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R:\WIP-HC(WaybillData)\WIP\Routine Study Prototypes\Annual and Monthly Rail Rate Index\Annual\2021 and 2022\Posting\"/>
    </mc:Choice>
  </mc:AlternateContent>
  <xr:revisionPtr revIDLastSave="0" documentId="13_ncr:1_{D29BCB15-EBC3-4E61-B22F-554A82A0CB97}" xr6:coauthVersionLast="47" xr6:coauthVersionMax="47" xr10:uidLastSave="{00000000-0000-0000-0000-000000000000}"/>
  <bookViews>
    <workbookView xWindow="-110" yWindow="-110" windowWidth="19420" windowHeight="9800" tabRatio="842" firstSheet="4" activeTab="4" xr2:uid="{00000000-000D-0000-FFFF-FFFF00000000}"/>
  </bookViews>
  <sheets>
    <sheet name="Guide" sheetId="75" r:id="rId1"/>
    <sheet name="Figure 1. Real Rail Rate Index" sheetId="35" r:id="rId2"/>
    <sheet name="Figure 2. Nom Rail Rate Index" sheetId="50" r:id="rId3"/>
    <sheet name="Figure 3. Real Revenue" sheetId="43" r:id="rId4"/>
    <sheet name="Figures 4.1-4.5 Comm Indices" sheetId="57" r:id="rId5"/>
    <sheet name="Table 1. Categories Since 2008" sheetId="67" r:id="rId6"/>
    <sheet name="Table 1.2 Categories 1985-2007" sheetId="41" r:id="rId7"/>
    <sheet name="Table 2. Change in Index" sheetId="52" r:id="rId8"/>
    <sheet name="Table 3. Over 10% Changes" sheetId="65" r:id="rId9"/>
    <sheet name="Table 4. Changes by Comm" sheetId="74" r:id="rId10"/>
    <sheet name="Grain Graphs" sheetId="46" r:id="rId11"/>
    <sheet name="Coal Graphs" sheetId="49" r:id="rId12"/>
    <sheet name="Chemical Graphs" sheetId="55" r:id="rId13"/>
    <sheet name="Crude Oil Graphs" sheetId="66" r:id="rId14"/>
    <sheet name="Intermodal Graphs" sheetId="56" r:id="rId15"/>
    <sheet name="Real Rail Rate Index" sheetId="34" r:id="rId16"/>
    <sheet name="Real RevCmdShare" sheetId="31" r:id="rId17"/>
    <sheet name="Real RPTM" sheetId="25" r:id="rId18"/>
    <sheet name="Real Revenue" sheetId="19" r:id="rId19"/>
    <sheet name="Nom Rail Rate Index" sheetId="51" r:id="rId20"/>
    <sheet name="Nom RevCmdShare" sheetId="30" r:id="rId21"/>
    <sheet name="Nom RPTM" sheetId="24" r:id="rId22"/>
    <sheet name="Nom Revenue" sheetId="17" r:id="rId23"/>
    <sheet name="Rail Rate Indices by Comm" sheetId="58" r:id="rId24"/>
    <sheet name="Real RevCmdShare by Comm" sheetId="73" r:id="rId25"/>
    <sheet name="Ton-Miles" sheetId="23" r:id="rId26"/>
    <sheet name="Formatted Data" sheetId="16" r:id="rId27"/>
    <sheet name="Data from Waybill Query" sheetId="53" r:id="rId28"/>
    <sheet name="IPD" sheetId="18" r:id="rId29"/>
    <sheet name="Input" sheetId="70" r:id="rId30"/>
    <sheet name="Commodity Code List" sheetId="3" r:id="rId31"/>
    <sheet name="2015 Mileage Linking Factors" sheetId="68" r:id="rId32"/>
  </sheets>
  <definedNames>
    <definedName name="_xlnm._FilterDatabase" localSheetId="27" hidden="1">'Data from Waybill Query'!$A$1:$M$2467</definedName>
    <definedName name="_xlnm._FilterDatabase" localSheetId="26" hidden="1">'Formatted Data'!#REF!</definedName>
    <definedName name="_xlnm._FilterDatabase" localSheetId="5" hidden="1">'Table 1. Categories Since 2008'!$A$3:$F$78</definedName>
    <definedName name="_xlnm._FilterDatabase" localSheetId="6" hidden="1">'Table 1.2 Categories 1985-2007'!$B$3:$F$70</definedName>
    <definedName name="_xlnm._FilterDatabase" localSheetId="8" hidden="1">'Table 3. Over 10% Changes'!$A$2:$H$73</definedName>
    <definedName name="_xlnm.Print_Area" localSheetId="1">'Figure 1. Real Rail Rate Index'!$F$47:$V$60</definedName>
    <definedName name="_xlnm.Print_Area" localSheetId="22">'Nom Revenue'!$A$1:$BE$74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 i="18" l="1"/>
  <c r="C44" i="18"/>
  <c r="C42" i="18" l="1"/>
  <c r="A1" i="52"/>
  <c r="C4" i="74" l="1"/>
  <c r="C5" i="74"/>
  <c r="C6" i="74"/>
  <c r="C7" i="74"/>
  <c r="C8" i="74"/>
  <c r="C9" i="74"/>
  <c r="C10" i="74"/>
  <c r="C11" i="74"/>
  <c r="C12" i="74"/>
  <c r="C13" i="74"/>
  <c r="C14" i="74"/>
  <c r="C15" i="74"/>
  <c r="C16" i="74"/>
  <c r="C17" i="74"/>
  <c r="C18" i="74"/>
  <c r="C19" i="74"/>
  <c r="C3" i="74"/>
  <c r="D3" i="65"/>
  <c r="D6" i="65"/>
  <c r="D14" i="65"/>
  <c r="D7" i="65"/>
  <c r="D12" i="65"/>
  <c r="D5" i="65"/>
  <c r="D13" i="65"/>
  <c r="D10" i="65"/>
  <c r="D8" i="65"/>
  <c r="D9" i="65"/>
  <c r="D11" i="65"/>
  <c r="D15" i="65"/>
  <c r="D16" i="65"/>
  <c r="D17" i="65"/>
  <c r="D19" i="65"/>
  <c r="D24" i="65"/>
  <c r="D21" i="65"/>
  <c r="D22" i="65"/>
  <c r="D23" i="65"/>
  <c r="D25" i="65"/>
  <c r="D26" i="65"/>
  <c r="D27" i="65"/>
  <c r="D28" i="65"/>
  <c r="D29" i="65"/>
  <c r="D30" i="65"/>
  <c r="D31" i="65"/>
  <c r="D32" i="65"/>
  <c r="D35" i="65"/>
  <c r="D34" i="65"/>
  <c r="D53" i="65"/>
  <c r="D36" i="65"/>
  <c r="D20" i="65"/>
  <c r="D37" i="65"/>
  <c r="D38" i="65"/>
  <c r="D39" i="65"/>
  <c r="D33" i="65"/>
  <c r="D41" i="65"/>
  <c r="D42" i="65"/>
  <c r="D44" i="65"/>
  <c r="D45" i="65"/>
  <c r="D47" i="65"/>
  <c r="D48" i="65"/>
  <c r="D49" i="65"/>
  <c r="D50" i="65"/>
  <c r="D51" i="65"/>
  <c r="D18" i="65"/>
  <c r="D52" i="65"/>
  <c r="D54" i="65"/>
  <c r="D55" i="65"/>
  <c r="D57" i="65"/>
  <c r="D58" i="65"/>
  <c r="D60" i="65"/>
  <c r="D43" i="65"/>
  <c r="D59" i="65"/>
  <c r="D62" i="65"/>
  <c r="D66" i="65"/>
  <c r="D46" i="65"/>
  <c r="D4" i="65"/>
  <c r="D65" i="65"/>
  <c r="D61" i="65"/>
  <c r="D64" i="65"/>
  <c r="D67" i="65"/>
  <c r="D71" i="65"/>
  <c r="D40" i="65"/>
  <c r="D56" i="65"/>
  <c r="D68" i="65"/>
  <c r="D69" i="65"/>
  <c r="D70" i="65"/>
  <c r="D63" i="65"/>
  <c r="D72" i="65"/>
  <c r="B3" i="58"/>
  <c r="B19" i="58"/>
  <c r="B18" i="58"/>
  <c r="B17" i="58"/>
  <c r="B16" i="58"/>
  <c r="B15" i="58"/>
  <c r="B14" i="58"/>
  <c r="B13" i="58"/>
  <c r="B12" i="58"/>
  <c r="B11" i="58"/>
  <c r="B10" i="58"/>
  <c r="B9" i="58"/>
  <c r="B8" i="58"/>
  <c r="B7" i="58"/>
  <c r="B6" i="58"/>
  <c r="B5" i="58"/>
  <c r="B4" i="58"/>
  <c r="E2" i="74"/>
  <c r="D2" i="74"/>
  <c r="B5" i="70"/>
  <c r="B3" i="70"/>
  <c r="AX8" i="58"/>
  <c r="AY8" i="58"/>
  <c r="AZ8" i="58"/>
  <c r="BA8" i="58"/>
  <c r="BB8" i="58"/>
  <c r="H2" i="65"/>
  <c r="B8" i="73"/>
  <c r="C8" i="73" s="1"/>
  <c r="H3" i="73"/>
  <c r="I3" i="73" s="1"/>
  <c r="J3" i="73" s="1"/>
  <c r="K3" i="73" s="1"/>
  <c r="L3" i="73" s="1"/>
  <c r="M3" i="73" s="1"/>
  <c r="N3" i="73" s="1"/>
  <c r="O3" i="73" s="1"/>
  <c r="P3" i="73" s="1"/>
  <c r="Q3" i="73" s="1"/>
  <c r="R3" i="73" s="1"/>
  <c r="S3" i="73" s="1"/>
  <c r="T3" i="73" s="1"/>
  <c r="U3" i="73" s="1"/>
  <c r="V3" i="73" s="1"/>
  <c r="W3" i="73" s="1"/>
  <c r="X3" i="73" s="1"/>
  <c r="Y3" i="73" s="1"/>
  <c r="Z3" i="73" s="1"/>
  <c r="AA3" i="73" s="1"/>
  <c r="AB3" i="73" s="1"/>
  <c r="AC3" i="73" s="1"/>
  <c r="AD3" i="73" s="1"/>
  <c r="AE3" i="73" s="1"/>
  <c r="AF3" i="73" s="1"/>
  <c r="AG3" i="73" s="1"/>
  <c r="AH3" i="73" s="1"/>
  <c r="AI3" i="73" s="1"/>
  <c r="AJ3" i="73" s="1"/>
  <c r="AK3" i="73" s="1"/>
  <c r="AL3" i="73" s="1"/>
  <c r="AM3" i="73" s="1"/>
  <c r="AN3" i="73" s="1"/>
  <c r="AO3" i="73" s="1"/>
  <c r="AP3" i="73" s="1"/>
  <c r="AQ3" i="73" s="1"/>
  <c r="AR3" i="73" s="1"/>
  <c r="AS3" i="73" s="1"/>
  <c r="AT3" i="73" s="1"/>
  <c r="AU3" i="73" s="1"/>
  <c r="AV3" i="73" s="1"/>
  <c r="AW3" i="73" s="1"/>
  <c r="AX3" i="73" s="1"/>
  <c r="AY3" i="73" s="1"/>
  <c r="AZ3" i="73" s="1"/>
  <c r="F3" i="73"/>
  <c r="E3" i="73"/>
  <c r="D3" i="73"/>
  <c r="C3" i="73"/>
  <c r="C40" i="18"/>
  <c r="C41" i="18"/>
  <c r="K6" i="68" l="1"/>
  <c r="K7" i="68"/>
  <c r="K8" i="68"/>
  <c r="K9" i="68"/>
  <c r="K10" i="68"/>
  <c r="K11" i="68"/>
  <c r="K12"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5" i="68"/>
  <c r="K4" i="68"/>
  <c r="F12" i="18" l="1"/>
  <c r="C49" i="56" l="1"/>
  <c r="F49" i="56" s="1"/>
  <c r="C38" i="43"/>
  <c r="B3081" i="16" l="1"/>
  <c r="A3081" i="16" s="1"/>
  <c r="C3081" i="16"/>
  <c r="D3081" i="16"/>
  <c r="E3081" i="16"/>
  <c r="F3081" i="16"/>
  <c r="G3081" i="16"/>
  <c r="B3082" i="16"/>
  <c r="A3082" i="16" s="1"/>
  <c r="C3082" i="16"/>
  <c r="D3082" i="16"/>
  <c r="E3082" i="16"/>
  <c r="F3082" i="16"/>
  <c r="G3082" i="16"/>
  <c r="B3083" i="16"/>
  <c r="C3083" i="16"/>
  <c r="D3083" i="16"/>
  <c r="E3083" i="16"/>
  <c r="F3083" i="16"/>
  <c r="G3083" i="16"/>
  <c r="B3084" i="16"/>
  <c r="A3084" i="16" s="1"/>
  <c r="C3084" i="16"/>
  <c r="D3084" i="16"/>
  <c r="E3084" i="16"/>
  <c r="F3084" i="16"/>
  <c r="G3084" i="16"/>
  <c r="B3085" i="16"/>
  <c r="C3085" i="16"/>
  <c r="D3085" i="16"/>
  <c r="E3085" i="16"/>
  <c r="F3085" i="16"/>
  <c r="G3085" i="16"/>
  <c r="B3073" i="16"/>
  <c r="A3073" i="16" s="1"/>
  <c r="C3073" i="16"/>
  <c r="D3073" i="16"/>
  <c r="E3073" i="16"/>
  <c r="F3073" i="16"/>
  <c r="G3073" i="16"/>
  <c r="B3074" i="16"/>
  <c r="A3074" i="16" s="1"/>
  <c r="C3074" i="16"/>
  <c r="D3074" i="16"/>
  <c r="E3074" i="16"/>
  <c r="F3074" i="16"/>
  <c r="G3074" i="16"/>
  <c r="B3075" i="16"/>
  <c r="C3075" i="16"/>
  <c r="D3075" i="16"/>
  <c r="E3075" i="16"/>
  <c r="F3075" i="16"/>
  <c r="G3075" i="16"/>
  <c r="B3076" i="16"/>
  <c r="A3076" i="16" s="1"/>
  <c r="C3076" i="16"/>
  <c r="D3076" i="16"/>
  <c r="E3076" i="16"/>
  <c r="F3076" i="16"/>
  <c r="G3076" i="16"/>
  <c r="B3077" i="16"/>
  <c r="A3077" i="16" s="1"/>
  <c r="C3077" i="16"/>
  <c r="D3077" i="16"/>
  <c r="E3077" i="16"/>
  <c r="F3077" i="16"/>
  <c r="G3077" i="16"/>
  <c r="B3078" i="16"/>
  <c r="A3078" i="16" s="1"/>
  <c r="C3078" i="16"/>
  <c r="D3078" i="16"/>
  <c r="E3078" i="16"/>
  <c r="F3078" i="16"/>
  <c r="G3078" i="16"/>
  <c r="B3079" i="16"/>
  <c r="C3079" i="16"/>
  <c r="D3079" i="16"/>
  <c r="E3079" i="16"/>
  <c r="F3079" i="16"/>
  <c r="G3079" i="16"/>
  <c r="B3080" i="16"/>
  <c r="A3080" i="16" s="1"/>
  <c r="C3080" i="16"/>
  <c r="D3080" i="16"/>
  <c r="E3080" i="16"/>
  <c r="F3080" i="16"/>
  <c r="G3080" i="16"/>
  <c r="G3072" i="16"/>
  <c r="F3072" i="16"/>
  <c r="E3072" i="16"/>
  <c r="D3072" i="16"/>
  <c r="C3072" i="16"/>
  <c r="B3072" i="16"/>
  <c r="G3071" i="16"/>
  <c r="F3071" i="16"/>
  <c r="E3071" i="16"/>
  <c r="D3071" i="16"/>
  <c r="C3071" i="16"/>
  <c r="B3071" i="16"/>
  <c r="G3070" i="16"/>
  <c r="F3070" i="16"/>
  <c r="E3070" i="16"/>
  <c r="D3070" i="16"/>
  <c r="C3070" i="16"/>
  <c r="B3070" i="16"/>
  <c r="G3069" i="16"/>
  <c r="F3069" i="16"/>
  <c r="E3069" i="16"/>
  <c r="D3069" i="16"/>
  <c r="C3069" i="16"/>
  <c r="B3069" i="16"/>
  <c r="G3068" i="16"/>
  <c r="F3068" i="16"/>
  <c r="E3068" i="16"/>
  <c r="D3068" i="16"/>
  <c r="C3068" i="16"/>
  <c r="B3068" i="16"/>
  <c r="G3067" i="16"/>
  <c r="F3067" i="16"/>
  <c r="E3067" i="16"/>
  <c r="D3067" i="16"/>
  <c r="C3067" i="16"/>
  <c r="B3067" i="16"/>
  <c r="G3066" i="16"/>
  <c r="F3066" i="16"/>
  <c r="E3066" i="16"/>
  <c r="D3066" i="16"/>
  <c r="C3066" i="16"/>
  <c r="B3066" i="16"/>
  <c r="G3065" i="16"/>
  <c r="F3065" i="16"/>
  <c r="E3065" i="16"/>
  <c r="D3065" i="16"/>
  <c r="C3065" i="16"/>
  <c r="B3065" i="16"/>
  <c r="G3064" i="16"/>
  <c r="F3064" i="16"/>
  <c r="E3064" i="16"/>
  <c r="D3064" i="16"/>
  <c r="C3064" i="16"/>
  <c r="B3064" i="16"/>
  <c r="G3063" i="16"/>
  <c r="F3063" i="16"/>
  <c r="E3063" i="16"/>
  <c r="D3063" i="16"/>
  <c r="C3063" i="16"/>
  <c r="B3063" i="16"/>
  <c r="G3062" i="16"/>
  <c r="F3062" i="16"/>
  <c r="E3062" i="16"/>
  <c r="D3062" i="16"/>
  <c r="C3062" i="16"/>
  <c r="B3062" i="16"/>
  <c r="G3061" i="16"/>
  <c r="F3061" i="16"/>
  <c r="E3061" i="16"/>
  <c r="D3061" i="16"/>
  <c r="C3061" i="16"/>
  <c r="B3061" i="16"/>
  <c r="G3060" i="16"/>
  <c r="F3060" i="16"/>
  <c r="E3060" i="16"/>
  <c r="D3060" i="16"/>
  <c r="C3060" i="16"/>
  <c r="B3060" i="16"/>
  <c r="G3059" i="16"/>
  <c r="F3059" i="16"/>
  <c r="E3059" i="16"/>
  <c r="D3059" i="16"/>
  <c r="C3059" i="16"/>
  <c r="B3059" i="16"/>
  <c r="G3058" i="16"/>
  <c r="F3058" i="16"/>
  <c r="E3058" i="16"/>
  <c r="D3058" i="16"/>
  <c r="C3058" i="16"/>
  <c r="B3058" i="16"/>
  <c r="G3057" i="16"/>
  <c r="F3057" i="16"/>
  <c r="E3057" i="16"/>
  <c r="D3057" i="16"/>
  <c r="C3057" i="16"/>
  <c r="B3057" i="16"/>
  <c r="G3056" i="16"/>
  <c r="F3056" i="16"/>
  <c r="E3056" i="16"/>
  <c r="D3056" i="16"/>
  <c r="C3056" i="16"/>
  <c r="B3056" i="16"/>
  <c r="B2107" i="16"/>
  <c r="C2107" i="16"/>
  <c r="D2107" i="16"/>
  <c r="E2107" i="16"/>
  <c r="F2107" i="16"/>
  <c r="G2107" i="16"/>
  <c r="B2108" i="16"/>
  <c r="A2108" i="16" s="1"/>
  <c r="C2108" i="16"/>
  <c r="D2108" i="16"/>
  <c r="E2108" i="16"/>
  <c r="F2108" i="16"/>
  <c r="G2108" i="16"/>
  <c r="B2109" i="16"/>
  <c r="A2109" i="16" s="1"/>
  <c r="C2109" i="16"/>
  <c r="D2109" i="16"/>
  <c r="E2109" i="16"/>
  <c r="F2109" i="16"/>
  <c r="G2109" i="16"/>
  <c r="B2110" i="16"/>
  <c r="C2110" i="16"/>
  <c r="D2110" i="16"/>
  <c r="E2110" i="16"/>
  <c r="F2110" i="16"/>
  <c r="G2110" i="16"/>
  <c r="B2111" i="16"/>
  <c r="A2111" i="16" s="1"/>
  <c r="C2111" i="16"/>
  <c r="D2111" i="16"/>
  <c r="E2111" i="16"/>
  <c r="F2111" i="16"/>
  <c r="G2111" i="16"/>
  <c r="B2112" i="16"/>
  <c r="A2112" i="16" s="1"/>
  <c r="C2112" i="16"/>
  <c r="D2112" i="16"/>
  <c r="E2112" i="16"/>
  <c r="F2112" i="16"/>
  <c r="G2112" i="16"/>
  <c r="B2113" i="16"/>
  <c r="A2113" i="16" s="1"/>
  <c r="C2113" i="16"/>
  <c r="D2113" i="16"/>
  <c r="E2113" i="16"/>
  <c r="F2113" i="16"/>
  <c r="G2113" i="16"/>
  <c r="B2114" i="16"/>
  <c r="A2114" i="16" s="1"/>
  <c r="C2114" i="16"/>
  <c r="D2114" i="16"/>
  <c r="E2114" i="16"/>
  <c r="F2114" i="16"/>
  <c r="G2114" i="16"/>
  <c r="B2115" i="16"/>
  <c r="A2115" i="16" s="1"/>
  <c r="C2115" i="16"/>
  <c r="D2115" i="16"/>
  <c r="E2115" i="16"/>
  <c r="F2115" i="16"/>
  <c r="G2115" i="16"/>
  <c r="B2116" i="16"/>
  <c r="A2116" i="16" s="1"/>
  <c r="C2116" i="16"/>
  <c r="D2116" i="16"/>
  <c r="E2116" i="16"/>
  <c r="F2116" i="16"/>
  <c r="G2116" i="16"/>
  <c r="B2117" i="16"/>
  <c r="C2117" i="16"/>
  <c r="D2117" i="16"/>
  <c r="E2117" i="16"/>
  <c r="F2117" i="16"/>
  <c r="G2117" i="16"/>
  <c r="B2118" i="16"/>
  <c r="C2118" i="16"/>
  <c r="D2118" i="16"/>
  <c r="E2118" i="16"/>
  <c r="F2118" i="16"/>
  <c r="G2118" i="16"/>
  <c r="B2119" i="16"/>
  <c r="A2119" i="16" s="1"/>
  <c r="C2119" i="16"/>
  <c r="D2119" i="16"/>
  <c r="E2119" i="16"/>
  <c r="F2119" i="16"/>
  <c r="G2119" i="16"/>
  <c r="B2120" i="16"/>
  <c r="A2120" i="16" s="1"/>
  <c r="C2120" i="16"/>
  <c r="D2120" i="16"/>
  <c r="E2120" i="16"/>
  <c r="F2120" i="16"/>
  <c r="G2120" i="16"/>
  <c r="B2121" i="16"/>
  <c r="A2121" i="16" s="1"/>
  <c r="C2121" i="16"/>
  <c r="D2121" i="16"/>
  <c r="E2121" i="16"/>
  <c r="F2121" i="16"/>
  <c r="G2121" i="16"/>
  <c r="B2122" i="16"/>
  <c r="A2122" i="16" s="1"/>
  <c r="C2122" i="16"/>
  <c r="D2122" i="16"/>
  <c r="E2122" i="16"/>
  <c r="F2122" i="16"/>
  <c r="G2122" i="16"/>
  <c r="B2123" i="16"/>
  <c r="A2123" i="16" s="1"/>
  <c r="C2123" i="16"/>
  <c r="D2123" i="16"/>
  <c r="E2123" i="16"/>
  <c r="F2123" i="16"/>
  <c r="G2123" i="16"/>
  <c r="B2124" i="16"/>
  <c r="A2124" i="16" s="1"/>
  <c r="C2124" i="16"/>
  <c r="D2124" i="16"/>
  <c r="E2124" i="16"/>
  <c r="F2124" i="16"/>
  <c r="G2124" i="16"/>
  <c r="B2125" i="16"/>
  <c r="A2125" i="16" s="1"/>
  <c r="C2125" i="16"/>
  <c r="D2125" i="16"/>
  <c r="E2125" i="16"/>
  <c r="F2125" i="16"/>
  <c r="G2125" i="16"/>
  <c r="B2126" i="16"/>
  <c r="C2126" i="16"/>
  <c r="D2126" i="16"/>
  <c r="E2126" i="16"/>
  <c r="F2126" i="16"/>
  <c r="G2126" i="16"/>
  <c r="B2127" i="16"/>
  <c r="A2127" i="16" s="1"/>
  <c r="C2127" i="16"/>
  <c r="D2127" i="16"/>
  <c r="E2127" i="16"/>
  <c r="F2127" i="16"/>
  <c r="G2127" i="16"/>
  <c r="B2128" i="16"/>
  <c r="A2128" i="16" s="1"/>
  <c r="C2128" i="16"/>
  <c r="D2128" i="16"/>
  <c r="E2128" i="16"/>
  <c r="F2128" i="16"/>
  <c r="G2128" i="16"/>
  <c r="B2129" i="16"/>
  <c r="C2129" i="16"/>
  <c r="D2129" i="16"/>
  <c r="E2129" i="16"/>
  <c r="F2129" i="16"/>
  <c r="G2129" i="16"/>
  <c r="B2130" i="16"/>
  <c r="C2130" i="16"/>
  <c r="D2130" i="16"/>
  <c r="E2130" i="16"/>
  <c r="F2130" i="16"/>
  <c r="G2130" i="16"/>
  <c r="B2131" i="16"/>
  <c r="A2131" i="16" s="1"/>
  <c r="C2131" i="16"/>
  <c r="D2131" i="16"/>
  <c r="E2131" i="16"/>
  <c r="F2131" i="16"/>
  <c r="G2131" i="16"/>
  <c r="B2132" i="16"/>
  <c r="A2132" i="16" s="1"/>
  <c r="C2132" i="16"/>
  <c r="D2132" i="16"/>
  <c r="E2132" i="16"/>
  <c r="F2132" i="16"/>
  <c r="G2132" i="16"/>
  <c r="B2133" i="16"/>
  <c r="C2133" i="16"/>
  <c r="D2133" i="16"/>
  <c r="E2133" i="16"/>
  <c r="F2133" i="16"/>
  <c r="G2133" i="16"/>
  <c r="B2134" i="16"/>
  <c r="C2134" i="16"/>
  <c r="D2134" i="16"/>
  <c r="E2134" i="16"/>
  <c r="F2134" i="16"/>
  <c r="G2134" i="16"/>
  <c r="B2135" i="16"/>
  <c r="C2135" i="16"/>
  <c r="D2135" i="16"/>
  <c r="E2135" i="16"/>
  <c r="F2135" i="16"/>
  <c r="G2135" i="16"/>
  <c r="B2136" i="16"/>
  <c r="A2136" i="16" s="1"/>
  <c r="C2136" i="16"/>
  <c r="D2136" i="16"/>
  <c r="E2136" i="16"/>
  <c r="F2136" i="16"/>
  <c r="G2136" i="16"/>
  <c r="B2137" i="16"/>
  <c r="A2137" i="16" s="1"/>
  <c r="C2137" i="16"/>
  <c r="D2137" i="16"/>
  <c r="E2137" i="16"/>
  <c r="F2137" i="16"/>
  <c r="G2137" i="16"/>
  <c r="B2138" i="16"/>
  <c r="A2138" i="16" s="1"/>
  <c r="C2138" i="16"/>
  <c r="D2138" i="16"/>
  <c r="E2138" i="16"/>
  <c r="F2138" i="16"/>
  <c r="G2138" i="16"/>
  <c r="B2139" i="16"/>
  <c r="A2139" i="16" s="1"/>
  <c r="C2139" i="16"/>
  <c r="D2139" i="16"/>
  <c r="E2139" i="16"/>
  <c r="F2139" i="16"/>
  <c r="G2139" i="16"/>
  <c r="B2140" i="16"/>
  <c r="A2140" i="16" s="1"/>
  <c r="C2140" i="16"/>
  <c r="D2140" i="16"/>
  <c r="E2140" i="16"/>
  <c r="F2140" i="16"/>
  <c r="G2140" i="16"/>
  <c r="B2141" i="16"/>
  <c r="A2141" i="16" s="1"/>
  <c r="C2141" i="16"/>
  <c r="D2141" i="16"/>
  <c r="E2141" i="16"/>
  <c r="F2141" i="16"/>
  <c r="G2141" i="16"/>
  <c r="B2142" i="16"/>
  <c r="A2142" i="16" s="1"/>
  <c r="C2142" i="16"/>
  <c r="D2142" i="16"/>
  <c r="E2142" i="16"/>
  <c r="F2142" i="16"/>
  <c r="G2142" i="16"/>
  <c r="B2143" i="16"/>
  <c r="A2143" i="16" s="1"/>
  <c r="C2143" i="16"/>
  <c r="D2143" i="16"/>
  <c r="E2143" i="16"/>
  <c r="F2143" i="16"/>
  <c r="G2143" i="16"/>
  <c r="B2144" i="16"/>
  <c r="A2144" i="16" s="1"/>
  <c r="C2144" i="16"/>
  <c r="D2144" i="16"/>
  <c r="E2144" i="16"/>
  <c r="F2144" i="16"/>
  <c r="G2144" i="16"/>
  <c r="B2145" i="16"/>
  <c r="A2145" i="16" s="1"/>
  <c r="C2145" i="16"/>
  <c r="D2145" i="16"/>
  <c r="E2145" i="16"/>
  <c r="F2145" i="16"/>
  <c r="G2145" i="16"/>
  <c r="B2146" i="16"/>
  <c r="A2146" i="16" s="1"/>
  <c r="C2146" i="16"/>
  <c r="D2146" i="16"/>
  <c r="E2146" i="16"/>
  <c r="F2146" i="16"/>
  <c r="G2146" i="16"/>
  <c r="B2147" i="16"/>
  <c r="A2147" i="16" s="1"/>
  <c r="C2147" i="16"/>
  <c r="D2147" i="16"/>
  <c r="E2147" i="16"/>
  <c r="F2147" i="16"/>
  <c r="G2147" i="16"/>
  <c r="B2148" i="16"/>
  <c r="C2148" i="16"/>
  <c r="D2148" i="16"/>
  <c r="E2148" i="16"/>
  <c r="F2148" i="16"/>
  <c r="G2148" i="16"/>
  <c r="B2149" i="16"/>
  <c r="C2149" i="16"/>
  <c r="D2149" i="16"/>
  <c r="E2149" i="16"/>
  <c r="F2149" i="16"/>
  <c r="G2149" i="16"/>
  <c r="B2150" i="16"/>
  <c r="C2150" i="16"/>
  <c r="D2150" i="16"/>
  <c r="E2150" i="16"/>
  <c r="F2150" i="16"/>
  <c r="G2150" i="16"/>
  <c r="B2151" i="16"/>
  <c r="A2151" i="16" s="1"/>
  <c r="C2151" i="16"/>
  <c r="D2151" i="16"/>
  <c r="E2151" i="16"/>
  <c r="F2151" i="16"/>
  <c r="G2151" i="16"/>
  <c r="B2152" i="16"/>
  <c r="C2152" i="16"/>
  <c r="D2152" i="16"/>
  <c r="E2152" i="16"/>
  <c r="F2152" i="16"/>
  <c r="G2152" i="16"/>
  <c r="B2153" i="16"/>
  <c r="A2153" i="16" s="1"/>
  <c r="C2153" i="16"/>
  <c r="D2153" i="16"/>
  <c r="E2153" i="16"/>
  <c r="F2153" i="16"/>
  <c r="G2153" i="16"/>
  <c r="B2154" i="16"/>
  <c r="A2154" i="16" s="1"/>
  <c r="C2154" i="16"/>
  <c r="D2154" i="16"/>
  <c r="E2154" i="16"/>
  <c r="F2154" i="16"/>
  <c r="G2154" i="16"/>
  <c r="B2155" i="16"/>
  <c r="A2155" i="16" s="1"/>
  <c r="C2155" i="16"/>
  <c r="D2155" i="16"/>
  <c r="E2155" i="16"/>
  <c r="F2155" i="16"/>
  <c r="G2155" i="16"/>
  <c r="B2156" i="16"/>
  <c r="C2156" i="16"/>
  <c r="D2156" i="16"/>
  <c r="E2156" i="16"/>
  <c r="F2156" i="16"/>
  <c r="G2156" i="16"/>
  <c r="B2157" i="16"/>
  <c r="C2157" i="16"/>
  <c r="D2157" i="16"/>
  <c r="E2157" i="16"/>
  <c r="F2157" i="16"/>
  <c r="G2157" i="16"/>
  <c r="B2158" i="16"/>
  <c r="A2158" i="16" s="1"/>
  <c r="C2158" i="16"/>
  <c r="D2158" i="16"/>
  <c r="E2158" i="16"/>
  <c r="F2158" i="16"/>
  <c r="G2158" i="16"/>
  <c r="B2159" i="16"/>
  <c r="A2159" i="16" s="1"/>
  <c r="C2159" i="16"/>
  <c r="D2159" i="16"/>
  <c r="E2159" i="16"/>
  <c r="F2159" i="16"/>
  <c r="G2159" i="16"/>
  <c r="B2160" i="16"/>
  <c r="A2160" i="16" s="1"/>
  <c r="C2160" i="16"/>
  <c r="D2160" i="16"/>
  <c r="E2160" i="16"/>
  <c r="F2160" i="16"/>
  <c r="G2160" i="16"/>
  <c r="B2161" i="16"/>
  <c r="C2161" i="16"/>
  <c r="D2161" i="16"/>
  <c r="E2161" i="16"/>
  <c r="F2161" i="16"/>
  <c r="G2161" i="16"/>
  <c r="B2162" i="16"/>
  <c r="A2162" i="16" s="1"/>
  <c r="C2162" i="16"/>
  <c r="D2162" i="16"/>
  <c r="E2162" i="16"/>
  <c r="F2162" i="16"/>
  <c r="G2162" i="16"/>
  <c r="B2163" i="16"/>
  <c r="C2163" i="16"/>
  <c r="D2163" i="16"/>
  <c r="E2163" i="16"/>
  <c r="F2163" i="16"/>
  <c r="G2163" i="16"/>
  <c r="B2164" i="16"/>
  <c r="C2164" i="16"/>
  <c r="D2164" i="16"/>
  <c r="E2164" i="16"/>
  <c r="F2164" i="16"/>
  <c r="G2164" i="16"/>
  <c r="B2165" i="16"/>
  <c r="A2165" i="16" s="1"/>
  <c r="C2165" i="16"/>
  <c r="D2165" i="16"/>
  <c r="E2165" i="16"/>
  <c r="F2165" i="16"/>
  <c r="G2165" i="16"/>
  <c r="B2166" i="16"/>
  <c r="A2166" i="16" s="1"/>
  <c r="C2166" i="16"/>
  <c r="D2166" i="16"/>
  <c r="E2166" i="16"/>
  <c r="F2166" i="16"/>
  <c r="G2166" i="16"/>
  <c r="B2167" i="16"/>
  <c r="C2167" i="16"/>
  <c r="D2167" i="16"/>
  <c r="E2167" i="16"/>
  <c r="F2167" i="16"/>
  <c r="G2167" i="16"/>
  <c r="B2168" i="16"/>
  <c r="A2168" i="16" s="1"/>
  <c r="C2168" i="16"/>
  <c r="D2168" i="16"/>
  <c r="E2168" i="16"/>
  <c r="F2168" i="16"/>
  <c r="G2168" i="16"/>
  <c r="B2169" i="16"/>
  <c r="A2169" i="16" s="1"/>
  <c r="C2169" i="16"/>
  <c r="D2169" i="16"/>
  <c r="E2169" i="16"/>
  <c r="F2169" i="16"/>
  <c r="G2169" i="16"/>
  <c r="B2170" i="16"/>
  <c r="A2170" i="16" s="1"/>
  <c r="C2170" i="16"/>
  <c r="D2170" i="16"/>
  <c r="E2170" i="16"/>
  <c r="F2170" i="16"/>
  <c r="G2170" i="16"/>
  <c r="B2171" i="16"/>
  <c r="C2171" i="16"/>
  <c r="D2171" i="16"/>
  <c r="E2171" i="16"/>
  <c r="F2171" i="16"/>
  <c r="G2171" i="16"/>
  <c r="B2172" i="16"/>
  <c r="C2172" i="16"/>
  <c r="D2172" i="16"/>
  <c r="E2172" i="16"/>
  <c r="F2172" i="16"/>
  <c r="G2172" i="16"/>
  <c r="B2173" i="16"/>
  <c r="C2173" i="16"/>
  <c r="D2173" i="16"/>
  <c r="E2173" i="16"/>
  <c r="F2173" i="16"/>
  <c r="G2173" i="16"/>
  <c r="B2174" i="16"/>
  <c r="A2174" i="16" s="1"/>
  <c r="C2174" i="16"/>
  <c r="D2174" i="16"/>
  <c r="E2174" i="16"/>
  <c r="F2174" i="16"/>
  <c r="G2174" i="16"/>
  <c r="B2175" i="16"/>
  <c r="A2175" i="16" s="1"/>
  <c r="C2175" i="16"/>
  <c r="D2175" i="16"/>
  <c r="E2175" i="16"/>
  <c r="F2175" i="16"/>
  <c r="G2175" i="16"/>
  <c r="B2176" i="16"/>
  <c r="A2176" i="16" s="1"/>
  <c r="C2176" i="16"/>
  <c r="D2176" i="16"/>
  <c r="E2176" i="16"/>
  <c r="F2176" i="16"/>
  <c r="G2176" i="16"/>
  <c r="B2177" i="16"/>
  <c r="A2177" i="16" s="1"/>
  <c r="C2177" i="16"/>
  <c r="D2177" i="16"/>
  <c r="E2177" i="16"/>
  <c r="F2177" i="16"/>
  <c r="G2177" i="16"/>
  <c r="B2178" i="16"/>
  <c r="C2178" i="16"/>
  <c r="D2178" i="16"/>
  <c r="E2178" i="16"/>
  <c r="F2178" i="16"/>
  <c r="G2178" i="16"/>
  <c r="B2179" i="16"/>
  <c r="C2179" i="16"/>
  <c r="D2179" i="16"/>
  <c r="E2179" i="16"/>
  <c r="F2179" i="16"/>
  <c r="G2179" i="16"/>
  <c r="B2180" i="16"/>
  <c r="A2180" i="16" s="1"/>
  <c r="C2180" i="16"/>
  <c r="D2180" i="16"/>
  <c r="E2180" i="16"/>
  <c r="F2180" i="16"/>
  <c r="G2180" i="16"/>
  <c r="B2181" i="16"/>
  <c r="C2181" i="16"/>
  <c r="D2181" i="16"/>
  <c r="E2181" i="16"/>
  <c r="F2181" i="16"/>
  <c r="G2181" i="16"/>
  <c r="B2182" i="16"/>
  <c r="A2182" i="16" s="1"/>
  <c r="C2182" i="16"/>
  <c r="D2182" i="16"/>
  <c r="E2182" i="16"/>
  <c r="F2182" i="16"/>
  <c r="G2182" i="16"/>
  <c r="B2183" i="16"/>
  <c r="C2183" i="16"/>
  <c r="D2183" i="16"/>
  <c r="E2183" i="16"/>
  <c r="F2183" i="16"/>
  <c r="G2183" i="16"/>
  <c r="B2184" i="16"/>
  <c r="C2184" i="16"/>
  <c r="D2184" i="16"/>
  <c r="E2184" i="16"/>
  <c r="F2184" i="16"/>
  <c r="G2184" i="16"/>
  <c r="B2185" i="16"/>
  <c r="A2185" i="16" s="1"/>
  <c r="C2185" i="16"/>
  <c r="D2185" i="16"/>
  <c r="E2185" i="16"/>
  <c r="F2185" i="16"/>
  <c r="G2185" i="16"/>
  <c r="B2186" i="16"/>
  <c r="A2186" i="16" s="1"/>
  <c r="C2186" i="16"/>
  <c r="D2186" i="16"/>
  <c r="E2186" i="16"/>
  <c r="F2186" i="16"/>
  <c r="G2186" i="16"/>
  <c r="B2187" i="16"/>
  <c r="C2187" i="16"/>
  <c r="D2187" i="16"/>
  <c r="E2187" i="16"/>
  <c r="F2187" i="16"/>
  <c r="G2187" i="16"/>
  <c r="B2188" i="16"/>
  <c r="C2188" i="16"/>
  <c r="D2188" i="16"/>
  <c r="E2188" i="16"/>
  <c r="F2188" i="16"/>
  <c r="G2188" i="16"/>
  <c r="B2189" i="16"/>
  <c r="A2189" i="16" s="1"/>
  <c r="C2189" i="16"/>
  <c r="D2189" i="16"/>
  <c r="E2189" i="16"/>
  <c r="F2189" i="16"/>
  <c r="G2189" i="16"/>
  <c r="B2190" i="16"/>
  <c r="C2190" i="16"/>
  <c r="D2190" i="16"/>
  <c r="E2190" i="16"/>
  <c r="F2190" i="16"/>
  <c r="G2190" i="16"/>
  <c r="B2191" i="16"/>
  <c r="A2191" i="16" s="1"/>
  <c r="C2191" i="16"/>
  <c r="D2191" i="16"/>
  <c r="E2191" i="16"/>
  <c r="F2191" i="16"/>
  <c r="G2191" i="16"/>
  <c r="B2192" i="16"/>
  <c r="A2192" i="16" s="1"/>
  <c r="C2192" i="16"/>
  <c r="D2192" i="16"/>
  <c r="E2192" i="16"/>
  <c r="F2192" i="16"/>
  <c r="G2192" i="16"/>
  <c r="B2193" i="16"/>
  <c r="C2193" i="16"/>
  <c r="D2193" i="16"/>
  <c r="E2193" i="16"/>
  <c r="F2193" i="16"/>
  <c r="G2193" i="16"/>
  <c r="B2194" i="16"/>
  <c r="A2194" i="16" s="1"/>
  <c r="C2194" i="16"/>
  <c r="D2194" i="16"/>
  <c r="E2194" i="16"/>
  <c r="F2194" i="16"/>
  <c r="G2194" i="16"/>
  <c r="B2195" i="16"/>
  <c r="C2195" i="16"/>
  <c r="D2195" i="16"/>
  <c r="E2195" i="16"/>
  <c r="F2195" i="16"/>
  <c r="G2195" i="16"/>
  <c r="B2196" i="16"/>
  <c r="C2196" i="16"/>
  <c r="D2196" i="16"/>
  <c r="E2196" i="16"/>
  <c r="F2196" i="16"/>
  <c r="G2196" i="16"/>
  <c r="B2197" i="16"/>
  <c r="C2197" i="16"/>
  <c r="D2197" i="16"/>
  <c r="E2197" i="16"/>
  <c r="F2197" i="16"/>
  <c r="G2197" i="16"/>
  <c r="B2198" i="16"/>
  <c r="C2198" i="16"/>
  <c r="D2198" i="16"/>
  <c r="E2198" i="16"/>
  <c r="F2198" i="16"/>
  <c r="G2198" i="16"/>
  <c r="B2199" i="16"/>
  <c r="A2199" i="16" s="1"/>
  <c r="C2199" i="16"/>
  <c r="D2199" i="16"/>
  <c r="E2199" i="16"/>
  <c r="F2199" i="16"/>
  <c r="G2199" i="16"/>
  <c r="B2200" i="16"/>
  <c r="A2200" i="16" s="1"/>
  <c r="C2200" i="16"/>
  <c r="D2200" i="16"/>
  <c r="E2200" i="16"/>
  <c r="F2200" i="16"/>
  <c r="G2200" i="16"/>
  <c r="B2201" i="16"/>
  <c r="A2201" i="16" s="1"/>
  <c r="C2201" i="16"/>
  <c r="D2201" i="16"/>
  <c r="E2201" i="16"/>
  <c r="F2201" i="16"/>
  <c r="G2201" i="16"/>
  <c r="B2202" i="16"/>
  <c r="C2202" i="16"/>
  <c r="D2202" i="16"/>
  <c r="E2202" i="16"/>
  <c r="F2202" i="16"/>
  <c r="G2202" i="16"/>
  <c r="B2203" i="16"/>
  <c r="C2203" i="16"/>
  <c r="D2203" i="16"/>
  <c r="E2203" i="16"/>
  <c r="F2203" i="16"/>
  <c r="G2203" i="16"/>
  <c r="B2204" i="16"/>
  <c r="C2204" i="16"/>
  <c r="D2204" i="16"/>
  <c r="E2204" i="16"/>
  <c r="F2204" i="16"/>
  <c r="G2204" i="16"/>
  <c r="B2205" i="16"/>
  <c r="A2205" i="16" s="1"/>
  <c r="C2205" i="16"/>
  <c r="D2205" i="16"/>
  <c r="E2205" i="16"/>
  <c r="F2205" i="16"/>
  <c r="G2205" i="16"/>
  <c r="B2206" i="16"/>
  <c r="A2206" i="16" s="1"/>
  <c r="C2206" i="16"/>
  <c r="D2206" i="16"/>
  <c r="E2206" i="16"/>
  <c r="F2206" i="16"/>
  <c r="G2206" i="16"/>
  <c r="B2207" i="16"/>
  <c r="A2207" i="16" s="1"/>
  <c r="C2207" i="16"/>
  <c r="D2207" i="16"/>
  <c r="E2207" i="16"/>
  <c r="F2207" i="16"/>
  <c r="G2207" i="16"/>
  <c r="B2208" i="16"/>
  <c r="A2208" i="16" s="1"/>
  <c r="C2208" i="16"/>
  <c r="D2208" i="16"/>
  <c r="E2208" i="16"/>
  <c r="F2208" i="16"/>
  <c r="G2208" i="16"/>
  <c r="B2209" i="16"/>
  <c r="C2209" i="16"/>
  <c r="D2209" i="16"/>
  <c r="E2209" i="16"/>
  <c r="F2209" i="16"/>
  <c r="G2209" i="16"/>
  <c r="B2210" i="16"/>
  <c r="A2210" i="16" s="1"/>
  <c r="C2210" i="16"/>
  <c r="D2210" i="16"/>
  <c r="E2210" i="16"/>
  <c r="F2210" i="16"/>
  <c r="G2210" i="16"/>
  <c r="B2211" i="16"/>
  <c r="A2211" i="16" s="1"/>
  <c r="C2211" i="16"/>
  <c r="D2211" i="16"/>
  <c r="E2211" i="16"/>
  <c r="F2211" i="16"/>
  <c r="G2211" i="16"/>
  <c r="B2212" i="16"/>
  <c r="A2212" i="16" s="1"/>
  <c r="C2212" i="16"/>
  <c r="D2212" i="16"/>
  <c r="E2212" i="16"/>
  <c r="F2212" i="16"/>
  <c r="G2212" i="16"/>
  <c r="B2213" i="16"/>
  <c r="A2213" i="16" s="1"/>
  <c r="C2213" i="16"/>
  <c r="D2213" i="16"/>
  <c r="E2213" i="16"/>
  <c r="F2213" i="16"/>
  <c r="G2213" i="16"/>
  <c r="B2214" i="16"/>
  <c r="A2214" i="16" s="1"/>
  <c r="C2214" i="16"/>
  <c r="D2214" i="16"/>
  <c r="E2214" i="16"/>
  <c r="F2214" i="16"/>
  <c r="G2214" i="16"/>
  <c r="B2215" i="16"/>
  <c r="A2215" i="16" s="1"/>
  <c r="C2215" i="16"/>
  <c r="D2215" i="16"/>
  <c r="E2215" i="16"/>
  <c r="F2215" i="16"/>
  <c r="G2215" i="16"/>
  <c r="B2216" i="16"/>
  <c r="C2216" i="16"/>
  <c r="D2216" i="16"/>
  <c r="E2216" i="16"/>
  <c r="F2216" i="16"/>
  <c r="G2216" i="16"/>
  <c r="B2217" i="16"/>
  <c r="A2217" i="16" s="1"/>
  <c r="C2217" i="16"/>
  <c r="D2217" i="16"/>
  <c r="E2217" i="16"/>
  <c r="F2217" i="16"/>
  <c r="G2217" i="16"/>
  <c r="B2218" i="16"/>
  <c r="A2218" i="16" s="1"/>
  <c r="C2218" i="16"/>
  <c r="D2218" i="16"/>
  <c r="E2218" i="16"/>
  <c r="F2218" i="16"/>
  <c r="G2218" i="16"/>
  <c r="B2219" i="16"/>
  <c r="A2219" i="16" s="1"/>
  <c r="C2219" i="16"/>
  <c r="D2219" i="16"/>
  <c r="E2219" i="16"/>
  <c r="F2219" i="16"/>
  <c r="G2219" i="16"/>
  <c r="B2220" i="16"/>
  <c r="A2220" i="16" s="1"/>
  <c r="C2220" i="16"/>
  <c r="D2220" i="16"/>
  <c r="E2220" i="16"/>
  <c r="F2220" i="16"/>
  <c r="G2220" i="16"/>
  <c r="B2221" i="16"/>
  <c r="A2221" i="16" s="1"/>
  <c r="C2221" i="16"/>
  <c r="D2221" i="16"/>
  <c r="E2221" i="16"/>
  <c r="F2221" i="16"/>
  <c r="G2221" i="16"/>
  <c r="B2222" i="16"/>
  <c r="C2222" i="16"/>
  <c r="D2222" i="16"/>
  <c r="E2222" i="16"/>
  <c r="F2222" i="16"/>
  <c r="G2222" i="16"/>
  <c r="B2223" i="16"/>
  <c r="A2223" i="16" s="1"/>
  <c r="C2223" i="16"/>
  <c r="D2223" i="16"/>
  <c r="E2223" i="16"/>
  <c r="F2223" i="16"/>
  <c r="G2223" i="16"/>
  <c r="B2224" i="16"/>
  <c r="A2224" i="16" s="1"/>
  <c r="C2224" i="16"/>
  <c r="D2224" i="16"/>
  <c r="E2224" i="16"/>
  <c r="F2224" i="16"/>
  <c r="G2224" i="16"/>
  <c r="B2225" i="16"/>
  <c r="C2225" i="16"/>
  <c r="D2225" i="16"/>
  <c r="E2225" i="16"/>
  <c r="F2225" i="16"/>
  <c r="G2225" i="16"/>
  <c r="B2226" i="16"/>
  <c r="C2226" i="16"/>
  <c r="D2226" i="16"/>
  <c r="E2226" i="16"/>
  <c r="F2226" i="16"/>
  <c r="G2226" i="16"/>
  <c r="B2227" i="16"/>
  <c r="C2227" i="16"/>
  <c r="D2227" i="16"/>
  <c r="E2227" i="16"/>
  <c r="F2227" i="16"/>
  <c r="G2227" i="16"/>
  <c r="B2228" i="16"/>
  <c r="C2228" i="16"/>
  <c r="D2228" i="16"/>
  <c r="E2228" i="16"/>
  <c r="F2228" i="16"/>
  <c r="G2228" i="16"/>
  <c r="B2229" i="16"/>
  <c r="C2229" i="16"/>
  <c r="D2229" i="16"/>
  <c r="E2229" i="16"/>
  <c r="F2229" i="16"/>
  <c r="G2229" i="16"/>
  <c r="B2230" i="16"/>
  <c r="C2230" i="16"/>
  <c r="D2230" i="16"/>
  <c r="E2230" i="16"/>
  <c r="F2230" i="16"/>
  <c r="G2230" i="16"/>
  <c r="B2231" i="16"/>
  <c r="A2231" i="16" s="1"/>
  <c r="C2231" i="16"/>
  <c r="D2231" i="16"/>
  <c r="E2231" i="16"/>
  <c r="F2231" i="16"/>
  <c r="G2231" i="16"/>
  <c r="B2232" i="16"/>
  <c r="C2232" i="16"/>
  <c r="D2232" i="16"/>
  <c r="E2232" i="16"/>
  <c r="F2232" i="16"/>
  <c r="G2232" i="16"/>
  <c r="B2233" i="16"/>
  <c r="A2233" i="16" s="1"/>
  <c r="C2233" i="16"/>
  <c r="D2233" i="16"/>
  <c r="E2233" i="16"/>
  <c r="F2233" i="16"/>
  <c r="G2233" i="16"/>
  <c r="B2234" i="16"/>
  <c r="A2234" i="16" s="1"/>
  <c r="C2234" i="16"/>
  <c r="D2234" i="16"/>
  <c r="E2234" i="16"/>
  <c r="F2234" i="16"/>
  <c r="G2234" i="16"/>
  <c r="B2235" i="16"/>
  <c r="A2235" i="16" s="1"/>
  <c r="C2235" i="16"/>
  <c r="D2235" i="16"/>
  <c r="E2235" i="16"/>
  <c r="F2235" i="16"/>
  <c r="G2235" i="16"/>
  <c r="B2236" i="16"/>
  <c r="A2236" i="16" s="1"/>
  <c r="C2236" i="16"/>
  <c r="D2236" i="16"/>
  <c r="E2236" i="16"/>
  <c r="F2236" i="16"/>
  <c r="G2236" i="16"/>
  <c r="B2237" i="16"/>
  <c r="A2237" i="16" s="1"/>
  <c r="C2237" i="16"/>
  <c r="D2237" i="16"/>
  <c r="E2237" i="16"/>
  <c r="F2237" i="16"/>
  <c r="G2237" i="16"/>
  <c r="B2238" i="16"/>
  <c r="A2238" i="16" s="1"/>
  <c r="C2238" i="16"/>
  <c r="D2238" i="16"/>
  <c r="E2238" i="16"/>
  <c r="F2238" i="16"/>
  <c r="G2238" i="16"/>
  <c r="B2239" i="16"/>
  <c r="A2239" i="16" s="1"/>
  <c r="C2239" i="16"/>
  <c r="D2239" i="16"/>
  <c r="E2239" i="16"/>
  <c r="F2239" i="16"/>
  <c r="G2239" i="16"/>
  <c r="B2240" i="16"/>
  <c r="A2240" i="16" s="1"/>
  <c r="C2240" i="16"/>
  <c r="D2240" i="16"/>
  <c r="E2240" i="16"/>
  <c r="F2240" i="16"/>
  <c r="G2240" i="16"/>
  <c r="B2241" i="16"/>
  <c r="C2241" i="16"/>
  <c r="D2241" i="16"/>
  <c r="E2241" i="16"/>
  <c r="F2241" i="16"/>
  <c r="G2241" i="16"/>
  <c r="B2242" i="16"/>
  <c r="A2242" i="16" s="1"/>
  <c r="C2242" i="16"/>
  <c r="D2242" i="16"/>
  <c r="E2242" i="16"/>
  <c r="F2242" i="16"/>
  <c r="G2242" i="16"/>
  <c r="B2243" i="16"/>
  <c r="A2243" i="16" s="1"/>
  <c r="C2243" i="16"/>
  <c r="D2243" i="16"/>
  <c r="E2243" i="16"/>
  <c r="F2243" i="16"/>
  <c r="G2243" i="16"/>
  <c r="B2244" i="16"/>
  <c r="A2244" i="16" s="1"/>
  <c r="C2244" i="16"/>
  <c r="D2244" i="16"/>
  <c r="E2244" i="16"/>
  <c r="F2244" i="16"/>
  <c r="G2244" i="16"/>
  <c r="B2245" i="16"/>
  <c r="A2245" i="16" s="1"/>
  <c r="C2245" i="16"/>
  <c r="D2245" i="16"/>
  <c r="E2245" i="16"/>
  <c r="F2245" i="16"/>
  <c r="G2245" i="16"/>
  <c r="B2246" i="16"/>
  <c r="A2246" i="16" s="1"/>
  <c r="C2246" i="16"/>
  <c r="D2246" i="16"/>
  <c r="E2246" i="16"/>
  <c r="F2246" i="16"/>
  <c r="G2246" i="16"/>
  <c r="B2247" i="16"/>
  <c r="C2247" i="16"/>
  <c r="D2247" i="16"/>
  <c r="E2247" i="16"/>
  <c r="F2247" i="16"/>
  <c r="G2247" i="16"/>
  <c r="B2248" i="16"/>
  <c r="A2248" i="16" s="1"/>
  <c r="C2248" i="16"/>
  <c r="D2248" i="16"/>
  <c r="E2248" i="16"/>
  <c r="F2248" i="16"/>
  <c r="G2248" i="16"/>
  <c r="B2249" i="16"/>
  <c r="A2249" i="16" s="1"/>
  <c r="C2249" i="16"/>
  <c r="D2249" i="16"/>
  <c r="E2249" i="16"/>
  <c r="F2249" i="16"/>
  <c r="G2249" i="16"/>
  <c r="B2250" i="16"/>
  <c r="A2250" i="16" s="1"/>
  <c r="C2250" i="16"/>
  <c r="D2250" i="16"/>
  <c r="E2250" i="16"/>
  <c r="F2250" i="16"/>
  <c r="G2250" i="16"/>
  <c r="B2251" i="16"/>
  <c r="A2251" i="16" s="1"/>
  <c r="C2251" i="16"/>
  <c r="D2251" i="16"/>
  <c r="E2251" i="16"/>
  <c r="F2251" i="16"/>
  <c r="G2251" i="16"/>
  <c r="B2252" i="16"/>
  <c r="C2252" i="16"/>
  <c r="D2252" i="16"/>
  <c r="E2252" i="16"/>
  <c r="F2252" i="16"/>
  <c r="G2252" i="16"/>
  <c r="B2253" i="16"/>
  <c r="C2253" i="16"/>
  <c r="D2253" i="16"/>
  <c r="E2253" i="16"/>
  <c r="F2253" i="16"/>
  <c r="G2253" i="16"/>
  <c r="B2254" i="16"/>
  <c r="C2254" i="16"/>
  <c r="D2254" i="16"/>
  <c r="E2254" i="16"/>
  <c r="F2254" i="16"/>
  <c r="G2254" i="16"/>
  <c r="B2255" i="16"/>
  <c r="A2255" i="16" s="1"/>
  <c r="C2255" i="16"/>
  <c r="D2255" i="16"/>
  <c r="E2255" i="16"/>
  <c r="F2255" i="16"/>
  <c r="G2255" i="16"/>
  <c r="B2256" i="16"/>
  <c r="A2256" i="16" s="1"/>
  <c r="C2256" i="16"/>
  <c r="D2256" i="16"/>
  <c r="E2256" i="16"/>
  <c r="F2256" i="16"/>
  <c r="G2256" i="16"/>
  <c r="B2257" i="16"/>
  <c r="C2257" i="16"/>
  <c r="D2257" i="16"/>
  <c r="E2257" i="16"/>
  <c r="F2257" i="16"/>
  <c r="G2257" i="16"/>
  <c r="B2258" i="16"/>
  <c r="A2258" i="16" s="1"/>
  <c r="C2258" i="16"/>
  <c r="D2258" i="16"/>
  <c r="E2258" i="16"/>
  <c r="F2258" i="16"/>
  <c r="G2258" i="16"/>
  <c r="B2259" i="16"/>
  <c r="C2259" i="16"/>
  <c r="D2259" i="16"/>
  <c r="E2259" i="16"/>
  <c r="F2259" i="16"/>
  <c r="G2259" i="16"/>
  <c r="B2260" i="16"/>
  <c r="A2260" i="16" s="1"/>
  <c r="C2260" i="16"/>
  <c r="D2260" i="16"/>
  <c r="E2260" i="16"/>
  <c r="F2260" i="16"/>
  <c r="G2260" i="16"/>
  <c r="B2261" i="16"/>
  <c r="A2261" i="16" s="1"/>
  <c r="C2261" i="16"/>
  <c r="D2261" i="16"/>
  <c r="E2261" i="16"/>
  <c r="F2261" i="16"/>
  <c r="G2261" i="16"/>
  <c r="B2262" i="16"/>
  <c r="A2262" i="16" s="1"/>
  <c r="C2262" i="16"/>
  <c r="D2262" i="16"/>
  <c r="E2262" i="16"/>
  <c r="F2262" i="16"/>
  <c r="G2262" i="16"/>
  <c r="B2263" i="16"/>
  <c r="C2263" i="16"/>
  <c r="D2263" i="16"/>
  <c r="E2263" i="16"/>
  <c r="F2263" i="16"/>
  <c r="G2263" i="16"/>
  <c r="B2264" i="16"/>
  <c r="C2264" i="16"/>
  <c r="D2264" i="16"/>
  <c r="E2264" i="16"/>
  <c r="F2264" i="16"/>
  <c r="G2264" i="16"/>
  <c r="B2265" i="16"/>
  <c r="A2265" i="16" s="1"/>
  <c r="C2265" i="16"/>
  <c r="D2265" i="16"/>
  <c r="E2265" i="16"/>
  <c r="F2265" i="16"/>
  <c r="G2265" i="16"/>
  <c r="B2266" i="16"/>
  <c r="A2266" i="16" s="1"/>
  <c r="C2266" i="16"/>
  <c r="D2266" i="16"/>
  <c r="E2266" i="16"/>
  <c r="F2266" i="16"/>
  <c r="G2266" i="16"/>
  <c r="B2267" i="16"/>
  <c r="A2267" i="16" s="1"/>
  <c r="C2267" i="16"/>
  <c r="D2267" i="16"/>
  <c r="E2267" i="16"/>
  <c r="F2267" i="16"/>
  <c r="G2267" i="16"/>
  <c r="B2268" i="16"/>
  <c r="C2268" i="16"/>
  <c r="D2268" i="16"/>
  <c r="E2268" i="16"/>
  <c r="F2268" i="16"/>
  <c r="G2268" i="16"/>
  <c r="B2269" i="16"/>
  <c r="A2269" i="16" s="1"/>
  <c r="C2269" i="16"/>
  <c r="D2269" i="16"/>
  <c r="E2269" i="16"/>
  <c r="F2269" i="16"/>
  <c r="G2269" i="16"/>
  <c r="B2270" i="16"/>
  <c r="A2270" i="16" s="1"/>
  <c r="C2270" i="16"/>
  <c r="D2270" i="16"/>
  <c r="E2270" i="16"/>
  <c r="F2270" i="16"/>
  <c r="G2270" i="16"/>
  <c r="B2271" i="16"/>
  <c r="A2271" i="16" s="1"/>
  <c r="C2271" i="16"/>
  <c r="D2271" i="16"/>
  <c r="E2271" i="16"/>
  <c r="F2271" i="16"/>
  <c r="G2271" i="16"/>
  <c r="B2272" i="16"/>
  <c r="A2272" i="16" s="1"/>
  <c r="C2272" i="16"/>
  <c r="D2272" i="16"/>
  <c r="E2272" i="16"/>
  <c r="F2272" i="16"/>
  <c r="G2272" i="16"/>
  <c r="B2273" i="16"/>
  <c r="A2273" i="16" s="1"/>
  <c r="C2273" i="16"/>
  <c r="D2273" i="16"/>
  <c r="E2273" i="16"/>
  <c r="F2273" i="16"/>
  <c r="G2273" i="16"/>
  <c r="B2274" i="16"/>
  <c r="C2274" i="16"/>
  <c r="D2274" i="16"/>
  <c r="E2274" i="16"/>
  <c r="F2274" i="16"/>
  <c r="G2274" i="16"/>
  <c r="B2275" i="16"/>
  <c r="A2275" i="16" s="1"/>
  <c r="C2275" i="16"/>
  <c r="D2275" i="16"/>
  <c r="E2275" i="16"/>
  <c r="F2275" i="16"/>
  <c r="G2275" i="16"/>
  <c r="B2276" i="16"/>
  <c r="A2276" i="16" s="1"/>
  <c r="C2276" i="16"/>
  <c r="D2276" i="16"/>
  <c r="E2276" i="16"/>
  <c r="F2276" i="16"/>
  <c r="G2276" i="16"/>
  <c r="B2277" i="16"/>
  <c r="C2277" i="16"/>
  <c r="D2277" i="16"/>
  <c r="E2277" i="16"/>
  <c r="F2277" i="16"/>
  <c r="G2277" i="16"/>
  <c r="B2278" i="16"/>
  <c r="C2278" i="16"/>
  <c r="D2278" i="16"/>
  <c r="E2278" i="16"/>
  <c r="F2278" i="16"/>
  <c r="G2278" i="16"/>
  <c r="B2279" i="16"/>
  <c r="A2279" i="16" s="1"/>
  <c r="C2279" i="16"/>
  <c r="D2279" i="16"/>
  <c r="E2279" i="16"/>
  <c r="F2279" i="16"/>
  <c r="G2279" i="16"/>
  <c r="B2280" i="16"/>
  <c r="C2280" i="16"/>
  <c r="D2280" i="16"/>
  <c r="E2280" i="16"/>
  <c r="F2280" i="16"/>
  <c r="G2280" i="16"/>
  <c r="B2281" i="16"/>
  <c r="A2281" i="16" s="1"/>
  <c r="C2281" i="16"/>
  <c r="D2281" i="16"/>
  <c r="E2281" i="16"/>
  <c r="F2281" i="16"/>
  <c r="G2281" i="16"/>
  <c r="B2282" i="16"/>
  <c r="C2282" i="16"/>
  <c r="D2282" i="16"/>
  <c r="E2282" i="16"/>
  <c r="F2282" i="16"/>
  <c r="G2282" i="16"/>
  <c r="B2283" i="16"/>
  <c r="A2283" i="16" s="1"/>
  <c r="C2283" i="16"/>
  <c r="D2283" i="16"/>
  <c r="E2283" i="16"/>
  <c r="F2283" i="16"/>
  <c r="G2283" i="16"/>
  <c r="B2284" i="16"/>
  <c r="C2284" i="16"/>
  <c r="D2284" i="16"/>
  <c r="E2284" i="16"/>
  <c r="F2284" i="16"/>
  <c r="G2284" i="16"/>
  <c r="B2285" i="16"/>
  <c r="C2285" i="16"/>
  <c r="D2285" i="16"/>
  <c r="E2285" i="16"/>
  <c r="F2285" i="16"/>
  <c r="G2285" i="16"/>
  <c r="B2286" i="16"/>
  <c r="C2286" i="16"/>
  <c r="D2286" i="16"/>
  <c r="E2286" i="16"/>
  <c r="F2286" i="16"/>
  <c r="G2286" i="16"/>
  <c r="B2287" i="16"/>
  <c r="A2287" i="16" s="1"/>
  <c r="C2287" i="16"/>
  <c r="D2287" i="16"/>
  <c r="E2287" i="16"/>
  <c r="F2287" i="16"/>
  <c r="G2287" i="16"/>
  <c r="B2288" i="16"/>
  <c r="A2288" i="16" s="1"/>
  <c r="C2288" i="16"/>
  <c r="D2288" i="16"/>
  <c r="E2288" i="16"/>
  <c r="F2288" i="16"/>
  <c r="G2288" i="16"/>
  <c r="B2289" i="16"/>
  <c r="A2289" i="16" s="1"/>
  <c r="C2289" i="16"/>
  <c r="D2289" i="16"/>
  <c r="E2289" i="16"/>
  <c r="F2289" i="16"/>
  <c r="G2289" i="16"/>
  <c r="B2290" i="16"/>
  <c r="A2290" i="16" s="1"/>
  <c r="C2290" i="16"/>
  <c r="D2290" i="16"/>
  <c r="E2290" i="16"/>
  <c r="F2290" i="16"/>
  <c r="G2290" i="16"/>
  <c r="B2291" i="16"/>
  <c r="A2291" i="16" s="1"/>
  <c r="C2291" i="16"/>
  <c r="D2291" i="16"/>
  <c r="E2291" i="16"/>
  <c r="F2291" i="16"/>
  <c r="G2291" i="16"/>
  <c r="B2292" i="16"/>
  <c r="A2292" i="16" s="1"/>
  <c r="C2292" i="16"/>
  <c r="D2292" i="16"/>
  <c r="E2292" i="16"/>
  <c r="F2292" i="16"/>
  <c r="G2292" i="16"/>
  <c r="B2293" i="16"/>
  <c r="A2293" i="16" s="1"/>
  <c r="C2293" i="16"/>
  <c r="D2293" i="16"/>
  <c r="E2293" i="16"/>
  <c r="F2293" i="16"/>
  <c r="G2293" i="16"/>
  <c r="B2294" i="16"/>
  <c r="C2294" i="16"/>
  <c r="D2294" i="16"/>
  <c r="E2294" i="16"/>
  <c r="F2294" i="16"/>
  <c r="G2294" i="16"/>
  <c r="B2295" i="16"/>
  <c r="A2295" i="16" s="1"/>
  <c r="C2295" i="16"/>
  <c r="D2295" i="16"/>
  <c r="E2295" i="16"/>
  <c r="F2295" i="16"/>
  <c r="G2295" i="16"/>
  <c r="B2296" i="16"/>
  <c r="C2296" i="16"/>
  <c r="D2296" i="16"/>
  <c r="E2296" i="16"/>
  <c r="F2296" i="16"/>
  <c r="G2296" i="16"/>
  <c r="B2297" i="16"/>
  <c r="C2297" i="16"/>
  <c r="D2297" i="16"/>
  <c r="E2297" i="16"/>
  <c r="F2297" i="16"/>
  <c r="G2297" i="16"/>
  <c r="B2298" i="16"/>
  <c r="A2298" i="16" s="1"/>
  <c r="C2298" i="16"/>
  <c r="D2298" i="16"/>
  <c r="E2298" i="16"/>
  <c r="F2298" i="16"/>
  <c r="G2298" i="16"/>
  <c r="B2299" i="16"/>
  <c r="A2299" i="16" s="1"/>
  <c r="C2299" i="16"/>
  <c r="D2299" i="16"/>
  <c r="E2299" i="16"/>
  <c r="F2299" i="16"/>
  <c r="G2299" i="16"/>
  <c r="B2300" i="16"/>
  <c r="A2300" i="16" s="1"/>
  <c r="C2300" i="16"/>
  <c r="D2300" i="16"/>
  <c r="E2300" i="16"/>
  <c r="F2300" i="16"/>
  <c r="G2300" i="16"/>
  <c r="B2301" i="16"/>
  <c r="A2301" i="16" s="1"/>
  <c r="C2301" i="16"/>
  <c r="D2301" i="16"/>
  <c r="E2301" i="16"/>
  <c r="F2301" i="16"/>
  <c r="G2301" i="16"/>
  <c r="B2302" i="16"/>
  <c r="A2302" i="16" s="1"/>
  <c r="C2302" i="16"/>
  <c r="D2302" i="16"/>
  <c r="E2302" i="16"/>
  <c r="F2302" i="16"/>
  <c r="G2302" i="16"/>
  <c r="B2303" i="16"/>
  <c r="A2303" i="16" s="1"/>
  <c r="C2303" i="16"/>
  <c r="D2303" i="16"/>
  <c r="E2303" i="16"/>
  <c r="F2303" i="16"/>
  <c r="G2303" i="16"/>
  <c r="B2304" i="16"/>
  <c r="A2304" i="16" s="1"/>
  <c r="C2304" i="16"/>
  <c r="D2304" i="16"/>
  <c r="E2304" i="16"/>
  <c r="F2304" i="16"/>
  <c r="G2304" i="16"/>
  <c r="B2305" i="16"/>
  <c r="C2305" i="16"/>
  <c r="D2305" i="16"/>
  <c r="E2305" i="16"/>
  <c r="F2305" i="16"/>
  <c r="G2305" i="16"/>
  <c r="B2306" i="16"/>
  <c r="A2306" i="16" s="1"/>
  <c r="C2306" i="16"/>
  <c r="D2306" i="16"/>
  <c r="E2306" i="16"/>
  <c r="F2306" i="16"/>
  <c r="G2306" i="16"/>
  <c r="B2307" i="16"/>
  <c r="C2307" i="16"/>
  <c r="D2307" i="16"/>
  <c r="E2307" i="16"/>
  <c r="F2307" i="16"/>
  <c r="G2307" i="16"/>
  <c r="B2308" i="16"/>
  <c r="A2308" i="16" s="1"/>
  <c r="C2308" i="16"/>
  <c r="D2308" i="16"/>
  <c r="E2308" i="16"/>
  <c r="F2308" i="16"/>
  <c r="G2308" i="16"/>
  <c r="B2309" i="16"/>
  <c r="C2309" i="16"/>
  <c r="D2309" i="16"/>
  <c r="E2309" i="16"/>
  <c r="F2309" i="16"/>
  <c r="G2309" i="16"/>
  <c r="B2310" i="16"/>
  <c r="C2310" i="16"/>
  <c r="D2310" i="16"/>
  <c r="E2310" i="16"/>
  <c r="F2310" i="16"/>
  <c r="G2310" i="16"/>
  <c r="B2311" i="16"/>
  <c r="C2311" i="16"/>
  <c r="D2311" i="16"/>
  <c r="E2311" i="16"/>
  <c r="F2311" i="16"/>
  <c r="G2311" i="16"/>
  <c r="B2312" i="16"/>
  <c r="A2312" i="16" s="1"/>
  <c r="C2312" i="16"/>
  <c r="D2312" i="16"/>
  <c r="E2312" i="16"/>
  <c r="F2312" i="16"/>
  <c r="G2312" i="16"/>
  <c r="B2313" i="16"/>
  <c r="A2313" i="16" s="1"/>
  <c r="C2313" i="16"/>
  <c r="D2313" i="16"/>
  <c r="E2313" i="16"/>
  <c r="F2313" i="16"/>
  <c r="G2313" i="16"/>
  <c r="B2314" i="16"/>
  <c r="A2314" i="16" s="1"/>
  <c r="C2314" i="16"/>
  <c r="D2314" i="16"/>
  <c r="E2314" i="16"/>
  <c r="F2314" i="16"/>
  <c r="G2314" i="16"/>
  <c r="B2315" i="16"/>
  <c r="A2315" i="16" s="1"/>
  <c r="C2315" i="16"/>
  <c r="D2315" i="16"/>
  <c r="E2315" i="16"/>
  <c r="F2315" i="16"/>
  <c r="G2315" i="16"/>
  <c r="B2316" i="16"/>
  <c r="A2316" i="16" s="1"/>
  <c r="C2316" i="16"/>
  <c r="D2316" i="16"/>
  <c r="E2316" i="16"/>
  <c r="F2316" i="16"/>
  <c r="G2316" i="16"/>
  <c r="B2317" i="16"/>
  <c r="A2317" i="16" s="1"/>
  <c r="C2317" i="16"/>
  <c r="D2317" i="16"/>
  <c r="E2317" i="16"/>
  <c r="F2317" i="16"/>
  <c r="G2317" i="16"/>
  <c r="B2318" i="16"/>
  <c r="C2318" i="16"/>
  <c r="D2318" i="16"/>
  <c r="E2318" i="16"/>
  <c r="F2318" i="16"/>
  <c r="G2318" i="16"/>
  <c r="B2319" i="16"/>
  <c r="A2319" i="16" s="1"/>
  <c r="C2319" i="16"/>
  <c r="D2319" i="16"/>
  <c r="E2319" i="16"/>
  <c r="F2319" i="16"/>
  <c r="G2319" i="16"/>
  <c r="B2320" i="16"/>
  <c r="A2320" i="16" s="1"/>
  <c r="C2320" i="16"/>
  <c r="D2320" i="16"/>
  <c r="E2320" i="16"/>
  <c r="F2320" i="16"/>
  <c r="G2320" i="16"/>
  <c r="B2321" i="16"/>
  <c r="C2321" i="16"/>
  <c r="D2321" i="16"/>
  <c r="E2321" i="16"/>
  <c r="F2321" i="16"/>
  <c r="G2321" i="16"/>
  <c r="B2322" i="16"/>
  <c r="A2322" i="16" s="1"/>
  <c r="C2322" i="16"/>
  <c r="D2322" i="16"/>
  <c r="E2322" i="16"/>
  <c r="F2322" i="16"/>
  <c r="G2322" i="16"/>
  <c r="B2323" i="16"/>
  <c r="C2323" i="16"/>
  <c r="D2323" i="16"/>
  <c r="E2323" i="16"/>
  <c r="F2323" i="16"/>
  <c r="G2323" i="16"/>
  <c r="B2324" i="16"/>
  <c r="A2324" i="16" s="1"/>
  <c r="C2324" i="16"/>
  <c r="D2324" i="16"/>
  <c r="E2324" i="16"/>
  <c r="F2324" i="16"/>
  <c r="G2324" i="16"/>
  <c r="B2325" i="16"/>
  <c r="A2325" i="16" s="1"/>
  <c r="C2325" i="16"/>
  <c r="D2325" i="16"/>
  <c r="E2325" i="16"/>
  <c r="F2325" i="16"/>
  <c r="G2325" i="16"/>
  <c r="B2326" i="16"/>
  <c r="A2326" i="16" s="1"/>
  <c r="C2326" i="16"/>
  <c r="D2326" i="16"/>
  <c r="E2326" i="16"/>
  <c r="F2326" i="16"/>
  <c r="G2326" i="16"/>
  <c r="B2327" i="16"/>
  <c r="C2327" i="16"/>
  <c r="D2327" i="16"/>
  <c r="E2327" i="16"/>
  <c r="F2327" i="16"/>
  <c r="G2327" i="16"/>
  <c r="B2328" i="16"/>
  <c r="C2328" i="16"/>
  <c r="D2328" i="16"/>
  <c r="E2328" i="16"/>
  <c r="F2328" i="16"/>
  <c r="G2328" i="16"/>
  <c r="B2329" i="16"/>
  <c r="A2329" i="16" s="1"/>
  <c r="C2329" i="16"/>
  <c r="D2329" i="16"/>
  <c r="E2329" i="16"/>
  <c r="F2329" i="16"/>
  <c r="G2329" i="16"/>
  <c r="B2330" i="16"/>
  <c r="C2330" i="16"/>
  <c r="D2330" i="16"/>
  <c r="E2330" i="16"/>
  <c r="F2330" i="16"/>
  <c r="G2330" i="16"/>
  <c r="B2331" i="16"/>
  <c r="A2331" i="16" s="1"/>
  <c r="C2331" i="16"/>
  <c r="D2331" i="16"/>
  <c r="E2331" i="16"/>
  <c r="F2331" i="16"/>
  <c r="G2331" i="16"/>
  <c r="B2332" i="16"/>
  <c r="C2332" i="16"/>
  <c r="D2332" i="16"/>
  <c r="E2332" i="16"/>
  <c r="F2332" i="16"/>
  <c r="G2332" i="16"/>
  <c r="B2333" i="16"/>
  <c r="C2333" i="16"/>
  <c r="D2333" i="16"/>
  <c r="E2333" i="16"/>
  <c r="F2333" i="16"/>
  <c r="G2333" i="16"/>
  <c r="B2334" i="16"/>
  <c r="C2334" i="16"/>
  <c r="D2334" i="16"/>
  <c r="E2334" i="16"/>
  <c r="F2334" i="16"/>
  <c r="G2334" i="16"/>
  <c r="B2335" i="16"/>
  <c r="A2335" i="16" s="1"/>
  <c r="C2335" i="16"/>
  <c r="D2335" i="16"/>
  <c r="E2335" i="16"/>
  <c r="F2335" i="16"/>
  <c r="G2335" i="16"/>
  <c r="B2336" i="16"/>
  <c r="A2336" i="16" s="1"/>
  <c r="C2336" i="16"/>
  <c r="D2336" i="16"/>
  <c r="E2336" i="16"/>
  <c r="F2336" i="16"/>
  <c r="G2336" i="16"/>
  <c r="B2337" i="16"/>
  <c r="A2337" i="16" s="1"/>
  <c r="C2337" i="16"/>
  <c r="D2337" i="16"/>
  <c r="E2337" i="16"/>
  <c r="F2337" i="16"/>
  <c r="G2337" i="16"/>
  <c r="B2338" i="16"/>
  <c r="C2338" i="16"/>
  <c r="D2338" i="16"/>
  <c r="E2338" i="16"/>
  <c r="F2338" i="16"/>
  <c r="G2338" i="16"/>
  <c r="B2339" i="16"/>
  <c r="A2339" i="16" s="1"/>
  <c r="C2339" i="16"/>
  <c r="D2339" i="16"/>
  <c r="E2339" i="16"/>
  <c r="F2339" i="16"/>
  <c r="G2339" i="16"/>
  <c r="B2340" i="16"/>
  <c r="C2340" i="16"/>
  <c r="D2340" i="16"/>
  <c r="E2340" i="16"/>
  <c r="F2340" i="16"/>
  <c r="G2340" i="16"/>
  <c r="B2341" i="16"/>
  <c r="A2341" i="16" s="1"/>
  <c r="C2341" i="16"/>
  <c r="D2341" i="16"/>
  <c r="E2341" i="16"/>
  <c r="F2341" i="16"/>
  <c r="G2341" i="16"/>
  <c r="B2342" i="16"/>
  <c r="A2342" i="16" s="1"/>
  <c r="C2342" i="16"/>
  <c r="D2342" i="16"/>
  <c r="E2342" i="16"/>
  <c r="F2342" i="16"/>
  <c r="G2342" i="16"/>
  <c r="B2343" i="16"/>
  <c r="C2343" i="16"/>
  <c r="D2343" i="16"/>
  <c r="E2343" i="16"/>
  <c r="F2343" i="16"/>
  <c r="G2343" i="16"/>
  <c r="B2344" i="16"/>
  <c r="C2344" i="16"/>
  <c r="D2344" i="16"/>
  <c r="E2344" i="16"/>
  <c r="F2344" i="16"/>
  <c r="G2344" i="16"/>
  <c r="B2345" i="16"/>
  <c r="A2345" i="16" s="1"/>
  <c r="C2345" i="16"/>
  <c r="D2345" i="16"/>
  <c r="E2345" i="16"/>
  <c r="F2345" i="16"/>
  <c r="G2345" i="16"/>
  <c r="B2346" i="16"/>
  <c r="A2346" i="16" s="1"/>
  <c r="C2346" i="16"/>
  <c r="D2346" i="16"/>
  <c r="E2346" i="16"/>
  <c r="F2346" i="16"/>
  <c r="G2346" i="16"/>
  <c r="B2347" i="16"/>
  <c r="C2347" i="16"/>
  <c r="D2347" i="16"/>
  <c r="E2347" i="16"/>
  <c r="F2347" i="16"/>
  <c r="G2347" i="16"/>
  <c r="B2348" i="16"/>
  <c r="C2348" i="16"/>
  <c r="D2348" i="16"/>
  <c r="E2348" i="16"/>
  <c r="F2348" i="16"/>
  <c r="G2348" i="16"/>
  <c r="B2349" i="16"/>
  <c r="A2349" i="16" s="1"/>
  <c r="C2349" i="16"/>
  <c r="D2349" i="16"/>
  <c r="E2349" i="16"/>
  <c r="F2349" i="16"/>
  <c r="G2349" i="16"/>
  <c r="B2350" i="16"/>
  <c r="A2350" i="16" s="1"/>
  <c r="C2350" i="16"/>
  <c r="D2350" i="16"/>
  <c r="E2350" i="16"/>
  <c r="F2350" i="16"/>
  <c r="G2350" i="16"/>
  <c r="B2351" i="16"/>
  <c r="C2351" i="16"/>
  <c r="D2351" i="16"/>
  <c r="E2351" i="16"/>
  <c r="F2351" i="16"/>
  <c r="G2351" i="16"/>
  <c r="B2352" i="16"/>
  <c r="A2352" i="16" s="1"/>
  <c r="C2352" i="16"/>
  <c r="D2352" i="16"/>
  <c r="E2352" i="16"/>
  <c r="F2352" i="16"/>
  <c r="G2352" i="16"/>
  <c r="B2353" i="16"/>
  <c r="A2353" i="16" s="1"/>
  <c r="C2353" i="16"/>
  <c r="D2353" i="16"/>
  <c r="E2353" i="16"/>
  <c r="F2353" i="16"/>
  <c r="G2353" i="16"/>
  <c r="B2354" i="16"/>
  <c r="A2354" i="16" s="1"/>
  <c r="C2354" i="16"/>
  <c r="D2354" i="16"/>
  <c r="E2354" i="16"/>
  <c r="F2354" i="16"/>
  <c r="G2354" i="16"/>
  <c r="B2355" i="16"/>
  <c r="A2355" i="16" s="1"/>
  <c r="C2355" i="16"/>
  <c r="D2355" i="16"/>
  <c r="E2355" i="16"/>
  <c r="F2355" i="16"/>
  <c r="G2355" i="16"/>
  <c r="B2356" i="16"/>
  <c r="C2356" i="16"/>
  <c r="D2356" i="16"/>
  <c r="E2356" i="16"/>
  <c r="F2356" i="16"/>
  <c r="G2356" i="16"/>
  <c r="B2357" i="16"/>
  <c r="A2357" i="16" s="1"/>
  <c r="C2357" i="16"/>
  <c r="D2357" i="16"/>
  <c r="E2357" i="16"/>
  <c r="F2357" i="16"/>
  <c r="G2357" i="16"/>
  <c r="B2358" i="16"/>
  <c r="A2358" i="16" s="1"/>
  <c r="C2358" i="16"/>
  <c r="D2358" i="16"/>
  <c r="E2358" i="16"/>
  <c r="F2358" i="16"/>
  <c r="G2358" i="16"/>
  <c r="B2359" i="16"/>
  <c r="A2359" i="16" s="1"/>
  <c r="C2359" i="16"/>
  <c r="D2359" i="16"/>
  <c r="E2359" i="16"/>
  <c r="F2359" i="16"/>
  <c r="G2359" i="16"/>
  <c r="B2360" i="16"/>
  <c r="C2360" i="16"/>
  <c r="D2360" i="16"/>
  <c r="E2360" i="16"/>
  <c r="F2360" i="16"/>
  <c r="G2360" i="16"/>
  <c r="B2361" i="16"/>
  <c r="A2361" i="16" s="1"/>
  <c r="C2361" i="16"/>
  <c r="D2361" i="16"/>
  <c r="E2361" i="16"/>
  <c r="F2361" i="16"/>
  <c r="G2361" i="16"/>
  <c r="B2362" i="16"/>
  <c r="A2362" i="16" s="1"/>
  <c r="C2362" i="16"/>
  <c r="D2362" i="16"/>
  <c r="E2362" i="16"/>
  <c r="F2362" i="16"/>
  <c r="G2362" i="16"/>
  <c r="B2363" i="16"/>
  <c r="A2363" i="16" s="1"/>
  <c r="C2363" i="16"/>
  <c r="D2363" i="16"/>
  <c r="E2363" i="16"/>
  <c r="F2363" i="16"/>
  <c r="G2363" i="16"/>
  <c r="B2364" i="16"/>
  <c r="A2364" i="16" s="1"/>
  <c r="C2364" i="16"/>
  <c r="D2364" i="16"/>
  <c r="E2364" i="16"/>
  <c r="F2364" i="16"/>
  <c r="G2364" i="16"/>
  <c r="B2365" i="16"/>
  <c r="A2365" i="16" s="1"/>
  <c r="C2365" i="16"/>
  <c r="D2365" i="16"/>
  <c r="E2365" i="16"/>
  <c r="F2365" i="16"/>
  <c r="G2365" i="16"/>
  <c r="B2366" i="16"/>
  <c r="A2366" i="16" s="1"/>
  <c r="C2366" i="16"/>
  <c r="D2366" i="16"/>
  <c r="E2366" i="16"/>
  <c r="F2366" i="16"/>
  <c r="G2366" i="16"/>
  <c r="B2367" i="16"/>
  <c r="A2367" i="16" s="1"/>
  <c r="C2367" i="16"/>
  <c r="D2367" i="16"/>
  <c r="E2367" i="16"/>
  <c r="F2367" i="16"/>
  <c r="G2367" i="16"/>
  <c r="B2368" i="16"/>
  <c r="A2368" i="16" s="1"/>
  <c r="C2368" i="16"/>
  <c r="D2368" i="16"/>
  <c r="E2368" i="16"/>
  <c r="F2368" i="16"/>
  <c r="G2368" i="16"/>
  <c r="B2369" i="16"/>
  <c r="C2369" i="16"/>
  <c r="D2369" i="16"/>
  <c r="E2369" i="16"/>
  <c r="F2369" i="16"/>
  <c r="G2369" i="16"/>
  <c r="B2370" i="16"/>
  <c r="A2370" i="16" s="1"/>
  <c r="C2370" i="16"/>
  <c r="D2370" i="16"/>
  <c r="E2370" i="16"/>
  <c r="F2370" i="16"/>
  <c r="G2370" i="16"/>
  <c r="B2371" i="16"/>
  <c r="A2371" i="16" s="1"/>
  <c r="C2371" i="16"/>
  <c r="D2371" i="16"/>
  <c r="E2371" i="16"/>
  <c r="F2371" i="16"/>
  <c r="G2371" i="16"/>
  <c r="B2372" i="16"/>
  <c r="C2372" i="16"/>
  <c r="D2372" i="16"/>
  <c r="E2372" i="16"/>
  <c r="F2372" i="16"/>
  <c r="G2372" i="16"/>
  <c r="B2373" i="16"/>
  <c r="A2373" i="16" s="1"/>
  <c r="C2373" i="16"/>
  <c r="D2373" i="16"/>
  <c r="E2373" i="16"/>
  <c r="F2373" i="16"/>
  <c r="G2373" i="16"/>
  <c r="B2374" i="16"/>
  <c r="C2374" i="16"/>
  <c r="D2374" i="16"/>
  <c r="E2374" i="16"/>
  <c r="F2374" i="16"/>
  <c r="G2374" i="16"/>
  <c r="B2375" i="16"/>
  <c r="C2375" i="16"/>
  <c r="D2375" i="16"/>
  <c r="E2375" i="16"/>
  <c r="F2375" i="16"/>
  <c r="G2375" i="16"/>
  <c r="B2376" i="16"/>
  <c r="A2376" i="16" s="1"/>
  <c r="C2376" i="16"/>
  <c r="D2376" i="16"/>
  <c r="E2376" i="16"/>
  <c r="F2376" i="16"/>
  <c r="G2376" i="16"/>
  <c r="B2377" i="16"/>
  <c r="A2377" i="16" s="1"/>
  <c r="C2377" i="16"/>
  <c r="D2377" i="16"/>
  <c r="E2377" i="16"/>
  <c r="F2377" i="16"/>
  <c r="G2377" i="16"/>
  <c r="B2378" i="16"/>
  <c r="A2378" i="16" s="1"/>
  <c r="C2378" i="16"/>
  <c r="D2378" i="16"/>
  <c r="E2378" i="16"/>
  <c r="F2378" i="16"/>
  <c r="G2378" i="16"/>
  <c r="B2379" i="16"/>
  <c r="A2379" i="16" s="1"/>
  <c r="C2379" i="16"/>
  <c r="D2379" i="16"/>
  <c r="E2379" i="16"/>
  <c r="F2379" i="16"/>
  <c r="G2379" i="16"/>
  <c r="B2380" i="16"/>
  <c r="A2380" i="16" s="1"/>
  <c r="C2380" i="16"/>
  <c r="D2380" i="16"/>
  <c r="E2380" i="16"/>
  <c r="F2380" i="16"/>
  <c r="G2380" i="16"/>
  <c r="B2381" i="16"/>
  <c r="A2381" i="16" s="1"/>
  <c r="C2381" i="16"/>
  <c r="D2381" i="16"/>
  <c r="E2381" i="16"/>
  <c r="F2381" i="16"/>
  <c r="G2381" i="16"/>
  <c r="B2382" i="16"/>
  <c r="C2382" i="16"/>
  <c r="D2382" i="16"/>
  <c r="E2382" i="16"/>
  <c r="F2382" i="16"/>
  <c r="G2382" i="16"/>
  <c r="B2383" i="16"/>
  <c r="C2383" i="16"/>
  <c r="D2383" i="16"/>
  <c r="E2383" i="16"/>
  <c r="F2383" i="16"/>
  <c r="G2383" i="16"/>
  <c r="B2384" i="16"/>
  <c r="A2384" i="16" s="1"/>
  <c r="C2384" i="16"/>
  <c r="D2384" i="16"/>
  <c r="E2384" i="16"/>
  <c r="F2384" i="16"/>
  <c r="G2384" i="16"/>
  <c r="B2385" i="16"/>
  <c r="A2385" i="16" s="1"/>
  <c r="C2385" i="16"/>
  <c r="D2385" i="16"/>
  <c r="E2385" i="16"/>
  <c r="F2385" i="16"/>
  <c r="G2385" i="16"/>
  <c r="B2386" i="16"/>
  <c r="A2386" i="16" s="1"/>
  <c r="C2386" i="16"/>
  <c r="D2386" i="16"/>
  <c r="E2386" i="16"/>
  <c r="F2386" i="16"/>
  <c r="G2386" i="16"/>
  <c r="B2387" i="16"/>
  <c r="A2387" i="16" s="1"/>
  <c r="C2387" i="16"/>
  <c r="D2387" i="16"/>
  <c r="E2387" i="16"/>
  <c r="F2387" i="16"/>
  <c r="G2387" i="16"/>
  <c r="B2388" i="16"/>
  <c r="A2388" i="16" s="1"/>
  <c r="C2388" i="16"/>
  <c r="D2388" i="16"/>
  <c r="E2388" i="16"/>
  <c r="F2388" i="16"/>
  <c r="G2388" i="16"/>
  <c r="B2389" i="16"/>
  <c r="A2389" i="16" s="1"/>
  <c r="C2389" i="16"/>
  <c r="D2389" i="16"/>
  <c r="E2389" i="16"/>
  <c r="F2389" i="16"/>
  <c r="G2389" i="16"/>
  <c r="B2390" i="16"/>
  <c r="A2390" i="16" s="1"/>
  <c r="C2390" i="16"/>
  <c r="D2390" i="16"/>
  <c r="E2390" i="16"/>
  <c r="F2390" i="16"/>
  <c r="G2390" i="16"/>
  <c r="B2391" i="16"/>
  <c r="C2391" i="16"/>
  <c r="D2391" i="16"/>
  <c r="E2391" i="16"/>
  <c r="F2391" i="16"/>
  <c r="G2391" i="16"/>
  <c r="B2392" i="16"/>
  <c r="A2392" i="16" s="1"/>
  <c r="C2392" i="16"/>
  <c r="D2392" i="16"/>
  <c r="E2392" i="16"/>
  <c r="F2392" i="16"/>
  <c r="G2392" i="16"/>
  <c r="B2393" i="16"/>
  <c r="A2393" i="16" s="1"/>
  <c r="C2393" i="16"/>
  <c r="D2393" i="16"/>
  <c r="E2393" i="16"/>
  <c r="F2393" i="16"/>
  <c r="G2393" i="16"/>
  <c r="B2394" i="16"/>
  <c r="A2394" i="16" s="1"/>
  <c r="C2394" i="16"/>
  <c r="D2394" i="16"/>
  <c r="E2394" i="16"/>
  <c r="F2394" i="16"/>
  <c r="G2394" i="16"/>
  <c r="B2395" i="16"/>
  <c r="A2395" i="16" s="1"/>
  <c r="C2395" i="16"/>
  <c r="D2395" i="16"/>
  <c r="E2395" i="16"/>
  <c r="F2395" i="16"/>
  <c r="G2395" i="16"/>
  <c r="B2396" i="16"/>
  <c r="A2396" i="16" s="1"/>
  <c r="C2396" i="16"/>
  <c r="D2396" i="16"/>
  <c r="E2396" i="16"/>
  <c r="F2396" i="16"/>
  <c r="G2396" i="16"/>
  <c r="B2397" i="16"/>
  <c r="C2397" i="16"/>
  <c r="D2397" i="16"/>
  <c r="E2397" i="16"/>
  <c r="F2397" i="16"/>
  <c r="G2397" i="16"/>
  <c r="B2398" i="16"/>
  <c r="A2398" i="16" s="1"/>
  <c r="C2398" i="16"/>
  <c r="D2398" i="16"/>
  <c r="E2398" i="16"/>
  <c r="F2398" i="16"/>
  <c r="G2398" i="16"/>
  <c r="B2399" i="16"/>
  <c r="A2399" i="16" s="1"/>
  <c r="C2399" i="16"/>
  <c r="D2399" i="16"/>
  <c r="E2399" i="16"/>
  <c r="F2399" i="16"/>
  <c r="G2399" i="16"/>
  <c r="B2400" i="16"/>
  <c r="A2400" i="16" s="1"/>
  <c r="C2400" i="16"/>
  <c r="D2400" i="16"/>
  <c r="E2400" i="16"/>
  <c r="F2400" i="16"/>
  <c r="G2400" i="16"/>
  <c r="B2401" i="16"/>
  <c r="C2401" i="16"/>
  <c r="D2401" i="16"/>
  <c r="E2401" i="16"/>
  <c r="F2401" i="16"/>
  <c r="G2401" i="16"/>
  <c r="B2402" i="16"/>
  <c r="A2402" i="16" s="1"/>
  <c r="C2402" i="16"/>
  <c r="D2402" i="16"/>
  <c r="E2402" i="16"/>
  <c r="F2402" i="16"/>
  <c r="G2402" i="16"/>
  <c r="B2403" i="16"/>
  <c r="A2403" i="16" s="1"/>
  <c r="C2403" i="16"/>
  <c r="D2403" i="16"/>
  <c r="E2403" i="16"/>
  <c r="F2403" i="16"/>
  <c r="G2403" i="16"/>
  <c r="B2404" i="16"/>
  <c r="C2404" i="16"/>
  <c r="D2404" i="16"/>
  <c r="E2404" i="16"/>
  <c r="F2404" i="16"/>
  <c r="G2404" i="16"/>
  <c r="B2405" i="16"/>
  <c r="A2405" i="16" s="1"/>
  <c r="C2405" i="16"/>
  <c r="D2405" i="16"/>
  <c r="E2405" i="16"/>
  <c r="F2405" i="16"/>
  <c r="G2405" i="16"/>
  <c r="B2406" i="16"/>
  <c r="C2406" i="16"/>
  <c r="D2406" i="16"/>
  <c r="E2406" i="16"/>
  <c r="F2406" i="16"/>
  <c r="G2406" i="16"/>
  <c r="B2407" i="16"/>
  <c r="A2407" i="16" s="1"/>
  <c r="C2407" i="16"/>
  <c r="D2407" i="16"/>
  <c r="E2407" i="16"/>
  <c r="F2407" i="16"/>
  <c r="G2407" i="16"/>
  <c r="B2408" i="16"/>
  <c r="C2408" i="16"/>
  <c r="D2408" i="16"/>
  <c r="E2408" i="16"/>
  <c r="F2408" i="16"/>
  <c r="G2408" i="16"/>
  <c r="B2409" i="16"/>
  <c r="A2409" i="16" s="1"/>
  <c r="C2409" i="16"/>
  <c r="D2409" i="16"/>
  <c r="E2409" i="16"/>
  <c r="F2409" i="16"/>
  <c r="G2409" i="16"/>
  <c r="B2410" i="16"/>
  <c r="A2410" i="16" s="1"/>
  <c r="C2410" i="16"/>
  <c r="D2410" i="16"/>
  <c r="E2410" i="16"/>
  <c r="F2410" i="16"/>
  <c r="G2410" i="16"/>
  <c r="B2411" i="16"/>
  <c r="A2411" i="16" s="1"/>
  <c r="C2411" i="16"/>
  <c r="D2411" i="16"/>
  <c r="E2411" i="16"/>
  <c r="F2411" i="16"/>
  <c r="G2411" i="16"/>
  <c r="B2412" i="16"/>
  <c r="A2412" i="16" s="1"/>
  <c r="C2412" i="16"/>
  <c r="D2412" i="16"/>
  <c r="E2412" i="16"/>
  <c r="F2412" i="16"/>
  <c r="G2412" i="16"/>
  <c r="B2413" i="16"/>
  <c r="A2413" i="16" s="1"/>
  <c r="C2413" i="16"/>
  <c r="D2413" i="16"/>
  <c r="E2413" i="16"/>
  <c r="F2413" i="16"/>
  <c r="G2413" i="16"/>
  <c r="B2414" i="16"/>
  <c r="A2414" i="16" s="1"/>
  <c r="C2414" i="16"/>
  <c r="D2414" i="16"/>
  <c r="E2414" i="16"/>
  <c r="F2414" i="16"/>
  <c r="G2414" i="16"/>
  <c r="B2415" i="16"/>
  <c r="C2415" i="16"/>
  <c r="D2415" i="16"/>
  <c r="E2415" i="16"/>
  <c r="F2415" i="16"/>
  <c r="G2415" i="16"/>
  <c r="B2416" i="16"/>
  <c r="A2416" i="16" s="1"/>
  <c r="C2416" i="16"/>
  <c r="D2416" i="16"/>
  <c r="E2416" i="16"/>
  <c r="F2416" i="16"/>
  <c r="G2416" i="16"/>
  <c r="B2417" i="16"/>
  <c r="A2417" i="16" s="1"/>
  <c r="C2417" i="16"/>
  <c r="D2417" i="16"/>
  <c r="E2417" i="16"/>
  <c r="F2417" i="16"/>
  <c r="G2417" i="16"/>
  <c r="B2418" i="16"/>
  <c r="C2418" i="16"/>
  <c r="D2418" i="16"/>
  <c r="E2418" i="16"/>
  <c r="F2418" i="16"/>
  <c r="G2418" i="16"/>
  <c r="B2419" i="16"/>
  <c r="A2419" i="16" s="1"/>
  <c r="C2419" i="16"/>
  <c r="D2419" i="16"/>
  <c r="E2419" i="16"/>
  <c r="F2419" i="16"/>
  <c r="G2419" i="16"/>
  <c r="B2420" i="16"/>
  <c r="A2420" i="16" s="1"/>
  <c r="C2420" i="16"/>
  <c r="D2420" i="16"/>
  <c r="E2420" i="16"/>
  <c r="F2420" i="16"/>
  <c r="G2420" i="16"/>
  <c r="B2421" i="16"/>
  <c r="A2421" i="16" s="1"/>
  <c r="C2421" i="16"/>
  <c r="D2421" i="16"/>
  <c r="E2421" i="16"/>
  <c r="F2421" i="16"/>
  <c r="G2421" i="16"/>
  <c r="B2422" i="16"/>
  <c r="A2422" i="16" s="1"/>
  <c r="C2422" i="16"/>
  <c r="D2422" i="16"/>
  <c r="E2422" i="16"/>
  <c r="F2422" i="16"/>
  <c r="G2422" i="16"/>
  <c r="B2423" i="16"/>
  <c r="C2423" i="16"/>
  <c r="D2423" i="16"/>
  <c r="E2423" i="16"/>
  <c r="F2423" i="16"/>
  <c r="G2423" i="16"/>
  <c r="B2424" i="16"/>
  <c r="C2424" i="16"/>
  <c r="D2424" i="16"/>
  <c r="E2424" i="16"/>
  <c r="F2424" i="16"/>
  <c r="G2424" i="16"/>
  <c r="B2425" i="16"/>
  <c r="A2425" i="16" s="1"/>
  <c r="C2425" i="16"/>
  <c r="D2425" i="16"/>
  <c r="E2425" i="16"/>
  <c r="F2425" i="16"/>
  <c r="G2425" i="16"/>
  <c r="B2426" i="16"/>
  <c r="A2426" i="16" s="1"/>
  <c r="C2426" i="16"/>
  <c r="D2426" i="16"/>
  <c r="E2426" i="16"/>
  <c r="F2426" i="16"/>
  <c r="G2426" i="16"/>
  <c r="B2427" i="16"/>
  <c r="A2427" i="16" s="1"/>
  <c r="C2427" i="16"/>
  <c r="D2427" i="16"/>
  <c r="E2427" i="16"/>
  <c r="F2427" i="16"/>
  <c r="G2427" i="16"/>
  <c r="B2428" i="16"/>
  <c r="A2428" i="16" s="1"/>
  <c r="C2428" i="16"/>
  <c r="D2428" i="16"/>
  <c r="E2428" i="16"/>
  <c r="F2428" i="16"/>
  <c r="G2428" i="16"/>
  <c r="B2429" i="16"/>
  <c r="A2429" i="16" s="1"/>
  <c r="C2429" i="16"/>
  <c r="D2429" i="16"/>
  <c r="E2429" i="16"/>
  <c r="F2429" i="16"/>
  <c r="G2429" i="16"/>
  <c r="B2430" i="16"/>
  <c r="A2430" i="16" s="1"/>
  <c r="C2430" i="16"/>
  <c r="D2430" i="16"/>
  <c r="E2430" i="16"/>
  <c r="F2430" i="16"/>
  <c r="G2430" i="16"/>
  <c r="B2431" i="16"/>
  <c r="C2431" i="16"/>
  <c r="D2431" i="16"/>
  <c r="E2431" i="16"/>
  <c r="F2431" i="16"/>
  <c r="G2431" i="16"/>
  <c r="B2432" i="16"/>
  <c r="A2432" i="16" s="1"/>
  <c r="C2432" i="16"/>
  <c r="D2432" i="16"/>
  <c r="E2432" i="16"/>
  <c r="F2432" i="16"/>
  <c r="G2432" i="16"/>
  <c r="B2433" i="16"/>
  <c r="C2433" i="16"/>
  <c r="D2433" i="16"/>
  <c r="E2433" i="16"/>
  <c r="F2433" i="16"/>
  <c r="G2433" i="16"/>
  <c r="B2434" i="16"/>
  <c r="A2434" i="16" s="1"/>
  <c r="C2434" i="16"/>
  <c r="D2434" i="16"/>
  <c r="E2434" i="16"/>
  <c r="F2434" i="16"/>
  <c r="G2434" i="16"/>
  <c r="B2435" i="16"/>
  <c r="C2435" i="16"/>
  <c r="D2435" i="16"/>
  <c r="E2435" i="16"/>
  <c r="F2435" i="16"/>
  <c r="G2435" i="16"/>
  <c r="B2436" i="16"/>
  <c r="C2436" i="16"/>
  <c r="D2436" i="16"/>
  <c r="E2436" i="16"/>
  <c r="F2436" i="16"/>
  <c r="G2436" i="16"/>
  <c r="B2437" i="16"/>
  <c r="C2437" i="16"/>
  <c r="D2437" i="16"/>
  <c r="E2437" i="16"/>
  <c r="F2437" i="16"/>
  <c r="G2437" i="16"/>
  <c r="B2438" i="16"/>
  <c r="A2438" i="16" s="1"/>
  <c r="C2438" i="16"/>
  <c r="D2438" i="16"/>
  <c r="E2438" i="16"/>
  <c r="F2438" i="16"/>
  <c r="G2438" i="16"/>
  <c r="B2439" i="16"/>
  <c r="C2439" i="16"/>
  <c r="D2439" i="16"/>
  <c r="E2439" i="16"/>
  <c r="F2439" i="16"/>
  <c r="G2439" i="16"/>
  <c r="B2440" i="16"/>
  <c r="C2440" i="16"/>
  <c r="D2440" i="16"/>
  <c r="E2440" i="16"/>
  <c r="F2440" i="16"/>
  <c r="G2440" i="16"/>
  <c r="B2441" i="16"/>
  <c r="C2441" i="16"/>
  <c r="D2441" i="16"/>
  <c r="E2441" i="16"/>
  <c r="F2441" i="16"/>
  <c r="G2441" i="16"/>
  <c r="B2442" i="16"/>
  <c r="A2442" i="16" s="1"/>
  <c r="C2442" i="16"/>
  <c r="D2442" i="16"/>
  <c r="E2442" i="16"/>
  <c r="F2442" i="16"/>
  <c r="G2442" i="16"/>
  <c r="B2443" i="16"/>
  <c r="A2443" i="16" s="1"/>
  <c r="C2443" i="16"/>
  <c r="D2443" i="16"/>
  <c r="E2443" i="16"/>
  <c r="F2443" i="16"/>
  <c r="G2443" i="16"/>
  <c r="B2444" i="16"/>
  <c r="A2444" i="16" s="1"/>
  <c r="C2444" i="16"/>
  <c r="D2444" i="16"/>
  <c r="E2444" i="16"/>
  <c r="F2444" i="16"/>
  <c r="G2444" i="16"/>
  <c r="B2445" i="16"/>
  <c r="C2445" i="16"/>
  <c r="D2445" i="16"/>
  <c r="E2445" i="16"/>
  <c r="F2445" i="16"/>
  <c r="G2445" i="16"/>
  <c r="B2446" i="16"/>
  <c r="A2446" i="16" s="1"/>
  <c r="C2446" i="16"/>
  <c r="D2446" i="16"/>
  <c r="E2446" i="16"/>
  <c r="F2446" i="16"/>
  <c r="G2446" i="16"/>
  <c r="B2447" i="16"/>
  <c r="A2447" i="16" s="1"/>
  <c r="C2447" i="16"/>
  <c r="D2447" i="16"/>
  <c r="E2447" i="16"/>
  <c r="F2447" i="16"/>
  <c r="G2447" i="16"/>
  <c r="B2448" i="16"/>
  <c r="A2448" i="16" s="1"/>
  <c r="C2448" i="16"/>
  <c r="D2448" i="16"/>
  <c r="E2448" i="16"/>
  <c r="F2448" i="16"/>
  <c r="G2448" i="16"/>
  <c r="B2449" i="16"/>
  <c r="A2449" i="16" s="1"/>
  <c r="C2449" i="16"/>
  <c r="D2449" i="16"/>
  <c r="E2449" i="16"/>
  <c r="F2449" i="16"/>
  <c r="G2449" i="16"/>
  <c r="B2450" i="16"/>
  <c r="C2450" i="16"/>
  <c r="D2450" i="16"/>
  <c r="E2450" i="16"/>
  <c r="F2450" i="16"/>
  <c r="G2450" i="16"/>
  <c r="B2451" i="16"/>
  <c r="C2451" i="16"/>
  <c r="D2451" i="16"/>
  <c r="E2451" i="16"/>
  <c r="F2451" i="16"/>
  <c r="G2451" i="16"/>
  <c r="B2452" i="16"/>
  <c r="A2452" i="16" s="1"/>
  <c r="C2452" i="16"/>
  <c r="D2452" i="16"/>
  <c r="E2452" i="16"/>
  <c r="F2452" i="16"/>
  <c r="G2452" i="16"/>
  <c r="B2453" i="16"/>
  <c r="C2453" i="16"/>
  <c r="D2453" i="16"/>
  <c r="E2453" i="16"/>
  <c r="F2453" i="16"/>
  <c r="G2453" i="16"/>
  <c r="B2454" i="16"/>
  <c r="A2454" i="16" s="1"/>
  <c r="C2454" i="16"/>
  <c r="D2454" i="16"/>
  <c r="E2454" i="16"/>
  <c r="F2454" i="16"/>
  <c r="G2454" i="16"/>
  <c r="B2455" i="16"/>
  <c r="A2455" i="16" s="1"/>
  <c r="C2455" i="16"/>
  <c r="D2455" i="16"/>
  <c r="E2455" i="16"/>
  <c r="F2455" i="16"/>
  <c r="G2455" i="16"/>
  <c r="B2456" i="16"/>
  <c r="A2456" i="16" s="1"/>
  <c r="C2456" i="16"/>
  <c r="D2456" i="16"/>
  <c r="E2456" i="16"/>
  <c r="F2456" i="16"/>
  <c r="G2456" i="16"/>
  <c r="B2457" i="16"/>
  <c r="A2457" i="16" s="1"/>
  <c r="C2457" i="16"/>
  <c r="D2457" i="16"/>
  <c r="E2457" i="16"/>
  <c r="F2457" i="16"/>
  <c r="G2457" i="16"/>
  <c r="B2458" i="16"/>
  <c r="C2458" i="16"/>
  <c r="D2458" i="16"/>
  <c r="E2458" i="16"/>
  <c r="F2458" i="16"/>
  <c r="G2458" i="16"/>
  <c r="B2459" i="16"/>
  <c r="A2459" i="16" s="1"/>
  <c r="C2459" i="16"/>
  <c r="D2459" i="16"/>
  <c r="E2459" i="16"/>
  <c r="F2459" i="16"/>
  <c r="G2459" i="16"/>
  <c r="B2460" i="16"/>
  <c r="A2460" i="16" s="1"/>
  <c r="C2460" i="16"/>
  <c r="D2460" i="16"/>
  <c r="E2460" i="16"/>
  <c r="F2460" i="16"/>
  <c r="G2460" i="16"/>
  <c r="B2461" i="16"/>
  <c r="A2461" i="16" s="1"/>
  <c r="C2461" i="16"/>
  <c r="D2461" i="16"/>
  <c r="E2461" i="16"/>
  <c r="F2461" i="16"/>
  <c r="G2461" i="16"/>
  <c r="B2462" i="16"/>
  <c r="A2462" i="16" s="1"/>
  <c r="C2462" i="16"/>
  <c r="D2462" i="16"/>
  <c r="E2462" i="16"/>
  <c r="F2462" i="16"/>
  <c r="G2462" i="16"/>
  <c r="B2463" i="16"/>
  <c r="C2463" i="16"/>
  <c r="D2463" i="16"/>
  <c r="E2463" i="16"/>
  <c r="F2463" i="16"/>
  <c r="G2463" i="16"/>
  <c r="B2464" i="16"/>
  <c r="A2464" i="16" s="1"/>
  <c r="C2464" i="16"/>
  <c r="D2464" i="16"/>
  <c r="E2464" i="16"/>
  <c r="F2464" i="16"/>
  <c r="G2464" i="16"/>
  <c r="B2465" i="16"/>
  <c r="C2465" i="16"/>
  <c r="D2465" i="16"/>
  <c r="E2465" i="16"/>
  <c r="F2465" i="16"/>
  <c r="G2465" i="16"/>
  <c r="B2466" i="16"/>
  <c r="A2466" i="16" s="1"/>
  <c r="C2466" i="16"/>
  <c r="D2466" i="16"/>
  <c r="E2466" i="16"/>
  <c r="F2466" i="16"/>
  <c r="G2466" i="16"/>
  <c r="B2467" i="16"/>
  <c r="A2467" i="16" s="1"/>
  <c r="C2467" i="16"/>
  <c r="D2467" i="16"/>
  <c r="E2467" i="16"/>
  <c r="F2467" i="16"/>
  <c r="G2467" i="16"/>
  <c r="B2468" i="16"/>
  <c r="A2468" i="16" s="1"/>
  <c r="C2468" i="16"/>
  <c r="D2468" i="16"/>
  <c r="E2468" i="16"/>
  <c r="F2468" i="16"/>
  <c r="G2468" i="16"/>
  <c r="B2469" i="16"/>
  <c r="A2469" i="16" s="1"/>
  <c r="C2469" i="16"/>
  <c r="D2469" i="16"/>
  <c r="E2469" i="16"/>
  <c r="F2469" i="16"/>
  <c r="G2469" i="16"/>
  <c r="B2470" i="16"/>
  <c r="C2470" i="16"/>
  <c r="D2470" i="16"/>
  <c r="E2470" i="16"/>
  <c r="F2470" i="16"/>
  <c r="G2470" i="16"/>
  <c r="B2471" i="16"/>
  <c r="A2471" i="16" s="1"/>
  <c r="C2471" i="16"/>
  <c r="D2471" i="16"/>
  <c r="E2471" i="16"/>
  <c r="F2471" i="16"/>
  <c r="G2471" i="16"/>
  <c r="B2472" i="16"/>
  <c r="A2472" i="16" s="1"/>
  <c r="C2472" i="16"/>
  <c r="D2472" i="16"/>
  <c r="E2472" i="16"/>
  <c r="F2472" i="16"/>
  <c r="G2472" i="16"/>
  <c r="B2473" i="16"/>
  <c r="C2473" i="16"/>
  <c r="D2473" i="16"/>
  <c r="E2473" i="16"/>
  <c r="F2473" i="16"/>
  <c r="G2473" i="16"/>
  <c r="B2474" i="16"/>
  <c r="C2474" i="16"/>
  <c r="D2474" i="16"/>
  <c r="E2474" i="16"/>
  <c r="F2474" i="16"/>
  <c r="G2474" i="16"/>
  <c r="B2475" i="16"/>
  <c r="C2475" i="16"/>
  <c r="D2475" i="16"/>
  <c r="E2475" i="16"/>
  <c r="F2475" i="16"/>
  <c r="G2475" i="16"/>
  <c r="B2476" i="16"/>
  <c r="A2476" i="16" s="1"/>
  <c r="C2476" i="16"/>
  <c r="D2476" i="16"/>
  <c r="E2476" i="16"/>
  <c r="F2476" i="16"/>
  <c r="G2476" i="16"/>
  <c r="B2477" i="16"/>
  <c r="A2477" i="16" s="1"/>
  <c r="C2477" i="16"/>
  <c r="D2477" i="16"/>
  <c r="E2477" i="16"/>
  <c r="F2477" i="16"/>
  <c r="G2477" i="16"/>
  <c r="B2478" i="16"/>
  <c r="C2478" i="16"/>
  <c r="D2478" i="16"/>
  <c r="E2478" i="16"/>
  <c r="F2478" i="16"/>
  <c r="G2478" i="16"/>
  <c r="B2479" i="16"/>
  <c r="C2479" i="16"/>
  <c r="D2479" i="16"/>
  <c r="E2479" i="16"/>
  <c r="F2479" i="16"/>
  <c r="G2479" i="16"/>
  <c r="B2480" i="16"/>
  <c r="A2480" i="16" s="1"/>
  <c r="C2480" i="16"/>
  <c r="D2480" i="16"/>
  <c r="E2480" i="16"/>
  <c r="F2480" i="16"/>
  <c r="G2480" i="16"/>
  <c r="B2481" i="16"/>
  <c r="A2481" i="16" s="1"/>
  <c r="C2481" i="16"/>
  <c r="D2481" i="16"/>
  <c r="E2481" i="16"/>
  <c r="F2481" i="16"/>
  <c r="G2481" i="16"/>
  <c r="B2482" i="16"/>
  <c r="A2482" i="16" s="1"/>
  <c r="C2482" i="16"/>
  <c r="D2482" i="16"/>
  <c r="E2482" i="16"/>
  <c r="F2482" i="16"/>
  <c r="G2482" i="16"/>
  <c r="B2483" i="16"/>
  <c r="C2483" i="16"/>
  <c r="D2483" i="16"/>
  <c r="E2483" i="16"/>
  <c r="F2483" i="16"/>
  <c r="G2483" i="16"/>
  <c r="B2484" i="16"/>
  <c r="A2484" i="16" s="1"/>
  <c r="C2484" i="16"/>
  <c r="D2484" i="16"/>
  <c r="E2484" i="16"/>
  <c r="F2484" i="16"/>
  <c r="G2484" i="16"/>
  <c r="B2485" i="16"/>
  <c r="A2485" i="16" s="1"/>
  <c r="C2485" i="16"/>
  <c r="D2485" i="16"/>
  <c r="E2485" i="16"/>
  <c r="F2485" i="16"/>
  <c r="G2485" i="16"/>
  <c r="B2486" i="16"/>
  <c r="A2486" i="16" s="1"/>
  <c r="C2486" i="16"/>
  <c r="D2486" i="16"/>
  <c r="E2486" i="16"/>
  <c r="F2486" i="16"/>
  <c r="G2486" i="16"/>
  <c r="B2487" i="16"/>
  <c r="A2487" i="16" s="1"/>
  <c r="C2487" i="16"/>
  <c r="D2487" i="16"/>
  <c r="E2487" i="16"/>
  <c r="F2487" i="16"/>
  <c r="G2487" i="16"/>
  <c r="B2488" i="16"/>
  <c r="C2488" i="16"/>
  <c r="D2488" i="16"/>
  <c r="E2488" i="16"/>
  <c r="F2488" i="16"/>
  <c r="G2488" i="16"/>
  <c r="B2489" i="16"/>
  <c r="A2489" i="16" s="1"/>
  <c r="C2489" i="16"/>
  <c r="D2489" i="16"/>
  <c r="E2489" i="16"/>
  <c r="F2489" i="16"/>
  <c r="G2489" i="16"/>
  <c r="B2490" i="16"/>
  <c r="A2490" i="16" s="1"/>
  <c r="C2490" i="16"/>
  <c r="D2490" i="16"/>
  <c r="E2490" i="16"/>
  <c r="F2490" i="16"/>
  <c r="G2490" i="16"/>
  <c r="B2491" i="16"/>
  <c r="C2491" i="16"/>
  <c r="D2491" i="16"/>
  <c r="E2491" i="16"/>
  <c r="F2491" i="16"/>
  <c r="G2491" i="16"/>
  <c r="B2492" i="16"/>
  <c r="A2492" i="16" s="1"/>
  <c r="C2492" i="16"/>
  <c r="D2492" i="16"/>
  <c r="E2492" i="16"/>
  <c r="F2492" i="16"/>
  <c r="G2492" i="16"/>
  <c r="B2493" i="16"/>
  <c r="A2493" i="16" s="1"/>
  <c r="C2493" i="16"/>
  <c r="D2493" i="16"/>
  <c r="E2493" i="16"/>
  <c r="F2493" i="16"/>
  <c r="G2493" i="16"/>
  <c r="B2494" i="16"/>
  <c r="A2494" i="16" s="1"/>
  <c r="C2494" i="16"/>
  <c r="D2494" i="16"/>
  <c r="E2494" i="16"/>
  <c r="F2494" i="16"/>
  <c r="G2494" i="16"/>
  <c r="B2495" i="16"/>
  <c r="C2495" i="16"/>
  <c r="D2495" i="16"/>
  <c r="E2495" i="16"/>
  <c r="F2495" i="16"/>
  <c r="G2495" i="16"/>
  <c r="B2496" i="16"/>
  <c r="C2496" i="16"/>
  <c r="D2496" i="16"/>
  <c r="E2496" i="16"/>
  <c r="F2496" i="16"/>
  <c r="G2496" i="16"/>
  <c r="B2497" i="16"/>
  <c r="A2497" i="16" s="1"/>
  <c r="C2497" i="16"/>
  <c r="D2497" i="16"/>
  <c r="E2497" i="16"/>
  <c r="F2497" i="16"/>
  <c r="G2497" i="16"/>
  <c r="B2498" i="16"/>
  <c r="A2498" i="16" s="1"/>
  <c r="C2498" i="16"/>
  <c r="D2498" i="16"/>
  <c r="E2498" i="16"/>
  <c r="F2498" i="16"/>
  <c r="G2498" i="16"/>
  <c r="B2499" i="16"/>
  <c r="A2499" i="16" s="1"/>
  <c r="C2499" i="16"/>
  <c r="D2499" i="16"/>
  <c r="E2499" i="16"/>
  <c r="F2499" i="16"/>
  <c r="G2499" i="16"/>
  <c r="B2500" i="16"/>
  <c r="A2500" i="16" s="1"/>
  <c r="C2500" i="16"/>
  <c r="D2500" i="16"/>
  <c r="E2500" i="16"/>
  <c r="F2500" i="16"/>
  <c r="G2500" i="16"/>
  <c r="B2501" i="16"/>
  <c r="A2501" i="16" s="1"/>
  <c r="C2501" i="16"/>
  <c r="D2501" i="16"/>
  <c r="E2501" i="16"/>
  <c r="F2501" i="16"/>
  <c r="G2501" i="16"/>
  <c r="B2502" i="16"/>
  <c r="A2502" i="16" s="1"/>
  <c r="C2502" i="16"/>
  <c r="D2502" i="16"/>
  <c r="E2502" i="16"/>
  <c r="F2502" i="16"/>
  <c r="G2502" i="16"/>
  <c r="B2503" i="16"/>
  <c r="C2503" i="16"/>
  <c r="D2503" i="16"/>
  <c r="E2503" i="16"/>
  <c r="F2503" i="16"/>
  <c r="G2503" i="16"/>
  <c r="B2504" i="16"/>
  <c r="A2504" i="16" s="1"/>
  <c r="C2504" i="16"/>
  <c r="D2504" i="16"/>
  <c r="E2504" i="16"/>
  <c r="F2504" i="16"/>
  <c r="G2504" i="16"/>
  <c r="B2505" i="16"/>
  <c r="A2505" i="16" s="1"/>
  <c r="C2505" i="16"/>
  <c r="D2505" i="16"/>
  <c r="E2505" i="16"/>
  <c r="F2505" i="16"/>
  <c r="G2505" i="16"/>
  <c r="B2506" i="16"/>
  <c r="A2506" i="16" s="1"/>
  <c r="C2506" i="16"/>
  <c r="D2506" i="16"/>
  <c r="E2506" i="16"/>
  <c r="F2506" i="16"/>
  <c r="G2506" i="16"/>
  <c r="B2507" i="16"/>
  <c r="C2507" i="16"/>
  <c r="D2507" i="16"/>
  <c r="E2507" i="16"/>
  <c r="F2507" i="16"/>
  <c r="G2507" i="16"/>
  <c r="B2508" i="16"/>
  <c r="A2508" i="16" s="1"/>
  <c r="C2508" i="16"/>
  <c r="D2508" i="16"/>
  <c r="E2508" i="16"/>
  <c r="F2508" i="16"/>
  <c r="G2508" i="16"/>
  <c r="B2509" i="16"/>
  <c r="A2509" i="16" s="1"/>
  <c r="C2509" i="16"/>
  <c r="D2509" i="16"/>
  <c r="E2509" i="16"/>
  <c r="F2509" i="16"/>
  <c r="G2509" i="16"/>
  <c r="B2510" i="16"/>
  <c r="C2510" i="16"/>
  <c r="D2510" i="16"/>
  <c r="E2510" i="16"/>
  <c r="F2510" i="16"/>
  <c r="G2510" i="16"/>
  <c r="B2511" i="16"/>
  <c r="C2511" i="16"/>
  <c r="D2511" i="16"/>
  <c r="E2511" i="16"/>
  <c r="F2511" i="16"/>
  <c r="G2511" i="16"/>
  <c r="B2512" i="16"/>
  <c r="C2512" i="16"/>
  <c r="D2512" i="16"/>
  <c r="E2512" i="16"/>
  <c r="F2512" i="16"/>
  <c r="G2512" i="16"/>
  <c r="B2513" i="16"/>
  <c r="A2513" i="16" s="1"/>
  <c r="C2513" i="16"/>
  <c r="D2513" i="16"/>
  <c r="E2513" i="16"/>
  <c r="F2513" i="16"/>
  <c r="G2513" i="16"/>
  <c r="B2514" i="16"/>
  <c r="A2514" i="16" s="1"/>
  <c r="C2514" i="16"/>
  <c r="D2514" i="16"/>
  <c r="E2514" i="16"/>
  <c r="F2514" i="16"/>
  <c r="G2514" i="16"/>
  <c r="B2515" i="16"/>
  <c r="A2515" i="16" s="1"/>
  <c r="C2515" i="16"/>
  <c r="D2515" i="16"/>
  <c r="E2515" i="16"/>
  <c r="F2515" i="16"/>
  <c r="G2515" i="16"/>
  <c r="B2516" i="16"/>
  <c r="A2516" i="16" s="1"/>
  <c r="C2516" i="16"/>
  <c r="D2516" i="16"/>
  <c r="E2516" i="16"/>
  <c r="F2516" i="16"/>
  <c r="G2516" i="16"/>
  <c r="B2517" i="16"/>
  <c r="A2517" i="16" s="1"/>
  <c r="C2517" i="16"/>
  <c r="D2517" i="16"/>
  <c r="E2517" i="16"/>
  <c r="F2517" i="16"/>
  <c r="G2517" i="16"/>
  <c r="B2518" i="16"/>
  <c r="C2518" i="16"/>
  <c r="D2518" i="16"/>
  <c r="E2518" i="16"/>
  <c r="F2518" i="16"/>
  <c r="G2518" i="16"/>
  <c r="B2519" i="16"/>
  <c r="A2519" i="16" s="1"/>
  <c r="C2519" i="16"/>
  <c r="D2519" i="16"/>
  <c r="E2519" i="16"/>
  <c r="F2519" i="16"/>
  <c r="G2519" i="16"/>
  <c r="B2520" i="16"/>
  <c r="A2520" i="16" s="1"/>
  <c r="C2520" i="16"/>
  <c r="D2520" i="16"/>
  <c r="E2520" i="16"/>
  <c r="F2520" i="16"/>
  <c r="G2520" i="16"/>
  <c r="B2521" i="16"/>
  <c r="A2521" i="16" s="1"/>
  <c r="C2521" i="16"/>
  <c r="D2521" i="16"/>
  <c r="E2521" i="16"/>
  <c r="F2521" i="16"/>
  <c r="G2521" i="16"/>
  <c r="B2522" i="16"/>
  <c r="A2522" i="16" s="1"/>
  <c r="C2522" i="16"/>
  <c r="D2522" i="16"/>
  <c r="E2522" i="16"/>
  <c r="F2522" i="16"/>
  <c r="G2522" i="16"/>
  <c r="B2523" i="16"/>
  <c r="C2523" i="16"/>
  <c r="D2523" i="16"/>
  <c r="E2523" i="16"/>
  <c r="F2523" i="16"/>
  <c r="G2523" i="16"/>
  <c r="B2524" i="16"/>
  <c r="C2524" i="16"/>
  <c r="D2524" i="16"/>
  <c r="E2524" i="16"/>
  <c r="F2524" i="16"/>
  <c r="G2524" i="16"/>
  <c r="B2525" i="16"/>
  <c r="A2525" i="16" s="1"/>
  <c r="C2525" i="16"/>
  <c r="D2525" i="16"/>
  <c r="E2525" i="16"/>
  <c r="F2525" i="16"/>
  <c r="G2525" i="16"/>
  <c r="B2526" i="16"/>
  <c r="C2526" i="16"/>
  <c r="D2526" i="16"/>
  <c r="E2526" i="16"/>
  <c r="F2526" i="16"/>
  <c r="G2526" i="16"/>
  <c r="B2527" i="16"/>
  <c r="A2527" i="16" s="1"/>
  <c r="C2527" i="16"/>
  <c r="D2527" i="16"/>
  <c r="E2527" i="16"/>
  <c r="F2527" i="16"/>
  <c r="G2527" i="16"/>
  <c r="B2528" i="16"/>
  <c r="C2528" i="16"/>
  <c r="D2528" i="16"/>
  <c r="E2528" i="16"/>
  <c r="F2528" i="16"/>
  <c r="G2528" i="16"/>
  <c r="B2529" i="16"/>
  <c r="A2529" i="16" s="1"/>
  <c r="C2529" i="16"/>
  <c r="D2529" i="16"/>
  <c r="E2529" i="16"/>
  <c r="F2529" i="16"/>
  <c r="G2529" i="16"/>
  <c r="B2530" i="16"/>
  <c r="C2530" i="16"/>
  <c r="D2530" i="16"/>
  <c r="E2530" i="16"/>
  <c r="F2530" i="16"/>
  <c r="G2530" i="16"/>
  <c r="B2531" i="16"/>
  <c r="A2531" i="16" s="1"/>
  <c r="C2531" i="16"/>
  <c r="D2531" i="16"/>
  <c r="E2531" i="16"/>
  <c r="F2531" i="16"/>
  <c r="G2531" i="16"/>
  <c r="B2532" i="16"/>
  <c r="C2532" i="16"/>
  <c r="D2532" i="16"/>
  <c r="E2532" i="16"/>
  <c r="F2532" i="16"/>
  <c r="G2532" i="16"/>
  <c r="B2533" i="16"/>
  <c r="A2533" i="16" s="1"/>
  <c r="C2533" i="16"/>
  <c r="D2533" i="16"/>
  <c r="E2533" i="16"/>
  <c r="F2533" i="16"/>
  <c r="G2533" i="16"/>
  <c r="B2534" i="16"/>
  <c r="C2534" i="16"/>
  <c r="D2534" i="16"/>
  <c r="E2534" i="16"/>
  <c r="F2534" i="16"/>
  <c r="G2534" i="16"/>
  <c r="B2535" i="16"/>
  <c r="A2535" i="16" s="1"/>
  <c r="C2535" i="16"/>
  <c r="D2535" i="16"/>
  <c r="E2535" i="16"/>
  <c r="F2535" i="16"/>
  <c r="G2535" i="16"/>
  <c r="B2536" i="16"/>
  <c r="A2536" i="16" s="1"/>
  <c r="C2536" i="16"/>
  <c r="D2536" i="16"/>
  <c r="E2536" i="16"/>
  <c r="F2536" i="16"/>
  <c r="G2536" i="16"/>
  <c r="B2537" i="16"/>
  <c r="A2537" i="16" s="1"/>
  <c r="C2537" i="16"/>
  <c r="D2537" i="16"/>
  <c r="E2537" i="16"/>
  <c r="F2537" i="16"/>
  <c r="G2537" i="16"/>
  <c r="B2538" i="16"/>
  <c r="C2538" i="16"/>
  <c r="D2538" i="16"/>
  <c r="E2538" i="16"/>
  <c r="F2538" i="16"/>
  <c r="G2538" i="16"/>
  <c r="B2539" i="16"/>
  <c r="A2539" i="16" s="1"/>
  <c r="C2539" i="16"/>
  <c r="D2539" i="16"/>
  <c r="E2539" i="16"/>
  <c r="F2539" i="16"/>
  <c r="G2539" i="16"/>
  <c r="B2540" i="16"/>
  <c r="A2540" i="16" s="1"/>
  <c r="C2540" i="16"/>
  <c r="D2540" i="16"/>
  <c r="E2540" i="16"/>
  <c r="F2540" i="16"/>
  <c r="G2540" i="16"/>
  <c r="B2541" i="16"/>
  <c r="A2541" i="16" s="1"/>
  <c r="C2541" i="16"/>
  <c r="D2541" i="16"/>
  <c r="E2541" i="16"/>
  <c r="F2541" i="16"/>
  <c r="G2541" i="16"/>
  <c r="B2542" i="16"/>
  <c r="C2542" i="16"/>
  <c r="D2542" i="16"/>
  <c r="E2542" i="16"/>
  <c r="F2542" i="16"/>
  <c r="G2542" i="16"/>
  <c r="B2543" i="16"/>
  <c r="A2543" i="16" s="1"/>
  <c r="C2543" i="16"/>
  <c r="D2543" i="16"/>
  <c r="E2543" i="16"/>
  <c r="F2543" i="16"/>
  <c r="G2543" i="16"/>
  <c r="B2544" i="16"/>
  <c r="A2544" i="16" s="1"/>
  <c r="C2544" i="16"/>
  <c r="D2544" i="16"/>
  <c r="E2544" i="16"/>
  <c r="F2544" i="16"/>
  <c r="G2544" i="16"/>
  <c r="B2545" i="16"/>
  <c r="A2545" i="16" s="1"/>
  <c r="C2545" i="16"/>
  <c r="D2545" i="16"/>
  <c r="E2545" i="16"/>
  <c r="F2545" i="16"/>
  <c r="G2545" i="16"/>
  <c r="B2546" i="16"/>
  <c r="A2546" i="16" s="1"/>
  <c r="C2546" i="16"/>
  <c r="D2546" i="16"/>
  <c r="E2546" i="16"/>
  <c r="F2546" i="16"/>
  <c r="G2546" i="16"/>
  <c r="B2547" i="16"/>
  <c r="A2547" i="16" s="1"/>
  <c r="C2547" i="16"/>
  <c r="D2547" i="16"/>
  <c r="E2547" i="16"/>
  <c r="F2547" i="16"/>
  <c r="G2547" i="16"/>
  <c r="B2548" i="16"/>
  <c r="C2548" i="16"/>
  <c r="D2548" i="16"/>
  <c r="E2548" i="16"/>
  <c r="F2548" i="16"/>
  <c r="G2548" i="16"/>
  <c r="B2549" i="16"/>
  <c r="C2549" i="16"/>
  <c r="D2549" i="16"/>
  <c r="E2549" i="16"/>
  <c r="F2549" i="16"/>
  <c r="G2549" i="16"/>
  <c r="B2550" i="16"/>
  <c r="A2550" i="16" s="1"/>
  <c r="C2550" i="16"/>
  <c r="D2550" i="16"/>
  <c r="E2550" i="16"/>
  <c r="F2550" i="16"/>
  <c r="G2550" i="16"/>
  <c r="B2551" i="16"/>
  <c r="A2551" i="16" s="1"/>
  <c r="C2551" i="16"/>
  <c r="D2551" i="16"/>
  <c r="E2551" i="16"/>
  <c r="F2551" i="16"/>
  <c r="G2551" i="16"/>
  <c r="B2552" i="16"/>
  <c r="C2552" i="16"/>
  <c r="D2552" i="16"/>
  <c r="E2552" i="16"/>
  <c r="F2552" i="16"/>
  <c r="G2552" i="16"/>
  <c r="B2553" i="16"/>
  <c r="A2553" i="16" s="1"/>
  <c r="C2553" i="16"/>
  <c r="D2553" i="16"/>
  <c r="E2553" i="16"/>
  <c r="F2553" i="16"/>
  <c r="G2553" i="16"/>
  <c r="B2554" i="16"/>
  <c r="C2554" i="16"/>
  <c r="D2554" i="16"/>
  <c r="E2554" i="16"/>
  <c r="F2554" i="16"/>
  <c r="G2554" i="16"/>
  <c r="B2555" i="16"/>
  <c r="C2555" i="16"/>
  <c r="D2555" i="16"/>
  <c r="E2555" i="16"/>
  <c r="F2555" i="16"/>
  <c r="G2555" i="16"/>
  <c r="B2556" i="16"/>
  <c r="A2556" i="16" s="1"/>
  <c r="C2556" i="16"/>
  <c r="D2556" i="16"/>
  <c r="E2556" i="16"/>
  <c r="F2556" i="16"/>
  <c r="G2556" i="16"/>
  <c r="B2557" i="16"/>
  <c r="C2557" i="16"/>
  <c r="D2557" i="16"/>
  <c r="E2557" i="16"/>
  <c r="F2557" i="16"/>
  <c r="G2557" i="16"/>
  <c r="B2558" i="16"/>
  <c r="A2558" i="16" s="1"/>
  <c r="C2558" i="16"/>
  <c r="D2558" i="16"/>
  <c r="E2558" i="16"/>
  <c r="F2558" i="16"/>
  <c r="G2558" i="16"/>
  <c r="B2559" i="16"/>
  <c r="A2559" i="16" s="1"/>
  <c r="C2559" i="16"/>
  <c r="D2559" i="16"/>
  <c r="E2559" i="16"/>
  <c r="F2559" i="16"/>
  <c r="G2559" i="16"/>
  <c r="B2560" i="16"/>
  <c r="A2560" i="16" s="1"/>
  <c r="C2560" i="16"/>
  <c r="D2560" i="16"/>
  <c r="E2560" i="16"/>
  <c r="F2560" i="16"/>
  <c r="G2560" i="16"/>
  <c r="B2561" i="16"/>
  <c r="C2561" i="16"/>
  <c r="D2561" i="16"/>
  <c r="E2561" i="16"/>
  <c r="F2561" i="16"/>
  <c r="G2561" i="16"/>
  <c r="B2562" i="16"/>
  <c r="C2562" i="16"/>
  <c r="D2562" i="16"/>
  <c r="E2562" i="16"/>
  <c r="F2562" i="16"/>
  <c r="G2562" i="16"/>
  <c r="B2563" i="16"/>
  <c r="C2563" i="16"/>
  <c r="D2563" i="16"/>
  <c r="E2563" i="16"/>
  <c r="F2563" i="16"/>
  <c r="G2563" i="16"/>
  <c r="B2564" i="16"/>
  <c r="C2564" i="16"/>
  <c r="D2564" i="16"/>
  <c r="E2564" i="16"/>
  <c r="F2564" i="16"/>
  <c r="G2564" i="16"/>
  <c r="B2565" i="16"/>
  <c r="A2565" i="16" s="1"/>
  <c r="C2565" i="16"/>
  <c r="D2565" i="16"/>
  <c r="E2565" i="16"/>
  <c r="F2565" i="16"/>
  <c r="G2565" i="16"/>
  <c r="B2566" i="16"/>
  <c r="A2566" i="16" s="1"/>
  <c r="C2566" i="16"/>
  <c r="D2566" i="16"/>
  <c r="E2566" i="16"/>
  <c r="F2566" i="16"/>
  <c r="G2566" i="16"/>
  <c r="B2567" i="16"/>
  <c r="A2567" i="16" s="1"/>
  <c r="C2567" i="16"/>
  <c r="D2567" i="16"/>
  <c r="E2567" i="16"/>
  <c r="F2567" i="16"/>
  <c r="G2567" i="16"/>
  <c r="B2568" i="16"/>
  <c r="C2568" i="16"/>
  <c r="D2568" i="16"/>
  <c r="E2568" i="16"/>
  <c r="F2568" i="16"/>
  <c r="G2568" i="16"/>
  <c r="B2569" i="16"/>
  <c r="A2569" i="16" s="1"/>
  <c r="C2569" i="16"/>
  <c r="D2569" i="16"/>
  <c r="E2569" i="16"/>
  <c r="F2569" i="16"/>
  <c r="G2569" i="16"/>
  <c r="B2570" i="16"/>
  <c r="A2570" i="16" s="1"/>
  <c r="C2570" i="16"/>
  <c r="D2570" i="16"/>
  <c r="E2570" i="16"/>
  <c r="F2570" i="16"/>
  <c r="G2570" i="16"/>
  <c r="B2571" i="16"/>
  <c r="C2571" i="16"/>
  <c r="D2571" i="16"/>
  <c r="E2571" i="16"/>
  <c r="F2571" i="16"/>
  <c r="G2571" i="16"/>
  <c r="B2572" i="16"/>
  <c r="A2572" i="16" s="1"/>
  <c r="C2572" i="16"/>
  <c r="D2572" i="16"/>
  <c r="E2572" i="16"/>
  <c r="F2572" i="16"/>
  <c r="G2572" i="16"/>
  <c r="B2573" i="16"/>
  <c r="A2573" i="16" s="1"/>
  <c r="C2573" i="16"/>
  <c r="D2573" i="16"/>
  <c r="E2573" i="16"/>
  <c r="F2573" i="16"/>
  <c r="G2573" i="16"/>
  <c r="B2574" i="16"/>
  <c r="C2574" i="16"/>
  <c r="D2574" i="16"/>
  <c r="E2574" i="16"/>
  <c r="F2574" i="16"/>
  <c r="G2574" i="16"/>
  <c r="B2575" i="16"/>
  <c r="A2575" i="16" s="1"/>
  <c r="C2575" i="16"/>
  <c r="D2575" i="16"/>
  <c r="E2575" i="16"/>
  <c r="F2575" i="16"/>
  <c r="G2575" i="16"/>
  <c r="B2576" i="16"/>
  <c r="A2576" i="16" s="1"/>
  <c r="C2576" i="16"/>
  <c r="D2576" i="16"/>
  <c r="E2576" i="16"/>
  <c r="F2576" i="16"/>
  <c r="G2576" i="16"/>
  <c r="B2577" i="16"/>
  <c r="A2577" i="16" s="1"/>
  <c r="C2577" i="16"/>
  <c r="D2577" i="16"/>
  <c r="E2577" i="16"/>
  <c r="F2577" i="16"/>
  <c r="G2577" i="16"/>
  <c r="B2578" i="16"/>
  <c r="A2578" i="16" s="1"/>
  <c r="C2578" i="16"/>
  <c r="D2578" i="16"/>
  <c r="E2578" i="16"/>
  <c r="F2578" i="16"/>
  <c r="G2578" i="16"/>
  <c r="B2579" i="16"/>
  <c r="C2579" i="16"/>
  <c r="D2579" i="16"/>
  <c r="E2579" i="16"/>
  <c r="F2579" i="16"/>
  <c r="G2579" i="16"/>
  <c r="B2580" i="16"/>
  <c r="C2580" i="16"/>
  <c r="D2580" i="16"/>
  <c r="E2580" i="16"/>
  <c r="F2580" i="16"/>
  <c r="G2580" i="16"/>
  <c r="B2581" i="16"/>
  <c r="A2581" i="16" s="1"/>
  <c r="C2581" i="16"/>
  <c r="D2581" i="16"/>
  <c r="E2581" i="16"/>
  <c r="F2581" i="16"/>
  <c r="G2581" i="16"/>
  <c r="B2582" i="16"/>
  <c r="A2582" i="16" s="1"/>
  <c r="C2582" i="16"/>
  <c r="D2582" i="16"/>
  <c r="E2582" i="16"/>
  <c r="F2582" i="16"/>
  <c r="G2582" i="16"/>
  <c r="B2583" i="16"/>
  <c r="C2583" i="16"/>
  <c r="D2583" i="16"/>
  <c r="E2583" i="16"/>
  <c r="F2583" i="16"/>
  <c r="G2583" i="16"/>
  <c r="B2584" i="16"/>
  <c r="A2584" i="16" s="1"/>
  <c r="C2584" i="16"/>
  <c r="D2584" i="16"/>
  <c r="E2584" i="16"/>
  <c r="F2584" i="16"/>
  <c r="G2584" i="16"/>
  <c r="B2585" i="16"/>
  <c r="C2585" i="16"/>
  <c r="D2585" i="16"/>
  <c r="E2585" i="16"/>
  <c r="F2585" i="16"/>
  <c r="G2585" i="16"/>
  <c r="B2586" i="16"/>
  <c r="A2586" i="16" s="1"/>
  <c r="C2586" i="16"/>
  <c r="D2586" i="16"/>
  <c r="E2586" i="16"/>
  <c r="F2586" i="16"/>
  <c r="G2586" i="16"/>
  <c r="B2587" i="16"/>
  <c r="C2587" i="16"/>
  <c r="D2587" i="16"/>
  <c r="E2587" i="16"/>
  <c r="F2587" i="16"/>
  <c r="G2587" i="16"/>
  <c r="B2588" i="16"/>
  <c r="A2588" i="16" s="1"/>
  <c r="C2588" i="16"/>
  <c r="D2588" i="16"/>
  <c r="E2588" i="16"/>
  <c r="F2588" i="16"/>
  <c r="G2588" i="16"/>
  <c r="B2589" i="16"/>
  <c r="A2589" i="16" s="1"/>
  <c r="C2589" i="16"/>
  <c r="D2589" i="16"/>
  <c r="E2589" i="16"/>
  <c r="F2589" i="16"/>
  <c r="G2589" i="16"/>
  <c r="B2590" i="16"/>
  <c r="C2590" i="16"/>
  <c r="D2590" i="16"/>
  <c r="E2590" i="16"/>
  <c r="F2590" i="16"/>
  <c r="G2590" i="16"/>
  <c r="B2591" i="16"/>
  <c r="A2591" i="16" s="1"/>
  <c r="C2591" i="16"/>
  <c r="D2591" i="16"/>
  <c r="E2591" i="16"/>
  <c r="F2591" i="16"/>
  <c r="G2591" i="16"/>
  <c r="B2592" i="16"/>
  <c r="C2592" i="16"/>
  <c r="D2592" i="16"/>
  <c r="E2592" i="16"/>
  <c r="F2592" i="16"/>
  <c r="G2592" i="16"/>
  <c r="B2593" i="16"/>
  <c r="A2593" i="16" s="1"/>
  <c r="C2593" i="16"/>
  <c r="D2593" i="16"/>
  <c r="E2593" i="16"/>
  <c r="F2593" i="16"/>
  <c r="G2593" i="16"/>
  <c r="B2594" i="16"/>
  <c r="A2594" i="16" s="1"/>
  <c r="C2594" i="16"/>
  <c r="D2594" i="16"/>
  <c r="E2594" i="16"/>
  <c r="F2594" i="16"/>
  <c r="G2594" i="16"/>
  <c r="B2595" i="16"/>
  <c r="A2595" i="16" s="1"/>
  <c r="C2595" i="16"/>
  <c r="D2595" i="16"/>
  <c r="E2595" i="16"/>
  <c r="F2595" i="16"/>
  <c r="G2595" i="16"/>
  <c r="B2596" i="16"/>
  <c r="A2596" i="16" s="1"/>
  <c r="C2596" i="16"/>
  <c r="D2596" i="16"/>
  <c r="E2596" i="16"/>
  <c r="F2596" i="16"/>
  <c r="G2596" i="16"/>
  <c r="B2597" i="16"/>
  <c r="A2597" i="16" s="1"/>
  <c r="C2597" i="16"/>
  <c r="D2597" i="16"/>
  <c r="E2597" i="16"/>
  <c r="F2597" i="16"/>
  <c r="G2597" i="16"/>
  <c r="B2598" i="16"/>
  <c r="A2598" i="16" s="1"/>
  <c r="C2598" i="16"/>
  <c r="D2598" i="16"/>
  <c r="E2598" i="16"/>
  <c r="F2598" i="16"/>
  <c r="G2598" i="16"/>
  <c r="B2599" i="16"/>
  <c r="A2599" i="16" s="1"/>
  <c r="C2599" i="16"/>
  <c r="D2599" i="16"/>
  <c r="E2599" i="16"/>
  <c r="F2599" i="16"/>
  <c r="G2599" i="16"/>
  <c r="B2600" i="16"/>
  <c r="C2600" i="16"/>
  <c r="D2600" i="16"/>
  <c r="E2600" i="16"/>
  <c r="F2600" i="16"/>
  <c r="G2600" i="16"/>
  <c r="B2601" i="16"/>
  <c r="A2601" i="16" s="1"/>
  <c r="C2601" i="16"/>
  <c r="D2601" i="16"/>
  <c r="E2601" i="16"/>
  <c r="F2601" i="16"/>
  <c r="G2601" i="16"/>
  <c r="B2602" i="16"/>
  <c r="A2602" i="16" s="1"/>
  <c r="C2602" i="16"/>
  <c r="D2602" i="16"/>
  <c r="E2602" i="16"/>
  <c r="F2602" i="16"/>
  <c r="G2602" i="16"/>
  <c r="B2603" i="16"/>
  <c r="A2603" i="16" s="1"/>
  <c r="C2603" i="16"/>
  <c r="D2603" i="16"/>
  <c r="E2603" i="16"/>
  <c r="F2603" i="16"/>
  <c r="G2603" i="16"/>
  <c r="B2604" i="16"/>
  <c r="C2604" i="16"/>
  <c r="D2604" i="16"/>
  <c r="E2604" i="16"/>
  <c r="F2604" i="16"/>
  <c r="G2604" i="16"/>
  <c r="B2605" i="16"/>
  <c r="A2605" i="16" s="1"/>
  <c r="C2605" i="16"/>
  <c r="D2605" i="16"/>
  <c r="E2605" i="16"/>
  <c r="F2605" i="16"/>
  <c r="G2605" i="16"/>
  <c r="B2606" i="16"/>
  <c r="A2606" i="16" s="1"/>
  <c r="C2606" i="16"/>
  <c r="D2606" i="16"/>
  <c r="E2606" i="16"/>
  <c r="F2606" i="16"/>
  <c r="G2606" i="16"/>
  <c r="B2607" i="16"/>
  <c r="A2607" i="16" s="1"/>
  <c r="C2607" i="16"/>
  <c r="D2607" i="16"/>
  <c r="E2607" i="16"/>
  <c r="F2607" i="16"/>
  <c r="G2607" i="16"/>
  <c r="B2608" i="16"/>
  <c r="A2608" i="16" s="1"/>
  <c r="C2608" i="16"/>
  <c r="D2608" i="16"/>
  <c r="E2608" i="16"/>
  <c r="F2608" i="16"/>
  <c r="G2608" i="16"/>
  <c r="B2609" i="16"/>
  <c r="C2609" i="16"/>
  <c r="D2609" i="16"/>
  <c r="E2609" i="16"/>
  <c r="F2609" i="16"/>
  <c r="G2609" i="16"/>
  <c r="B2610" i="16"/>
  <c r="C2610" i="16"/>
  <c r="D2610" i="16"/>
  <c r="E2610" i="16"/>
  <c r="F2610" i="16"/>
  <c r="G2610" i="16"/>
  <c r="B2611" i="16"/>
  <c r="C2611" i="16"/>
  <c r="D2611" i="16"/>
  <c r="E2611" i="16"/>
  <c r="F2611" i="16"/>
  <c r="G2611" i="16"/>
  <c r="B2612" i="16"/>
  <c r="C2612" i="16"/>
  <c r="D2612" i="16"/>
  <c r="E2612" i="16"/>
  <c r="F2612" i="16"/>
  <c r="G2612" i="16"/>
  <c r="B2613" i="16"/>
  <c r="A2613" i="16" s="1"/>
  <c r="C2613" i="16"/>
  <c r="D2613" i="16"/>
  <c r="E2613" i="16"/>
  <c r="F2613" i="16"/>
  <c r="G2613" i="16"/>
  <c r="B2614" i="16"/>
  <c r="C2614" i="16"/>
  <c r="D2614" i="16"/>
  <c r="E2614" i="16"/>
  <c r="F2614" i="16"/>
  <c r="G2614" i="16"/>
  <c r="B2615" i="16"/>
  <c r="A2615" i="16" s="1"/>
  <c r="C2615" i="16"/>
  <c r="D2615" i="16"/>
  <c r="E2615" i="16"/>
  <c r="F2615" i="16"/>
  <c r="G2615" i="16"/>
  <c r="B2616" i="16"/>
  <c r="C2616" i="16"/>
  <c r="D2616" i="16"/>
  <c r="E2616" i="16"/>
  <c r="F2616" i="16"/>
  <c r="G2616" i="16"/>
  <c r="B2617" i="16"/>
  <c r="A2617" i="16" s="1"/>
  <c r="C2617" i="16"/>
  <c r="D2617" i="16"/>
  <c r="E2617" i="16"/>
  <c r="F2617" i="16"/>
  <c r="G2617" i="16"/>
  <c r="B2618" i="16"/>
  <c r="A2618" i="16" s="1"/>
  <c r="C2618" i="16"/>
  <c r="D2618" i="16"/>
  <c r="E2618" i="16"/>
  <c r="F2618" i="16"/>
  <c r="G2618" i="16"/>
  <c r="B2619" i="16"/>
  <c r="C2619" i="16"/>
  <c r="D2619" i="16"/>
  <c r="E2619" i="16"/>
  <c r="F2619" i="16"/>
  <c r="G2619" i="16"/>
  <c r="B2620" i="16"/>
  <c r="C2620" i="16"/>
  <c r="D2620" i="16"/>
  <c r="E2620" i="16"/>
  <c r="F2620" i="16"/>
  <c r="G2620" i="16"/>
  <c r="B2621" i="16"/>
  <c r="A2621" i="16" s="1"/>
  <c r="C2621" i="16"/>
  <c r="D2621" i="16"/>
  <c r="E2621" i="16"/>
  <c r="F2621" i="16"/>
  <c r="G2621" i="16"/>
  <c r="B2622" i="16"/>
  <c r="C2622" i="16"/>
  <c r="D2622" i="16"/>
  <c r="E2622" i="16"/>
  <c r="F2622" i="16"/>
  <c r="G2622" i="16"/>
  <c r="B2623" i="16"/>
  <c r="A2623" i="16" s="1"/>
  <c r="C2623" i="16"/>
  <c r="D2623" i="16"/>
  <c r="E2623" i="16"/>
  <c r="F2623" i="16"/>
  <c r="G2623" i="16"/>
  <c r="B2624" i="16"/>
  <c r="A2624" i="16" s="1"/>
  <c r="C2624" i="16"/>
  <c r="D2624" i="16"/>
  <c r="E2624" i="16"/>
  <c r="F2624" i="16"/>
  <c r="G2624" i="16"/>
  <c r="B2625" i="16"/>
  <c r="A2625" i="16" s="1"/>
  <c r="C2625" i="16"/>
  <c r="D2625" i="16"/>
  <c r="E2625" i="16"/>
  <c r="F2625" i="16"/>
  <c r="G2625" i="16"/>
  <c r="B2626" i="16"/>
  <c r="A2626" i="16" s="1"/>
  <c r="C2626" i="16"/>
  <c r="D2626" i="16"/>
  <c r="E2626" i="16"/>
  <c r="F2626" i="16"/>
  <c r="G2626" i="16"/>
  <c r="B2627" i="16"/>
  <c r="C2627" i="16"/>
  <c r="D2627" i="16"/>
  <c r="E2627" i="16"/>
  <c r="F2627" i="16"/>
  <c r="G2627" i="16"/>
  <c r="B2628" i="16"/>
  <c r="C2628" i="16"/>
  <c r="D2628" i="16"/>
  <c r="E2628" i="16"/>
  <c r="F2628" i="16"/>
  <c r="G2628" i="16"/>
  <c r="B2629" i="16"/>
  <c r="A2629" i="16" s="1"/>
  <c r="C2629" i="16"/>
  <c r="D2629" i="16"/>
  <c r="E2629" i="16"/>
  <c r="F2629" i="16"/>
  <c r="G2629" i="16"/>
  <c r="B2630" i="16"/>
  <c r="A2630" i="16" s="1"/>
  <c r="C2630" i="16"/>
  <c r="D2630" i="16"/>
  <c r="E2630" i="16"/>
  <c r="F2630" i="16"/>
  <c r="G2630" i="16"/>
  <c r="B2631" i="16"/>
  <c r="A2631" i="16" s="1"/>
  <c r="C2631" i="16"/>
  <c r="D2631" i="16"/>
  <c r="E2631" i="16"/>
  <c r="F2631" i="16"/>
  <c r="G2631" i="16"/>
  <c r="B2632" i="16"/>
  <c r="A2632" i="16" s="1"/>
  <c r="C2632" i="16"/>
  <c r="D2632" i="16"/>
  <c r="E2632" i="16"/>
  <c r="F2632" i="16"/>
  <c r="G2632" i="16"/>
  <c r="B2633" i="16"/>
  <c r="C2633" i="16"/>
  <c r="D2633" i="16"/>
  <c r="E2633" i="16"/>
  <c r="F2633" i="16"/>
  <c r="G2633" i="16"/>
  <c r="B2634" i="16"/>
  <c r="C2634" i="16"/>
  <c r="D2634" i="16"/>
  <c r="E2634" i="16"/>
  <c r="F2634" i="16"/>
  <c r="G2634" i="16"/>
  <c r="B2635" i="16"/>
  <c r="C2635" i="16"/>
  <c r="D2635" i="16"/>
  <c r="E2635" i="16"/>
  <c r="F2635" i="16"/>
  <c r="G2635" i="16"/>
  <c r="B2636" i="16"/>
  <c r="A2636" i="16" s="1"/>
  <c r="C2636" i="16"/>
  <c r="D2636" i="16"/>
  <c r="E2636" i="16"/>
  <c r="F2636" i="16"/>
  <c r="G2636" i="16"/>
  <c r="B2637" i="16"/>
  <c r="C2637" i="16"/>
  <c r="D2637" i="16"/>
  <c r="E2637" i="16"/>
  <c r="F2637" i="16"/>
  <c r="G2637" i="16"/>
  <c r="B2638" i="16"/>
  <c r="A2638" i="16" s="1"/>
  <c r="C2638" i="16"/>
  <c r="D2638" i="16"/>
  <c r="E2638" i="16"/>
  <c r="F2638" i="16"/>
  <c r="G2638" i="16"/>
  <c r="B2639" i="16"/>
  <c r="C2639" i="16"/>
  <c r="D2639" i="16"/>
  <c r="E2639" i="16"/>
  <c r="F2639" i="16"/>
  <c r="G2639" i="16"/>
  <c r="B2640" i="16"/>
  <c r="C2640" i="16"/>
  <c r="D2640" i="16"/>
  <c r="E2640" i="16"/>
  <c r="F2640" i="16"/>
  <c r="G2640" i="16"/>
  <c r="B2641" i="16"/>
  <c r="C2641" i="16"/>
  <c r="D2641" i="16"/>
  <c r="E2641" i="16"/>
  <c r="F2641" i="16"/>
  <c r="G2641" i="16"/>
  <c r="B2642" i="16"/>
  <c r="A2642" i="16" s="1"/>
  <c r="C2642" i="16"/>
  <c r="D2642" i="16"/>
  <c r="E2642" i="16"/>
  <c r="F2642" i="16"/>
  <c r="G2642" i="16"/>
  <c r="B2643" i="16"/>
  <c r="C2643" i="16"/>
  <c r="D2643" i="16"/>
  <c r="E2643" i="16"/>
  <c r="F2643" i="16"/>
  <c r="G2643" i="16"/>
  <c r="B2644" i="16"/>
  <c r="C2644" i="16"/>
  <c r="D2644" i="16"/>
  <c r="E2644" i="16"/>
  <c r="F2644" i="16"/>
  <c r="G2644" i="16"/>
  <c r="B2645" i="16"/>
  <c r="A2645" i="16" s="1"/>
  <c r="C2645" i="16"/>
  <c r="D2645" i="16"/>
  <c r="E2645" i="16"/>
  <c r="F2645" i="16"/>
  <c r="G2645" i="16"/>
  <c r="B2646" i="16"/>
  <c r="A2646" i="16" s="1"/>
  <c r="C2646" i="16"/>
  <c r="D2646" i="16"/>
  <c r="E2646" i="16"/>
  <c r="F2646" i="16"/>
  <c r="G2646" i="16"/>
  <c r="B2647" i="16"/>
  <c r="C2647" i="16"/>
  <c r="D2647" i="16"/>
  <c r="E2647" i="16"/>
  <c r="F2647" i="16"/>
  <c r="G2647" i="16"/>
  <c r="B2648" i="16"/>
  <c r="A2648" i="16" s="1"/>
  <c r="C2648" i="16"/>
  <c r="D2648" i="16"/>
  <c r="E2648" i="16"/>
  <c r="F2648" i="16"/>
  <c r="G2648" i="16"/>
  <c r="B2649" i="16"/>
  <c r="C2649" i="16"/>
  <c r="D2649" i="16"/>
  <c r="E2649" i="16"/>
  <c r="F2649" i="16"/>
  <c r="G2649" i="16"/>
  <c r="B2650" i="16"/>
  <c r="C2650" i="16"/>
  <c r="D2650" i="16"/>
  <c r="E2650" i="16"/>
  <c r="F2650" i="16"/>
  <c r="G2650" i="16"/>
  <c r="B2651" i="16"/>
  <c r="C2651" i="16"/>
  <c r="D2651" i="16"/>
  <c r="E2651" i="16"/>
  <c r="F2651" i="16"/>
  <c r="G2651" i="16"/>
  <c r="B2652" i="16"/>
  <c r="C2652" i="16"/>
  <c r="D2652" i="16"/>
  <c r="E2652" i="16"/>
  <c r="F2652" i="16"/>
  <c r="G2652" i="16"/>
  <c r="B2653" i="16"/>
  <c r="C2653" i="16"/>
  <c r="D2653" i="16"/>
  <c r="E2653" i="16"/>
  <c r="F2653" i="16"/>
  <c r="G2653" i="16"/>
  <c r="B2654" i="16"/>
  <c r="A2654" i="16" s="1"/>
  <c r="C2654" i="16"/>
  <c r="D2654" i="16"/>
  <c r="E2654" i="16"/>
  <c r="F2654" i="16"/>
  <c r="G2654" i="16"/>
  <c r="B2655" i="16"/>
  <c r="A2655" i="16" s="1"/>
  <c r="C2655" i="16"/>
  <c r="D2655" i="16"/>
  <c r="E2655" i="16"/>
  <c r="F2655" i="16"/>
  <c r="G2655" i="16"/>
  <c r="B2656" i="16"/>
  <c r="A2656" i="16" s="1"/>
  <c r="C2656" i="16"/>
  <c r="D2656" i="16"/>
  <c r="E2656" i="16"/>
  <c r="F2656" i="16"/>
  <c r="G2656" i="16"/>
  <c r="B2657" i="16"/>
  <c r="A2657" i="16" s="1"/>
  <c r="C2657" i="16"/>
  <c r="D2657" i="16"/>
  <c r="E2657" i="16"/>
  <c r="F2657" i="16"/>
  <c r="G2657" i="16"/>
  <c r="B2658" i="16"/>
  <c r="A2658" i="16" s="1"/>
  <c r="C2658" i="16"/>
  <c r="D2658" i="16"/>
  <c r="E2658" i="16"/>
  <c r="F2658" i="16"/>
  <c r="G2658" i="16"/>
  <c r="B2659" i="16"/>
  <c r="A2659" i="16" s="1"/>
  <c r="C2659" i="16"/>
  <c r="D2659" i="16"/>
  <c r="E2659" i="16"/>
  <c r="F2659" i="16"/>
  <c r="G2659" i="16"/>
  <c r="B2660" i="16"/>
  <c r="C2660" i="16"/>
  <c r="D2660" i="16"/>
  <c r="E2660" i="16"/>
  <c r="F2660" i="16"/>
  <c r="G2660" i="16"/>
  <c r="B2661" i="16"/>
  <c r="C2661" i="16"/>
  <c r="D2661" i="16"/>
  <c r="E2661" i="16"/>
  <c r="F2661" i="16"/>
  <c r="G2661" i="16"/>
  <c r="B2662" i="16"/>
  <c r="C2662" i="16"/>
  <c r="D2662" i="16"/>
  <c r="E2662" i="16"/>
  <c r="F2662" i="16"/>
  <c r="G2662" i="16"/>
  <c r="B2663" i="16"/>
  <c r="C2663" i="16"/>
  <c r="D2663" i="16"/>
  <c r="E2663" i="16"/>
  <c r="F2663" i="16"/>
  <c r="G2663" i="16"/>
  <c r="B2664" i="16"/>
  <c r="A2664" i="16" s="1"/>
  <c r="C2664" i="16"/>
  <c r="D2664" i="16"/>
  <c r="E2664" i="16"/>
  <c r="F2664" i="16"/>
  <c r="G2664" i="16"/>
  <c r="B2665" i="16"/>
  <c r="A2665" i="16" s="1"/>
  <c r="C2665" i="16"/>
  <c r="D2665" i="16"/>
  <c r="E2665" i="16"/>
  <c r="F2665" i="16"/>
  <c r="G2665" i="16"/>
  <c r="B2666" i="16"/>
  <c r="A2666" i="16" s="1"/>
  <c r="C2666" i="16"/>
  <c r="D2666" i="16"/>
  <c r="E2666" i="16"/>
  <c r="F2666" i="16"/>
  <c r="G2666" i="16"/>
  <c r="B2667" i="16"/>
  <c r="A2667" i="16" s="1"/>
  <c r="C2667" i="16"/>
  <c r="D2667" i="16"/>
  <c r="E2667" i="16"/>
  <c r="F2667" i="16"/>
  <c r="G2667" i="16"/>
  <c r="B2668" i="16"/>
  <c r="A2668" i="16" s="1"/>
  <c r="C2668" i="16"/>
  <c r="D2668" i="16"/>
  <c r="E2668" i="16"/>
  <c r="F2668" i="16"/>
  <c r="G2668" i="16"/>
  <c r="B2669" i="16"/>
  <c r="A2669" i="16" s="1"/>
  <c r="C2669" i="16"/>
  <c r="D2669" i="16"/>
  <c r="E2669" i="16"/>
  <c r="F2669" i="16"/>
  <c r="G2669" i="16"/>
  <c r="B2670" i="16"/>
  <c r="C2670" i="16"/>
  <c r="D2670" i="16"/>
  <c r="E2670" i="16"/>
  <c r="F2670" i="16"/>
  <c r="G2670" i="16"/>
  <c r="B2671" i="16"/>
  <c r="A2671" i="16" s="1"/>
  <c r="C2671" i="16"/>
  <c r="D2671" i="16"/>
  <c r="E2671" i="16"/>
  <c r="F2671" i="16"/>
  <c r="G2671" i="16"/>
  <c r="B2672" i="16"/>
  <c r="A2672" i="16" s="1"/>
  <c r="C2672" i="16"/>
  <c r="D2672" i="16"/>
  <c r="E2672" i="16"/>
  <c r="F2672" i="16"/>
  <c r="G2672" i="16"/>
  <c r="B2673" i="16"/>
  <c r="A2673" i="16" s="1"/>
  <c r="C2673" i="16"/>
  <c r="D2673" i="16"/>
  <c r="E2673" i="16"/>
  <c r="F2673" i="16"/>
  <c r="G2673" i="16"/>
  <c r="B2674" i="16"/>
  <c r="A2674" i="16" s="1"/>
  <c r="C2674" i="16"/>
  <c r="D2674" i="16"/>
  <c r="E2674" i="16"/>
  <c r="F2674" i="16"/>
  <c r="G2674" i="16"/>
  <c r="B2675" i="16"/>
  <c r="A2675" i="16" s="1"/>
  <c r="C2675" i="16"/>
  <c r="D2675" i="16"/>
  <c r="E2675" i="16"/>
  <c r="F2675" i="16"/>
  <c r="G2675" i="16"/>
  <c r="B2676" i="16"/>
  <c r="C2676" i="16"/>
  <c r="D2676" i="16"/>
  <c r="E2676" i="16"/>
  <c r="F2676" i="16"/>
  <c r="G2676" i="16"/>
  <c r="B2677" i="16"/>
  <c r="A2677" i="16" s="1"/>
  <c r="C2677" i="16"/>
  <c r="D2677" i="16"/>
  <c r="E2677" i="16"/>
  <c r="F2677" i="16"/>
  <c r="G2677" i="16"/>
  <c r="B2678" i="16"/>
  <c r="A2678" i="16" s="1"/>
  <c r="C2678" i="16"/>
  <c r="D2678" i="16"/>
  <c r="E2678" i="16"/>
  <c r="F2678" i="16"/>
  <c r="G2678" i="16"/>
  <c r="B2679" i="16"/>
  <c r="C2679" i="16"/>
  <c r="D2679" i="16"/>
  <c r="E2679" i="16"/>
  <c r="F2679" i="16"/>
  <c r="G2679" i="16"/>
  <c r="B2680" i="16"/>
  <c r="C2680" i="16"/>
  <c r="D2680" i="16"/>
  <c r="E2680" i="16"/>
  <c r="F2680" i="16"/>
  <c r="G2680" i="16"/>
  <c r="B2681" i="16"/>
  <c r="A2681" i="16" s="1"/>
  <c r="C2681" i="16"/>
  <c r="D2681" i="16"/>
  <c r="E2681" i="16"/>
  <c r="F2681" i="16"/>
  <c r="G2681" i="16"/>
  <c r="B2682" i="16"/>
  <c r="A2682" i="16" s="1"/>
  <c r="C2682" i="16"/>
  <c r="D2682" i="16"/>
  <c r="E2682" i="16"/>
  <c r="F2682" i="16"/>
  <c r="G2682" i="16"/>
  <c r="B2683" i="16"/>
  <c r="A2683" i="16" s="1"/>
  <c r="C2683" i="16"/>
  <c r="D2683" i="16"/>
  <c r="E2683" i="16"/>
  <c r="F2683" i="16"/>
  <c r="G2683" i="16"/>
  <c r="B2684" i="16"/>
  <c r="A2684" i="16" s="1"/>
  <c r="C2684" i="16"/>
  <c r="D2684" i="16"/>
  <c r="E2684" i="16"/>
  <c r="F2684" i="16"/>
  <c r="G2684" i="16"/>
  <c r="B2685" i="16"/>
  <c r="C2685" i="16"/>
  <c r="D2685" i="16"/>
  <c r="E2685" i="16"/>
  <c r="F2685" i="16"/>
  <c r="G2685" i="16"/>
  <c r="B2686" i="16"/>
  <c r="C2686" i="16"/>
  <c r="D2686" i="16"/>
  <c r="E2686" i="16"/>
  <c r="F2686" i="16"/>
  <c r="G2686" i="16"/>
  <c r="B2687" i="16"/>
  <c r="C2687" i="16"/>
  <c r="D2687" i="16"/>
  <c r="E2687" i="16"/>
  <c r="F2687" i="16"/>
  <c r="G2687" i="16"/>
  <c r="B2688" i="16"/>
  <c r="C2688" i="16"/>
  <c r="D2688" i="16"/>
  <c r="E2688" i="16"/>
  <c r="F2688" i="16"/>
  <c r="G2688" i="16"/>
  <c r="B2689" i="16"/>
  <c r="C2689" i="16"/>
  <c r="D2689" i="16"/>
  <c r="E2689" i="16"/>
  <c r="F2689" i="16"/>
  <c r="G2689" i="16"/>
  <c r="B2690" i="16"/>
  <c r="A2690" i="16" s="1"/>
  <c r="C2690" i="16"/>
  <c r="D2690" i="16"/>
  <c r="E2690" i="16"/>
  <c r="F2690" i="16"/>
  <c r="G2690" i="16"/>
  <c r="B2691" i="16"/>
  <c r="C2691" i="16"/>
  <c r="D2691" i="16"/>
  <c r="E2691" i="16"/>
  <c r="F2691" i="16"/>
  <c r="G2691" i="16"/>
  <c r="B2692" i="16"/>
  <c r="C2692" i="16"/>
  <c r="D2692" i="16"/>
  <c r="E2692" i="16"/>
  <c r="F2692" i="16"/>
  <c r="G2692" i="16"/>
  <c r="B2693" i="16"/>
  <c r="A2693" i="16" s="1"/>
  <c r="C2693" i="16"/>
  <c r="D2693" i="16"/>
  <c r="E2693" i="16"/>
  <c r="F2693" i="16"/>
  <c r="G2693" i="16"/>
  <c r="B2694" i="16"/>
  <c r="A2694" i="16" s="1"/>
  <c r="C2694" i="16"/>
  <c r="D2694" i="16"/>
  <c r="E2694" i="16"/>
  <c r="F2694" i="16"/>
  <c r="G2694" i="16"/>
  <c r="B2695" i="16"/>
  <c r="A2695" i="16" s="1"/>
  <c r="C2695" i="16"/>
  <c r="D2695" i="16"/>
  <c r="E2695" i="16"/>
  <c r="F2695" i="16"/>
  <c r="G2695" i="16"/>
  <c r="B2696" i="16"/>
  <c r="A2696" i="16" s="1"/>
  <c r="C2696" i="16"/>
  <c r="D2696" i="16"/>
  <c r="E2696" i="16"/>
  <c r="F2696" i="16"/>
  <c r="G2696" i="16"/>
  <c r="B2697" i="16"/>
  <c r="C2697" i="16"/>
  <c r="D2697" i="16"/>
  <c r="E2697" i="16"/>
  <c r="F2697" i="16"/>
  <c r="G2697" i="16"/>
  <c r="B2698" i="16"/>
  <c r="A2698" i="16" s="1"/>
  <c r="C2698" i="16"/>
  <c r="D2698" i="16"/>
  <c r="E2698" i="16"/>
  <c r="F2698" i="16"/>
  <c r="G2698" i="16"/>
  <c r="B2699" i="16"/>
  <c r="C2699" i="16"/>
  <c r="D2699" i="16"/>
  <c r="E2699" i="16"/>
  <c r="F2699" i="16"/>
  <c r="G2699" i="16"/>
  <c r="B2700" i="16"/>
  <c r="A2700" i="16" s="1"/>
  <c r="C2700" i="16"/>
  <c r="D2700" i="16"/>
  <c r="E2700" i="16"/>
  <c r="F2700" i="16"/>
  <c r="G2700" i="16"/>
  <c r="B2701" i="16"/>
  <c r="C2701" i="16"/>
  <c r="D2701" i="16"/>
  <c r="E2701" i="16"/>
  <c r="F2701" i="16"/>
  <c r="G2701" i="16"/>
  <c r="B2702" i="16"/>
  <c r="A2702" i="16" s="1"/>
  <c r="C2702" i="16"/>
  <c r="D2702" i="16"/>
  <c r="E2702" i="16"/>
  <c r="F2702" i="16"/>
  <c r="G2702" i="16"/>
  <c r="B2703" i="16"/>
  <c r="A2703" i="16" s="1"/>
  <c r="C2703" i="16"/>
  <c r="D2703" i="16"/>
  <c r="E2703" i="16"/>
  <c r="F2703" i="16"/>
  <c r="G2703" i="16"/>
  <c r="B2704" i="16"/>
  <c r="C2704" i="16"/>
  <c r="D2704" i="16"/>
  <c r="E2704" i="16"/>
  <c r="F2704" i="16"/>
  <c r="G2704" i="16"/>
  <c r="B2705" i="16"/>
  <c r="C2705" i="16"/>
  <c r="D2705" i="16"/>
  <c r="E2705" i="16"/>
  <c r="F2705" i="16"/>
  <c r="G2705" i="16"/>
  <c r="B2706" i="16"/>
  <c r="A2706" i="16" s="1"/>
  <c r="C2706" i="16"/>
  <c r="D2706" i="16"/>
  <c r="E2706" i="16"/>
  <c r="F2706" i="16"/>
  <c r="G2706" i="16"/>
  <c r="B2707" i="16"/>
  <c r="A2707" i="16" s="1"/>
  <c r="C2707" i="16"/>
  <c r="D2707" i="16"/>
  <c r="E2707" i="16"/>
  <c r="F2707" i="16"/>
  <c r="G2707" i="16"/>
  <c r="B2708" i="16"/>
  <c r="C2708" i="16"/>
  <c r="D2708" i="16"/>
  <c r="E2708" i="16"/>
  <c r="F2708" i="16"/>
  <c r="G2708" i="16"/>
  <c r="B2709" i="16"/>
  <c r="C2709" i="16"/>
  <c r="D2709" i="16"/>
  <c r="E2709" i="16"/>
  <c r="F2709" i="16"/>
  <c r="G2709" i="16"/>
  <c r="B2710" i="16"/>
  <c r="A2710" i="16" s="1"/>
  <c r="C2710" i="16"/>
  <c r="D2710" i="16"/>
  <c r="E2710" i="16"/>
  <c r="F2710" i="16"/>
  <c r="G2710" i="16"/>
  <c r="B2711" i="16"/>
  <c r="C2711" i="16"/>
  <c r="D2711" i="16"/>
  <c r="E2711" i="16"/>
  <c r="F2711" i="16"/>
  <c r="G2711" i="16"/>
  <c r="B2712" i="16"/>
  <c r="A2712" i="16" s="1"/>
  <c r="C2712" i="16"/>
  <c r="D2712" i="16"/>
  <c r="E2712" i="16"/>
  <c r="F2712" i="16"/>
  <c r="G2712" i="16"/>
  <c r="B2713" i="16"/>
  <c r="C2713" i="16"/>
  <c r="D2713" i="16"/>
  <c r="E2713" i="16"/>
  <c r="F2713" i="16"/>
  <c r="G2713" i="16"/>
  <c r="B2714" i="16"/>
  <c r="C2714" i="16"/>
  <c r="D2714" i="16"/>
  <c r="E2714" i="16"/>
  <c r="F2714" i="16"/>
  <c r="G2714" i="16"/>
  <c r="B2715" i="16"/>
  <c r="A2715" i="16" s="1"/>
  <c r="C2715" i="16"/>
  <c r="D2715" i="16"/>
  <c r="E2715" i="16"/>
  <c r="F2715" i="16"/>
  <c r="G2715" i="16"/>
  <c r="B2716" i="16"/>
  <c r="A2716" i="16" s="1"/>
  <c r="C2716" i="16"/>
  <c r="D2716" i="16"/>
  <c r="E2716" i="16"/>
  <c r="F2716" i="16"/>
  <c r="G2716" i="16"/>
  <c r="B2717" i="16"/>
  <c r="A2717" i="16" s="1"/>
  <c r="C2717" i="16"/>
  <c r="D2717" i="16"/>
  <c r="E2717" i="16"/>
  <c r="F2717" i="16"/>
  <c r="G2717" i="16"/>
  <c r="B2718" i="16"/>
  <c r="A2718" i="16" s="1"/>
  <c r="C2718" i="16"/>
  <c r="D2718" i="16"/>
  <c r="E2718" i="16"/>
  <c r="F2718" i="16"/>
  <c r="G2718" i="16"/>
  <c r="B2719" i="16"/>
  <c r="C2719" i="16"/>
  <c r="D2719" i="16"/>
  <c r="E2719" i="16"/>
  <c r="F2719" i="16"/>
  <c r="G2719" i="16"/>
  <c r="B2720" i="16"/>
  <c r="A2720" i="16" s="1"/>
  <c r="C2720" i="16"/>
  <c r="D2720" i="16"/>
  <c r="E2720" i="16"/>
  <c r="F2720" i="16"/>
  <c r="G2720" i="16"/>
  <c r="B2721" i="16"/>
  <c r="A2721" i="16" s="1"/>
  <c r="C2721" i="16"/>
  <c r="D2721" i="16"/>
  <c r="E2721" i="16"/>
  <c r="F2721" i="16"/>
  <c r="G2721" i="16"/>
  <c r="B2722" i="16"/>
  <c r="A2722" i="16" s="1"/>
  <c r="C2722" i="16"/>
  <c r="D2722" i="16"/>
  <c r="E2722" i="16"/>
  <c r="F2722" i="16"/>
  <c r="G2722" i="16"/>
  <c r="B2723" i="16"/>
  <c r="C2723" i="16"/>
  <c r="D2723" i="16"/>
  <c r="E2723" i="16"/>
  <c r="F2723" i="16"/>
  <c r="G2723" i="16"/>
  <c r="B2724" i="16"/>
  <c r="A2724" i="16" s="1"/>
  <c r="C2724" i="16"/>
  <c r="D2724" i="16"/>
  <c r="E2724" i="16"/>
  <c r="F2724" i="16"/>
  <c r="G2724" i="16"/>
  <c r="B2725" i="16"/>
  <c r="C2725" i="16"/>
  <c r="D2725" i="16"/>
  <c r="E2725" i="16"/>
  <c r="F2725" i="16"/>
  <c r="G2725" i="16"/>
  <c r="B2726" i="16"/>
  <c r="A2726" i="16" s="1"/>
  <c r="C2726" i="16"/>
  <c r="D2726" i="16"/>
  <c r="E2726" i="16"/>
  <c r="F2726" i="16"/>
  <c r="G2726" i="16"/>
  <c r="B2727" i="16"/>
  <c r="A2727" i="16" s="1"/>
  <c r="C2727" i="16"/>
  <c r="D2727" i="16"/>
  <c r="E2727" i="16"/>
  <c r="F2727" i="16"/>
  <c r="G2727" i="16"/>
  <c r="B2728" i="16"/>
  <c r="C2728" i="16"/>
  <c r="D2728" i="16"/>
  <c r="E2728" i="16"/>
  <c r="F2728" i="16"/>
  <c r="G2728" i="16"/>
  <c r="B2729" i="16"/>
  <c r="A2729" i="16" s="1"/>
  <c r="C2729" i="16"/>
  <c r="D2729" i="16"/>
  <c r="E2729" i="16"/>
  <c r="F2729" i="16"/>
  <c r="G2729" i="16"/>
  <c r="B2730" i="16"/>
  <c r="A2730" i="16" s="1"/>
  <c r="C2730" i="16"/>
  <c r="D2730" i="16"/>
  <c r="E2730" i="16"/>
  <c r="F2730" i="16"/>
  <c r="G2730" i="16"/>
  <c r="B2731" i="16"/>
  <c r="A2731" i="16" s="1"/>
  <c r="C2731" i="16"/>
  <c r="D2731" i="16"/>
  <c r="E2731" i="16"/>
  <c r="F2731" i="16"/>
  <c r="G2731" i="16"/>
  <c r="B2732" i="16"/>
  <c r="A2732" i="16" s="1"/>
  <c r="C2732" i="16"/>
  <c r="D2732" i="16"/>
  <c r="E2732" i="16"/>
  <c r="F2732" i="16"/>
  <c r="G2732" i="16"/>
  <c r="B2733" i="16"/>
  <c r="A2733" i="16" s="1"/>
  <c r="C2733" i="16"/>
  <c r="D2733" i="16"/>
  <c r="E2733" i="16"/>
  <c r="F2733" i="16"/>
  <c r="G2733" i="16"/>
  <c r="B2734" i="16"/>
  <c r="A2734" i="16" s="1"/>
  <c r="C2734" i="16"/>
  <c r="D2734" i="16"/>
  <c r="E2734" i="16"/>
  <c r="F2734" i="16"/>
  <c r="G2734" i="16"/>
  <c r="B2735" i="16"/>
  <c r="A2735" i="16" s="1"/>
  <c r="C2735" i="16"/>
  <c r="D2735" i="16"/>
  <c r="E2735" i="16"/>
  <c r="F2735" i="16"/>
  <c r="G2735" i="16"/>
  <c r="B2736" i="16"/>
  <c r="A2736" i="16" s="1"/>
  <c r="C2736" i="16"/>
  <c r="D2736" i="16"/>
  <c r="E2736" i="16"/>
  <c r="F2736" i="16"/>
  <c r="G2736" i="16"/>
  <c r="B2737" i="16"/>
  <c r="A2737" i="16" s="1"/>
  <c r="C2737" i="16"/>
  <c r="D2737" i="16"/>
  <c r="E2737" i="16"/>
  <c r="F2737" i="16"/>
  <c r="G2737" i="16"/>
  <c r="B2738" i="16"/>
  <c r="A2738" i="16" s="1"/>
  <c r="C2738" i="16"/>
  <c r="D2738" i="16"/>
  <c r="E2738" i="16"/>
  <c r="F2738" i="16"/>
  <c r="G2738" i="16"/>
  <c r="B2739" i="16"/>
  <c r="A2739" i="16" s="1"/>
  <c r="C2739" i="16"/>
  <c r="D2739" i="16"/>
  <c r="E2739" i="16"/>
  <c r="F2739" i="16"/>
  <c r="G2739" i="16"/>
  <c r="B2740" i="16"/>
  <c r="C2740" i="16"/>
  <c r="D2740" i="16"/>
  <c r="E2740" i="16"/>
  <c r="F2740" i="16"/>
  <c r="G2740" i="16"/>
  <c r="B2741" i="16"/>
  <c r="A2741" i="16" s="1"/>
  <c r="C2741" i="16"/>
  <c r="D2741" i="16"/>
  <c r="E2741" i="16"/>
  <c r="F2741" i="16"/>
  <c r="G2741" i="16"/>
  <c r="B2742" i="16"/>
  <c r="C2742" i="16"/>
  <c r="D2742" i="16"/>
  <c r="E2742" i="16"/>
  <c r="F2742" i="16"/>
  <c r="G2742" i="16"/>
  <c r="B2743" i="16"/>
  <c r="C2743" i="16"/>
  <c r="D2743" i="16"/>
  <c r="E2743" i="16"/>
  <c r="F2743" i="16"/>
  <c r="G2743" i="16"/>
  <c r="B2744" i="16"/>
  <c r="C2744" i="16"/>
  <c r="D2744" i="16"/>
  <c r="E2744" i="16"/>
  <c r="F2744" i="16"/>
  <c r="G2744" i="16"/>
  <c r="B2745" i="16"/>
  <c r="C2745" i="16"/>
  <c r="D2745" i="16"/>
  <c r="E2745" i="16"/>
  <c r="F2745" i="16"/>
  <c r="G2745" i="16"/>
  <c r="B2746" i="16"/>
  <c r="C2746" i="16"/>
  <c r="D2746" i="16"/>
  <c r="E2746" i="16"/>
  <c r="F2746" i="16"/>
  <c r="G2746" i="16"/>
  <c r="B2747" i="16"/>
  <c r="A2747" i="16" s="1"/>
  <c r="C2747" i="16"/>
  <c r="D2747" i="16"/>
  <c r="E2747" i="16"/>
  <c r="F2747" i="16"/>
  <c r="G2747" i="16"/>
  <c r="B2748" i="16"/>
  <c r="A2748" i="16" s="1"/>
  <c r="C2748" i="16"/>
  <c r="D2748" i="16"/>
  <c r="E2748" i="16"/>
  <c r="F2748" i="16"/>
  <c r="G2748" i="16"/>
  <c r="B2749" i="16"/>
  <c r="C2749" i="16"/>
  <c r="D2749" i="16"/>
  <c r="E2749" i="16"/>
  <c r="F2749" i="16"/>
  <c r="G2749" i="16"/>
  <c r="B2750" i="16"/>
  <c r="C2750" i="16"/>
  <c r="D2750" i="16"/>
  <c r="E2750" i="16"/>
  <c r="F2750" i="16"/>
  <c r="G2750" i="16"/>
  <c r="B2751" i="16"/>
  <c r="C2751" i="16"/>
  <c r="D2751" i="16"/>
  <c r="E2751" i="16"/>
  <c r="F2751" i="16"/>
  <c r="G2751" i="16"/>
  <c r="B2752" i="16"/>
  <c r="C2752" i="16"/>
  <c r="D2752" i="16"/>
  <c r="E2752" i="16"/>
  <c r="F2752" i="16"/>
  <c r="G2752" i="16"/>
  <c r="B2753" i="16"/>
  <c r="A2753" i="16" s="1"/>
  <c r="C2753" i="16"/>
  <c r="D2753" i="16"/>
  <c r="E2753" i="16"/>
  <c r="F2753" i="16"/>
  <c r="G2753" i="16"/>
  <c r="B2754" i="16"/>
  <c r="A2754" i="16" s="1"/>
  <c r="C2754" i="16"/>
  <c r="D2754" i="16"/>
  <c r="E2754" i="16"/>
  <c r="F2754" i="16"/>
  <c r="G2754" i="16"/>
  <c r="B2755" i="16"/>
  <c r="A2755" i="16" s="1"/>
  <c r="C2755" i="16"/>
  <c r="D2755" i="16"/>
  <c r="E2755" i="16"/>
  <c r="F2755" i="16"/>
  <c r="G2755" i="16"/>
  <c r="B2756" i="16"/>
  <c r="C2756" i="16"/>
  <c r="D2756" i="16"/>
  <c r="E2756" i="16"/>
  <c r="F2756" i="16"/>
  <c r="G2756" i="16"/>
  <c r="B2757" i="16"/>
  <c r="A2757" i="16" s="1"/>
  <c r="C2757" i="16"/>
  <c r="D2757" i="16"/>
  <c r="E2757" i="16"/>
  <c r="F2757" i="16"/>
  <c r="G2757" i="16"/>
  <c r="B2758" i="16"/>
  <c r="A2758" i="16" s="1"/>
  <c r="C2758" i="16"/>
  <c r="D2758" i="16"/>
  <c r="E2758" i="16"/>
  <c r="F2758" i="16"/>
  <c r="G2758" i="16"/>
  <c r="B2759" i="16"/>
  <c r="C2759" i="16"/>
  <c r="D2759" i="16"/>
  <c r="E2759" i="16"/>
  <c r="F2759" i="16"/>
  <c r="G2759" i="16"/>
  <c r="B2760" i="16"/>
  <c r="A2760" i="16" s="1"/>
  <c r="C2760" i="16"/>
  <c r="D2760" i="16"/>
  <c r="E2760" i="16"/>
  <c r="F2760" i="16"/>
  <c r="G2760" i="16"/>
  <c r="B2761" i="16"/>
  <c r="A2761" i="16" s="1"/>
  <c r="C2761" i="16"/>
  <c r="D2761" i="16"/>
  <c r="E2761" i="16"/>
  <c r="F2761" i="16"/>
  <c r="G2761" i="16"/>
  <c r="B2762" i="16"/>
  <c r="A2762" i="16" s="1"/>
  <c r="C2762" i="16"/>
  <c r="D2762" i="16"/>
  <c r="E2762" i="16"/>
  <c r="F2762" i="16"/>
  <c r="G2762" i="16"/>
  <c r="B2763" i="16"/>
  <c r="A2763" i="16" s="1"/>
  <c r="C2763" i="16"/>
  <c r="D2763" i="16"/>
  <c r="E2763" i="16"/>
  <c r="F2763" i="16"/>
  <c r="G2763" i="16"/>
  <c r="B2764" i="16"/>
  <c r="C2764" i="16"/>
  <c r="D2764" i="16"/>
  <c r="E2764" i="16"/>
  <c r="F2764" i="16"/>
  <c r="G2764" i="16"/>
  <c r="B2765" i="16"/>
  <c r="A2765" i="16" s="1"/>
  <c r="C2765" i="16"/>
  <c r="D2765" i="16"/>
  <c r="E2765" i="16"/>
  <c r="F2765" i="16"/>
  <c r="G2765" i="16"/>
  <c r="B2766" i="16"/>
  <c r="A2766" i="16" s="1"/>
  <c r="C2766" i="16"/>
  <c r="D2766" i="16"/>
  <c r="E2766" i="16"/>
  <c r="F2766" i="16"/>
  <c r="G2766" i="16"/>
  <c r="B2767" i="16"/>
  <c r="A2767" i="16" s="1"/>
  <c r="C2767" i="16"/>
  <c r="D2767" i="16"/>
  <c r="E2767" i="16"/>
  <c r="F2767" i="16"/>
  <c r="G2767" i="16"/>
  <c r="B2768" i="16"/>
  <c r="A2768" i="16" s="1"/>
  <c r="C2768" i="16"/>
  <c r="D2768" i="16"/>
  <c r="E2768" i="16"/>
  <c r="F2768" i="16"/>
  <c r="G2768" i="16"/>
  <c r="B2769" i="16"/>
  <c r="A2769" i="16" s="1"/>
  <c r="C2769" i="16"/>
  <c r="D2769" i="16"/>
  <c r="E2769" i="16"/>
  <c r="F2769" i="16"/>
  <c r="G2769" i="16"/>
  <c r="B2770" i="16"/>
  <c r="A2770" i="16" s="1"/>
  <c r="C2770" i="16"/>
  <c r="D2770" i="16"/>
  <c r="E2770" i="16"/>
  <c r="F2770" i="16"/>
  <c r="G2770" i="16"/>
  <c r="B2771" i="16"/>
  <c r="C2771" i="16"/>
  <c r="D2771" i="16"/>
  <c r="E2771" i="16"/>
  <c r="F2771" i="16"/>
  <c r="G2771" i="16"/>
  <c r="B2772" i="16"/>
  <c r="A2772" i="16" s="1"/>
  <c r="C2772" i="16"/>
  <c r="D2772" i="16"/>
  <c r="E2772" i="16"/>
  <c r="F2772" i="16"/>
  <c r="G2772" i="16"/>
  <c r="B2773" i="16"/>
  <c r="A2773" i="16" s="1"/>
  <c r="C2773" i="16"/>
  <c r="D2773" i="16"/>
  <c r="E2773" i="16"/>
  <c r="F2773" i="16"/>
  <c r="G2773" i="16"/>
  <c r="B2774" i="16"/>
  <c r="A2774" i="16" s="1"/>
  <c r="C2774" i="16"/>
  <c r="D2774" i="16"/>
  <c r="E2774" i="16"/>
  <c r="F2774" i="16"/>
  <c r="G2774" i="16"/>
  <c r="B2775" i="16"/>
  <c r="A2775" i="16" s="1"/>
  <c r="C2775" i="16"/>
  <c r="D2775" i="16"/>
  <c r="E2775" i="16"/>
  <c r="F2775" i="16"/>
  <c r="G2775" i="16"/>
  <c r="B2776" i="16"/>
  <c r="A2776" i="16" s="1"/>
  <c r="C2776" i="16"/>
  <c r="D2776" i="16"/>
  <c r="E2776" i="16"/>
  <c r="F2776" i="16"/>
  <c r="G2776" i="16"/>
  <c r="B2777" i="16"/>
  <c r="A2777" i="16" s="1"/>
  <c r="C2777" i="16"/>
  <c r="D2777" i="16"/>
  <c r="E2777" i="16"/>
  <c r="F2777" i="16"/>
  <c r="G2777" i="16"/>
  <c r="B2778" i="16"/>
  <c r="C2778" i="16"/>
  <c r="D2778" i="16"/>
  <c r="E2778" i="16"/>
  <c r="F2778" i="16"/>
  <c r="G2778" i="16"/>
  <c r="B2779" i="16"/>
  <c r="A2779" i="16" s="1"/>
  <c r="C2779" i="16"/>
  <c r="D2779" i="16"/>
  <c r="E2779" i="16"/>
  <c r="F2779" i="16"/>
  <c r="G2779" i="16"/>
  <c r="B2780" i="16"/>
  <c r="A2780" i="16" s="1"/>
  <c r="C2780" i="16"/>
  <c r="D2780" i="16"/>
  <c r="E2780" i="16"/>
  <c r="F2780" i="16"/>
  <c r="G2780" i="16"/>
  <c r="B2781" i="16"/>
  <c r="A2781" i="16" s="1"/>
  <c r="C2781" i="16"/>
  <c r="D2781" i="16"/>
  <c r="E2781" i="16"/>
  <c r="F2781" i="16"/>
  <c r="G2781" i="16"/>
  <c r="B2782" i="16"/>
  <c r="C2782" i="16"/>
  <c r="D2782" i="16"/>
  <c r="E2782" i="16"/>
  <c r="F2782" i="16"/>
  <c r="G2782" i="16"/>
  <c r="B2783" i="16"/>
  <c r="A2783" i="16" s="1"/>
  <c r="C2783" i="16"/>
  <c r="D2783" i="16"/>
  <c r="E2783" i="16"/>
  <c r="F2783" i="16"/>
  <c r="G2783" i="16"/>
  <c r="B2784" i="16"/>
  <c r="A2784" i="16" s="1"/>
  <c r="C2784" i="16"/>
  <c r="D2784" i="16"/>
  <c r="E2784" i="16"/>
  <c r="F2784" i="16"/>
  <c r="G2784" i="16"/>
  <c r="B2785" i="16"/>
  <c r="A2785" i="16" s="1"/>
  <c r="C2785" i="16"/>
  <c r="D2785" i="16"/>
  <c r="E2785" i="16"/>
  <c r="F2785" i="16"/>
  <c r="G2785" i="16"/>
  <c r="B2786" i="16"/>
  <c r="A2786" i="16" s="1"/>
  <c r="C2786" i="16"/>
  <c r="D2786" i="16"/>
  <c r="E2786" i="16"/>
  <c r="F2786" i="16"/>
  <c r="G2786" i="16"/>
  <c r="B2787" i="16"/>
  <c r="C2787" i="16"/>
  <c r="D2787" i="16"/>
  <c r="E2787" i="16"/>
  <c r="F2787" i="16"/>
  <c r="G2787" i="16"/>
  <c r="B2788" i="16"/>
  <c r="A2788" i="16" s="1"/>
  <c r="C2788" i="16"/>
  <c r="D2788" i="16"/>
  <c r="E2788" i="16"/>
  <c r="F2788" i="16"/>
  <c r="G2788" i="16"/>
  <c r="B2789" i="16"/>
  <c r="A2789" i="16" s="1"/>
  <c r="C2789" i="16"/>
  <c r="D2789" i="16"/>
  <c r="E2789" i="16"/>
  <c r="F2789" i="16"/>
  <c r="G2789" i="16"/>
  <c r="B2790" i="16"/>
  <c r="A2790" i="16" s="1"/>
  <c r="C2790" i="16"/>
  <c r="D2790" i="16"/>
  <c r="E2790" i="16"/>
  <c r="F2790" i="16"/>
  <c r="G2790" i="16"/>
  <c r="B2791" i="16"/>
  <c r="C2791" i="16"/>
  <c r="D2791" i="16"/>
  <c r="E2791" i="16"/>
  <c r="F2791" i="16"/>
  <c r="G2791" i="16"/>
  <c r="B2792" i="16"/>
  <c r="A2792" i="16" s="1"/>
  <c r="C2792" i="16"/>
  <c r="D2792" i="16"/>
  <c r="E2792" i="16"/>
  <c r="F2792" i="16"/>
  <c r="G2792" i="16"/>
  <c r="B2793" i="16"/>
  <c r="C2793" i="16"/>
  <c r="D2793" i="16"/>
  <c r="E2793" i="16"/>
  <c r="F2793" i="16"/>
  <c r="G2793" i="16"/>
  <c r="B2794" i="16"/>
  <c r="A2794" i="16" s="1"/>
  <c r="C2794" i="16"/>
  <c r="D2794" i="16"/>
  <c r="E2794" i="16"/>
  <c r="F2794" i="16"/>
  <c r="G2794" i="16"/>
  <c r="B2795" i="16"/>
  <c r="C2795" i="16"/>
  <c r="D2795" i="16"/>
  <c r="E2795" i="16"/>
  <c r="F2795" i="16"/>
  <c r="G2795" i="16"/>
  <c r="B2796" i="16"/>
  <c r="C2796" i="16"/>
  <c r="D2796" i="16"/>
  <c r="E2796" i="16"/>
  <c r="F2796" i="16"/>
  <c r="G2796" i="16"/>
  <c r="B2797" i="16"/>
  <c r="A2797" i="16" s="1"/>
  <c r="C2797" i="16"/>
  <c r="D2797" i="16"/>
  <c r="E2797" i="16"/>
  <c r="F2797" i="16"/>
  <c r="G2797" i="16"/>
  <c r="B2798" i="16"/>
  <c r="A2798" i="16" s="1"/>
  <c r="C2798" i="16"/>
  <c r="D2798" i="16"/>
  <c r="E2798" i="16"/>
  <c r="F2798" i="16"/>
  <c r="G2798" i="16"/>
  <c r="B2799" i="16"/>
  <c r="A2799" i="16" s="1"/>
  <c r="C2799" i="16"/>
  <c r="D2799" i="16"/>
  <c r="E2799" i="16"/>
  <c r="F2799" i="16"/>
  <c r="G2799" i="16"/>
  <c r="B2800" i="16"/>
  <c r="C2800" i="16"/>
  <c r="D2800" i="16"/>
  <c r="E2800" i="16"/>
  <c r="F2800" i="16"/>
  <c r="G2800" i="16"/>
  <c r="B2801" i="16"/>
  <c r="A2801" i="16" s="1"/>
  <c r="C2801" i="16"/>
  <c r="D2801" i="16"/>
  <c r="E2801" i="16"/>
  <c r="F2801" i="16"/>
  <c r="G2801" i="16"/>
  <c r="B2802" i="16"/>
  <c r="A2802" i="16" s="1"/>
  <c r="C2802" i="16"/>
  <c r="D2802" i="16"/>
  <c r="E2802" i="16"/>
  <c r="F2802" i="16"/>
  <c r="G2802" i="16"/>
  <c r="B2803" i="16"/>
  <c r="C2803" i="16"/>
  <c r="D2803" i="16"/>
  <c r="E2803" i="16"/>
  <c r="F2803" i="16"/>
  <c r="G2803" i="16"/>
  <c r="B2804" i="16"/>
  <c r="C2804" i="16"/>
  <c r="D2804" i="16"/>
  <c r="E2804" i="16"/>
  <c r="F2804" i="16"/>
  <c r="G2804" i="16"/>
  <c r="B2805" i="16"/>
  <c r="A2805" i="16" s="1"/>
  <c r="C2805" i="16"/>
  <c r="D2805" i="16"/>
  <c r="E2805" i="16"/>
  <c r="F2805" i="16"/>
  <c r="G2805" i="16"/>
  <c r="B2806" i="16"/>
  <c r="C2806" i="16"/>
  <c r="D2806" i="16"/>
  <c r="E2806" i="16"/>
  <c r="F2806" i="16"/>
  <c r="G2806" i="16"/>
  <c r="B2807" i="16"/>
  <c r="A2807" i="16" s="1"/>
  <c r="C2807" i="16"/>
  <c r="D2807" i="16"/>
  <c r="E2807" i="16"/>
  <c r="F2807" i="16"/>
  <c r="G2807" i="16"/>
  <c r="B2808" i="16"/>
  <c r="C2808" i="16"/>
  <c r="D2808" i="16"/>
  <c r="E2808" i="16"/>
  <c r="F2808" i="16"/>
  <c r="G2808" i="16"/>
  <c r="B2809" i="16"/>
  <c r="A2809" i="16" s="1"/>
  <c r="C2809" i="16"/>
  <c r="D2809" i="16"/>
  <c r="E2809" i="16"/>
  <c r="F2809" i="16"/>
  <c r="G2809" i="16"/>
  <c r="B2810" i="16"/>
  <c r="C2810" i="16"/>
  <c r="D2810" i="16"/>
  <c r="E2810" i="16"/>
  <c r="F2810" i="16"/>
  <c r="G2810" i="16"/>
  <c r="B2811" i="16"/>
  <c r="C2811" i="16"/>
  <c r="D2811" i="16"/>
  <c r="E2811" i="16"/>
  <c r="F2811" i="16"/>
  <c r="G2811" i="16"/>
  <c r="B2812" i="16"/>
  <c r="A2812" i="16" s="1"/>
  <c r="C2812" i="16"/>
  <c r="D2812" i="16"/>
  <c r="E2812" i="16"/>
  <c r="F2812" i="16"/>
  <c r="G2812" i="16"/>
  <c r="B2813" i="16"/>
  <c r="A2813" i="16" s="1"/>
  <c r="C2813" i="16"/>
  <c r="D2813" i="16"/>
  <c r="E2813" i="16"/>
  <c r="F2813" i="16"/>
  <c r="G2813" i="16"/>
  <c r="B2814" i="16"/>
  <c r="C2814" i="16"/>
  <c r="D2814" i="16"/>
  <c r="E2814" i="16"/>
  <c r="F2814" i="16"/>
  <c r="G2814" i="16"/>
  <c r="B2815" i="16"/>
  <c r="A2815" i="16" s="1"/>
  <c r="C2815" i="16"/>
  <c r="D2815" i="16"/>
  <c r="E2815" i="16"/>
  <c r="F2815" i="16"/>
  <c r="G2815" i="16"/>
  <c r="B2816" i="16"/>
  <c r="A2816" i="16" s="1"/>
  <c r="C2816" i="16"/>
  <c r="D2816" i="16"/>
  <c r="E2816" i="16"/>
  <c r="F2816" i="16"/>
  <c r="G2816" i="16"/>
  <c r="B2817" i="16"/>
  <c r="C2817" i="16"/>
  <c r="D2817" i="16"/>
  <c r="E2817" i="16"/>
  <c r="F2817" i="16"/>
  <c r="G2817" i="16"/>
  <c r="B2818" i="16"/>
  <c r="A2818" i="16" s="1"/>
  <c r="C2818" i="16"/>
  <c r="D2818" i="16"/>
  <c r="E2818" i="16"/>
  <c r="F2818" i="16"/>
  <c r="G2818" i="16"/>
  <c r="B2819" i="16"/>
  <c r="A2819" i="16" s="1"/>
  <c r="C2819" i="16"/>
  <c r="D2819" i="16"/>
  <c r="E2819" i="16"/>
  <c r="F2819" i="16"/>
  <c r="G2819" i="16"/>
  <c r="B2820" i="16"/>
  <c r="A2820" i="16" s="1"/>
  <c r="C2820" i="16"/>
  <c r="D2820" i="16"/>
  <c r="E2820" i="16"/>
  <c r="F2820" i="16"/>
  <c r="G2820" i="16"/>
  <c r="B2821" i="16"/>
  <c r="A2821" i="16" s="1"/>
  <c r="C2821" i="16"/>
  <c r="D2821" i="16"/>
  <c r="E2821" i="16"/>
  <c r="F2821" i="16"/>
  <c r="G2821" i="16"/>
  <c r="B2822" i="16"/>
  <c r="A2822" i="16" s="1"/>
  <c r="C2822" i="16"/>
  <c r="D2822" i="16"/>
  <c r="E2822" i="16"/>
  <c r="F2822" i="16"/>
  <c r="G2822" i="16"/>
  <c r="B2823" i="16"/>
  <c r="C2823" i="16"/>
  <c r="D2823" i="16"/>
  <c r="E2823" i="16"/>
  <c r="F2823" i="16"/>
  <c r="G2823" i="16"/>
  <c r="B2824" i="16"/>
  <c r="A2824" i="16" s="1"/>
  <c r="C2824" i="16"/>
  <c r="D2824" i="16"/>
  <c r="E2824" i="16"/>
  <c r="F2824" i="16"/>
  <c r="G2824" i="16"/>
  <c r="B2825" i="16"/>
  <c r="C2825" i="16"/>
  <c r="D2825" i="16"/>
  <c r="E2825" i="16"/>
  <c r="F2825" i="16"/>
  <c r="G2825" i="16"/>
  <c r="B2826" i="16"/>
  <c r="A2826" i="16" s="1"/>
  <c r="C2826" i="16"/>
  <c r="D2826" i="16"/>
  <c r="E2826" i="16"/>
  <c r="F2826" i="16"/>
  <c r="G2826" i="16"/>
  <c r="B2827" i="16"/>
  <c r="A2827" i="16" s="1"/>
  <c r="C2827" i="16"/>
  <c r="D2827" i="16"/>
  <c r="E2827" i="16"/>
  <c r="F2827" i="16"/>
  <c r="G2827" i="16"/>
  <c r="B2828" i="16"/>
  <c r="C2828" i="16"/>
  <c r="D2828" i="16"/>
  <c r="E2828" i="16"/>
  <c r="F2828" i="16"/>
  <c r="G2828" i="16"/>
  <c r="B2829" i="16"/>
  <c r="C2829" i="16"/>
  <c r="D2829" i="16"/>
  <c r="E2829" i="16"/>
  <c r="F2829" i="16"/>
  <c r="G2829" i="16"/>
  <c r="B2830" i="16"/>
  <c r="A2830" i="16" s="1"/>
  <c r="C2830" i="16"/>
  <c r="D2830" i="16"/>
  <c r="E2830" i="16"/>
  <c r="F2830" i="16"/>
  <c r="G2830" i="16"/>
  <c r="B2831" i="16"/>
  <c r="C2831" i="16"/>
  <c r="D2831" i="16"/>
  <c r="E2831" i="16"/>
  <c r="F2831" i="16"/>
  <c r="G2831" i="16"/>
  <c r="B2832" i="16"/>
  <c r="A2832" i="16" s="1"/>
  <c r="C2832" i="16"/>
  <c r="D2832" i="16"/>
  <c r="E2832" i="16"/>
  <c r="F2832" i="16"/>
  <c r="G2832" i="16"/>
  <c r="B2833" i="16"/>
  <c r="A2833" i="16" s="1"/>
  <c r="C2833" i="16"/>
  <c r="D2833" i="16"/>
  <c r="E2833" i="16"/>
  <c r="F2833" i="16"/>
  <c r="G2833" i="16"/>
  <c r="B2834" i="16"/>
  <c r="A2834" i="16" s="1"/>
  <c r="C2834" i="16"/>
  <c r="D2834" i="16"/>
  <c r="E2834" i="16"/>
  <c r="F2834" i="16"/>
  <c r="G2834" i="16"/>
  <c r="B2835" i="16"/>
  <c r="A2835" i="16" s="1"/>
  <c r="C2835" i="16"/>
  <c r="D2835" i="16"/>
  <c r="E2835" i="16"/>
  <c r="F2835" i="16"/>
  <c r="G2835" i="16"/>
  <c r="B2836" i="16"/>
  <c r="A2836" i="16" s="1"/>
  <c r="C2836" i="16"/>
  <c r="D2836" i="16"/>
  <c r="E2836" i="16"/>
  <c r="F2836" i="16"/>
  <c r="G2836" i="16"/>
  <c r="B2837" i="16"/>
  <c r="C2837" i="16"/>
  <c r="D2837" i="16"/>
  <c r="E2837" i="16"/>
  <c r="F2837" i="16"/>
  <c r="G2837" i="16"/>
  <c r="B2838" i="16"/>
  <c r="C2838" i="16"/>
  <c r="D2838" i="16"/>
  <c r="E2838" i="16"/>
  <c r="F2838" i="16"/>
  <c r="G2838" i="16"/>
  <c r="B2839" i="16"/>
  <c r="C2839" i="16"/>
  <c r="D2839" i="16"/>
  <c r="E2839" i="16"/>
  <c r="F2839" i="16"/>
  <c r="G2839" i="16"/>
  <c r="B2840" i="16"/>
  <c r="C2840" i="16"/>
  <c r="D2840" i="16"/>
  <c r="E2840" i="16"/>
  <c r="F2840" i="16"/>
  <c r="G2840" i="16"/>
  <c r="B2841" i="16"/>
  <c r="C2841" i="16"/>
  <c r="D2841" i="16"/>
  <c r="E2841" i="16"/>
  <c r="F2841" i="16"/>
  <c r="G2841" i="16"/>
  <c r="B2842" i="16"/>
  <c r="A2842" i="16" s="1"/>
  <c r="C2842" i="16"/>
  <c r="D2842" i="16"/>
  <c r="E2842" i="16"/>
  <c r="F2842" i="16"/>
  <c r="G2842" i="16"/>
  <c r="B2843" i="16"/>
  <c r="A2843" i="16" s="1"/>
  <c r="C2843" i="16"/>
  <c r="D2843" i="16"/>
  <c r="E2843" i="16"/>
  <c r="F2843" i="16"/>
  <c r="G2843" i="16"/>
  <c r="B2844" i="16"/>
  <c r="A2844" i="16" s="1"/>
  <c r="C2844" i="16"/>
  <c r="D2844" i="16"/>
  <c r="E2844" i="16"/>
  <c r="F2844" i="16"/>
  <c r="G2844" i="16"/>
  <c r="B2845" i="16"/>
  <c r="C2845" i="16"/>
  <c r="D2845" i="16"/>
  <c r="E2845" i="16"/>
  <c r="F2845" i="16"/>
  <c r="G2845" i="16"/>
  <c r="B2846" i="16"/>
  <c r="A2846" i="16" s="1"/>
  <c r="C2846" i="16"/>
  <c r="D2846" i="16"/>
  <c r="E2846" i="16"/>
  <c r="F2846" i="16"/>
  <c r="G2846" i="16"/>
  <c r="B2847" i="16"/>
  <c r="C2847" i="16"/>
  <c r="D2847" i="16"/>
  <c r="E2847" i="16"/>
  <c r="F2847" i="16"/>
  <c r="G2847" i="16"/>
  <c r="B2848" i="16"/>
  <c r="C2848" i="16"/>
  <c r="D2848" i="16"/>
  <c r="E2848" i="16"/>
  <c r="F2848" i="16"/>
  <c r="G2848" i="16"/>
  <c r="B2849" i="16"/>
  <c r="A2849" i="16" s="1"/>
  <c r="C2849" i="16"/>
  <c r="D2849" i="16"/>
  <c r="E2849" i="16"/>
  <c r="F2849" i="16"/>
  <c r="G2849" i="16"/>
  <c r="B2850" i="16"/>
  <c r="A2850" i="16" s="1"/>
  <c r="C2850" i="16"/>
  <c r="D2850" i="16"/>
  <c r="E2850" i="16"/>
  <c r="F2850" i="16"/>
  <c r="G2850" i="16"/>
  <c r="B2851" i="16"/>
  <c r="C2851" i="16"/>
  <c r="D2851" i="16"/>
  <c r="E2851" i="16"/>
  <c r="F2851" i="16"/>
  <c r="G2851" i="16"/>
  <c r="B2852" i="16"/>
  <c r="A2852" i="16" s="1"/>
  <c r="C2852" i="16"/>
  <c r="D2852" i="16"/>
  <c r="E2852" i="16"/>
  <c r="F2852" i="16"/>
  <c r="G2852" i="16"/>
  <c r="B2853" i="16"/>
  <c r="A2853" i="16" s="1"/>
  <c r="C2853" i="16"/>
  <c r="D2853" i="16"/>
  <c r="E2853" i="16"/>
  <c r="F2853" i="16"/>
  <c r="G2853" i="16"/>
  <c r="B2854" i="16"/>
  <c r="C2854" i="16"/>
  <c r="D2854" i="16"/>
  <c r="E2854" i="16"/>
  <c r="F2854" i="16"/>
  <c r="G2854" i="16"/>
  <c r="B2855" i="16"/>
  <c r="C2855" i="16"/>
  <c r="D2855" i="16"/>
  <c r="E2855" i="16"/>
  <c r="F2855" i="16"/>
  <c r="G2855" i="16"/>
  <c r="B2856" i="16"/>
  <c r="A2856" i="16" s="1"/>
  <c r="C2856" i="16"/>
  <c r="D2856" i="16"/>
  <c r="E2856" i="16"/>
  <c r="F2856" i="16"/>
  <c r="G2856" i="16"/>
  <c r="B2857" i="16"/>
  <c r="A2857" i="16" s="1"/>
  <c r="C2857" i="16"/>
  <c r="D2857" i="16"/>
  <c r="E2857" i="16"/>
  <c r="F2857" i="16"/>
  <c r="G2857" i="16"/>
  <c r="B2858" i="16"/>
  <c r="A2858" i="16" s="1"/>
  <c r="C2858" i="16"/>
  <c r="D2858" i="16"/>
  <c r="E2858" i="16"/>
  <c r="F2858" i="16"/>
  <c r="G2858" i="16"/>
  <c r="B2859" i="16"/>
  <c r="C2859" i="16"/>
  <c r="D2859" i="16"/>
  <c r="E2859" i="16"/>
  <c r="F2859" i="16"/>
  <c r="G2859" i="16"/>
  <c r="B2860" i="16"/>
  <c r="C2860" i="16"/>
  <c r="D2860" i="16"/>
  <c r="E2860" i="16"/>
  <c r="F2860" i="16"/>
  <c r="G2860" i="16"/>
  <c r="B2861" i="16"/>
  <c r="A2861" i="16" s="1"/>
  <c r="C2861" i="16"/>
  <c r="D2861" i="16"/>
  <c r="E2861" i="16"/>
  <c r="F2861" i="16"/>
  <c r="G2861" i="16"/>
  <c r="B2862" i="16"/>
  <c r="A2862" i="16" s="1"/>
  <c r="C2862" i="16"/>
  <c r="D2862" i="16"/>
  <c r="E2862" i="16"/>
  <c r="F2862" i="16"/>
  <c r="G2862" i="16"/>
  <c r="B2863" i="16"/>
  <c r="A2863" i="16" s="1"/>
  <c r="C2863" i="16"/>
  <c r="D2863" i="16"/>
  <c r="E2863" i="16"/>
  <c r="F2863" i="16"/>
  <c r="G2863" i="16"/>
  <c r="B2864" i="16"/>
  <c r="C2864" i="16"/>
  <c r="D2864" i="16"/>
  <c r="E2864" i="16"/>
  <c r="F2864" i="16"/>
  <c r="G2864" i="16"/>
  <c r="B2865" i="16"/>
  <c r="A2865" i="16" s="1"/>
  <c r="C2865" i="16"/>
  <c r="D2865" i="16"/>
  <c r="E2865" i="16"/>
  <c r="F2865" i="16"/>
  <c r="G2865" i="16"/>
  <c r="B2866" i="16"/>
  <c r="C2866" i="16"/>
  <c r="D2866" i="16"/>
  <c r="E2866" i="16"/>
  <c r="F2866" i="16"/>
  <c r="G2866" i="16"/>
  <c r="B2867" i="16"/>
  <c r="A2867" i="16" s="1"/>
  <c r="C2867" i="16"/>
  <c r="D2867" i="16"/>
  <c r="E2867" i="16"/>
  <c r="F2867" i="16"/>
  <c r="G2867" i="16"/>
  <c r="B2868" i="16"/>
  <c r="A2868" i="16" s="1"/>
  <c r="C2868" i="16"/>
  <c r="D2868" i="16"/>
  <c r="E2868" i="16"/>
  <c r="F2868" i="16"/>
  <c r="G2868" i="16"/>
  <c r="B2869" i="16"/>
  <c r="C2869" i="16"/>
  <c r="D2869" i="16"/>
  <c r="E2869" i="16"/>
  <c r="F2869" i="16"/>
  <c r="G2869" i="16"/>
  <c r="B2870" i="16"/>
  <c r="A2870" i="16" s="1"/>
  <c r="C2870" i="16"/>
  <c r="D2870" i="16"/>
  <c r="E2870" i="16"/>
  <c r="F2870" i="16"/>
  <c r="G2870" i="16"/>
  <c r="B2871" i="16"/>
  <c r="C2871" i="16"/>
  <c r="D2871" i="16"/>
  <c r="E2871" i="16"/>
  <c r="F2871" i="16"/>
  <c r="G2871" i="16"/>
  <c r="B2872" i="16"/>
  <c r="A2872" i="16" s="1"/>
  <c r="C2872" i="16"/>
  <c r="D2872" i="16"/>
  <c r="E2872" i="16"/>
  <c r="F2872" i="16"/>
  <c r="G2872" i="16"/>
  <c r="B2873" i="16"/>
  <c r="A2873" i="16" s="1"/>
  <c r="C2873" i="16"/>
  <c r="D2873" i="16"/>
  <c r="E2873" i="16"/>
  <c r="F2873" i="16"/>
  <c r="G2873" i="16"/>
  <c r="B2874" i="16"/>
  <c r="C2874" i="16"/>
  <c r="D2874" i="16"/>
  <c r="E2874" i="16"/>
  <c r="F2874" i="16"/>
  <c r="G2874" i="16"/>
  <c r="B2875" i="16"/>
  <c r="A2875" i="16" s="1"/>
  <c r="C2875" i="16"/>
  <c r="D2875" i="16"/>
  <c r="E2875" i="16"/>
  <c r="F2875" i="16"/>
  <c r="G2875" i="16"/>
  <c r="B2876" i="16"/>
  <c r="A2876" i="16" s="1"/>
  <c r="C2876" i="16"/>
  <c r="D2876" i="16"/>
  <c r="E2876" i="16"/>
  <c r="F2876" i="16"/>
  <c r="G2876" i="16"/>
  <c r="B2877" i="16"/>
  <c r="A2877" i="16" s="1"/>
  <c r="C2877" i="16"/>
  <c r="D2877" i="16"/>
  <c r="E2877" i="16"/>
  <c r="F2877" i="16"/>
  <c r="G2877" i="16"/>
  <c r="B2878" i="16"/>
  <c r="C2878" i="16"/>
  <c r="D2878" i="16"/>
  <c r="E2878" i="16"/>
  <c r="F2878" i="16"/>
  <c r="G2878" i="16"/>
  <c r="B2879" i="16"/>
  <c r="A2879" i="16" s="1"/>
  <c r="C2879" i="16"/>
  <c r="D2879" i="16"/>
  <c r="E2879" i="16"/>
  <c r="F2879" i="16"/>
  <c r="G2879" i="16"/>
  <c r="B2880" i="16"/>
  <c r="A2880" i="16" s="1"/>
  <c r="C2880" i="16"/>
  <c r="D2880" i="16"/>
  <c r="E2880" i="16"/>
  <c r="F2880" i="16"/>
  <c r="G2880" i="16"/>
  <c r="B2881" i="16"/>
  <c r="C2881" i="16"/>
  <c r="D2881" i="16"/>
  <c r="E2881" i="16"/>
  <c r="F2881" i="16"/>
  <c r="G2881" i="16"/>
  <c r="B2882" i="16"/>
  <c r="A2882" i="16" s="1"/>
  <c r="C2882" i="16"/>
  <c r="D2882" i="16"/>
  <c r="E2882" i="16"/>
  <c r="F2882" i="16"/>
  <c r="G2882" i="16"/>
  <c r="B2883" i="16"/>
  <c r="A2883" i="16" s="1"/>
  <c r="C2883" i="16"/>
  <c r="D2883" i="16"/>
  <c r="E2883" i="16"/>
  <c r="F2883" i="16"/>
  <c r="G2883" i="16"/>
  <c r="B2884" i="16"/>
  <c r="C2884" i="16"/>
  <c r="D2884" i="16"/>
  <c r="E2884" i="16"/>
  <c r="F2884" i="16"/>
  <c r="G2884" i="16"/>
  <c r="B2885" i="16"/>
  <c r="A2885" i="16" s="1"/>
  <c r="C2885" i="16"/>
  <c r="D2885" i="16"/>
  <c r="E2885" i="16"/>
  <c r="F2885" i="16"/>
  <c r="G2885" i="16"/>
  <c r="B2886" i="16"/>
  <c r="A2886" i="16" s="1"/>
  <c r="C2886" i="16"/>
  <c r="D2886" i="16"/>
  <c r="E2886" i="16"/>
  <c r="F2886" i="16"/>
  <c r="G2886" i="16"/>
  <c r="B2887" i="16"/>
  <c r="C2887" i="16"/>
  <c r="D2887" i="16"/>
  <c r="E2887" i="16"/>
  <c r="F2887" i="16"/>
  <c r="G2887" i="16"/>
  <c r="B2888" i="16"/>
  <c r="C2888" i="16"/>
  <c r="D2888" i="16"/>
  <c r="E2888" i="16"/>
  <c r="F2888" i="16"/>
  <c r="G2888" i="16"/>
  <c r="B2889" i="16"/>
  <c r="A2889" i="16" s="1"/>
  <c r="C2889" i="16"/>
  <c r="D2889" i="16"/>
  <c r="E2889" i="16"/>
  <c r="F2889" i="16"/>
  <c r="G2889" i="16"/>
  <c r="B2890" i="16"/>
  <c r="A2890" i="16" s="1"/>
  <c r="C2890" i="16"/>
  <c r="D2890" i="16"/>
  <c r="E2890" i="16"/>
  <c r="F2890" i="16"/>
  <c r="G2890" i="16"/>
  <c r="B2891" i="16"/>
  <c r="C2891" i="16"/>
  <c r="D2891" i="16"/>
  <c r="E2891" i="16"/>
  <c r="F2891" i="16"/>
  <c r="G2891" i="16"/>
  <c r="B2892" i="16"/>
  <c r="A2892" i="16" s="1"/>
  <c r="C2892" i="16"/>
  <c r="D2892" i="16"/>
  <c r="E2892" i="16"/>
  <c r="F2892" i="16"/>
  <c r="G2892" i="16"/>
  <c r="B2893" i="16"/>
  <c r="A2893" i="16" s="1"/>
  <c r="C2893" i="16"/>
  <c r="D2893" i="16"/>
  <c r="E2893" i="16"/>
  <c r="F2893" i="16"/>
  <c r="G2893" i="16"/>
  <c r="B2894" i="16"/>
  <c r="A2894" i="16" s="1"/>
  <c r="C2894" i="16"/>
  <c r="D2894" i="16"/>
  <c r="E2894" i="16"/>
  <c r="F2894" i="16"/>
  <c r="G2894" i="16"/>
  <c r="B2895" i="16"/>
  <c r="A2895" i="16" s="1"/>
  <c r="C2895" i="16"/>
  <c r="D2895" i="16"/>
  <c r="E2895" i="16"/>
  <c r="F2895" i="16"/>
  <c r="G2895" i="16"/>
  <c r="B2896" i="16"/>
  <c r="A2896" i="16" s="1"/>
  <c r="C2896" i="16"/>
  <c r="D2896" i="16"/>
  <c r="E2896" i="16"/>
  <c r="F2896" i="16"/>
  <c r="G2896" i="16"/>
  <c r="B2897" i="16"/>
  <c r="C2897" i="16"/>
  <c r="D2897" i="16"/>
  <c r="E2897" i="16"/>
  <c r="F2897" i="16"/>
  <c r="G2897" i="16"/>
  <c r="B2898" i="16"/>
  <c r="A2898" i="16" s="1"/>
  <c r="C2898" i="16"/>
  <c r="D2898" i="16"/>
  <c r="E2898" i="16"/>
  <c r="F2898" i="16"/>
  <c r="G2898" i="16"/>
  <c r="B2899" i="16"/>
  <c r="A2899" i="16" s="1"/>
  <c r="C2899" i="16"/>
  <c r="D2899" i="16"/>
  <c r="E2899" i="16"/>
  <c r="F2899" i="16"/>
  <c r="G2899" i="16"/>
  <c r="B2900" i="16"/>
  <c r="A2900" i="16" s="1"/>
  <c r="C2900" i="16"/>
  <c r="D2900" i="16"/>
  <c r="E2900" i="16"/>
  <c r="F2900" i="16"/>
  <c r="G2900" i="16"/>
  <c r="B2901" i="16"/>
  <c r="A2901" i="16" s="1"/>
  <c r="C2901" i="16"/>
  <c r="D2901" i="16"/>
  <c r="E2901" i="16"/>
  <c r="F2901" i="16"/>
  <c r="G2901" i="16"/>
  <c r="B2902" i="16"/>
  <c r="A2902" i="16" s="1"/>
  <c r="C2902" i="16"/>
  <c r="D2902" i="16"/>
  <c r="E2902" i="16"/>
  <c r="F2902" i="16"/>
  <c r="G2902" i="16"/>
  <c r="B2903" i="16"/>
  <c r="A2903" i="16" s="1"/>
  <c r="C2903" i="16"/>
  <c r="D2903" i="16"/>
  <c r="E2903" i="16"/>
  <c r="F2903" i="16"/>
  <c r="G2903" i="16"/>
  <c r="B2904" i="16"/>
  <c r="A2904" i="16" s="1"/>
  <c r="C2904" i="16"/>
  <c r="D2904" i="16"/>
  <c r="E2904" i="16"/>
  <c r="F2904" i="16"/>
  <c r="G2904" i="16"/>
  <c r="B2905" i="16"/>
  <c r="C2905" i="16"/>
  <c r="D2905" i="16"/>
  <c r="E2905" i="16"/>
  <c r="F2905" i="16"/>
  <c r="G2905" i="16"/>
  <c r="B2906" i="16"/>
  <c r="A2906" i="16" s="1"/>
  <c r="C2906" i="16"/>
  <c r="D2906" i="16"/>
  <c r="E2906" i="16"/>
  <c r="F2906" i="16"/>
  <c r="G2906" i="16"/>
  <c r="B2907" i="16"/>
  <c r="A2907" i="16" s="1"/>
  <c r="C2907" i="16"/>
  <c r="D2907" i="16"/>
  <c r="E2907" i="16"/>
  <c r="F2907" i="16"/>
  <c r="G2907" i="16"/>
  <c r="B2908" i="16"/>
  <c r="A2908" i="16" s="1"/>
  <c r="C2908" i="16"/>
  <c r="D2908" i="16"/>
  <c r="E2908" i="16"/>
  <c r="F2908" i="16"/>
  <c r="G2908" i="16"/>
  <c r="B2909" i="16"/>
  <c r="A2909" i="16" s="1"/>
  <c r="C2909" i="16"/>
  <c r="D2909" i="16"/>
  <c r="E2909" i="16"/>
  <c r="F2909" i="16"/>
  <c r="G2909" i="16"/>
  <c r="B2910" i="16"/>
  <c r="C2910" i="16"/>
  <c r="D2910" i="16"/>
  <c r="E2910" i="16"/>
  <c r="F2910" i="16"/>
  <c r="G2910" i="16"/>
  <c r="B2911" i="16"/>
  <c r="A2911" i="16" s="1"/>
  <c r="C2911" i="16"/>
  <c r="D2911" i="16"/>
  <c r="E2911" i="16"/>
  <c r="F2911" i="16"/>
  <c r="G2911" i="16"/>
  <c r="B2912" i="16"/>
  <c r="A2912" i="16" s="1"/>
  <c r="C2912" i="16"/>
  <c r="D2912" i="16"/>
  <c r="E2912" i="16"/>
  <c r="F2912" i="16"/>
  <c r="G2912" i="16"/>
  <c r="B2913" i="16"/>
  <c r="C2913" i="16"/>
  <c r="D2913" i="16"/>
  <c r="E2913" i="16"/>
  <c r="F2913" i="16"/>
  <c r="G2913" i="16"/>
  <c r="B2914" i="16"/>
  <c r="A2914" i="16" s="1"/>
  <c r="C2914" i="16"/>
  <c r="D2914" i="16"/>
  <c r="E2914" i="16"/>
  <c r="F2914" i="16"/>
  <c r="G2914" i="16"/>
  <c r="B2915" i="16"/>
  <c r="A2915" i="16" s="1"/>
  <c r="C2915" i="16"/>
  <c r="D2915" i="16"/>
  <c r="E2915" i="16"/>
  <c r="F2915" i="16"/>
  <c r="G2915" i="16"/>
  <c r="B2916" i="16"/>
  <c r="A2916" i="16" s="1"/>
  <c r="C2916" i="16"/>
  <c r="D2916" i="16"/>
  <c r="E2916" i="16"/>
  <c r="F2916" i="16"/>
  <c r="G2916" i="16"/>
  <c r="B2917" i="16"/>
  <c r="A2917" i="16" s="1"/>
  <c r="C2917" i="16"/>
  <c r="D2917" i="16"/>
  <c r="E2917" i="16"/>
  <c r="F2917" i="16"/>
  <c r="G2917" i="16"/>
  <c r="B2918" i="16"/>
  <c r="A2918" i="16" s="1"/>
  <c r="C2918" i="16"/>
  <c r="D2918" i="16"/>
  <c r="E2918" i="16"/>
  <c r="F2918" i="16"/>
  <c r="G2918" i="16"/>
  <c r="B2919" i="16"/>
  <c r="A2919" i="16" s="1"/>
  <c r="C2919" i="16"/>
  <c r="D2919" i="16"/>
  <c r="E2919" i="16"/>
  <c r="F2919" i="16"/>
  <c r="G2919" i="16"/>
  <c r="B2920" i="16"/>
  <c r="C2920" i="16"/>
  <c r="D2920" i="16"/>
  <c r="E2920" i="16"/>
  <c r="F2920" i="16"/>
  <c r="G2920" i="16"/>
  <c r="B2921" i="16"/>
  <c r="A2921" i="16" s="1"/>
  <c r="C2921" i="16"/>
  <c r="D2921" i="16"/>
  <c r="E2921" i="16"/>
  <c r="F2921" i="16"/>
  <c r="G2921" i="16"/>
  <c r="B2922" i="16"/>
  <c r="A2922" i="16" s="1"/>
  <c r="C2922" i="16"/>
  <c r="D2922" i="16"/>
  <c r="E2922" i="16"/>
  <c r="F2922" i="16"/>
  <c r="G2922" i="16"/>
  <c r="B2923" i="16"/>
  <c r="A2923" i="16" s="1"/>
  <c r="C2923" i="16"/>
  <c r="D2923" i="16"/>
  <c r="E2923" i="16"/>
  <c r="F2923" i="16"/>
  <c r="G2923" i="16"/>
  <c r="B2924" i="16"/>
  <c r="A2924" i="16" s="1"/>
  <c r="C2924" i="16"/>
  <c r="D2924" i="16"/>
  <c r="E2924" i="16"/>
  <c r="F2924" i="16"/>
  <c r="G2924" i="16"/>
  <c r="B2925" i="16"/>
  <c r="A2925" i="16" s="1"/>
  <c r="C2925" i="16"/>
  <c r="D2925" i="16"/>
  <c r="E2925" i="16"/>
  <c r="F2925" i="16"/>
  <c r="G2925" i="16"/>
  <c r="B2926" i="16"/>
  <c r="A2926" i="16" s="1"/>
  <c r="C2926" i="16"/>
  <c r="D2926" i="16"/>
  <c r="E2926" i="16"/>
  <c r="F2926" i="16"/>
  <c r="G2926" i="16"/>
  <c r="B2927" i="16"/>
  <c r="C2927" i="16"/>
  <c r="D2927" i="16"/>
  <c r="E2927" i="16"/>
  <c r="F2927" i="16"/>
  <c r="G2927" i="16"/>
  <c r="B2928" i="16"/>
  <c r="C2928" i="16"/>
  <c r="D2928" i="16"/>
  <c r="E2928" i="16"/>
  <c r="F2928" i="16"/>
  <c r="G2928" i="16"/>
  <c r="B2929" i="16"/>
  <c r="A2929" i="16" s="1"/>
  <c r="C2929" i="16"/>
  <c r="D2929" i="16"/>
  <c r="E2929" i="16"/>
  <c r="F2929" i="16"/>
  <c r="G2929" i="16"/>
  <c r="B2930" i="16"/>
  <c r="A2930" i="16" s="1"/>
  <c r="C2930" i="16"/>
  <c r="D2930" i="16"/>
  <c r="E2930" i="16"/>
  <c r="F2930" i="16"/>
  <c r="G2930" i="16"/>
  <c r="B2931" i="16"/>
  <c r="A2931" i="16" s="1"/>
  <c r="C2931" i="16"/>
  <c r="D2931" i="16"/>
  <c r="E2931" i="16"/>
  <c r="F2931" i="16"/>
  <c r="G2931" i="16"/>
  <c r="B2932" i="16"/>
  <c r="A2932" i="16" s="1"/>
  <c r="C2932" i="16"/>
  <c r="D2932" i="16"/>
  <c r="E2932" i="16"/>
  <c r="F2932" i="16"/>
  <c r="G2932" i="16"/>
  <c r="B2933" i="16"/>
  <c r="A2933" i="16" s="1"/>
  <c r="C2933" i="16"/>
  <c r="D2933" i="16"/>
  <c r="E2933" i="16"/>
  <c r="F2933" i="16"/>
  <c r="G2933" i="16"/>
  <c r="B2934" i="16"/>
  <c r="C2934" i="16"/>
  <c r="D2934" i="16"/>
  <c r="E2934" i="16"/>
  <c r="F2934" i="16"/>
  <c r="G2934" i="16"/>
  <c r="B2935" i="16"/>
  <c r="A2935" i="16" s="1"/>
  <c r="C2935" i="16"/>
  <c r="D2935" i="16"/>
  <c r="E2935" i="16"/>
  <c r="F2935" i="16"/>
  <c r="G2935" i="16"/>
  <c r="B2936" i="16"/>
  <c r="A2936" i="16" s="1"/>
  <c r="C2936" i="16"/>
  <c r="D2936" i="16"/>
  <c r="E2936" i="16"/>
  <c r="F2936" i="16"/>
  <c r="G2936" i="16"/>
  <c r="B2937" i="16"/>
  <c r="A2937" i="16" s="1"/>
  <c r="C2937" i="16"/>
  <c r="D2937" i="16"/>
  <c r="E2937" i="16"/>
  <c r="F2937" i="16"/>
  <c r="G2937" i="16"/>
  <c r="B2938" i="16"/>
  <c r="C2938" i="16"/>
  <c r="D2938" i="16"/>
  <c r="E2938" i="16"/>
  <c r="F2938" i="16"/>
  <c r="G2938" i="16"/>
  <c r="B2939" i="16"/>
  <c r="C2939" i="16"/>
  <c r="D2939" i="16"/>
  <c r="E2939" i="16"/>
  <c r="F2939" i="16"/>
  <c r="G2939" i="16"/>
  <c r="B2940" i="16"/>
  <c r="C2940" i="16"/>
  <c r="D2940" i="16"/>
  <c r="E2940" i="16"/>
  <c r="F2940" i="16"/>
  <c r="G2940" i="16"/>
  <c r="B2941" i="16"/>
  <c r="A2941" i="16" s="1"/>
  <c r="C2941" i="16"/>
  <c r="D2941" i="16"/>
  <c r="E2941" i="16"/>
  <c r="F2941" i="16"/>
  <c r="G2941" i="16"/>
  <c r="B2942" i="16"/>
  <c r="C2942" i="16"/>
  <c r="D2942" i="16"/>
  <c r="E2942" i="16"/>
  <c r="F2942" i="16"/>
  <c r="G2942" i="16"/>
  <c r="B2943" i="16"/>
  <c r="A2943" i="16" s="1"/>
  <c r="C2943" i="16"/>
  <c r="D2943" i="16"/>
  <c r="E2943" i="16"/>
  <c r="F2943" i="16"/>
  <c r="G2943" i="16"/>
  <c r="B2944" i="16"/>
  <c r="C2944" i="16"/>
  <c r="D2944" i="16"/>
  <c r="E2944" i="16"/>
  <c r="F2944" i="16"/>
  <c r="G2944" i="16"/>
  <c r="B2945" i="16"/>
  <c r="C2945" i="16"/>
  <c r="D2945" i="16"/>
  <c r="E2945" i="16"/>
  <c r="F2945" i="16"/>
  <c r="G2945" i="16"/>
  <c r="B2946" i="16"/>
  <c r="C2946" i="16"/>
  <c r="D2946" i="16"/>
  <c r="E2946" i="16"/>
  <c r="F2946" i="16"/>
  <c r="G2946" i="16"/>
  <c r="B2947" i="16"/>
  <c r="C2947" i="16"/>
  <c r="D2947" i="16"/>
  <c r="E2947" i="16"/>
  <c r="F2947" i="16"/>
  <c r="G2947" i="16"/>
  <c r="B2948" i="16"/>
  <c r="A2948" i="16" s="1"/>
  <c r="C2948" i="16"/>
  <c r="D2948" i="16"/>
  <c r="E2948" i="16"/>
  <c r="F2948" i="16"/>
  <c r="G2948" i="16"/>
  <c r="B2949" i="16"/>
  <c r="C2949" i="16"/>
  <c r="D2949" i="16"/>
  <c r="E2949" i="16"/>
  <c r="F2949" i="16"/>
  <c r="G2949" i="16"/>
  <c r="B2950" i="16"/>
  <c r="C2950" i="16"/>
  <c r="D2950" i="16"/>
  <c r="E2950" i="16"/>
  <c r="F2950" i="16"/>
  <c r="G2950" i="16"/>
  <c r="B2951" i="16"/>
  <c r="C2951" i="16"/>
  <c r="D2951" i="16"/>
  <c r="E2951" i="16"/>
  <c r="F2951" i="16"/>
  <c r="G2951" i="16"/>
  <c r="B2952" i="16"/>
  <c r="A2952" i="16" s="1"/>
  <c r="C2952" i="16"/>
  <c r="D2952" i="16"/>
  <c r="E2952" i="16"/>
  <c r="F2952" i="16"/>
  <c r="G2952" i="16"/>
  <c r="B2953" i="16"/>
  <c r="C2953" i="16"/>
  <c r="D2953" i="16"/>
  <c r="E2953" i="16"/>
  <c r="F2953" i="16"/>
  <c r="G2953" i="16"/>
  <c r="B2954" i="16"/>
  <c r="C2954" i="16"/>
  <c r="D2954" i="16"/>
  <c r="E2954" i="16"/>
  <c r="F2954" i="16"/>
  <c r="G2954" i="16"/>
  <c r="B2955" i="16"/>
  <c r="A2955" i="16" s="1"/>
  <c r="C2955" i="16"/>
  <c r="D2955" i="16"/>
  <c r="E2955" i="16"/>
  <c r="F2955" i="16"/>
  <c r="G2955" i="16"/>
  <c r="B2956" i="16"/>
  <c r="A2956" i="16" s="1"/>
  <c r="C2956" i="16"/>
  <c r="D2956" i="16"/>
  <c r="E2956" i="16"/>
  <c r="F2956" i="16"/>
  <c r="G2956" i="16"/>
  <c r="B2957" i="16"/>
  <c r="A2957" i="16" s="1"/>
  <c r="C2957" i="16"/>
  <c r="D2957" i="16"/>
  <c r="E2957" i="16"/>
  <c r="F2957" i="16"/>
  <c r="G2957" i="16"/>
  <c r="B2958" i="16"/>
  <c r="A2958" i="16" s="1"/>
  <c r="C2958" i="16"/>
  <c r="D2958" i="16"/>
  <c r="E2958" i="16"/>
  <c r="F2958" i="16"/>
  <c r="G2958" i="16"/>
  <c r="B2959" i="16"/>
  <c r="C2959" i="16"/>
  <c r="D2959" i="16"/>
  <c r="E2959" i="16"/>
  <c r="F2959" i="16"/>
  <c r="G2959" i="16"/>
  <c r="B2960" i="16"/>
  <c r="C2960" i="16"/>
  <c r="D2960" i="16"/>
  <c r="E2960" i="16"/>
  <c r="F2960" i="16"/>
  <c r="G2960" i="16"/>
  <c r="B2961" i="16"/>
  <c r="C2961" i="16"/>
  <c r="D2961" i="16"/>
  <c r="E2961" i="16"/>
  <c r="F2961" i="16"/>
  <c r="G2961" i="16"/>
  <c r="B2962" i="16"/>
  <c r="A2962" i="16" s="1"/>
  <c r="C2962" i="16"/>
  <c r="D2962" i="16"/>
  <c r="E2962" i="16"/>
  <c r="F2962" i="16"/>
  <c r="G2962" i="16"/>
  <c r="B2963" i="16"/>
  <c r="A2963" i="16" s="1"/>
  <c r="C2963" i="16"/>
  <c r="D2963" i="16"/>
  <c r="E2963" i="16"/>
  <c r="F2963" i="16"/>
  <c r="G2963" i="16"/>
  <c r="B2964" i="16"/>
  <c r="A2964" i="16" s="1"/>
  <c r="C2964" i="16"/>
  <c r="D2964" i="16"/>
  <c r="E2964" i="16"/>
  <c r="F2964" i="16"/>
  <c r="G2964" i="16"/>
  <c r="B2965" i="16"/>
  <c r="C2965" i="16"/>
  <c r="D2965" i="16"/>
  <c r="E2965" i="16"/>
  <c r="F2965" i="16"/>
  <c r="G2965" i="16"/>
  <c r="B2966" i="16"/>
  <c r="C2966" i="16"/>
  <c r="D2966" i="16"/>
  <c r="E2966" i="16"/>
  <c r="F2966" i="16"/>
  <c r="G2966" i="16"/>
  <c r="B2967" i="16"/>
  <c r="A2967" i="16" s="1"/>
  <c r="C2967" i="16"/>
  <c r="D2967" i="16"/>
  <c r="E2967" i="16"/>
  <c r="F2967" i="16"/>
  <c r="G2967" i="16"/>
  <c r="B2968" i="16"/>
  <c r="C2968" i="16"/>
  <c r="D2968" i="16"/>
  <c r="E2968" i="16"/>
  <c r="F2968" i="16"/>
  <c r="G2968" i="16"/>
  <c r="B2969" i="16"/>
  <c r="A2969" i="16" s="1"/>
  <c r="C2969" i="16"/>
  <c r="D2969" i="16"/>
  <c r="E2969" i="16"/>
  <c r="F2969" i="16"/>
  <c r="G2969" i="16"/>
  <c r="B2970" i="16"/>
  <c r="A2970" i="16" s="1"/>
  <c r="C2970" i="16"/>
  <c r="D2970" i="16"/>
  <c r="E2970" i="16"/>
  <c r="F2970" i="16"/>
  <c r="G2970" i="16"/>
  <c r="B2971" i="16"/>
  <c r="A2971" i="16" s="1"/>
  <c r="C2971" i="16"/>
  <c r="D2971" i="16"/>
  <c r="E2971" i="16"/>
  <c r="F2971" i="16"/>
  <c r="G2971" i="16"/>
  <c r="B2972" i="16"/>
  <c r="C2972" i="16"/>
  <c r="D2972" i="16"/>
  <c r="E2972" i="16"/>
  <c r="F2972" i="16"/>
  <c r="G2972" i="16"/>
  <c r="B2973" i="16"/>
  <c r="C2973" i="16"/>
  <c r="D2973" i="16"/>
  <c r="E2973" i="16"/>
  <c r="F2973" i="16"/>
  <c r="G2973" i="16"/>
  <c r="B2974" i="16"/>
  <c r="A2974" i="16" s="1"/>
  <c r="C2974" i="16"/>
  <c r="D2974" i="16"/>
  <c r="E2974" i="16"/>
  <c r="F2974" i="16"/>
  <c r="G2974" i="16"/>
  <c r="B2975" i="16"/>
  <c r="A2975" i="16" s="1"/>
  <c r="C2975" i="16"/>
  <c r="D2975" i="16"/>
  <c r="E2975" i="16"/>
  <c r="F2975" i="16"/>
  <c r="G2975" i="16"/>
  <c r="B2976" i="16"/>
  <c r="A2976" i="16" s="1"/>
  <c r="C2976" i="16"/>
  <c r="D2976" i="16"/>
  <c r="E2976" i="16"/>
  <c r="F2976" i="16"/>
  <c r="G2976" i="16"/>
  <c r="B2977" i="16"/>
  <c r="C2977" i="16"/>
  <c r="D2977" i="16"/>
  <c r="E2977" i="16"/>
  <c r="F2977" i="16"/>
  <c r="G2977" i="16"/>
  <c r="B2978" i="16"/>
  <c r="A2978" i="16" s="1"/>
  <c r="C2978" i="16"/>
  <c r="D2978" i="16"/>
  <c r="E2978" i="16"/>
  <c r="F2978" i="16"/>
  <c r="G2978" i="16"/>
  <c r="B2979" i="16"/>
  <c r="A2979" i="16" s="1"/>
  <c r="C2979" i="16"/>
  <c r="D2979" i="16"/>
  <c r="E2979" i="16"/>
  <c r="F2979" i="16"/>
  <c r="G2979" i="16"/>
  <c r="B2980" i="16"/>
  <c r="C2980" i="16"/>
  <c r="D2980" i="16"/>
  <c r="E2980" i="16"/>
  <c r="F2980" i="16"/>
  <c r="G2980" i="16"/>
  <c r="B2981" i="16"/>
  <c r="A2981" i="16" s="1"/>
  <c r="C2981" i="16"/>
  <c r="D2981" i="16"/>
  <c r="E2981" i="16"/>
  <c r="F2981" i="16"/>
  <c r="G2981" i="16"/>
  <c r="B2982" i="16"/>
  <c r="A2982" i="16" s="1"/>
  <c r="C2982" i="16"/>
  <c r="D2982" i="16"/>
  <c r="E2982" i="16"/>
  <c r="F2982" i="16"/>
  <c r="G2982" i="16"/>
  <c r="B2983" i="16"/>
  <c r="C2983" i="16"/>
  <c r="D2983" i="16"/>
  <c r="E2983" i="16"/>
  <c r="F2983" i="16"/>
  <c r="G2983" i="16"/>
  <c r="B2984" i="16"/>
  <c r="C2984" i="16"/>
  <c r="D2984" i="16"/>
  <c r="E2984" i="16"/>
  <c r="F2984" i="16"/>
  <c r="G2984" i="16"/>
  <c r="B2985" i="16"/>
  <c r="A2985" i="16" s="1"/>
  <c r="C2985" i="16"/>
  <c r="D2985" i="16"/>
  <c r="E2985" i="16"/>
  <c r="F2985" i="16"/>
  <c r="G2985" i="16"/>
  <c r="B2986" i="16"/>
  <c r="A2986" i="16" s="1"/>
  <c r="C2986" i="16"/>
  <c r="D2986" i="16"/>
  <c r="E2986" i="16"/>
  <c r="F2986" i="16"/>
  <c r="G2986" i="16"/>
  <c r="B2987" i="16"/>
  <c r="C2987" i="16"/>
  <c r="D2987" i="16"/>
  <c r="E2987" i="16"/>
  <c r="F2987" i="16"/>
  <c r="G2987" i="16"/>
  <c r="B2988" i="16"/>
  <c r="A2988" i="16" s="1"/>
  <c r="C2988" i="16"/>
  <c r="D2988" i="16"/>
  <c r="E2988" i="16"/>
  <c r="F2988" i="16"/>
  <c r="G2988" i="16"/>
  <c r="B2989" i="16"/>
  <c r="C2989" i="16"/>
  <c r="D2989" i="16"/>
  <c r="E2989" i="16"/>
  <c r="F2989" i="16"/>
  <c r="G2989" i="16"/>
  <c r="B2990" i="16"/>
  <c r="A2990" i="16" s="1"/>
  <c r="C2990" i="16"/>
  <c r="D2990" i="16"/>
  <c r="E2990" i="16"/>
  <c r="F2990" i="16"/>
  <c r="G2990" i="16"/>
  <c r="B2991" i="16"/>
  <c r="C2991" i="16"/>
  <c r="D2991" i="16"/>
  <c r="E2991" i="16"/>
  <c r="F2991" i="16"/>
  <c r="G2991" i="16"/>
  <c r="B2992" i="16"/>
  <c r="C2992" i="16"/>
  <c r="D2992" i="16"/>
  <c r="E2992" i="16"/>
  <c r="F2992" i="16"/>
  <c r="G2992" i="16"/>
  <c r="B2993" i="16"/>
  <c r="C2993" i="16"/>
  <c r="D2993" i="16"/>
  <c r="E2993" i="16"/>
  <c r="F2993" i="16"/>
  <c r="G2993" i="16"/>
  <c r="B2994" i="16"/>
  <c r="A2994" i="16" s="1"/>
  <c r="C2994" i="16"/>
  <c r="D2994" i="16"/>
  <c r="E2994" i="16"/>
  <c r="F2994" i="16"/>
  <c r="G2994" i="16"/>
  <c r="B2995" i="16"/>
  <c r="A2995" i="16" s="1"/>
  <c r="C2995" i="16"/>
  <c r="D2995" i="16"/>
  <c r="E2995" i="16"/>
  <c r="F2995" i="16"/>
  <c r="G2995" i="16"/>
  <c r="B2996" i="16"/>
  <c r="A2996" i="16" s="1"/>
  <c r="C2996" i="16"/>
  <c r="D2996" i="16"/>
  <c r="E2996" i="16"/>
  <c r="F2996" i="16"/>
  <c r="G2996" i="16"/>
  <c r="B2997" i="16"/>
  <c r="C2997" i="16"/>
  <c r="D2997" i="16"/>
  <c r="E2997" i="16"/>
  <c r="F2997" i="16"/>
  <c r="G2997" i="16"/>
  <c r="B2998" i="16"/>
  <c r="C2998" i="16"/>
  <c r="D2998" i="16"/>
  <c r="E2998" i="16"/>
  <c r="F2998" i="16"/>
  <c r="G2998" i="16"/>
  <c r="B2999" i="16"/>
  <c r="A2999" i="16" s="1"/>
  <c r="C2999" i="16"/>
  <c r="D2999" i="16"/>
  <c r="E2999" i="16"/>
  <c r="F2999" i="16"/>
  <c r="G2999" i="16"/>
  <c r="B3000" i="16"/>
  <c r="A3000" i="16" s="1"/>
  <c r="C3000" i="16"/>
  <c r="D3000" i="16"/>
  <c r="E3000" i="16"/>
  <c r="F3000" i="16"/>
  <c r="G3000" i="16"/>
  <c r="B3001" i="16"/>
  <c r="C3001" i="16"/>
  <c r="D3001" i="16"/>
  <c r="E3001" i="16"/>
  <c r="F3001" i="16"/>
  <c r="G3001" i="16"/>
  <c r="B3002" i="16"/>
  <c r="A3002" i="16" s="1"/>
  <c r="C3002" i="16"/>
  <c r="D3002" i="16"/>
  <c r="E3002" i="16"/>
  <c r="F3002" i="16"/>
  <c r="G3002" i="16"/>
  <c r="B3003" i="16"/>
  <c r="C3003" i="16"/>
  <c r="D3003" i="16"/>
  <c r="E3003" i="16"/>
  <c r="F3003" i="16"/>
  <c r="G3003" i="16"/>
  <c r="B3004" i="16"/>
  <c r="A3004" i="16" s="1"/>
  <c r="C3004" i="16"/>
  <c r="D3004" i="16"/>
  <c r="E3004" i="16"/>
  <c r="F3004" i="16"/>
  <c r="G3004" i="16"/>
  <c r="B3005" i="16"/>
  <c r="A3005" i="16" s="1"/>
  <c r="C3005" i="16"/>
  <c r="D3005" i="16"/>
  <c r="E3005" i="16"/>
  <c r="F3005" i="16"/>
  <c r="G3005" i="16"/>
  <c r="B3006" i="16"/>
  <c r="A3006" i="16" s="1"/>
  <c r="C3006" i="16"/>
  <c r="D3006" i="16"/>
  <c r="E3006" i="16"/>
  <c r="F3006" i="16"/>
  <c r="G3006" i="16"/>
  <c r="B3007" i="16"/>
  <c r="C3007" i="16"/>
  <c r="D3007" i="16"/>
  <c r="E3007" i="16"/>
  <c r="F3007" i="16"/>
  <c r="G3007" i="16"/>
  <c r="B3008" i="16"/>
  <c r="C3008" i="16"/>
  <c r="D3008" i="16"/>
  <c r="E3008" i="16"/>
  <c r="F3008" i="16"/>
  <c r="G3008" i="16"/>
  <c r="B3009" i="16"/>
  <c r="A3009" i="16" s="1"/>
  <c r="C3009" i="16"/>
  <c r="D3009" i="16"/>
  <c r="E3009" i="16"/>
  <c r="F3009" i="16"/>
  <c r="G3009" i="16"/>
  <c r="B3010" i="16"/>
  <c r="C3010" i="16"/>
  <c r="D3010" i="16"/>
  <c r="E3010" i="16"/>
  <c r="F3010" i="16"/>
  <c r="G3010" i="16"/>
  <c r="B3011" i="16"/>
  <c r="C3011" i="16"/>
  <c r="D3011" i="16"/>
  <c r="E3011" i="16"/>
  <c r="F3011" i="16"/>
  <c r="G3011" i="16"/>
  <c r="B3012" i="16"/>
  <c r="A3012" i="16" s="1"/>
  <c r="C3012" i="16"/>
  <c r="D3012" i="16"/>
  <c r="E3012" i="16"/>
  <c r="F3012" i="16"/>
  <c r="G3012" i="16"/>
  <c r="B3013" i="16"/>
  <c r="C3013" i="16"/>
  <c r="D3013" i="16"/>
  <c r="E3013" i="16"/>
  <c r="F3013" i="16"/>
  <c r="G3013" i="16"/>
  <c r="B3014" i="16"/>
  <c r="A3014" i="16" s="1"/>
  <c r="C3014" i="16"/>
  <c r="D3014" i="16"/>
  <c r="E3014" i="16"/>
  <c r="F3014" i="16"/>
  <c r="G3014" i="16"/>
  <c r="B3015" i="16"/>
  <c r="C3015" i="16"/>
  <c r="D3015" i="16"/>
  <c r="E3015" i="16"/>
  <c r="F3015" i="16"/>
  <c r="G3015" i="16"/>
  <c r="B3016" i="16"/>
  <c r="A3016" i="16" s="1"/>
  <c r="C3016" i="16"/>
  <c r="D3016" i="16"/>
  <c r="E3016" i="16"/>
  <c r="F3016" i="16"/>
  <c r="G3016" i="16"/>
  <c r="B3017" i="16"/>
  <c r="A3017" i="16" s="1"/>
  <c r="C3017" i="16"/>
  <c r="D3017" i="16"/>
  <c r="E3017" i="16"/>
  <c r="F3017" i="16"/>
  <c r="G3017" i="16"/>
  <c r="B3018" i="16"/>
  <c r="C3018" i="16"/>
  <c r="D3018" i="16"/>
  <c r="E3018" i="16"/>
  <c r="F3018" i="16"/>
  <c r="G3018" i="16"/>
  <c r="B3019" i="16"/>
  <c r="C3019" i="16"/>
  <c r="D3019" i="16"/>
  <c r="E3019" i="16"/>
  <c r="F3019" i="16"/>
  <c r="G3019" i="16"/>
  <c r="B3020" i="16"/>
  <c r="A3020" i="16" s="1"/>
  <c r="C3020" i="16"/>
  <c r="D3020" i="16"/>
  <c r="E3020" i="16"/>
  <c r="F3020" i="16"/>
  <c r="G3020" i="16"/>
  <c r="B3021" i="16"/>
  <c r="C3021" i="16"/>
  <c r="D3021" i="16"/>
  <c r="E3021" i="16"/>
  <c r="F3021" i="16"/>
  <c r="G3021" i="16"/>
  <c r="B3022" i="16"/>
  <c r="C3022" i="16"/>
  <c r="D3022" i="16"/>
  <c r="E3022" i="16"/>
  <c r="F3022" i="16"/>
  <c r="G3022" i="16"/>
  <c r="B3023" i="16"/>
  <c r="A3023" i="16" s="1"/>
  <c r="C3023" i="16"/>
  <c r="D3023" i="16"/>
  <c r="E3023" i="16"/>
  <c r="F3023" i="16"/>
  <c r="G3023" i="16"/>
  <c r="B3024" i="16"/>
  <c r="A3024" i="16" s="1"/>
  <c r="C3024" i="16"/>
  <c r="D3024" i="16"/>
  <c r="E3024" i="16"/>
  <c r="F3024" i="16"/>
  <c r="G3024" i="16"/>
  <c r="B3025" i="16"/>
  <c r="A3025" i="16" s="1"/>
  <c r="C3025" i="16"/>
  <c r="D3025" i="16"/>
  <c r="E3025" i="16"/>
  <c r="F3025" i="16"/>
  <c r="G3025" i="16"/>
  <c r="B3026" i="16"/>
  <c r="A3026" i="16" s="1"/>
  <c r="C3026" i="16"/>
  <c r="D3026" i="16"/>
  <c r="E3026" i="16"/>
  <c r="F3026" i="16"/>
  <c r="G3026" i="16"/>
  <c r="B3027" i="16"/>
  <c r="A3027" i="16" s="1"/>
  <c r="C3027" i="16"/>
  <c r="D3027" i="16"/>
  <c r="E3027" i="16"/>
  <c r="F3027" i="16"/>
  <c r="G3027" i="16"/>
  <c r="B3028" i="16"/>
  <c r="A3028" i="16" s="1"/>
  <c r="C3028" i="16"/>
  <c r="D3028" i="16"/>
  <c r="E3028" i="16"/>
  <c r="F3028" i="16"/>
  <c r="G3028" i="16"/>
  <c r="B3029" i="16"/>
  <c r="A3029" i="16" s="1"/>
  <c r="C3029" i="16"/>
  <c r="D3029" i="16"/>
  <c r="E3029" i="16"/>
  <c r="F3029" i="16"/>
  <c r="G3029" i="16"/>
  <c r="B3030" i="16"/>
  <c r="A3030" i="16" s="1"/>
  <c r="C3030" i="16"/>
  <c r="D3030" i="16"/>
  <c r="E3030" i="16"/>
  <c r="F3030" i="16"/>
  <c r="G3030" i="16"/>
  <c r="B3031" i="16"/>
  <c r="A3031" i="16" s="1"/>
  <c r="C3031" i="16"/>
  <c r="D3031" i="16"/>
  <c r="E3031" i="16"/>
  <c r="F3031" i="16"/>
  <c r="G3031" i="16"/>
  <c r="B3032" i="16"/>
  <c r="A3032" i="16" s="1"/>
  <c r="C3032" i="16"/>
  <c r="D3032" i="16"/>
  <c r="E3032" i="16"/>
  <c r="F3032" i="16"/>
  <c r="G3032" i="16"/>
  <c r="B3033" i="16"/>
  <c r="C3033" i="16"/>
  <c r="D3033" i="16"/>
  <c r="E3033" i="16"/>
  <c r="F3033" i="16"/>
  <c r="G3033" i="16"/>
  <c r="B3034" i="16"/>
  <c r="A3034" i="16" s="1"/>
  <c r="C3034" i="16"/>
  <c r="D3034" i="16"/>
  <c r="E3034" i="16"/>
  <c r="F3034" i="16"/>
  <c r="G3034" i="16"/>
  <c r="B3035" i="16"/>
  <c r="C3035" i="16"/>
  <c r="D3035" i="16"/>
  <c r="E3035" i="16"/>
  <c r="F3035" i="16"/>
  <c r="G3035" i="16"/>
  <c r="B3036" i="16"/>
  <c r="C3036" i="16"/>
  <c r="D3036" i="16"/>
  <c r="E3036" i="16"/>
  <c r="F3036" i="16"/>
  <c r="G3036" i="16"/>
  <c r="B3037" i="16"/>
  <c r="C3037" i="16"/>
  <c r="D3037" i="16"/>
  <c r="E3037" i="16"/>
  <c r="F3037" i="16"/>
  <c r="G3037" i="16"/>
  <c r="B3038" i="16"/>
  <c r="A3038" i="16" s="1"/>
  <c r="C3038" i="16"/>
  <c r="D3038" i="16"/>
  <c r="E3038" i="16"/>
  <c r="F3038" i="16"/>
  <c r="G3038" i="16"/>
  <c r="B3039" i="16"/>
  <c r="A3039" i="16" s="1"/>
  <c r="C3039" i="16"/>
  <c r="D3039" i="16"/>
  <c r="E3039" i="16"/>
  <c r="F3039" i="16"/>
  <c r="G3039" i="16"/>
  <c r="B3040" i="16"/>
  <c r="C3040" i="16"/>
  <c r="D3040" i="16"/>
  <c r="E3040" i="16"/>
  <c r="F3040" i="16"/>
  <c r="G3040" i="16"/>
  <c r="B3041" i="16"/>
  <c r="A3041" i="16" s="1"/>
  <c r="C3041" i="16"/>
  <c r="D3041" i="16"/>
  <c r="E3041" i="16"/>
  <c r="F3041" i="16"/>
  <c r="G3041" i="16"/>
  <c r="B3042" i="16"/>
  <c r="A3042" i="16" s="1"/>
  <c r="C3042" i="16"/>
  <c r="D3042" i="16"/>
  <c r="E3042" i="16"/>
  <c r="F3042" i="16"/>
  <c r="G3042" i="16"/>
  <c r="B3043" i="16"/>
  <c r="A3043" i="16" s="1"/>
  <c r="C3043" i="16"/>
  <c r="D3043" i="16"/>
  <c r="E3043" i="16"/>
  <c r="F3043" i="16"/>
  <c r="G3043" i="16"/>
  <c r="B3044" i="16"/>
  <c r="A3044" i="16" s="1"/>
  <c r="C3044" i="16"/>
  <c r="D3044" i="16"/>
  <c r="E3044" i="16"/>
  <c r="F3044" i="16"/>
  <c r="G3044" i="16"/>
  <c r="B3045" i="16"/>
  <c r="A3045" i="16" s="1"/>
  <c r="C3045" i="16"/>
  <c r="D3045" i="16"/>
  <c r="E3045" i="16"/>
  <c r="F3045" i="16"/>
  <c r="G3045" i="16"/>
  <c r="B3046" i="16"/>
  <c r="A3046" i="16" s="1"/>
  <c r="C3046" i="16"/>
  <c r="D3046" i="16"/>
  <c r="E3046" i="16"/>
  <c r="F3046" i="16"/>
  <c r="G3046" i="16"/>
  <c r="B3047" i="16"/>
  <c r="A3047" i="16" s="1"/>
  <c r="C3047" i="16"/>
  <c r="D3047" i="16"/>
  <c r="E3047" i="16"/>
  <c r="F3047" i="16"/>
  <c r="G3047" i="16"/>
  <c r="B3048" i="16"/>
  <c r="C3048" i="16"/>
  <c r="D3048" i="16"/>
  <c r="E3048" i="16"/>
  <c r="F3048" i="16"/>
  <c r="G3048" i="16"/>
  <c r="B3049" i="16"/>
  <c r="A3049" i="16" s="1"/>
  <c r="C3049" i="16"/>
  <c r="D3049" i="16"/>
  <c r="E3049" i="16"/>
  <c r="F3049" i="16"/>
  <c r="G3049" i="16"/>
  <c r="B3050" i="16"/>
  <c r="C3050" i="16"/>
  <c r="D3050" i="16"/>
  <c r="E3050" i="16"/>
  <c r="F3050" i="16"/>
  <c r="G3050" i="16"/>
  <c r="B3051" i="16"/>
  <c r="A3051" i="16" s="1"/>
  <c r="C3051" i="16"/>
  <c r="D3051" i="16"/>
  <c r="E3051" i="16"/>
  <c r="F3051" i="16"/>
  <c r="G3051" i="16"/>
  <c r="B3052" i="16"/>
  <c r="C3052" i="16"/>
  <c r="D3052" i="16"/>
  <c r="E3052" i="16"/>
  <c r="F3052" i="16"/>
  <c r="G3052" i="16"/>
  <c r="B3053" i="16"/>
  <c r="C3053" i="16"/>
  <c r="D3053" i="16"/>
  <c r="E3053" i="16"/>
  <c r="F3053" i="16"/>
  <c r="G3053" i="16"/>
  <c r="B3054" i="16"/>
  <c r="A3054" i="16" s="1"/>
  <c r="C3054" i="16"/>
  <c r="D3054" i="16"/>
  <c r="E3054" i="16"/>
  <c r="F3054" i="16"/>
  <c r="G3054" i="16"/>
  <c r="B3055" i="16"/>
  <c r="C3055" i="16"/>
  <c r="D3055" i="16"/>
  <c r="E3055" i="16"/>
  <c r="F3055" i="16"/>
  <c r="G3055" i="16"/>
  <c r="B2106" i="16"/>
  <c r="C2106" i="16"/>
  <c r="D2106" i="16"/>
  <c r="E2106" i="16"/>
  <c r="F2106" i="16"/>
  <c r="G2106" i="16"/>
  <c r="B3" i="16"/>
  <c r="C3" i="16"/>
  <c r="D3" i="16"/>
  <c r="E3" i="16"/>
  <c r="D5" i="73" s="1"/>
  <c r="F3" i="16"/>
  <c r="E5" i="73" s="1"/>
  <c r="G3" i="16"/>
  <c r="F5" i="73" s="1"/>
  <c r="B4" i="16"/>
  <c r="C4" i="16"/>
  <c r="D4" i="16"/>
  <c r="E4" i="16"/>
  <c r="D6" i="73" s="1"/>
  <c r="F4" i="16"/>
  <c r="E6" i="73" s="1"/>
  <c r="G4" i="16"/>
  <c r="F6" i="73" s="1"/>
  <c r="B5" i="16"/>
  <c r="C5" i="16"/>
  <c r="D5" i="16"/>
  <c r="E5" i="16"/>
  <c r="D7" i="73" s="1"/>
  <c r="F5" i="16"/>
  <c r="E7" i="73" s="1"/>
  <c r="G5" i="16"/>
  <c r="F7" i="73" s="1"/>
  <c r="B6" i="16"/>
  <c r="C6" i="16"/>
  <c r="D6" i="16"/>
  <c r="E6" i="16"/>
  <c r="D8" i="73" s="1"/>
  <c r="F6" i="16"/>
  <c r="E8" i="73" s="1"/>
  <c r="G6" i="16"/>
  <c r="F8" i="73" s="1"/>
  <c r="B7" i="16"/>
  <c r="C7" i="16"/>
  <c r="D7" i="16"/>
  <c r="E7" i="16"/>
  <c r="D9" i="73" s="1"/>
  <c r="F7" i="16"/>
  <c r="E9" i="73" s="1"/>
  <c r="G7" i="16"/>
  <c r="F9" i="73" s="1"/>
  <c r="B8" i="16"/>
  <c r="C8" i="16"/>
  <c r="D8" i="16"/>
  <c r="E8" i="16"/>
  <c r="D10" i="73" s="1"/>
  <c r="F8" i="16"/>
  <c r="E10" i="73" s="1"/>
  <c r="G8" i="16"/>
  <c r="F10" i="73" s="1"/>
  <c r="B9" i="16"/>
  <c r="C9" i="16"/>
  <c r="D9" i="16"/>
  <c r="E9" i="16"/>
  <c r="D11" i="73" s="1"/>
  <c r="F9" i="16"/>
  <c r="E11" i="73" s="1"/>
  <c r="G9" i="16"/>
  <c r="F11" i="73" s="1"/>
  <c r="B10" i="16"/>
  <c r="C10" i="16"/>
  <c r="D10" i="16"/>
  <c r="E10" i="16"/>
  <c r="D12" i="73" s="1"/>
  <c r="F10" i="16"/>
  <c r="E12" i="73" s="1"/>
  <c r="G10" i="16"/>
  <c r="F12" i="73" s="1"/>
  <c r="B11" i="16"/>
  <c r="C11" i="16"/>
  <c r="D11" i="16"/>
  <c r="E11" i="16"/>
  <c r="D13" i="73" s="1"/>
  <c r="F11" i="16"/>
  <c r="E13" i="73" s="1"/>
  <c r="G11" i="16"/>
  <c r="F13" i="73" s="1"/>
  <c r="B12" i="16"/>
  <c r="C12" i="16"/>
  <c r="D12" i="16"/>
  <c r="E12" i="16"/>
  <c r="D14" i="73" s="1"/>
  <c r="F12" i="16"/>
  <c r="E14" i="73" s="1"/>
  <c r="G12" i="16"/>
  <c r="F14" i="73" s="1"/>
  <c r="B13" i="16"/>
  <c r="C13" i="16"/>
  <c r="D13" i="16"/>
  <c r="E13" i="16"/>
  <c r="D15" i="73" s="1"/>
  <c r="F13" i="16"/>
  <c r="E15" i="73" s="1"/>
  <c r="G13" i="16"/>
  <c r="F15" i="73" s="1"/>
  <c r="B14" i="16"/>
  <c r="C14" i="16"/>
  <c r="D14" i="16"/>
  <c r="E14" i="16"/>
  <c r="D16" i="73" s="1"/>
  <c r="F14" i="16"/>
  <c r="E16" i="73" s="1"/>
  <c r="G14" i="16"/>
  <c r="F16" i="73" s="1"/>
  <c r="B15" i="16"/>
  <c r="C15" i="16"/>
  <c r="D15" i="16"/>
  <c r="E15" i="16"/>
  <c r="D17" i="73" s="1"/>
  <c r="F15" i="16"/>
  <c r="E17" i="73" s="1"/>
  <c r="G15" i="16"/>
  <c r="F17" i="73" s="1"/>
  <c r="B16" i="16"/>
  <c r="C16" i="16"/>
  <c r="D16" i="16"/>
  <c r="E16" i="16"/>
  <c r="D18" i="73" s="1"/>
  <c r="F16" i="16"/>
  <c r="E18" i="73" s="1"/>
  <c r="G16" i="16"/>
  <c r="F18" i="73" s="1"/>
  <c r="B17" i="16"/>
  <c r="C17" i="16"/>
  <c r="D17" i="16"/>
  <c r="E17" i="16"/>
  <c r="D19" i="73" s="1"/>
  <c r="F17" i="16"/>
  <c r="E19" i="73" s="1"/>
  <c r="G17" i="16"/>
  <c r="F19" i="73" s="1"/>
  <c r="B18" i="16"/>
  <c r="C18" i="16"/>
  <c r="D18" i="16"/>
  <c r="E18" i="16"/>
  <c r="D20" i="73" s="1"/>
  <c r="F18" i="16"/>
  <c r="E20" i="73" s="1"/>
  <c r="G18" i="16"/>
  <c r="F20" i="73" s="1"/>
  <c r="B19" i="16"/>
  <c r="C19" i="16"/>
  <c r="D19" i="16"/>
  <c r="E19" i="16"/>
  <c r="D21" i="73" s="1"/>
  <c r="F19" i="16"/>
  <c r="E21" i="73" s="1"/>
  <c r="G19" i="16"/>
  <c r="F21" i="73" s="1"/>
  <c r="B20" i="16"/>
  <c r="C20" i="16"/>
  <c r="D20" i="16"/>
  <c r="E20" i="16"/>
  <c r="D22" i="73" s="1"/>
  <c r="F20" i="16"/>
  <c r="E22" i="73" s="1"/>
  <c r="G20" i="16"/>
  <c r="F22" i="73" s="1"/>
  <c r="B21" i="16"/>
  <c r="C21" i="16"/>
  <c r="D21" i="16"/>
  <c r="E21" i="16"/>
  <c r="D23" i="73" s="1"/>
  <c r="F21" i="16"/>
  <c r="E23" i="73" s="1"/>
  <c r="G21" i="16"/>
  <c r="F23" i="73" s="1"/>
  <c r="B22" i="16"/>
  <c r="C22" i="16"/>
  <c r="D22" i="16"/>
  <c r="E22" i="16"/>
  <c r="D24" i="73" s="1"/>
  <c r="F22" i="16"/>
  <c r="E24" i="73" s="1"/>
  <c r="G22" i="16"/>
  <c r="F24" i="73" s="1"/>
  <c r="B23" i="16"/>
  <c r="C23" i="16"/>
  <c r="D23" i="16"/>
  <c r="E23" i="16"/>
  <c r="D25" i="73" s="1"/>
  <c r="F23" i="16"/>
  <c r="E25" i="73" s="1"/>
  <c r="G23" i="16"/>
  <c r="F25" i="73" s="1"/>
  <c r="B24" i="16"/>
  <c r="C24" i="16"/>
  <c r="D24" i="16"/>
  <c r="E24" i="16"/>
  <c r="D26" i="73" s="1"/>
  <c r="F24" i="16"/>
  <c r="E26" i="73" s="1"/>
  <c r="G24" i="16"/>
  <c r="F26" i="73" s="1"/>
  <c r="B25" i="16"/>
  <c r="C25" i="16"/>
  <c r="D25" i="16"/>
  <c r="E25" i="16"/>
  <c r="D27" i="73" s="1"/>
  <c r="F25" i="16"/>
  <c r="E27" i="73" s="1"/>
  <c r="G25" i="16"/>
  <c r="F27" i="73" s="1"/>
  <c r="B26" i="16"/>
  <c r="C26" i="16"/>
  <c r="D26" i="16"/>
  <c r="E26" i="16"/>
  <c r="D28" i="73" s="1"/>
  <c r="F26" i="16"/>
  <c r="E28" i="73" s="1"/>
  <c r="G26" i="16"/>
  <c r="F28" i="73" s="1"/>
  <c r="B27" i="16"/>
  <c r="C27" i="16"/>
  <c r="D27" i="16"/>
  <c r="E27" i="16"/>
  <c r="D29" i="73" s="1"/>
  <c r="F27" i="16"/>
  <c r="E29" i="73" s="1"/>
  <c r="G27" i="16"/>
  <c r="F29" i="73" s="1"/>
  <c r="B28" i="16"/>
  <c r="C28" i="16"/>
  <c r="D28" i="16"/>
  <c r="E28" i="16"/>
  <c r="D30" i="73" s="1"/>
  <c r="F28" i="16"/>
  <c r="E30" i="73" s="1"/>
  <c r="G28" i="16"/>
  <c r="F30" i="73" s="1"/>
  <c r="B29" i="16"/>
  <c r="C29" i="16"/>
  <c r="D29" i="16"/>
  <c r="E29" i="16"/>
  <c r="D31" i="73" s="1"/>
  <c r="F29" i="16"/>
  <c r="E31" i="73" s="1"/>
  <c r="G29" i="16"/>
  <c r="F31" i="73" s="1"/>
  <c r="B30" i="16"/>
  <c r="C30" i="16"/>
  <c r="D30" i="16"/>
  <c r="E30" i="16"/>
  <c r="D32" i="73" s="1"/>
  <c r="F30" i="16"/>
  <c r="E32" i="73" s="1"/>
  <c r="G30" i="16"/>
  <c r="F32" i="73" s="1"/>
  <c r="B31" i="16"/>
  <c r="C31" i="16"/>
  <c r="D31" i="16"/>
  <c r="E31" i="16"/>
  <c r="D33" i="73" s="1"/>
  <c r="F31" i="16"/>
  <c r="E33" i="73" s="1"/>
  <c r="G31" i="16"/>
  <c r="F33" i="73" s="1"/>
  <c r="B32" i="16"/>
  <c r="C32" i="16"/>
  <c r="D32" i="16"/>
  <c r="E32" i="16"/>
  <c r="D34" i="73" s="1"/>
  <c r="F32" i="16"/>
  <c r="E34" i="73" s="1"/>
  <c r="G32" i="16"/>
  <c r="F34" i="73" s="1"/>
  <c r="B33" i="16"/>
  <c r="C33" i="16"/>
  <c r="D33" i="16"/>
  <c r="E33" i="16"/>
  <c r="D35" i="73" s="1"/>
  <c r="F33" i="16"/>
  <c r="E35" i="73" s="1"/>
  <c r="G33" i="16"/>
  <c r="F35" i="73" s="1"/>
  <c r="B34" i="16"/>
  <c r="C34" i="16"/>
  <c r="D34" i="16"/>
  <c r="E34" i="16"/>
  <c r="D36" i="73" s="1"/>
  <c r="F34" i="16"/>
  <c r="E36" i="73" s="1"/>
  <c r="G34" i="16"/>
  <c r="F36" i="73" s="1"/>
  <c r="B35" i="16"/>
  <c r="C35" i="16"/>
  <c r="D35" i="16"/>
  <c r="E35" i="16"/>
  <c r="D37" i="73" s="1"/>
  <c r="F35" i="16"/>
  <c r="E37" i="73" s="1"/>
  <c r="G35" i="16"/>
  <c r="F37" i="73" s="1"/>
  <c r="B36" i="16"/>
  <c r="C36" i="16"/>
  <c r="D36" i="16"/>
  <c r="E36" i="16"/>
  <c r="D41" i="73" s="1"/>
  <c r="F36" i="16"/>
  <c r="E41" i="73" s="1"/>
  <c r="G36" i="16"/>
  <c r="F41" i="73" s="1"/>
  <c r="B37" i="16"/>
  <c r="C37" i="16"/>
  <c r="D37" i="16"/>
  <c r="E37" i="16"/>
  <c r="D42" i="73" s="1"/>
  <c r="F37" i="16"/>
  <c r="E42" i="73" s="1"/>
  <c r="G37" i="16"/>
  <c r="F42" i="73" s="1"/>
  <c r="B38" i="16"/>
  <c r="C38" i="16"/>
  <c r="D38" i="16"/>
  <c r="E38" i="16"/>
  <c r="D43" i="73" s="1"/>
  <c r="F38" i="16"/>
  <c r="E43" i="73" s="1"/>
  <c r="G38" i="16"/>
  <c r="F43" i="73" s="1"/>
  <c r="B39" i="16"/>
  <c r="C39" i="16"/>
  <c r="D39" i="16"/>
  <c r="E39" i="16"/>
  <c r="D44" i="73" s="1"/>
  <c r="F39" i="16"/>
  <c r="E44" i="73" s="1"/>
  <c r="G39" i="16"/>
  <c r="F44" i="73" s="1"/>
  <c r="B40" i="16"/>
  <c r="C40" i="16"/>
  <c r="D40" i="16"/>
  <c r="E40" i="16"/>
  <c r="D45" i="73" s="1"/>
  <c r="F40" i="16"/>
  <c r="E45" i="73" s="1"/>
  <c r="G40" i="16"/>
  <c r="F45" i="73" s="1"/>
  <c r="B41" i="16"/>
  <c r="C41" i="16"/>
  <c r="D41" i="16"/>
  <c r="E41" i="16"/>
  <c r="D46" i="73" s="1"/>
  <c r="F41" i="16"/>
  <c r="E46" i="73" s="1"/>
  <c r="G41" i="16"/>
  <c r="F46" i="73" s="1"/>
  <c r="B42" i="16"/>
  <c r="C42" i="16"/>
  <c r="D42" i="16"/>
  <c r="E42" i="16"/>
  <c r="D47" i="73" s="1"/>
  <c r="F42" i="16"/>
  <c r="E47" i="73" s="1"/>
  <c r="G42" i="16"/>
  <c r="F47" i="73" s="1"/>
  <c r="B43" i="16"/>
  <c r="C43" i="16"/>
  <c r="D43" i="16"/>
  <c r="E43" i="16"/>
  <c r="D48" i="73" s="1"/>
  <c r="F43" i="16"/>
  <c r="E48" i="73" s="1"/>
  <c r="G43" i="16"/>
  <c r="F48" i="73" s="1"/>
  <c r="B44" i="16"/>
  <c r="C44" i="16"/>
  <c r="D44" i="16"/>
  <c r="E44" i="16"/>
  <c r="D49" i="73" s="1"/>
  <c r="F44" i="16"/>
  <c r="E49" i="73" s="1"/>
  <c r="G44" i="16"/>
  <c r="F49" i="73" s="1"/>
  <c r="B45" i="16"/>
  <c r="C45" i="16"/>
  <c r="D45" i="16"/>
  <c r="E45" i="16"/>
  <c r="D50" i="73" s="1"/>
  <c r="F45" i="16"/>
  <c r="E50" i="73" s="1"/>
  <c r="G45" i="16"/>
  <c r="F50" i="73" s="1"/>
  <c r="B46" i="16"/>
  <c r="C46" i="16"/>
  <c r="D46" i="16"/>
  <c r="E46" i="16"/>
  <c r="D51" i="73" s="1"/>
  <c r="F46" i="16"/>
  <c r="E51" i="73" s="1"/>
  <c r="G46" i="16"/>
  <c r="F51" i="73" s="1"/>
  <c r="B47" i="16"/>
  <c r="C47" i="16"/>
  <c r="D47" i="16"/>
  <c r="E47" i="16"/>
  <c r="D52" i="73" s="1"/>
  <c r="F47" i="16"/>
  <c r="E52" i="73" s="1"/>
  <c r="G47" i="16"/>
  <c r="F52" i="73" s="1"/>
  <c r="B48" i="16"/>
  <c r="C48" i="16"/>
  <c r="D48" i="16"/>
  <c r="E48" i="16"/>
  <c r="D53" i="73" s="1"/>
  <c r="F48" i="16"/>
  <c r="E53" i="73" s="1"/>
  <c r="G48" i="16"/>
  <c r="F53" i="73" s="1"/>
  <c r="B49" i="16"/>
  <c r="C49" i="16"/>
  <c r="D49" i="16"/>
  <c r="E49" i="16"/>
  <c r="D54" i="73" s="1"/>
  <c r="F49" i="16"/>
  <c r="E54" i="73" s="1"/>
  <c r="G49" i="16"/>
  <c r="F54" i="73" s="1"/>
  <c r="B50" i="16"/>
  <c r="C50" i="16"/>
  <c r="D50" i="16"/>
  <c r="E50" i="16"/>
  <c r="D55" i="73" s="1"/>
  <c r="F50" i="16"/>
  <c r="E55" i="73" s="1"/>
  <c r="G50" i="16"/>
  <c r="F55" i="73" s="1"/>
  <c r="B51" i="16"/>
  <c r="C51" i="16"/>
  <c r="D51" i="16"/>
  <c r="E51" i="16"/>
  <c r="D56" i="73" s="1"/>
  <c r="F51" i="16"/>
  <c r="E56" i="73" s="1"/>
  <c r="G51" i="16"/>
  <c r="F56" i="73" s="1"/>
  <c r="B52" i="16"/>
  <c r="C52" i="16"/>
  <c r="D52" i="16"/>
  <c r="E52" i="16"/>
  <c r="D57" i="73" s="1"/>
  <c r="F52" i="16"/>
  <c r="E57" i="73" s="1"/>
  <c r="G52" i="16"/>
  <c r="F57" i="73" s="1"/>
  <c r="B53" i="16"/>
  <c r="C53" i="16"/>
  <c r="D53" i="16"/>
  <c r="E53" i="16"/>
  <c r="D58" i="73" s="1"/>
  <c r="F53" i="16"/>
  <c r="E58" i="73" s="1"/>
  <c r="G53" i="16"/>
  <c r="F58" i="73" s="1"/>
  <c r="B54" i="16"/>
  <c r="C54" i="16"/>
  <c r="D54" i="16"/>
  <c r="E54" i="16"/>
  <c r="D59" i="73" s="1"/>
  <c r="F54" i="16"/>
  <c r="E59" i="73" s="1"/>
  <c r="G54" i="16"/>
  <c r="F59" i="73" s="1"/>
  <c r="B55" i="16"/>
  <c r="C55" i="16"/>
  <c r="D55" i="16"/>
  <c r="E55" i="16"/>
  <c r="D60" i="73" s="1"/>
  <c r="F55" i="16"/>
  <c r="E60" i="73" s="1"/>
  <c r="G55" i="16"/>
  <c r="F60" i="73" s="1"/>
  <c r="B56" i="16"/>
  <c r="C56" i="16"/>
  <c r="D56" i="16"/>
  <c r="E56" i="16"/>
  <c r="D61" i="73" s="1"/>
  <c r="F56" i="16"/>
  <c r="E61" i="73" s="1"/>
  <c r="G56" i="16"/>
  <c r="F61" i="73" s="1"/>
  <c r="B57" i="16"/>
  <c r="C57" i="16"/>
  <c r="D57" i="16"/>
  <c r="E57" i="16"/>
  <c r="D62" i="73" s="1"/>
  <c r="F57" i="16"/>
  <c r="E62" i="73" s="1"/>
  <c r="G57" i="16"/>
  <c r="F62" i="73" s="1"/>
  <c r="B58" i="16"/>
  <c r="C58" i="16"/>
  <c r="D58" i="16"/>
  <c r="E58" i="16"/>
  <c r="D63" i="73" s="1"/>
  <c r="F58" i="16"/>
  <c r="E63" i="73" s="1"/>
  <c r="G58" i="16"/>
  <c r="F63" i="73" s="1"/>
  <c r="B59" i="16"/>
  <c r="C59" i="16"/>
  <c r="D59" i="16"/>
  <c r="E59" i="16"/>
  <c r="D64" i="73" s="1"/>
  <c r="F59" i="16"/>
  <c r="E64" i="73" s="1"/>
  <c r="G59" i="16"/>
  <c r="F64" i="73" s="1"/>
  <c r="B60" i="16"/>
  <c r="C60" i="16"/>
  <c r="D60" i="16"/>
  <c r="E60" i="16"/>
  <c r="D65" i="73" s="1"/>
  <c r="F60" i="16"/>
  <c r="E65" i="73" s="1"/>
  <c r="G60" i="16"/>
  <c r="F65" i="73" s="1"/>
  <c r="B61" i="16"/>
  <c r="C61" i="16"/>
  <c r="D61" i="16"/>
  <c r="E61" i="16"/>
  <c r="D66" i="73" s="1"/>
  <c r="F61" i="16"/>
  <c r="E66" i="73" s="1"/>
  <c r="G61" i="16"/>
  <c r="F66" i="73" s="1"/>
  <c r="B62" i="16"/>
  <c r="C62" i="16"/>
  <c r="D62" i="16"/>
  <c r="E62" i="16"/>
  <c r="D67" i="73" s="1"/>
  <c r="F62" i="16"/>
  <c r="E67" i="73" s="1"/>
  <c r="G62" i="16"/>
  <c r="F67" i="73" s="1"/>
  <c r="B63" i="16"/>
  <c r="C63" i="16"/>
  <c r="D63" i="16"/>
  <c r="E63" i="16"/>
  <c r="D68" i="73" s="1"/>
  <c r="F63" i="16"/>
  <c r="E68" i="73" s="1"/>
  <c r="G63" i="16"/>
  <c r="F68" i="73" s="1"/>
  <c r="B64" i="16"/>
  <c r="C64" i="16"/>
  <c r="D64" i="16"/>
  <c r="E64" i="16"/>
  <c r="D69" i="73" s="1"/>
  <c r="F64" i="16"/>
  <c r="E69" i="73" s="1"/>
  <c r="G64" i="16"/>
  <c r="F69" i="73" s="1"/>
  <c r="B65" i="16"/>
  <c r="C65" i="16"/>
  <c r="D65" i="16"/>
  <c r="E65" i="16"/>
  <c r="D70" i="73" s="1"/>
  <c r="F65" i="16"/>
  <c r="E70" i="73" s="1"/>
  <c r="G65" i="16"/>
  <c r="F70" i="73" s="1"/>
  <c r="B66" i="16"/>
  <c r="C66" i="16"/>
  <c r="D66" i="16"/>
  <c r="E66" i="16"/>
  <c r="D71" i="73" s="1"/>
  <c r="F66" i="16"/>
  <c r="E71" i="73" s="1"/>
  <c r="G66" i="16"/>
  <c r="F71" i="73" s="1"/>
  <c r="B67" i="16"/>
  <c r="C67" i="16"/>
  <c r="D67" i="16"/>
  <c r="E67" i="16"/>
  <c r="D72" i="73" s="1"/>
  <c r="F67" i="16"/>
  <c r="E72" i="73" s="1"/>
  <c r="G67" i="16"/>
  <c r="F72" i="73" s="1"/>
  <c r="B68" i="16"/>
  <c r="C68" i="16"/>
  <c r="D68" i="16"/>
  <c r="E68" i="16"/>
  <c r="D73" i="73" s="1"/>
  <c r="F68" i="16"/>
  <c r="E73" i="73" s="1"/>
  <c r="G68" i="16"/>
  <c r="F73" i="73" s="1"/>
  <c r="B69" i="16"/>
  <c r="C69" i="16"/>
  <c r="D69" i="16"/>
  <c r="E69" i="16"/>
  <c r="F69" i="16"/>
  <c r="G69" i="16"/>
  <c r="B70" i="16"/>
  <c r="C70" i="16"/>
  <c r="D70" i="16"/>
  <c r="E70" i="16"/>
  <c r="F70" i="16"/>
  <c r="G70" i="16"/>
  <c r="B71" i="16"/>
  <c r="C71" i="16"/>
  <c r="D71" i="16"/>
  <c r="E71" i="16"/>
  <c r="F71" i="16"/>
  <c r="G71" i="16"/>
  <c r="B72" i="16"/>
  <c r="C72" i="16"/>
  <c r="D72" i="16"/>
  <c r="E72" i="16"/>
  <c r="F72" i="16"/>
  <c r="G72" i="16"/>
  <c r="B73" i="16"/>
  <c r="C73" i="16"/>
  <c r="D73" i="16"/>
  <c r="E73" i="16"/>
  <c r="F73" i="16"/>
  <c r="G73" i="16"/>
  <c r="B74" i="16"/>
  <c r="C74" i="16"/>
  <c r="D74" i="16"/>
  <c r="E74" i="16"/>
  <c r="F74" i="16"/>
  <c r="G74" i="16"/>
  <c r="B75" i="16"/>
  <c r="C75" i="16"/>
  <c r="D75" i="16"/>
  <c r="E75" i="16"/>
  <c r="F75" i="16"/>
  <c r="G75" i="16"/>
  <c r="B76" i="16"/>
  <c r="C76" i="16"/>
  <c r="D76" i="16"/>
  <c r="E76" i="16"/>
  <c r="F76" i="16"/>
  <c r="G76" i="16"/>
  <c r="B77" i="16"/>
  <c r="C77" i="16"/>
  <c r="D77" i="16"/>
  <c r="E77" i="16"/>
  <c r="F77" i="16"/>
  <c r="G77" i="16"/>
  <c r="B78" i="16"/>
  <c r="C78" i="16"/>
  <c r="D78" i="16"/>
  <c r="E78" i="16"/>
  <c r="F78" i="16"/>
  <c r="G78" i="16"/>
  <c r="B79" i="16"/>
  <c r="C79" i="16"/>
  <c r="D79" i="16"/>
  <c r="E79" i="16"/>
  <c r="F79" i="16"/>
  <c r="G79" i="16"/>
  <c r="B80" i="16"/>
  <c r="C80" i="16"/>
  <c r="D80" i="16"/>
  <c r="E80" i="16"/>
  <c r="F80" i="16"/>
  <c r="G80" i="16"/>
  <c r="B81" i="16"/>
  <c r="C81" i="16"/>
  <c r="D81" i="16"/>
  <c r="E81" i="16"/>
  <c r="F81" i="16"/>
  <c r="G81" i="16"/>
  <c r="B82" i="16"/>
  <c r="C82" i="16"/>
  <c r="D82" i="16"/>
  <c r="E82" i="16"/>
  <c r="F82" i="16"/>
  <c r="G82" i="16"/>
  <c r="B83" i="16"/>
  <c r="C83" i="16"/>
  <c r="D83" i="16"/>
  <c r="E83" i="16"/>
  <c r="F83" i="16"/>
  <c r="G83" i="16"/>
  <c r="B84" i="16"/>
  <c r="C84" i="16"/>
  <c r="D84" i="16"/>
  <c r="E84" i="16"/>
  <c r="F84" i="16"/>
  <c r="G84" i="16"/>
  <c r="B85" i="16"/>
  <c r="C85" i="16"/>
  <c r="D85" i="16"/>
  <c r="E85" i="16"/>
  <c r="F85" i="16"/>
  <c r="G85" i="16"/>
  <c r="B86" i="16"/>
  <c r="C86" i="16"/>
  <c r="D86" i="16"/>
  <c r="E86" i="16"/>
  <c r="F86" i="16"/>
  <c r="G86" i="16"/>
  <c r="B87" i="16"/>
  <c r="C87" i="16"/>
  <c r="D87" i="16"/>
  <c r="E87" i="16"/>
  <c r="F87" i="16"/>
  <c r="G87" i="16"/>
  <c r="B88" i="16"/>
  <c r="C88" i="16"/>
  <c r="D88" i="16"/>
  <c r="E88" i="16"/>
  <c r="F88" i="16"/>
  <c r="G88" i="16"/>
  <c r="B89" i="16"/>
  <c r="C89" i="16"/>
  <c r="D89" i="16"/>
  <c r="E89" i="16"/>
  <c r="F89" i="16"/>
  <c r="G89" i="16"/>
  <c r="B90" i="16"/>
  <c r="C90" i="16"/>
  <c r="D90" i="16"/>
  <c r="E90" i="16"/>
  <c r="F90" i="16"/>
  <c r="G90" i="16"/>
  <c r="B91" i="16"/>
  <c r="C91" i="16"/>
  <c r="D91" i="16"/>
  <c r="E91" i="16"/>
  <c r="F91" i="16"/>
  <c r="G91" i="16"/>
  <c r="B92" i="16"/>
  <c r="C92" i="16"/>
  <c r="D92" i="16"/>
  <c r="E92" i="16"/>
  <c r="F92" i="16"/>
  <c r="G92" i="16"/>
  <c r="B93" i="16"/>
  <c r="C93" i="16"/>
  <c r="D93" i="16"/>
  <c r="E93" i="16"/>
  <c r="F93" i="16"/>
  <c r="G93" i="16"/>
  <c r="B94" i="16"/>
  <c r="C94" i="16"/>
  <c r="D94" i="16"/>
  <c r="E94" i="16"/>
  <c r="F94" i="16"/>
  <c r="G94" i="16"/>
  <c r="B95" i="16"/>
  <c r="C95" i="16"/>
  <c r="D95" i="16"/>
  <c r="E95" i="16"/>
  <c r="F95" i="16"/>
  <c r="G95" i="16"/>
  <c r="B96" i="16"/>
  <c r="C96" i="16"/>
  <c r="D96" i="16"/>
  <c r="E96" i="16"/>
  <c r="F96" i="16"/>
  <c r="G96" i="16"/>
  <c r="B97" i="16"/>
  <c r="C97" i="16"/>
  <c r="D97" i="16"/>
  <c r="E97" i="16"/>
  <c r="F97" i="16"/>
  <c r="G97" i="16"/>
  <c r="B98" i="16"/>
  <c r="C98" i="16"/>
  <c r="D98" i="16"/>
  <c r="E98" i="16"/>
  <c r="F98" i="16"/>
  <c r="G98" i="16"/>
  <c r="B99" i="16"/>
  <c r="C99" i="16"/>
  <c r="D99" i="16"/>
  <c r="E99" i="16"/>
  <c r="F99" i="16"/>
  <c r="G99" i="16"/>
  <c r="B100" i="16"/>
  <c r="C100" i="16"/>
  <c r="D100" i="16"/>
  <c r="E100" i="16"/>
  <c r="F100" i="16"/>
  <c r="G100" i="16"/>
  <c r="B101" i="16"/>
  <c r="C101" i="16"/>
  <c r="D101" i="16"/>
  <c r="E101" i="16"/>
  <c r="F101" i="16"/>
  <c r="G101" i="16"/>
  <c r="B102" i="16"/>
  <c r="C102" i="16"/>
  <c r="D102" i="16"/>
  <c r="E102" i="16"/>
  <c r="F102" i="16"/>
  <c r="G102" i="16"/>
  <c r="B103" i="16"/>
  <c r="C103" i="16"/>
  <c r="D103" i="16"/>
  <c r="E103" i="16"/>
  <c r="F103" i="16"/>
  <c r="G103" i="16"/>
  <c r="B104" i="16"/>
  <c r="C104" i="16"/>
  <c r="D104" i="16"/>
  <c r="E104" i="16"/>
  <c r="F104" i="16"/>
  <c r="G104" i="16"/>
  <c r="B105" i="16"/>
  <c r="C105" i="16"/>
  <c r="D105" i="16"/>
  <c r="E105" i="16"/>
  <c r="F105" i="16"/>
  <c r="G105" i="16"/>
  <c r="B106" i="16"/>
  <c r="C106" i="16"/>
  <c r="D106" i="16"/>
  <c r="E106" i="16"/>
  <c r="F106" i="16"/>
  <c r="G106" i="16"/>
  <c r="B107" i="16"/>
  <c r="C107" i="16"/>
  <c r="D107" i="16"/>
  <c r="E107" i="16"/>
  <c r="F107" i="16"/>
  <c r="G107" i="16"/>
  <c r="B108" i="16"/>
  <c r="C108" i="16"/>
  <c r="D108" i="16"/>
  <c r="E108" i="16"/>
  <c r="F108" i="16"/>
  <c r="G108" i="16"/>
  <c r="B109" i="16"/>
  <c r="C109" i="16"/>
  <c r="D109" i="16"/>
  <c r="E109" i="16"/>
  <c r="F109" i="16"/>
  <c r="G109" i="16"/>
  <c r="B110" i="16"/>
  <c r="C110" i="16"/>
  <c r="D110" i="16"/>
  <c r="E110" i="16"/>
  <c r="F110" i="16"/>
  <c r="G110" i="16"/>
  <c r="B111" i="16"/>
  <c r="C111" i="16"/>
  <c r="D111" i="16"/>
  <c r="E111" i="16"/>
  <c r="F111" i="16"/>
  <c r="G111" i="16"/>
  <c r="B112" i="16"/>
  <c r="C112" i="16"/>
  <c r="D112" i="16"/>
  <c r="E112" i="16"/>
  <c r="F112" i="16"/>
  <c r="G112" i="16"/>
  <c r="B113" i="16"/>
  <c r="C113" i="16"/>
  <c r="D113" i="16"/>
  <c r="E113" i="16"/>
  <c r="F113" i="16"/>
  <c r="G113" i="16"/>
  <c r="B114" i="16"/>
  <c r="C114" i="16"/>
  <c r="D114" i="16"/>
  <c r="E114" i="16"/>
  <c r="F114" i="16"/>
  <c r="G114" i="16"/>
  <c r="B115" i="16"/>
  <c r="C115" i="16"/>
  <c r="D115" i="16"/>
  <c r="E115" i="16"/>
  <c r="F115" i="16"/>
  <c r="G115" i="16"/>
  <c r="B116" i="16"/>
  <c r="C116" i="16"/>
  <c r="D116" i="16"/>
  <c r="E116" i="16"/>
  <c r="F116" i="16"/>
  <c r="G116" i="16"/>
  <c r="B117" i="16"/>
  <c r="C117" i="16"/>
  <c r="D117" i="16"/>
  <c r="E117" i="16"/>
  <c r="F117" i="16"/>
  <c r="G117" i="16"/>
  <c r="B118" i="16"/>
  <c r="C118" i="16"/>
  <c r="D118" i="16"/>
  <c r="E118" i="16"/>
  <c r="F118" i="16"/>
  <c r="G118" i="16"/>
  <c r="B119" i="16"/>
  <c r="C119" i="16"/>
  <c r="D119" i="16"/>
  <c r="E119" i="16"/>
  <c r="F119" i="16"/>
  <c r="G119" i="16"/>
  <c r="B120" i="16"/>
  <c r="C120" i="16"/>
  <c r="D120" i="16"/>
  <c r="E120" i="16"/>
  <c r="F120" i="16"/>
  <c r="G120" i="16"/>
  <c r="B121" i="16"/>
  <c r="C121" i="16"/>
  <c r="D121" i="16"/>
  <c r="E121" i="16"/>
  <c r="F121" i="16"/>
  <c r="G121" i="16"/>
  <c r="B122" i="16"/>
  <c r="C122" i="16"/>
  <c r="D122" i="16"/>
  <c r="E122" i="16"/>
  <c r="F122" i="16"/>
  <c r="G122" i="16"/>
  <c r="B123" i="16"/>
  <c r="C123" i="16"/>
  <c r="D123" i="16"/>
  <c r="E123" i="16"/>
  <c r="F123" i="16"/>
  <c r="G123" i="16"/>
  <c r="B124" i="16"/>
  <c r="C124" i="16"/>
  <c r="D124" i="16"/>
  <c r="E124" i="16"/>
  <c r="F124" i="16"/>
  <c r="G124" i="16"/>
  <c r="B125" i="16"/>
  <c r="C125" i="16"/>
  <c r="D125" i="16"/>
  <c r="E125" i="16"/>
  <c r="F125" i="16"/>
  <c r="G125" i="16"/>
  <c r="B126" i="16"/>
  <c r="C126" i="16"/>
  <c r="D126" i="16"/>
  <c r="E126" i="16"/>
  <c r="F126" i="16"/>
  <c r="G126" i="16"/>
  <c r="B127" i="16"/>
  <c r="C127" i="16"/>
  <c r="D127" i="16"/>
  <c r="E127" i="16"/>
  <c r="F127" i="16"/>
  <c r="G127" i="16"/>
  <c r="B128" i="16"/>
  <c r="C128" i="16"/>
  <c r="D128" i="16"/>
  <c r="E128" i="16"/>
  <c r="F128" i="16"/>
  <c r="G128" i="16"/>
  <c r="B129" i="16"/>
  <c r="C129" i="16"/>
  <c r="D129" i="16"/>
  <c r="E129" i="16"/>
  <c r="F129" i="16"/>
  <c r="G129" i="16"/>
  <c r="B130" i="16"/>
  <c r="C130" i="16"/>
  <c r="D130" i="16"/>
  <c r="E130" i="16"/>
  <c r="F130" i="16"/>
  <c r="G130" i="16"/>
  <c r="B131" i="16"/>
  <c r="C131" i="16"/>
  <c r="D131" i="16"/>
  <c r="E131" i="16"/>
  <c r="F131" i="16"/>
  <c r="G131" i="16"/>
  <c r="B132" i="16"/>
  <c r="C132" i="16"/>
  <c r="D132" i="16"/>
  <c r="E132" i="16"/>
  <c r="F132" i="16"/>
  <c r="G132" i="16"/>
  <c r="B133" i="16"/>
  <c r="C133" i="16"/>
  <c r="D133" i="16"/>
  <c r="E133" i="16"/>
  <c r="F133" i="16"/>
  <c r="G133" i="16"/>
  <c r="B134" i="16"/>
  <c r="C134" i="16"/>
  <c r="D134" i="16"/>
  <c r="E134" i="16"/>
  <c r="F134" i="16"/>
  <c r="G134" i="16"/>
  <c r="B135" i="16"/>
  <c r="C135" i="16"/>
  <c r="D135" i="16"/>
  <c r="E135" i="16"/>
  <c r="F135" i="16"/>
  <c r="G135" i="16"/>
  <c r="B136" i="16"/>
  <c r="C136" i="16"/>
  <c r="D136" i="16"/>
  <c r="E136" i="16"/>
  <c r="F136" i="16"/>
  <c r="G136" i="16"/>
  <c r="B137" i="16"/>
  <c r="A137" i="16" s="1"/>
  <c r="C137" i="16"/>
  <c r="D137" i="16"/>
  <c r="E137" i="16"/>
  <c r="F137" i="16"/>
  <c r="G137" i="16"/>
  <c r="B138" i="16"/>
  <c r="C138" i="16"/>
  <c r="D138" i="16"/>
  <c r="E138" i="16"/>
  <c r="F138" i="16"/>
  <c r="G138" i="16"/>
  <c r="B139" i="16"/>
  <c r="C139" i="16"/>
  <c r="D139" i="16"/>
  <c r="E139" i="16"/>
  <c r="F139" i="16"/>
  <c r="G139" i="16"/>
  <c r="B140" i="16"/>
  <c r="C140" i="16"/>
  <c r="D140" i="16"/>
  <c r="E140" i="16"/>
  <c r="F140" i="16"/>
  <c r="G140" i="16"/>
  <c r="B141" i="16"/>
  <c r="C141" i="16"/>
  <c r="D141" i="16"/>
  <c r="E141" i="16"/>
  <c r="F141" i="16"/>
  <c r="G141" i="16"/>
  <c r="B142" i="16"/>
  <c r="C142" i="16"/>
  <c r="D142" i="16"/>
  <c r="E142" i="16"/>
  <c r="F142" i="16"/>
  <c r="G142" i="16"/>
  <c r="B143" i="16"/>
  <c r="C143" i="16"/>
  <c r="D143" i="16"/>
  <c r="E143" i="16"/>
  <c r="F143" i="16"/>
  <c r="G143" i="16"/>
  <c r="B144" i="16"/>
  <c r="C144" i="16"/>
  <c r="D144" i="16"/>
  <c r="E144" i="16"/>
  <c r="F144" i="16"/>
  <c r="G144" i="16"/>
  <c r="B145" i="16"/>
  <c r="C145" i="16"/>
  <c r="D145" i="16"/>
  <c r="E145" i="16"/>
  <c r="F145" i="16"/>
  <c r="G145" i="16"/>
  <c r="B146" i="16"/>
  <c r="C146" i="16"/>
  <c r="D146" i="16"/>
  <c r="E146" i="16"/>
  <c r="F146" i="16"/>
  <c r="G146" i="16"/>
  <c r="B147" i="16"/>
  <c r="C147" i="16"/>
  <c r="D147" i="16"/>
  <c r="E147" i="16"/>
  <c r="F147" i="16"/>
  <c r="G147" i="16"/>
  <c r="B148" i="16"/>
  <c r="C148" i="16"/>
  <c r="D148" i="16"/>
  <c r="E148" i="16"/>
  <c r="F148" i="16"/>
  <c r="G148" i="16"/>
  <c r="B149" i="16"/>
  <c r="C149" i="16"/>
  <c r="D149" i="16"/>
  <c r="E149" i="16"/>
  <c r="F149" i="16"/>
  <c r="G149" i="16"/>
  <c r="B150" i="16"/>
  <c r="C150" i="16"/>
  <c r="D150" i="16"/>
  <c r="E150" i="16"/>
  <c r="F150" i="16"/>
  <c r="G150" i="16"/>
  <c r="B151" i="16"/>
  <c r="C151" i="16"/>
  <c r="D151" i="16"/>
  <c r="E151" i="16"/>
  <c r="F151" i="16"/>
  <c r="G151" i="16"/>
  <c r="B152" i="16"/>
  <c r="C152" i="16"/>
  <c r="D152" i="16"/>
  <c r="E152" i="16"/>
  <c r="F152" i="16"/>
  <c r="G152" i="16"/>
  <c r="B153" i="16"/>
  <c r="C153" i="16"/>
  <c r="D153" i="16"/>
  <c r="E153" i="16"/>
  <c r="F153" i="16"/>
  <c r="G153" i="16"/>
  <c r="B154" i="16"/>
  <c r="C154" i="16"/>
  <c r="D154" i="16"/>
  <c r="E154" i="16"/>
  <c r="F154" i="16"/>
  <c r="G154" i="16"/>
  <c r="B155" i="16"/>
  <c r="C155" i="16"/>
  <c r="D155" i="16"/>
  <c r="E155" i="16"/>
  <c r="F155" i="16"/>
  <c r="G155" i="16"/>
  <c r="B156" i="16"/>
  <c r="C156" i="16"/>
  <c r="D156" i="16"/>
  <c r="E156" i="16"/>
  <c r="F156" i="16"/>
  <c r="G156" i="16"/>
  <c r="B157" i="16"/>
  <c r="C157" i="16"/>
  <c r="D157" i="16"/>
  <c r="E157" i="16"/>
  <c r="F157" i="16"/>
  <c r="G157" i="16"/>
  <c r="B158" i="16"/>
  <c r="C158" i="16"/>
  <c r="D158" i="16"/>
  <c r="E158" i="16"/>
  <c r="F158" i="16"/>
  <c r="G158" i="16"/>
  <c r="B159" i="16"/>
  <c r="C159" i="16"/>
  <c r="D159" i="16"/>
  <c r="E159" i="16"/>
  <c r="F159" i="16"/>
  <c r="G159" i="16"/>
  <c r="B160" i="16"/>
  <c r="C160" i="16"/>
  <c r="D160" i="16"/>
  <c r="E160" i="16"/>
  <c r="F160" i="16"/>
  <c r="G160" i="16"/>
  <c r="B161" i="16"/>
  <c r="C161" i="16"/>
  <c r="D161" i="16"/>
  <c r="E161" i="16"/>
  <c r="F161" i="16"/>
  <c r="G161" i="16"/>
  <c r="B162" i="16"/>
  <c r="C162" i="16"/>
  <c r="D162" i="16"/>
  <c r="E162" i="16"/>
  <c r="F162" i="16"/>
  <c r="G162" i="16"/>
  <c r="B163" i="16"/>
  <c r="C163" i="16"/>
  <c r="D163" i="16"/>
  <c r="E163" i="16"/>
  <c r="F163" i="16"/>
  <c r="G163" i="16"/>
  <c r="B164" i="16"/>
  <c r="C164" i="16"/>
  <c r="D164" i="16"/>
  <c r="E164" i="16"/>
  <c r="F164" i="16"/>
  <c r="G164" i="16"/>
  <c r="B165" i="16"/>
  <c r="C165" i="16"/>
  <c r="D165" i="16"/>
  <c r="E165" i="16"/>
  <c r="F165" i="16"/>
  <c r="G165" i="16"/>
  <c r="B166" i="16"/>
  <c r="C166" i="16"/>
  <c r="D166" i="16"/>
  <c r="E166" i="16"/>
  <c r="F166" i="16"/>
  <c r="G166" i="16"/>
  <c r="B167" i="16"/>
  <c r="C167" i="16"/>
  <c r="D167" i="16"/>
  <c r="E167" i="16"/>
  <c r="F167" i="16"/>
  <c r="G167" i="16"/>
  <c r="B168" i="16"/>
  <c r="C168" i="16"/>
  <c r="D168" i="16"/>
  <c r="E168" i="16"/>
  <c r="F168" i="16"/>
  <c r="G168" i="16"/>
  <c r="B169" i="16"/>
  <c r="C169" i="16"/>
  <c r="D169" i="16"/>
  <c r="E169" i="16"/>
  <c r="F169" i="16"/>
  <c r="G169" i="16"/>
  <c r="B170" i="16"/>
  <c r="C170" i="16"/>
  <c r="D170" i="16"/>
  <c r="E170" i="16"/>
  <c r="F170" i="16"/>
  <c r="G170" i="16"/>
  <c r="B171" i="16"/>
  <c r="C171" i="16"/>
  <c r="D171" i="16"/>
  <c r="E171" i="16"/>
  <c r="F171" i="16"/>
  <c r="G171" i="16"/>
  <c r="B172" i="16"/>
  <c r="C172" i="16"/>
  <c r="D172" i="16"/>
  <c r="E172" i="16"/>
  <c r="F172" i="16"/>
  <c r="G172" i="16"/>
  <c r="B173" i="16"/>
  <c r="C173" i="16"/>
  <c r="D173" i="16"/>
  <c r="E173" i="16"/>
  <c r="F173" i="16"/>
  <c r="G173" i="16"/>
  <c r="B174" i="16"/>
  <c r="C174" i="16"/>
  <c r="D174" i="16"/>
  <c r="E174" i="16"/>
  <c r="F174" i="16"/>
  <c r="G174" i="16"/>
  <c r="B175" i="16"/>
  <c r="C175" i="16"/>
  <c r="D175" i="16"/>
  <c r="E175" i="16"/>
  <c r="F175" i="16"/>
  <c r="G175" i="16"/>
  <c r="B176" i="16"/>
  <c r="C176" i="16"/>
  <c r="D176" i="16"/>
  <c r="E176" i="16"/>
  <c r="F176" i="16"/>
  <c r="G176" i="16"/>
  <c r="B177" i="16"/>
  <c r="C177" i="16"/>
  <c r="D177" i="16"/>
  <c r="E177" i="16"/>
  <c r="F177" i="16"/>
  <c r="G177" i="16"/>
  <c r="B178" i="16"/>
  <c r="C178" i="16"/>
  <c r="D178" i="16"/>
  <c r="E178" i="16"/>
  <c r="F178" i="16"/>
  <c r="G178" i="16"/>
  <c r="B179" i="16"/>
  <c r="C179" i="16"/>
  <c r="D179" i="16"/>
  <c r="E179" i="16"/>
  <c r="F179" i="16"/>
  <c r="G179" i="16"/>
  <c r="B180" i="16"/>
  <c r="C180" i="16"/>
  <c r="D180" i="16"/>
  <c r="E180" i="16"/>
  <c r="F180" i="16"/>
  <c r="G180" i="16"/>
  <c r="B181" i="16"/>
  <c r="C181" i="16"/>
  <c r="D181" i="16"/>
  <c r="E181" i="16"/>
  <c r="F181" i="16"/>
  <c r="G181" i="16"/>
  <c r="B182" i="16"/>
  <c r="C182" i="16"/>
  <c r="D182" i="16"/>
  <c r="E182" i="16"/>
  <c r="F182" i="16"/>
  <c r="G182" i="16"/>
  <c r="B183" i="16"/>
  <c r="C183" i="16"/>
  <c r="D183" i="16"/>
  <c r="E183" i="16"/>
  <c r="F183" i="16"/>
  <c r="G183" i="16"/>
  <c r="B184" i="16"/>
  <c r="C184" i="16"/>
  <c r="D184" i="16"/>
  <c r="E184" i="16"/>
  <c r="F184" i="16"/>
  <c r="G184" i="16"/>
  <c r="B185" i="16"/>
  <c r="C185" i="16"/>
  <c r="D185" i="16"/>
  <c r="E185" i="16"/>
  <c r="F185" i="16"/>
  <c r="G185" i="16"/>
  <c r="B186" i="16"/>
  <c r="C186" i="16"/>
  <c r="D186" i="16"/>
  <c r="E186" i="16"/>
  <c r="F186" i="16"/>
  <c r="G186" i="16"/>
  <c r="B187" i="16"/>
  <c r="C187" i="16"/>
  <c r="D187" i="16"/>
  <c r="E187" i="16"/>
  <c r="F187" i="16"/>
  <c r="G187" i="16"/>
  <c r="B188" i="16"/>
  <c r="C188" i="16"/>
  <c r="D188" i="16"/>
  <c r="E188" i="16"/>
  <c r="F188" i="16"/>
  <c r="G188" i="16"/>
  <c r="B189" i="16"/>
  <c r="C189" i="16"/>
  <c r="D189" i="16"/>
  <c r="E189" i="16"/>
  <c r="F189" i="16"/>
  <c r="G189" i="16"/>
  <c r="B190" i="16"/>
  <c r="C190" i="16"/>
  <c r="D190" i="16"/>
  <c r="E190" i="16"/>
  <c r="F190" i="16"/>
  <c r="G190" i="16"/>
  <c r="B191" i="16"/>
  <c r="C191" i="16"/>
  <c r="D191" i="16"/>
  <c r="E191" i="16"/>
  <c r="F191" i="16"/>
  <c r="G191" i="16"/>
  <c r="B192" i="16"/>
  <c r="C192" i="16"/>
  <c r="D192" i="16"/>
  <c r="E192" i="16"/>
  <c r="F192" i="16"/>
  <c r="G192" i="16"/>
  <c r="B193" i="16"/>
  <c r="C193" i="16"/>
  <c r="D193" i="16"/>
  <c r="E193" i="16"/>
  <c r="F193" i="16"/>
  <c r="G193" i="16"/>
  <c r="B194" i="16"/>
  <c r="C194" i="16"/>
  <c r="D194" i="16"/>
  <c r="E194" i="16"/>
  <c r="F194" i="16"/>
  <c r="G194" i="16"/>
  <c r="B195" i="16"/>
  <c r="C195" i="16"/>
  <c r="D195" i="16"/>
  <c r="E195" i="16"/>
  <c r="F195" i="16"/>
  <c r="G195" i="16"/>
  <c r="B196" i="16"/>
  <c r="C196" i="16"/>
  <c r="D196" i="16"/>
  <c r="E196" i="16"/>
  <c r="F196" i="16"/>
  <c r="G196" i="16"/>
  <c r="B197" i="16"/>
  <c r="C197" i="16"/>
  <c r="D197" i="16"/>
  <c r="E197" i="16"/>
  <c r="F197" i="16"/>
  <c r="G197" i="16"/>
  <c r="B198" i="16"/>
  <c r="C198" i="16"/>
  <c r="D198" i="16"/>
  <c r="E198" i="16"/>
  <c r="F198" i="16"/>
  <c r="G198" i="16"/>
  <c r="B199" i="16"/>
  <c r="C199" i="16"/>
  <c r="D199" i="16"/>
  <c r="E199" i="16"/>
  <c r="F199" i="16"/>
  <c r="G199" i="16"/>
  <c r="B200" i="16"/>
  <c r="C200" i="16"/>
  <c r="D200" i="16"/>
  <c r="E200" i="16"/>
  <c r="F200" i="16"/>
  <c r="G200" i="16"/>
  <c r="B201" i="16"/>
  <c r="C201" i="16"/>
  <c r="D201" i="16"/>
  <c r="E201" i="16"/>
  <c r="F201" i="16"/>
  <c r="G201" i="16"/>
  <c r="B202" i="16"/>
  <c r="C202" i="16"/>
  <c r="D202" i="16"/>
  <c r="E202" i="16"/>
  <c r="F202" i="16"/>
  <c r="G202" i="16"/>
  <c r="B203" i="16"/>
  <c r="C203" i="16"/>
  <c r="D203" i="16"/>
  <c r="E203" i="16"/>
  <c r="F203" i="16"/>
  <c r="G203" i="16"/>
  <c r="B204" i="16"/>
  <c r="C204" i="16"/>
  <c r="D204" i="16"/>
  <c r="E204" i="16"/>
  <c r="F204" i="16"/>
  <c r="G204" i="16"/>
  <c r="B205" i="16"/>
  <c r="C205" i="16"/>
  <c r="D205" i="16"/>
  <c r="E205" i="16"/>
  <c r="F205" i="16"/>
  <c r="G205" i="16"/>
  <c r="B206" i="16"/>
  <c r="C206" i="16"/>
  <c r="D206" i="16"/>
  <c r="E206" i="16"/>
  <c r="F206" i="16"/>
  <c r="G206" i="16"/>
  <c r="B207" i="16"/>
  <c r="C207" i="16"/>
  <c r="D207" i="16"/>
  <c r="E207" i="16"/>
  <c r="F207" i="16"/>
  <c r="G207" i="16"/>
  <c r="B208" i="16"/>
  <c r="C208" i="16"/>
  <c r="D208" i="16"/>
  <c r="E208" i="16"/>
  <c r="F208" i="16"/>
  <c r="G208" i="16"/>
  <c r="B209" i="16"/>
  <c r="C209" i="16"/>
  <c r="D209" i="16"/>
  <c r="E209" i="16"/>
  <c r="F209" i="16"/>
  <c r="G209" i="16"/>
  <c r="B210" i="16"/>
  <c r="C210" i="16"/>
  <c r="D210" i="16"/>
  <c r="E210" i="16"/>
  <c r="F210" i="16"/>
  <c r="G210" i="16"/>
  <c r="B211" i="16"/>
  <c r="C211" i="16"/>
  <c r="D211" i="16"/>
  <c r="E211" i="16"/>
  <c r="F211" i="16"/>
  <c r="G211" i="16"/>
  <c r="B212" i="16"/>
  <c r="C212" i="16"/>
  <c r="D212" i="16"/>
  <c r="E212" i="16"/>
  <c r="F212" i="16"/>
  <c r="G212" i="16"/>
  <c r="B213" i="16"/>
  <c r="C213" i="16"/>
  <c r="D213" i="16"/>
  <c r="E213" i="16"/>
  <c r="F213" i="16"/>
  <c r="G213" i="16"/>
  <c r="B214" i="16"/>
  <c r="C214" i="16"/>
  <c r="D214" i="16"/>
  <c r="E214" i="16"/>
  <c r="F214" i="16"/>
  <c r="G214" i="16"/>
  <c r="B215" i="16"/>
  <c r="C215" i="16"/>
  <c r="D215" i="16"/>
  <c r="E215" i="16"/>
  <c r="F215" i="16"/>
  <c r="G215" i="16"/>
  <c r="B216" i="16"/>
  <c r="C216" i="16"/>
  <c r="D216" i="16"/>
  <c r="E216" i="16"/>
  <c r="F216" i="16"/>
  <c r="G216" i="16"/>
  <c r="B217" i="16"/>
  <c r="C217" i="16"/>
  <c r="D217" i="16"/>
  <c r="E217" i="16"/>
  <c r="F217" i="16"/>
  <c r="G217" i="16"/>
  <c r="B218" i="16"/>
  <c r="C218" i="16"/>
  <c r="D218" i="16"/>
  <c r="E218" i="16"/>
  <c r="F218" i="16"/>
  <c r="G218" i="16"/>
  <c r="B219" i="16"/>
  <c r="C219" i="16"/>
  <c r="D219" i="16"/>
  <c r="E219" i="16"/>
  <c r="F219" i="16"/>
  <c r="G219" i="16"/>
  <c r="B220" i="16"/>
  <c r="C220" i="16"/>
  <c r="D220" i="16"/>
  <c r="E220" i="16"/>
  <c r="F220" i="16"/>
  <c r="G220" i="16"/>
  <c r="B221" i="16"/>
  <c r="C221" i="16"/>
  <c r="D221" i="16"/>
  <c r="E221" i="16"/>
  <c r="F221" i="16"/>
  <c r="G221" i="16"/>
  <c r="B222" i="16"/>
  <c r="C222" i="16"/>
  <c r="D222" i="16"/>
  <c r="E222" i="16"/>
  <c r="F222" i="16"/>
  <c r="G222" i="16"/>
  <c r="B223" i="16"/>
  <c r="C223" i="16"/>
  <c r="D223" i="16"/>
  <c r="E223" i="16"/>
  <c r="F223" i="16"/>
  <c r="G223" i="16"/>
  <c r="B224" i="16"/>
  <c r="C224" i="16"/>
  <c r="D224" i="16"/>
  <c r="E224" i="16"/>
  <c r="F224" i="16"/>
  <c r="G224" i="16"/>
  <c r="B225" i="16"/>
  <c r="C225" i="16"/>
  <c r="D225" i="16"/>
  <c r="E225" i="16"/>
  <c r="F225" i="16"/>
  <c r="G225" i="16"/>
  <c r="B226" i="16"/>
  <c r="C226" i="16"/>
  <c r="D226" i="16"/>
  <c r="E226" i="16"/>
  <c r="F226" i="16"/>
  <c r="G226" i="16"/>
  <c r="B227" i="16"/>
  <c r="C227" i="16"/>
  <c r="D227" i="16"/>
  <c r="E227" i="16"/>
  <c r="F227" i="16"/>
  <c r="G227" i="16"/>
  <c r="B228" i="16"/>
  <c r="C228" i="16"/>
  <c r="D228" i="16"/>
  <c r="E228" i="16"/>
  <c r="F228" i="16"/>
  <c r="G228" i="16"/>
  <c r="B229" i="16"/>
  <c r="C229" i="16"/>
  <c r="D229" i="16"/>
  <c r="E229" i="16"/>
  <c r="F229" i="16"/>
  <c r="G229" i="16"/>
  <c r="B230" i="16"/>
  <c r="C230" i="16"/>
  <c r="D230" i="16"/>
  <c r="E230" i="16"/>
  <c r="F230" i="16"/>
  <c r="G230" i="16"/>
  <c r="B231" i="16"/>
  <c r="C231" i="16"/>
  <c r="D231" i="16"/>
  <c r="E231" i="16"/>
  <c r="F231" i="16"/>
  <c r="G231" i="16"/>
  <c r="B232" i="16"/>
  <c r="C232" i="16"/>
  <c r="D232" i="16"/>
  <c r="E232" i="16"/>
  <c r="F232" i="16"/>
  <c r="G232" i="16"/>
  <c r="B233" i="16"/>
  <c r="C233" i="16"/>
  <c r="D233" i="16"/>
  <c r="E233" i="16"/>
  <c r="F233" i="16"/>
  <c r="G233" i="16"/>
  <c r="B234" i="16"/>
  <c r="C234" i="16"/>
  <c r="D234" i="16"/>
  <c r="E234" i="16"/>
  <c r="F234" i="16"/>
  <c r="G234" i="16"/>
  <c r="B235" i="16"/>
  <c r="C235" i="16"/>
  <c r="D235" i="16"/>
  <c r="E235" i="16"/>
  <c r="F235" i="16"/>
  <c r="G235" i="16"/>
  <c r="B236" i="16"/>
  <c r="C236" i="16"/>
  <c r="D236" i="16"/>
  <c r="E236" i="16"/>
  <c r="F236" i="16"/>
  <c r="G236" i="16"/>
  <c r="B237" i="16"/>
  <c r="C237" i="16"/>
  <c r="D237" i="16"/>
  <c r="E237" i="16"/>
  <c r="F237" i="16"/>
  <c r="G237" i="16"/>
  <c r="B238" i="16"/>
  <c r="C238" i="16"/>
  <c r="D238" i="16"/>
  <c r="E238" i="16"/>
  <c r="F238" i="16"/>
  <c r="G238" i="16"/>
  <c r="B239" i="16"/>
  <c r="C239" i="16"/>
  <c r="D239" i="16"/>
  <c r="E239" i="16"/>
  <c r="F239" i="16"/>
  <c r="G239" i="16"/>
  <c r="B240" i="16"/>
  <c r="C240" i="16"/>
  <c r="D240" i="16"/>
  <c r="E240" i="16"/>
  <c r="F240" i="16"/>
  <c r="G240" i="16"/>
  <c r="B241" i="16"/>
  <c r="C241" i="16"/>
  <c r="D241" i="16"/>
  <c r="E241" i="16"/>
  <c r="F241" i="16"/>
  <c r="G241" i="16"/>
  <c r="B242" i="16"/>
  <c r="C242" i="16"/>
  <c r="D242" i="16"/>
  <c r="E242" i="16"/>
  <c r="F242" i="16"/>
  <c r="G242" i="16"/>
  <c r="B243" i="16"/>
  <c r="C243" i="16"/>
  <c r="D243" i="16"/>
  <c r="E243" i="16"/>
  <c r="F243" i="16"/>
  <c r="G243" i="16"/>
  <c r="B244" i="16"/>
  <c r="C244" i="16"/>
  <c r="D244" i="16"/>
  <c r="E244" i="16"/>
  <c r="F244" i="16"/>
  <c r="G244" i="16"/>
  <c r="B245" i="16"/>
  <c r="C245" i="16"/>
  <c r="D245" i="16"/>
  <c r="E245" i="16"/>
  <c r="F245" i="16"/>
  <c r="G245" i="16"/>
  <c r="B246" i="16"/>
  <c r="C246" i="16"/>
  <c r="D246" i="16"/>
  <c r="E246" i="16"/>
  <c r="F246" i="16"/>
  <c r="G246" i="16"/>
  <c r="B247" i="16"/>
  <c r="C247" i="16"/>
  <c r="D247" i="16"/>
  <c r="E247" i="16"/>
  <c r="F247" i="16"/>
  <c r="G247" i="16"/>
  <c r="B248" i="16"/>
  <c r="C248" i="16"/>
  <c r="D248" i="16"/>
  <c r="E248" i="16"/>
  <c r="F248" i="16"/>
  <c r="G248" i="16"/>
  <c r="B249" i="16"/>
  <c r="C249" i="16"/>
  <c r="D249" i="16"/>
  <c r="E249" i="16"/>
  <c r="F249" i="16"/>
  <c r="G249" i="16"/>
  <c r="B250" i="16"/>
  <c r="C250" i="16"/>
  <c r="D250" i="16"/>
  <c r="E250" i="16"/>
  <c r="F250" i="16"/>
  <c r="G250" i="16"/>
  <c r="B251" i="16"/>
  <c r="C251" i="16"/>
  <c r="D251" i="16"/>
  <c r="E251" i="16"/>
  <c r="F251" i="16"/>
  <c r="G251" i="16"/>
  <c r="B252" i="16"/>
  <c r="C252" i="16"/>
  <c r="D252" i="16"/>
  <c r="E252" i="16"/>
  <c r="F252" i="16"/>
  <c r="G252" i="16"/>
  <c r="B253" i="16"/>
  <c r="C253" i="16"/>
  <c r="D253" i="16"/>
  <c r="E253" i="16"/>
  <c r="F253" i="16"/>
  <c r="G253" i="16"/>
  <c r="B254" i="16"/>
  <c r="C254" i="16"/>
  <c r="D254" i="16"/>
  <c r="E254" i="16"/>
  <c r="F254" i="16"/>
  <c r="G254" i="16"/>
  <c r="B255" i="16"/>
  <c r="C255" i="16"/>
  <c r="D255" i="16"/>
  <c r="E255" i="16"/>
  <c r="F255" i="16"/>
  <c r="G255" i="16"/>
  <c r="B256" i="16"/>
  <c r="C256" i="16"/>
  <c r="D256" i="16"/>
  <c r="E256" i="16"/>
  <c r="F256" i="16"/>
  <c r="G256" i="16"/>
  <c r="B257" i="16"/>
  <c r="C257" i="16"/>
  <c r="D257" i="16"/>
  <c r="E257" i="16"/>
  <c r="F257" i="16"/>
  <c r="G257" i="16"/>
  <c r="B258" i="16"/>
  <c r="C258" i="16"/>
  <c r="D258" i="16"/>
  <c r="E258" i="16"/>
  <c r="F258" i="16"/>
  <c r="G258" i="16"/>
  <c r="B259" i="16"/>
  <c r="C259" i="16"/>
  <c r="D259" i="16"/>
  <c r="E259" i="16"/>
  <c r="F259" i="16"/>
  <c r="G259" i="16"/>
  <c r="B260" i="16"/>
  <c r="C260" i="16"/>
  <c r="D260" i="16"/>
  <c r="E260" i="16"/>
  <c r="F260" i="16"/>
  <c r="G260" i="16"/>
  <c r="B261" i="16"/>
  <c r="C261" i="16"/>
  <c r="D261" i="16"/>
  <c r="E261" i="16"/>
  <c r="F261" i="16"/>
  <c r="G261" i="16"/>
  <c r="B262" i="16"/>
  <c r="C262" i="16"/>
  <c r="D262" i="16"/>
  <c r="E262" i="16"/>
  <c r="F262" i="16"/>
  <c r="G262" i="16"/>
  <c r="B263" i="16"/>
  <c r="C263" i="16"/>
  <c r="D263" i="16"/>
  <c r="E263" i="16"/>
  <c r="F263" i="16"/>
  <c r="G263" i="16"/>
  <c r="B264" i="16"/>
  <c r="C264" i="16"/>
  <c r="D264" i="16"/>
  <c r="E264" i="16"/>
  <c r="F264" i="16"/>
  <c r="G264" i="16"/>
  <c r="B265" i="16"/>
  <c r="C265" i="16"/>
  <c r="D265" i="16"/>
  <c r="E265" i="16"/>
  <c r="F265" i="16"/>
  <c r="G265" i="16"/>
  <c r="B266" i="16"/>
  <c r="C266" i="16"/>
  <c r="D266" i="16"/>
  <c r="E266" i="16"/>
  <c r="F266" i="16"/>
  <c r="G266" i="16"/>
  <c r="B267" i="16"/>
  <c r="C267" i="16"/>
  <c r="D267" i="16"/>
  <c r="E267" i="16"/>
  <c r="F267" i="16"/>
  <c r="G267" i="16"/>
  <c r="B268" i="16"/>
  <c r="C268" i="16"/>
  <c r="D268" i="16"/>
  <c r="E268" i="16"/>
  <c r="F268" i="16"/>
  <c r="G268" i="16"/>
  <c r="B269" i="16"/>
  <c r="C269" i="16"/>
  <c r="D269" i="16"/>
  <c r="E269" i="16"/>
  <c r="F269" i="16"/>
  <c r="G269" i="16"/>
  <c r="B270" i="16"/>
  <c r="C270" i="16"/>
  <c r="D270" i="16"/>
  <c r="E270" i="16"/>
  <c r="F270" i="16"/>
  <c r="G270" i="16"/>
  <c r="B271" i="16"/>
  <c r="C271" i="16"/>
  <c r="D271" i="16"/>
  <c r="E271" i="16"/>
  <c r="F271" i="16"/>
  <c r="G271" i="16"/>
  <c r="B272" i="16"/>
  <c r="C272" i="16"/>
  <c r="D272" i="16"/>
  <c r="E272" i="16"/>
  <c r="F272" i="16"/>
  <c r="G272" i="16"/>
  <c r="B273" i="16"/>
  <c r="C273" i="16"/>
  <c r="D273" i="16"/>
  <c r="E273" i="16"/>
  <c r="F273" i="16"/>
  <c r="G273" i="16"/>
  <c r="B274" i="16"/>
  <c r="C274" i="16"/>
  <c r="D274" i="16"/>
  <c r="E274" i="16"/>
  <c r="F274" i="16"/>
  <c r="G274" i="16"/>
  <c r="B275" i="16"/>
  <c r="C275" i="16"/>
  <c r="D275" i="16"/>
  <c r="E275" i="16"/>
  <c r="F275" i="16"/>
  <c r="G275" i="16"/>
  <c r="B276" i="16"/>
  <c r="C276" i="16"/>
  <c r="D276" i="16"/>
  <c r="E276" i="16"/>
  <c r="F276" i="16"/>
  <c r="G276" i="16"/>
  <c r="B277" i="16"/>
  <c r="C277" i="16"/>
  <c r="D277" i="16"/>
  <c r="E277" i="16"/>
  <c r="F277" i="16"/>
  <c r="G277" i="16"/>
  <c r="B278" i="16"/>
  <c r="C278" i="16"/>
  <c r="D278" i="16"/>
  <c r="E278" i="16"/>
  <c r="F278" i="16"/>
  <c r="G278" i="16"/>
  <c r="B279" i="16"/>
  <c r="C279" i="16"/>
  <c r="D279" i="16"/>
  <c r="E279" i="16"/>
  <c r="F279" i="16"/>
  <c r="G279" i="16"/>
  <c r="B280" i="16"/>
  <c r="C280" i="16"/>
  <c r="D280" i="16"/>
  <c r="E280" i="16"/>
  <c r="F280" i="16"/>
  <c r="G280" i="16"/>
  <c r="B281" i="16"/>
  <c r="C281" i="16"/>
  <c r="D281" i="16"/>
  <c r="E281" i="16"/>
  <c r="F281" i="16"/>
  <c r="G281" i="16"/>
  <c r="B282" i="16"/>
  <c r="C282" i="16"/>
  <c r="D282" i="16"/>
  <c r="E282" i="16"/>
  <c r="F282" i="16"/>
  <c r="G282" i="16"/>
  <c r="B283" i="16"/>
  <c r="C283" i="16"/>
  <c r="D283" i="16"/>
  <c r="E283" i="16"/>
  <c r="F283" i="16"/>
  <c r="G283" i="16"/>
  <c r="B284" i="16"/>
  <c r="C284" i="16"/>
  <c r="D284" i="16"/>
  <c r="E284" i="16"/>
  <c r="F284" i="16"/>
  <c r="G284" i="16"/>
  <c r="B285" i="16"/>
  <c r="C285" i="16"/>
  <c r="D285" i="16"/>
  <c r="E285" i="16"/>
  <c r="F285" i="16"/>
  <c r="G285" i="16"/>
  <c r="B286" i="16"/>
  <c r="C286" i="16"/>
  <c r="D286" i="16"/>
  <c r="E286" i="16"/>
  <c r="F286" i="16"/>
  <c r="G286" i="16"/>
  <c r="B287" i="16"/>
  <c r="C287" i="16"/>
  <c r="D287" i="16"/>
  <c r="E287" i="16"/>
  <c r="F287" i="16"/>
  <c r="G287" i="16"/>
  <c r="B288" i="16"/>
  <c r="C288" i="16"/>
  <c r="D288" i="16"/>
  <c r="E288" i="16"/>
  <c r="F288" i="16"/>
  <c r="G288" i="16"/>
  <c r="B289" i="16"/>
  <c r="C289" i="16"/>
  <c r="D289" i="16"/>
  <c r="E289" i="16"/>
  <c r="F289" i="16"/>
  <c r="G289" i="16"/>
  <c r="B290" i="16"/>
  <c r="C290" i="16"/>
  <c r="D290" i="16"/>
  <c r="E290" i="16"/>
  <c r="F290" i="16"/>
  <c r="G290" i="16"/>
  <c r="B291" i="16"/>
  <c r="C291" i="16"/>
  <c r="D291" i="16"/>
  <c r="E291" i="16"/>
  <c r="F291" i="16"/>
  <c r="G291" i="16"/>
  <c r="B292" i="16"/>
  <c r="C292" i="16"/>
  <c r="D292" i="16"/>
  <c r="E292" i="16"/>
  <c r="F292" i="16"/>
  <c r="G292" i="16"/>
  <c r="B293" i="16"/>
  <c r="C293" i="16"/>
  <c r="D293" i="16"/>
  <c r="E293" i="16"/>
  <c r="F293" i="16"/>
  <c r="G293" i="16"/>
  <c r="B294" i="16"/>
  <c r="C294" i="16"/>
  <c r="D294" i="16"/>
  <c r="E294" i="16"/>
  <c r="F294" i="16"/>
  <c r="G294" i="16"/>
  <c r="B295" i="16"/>
  <c r="C295" i="16"/>
  <c r="D295" i="16"/>
  <c r="E295" i="16"/>
  <c r="F295" i="16"/>
  <c r="G295" i="16"/>
  <c r="B296" i="16"/>
  <c r="C296" i="16"/>
  <c r="D296" i="16"/>
  <c r="E296" i="16"/>
  <c r="F296" i="16"/>
  <c r="G296" i="16"/>
  <c r="B297" i="16"/>
  <c r="C297" i="16"/>
  <c r="D297" i="16"/>
  <c r="E297" i="16"/>
  <c r="F297" i="16"/>
  <c r="G297" i="16"/>
  <c r="B298" i="16"/>
  <c r="C298" i="16"/>
  <c r="D298" i="16"/>
  <c r="E298" i="16"/>
  <c r="F298" i="16"/>
  <c r="G298" i="16"/>
  <c r="B299" i="16"/>
  <c r="C299" i="16"/>
  <c r="D299" i="16"/>
  <c r="E299" i="16"/>
  <c r="F299" i="16"/>
  <c r="G299" i="16"/>
  <c r="B300" i="16"/>
  <c r="C300" i="16"/>
  <c r="D300" i="16"/>
  <c r="E300" i="16"/>
  <c r="F300" i="16"/>
  <c r="G300" i="16"/>
  <c r="B301" i="16"/>
  <c r="C301" i="16"/>
  <c r="D301" i="16"/>
  <c r="E301" i="16"/>
  <c r="F301" i="16"/>
  <c r="G301" i="16"/>
  <c r="B302" i="16"/>
  <c r="C302" i="16"/>
  <c r="D302" i="16"/>
  <c r="E302" i="16"/>
  <c r="F302" i="16"/>
  <c r="G302" i="16"/>
  <c r="B303" i="16"/>
  <c r="C303" i="16"/>
  <c r="D303" i="16"/>
  <c r="E303" i="16"/>
  <c r="F303" i="16"/>
  <c r="G303" i="16"/>
  <c r="B304" i="16"/>
  <c r="C304" i="16"/>
  <c r="D304" i="16"/>
  <c r="E304" i="16"/>
  <c r="F304" i="16"/>
  <c r="G304" i="16"/>
  <c r="B305" i="16"/>
  <c r="C305" i="16"/>
  <c r="D305" i="16"/>
  <c r="E305" i="16"/>
  <c r="F305" i="16"/>
  <c r="G305" i="16"/>
  <c r="B306" i="16"/>
  <c r="C306" i="16"/>
  <c r="D306" i="16"/>
  <c r="E306" i="16"/>
  <c r="F306" i="16"/>
  <c r="G306" i="16"/>
  <c r="B307" i="16"/>
  <c r="C307" i="16"/>
  <c r="D307" i="16"/>
  <c r="E307" i="16"/>
  <c r="F307" i="16"/>
  <c r="G307" i="16"/>
  <c r="B308" i="16"/>
  <c r="C308" i="16"/>
  <c r="D308" i="16"/>
  <c r="E308" i="16"/>
  <c r="F308" i="16"/>
  <c r="G308" i="16"/>
  <c r="B309" i="16"/>
  <c r="C309" i="16"/>
  <c r="D309" i="16"/>
  <c r="E309" i="16"/>
  <c r="F309" i="16"/>
  <c r="G309" i="16"/>
  <c r="B310" i="16"/>
  <c r="C310" i="16"/>
  <c r="D310" i="16"/>
  <c r="E310" i="16"/>
  <c r="F310" i="16"/>
  <c r="G310" i="16"/>
  <c r="B311" i="16"/>
  <c r="C311" i="16"/>
  <c r="D311" i="16"/>
  <c r="E311" i="16"/>
  <c r="F311" i="16"/>
  <c r="G311" i="16"/>
  <c r="B312" i="16"/>
  <c r="C312" i="16"/>
  <c r="D312" i="16"/>
  <c r="E312" i="16"/>
  <c r="F312" i="16"/>
  <c r="G312" i="16"/>
  <c r="B313" i="16"/>
  <c r="C313" i="16"/>
  <c r="D313" i="16"/>
  <c r="E313" i="16"/>
  <c r="F313" i="16"/>
  <c r="G313" i="16"/>
  <c r="B314" i="16"/>
  <c r="C314" i="16"/>
  <c r="D314" i="16"/>
  <c r="E314" i="16"/>
  <c r="F314" i="16"/>
  <c r="G314" i="16"/>
  <c r="B315" i="16"/>
  <c r="C315" i="16"/>
  <c r="D315" i="16"/>
  <c r="E315" i="16"/>
  <c r="F315" i="16"/>
  <c r="G315" i="16"/>
  <c r="B316" i="16"/>
  <c r="C316" i="16"/>
  <c r="D316" i="16"/>
  <c r="E316" i="16"/>
  <c r="F316" i="16"/>
  <c r="G316" i="16"/>
  <c r="B317" i="16"/>
  <c r="C317" i="16"/>
  <c r="D317" i="16"/>
  <c r="E317" i="16"/>
  <c r="F317" i="16"/>
  <c r="G317" i="16"/>
  <c r="B318" i="16"/>
  <c r="C318" i="16"/>
  <c r="D318" i="16"/>
  <c r="E318" i="16"/>
  <c r="F318" i="16"/>
  <c r="G318" i="16"/>
  <c r="B319" i="16"/>
  <c r="C319" i="16"/>
  <c r="D319" i="16"/>
  <c r="E319" i="16"/>
  <c r="F319" i="16"/>
  <c r="G319" i="16"/>
  <c r="B320" i="16"/>
  <c r="C320" i="16"/>
  <c r="D320" i="16"/>
  <c r="E320" i="16"/>
  <c r="F320" i="16"/>
  <c r="G320" i="16"/>
  <c r="B321" i="16"/>
  <c r="C321" i="16"/>
  <c r="D321" i="16"/>
  <c r="E321" i="16"/>
  <c r="F321" i="16"/>
  <c r="G321" i="16"/>
  <c r="B322" i="16"/>
  <c r="C322" i="16"/>
  <c r="D322" i="16"/>
  <c r="E322" i="16"/>
  <c r="F322" i="16"/>
  <c r="G322" i="16"/>
  <c r="B323" i="16"/>
  <c r="C323" i="16"/>
  <c r="D323" i="16"/>
  <c r="E323" i="16"/>
  <c r="F323" i="16"/>
  <c r="G323" i="16"/>
  <c r="B324" i="16"/>
  <c r="C324" i="16"/>
  <c r="D324" i="16"/>
  <c r="E324" i="16"/>
  <c r="F324" i="16"/>
  <c r="G324" i="16"/>
  <c r="B325" i="16"/>
  <c r="C325" i="16"/>
  <c r="D325" i="16"/>
  <c r="E325" i="16"/>
  <c r="F325" i="16"/>
  <c r="G325" i="16"/>
  <c r="B326" i="16"/>
  <c r="C326" i="16"/>
  <c r="D326" i="16"/>
  <c r="E326" i="16"/>
  <c r="F326" i="16"/>
  <c r="G326" i="16"/>
  <c r="B327" i="16"/>
  <c r="C327" i="16"/>
  <c r="D327" i="16"/>
  <c r="E327" i="16"/>
  <c r="F327" i="16"/>
  <c r="G327" i="16"/>
  <c r="B328" i="16"/>
  <c r="C328" i="16"/>
  <c r="D328" i="16"/>
  <c r="E328" i="16"/>
  <c r="F328" i="16"/>
  <c r="G328" i="16"/>
  <c r="B329" i="16"/>
  <c r="C329" i="16"/>
  <c r="D329" i="16"/>
  <c r="E329" i="16"/>
  <c r="F329" i="16"/>
  <c r="G329" i="16"/>
  <c r="B330" i="16"/>
  <c r="C330" i="16"/>
  <c r="D330" i="16"/>
  <c r="E330" i="16"/>
  <c r="F330" i="16"/>
  <c r="G330" i="16"/>
  <c r="B331" i="16"/>
  <c r="C331" i="16"/>
  <c r="D331" i="16"/>
  <c r="E331" i="16"/>
  <c r="F331" i="16"/>
  <c r="G331" i="16"/>
  <c r="B332" i="16"/>
  <c r="C332" i="16"/>
  <c r="D332" i="16"/>
  <c r="E332" i="16"/>
  <c r="F332" i="16"/>
  <c r="G332" i="16"/>
  <c r="B333" i="16"/>
  <c r="C333" i="16"/>
  <c r="D333" i="16"/>
  <c r="E333" i="16"/>
  <c r="F333" i="16"/>
  <c r="G333" i="16"/>
  <c r="B334" i="16"/>
  <c r="C334" i="16"/>
  <c r="D334" i="16"/>
  <c r="E334" i="16"/>
  <c r="F334" i="16"/>
  <c r="G334" i="16"/>
  <c r="B335" i="16"/>
  <c r="C335" i="16"/>
  <c r="D335" i="16"/>
  <c r="E335" i="16"/>
  <c r="F335" i="16"/>
  <c r="G335" i="16"/>
  <c r="B336" i="16"/>
  <c r="C336" i="16"/>
  <c r="D336" i="16"/>
  <c r="E336" i="16"/>
  <c r="F336" i="16"/>
  <c r="G336" i="16"/>
  <c r="B337" i="16"/>
  <c r="C337" i="16"/>
  <c r="D337" i="16"/>
  <c r="E337" i="16"/>
  <c r="F337" i="16"/>
  <c r="G337" i="16"/>
  <c r="B338" i="16"/>
  <c r="C338" i="16"/>
  <c r="D338" i="16"/>
  <c r="E338" i="16"/>
  <c r="F338" i="16"/>
  <c r="G338" i="16"/>
  <c r="B339" i="16"/>
  <c r="C339" i="16"/>
  <c r="D339" i="16"/>
  <c r="E339" i="16"/>
  <c r="F339" i="16"/>
  <c r="G339" i="16"/>
  <c r="B340" i="16"/>
  <c r="C340" i="16"/>
  <c r="D340" i="16"/>
  <c r="E340" i="16"/>
  <c r="F340" i="16"/>
  <c r="G340" i="16"/>
  <c r="B341" i="16"/>
  <c r="C341" i="16"/>
  <c r="D341" i="16"/>
  <c r="E341" i="16"/>
  <c r="F341" i="16"/>
  <c r="G341" i="16"/>
  <c r="B342" i="16"/>
  <c r="C342" i="16"/>
  <c r="D342" i="16"/>
  <c r="E342" i="16"/>
  <c r="F342" i="16"/>
  <c r="G342" i="16"/>
  <c r="B343" i="16"/>
  <c r="C343" i="16"/>
  <c r="D343" i="16"/>
  <c r="E343" i="16"/>
  <c r="F343" i="16"/>
  <c r="G343" i="16"/>
  <c r="B344" i="16"/>
  <c r="C344" i="16"/>
  <c r="D344" i="16"/>
  <c r="E344" i="16"/>
  <c r="F344" i="16"/>
  <c r="G344" i="16"/>
  <c r="B345" i="16"/>
  <c r="C345" i="16"/>
  <c r="D345" i="16"/>
  <c r="E345" i="16"/>
  <c r="F345" i="16"/>
  <c r="G345" i="16"/>
  <c r="B346" i="16"/>
  <c r="C346" i="16"/>
  <c r="D346" i="16"/>
  <c r="E346" i="16"/>
  <c r="F346" i="16"/>
  <c r="G346" i="16"/>
  <c r="B347" i="16"/>
  <c r="C347" i="16"/>
  <c r="D347" i="16"/>
  <c r="E347" i="16"/>
  <c r="F347" i="16"/>
  <c r="G347" i="16"/>
  <c r="B348" i="16"/>
  <c r="C348" i="16"/>
  <c r="D348" i="16"/>
  <c r="E348" i="16"/>
  <c r="F348" i="16"/>
  <c r="G348" i="16"/>
  <c r="B349" i="16"/>
  <c r="C349" i="16"/>
  <c r="D349" i="16"/>
  <c r="E349" i="16"/>
  <c r="F349" i="16"/>
  <c r="G349" i="16"/>
  <c r="B350" i="16"/>
  <c r="C350" i="16"/>
  <c r="D350" i="16"/>
  <c r="E350" i="16"/>
  <c r="F350" i="16"/>
  <c r="G350" i="16"/>
  <c r="B351" i="16"/>
  <c r="C351" i="16"/>
  <c r="D351" i="16"/>
  <c r="E351" i="16"/>
  <c r="F351" i="16"/>
  <c r="G351" i="16"/>
  <c r="B352" i="16"/>
  <c r="C352" i="16"/>
  <c r="D352" i="16"/>
  <c r="E352" i="16"/>
  <c r="F352" i="16"/>
  <c r="G352" i="16"/>
  <c r="B353" i="16"/>
  <c r="C353" i="16"/>
  <c r="D353" i="16"/>
  <c r="E353" i="16"/>
  <c r="F353" i="16"/>
  <c r="G353" i="16"/>
  <c r="B354" i="16"/>
  <c r="C354" i="16"/>
  <c r="D354" i="16"/>
  <c r="E354" i="16"/>
  <c r="F354" i="16"/>
  <c r="G354" i="16"/>
  <c r="B355" i="16"/>
  <c r="C355" i="16"/>
  <c r="D355" i="16"/>
  <c r="E355" i="16"/>
  <c r="F355" i="16"/>
  <c r="G355" i="16"/>
  <c r="B356" i="16"/>
  <c r="C356" i="16"/>
  <c r="D356" i="16"/>
  <c r="E356" i="16"/>
  <c r="F356" i="16"/>
  <c r="G356" i="16"/>
  <c r="B357" i="16"/>
  <c r="C357" i="16"/>
  <c r="D357" i="16"/>
  <c r="E357" i="16"/>
  <c r="F357" i="16"/>
  <c r="G357" i="16"/>
  <c r="B358" i="16"/>
  <c r="C358" i="16"/>
  <c r="D358" i="16"/>
  <c r="E358" i="16"/>
  <c r="F358" i="16"/>
  <c r="G358" i="16"/>
  <c r="B359" i="16"/>
  <c r="C359" i="16"/>
  <c r="D359" i="16"/>
  <c r="E359" i="16"/>
  <c r="F359" i="16"/>
  <c r="G359" i="16"/>
  <c r="B360" i="16"/>
  <c r="C360" i="16"/>
  <c r="D360" i="16"/>
  <c r="E360" i="16"/>
  <c r="F360" i="16"/>
  <c r="G360" i="16"/>
  <c r="B361" i="16"/>
  <c r="C361" i="16"/>
  <c r="D361" i="16"/>
  <c r="E361" i="16"/>
  <c r="F361" i="16"/>
  <c r="G361" i="16"/>
  <c r="B362" i="16"/>
  <c r="C362" i="16"/>
  <c r="D362" i="16"/>
  <c r="E362" i="16"/>
  <c r="F362" i="16"/>
  <c r="G362" i="16"/>
  <c r="B363" i="16"/>
  <c r="C363" i="16"/>
  <c r="D363" i="16"/>
  <c r="E363" i="16"/>
  <c r="F363" i="16"/>
  <c r="G363" i="16"/>
  <c r="B364" i="16"/>
  <c r="C364" i="16"/>
  <c r="D364" i="16"/>
  <c r="E364" i="16"/>
  <c r="F364" i="16"/>
  <c r="G364" i="16"/>
  <c r="B365" i="16"/>
  <c r="C365" i="16"/>
  <c r="D365" i="16"/>
  <c r="E365" i="16"/>
  <c r="F365" i="16"/>
  <c r="G365" i="16"/>
  <c r="B366" i="16"/>
  <c r="C366" i="16"/>
  <c r="D366" i="16"/>
  <c r="E366" i="16"/>
  <c r="F366" i="16"/>
  <c r="G366" i="16"/>
  <c r="B367" i="16"/>
  <c r="C367" i="16"/>
  <c r="D367" i="16"/>
  <c r="E367" i="16"/>
  <c r="F367" i="16"/>
  <c r="G367" i="16"/>
  <c r="B368" i="16"/>
  <c r="C368" i="16"/>
  <c r="D368" i="16"/>
  <c r="E368" i="16"/>
  <c r="F368" i="16"/>
  <c r="G368" i="16"/>
  <c r="B369" i="16"/>
  <c r="C369" i="16"/>
  <c r="D369" i="16"/>
  <c r="E369" i="16"/>
  <c r="F369" i="16"/>
  <c r="G369" i="16"/>
  <c r="B370" i="16"/>
  <c r="C370" i="16"/>
  <c r="D370" i="16"/>
  <c r="E370" i="16"/>
  <c r="F370" i="16"/>
  <c r="G370" i="16"/>
  <c r="B371" i="16"/>
  <c r="C371" i="16"/>
  <c r="D371" i="16"/>
  <c r="E371" i="16"/>
  <c r="F371" i="16"/>
  <c r="G371" i="16"/>
  <c r="B372" i="16"/>
  <c r="C372" i="16"/>
  <c r="D372" i="16"/>
  <c r="E372" i="16"/>
  <c r="F372" i="16"/>
  <c r="G372" i="16"/>
  <c r="B373" i="16"/>
  <c r="C373" i="16"/>
  <c r="D373" i="16"/>
  <c r="E373" i="16"/>
  <c r="F373" i="16"/>
  <c r="G373" i="16"/>
  <c r="B374" i="16"/>
  <c r="C374" i="16"/>
  <c r="D374" i="16"/>
  <c r="E374" i="16"/>
  <c r="F374" i="16"/>
  <c r="G374" i="16"/>
  <c r="B375" i="16"/>
  <c r="C375" i="16"/>
  <c r="D375" i="16"/>
  <c r="E375" i="16"/>
  <c r="F375" i="16"/>
  <c r="G375" i="16"/>
  <c r="B376" i="16"/>
  <c r="C376" i="16"/>
  <c r="D376" i="16"/>
  <c r="E376" i="16"/>
  <c r="F376" i="16"/>
  <c r="G376" i="16"/>
  <c r="B377" i="16"/>
  <c r="C377" i="16"/>
  <c r="D377" i="16"/>
  <c r="E377" i="16"/>
  <c r="F377" i="16"/>
  <c r="G377" i="16"/>
  <c r="B378" i="16"/>
  <c r="C378" i="16"/>
  <c r="D378" i="16"/>
  <c r="E378" i="16"/>
  <c r="F378" i="16"/>
  <c r="G378" i="16"/>
  <c r="B379" i="16"/>
  <c r="C379" i="16"/>
  <c r="D379" i="16"/>
  <c r="E379" i="16"/>
  <c r="F379" i="16"/>
  <c r="G379" i="16"/>
  <c r="B380" i="16"/>
  <c r="C380" i="16"/>
  <c r="D380" i="16"/>
  <c r="E380" i="16"/>
  <c r="F380" i="16"/>
  <c r="G380" i="16"/>
  <c r="B381" i="16"/>
  <c r="C381" i="16"/>
  <c r="D381" i="16"/>
  <c r="E381" i="16"/>
  <c r="F381" i="16"/>
  <c r="G381" i="16"/>
  <c r="B382" i="16"/>
  <c r="C382" i="16"/>
  <c r="D382" i="16"/>
  <c r="E382" i="16"/>
  <c r="F382" i="16"/>
  <c r="G382" i="16"/>
  <c r="B383" i="16"/>
  <c r="C383" i="16"/>
  <c r="D383" i="16"/>
  <c r="E383" i="16"/>
  <c r="F383" i="16"/>
  <c r="G383" i="16"/>
  <c r="B384" i="16"/>
  <c r="C384" i="16"/>
  <c r="D384" i="16"/>
  <c r="E384" i="16"/>
  <c r="F384" i="16"/>
  <c r="G384" i="16"/>
  <c r="B385" i="16"/>
  <c r="C385" i="16"/>
  <c r="D385" i="16"/>
  <c r="E385" i="16"/>
  <c r="F385" i="16"/>
  <c r="G385" i="16"/>
  <c r="B386" i="16"/>
  <c r="C386" i="16"/>
  <c r="D386" i="16"/>
  <c r="E386" i="16"/>
  <c r="F386" i="16"/>
  <c r="G386" i="16"/>
  <c r="B387" i="16"/>
  <c r="C387" i="16"/>
  <c r="D387" i="16"/>
  <c r="E387" i="16"/>
  <c r="F387" i="16"/>
  <c r="G387" i="16"/>
  <c r="B388" i="16"/>
  <c r="C388" i="16"/>
  <c r="D388" i="16"/>
  <c r="E388" i="16"/>
  <c r="F388" i="16"/>
  <c r="G388" i="16"/>
  <c r="B389" i="16"/>
  <c r="C389" i="16"/>
  <c r="D389" i="16"/>
  <c r="E389" i="16"/>
  <c r="F389" i="16"/>
  <c r="G389" i="16"/>
  <c r="B390" i="16"/>
  <c r="C390" i="16"/>
  <c r="D390" i="16"/>
  <c r="E390" i="16"/>
  <c r="F390" i="16"/>
  <c r="G390" i="16"/>
  <c r="B391" i="16"/>
  <c r="C391" i="16"/>
  <c r="D391" i="16"/>
  <c r="E391" i="16"/>
  <c r="F391" i="16"/>
  <c r="G391" i="16"/>
  <c r="B392" i="16"/>
  <c r="C392" i="16"/>
  <c r="D392" i="16"/>
  <c r="E392" i="16"/>
  <c r="F392" i="16"/>
  <c r="G392" i="16"/>
  <c r="B393" i="16"/>
  <c r="C393" i="16"/>
  <c r="D393" i="16"/>
  <c r="E393" i="16"/>
  <c r="F393" i="16"/>
  <c r="G393" i="16"/>
  <c r="B394" i="16"/>
  <c r="C394" i="16"/>
  <c r="D394" i="16"/>
  <c r="E394" i="16"/>
  <c r="F394" i="16"/>
  <c r="G394" i="16"/>
  <c r="B395" i="16"/>
  <c r="C395" i="16"/>
  <c r="D395" i="16"/>
  <c r="E395" i="16"/>
  <c r="F395" i="16"/>
  <c r="G395" i="16"/>
  <c r="B396" i="16"/>
  <c r="C396" i="16"/>
  <c r="D396" i="16"/>
  <c r="E396" i="16"/>
  <c r="F396" i="16"/>
  <c r="G396" i="16"/>
  <c r="B397" i="16"/>
  <c r="C397" i="16"/>
  <c r="D397" i="16"/>
  <c r="E397" i="16"/>
  <c r="F397" i="16"/>
  <c r="G397" i="16"/>
  <c r="B398" i="16"/>
  <c r="C398" i="16"/>
  <c r="D398" i="16"/>
  <c r="E398" i="16"/>
  <c r="F398" i="16"/>
  <c r="G398" i="16"/>
  <c r="B399" i="16"/>
  <c r="C399" i="16"/>
  <c r="D399" i="16"/>
  <c r="E399" i="16"/>
  <c r="F399" i="16"/>
  <c r="G399" i="16"/>
  <c r="B400" i="16"/>
  <c r="C400" i="16"/>
  <c r="D400" i="16"/>
  <c r="E400" i="16"/>
  <c r="F400" i="16"/>
  <c r="G400" i="16"/>
  <c r="B401" i="16"/>
  <c r="C401" i="16"/>
  <c r="D401" i="16"/>
  <c r="E401" i="16"/>
  <c r="F401" i="16"/>
  <c r="G401" i="16"/>
  <c r="B402" i="16"/>
  <c r="C402" i="16"/>
  <c r="D402" i="16"/>
  <c r="E402" i="16"/>
  <c r="F402" i="16"/>
  <c r="G402" i="16"/>
  <c r="B403" i="16"/>
  <c r="C403" i="16"/>
  <c r="D403" i="16"/>
  <c r="E403" i="16"/>
  <c r="F403" i="16"/>
  <c r="G403" i="16"/>
  <c r="B404" i="16"/>
  <c r="C404" i="16"/>
  <c r="D404" i="16"/>
  <c r="E404" i="16"/>
  <c r="F404" i="16"/>
  <c r="G404" i="16"/>
  <c r="B405" i="16"/>
  <c r="C405" i="16"/>
  <c r="D405" i="16"/>
  <c r="E405" i="16"/>
  <c r="F405" i="16"/>
  <c r="G405" i="16"/>
  <c r="B406" i="16"/>
  <c r="C406" i="16"/>
  <c r="D406" i="16"/>
  <c r="E406" i="16"/>
  <c r="F406" i="16"/>
  <c r="G406" i="16"/>
  <c r="B407" i="16"/>
  <c r="C407" i="16"/>
  <c r="D407" i="16"/>
  <c r="E407" i="16"/>
  <c r="F407" i="16"/>
  <c r="G407" i="16"/>
  <c r="B408" i="16"/>
  <c r="C408" i="16"/>
  <c r="D408" i="16"/>
  <c r="E408" i="16"/>
  <c r="F408" i="16"/>
  <c r="G408" i="16"/>
  <c r="B409" i="16"/>
  <c r="C409" i="16"/>
  <c r="D409" i="16"/>
  <c r="E409" i="16"/>
  <c r="F409" i="16"/>
  <c r="G409" i="16"/>
  <c r="B410" i="16"/>
  <c r="C410" i="16"/>
  <c r="D410" i="16"/>
  <c r="E410" i="16"/>
  <c r="F410" i="16"/>
  <c r="G410" i="16"/>
  <c r="B411" i="16"/>
  <c r="C411" i="16"/>
  <c r="D411" i="16"/>
  <c r="E411" i="16"/>
  <c r="F411" i="16"/>
  <c r="G411" i="16"/>
  <c r="B412" i="16"/>
  <c r="C412" i="16"/>
  <c r="D412" i="16"/>
  <c r="E412" i="16"/>
  <c r="F412" i="16"/>
  <c r="G412" i="16"/>
  <c r="B413" i="16"/>
  <c r="C413" i="16"/>
  <c r="D413" i="16"/>
  <c r="E413" i="16"/>
  <c r="F413" i="16"/>
  <c r="G413" i="16"/>
  <c r="B414" i="16"/>
  <c r="C414" i="16"/>
  <c r="D414" i="16"/>
  <c r="E414" i="16"/>
  <c r="F414" i="16"/>
  <c r="G414" i="16"/>
  <c r="B415" i="16"/>
  <c r="C415" i="16"/>
  <c r="D415" i="16"/>
  <c r="E415" i="16"/>
  <c r="F415" i="16"/>
  <c r="G415" i="16"/>
  <c r="B416" i="16"/>
  <c r="C416" i="16"/>
  <c r="D416" i="16"/>
  <c r="E416" i="16"/>
  <c r="F416" i="16"/>
  <c r="G416" i="16"/>
  <c r="B417" i="16"/>
  <c r="C417" i="16"/>
  <c r="D417" i="16"/>
  <c r="E417" i="16"/>
  <c r="F417" i="16"/>
  <c r="G417" i="16"/>
  <c r="B418" i="16"/>
  <c r="C418" i="16"/>
  <c r="D418" i="16"/>
  <c r="E418" i="16"/>
  <c r="F418" i="16"/>
  <c r="G418" i="16"/>
  <c r="B419" i="16"/>
  <c r="C419" i="16"/>
  <c r="D419" i="16"/>
  <c r="E419" i="16"/>
  <c r="F419" i="16"/>
  <c r="G419" i="16"/>
  <c r="B420" i="16"/>
  <c r="C420" i="16"/>
  <c r="D420" i="16"/>
  <c r="E420" i="16"/>
  <c r="F420" i="16"/>
  <c r="G420" i="16"/>
  <c r="B421" i="16"/>
  <c r="C421" i="16"/>
  <c r="D421" i="16"/>
  <c r="E421" i="16"/>
  <c r="F421" i="16"/>
  <c r="G421" i="16"/>
  <c r="B422" i="16"/>
  <c r="C422" i="16"/>
  <c r="D422" i="16"/>
  <c r="E422" i="16"/>
  <c r="F422" i="16"/>
  <c r="G422" i="16"/>
  <c r="B423" i="16"/>
  <c r="C423" i="16"/>
  <c r="D423" i="16"/>
  <c r="E423" i="16"/>
  <c r="F423" i="16"/>
  <c r="G423" i="16"/>
  <c r="B424" i="16"/>
  <c r="C424" i="16"/>
  <c r="D424" i="16"/>
  <c r="E424" i="16"/>
  <c r="F424" i="16"/>
  <c r="G424" i="16"/>
  <c r="B425" i="16"/>
  <c r="C425" i="16"/>
  <c r="D425" i="16"/>
  <c r="E425" i="16"/>
  <c r="F425" i="16"/>
  <c r="G425" i="16"/>
  <c r="B426" i="16"/>
  <c r="C426" i="16"/>
  <c r="D426" i="16"/>
  <c r="E426" i="16"/>
  <c r="F426" i="16"/>
  <c r="G426" i="16"/>
  <c r="B427" i="16"/>
  <c r="C427" i="16"/>
  <c r="D427" i="16"/>
  <c r="E427" i="16"/>
  <c r="F427" i="16"/>
  <c r="G427" i="16"/>
  <c r="B428" i="16"/>
  <c r="C428" i="16"/>
  <c r="D428" i="16"/>
  <c r="E428" i="16"/>
  <c r="F428" i="16"/>
  <c r="G428" i="16"/>
  <c r="B429" i="16"/>
  <c r="C429" i="16"/>
  <c r="D429" i="16"/>
  <c r="E429" i="16"/>
  <c r="F429" i="16"/>
  <c r="G429" i="16"/>
  <c r="B430" i="16"/>
  <c r="C430" i="16"/>
  <c r="D430" i="16"/>
  <c r="E430" i="16"/>
  <c r="F430" i="16"/>
  <c r="G430" i="16"/>
  <c r="B431" i="16"/>
  <c r="C431" i="16"/>
  <c r="D431" i="16"/>
  <c r="E431" i="16"/>
  <c r="F431" i="16"/>
  <c r="G431" i="16"/>
  <c r="B432" i="16"/>
  <c r="C432" i="16"/>
  <c r="D432" i="16"/>
  <c r="E432" i="16"/>
  <c r="F432" i="16"/>
  <c r="G432" i="16"/>
  <c r="B433" i="16"/>
  <c r="C433" i="16"/>
  <c r="D433" i="16"/>
  <c r="E433" i="16"/>
  <c r="F433" i="16"/>
  <c r="G433" i="16"/>
  <c r="B434" i="16"/>
  <c r="C434" i="16"/>
  <c r="D434" i="16"/>
  <c r="E434" i="16"/>
  <c r="F434" i="16"/>
  <c r="G434" i="16"/>
  <c r="B435" i="16"/>
  <c r="C435" i="16"/>
  <c r="D435" i="16"/>
  <c r="E435" i="16"/>
  <c r="F435" i="16"/>
  <c r="G435" i="16"/>
  <c r="B436" i="16"/>
  <c r="C436" i="16"/>
  <c r="D436" i="16"/>
  <c r="E436" i="16"/>
  <c r="F436" i="16"/>
  <c r="G436" i="16"/>
  <c r="B437" i="16"/>
  <c r="C437" i="16"/>
  <c r="D437" i="16"/>
  <c r="E437" i="16"/>
  <c r="F437" i="16"/>
  <c r="G437" i="16"/>
  <c r="B438" i="16"/>
  <c r="C438" i="16"/>
  <c r="D438" i="16"/>
  <c r="E438" i="16"/>
  <c r="F438" i="16"/>
  <c r="G438" i="16"/>
  <c r="B439" i="16"/>
  <c r="C439" i="16"/>
  <c r="D439" i="16"/>
  <c r="E439" i="16"/>
  <c r="F439" i="16"/>
  <c r="G439" i="16"/>
  <c r="B440" i="16"/>
  <c r="C440" i="16"/>
  <c r="D440" i="16"/>
  <c r="E440" i="16"/>
  <c r="F440" i="16"/>
  <c r="G440" i="16"/>
  <c r="B441" i="16"/>
  <c r="C441" i="16"/>
  <c r="D441" i="16"/>
  <c r="E441" i="16"/>
  <c r="F441" i="16"/>
  <c r="G441" i="16"/>
  <c r="B442" i="16"/>
  <c r="C442" i="16"/>
  <c r="D442" i="16"/>
  <c r="E442" i="16"/>
  <c r="F442" i="16"/>
  <c r="G442" i="16"/>
  <c r="B443" i="16"/>
  <c r="C443" i="16"/>
  <c r="D443" i="16"/>
  <c r="E443" i="16"/>
  <c r="F443" i="16"/>
  <c r="G443" i="16"/>
  <c r="B444" i="16"/>
  <c r="C444" i="16"/>
  <c r="D444" i="16"/>
  <c r="E444" i="16"/>
  <c r="F444" i="16"/>
  <c r="G444" i="16"/>
  <c r="B445" i="16"/>
  <c r="C445" i="16"/>
  <c r="D445" i="16"/>
  <c r="E445" i="16"/>
  <c r="F445" i="16"/>
  <c r="G445" i="16"/>
  <c r="B446" i="16"/>
  <c r="C446" i="16"/>
  <c r="D446" i="16"/>
  <c r="E446" i="16"/>
  <c r="F446" i="16"/>
  <c r="G446" i="16"/>
  <c r="B447" i="16"/>
  <c r="C447" i="16"/>
  <c r="D447" i="16"/>
  <c r="E447" i="16"/>
  <c r="F447" i="16"/>
  <c r="G447" i="16"/>
  <c r="B448" i="16"/>
  <c r="C448" i="16"/>
  <c r="D448" i="16"/>
  <c r="E448" i="16"/>
  <c r="F448" i="16"/>
  <c r="G448" i="16"/>
  <c r="B449" i="16"/>
  <c r="C449" i="16"/>
  <c r="D449" i="16"/>
  <c r="E449" i="16"/>
  <c r="F449" i="16"/>
  <c r="G449" i="16"/>
  <c r="B450" i="16"/>
  <c r="C450" i="16"/>
  <c r="D450" i="16"/>
  <c r="E450" i="16"/>
  <c r="F450" i="16"/>
  <c r="G450" i="16"/>
  <c r="B451" i="16"/>
  <c r="C451" i="16"/>
  <c r="D451" i="16"/>
  <c r="E451" i="16"/>
  <c r="F451" i="16"/>
  <c r="G451" i="16"/>
  <c r="B452" i="16"/>
  <c r="C452" i="16"/>
  <c r="D452" i="16"/>
  <c r="E452" i="16"/>
  <c r="F452" i="16"/>
  <c r="G452" i="16"/>
  <c r="B453" i="16"/>
  <c r="C453" i="16"/>
  <c r="D453" i="16"/>
  <c r="E453" i="16"/>
  <c r="F453" i="16"/>
  <c r="G453" i="16"/>
  <c r="B454" i="16"/>
  <c r="C454" i="16"/>
  <c r="D454" i="16"/>
  <c r="E454" i="16"/>
  <c r="F454" i="16"/>
  <c r="G454" i="16"/>
  <c r="B455" i="16"/>
  <c r="C455" i="16"/>
  <c r="D455" i="16"/>
  <c r="E455" i="16"/>
  <c r="F455" i="16"/>
  <c r="G455" i="16"/>
  <c r="B456" i="16"/>
  <c r="C456" i="16"/>
  <c r="D456" i="16"/>
  <c r="E456" i="16"/>
  <c r="F456" i="16"/>
  <c r="G456" i="16"/>
  <c r="B457" i="16"/>
  <c r="C457" i="16"/>
  <c r="D457" i="16"/>
  <c r="E457" i="16"/>
  <c r="F457" i="16"/>
  <c r="G457" i="16"/>
  <c r="B458" i="16"/>
  <c r="C458" i="16"/>
  <c r="D458" i="16"/>
  <c r="E458" i="16"/>
  <c r="F458" i="16"/>
  <c r="G458" i="16"/>
  <c r="B459" i="16"/>
  <c r="C459" i="16"/>
  <c r="D459" i="16"/>
  <c r="E459" i="16"/>
  <c r="F459" i="16"/>
  <c r="G459" i="16"/>
  <c r="B460" i="16"/>
  <c r="C460" i="16"/>
  <c r="D460" i="16"/>
  <c r="E460" i="16"/>
  <c r="F460" i="16"/>
  <c r="G460" i="16"/>
  <c r="B461" i="16"/>
  <c r="C461" i="16"/>
  <c r="D461" i="16"/>
  <c r="E461" i="16"/>
  <c r="F461" i="16"/>
  <c r="G461" i="16"/>
  <c r="B462" i="16"/>
  <c r="C462" i="16"/>
  <c r="D462" i="16"/>
  <c r="E462" i="16"/>
  <c r="F462" i="16"/>
  <c r="G462" i="16"/>
  <c r="B463" i="16"/>
  <c r="C463" i="16"/>
  <c r="D463" i="16"/>
  <c r="E463" i="16"/>
  <c r="F463" i="16"/>
  <c r="G463" i="16"/>
  <c r="B464" i="16"/>
  <c r="C464" i="16"/>
  <c r="D464" i="16"/>
  <c r="E464" i="16"/>
  <c r="F464" i="16"/>
  <c r="G464" i="16"/>
  <c r="B465" i="16"/>
  <c r="C465" i="16"/>
  <c r="D465" i="16"/>
  <c r="E465" i="16"/>
  <c r="F465" i="16"/>
  <c r="G465" i="16"/>
  <c r="B466" i="16"/>
  <c r="C466" i="16"/>
  <c r="D466" i="16"/>
  <c r="E466" i="16"/>
  <c r="F466" i="16"/>
  <c r="G466" i="16"/>
  <c r="B467" i="16"/>
  <c r="C467" i="16"/>
  <c r="D467" i="16"/>
  <c r="E467" i="16"/>
  <c r="F467" i="16"/>
  <c r="G467" i="16"/>
  <c r="B468" i="16"/>
  <c r="C468" i="16"/>
  <c r="D468" i="16"/>
  <c r="E468" i="16"/>
  <c r="F468" i="16"/>
  <c r="G468" i="16"/>
  <c r="B469" i="16"/>
  <c r="C469" i="16"/>
  <c r="D469" i="16"/>
  <c r="E469" i="16"/>
  <c r="F469" i="16"/>
  <c r="G469" i="16"/>
  <c r="B470" i="16"/>
  <c r="C470" i="16"/>
  <c r="D470" i="16"/>
  <c r="E470" i="16"/>
  <c r="F470" i="16"/>
  <c r="G470" i="16"/>
  <c r="B471" i="16"/>
  <c r="C471" i="16"/>
  <c r="D471" i="16"/>
  <c r="E471" i="16"/>
  <c r="F471" i="16"/>
  <c r="G471" i="16"/>
  <c r="B472" i="16"/>
  <c r="C472" i="16"/>
  <c r="D472" i="16"/>
  <c r="E472" i="16"/>
  <c r="F472" i="16"/>
  <c r="G472" i="16"/>
  <c r="B473" i="16"/>
  <c r="C473" i="16"/>
  <c r="D473" i="16"/>
  <c r="E473" i="16"/>
  <c r="F473" i="16"/>
  <c r="G473" i="16"/>
  <c r="B474" i="16"/>
  <c r="C474" i="16"/>
  <c r="D474" i="16"/>
  <c r="E474" i="16"/>
  <c r="F474" i="16"/>
  <c r="G474" i="16"/>
  <c r="B475" i="16"/>
  <c r="C475" i="16"/>
  <c r="D475" i="16"/>
  <c r="E475" i="16"/>
  <c r="F475" i="16"/>
  <c r="G475" i="16"/>
  <c r="B476" i="16"/>
  <c r="C476" i="16"/>
  <c r="D476" i="16"/>
  <c r="E476" i="16"/>
  <c r="F476" i="16"/>
  <c r="G476" i="16"/>
  <c r="B477" i="16"/>
  <c r="C477" i="16"/>
  <c r="D477" i="16"/>
  <c r="E477" i="16"/>
  <c r="F477" i="16"/>
  <c r="G477" i="16"/>
  <c r="B478" i="16"/>
  <c r="C478" i="16"/>
  <c r="D478" i="16"/>
  <c r="E478" i="16"/>
  <c r="F478" i="16"/>
  <c r="G478" i="16"/>
  <c r="B479" i="16"/>
  <c r="C479" i="16"/>
  <c r="D479" i="16"/>
  <c r="E479" i="16"/>
  <c r="F479" i="16"/>
  <c r="G479" i="16"/>
  <c r="B480" i="16"/>
  <c r="C480" i="16"/>
  <c r="D480" i="16"/>
  <c r="E480" i="16"/>
  <c r="F480" i="16"/>
  <c r="G480" i="16"/>
  <c r="B481" i="16"/>
  <c r="C481" i="16"/>
  <c r="D481" i="16"/>
  <c r="E481" i="16"/>
  <c r="F481" i="16"/>
  <c r="G481" i="16"/>
  <c r="B482" i="16"/>
  <c r="C482" i="16"/>
  <c r="D482" i="16"/>
  <c r="E482" i="16"/>
  <c r="F482" i="16"/>
  <c r="G482" i="16"/>
  <c r="B483" i="16"/>
  <c r="C483" i="16"/>
  <c r="D483" i="16"/>
  <c r="E483" i="16"/>
  <c r="F483" i="16"/>
  <c r="G483" i="16"/>
  <c r="B484" i="16"/>
  <c r="C484" i="16"/>
  <c r="D484" i="16"/>
  <c r="E484" i="16"/>
  <c r="F484" i="16"/>
  <c r="G484" i="16"/>
  <c r="B485" i="16"/>
  <c r="C485" i="16"/>
  <c r="D485" i="16"/>
  <c r="E485" i="16"/>
  <c r="F485" i="16"/>
  <c r="G485" i="16"/>
  <c r="B486" i="16"/>
  <c r="C486" i="16"/>
  <c r="D486" i="16"/>
  <c r="E486" i="16"/>
  <c r="F486" i="16"/>
  <c r="G486" i="16"/>
  <c r="B487" i="16"/>
  <c r="C487" i="16"/>
  <c r="D487" i="16"/>
  <c r="E487" i="16"/>
  <c r="F487" i="16"/>
  <c r="G487" i="16"/>
  <c r="B488" i="16"/>
  <c r="C488" i="16"/>
  <c r="D488" i="16"/>
  <c r="E488" i="16"/>
  <c r="F488" i="16"/>
  <c r="G488" i="16"/>
  <c r="B489" i="16"/>
  <c r="C489" i="16"/>
  <c r="D489" i="16"/>
  <c r="E489" i="16"/>
  <c r="F489" i="16"/>
  <c r="G489" i="16"/>
  <c r="B490" i="16"/>
  <c r="C490" i="16"/>
  <c r="D490" i="16"/>
  <c r="E490" i="16"/>
  <c r="F490" i="16"/>
  <c r="G490" i="16"/>
  <c r="B491" i="16"/>
  <c r="C491" i="16"/>
  <c r="D491" i="16"/>
  <c r="E491" i="16"/>
  <c r="F491" i="16"/>
  <c r="G491" i="16"/>
  <c r="B492" i="16"/>
  <c r="C492" i="16"/>
  <c r="D492" i="16"/>
  <c r="E492" i="16"/>
  <c r="F492" i="16"/>
  <c r="G492" i="16"/>
  <c r="B493" i="16"/>
  <c r="C493" i="16"/>
  <c r="D493" i="16"/>
  <c r="E493" i="16"/>
  <c r="F493" i="16"/>
  <c r="G493" i="16"/>
  <c r="B494" i="16"/>
  <c r="C494" i="16"/>
  <c r="D494" i="16"/>
  <c r="E494" i="16"/>
  <c r="F494" i="16"/>
  <c r="G494" i="16"/>
  <c r="B495" i="16"/>
  <c r="C495" i="16"/>
  <c r="D495" i="16"/>
  <c r="E495" i="16"/>
  <c r="F495" i="16"/>
  <c r="G495" i="16"/>
  <c r="B496" i="16"/>
  <c r="C496" i="16"/>
  <c r="D496" i="16"/>
  <c r="E496" i="16"/>
  <c r="F496" i="16"/>
  <c r="G496" i="16"/>
  <c r="B497" i="16"/>
  <c r="C497" i="16"/>
  <c r="D497" i="16"/>
  <c r="E497" i="16"/>
  <c r="F497" i="16"/>
  <c r="G497" i="16"/>
  <c r="B498" i="16"/>
  <c r="C498" i="16"/>
  <c r="D498" i="16"/>
  <c r="E498" i="16"/>
  <c r="F498" i="16"/>
  <c r="G498" i="16"/>
  <c r="B499" i="16"/>
  <c r="C499" i="16"/>
  <c r="D499" i="16"/>
  <c r="E499" i="16"/>
  <c r="F499" i="16"/>
  <c r="G499" i="16"/>
  <c r="B500" i="16"/>
  <c r="C500" i="16"/>
  <c r="D500" i="16"/>
  <c r="E500" i="16"/>
  <c r="F500" i="16"/>
  <c r="G500" i="16"/>
  <c r="B501" i="16"/>
  <c r="C501" i="16"/>
  <c r="D501" i="16"/>
  <c r="E501" i="16"/>
  <c r="F501" i="16"/>
  <c r="G501" i="16"/>
  <c r="B502" i="16"/>
  <c r="C502" i="16"/>
  <c r="D502" i="16"/>
  <c r="E502" i="16"/>
  <c r="F502" i="16"/>
  <c r="G502" i="16"/>
  <c r="B503" i="16"/>
  <c r="C503" i="16"/>
  <c r="D503" i="16"/>
  <c r="E503" i="16"/>
  <c r="F503" i="16"/>
  <c r="G503" i="16"/>
  <c r="B504" i="16"/>
  <c r="C504" i="16"/>
  <c r="D504" i="16"/>
  <c r="E504" i="16"/>
  <c r="F504" i="16"/>
  <c r="G504" i="16"/>
  <c r="B505" i="16"/>
  <c r="C505" i="16"/>
  <c r="D505" i="16"/>
  <c r="E505" i="16"/>
  <c r="F505" i="16"/>
  <c r="G505" i="16"/>
  <c r="B506" i="16"/>
  <c r="C506" i="16"/>
  <c r="D506" i="16"/>
  <c r="E506" i="16"/>
  <c r="F506" i="16"/>
  <c r="G506" i="16"/>
  <c r="B507" i="16"/>
  <c r="C507" i="16"/>
  <c r="D507" i="16"/>
  <c r="E507" i="16"/>
  <c r="F507" i="16"/>
  <c r="G507" i="16"/>
  <c r="B508" i="16"/>
  <c r="C508" i="16"/>
  <c r="D508" i="16"/>
  <c r="E508" i="16"/>
  <c r="F508" i="16"/>
  <c r="G508" i="16"/>
  <c r="B509" i="16"/>
  <c r="C509" i="16"/>
  <c r="D509" i="16"/>
  <c r="E509" i="16"/>
  <c r="F509" i="16"/>
  <c r="G509" i="16"/>
  <c r="B510" i="16"/>
  <c r="C510" i="16"/>
  <c r="D510" i="16"/>
  <c r="E510" i="16"/>
  <c r="F510" i="16"/>
  <c r="G510" i="16"/>
  <c r="B511" i="16"/>
  <c r="C511" i="16"/>
  <c r="D511" i="16"/>
  <c r="E511" i="16"/>
  <c r="F511" i="16"/>
  <c r="G511" i="16"/>
  <c r="B512" i="16"/>
  <c r="C512" i="16"/>
  <c r="D512" i="16"/>
  <c r="E512" i="16"/>
  <c r="F512" i="16"/>
  <c r="G512" i="16"/>
  <c r="B513" i="16"/>
  <c r="C513" i="16"/>
  <c r="D513" i="16"/>
  <c r="E513" i="16"/>
  <c r="F513" i="16"/>
  <c r="G513" i="16"/>
  <c r="B514" i="16"/>
  <c r="C514" i="16"/>
  <c r="D514" i="16"/>
  <c r="E514" i="16"/>
  <c r="F514" i="16"/>
  <c r="G514" i="16"/>
  <c r="B515" i="16"/>
  <c r="C515" i="16"/>
  <c r="D515" i="16"/>
  <c r="E515" i="16"/>
  <c r="F515" i="16"/>
  <c r="G515" i="16"/>
  <c r="B516" i="16"/>
  <c r="C516" i="16"/>
  <c r="D516" i="16"/>
  <c r="E516" i="16"/>
  <c r="F516" i="16"/>
  <c r="G516" i="16"/>
  <c r="B517" i="16"/>
  <c r="C517" i="16"/>
  <c r="D517" i="16"/>
  <c r="E517" i="16"/>
  <c r="F517" i="16"/>
  <c r="G517" i="16"/>
  <c r="B518" i="16"/>
  <c r="C518" i="16"/>
  <c r="D518" i="16"/>
  <c r="E518" i="16"/>
  <c r="F518" i="16"/>
  <c r="G518" i="16"/>
  <c r="B519" i="16"/>
  <c r="C519" i="16"/>
  <c r="D519" i="16"/>
  <c r="E519" i="16"/>
  <c r="F519" i="16"/>
  <c r="G519" i="16"/>
  <c r="B520" i="16"/>
  <c r="C520" i="16"/>
  <c r="D520" i="16"/>
  <c r="E520" i="16"/>
  <c r="F520" i="16"/>
  <c r="G520" i="16"/>
  <c r="B521" i="16"/>
  <c r="C521" i="16"/>
  <c r="D521" i="16"/>
  <c r="E521" i="16"/>
  <c r="F521" i="16"/>
  <c r="G521" i="16"/>
  <c r="B522" i="16"/>
  <c r="C522" i="16"/>
  <c r="D522" i="16"/>
  <c r="E522" i="16"/>
  <c r="F522" i="16"/>
  <c r="G522" i="16"/>
  <c r="B523" i="16"/>
  <c r="C523" i="16"/>
  <c r="D523" i="16"/>
  <c r="E523" i="16"/>
  <c r="F523" i="16"/>
  <c r="G523" i="16"/>
  <c r="B524" i="16"/>
  <c r="C524" i="16"/>
  <c r="D524" i="16"/>
  <c r="E524" i="16"/>
  <c r="F524" i="16"/>
  <c r="G524" i="16"/>
  <c r="B525" i="16"/>
  <c r="C525" i="16"/>
  <c r="D525" i="16"/>
  <c r="E525" i="16"/>
  <c r="F525" i="16"/>
  <c r="G525" i="16"/>
  <c r="B526" i="16"/>
  <c r="C526" i="16"/>
  <c r="D526" i="16"/>
  <c r="E526" i="16"/>
  <c r="F526" i="16"/>
  <c r="G526" i="16"/>
  <c r="B527" i="16"/>
  <c r="C527" i="16"/>
  <c r="D527" i="16"/>
  <c r="E527" i="16"/>
  <c r="F527" i="16"/>
  <c r="G527" i="16"/>
  <c r="B528" i="16"/>
  <c r="C528" i="16"/>
  <c r="D528" i="16"/>
  <c r="E528" i="16"/>
  <c r="F528" i="16"/>
  <c r="G528" i="16"/>
  <c r="B529" i="16"/>
  <c r="C529" i="16"/>
  <c r="D529" i="16"/>
  <c r="E529" i="16"/>
  <c r="F529" i="16"/>
  <c r="G529" i="16"/>
  <c r="B530" i="16"/>
  <c r="C530" i="16"/>
  <c r="D530" i="16"/>
  <c r="E530" i="16"/>
  <c r="F530" i="16"/>
  <c r="G530" i="16"/>
  <c r="B531" i="16"/>
  <c r="C531" i="16"/>
  <c r="D531" i="16"/>
  <c r="E531" i="16"/>
  <c r="F531" i="16"/>
  <c r="G531" i="16"/>
  <c r="B532" i="16"/>
  <c r="C532" i="16"/>
  <c r="D532" i="16"/>
  <c r="E532" i="16"/>
  <c r="F532" i="16"/>
  <c r="G532" i="16"/>
  <c r="B533" i="16"/>
  <c r="C533" i="16"/>
  <c r="D533" i="16"/>
  <c r="E533" i="16"/>
  <c r="F533" i="16"/>
  <c r="G533" i="16"/>
  <c r="B534" i="16"/>
  <c r="C534" i="16"/>
  <c r="D534" i="16"/>
  <c r="E534" i="16"/>
  <c r="F534" i="16"/>
  <c r="G534" i="16"/>
  <c r="B535" i="16"/>
  <c r="C535" i="16"/>
  <c r="D535" i="16"/>
  <c r="E535" i="16"/>
  <c r="F535" i="16"/>
  <c r="G535" i="16"/>
  <c r="B536" i="16"/>
  <c r="C536" i="16"/>
  <c r="D536" i="16"/>
  <c r="E536" i="16"/>
  <c r="F536" i="16"/>
  <c r="G536" i="16"/>
  <c r="B537" i="16"/>
  <c r="C537" i="16"/>
  <c r="D537" i="16"/>
  <c r="E537" i="16"/>
  <c r="F537" i="16"/>
  <c r="G537" i="16"/>
  <c r="B538" i="16"/>
  <c r="C538" i="16"/>
  <c r="D538" i="16"/>
  <c r="E538" i="16"/>
  <c r="F538" i="16"/>
  <c r="G538" i="16"/>
  <c r="B539" i="16"/>
  <c r="C539" i="16"/>
  <c r="D539" i="16"/>
  <c r="E539" i="16"/>
  <c r="F539" i="16"/>
  <c r="G539" i="16"/>
  <c r="B540" i="16"/>
  <c r="C540" i="16"/>
  <c r="D540" i="16"/>
  <c r="E540" i="16"/>
  <c r="F540" i="16"/>
  <c r="G540" i="16"/>
  <c r="B541" i="16"/>
  <c r="C541" i="16"/>
  <c r="D541" i="16"/>
  <c r="E541" i="16"/>
  <c r="F541" i="16"/>
  <c r="G541" i="16"/>
  <c r="B542" i="16"/>
  <c r="C542" i="16"/>
  <c r="D542" i="16"/>
  <c r="E542" i="16"/>
  <c r="F542" i="16"/>
  <c r="G542" i="16"/>
  <c r="B543" i="16"/>
  <c r="C543" i="16"/>
  <c r="D543" i="16"/>
  <c r="E543" i="16"/>
  <c r="F543" i="16"/>
  <c r="G543" i="16"/>
  <c r="B544" i="16"/>
  <c r="C544" i="16"/>
  <c r="D544" i="16"/>
  <c r="E544" i="16"/>
  <c r="F544" i="16"/>
  <c r="G544" i="16"/>
  <c r="B545" i="16"/>
  <c r="C545" i="16"/>
  <c r="D545" i="16"/>
  <c r="E545" i="16"/>
  <c r="F545" i="16"/>
  <c r="G545" i="16"/>
  <c r="B546" i="16"/>
  <c r="C546" i="16"/>
  <c r="D546" i="16"/>
  <c r="E546" i="16"/>
  <c r="F546" i="16"/>
  <c r="G546" i="16"/>
  <c r="B547" i="16"/>
  <c r="C547" i="16"/>
  <c r="D547" i="16"/>
  <c r="E547" i="16"/>
  <c r="F547" i="16"/>
  <c r="G547" i="16"/>
  <c r="B548" i="16"/>
  <c r="C548" i="16"/>
  <c r="D548" i="16"/>
  <c r="E548" i="16"/>
  <c r="F548" i="16"/>
  <c r="G548" i="16"/>
  <c r="B549" i="16"/>
  <c r="C549" i="16"/>
  <c r="D549" i="16"/>
  <c r="E549" i="16"/>
  <c r="F549" i="16"/>
  <c r="G549" i="16"/>
  <c r="B550" i="16"/>
  <c r="C550" i="16"/>
  <c r="D550" i="16"/>
  <c r="E550" i="16"/>
  <c r="F550" i="16"/>
  <c r="G550" i="16"/>
  <c r="B551" i="16"/>
  <c r="C551" i="16"/>
  <c r="D551" i="16"/>
  <c r="E551" i="16"/>
  <c r="F551" i="16"/>
  <c r="G551" i="16"/>
  <c r="B552" i="16"/>
  <c r="C552" i="16"/>
  <c r="D552" i="16"/>
  <c r="E552" i="16"/>
  <c r="F552" i="16"/>
  <c r="G552" i="16"/>
  <c r="B553" i="16"/>
  <c r="C553" i="16"/>
  <c r="D553" i="16"/>
  <c r="E553" i="16"/>
  <c r="F553" i="16"/>
  <c r="G553" i="16"/>
  <c r="B554" i="16"/>
  <c r="C554" i="16"/>
  <c r="D554" i="16"/>
  <c r="E554" i="16"/>
  <c r="F554" i="16"/>
  <c r="G554" i="16"/>
  <c r="B555" i="16"/>
  <c r="C555" i="16"/>
  <c r="D555" i="16"/>
  <c r="E555" i="16"/>
  <c r="F555" i="16"/>
  <c r="G555" i="16"/>
  <c r="B556" i="16"/>
  <c r="C556" i="16"/>
  <c r="D556" i="16"/>
  <c r="E556" i="16"/>
  <c r="F556" i="16"/>
  <c r="G556" i="16"/>
  <c r="B557" i="16"/>
  <c r="C557" i="16"/>
  <c r="D557" i="16"/>
  <c r="E557" i="16"/>
  <c r="F557" i="16"/>
  <c r="G557" i="16"/>
  <c r="B558" i="16"/>
  <c r="C558" i="16"/>
  <c r="D558" i="16"/>
  <c r="E558" i="16"/>
  <c r="F558" i="16"/>
  <c r="G558" i="16"/>
  <c r="B559" i="16"/>
  <c r="C559" i="16"/>
  <c r="D559" i="16"/>
  <c r="E559" i="16"/>
  <c r="F559" i="16"/>
  <c r="G559" i="16"/>
  <c r="B560" i="16"/>
  <c r="C560" i="16"/>
  <c r="D560" i="16"/>
  <c r="E560" i="16"/>
  <c r="F560" i="16"/>
  <c r="G560" i="16"/>
  <c r="B561" i="16"/>
  <c r="C561" i="16"/>
  <c r="D561" i="16"/>
  <c r="E561" i="16"/>
  <c r="F561" i="16"/>
  <c r="G561" i="16"/>
  <c r="B562" i="16"/>
  <c r="C562" i="16"/>
  <c r="D562" i="16"/>
  <c r="E562" i="16"/>
  <c r="F562" i="16"/>
  <c r="G562" i="16"/>
  <c r="B563" i="16"/>
  <c r="C563" i="16"/>
  <c r="D563" i="16"/>
  <c r="E563" i="16"/>
  <c r="F563" i="16"/>
  <c r="G563" i="16"/>
  <c r="B564" i="16"/>
  <c r="C564" i="16"/>
  <c r="D564" i="16"/>
  <c r="E564" i="16"/>
  <c r="F564" i="16"/>
  <c r="G564" i="16"/>
  <c r="B565" i="16"/>
  <c r="C565" i="16"/>
  <c r="D565" i="16"/>
  <c r="E565" i="16"/>
  <c r="F565" i="16"/>
  <c r="G565" i="16"/>
  <c r="B566" i="16"/>
  <c r="C566" i="16"/>
  <c r="D566" i="16"/>
  <c r="E566" i="16"/>
  <c r="F566" i="16"/>
  <c r="G566" i="16"/>
  <c r="B567" i="16"/>
  <c r="C567" i="16"/>
  <c r="D567" i="16"/>
  <c r="E567" i="16"/>
  <c r="F567" i="16"/>
  <c r="G567" i="16"/>
  <c r="B568" i="16"/>
  <c r="C568" i="16"/>
  <c r="D568" i="16"/>
  <c r="E568" i="16"/>
  <c r="F568" i="16"/>
  <c r="G568" i="16"/>
  <c r="B569" i="16"/>
  <c r="C569" i="16"/>
  <c r="D569" i="16"/>
  <c r="E569" i="16"/>
  <c r="F569" i="16"/>
  <c r="G569" i="16"/>
  <c r="B570" i="16"/>
  <c r="C570" i="16"/>
  <c r="D570" i="16"/>
  <c r="E570" i="16"/>
  <c r="F570" i="16"/>
  <c r="G570" i="16"/>
  <c r="B571" i="16"/>
  <c r="C571" i="16"/>
  <c r="D571" i="16"/>
  <c r="E571" i="16"/>
  <c r="F571" i="16"/>
  <c r="G571" i="16"/>
  <c r="B572" i="16"/>
  <c r="C572" i="16"/>
  <c r="D572" i="16"/>
  <c r="E572" i="16"/>
  <c r="F572" i="16"/>
  <c r="G572" i="16"/>
  <c r="B573" i="16"/>
  <c r="C573" i="16"/>
  <c r="D573" i="16"/>
  <c r="E573" i="16"/>
  <c r="F573" i="16"/>
  <c r="G573" i="16"/>
  <c r="B574" i="16"/>
  <c r="C574" i="16"/>
  <c r="D574" i="16"/>
  <c r="E574" i="16"/>
  <c r="F574" i="16"/>
  <c r="G574" i="16"/>
  <c r="B575" i="16"/>
  <c r="C575" i="16"/>
  <c r="D575" i="16"/>
  <c r="E575" i="16"/>
  <c r="F575" i="16"/>
  <c r="G575" i="16"/>
  <c r="B576" i="16"/>
  <c r="C576" i="16"/>
  <c r="D576" i="16"/>
  <c r="E576" i="16"/>
  <c r="F576" i="16"/>
  <c r="G576" i="16"/>
  <c r="B577" i="16"/>
  <c r="C577" i="16"/>
  <c r="D577" i="16"/>
  <c r="E577" i="16"/>
  <c r="F577" i="16"/>
  <c r="G577" i="16"/>
  <c r="B578" i="16"/>
  <c r="C578" i="16"/>
  <c r="D578" i="16"/>
  <c r="E578" i="16"/>
  <c r="F578" i="16"/>
  <c r="G578" i="16"/>
  <c r="B579" i="16"/>
  <c r="C579" i="16"/>
  <c r="D579" i="16"/>
  <c r="E579" i="16"/>
  <c r="F579" i="16"/>
  <c r="G579" i="16"/>
  <c r="B580" i="16"/>
  <c r="C580" i="16"/>
  <c r="D580" i="16"/>
  <c r="E580" i="16"/>
  <c r="F580" i="16"/>
  <c r="G580" i="16"/>
  <c r="B581" i="16"/>
  <c r="C581" i="16"/>
  <c r="D581" i="16"/>
  <c r="E581" i="16"/>
  <c r="F581" i="16"/>
  <c r="G581" i="16"/>
  <c r="B582" i="16"/>
  <c r="C582" i="16"/>
  <c r="D582" i="16"/>
  <c r="E582" i="16"/>
  <c r="F582" i="16"/>
  <c r="G582" i="16"/>
  <c r="B583" i="16"/>
  <c r="C583" i="16"/>
  <c r="D583" i="16"/>
  <c r="E583" i="16"/>
  <c r="F583" i="16"/>
  <c r="G583" i="16"/>
  <c r="B584" i="16"/>
  <c r="C584" i="16"/>
  <c r="D584" i="16"/>
  <c r="E584" i="16"/>
  <c r="F584" i="16"/>
  <c r="G584" i="16"/>
  <c r="B585" i="16"/>
  <c r="C585" i="16"/>
  <c r="D585" i="16"/>
  <c r="E585" i="16"/>
  <c r="F585" i="16"/>
  <c r="G585" i="16"/>
  <c r="B586" i="16"/>
  <c r="C586" i="16"/>
  <c r="D586" i="16"/>
  <c r="E586" i="16"/>
  <c r="F586" i="16"/>
  <c r="G586" i="16"/>
  <c r="B587" i="16"/>
  <c r="C587" i="16"/>
  <c r="D587" i="16"/>
  <c r="E587" i="16"/>
  <c r="F587" i="16"/>
  <c r="G587" i="16"/>
  <c r="B588" i="16"/>
  <c r="C588" i="16"/>
  <c r="D588" i="16"/>
  <c r="E588" i="16"/>
  <c r="F588" i="16"/>
  <c r="G588" i="16"/>
  <c r="B589" i="16"/>
  <c r="C589" i="16"/>
  <c r="D589" i="16"/>
  <c r="E589" i="16"/>
  <c r="F589" i="16"/>
  <c r="G589" i="16"/>
  <c r="B590" i="16"/>
  <c r="C590" i="16"/>
  <c r="D590" i="16"/>
  <c r="E590" i="16"/>
  <c r="F590" i="16"/>
  <c r="G590" i="16"/>
  <c r="B591" i="16"/>
  <c r="C591" i="16"/>
  <c r="D591" i="16"/>
  <c r="E591" i="16"/>
  <c r="F591" i="16"/>
  <c r="G591" i="16"/>
  <c r="B592" i="16"/>
  <c r="C592" i="16"/>
  <c r="D592" i="16"/>
  <c r="E592" i="16"/>
  <c r="F592" i="16"/>
  <c r="G592" i="16"/>
  <c r="B593" i="16"/>
  <c r="C593" i="16"/>
  <c r="D593" i="16"/>
  <c r="E593" i="16"/>
  <c r="F593" i="16"/>
  <c r="G593" i="16"/>
  <c r="B594" i="16"/>
  <c r="C594" i="16"/>
  <c r="D594" i="16"/>
  <c r="E594" i="16"/>
  <c r="F594" i="16"/>
  <c r="G594" i="16"/>
  <c r="B595" i="16"/>
  <c r="C595" i="16"/>
  <c r="D595" i="16"/>
  <c r="E595" i="16"/>
  <c r="F595" i="16"/>
  <c r="G595" i="16"/>
  <c r="B596" i="16"/>
  <c r="C596" i="16"/>
  <c r="D596" i="16"/>
  <c r="E596" i="16"/>
  <c r="F596" i="16"/>
  <c r="G596" i="16"/>
  <c r="B597" i="16"/>
  <c r="C597" i="16"/>
  <c r="D597" i="16"/>
  <c r="E597" i="16"/>
  <c r="F597" i="16"/>
  <c r="G597" i="16"/>
  <c r="B598" i="16"/>
  <c r="C598" i="16"/>
  <c r="D598" i="16"/>
  <c r="E598" i="16"/>
  <c r="F598" i="16"/>
  <c r="G598" i="16"/>
  <c r="B599" i="16"/>
  <c r="C599" i="16"/>
  <c r="D599" i="16"/>
  <c r="E599" i="16"/>
  <c r="F599" i="16"/>
  <c r="G599" i="16"/>
  <c r="B600" i="16"/>
  <c r="C600" i="16"/>
  <c r="D600" i="16"/>
  <c r="E600" i="16"/>
  <c r="F600" i="16"/>
  <c r="G600" i="16"/>
  <c r="B601" i="16"/>
  <c r="C601" i="16"/>
  <c r="D601" i="16"/>
  <c r="E601" i="16"/>
  <c r="F601" i="16"/>
  <c r="G601" i="16"/>
  <c r="B602" i="16"/>
  <c r="C602" i="16"/>
  <c r="D602" i="16"/>
  <c r="E602" i="16"/>
  <c r="F602" i="16"/>
  <c r="G602" i="16"/>
  <c r="B603" i="16"/>
  <c r="C603" i="16"/>
  <c r="D603" i="16"/>
  <c r="E603" i="16"/>
  <c r="F603" i="16"/>
  <c r="G603" i="16"/>
  <c r="B604" i="16"/>
  <c r="C604" i="16"/>
  <c r="D604" i="16"/>
  <c r="E604" i="16"/>
  <c r="F604" i="16"/>
  <c r="G604" i="16"/>
  <c r="B605" i="16"/>
  <c r="C605" i="16"/>
  <c r="D605" i="16"/>
  <c r="E605" i="16"/>
  <c r="F605" i="16"/>
  <c r="G605" i="16"/>
  <c r="B606" i="16"/>
  <c r="C606" i="16"/>
  <c r="D606" i="16"/>
  <c r="E606" i="16"/>
  <c r="F606" i="16"/>
  <c r="G606" i="16"/>
  <c r="B607" i="16"/>
  <c r="C607" i="16"/>
  <c r="D607" i="16"/>
  <c r="E607" i="16"/>
  <c r="F607" i="16"/>
  <c r="G607" i="16"/>
  <c r="B608" i="16"/>
  <c r="C608" i="16"/>
  <c r="D608" i="16"/>
  <c r="E608" i="16"/>
  <c r="F608" i="16"/>
  <c r="G608" i="16"/>
  <c r="B609" i="16"/>
  <c r="C609" i="16"/>
  <c r="D609" i="16"/>
  <c r="E609" i="16"/>
  <c r="F609" i="16"/>
  <c r="G609" i="16"/>
  <c r="B610" i="16"/>
  <c r="C610" i="16"/>
  <c r="D610" i="16"/>
  <c r="E610" i="16"/>
  <c r="F610" i="16"/>
  <c r="G610" i="16"/>
  <c r="B611" i="16"/>
  <c r="C611" i="16"/>
  <c r="D611" i="16"/>
  <c r="E611" i="16"/>
  <c r="F611" i="16"/>
  <c r="G611" i="16"/>
  <c r="B612" i="16"/>
  <c r="C612" i="16"/>
  <c r="D612" i="16"/>
  <c r="E612" i="16"/>
  <c r="F612" i="16"/>
  <c r="G612" i="16"/>
  <c r="B613" i="16"/>
  <c r="C613" i="16"/>
  <c r="D613" i="16"/>
  <c r="E613" i="16"/>
  <c r="F613" i="16"/>
  <c r="G613" i="16"/>
  <c r="B614" i="16"/>
  <c r="C614" i="16"/>
  <c r="D614" i="16"/>
  <c r="E614" i="16"/>
  <c r="F614" i="16"/>
  <c r="G614" i="16"/>
  <c r="B615" i="16"/>
  <c r="C615" i="16"/>
  <c r="D615" i="16"/>
  <c r="E615" i="16"/>
  <c r="F615" i="16"/>
  <c r="G615" i="16"/>
  <c r="B616" i="16"/>
  <c r="C616" i="16"/>
  <c r="D616" i="16"/>
  <c r="E616" i="16"/>
  <c r="F616" i="16"/>
  <c r="G616" i="16"/>
  <c r="B617" i="16"/>
  <c r="C617" i="16"/>
  <c r="D617" i="16"/>
  <c r="E617" i="16"/>
  <c r="F617" i="16"/>
  <c r="G617" i="16"/>
  <c r="B618" i="16"/>
  <c r="C618" i="16"/>
  <c r="D618" i="16"/>
  <c r="E618" i="16"/>
  <c r="F618" i="16"/>
  <c r="G618" i="16"/>
  <c r="B619" i="16"/>
  <c r="C619" i="16"/>
  <c r="D619" i="16"/>
  <c r="E619" i="16"/>
  <c r="F619" i="16"/>
  <c r="G619" i="16"/>
  <c r="B620" i="16"/>
  <c r="C620" i="16"/>
  <c r="D620" i="16"/>
  <c r="E620" i="16"/>
  <c r="F620" i="16"/>
  <c r="G620" i="16"/>
  <c r="B621" i="16"/>
  <c r="C621" i="16"/>
  <c r="D621" i="16"/>
  <c r="E621" i="16"/>
  <c r="F621" i="16"/>
  <c r="G621" i="16"/>
  <c r="B622" i="16"/>
  <c r="C622" i="16"/>
  <c r="D622" i="16"/>
  <c r="E622" i="16"/>
  <c r="F622" i="16"/>
  <c r="G622" i="16"/>
  <c r="B623" i="16"/>
  <c r="C623" i="16"/>
  <c r="D623" i="16"/>
  <c r="E623" i="16"/>
  <c r="F623" i="16"/>
  <c r="G623" i="16"/>
  <c r="B624" i="16"/>
  <c r="C624" i="16"/>
  <c r="D624" i="16"/>
  <c r="E624" i="16"/>
  <c r="F624" i="16"/>
  <c r="G624" i="16"/>
  <c r="B625" i="16"/>
  <c r="C625" i="16"/>
  <c r="D625" i="16"/>
  <c r="E625" i="16"/>
  <c r="F625" i="16"/>
  <c r="G625" i="16"/>
  <c r="B626" i="16"/>
  <c r="C626" i="16"/>
  <c r="D626" i="16"/>
  <c r="E626" i="16"/>
  <c r="F626" i="16"/>
  <c r="G626" i="16"/>
  <c r="B627" i="16"/>
  <c r="C627" i="16"/>
  <c r="D627" i="16"/>
  <c r="E627" i="16"/>
  <c r="F627" i="16"/>
  <c r="G627" i="16"/>
  <c r="B628" i="16"/>
  <c r="C628" i="16"/>
  <c r="D628" i="16"/>
  <c r="E628" i="16"/>
  <c r="F628" i="16"/>
  <c r="G628" i="16"/>
  <c r="B629" i="16"/>
  <c r="C629" i="16"/>
  <c r="D629" i="16"/>
  <c r="E629" i="16"/>
  <c r="F629" i="16"/>
  <c r="G629" i="16"/>
  <c r="B630" i="16"/>
  <c r="C630" i="16"/>
  <c r="D630" i="16"/>
  <c r="E630" i="16"/>
  <c r="F630" i="16"/>
  <c r="G630" i="16"/>
  <c r="B631" i="16"/>
  <c r="C631" i="16"/>
  <c r="D631" i="16"/>
  <c r="E631" i="16"/>
  <c r="F631" i="16"/>
  <c r="G631" i="16"/>
  <c r="B632" i="16"/>
  <c r="C632" i="16"/>
  <c r="D632" i="16"/>
  <c r="E632" i="16"/>
  <c r="F632" i="16"/>
  <c r="G632" i="16"/>
  <c r="B633" i="16"/>
  <c r="C633" i="16"/>
  <c r="D633" i="16"/>
  <c r="E633" i="16"/>
  <c r="F633" i="16"/>
  <c r="G633" i="16"/>
  <c r="B634" i="16"/>
  <c r="C634" i="16"/>
  <c r="D634" i="16"/>
  <c r="E634" i="16"/>
  <c r="F634" i="16"/>
  <c r="G634" i="16"/>
  <c r="B635" i="16"/>
  <c r="C635" i="16"/>
  <c r="D635" i="16"/>
  <c r="E635" i="16"/>
  <c r="F635" i="16"/>
  <c r="G635" i="16"/>
  <c r="B636" i="16"/>
  <c r="C636" i="16"/>
  <c r="D636" i="16"/>
  <c r="E636" i="16"/>
  <c r="F636" i="16"/>
  <c r="G636" i="16"/>
  <c r="B637" i="16"/>
  <c r="C637" i="16"/>
  <c r="D637" i="16"/>
  <c r="E637" i="16"/>
  <c r="F637" i="16"/>
  <c r="G637" i="16"/>
  <c r="B638" i="16"/>
  <c r="C638" i="16"/>
  <c r="D638" i="16"/>
  <c r="E638" i="16"/>
  <c r="F638" i="16"/>
  <c r="G638" i="16"/>
  <c r="B639" i="16"/>
  <c r="C639" i="16"/>
  <c r="D639" i="16"/>
  <c r="E639" i="16"/>
  <c r="F639" i="16"/>
  <c r="G639" i="16"/>
  <c r="B640" i="16"/>
  <c r="C640" i="16"/>
  <c r="D640" i="16"/>
  <c r="E640" i="16"/>
  <c r="F640" i="16"/>
  <c r="G640" i="16"/>
  <c r="B641" i="16"/>
  <c r="C641" i="16"/>
  <c r="D641" i="16"/>
  <c r="E641" i="16"/>
  <c r="F641" i="16"/>
  <c r="G641" i="16"/>
  <c r="B642" i="16"/>
  <c r="C642" i="16"/>
  <c r="D642" i="16"/>
  <c r="E642" i="16"/>
  <c r="F642" i="16"/>
  <c r="G642" i="16"/>
  <c r="B643" i="16"/>
  <c r="C643" i="16"/>
  <c r="D643" i="16"/>
  <c r="E643" i="16"/>
  <c r="F643" i="16"/>
  <c r="G643" i="16"/>
  <c r="B644" i="16"/>
  <c r="C644" i="16"/>
  <c r="D644" i="16"/>
  <c r="E644" i="16"/>
  <c r="F644" i="16"/>
  <c r="G644" i="16"/>
  <c r="B645" i="16"/>
  <c r="C645" i="16"/>
  <c r="D645" i="16"/>
  <c r="E645" i="16"/>
  <c r="F645" i="16"/>
  <c r="G645" i="16"/>
  <c r="B646" i="16"/>
  <c r="C646" i="16"/>
  <c r="D646" i="16"/>
  <c r="E646" i="16"/>
  <c r="F646" i="16"/>
  <c r="G646" i="16"/>
  <c r="B647" i="16"/>
  <c r="C647" i="16"/>
  <c r="D647" i="16"/>
  <c r="E647" i="16"/>
  <c r="F647" i="16"/>
  <c r="G647" i="16"/>
  <c r="B648" i="16"/>
  <c r="C648" i="16"/>
  <c r="D648" i="16"/>
  <c r="E648" i="16"/>
  <c r="F648" i="16"/>
  <c r="G648" i="16"/>
  <c r="B649" i="16"/>
  <c r="C649" i="16"/>
  <c r="D649" i="16"/>
  <c r="E649" i="16"/>
  <c r="F649" i="16"/>
  <c r="G649" i="16"/>
  <c r="B650" i="16"/>
  <c r="C650" i="16"/>
  <c r="D650" i="16"/>
  <c r="E650" i="16"/>
  <c r="F650" i="16"/>
  <c r="G650" i="16"/>
  <c r="B651" i="16"/>
  <c r="C651" i="16"/>
  <c r="D651" i="16"/>
  <c r="E651" i="16"/>
  <c r="F651" i="16"/>
  <c r="G651" i="16"/>
  <c r="B652" i="16"/>
  <c r="C652" i="16"/>
  <c r="D652" i="16"/>
  <c r="E652" i="16"/>
  <c r="F652" i="16"/>
  <c r="G652" i="16"/>
  <c r="B653" i="16"/>
  <c r="C653" i="16"/>
  <c r="D653" i="16"/>
  <c r="E653" i="16"/>
  <c r="F653" i="16"/>
  <c r="G653" i="16"/>
  <c r="B654" i="16"/>
  <c r="C654" i="16"/>
  <c r="D654" i="16"/>
  <c r="E654" i="16"/>
  <c r="F654" i="16"/>
  <c r="G654" i="16"/>
  <c r="B655" i="16"/>
  <c r="C655" i="16"/>
  <c r="D655" i="16"/>
  <c r="E655" i="16"/>
  <c r="F655" i="16"/>
  <c r="G655" i="16"/>
  <c r="B656" i="16"/>
  <c r="C656" i="16"/>
  <c r="D656" i="16"/>
  <c r="E656" i="16"/>
  <c r="F656" i="16"/>
  <c r="G656" i="16"/>
  <c r="B657" i="16"/>
  <c r="C657" i="16"/>
  <c r="D657" i="16"/>
  <c r="E657" i="16"/>
  <c r="F657" i="16"/>
  <c r="G657" i="16"/>
  <c r="B658" i="16"/>
  <c r="C658" i="16"/>
  <c r="D658" i="16"/>
  <c r="E658" i="16"/>
  <c r="F658" i="16"/>
  <c r="G658" i="16"/>
  <c r="B659" i="16"/>
  <c r="C659" i="16"/>
  <c r="D659" i="16"/>
  <c r="E659" i="16"/>
  <c r="F659" i="16"/>
  <c r="G659" i="16"/>
  <c r="B660" i="16"/>
  <c r="C660" i="16"/>
  <c r="D660" i="16"/>
  <c r="E660" i="16"/>
  <c r="F660" i="16"/>
  <c r="G660" i="16"/>
  <c r="B661" i="16"/>
  <c r="C661" i="16"/>
  <c r="D661" i="16"/>
  <c r="E661" i="16"/>
  <c r="F661" i="16"/>
  <c r="G661" i="16"/>
  <c r="B662" i="16"/>
  <c r="C662" i="16"/>
  <c r="D662" i="16"/>
  <c r="E662" i="16"/>
  <c r="F662" i="16"/>
  <c r="G662" i="16"/>
  <c r="B663" i="16"/>
  <c r="C663" i="16"/>
  <c r="D663" i="16"/>
  <c r="E663" i="16"/>
  <c r="F663" i="16"/>
  <c r="G663" i="16"/>
  <c r="B664" i="16"/>
  <c r="C664" i="16"/>
  <c r="D664" i="16"/>
  <c r="E664" i="16"/>
  <c r="F664" i="16"/>
  <c r="G664" i="16"/>
  <c r="B665" i="16"/>
  <c r="C665" i="16"/>
  <c r="D665" i="16"/>
  <c r="E665" i="16"/>
  <c r="F665" i="16"/>
  <c r="G665" i="16"/>
  <c r="B666" i="16"/>
  <c r="C666" i="16"/>
  <c r="D666" i="16"/>
  <c r="E666" i="16"/>
  <c r="F666" i="16"/>
  <c r="G666" i="16"/>
  <c r="B667" i="16"/>
  <c r="C667" i="16"/>
  <c r="D667" i="16"/>
  <c r="E667" i="16"/>
  <c r="F667" i="16"/>
  <c r="G667" i="16"/>
  <c r="B668" i="16"/>
  <c r="C668" i="16"/>
  <c r="D668" i="16"/>
  <c r="E668" i="16"/>
  <c r="F668" i="16"/>
  <c r="G668" i="16"/>
  <c r="B669" i="16"/>
  <c r="C669" i="16"/>
  <c r="D669" i="16"/>
  <c r="E669" i="16"/>
  <c r="F669" i="16"/>
  <c r="G669" i="16"/>
  <c r="B670" i="16"/>
  <c r="C670" i="16"/>
  <c r="D670" i="16"/>
  <c r="E670" i="16"/>
  <c r="F670" i="16"/>
  <c r="G670" i="16"/>
  <c r="B671" i="16"/>
  <c r="C671" i="16"/>
  <c r="D671" i="16"/>
  <c r="E671" i="16"/>
  <c r="F671" i="16"/>
  <c r="G671" i="16"/>
  <c r="B672" i="16"/>
  <c r="C672" i="16"/>
  <c r="D672" i="16"/>
  <c r="E672" i="16"/>
  <c r="F672" i="16"/>
  <c r="G672" i="16"/>
  <c r="B673" i="16"/>
  <c r="C673" i="16"/>
  <c r="D673" i="16"/>
  <c r="E673" i="16"/>
  <c r="F673" i="16"/>
  <c r="G673" i="16"/>
  <c r="B674" i="16"/>
  <c r="C674" i="16"/>
  <c r="D674" i="16"/>
  <c r="E674" i="16"/>
  <c r="F674" i="16"/>
  <c r="G674" i="16"/>
  <c r="B675" i="16"/>
  <c r="C675" i="16"/>
  <c r="D675" i="16"/>
  <c r="E675" i="16"/>
  <c r="F675" i="16"/>
  <c r="G675" i="16"/>
  <c r="B676" i="16"/>
  <c r="C676" i="16"/>
  <c r="D676" i="16"/>
  <c r="E676" i="16"/>
  <c r="F676" i="16"/>
  <c r="G676" i="16"/>
  <c r="B677" i="16"/>
  <c r="C677" i="16"/>
  <c r="D677" i="16"/>
  <c r="E677" i="16"/>
  <c r="F677" i="16"/>
  <c r="G677" i="16"/>
  <c r="B678" i="16"/>
  <c r="C678" i="16"/>
  <c r="D678" i="16"/>
  <c r="E678" i="16"/>
  <c r="F678" i="16"/>
  <c r="G678" i="16"/>
  <c r="B679" i="16"/>
  <c r="C679" i="16"/>
  <c r="D679" i="16"/>
  <c r="E679" i="16"/>
  <c r="F679" i="16"/>
  <c r="G679" i="16"/>
  <c r="B680" i="16"/>
  <c r="C680" i="16"/>
  <c r="D680" i="16"/>
  <c r="E680" i="16"/>
  <c r="F680" i="16"/>
  <c r="G680" i="16"/>
  <c r="B681" i="16"/>
  <c r="C681" i="16"/>
  <c r="D681" i="16"/>
  <c r="E681" i="16"/>
  <c r="F681" i="16"/>
  <c r="G681" i="16"/>
  <c r="B682" i="16"/>
  <c r="C682" i="16"/>
  <c r="D682" i="16"/>
  <c r="E682" i="16"/>
  <c r="F682" i="16"/>
  <c r="G682" i="16"/>
  <c r="B683" i="16"/>
  <c r="C683" i="16"/>
  <c r="D683" i="16"/>
  <c r="E683" i="16"/>
  <c r="F683" i="16"/>
  <c r="G683" i="16"/>
  <c r="B684" i="16"/>
  <c r="C684" i="16"/>
  <c r="D684" i="16"/>
  <c r="E684" i="16"/>
  <c r="F684" i="16"/>
  <c r="G684" i="16"/>
  <c r="B685" i="16"/>
  <c r="C685" i="16"/>
  <c r="D685" i="16"/>
  <c r="E685" i="16"/>
  <c r="F685" i="16"/>
  <c r="G685" i="16"/>
  <c r="B686" i="16"/>
  <c r="C686" i="16"/>
  <c r="D686" i="16"/>
  <c r="E686" i="16"/>
  <c r="F686" i="16"/>
  <c r="G686" i="16"/>
  <c r="B687" i="16"/>
  <c r="C687" i="16"/>
  <c r="D687" i="16"/>
  <c r="E687" i="16"/>
  <c r="F687" i="16"/>
  <c r="G687" i="16"/>
  <c r="B688" i="16"/>
  <c r="C688" i="16"/>
  <c r="D688" i="16"/>
  <c r="E688" i="16"/>
  <c r="F688" i="16"/>
  <c r="G688" i="16"/>
  <c r="B689" i="16"/>
  <c r="C689" i="16"/>
  <c r="D689" i="16"/>
  <c r="E689" i="16"/>
  <c r="F689" i="16"/>
  <c r="G689" i="16"/>
  <c r="B690" i="16"/>
  <c r="C690" i="16"/>
  <c r="D690" i="16"/>
  <c r="E690" i="16"/>
  <c r="F690" i="16"/>
  <c r="G690" i="16"/>
  <c r="B691" i="16"/>
  <c r="C691" i="16"/>
  <c r="D691" i="16"/>
  <c r="E691" i="16"/>
  <c r="F691" i="16"/>
  <c r="G691" i="16"/>
  <c r="B692" i="16"/>
  <c r="C692" i="16"/>
  <c r="D692" i="16"/>
  <c r="E692" i="16"/>
  <c r="F692" i="16"/>
  <c r="G692" i="16"/>
  <c r="B693" i="16"/>
  <c r="C693" i="16"/>
  <c r="D693" i="16"/>
  <c r="E693" i="16"/>
  <c r="F693" i="16"/>
  <c r="G693" i="16"/>
  <c r="B694" i="16"/>
  <c r="C694" i="16"/>
  <c r="D694" i="16"/>
  <c r="E694" i="16"/>
  <c r="F694" i="16"/>
  <c r="G694" i="16"/>
  <c r="B695" i="16"/>
  <c r="C695" i="16"/>
  <c r="D695" i="16"/>
  <c r="E695" i="16"/>
  <c r="F695" i="16"/>
  <c r="G695" i="16"/>
  <c r="B696" i="16"/>
  <c r="C696" i="16"/>
  <c r="D696" i="16"/>
  <c r="E696" i="16"/>
  <c r="F696" i="16"/>
  <c r="G696" i="16"/>
  <c r="B697" i="16"/>
  <c r="C697" i="16"/>
  <c r="D697" i="16"/>
  <c r="E697" i="16"/>
  <c r="F697" i="16"/>
  <c r="G697" i="16"/>
  <c r="B698" i="16"/>
  <c r="C698" i="16"/>
  <c r="D698" i="16"/>
  <c r="E698" i="16"/>
  <c r="F698" i="16"/>
  <c r="G698" i="16"/>
  <c r="B699" i="16"/>
  <c r="C699" i="16"/>
  <c r="D699" i="16"/>
  <c r="E699" i="16"/>
  <c r="F699" i="16"/>
  <c r="G699" i="16"/>
  <c r="B700" i="16"/>
  <c r="C700" i="16"/>
  <c r="D700" i="16"/>
  <c r="E700" i="16"/>
  <c r="F700" i="16"/>
  <c r="G700" i="16"/>
  <c r="B701" i="16"/>
  <c r="C701" i="16"/>
  <c r="D701" i="16"/>
  <c r="E701" i="16"/>
  <c r="F701" i="16"/>
  <c r="G701" i="16"/>
  <c r="B702" i="16"/>
  <c r="C702" i="16"/>
  <c r="D702" i="16"/>
  <c r="E702" i="16"/>
  <c r="F702" i="16"/>
  <c r="G702" i="16"/>
  <c r="B703" i="16"/>
  <c r="C703" i="16"/>
  <c r="D703" i="16"/>
  <c r="E703" i="16"/>
  <c r="F703" i="16"/>
  <c r="G703" i="16"/>
  <c r="B704" i="16"/>
  <c r="C704" i="16"/>
  <c r="D704" i="16"/>
  <c r="E704" i="16"/>
  <c r="F704" i="16"/>
  <c r="G704" i="16"/>
  <c r="B705" i="16"/>
  <c r="C705" i="16"/>
  <c r="D705" i="16"/>
  <c r="E705" i="16"/>
  <c r="F705" i="16"/>
  <c r="G705" i="16"/>
  <c r="B706" i="16"/>
  <c r="C706" i="16"/>
  <c r="D706" i="16"/>
  <c r="E706" i="16"/>
  <c r="F706" i="16"/>
  <c r="G706" i="16"/>
  <c r="B707" i="16"/>
  <c r="C707" i="16"/>
  <c r="D707" i="16"/>
  <c r="E707" i="16"/>
  <c r="F707" i="16"/>
  <c r="G707" i="16"/>
  <c r="B708" i="16"/>
  <c r="C708" i="16"/>
  <c r="D708" i="16"/>
  <c r="E708" i="16"/>
  <c r="F708" i="16"/>
  <c r="G708" i="16"/>
  <c r="B709" i="16"/>
  <c r="C709" i="16"/>
  <c r="D709" i="16"/>
  <c r="E709" i="16"/>
  <c r="F709" i="16"/>
  <c r="G709" i="16"/>
  <c r="B710" i="16"/>
  <c r="C710" i="16"/>
  <c r="D710" i="16"/>
  <c r="E710" i="16"/>
  <c r="F710" i="16"/>
  <c r="G710" i="16"/>
  <c r="B711" i="16"/>
  <c r="C711" i="16"/>
  <c r="D711" i="16"/>
  <c r="E711" i="16"/>
  <c r="F711" i="16"/>
  <c r="G711" i="16"/>
  <c r="B712" i="16"/>
  <c r="C712" i="16"/>
  <c r="D712" i="16"/>
  <c r="E712" i="16"/>
  <c r="F712" i="16"/>
  <c r="G712" i="16"/>
  <c r="B713" i="16"/>
  <c r="C713" i="16"/>
  <c r="D713" i="16"/>
  <c r="E713" i="16"/>
  <c r="F713" i="16"/>
  <c r="G713" i="16"/>
  <c r="B714" i="16"/>
  <c r="C714" i="16"/>
  <c r="D714" i="16"/>
  <c r="E714" i="16"/>
  <c r="F714" i="16"/>
  <c r="G714" i="16"/>
  <c r="B715" i="16"/>
  <c r="C715" i="16"/>
  <c r="D715" i="16"/>
  <c r="E715" i="16"/>
  <c r="F715" i="16"/>
  <c r="G715" i="16"/>
  <c r="B716" i="16"/>
  <c r="C716" i="16"/>
  <c r="D716" i="16"/>
  <c r="E716" i="16"/>
  <c r="F716" i="16"/>
  <c r="G716" i="16"/>
  <c r="B717" i="16"/>
  <c r="C717" i="16"/>
  <c r="D717" i="16"/>
  <c r="E717" i="16"/>
  <c r="F717" i="16"/>
  <c r="G717" i="16"/>
  <c r="B718" i="16"/>
  <c r="C718" i="16"/>
  <c r="D718" i="16"/>
  <c r="E718" i="16"/>
  <c r="F718" i="16"/>
  <c r="G718" i="16"/>
  <c r="B719" i="16"/>
  <c r="C719" i="16"/>
  <c r="D719" i="16"/>
  <c r="E719" i="16"/>
  <c r="F719" i="16"/>
  <c r="G719" i="16"/>
  <c r="B720" i="16"/>
  <c r="C720" i="16"/>
  <c r="D720" i="16"/>
  <c r="E720" i="16"/>
  <c r="F720" i="16"/>
  <c r="G720" i="16"/>
  <c r="B721" i="16"/>
  <c r="C721" i="16"/>
  <c r="D721" i="16"/>
  <c r="E721" i="16"/>
  <c r="F721" i="16"/>
  <c r="G721" i="16"/>
  <c r="B722" i="16"/>
  <c r="C722" i="16"/>
  <c r="D722" i="16"/>
  <c r="E722" i="16"/>
  <c r="F722" i="16"/>
  <c r="G722" i="16"/>
  <c r="B723" i="16"/>
  <c r="C723" i="16"/>
  <c r="D723" i="16"/>
  <c r="E723" i="16"/>
  <c r="F723" i="16"/>
  <c r="G723" i="16"/>
  <c r="B724" i="16"/>
  <c r="C724" i="16"/>
  <c r="D724" i="16"/>
  <c r="E724" i="16"/>
  <c r="F724" i="16"/>
  <c r="G724" i="16"/>
  <c r="B725" i="16"/>
  <c r="C725" i="16"/>
  <c r="D725" i="16"/>
  <c r="E725" i="16"/>
  <c r="F725" i="16"/>
  <c r="G725" i="16"/>
  <c r="B726" i="16"/>
  <c r="C726" i="16"/>
  <c r="D726" i="16"/>
  <c r="E726" i="16"/>
  <c r="F726" i="16"/>
  <c r="G726" i="16"/>
  <c r="B727" i="16"/>
  <c r="C727" i="16"/>
  <c r="D727" i="16"/>
  <c r="E727" i="16"/>
  <c r="F727" i="16"/>
  <c r="G727" i="16"/>
  <c r="B728" i="16"/>
  <c r="C728" i="16"/>
  <c r="D728" i="16"/>
  <c r="E728" i="16"/>
  <c r="F728" i="16"/>
  <c r="G728" i="16"/>
  <c r="B729" i="16"/>
  <c r="C729" i="16"/>
  <c r="D729" i="16"/>
  <c r="E729" i="16"/>
  <c r="F729" i="16"/>
  <c r="G729" i="16"/>
  <c r="B730" i="16"/>
  <c r="C730" i="16"/>
  <c r="D730" i="16"/>
  <c r="E730" i="16"/>
  <c r="F730" i="16"/>
  <c r="G730" i="16"/>
  <c r="B731" i="16"/>
  <c r="C731" i="16"/>
  <c r="D731" i="16"/>
  <c r="E731" i="16"/>
  <c r="F731" i="16"/>
  <c r="G731" i="16"/>
  <c r="B732" i="16"/>
  <c r="C732" i="16"/>
  <c r="D732" i="16"/>
  <c r="E732" i="16"/>
  <c r="F732" i="16"/>
  <c r="G732" i="16"/>
  <c r="B733" i="16"/>
  <c r="C733" i="16"/>
  <c r="D733" i="16"/>
  <c r="E733" i="16"/>
  <c r="F733" i="16"/>
  <c r="G733" i="16"/>
  <c r="B734" i="16"/>
  <c r="C734" i="16"/>
  <c r="D734" i="16"/>
  <c r="E734" i="16"/>
  <c r="F734" i="16"/>
  <c r="G734" i="16"/>
  <c r="B735" i="16"/>
  <c r="C735" i="16"/>
  <c r="D735" i="16"/>
  <c r="E735" i="16"/>
  <c r="F735" i="16"/>
  <c r="G735" i="16"/>
  <c r="B736" i="16"/>
  <c r="C736" i="16"/>
  <c r="D736" i="16"/>
  <c r="E736" i="16"/>
  <c r="F736" i="16"/>
  <c r="G736" i="16"/>
  <c r="B737" i="16"/>
  <c r="C737" i="16"/>
  <c r="D737" i="16"/>
  <c r="E737" i="16"/>
  <c r="F737" i="16"/>
  <c r="G737" i="16"/>
  <c r="B738" i="16"/>
  <c r="C738" i="16"/>
  <c r="D738" i="16"/>
  <c r="E738" i="16"/>
  <c r="F738" i="16"/>
  <c r="G738" i="16"/>
  <c r="B739" i="16"/>
  <c r="C739" i="16"/>
  <c r="D739" i="16"/>
  <c r="E739" i="16"/>
  <c r="F739" i="16"/>
  <c r="G739" i="16"/>
  <c r="B740" i="16"/>
  <c r="C740" i="16"/>
  <c r="D740" i="16"/>
  <c r="E740" i="16"/>
  <c r="F740" i="16"/>
  <c r="G740" i="16"/>
  <c r="B741" i="16"/>
  <c r="C741" i="16"/>
  <c r="D741" i="16"/>
  <c r="E741" i="16"/>
  <c r="F741" i="16"/>
  <c r="G741" i="16"/>
  <c r="B742" i="16"/>
  <c r="C742" i="16"/>
  <c r="D742" i="16"/>
  <c r="E742" i="16"/>
  <c r="F742" i="16"/>
  <c r="G742" i="16"/>
  <c r="B743" i="16"/>
  <c r="C743" i="16"/>
  <c r="D743" i="16"/>
  <c r="E743" i="16"/>
  <c r="F743" i="16"/>
  <c r="G743" i="16"/>
  <c r="B744" i="16"/>
  <c r="C744" i="16"/>
  <c r="D744" i="16"/>
  <c r="E744" i="16"/>
  <c r="F744" i="16"/>
  <c r="G744" i="16"/>
  <c r="B745" i="16"/>
  <c r="C745" i="16"/>
  <c r="D745" i="16"/>
  <c r="E745" i="16"/>
  <c r="F745" i="16"/>
  <c r="G745" i="16"/>
  <c r="B746" i="16"/>
  <c r="C746" i="16"/>
  <c r="D746" i="16"/>
  <c r="E746" i="16"/>
  <c r="F746" i="16"/>
  <c r="G746" i="16"/>
  <c r="B747" i="16"/>
  <c r="C747" i="16"/>
  <c r="D747" i="16"/>
  <c r="E747" i="16"/>
  <c r="F747" i="16"/>
  <c r="G747" i="16"/>
  <c r="B748" i="16"/>
  <c r="C748" i="16"/>
  <c r="D748" i="16"/>
  <c r="E748" i="16"/>
  <c r="F748" i="16"/>
  <c r="G748" i="16"/>
  <c r="B749" i="16"/>
  <c r="C749" i="16"/>
  <c r="D749" i="16"/>
  <c r="E749" i="16"/>
  <c r="F749" i="16"/>
  <c r="G749" i="16"/>
  <c r="B750" i="16"/>
  <c r="C750" i="16"/>
  <c r="D750" i="16"/>
  <c r="E750" i="16"/>
  <c r="F750" i="16"/>
  <c r="G750" i="16"/>
  <c r="B751" i="16"/>
  <c r="C751" i="16"/>
  <c r="D751" i="16"/>
  <c r="E751" i="16"/>
  <c r="F751" i="16"/>
  <c r="G751" i="16"/>
  <c r="B752" i="16"/>
  <c r="C752" i="16"/>
  <c r="D752" i="16"/>
  <c r="E752" i="16"/>
  <c r="F752" i="16"/>
  <c r="G752" i="16"/>
  <c r="B753" i="16"/>
  <c r="C753" i="16"/>
  <c r="D753" i="16"/>
  <c r="E753" i="16"/>
  <c r="F753" i="16"/>
  <c r="G753" i="16"/>
  <c r="B754" i="16"/>
  <c r="C754" i="16"/>
  <c r="D754" i="16"/>
  <c r="E754" i="16"/>
  <c r="F754" i="16"/>
  <c r="G754" i="16"/>
  <c r="B755" i="16"/>
  <c r="C755" i="16"/>
  <c r="D755" i="16"/>
  <c r="E755" i="16"/>
  <c r="F755" i="16"/>
  <c r="G755" i="16"/>
  <c r="B756" i="16"/>
  <c r="C756" i="16"/>
  <c r="D756" i="16"/>
  <c r="E756" i="16"/>
  <c r="F756" i="16"/>
  <c r="G756" i="16"/>
  <c r="B757" i="16"/>
  <c r="C757" i="16"/>
  <c r="D757" i="16"/>
  <c r="E757" i="16"/>
  <c r="F757" i="16"/>
  <c r="G757" i="16"/>
  <c r="B758" i="16"/>
  <c r="C758" i="16"/>
  <c r="D758" i="16"/>
  <c r="E758" i="16"/>
  <c r="F758" i="16"/>
  <c r="G758" i="16"/>
  <c r="B759" i="16"/>
  <c r="C759" i="16"/>
  <c r="D759" i="16"/>
  <c r="E759" i="16"/>
  <c r="F759" i="16"/>
  <c r="G759" i="16"/>
  <c r="B760" i="16"/>
  <c r="C760" i="16"/>
  <c r="D760" i="16"/>
  <c r="E760" i="16"/>
  <c r="F760" i="16"/>
  <c r="G760" i="16"/>
  <c r="B761" i="16"/>
  <c r="C761" i="16"/>
  <c r="D761" i="16"/>
  <c r="E761" i="16"/>
  <c r="F761" i="16"/>
  <c r="G761" i="16"/>
  <c r="B762" i="16"/>
  <c r="C762" i="16"/>
  <c r="D762" i="16"/>
  <c r="E762" i="16"/>
  <c r="F762" i="16"/>
  <c r="G762" i="16"/>
  <c r="B763" i="16"/>
  <c r="C763" i="16"/>
  <c r="D763" i="16"/>
  <c r="E763" i="16"/>
  <c r="F763" i="16"/>
  <c r="G763" i="16"/>
  <c r="B764" i="16"/>
  <c r="C764" i="16"/>
  <c r="D764" i="16"/>
  <c r="E764" i="16"/>
  <c r="F764" i="16"/>
  <c r="G764" i="16"/>
  <c r="B765" i="16"/>
  <c r="C765" i="16"/>
  <c r="D765" i="16"/>
  <c r="E765" i="16"/>
  <c r="F765" i="16"/>
  <c r="G765" i="16"/>
  <c r="B766" i="16"/>
  <c r="C766" i="16"/>
  <c r="D766" i="16"/>
  <c r="E766" i="16"/>
  <c r="F766" i="16"/>
  <c r="G766" i="16"/>
  <c r="B767" i="16"/>
  <c r="C767" i="16"/>
  <c r="D767" i="16"/>
  <c r="E767" i="16"/>
  <c r="F767" i="16"/>
  <c r="G767" i="16"/>
  <c r="B768" i="16"/>
  <c r="C768" i="16"/>
  <c r="D768" i="16"/>
  <c r="E768" i="16"/>
  <c r="F768" i="16"/>
  <c r="G768" i="16"/>
  <c r="B769" i="16"/>
  <c r="C769" i="16"/>
  <c r="D769" i="16"/>
  <c r="E769" i="16"/>
  <c r="F769" i="16"/>
  <c r="G769" i="16"/>
  <c r="B770" i="16"/>
  <c r="C770" i="16"/>
  <c r="D770" i="16"/>
  <c r="E770" i="16"/>
  <c r="F770" i="16"/>
  <c r="G770" i="16"/>
  <c r="B771" i="16"/>
  <c r="C771" i="16"/>
  <c r="D771" i="16"/>
  <c r="E771" i="16"/>
  <c r="F771" i="16"/>
  <c r="G771" i="16"/>
  <c r="B772" i="16"/>
  <c r="C772" i="16"/>
  <c r="D772" i="16"/>
  <c r="E772" i="16"/>
  <c r="F772" i="16"/>
  <c r="G772" i="16"/>
  <c r="B773" i="16"/>
  <c r="C773" i="16"/>
  <c r="D773" i="16"/>
  <c r="E773" i="16"/>
  <c r="F773" i="16"/>
  <c r="G773" i="16"/>
  <c r="B774" i="16"/>
  <c r="C774" i="16"/>
  <c r="D774" i="16"/>
  <c r="E774" i="16"/>
  <c r="F774" i="16"/>
  <c r="G774" i="16"/>
  <c r="B775" i="16"/>
  <c r="C775" i="16"/>
  <c r="D775" i="16"/>
  <c r="E775" i="16"/>
  <c r="F775" i="16"/>
  <c r="G775" i="16"/>
  <c r="B776" i="16"/>
  <c r="C776" i="16"/>
  <c r="D776" i="16"/>
  <c r="E776" i="16"/>
  <c r="F776" i="16"/>
  <c r="G776" i="16"/>
  <c r="B777" i="16"/>
  <c r="C777" i="16"/>
  <c r="D777" i="16"/>
  <c r="E777" i="16"/>
  <c r="F777" i="16"/>
  <c r="G777" i="16"/>
  <c r="B778" i="16"/>
  <c r="C778" i="16"/>
  <c r="D778" i="16"/>
  <c r="E778" i="16"/>
  <c r="F778" i="16"/>
  <c r="G778" i="16"/>
  <c r="B779" i="16"/>
  <c r="C779" i="16"/>
  <c r="D779" i="16"/>
  <c r="E779" i="16"/>
  <c r="F779" i="16"/>
  <c r="G779" i="16"/>
  <c r="B780" i="16"/>
  <c r="C780" i="16"/>
  <c r="D780" i="16"/>
  <c r="E780" i="16"/>
  <c r="F780" i="16"/>
  <c r="G780" i="16"/>
  <c r="B781" i="16"/>
  <c r="C781" i="16"/>
  <c r="D781" i="16"/>
  <c r="E781" i="16"/>
  <c r="F781" i="16"/>
  <c r="G781" i="16"/>
  <c r="B782" i="16"/>
  <c r="C782" i="16"/>
  <c r="D782" i="16"/>
  <c r="E782" i="16"/>
  <c r="F782" i="16"/>
  <c r="G782" i="16"/>
  <c r="B783" i="16"/>
  <c r="C783" i="16"/>
  <c r="D783" i="16"/>
  <c r="E783" i="16"/>
  <c r="F783" i="16"/>
  <c r="G783" i="16"/>
  <c r="B784" i="16"/>
  <c r="C784" i="16"/>
  <c r="D784" i="16"/>
  <c r="E784" i="16"/>
  <c r="F784" i="16"/>
  <c r="G784" i="16"/>
  <c r="B785" i="16"/>
  <c r="C785" i="16"/>
  <c r="D785" i="16"/>
  <c r="E785" i="16"/>
  <c r="F785" i="16"/>
  <c r="G785" i="16"/>
  <c r="B786" i="16"/>
  <c r="C786" i="16"/>
  <c r="D786" i="16"/>
  <c r="E786" i="16"/>
  <c r="F786" i="16"/>
  <c r="G786" i="16"/>
  <c r="B787" i="16"/>
  <c r="C787" i="16"/>
  <c r="D787" i="16"/>
  <c r="E787" i="16"/>
  <c r="F787" i="16"/>
  <c r="G787" i="16"/>
  <c r="B788" i="16"/>
  <c r="C788" i="16"/>
  <c r="D788" i="16"/>
  <c r="E788" i="16"/>
  <c r="F788" i="16"/>
  <c r="G788" i="16"/>
  <c r="B789" i="16"/>
  <c r="C789" i="16"/>
  <c r="D789" i="16"/>
  <c r="E789" i="16"/>
  <c r="F789" i="16"/>
  <c r="G789" i="16"/>
  <c r="B790" i="16"/>
  <c r="C790" i="16"/>
  <c r="D790" i="16"/>
  <c r="E790" i="16"/>
  <c r="F790" i="16"/>
  <c r="G790" i="16"/>
  <c r="B791" i="16"/>
  <c r="C791" i="16"/>
  <c r="D791" i="16"/>
  <c r="E791" i="16"/>
  <c r="F791" i="16"/>
  <c r="G791" i="16"/>
  <c r="B792" i="16"/>
  <c r="C792" i="16"/>
  <c r="D792" i="16"/>
  <c r="E792" i="16"/>
  <c r="F792" i="16"/>
  <c r="G792" i="16"/>
  <c r="B793" i="16"/>
  <c r="C793" i="16"/>
  <c r="D793" i="16"/>
  <c r="E793" i="16"/>
  <c r="F793" i="16"/>
  <c r="G793" i="16"/>
  <c r="B794" i="16"/>
  <c r="C794" i="16"/>
  <c r="D794" i="16"/>
  <c r="E794" i="16"/>
  <c r="F794" i="16"/>
  <c r="G794" i="16"/>
  <c r="B795" i="16"/>
  <c r="C795" i="16"/>
  <c r="D795" i="16"/>
  <c r="E795" i="16"/>
  <c r="F795" i="16"/>
  <c r="G795" i="16"/>
  <c r="B796" i="16"/>
  <c r="C796" i="16"/>
  <c r="D796" i="16"/>
  <c r="E796" i="16"/>
  <c r="F796" i="16"/>
  <c r="G796" i="16"/>
  <c r="B797" i="16"/>
  <c r="C797" i="16"/>
  <c r="D797" i="16"/>
  <c r="E797" i="16"/>
  <c r="F797" i="16"/>
  <c r="G797" i="16"/>
  <c r="B798" i="16"/>
  <c r="C798" i="16"/>
  <c r="D798" i="16"/>
  <c r="E798" i="16"/>
  <c r="F798" i="16"/>
  <c r="G798" i="16"/>
  <c r="B799" i="16"/>
  <c r="C799" i="16"/>
  <c r="D799" i="16"/>
  <c r="E799" i="16"/>
  <c r="F799" i="16"/>
  <c r="G799" i="16"/>
  <c r="B800" i="16"/>
  <c r="C800" i="16"/>
  <c r="D800" i="16"/>
  <c r="E800" i="16"/>
  <c r="F800" i="16"/>
  <c r="G800" i="16"/>
  <c r="B801" i="16"/>
  <c r="C801" i="16"/>
  <c r="D801" i="16"/>
  <c r="E801" i="16"/>
  <c r="F801" i="16"/>
  <c r="G801" i="16"/>
  <c r="B802" i="16"/>
  <c r="C802" i="16"/>
  <c r="D802" i="16"/>
  <c r="E802" i="16"/>
  <c r="F802" i="16"/>
  <c r="G802" i="16"/>
  <c r="B803" i="16"/>
  <c r="C803" i="16"/>
  <c r="D803" i="16"/>
  <c r="E803" i="16"/>
  <c r="F803" i="16"/>
  <c r="G803" i="16"/>
  <c r="B804" i="16"/>
  <c r="C804" i="16"/>
  <c r="D804" i="16"/>
  <c r="E804" i="16"/>
  <c r="F804" i="16"/>
  <c r="G804" i="16"/>
  <c r="B805" i="16"/>
  <c r="C805" i="16"/>
  <c r="D805" i="16"/>
  <c r="E805" i="16"/>
  <c r="F805" i="16"/>
  <c r="G805" i="16"/>
  <c r="B806" i="16"/>
  <c r="C806" i="16"/>
  <c r="D806" i="16"/>
  <c r="E806" i="16"/>
  <c r="F806" i="16"/>
  <c r="G806" i="16"/>
  <c r="B807" i="16"/>
  <c r="C807" i="16"/>
  <c r="D807" i="16"/>
  <c r="E807" i="16"/>
  <c r="F807" i="16"/>
  <c r="G807" i="16"/>
  <c r="B808" i="16"/>
  <c r="C808" i="16"/>
  <c r="D808" i="16"/>
  <c r="E808" i="16"/>
  <c r="F808" i="16"/>
  <c r="G808" i="16"/>
  <c r="B809" i="16"/>
  <c r="C809" i="16"/>
  <c r="D809" i="16"/>
  <c r="E809" i="16"/>
  <c r="F809" i="16"/>
  <c r="G809" i="16"/>
  <c r="B810" i="16"/>
  <c r="C810" i="16"/>
  <c r="D810" i="16"/>
  <c r="E810" i="16"/>
  <c r="F810" i="16"/>
  <c r="G810" i="16"/>
  <c r="B811" i="16"/>
  <c r="C811" i="16"/>
  <c r="D811" i="16"/>
  <c r="E811" i="16"/>
  <c r="F811" i="16"/>
  <c r="G811" i="16"/>
  <c r="B812" i="16"/>
  <c r="C812" i="16"/>
  <c r="D812" i="16"/>
  <c r="E812" i="16"/>
  <c r="F812" i="16"/>
  <c r="G812" i="16"/>
  <c r="B813" i="16"/>
  <c r="C813" i="16"/>
  <c r="D813" i="16"/>
  <c r="E813" i="16"/>
  <c r="F813" i="16"/>
  <c r="G813" i="16"/>
  <c r="B814" i="16"/>
  <c r="C814" i="16"/>
  <c r="D814" i="16"/>
  <c r="E814" i="16"/>
  <c r="F814" i="16"/>
  <c r="G814" i="16"/>
  <c r="B815" i="16"/>
  <c r="C815" i="16"/>
  <c r="D815" i="16"/>
  <c r="E815" i="16"/>
  <c r="F815" i="16"/>
  <c r="G815" i="16"/>
  <c r="B816" i="16"/>
  <c r="C816" i="16"/>
  <c r="D816" i="16"/>
  <c r="E816" i="16"/>
  <c r="F816" i="16"/>
  <c r="G816" i="16"/>
  <c r="B817" i="16"/>
  <c r="C817" i="16"/>
  <c r="D817" i="16"/>
  <c r="E817" i="16"/>
  <c r="F817" i="16"/>
  <c r="G817" i="16"/>
  <c r="B818" i="16"/>
  <c r="C818" i="16"/>
  <c r="D818" i="16"/>
  <c r="E818" i="16"/>
  <c r="F818" i="16"/>
  <c r="G818" i="16"/>
  <c r="B819" i="16"/>
  <c r="C819" i="16"/>
  <c r="D819" i="16"/>
  <c r="E819" i="16"/>
  <c r="F819" i="16"/>
  <c r="G819" i="16"/>
  <c r="B820" i="16"/>
  <c r="C820" i="16"/>
  <c r="D820" i="16"/>
  <c r="E820" i="16"/>
  <c r="F820" i="16"/>
  <c r="G820" i="16"/>
  <c r="B821" i="16"/>
  <c r="C821" i="16"/>
  <c r="D821" i="16"/>
  <c r="E821" i="16"/>
  <c r="F821" i="16"/>
  <c r="G821" i="16"/>
  <c r="B822" i="16"/>
  <c r="C822" i="16"/>
  <c r="D822" i="16"/>
  <c r="E822" i="16"/>
  <c r="F822" i="16"/>
  <c r="G822" i="16"/>
  <c r="B823" i="16"/>
  <c r="C823" i="16"/>
  <c r="D823" i="16"/>
  <c r="E823" i="16"/>
  <c r="F823" i="16"/>
  <c r="G823" i="16"/>
  <c r="B824" i="16"/>
  <c r="C824" i="16"/>
  <c r="D824" i="16"/>
  <c r="E824" i="16"/>
  <c r="F824" i="16"/>
  <c r="G824" i="16"/>
  <c r="B825" i="16"/>
  <c r="C825" i="16"/>
  <c r="D825" i="16"/>
  <c r="E825" i="16"/>
  <c r="F825" i="16"/>
  <c r="G825" i="16"/>
  <c r="B826" i="16"/>
  <c r="C826" i="16"/>
  <c r="D826" i="16"/>
  <c r="E826" i="16"/>
  <c r="F826" i="16"/>
  <c r="G826" i="16"/>
  <c r="B827" i="16"/>
  <c r="C827" i="16"/>
  <c r="D827" i="16"/>
  <c r="E827" i="16"/>
  <c r="F827" i="16"/>
  <c r="G827" i="16"/>
  <c r="B828" i="16"/>
  <c r="C828" i="16"/>
  <c r="D828" i="16"/>
  <c r="E828" i="16"/>
  <c r="F828" i="16"/>
  <c r="G828" i="16"/>
  <c r="B829" i="16"/>
  <c r="C829" i="16"/>
  <c r="D829" i="16"/>
  <c r="E829" i="16"/>
  <c r="F829" i="16"/>
  <c r="G829" i="16"/>
  <c r="B830" i="16"/>
  <c r="C830" i="16"/>
  <c r="D830" i="16"/>
  <c r="E830" i="16"/>
  <c r="F830" i="16"/>
  <c r="G830" i="16"/>
  <c r="B831" i="16"/>
  <c r="C831" i="16"/>
  <c r="D831" i="16"/>
  <c r="E831" i="16"/>
  <c r="F831" i="16"/>
  <c r="G831" i="16"/>
  <c r="B832" i="16"/>
  <c r="C832" i="16"/>
  <c r="D832" i="16"/>
  <c r="E832" i="16"/>
  <c r="F832" i="16"/>
  <c r="G832" i="16"/>
  <c r="B833" i="16"/>
  <c r="C833" i="16"/>
  <c r="D833" i="16"/>
  <c r="E833" i="16"/>
  <c r="F833" i="16"/>
  <c r="G833" i="16"/>
  <c r="B834" i="16"/>
  <c r="C834" i="16"/>
  <c r="D834" i="16"/>
  <c r="E834" i="16"/>
  <c r="F834" i="16"/>
  <c r="G834" i="16"/>
  <c r="B835" i="16"/>
  <c r="C835" i="16"/>
  <c r="D835" i="16"/>
  <c r="E835" i="16"/>
  <c r="F835" i="16"/>
  <c r="G835" i="16"/>
  <c r="B836" i="16"/>
  <c r="C836" i="16"/>
  <c r="D836" i="16"/>
  <c r="E836" i="16"/>
  <c r="F836" i="16"/>
  <c r="G836" i="16"/>
  <c r="B837" i="16"/>
  <c r="C837" i="16"/>
  <c r="D837" i="16"/>
  <c r="E837" i="16"/>
  <c r="F837" i="16"/>
  <c r="G837" i="16"/>
  <c r="B838" i="16"/>
  <c r="C838" i="16"/>
  <c r="D838" i="16"/>
  <c r="E838" i="16"/>
  <c r="F838" i="16"/>
  <c r="G838" i="16"/>
  <c r="B839" i="16"/>
  <c r="C839" i="16"/>
  <c r="D839" i="16"/>
  <c r="E839" i="16"/>
  <c r="F839" i="16"/>
  <c r="G839" i="16"/>
  <c r="B840" i="16"/>
  <c r="C840" i="16"/>
  <c r="D840" i="16"/>
  <c r="E840" i="16"/>
  <c r="F840" i="16"/>
  <c r="G840" i="16"/>
  <c r="B841" i="16"/>
  <c r="C841" i="16"/>
  <c r="D841" i="16"/>
  <c r="E841" i="16"/>
  <c r="F841" i="16"/>
  <c r="G841" i="16"/>
  <c r="B842" i="16"/>
  <c r="C842" i="16"/>
  <c r="D842" i="16"/>
  <c r="E842" i="16"/>
  <c r="F842" i="16"/>
  <c r="G842" i="16"/>
  <c r="B843" i="16"/>
  <c r="C843" i="16"/>
  <c r="D843" i="16"/>
  <c r="E843" i="16"/>
  <c r="F843" i="16"/>
  <c r="G843" i="16"/>
  <c r="B844" i="16"/>
  <c r="C844" i="16"/>
  <c r="D844" i="16"/>
  <c r="E844" i="16"/>
  <c r="F844" i="16"/>
  <c r="G844" i="16"/>
  <c r="B845" i="16"/>
  <c r="C845" i="16"/>
  <c r="D845" i="16"/>
  <c r="E845" i="16"/>
  <c r="F845" i="16"/>
  <c r="G845" i="16"/>
  <c r="B846" i="16"/>
  <c r="C846" i="16"/>
  <c r="D846" i="16"/>
  <c r="E846" i="16"/>
  <c r="F846" i="16"/>
  <c r="G846" i="16"/>
  <c r="B847" i="16"/>
  <c r="C847" i="16"/>
  <c r="D847" i="16"/>
  <c r="E847" i="16"/>
  <c r="F847" i="16"/>
  <c r="G847" i="16"/>
  <c r="B848" i="16"/>
  <c r="C848" i="16"/>
  <c r="D848" i="16"/>
  <c r="E848" i="16"/>
  <c r="F848" i="16"/>
  <c r="G848" i="16"/>
  <c r="B849" i="16"/>
  <c r="C849" i="16"/>
  <c r="D849" i="16"/>
  <c r="E849" i="16"/>
  <c r="F849" i="16"/>
  <c r="G849" i="16"/>
  <c r="B850" i="16"/>
  <c r="C850" i="16"/>
  <c r="D850" i="16"/>
  <c r="E850" i="16"/>
  <c r="F850" i="16"/>
  <c r="G850" i="16"/>
  <c r="B851" i="16"/>
  <c r="C851" i="16"/>
  <c r="D851" i="16"/>
  <c r="E851" i="16"/>
  <c r="F851" i="16"/>
  <c r="G851" i="16"/>
  <c r="B852" i="16"/>
  <c r="C852" i="16"/>
  <c r="D852" i="16"/>
  <c r="E852" i="16"/>
  <c r="F852" i="16"/>
  <c r="G852" i="16"/>
  <c r="B853" i="16"/>
  <c r="C853" i="16"/>
  <c r="D853" i="16"/>
  <c r="E853" i="16"/>
  <c r="F853" i="16"/>
  <c r="G853" i="16"/>
  <c r="B854" i="16"/>
  <c r="C854" i="16"/>
  <c r="D854" i="16"/>
  <c r="E854" i="16"/>
  <c r="F854" i="16"/>
  <c r="G854" i="16"/>
  <c r="B855" i="16"/>
  <c r="C855" i="16"/>
  <c r="D855" i="16"/>
  <c r="E855" i="16"/>
  <c r="F855" i="16"/>
  <c r="G855" i="16"/>
  <c r="B856" i="16"/>
  <c r="C856" i="16"/>
  <c r="D856" i="16"/>
  <c r="E856" i="16"/>
  <c r="F856" i="16"/>
  <c r="G856" i="16"/>
  <c r="B857" i="16"/>
  <c r="C857" i="16"/>
  <c r="D857" i="16"/>
  <c r="E857" i="16"/>
  <c r="F857" i="16"/>
  <c r="G857" i="16"/>
  <c r="B858" i="16"/>
  <c r="C858" i="16"/>
  <c r="D858" i="16"/>
  <c r="E858" i="16"/>
  <c r="F858" i="16"/>
  <c r="G858" i="16"/>
  <c r="B859" i="16"/>
  <c r="C859" i="16"/>
  <c r="D859" i="16"/>
  <c r="E859" i="16"/>
  <c r="F859" i="16"/>
  <c r="G859" i="16"/>
  <c r="B860" i="16"/>
  <c r="C860" i="16"/>
  <c r="D860" i="16"/>
  <c r="E860" i="16"/>
  <c r="F860" i="16"/>
  <c r="G860" i="16"/>
  <c r="B861" i="16"/>
  <c r="C861" i="16"/>
  <c r="D861" i="16"/>
  <c r="E861" i="16"/>
  <c r="F861" i="16"/>
  <c r="G861" i="16"/>
  <c r="B862" i="16"/>
  <c r="C862" i="16"/>
  <c r="D862" i="16"/>
  <c r="E862" i="16"/>
  <c r="F862" i="16"/>
  <c r="G862" i="16"/>
  <c r="B863" i="16"/>
  <c r="C863" i="16"/>
  <c r="D863" i="16"/>
  <c r="E863" i="16"/>
  <c r="F863" i="16"/>
  <c r="G863" i="16"/>
  <c r="B864" i="16"/>
  <c r="C864" i="16"/>
  <c r="D864" i="16"/>
  <c r="E864" i="16"/>
  <c r="F864" i="16"/>
  <c r="G864" i="16"/>
  <c r="B865" i="16"/>
  <c r="C865" i="16"/>
  <c r="D865" i="16"/>
  <c r="E865" i="16"/>
  <c r="F865" i="16"/>
  <c r="G865" i="16"/>
  <c r="B866" i="16"/>
  <c r="C866" i="16"/>
  <c r="D866" i="16"/>
  <c r="E866" i="16"/>
  <c r="F866" i="16"/>
  <c r="G866" i="16"/>
  <c r="B867" i="16"/>
  <c r="C867" i="16"/>
  <c r="D867" i="16"/>
  <c r="E867" i="16"/>
  <c r="F867" i="16"/>
  <c r="G867" i="16"/>
  <c r="B868" i="16"/>
  <c r="C868" i="16"/>
  <c r="D868" i="16"/>
  <c r="E868" i="16"/>
  <c r="F868" i="16"/>
  <c r="G868" i="16"/>
  <c r="B869" i="16"/>
  <c r="C869" i="16"/>
  <c r="D869" i="16"/>
  <c r="E869" i="16"/>
  <c r="F869" i="16"/>
  <c r="G869" i="16"/>
  <c r="B870" i="16"/>
  <c r="C870" i="16"/>
  <c r="D870" i="16"/>
  <c r="E870" i="16"/>
  <c r="F870" i="16"/>
  <c r="G870" i="16"/>
  <c r="B871" i="16"/>
  <c r="C871" i="16"/>
  <c r="D871" i="16"/>
  <c r="E871" i="16"/>
  <c r="F871" i="16"/>
  <c r="G871" i="16"/>
  <c r="B872" i="16"/>
  <c r="C872" i="16"/>
  <c r="D872" i="16"/>
  <c r="E872" i="16"/>
  <c r="F872" i="16"/>
  <c r="G872" i="16"/>
  <c r="B873" i="16"/>
  <c r="C873" i="16"/>
  <c r="D873" i="16"/>
  <c r="E873" i="16"/>
  <c r="F873" i="16"/>
  <c r="G873" i="16"/>
  <c r="B874" i="16"/>
  <c r="C874" i="16"/>
  <c r="D874" i="16"/>
  <c r="E874" i="16"/>
  <c r="F874" i="16"/>
  <c r="G874" i="16"/>
  <c r="B875" i="16"/>
  <c r="C875" i="16"/>
  <c r="D875" i="16"/>
  <c r="E875" i="16"/>
  <c r="F875" i="16"/>
  <c r="G875" i="16"/>
  <c r="B876" i="16"/>
  <c r="C876" i="16"/>
  <c r="D876" i="16"/>
  <c r="E876" i="16"/>
  <c r="F876" i="16"/>
  <c r="G876" i="16"/>
  <c r="B877" i="16"/>
  <c r="C877" i="16"/>
  <c r="D877" i="16"/>
  <c r="E877" i="16"/>
  <c r="F877" i="16"/>
  <c r="G877" i="16"/>
  <c r="B878" i="16"/>
  <c r="C878" i="16"/>
  <c r="D878" i="16"/>
  <c r="E878" i="16"/>
  <c r="F878" i="16"/>
  <c r="G878" i="16"/>
  <c r="B879" i="16"/>
  <c r="C879" i="16"/>
  <c r="D879" i="16"/>
  <c r="E879" i="16"/>
  <c r="F879" i="16"/>
  <c r="G879" i="16"/>
  <c r="B880" i="16"/>
  <c r="C880" i="16"/>
  <c r="D880" i="16"/>
  <c r="E880" i="16"/>
  <c r="F880" i="16"/>
  <c r="G880" i="16"/>
  <c r="B881" i="16"/>
  <c r="C881" i="16"/>
  <c r="D881" i="16"/>
  <c r="E881" i="16"/>
  <c r="F881" i="16"/>
  <c r="G881" i="16"/>
  <c r="B882" i="16"/>
  <c r="C882" i="16"/>
  <c r="D882" i="16"/>
  <c r="E882" i="16"/>
  <c r="F882" i="16"/>
  <c r="G882" i="16"/>
  <c r="B883" i="16"/>
  <c r="C883" i="16"/>
  <c r="D883" i="16"/>
  <c r="E883" i="16"/>
  <c r="F883" i="16"/>
  <c r="G883" i="16"/>
  <c r="B884" i="16"/>
  <c r="C884" i="16"/>
  <c r="D884" i="16"/>
  <c r="E884" i="16"/>
  <c r="F884" i="16"/>
  <c r="G884" i="16"/>
  <c r="B885" i="16"/>
  <c r="C885" i="16"/>
  <c r="D885" i="16"/>
  <c r="E885" i="16"/>
  <c r="F885" i="16"/>
  <c r="G885" i="16"/>
  <c r="B886" i="16"/>
  <c r="C886" i="16"/>
  <c r="D886" i="16"/>
  <c r="E886" i="16"/>
  <c r="F886" i="16"/>
  <c r="G886" i="16"/>
  <c r="B887" i="16"/>
  <c r="C887" i="16"/>
  <c r="D887" i="16"/>
  <c r="E887" i="16"/>
  <c r="F887" i="16"/>
  <c r="G887" i="16"/>
  <c r="B888" i="16"/>
  <c r="C888" i="16"/>
  <c r="D888" i="16"/>
  <c r="E888" i="16"/>
  <c r="F888" i="16"/>
  <c r="G888" i="16"/>
  <c r="B889" i="16"/>
  <c r="C889" i="16"/>
  <c r="D889" i="16"/>
  <c r="E889" i="16"/>
  <c r="F889" i="16"/>
  <c r="G889" i="16"/>
  <c r="B890" i="16"/>
  <c r="C890" i="16"/>
  <c r="D890" i="16"/>
  <c r="E890" i="16"/>
  <c r="F890" i="16"/>
  <c r="G890" i="16"/>
  <c r="B891" i="16"/>
  <c r="C891" i="16"/>
  <c r="D891" i="16"/>
  <c r="E891" i="16"/>
  <c r="F891" i="16"/>
  <c r="G891" i="16"/>
  <c r="B892" i="16"/>
  <c r="C892" i="16"/>
  <c r="D892" i="16"/>
  <c r="E892" i="16"/>
  <c r="F892" i="16"/>
  <c r="G892" i="16"/>
  <c r="B893" i="16"/>
  <c r="C893" i="16"/>
  <c r="D893" i="16"/>
  <c r="E893" i="16"/>
  <c r="F893" i="16"/>
  <c r="G893" i="16"/>
  <c r="B894" i="16"/>
  <c r="C894" i="16"/>
  <c r="D894" i="16"/>
  <c r="E894" i="16"/>
  <c r="F894" i="16"/>
  <c r="G894" i="16"/>
  <c r="B895" i="16"/>
  <c r="C895" i="16"/>
  <c r="D895" i="16"/>
  <c r="E895" i="16"/>
  <c r="F895" i="16"/>
  <c r="G895" i="16"/>
  <c r="B896" i="16"/>
  <c r="C896" i="16"/>
  <c r="D896" i="16"/>
  <c r="E896" i="16"/>
  <c r="F896" i="16"/>
  <c r="G896" i="16"/>
  <c r="B897" i="16"/>
  <c r="C897" i="16"/>
  <c r="D897" i="16"/>
  <c r="E897" i="16"/>
  <c r="F897" i="16"/>
  <c r="G897" i="16"/>
  <c r="B898" i="16"/>
  <c r="C898" i="16"/>
  <c r="D898" i="16"/>
  <c r="E898" i="16"/>
  <c r="F898" i="16"/>
  <c r="G898" i="16"/>
  <c r="B899" i="16"/>
  <c r="C899" i="16"/>
  <c r="D899" i="16"/>
  <c r="E899" i="16"/>
  <c r="F899" i="16"/>
  <c r="G899" i="16"/>
  <c r="B900" i="16"/>
  <c r="C900" i="16"/>
  <c r="D900" i="16"/>
  <c r="E900" i="16"/>
  <c r="F900" i="16"/>
  <c r="G900" i="16"/>
  <c r="B901" i="16"/>
  <c r="C901" i="16"/>
  <c r="D901" i="16"/>
  <c r="E901" i="16"/>
  <c r="F901" i="16"/>
  <c r="G901" i="16"/>
  <c r="B902" i="16"/>
  <c r="C902" i="16"/>
  <c r="D902" i="16"/>
  <c r="E902" i="16"/>
  <c r="F902" i="16"/>
  <c r="G902" i="16"/>
  <c r="B903" i="16"/>
  <c r="C903" i="16"/>
  <c r="D903" i="16"/>
  <c r="E903" i="16"/>
  <c r="F903" i="16"/>
  <c r="G903" i="16"/>
  <c r="B904" i="16"/>
  <c r="C904" i="16"/>
  <c r="D904" i="16"/>
  <c r="E904" i="16"/>
  <c r="F904" i="16"/>
  <c r="G904" i="16"/>
  <c r="B905" i="16"/>
  <c r="C905" i="16"/>
  <c r="D905" i="16"/>
  <c r="E905" i="16"/>
  <c r="F905" i="16"/>
  <c r="G905" i="16"/>
  <c r="B906" i="16"/>
  <c r="C906" i="16"/>
  <c r="D906" i="16"/>
  <c r="E906" i="16"/>
  <c r="F906" i="16"/>
  <c r="G906" i="16"/>
  <c r="B907" i="16"/>
  <c r="C907" i="16"/>
  <c r="D907" i="16"/>
  <c r="E907" i="16"/>
  <c r="F907" i="16"/>
  <c r="G907" i="16"/>
  <c r="B908" i="16"/>
  <c r="C908" i="16"/>
  <c r="D908" i="16"/>
  <c r="E908" i="16"/>
  <c r="F908" i="16"/>
  <c r="G908" i="16"/>
  <c r="B909" i="16"/>
  <c r="C909" i="16"/>
  <c r="D909" i="16"/>
  <c r="E909" i="16"/>
  <c r="F909" i="16"/>
  <c r="G909" i="16"/>
  <c r="B910" i="16"/>
  <c r="C910" i="16"/>
  <c r="D910" i="16"/>
  <c r="E910" i="16"/>
  <c r="F910" i="16"/>
  <c r="G910" i="16"/>
  <c r="B911" i="16"/>
  <c r="C911" i="16"/>
  <c r="D911" i="16"/>
  <c r="E911" i="16"/>
  <c r="F911" i="16"/>
  <c r="G911" i="16"/>
  <c r="B912" i="16"/>
  <c r="C912" i="16"/>
  <c r="D912" i="16"/>
  <c r="E912" i="16"/>
  <c r="F912" i="16"/>
  <c r="G912" i="16"/>
  <c r="B913" i="16"/>
  <c r="C913" i="16"/>
  <c r="D913" i="16"/>
  <c r="E913" i="16"/>
  <c r="F913" i="16"/>
  <c r="G913" i="16"/>
  <c r="B914" i="16"/>
  <c r="C914" i="16"/>
  <c r="D914" i="16"/>
  <c r="E914" i="16"/>
  <c r="F914" i="16"/>
  <c r="G914" i="16"/>
  <c r="B915" i="16"/>
  <c r="C915" i="16"/>
  <c r="D915" i="16"/>
  <c r="E915" i="16"/>
  <c r="F915" i="16"/>
  <c r="G915" i="16"/>
  <c r="B916" i="16"/>
  <c r="C916" i="16"/>
  <c r="D916" i="16"/>
  <c r="E916" i="16"/>
  <c r="F916" i="16"/>
  <c r="G916" i="16"/>
  <c r="B917" i="16"/>
  <c r="C917" i="16"/>
  <c r="D917" i="16"/>
  <c r="E917" i="16"/>
  <c r="F917" i="16"/>
  <c r="G917" i="16"/>
  <c r="B918" i="16"/>
  <c r="C918" i="16"/>
  <c r="D918" i="16"/>
  <c r="E918" i="16"/>
  <c r="F918" i="16"/>
  <c r="G918" i="16"/>
  <c r="B919" i="16"/>
  <c r="C919" i="16"/>
  <c r="D919" i="16"/>
  <c r="E919" i="16"/>
  <c r="F919" i="16"/>
  <c r="G919" i="16"/>
  <c r="B920" i="16"/>
  <c r="C920" i="16"/>
  <c r="D920" i="16"/>
  <c r="E920" i="16"/>
  <c r="F920" i="16"/>
  <c r="G920" i="16"/>
  <c r="B921" i="16"/>
  <c r="C921" i="16"/>
  <c r="D921" i="16"/>
  <c r="E921" i="16"/>
  <c r="F921" i="16"/>
  <c r="G921" i="16"/>
  <c r="B922" i="16"/>
  <c r="C922" i="16"/>
  <c r="D922" i="16"/>
  <c r="E922" i="16"/>
  <c r="F922" i="16"/>
  <c r="G922" i="16"/>
  <c r="B923" i="16"/>
  <c r="C923" i="16"/>
  <c r="D923" i="16"/>
  <c r="E923" i="16"/>
  <c r="F923" i="16"/>
  <c r="G923" i="16"/>
  <c r="B924" i="16"/>
  <c r="C924" i="16"/>
  <c r="D924" i="16"/>
  <c r="E924" i="16"/>
  <c r="F924" i="16"/>
  <c r="G924" i="16"/>
  <c r="B925" i="16"/>
  <c r="C925" i="16"/>
  <c r="D925" i="16"/>
  <c r="E925" i="16"/>
  <c r="F925" i="16"/>
  <c r="G925" i="16"/>
  <c r="B926" i="16"/>
  <c r="C926" i="16"/>
  <c r="D926" i="16"/>
  <c r="E926" i="16"/>
  <c r="F926" i="16"/>
  <c r="G926" i="16"/>
  <c r="B927" i="16"/>
  <c r="C927" i="16"/>
  <c r="D927" i="16"/>
  <c r="E927" i="16"/>
  <c r="F927" i="16"/>
  <c r="G927" i="16"/>
  <c r="B928" i="16"/>
  <c r="C928" i="16"/>
  <c r="D928" i="16"/>
  <c r="E928" i="16"/>
  <c r="F928" i="16"/>
  <c r="G928" i="16"/>
  <c r="B929" i="16"/>
  <c r="C929" i="16"/>
  <c r="D929" i="16"/>
  <c r="E929" i="16"/>
  <c r="F929" i="16"/>
  <c r="G929" i="16"/>
  <c r="B930" i="16"/>
  <c r="C930" i="16"/>
  <c r="D930" i="16"/>
  <c r="E930" i="16"/>
  <c r="F930" i="16"/>
  <c r="G930" i="16"/>
  <c r="B931" i="16"/>
  <c r="C931" i="16"/>
  <c r="D931" i="16"/>
  <c r="E931" i="16"/>
  <c r="F931" i="16"/>
  <c r="G931" i="16"/>
  <c r="B932" i="16"/>
  <c r="C932" i="16"/>
  <c r="D932" i="16"/>
  <c r="E932" i="16"/>
  <c r="F932" i="16"/>
  <c r="G932" i="16"/>
  <c r="B933" i="16"/>
  <c r="C933" i="16"/>
  <c r="D933" i="16"/>
  <c r="E933" i="16"/>
  <c r="F933" i="16"/>
  <c r="G933" i="16"/>
  <c r="B934" i="16"/>
  <c r="C934" i="16"/>
  <c r="D934" i="16"/>
  <c r="E934" i="16"/>
  <c r="F934" i="16"/>
  <c r="G934" i="16"/>
  <c r="B935" i="16"/>
  <c r="C935" i="16"/>
  <c r="D935" i="16"/>
  <c r="E935" i="16"/>
  <c r="F935" i="16"/>
  <c r="G935" i="16"/>
  <c r="B936" i="16"/>
  <c r="C936" i="16"/>
  <c r="D936" i="16"/>
  <c r="E936" i="16"/>
  <c r="F936" i="16"/>
  <c r="G936" i="16"/>
  <c r="B937" i="16"/>
  <c r="C937" i="16"/>
  <c r="D937" i="16"/>
  <c r="E937" i="16"/>
  <c r="F937" i="16"/>
  <c r="G937" i="16"/>
  <c r="B938" i="16"/>
  <c r="C938" i="16"/>
  <c r="D938" i="16"/>
  <c r="E938" i="16"/>
  <c r="F938" i="16"/>
  <c r="G938" i="16"/>
  <c r="B939" i="16"/>
  <c r="C939" i="16"/>
  <c r="D939" i="16"/>
  <c r="E939" i="16"/>
  <c r="F939" i="16"/>
  <c r="G939" i="16"/>
  <c r="B940" i="16"/>
  <c r="C940" i="16"/>
  <c r="D940" i="16"/>
  <c r="E940" i="16"/>
  <c r="F940" i="16"/>
  <c r="G940" i="16"/>
  <c r="B941" i="16"/>
  <c r="C941" i="16"/>
  <c r="D941" i="16"/>
  <c r="E941" i="16"/>
  <c r="F941" i="16"/>
  <c r="G941" i="16"/>
  <c r="B942" i="16"/>
  <c r="C942" i="16"/>
  <c r="D942" i="16"/>
  <c r="E942" i="16"/>
  <c r="F942" i="16"/>
  <c r="G942" i="16"/>
  <c r="B943" i="16"/>
  <c r="C943" i="16"/>
  <c r="D943" i="16"/>
  <c r="E943" i="16"/>
  <c r="F943" i="16"/>
  <c r="G943" i="16"/>
  <c r="B944" i="16"/>
  <c r="C944" i="16"/>
  <c r="D944" i="16"/>
  <c r="E944" i="16"/>
  <c r="F944" i="16"/>
  <c r="G944" i="16"/>
  <c r="B945" i="16"/>
  <c r="C945" i="16"/>
  <c r="D945" i="16"/>
  <c r="E945" i="16"/>
  <c r="F945" i="16"/>
  <c r="G945" i="16"/>
  <c r="B946" i="16"/>
  <c r="C946" i="16"/>
  <c r="D946" i="16"/>
  <c r="E946" i="16"/>
  <c r="F946" i="16"/>
  <c r="G946" i="16"/>
  <c r="B947" i="16"/>
  <c r="C947" i="16"/>
  <c r="D947" i="16"/>
  <c r="E947" i="16"/>
  <c r="F947" i="16"/>
  <c r="G947" i="16"/>
  <c r="B948" i="16"/>
  <c r="C948" i="16"/>
  <c r="D948" i="16"/>
  <c r="E948" i="16"/>
  <c r="F948" i="16"/>
  <c r="G948" i="16"/>
  <c r="B949" i="16"/>
  <c r="C949" i="16"/>
  <c r="D949" i="16"/>
  <c r="E949" i="16"/>
  <c r="F949" i="16"/>
  <c r="G949" i="16"/>
  <c r="B950" i="16"/>
  <c r="C950" i="16"/>
  <c r="D950" i="16"/>
  <c r="E950" i="16"/>
  <c r="F950" i="16"/>
  <c r="G950" i="16"/>
  <c r="B951" i="16"/>
  <c r="C951" i="16"/>
  <c r="D951" i="16"/>
  <c r="E951" i="16"/>
  <c r="F951" i="16"/>
  <c r="G951" i="16"/>
  <c r="B952" i="16"/>
  <c r="C952" i="16"/>
  <c r="D952" i="16"/>
  <c r="E952" i="16"/>
  <c r="F952" i="16"/>
  <c r="G952" i="16"/>
  <c r="B953" i="16"/>
  <c r="C953" i="16"/>
  <c r="D953" i="16"/>
  <c r="E953" i="16"/>
  <c r="F953" i="16"/>
  <c r="G953" i="16"/>
  <c r="B954" i="16"/>
  <c r="C954" i="16"/>
  <c r="D954" i="16"/>
  <c r="E954" i="16"/>
  <c r="F954" i="16"/>
  <c r="G954" i="16"/>
  <c r="B955" i="16"/>
  <c r="C955" i="16"/>
  <c r="D955" i="16"/>
  <c r="E955" i="16"/>
  <c r="F955" i="16"/>
  <c r="G955" i="16"/>
  <c r="B956" i="16"/>
  <c r="C956" i="16"/>
  <c r="D956" i="16"/>
  <c r="E956" i="16"/>
  <c r="F956" i="16"/>
  <c r="G956" i="16"/>
  <c r="B957" i="16"/>
  <c r="C957" i="16"/>
  <c r="D957" i="16"/>
  <c r="E957" i="16"/>
  <c r="F957" i="16"/>
  <c r="G957" i="16"/>
  <c r="B958" i="16"/>
  <c r="C958" i="16"/>
  <c r="D958" i="16"/>
  <c r="E958" i="16"/>
  <c r="F958" i="16"/>
  <c r="G958" i="16"/>
  <c r="B959" i="16"/>
  <c r="C959" i="16"/>
  <c r="D959" i="16"/>
  <c r="E959" i="16"/>
  <c r="F959" i="16"/>
  <c r="G959" i="16"/>
  <c r="B960" i="16"/>
  <c r="C960" i="16"/>
  <c r="D960" i="16"/>
  <c r="E960" i="16"/>
  <c r="F960" i="16"/>
  <c r="G960" i="16"/>
  <c r="B961" i="16"/>
  <c r="C961" i="16"/>
  <c r="D961" i="16"/>
  <c r="E961" i="16"/>
  <c r="F961" i="16"/>
  <c r="G961" i="16"/>
  <c r="B962" i="16"/>
  <c r="C962" i="16"/>
  <c r="D962" i="16"/>
  <c r="E962" i="16"/>
  <c r="F962" i="16"/>
  <c r="G962" i="16"/>
  <c r="B963" i="16"/>
  <c r="C963" i="16"/>
  <c r="D963" i="16"/>
  <c r="E963" i="16"/>
  <c r="F963" i="16"/>
  <c r="G963" i="16"/>
  <c r="B964" i="16"/>
  <c r="C964" i="16"/>
  <c r="D964" i="16"/>
  <c r="E964" i="16"/>
  <c r="F964" i="16"/>
  <c r="G964" i="16"/>
  <c r="B965" i="16"/>
  <c r="C965" i="16"/>
  <c r="D965" i="16"/>
  <c r="E965" i="16"/>
  <c r="F965" i="16"/>
  <c r="G965" i="16"/>
  <c r="B966" i="16"/>
  <c r="C966" i="16"/>
  <c r="D966" i="16"/>
  <c r="E966" i="16"/>
  <c r="F966" i="16"/>
  <c r="G966" i="16"/>
  <c r="B967" i="16"/>
  <c r="C967" i="16"/>
  <c r="D967" i="16"/>
  <c r="E967" i="16"/>
  <c r="F967" i="16"/>
  <c r="G967" i="16"/>
  <c r="B968" i="16"/>
  <c r="C968" i="16"/>
  <c r="D968" i="16"/>
  <c r="E968" i="16"/>
  <c r="F968" i="16"/>
  <c r="G968" i="16"/>
  <c r="B969" i="16"/>
  <c r="C969" i="16"/>
  <c r="D969" i="16"/>
  <c r="E969" i="16"/>
  <c r="F969" i="16"/>
  <c r="G969" i="16"/>
  <c r="B970" i="16"/>
  <c r="C970" i="16"/>
  <c r="D970" i="16"/>
  <c r="E970" i="16"/>
  <c r="F970" i="16"/>
  <c r="G970" i="16"/>
  <c r="B971" i="16"/>
  <c r="C971" i="16"/>
  <c r="D971" i="16"/>
  <c r="E971" i="16"/>
  <c r="F971" i="16"/>
  <c r="G971" i="16"/>
  <c r="B972" i="16"/>
  <c r="C972" i="16"/>
  <c r="D972" i="16"/>
  <c r="E972" i="16"/>
  <c r="F972" i="16"/>
  <c r="G972" i="16"/>
  <c r="B973" i="16"/>
  <c r="C973" i="16"/>
  <c r="D973" i="16"/>
  <c r="E973" i="16"/>
  <c r="F973" i="16"/>
  <c r="G973" i="16"/>
  <c r="B974" i="16"/>
  <c r="C974" i="16"/>
  <c r="D974" i="16"/>
  <c r="E974" i="16"/>
  <c r="F974" i="16"/>
  <c r="G974" i="16"/>
  <c r="B975" i="16"/>
  <c r="C975" i="16"/>
  <c r="D975" i="16"/>
  <c r="E975" i="16"/>
  <c r="F975" i="16"/>
  <c r="G975" i="16"/>
  <c r="B976" i="16"/>
  <c r="C976" i="16"/>
  <c r="D976" i="16"/>
  <c r="E976" i="16"/>
  <c r="F976" i="16"/>
  <c r="G976" i="16"/>
  <c r="B977" i="16"/>
  <c r="C977" i="16"/>
  <c r="D977" i="16"/>
  <c r="E977" i="16"/>
  <c r="F977" i="16"/>
  <c r="G977" i="16"/>
  <c r="B978" i="16"/>
  <c r="C978" i="16"/>
  <c r="D978" i="16"/>
  <c r="E978" i="16"/>
  <c r="F978" i="16"/>
  <c r="G978" i="16"/>
  <c r="B979" i="16"/>
  <c r="C979" i="16"/>
  <c r="D979" i="16"/>
  <c r="E979" i="16"/>
  <c r="F979" i="16"/>
  <c r="G979" i="16"/>
  <c r="B980" i="16"/>
  <c r="C980" i="16"/>
  <c r="D980" i="16"/>
  <c r="E980" i="16"/>
  <c r="F980" i="16"/>
  <c r="G980" i="16"/>
  <c r="B981" i="16"/>
  <c r="C981" i="16"/>
  <c r="D981" i="16"/>
  <c r="E981" i="16"/>
  <c r="F981" i="16"/>
  <c r="G981" i="16"/>
  <c r="B982" i="16"/>
  <c r="C982" i="16"/>
  <c r="D982" i="16"/>
  <c r="E982" i="16"/>
  <c r="F982" i="16"/>
  <c r="G982" i="16"/>
  <c r="B983" i="16"/>
  <c r="C983" i="16"/>
  <c r="D983" i="16"/>
  <c r="E983" i="16"/>
  <c r="F983" i="16"/>
  <c r="G983" i="16"/>
  <c r="B984" i="16"/>
  <c r="C984" i="16"/>
  <c r="D984" i="16"/>
  <c r="E984" i="16"/>
  <c r="F984" i="16"/>
  <c r="G984" i="16"/>
  <c r="B985" i="16"/>
  <c r="C985" i="16"/>
  <c r="D985" i="16"/>
  <c r="E985" i="16"/>
  <c r="F985" i="16"/>
  <c r="G985" i="16"/>
  <c r="B986" i="16"/>
  <c r="C986" i="16"/>
  <c r="D986" i="16"/>
  <c r="E986" i="16"/>
  <c r="F986" i="16"/>
  <c r="G986" i="16"/>
  <c r="B987" i="16"/>
  <c r="C987" i="16"/>
  <c r="D987" i="16"/>
  <c r="E987" i="16"/>
  <c r="F987" i="16"/>
  <c r="G987" i="16"/>
  <c r="B988" i="16"/>
  <c r="C988" i="16"/>
  <c r="D988" i="16"/>
  <c r="E988" i="16"/>
  <c r="F988" i="16"/>
  <c r="G988" i="16"/>
  <c r="B989" i="16"/>
  <c r="C989" i="16"/>
  <c r="D989" i="16"/>
  <c r="E989" i="16"/>
  <c r="F989" i="16"/>
  <c r="G989" i="16"/>
  <c r="B990" i="16"/>
  <c r="C990" i="16"/>
  <c r="D990" i="16"/>
  <c r="E990" i="16"/>
  <c r="F990" i="16"/>
  <c r="G990" i="16"/>
  <c r="B991" i="16"/>
  <c r="C991" i="16"/>
  <c r="D991" i="16"/>
  <c r="E991" i="16"/>
  <c r="F991" i="16"/>
  <c r="G991" i="16"/>
  <c r="B992" i="16"/>
  <c r="C992" i="16"/>
  <c r="D992" i="16"/>
  <c r="E992" i="16"/>
  <c r="F992" i="16"/>
  <c r="G992" i="16"/>
  <c r="B993" i="16"/>
  <c r="C993" i="16"/>
  <c r="D993" i="16"/>
  <c r="E993" i="16"/>
  <c r="F993" i="16"/>
  <c r="G993" i="16"/>
  <c r="B994" i="16"/>
  <c r="C994" i="16"/>
  <c r="D994" i="16"/>
  <c r="E994" i="16"/>
  <c r="F994" i="16"/>
  <c r="G994" i="16"/>
  <c r="B995" i="16"/>
  <c r="C995" i="16"/>
  <c r="D995" i="16"/>
  <c r="E995" i="16"/>
  <c r="F995" i="16"/>
  <c r="G995" i="16"/>
  <c r="B996" i="16"/>
  <c r="C996" i="16"/>
  <c r="D996" i="16"/>
  <c r="E996" i="16"/>
  <c r="F996" i="16"/>
  <c r="G996" i="16"/>
  <c r="B997" i="16"/>
  <c r="C997" i="16"/>
  <c r="D997" i="16"/>
  <c r="E997" i="16"/>
  <c r="F997" i="16"/>
  <c r="G997" i="16"/>
  <c r="B998" i="16"/>
  <c r="C998" i="16"/>
  <c r="D998" i="16"/>
  <c r="E998" i="16"/>
  <c r="F998" i="16"/>
  <c r="G998" i="16"/>
  <c r="B999" i="16"/>
  <c r="C999" i="16"/>
  <c r="D999" i="16"/>
  <c r="E999" i="16"/>
  <c r="F999" i="16"/>
  <c r="G999" i="16"/>
  <c r="B1000" i="16"/>
  <c r="C1000" i="16"/>
  <c r="D1000" i="16"/>
  <c r="E1000" i="16"/>
  <c r="F1000" i="16"/>
  <c r="G1000" i="16"/>
  <c r="B1001" i="16"/>
  <c r="C1001" i="16"/>
  <c r="D1001" i="16"/>
  <c r="E1001" i="16"/>
  <c r="F1001" i="16"/>
  <c r="G1001" i="16"/>
  <c r="B1002" i="16"/>
  <c r="C1002" i="16"/>
  <c r="D1002" i="16"/>
  <c r="E1002" i="16"/>
  <c r="F1002" i="16"/>
  <c r="G1002" i="16"/>
  <c r="B1003" i="16"/>
  <c r="C1003" i="16"/>
  <c r="D1003" i="16"/>
  <c r="E1003" i="16"/>
  <c r="F1003" i="16"/>
  <c r="G1003" i="16"/>
  <c r="B1004" i="16"/>
  <c r="C1004" i="16"/>
  <c r="D1004" i="16"/>
  <c r="E1004" i="16"/>
  <c r="F1004" i="16"/>
  <c r="G1004" i="16"/>
  <c r="B1005" i="16"/>
  <c r="C1005" i="16"/>
  <c r="D1005" i="16"/>
  <c r="E1005" i="16"/>
  <c r="F1005" i="16"/>
  <c r="G1005" i="16"/>
  <c r="B1006" i="16"/>
  <c r="C1006" i="16"/>
  <c r="D1006" i="16"/>
  <c r="E1006" i="16"/>
  <c r="F1006" i="16"/>
  <c r="G1006" i="16"/>
  <c r="B1007" i="16"/>
  <c r="C1007" i="16"/>
  <c r="D1007" i="16"/>
  <c r="E1007" i="16"/>
  <c r="F1007" i="16"/>
  <c r="G1007" i="16"/>
  <c r="B1008" i="16"/>
  <c r="C1008" i="16"/>
  <c r="D1008" i="16"/>
  <c r="E1008" i="16"/>
  <c r="F1008" i="16"/>
  <c r="G1008" i="16"/>
  <c r="B1009" i="16"/>
  <c r="C1009" i="16"/>
  <c r="D1009" i="16"/>
  <c r="E1009" i="16"/>
  <c r="F1009" i="16"/>
  <c r="G1009" i="16"/>
  <c r="B1010" i="16"/>
  <c r="C1010" i="16"/>
  <c r="D1010" i="16"/>
  <c r="E1010" i="16"/>
  <c r="F1010" i="16"/>
  <c r="G1010" i="16"/>
  <c r="B1011" i="16"/>
  <c r="C1011" i="16"/>
  <c r="D1011" i="16"/>
  <c r="E1011" i="16"/>
  <c r="F1011" i="16"/>
  <c r="G1011" i="16"/>
  <c r="B1012" i="16"/>
  <c r="C1012" i="16"/>
  <c r="D1012" i="16"/>
  <c r="E1012" i="16"/>
  <c r="F1012" i="16"/>
  <c r="G1012" i="16"/>
  <c r="B1013" i="16"/>
  <c r="C1013" i="16"/>
  <c r="D1013" i="16"/>
  <c r="E1013" i="16"/>
  <c r="F1013" i="16"/>
  <c r="G1013" i="16"/>
  <c r="B1014" i="16"/>
  <c r="C1014" i="16"/>
  <c r="D1014" i="16"/>
  <c r="E1014" i="16"/>
  <c r="F1014" i="16"/>
  <c r="G1014" i="16"/>
  <c r="B1015" i="16"/>
  <c r="C1015" i="16"/>
  <c r="D1015" i="16"/>
  <c r="E1015" i="16"/>
  <c r="F1015" i="16"/>
  <c r="G1015" i="16"/>
  <c r="B1016" i="16"/>
  <c r="C1016" i="16"/>
  <c r="D1016" i="16"/>
  <c r="E1016" i="16"/>
  <c r="F1016" i="16"/>
  <c r="G1016" i="16"/>
  <c r="B1017" i="16"/>
  <c r="C1017" i="16"/>
  <c r="D1017" i="16"/>
  <c r="E1017" i="16"/>
  <c r="F1017" i="16"/>
  <c r="G1017" i="16"/>
  <c r="B1018" i="16"/>
  <c r="C1018" i="16"/>
  <c r="D1018" i="16"/>
  <c r="E1018" i="16"/>
  <c r="F1018" i="16"/>
  <c r="G1018" i="16"/>
  <c r="B1019" i="16"/>
  <c r="C1019" i="16"/>
  <c r="D1019" i="16"/>
  <c r="E1019" i="16"/>
  <c r="F1019" i="16"/>
  <c r="G1019" i="16"/>
  <c r="B1020" i="16"/>
  <c r="C1020" i="16"/>
  <c r="D1020" i="16"/>
  <c r="E1020" i="16"/>
  <c r="F1020" i="16"/>
  <c r="G1020" i="16"/>
  <c r="B1021" i="16"/>
  <c r="C1021" i="16"/>
  <c r="D1021" i="16"/>
  <c r="E1021" i="16"/>
  <c r="F1021" i="16"/>
  <c r="G1021" i="16"/>
  <c r="B1022" i="16"/>
  <c r="C1022" i="16"/>
  <c r="D1022" i="16"/>
  <c r="E1022" i="16"/>
  <c r="F1022" i="16"/>
  <c r="G1022" i="16"/>
  <c r="B1023" i="16"/>
  <c r="C1023" i="16"/>
  <c r="D1023" i="16"/>
  <c r="E1023" i="16"/>
  <c r="F1023" i="16"/>
  <c r="G1023" i="16"/>
  <c r="B1024" i="16"/>
  <c r="C1024" i="16"/>
  <c r="D1024" i="16"/>
  <c r="E1024" i="16"/>
  <c r="F1024" i="16"/>
  <c r="G1024" i="16"/>
  <c r="B1025" i="16"/>
  <c r="C1025" i="16"/>
  <c r="D1025" i="16"/>
  <c r="E1025" i="16"/>
  <c r="F1025" i="16"/>
  <c r="G1025" i="16"/>
  <c r="B1026" i="16"/>
  <c r="C1026" i="16"/>
  <c r="D1026" i="16"/>
  <c r="E1026" i="16"/>
  <c r="F1026" i="16"/>
  <c r="G1026" i="16"/>
  <c r="B1027" i="16"/>
  <c r="C1027" i="16"/>
  <c r="D1027" i="16"/>
  <c r="E1027" i="16"/>
  <c r="F1027" i="16"/>
  <c r="G1027" i="16"/>
  <c r="B1028" i="16"/>
  <c r="C1028" i="16"/>
  <c r="D1028" i="16"/>
  <c r="E1028" i="16"/>
  <c r="F1028" i="16"/>
  <c r="G1028" i="16"/>
  <c r="B1029" i="16"/>
  <c r="C1029" i="16"/>
  <c r="D1029" i="16"/>
  <c r="E1029" i="16"/>
  <c r="F1029" i="16"/>
  <c r="G1029" i="16"/>
  <c r="B1030" i="16"/>
  <c r="C1030" i="16"/>
  <c r="D1030" i="16"/>
  <c r="E1030" i="16"/>
  <c r="F1030" i="16"/>
  <c r="G1030" i="16"/>
  <c r="B1031" i="16"/>
  <c r="C1031" i="16"/>
  <c r="D1031" i="16"/>
  <c r="E1031" i="16"/>
  <c r="F1031" i="16"/>
  <c r="G1031" i="16"/>
  <c r="B1032" i="16"/>
  <c r="C1032" i="16"/>
  <c r="D1032" i="16"/>
  <c r="E1032" i="16"/>
  <c r="F1032" i="16"/>
  <c r="G1032" i="16"/>
  <c r="B1033" i="16"/>
  <c r="C1033" i="16"/>
  <c r="D1033" i="16"/>
  <c r="E1033" i="16"/>
  <c r="F1033" i="16"/>
  <c r="G1033" i="16"/>
  <c r="B1034" i="16"/>
  <c r="C1034" i="16"/>
  <c r="D1034" i="16"/>
  <c r="E1034" i="16"/>
  <c r="F1034" i="16"/>
  <c r="G1034" i="16"/>
  <c r="B1035" i="16"/>
  <c r="C1035" i="16"/>
  <c r="D1035" i="16"/>
  <c r="E1035" i="16"/>
  <c r="F1035" i="16"/>
  <c r="G1035" i="16"/>
  <c r="B1036" i="16"/>
  <c r="C1036" i="16"/>
  <c r="D1036" i="16"/>
  <c r="E1036" i="16"/>
  <c r="F1036" i="16"/>
  <c r="G1036" i="16"/>
  <c r="B1037" i="16"/>
  <c r="C1037" i="16"/>
  <c r="D1037" i="16"/>
  <c r="E1037" i="16"/>
  <c r="F1037" i="16"/>
  <c r="G1037" i="16"/>
  <c r="B1038" i="16"/>
  <c r="C1038" i="16"/>
  <c r="D1038" i="16"/>
  <c r="E1038" i="16"/>
  <c r="F1038" i="16"/>
  <c r="G1038" i="16"/>
  <c r="B1039" i="16"/>
  <c r="C1039" i="16"/>
  <c r="D1039" i="16"/>
  <c r="E1039" i="16"/>
  <c r="F1039" i="16"/>
  <c r="G1039" i="16"/>
  <c r="B1040" i="16"/>
  <c r="C1040" i="16"/>
  <c r="D1040" i="16"/>
  <c r="E1040" i="16"/>
  <c r="F1040" i="16"/>
  <c r="G1040" i="16"/>
  <c r="B1041" i="16"/>
  <c r="C1041" i="16"/>
  <c r="D1041" i="16"/>
  <c r="E1041" i="16"/>
  <c r="F1041" i="16"/>
  <c r="G1041" i="16"/>
  <c r="B1042" i="16"/>
  <c r="C1042" i="16"/>
  <c r="D1042" i="16"/>
  <c r="E1042" i="16"/>
  <c r="F1042" i="16"/>
  <c r="G1042" i="16"/>
  <c r="B1043" i="16"/>
  <c r="C1043" i="16"/>
  <c r="D1043" i="16"/>
  <c r="E1043" i="16"/>
  <c r="F1043" i="16"/>
  <c r="G1043" i="16"/>
  <c r="B1044" i="16"/>
  <c r="C1044" i="16"/>
  <c r="D1044" i="16"/>
  <c r="E1044" i="16"/>
  <c r="F1044" i="16"/>
  <c r="G1044" i="16"/>
  <c r="B1045" i="16"/>
  <c r="C1045" i="16"/>
  <c r="D1045" i="16"/>
  <c r="E1045" i="16"/>
  <c r="F1045" i="16"/>
  <c r="G1045" i="16"/>
  <c r="B1046" i="16"/>
  <c r="C1046" i="16"/>
  <c r="D1046" i="16"/>
  <c r="E1046" i="16"/>
  <c r="F1046" i="16"/>
  <c r="G1046" i="16"/>
  <c r="B1047" i="16"/>
  <c r="C1047" i="16"/>
  <c r="D1047" i="16"/>
  <c r="E1047" i="16"/>
  <c r="F1047" i="16"/>
  <c r="G1047" i="16"/>
  <c r="B1048" i="16"/>
  <c r="C1048" i="16"/>
  <c r="D1048" i="16"/>
  <c r="E1048" i="16"/>
  <c r="F1048" i="16"/>
  <c r="G1048" i="16"/>
  <c r="B1049" i="16"/>
  <c r="C1049" i="16"/>
  <c r="D1049" i="16"/>
  <c r="E1049" i="16"/>
  <c r="F1049" i="16"/>
  <c r="G1049" i="16"/>
  <c r="B1050" i="16"/>
  <c r="C1050" i="16"/>
  <c r="D1050" i="16"/>
  <c r="E1050" i="16"/>
  <c r="F1050" i="16"/>
  <c r="G1050" i="16"/>
  <c r="B1051" i="16"/>
  <c r="C1051" i="16"/>
  <c r="D1051" i="16"/>
  <c r="E1051" i="16"/>
  <c r="F1051" i="16"/>
  <c r="G1051" i="16"/>
  <c r="B1052" i="16"/>
  <c r="C1052" i="16"/>
  <c r="D1052" i="16"/>
  <c r="E1052" i="16"/>
  <c r="F1052" i="16"/>
  <c r="G1052" i="16"/>
  <c r="B1053" i="16"/>
  <c r="C1053" i="16"/>
  <c r="D1053" i="16"/>
  <c r="E1053" i="16"/>
  <c r="F1053" i="16"/>
  <c r="G1053" i="16"/>
  <c r="B1054" i="16"/>
  <c r="C1054" i="16"/>
  <c r="D1054" i="16"/>
  <c r="E1054" i="16"/>
  <c r="F1054" i="16"/>
  <c r="G1054" i="16"/>
  <c r="B1055" i="16"/>
  <c r="C1055" i="16"/>
  <c r="D1055" i="16"/>
  <c r="E1055" i="16"/>
  <c r="F1055" i="16"/>
  <c r="G1055" i="16"/>
  <c r="B1056" i="16"/>
  <c r="C1056" i="16"/>
  <c r="D1056" i="16"/>
  <c r="E1056" i="16"/>
  <c r="F1056" i="16"/>
  <c r="G1056" i="16"/>
  <c r="B1057" i="16"/>
  <c r="C1057" i="16"/>
  <c r="D1057" i="16"/>
  <c r="E1057" i="16"/>
  <c r="F1057" i="16"/>
  <c r="G1057" i="16"/>
  <c r="B1058" i="16"/>
  <c r="C1058" i="16"/>
  <c r="D1058" i="16"/>
  <c r="E1058" i="16"/>
  <c r="F1058" i="16"/>
  <c r="G1058" i="16"/>
  <c r="B1059" i="16"/>
  <c r="C1059" i="16"/>
  <c r="D1059" i="16"/>
  <c r="E1059" i="16"/>
  <c r="F1059" i="16"/>
  <c r="G1059" i="16"/>
  <c r="B1060" i="16"/>
  <c r="C1060" i="16"/>
  <c r="D1060" i="16"/>
  <c r="E1060" i="16"/>
  <c r="F1060" i="16"/>
  <c r="G1060" i="16"/>
  <c r="B1061" i="16"/>
  <c r="C1061" i="16"/>
  <c r="D1061" i="16"/>
  <c r="E1061" i="16"/>
  <c r="F1061" i="16"/>
  <c r="G1061" i="16"/>
  <c r="B1062" i="16"/>
  <c r="C1062" i="16"/>
  <c r="D1062" i="16"/>
  <c r="E1062" i="16"/>
  <c r="F1062" i="16"/>
  <c r="G1062" i="16"/>
  <c r="B1063" i="16"/>
  <c r="C1063" i="16"/>
  <c r="D1063" i="16"/>
  <c r="E1063" i="16"/>
  <c r="F1063" i="16"/>
  <c r="G1063" i="16"/>
  <c r="B1064" i="16"/>
  <c r="C1064" i="16"/>
  <c r="D1064" i="16"/>
  <c r="E1064" i="16"/>
  <c r="F1064" i="16"/>
  <c r="G1064" i="16"/>
  <c r="B1065" i="16"/>
  <c r="C1065" i="16"/>
  <c r="D1065" i="16"/>
  <c r="E1065" i="16"/>
  <c r="F1065" i="16"/>
  <c r="G1065" i="16"/>
  <c r="B1066" i="16"/>
  <c r="C1066" i="16"/>
  <c r="D1066" i="16"/>
  <c r="E1066" i="16"/>
  <c r="F1066" i="16"/>
  <c r="G1066" i="16"/>
  <c r="B1067" i="16"/>
  <c r="C1067" i="16"/>
  <c r="D1067" i="16"/>
  <c r="E1067" i="16"/>
  <c r="F1067" i="16"/>
  <c r="G1067" i="16"/>
  <c r="B1068" i="16"/>
  <c r="C1068" i="16"/>
  <c r="D1068" i="16"/>
  <c r="E1068" i="16"/>
  <c r="F1068" i="16"/>
  <c r="G1068" i="16"/>
  <c r="B1069" i="16"/>
  <c r="C1069" i="16"/>
  <c r="D1069" i="16"/>
  <c r="E1069" i="16"/>
  <c r="F1069" i="16"/>
  <c r="G1069" i="16"/>
  <c r="B1070" i="16"/>
  <c r="C1070" i="16"/>
  <c r="D1070" i="16"/>
  <c r="E1070" i="16"/>
  <c r="F1070" i="16"/>
  <c r="G1070" i="16"/>
  <c r="B1071" i="16"/>
  <c r="C1071" i="16"/>
  <c r="D1071" i="16"/>
  <c r="E1071" i="16"/>
  <c r="F1071" i="16"/>
  <c r="G1071" i="16"/>
  <c r="B1072" i="16"/>
  <c r="C1072" i="16"/>
  <c r="D1072" i="16"/>
  <c r="E1072" i="16"/>
  <c r="F1072" i="16"/>
  <c r="G1072" i="16"/>
  <c r="B1073" i="16"/>
  <c r="C1073" i="16"/>
  <c r="D1073" i="16"/>
  <c r="E1073" i="16"/>
  <c r="F1073" i="16"/>
  <c r="G1073" i="16"/>
  <c r="B1074" i="16"/>
  <c r="C1074" i="16"/>
  <c r="D1074" i="16"/>
  <c r="E1074" i="16"/>
  <c r="F1074" i="16"/>
  <c r="G1074" i="16"/>
  <c r="B1075" i="16"/>
  <c r="C1075" i="16"/>
  <c r="D1075" i="16"/>
  <c r="E1075" i="16"/>
  <c r="F1075" i="16"/>
  <c r="G1075" i="16"/>
  <c r="B1076" i="16"/>
  <c r="C1076" i="16"/>
  <c r="D1076" i="16"/>
  <c r="E1076" i="16"/>
  <c r="F1076" i="16"/>
  <c r="G1076" i="16"/>
  <c r="B1077" i="16"/>
  <c r="C1077" i="16"/>
  <c r="D1077" i="16"/>
  <c r="E1077" i="16"/>
  <c r="F1077" i="16"/>
  <c r="G1077" i="16"/>
  <c r="B1078" i="16"/>
  <c r="C1078" i="16"/>
  <c r="D1078" i="16"/>
  <c r="E1078" i="16"/>
  <c r="F1078" i="16"/>
  <c r="G1078" i="16"/>
  <c r="B1079" i="16"/>
  <c r="C1079" i="16"/>
  <c r="D1079" i="16"/>
  <c r="E1079" i="16"/>
  <c r="F1079" i="16"/>
  <c r="G1079" i="16"/>
  <c r="B1080" i="16"/>
  <c r="C1080" i="16"/>
  <c r="D1080" i="16"/>
  <c r="E1080" i="16"/>
  <c r="F1080" i="16"/>
  <c r="G1080" i="16"/>
  <c r="B1081" i="16"/>
  <c r="C1081" i="16"/>
  <c r="D1081" i="16"/>
  <c r="E1081" i="16"/>
  <c r="F1081" i="16"/>
  <c r="G1081" i="16"/>
  <c r="B1082" i="16"/>
  <c r="C1082" i="16"/>
  <c r="D1082" i="16"/>
  <c r="E1082" i="16"/>
  <c r="F1082" i="16"/>
  <c r="G1082" i="16"/>
  <c r="B1083" i="16"/>
  <c r="C1083" i="16"/>
  <c r="D1083" i="16"/>
  <c r="E1083" i="16"/>
  <c r="F1083" i="16"/>
  <c r="G1083" i="16"/>
  <c r="B1084" i="16"/>
  <c r="C1084" i="16"/>
  <c r="D1084" i="16"/>
  <c r="E1084" i="16"/>
  <c r="F1084" i="16"/>
  <c r="G1084" i="16"/>
  <c r="B1085" i="16"/>
  <c r="C1085" i="16"/>
  <c r="D1085" i="16"/>
  <c r="E1085" i="16"/>
  <c r="F1085" i="16"/>
  <c r="G1085" i="16"/>
  <c r="B1086" i="16"/>
  <c r="C1086" i="16"/>
  <c r="D1086" i="16"/>
  <c r="E1086" i="16"/>
  <c r="F1086" i="16"/>
  <c r="G1086" i="16"/>
  <c r="B1087" i="16"/>
  <c r="C1087" i="16"/>
  <c r="D1087" i="16"/>
  <c r="E1087" i="16"/>
  <c r="F1087" i="16"/>
  <c r="G1087" i="16"/>
  <c r="B1088" i="16"/>
  <c r="C1088" i="16"/>
  <c r="D1088" i="16"/>
  <c r="E1088" i="16"/>
  <c r="F1088" i="16"/>
  <c r="G1088" i="16"/>
  <c r="B1089" i="16"/>
  <c r="C1089" i="16"/>
  <c r="D1089" i="16"/>
  <c r="E1089" i="16"/>
  <c r="F1089" i="16"/>
  <c r="G1089" i="16"/>
  <c r="B1090" i="16"/>
  <c r="C1090" i="16"/>
  <c r="D1090" i="16"/>
  <c r="E1090" i="16"/>
  <c r="F1090" i="16"/>
  <c r="G1090" i="16"/>
  <c r="B1091" i="16"/>
  <c r="C1091" i="16"/>
  <c r="D1091" i="16"/>
  <c r="E1091" i="16"/>
  <c r="F1091" i="16"/>
  <c r="G1091" i="16"/>
  <c r="B1092" i="16"/>
  <c r="C1092" i="16"/>
  <c r="D1092" i="16"/>
  <c r="E1092" i="16"/>
  <c r="F1092" i="16"/>
  <c r="G1092" i="16"/>
  <c r="B1093" i="16"/>
  <c r="C1093" i="16"/>
  <c r="D1093" i="16"/>
  <c r="E1093" i="16"/>
  <c r="F1093" i="16"/>
  <c r="G1093" i="16"/>
  <c r="B1094" i="16"/>
  <c r="C1094" i="16"/>
  <c r="D1094" i="16"/>
  <c r="E1094" i="16"/>
  <c r="F1094" i="16"/>
  <c r="G1094" i="16"/>
  <c r="B1095" i="16"/>
  <c r="C1095" i="16"/>
  <c r="D1095" i="16"/>
  <c r="E1095" i="16"/>
  <c r="F1095" i="16"/>
  <c r="G1095" i="16"/>
  <c r="B1096" i="16"/>
  <c r="C1096" i="16"/>
  <c r="D1096" i="16"/>
  <c r="E1096" i="16"/>
  <c r="F1096" i="16"/>
  <c r="G1096" i="16"/>
  <c r="B1097" i="16"/>
  <c r="C1097" i="16"/>
  <c r="D1097" i="16"/>
  <c r="E1097" i="16"/>
  <c r="F1097" i="16"/>
  <c r="G1097" i="16"/>
  <c r="B1098" i="16"/>
  <c r="C1098" i="16"/>
  <c r="D1098" i="16"/>
  <c r="E1098" i="16"/>
  <c r="F1098" i="16"/>
  <c r="G1098" i="16"/>
  <c r="B1099" i="16"/>
  <c r="C1099" i="16"/>
  <c r="D1099" i="16"/>
  <c r="E1099" i="16"/>
  <c r="F1099" i="16"/>
  <c r="G1099" i="16"/>
  <c r="B1100" i="16"/>
  <c r="C1100" i="16"/>
  <c r="D1100" i="16"/>
  <c r="E1100" i="16"/>
  <c r="F1100" i="16"/>
  <c r="G1100" i="16"/>
  <c r="B1101" i="16"/>
  <c r="C1101" i="16"/>
  <c r="D1101" i="16"/>
  <c r="E1101" i="16"/>
  <c r="F1101" i="16"/>
  <c r="G1101" i="16"/>
  <c r="B1102" i="16"/>
  <c r="C1102" i="16"/>
  <c r="D1102" i="16"/>
  <c r="E1102" i="16"/>
  <c r="F1102" i="16"/>
  <c r="G1102" i="16"/>
  <c r="B1103" i="16"/>
  <c r="C1103" i="16"/>
  <c r="D1103" i="16"/>
  <c r="E1103" i="16"/>
  <c r="F1103" i="16"/>
  <c r="G1103" i="16"/>
  <c r="B1104" i="16"/>
  <c r="C1104" i="16"/>
  <c r="D1104" i="16"/>
  <c r="E1104" i="16"/>
  <c r="F1104" i="16"/>
  <c r="G1104" i="16"/>
  <c r="B1105" i="16"/>
  <c r="C1105" i="16"/>
  <c r="D1105" i="16"/>
  <c r="E1105" i="16"/>
  <c r="F1105" i="16"/>
  <c r="G1105" i="16"/>
  <c r="B1106" i="16"/>
  <c r="C1106" i="16"/>
  <c r="D1106" i="16"/>
  <c r="E1106" i="16"/>
  <c r="F1106" i="16"/>
  <c r="G1106" i="16"/>
  <c r="B1107" i="16"/>
  <c r="C1107" i="16"/>
  <c r="D1107" i="16"/>
  <c r="E1107" i="16"/>
  <c r="F1107" i="16"/>
  <c r="G1107" i="16"/>
  <c r="B1108" i="16"/>
  <c r="C1108" i="16"/>
  <c r="D1108" i="16"/>
  <c r="E1108" i="16"/>
  <c r="F1108" i="16"/>
  <c r="G1108" i="16"/>
  <c r="B1109" i="16"/>
  <c r="C1109" i="16"/>
  <c r="D1109" i="16"/>
  <c r="E1109" i="16"/>
  <c r="F1109" i="16"/>
  <c r="G1109" i="16"/>
  <c r="B1110" i="16"/>
  <c r="C1110" i="16"/>
  <c r="D1110" i="16"/>
  <c r="E1110" i="16"/>
  <c r="F1110" i="16"/>
  <c r="G1110" i="16"/>
  <c r="B1111" i="16"/>
  <c r="C1111" i="16"/>
  <c r="D1111" i="16"/>
  <c r="E1111" i="16"/>
  <c r="F1111" i="16"/>
  <c r="G1111" i="16"/>
  <c r="B1112" i="16"/>
  <c r="C1112" i="16"/>
  <c r="D1112" i="16"/>
  <c r="E1112" i="16"/>
  <c r="F1112" i="16"/>
  <c r="G1112" i="16"/>
  <c r="B1113" i="16"/>
  <c r="C1113" i="16"/>
  <c r="D1113" i="16"/>
  <c r="E1113" i="16"/>
  <c r="F1113" i="16"/>
  <c r="G1113" i="16"/>
  <c r="B1114" i="16"/>
  <c r="C1114" i="16"/>
  <c r="D1114" i="16"/>
  <c r="E1114" i="16"/>
  <c r="F1114" i="16"/>
  <c r="G1114" i="16"/>
  <c r="B1115" i="16"/>
  <c r="C1115" i="16"/>
  <c r="D1115" i="16"/>
  <c r="E1115" i="16"/>
  <c r="F1115" i="16"/>
  <c r="G1115" i="16"/>
  <c r="B1116" i="16"/>
  <c r="C1116" i="16"/>
  <c r="D1116" i="16"/>
  <c r="E1116" i="16"/>
  <c r="F1116" i="16"/>
  <c r="G1116" i="16"/>
  <c r="B1117" i="16"/>
  <c r="C1117" i="16"/>
  <c r="D1117" i="16"/>
  <c r="E1117" i="16"/>
  <c r="F1117" i="16"/>
  <c r="G1117" i="16"/>
  <c r="B1118" i="16"/>
  <c r="C1118" i="16"/>
  <c r="D1118" i="16"/>
  <c r="E1118" i="16"/>
  <c r="F1118" i="16"/>
  <c r="G1118" i="16"/>
  <c r="B1119" i="16"/>
  <c r="C1119" i="16"/>
  <c r="D1119" i="16"/>
  <c r="E1119" i="16"/>
  <c r="F1119" i="16"/>
  <c r="G1119" i="16"/>
  <c r="B1120" i="16"/>
  <c r="C1120" i="16"/>
  <c r="D1120" i="16"/>
  <c r="E1120" i="16"/>
  <c r="F1120" i="16"/>
  <c r="G1120" i="16"/>
  <c r="B1121" i="16"/>
  <c r="C1121" i="16"/>
  <c r="D1121" i="16"/>
  <c r="E1121" i="16"/>
  <c r="F1121" i="16"/>
  <c r="G1121" i="16"/>
  <c r="B1122" i="16"/>
  <c r="C1122" i="16"/>
  <c r="D1122" i="16"/>
  <c r="E1122" i="16"/>
  <c r="F1122" i="16"/>
  <c r="G1122" i="16"/>
  <c r="B1123" i="16"/>
  <c r="C1123" i="16"/>
  <c r="D1123" i="16"/>
  <c r="E1123" i="16"/>
  <c r="F1123" i="16"/>
  <c r="G1123" i="16"/>
  <c r="B1124" i="16"/>
  <c r="C1124" i="16"/>
  <c r="D1124" i="16"/>
  <c r="E1124" i="16"/>
  <c r="F1124" i="16"/>
  <c r="G1124" i="16"/>
  <c r="B1125" i="16"/>
  <c r="C1125" i="16"/>
  <c r="D1125" i="16"/>
  <c r="E1125" i="16"/>
  <c r="F1125" i="16"/>
  <c r="G1125" i="16"/>
  <c r="B1126" i="16"/>
  <c r="C1126" i="16"/>
  <c r="D1126" i="16"/>
  <c r="E1126" i="16"/>
  <c r="F1126" i="16"/>
  <c r="G1126" i="16"/>
  <c r="B1127" i="16"/>
  <c r="C1127" i="16"/>
  <c r="D1127" i="16"/>
  <c r="E1127" i="16"/>
  <c r="F1127" i="16"/>
  <c r="G1127" i="16"/>
  <c r="B1128" i="16"/>
  <c r="C1128" i="16"/>
  <c r="D1128" i="16"/>
  <c r="E1128" i="16"/>
  <c r="F1128" i="16"/>
  <c r="G1128" i="16"/>
  <c r="B1129" i="16"/>
  <c r="C1129" i="16"/>
  <c r="D1129" i="16"/>
  <c r="E1129" i="16"/>
  <c r="F1129" i="16"/>
  <c r="G1129" i="16"/>
  <c r="B1130" i="16"/>
  <c r="C1130" i="16"/>
  <c r="D1130" i="16"/>
  <c r="E1130" i="16"/>
  <c r="F1130" i="16"/>
  <c r="G1130" i="16"/>
  <c r="B1131" i="16"/>
  <c r="C1131" i="16"/>
  <c r="D1131" i="16"/>
  <c r="E1131" i="16"/>
  <c r="F1131" i="16"/>
  <c r="G1131" i="16"/>
  <c r="B1132" i="16"/>
  <c r="C1132" i="16"/>
  <c r="D1132" i="16"/>
  <c r="E1132" i="16"/>
  <c r="F1132" i="16"/>
  <c r="G1132" i="16"/>
  <c r="B1133" i="16"/>
  <c r="C1133" i="16"/>
  <c r="D1133" i="16"/>
  <c r="E1133" i="16"/>
  <c r="F1133" i="16"/>
  <c r="G1133" i="16"/>
  <c r="B1134" i="16"/>
  <c r="C1134" i="16"/>
  <c r="D1134" i="16"/>
  <c r="E1134" i="16"/>
  <c r="F1134" i="16"/>
  <c r="G1134" i="16"/>
  <c r="B1135" i="16"/>
  <c r="C1135" i="16"/>
  <c r="D1135" i="16"/>
  <c r="E1135" i="16"/>
  <c r="F1135" i="16"/>
  <c r="G1135" i="16"/>
  <c r="B1136" i="16"/>
  <c r="C1136" i="16"/>
  <c r="D1136" i="16"/>
  <c r="E1136" i="16"/>
  <c r="F1136" i="16"/>
  <c r="G1136" i="16"/>
  <c r="B1137" i="16"/>
  <c r="C1137" i="16"/>
  <c r="D1137" i="16"/>
  <c r="E1137" i="16"/>
  <c r="F1137" i="16"/>
  <c r="G1137" i="16"/>
  <c r="B1138" i="16"/>
  <c r="C1138" i="16"/>
  <c r="D1138" i="16"/>
  <c r="E1138" i="16"/>
  <c r="F1138" i="16"/>
  <c r="G1138" i="16"/>
  <c r="B1139" i="16"/>
  <c r="C1139" i="16"/>
  <c r="D1139" i="16"/>
  <c r="E1139" i="16"/>
  <c r="F1139" i="16"/>
  <c r="G1139" i="16"/>
  <c r="B1140" i="16"/>
  <c r="C1140" i="16"/>
  <c r="D1140" i="16"/>
  <c r="E1140" i="16"/>
  <c r="F1140" i="16"/>
  <c r="G1140" i="16"/>
  <c r="B1141" i="16"/>
  <c r="C1141" i="16"/>
  <c r="D1141" i="16"/>
  <c r="E1141" i="16"/>
  <c r="F1141" i="16"/>
  <c r="G1141" i="16"/>
  <c r="B1142" i="16"/>
  <c r="C1142" i="16"/>
  <c r="D1142" i="16"/>
  <c r="E1142" i="16"/>
  <c r="F1142" i="16"/>
  <c r="G1142" i="16"/>
  <c r="B1143" i="16"/>
  <c r="C1143" i="16"/>
  <c r="D1143" i="16"/>
  <c r="E1143" i="16"/>
  <c r="F1143" i="16"/>
  <c r="G1143" i="16"/>
  <c r="B1144" i="16"/>
  <c r="C1144" i="16"/>
  <c r="D1144" i="16"/>
  <c r="E1144" i="16"/>
  <c r="F1144" i="16"/>
  <c r="G1144" i="16"/>
  <c r="B1145" i="16"/>
  <c r="C1145" i="16"/>
  <c r="D1145" i="16"/>
  <c r="E1145" i="16"/>
  <c r="F1145" i="16"/>
  <c r="G1145" i="16"/>
  <c r="B1146" i="16"/>
  <c r="C1146" i="16"/>
  <c r="D1146" i="16"/>
  <c r="E1146" i="16"/>
  <c r="F1146" i="16"/>
  <c r="G1146" i="16"/>
  <c r="B1147" i="16"/>
  <c r="C1147" i="16"/>
  <c r="D1147" i="16"/>
  <c r="E1147" i="16"/>
  <c r="F1147" i="16"/>
  <c r="G1147" i="16"/>
  <c r="B1148" i="16"/>
  <c r="C1148" i="16"/>
  <c r="D1148" i="16"/>
  <c r="E1148" i="16"/>
  <c r="F1148" i="16"/>
  <c r="G1148" i="16"/>
  <c r="B1149" i="16"/>
  <c r="C1149" i="16"/>
  <c r="D1149" i="16"/>
  <c r="E1149" i="16"/>
  <c r="F1149" i="16"/>
  <c r="G1149" i="16"/>
  <c r="B1150" i="16"/>
  <c r="C1150" i="16"/>
  <c r="D1150" i="16"/>
  <c r="E1150" i="16"/>
  <c r="F1150" i="16"/>
  <c r="G1150" i="16"/>
  <c r="B1151" i="16"/>
  <c r="C1151" i="16"/>
  <c r="D1151" i="16"/>
  <c r="E1151" i="16"/>
  <c r="F1151" i="16"/>
  <c r="G1151" i="16"/>
  <c r="B1152" i="16"/>
  <c r="C1152" i="16"/>
  <c r="D1152" i="16"/>
  <c r="E1152" i="16"/>
  <c r="F1152" i="16"/>
  <c r="G1152" i="16"/>
  <c r="B1153" i="16"/>
  <c r="C1153" i="16"/>
  <c r="D1153" i="16"/>
  <c r="E1153" i="16"/>
  <c r="F1153" i="16"/>
  <c r="G1153" i="16"/>
  <c r="B1154" i="16"/>
  <c r="C1154" i="16"/>
  <c r="D1154" i="16"/>
  <c r="E1154" i="16"/>
  <c r="F1154" i="16"/>
  <c r="G1154" i="16"/>
  <c r="B1155" i="16"/>
  <c r="C1155" i="16"/>
  <c r="D1155" i="16"/>
  <c r="E1155" i="16"/>
  <c r="F1155" i="16"/>
  <c r="G1155" i="16"/>
  <c r="B1156" i="16"/>
  <c r="C1156" i="16"/>
  <c r="D1156" i="16"/>
  <c r="E1156" i="16"/>
  <c r="F1156" i="16"/>
  <c r="G1156" i="16"/>
  <c r="B1157" i="16"/>
  <c r="C1157" i="16"/>
  <c r="D1157" i="16"/>
  <c r="E1157" i="16"/>
  <c r="F1157" i="16"/>
  <c r="G1157" i="16"/>
  <c r="B1158" i="16"/>
  <c r="C1158" i="16"/>
  <c r="D1158" i="16"/>
  <c r="E1158" i="16"/>
  <c r="F1158" i="16"/>
  <c r="G1158" i="16"/>
  <c r="B1159" i="16"/>
  <c r="C1159" i="16"/>
  <c r="D1159" i="16"/>
  <c r="E1159" i="16"/>
  <c r="F1159" i="16"/>
  <c r="G1159" i="16"/>
  <c r="B1160" i="16"/>
  <c r="C1160" i="16"/>
  <c r="D1160" i="16"/>
  <c r="E1160" i="16"/>
  <c r="F1160" i="16"/>
  <c r="G1160" i="16"/>
  <c r="B1161" i="16"/>
  <c r="C1161" i="16"/>
  <c r="D1161" i="16"/>
  <c r="E1161" i="16"/>
  <c r="F1161" i="16"/>
  <c r="G1161" i="16"/>
  <c r="B1162" i="16"/>
  <c r="C1162" i="16"/>
  <c r="D1162" i="16"/>
  <c r="E1162" i="16"/>
  <c r="F1162" i="16"/>
  <c r="G1162" i="16"/>
  <c r="B1163" i="16"/>
  <c r="C1163" i="16"/>
  <c r="D1163" i="16"/>
  <c r="E1163" i="16"/>
  <c r="F1163" i="16"/>
  <c r="G1163" i="16"/>
  <c r="B1164" i="16"/>
  <c r="C1164" i="16"/>
  <c r="D1164" i="16"/>
  <c r="E1164" i="16"/>
  <c r="F1164" i="16"/>
  <c r="G1164" i="16"/>
  <c r="B1165" i="16"/>
  <c r="C1165" i="16"/>
  <c r="D1165" i="16"/>
  <c r="E1165" i="16"/>
  <c r="F1165" i="16"/>
  <c r="G1165" i="16"/>
  <c r="B1166" i="16"/>
  <c r="C1166" i="16"/>
  <c r="D1166" i="16"/>
  <c r="E1166" i="16"/>
  <c r="F1166" i="16"/>
  <c r="G1166" i="16"/>
  <c r="B1167" i="16"/>
  <c r="C1167" i="16"/>
  <c r="D1167" i="16"/>
  <c r="E1167" i="16"/>
  <c r="F1167" i="16"/>
  <c r="G1167" i="16"/>
  <c r="B1168" i="16"/>
  <c r="C1168" i="16"/>
  <c r="D1168" i="16"/>
  <c r="E1168" i="16"/>
  <c r="F1168" i="16"/>
  <c r="G1168" i="16"/>
  <c r="B1169" i="16"/>
  <c r="C1169" i="16"/>
  <c r="D1169" i="16"/>
  <c r="E1169" i="16"/>
  <c r="F1169" i="16"/>
  <c r="G1169" i="16"/>
  <c r="B1170" i="16"/>
  <c r="C1170" i="16"/>
  <c r="D1170" i="16"/>
  <c r="E1170" i="16"/>
  <c r="F1170" i="16"/>
  <c r="G1170" i="16"/>
  <c r="B1171" i="16"/>
  <c r="C1171" i="16"/>
  <c r="D1171" i="16"/>
  <c r="E1171" i="16"/>
  <c r="F1171" i="16"/>
  <c r="G1171" i="16"/>
  <c r="B1172" i="16"/>
  <c r="C1172" i="16"/>
  <c r="D1172" i="16"/>
  <c r="E1172" i="16"/>
  <c r="F1172" i="16"/>
  <c r="G1172" i="16"/>
  <c r="B1173" i="16"/>
  <c r="C1173" i="16"/>
  <c r="D1173" i="16"/>
  <c r="E1173" i="16"/>
  <c r="F1173" i="16"/>
  <c r="G1173" i="16"/>
  <c r="B1174" i="16"/>
  <c r="C1174" i="16"/>
  <c r="D1174" i="16"/>
  <c r="E1174" i="16"/>
  <c r="F1174" i="16"/>
  <c r="G1174" i="16"/>
  <c r="B1175" i="16"/>
  <c r="C1175" i="16"/>
  <c r="D1175" i="16"/>
  <c r="E1175" i="16"/>
  <c r="F1175" i="16"/>
  <c r="G1175" i="16"/>
  <c r="B1176" i="16"/>
  <c r="C1176" i="16"/>
  <c r="D1176" i="16"/>
  <c r="E1176" i="16"/>
  <c r="F1176" i="16"/>
  <c r="G1176" i="16"/>
  <c r="B1177" i="16"/>
  <c r="C1177" i="16"/>
  <c r="D1177" i="16"/>
  <c r="E1177" i="16"/>
  <c r="F1177" i="16"/>
  <c r="G1177" i="16"/>
  <c r="B1178" i="16"/>
  <c r="C1178" i="16"/>
  <c r="D1178" i="16"/>
  <c r="E1178" i="16"/>
  <c r="F1178" i="16"/>
  <c r="G1178" i="16"/>
  <c r="B1179" i="16"/>
  <c r="C1179" i="16"/>
  <c r="D1179" i="16"/>
  <c r="E1179" i="16"/>
  <c r="F1179" i="16"/>
  <c r="G1179" i="16"/>
  <c r="B1180" i="16"/>
  <c r="C1180" i="16"/>
  <c r="D1180" i="16"/>
  <c r="E1180" i="16"/>
  <c r="F1180" i="16"/>
  <c r="G1180" i="16"/>
  <c r="B1181" i="16"/>
  <c r="C1181" i="16"/>
  <c r="D1181" i="16"/>
  <c r="E1181" i="16"/>
  <c r="F1181" i="16"/>
  <c r="G1181" i="16"/>
  <c r="B1182" i="16"/>
  <c r="C1182" i="16"/>
  <c r="D1182" i="16"/>
  <c r="E1182" i="16"/>
  <c r="F1182" i="16"/>
  <c r="G1182" i="16"/>
  <c r="B1183" i="16"/>
  <c r="C1183" i="16"/>
  <c r="D1183" i="16"/>
  <c r="E1183" i="16"/>
  <c r="F1183" i="16"/>
  <c r="G1183" i="16"/>
  <c r="B1184" i="16"/>
  <c r="C1184" i="16"/>
  <c r="D1184" i="16"/>
  <c r="E1184" i="16"/>
  <c r="F1184" i="16"/>
  <c r="G1184" i="16"/>
  <c r="B1185" i="16"/>
  <c r="C1185" i="16"/>
  <c r="D1185" i="16"/>
  <c r="E1185" i="16"/>
  <c r="F1185" i="16"/>
  <c r="G1185" i="16"/>
  <c r="B1186" i="16"/>
  <c r="C1186" i="16"/>
  <c r="D1186" i="16"/>
  <c r="E1186" i="16"/>
  <c r="F1186" i="16"/>
  <c r="G1186" i="16"/>
  <c r="B1187" i="16"/>
  <c r="C1187" i="16"/>
  <c r="D1187" i="16"/>
  <c r="E1187" i="16"/>
  <c r="F1187" i="16"/>
  <c r="G1187" i="16"/>
  <c r="B1188" i="16"/>
  <c r="C1188" i="16"/>
  <c r="D1188" i="16"/>
  <c r="E1188" i="16"/>
  <c r="F1188" i="16"/>
  <c r="G1188" i="16"/>
  <c r="B1189" i="16"/>
  <c r="C1189" i="16"/>
  <c r="D1189" i="16"/>
  <c r="E1189" i="16"/>
  <c r="F1189" i="16"/>
  <c r="G1189" i="16"/>
  <c r="B1190" i="16"/>
  <c r="C1190" i="16"/>
  <c r="D1190" i="16"/>
  <c r="E1190" i="16"/>
  <c r="F1190" i="16"/>
  <c r="G1190" i="16"/>
  <c r="B1191" i="16"/>
  <c r="C1191" i="16"/>
  <c r="D1191" i="16"/>
  <c r="E1191" i="16"/>
  <c r="F1191" i="16"/>
  <c r="G1191" i="16"/>
  <c r="B1192" i="16"/>
  <c r="C1192" i="16"/>
  <c r="D1192" i="16"/>
  <c r="E1192" i="16"/>
  <c r="F1192" i="16"/>
  <c r="G1192" i="16"/>
  <c r="B1193" i="16"/>
  <c r="C1193" i="16"/>
  <c r="D1193" i="16"/>
  <c r="E1193" i="16"/>
  <c r="F1193" i="16"/>
  <c r="G1193" i="16"/>
  <c r="B1194" i="16"/>
  <c r="C1194" i="16"/>
  <c r="D1194" i="16"/>
  <c r="E1194" i="16"/>
  <c r="F1194" i="16"/>
  <c r="G1194" i="16"/>
  <c r="B1195" i="16"/>
  <c r="C1195" i="16"/>
  <c r="D1195" i="16"/>
  <c r="E1195" i="16"/>
  <c r="F1195" i="16"/>
  <c r="G1195" i="16"/>
  <c r="B1196" i="16"/>
  <c r="C1196" i="16"/>
  <c r="D1196" i="16"/>
  <c r="E1196" i="16"/>
  <c r="F1196" i="16"/>
  <c r="G1196" i="16"/>
  <c r="B1197" i="16"/>
  <c r="C1197" i="16"/>
  <c r="D1197" i="16"/>
  <c r="E1197" i="16"/>
  <c r="F1197" i="16"/>
  <c r="G1197" i="16"/>
  <c r="B1198" i="16"/>
  <c r="C1198" i="16"/>
  <c r="D1198" i="16"/>
  <c r="E1198" i="16"/>
  <c r="F1198" i="16"/>
  <c r="G1198" i="16"/>
  <c r="B1199" i="16"/>
  <c r="C1199" i="16"/>
  <c r="D1199" i="16"/>
  <c r="E1199" i="16"/>
  <c r="F1199" i="16"/>
  <c r="G1199" i="16"/>
  <c r="B1200" i="16"/>
  <c r="C1200" i="16"/>
  <c r="D1200" i="16"/>
  <c r="E1200" i="16"/>
  <c r="F1200" i="16"/>
  <c r="G1200" i="16"/>
  <c r="B1201" i="16"/>
  <c r="C1201" i="16"/>
  <c r="D1201" i="16"/>
  <c r="E1201" i="16"/>
  <c r="F1201" i="16"/>
  <c r="G1201" i="16"/>
  <c r="B1202" i="16"/>
  <c r="C1202" i="16"/>
  <c r="D1202" i="16"/>
  <c r="E1202" i="16"/>
  <c r="F1202" i="16"/>
  <c r="G1202" i="16"/>
  <c r="B1203" i="16"/>
  <c r="C1203" i="16"/>
  <c r="D1203" i="16"/>
  <c r="E1203" i="16"/>
  <c r="F1203" i="16"/>
  <c r="G1203" i="16"/>
  <c r="B1204" i="16"/>
  <c r="C1204" i="16"/>
  <c r="D1204" i="16"/>
  <c r="E1204" i="16"/>
  <c r="F1204" i="16"/>
  <c r="G1204" i="16"/>
  <c r="B1205" i="16"/>
  <c r="C1205" i="16"/>
  <c r="D1205" i="16"/>
  <c r="E1205" i="16"/>
  <c r="F1205" i="16"/>
  <c r="G1205" i="16"/>
  <c r="B1206" i="16"/>
  <c r="C1206" i="16"/>
  <c r="D1206" i="16"/>
  <c r="E1206" i="16"/>
  <c r="F1206" i="16"/>
  <c r="G1206" i="16"/>
  <c r="B1207" i="16"/>
  <c r="C1207" i="16"/>
  <c r="D1207" i="16"/>
  <c r="E1207" i="16"/>
  <c r="F1207" i="16"/>
  <c r="G1207" i="16"/>
  <c r="B1208" i="16"/>
  <c r="C1208" i="16"/>
  <c r="D1208" i="16"/>
  <c r="E1208" i="16"/>
  <c r="F1208" i="16"/>
  <c r="G1208" i="16"/>
  <c r="B1209" i="16"/>
  <c r="C1209" i="16"/>
  <c r="D1209" i="16"/>
  <c r="E1209" i="16"/>
  <c r="F1209" i="16"/>
  <c r="G1209" i="16"/>
  <c r="B1210" i="16"/>
  <c r="C1210" i="16"/>
  <c r="D1210" i="16"/>
  <c r="E1210" i="16"/>
  <c r="F1210" i="16"/>
  <c r="G1210" i="16"/>
  <c r="B1211" i="16"/>
  <c r="C1211" i="16"/>
  <c r="D1211" i="16"/>
  <c r="E1211" i="16"/>
  <c r="F1211" i="16"/>
  <c r="G1211" i="16"/>
  <c r="B1212" i="16"/>
  <c r="C1212" i="16"/>
  <c r="D1212" i="16"/>
  <c r="E1212" i="16"/>
  <c r="F1212" i="16"/>
  <c r="G1212" i="16"/>
  <c r="B1213" i="16"/>
  <c r="C1213" i="16"/>
  <c r="D1213" i="16"/>
  <c r="E1213" i="16"/>
  <c r="F1213" i="16"/>
  <c r="G1213" i="16"/>
  <c r="B1214" i="16"/>
  <c r="C1214" i="16"/>
  <c r="D1214" i="16"/>
  <c r="E1214" i="16"/>
  <c r="F1214" i="16"/>
  <c r="G1214" i="16"/>
  <c r="B1215" i="16"/>
  <c r="C1215" i="16"/>
  <c r="D1215" i="16"/>
  <c r="E1215" i="16"/>
  <c r="F1215" i="16"/>
  <c r="G1215" i="16"/>
  <c r="B1216" i="16"/>
  <c r="C1216" i="16"/>
  <c r="D1216" i="16"/>
  <c r="E1216" i="16"/>
  <c r="F1216" i="16"/>
  <c r="G1216" i="16"/>
  <c r="B1217" i="16"/>
  <c r="C1217" i="16"/>
  <c r="D1217" i="16"/>
  <c r="E1217" i="16"/>
  <c r="F1217" i="16"/>
  <c r="G1217" i="16"/>
  <c r="B1218" i="16"/>
  <c r="C1218" i="16"/>
  <c r="D1218" i="16"/>
  <c r="E1218" i="16"/>
  <c r="F1218" i="16"/>
  <c r="G1218" i="16"/>
  <c r="B1219" i="16"/>
  <c r="C1219" i="16"/>
  <c r="D1219" i="16"/>
  <c r="E1219" i="16"/>
  <c r="F1219" i="16"/>
  <c r="G1219" i="16"/>
  <c r="B1220" i="16"/>
  <c r="C1220" i="16"/>
  <c r="D1220" i="16"/>
  <c r="E1220" i="16"/>
  <c r="F1220" i="16"/>
  <c r="G1220" i="16"/>
  <c r="B1221" i="16"/>
  <c r="C1221" i="16"/>
  <c r="D1221" i="16"/>
  <c r="E1221" i="16"/>
  <c r="F1221" i="16"/>
  <c r="G1221" i="16"/>
  <c r="B1222" i="16"/>
  <c r="C1222" i="16"/>
  <c r="D1222" i="16"/>
  <c r="E1222" i="16"/>
  <c r="F1222" i="16"/>
  <c r="G1222" i="16"/>
  <c r="B1223" i="16"/>
  <c r="C1223" i="16"/>
  <c r="D1223" i="16"/>
  <c r="E1223" i="16"/>
  <c r="F1223" i="16"/>
  <c r="G1223" i="16"/>
  <c r="B1224" i="16"/>
  <c r="C1224" i="16"/>
  <c r="D1224" i="16"/>
  <c r="E1224" i="16"/>
  <c r="F1224" i="16"/>
  <c r="G1224" i="16"/>
  <c r="B1225" i="16"/>
  <c r="C1225" i="16"/>
  <c r="D1225" i="16"/>
  <c r="E1225" i="16"/>
  <c r="F1225" i="16"/>
  <c r="G1225" i="16"/>
  <c r="B1226" i="16"/>
  <c r="C1226" i="16"/>
  <c r="D1226" i="16"/>
  <c r="E1226" i="16"/>
  <c r="F1226" i="16"/>
  <c r="G1226" i="16"/>
  <c r="B1227" i="16"/>
  <c r="C1227" i="16"/>
  <c r="D1227" i="16"/>
  <c r="E1227" i="16"/>
  <c r="F1227" i="16"/>
  <c r="G1227" i="16"/>
  <c r="B1228" i="16"/>
  <c r="C1228" i="16"/>
  <c r="D1228" i="16"/>
  <c r="E1228" i="16"/>
  <c r="F1228" i="16"/>
  <c r="G1228" i="16"/>
  <c r="B1229" i="16"/>
  <c r="C1229" i="16"/>
  <c r="D1229" i="16"/>
  <c r="E1229" i="16"/>
  <c r="F1229" i="16"/>
  <c r="G1229" i="16"/>
  <c r="B1230" i="16"/>
  <c r="C1230" i="16"/>
  <c r="D1230" i="16"/>
  <c r="E1230" i="16"/>
  <c r="F1230" i="16"/>
  <c r="G1230" i="16"/>
  <c r="B1231" i="16"/>
  <c r="C1231" i="16"/>
  <c r="D1231" i="16"/>
  <c r="E1231" i="16"/>
  <c r="F1231" i="16"/>
  <c r="G1231" i="16"/>
  <c r="B1232" i="16"/>
  <c r="C1232" i="16"/>
  <c r="D1232" i="16"/>
  <c r="E1232" i="16"/>
  <c r="F1232" i="16"/>
  <c r="G1232" i="16"/>
  <c r="B1233" i="16"/>
  <c r="C1233" i="16"/>
  <c r="D1233" i="16"/>
  <c r="E1233" i="16"/>
  <c r="F1233" i="16"/>
  <c r="G1233" i="16"/>
  <c r="B1234" i="16"/>
  <c r="C1234" i="16"/>
  <c r="D1234" i="16"/>
  <c r="E1234" i="16"/>
  <c r="F1234" i="16"/>
  <c r="G1234" i="16"/>
  <c r="B1235" i="16"/>
  <c r="C1235" i="16"/>
  <c r="D1235" i="16"/>
  <c r="E1235" i="16"/>
  <c r="F1235" i="16"/>
  <c r="G1235" i="16"/>
  <c r="B1236" i="16"/>
  <c r="C1236" i="16"/>
  <c r="D1236" i="16"/>
  <c r="E1236" i="16"/>
  <c r="F1236" i="16"/>
  <c r="G1236" i="16"/>
  <c r="B1237" i="16"/>
  <c r="C1237" i="16"/>
  <c r="D1237" i="16"/>
  <c r="E1237" i="16"/>
  <c r="F1237" i="16"/>
  <c r="G1237" i="16"/>
  <c r="B1238" i="16"/>
  <c r="C1238" i="16"/>
  <c r="D1238" i="16"/>
  <c r="E1238" i="16"/>
  <c r="F1238" i="16"/>
  <c r="G1238" i="16"/>
  <c r="B1239" i="16"/>
  <c r="C1239" i="16"/>
  <c r="D1239" i="16"/>
  <c r="E1239" i="16"/>
  <c r="F1239" i="16"/>
  <c r="G1239" i="16"/>
  <c r="B1240" i="16"/>
  <c r="C1240" i="16"/>
  <c r="D1240" i="16"/>
  <c r="E1240" i="16"/>
  <c r="F1240" i="16"/>
  <c r="G1240" i="16"/>
  <c r="B1241" i="16"/>
  <c r="C1241" i="16"/>
  <c r="D1241" i="16"/>
  <c r="E1241" i="16"/>
  <c r="F1241" i="16"/>
  <c r="G1241" i="16"/>
  <c r="B1242" i="16"/>
  <c r="C1242" i="16"/>
  <c r="D1242" i="16"/>
  <c r="E1242" i="16"/>
  <c r="F1242" i="16"/>
  <c r="G1242" i="16"/>
  <c r="B1243" i="16"/>
  <c r="C1243" i="16"/>
  <c r="D1243" i="16"/>
  <c r="E1243" i="16"/>
  <c r="F1243" i="16"/>
  <c r="G1243" i="16"/>
  <c r="B1244" i="16"/>
  <c r="C1244" i="16"/>
  <c r="D1244" i="16"/>
  <c r="E1244" i="16"/>
  <c r="F1244" i="16"/>
  <c r="G1244" i="16"/>
  <c r="B1245" i="16"/>
  <c r="C1245" i="16"/>
  <c r="D1245" i="16"/>
  <c r="E1245" i="16"/>
  <c r="F1245" i="16"/>
  <c r="G1245" i="16"/>
  <c r="B1246" i="16"/>
  <c r="C1246" i="16"/>
  <c r="D1246" i="16"/>
  <c r="E1246" i="16"/>
  <c r="F1246" i="16"/>
  <c r="G1246" i="16"/>
  <c r="B1247" i="16"/>
  <c r="C1247" i="16"/>
  <c r="D1247" i="16"/>
  <c r="E1247" i="16"/>
  <c r="F1247" i="16"/>
  <c r="G1247" i="16"/>
  <c r="B1248" i="16"/>
  <c r="C1248" i="16"/>
  <c r="D1248" i="16"/>
  <c r="E1248" i="16"/>
  <c r="F1248" i="16"/>
  <c r="G1248" i="16"/>
  <c r="B1249" i="16"/>
  <c r="C1249" i="16"/>
  <c r="D1249" i="16"/>
  <c r="E1249" i="16"/>
  <c r="F1249" i="16"/>
  <c r="G1249" i="16"/>
  <c r="B1250" i="16"/>
  <c r="C1250" i="16"/>
  <c r="D1250" i="16"/>
  <c r="E1250" i="16"/>
  <c r="F1250" i="16"/>
  <c r="G1250" i="16"/>
  <c r="B1251" i="16"/>
  <c r="C1251" i="16"/>
  <c r="D1251" i="16"/>
  <c r="E1251" i="16"/>
  <c r="F1251" i="16"/>
  <c r="G1251" i="16"/>
  <c r="B1252" i="16"/>
  <c r="C1252" i="16"/>
  <c r="D1252" i="16"/>
  <c r="E1252" i="16"/>
  <c r="F1252" i="16"/>
  <c r="G1252" i="16"/>
  <c r="B1253" i="16"/>
  <c r="C1253" i="16"/>
  <c r="D1253" i="16"/>
  <c r="E1253" i="16"/>
  <c r="F1253" i="16"/>
  <c r="G1253" i="16"/>
  <c r="B1254" i="16"/>
  <c r="C1254" i="16"/>
  <c r="D1254" i="16"/>
  <c r="E1254" i="16"/>
  <c r="F1254" i="16"/>
  <c r="G1254" i="16"/>
  <c r="B1255" i="16"/>
  <c r="C1255" i="16"/>
  <c r="D1255" i="16"/>
  <c r="E1255" i="16"/>
  <c r="F1255" i="16"/>
  <c r="G1255" i="16"/>
  <c r="B1256" i="16"/>
  <c r="C1256" i="16"/>
  <c r="D1256" i="16"/>
  <c r="E1256" i="16"/>
  <c r="F1256" i="16"/>
  <c r="G1256" i="16"/>
  <c r="B1257" i="16"/>
  <c r="C1257" i="16"/>
  <c r="D1257" i="16"/>
  <c r="E1257" i="16"/>
  <c r="F1257" i="16"/>
  <c r="G1257" i="16"/>
  <c r="B1258" i="16"/>
  <c r="C1258" i="16"/>
  <c r="D1258" i="16"/>
  <c r="E1258" i="16"/>
  <c r="F1258" i="16"/>
  <c r="G1258" i="16"/>
  <c r="B1259" i="16"/>
  <c r="C1259" i="16"/>
  <c r="D1259" i="16"/>
  <c r="E1259" i="16"/>
  <c r="F1259" i="16"/>
  <c r="G1259" i="16"/>
  <c r="B1260" i="16"/>
  <c r="C1260" i="16"/>
  <c r="D1260" i="16"/>
  <c r="E1260" i="16"/>
  <c r="F1260" i="16"/>
  <c r="G1260" i="16"/>
  <c r="B1261" i="16"/>
  <c r="C1261" i="16"/>
  <c r="D1261" i="16"/>
  <c r="E1261" i="16"/>
  <c r="F1261" i="16"/>
  <c r="G1261" i="16"/>
  <c r="B1262" i="16"/>
  <c r="C1262" i="16"/>
  <c r="D1262" i="16"/>
  <c r="E1262" i="16"/>
  <c r="F1262" i="16"/>
  <c r="G1262" i="16"/>
  <c r="B1263" i="16"/>
  <c r="C1263" i="16"/>
  <c r="D1263" i="16"/>
  <c r="E1263" i="16"/>
  <c r="F1263" i="16"/>
  <c r="G1263" i="16"/>
  <c r="B1264" i="16"/>
  <c r="C1264" i="16"/>
  <c r="D1264" i="16"/>
  <c r="E1264" i="16"/>
  <c r="F1264" i="16"/>
  <c r="G1264" i="16"/>
  <c r="B1265" i="16"/>
  <c r="C1265" i="16"/>
  <c r="D1265" i="16"/>
  <c r="E1265" i="16"/>
  <c r="F1265" i="16"/>
  <c r="G1265" i="16"/>
  <c r="B1266" i="16"/>
  <c r="C1266" i="16"/>
  <c r="D1266" i="16"/>
  <c r="E1266" i="16"/>
  <c r="F1266" i="16"/>
  <c r="G1266" i="16"/>
  <c r="B1267" i="16"/>
  <c r="C1267" i="16"/>
  <c r="D1267" i="16"/>
  <c r="E1267" i="16"/>
  <c r="F1267" i="16"/>
  <c r="G1267" i="16"/>
  <c r="B1268" i="16"/>
  <c r="C1268" i="16"/>
  <c r="D1268" i="16"/>
  <c r="E1268" i="16"/>
  <c r="F1268" i="16"/>
  <c r="G1268" i="16"/>
  <c r="B1269" i="16"/>
  <c r="C1269" i="16"/>
  <c r="D1269" i="16"/>
  <c r="E1269" i="16"/>
  <c r="F1269" i="16"/>
  <c r="G1269" i="16"/>
  <c r="B1270" i="16"/>
  <c r="C1270" i="16"/>
  <c r="D1270" i="16"/>
  <c r="E1270" i="16"/>
  <c r="F1270" i="16"/>
  <c r="G1270" i="16"/>
  <c r="B1271" i="16"/>
  <c r="C1271" i="16"/>
  <c r="D1271" i="16"/>
  <c r="E1271" i="16"/>
  <c r="F1271" i="16"/>
  <c r="G1271" i="16"/>
  <c r="B1272" i="16"/>
  <c r="C1272" i="16"/>
  <c r="D1272" i="16"/>
  <c r="E1272" i="16"/>
  <c r="F1272" i="16"/>
  <c r="G1272" i="16"/>
  <c r="B1273" i="16"/>
  <c r="C1273" i="16"/>
  <c r="D1273" i="16"/>
  <c r="E1273" i="16"/>
  <c r="F1273" i="16"/>
  <c r="G1273" i="16"/>
  <c r="B1274" i="16"/>
  <c r="C1274" i="16"/>
  <c r="D1274" i="16"/>
  <c r="E1274" i="16"/>
  <c r="F1274" i="16"/>
  <c r="G1274" i="16"/>
  <c r="B1275" i="16"/>
  <c r="C1275" i="16"/>
  <c r="D1275" i="16"/>
  <c r="E1275" i="16"/>
  <c r="F1275" i="16"/>
  <c r="G1275" i="16"/>
  <c r="B1276" i="16"/>
  <c r="C1276" i="16"/>
  <c r="D1276" i="16"/>
  <c r="E1276" i="16"/>
  <c r="F1276" i="16"/>
  <c r="G1276" i="16"/>
  <c r="B1277" i="16"/>
  <c r="C1277" i="16"/>
  <c r="D1277" i="16"/>
  <c r="E1277" i="16"/>
  <c r="F1277" i="16"/>
  <c r="G1277" i="16"/>
  <c r="B1278" i="16"/>
  <c r="C1278" i="16"/>
  <c r="D1278" i="16"/>
  <c r="E1278" i="16"/>
  <c r="F1278" i="16"/>
  <c r="G1278" i="16"/>
  <c r="B1279" i="16"/>
  <c r="C1279" i="16"/>
  <c r="D1279" i="16"/>
  <c r="E1279" i="16"/>
  <c r="F1279" i="16"/>
  <c r="G1279" i="16"/>
  <c r="B1280" i="16"/>
  <c r="C1280" i="16"/>
  <c r="D1280" i="16"/>
  <c r="E1280" i="16"/>
  <c r="F1280" i="16"/>
  <c r="G1280" i="16"/>
  <c r="B1281" i="16"/>
  <c r="C1281" i="16"/>
  <c r="D1281" i="16"/>
  <c r="E1281" i="16"/>
  <c r="F1281" i="16"/>
  <c r="G1281" i="16"/>
  <c r="B1282" i="16"/>
  <c r="C1282" i="16"/>
  <c r="D1282" i="16"/>
  <c r="E1282" i="16"/>
  <c r="F1282" i="16"/>
  <c r="G1282" i="16"/>
  <c r="B1283" i="16"/>
  <c r="C1283" i="16"/>
  <c r="D1283" i="16"/>
  <c r="E1283" i="16"/>
  <c r="F1283" i="16"/>
  <c r="G1283" i="16"/>
  <c r="B1284" i="16"/>
  <c r="C1284" i="16"/>
  <c r="D1284" i="16"/>
  <c r="E1284" i="16"/>
  <c r="F1284" i="16"/>
  <c r="G1284" i="16"/>
  <c r="B1285" i="16"/>
  <c r="C1285" i="16"/>
  <c r="D1285" i="16"/>
  <c r="E1285" i="16"/>
  <c r="F1285" i="16"/>
  <c r="G1285" i="16"/>
  <c r="B1286" i="16"/>
  <c r="C1286" i="16"/>
  <c r="D1286" i="16"/>
  <c r="E1286" i="16"/>
  <c r="F1286" i="16"/>
  <c r="G1286" i="16"/>
  <c r="B1287" i="16"/>
  <c r="C1287" i="16"/>
  <c r="D1287" i="16"/>
  <c r="E1287" i="16"/>
  <c r="F1287" i="16"/>
  <c r="G1287" i="16"/>
  <c r="B1288" i="16"/>
  <c r="C1288" i="16"/>
  <c r="D1288" i="16"/>
  <c r="E1288" i="16"/>
  <c r="F1288" i="16"/>
  <c r="G1288" i="16"/>
  <c r="B1289" i="16"/>
  <c r="C1289" i="16"/>
  <c r="D1289" i="16"/>
  <c r="E1289" i="16"/>
  <c r="F1289" i="16"/>
  <c r="G1289" i="16"/>
  <c r="B1290" i="16"/>
  <c r="C1290" i="16"/>
  <c r="D1290" i="16"/>
  <c r="E1290" i="16"/>
  <c r="F1290" i="16"/>
  <c r="G1290" i="16"/>
  <c r="B1291" i="16"/>
  <c r="C1291" i="16"/>
  <c r="D1291" i="16"/>
  <c r="E1291" i="16"/>
  <c r="F1291" i="16"/>
  <c r="G1291" i="16"/>
  <c r="B1292" i="16"/>
  <c r="C1292" i="16"/>
  <c r="D1292" i="16"/>
  <c r="E1292" i="16"/>
  <c r="F1292" i="16"/>
  <c r="G1292" i="16"/>
  <c r="B1293" i="16"/>
  <c r="C1293" i="16"/>
  <c r="D1293" i="16"/>
  <c r="E1293" i="16"/>
  <c r="F1293" i="16"/>
  <c r="G1293" i="16"/>
  <c r="B1294" i="16"/>
  <c r="C1294" i="16"/>
  <c r="D1294" i="16"/>
  <c r="E1294" i="16"/>
  <c r="F1294" i="16"/>
  <c r="G1294" i="16"/>
  <c r="B1295" i="16"/>
  <c r="C1295" i="16"/>
  <c r="D1295" i="16"/>
  <c r="E1295" i="16"/>
  <c r="F1295" i="16"/>
  <c r="G1295" i="16"/>
  <c r="B1296" i="16"/>
  <c r="C1296" i="16"/>
  <c r="D1296" i="16"/>
  <c r="E1296" i="16"/>
  <c r="F1296" i="16"/>
  <c r="G1296" i="16"/>
  <c r="B1297" i="16"/>
  <c r="C1297" i="16"/>
  <c r="D1297" i="16"/>
  <c r="E1297" i="16"/>
  <c r="F1297" i="16"/>
  <c r="G1297" i="16"/>
  <c r="B1298" i="16"/>
  <c r="C1298" i="16"/>
  <c r="D1298" i="16"/>
  <c r="E1298" i="16"/>
  <c r="F1298" i="16"/>
  <c r="G1298" i="16"/>
  <c r="B1299" i="16"/>
  <c r="C1299" i="16"/>
  <c r="D1299" i="16"/>
  <c r="E1299" i="16"/>
  <c r="F1299" i="16"/>
  <c r="G1299" i="16"/>
  <c r="B1300" i="16"/>
  <c r="C1300" i="16"/>
  <c r="D1300" i="16"/>
  <c r="E1300" i="16"/>
  <c r="F1300" i="16"/>
  <c r="G1300" i="16"/>
  <c r="B1301" i="16"/>
  <c r="C1301" i="16"/>
  <c r="D1301" i="16"/>
  <c r="E1301" i="16"/>
  <c r="F1301" i="16"/>
  <c r="G1301" i="16"/>
  <c r="B1302" i="16"/>
  <c r="C1302" i="16"/>
  <c r="D1302" i="16"/>
  <c r="E1302" i="16"/>
  <c r="F1302" i="16"/>
  <c r="G1302" i="16"/>
  <c r="B1303" i="16"/>
  <c r="C1303" i="16"/>
  <c r="D1303" i="16"/>
  <c r="E1303" i="16"/>
  <c r="F1303" i="16"/>
  <c r="G1303" i="16"/>
  <c r="B1304" i="16"/>
  <c r="C1304" i="16"/>
  <c r="D1304" i="16"/>
  <c r="E1304" i="16"/>
  <c r="F1304" i="16"/>
  <c r="G1304" i="16"/>
  <c r="B1305" i="16"/>
  <c r="C1305" i="16"/>
  <c r="D1305" i="16"/>
  <c r="E1305" i="16"/>
  <c r="F1305" i="16"/>
  <c r="G1305" i="16"/>
  <c r="B1306" i="16"/>
  <c r="C1306" i="16"/>
  <c r="D1306" i="16"/>
  <c r="E1306" i="16"/>
  <c r="F1306" i="16"/>
  <c r="G1306" i="16"/>
  <c r="B1307" i="16"/>
  <c r="C1307" i="16"/>
  <c r="D1307" i="16"/>
  <c r="E1307" i="16"/>
  <c r="F1307" i="16"/>
  <c r="G1307" i="16"/>
  <c r="B1308" i="16"/>
  <c r="C1308" i="16"/>
  <c r="D1308" i="16"/>
  <c r="E1308" i="16"/>
  <c r="F1308" i="16"/>
  <c r="G1308" i="16"/>
  <c r="B1309" i="16"/>
  <c r="C1309" i="16"/>
  <c r="D1309" i="16"/>
  <c r="E1309" i="16"/>
  <c r="F1309" i="16"/>
  <c r="G1309" i="16"/>
  <c r="B1310" i="16"/>
  <c r="C1310" i="16"/>
  <c r="D1310" i="16"/>
  <c r="E1310" i="16"/>
  <c r="F1310" i="16"/>
  <c r="G1310" i="16"/>
  <c r="B1311" i="16"/>
  <c r="C1311" i="16"/>
  <c r="D1311" i="16"/>
  <c r="E1311" i="16"/>
  <c r="F1311" i="16"/>
  <c r="G1311" i="16"/>
  <c r="B1312" i="16"/>
  <c r="C1312" i="16"/>
  <c r="D1312" i="16"/>
  <c r="E1312" i="16"/>
  <c r="F1312" i="16"/>
  <c r="G1312" i="16"/>
  <c r="B1313" i="16"/>
  <c r="C1313" i="16"/>
  <c r="D1313" i="16"/>
  <c r="E1313" i="16"/>
  <c r="F1313" i="16"/>
  <c r="G1313" i="16"/>
  <c r="B1314" i="16"/>
  <c r="C1314" i="16"/>
  <c r="D1314" i="16"/>
  <c r="E1314" i="16"/>
  <c r="F1314" i="16"/>
  <c r="G1314" i="16"/>
  <c r="B1315" i="16"/>
  <c r="C1315" i="16"/>
  <c r="D1315" i="16"/>
  <c r="E1315" i="16"/>
  <c r="F1315" i="16"/>
  <c r="G1315" i="16"/>
  <c r="B1316" i="16"/>
  <c r="C1316" i="16"/>
  <c r="D1316" i="16"/>
  <c r="E1316" i="16"/>
  <c r="F1316" i="16"/>
  <c r="G1316" i="16"/>
  <c r="B1317" i="16"/>
  <c r="C1317" i="16"/>
  <c r="D1317" i="16"/>
  <c r="E1317" i="16"/>
  <c r="F1317" i="16"/>
  <c r="G1317" i="16"/>
  <c r="B1318" i="16"/>
  <c r="C1318" i="16"/>
  <c r="D1318" i="16"/>
  <c r="E1318" i="16"/>
  <c r="F1318" i="16"/>
  <c r="G1318" i="16"/>
  <c r="B1319" i="16"/>
  <c r="C1319" i="16"/>
  <c r="D1319" i="16"/>
  <c r="E1319" i="16"/>
  <c r="F1319" i="16"/>
  <c r="G1319" i="16"/>
  <c r="B1320" i="16"/>
  <c r="C1320" i="16"/>
  <c r="D1320" i="16"/>
  <c r="E1320" i="16"/>
  <c r="F1320" i="16"/>
  <c r="G1320" i="16"/>
  <c r="B1321" i="16"/>
  <c r="C1321" i="16"/>
  <c r="D1321" i="16"/>
  <c r="E1321" i="16"/>
  <c r="F1321" i="16"/>
  <c r="G1321" i="16"/>
  <c r="B1322" i="16"/>
  <c r="C1322" i="16"/>
  <c r="D1322" i="16"/>
  <c r="E1322" i="16"/>
  <c r="F1322" i="16"/>
  <c r="G1322" i="16"/>
  <c r="B1323" i="16"/>
  <c r="C1323" i="16"/>
  <c r="D1323" i="16"/>
  <c r="E1323" i="16"/>
  <c r="F1323" i="16"/>
  <c r="G1323" i="16"/>
  <c r="B1324" i="16"/>
  <c r="C1324" i="16"/>
  <c r="D1324" i="16"/>
  <c r="E1324" i="16"/>
  <c r="F1324" i="16"/>
  <c r="G1324" i="16"/>
  <c r="B1325" i="16"/>
  <c r="C1325" i="16"/>
  <c r="D1325" i="16"/>
  <c r="E1325" i="16"/>
  <c r="F1325" i="16"/>
  <c r="G1325" i="16"/>
  <c r="B1326" i="16"/>
  <c r="C1326" i="16"/>
  <c r="D1326" i="16"/>
  <c r="E1326" i="16"/>
  <c r="F1326" i="16"/>
  <c r="G1326" i="16"/>
  <c r="B1327" i="16"/>
  <c r="C1327" i="16"/>
  <c r="D1327" i="16"/>
  <c r="E1327" i="16"/>
  <c r="F1327" i="16"/>
  <c r="G1327" i="16"/>
  <c r="B1328" i="16"/>
  <c r="C1328" i="16"/>
  <c r="D1328" i="16"/>
  <c r="E1328" i="16"/>
  <c r="F1328" i="16"/>
  <c r="G1328" i="16"/>
  <c r="B1329" i="16"/>
  <c r="C1329" i="16"/>
  <c r="D1329" i="16"/>
  <c r="E1329" i="16"/>
  <c r="F1329" i="16"/>
  <c r="G1329" i="16"/>
  <c r="B1330" i="16"/>
  <c r="C1330" i="16"/>
  <c r="D1330" i="16"/>
  <c r="E1330" i="16"/>
  <c r="F1330" i="16"/>
  <c r="G1330" i="16"/>
  <c r="B1331" i="16"/>
  <c r="C1331" i="16"/>
  <c r="D1331" i="16"/>
  <c r="E1331" i="16"/>
  <c r="F1331" i="16"/>
  <c r="G1331" i="16"/>
  <c r="B1332" i="16"/>
  <c r="C1332" i="16"/>
  <c r="D1332" i="16"/>
  <c r="E1332" i="16"/>
  <c r="F1332" i="16"/>
  <c r="G1332" i="16"/>
  <c r="B1333" i="16"/>
  <c r="C1333" i="16"/>
  <c r="D1333" i="16"/>
  <c r="E1333" i="16"/>
  <c r="F1333" i="16"/>
  <c r="G1333" i="16"/>
  <c r="B1334" i="16"/>
  <c r="C1334" i="16"/>
  <c r="D1334" i="16"/>
  <c r="E1334" i="16"/>
  <c r="F1334" i="16"/>
  <c r="G1334" i="16"/>
  <c r="B1335" i="16"/>
  <c r="C1335" i="16"/>
  <c r="D1335" i="16"/>
  <c r="E1335" i="16"/>
  <c r="F1335" i="16"/>
  <c r="G1335" i="16"/>
  <c r="B1336" i="16"/>
  <c r="C1336" i="16"/>
  <c r="D1336" i="16"/>
  <c r="E1336" i="16"/>
  <c r="F1336" i="16"/>
  <c r="G1336" i="16"/>
  <c r="B1337" i="16"/>
  <c r="C1337" i="16"/>
  <c r="D1337" i="16"/>
  <c r="E1337" i="16"/>
  <c r="F1337" i="16"/>
  <c r="G1337" i="16"/>
  <c r="B1338" i="16"/>
  <c r="C1338" i="16"/>
  <c r="D1338" i="16"/>
  <c r="E1338" i="16"/>
  <c r="F1338" i="16"/>
  <c r="G1338" i="16"/>
  <c r="B1339" i="16"/>
  <c r="C1339" i="16"/>
  <c r="D1339" i="16"/>
  <c r="E1339" i="16"/>
  <c r="F1339" i="16"/>
  <c r="G1339" i="16"/>
  <c r="B1340" i="16"/>
  <c r="C1340" i="16"/>
  <c r="D1340" i="16"/>
  <c r="E1340" i="16"/>
  <c r="F1340" i="16"/>
  <c r="G1340" i="16"/>
  <c r="B1341" i="16"/>
  <c r="C1341" i="16"/>
  <c r="D1341" i="16"/>
  <c r="E1341" i="16"/>
  <c r="F1341" i="16"/>
  <c r="G1341" i="16"/>
  <c r="B1342" i="16"/>
  <c r="C1342" i="16"/>
  <c r="D1342" i="16"/>
  <c r="E1342" i="16"/>
  <c r="F1342" i="16"/>
  <c r="G1342" i="16"/>
  <c r="B1343" i="16"/>
  <c r="C1343" i="16"/>
  <c r="D1343" i="16"/>
  <c r="E1343" i="16"/>
  <c r="F1343" i="16"/>
  <c r="G1343" i="16"/>
  <c r="B1344" i="16"/>
  <c r="C1344" i="16"/>
  <c r="D1344" i="16"/>
  <c r="E1344" i="16"/>
  <c r="F1344" i="16"/>
  <c r="G1344" i="16"/>
  <c r="B1345" i="16"/>
  <c r="C1345" i="16"/>
  <c r="D1345" i="16"/>
  <c r="E1345" i="16"/>
  <c r="F1345" i="16"/>
  <c r="G1345" i="16"/>
  <c r="B1346" i="16"/>
  <c r="C1346" i="16"/>
  <c r="D1346" i="16"/>
  <c r="E1346" i="16"/>
  <c r="F1346" i="16"/>
  <c r="G1346" i="16"/>
  <c r="B1347" i="16"/>
  <c r="C1347" i="16"/>
  <c r="D1347" i="16"/>
  <c r="E1347" i="16"/>
  <c r="F1347" i="16"/>
  <c r="G1347" i="16"/>
  <c r="B1348" i="16"/>
  <c r="C1348" i="16"/>
  <c r="D1348" i="16"/>
  <c r="E1348" i="16"/>
  <c r="F1348" i="16"/>
  <c r="G1348" i="16"/>
  <c r="B1349" i="16"/>
  <c r="C1349" i="16"/>
  <c r="D1349" i="16"/>
  <c r="E1349" i="16"/>
  <c r="F1349" i="16"/>
  <c r="G1349" i="16"/>
  <c r="B1350" i="16"/>
  <c r="C1350" i="16"/>
  <c r="D1350" i="16"/>
  <c r="E1350" i="16"/>
  <c r="F1350" i="16"/>
  <c r="G1350" i="16"/>
  <c r="B1351" i="16"/>
  <c r="C1351" i="16"/>
  <c r="D1351" i="16"/>
  <c r="E1351" i="16"/>
  <c r="F1351" i="16"/>
  <c r="G1351" i="16"/>
  <c r="B1352" i="16"/>
  <c r="C1352" i="16"/>
  <c r="D1352" i="16"/>
  <c r="E1352" i="16"/>
  <c r="F1352" i="16"/>
  <c r="G1352" i="16"/>
  <c r="B1353" i="16"/>
  <c r="C1353" i="16"/>
  <c r="D1353" i="16"/>
  <c r="E1353" i="16"/>
  <c r="F1353" i="16"/>
  <c r="G1353" i="16"/>
  <c r="B1354" i="16"/>
  <c r="C1354" i="16"/>
  <c r="D1354" i="16"/>
  <c r="E1354" i="16"/>
  <c r="F1354" i="16"/>
  <c r="G1354" i="16"/>
  <c r="B1355" i="16"/>
  <c r="C1355" i="16"/>
  <c r="D1355" i="16"/>
  <c r="E1355" i="16"/>
  <c r="F1355" i="16"/>
  <c r="G1355" i="16"/>
  <c r="B1356" i="16"/>
  <c r="C1356" i="16"/>
  <c r="D1356" i="16"/>
  <c r="E1356" i="16"/>
  <c r="F1356" i="16"/>
  <c r="G1356" i="16"/>
  <c r="B1357" i="16"/>
  <c r="C1357" i="16"/>
  <c r="D1357" i="16"/>
  <c r="E1357" i="16"/>
  <c r="F1357" i="16"/>
  <c r="G1357" i="16"/>
  <c r="B1358" i="16"/>
  <c r="C1358" i="16"/>
  <c r="D1358" i="16"/>
  <c r="E1358" i="16"/>
  <c r="F1358" i="16"/>
  <c r="G1358" i="16"/>
  <c r="B1359" i="16"/>
  <c r="C1359" i="16"/>
  <c r="D1359" i="16"/>
  <c r="E1359" i="16"/>
  <c r="F1359" i="16"/>
  <c r="G1359" i="16"/>
  <c r="B1360" i="16"/>
  <c r="C1360" i="16"/>
  <c r="D1360" i="16"/>
  <c r="E1360" i="16"/>
  <c r="F1360" i="16"/>
  <c r="G1360" i="16"/>
  <c r="B1361" i="16"/>
  <c r="C1361" i="16"/>
  <c r="D1361" i="16"/>
  <c r="E1361" i="16"/>
  <c r="F1361" i="16"/>
  <c r="G1361" i="16"/>
  <c r="B1362" i="16"/>
  <c r="C1362" i="16"/>
  <c r="D1362" i="16"/>
  <c r="E1362" i="16"/>
  <c r="F1362" i="16"/>
  <c r="G1362" i="16"/>
  <c r="B1363" i="16"/>
  <c r="C1363" i="16"/>
  <c r="D1363" i="16"/>
  <c r="E1363" i="16"/>
  <c r="F1363" i="16"/>
  <c r="G1363" i="16"/>
  <c r="B1364" i="16"/>
  <c r="C1364" i="16"/>
  <c r="D1364" i="16"/>
  <c r="E1364" i="16"/>
  <c r="F1364" i="16"/>
  <c r="G1364" i="16"/>
  <c r="B1365" i="16"/>
  <c r="C1365" i="16"/>
  <c r="D1365" i="16"/>
  <c r="E1365" i="16"/>
  <c r="F1365" i="16"/>
  <c r="G1365" i="16"/>
  <c r="B1366" i="16"/>
  <c r="C1366" i="16"/>
  <c r="D1366" i="16"/>
  <c r="E1366" i="16"/>
  <c r="F1366" i="16"/>
  <c r="G1366" i="16"/>
  <c r="B1367" i="16"/>
  <c r="C1367" i="16"/>
  <c r="D1367" i="16"/>
  <c r="E1367" i="16"/>
  <c r="F1367" i="16"/>
  <c r="G1367" i="16"/>
  <c r="B1368" i="16"/>
  <c r="C1368" i="16"/>
  <c r="D1368" i="16"/>
  <c r="E1368" i="16"/>
  <c r="F1368" i="16"/>
  <c r="G1368" i="16"/>
  <c r="B1369" i="16"/>
  <c r="C1369" i="16"/>
  <c r="D1369" i="16"/>
  <c r="E1369" i="16"/>
  <c r="F1369" i="16"/>
  <c r="G1369" i="16"/>
  <c r="B1370" i="16"/>
  <c r="C1370" i="16"/>
  <c r="D1370" i="16"/>
  <c r="E1370" i="16"/>
  <c r="F1370" i="16"/>
  <c r="G1370" i="16"/>
  <c r="B1371" i="16"/>
  <c r="C1371" i="16"/>
  <c r="D1371" i="16"/>
  <c r="E1371" i="16"/>
  <c r="F1371" i="16"/>
  <c r="G1371" i="16"/>
  <c r="B1372" i="16"/>
  <c r="C1372" i="16"/>
  <c r="D1372" i="16"/>
  <c r="E1372" i="16"/>
  <c r="F1372" i="16"/>
  <c r="G1372" i="16"/>
  <c r="B1373" i="16"/>
  <c r="C1373" i="16"/>
  <c r="D1373" i="16"/>
  <c r="E1373" i="16"/>
  <c r="F1373" i="16"/>
  <c r="G1373" i="16"/>
  <c r="B1374" i="16"/>
  <c r="C1374" i="16"/>
  <c r="D1374" i="16"/>
  <c r="E1374" i="16"/>
  <c r="F1374" i="16"/>
  <c r="G1374" i="16"/>
  <c r="B1375" i="16"/>
  <c r="C1375" i="16"/>
  <c r="D1375" i="16"/>
  <c r="E1375" i="16"/>
  <c r="F1375" i="16"/>
  <c r="G1375" i="16"/>
  <c r="B1376" i="16"/>
  <c r="C1376" i="16"/>
  <c r="D1376" i="16"/>
  <c r="E1376" i="16"/>
  <c r="F1376" i="16"/>
  <c r="G1376" i="16"/>
  <c r="B1377" i="16"/>
  <c r="C1377" i="16"/>
  <c r="D1377" i="16"/>
  <c r="E1377" i="16"/>
  <c r="F1377" i="16"/>
  <c r="G1377" i="16"/>
  <c r="B1378" i="16"/>
  <c r="C1378" i="16"/>
  <c r="D1378" i="16"/>
  <c r="E1378" i="16"/>
  <c r="F1378" i="16"/>
  <c r="G1378" i="16"/>
  <c r="B1379" i="16"/>
  <c r="C1379" i="16"/>
  <c r="D1379" i="16"/>
  <c r="E1379" i="16"/>
  <c r="F1379" i="16"/>
  <c r="G1379" i="16"/>
  <c r="B1380" i="16"/>
  <c r="C1380" i="16"/>
  <c r="D1380" i="16"/>
  <c r="E1380" i="16"/>
  <c r="F1380" i="16"/>
  <c r="G1380" i="16"/>
  <c r="B1381" i="16"/>
  <c r="C1381" i="16"/>
  <c r="D1381" i="16"/>
  <c r="E1381" i="16"/>
  <c r="F1381" i="16"/>
  <c r="G1381" i="16"/>
  <c r="B1382" i="16"/>
  <c r="C1382" i="16"/>
  <c r="D1382" i="16"/>
  <c r="E1382" i="16"/>
  <c r="F1382" i="16"/>
  <c r="G1382" i="16"/>
  <c r="B1383" i="16"/>
  <c r="C1383" i="16"/>
  <c r="D1383" i="16"/>
  <c r="E1383" i="16"/>
  <c r="F1383" i="16"/>
  <c r="G1383" i="16"/>
  <c r="B1384" i="16"/>
  <c r="C1384" i="16"/>
  <c r="D1384" i="16"/>
  <c r="E1384" i="16"/>
  <c r="F1384" i="16"/>
  <c r="G1384" i="16"/>
  <c r="B1385" i="16"/>
  <c r="C1385" i="16"/>
  <c r="D1385" i="16"/>
  <c r="E1385" i="16"/>
  <c r="F1385" i="16"/>
  <c r="G1385" i="16"/>
  <c r="B1386" i="16"/>
  <c r="C1386" i="16"/>
  <c r="D1386" i="16"/>
  <c r="E1386" i="16"/>
  <c r="F1386" i="16"/>
  <c r="G1386" i="16"/>
  <c r="B1387" i="16"/>
  <c r="C1387" i="16"/>
  <c r="D1387" i="16"/>
  <c r="E1387" i="16"/>
  <c r="F1387" i="16"/>
  <c r="G1387" i="16"/>
  <c r="B1388" i="16"/>
  <c r="C1388" i="16"/>
  <c r="D1388" i="16"/>
  <c r="E1388" i="16"/>
  <c r="F1388" i="16"/>
  <c r="G1388" i="16"/>
  <c r="B1389" i="16"/>
  <c r="C1389" i="16"/>
  <c r="D1389" i="16"/>
  <c r="E1389" i="16"/>
  <c r="F1389" i="16"/>
  <c r="G1389" i="16"/>
  <c r="B1390" i="16"/>
  <c r="C1390" i="16"/>
  <c r="D1390" i="16"/>
  <c r="E1390" i="16"/>
  <c r="F1390" i="16"/>
  <c r="G1390" i="16"/>
  <c r="B1391" i="16"/>
  <c r="C1391" i="16"/>
  <c r="D1391" i="16"/>
  <c r="E1391" i="16"/>
  <c r="F1391" i="16"/>
  <c r="G1391" i="16"/>
  <c r="B1392" i="16"/>
  <c r="C1392" i="16"/>
  <c r="D1392" i="16"/>
  <c r="E1392" i="16"/>
  <c r="F1392" i="16"/>
  <c r="G1392" i="16"/>
  <c r="B1393" i="16"/>
  <c r="C1393" i="16"/>
  <c r="D1393" i="16"/>
  <c r="E1393" i="16"/>
  <c r="F1393" i="16"/>
  <c r="G1393" i="16"/>
  <c r="B1394" i="16"/>
  <c r="C1394" i="16"/>
  <c r="D1394" i="16"/>
  <c r="E1394" i="16"/>
  <c r="F1394" i="16"/>
  <c r="G1394" i="16"/>
  <c r="B1395" i="16"/>
  <c r="C1395" i="16"/>
  <c r="D1395" i="16"/>
  <c r="E1395" i="16"/>
  <c r="F1395" i="16"/>
  <c r="G1395" i="16"/>
  <c r="B1396" i="16"/>
  <c r="C1396" i="16"/>
  <c r="D1396" i="16"/>
  <c r="E1396" i="16"/>
  <c r="F1396" i="16"/>
  <c r="G1396" i="16"/>
  <c r="B1397" i="16"/>
  <c r="C1397" i="16"/>
  <c r="D1397" i="16"/>
  <c r="E1397" i="16"/>
  <c r="F1397" i="16"/>
  <c r="G1397" i="16"/>
  <c r="B1398" i="16"/>
  <c r="C1398" i="16"/>
  <c r="D1398" i="16"/>
  <c r="E1398" i="16"/>
  <c r="F1398" i="16"/>
  <c r="G1398" i="16"/>
  <c r="B1399" i="16"/>
  <c r="C1399" i="16"/>
  <c r="D1399" i="16"/>
  <c r="E1399" i="16"/>
  <c r="F1399" i="16"/>
  <c r="G1399" i="16"/>
  <c r="B1400" i="16"/>
  <c r="C1400" i="16"/>
  <c r="D1400" i="16"/>
  <c r="E1400" i="16"/>
  <c r="F1400" i="16"/>
  <c r="G1400" i="16"/>
  <c r="B1401" i="16"/>
  <c r="C1401" i="16"/>
  <c r="D1401" i="16"/>
  <c r="E1401" i="16"/>
  <c r="F1401" i="16"/>
  <c r="G1401" i="16"/>
  <c r="B1402" i="16"/>
  <c r="C1402" i="16"/>
  <c r="D1402" i="16"/>
  <c r="E1402" i="16"/>
  <c r="F1402" i="16"/>
  <c r="G1402" i="16"/>
  <c r="B1403" i="16"/>
  <c r="C1403" i="16"/>
  <c r="D1403" i="16"/>
  <c r="E1403" i="16"/>
  <c r="F1403" i="16"/>
  <c r="G1403" i="16"/>
  <c r="B1404" i="16"/>
  <c r="C1404" i="16"/>
  <c r="D1404" i="16"/>
  <c r="E1404" i="16"/>
  <c r="F1404" i="16"/>
  <c r="G1404" i="16"/>
  <c r="B1405" i="16"/>
  <c r="C1405" i="16"/>
  <c r="D1405" i="16"/>
  <c r="E1405" i="16"/>
  <c r="F1405" i="16"/>
  <c r="G1405" i="16"/>
  <c r="B1406" i="16"/>
  <c r="C1406" i="16"/>
  <c r="D1406" i="16"/>
  <c r="E1406" i="16"/>
  <c r="F1406" i="16"/>
  <c r="G1406" i="16"/>
  <c r="B1407" i="16"/>
  <c r="C1407" i="16"/>
  <c r="D1407" i="16"/>
  <c r="E1407" i="16"/>
  <c r="F1407" i="16"/>
  <c r="G1407" i="16"/>
  <c r="B1408" i="16"/>
  <c r="C1408" i="16"/>
  <c r="D1408" i="16"/>
  <c r="E1408" i="16"/>
  <c r="F1408" i="16"/>
  <c r="G1408" i="16"/>
  <c r="B1409" i="16"/>
  <c r="C1409" i="16"/>
  <c r="D1409" i="16"/>
  <c r="E1409" i="16"/>
  <c r="F1409" i="16"/>
  <c r="G1409" i="16"/>
  <c r="B1410" i="16"/>
  <c r="C1410" i="16"/>
  <c r="D1410" i="16"/>
  <c r="E1410" i="16"/>
  <c r="F1410" i="16"/>
  <c r="G1410" i="16"/>
  <c r="B1411" i="16"/>
  <c r="C1411" i="16"/>
  <c r="D1411" i="16"/>
  <c r="E1411" i="16"/>
  <c r="F1411" i="16"/>
  <c r="G1411" i="16"/>
  <c r="B1412" i="16"/>
  <c r="C1412" i="16"/>
  <c r="D1412" i="16"/>
  <c r="E1412" i="16"/>
  <c r="F1412" i="16"/>
  <c r="G1412" i="16"/>
  <c r="B1413" i="16"/>
  <c r="C1413" i="16"/>
  <c r="D1413" i="16"/>
  <c r="E1413" i="16"/>
  <c r="F1413" i="16"/>
  <c r="G1413" i="16"/>
  <c r="B1414" i="16"/>
  <c r="C1414" i="16"/>
  <c r="D1414" i="16"/>
  <c r="E1414" i="16"/>
  <c r="F1414" i="16"/>
  <c r="G1414" i="16"/>
  <c r="B1415" i="16"/>
  <c r="C1415" i="16"/>
  <c r="D1415" i="16"/>
  <c r="E1415" i="16"/>
  <c r="F1415" i="16"/>
  <c r="G1415" i="16"/>
  <c r="B1416" i="16"/>
  <c r="C1416" i="16"/>
  <c r="D1416" i="16"/>
  <c r="E1416" i="16"/>
  <c r="F1416" i="16"/>
  <c r="G1416" i="16"/>
  <c r="B1417" i="16"/>
  <c r="C1417" i="16"/>
  <c r="D1417" i="16"/>
  <c r="E1417" i="16"/>
  <c r="F1417" i="16"/>
  <c r="G1417" i="16"/>
  <c r="B1418" i="16"/>
  <c r="C1418" i="16"/>
  <c r="D1418" i="16"/>
  <c r="E1418" i="16"/>
  <c r="F1418" i="16"/>
  <c r="G1418" i="16"/>
  <c r="B1419" i="16"/>
  <c r="C1419" i="16"/>
  <c r="D1419" i="16"/>
  <c r="E1419" i="16"/>
  <c r="F1419" i="16"/>
  <c r="G1419" i="16"/>
  <c r="B1420" i="16"/>
  <c r="C1420" i="16"/>
  <c r="D1420" i="16"/>
  <c r="E1420" i="16"/>
  <c r="F1420" i="16"/>
  <c r="G1420" i="16"/>
  <c r="B1421" i="16"/>
  <c r="C1421" i="16"/>
  <c r="D1421" i="16"/>
  <c r="E1421" i="16"/>
  <c r="F1421" i="16"/>
  <c r="G1421" i="16"/>
  <c r="B1422" i="16"/>
  <c r="C1422" i="16"/>
  <c r="D1422" i="16"/>
  <c r="E1422" i="16"/>
  <c r="F1422" i="16"/>
  <c r="G1422" i="16"/>
  <c r="B1423" i="16"/>
  <c r="C1423" i="16"/>
  <c r="D1423" i="16"/>
  <c r="E1423" i="16"/>
  <c r="F1423" i="16"/>
  <c r="G1423" i="16"/>
  <c r="B1424" i="16"/>
  <c r="C1424" i="16"/>
  <c r="D1424" i="16"/>
  <c r="E1424" i="16"/>
  <c r="F1424" i="16"/>
  <c r="G1424" i="16"/>
  <c r="B1425" i="16"/>
  <c r="C1425" i="16"/>
  <c r="D1425" i="16"/>
  <c r="E1425" i="16"/>
  <c r="F1425" i="16"/>
  <c r="G1425" i="16"/>
  <c r="B1426" i="16"/>
  <c r="C1426" i="16"/>
  <c r="D1426" i="16"/>
  <c r="E1426" i="16"/>
  <c r="F1426" i="16"/>
  <c r="G1426" i="16"/>
  <c r="B1427" i="16"/>
  <c r="C1427" i="16"/>
  <c r="D1427" i="16"/>
  <c r="E1427" i="16"/>
  <c r="F1427" i="16"/>
  <c r="G1427" i="16"/>
  <c r="B1428" i="16"/>
  <c r="C1428" i="16"/>
  <c r="D1428" i="16"/>
  <c r="E1428" i="16"/>
  <c r="F1428" i="16"/>
  <c r="G1428" i="16"/>
  <c r="B1429" i="16"/>
  <c r="C1429" i="16"/>
  <c r="D1429" i="16"/>
  <c r="E1429" i="16"/>
  <c r="F1429" i="16"/>
  <c r="G1429" i="16"/>
  <c r="B1430" i="16"/>
  <c r="C1430" i="16"/>
  <c r="D1430" i="16"/>
  <c r="E1430" i="16"/>
  <c r="F1430" i="16"/>
  <c r="G1430" i="16"/>
  <c r="B1431" i="16"/>
  <c r="C1431" i="16"/>
  <c r="D1431" i="16"/>
  <c r="E1431" i="16"/>
  <c r="F1431" i="16"/>
  <c r="G1431" i="16"/>
  <c r="B1432" i="16"/>
  <c r="C1432" i="16"/>
  <c r="D1432" i="16"/>
  <c r="E1432" i="16"/>
  <c r="F1432" i="16"/>
  <c r="G1432" i="16"/>
  <c r="B1433" i="16"/>
  <c r="C1433" i="16"/>
  <c r="D1433" i="16"/>
  <c r="E1433" i="16"/>
  <c r="F1433" i="16"/>
  <c r="G1433" i="16"/>
  <c r="B1434" i="16"/>
  <c r="C1434" i="16"/>
  <c r="D1434" i="16"/>
  <c r="E1434" i="16"/>
  <c r="F1434" i="16"/>
  <c r="G1434" i="16"/>
  <c r="B1435" i="16"/>
  <c r="C1435" i="16"/>
  <c r="D1435" i="16"/>
  <c r="E1435" i="16"/>
  <c r="F1435" i="16"/>
  <c r="G1435" i="16"/>
  <c r="B1436" i="16"/>
  <c r="C1436" i="16"/>
  <c r="D1436" i="16"/>
  <c r="E1436" i="16"/>
  <c r="F1436" i="16"/>
  <c r="G1436" i="16"/>
  <c r="B1437" i="16"/>
  <c r="C1437" i="16"/>
  <c r="D1437" i="16"/>
  <c r="E1437" i="16"/>
  <c r="F1437" i="16"/>
  <c r="G1437" i="16"/>
  <c r="B1438" i="16"/>
  <c r="C1438" i="16"/>
  <c r="D1438" i="16"/>
  <c r="E1438" i="16"/>
  <c r="F1438" i="16"/>
  <c r="G1438" i="16"/>
  <c r="B1439" i="16"/>
  <c r="C1439" i="16"/>
  <c r="D1439" i="16"/>
  <c r="E1439" i="16"/>
  <c r="F1439" i="16"/>
  <c r="G1439" i="16"/>
  <c r="B1440" i="16"/>
  <c r="C1440" i="16"/>
  <c r="D1440" i="16"/>
  <c r="E1440" i="16"/>
  <c r="F1440" i="16"/>
  <c r="G1440" i="16"/>
  <c r="B1441" i="16"/>
  <c r="C1441" i="16"/>
  <c r="D1441" i="16"/>
  <c r="E1441" i="16"/>
  <c r="F1441" i="16"/>
  <c r="G1441" i="16"/>
  <c r="B1442" i="16"/>
  <c r="C1442" i="16"/>
  <c r="D1442" i="16"/>
  <c r="E1442" i="16"/>
  <c r="F1442" i="16"/>
  <c r="G1442" i="16"/>
  <c r="B1443" i="16"/>
  <c r="C1443" i="16"/>
  <c r="D1443" i="16"/>
  <c r="E1443" i="16"/>
  <c r="F1443" i="16"/>
  <c r="G1443" i="16"/>
  <c r="B1444" i="16"/>
  <c r="C1444" i="16"/>
  <c r="D1444" i="16"/>
  <c r="E1444" i="16"/>
  <c r="F1444" i="16"/>
  <c r="G1444" i="16"/>
  <c r="B1445" i="16"/>
  <c r="C1445" i="16"/>
  <c r="D1445" i="16"/>
  <c r="E1445" i="16"/>
  <c r="F1445" i="16"/>
  <c r="G1445" i="16"/>
  <c r="B1446" i="16"/>
  <c r="C1446" i="16"/>
  <c r="D1446" i="16"/>
  <c r="E1446" i="16"/>
  <c r="F1446" i="16"/>
  <c r="G1446" i="16"/>
  <c r="B1447" i="16"/>
  <c r="C1447" i="16"/>
  <c r="D1447" i="16"/>
  <c r="E1447" i="16"/>
  <c r="F1447" i="16"/>
  <c r="G1447" i="16"/>
  <c r="B1448" i="16"/>
  <c r="C1448" i="16"/>
  <c r="D1448" i="16"/>
  <c r="E1448" i="16"/>
  <c r="F1448" i="16"/>
  <c r="G1448" i="16"/>
  <c r="B1449" i="16"/>
  <c r="C1449" i="16"/>
  <c r="D1449" i="16"/>
  <c r="E1449" i="16"/>
  <c r="F1449" i="16"/>
  <c r="G1449" i="16"/>
  <c r="B1450" i="16"/>
  <c r="C1450" i="16"/>
  <c r="D1450" i="16"/>
  <c r="E1450" i="16"/>
  <c r="F1450" i="16"/>
  <c r="G1450" i="16"/>
  <c r="B1451" i="16"/>
  <c r="C1451" i="16"/>
  <c r="D1451" i="16"/>
  <c r="E1451" i="16"/>
  <c r="F1451" i="16"/>
  <c r="G1451" i="16"/>
  <c r="B1452" i="16"/>
  <c r="C1452" i="16"/>
  <c r="D1452" i="16"/>
  <c r="E1452" i="16"/>
  <c r="F1452" i="16"/>
  <c r="G1452" i="16"/>
  <c r="B1453" i="16"/>
  <c r="C1453" i="16"/>
  <c r="D1453" i="16"/>
  <c r="E1453" i="16"/>
  <c r="F1453" i="16"/>
  <c r="G1453" i="16"/>
  <c r="B1454" i="16"/>
  <c r="C1454" i="16"/>
  <c r="D1454" i="16"/>
  <c r="E1454" i="16"/>
  <c r="F1454" i="16"/>
  <c r="G1454" i="16"/>
  <c r="B1455" i="16"/>
  <c r="C1455" i="16"/>
  <c r="D1455" i="16"/>
  <c r="E1455" i="16"/>
  <c r="F1455" i="16"/>
  <c r="G1455" i="16"/>
  <c r="B1456" i="16"/>
  <c r="C1456" i="16"/>
  <c r="D1456" i="16"/>
  <c r="E1456" i="16"/>
  <c r="F1456" i="16"/>
  <c r="G1456" i="16"/>
  <c r="B1457" i="16"/>
  <c r="C1457" i="16"/>
  <c r="D1457" i="16"/>
  <c r="E1457" i="16"/>
  <c r="F1457" i="16"/>
  <c r="G1457" i="16"/>
  <c r="B1458" i="16"/>
  <c r="C1458" i="16"/>
  <c r="D1458" i="16"/>
  <c r="E1458" i="16"/>
  <c r="F1458" i="16"/>
  <c r="G1458" i="16"/>
  <c r="B1459" i="16"/>
  <c r="C1459" i="16"/>
  <c r="D1459" i="16"/>
  <c r="E1459" i="16"/>
  <c r="F1459" i="16"/>
  <c r="G1459" i="16"/>
  <c r="B1460" i="16"/>
  <c r="C1460" i="16"/>
  <c r="D1460" i="16"/>
  <c r="E1460" i="16"/>
  <c r="F1460" i="16"/>
  <c r="G1460" i="16"/>
  <c r="B1461" i="16"/>
  <c r="C1461" i="16"/>
  <c r="D1461" i="16"/>
  <c r="E1461" i="16"/>
  <c r="F1461" i="16"/>
  <c r="G1461" i="16"/>
  <c r="B1462" i="16"/>
  <c r="C1462" i="16"/>
  <c r="D1462" i="16"/>
  <c r="E1462" i="16"/>
  <c r="F1462" i="16"/>
  <c r="G1462" i="16"/>
  <c r="B1463" i="16"/>
  <c r="C1463" i="16"/>
  <c r="D1463" i="16"/>
  <c r="E1463" i="16"/>
  <c r="F1463" i="16"/>
  <c r="G1463" i="16"/>
  <c r="B1464" i="16"/>
  <c r="C1464" i="16"/>
  <c r="D1464" i="16"/>
  <c r="E1464" i="16"/>
  <c r="F1464" i="16"/>
  <c r="G1464" i="16"/>
  <c r="B1465" i="16"/>
  <c r="C1465" i="16"/>
  <c r="D1465" i="16"/>
  <c r="E1465" i="16"/>
  <c r="F1465" i="16"/>
  <c r="G1465" i="16"/>
  <c r="B1466" i="16"/>
  <c r="C1466" i="16"/>
  <c r="D1466" i="16"/>
  <c r="E1466" i="16"/>
  <c r="F1466" i="16"/>
  <c r="G1466" i="16"/>
  <c r="B1467" i="16"/>
  <c r="C1467" i="16"/>
  <c r="D1467" i="16"/>
  <c r="E1467" i="16"/>
  <c r="F1467" i="16"/>
  <c r="G1467" i="16"/>
  <c r="B1468" i="16"/>
  <c r="C1468" i="16"/>
  <c r="D1468" i="16"/>
  <c r="E1468" i="16"/>
  <c r="F1468" i="16"/>
  <c r="G1468" i="16"/>
  <c r="B1469" i="16"/>
  <c r="C1469" i="16"/>
  <c r="D1469" i="16"/>
  <c r="E1469" i="16"/>
  <c r="F1469" i="16"/>
  <c r="G1469" i="16"/>
  <c r="B1470" i="16"/>
  <c r="C1470" i="16"/>
  <c r="D1470" i="16"/>
  <c r="E1470" i="16"/>
  <c r="F1470" i="16"/>
  <c r="G1470" i="16"/>
  <c r="B1471" i="16"/>
  <c r="C1471" i="16"/>
  <c r="D1471" i="16"/>
  <c r="E1471" i="16"/>
  <c r="F1471" i="16"/>
  <c r="G1471" i="16"/>
  <c r="B1472" i="16"/>
  <c r="C1472" i="16"/>
  <c r="D1472" i="16"/>
  <c r="E1472" i="16"/>
  <c r="F1472" i="16"/>
  <c r="G1472" i="16"/>
  <c r="B1473" i="16"/>
  <c r="C1473" i="16"/>
  <c r="D1473" i="16"/>
  <c r="E1473" i="16"/>
  <c r="F1473" i="16"/>
  <c r="G1473" i="16"/>
  <c r="B1474" i="16"/>
  <c r="C1474" i="16"/>
  <c r="D1474" i="16"/>
  <c r="E1474" i="16"/>
  <c r="F1474" i="16"/>
  <c r="G1474" i="16"/>
  <c r="B1475" i="16"/>
  <c r="C1475" i="16"/>
  <c r="D1475" i="16"/>
  <c r="E1475" i="16"/>
  <c r="F1475" i="16"/>
  <c r="G1475" i="16"/>
  <c r="B1476" i="16"/>
  <c r="C1476" i="16"/>
  <c r="D1476" i="16"/>
  <c r="E1476" i="16"/>
  <c r="F1476" i="16"/>
  <c r="G1476" i="16"/>
  <c r="B1477" i="16"/>
  <c r="C1477" i="16"/>
  <c r="D1477" i="16"/>
  <c r="E1477" i="16"/>
  <c r="F1477" i="16"/>
  <c r="G1477" i="16"/>
  <c r="B1478" i="16"/>
  <c r="C1478" i="16"/>
  <c r="D1478" i="16"/>
  <c r="E1478" i="16"/>
  <c r="F1478" i="16"/>
  <c r="G1478" i="16"/>
  <c r="B1479" i="16"/>
  <c r="C1479" i="16"/>
  <c r="D1479" i="16"/>
  <c r="E1479" i="16"/>
  <c r="F1479" i="16"/>
  <c r="G1479" i="16"/>
  <c r="B1480" i="16"/>
  <c r="C1480" i="16"/>
  <c r="D1480" i="16"/>
  <c r="E1480" i="16"/>
  <c r="F1480" i="16"/>
  <c r="G1480" i="16"/>
  <c r="B1481" i="16"/>
  <c r="C1481" i="16"/>
  <c r="D1481" i="16"/>
  <c r="E1481" i="16"/>
  <c r="F1481" i="16"/>
  <c r="G1481" i="16"/>
  <c r="B1482" i="16"/>
  <c r="C1482" i="16"/>
  <c r="D1482" i="16"/>
  <c r="E1482" i="16"/>
  <c r="F1482" i="16"/>
  <c r="G1482" i="16"/>
  <c r="B1483" i="16"/>
  <c r="C1483" i="16"/>
  <c r="D1483" i="16"/>
  <c r="E1483" i="16"/>
  <c r="F1483" i="16"/>
  <c r="G1483" i="16"/>
  <c r="B1484" i="16"/>
  <c r="C1484" i="16"/>
  <c r="D1484" i="16"/>
  <c r="E1484" i="16"/>
  <c r="F1484" i="16"/>
  <c r="G1484" i="16"/>
  <c r="B1485" i="16"/>
  <c r="C1485" i="16"/>
  <c r="D1485" i="16"/>
  <c r="E1485" i="16"/>
  <c r="F1485" i="16"/>
  <c r="G1485" i="16"/>
  <c r="B1486" i="16"/>
  <c r="C1486" i="16"/>
  <c r="D1486" i="16"/>
  <c r="E1486" i="16"/>
  <c r="F1486" i="16"/>
  <c r="G1486" i="16"/>
  <c r="B1487" i="16"/>
  <c r="C1487" i="16"/>
  <c r="D1487" i="16"/>
  <c r="E1487" i="16"/>
  <c r="F1487" i="16"/>
  <c r="G1487" i="16"/>
  <c r="B1488" i="16"/>
  <c r="C1488" i="16"/>
  <c r="D1488" i="16"/>
  <c r="E1488" i="16"/>
  <c r="F1488" i="16"/>
  <c r="G1488" i="16"/>
  <c r="B1489" i="16"/>
  <c r="C1489" i="16"/>
  <c r="D1489" i="16"/>
  <c r="E1489" i="16"/>
  <c r="F1489" i="16"/>
  <c r="G1489" i="16"/>
  <c r="B1490" i="16"/>
  <c r="C1490" i="16"/>
  <c r="D1490" i="16"/>
  <c r="E1490" i="16"/>
  <c r="F1490" i="16"/>
  <c r="G1490" i="16"/>
  <c r="B1491" i="16"/>
  <c r="C1491" i="16"/>
  <c r="D1491" i="16"/>
  <c r="E1491" i="16"/>
  <c r="F1491" i="16"/>
  <c r="G1491" i="16"/>
  <c r="B1492" i="16"/>
  <c r="C1492" i="16"/>
  <c r="D1492" i="16"/>
  <c r="E1492" i="16"/>
  <c r="F1492" i="16"/>
  <c r="G1492" i="16"/>
  <c r="B1493" i="16"/>
  <c r="C1493" i="16"/>
  <c r="D1493" i="16"/>
  <c r="E1493" i="16"/>
  <c r="F1493" i="16"/>
  <c r="G1493" i="16"/>
  <c r="B1494" i="16"/>
  <c r="C1494" i="16"/>
  <c r="D1494" i="16"/>
  <c r="E1494" i="16"/>
  <c r="F1494" i="16"/>
  <c r="G1494" i="16"/>
  <c r="B1495" i="16"/>
  <c r="C1495" i="16"/>
  <c r="D1495" i="16"/>
  <c r="E1495" i="16"/>
  <c r="F1495" i="16"/>
  <c r="G1495" i="16"/>
  <c r="B1496" i="16"/>
  <c r="C1496" i="16"/>
  <c r="D1496" i="16"/>
  <c r="E1496" i="16"/>
  <c r="F1496" i="16"/>
  <c r="G1496" i="16"/>
  <c r="B1497" i="16"/>
  <c r="C1497" i="16"/>
  <c r="D1497" i="16"/>
  <c r="E1497" i="16"/>
  <c r="F1497" i="16"/>
  <c r="G1497" i="16"/>
  <c r="B1498" i="16"/>
  <c r="C1498" i="16"/>
  <c r="D1498" i="16"/>
  <c r="E1498" i="16"/>
  <c r="F1498" i="16"/>
  <c r="G1498" i="16"/>
  <c r="B1499" i="16"/>
  <c r="C1499" i="16"/>
  <c r="D1499" i="16"/>
  <c r="E1499" i="16"/>
  <c r="F1499" i="16"/>
  <c r="G1499" i="16"/>
  <c r="B1500" i="16"/>
  <c r="C1500" i="16"/>
  <c r="D1500" i="16"/>
  <c r="E1500" i="16"/>
  <c r="F1500" i="16"/>
  <c r="G1500" i="16"/>
  <c r="B1501" i="16"/>
  <c r="C1501" i="16"/>
  <c r="D1501" i="16"/>
  <c r="E1501" i="16"/>
  <c r="F1501" i="16"/>
  <c r="G1501" i="16"/>
  <c r="B1502" i="16"/>
  <c r="C1502" i="16"/>
  <c r="D1502" i="16"/>
  <c r="E1502" i="16"/>
  <c r="F1502" i="16"/>
  <c r="G1502" i="16"/>
  <c r="B1503" i="16"/>
  <c r="C1503" i="16"/>
  <c r="D1503" i="16"/>
  <c r="E1503" i="16"/>
  <c r="F1503" i="16"/>
  <c r="G1503" i="16"/>
  <c r="B1504" i="16"/>
  <c r="C1504" i="16"/>
  <c r="D1504" i="16"/>
  <c r="E1504" i="16"/>
  <c r="F1504" i="16"/>
  <c r="G1504" i="16"/>
  <c r="B1505" i="16"/>
  <c r="C1505" i="16"/>
  <c r="D1505" i="16"/>
  <c r="E1505" i="16"/>
  <c r="F1505" i="16"/>
  <c r="G1505" i="16"/>
  <c r="B1506" i="16"/>
  <c r="C1506" i="16"/>
  <c r="D1506" i="16"/>
  <c r="E1506" i="16"/>
  <c r="F1506" i="16"/>
  <c r="G1506" i="16"/>
  <c r="B1507" i="16"/>
  <c r="C1507" i="16"/>
  <c r="D1507" i="16"/>
  <c r="E1507" i="16"/>
  <c r="F1507" i="16"/>
  <c r="G1507" i="16"/>
  <c r="B1508" i="16"/>
  <c r="C1508" i="16"/>
  <c r="D1508" i="16"/>
  <c r="E1508" i="16"/>
  <c r="F1508" i="16"/>
  <c r="G1508" i="16"/>
  <c r="B1509" i="16"/>
  <c r="C1509" i="16"/>
  <c r="D1509" i="16"/>
  <c r="E1509" i="16"/>
  <c r="F1509" i="16"/>
  <c r="G1509" i="16"/>
  <c r="B1510" i="16"/>
  <c r="C1510" i="16"/>
  <c r="D1510" i="16"/>
  <c r="E1510" i="16"/>
  <c r="F1510" i="16"/>
  <c r="G1510" i="16"/>
  <c r="B1511" i="16"/>
  <c r="C1511" i="16"/>
  <c r="D1511" i="16"/>
  <c r="E1511" i="16"/>
  <c r="F1511" i="16"/>
  <c r="G1511" i="16"/>
  <c r="B1512" i="16"/>
  <c r="C1512" i="16"/>
  <c r="D1512" i="16"/>
  <c r="E1512" i="16"/>
  <c r="F1512" i="16"/>
  <c r="G1512" i="16"/>
  <c r="B1513" i="16"/>
  <c r="C1513" i="16"/>
  <c r="D1513" i="16"/>
  <c r="E1513" i="16"/>
  <c r="F1513" i="16"/>
  <c r="G1513" i="16"/>
  <c r="B1514" i="16"/>
  <c r="C1514" i="16"/>
  <c r="D1514" i="16"/>
  <c r="E1514" i="16"/>
  <c r="F1514" i="16"/>
  <c r="G1514" i="16"/>
  <c r="B1515" i="16"/>
  <c r="C1515" i="16"/>
  <c r="D1515" i="16"/>
  <c r="E1515" i="16"/>
  <c r="F1515" i="16"/>
  <c r="G1515" i="16"/>
  <c r="B1516" i="16"/>
  <c r="C1516" i="16"/>
  <c r="D1516" i="16"/>
  <c r="E1516" i="16"/>
  <c r="F1516" i="16"/>
  <c r="G1516" i="16"/>
  <c r="B1517" i="16"/>
  <c r="C1517" i="16"/>
  <c r="D1517" i="16"/>
  <c r="E1517" i="16"/>
  <c r="F1517" i="16"/>
  <c r="G1517" i="16"/>
  <c r="B1518" i="16"/>
  <c r="C1518" i="16"/>
  <c r="D1518" i="16"/>
  <c r="E1518" i="16"/>
  <c r="F1518" i="16"/>
  <c r="G1518" i="16"/>
  <c r="B1519" i="16"/>
  <c r="C1519" i="16"/>
  <c r="D1519" i="16"/>
  <c r="E1519" i="16"/>
  <c r="F1519" i="16"/>
  <c r="G1519" i="16"/>
  <c r="B1520" i="16"/>
  <c r="C1520" i="16"/>
  <c r="D1520" i="16"/>
  <c r="E1520" i="16"/>
  <c r="F1520" i="16"/>
  <c r="G1520" i="16"/>
  <c r="B1521" i="16"/>
  <c r="C1521" i="16"/>
  <c r="D1521" i="16"/>
  <c r="E1521" i="16"/>
  <c r="F1521" i="16"/>
  <c r="G1521" i="16"/>
  <c r="B1522" i="16"/>
  <c r="C1522" i="16"/>
  <c r="D1522" i="16"/>
  <c r="E1522" i="16"/>
  <c r="F1522" i="16"/>
  <c r="G1522" i="16"/>
  <c r="B1523" i="16"/>
  <c r="C1523" i="16"/>
  <c r="D1523" i="16"/>
  <c r="E1523" i="16"/>
  <c r="F1523" i="16"/>
  <c r="G1523" i="16"/>
  <c r="B1524" i="16"/>
  <c r="C1524" i="16"/>
  <c r="D1524" i="16"/>
  <c r="E1524" i="16"/>
  <c r="F1524" i="16"/>
  <c r="G1524" i="16"/>
  <c r="B1525" i="16"/>
  <c r="C1525" i="16"/>
  <c r="D1525" i="16"/>
  <c r="E1525" i="16"/>
  <c r="F1525" i="16"/>
  <c r="G1525" i="16"/>
  <c r="B1526" i="16"/>
  <c r="C1526" i="16"/>
  <c r="D1526" i="16"/>
  <c r="E1526" i="16"/>
  <c r="F1526" i="16"/>
  <c r="G1526" i="16"/>
  <c r="B1527" i="16"/>
  <c r="C1527" i="16"/>
  <c r="D1527" i="16"/>
  <c r="E1527" i="16"/>
  <c r="F1527" i="16"/>
  <c r="G1527" i="16"/>
  <c r="B1528" i="16"/>
  <c r="C1528" i="16"/>
  <c r="D1528" i="16"/>
  <c r="E1528" i="16"/>
  <c r="F1528" i="16"/>
  <c r="G1528" i="16"/>
  <c r="B1529" i="16"/>
  <c r="C1529" i="16"/>
  <c r="D1529" i="16"/>
  <c r="E1529" i="16"/>
  <c r="F1529" i="16"/>
  <c r="G1529" i="16"/>
  <c r="B1530" i="16"/>
  <c r="C1530" i="16"/>
  <c r="D1530" i="16"/>
  <c r="E1530" i="16"/>
  <c r="F1530" i="16"/>
  <c r="G1530" i="16"/>
  <c r="B1531" i="16"/>
  <c r="C1531" i="16"/>
  <c r="D1531" i="16"/>
  <c r="E1531" i="16"/>
  <c r="F1531" i="16"/>
  <c r="G1531" i="16"/>
  <c r="B1532" i="16"/>
  <c r="C1532" i="16"/>
  <c r="D1532" i="16"/>
  <c r="E1532" i="16"/>
  <c r="F1532" i="16"/>
  <c r="G1532" i="16"/>
  <c r="B1533" i="16"/>
  <c r="C1533" i="16"/>
  <c r="D1533" i="16"/>
  <c r="E1533" i="16"/>
  <c r="F1533" i="16"/>
  <c r="G1533" i="16"/>
  <c r="B1534" i="16"/>
  <c r="C1534" i="16"/>
  <c r="D1534" i="16"/>
  <c r="E1534" i="16"/>
  <c r="F1534" i="16"/>
  <c r="G1534" i="16"/>
  <c r="B1535" i="16"/>
  <c r="C1535" i="16"/>
  <c r="D1535" i="16"/>
  <c r="E1535" i="16"/>
  <c r="F1535" i="16"/>
  <c r="G1535" i="16"/>
  <c r="B1536" i="16"/>
  <c r="C1536" i="16"/>
  <c r="D1536" i="16"/>
  <c r="E1536" i="16"/>
  <c r="F1536" i="16"/>
  <c r="G1536" i="16"/>
  <c r="B1537" i="16"/>
  <c r="C1537" i="16"/>
  <c r="D1537" i="16"/>
  <c r="E1537" i="16"/>
  <c r="F1537" i="16"/>
  <c r="G1537" i="16"/>
  <c r="B1538" i="16"/>
  <c r="C1538" i="16"/>
  <c r="D1538" i="16"/>
  <c r="E1538" i="16"/>
  <c r="F1538" i="16"/>
  <c r="G1538" i="16"/>
  <c r="B1539" i="16"/>
  <c r="C1539" i="16"/>
  <c r="D1539" i="16"/>
  <c r="E1539" i="16"/>
  <c r="F1539" i="16"/>
  <c r="G1539" i="16"/>
  <c r="B1540" i="16"/>
  <c r="C1540" i="16"/>
  <c r="D1540" i="16"/>
  <c r="E1540" i="16"/>
  <c r="F1540" i="16"/>
  <c r="G1540" i="16"/>
  <c r="B1541" i="16"/>
  <c r="C1541" i="16"/>
  <c r="D1541" i="16"/>
  <c r="E1541" i="16"/>
  <c r="F1541" i="16"/>
  <c r="G1541" i="16"/>
  <c r="B1542" i="16"/>
  <c r="C1542" i="16"/>
  <c r="D1542" i="16"/>
  <c r="E1542" i="16"/>
  <c r="F1542" i="16"/>
  <c r="G1542" i="16"/>
  <c r="B1543" i="16"/>
  <c r="C1543" i="16"/>
  <c r="D1543" i="16"/>
  <c r="E1543" i="16"/>
  <c r="F1543" i="16"/>
  <c r="G1543" i="16"/>
  <c r="B1544" i="16"/>
  <c r="C1544" i="16"/>
  <c r="D1544" i="16"/>
  <c r="E1544" i="16"/>
  <c r="F1544" i="16"/>
  <c r="G1544" i="16"/>
  <c r="B1545" i="16"/>
  <c r="C1545" i="16"/>
  <c r="D1545" i="16"/>
  <c r="E1545" i="16"/>
  <c r="F1545" i="16"/>
  <c r="G1545" i="16"/>
  <c r="B1546" i="16"/>
  <c r="C1546" i="16"/>
  <c r="D1546" i="16"/>
  <c r="E1546" i="16"/>
  <c r="F1546" i="16"/>
  <c r="G1546" i="16"/>
  <c r="B1547" i="16"/>
  <c r="C1547" i="16"/>
  <c r="D1547" i="16"/>
  <c r="E1547" i="16"/>
  <c r="F1547" i="16"/>
  <c r="G1547" i="16"/>
  <c r="B1548" i="16"/>
  <c r="C1548" i="16"/>
  <c r="D1548" i="16"/>
  <c r="E1548" i="16"/>
  <c r="F1548" i="16"/>
  <c r="G1548" i="16"/>
  <c r="B1549" i="16"/>
  <c r="C1549" i="16"/>
  <c r="D1549" i="16"/>
  <c r="E1549" i="16"/>
  <c r="F1549" i="16"/>
  <c r="G1549" i="16"/>
  <c r="B1550" i="16"/>
  <c r="C1550" i="16"/>
  <c r="D1550" i="16"/>
  <c r="E1550" i="16"/>
  <c r="F1550" i="16"/>
  <c r="G1550" i="16"/>
  <c r="B1551" i="16"/>
  <c r="C1551" i="16"/>
  <c r="D1551" i="16"/>
  <c r="E1551" i="16"/>
  <c r="F1551" i="16"/>
  <c r="G1551" i="16"/>
  <c r="B1552" i="16"/>
  <c r="C1552" i="16"/>
  <c r="D1552" i="16"/>
  <c r="E1552" i="16"/>
  <c r="F1552" i="16"/>
  <c r="G1552" i="16"/>
  <c r="B1553" i="16"/>
  <c r="C1553" i="16"/>
  <c r="D1553" i="16"/>
  <c r="E1553" i="16"/>
  <c r="F1553" i="16"/>
  <c r="G1553" i="16"/>
  <c r="B1554" i="16"/>
  <c r="C1554" i="16"/>
  <c r="D1554" i="16"/>
  <c r="E1554" i="16"/>
  <c r="F1554" i="16"/>
  <c r="G1554" i="16"/>
  <c r="B1555" i="16"/>
  <c r="C1555" i="16"/>
  <c r="D1555" i="16"/>
  <c r="E1555" i="16"/>
  <c r="F1555" i="16"/>
  <c r="G1555" i="16"/>
  <c r="B1556" i="16"/>
  <c r="C1556" i="16"/>
  <c r="D1556" i="16"/>
  <c r="E1556" i="16"/>
  <c r="F1556" i="16"/>
  <c r="G1556" i="16"/>
  <c r="B1557" i="16"/>
  <c r="C1557" i="16"/>
  <c r="D1557" i="16"/>
  <c r="E1557" i="16"/>
  <c r="F1557" i="16"/>
  <c r="G1557" i="16"/>
  <c r="B1558" i="16"/>
  <c r="C1558" i="16"/>
  <c r="D1558" i="16"/>
  <c r="E1558" i="16"/>
  <c r="F1558" i="16"/>
  <c r="G1558" i="16"/>
  <c r="B1559" i="16"/>
  <c r="C1559" i="16"/>
  <c r="D1559" i="16"/>
  <c r="E1559" i="16"/>
  <c r="F1559" i="16"/>
  <c r="G1559" i="16"/>
  <c r="B1560" i="16"/>
  <c r="C1560" i="16"/>
  <c r="D1560" i="16"/>
  <c r="E1560" i="16"/>
  <c r="F1560" i="16"/>
  <c r="G1560" i="16"/>
  <c r="B1561" i="16"/>
  <c r="C1561" i="16"/>
  <c r="D1561" i="16"/>
  <c r="E1561" i="16"/>
  <c r="F1561" i="16"/>
  <c r="G1561" i="16"/>
  <c r="B1562" i="16"/>
  <c r="C1562" i="16"/>
  <c r="D1562" i="16"/>
  <c r="E1562" i="16"/>
  <c r="F1562" i="16"/>
  <c r="G1562" i="16"/>
  <c r="B1563" i="16"/>
  <c r="C1563" i="16"/>
  <c r="D1563" i="16"/>
  <c r="E1563" i="16"/>
  <c r="F1563" i="16"/>
  <c r="G1563" i="16"/>
  <c r="B1564" i="16"/>
  <c r="C1564" i="16"/>
  <c r="D1564" i="16"/>
  <c r="E1564" i="16"/>
  <c r="F1564" i="16"/>
  <c r="G1564" i="16"/>
  <c r="B1565" i="16"/>
  <c r="C1565" i="16"/>
  <c r="D1565" i="16"/>
  <c r="E1565" i="16"/>
  <c r="F1565" i="16"/>
  <c r="G1565" i="16"/>
  <c r="B1566" i="16"/>
  <c r="C1566" i="16"/>
  <c r="D1566" i="16"/>
  <c r="E1566" i="16"/>
  <c r="F1566" i="16"/>
  <c r="G1566" i="16"/>
  <c r="B1567" i="16"/>
  <c r="C1567" i="16"/>
  <c r="D1567" i="16"/>
  <c r="E1567" i="16"/>
  <c r="F1567" i="16"/>
  <c r="G1567" i="16"/>
  <c r="B1568" i="16"/>
  <c r="C1568" i="16"/>
  <c r="D1568" i="16"/>
  <c r="E1568" i="16"/>
  <c r="F1568" i="16"/>
  <c r="G1568" i="16"/>
  <c r="B1569" i="16"/>
  <c r="C1569" i="16"/>
  <c r="D1569" i="16"/>
  <c r="E1569" i="16"/>
  <c r="F1569" i="16"/>
  <c r="G1569" i="16"/>
  <c r="B1570" i="16"/>
  <c r="C1570" i="16"/>
  <c r="D1570" i="16"/>
  <c r="E1570" i="16"/>
  <c r="F1570" i="16"/>
  <c r="G1570" i="16"/>
  <c r="B1571" i="16"/>
  <c r="C1571" i="16"/>
  <c r="D1571" i="16"/>
  <c r="E1571" i="16"/>
  <c r="F1571" i="16"/>
  <c r="G1571" i="16"/>
  <c r="B1572" i="16"/>
  <c r="C1572" i="16"/>
  <c r="D1572" i="16"/>
  <c r="E1572" i="16"/>
  <c r="F1572" i="16"/>
  <c r="G1572" i="16"/>
  <c r="B1573" i="16"/>
  <c r="C1573" i="16"/>
  <c r="D1573" i="16"/>
  <c r="E1573" i="16"/>
  <c r="F1573" i="16"/>
  <c r="G1573" i="16"/>
  <c r="B1574" i="16"/>
  <c r="C1574" i="16"/>
  <c r="D1574" i="16"/>
  <c r="E1574" i="16"/>
  <c r="F1574" i="16"/>
  <c r="G1574" i="16"/>
  <c r="B1575" i="16"/>
  <c r="C1575" i="16"/>
  <c r="D1575" i="16"/>
  <c r="E1575" i="16"/>
  <c r="F1575" i="16"/>
  <c r="G1575" i="16"/>
  <c r="B1576" i="16"/>
  <c r="C1576" i="16"/>
  <c r="D1576" i="16"/>
  <c r="E1576" i="16"/>
  <c r="F1576" i="16"/>
  <c r="G1576" i="16"/>
  <c r="B1577" i="16"/>
  <c r="C1577" i="16"/>
  <c r="D1577" i="16"/>
  <c r="E1577" i="16"/>
  <c r="F1577" i="16"/>
  <c r="G1577" i="16"/>
  <c r="B1578" i="16"/>
  <c r="C1578" i="16"/>
  <c r="D1578" i="16"/>
  <c r="E1578" i="16"/>
  <c r="F1578" i="16"/>
  <c r="G1578" i="16"/>
  <c r="B1579" i="16"/>
  <c r="C1579" i="16"/>
  <c r="D1579" i="16"/>
  <c r="E1579" i="16"/>
  <c r="F1579" i="16"/>
  <c r="G1579" i="16"/>
  <c r="B1580" i="16"/>
  <c r="C1580" i="16"/>
  <c r="D1580" i="16"/>
  <c r="E1580" i="16"/>
  <c r="F1580" i="16"/>
  <c r="G1580" i="16"/>
  <c r="B1581" i="16"/>
  <c r="C1581" i="16"/>
  <c r="D1581" i="16"/>
  <c r="E1581" i="16"/>
  <c r="F1581" i="16"/>
  <c r="G1581" i="16"/>
  <c r="B1582" i="16"/>
  <c r="C1582" i="16"/>
  <c r="D1582" i="16"/>
  <c r="E1582" i="16"/>
  <c r="F1582" i="16"/>
  <c r="G1582" i="16"/>
  <c r="B1583" i="16"/>
  <c r="C1583" i="16"/>
  <c r="D1583" i="16"/>
  <c r="E1583" i="16"/>
  <c r="F1583" i="16"/>
  <c r="G1583" i="16"/>
  <c r="B1584" i="16"/>
  <c r="C1584" i="16"/>
  <c r="D1584" i="16"/>
  <c r="E1584" i="16"/>
  <c r="F1584" i="16"/>
  <c r="G1584" i="16"/>
  <c r="B1585" i="16"/>
  <c r="C1585" i="16"/>
  <c r="D1585" i="16"/>
  <c r="E1585" i="16"/>
  <c r="F1585" i="16"/>
  <c r="G1585" i="16"/>
  <c r="B1586" i="16"/>
  <c r="C1586" i="16"/>
  <c r="D1586" i="16"/>
  <c r="E1586" i="16"/>
  <c r="F1586" i="16"/>
  <c r="G1586" i="16"/>
  <c r="B1587" i="16"/>
  <c r="C1587" i="16"/>
  <c r="D1587" i="16"/>
  <c r="E1587" i="16"/>
  <c r="F1587" i="16"/>
  <c r="G1587" i="16"/>
  <c r="B1588" i="16"/>
  <c r="C1588" i="16"/>
  <c r="D1588" i="16"/>
  <c r="E1588" i="16"/>
  <c r="F1588" i="16"/>
  <c r="G1588" i="16"/>
  <c r="B1589" i="16"/>
  <c r="C1589" i="16"/>
  <c r="D1589" i="16"/>
  <c r="E1589" i="16"/>
  <c r="F1589" i="16"/>
  <c r="G1589" i="16"/>
  <c r="B1590" i="16"/>
  <c r="C1590" i="16"/>
  <c r="D1590" i="16"/>
  <c r="E1590" i="16"/>
  <c r="F1590" i="16"/>
  <c r="G1590" i="16"/>
  <c r="B1591" i="16"/>
  <c r="C1591" i="16"/>
  <c r="D1591" i="16"/>
  <c r="E1591" i="16"/>
  <c r="F1591" i="16"/>
  <c r="G1591" i="16"/>
  <c r="B1592" i="16"/>
  <c r="C1592" i="16"/>
  <c r="D1592" i="16"/>
  <c r="E1592" i="16"/>
  <c r="F1592" i="16"/>
  <c r="G1592" i="16"/>
  <c r="B1593" i="16"/>
  <c r="C1593" i="16"/>
  <c r="D1593" i="16"/>
  <c r="E1593" i="16"/>
  <c r="F1593" i="16"/>
  <c r="G1593" i="16"/>
  <c r="B1594" i="16"/>
  <c r="C1594" i="16"/>
  <c r="D1594" i="16"/>
  <c r="E1594" i="16"/>
  <c r="F1594" i="16"/>
  <c r="G1594" i="16"/>
  <c r="B1595" i="16"/>
  <c r="C1595" i="16"/>
  <c r="D1595" i="16"/>
  <c r="E1595" i="16"/>
  <c r="F1595" i="16"/>
  <c r="G1595" i="16"/>
  <c r="B1596" i="16"/>
  <c r="C1596" i="16"/>
  <c r="D1596" i="16"/>
  <c r="E1596" i="16"/>
  <c r="F1596" i="16"/>
  <c r="G1596" i="16"/>
  <c r="B1597" i="16"/>
  <c r="C1597" i="16"/>
  <c r="D1597" i="16"/>
  <c r="E1597" i="16"/>
  <c r="F1597" i="16"/>
  <c r="G1597" i="16"/>
  <c r="B1598" i="16"/>
  <c r="C1598" i="16"/>
  <c r="D1598" i="16"/>
  <c r="E1598" i="16"/>
  <c r="F1598" i="16"/>
  <c r="G1598" i="16"/>
  <c r="B1599" i="16"/>
  <c r="C1599" i="16"/>
  <c r="D1599" i="16"/>
  <c r="E1599" i="16"/>
  <c r="F1599" i="16"/>
  <c r="G1599" i="16"/>
  <c r="B1600" i="16"/>
  <c r="C1600" i="16"/>
  <c r="D1600" i="16"/>
  <c r="E1600" i="16"/>
  <c r="F1600" i="16"/>
  <c r="G1600" i="16"/>
  <c r="B1601" i="16"/>
  <c r="C1601" i="16"/>
  <c r="D1601" i="16"/>
  <c r="E1601" i="16"/>
  <c r="F1601" i="16"/>
  <c r="G1601" i="16"/>
  <c r="B1602" i="16"/>
  <c r="C1602" i="16"/>
  <c r="D1602" i="16"/>
  <c r="E1602" i="16"/>
  <c r="F1602" i="16"/>
  <c r="G1602" i="16"/>
  <c r="B1603" i="16"/>
  <c r="C1603" i="16"/>
  <c r="D1603" i="16"/>
  <c r="E1603" i="16"/>
  <c r="F1603" i="16"/>
  <c r="G1603" i="16"/>
  <c r="B1604" i="16"/>
  <c r="C1604" i="16"/>
  <c r="D1604" i="16"/>
  <c r="E1604" i="16"/>
  <c r="F1604" i="16"/>
  <c r="G1604" i="16"/>
  <c r="B1605" i="16"/>
  <c r="C1605" i="16"/>
  <c r="D1605" i="16"/>
  <c r="E1605" i="16"/>
  <c r="F1605" i="16"/>
  <c r="G1605" i="16"/>
  <c r="B1606" i="16"/>
  <c r="C1606" i="16"/>
  <c r="D1606" i="16"/>
  <c r="E1606" i="16"/>
  <c r="F1606" i="16"/>
  <c r="G1606" i="16"/>
  <c r="B1607" i="16"/>
  <c r="C1607" i="16"/>
  <c r="D1607" i="16"/>
  <c r="E1607" i="16"/>
  <c r="F1607" i="16"/>
  <c r="G1607" i="16"/>
  <c r="B1608" i="16"/>
  <c r="C1608" i="16"/>
  <c r="D1608" i="16"/>
  <c r="E1608" i="16"/>
  <c r="F1608" i="16"/>
  <c r="G1608" i="16"/>
  <c r="B1609" i="16"/>
  <c r="C1609" i="16"/>
  <c r="D1609" i="16"/>
  <c r="E1609" i="16"/>
  <c r="F1609" i="16"/>
  <c r="G1609" i="16"/>
  <c r="B1610" i="16"/>
  <c r="C1610" i="16"/>
  <c r="D1610" i="16"/>
  <c r="E1610" i="16"/>
  <c r="F1610" i="16"/>
  <c r="G1610" i="16"/>
  <c r="B1611" i="16"/>
  <c r="C1611" i="16"/>
  <c r="D1611" i="16"/>
  <c r="E1611" i="16"/>
  <c r="F1611" i="16"/>
  <c r="G1611" i="16"/>
  <c r="B1612" i="16"/>
  <c r="C1612" i="16"/>
  <c r="D1612" i="16"/>
  <c r="E1612" i="16"/>
  <c r="F1612" i="16"/>
  <c r="G1612" i="16"/>
  <c r="B1613" i="16"/>
  <c r="C1613" i="16"/>
  <c r="D1613" i="16"/>
  <c r="E1613" i="16"/>
  <c r="F1613" i="16"/>
  <c r="G1613" i="16"/>
  <c r="B1614" i="16"/>
  <c r="C1614" i="16"/>
  <c r="D1614" i="16"/>
  <c r="E1614" i="16"/>
  <c r="F1614" i="16"/>
  <c r="G1614" i="16"/>
  <c r="B1615" i="16"/>
  <c r="C1615" i="16"/>
  <c r="D1615" i="16"/>
  <c r="E1615" i="16"/>
  <c r="F1615" i="16"/>
  <c r="G1615" i="16"/>
  <c r="B1616" i="16"/>
  <c r="C1616" i="16"/>
  <c r="D1616" i="16"/>
  <c r="E1616" i="16"/>
  <c r="F1616" i="16"/>
  <c r="G1616" i="16"/>
  <c r="B1617" i="16"/>
  <c r="C1617" i="16"/>
  <c r="D1617" i="16"/>
  <c r="E1617" i="16"/>
  <c r="F1617" i="16"/>
  <c r="G1617" i="16"/>
  <c r="B1618" i="16"/>
  <c r="C1618" i="16"/>
  <c r="D1618" i="16"/>
  <c r="E1618" i="16"/>
  <c r="F1618" i="16"/>
  <c r="G1618" i="16"/>
  <c r="B1619" i="16"/>
  <c r="C1619" i="16"/>
  <c r="D1619" i="16"/>
  <c r="E1619" i="16"/>
  <c r="F1619" i="16"/>
  <c r="G1619" i="16"/>
  <c r="B1620" i="16"/>
  <c r="C1620" i="16"/>
  <c r="D1620" i="16"/>
  <c r="E1620" i="16"/>
  <c r="F1620" i="16"/>
  <c r="G1620" i="16"/>
  <c r="B1621" i="16"/>
  <c r="C1621" i="16"/>
  <c r="D1621" i="16"/>
  <c r="E1621" i="16"/>
  <c r="F1621" i="16"/>
  <c r="G1621" i="16"/>
  <c r="B1622" i="16"/>
  <c r="C1622" i="16"/>
  <c r="D1622" i="16"/>
  <c r="E1622" i="16"/>
  <c r="F1622" i="16"/>
  <c r="G1622" i="16"/>
  <c r="B1623" i="16"/>
  <c r="C1623" i="16"/>
  <c r="D1623" i="16"/>
  <c r="E1623" i="16"/>
  <c r="F1623" i="16"/>
  <c r="G1623" i="16"/>
  <c r="B1624" i="16"/>
  <c r="C1624" i="16"/>
  <c r="D1624" i="16"/>
  <c r="E1624" i="16"/>
  <c r="F1624" i="16"/>
  <c r="G1624" i="16"/>
  <c r="B1625" i="16"/>
  <c r="C1625" i="16"/>
  <c r="D1625" i="16"/>
  <c r="E1625" i="16"/>
  <c r="F1625" i="16"/>
  <c r="G1625" i="16"/>
  <c r="B1626" i="16"/>
  <c r="C1626" i="16"/>
  <c r="D1626" i="16"/>
  <c r="E1626" i="16"/>
  <c r="F1626" i="16"/>
  <c r="G1626" i="16"/>
  <c r="B1627" i="16"/>
  <c r="C1627" i="16"/>
  <c r="D1627" i="16"/>
  <c r="E1627" i="16"/>
  <c r="F1627" i="16"/>
  <c r="G1627" i="16"/>
  <c r="B1628" i="16"/>
  <c r="C1628" i="16"/>
  <c r="D1628" i="16"/>
  <c r="E1628" i="16"/>
  <c r="F1628" i="16"/>
  <c r="G1628" i="16"/>
  <c r="B1629" i="16"/>
  <c r="C1629" i="16"/>
  <c r="D1629" i="16"/>
  <c r="E1629" i="16"/>
  <c r="F1629" i="16"/>
  <c r="G1629" i="16"/>
  <c r="B1630" i="16"/>
  <c r="C1630" i="16"/>
  <c r="D1630" i="16"/>
  <c r="E1630" i="16"/>
  <c r="F1630" i="16"/>
  <c r="G1630" i="16"/>
  <c r="B1631" i="16"/>
  <c r="C1631" i="16"/>
  <c r="D1631" i="16"/>
  <c r="E1631" i="16"/>
  <c r="F1631" i="16"/>
  <c r="G1631" i="16"/>
  <c r="B1632" i="16"/>
  <c r="C1632" i="16"/>
  <c r="D1632" i="16"/>
  <c r="E1632" i="16"/>
  <c r="F1632" i="16"/>
  <c r="G1632" i="16"/>
  <c r="B1633" i="16"/>
  <c r="C1633" i="16"/>
  <c r="D1633" i="16"/>
  <c r="E1633" i="16"/>
  <c r="F1633" i="16"/>
  <c r="G1633" i="16"/>
  <c r="B1634" i="16"/>
  <c r="C1634" i="16"/>
  <c r="D1634" i="16"/>
  <c r="E1634" i="16"/>
  <c r="F1634" i="16"/>
  <c r="G1634" i="16"/>
  <c r="B1635" i="16"/>
  <c r="C1635" i="16"/>
  <c r="D1635" i="16"/>
  <c r="E1635" i="16"/>
  <c r="F1635" i="16"/>
  <c r="G1635" i="16"/>
  <c r="B1636" i="16"/>
  <c r="C1636" i="16"/>
  <c r="D1636" i="16"/>
  <c r="E1636" i="16"/>
  <c r="F1636" i="16"/>
  <c r="G1636" i="16"/>
  <c r="B1637" i="16"/>
  <c r="C1637" i="16"/>
  <c r="D1637" i="16"/>
  <c r="E1637" i="16"/>
  <c r="F1637" i="16"/>
  <c r="G1637" i="16"/>
  <c r="B1638" i="16"/>
  <c r="C1638" i="16"/>
  <c r="D1638" i="16"/>
  <c r="E1638" i="16"/>
  <c r="F1638" i="16"/>
  <c r="G1638" i="16"/>
  <c r="B1639" i="16"/>
  <c r="C1639" i="16"/>
  <c r="D1639" i="16"/>
  <c r="E1639" i="16"/>
  <c r="F1639" i="16"/>
  <c r="G1639" i="16"/>
  <c r="B1640" i="16"/>
  <c r="C1640" i="16"/>
  <c r="D1640" i="16"/>
  <c r="E1640" i="16"/>
  <c r="F1640" i="16"/>
  <c r="G1640" i="16"/>
  <c r="B1641" i="16"/>
  <c r="C1641" i="16"/>
  <c r="D1641" i="16"/>
  <c r="E1641" i="16"/>
  <c r="F1641" i="16"/>
  <c r="G1641" i="16"/>
  <c r="B1642" i="16"/>
  <c r="C1642" i="16"/>
  <c r="D1642" i="16"/>
  <c r="E1642" i="16"/>
  <c r="F1642" i="16"/>
  <c r="G1642" i="16"/>
  <c r="B1643" i="16"/>
  <c r="C1643" i="16"/>
  <c r="D1643" i="16"/>
  <c r="E1643" i="16"/>
  <c r="F1643" i="16"/>
  <c r="G1643" i="16"/>
  <c r="B1644" i="16"/>
  <c r="C1644" i="16"/>
  <c r="D1644" i="16"/>
  <c r="E1644" i="16"/>
  <c r="F1644" i="16"/>
  <c r="G1644" i="16"/>
  <c r="B1645" i="16"/>
  <c r="C1645" i="16"/>
  <c r="D1645" i="16"/>
  <c r="E1645" i="16"/>
  <c r="F1645" i="16"/>
  <c r="G1645" i="16"/>
  <c r="B1646" i="16"/>
  <c r="C1646" i="16"/>
  <c r="D1646" i="16"/>
  <c r="E1646" i="16"/>
  <c r="F1646" i="16"/>
  <c r="G1646" i="16"/>
  <c r="B1647" i="16"/>
  <c r="C1647" i="16"/>
  <c r="D1647" i="16"/>
  <c r="E1647" i="16"/>
  <c r="F1647" i="16"/>
  <c r="G1647" i="16"/>
  <c r="B1648" i="16"/>
  <c r="C1648" i="16"/>
  <c r="D1648" i="16"/>
  <c r="E1648" i="16"/>
  <c r="F1648" i="16"/>
  <c r="G1648" i="16"/>
  <c r="B1649" i="16"/>
  <c r="C1649" i="16"/>
  <c r="D1649" i="16"/>
  <c r="E1649" i="16"/>
  <c r="F1649" i="16"/>
  <c r="G1649" i="16"/>
  <c r="B1650" i="16"/>
  <c r="C1650" i="16"/>
  <c r="D1650" i="16"/>
  <c r="E1650" i="16"/>
  <c r="F1650" i="16"/>
  <c r="G1650" i="16"/>
  <c r="B1651" i="16"/>
  <c r="C1651" i="16"/>
  <c r="D1651" i="16"/>
  <c r="E1651" i="16"/>
  <c r="F1651" i="16"/>
  <c r="G1651" i="16"/>
  <c r="B1652" i="16"/>
  <c r="C1652" i="16"/>
  <c r="D1652" i="16"/>
  <c r="E1652" i="16"/>
  <c r="F1652" i="16"/>
  <c r="G1652" i="16"/>
  <c r="B1653" i="16"/>
  <c r="C1653" i="16"/>
  <c r="D1653" i="16"/>
  <c r="E1653" i="16"/>
  <c r="F1653" i="16"/>
  <c r="G1653" i="16"/>
  <c r="B1654" i="16"/>
  <c r="C1654" i="16"/>
  <c r="D1654" i="16"/>
  <c r="E1654" i="16"/>
  <c r="F1654" i="16"/>
  <c r="G1654" i="16"/>
  <c r="B1655" i="16"/>
  <c r="C1655" i="16"/>
  <c r="D1655" i="16"/>
  <c r="E1655" i="16"/>
  <c r="F1655" i="16"/>
  <c r="G1655" i="16"/>
  <c r="B1656" i="16"/>
  <c r="C1656" i="16"/>
  <c r="D1656" i="16"/>
  <c r="E1656" i="16"/>
  <c r="F1656" i="16"/>
  <c r="G1656" i="16"/>
  <c r="B1657" i="16"/>
  <c r="C1657" i="16"/>
  <c r="D1657" i="16"/>
  <c r="E1657" i="16"/>
  <c r="F1657" i="16"/>
  <c r="G1657" i="16"/>
  <c r="B1658" i="16"/>
  <c r="C1658" i="16"/>
  <c r="D1658" i="16"/>
  <c r="E1658" i="16"/>
  <c r="F1658" i="16"/>
  <c r="G1658" i="16"/>
  <c r="B1659" i="16"/>
  <c r="C1659" i="16"/>
  <c r="D1659" i="16"/>
  <c r="E1659" i="16"/>
  <c r="F1659" i="16"/>
  <c r="G1659" i="16"/>
  <c r="B1660" i="16"/>
  <c r="C1660" i="16"/>
  <c r="D1660" i="16"/>
  <c r="E1660" i="16"/>
  <c r="F1660" i="16"/>
  <c r="G1660" i="16"/>
  <c r="B1661" i="16"/>
  <c r="C1661" i="16"/>
  <c r="D1661" i="16"/>
  <c r="E1661" i="16"/>
  <c r="F1661" i="16"/>
  <c r="G1661" i="16"/>
  <c r="B1662" i="16"/>
  <c r="C1662" i="16"/>
  <c r="D1662" i="16"/>
  <c r="E1662" i="16"/>
  <c r="F1662" i="16"/>
  <c r="G1662" i="16"/>
  <c r="B1663" i="16"/>
  <c r="C1663" i="16"/>
  <c r="D1663" i="16"/>
  <c r="E1663" i="16"/>
  <c r="F1663" i="16"/>
  <c r="G1663" i="16"/>
  <c r="B1664" i="16"/>
  <c r="C1664" i="16"/>
  <c r="D1664" i="16"/>
  <c r="E1664" i="16"/>
  <c r="F1664" i="16"/>
  <c r="G1664" i="16"/>
  <c r="B1665" i="16"/>
  <c r="C1665" i="16"/>
  <c r="D1665" i="16"/>
  <c r="E1665" i="16"/>
  <c r="F1665" i="16"/>
  <c r="G1665" i="16"/>
  <c r="B1666" i="16"/>
  <c r="C1666" i="16"/>
  <c r="D1666" i="16"/>
  <c r="E1666" i="16"/>
  <c r="F1666" i="16"/>
  <c r="G1666" i="16"/>
  <c r="B1667" i="16"/>
  <c r="C1667" i="16"/>
  <c r="D1667" i="16"/>
  <c r="E1667" i="16"/>
  <c r="F1667" i="16"/>
  <c r="G1667" i="16"/>
  <c r="B1668" i="16"/>
  <c r="C1668" i="16"/>
  <c r="D1668" i="16"/>
  <c r="E1668" i="16"/>
  <c r="F1668" i="16"/>
  <c r="G1668" i="16"/>
  <c r="B1669" i="16"/>
  <c r="C1669" i="16"/>
  <c r="D1669" i="16"/>
  <c r="E1669" i="16"/>
  <c r="F1669" i="16"/>
  <c r="G1669" i="16"/>
  <c r="B1670" i="16"/>
  <c r="C1670" i="16"/>
  <c r="D1670" i="16"/>
  <c r="E1670" i="16"/>
  <c r="F1670" i="16"/>
  <c r="G1670" i="16"/>
  <c r="B1671" i="16"/>
  <c r="C1671" i="16"/>
  <c r="D1671" i="16"/>
  <c r="E1671" i="16"/>
  <c r="F1671" i="16"/>
  <c r="G1671" i="16"/>
  <c r="B1672" i="16"/>
  <c r="C1672" i="16"/>
  <c r="D1672" i="16"/>
  <c r="E1672" i="16"/>
  <c r="F1672" i="16"/>
  <c r="G1672" i="16"/>
  <c r="B1673" i="16"/>
  <c r="C1673" i="16"/>
  <c r="D1673" i="16"/>
  <c r="E1673" i="16"/>
  <c r="F1673" i="16"/>
  <c r="G1673" i="16"/>
  <c r="B1674" i="16"/>
  <c r="C1674" i="16"/>
  <c r="D1674" i="16"/>
  <c r="E1674" i="16"/>
  <c r="F1674" i="16"/>
  <c r="G1674" i="16"/>
  <c r="B1675" i="16"/>
  <c r="C1675" i="16"/>
  <c r="D1675" i="16"/>
  <c r="E1675" i="16"/>
  <c r="F1675" i="16"/>
  <c r="G1675" i="16"/>
  <c r="B1676" i="16"/>
  <c r="C1676" i="16"/>
  <c r="D1676" i="16"/>
  <c r="E1676" i="16"/>
  <c r="F1676" i="16"/>
  <c r="G1676" i="16"/>
  <c r="B1677" i="16"/>
  <c r="C1677" i="16"/>
  <c r="D1677" i="16"/>
  <c r="E1677" i="16"/>
  <c r="F1677" i="16"/>
  <c r="G1677" i="16"/>
  <c r="B1678" i="16"/>
  <c r="C1678" i="16"/>
  <c r="D1678" i="16"/>
  <c r="E1678" i="16"/>
  <c r="F1678" i="16"/>
  <c r="G1678" i="16"/>
  <c r="B1679" i="16"/>
  <c r="C1679" i="16"/>
  <c r="D1679" i="16"/>
  <c r="E1679" i="16"/>
  <c r="F1679" i="16"/>
  <c r="G1679" i="16"/>
  <c r="B1680" i="16"/>
  <c r="C1680" i="16"/>
  <c r="D1680" i="16"/>
  <c r="E1680" i="16"/>
  <c r="F1680" i="16"/>
  <c r="G1680" i="16"/>
  <c r="B1681" i="16"/>
  <c r="C1681" i="16"/>
  <c r="D1681" i="16"/>
  <c r="E1681" i="16"/>
  <c r="F1681" i="16"/>
  <c r="G1681" i="16"/>
  <c r="B1682" i="16"/>
  <c r="C1682" i="16"/>
  <c r="D1682" i="16"/>
  <c r="E1682" i="16"/>
  <c r="F1682" i="16"/>
  <c r="G1682" i="16"/>
  <c r="B1683" i="16"/>
  <c r="C1683" i="16"/>
  <c r="D1683" i="16"/>
  <c r="E1683" i="16"/>
  <c r="F1683" i="16"/>
  <c r="G1683" i="16"/>
  <c r="B1684" i="16"/>
  <c r="C1684" i="16"/>
  <c r="D1684" i="16"/>
  <c r="E1684" i="16"/>
  <c r="F1684" i="16"/>
  <c r="G1684" i="16"/>
  <c r="B1685" i="16"/>
  <c r="C1685" i="16"/>
  <c r="D1685" i="16"/>
  <c r="E1685" i="16"/>
  <c r="F1685" i="16"/>
  <c r="G1685" i="16"/>
  <c r="B1686" i="16"/>
  <c r="C1686" i="16"/>
  <c r="D1686" i="16"/>
  <c r="E1686" i="16"/>
  <c r="F1686" i="16"/>
  <c r="G1686" i="16"/>
  <c r="B1687" i="16"/>
  <c r="C1687" i="16"/>
  <c r="D1687" i="16"/>
  <c r="E1687" i="16"/>
  <c r="F1687" i="16"/>
  <c r="G1687" i="16"/>
  <c r="B1688" i="16"/>
  <c r="C1688" i="16"/>
  <c r="D1688" i="16"/>
  <c r="E1688" i="16"/>
  <c r="F1688" i="16"/>
  <c r="G1688" i="16"/>
  <c r="B1689" i="16"/>
  <c r="C1689" i="16"/>
  <c r="D1689" i="16"/>
  <c r="E1689" i="16"/>
  <c r="F1689" i="16"/>
  <c r="G1689" i="16"/>
  <c r="B1690" i="16"/>
  <c r="C1690" i="16"/>
  <c r="D1690" i="16"/>
  <c r="E1690" i="16"/>
  <c r="F1690" i="16"/>
  <c r="G1690" i="16"/>
  <c r="B1691" i="16"/>
  <c r="C1691" i="16"/>
  <c r="D1691" i="16"/>
  <c r="E1691" i="16"/>
  <c r="F1691" i="16"/>
  <c r="G1691" i="16"/>
  <c r="B1692" i="16"/>
  <c r="C1692" i="16"/>
  <c r="D1692" i="16"/>
  <c r="E1692" i="16"/>
  <c r="F1692" i="16"/>
  <c r="G1692" i="16"/>
  <c r="B1693" i="16"/>
  <c r="C1693" i="16"/>
  <c r="D1693" i="16"/>
  <c r="E1693" i="16"/>
  <c r="F1693" i="16"/>
  <c r="G1693" i="16"/>
  <c r="B1694" i="16"/>
  <c r="C1694" i="16"/>
  <c r="D1694" i="16"/>
  <c r="E1694" i="16"/>
  <c r="F1694" i="16"/>
  <c r="G1694" i="16"/>
  <c r="B1695" i="16"/>
  <c r="C1695" i="16"/>
  <c r="D1695" i="16"/>
  <c r="E1695" i="16"/>
  <c r="F1695" i="16"/>
  <c r="G1695" i="16"/>
  <c r="B1696" i="16"/>
  <c r="C1696" i="16"/>
  <c r="D1696" i="16"/>
  <c r="E1696" i="16"/>
  <c r="F1696" i="16"/>
  <c r="G1696" i="16"/>
  <c r="B1697" i="16"/>
  <c r="C1697" i="16"/>
  <c r="D1697" i="16"/>
  <c r="E1697" i="16"/>
  <c r="F1697" i="16"/>
  <c r="G1697" i="16"/>
  <c r="B1698" i="16"/>
  <c r="C1698" i="16"/>
  <c r="D1698" i="16"/>
  <c r="E1698" i="16"/>
  <c r="F1698" i="16"/>
  <c r="G1698" i="16"/>
  <c r="B1699" i="16"/>
  <c r="C1699" i="16"/>
  <c r="D1699" i="16"/>
  <c r="E1699" i="16"/>
  <c r="F1699" i="16"/>
  <c r="G1699" i="16"/>
  <c r="B1700" i="16"/>
  <c r="C1700" i="16"/>
  <c r="D1700" i="16"/>
  <c r="E1700" i="16"/>
  <c r="F1700" i="16"/>
  <c r="G1700" i="16"/>
  <c r="B1701" i="16"/>
  <c r="C1701" i="16"/>
  <c r="D1701" i="16"/>
  <c r="E1701" i="16"/>
  <c r="F1701" i="16"/>
  <c r="G1701" i="16"/>
  <c r="B1702" i="16"/>
  <c r="C1702" i="16"/>
  <c r="D1702" i="16"/>
  <c r="E1702" i="16"/>
  <c r="F1702" i="16"/>
  <c r="G1702" i="16"/>
  <c r="B1703" i="16"/>
  <c r="C1703" i="16"/>
  <c r="D1703" i="16"/>
  <c r="E1703" i="16"/>
  <c r="F1703" i="16"/>
  <c r="G1703" i="16"/>
  <c r="F39" i="73" s="1"/>
  <c r="B1704" i="16"/>
  <c r="C1704" i="16"/>
  <c r="D1704" i="16"/>
  <c r="E1704" i="16"/>
  <c r="F1704" i="16"/>
  <c r="G1704" i="16"/>
  <c r="B1705" i="16"/>
  <c r="C1705" i="16"/>
  <c r="D1705" i="16"/>
  <c r="E1705" i="16"/>
  <c r="F1705" i="16"/>
  <c r="G1705" i="16"/>
  <c r="B1706" i="16"/>
  <c r="C1706" i="16"/>
  <c r="D1706" i="16"/>
  <c r="E1706" i="16"/>
  <c r="F1706" i="16"/>
  <c r="G1706" i="16"/>
  <c r="B1707" i="16"/>
  <c r="C1707" i="16"/>
  <c r="D1707" i="16"/>
  <c r="E1707" i="16"/>
  <c r="F1707" i="16"/>
  <c r="G1707" i="16"/>
  <c r="B1708" i="16"/>
  <c r="C1708" i="16"/>
  <c r="D1708" i="16"/>
  <c r="E1708" i="16"/>
  <c r="F1708" i="16"/>
  <c r="G1708" i="16"/>
  <c r="B1709" i="16"/>
  <c r="C1709" i="16"/>
  <c r="D1709" i="16"/>
  <c r="E1709" i="16"/>
  <c r="F1709" i="16"/>
  <c r="G1709" i="16"/>
  <c r="B1710" i="16"/>
  <c r="C1710" i="16"/>
  <c r="D1710" i="16"/>
  <c r="E1710" i="16"/>
  <c r="F1710" i="16"/>
  <c r="G1710" i="16"/>
  <c r="B1711" i="16"/>
  <c r="C1711" i="16"/>
  <c r="D1711" i="16"/>
  <c r="E1711" i="16"/>
  <c r="F1711" i="16"/>
  <c r="G1711" i="16"/>
  <c r="B1712" i="16"/>
  <c r="C1712" i="16"/>
  <c r="D1712" i="16"/>
  <c r="E1712" i="16"/>
  <c r="F1712" i="16"/>
  <c r="G1712" i="16"/>
  <c r="B1713" i="16"/>
  <c r="C1713" i="16"/>
  <c r="D1713" i="16"/>
  <c r="E1713" i="16"/>
  <c r="F1713" i="16"/>
  <c r="G1713" i="16"/>
  <c r="B1714" i="16"/>
  <c r="C1714" i="16"/>
  <c r="D1714" i="16"/>
  <c r="E1714" i="16"/>
  <c r="F1714" i="16"/>
  <c r="G1714" i="16"/>
  <c r="B1715" i="16"/>
  <c r="C1715" i="16"/>
  <c r="D1715" i="16"/>
  <c r="E1715" i="16"/>
  <c r="F1715" i="16"/>
  <c r="G1715" i="16"/>
  <c r="B1716" i="16"/>
  <c r="C1716" i="16"/>
  <c r="D1716" i="16"/>
  <c r="E1716" i="16"/>
  <c r="F1716" i="16"/>
  <c r="G1716" i="16"/>
  <c r="B1717" i="16"/>
  <c r="C1717" i="16"/>
  <c r="D1717" i="16"/>
  <c r="E1717" i="16"/>
  <c r="F1717" i="16"/>
  <c r="G1717" i="16"/>
  <c r="B1718" i="16"/>
  <c r="C1718" i="16"/>
  <c r="D1718" i="16"/>
  <c r="E1718" i="16"/>
  <c r="F1718" i="16"/>
  <c r="G1718" i="16"/>
  <c r="B1719" i="16"/>
  <c r="C1719" i="16"/>
  <c r="D1719" i="16"/>
  <c r="E1719" i="16"/>
  <c r="F1719" i="16"/>
  <c r="G1719" i="16"/>
  <c r="B1720" i="16"/>
  <c r="C1720" i="16"/>
  <c r="D1720" i="16"/>
  <c r="E1720" i="16"/>
  <c r="F1720" i="16"/>
  <c r="G1720" i="16"/>
  <c r="B1721" i="16"/>
  <c r="C1721" i="16"/>
  <c r="D1721" i="16"/>
  <c r="E1721" i="16"/>
  <c r="F1721" i="16"/>
  <c r="G1721" i="16"/>
  <c r="B1722" i="16"/>
  <c r="C1722" i="16"/>
  <c r="D1722" i="16"/>
  <c r="E1722" i="16"/>
  <c r="F1722" i="16"/>
  <c r="G1722" i="16"/>
  <c r="B1723" i="16"/>
  <c r="C1723" i="16"/>
  <c r="D1723" i="16"/>
  <c r="E1723" i="16"/>
  <c r="F1723" i="16"/>
  <c r="G1723" i="16"/>
  <c r="B1724" i="16"/>
  <c r="C1724" i="16"/>
  <c r="D1724" i="16"/>
  <c r="E1724" i="16"/>
  <c r="F1724" i="16"/>
  <c r="G1724" i="16"/>
  <c r="B1725" i="16"/>
  <c r="C1725" i="16"/>
  <c r="D1725" i="16"/>
  <c r="E1725" i="16"/>
  <c r="F1725" i="16"/>
  <c r="G1725" i="16"/>
  <c r="B1726" i="16"/>
  <c r="C1726" i="16"/>
  <c r="D1726" i="16"/>
  <c r="E1726" i="16"/>
  <c r="F1726" i="16"/>
  <c r="G1726" i="16"/>
  <c r="B1727" i="16"/>
  <c r="C1727" i="16"/>
  <c r="D1727" i="16"/>
  <c r="E1727" i="16"/>
  <c r="F1727" i="16"/>
  <c r="G1727" i="16"/>
  <c r="B1728" i="16"/>
  <c r="C1728" i="16"/>
  <c r="D1728" i="16"/>
  <c r="E1728" i="16"/>
  <c r="F1728" i="16"/>
  <c r="G1728" i="16"/>
  <c r="B1729" i="16"/>
  <c r="C1729" i="16"/>
  <c r="D1729" i="16"/>
  <c r="E1729" i="16"/>
  <c r="F1729" i="16"/>
  <c r="G1729" i="16"/>
  <c r="B1730" i="16"/>
  <c r="C1730" i="16"/>
  <c r="D1730" i="16"/>
  <c r="E1730" i="16"/>
  <c r="F1730" i="16"/>
  <c r="G1730" i="16"/>
  <c r="B1731" i="16"/>
  <c r="C1731" i="16"/>
  <c r="D1731" i="16"/>
  <c r="E1731" i="16"/>
  <c r="F1731" i="16"/>
  <c r="G1731" i="16"/>
  <c r="B1732" i="16"/>
  <c r="C1732" i="16"/>
  <c r="D1732" i="16"/>
  <c r="E1732" i="16"/>
  <c r="F1732" i="16"/>
  <c r="G1732" i="16"/>
  <c r="B1733" i="16"/>
  <c r="C1733" i="16"/>
  <c r="D1733" i="16"/>
  <c r="E1733" i="16"/>
  <c r="F1733" i="16"/>
  <c r="G1733" i="16"/>
  <c r="B1734" i="16"/>
  <c r="C1734" i="16"/>
  <c r="D1734" i="16"/>
  <c r="E1734" i="16"/>
  <c r="F1734" i="16"/>
  <c r="G1734" i="16"/>
  <c r="B1735" i="16"/>
  <c r="C1735" i="16"/>
  <c r="D1735" i="16"/>
  <c r="E1735" i="16"/>
  <c r="F1735" i="16"/>
  <c r="G1735" i="16"/>
  <c r="B1736" i="16"/>
  <c r="C1736" i="16"/>
  <c r="D1736" i="16"/>
  <c r="E1736" i="16"/>
  <c r="F1736" i="16"/>
  <c r="G1736" i="16"/>
  <c r="B1737" i="16"/>
  <c r="C1737" i="16"/>
  <c r="D1737" i="16"/>
  <c r="E1737" i="16"/>
  <c r="F1737" i="16"/>
  <c r="G1737" i="16"/>
  <c r="B1738" i="16"/>
  <c r="C1738" i="16"/>
  <c r="D1738" i="16"/>
  <c r="E1738" i="16"/>
  <c r="F1738" i="16"/>
  <c r="G1738" i="16"/>
  <c r="B1739" i="16"/>
  <c r="C1739" i="16"/>
  <c r="D1739" i="16"/>
  <c r="E1739" i="16"/>
  <c r="F1739" i="16"/>
  <c r="G1739" i="16"/>
  <c r="B1740" i="16"/>
  <c r="C1740" i="16"/>
  <c r="D1740" i="16"/>
  <c r="E1740" i="16"/>
  <c r="F1740" i="16"/>
  <c r="G1740" i="16"/>
  <c r="B1741" i="16"/>
  <c r="C1741" i="16"/>
  <c r="D1741" i="16"/>
  <c r="E1741" i="16"/>
  <c r="F1741" i="16"/>
  <c r="G1741" i="16"/>
  <c r="B1742" i="16"/>
  <c r="C1742" i="16"/>
  <c r="D1742" i="16"/>
  <c r="E1742" i="16"/>
  <c r="F1742" i="16"/>
  <c r="G1742" i="16"/>
  <c r="B1743" i="16"/>
  <c r="C1743" i="16"/>
  <c r="D1743" i="16"/>
  <c r="E1743" i="16"/>
  <c r="F1743" i="16"/>
  <c r="G1743" i="16"/>
  <c r="B1744" i="16"/>
  <c r="C1744" i="16"/>
  <c r="D1744" i="16"/>
  <c r="E1744" i="16"/>
  <c r="F1744" i="16"/>
  <c r="G1744" i="16"/>
  <c r="B1745" i="16"/>
  <c r="C1745" i="16"/>
  <c r="D1745" i="16"/>
  <c r="E1745" i="16"/>
  <c r="F1745" i="16"/>
  <c r="G1745" i="16"/>
  <c r="B1746" i="16"/>
  <c r="C1746" i="16"/>
  <c r="D1746" i="16"/>
  <c r="E1746" i="16"/>
  <c r="F1746" i="16"/>
  <c r="G1746" i="16"/>
  <c r="B1747" i="16"/>
  <c r="C1747" i="16"/>
  <c r="D1747" i="16"/>
  <c r="E1747" i="16"/>
  <c r="F1747" i="16"/>
  <c r="G1747" i="16"/>
  <c r="B1748" i="16"/>
  <c r="C1748" i="16"/>
  <c r="D1748" i="16"/>
  <c r="E1748" i="16"/>
  <c r="F1748" i="16"/>
  <c r="G1748" i="16"/>
  <c r="B1749" i="16"/>
  <c r="C1749" i="16"/>
  <c r="D1749" i="16"/>
  <c r="E1749" i="16"/>
  <c r="F1749" i="16"/>
  <c r="G1749" i="16"/>
  <c r="B1750" i="16"/>
  <c r="C1750" i="16"/>
  <c r="D1750" i="16"/>
  <c r="E1750" i="16"/>
  <c r="F1750" i="16"/>
  <c r="G1750" i="16"/>
  <c r="B1751" i="16"/>
  <c r="C1751" i="16"/>
  <c r="D1751" i="16"/>
  <c r="E1751" i="16"/>
  <c r="F1751" i="16"/>
  <c r="G1751" i="16"/>
  <c r="B1752" i="16"/>
  <c r="C1752" i="16"/>
  <c r="D1752" i="16"/>
  <c r="E1752" i="16"/>
  <c r="F1752" i="16"/>
  <c r="G1752" i="16"/>
  <c r="B1753" i="16"/>
  <c r="C1753" i="16"/>
  <c r="D1753" i="16"/>
  <c r="E1753" i="16"/>
  <c r="F1753" i="16"/>
  <c r="G1753" i="16"/>
  <c r="B1754" i="16"/>
  <c r="C1754" i="16"/>
  <c r="D1754" i="16"/>
  <c r="E1754" i="16"/>
  <c r="F1754" i="16"/>
  <c r="G1754" i="16"/>
  <c r="B1755" i="16"/>
  <c r="C1755" i="16"/>
  <c r="D1755" i="16"/>
  <c r="E1755" i="16"/>
  <c r="F1755" i="16"/>
  <c r="G1755" i="16"/>
  <c r="B1756" i="16"/>
  <c r="C1756" i="16"/>
  <c r="D1756" i="16"/>
  <c r="E1756" i="16"/>
  <c r="F1756" i="16"/>
  <c r="G1756" i="16"/>
  <c r="B1757" i="16"/>
  <c r="C1757" i="16"/>
  <c r="D1757" i="16"/>
  <c r="E1757" i="16"/>
  <c r="F1757" i="16"/>
  <c r="G1757" i="16"/>
  <c r="B1758" i="16"/>
  <c r="C1758" i="16"/>
  <c r="D1758" i="16"/>
  <c r="E1758" i="16"/>
  <c r="F1758" i="16"/>
  <c r="G1758" i="16"/>
  <c r="B1759" i="16"/>
  <c r="C1759" i="16"/>
  <c r="D1759" i="16"/>
  <c r="E1759" i="16"/>
  <c r="F1759" i="16"/>
  <c r="G1759" i="16"/>
  <c r="B1760" i="16"/>
  <c r="C1760" i="16"/>
  <c r="D1760" i="16"/>
  <c r="E1760" i="16"/>
  <c r="F1760" i="16"/>
  <c r="G1760" i="16"/>
  <c r="B1761" i="16"/>
  <c r="C1761" i="16"/>
  <c r="D1761" i="16"/>
  <c r="E1761" i="16"/>
  <c r="F1761" i="16"/>
  <c r="G1761" i="16"/>
  <c r="B1762" i="16"/>
  <c r="C1762" i="16"/>
  <c r="D1762" i="16"/>
  <c r="E1762" i="16"/>
  <c r="F1762" i="16"/>
  <c r="G1762" i="16"/>
  <c r="B1763" i="16"/>
  <c r="C1763" i="16"/>
  <c r="D1763" i="16"/>
  <c r="E1763" i="16"/>
  <c r="F1763" i="16"/>
  <c r="G1763" i="16"/>
  <c r="B1764" i="16"/>
  <c r="C1764" i="16"/>
  <c r="D1764" i="16"/>
  <c r="E1764" i="16"/>
  <c r="F1764" i="16"/>
  <c r="G1764" i="16"/>
  <c r="B1765" i="16"/>
  <c r="C1765" i="16"/>
  <c r="D1765" i="16"/>
  <c r="E1765" i="16"/>
  <c r="F1765" i="16"/>
  <c r="G1765" i="16"/>
  <c r="B1766" i="16"/>
  <c r="C1766" i="16"/>
  <c r="D1766" i="16"/>
  <c r="E1766" i="16"/>
  <c r="F1766" i="16"/>
  <c r="G1766" i="16"/>
  <c r="B1767" i="16"/>
  <c r="C1767" i="16"/>
  <c r="D1767" i="16"/>
  <c r="E1767" i="16"/>
  <c r="F1767" i="16"/>
  <c r="G1767" i="16"/>
  <c r="B1768" i="16"/>
  <c r="C1768" i="16"/>
  <c r="D1768" i="16"/>
  <c r="E1768" i="16"/>
  <c r="F1768" i="16"/>
  <c r="G1768" i="16"/>
  <c r="B1769" i="16"/>
  <c r="C1769" i="16"/>
  <c r="D1769" i="16"/>
  <c r="E1769" i="16"/>
  <c r="F1769" i="16"/>
  <c r="G1769" i="16"/>
  <c r="B1770" i="16"/>
  <c r="C1770" i="16"/>
  <c r="D1770" i="16"/>
  <c r="E1770" i="16"/>
  <c r="F1770" i="16"/>
  <c r="G1770" i="16"/>
  <c r="B1771" i="16"/>
  <c r="C1771" i="16"/>
  <c r="D1771" i="16"/>
  <c r="E1771" i="16"/>
  <c r="F1771" i="16"/>
  <c r="G1771" i="16"/>
  <c r="B1772" i="16"/>
  <c r="C1772" i="16"/>
  <c r="D1772" i="16"/>
  <c r="E1772" i="16"/>
  <c r="F1772" i="16"/>
  <c r="G1772" i="16"/>
  <c r="B1773" i="16"/>
  <c r="C1773" i="16"/>
  <c r="D1773" i="16"/>
  <c r="E1773" i="16"/>
  <c r="F1773" i="16"/>
  <c r="G1773" i="16"/>
  <c r="B1774" i="16"/>
  <c r="C1774" i="16"/>
  <c r="D1774" i="16"/>
  <c r="E1774" i="16"/>
  <c r="F1774" i="16"/>
  <c r="G1774" i="16"/>
  <c r="B1775" i="16"/>
  <c r="C1775" i="16"/>
  <c r="D1775" i="16"/>
  <c r="E1775" i="16"/>
  <c r="F1775" i="16"/>
  <c r="G1775" i="16"/>
  <c r="B1776" i="16"/>
  <c r="C1776" i="16"/>
  <c r="D1776" i="16"/>
  <c r="E1776" i="16"/>
  <c r="F1776" i="16"/>
  <c r="G1776" i="16"/>
  <c r="B1777" i="16"/>
  <c r="C1777" i="16"/>
  <c r="D1777" i="16"/>
  <c r="E1777" i="16"/>
  <c r="F1777" i="16"/>
  <c r="G1777" i="16"/>
  <c r="B1778" i="16"/>
  <c r="C1778" i="16"/>
  <c r="D1778" i="16"/>
  <c r="E1778" i="16"/>
  <c r="F1778" i="16"/>
  <c r="G1778" i="16"/>
  <c r="B1779" i="16"/>
  <c r="C1779" i="16"/>
  <c r="D1779" i="16"/>
  <c r="E1779" i="16"/>
  <c r="F1779" i="16"/>
  <c r="G1779" i="16"/>
  <c r="B1780" i="16"/>
  <c r="C1780" i="16"/>
  <c r="D1780" i="16"/>
  <c r="E1780" i="16"/>
  <c r="F1780" i="16"/>
  <c r="G1780" i="16"/>
  <c r="B1781" i="16"/>
  <c r="C1781" i="16"/>
  <c r="D1781" i="16"/>
  <c r="E1781" i="16"/>
  <c r="F1781" i="16"/>
  <c r="G1781" i="16"/>
  <c r="B1782" i="16"/>
  <c r="C1782" i="16"/>
  <c r="D1782" i="16"/>
  <c r="E1782" i="16"/>
  <c r="F1782" i="16"/>
  <c r="G1782" i="16"/>
  <c r="B1783" i="16"/>
  <c r="C1783" i="16"/>
  <c r="D1783" i="16"/>
  <c r="E1783" i="16"/>
  <c r="F1783" i="16"/>
  <c r="G1783" i="16"/>
  <c r="B1784" i="16"/>
  <c r="C1784" i="16"/>
  <c r="D1784" i="16"/>
  <c r="E1784" i="16"/>
  <c r="F1784" i="16"/>
  <c r="G1784" i="16"/>
  <c r="B1785" i="16"/>
  <c r="C1785" i="16"/>
  <c r="D1785" i="16"/>
  <c r="E1785" i="16"/>
  <c r="F1785" i="16"/>
  <c r="G1785" i="16"/>
  <c r="B1786" i="16"/>
  <c r="C1786" i="16"/>
  <c r="D1786" i="16"/>
  <c r="E1786" i="16"/>
  <c r="F1786" i="16"/>
  <c r="G1786" i="16"/>
  <c r="B1787" i="16"/>
  <c r="C1787" i="16"/>
  <c r="D1787" i="16"/>
  <c r="E1787" i="16"/>
  <c r="F1787" i="16"/>
  <c r="G1787" i="16"/>
  <c r="B1788" i="16"/>
  <c r="C1788" i="16"/>
  <c r="D1788" i="16"/>
  <c r="E1788" i="16"/>
  <c r="F1788" i="16"/>
  <c r="G1788" i="16"/>
  <c r="B1789" i="16"/>
  <c r="C1789" i="16"/>
  <c r="D1789" i="16"/>
  <c r="E1789" i="16"/>
  <c r="F1789" i="16"/>
  <c r="G1789" i="16"/>
  <c r="B1790" i="16"/>
  <c r="C1790" i="16"/>
  <c r="D1790" i="16"/>
  <c r="E1790" i="16"/>
  <c r="F1790" i="16"/>
  <c r="G1790" i="16"/>
  <c r="B1791" i="16"/>
  <c r="C1791" i="16"/>
  <c r="D1791" i="16"/>
  <c r="E1791" i="16"/>
  <c r="F1791" i="16"/>
  <c r="G1791" i="16"/>
  <c r="B1792" i="16"/>
  <c r="C1792" i="16"/>
  <c r="D1792" i="16"/>
  <c r="E1792" i="16"/>
  <c r="F1792" i="16"/>
  <c r="G1792" i="16"/>
  <c r="B1793" i="16"/>
  <c r="C1793" i="16"/>
  <c r="D1793" i="16"/>
  <c r="E1793" i="16"/>
  <c r="F1793" i="16"/>
  <c r="G1793" i="16"/>
  <c r="B1794" i="16"/>
  <c r="C1794" i="16"/>
  <c r="D1794" i="16"/>
  <c r="E1794" i="16"/>
  <c r="F1794" i="16"/>
  <c r="G1794" i="16"/>
  <c r="B1795" i="16"/>
  <c r="C1795" i="16"/>
  <c r="D1795" i="16"/>
  <c r="E1795" i="16"/>
  <c r="F1795" i="16"/>
  <c r="G1795" i="16"/>
  <c r="B1796" i="16"/>
  <c r="C1796" i="16"/>
  <c r="D1796" i="16"/>
  <c r="E1796" i="16"/>
  <c r="F1796" i="16"/>
  <c r="G1796" i="16"/>
  <c r="B1797" i="16"/>
  <c r="C1797" i="16"/>
  <c r="D1797" i="16"/>
  <c r="E1797" i="16"/>
  <c r="F1797" i="16"/>
  <c r="G1797" i="16"/>
  <c r="B1798" i="16"/>
  <c r="C1798" i="16"/>
  <c r="D1798" i="16"/>
  <c r="E1798" i="16"/>
  <c r="F1798" i="16"/>
  <c r="G1798" i="16"/>
  <c r="B1799" i="16"/>
  <c r="C1799" i="16"/>
  <c r="D1799" i="16"/>
  <c r="E1799" i="16"/>
  <c r="F1799" i="16"/>
  <c r="G1799" i="16"/>
  <c r="B1800" i="16"/>
  <c r="C1800" i="16"/>
  <c r="D1800" i="16"/>
  <c r="E1800" i="16"/>
  <c r="F1800" i="16"/>
  <c r="G1800" i="16"/>
  <c r="B1801" i="16"/>
  <c r="C1801" i="16"/>
  <c r="D1801" i="16"/>
  <c r="E1801" i="16"/>
  <c r="F1801" i="16"/>
  <c r="G1801" i="16"/>
  <c r="B1802" i="16"/>
  <c r="C1802" i="16"/>
  <c r="D1802" i="16"/>
  <c r="E1802" i="16"/>
  <c r="F1802" i="16"/>
  <c r="G1802" i="16"/>
  <c r="B1803" i="16"/>
  <c r="C1803" i="16"/>
  <c r="D1803" i="16"/>
  <c r="E1803" i="16"/>
  <c r="F1803" i="16"/>
  <c r="G1803" i="16"/>
  <c r="B1804" i="16"/>
  <c r="C1804" i="16"/>
  <c r="D1804" i="16"/>
  <c r="E1804" i="16"/>
  <c r="F1804" i="16"/>
  <c r="G1804" i="16"/>
  <c r="B1805" i="16"/>
  <c r="C1805" i="16"/>
  <c r="D1805" i="16"/>
  <c r="E1805" i="16"/>
  <c r="F1805" i="16"/>
  <c r="G1805" i="16"/>
  <c r="B1806" i="16"/>
  <c r="C1806" i="16"/>
  <c r="D1806" i="16"/>
  <c r="E1806" i="16"/>
  <c r="F1806" i="16"/>
  <c r="G1806" i="16"/>
  <c r="B1807" i="16"/>
  <c r="C1807" i="16"/>
  <c r="D1807" i="16"/>
  <c r="E1807" i="16"/>
  <c r="F1807" i="16"/>
  <c r="G1807" i="16"/>
  <c r="B1808" i="16"/>
  <c r="C1808" i="16"/>
  <c r="D1808" i="16"/>
  <c r="E1808" i="16"/>
  <c r="F1808" i="16"/>
  <c r="G1808" i="16"/>
  <c r="B1809" i="16"/>
  <c r="C1809" i="16"/>
  <c r="D1809" i="16"/>
  <c r="E1809" i="16"/>
  <c r="F1809" i="16"/>
  <c r="G1809" i="16"/>
  <c r="B1810" i="16"/>
  <c r="C1810" i="16"/>
  <c r="D1810" i="16"/>
  <c r="E1810" i="16"/>
  <c r="F1810" i="16"/>
  <c r="G1810" i="16"/>
  <c r="B1811" i="16"/>
  <c r="C1811" i="16"/>
  <c r="D1811" i="16"/>
  <c r="E1811" i="16"/>
  <c r="F1811" i="16"/>
  <c r="G1811" i="16"/>
  <c r="B1812" i="16"/>
  <c r="C1812" i="16"/>
  <c r="D1812" i="16"/>
  <c r="E1812" i="16"/>
  <c r="F1812" i="16"/>
  <c r="G1812" i="16"/>
  <c r="B1813" i="16"/>
  <c r="C1813" i="16"/>
  <c r="D1813" i="16"/>
  <c r="E1813" i="16"/>
  <c r="F1813" i="16"/>
  <c r="G1813" i="16"/>
  <c r="B1814" i="16"/>
  <c r="C1814" i="16"/>
  <c r="D1814" i="16"/>
  <c r="E1814" i="16"/>
  <c r="F1814" i="16"/>
  <c r="G1814" i="16"/>
  <c r="B1815" i="16"/>
  <c r="C1815" i="16"/>
  <c r="D1815" i="16"/>
  <c r="E1815" i="16"/>
  <c r="F1815" i="16"/>
  <c r="G1815" i="16"/>
  <c r="B1816" i="16"/>
  <c r="C1816" i="16"/>
  <c r="D1816" i="16"/>
  <c r="E1816" i="16"/>
  <c r="F1816" i="16"/>
  <c r="G1816" i="16"/>
  <c r="B1817" i="16"/>
  <c r="C1817" i="16"/>
  <c r="D1817" i="16"/>
  <c r="E1817" i="16"/>
  <c r="F1817" i="16"/>
  <c r="G1817" i="16"/>
  <c r="B1818" i="16"/>
  <c r="C1818" i="16"/>
  <c r="D1818" i="16"/>
  <c r="E1818" i="16"/>
  <c r="F1818" i="16"/>
  <c r="G1818" i="16"/>
  <c r="B1819" i="16"/>
  <c r="C1819" i="16"/>
  <c r="D1819" i="16"/>
  <c r="E1819" i="16"/>
  <c r="F1819" i="16"/>
  <c r="G1819" i="16"/>
  <c r="B1820" i="16"/>
  <c r="C1820" i="16"/>
  <c r="D1820" i="16"/>
  <c r="E1820" i="16"/>
  <c r="F1820" i="16"/>
  <c r="G1820" i="16"/>
  <c r="B1821" i="16"/>
  <c r="C1821" i="16"/>
  <c r="D1821" i="16"/>
  <c r="E1821" i="16"/>
  <c r="F1821" i="16"/>
  <c r="G1821" i="16"/>
  <c r="B1822" i="16"/>
  <c r="C1822" i="16"/>
  <c r="D1822" i="16"/>
  <c r="E1822" i="16"/>
  <c r="F1822" i="16"/>
  <c r="G1822" i="16"/>
  <c r="B1823" i="16"/>
  <c r="C1823" i="16"/>
  <c r="D1823" i="16"/>
  <c r="E1823" i="16"/>
  <c r="F1823" i="16"/>
  <c r="G1823" i="16"/>
  <c r="B1824" i="16"/>
  <c r="C1824" i="16"/>
  <c r="D1824" i="16"/>
  <c r="E1824" i="16"/>
  <c r="F1824" i="16"/>
  <c r="G1824" i="16"/>
  <c r="B1825" i="16"/>
  <c r="C1825" i="16"/>
  <c r="D1825" i="16"/>
  <c r="E1825" i="16"/>
  <c r="F1825" i="16"/>
  <c r="G1825" i="16"/>
  <c r="B1826" i="16"/>
  <c r="C1826" i="16"/>
  <c r="D1826" i="16"/>
  <c r="E1826" i="16"/>
  <c r="F1826" i="16"/>
  <c r="G1826" i="16"/>
  <c r="B1827" i="16"/>
  <c r="C1827" i="16"/>
  <c r="D1827" i="16"/>
  <c r="E1827" i="16"/>
  <c r="F1827" i="16"/>
  <c r="G1827" i="16"/>
  <c r="B1828" i="16"/>
  <c r="C1828" i="16"/>
  <c r="D1828" i="16"/>
  <c r="E1828" i="16"/>
  <c r="F1828" i="16"/>
  <c r="G1828" i="16"/>
  <c r="B1829" i="16"/>
  <c r="C1829" i="16"/>
  <c r="D1829" i="16"/>
  <c r="E1829" i="16"/>
  <c r="F1829" i="16"/>
  <c r="G1829" i="16"/>
  <c r="B1830" i="16"/>
  <c r="C1830" i="16"/>
  <c r="D1830" i="16"/>
  <c r="E1830" i="16"/>
  <c r="F1830" i="16"/>
  <c r="G1830" i="16"/>
  <c r="B1831" i="16"/>
  <c r="C1831" i="16"/>
  <c r="D1831" i="16"/>
  <c r="E1831" i="16"/>
  <c r="F1831" i="16"/>
  <c r="G1831" i="16"/>
  <c r="B1832" i="16"/>
  <c r="C1832" i="16"/>
  <c r="D1832" i="16"/>
  <c r="E1832" i="16"/>
  <c r="F1832" i="16"/>
  <c r="G1832" i="16"/>
  <c r="B1833" i="16"/>
  <c r="C1833" i="16"/>
  <c r="D1833" i="16"/>
  <c r="E1833" i="16"/>
  <c r="F1833" i="16"/>
  <c r="G1833" i="16"/>
  <c r="B1834" i="16"/>
  <c r="C1834" i="16"/>
  <c r="D1834" i="16"/>
  <c r="E1834" i="16"/>
  <c r="F1834" i="16"/>
  <c r="G1834" i="16"/>
  <c r="B1835" i="16"/>
  <c r="C1835" i="16"/>
  <c r="D1835" i="16"/>
  <c r="E1835" i="16"/>
  <c r="F1835" i="16"/>
  <c r="G1835" i="16"/>
  <c r="B1836" i="16"/>
  <c r="C1836" i="16"/>
  <c r="D1836" i="16"/>
  <c r="E1836" i="16"/>
  <c r="F1836" i="16"/>
  <c r="G1836" i="16"/>
  <c r="B1837" i="16"/>
  <c r="C1837" i="16"/>
  <c r="D1837" i="16"/>
  <c r="E1837" i="16"/>
  <c r="F1837" i="16"/>
  <c r="G1837" i="16"/>
  <c r="B1838" i="16"/>
  <c r="C1838" i="16"/>
  <c r="D1838" i="16"/>
  <c r="E1838" i="16"/>
  <c r="F1838" i="16"/>
  <c r="G1838" i="16"/>
  <c r="B1839" i="16"/>
  <c r="C1839" i="16"/>
  <c r="D1839" i="16"/>
  <c r="E1839" i="16"/>
  <c r="F1839" i="16"/>
  <c r="G1839" i="16"/>
  <c r="B1840" i="16"/>
  <c r="C1840" i="16"/>
  <c r="D1840" i="16"/>
  <c r="E1840" i="16"/>
  <c r="F1840" i="16"/>
  <c r="G1840" i="16"/>
  <c r="B1841" i="16"/>
  <c r="C1841" i="16"/>
  <c r="D1841" i="16"/>
  <c r="E1841" i="16"/>
  <c r="F1841" i="16"/>
  <c r="G1841" i="16"/>
  <c r="B1842" i="16"/>
  <c r="C1842" i="16"/>
  <c r="D1842" i="16"/>
  <c r="E1842" i="16"/>
  <c r="F1842" i="16"/>
  <c r="G1842" i="16"/>
  <c r="B1843" i="16"/>
  <c r="C1843" i="16"/>
  <c r="D1843" i="16"/>
  <c r="E1843" i="16"/>
  <c r="F1843" i="16"/>
  <c r="G1843" i="16"/>
  <c r="B1844" i="16"/>
  <c r="C1844" i="16"/>
  <c r="D1844" i="16"/>
  <c r="E1844" i="16"/>
  <c r="F1844" i="16"/>
  <c r="G1844" i="16"/>
  <c r="B1845" i="16"/>
  <c r="C1845" i="16"/>
  <c r="D1845" i="16"/>
  <c r="E1845" i="16"/>
  <c r="F1845" i="16"/>
  <c r="G1845" i="16"/>
  <c r="B1846" i="16"/>
  <c r="C1846" i="16"/>
  <c r="D1846" i="16"/>
  <c r="E1846" i="16"/>
  <c r="F1846" i="16"/>
  <c r="G1846" i="16"/>
  <c r="B1847" i="16"/>
  <c r="C1847" i="16"/>
  <c r="D1847" i="16"/>
  <c r="E1847" i="16"/>
  <c r="F1847" i="16"/>
  <c r="G1847" i="16"/>
  <c r="B1848" i="16"/>
  <c r="C1848" i="16"/>
  <c r="D1848" i="16"/>
  <c r="E1848" i="16"/>
  <c r="F1848" i="16"/>
  <c r="G1848" i="16"/>
  <c r="B1849" i="16"/>
  <c r="C1849" i="16"/>
  <c r="D1849" i="16"/>
  <c r="E1849" i="16"/>
  <c r="F1849" i="16"/>
  <c r="G1849" i="16"/>
  <c r="B1850" i="16"/>
  <c r="C1850" i="16"/>
  <c r="D1850" i="16"/>
  <c r="E1850" i="16"/>
  <c r="F1850" i="16"/>
  <c r="G1850" i="16"/>
  <c r="B1851" i="16"/>
  <c r="C1851" i="16"/>
  <c r="D1851" i="16"/>
  <c r="E1851" i="16"/>
  <c r="F1851" i="16"/>
  <c r="G1851" i="16"/>
  <c r="B1852" i="16"/>
  <c r="C1852" i="16"/>
  <c r="D1852" i="16"/>
  <c r="E1852" i="16"/>
  <c r="F1852" i="16"/>
  <c r="G1852" i="16"/>
  <c r="B1853" i="16"/>
  <c r="C1853" i="16"/>
  <c r="D1853" i="16"/>
  <c r="E1853" i="16"/>
  <c r="F1853" i="16"/>
  <c r="G1853" i="16"/>
  <c r="B1854" i="16"/>
  <c r="C1854" i="16"/>
  <c r="D1854" i="16"/>
  <c r="E1854" i="16"/>
  <c r="F1854" i="16"/>
  <c r="G1854" i="16"/>
  <c r="B1855" i="16"/>
  <c r="C1855" i="16"/>
  <c r="D1855" i="16"/>
  <c r="E1855" i="16"/>
  <c r="F1855" i="16"/>
  <c r="G1855" i="16"/>
  <c r="B1856" i="16"/>
  <c r="C1856" i="16"/>
  <c r="D1856" i="16"/>
  <c r="E1856" i="16"/>
  <c r="F1856" i="16"/>
  <c r="G1856" i="16"/>
  <c r="B1857" i="16"/>
  <c r="C1857" i="16"/>
  <c r="D1857" i="16"/>
  <c r="E1857" i="16"/>
  <c r="F1857" i="16"/>
  <c r="G1857" i="16"/>
  <c r="B1858" i="16"/>
  <c r="C1858" i="16"/>
  <c r="D1858" i="16"/>
  <c r="E1858" i="16"/>
  <c r="F1858" i="16"/>
  <c r="G1858" i="16"/>
  <c r="B1859" i="16"/>
  <c r="C1859" i="16"/>
  <c r="D1859" i="16"/>
  <c r="E1859" i="16"/>
  <c r="F1859" i="16"/>
  <c r="G1859" i="16"/>
  <c r="B1860" i="16"/>
  <c r="C1860" i="16"/>
  <c r="D1860" i="16"/>
  <c r="E1860" i="16"/>
  <c r="F1860" i="16"/>
  <c r="G1860" i="16"/>
  <c r="B1861" i="16"/>
  <c r="C1861" i="16"/>
  <c r="D1861" i="16"/>
  <c r="E1861" i="16"/>
  <c r="F1861" i="16"/>
  <c r="G1861" i="16"/>
  <c r="B1862" i="16"/>
  <c r="C1862" i="16"/>
  <c r="D1862" i="16"/>
  <c r="E1862" i="16"/>
  <c r="F1862" i="16"/>
  <c r="G1862" i="16"/>
  <c r="B1863" i="16"/>
  <c r="C1863" i="16"/>
  <c r="D1863" i="16"/>
  <c r="E1863" i="16"/>
  <c r="F1863" i="16"/>
  <c r="G1863" i="16"/>
  <c r="B1864" i="16"/>
  <c r="C1864" i="16"/>
  <c r="D1864" i="16"/>
  <c r="E1864" i="16"/>
  <c r="F1864" i="16"/>
  <c r="G1864" i="16"/>
  <c r="B1865" i="16"/>
  <c r="C1865" i="16"/>
  <c r="D1865" i="16"/>
  <c r="E1865" i="16"/>
  <c r="F1865" i="16"/>
  <c r="G1865" i="16"/>
  <c r="B1866" i="16"/>
  <c r="C1866" i="16"/>
  <c r="D1866" i="16"/>
  <c r="E1866" i="16"/>
  <c r="F1866" i="16"/>
  <c r="G1866" i="16"/>
  <c r="B1867" i="16"/>
  <c r="C1867" i="16"/>
  <c r="D1867" i="16"/>
  <c r="E1867" i="16"/>
  <c r="F1867" i="16"/>
  <c r="G1867" i="16"/>
  <c r="B1868" i="16"/>
  <c r="C1868" i="16"/>
  <c r="D1868" i="16"/>
  <c r="E1868" i="16"/>
  <c r="F1868" i="16"/>
  <c r="G1868" i="16"/>
  <c r="B1869" i="16"/>
  <c r="C1869" i="16"/>
  <c r="D1869" i="16"/>
  <c r="E1869" i="16"/>
  <c r="F1869" i="16"/>
  <c r="G1869" i="16"/>
  <c r="B1870" i="16"/>
  <c r="C1870" i="16"/>
  <c r="D1870" i="16"/>
  <c r="E1870" i="16"/>
  <c r="F1870" i="16"/>
  <c r="G1870" i="16"/>
  <c r="B1871" i="16"/>
  <c r="C1871" i="16"/>
  <c r="D1871" i="16"/>
  <c r="E1871" i="16"/>
  <c r="F1871" i="16"/>
  <c r="G1871" i="16"/>
  <c r="B1872" i="16"/>
  <c r="C1872" i="16"/>
  <c r="D1872" i="16"/>
  <c r="E1872" i="16"/>
  <c r="F1872" i="16"/>
  <c r="G1872" i="16"/>
  <c r="B1873" i="16"/>
  <c r="C1873" i="16"/>
  <c r="D1873" i="16"/>
  <c r="E1873" i="16"/>
  <c r="F1873" i="16"/>
  <c r="G1873" i="16"/>
  <c r="B1874" i="16"/>
  <c r="C1874" i="16"/>
  <c r="D1874" i="16"/>
  <c r="E1874" i="16"/>
  <c r="F1874" i="16"/>
  <c r="G1874" i="16"/>
  <c r="B1875" i="16"/>
  <c r="C1875" i="16"/>
  <c r="D1875" i="16"/>
  <c r="E1875" i="16"/>
  <c r="F1875" i="16"/>
  <c r="G1875" i="16"/>
  <c r="B1876" i="16"/>
  <c r="C1876" i="16"/>
  <c r="D1876" i="16"/>
  <c r="E1876" i="16"/>
  <c r="F1876" i="16"/>
  <c r="G1876" i="16"/>
  <c r="B1877" i="16"/>
  <c r="C1877" i="16"/>
  <c r="D1877" i="16"/>
  <c r="E1877" i="16"/>
  <c r="F1877" i="16"/>
  <c r="G1877" i="16"/>
  <c r="B1878" i="16"/>
  <c r="C1878" i="16"/>
  <c r="D1878" i="16"/>
  <c r="E1878" i="16"/>
  <c r="F1878" i="16"/>
  <c r="G1878" i="16"/>
  <c r="B1879" i="16"/>
  <c r="C1879" i="16"/>
  <c r="D1879" i="16"/>
  <c r="E1879" i="16"/>
  <c r="F1879" i="16"/>
  <c r="G1879" i="16"/>
  <c r="B1880" i="16"/>
  <c r="C1880" i="16"/>
  <c r="D1880" i="16"/>
  <c r="E1880" i="16"/>
  <c r="F1880" i="16"/>
  <c r="G1880" i="16"/>
  <c r="B1881" i="16"/>
  <c r="C1881" i="16"/>
  <c r="D1881" i="16"/>
  <c r="E1881" i="16"/>
  <c r="F1881" i="16"/>
  <c r="G1881" i="16"/>
  <c r="B1882" i="16"/>
  <c r="C1882" i="16"/>
  <c r="D1882" i="16"/>
  <c r="E1882" i="16"/>
  <c r="F1882" i="16"/>
  <c r="G1882" i="16"/>
  <c r="B1883" i="16"/>
  <c r="C1883" i="16"/>
  <c r="D1883" i="16"/>
  <c r="E1883" i="16"/>
  <c r="F1883" i="16"/>
  <c r="G1883" i="16"/>
  <c r="B1884" i="16"/>
  <c r="C1884" i="16"/>
  <c r="D1884" i="16"/>
  <c r="E1884" i="16"/>
  <c r="F1884" i="16"/>
  <c r="G1884" i="16"/>
  <c r="B1885" i="16"/>
  <c r="C1885" i="16"/>
  <c r="D1885" i="16"/>
  <c r="E1885" i="16"/>
  <c r="F1885" i="16"/>
  <c r="G1885" i="16"/>
  <c r="B1886" i="16"/>
  <c r="C1886" i="16"/>
  <c r="D1886" i="16"/>
  <c r="E1886" i="16"/>
  <c r="F1886" i="16"/>
  <c r="G1886" i="16"/>
  <c r="B1887" i="16"/>
  <c r="C1887" i="16"/>
  <c r="D1887" i="16"/>
  <c r="E1887" i="16"/>
  <c r="F1887" i="16"/>
  <c r="G1887" i="16"/>
  <c r="B1888" i="16"/>
  <c r="C1888" i="16"/>
  <c r="D1888" i="16"/>
  <c r="E1888" i="16"/>
  <c r="F1888" i="16"/>
  <c r="G1888" i="16"/>
  <c r="B1889" i="16"/>
  <c r="C1889" i="16"/>
  <c r="D1889" i="16"/>
  <c r="E1889" i="16"/>
  <c r="F1889" i="16"/>
  <c r="G1889" i="16"/>
  <c r="B1890" i="16"/>
  <c r="C1890" i="16"/>
  <c r="D1890" i="16"/>
  <c r="E1890" i="16"/>
  <c r="F1890" i="16"/>
  <c r="G1890" i="16"/>
  <c r="B1891" i="16"/>
  <c r="C1891" i="16"/>
  <c r="D1891" i="16"/>
  <c r="E1891" i="16"/>
  <c r="F1891" i="16"/>
  <c r="G1891" i="16"/>
  <c r="B1892" i="16"/>
  <c r="C1892" i="16"/>
  <c r="D1892" i="16"/>
  <c r="E1892" i="16"/>
  <c r="F1892" i="16"/>
  <c r="G1892" i="16"/>
  <c r="B1893" i="16"/>
  <c r="C1893" i="16"/>
  <c r="D1893" i="16"/>
  <c r="E1893" i="16"/>
  <c r="F1893" i="16"/>
  <c r="G1893" i="16"/>
  <c r="B1894" i="16"/>
  <c r="C1894" i="16"/>
  <c r="D1894" i="16"/>
  <c r="E1894" i="16"/>
  <c r="F1894" i="16"/>
  <c r="G1894" i="16"/>
  <c r="B1895" i="16"/>
  <c r="C1895" i="16"/>
  <c r="D1895" i="16"/>
  <c r="E1895" i="16"/>
  <c r="F1895" i="16"/>
  <c r="G1895" i="16"/>
  <c r="B1896" i="16"/>
  <c r="C1896" i="16"/>
  <c r="D1896" i="16"/>
  <c r="E1896" i="16"/>
  <c r="F1896" i="16"/>
  <c r="G1896" i="16"/>
  <c r="B1897" i="16"/>
  <c r="C1897" i="16"/>
  <c r="D1897" i="16"/>
  <c r="E1897" i="16"/>
  <c r="F1897" i="16"/>
  <c r="G1897" i="16"/>
  <c r="B1898" i="16"/>
  <c r="C1898" i="16"/>
  <c r="D1898" i="16"/>
  <c r="E1898" i="16"/>
  <c r="F1898" i="16"/>
  <c r="G1898" i="16"/>
  <c r="B1899" i="16"/>
  <c r="C1899" i="16"/>
  <c r="D1899" i="16"/>
  <c r="E1899" i="16"/>
  <c r="F1899" i="16"/>
  <c r="G1899" i="16"/>
  <c r="B1900" i="16"/>
  <c r="C1900" i="16"/>
  <c r="D1900" i="16"/>
  <c r="E1900" i="16"/>
  <c r="F1900" i="16"/>
  <c r="G1900" i="16"/>
  <c r="B1901" i="16"/>
  <c r="C1901" i="16"/>
  <c r="D1901" i="16"/>
  <c r="E1901" i="16"/>
  <c r="F1901" i="16"/>
  <c r="G1901" i="16"/>
  <c r="B1902" i="16"/>
  <c r="C1902" i="16"/>
  <c r="D1902" i="16"/>
  <c r="E1902" i="16"/>
  <c r="F1902" i="16"/>
  <c r="G1902" i="16"/>
  <c r="B1903" i="16"/>
  <c r="C1903" i="16"/>
  <c r="D1903" i="16"/>
  <c r="E1903" i="16"/>
  <c r="F1903" i="16"/>
  <c r="G1903" i="16"/>
  <c r="B1904" i="16"/>
  <c r="C1904" i="16"/>
  <c r="D1904" i="16"/>
  <c r="E1904" i="16"/>
  <c r="F1904" i="16"/>
  <c r="G1904" i="16"/>
  <c r="B1905" i="16"/>
  <c r="C1905" i="16"/>
  <c r="D1905" i="16"/>
  <c r="E1905" i="16"/>
  <c r="F1905" i="16"/>
  <c r="G1905" i="16"/>
  <c r="B1906" i="16"/>
  <c r="C1906" i="16"/>
  <c r="D1906" i="16"/>
  <c r="E1906" i="16"/>
  <c r="F1906" i="16"/>
  <c r="G1906" i="16"/>
  <c r="B1907" i="16"/>
  <c r="C1907" i="16"/>
  <c r="D1907" i="16"/>
  <c r="E1907" i="16"/>
  <c r="F1907" i="16"/>
  <c r="G1907" i="16"/>
  <c r="B1908" i="16"/>
  <c r="C1908" i="16"/>
  <c r="D1908" i="16"/>
  <c r="E1908" i="16"/>
  <c r="F1908" i="16"/>
  <c r="G1908" i="16"/>
  <c r="B1909" i="16"/>
  <c r="C1909" i="16"/>
  <c r="D1909" i="16"/>
  <c r="E1909" i="16"/>
  <c r="F1909" i="16"/>
  <c r="G1909" i="16"/>
  <c r="B1910" i="16"/>
  <c r="C1910" i="16"/>
  <c r="D1910" i="16"/>
  <c r="E1910" i="16"/>
  <c r="F1910" i="16"/>
  <c r="G1910" i="16"/>
  <c r="B1911" i="16"/>
  <c r="C1911" i="16"/>
  <c r="D1911" i="16"/>
  <c r="E1911" i="16"/>
  <c r="F1911" i="16"/>
  <c r="G1911" i="16"/>
  <c r="B1912" i="16"/>
  <c r="C1912" i="16"/>
  <c r="D1912" i="16"/>
  <c r="E1912" i="16"/>
  <c r="F1912" i="16"/>
  <c r="G1912" i="16"/>
  <c r="B1913" i="16"/>
  <c r="C1913" i="16"/>
  <c r="D1913" i="16"/>
  <c r="E1913" i="16"/>
  <c r="F1913" i="16"/>
  <c r="G1913" i="16"/>
  <c r="B1914" i="16"/>
  <c r="C1914" i="16"/>
  <c r="D1914" i="16"/>
  <c r="E1914" i="16"/>
  <c r="F1914" i="16"/>
  <c r="G1914" i="16"/>
  <c r="B1915" i="16"/>
  <c r="C1915" i="16"/>
  <c r="D1915" i="16"/>
  <c r="E1915" i="16"/>
  <c r="F1915" i="16"/>
  <c r="G1915" i="16"/>
  <c r="B1916" i="16"/>
  <c r="C1916" i="16"/>
  <c r="D1916" i="16"/>
  <c r="E1916" i="16"/>
  <c r="F1916" i="16"/>
  <c r="G1916" i="16"/>
  <c r="B1917" i="16"/>
  <c r="C1917" i="16"/>
  <c r="D1917" i="16"/>
  <c r="E1917" i="16"/>
  <c r="F1917" i="16"/>
  <c r="G1917" i="16"/>
  <c r="B1918" i="16"/>
  <c r="C1918" i="16"/>
  <c r="D1918" i="16"/>
  <c r="E1918" i="16"/>
  <c r="F1918" i="16"/>
  <c r="G1918" i="16"/>
  <c r="B1919" i="16"/>
  <c r="C1919" i="16"/>
  <c r="D1919" i="16"/>
  <c r="E1919" i="16"/>
  <c r="F1919" i="16"/>
  <c r="G1919" i="16"/>
  <c r="B1920" i="16"/>
  <c r="C1920" i="16"/>
  <c r="D1920" i="16"/>
  <c r="E1920" i="16"/>
  <c r="F1920" i="16"/>
  <c r="G1920" i="16"/>
  <c r="B1921" i="16"/>
  <c r="C1921" i="16"/>
  <c r="D1921" i="16"/>
  <c r="E1921" i="16"/>
  <c r="F1921" i="16"/>
  <c r="G1921" i="16"/>
  <c r="B1922" i="16"/>
  <c r="C1922" i="16"/>
  <c r="D1922" i="16"/>
  <c r="E1922" i="16"/>
  <c r="F1922" i="16"/>
  <c r="G1922" i="16"/>
  <c r="B1923" i="16"/>
  <c r="C1923" i="16"/>
  <c r="D1923" i="16"/>
  <c r="E1923" i="16"/>
  <c r="F1923" i="16"/>
  <c r="G1923" i="16"/>
  <c r="B1924" i="16"/>
  <c r="C1924" i="16"/>
  <c r="D1924" i="16"/>
  <c r="E1924" i="16"/>
  <c r="F1924" i="16"/>
  <c r="G1924" i="16"/>
  <c r="B1925" i="16"/>
  <c r="C1925" i="16"/>
  <c r="D1925" i="16"/>
  <c r="E1925" i="16"/>
  <c r="F1925" i="16"/>
  <c r="G1925" i="16"/>
  <c r="B1926" i="16"/>
  <c r="C1926" i="16"/>
  <c r="D1926" i="16"/>
  <c r="E1926" i="16"/>
  <c r="F1926" i="16"/>
  <c r="G1926" i="16"/>
  <c r="B1927" i="16"/>
  <c r="C1927" i="16"/>
  <c r="D1927" i="16"/>
  <c r="E1927" i="16"/>
  <c r="F1927" i="16"/>
  <c r="G1927" i="16"/>
  <c r="B1928" i="16"/>
  <c r="C1928" i="16"/>
  <c r="D1928" i="16"/>
  <c r="E1928" i="16"/>
  <c r="F1928" i="16"/>
  <c r="G1928" i="16"/>
  <c r="B1929" i="16"/>
  <c r="C1929" i="16"/>
  <c r="D1929" i="16"/>
  <c r="E1929" i="16"/>
  <c r="F1929" i="16"/>
  <c r="G1929" i="16"/>
  <c r="B1930" i="16"/>
  <c r="C1930" i="16"/>
  <c r="D1930" i="16"/>
  <c r="E1930" i="16"/>
  <c r="F1930" i="16"/>
  <c r="G1930" i="16"/>
  <c r="B1931" i="16"/>
  <c r="C1931" i="16"/>
  <c r="D1931" i="16"/>
  <c r="E1931" i="16"/>
  <c r="F1931" i="16"/>
  <c r="G1931" i="16"/>
  <c r="B1932" i="16"/>
  <c r="C1932" i="16"/>
  <c r="D1932" i="16"/>
  <c r="E1932" i="16"/>
  <c r="F1932" i="16"/>
  <c r="G1932" i="16"/>
  <c r="B1933" i="16"/>
  <c r="C1933" i="16"/>
  <c r="D1933" i="16"/>
  <c r="E1933" i="16"/>
  <c r="F1933" i="16"/>
  <c r="G1933" i="16"/>
  <c r="B1934" i="16"/>
  <c r="C1934" i="16"/>
  <c r="D1934" i="16"/>
  <c r="E1934" i="16"/>
  <c r="F1934" i="16"/>
  <c r="G1934" i="16"/>
  <c r="B1935" i="16"/>
  <c r="C1935" i="16"/>
  <c r="D1935" i="16"/>
  <c r="E1935" i="16"/>
  <c r="F1935" i="16"/>
  <c r="G1935" i="16"/>
  <c r="B1936" i="16"/>
  <c r="C1936" i="16"/>
  <c r="D1936" i="16"/>
  <c r="E1936" i="16"/>
  <c r="F1936" i="16"/>
  <c r="G1936" i="16"/>
  <c r="B1937" i="16"/>
  <c r="C1937" i="16"/>
  <c r="D1937" i="16"/>
  <c r="E1937" i="16"/>
  <c r="F1937" i="16"/>
  <c r="G1937" i="16"/>
  <c r="B1938" i="16"/>
  <c r="C1938" i="16"/>
  <c r="D1938" i="16"/>
  <c r="E1938" i="16"/>
  <c r="F1938" i="16"/>
  <c r="G1938" i="16"/>
  <c r="B1939" i="16"/>
  <c r="C1939" i="16"/>
  <c r="D1939" i="16"/>
  <c r="E1939" i="16"/>
  <c r="F1939" i="16"/>
  <c r="G1939" i="16"/>
  <c r="B1940" i="16"/>
  <c r="C1940" i="16"/>
  <c r="D1940" i="16"/>
  <c r="E1940" i="16"/>
  <c r="F1940" i="16"/>
  <c r="G1940" i="16"/>
  <c r="B1941" i="16"/>
  <c r="C1941" i="16"/>
  <c r="D1941" i="16"/>
  <c r="E1941" i="16"/>
  <c r="F1941" i="16"/>
  <c r="G1941" i="16"/>
  <c r="B1942" i="16"/>
  <c r="C1942" i="16"/>
  <c r="D1942" i="16"/>
  <c r="E1942" i="16"/>
  <c r="F1942" i="16"/>
  <c r="G1942" i="16"/>
  <c r="B1943" i="16"/>
  <c r="C1943" i="16"/>
  <c r="D1943" i="16"/>
  <c r="E1943" i="16"/>
  <c r="F1943" i="16"/>
  <c r="G1943" i="16"/>
  <c r="B1944" i="16"/>
  <c r="C1944" i="16"/>
  <c r="D1944" i="16"/>
  <c r="E1944" i="16"/>
  <c r="F1944" i="16"/>
  <c r="G1944" i="16"/>
  <c r="B1945" i="16"/>
  <c r="C1945" i="16"/>
  <c r="D1945" i="16"/>
  <c r="E1945" i="16"/>
  <c r="F1945" i="16"/>
  <c r="G1945" i="16"/>
  <c r="B1946" i="16"/>
  <c r="C1946" i="16"/>
  <c r="D1946" i="16"/>
  <c r="E1946" i="16"/>
  <c r="F1946" i="16"/>
  <c r="G1946" i="16"/>
  <c r="B1947" i="16"/>
  <c r="C1947" i="16"/>
  <c r="D1947" i="16"/>
  <c r="E1947" i="16"/>
  <c r="F1947" i="16"/>
  <c r="G1947" i="16"/>
  <c r="B1948" i="16"/>
  <c r="C1948" i="16"/>
  <c r="D1948" i="16"/>
  <c r="E1948" i="16"/>
  <c r="F1948" i="16"/>
  <c r="G1948" i="16"/>
  <c r="B1949" i="16"/>
  <c r="C1949" i="16"/>
  <c r="D1949" i="16"/>
  <c r="E1949" i="16"/>
  <c r="F1949" i="16"/>
  <c r="G1949" i="16"/>
  <c r="B1950" i="16"/>
  <c r="C1950" i="16"/>
  <c r="D1950" i="16"/>
  <c r="E1950" i="16"/>
  <c r="F1950" i="16"/>
  <c r="G1950" i="16"/>
  <c r="B1951" i="16"/>
  <c r="C1951" i="16"/>
  <c r="D1951" i="16"/>
  <c r="E1951" i="16"/>
  <c r="F1951" i="16"/>
  <c r="G1951" i="16"/>
  <c r="B1952" i="16"/>
  <c r="C1952" i="16"/>
  <c r="D1952" i="16"/>
  <c r="E1952" i="16"/>
  <c r="F1952" i="16"/>
  <c r="G1952" i="16"/>
  <c r="B1953" i="16"/>
  <c r="C1953" i="16"/>
  <c r="D1953" i="16"/>
  <c r="E1953" i="16"/>
  <c r="F1953" i="16"/>
  <c r="G1953" i="16"/>
  <c r="B1954" i="16"/>
  <c r="C1954" i="16"/>
  <c r="D1954" i="16"/>
  <c r="E1954" i="16"/>
  <c r="F1954" i="16"/>
  <c r="G1954" i="16"/>
  <c r="B1955" i="16"/>
  <c r="C1955" i="16"/>
  <c r="D1955" i="16"/>
  <c r="E1955" i="16"/>
  <c r="F1955" i="16"/>
  <c r="G1955" i="16"/>
  <c r="B1956" i="16"/>
  <c r="C1956" i="16"/>
  <c r="D1956" i="16"/>
  <c r="E1956" i="16"/>
  <c r="F1956" i="16"/>
  <c r="G1956" i="16"/>
  <c r="B1957" i="16"/>
  <c r="C1957" i="16"/>
  <c r="D1957" i="16"/>
  <c r="E1957" i="16"/>
  <c r="F1957" i="16"/>
  <c r="G1957" i="16"/>
  <c r="B1958" i="16"/>
  <c r="C1958" i="16"/>
  <c r="D1958" i="16"/>
  <c r="E1958" i="16"/>
  <c r="F1958" i="16"/>
  <c r="G1958" i="16"/>
  <c r="B1959" i="16"/>
  <c r="C1959" i="16"/>
  <c r="D1959" i="16"/>
  <c r="E1959" i="16"/>
  <c r="F1959" i="16"/>
  <c r="G1959" i="16"/>
  <c r="B1960" i="16"/>
  <c r="C1960" i="16"/>
  <c r="D1960" i="16"/>
  <c r="E1960" i="16"/>
  <c r="F1960" i="16"/>
  <c r="G1960" i="16"/>
  <c r="B1961" i="16"/>
  <c r="C1961" i="16"/>
  <c r="D1961" i="16"/>
  <c r="E1961" i="16"/>
  <c r="F1961" i="16"/>
  <c r="G1961" i="16"/>
  <c r="B1962" i="16"/>
  <c r="C1962" i="16"/>
  <c r="D1962" i="16"/>
  <c r="E1962" i="16"/>
  <c r="F1962" i="16"/>
  <c r="G1962" i="16"/>
  <c r="B1963" i="16"/>
  <c r="C1963" i="16"/>
  <c r="D1963" i="16"/>
  <c r="E1963" i="16"/>
  <c r="F1963" i="16"/>
  <c r="G1963" i="16"/>
  <c r="B1964" i="16"/>
  <c r="C1964" i="16"/>
  <c r="D1964" i="16"/>
  <c r="E1964" i="16"/>
  <c r="F1964" i="16"/>
  <c r="G1964" i="16"/>
  <c r="B1965" i="16"/>
  <c r="C1965" i="16"/>
  <c r="D1965" i="16"/>
  <c r="E1965" i="16"/>
  <c r="F1965" i="16"/>
  <c r="G1965" i="16"/>
  <c r="B1966" i="16"/>
  <c r="C1966" i="16"/>
  <c r="D1966" i="16"/>
  <c r="E1966" i="16"/>
  <c r="F1966" i="16"/>
  <c r="G1966" i="16"/>
  <c r="B1967" i="16"/>
  <c r="C1967" i="16"/>
  <c r="D1967" i="16"/>
  <c r="E1967" i="16"/>
  <c r="F1967" i="16"/>
  <c r="G1967" i="16"/>
  <c r="B1968" i="16"/>
  <c r="C1968" i="16"/>
  <c r="D1968" i="16"/>
  <c r="E1968" i="16"/>
  <c r="F1968" i="16"/>
  <c r="G1968" i="16"/>
  <c r="B1969" i="16"/>
  <c r="C1969" i="16"/>
  <c r="D1969" i="16"/>
  <c r="E1969" i="16"/>
  <c r="F1969" i="16"/>
  <c r="G1969" i="16"/>
  <c r="B1970" i="16"/>
  <c r="C1970" i="16"/>
  <c r="D1970" i="16"/>
  <c r="E1970" i="16"/>
  <c r="F1970" i="16"/>
  <c r="G1970" i="16"/>
  <c r="B1971" i="16"/>
  <c r="C1971" i="16"/>
  <c r="D1971" i="16"/>
  <c r="E1971" i="16"/>
  <c r="F1971" i="16"/>
  <c r="G1971" i="16"/>
  <c r="B1972" i="16"/>
  <c r="C1972" i="16"/>
  <c r="D1972" i="16"/>
  <c r="E1972" i="16"/>
  <c r="F1972" i="16"/>
  <c r="G1972" i="16"/>
  <c r="B1973" i="16"/>
  <c r="C1973" i="16"/>
  <c r="D1973" i="16"/>
  <c r="E1973" i="16"/>
  <c r="F1973" i="16"/>
  <c r="G1973" i="16"/>
  <c r="B1974" i="16"/>
  <c r="C1974" i="16"/>
  <c r="D1974" i="16"/>
  <c r="E1974" i="16"/>
  <c r="F1974" i="16"/>
  <c r="G1974" i="16"/>
  <c r="B1975" i="16"/>
  <c r="C1975" i="16"/>
  <c r="D1975" i="16"/>
  <c r="E1975" i="16"/>
  <c r="F1975" i="16"/>
  <c r="G1975" i="16"/>
  <c r="B1976" i="16"/>
  <c r="C1976" i="16"/>
  <c r="D1976" i="16"/>
  <c r="E1976" i="16"/>
  <c r="F1976" i="16"/>
  <c r="G1976" i="16"/>
  <c r="B1977" i="16"/>
  <c r="C1977" i="16"/>
  <c r="D1977" i="16"/>
  <c r="E1977" i="16"/>
  <c r="F1977" i="16"/>
  <c r="G1977" i="16"/>
  <c r="B1978" i="16"/>
  <c r="C1978" i="16"/>
  <c r="D1978" i="16"/>
  <c r="E1978" i="16"/>
  <c r="F1978" i="16"/>
  <c r="G1978" i="16"/>
  <c r="B1979" i="16"/>
  <c r="C1979" i="16"/>
  <c r="D1979" i="16"/>
  <c r="E1979" i="16"/>
  <c r="F1979" i="16"/>
  <c r="G1979" i="16"/>
  <c r="B1980" i="16"/>
  <c r="C1980" i="16"/>
  <c r="D1980" i="16"/>
  <c r="E1980" i="16"/>
  <c r="F1980" i="16"/>
  <c r="G1980" i="16"/>
  <c r="B1981" i="16"/>
  <c r="C1981" i="16"/>
  <c r="D1981" i="16"/>
  <c r="E1981" i="16"/>
  <c r="F1981" i="16"/>
  <c r="G1981" i="16"/>
  <c r="B1982" i="16"/>
  <c r="C1982" i="16"/>
  <c r="D1982" i="16"/>
  <c r="E1982" i="16"/>
  <c r="F1982" i="16"/>
  <c r="G1982" i="16"/>
  <c r="B1983" i="16"/>
  <c r="C1983" i="16"/>
  <c r="D1983" i="16"/>
  <c r="E1983" i="16"/>
  <c r="F1983" i="16"/>
  <c r="G1983" i="16"/>
  <c r="B1984" i="16"/>
  <c r="C1984" i="16"/>
  <c r="D1984" i="16"/>
  <c r="E1984" i="16"/>
  <c r="F1984" i="16"/>
  <c r="G1984" i="16"/>
  <c r="B1985" i="16"/>
  <c r="C1985" i="16"/>
  <c r="D1985" i="16"/>
  <c r="E1985" i="16"/>
  <c r="F1985" i="16"/>
  <c r="G1985" i="16"/>
  <c r="B1986" i="16"/>
  <c r="C1986" i="16"/>
  <c r="D1986" i="16"/>
  <c r="E1986" i="16"/>
  <c r="F1986" i="16"/>
  <c r="G1986" i="16"/>
  <c r="B1987" i="16"/>
  <c r="C1987" i="16"/>
  <c r="D1987" i="16"/>
  <c r="E1987" i="16"/>
  <c r="F1987" i="16"/>
  <c r="G1987" i="16"/>
  <c r="B1988" i="16"/>
  <c r="C1988" i="16"/>
  <c r="D1988" i="16"/>
  <c r="E1988" i="16"/>
  <c r="F1988" i="16"/>
  <c r="G1988" i="16"/>
  <c r="B1989" i="16"/>
  <c r="C1989" i="16"/>
  <c r="D1989" i="16"/>
  <c r="E1989" i="16"/>
  <c r="F1989" i="16"/>
  <c r="G1989" i="16"/>
  <c r="B1990" i="16"/>
  <c r="C1990" i="16"/>
  <c r="D1990" i="16"/>
  <c r="E1990" i="16"/>
  <c r="F1990" i="16"/>
  <c r="G1990" i="16"/>
  <c r="B1991" i="16"/>
  <c r="C1991" i="16"/>
  <c r="D1991" i="16"/>
  <c r="E1991" i="16"/>
  <c r="F1991" i="16"/>
  <c r="G1991" i="16"/>
  <c r="B1992" i="16"/>
  <c r="C1992" i="16"/>
  <c r="D1992" i="16"/>
  <c r="E1992" i="16"/>
  <c r="F1992" i="16"/>
  <c r="G1992" i="16"/>
  <c r="B1993" i="16"/>
  <c r="C1993" i="16"/>
  <c r="D1993" i="16"/>
  <c r="E1993" i="16"/>
  <c r="F1993" i="16"/>
  <c r="G1993" i="16"/>
  <c r="B1994" i="16"/>
  <c r="C1994" i="16"/>
  <c r="D1994" i="16"/>
  <c r="E1994" i="16"/>
  <c r="F1994" i="16"/>
  <c r="G1994" i="16"/>
  <c r="B1995" i="16"/>
  <c r="C1995" i="16"/>
  <c r="D1995" i="16"/>
  <c r="E1995" i="16"/>
  <c r="F1995" i="16"/>
  <c r="G1995" i="16"/>
  <c r="B1996" i="16"/>
  <c r="C1996" i="16"/>
  <c r="D1996" i="16"/>
  <c r="E1996" i="16"/>
  <c r="F1996" i="16"/>
  <c r="G1996" i="16"/>
  <c r="B1997" i="16"/>
  <c r="C1997" i="16"/>
  <c r="D1997" i="16"/>
  <c r="E1997" i="16"/>
  <c r="F1997" i="16"/>
  <c r="G1997" i="16"/>
  <c r="B1998" i="16"/>
  <c r="C1998" i="16"/>
  <c r="D1998" i="16"/>
  <c r="E1998" i="16"/>
  <c r="F1998" i="16"/>
  <c r="G1998" i="16"/>
  <c r="B1999" i="16"/>
  <c r="C1999" i="16"/>
  <c r="D1999" i="16"/>
  <c r="E1999" i="16"/>
  <c r="F1999" i="16"/>
  <c r="G1999" i="16"/>
  <c r="B2000" i="16"/>
  <c r="C2000" i="16"/>
  <c r="D2000" i="16"/>
  <c r="E2000" i="16"/>
  <c r="F2000" i="16"/>
  <c r="G2000" i="16"/>
  <c r="B2001" i="16"/>
  <c r="C2001" i="16"/>
  <c r="D2001" i="16"/>
  <c r="E2001" i="16"/>
  <c r="F2001" i="16"/>
  <c r="G2001" i="16"/>
  <c r="B2002" i="16"/>
  <c r="C2002" i="16"/>
  <c r="D2002" i="16"/>
  <c r="E2002" i="16"/>
  <c r="F2002" i="16"/>
  <c r="G2002" i="16"/>
  <c r="B2003" i="16"/>
  <c r="C2003" i="16"/>
  <c r="D2003" i="16"/>
  <c r="E2003" i="16"/>
  <c r="F2003" i="16"/>
  <c r="G2003" i="16"/>
  <c r="B2004" i="16"/>
  <c r="C2004" i="16"/>
  <c r="D2004" i="16"/>
  <c r="E2004" i="16"/>
  <c r="F2004" i="16"/>
  <c r="G2004" i="16"/>
  <c r="B2005" i="16"/>
  <c r="C2005" i="16"/>
  <c r="D2005" i="16"/>
  <c r="E2005" i="16"/>
  <c r="F2005" i="16"/>
  <c r="G2005" i="16"/>
  <c r="B2006" i="16"/>
  <c r="C2006" i="16"/>
  <c r="D2006" i="16"/>
  <c r="E2006" i="16"/>
  <c r="F2006" i="16"/>
  <c r="G2006" i="16"/>
  <c r="B2007" i="16"/>
  <c r="C2007" i="16"/>
  <c r="D2007" i="16"/>
  <c r="E2007" i="16"/>
  <c r="F2007" i="16"/>
  <c r="G2007" i="16"/>
  <c r="B2008" i="16"/>
  <c r="C2008" i="16"/>
  <c r="D2008" i="16"/>
  <c r="E2008" i="16"/>
  <c r="F2008" i="16"/>
  <c r="G2008" i="16"/>
  <c r="B2009" i="16"/>
  <c r="C2009" i="16"/>
  <c r="D2009" i="16"/>
  <c r="E2009" i="16"/>
  <c r="F2009" i="16"/>
  <c r="G2009" i="16"/>
  <c r="B2010" i="16"/>
  <c r="C2010" i="16"/>
  <c r="D2010" i="16"/>
  <c r="E2010" i="16"/>
  <c r="F2010" i="16"/>
  <c r="G2010" i="16"/>
  <c r="B2011" i="16"/>
  <c r="C2011" i="16"/>
  <c r="D2011" i="16"/>
  <c r="E2011" i="16"/>
  <c r="F2011" i="16"/>
  <c r="G2011" i="16"/>
  <c r="B2012" i="16"/>
  <c r="C2012" i="16"/>
  <c r="D2012" i="16"/>
  <c r="E2012" i="16"/>
  <c r="F2012" i="16"/>
  <c r="G2012" i="16"/>
  <c r="B2013" i="16"/>
  <c r="C2013" i="16"/>
  <c r="D2013" i="16"/>
  <c r="E2013" i="16"/>
  <c r="F2013" i="16"/>
  <c r="G2013" i="16"/>
  <c r="B2014" i="16"/>
  <c r="C2014" i="16"/>
  <c r="D2014" i="16"/>
  <c r="E2014" i="16"/>
  <c r="F2014" i="16"/>
  <c r="G2014" i="16"/>
  <c r="B2015" i="16"/>
  <c r="C2015" i="16"/>
  <c r="D2015" i="16"/>
  <c r="E2015" i="16"/>
  <c r="F2015" i="16"/>
  <c r="G2015" i="16"/>
  <c r="B2016" i="16"/>
  <c r="C2016" i="16"/>
  <c r="D2016" i="16"/>
  <c r="E2016" i="16"/>
  <c r="F2016" i="16"/>
  <c r="G2016" i="16"/>
  <c r="B2017" i="16"/>
  <c r="C2017" i="16"/>
  <c r="D2017" i="16"/>
  <c r="E2017" i="16"/>
  <c r="F2017" i="16"/>
  <c r="G2017" i="16"/>
  <c r="B2018" i="16"/>
  <c r="C2018" i="16"/>
  <c r="D2018" i="16"/>
  <c r="E2018" i="16"/>
  <c r="F2018" i="16"/>
  <c r="G2018" i="16"/>
  <c r="B2019" i="16"/>
  <c r="C2019" i="16"/>
  <c r="D2019" i="16"/>
  <c r="E2019" i="16"/>
  <c r="F2019" i="16"/>
  <c r="G2019" i="16"/>
  <c r="B2020" i="16"/>
  <c r="C2020" i="16"/>
  <c r="D2020" i="16"/>
  <c r="E2020" i="16"/>
  <c r="F2020" i="16"/>
  <c r="G2020" i="16"/>
  <c r="B2021" i="16"/>
  <c r="C2021" i="16"/>
  <c r="D2021" i="16"/>
  <c r="E2021" i="16"/>
  <c r="F2021" i="16"/>
  <c r="G2021" i="16"/>
  <c r="B2022" i="16"/>
  <c r="C2022" i="16"/>
  <c r="D2022" i="16"/>
  <c r="E2022" i="16"/>
  <c r="F2022" i="16"/>
  <c r="G2022" i="16"/>
  <c r="B2023" i="16"/>
  <c r="C2023" i="16"/>
  <c r="D2023" i="16"/>
  <c r="E2023" i="16"/>
  <c r="F2023" i="16"/>
  <c r="G2023" i="16"/>
  <c r="B2024" i="16"/>
  <c r="C2024" i="16"/>
  <c r="D2024" i="16"/>
  <c r="E2024" i="16"/>
  <c r="F2024" i="16"/>
  <c r="G2024" i="16"/>
  <c r="B2025" i="16"/>
  <c r="C2025" i="16"/>
  <c r="D2025" i="16"/>
  <c r="E2025" i="16"/>
  <c r="F2025" i="16"/>
  <c r="G2025" i="16"/>
  <c r="B2026" i="16"/>
  <c r="C2026" i="16"/>
  <c r="D2026" i="16"/>
  <c r="E2026" i="16"/>
  <c r="F2026" i="16"/>
  <c r="G2026" i="16"/>
  <c r="B2027" i="16"/>
  <c r="C2027" i="16"/>
  <c r="D2027" i="16"/>
  <c r="E2027" i="16"/>
  <c r="F2027" i="16"/>
  <c r="G2027" i="16"/>
  <c r="B2028" i="16"/>
  <c r="C2028" i="16"/>
  <c r="D2028" i="16"/>
  <c r="E2028" i="16"/>
  <c r="F2028" i="16"/>
  <c r="G2028" i="16"/>
  <c r="B2029" i="16"/>
  <c r="C2029" i="16"/>
  <c r="D2029" i="16"/>
  <c r="E2029" i="16"/>
  <c r="F2029" i="16"/>
  <c r="G2029" i="16"/>
  <c r="B2030" i="16"/>
  <c r="C2030" i="16"/>
  <c r="D2030" i="16"/>
  <c r="E2030" i="16"/>
  <c r="F2030" i="16"/>
  <c r="G2030" i="16"/>
  <c r="B2031" i="16"/>
  <c r="C2031" i="16"/>
  <c r="D2031" i="16"/>
  <c r="E2031" i="16"/>
  <c r="F2031" i="16"/>
  <c r="G2031" i="16"/>
  <c r="B2032" i="16"/>
  <c r="C2032" i="16"/>
  <c r="D2032" i="16"/>
  <c r="E2032" i="16"/>
  <c r="F2032" i="16"/>
  <c r="G2032" i="16"/>
  <c r="B2033" i="16"/>
  <c r="C2033" i="16"/>
  <c r="D2033" i="16"/>
  <c r="E2033" i="16"/>
  <c r="F2033" i="16"/>
  <c r="G2033" i="16"/>
  <c r="B2034" i="16"/>
  <c r="C2034" i="16"/>
  <c r="D2034" i="16"/>
  <c r="E2034" i="16"/>
  <c r="F2034" i="16"/>
  <c r="G2034" i="16"/>
  <c r="B2035" i="16"/>
  <c r="C2035" i="16"/>
  <c r="D2035" i="16"/>
  <c r="E2035" i="16"/>
  <c r="F2035" i="16"/>
  <c r="G2035" i="16"/>
  <c r="B2036" i="16"/>
  <c r="C2036" i="16"/>
  <c r="D2036" i="16"/>
  <c r="E2036" i="16"/>
  <c r="F2036" i="16"/>
  <c r="G2036" i="16"/>
  <c r="B2037" i="16"/>
  <c r="C2037" i="16"/>
  <c r="D2037" i="16"/>
  <c r="E2037" i="16"/>
  <c r="F2037" i="16"/>
  <c r="G2037" i="16"/>
  <c r="B2038" i="16"/>
  <c r="C2038" i="16"/>
  <c r="D2038" i="16"/>
  <c r="E2038" i="16"/>
  <c r="F2038" i="16"/>
  <c r="G2038" i="16"/>
  <c r="B2039" i="16"/>
  <c r="C2039" i="16"/>
  <c r="D2039" i="16"/>
  <c r="E2039" i="16"/>
  <c r="F2039" i="16"/>
  <c r="G2039" i="16"/>
  <c r="B2040" i="16"/>
  <c r="C2040" i="16"/>
  <c r="D2040" i="16"/>
  <c r="E2040" i="16"/>
  <c r="F2040" i="16"/>
  <c r="G2040" i="16"/>
  <c r="B2041" i="16"/>
  <c r="C2041" i="16"/>
  <c r="D2041" i="16"/>
  <c r="E2041" i="16"/>
  <c r="F2041" i="16"/>
  <c r="G2041" i="16"/>
  <c r="B2042" i="16"/>
  <c r="C2042" i="16"/>
  <c r="D2042" i="16"/>
  <c r="E2042" i="16"/>
  <c r="F2042" i="16"/>
  <c r="G2042" i="16"/>
  <c r="B2043" i="16"/>
  <c r="C2043" i="16"/>
  <c r="D2043" i="16"/>
  <c r="E2043" i="16"/>
  <c r="F2043" i="16"/>
  <c r="G2043" i="16"/>
  <c r="B2044" i="16"/>
  <c r="C2044" i="16"/>
  <c r="D2044" i="16"/>
  <c r="E2044" i="16"/>
  <c r="F2044" i="16"/>
  <c r="G2044" i="16"/>
  <c r="B2045" i="16"/>
  <c r="C2045" i="16"/>
  <c r="D2045" i="16"/>
  <c r="E2045" i="16"/>
  <c r="F2045" i="16"/>
  <c r="G2045" i="16"/>
  <c r="B2046" i="16"/>
  <c r="C2046" i="16"/>
  <c r="D2046" i="16"/>
  <c r="E2046" i="16"/>
  <c r="F2046" i="16"/>
  <c r="G2046" i="16"/>
  <c r="B2047" i="16"/>
  <c r="C2047" i="16"/>
  <c r="D2047" i="16"/>
  <c r="E2047" i="16"/>
  <c r="F2047" i="16"/>
  <c r="G2047" i="16"/>
  <c r="B2048" i="16"/>
  <c r="C2048" i="16"/>
  <c r="D2048" i="16"/>
  <c r="E2048" i="16"/>
  <c r="F2048" i="16"/>
  <c r="G2048" i="16"/>
  <c r="B2049" i="16"/>
  <c r="C2049" i="16"/>
  <c r="D2049" i="16"/>
  <c r="E2049" i="16"/>
  <c r="F2049" i="16"/>
  <c r="G2049" i="16"/>
  <c r="B2050" i="16"/>
  <c r="C2050" i="16"/>
  <c r="D2050" i="16"/>
  <c r="E2050" i="16"/>
  <c r="F2050" i="16"/>
  <c r="G2050" i="16"/>
  <c r="B2051" i="16"/>
  <c r="C2051" i="16"/>
  <c r="D2051" i="16"/>
  <c r="E2051" i="16"/>
  <c r="F2051" i="16"/>
  <c r="G2051" i="16"/>
  <c r="B2052" i="16"/>
  <c r="C2052" i="16"/>
  <c r="D2052" i="16"/>
  <c r="E2052" i="16"/>
  <c r="F2052" i="16"/>
  <c r="G2052" i="16"/>
  <c r="B2053" i="16"/>
  <c r="C2053" i="16"/>
  <c r="D2053" i="16"/>
  <c r="E2053" i="16"/>
  <c r="F2053" i="16"/>
  <c r="G2053" i="16"/>
  <c r="B2054" i="16"/>
  <c r="C2054" i="16"/>
  <c r="D2054" i="16"/>
  <c r="E2054" i="16"/>
  <c r="F2054" i="16"/>
  <c r="G2054" i="16"/>
  <c r="B2055" i="16"/>
  <c r="C2055" i="16"/>
  <c r="D2055" i="16"/>
  <c r="E2055" i="16"/>
  <c r="F2055" i="16"/>
  <c r="G2055" i="16"/>
  <c r="B2056" i="16"/>
  <c r="C2056" i="16"/>
  <c r="D2056" i="16"/>
  <c r="E2056" i="16"/>
  <c r="F2056" i="16"/>
  <c r="G2056" i="16"/>
  <c r="B2057" i="16"/>
  <c r="C2057" i="16"/>
  <c r="D2057" i="16"/>
  <c r="E2057" i="16"/>
  <c r="F2057" i="16"/>
  <c r="G2057" i="16"/>
  <c r="B2058" i="16"/>
  <c r="C2058" i="16"/>
  <c r="D2058" i="16"/>
  <c r="E2058" i="16"/>
  <c r="F2058" i="16"/>
  <c r="G2058" i="16"/>
  <c r="B2059" i="16"/>
  <c r="C2059" i="16"/>
  <c r="D2059" i="16"/>
  <c r="E2059" i="16"/>
  <c r="F2059" i="16"/>
  <c r="G2059" i="16"/>
  <c r="B2060" i="16"/>
  <c r="C2060" i="16"/>
  <c r="D2060" i="16"/>
  <c r="E2060" i="16"/>
  <c r="F2060" i="16"/>
  <c r="G2060" i="16"/>
  <c r="B2061" i="16"/>
  <c r="C2061" i="16"/>
  <c r="D2061" i="16"/>
  <c r="E2061" i="16"/>
  <c r="F2061" i="16"/>
  <c r="G2061" i="16"/>
  <c r="B2062" i="16"/>
  <c r="C2062" i="16"/>
  <c r="D2062" i="16"/>
  <c r="E2062" i="16"/>
  <c r="F2062" i="16"/>
  <c r="G2062" i="16"/>
  <c r="B2063" i="16"/>
  <c r="C2063" i="16"/>
  <c r="D2063" i="16"/>
  <c r="E2063" i="16"/>
  <c r="F2063" i="16"/>
  <c r="G2063" i="16"/>
  <c r="B2064" i="16"/>
  <c r="C2064" i="16"/>
  <c r="D2064" i="16"/>
  <c r="E2064" i="16"/>
  <c r="F2064" i="16"/>
  <c r="G2064" i="16"/>
  <c r="B2065" i="16"/>
  <c r="C2065" i="16"/>
  <c r="D2065" i="16"/>
  <c r="E2065" i="16"/>
  <c r="F2065" i="16"/>
  <c r="G2065" i="16"/>
  <c r="B2066" i="16"/>
  <c r="C2066" i="16"/>
  <c r="D2066" i="16"/>
  <c r="E2066" i="16"/>
  <c r="F2066" i="16"/>
  <c r="G2066" i="16"/>
  <c r="B2067" i="16"/>
  <c r="C2067" i="16"/>
  <c r="D2067" i="16"/>
  <c r="E2067" i="16"/>
  <c r="F2067" i="16"/>
  <c r="G2067" i="16"/>
  <c r="B2068" i="16"/>
  <c r="C2068" i="16"/>
  <c r="D2068" i="16"/>
  <c r="E2068" i="16"/>
  <c r="F2068" i="16"/>
  <c r="G2068" i="16"/>
  <c r="B2069" i="16"/>
  <c r="C2069" i="16"/>
  <c r="D2069" i="16"/>
  <c r="E2069" i="16"/>
  <c r="F2069" i="16"/>
  <c r="G2069" i="16"/>
  <c r="B2070" i="16"/>
  <c r="C2070" i="16"/>
  <c r="D2070" i="16"/>
  <c r="E2070" i="16"/>
  <c r="F2070" i="16"/>
  <c r="G2070" i="16"/>
  <c r="B2071" i="16"/>
  <c r="C2071" i="16"/>
  <c r="D2071" i="16"/>
  <c r="E2071" i="16"/>
  <c r="F2071" i="16"/>
  <c r="G2071" i="16"/>
  <c r="B2072" i="16"/>
  <c r="C2072" i="16"/>
  <c r="D2072" i="16"/>
  <c r="E2072" i="16"/>
  <c r="F2072" i="16"/>
  <c r="G2072" i="16"/>
  <c r="B2073" i="16"/>
  <c r="C2073" i="16"/>
  <c r="D2073" i="16"/>
  <c r="E2073" i="16"/>
  <c r="F2073" i="16"/>
  <c r="G2073" i="16"/>
  <c r="B2074" i="16"/>
  <c r="C2074" i="16"/>
  <c r="D2074" i="16"/>
  <c r="E2074" i="16"/>
  <c r="F2074" i="16"/>
  <c r="G2074" i="16"/>
  <c r="B2075" i="16"/>
  <c r="C2075" i="16"/>
  <c r="D2075" i="16"/>
  <c r="E2075" i="16"/>
  <c r="F2075" i="16"/>
  <c r="G2075" i="16"/>
  <c r="B2076" i="16"/>
  <c r="C2076" i="16"/>
  <c r="D2076" i="16"/>
  <c r="E2076" i="16"/>
  <c r="F2076" i="16"/>
  <c r="G2076" i="16"/>
  <c r="B2077" i="16"/>
  <c r="C2077" i="16"/>
  <c r="D2077" i="16"/>
  <c r="E2077" i="16"/>
  <c r="F2077" i="16"/>
  <c r="G2077" i="16"/>
  <c r="B2078" i="16"/>
  <c r="C2078" i="16"/>
  <c r="D2078" i="16"/>
  <c r="E2078" i="16"/>
  <c r="F2078" i="16"/>
  <c r="G2078" i="16"/>
  <c r="B2079" i="16"/>
  <c r="C2079" i="16"/>
  <c r="D2079" i="16"/>
  <c r="E2079" i="16"/>
  <c r="F2079" i="16"/>
  <c r="G2079" i="16"/>
  <c r="B2080" i="16"/>
  <c r="C2080" i="16"/>
  <c r="D2080" i="16"/>
  <c r="E2080" i="16"/>
  <c r="F2080" i="16"/>
  <c r="G2080" i="16"/>
  <c r="B2081" i="16"/>
  <c r="C2081" i="16"/>
  <c r="D2081" i="16"/>
  <c r="E2081" i="16"/>
  <c r="F2081" i="16"/>
  <c r="G2081" i="16"/>
  <c r="B2082" i="16"/>
  <c r="C2082" i="16"/>
  <c r="D2082" i="16"/>
  <c r="E2082" i="16"/>
  <c r="F2082" i="16"/>
  <c r="G2082" i="16"/>
  <c r="B2083" i="16"/>
  <c r="C2083" i="16"/>
  <c r="D2083" i="16"/>
  <c r="E2083" i="16"/>
  <c r="F2083" i="16"/>
  <c r="G2083" i="16"/>
  <c r="B2084" i="16"/>
  <c r="C2084" i="16"/>
  <c r="D2084" i="16"/>
  <c r="E2084" i="16"/>
  <c r="F2084" i="16"/>
  <c r="G2084" i="16"/>
  <c r="B2085" i="16"/>
  <c r="C2085" i="16"/>
  <c r="D2085" i="16"/>
  <c r="E2085" i="16"/>
  <c r="F2085" i="16"/>
  <c r="G2085" i="16"/>
  <c r="B2086" i="16"/>
  <c r="C2086" i="16"/>
  <c r="D2086" i="16"/>
  <c r="E2086" i="16"/>
  <c r="F2086" i="16"/>
  <c r="G2086" i="16"/>
  <c r="B2087" i="16"/>
  <c r="C2087" i="16"/>
  <c r="D2087" i="16"/>
  <c r="E2087" i="16"/>
  <c r="F2087" i="16"/>
  <c r="G2087" i="16"/>
  <c r="B2088" i="16"/>
  <c r="C2088" i="16"/>
  <c r="D2088" i="16"/>
  <c r="E2088" i="16"/>
  <c r="F2088" i="16"/>
  <c r="G2088" i="16"/>
  <c r="B2089" i="16"/>
  <c r="C2089" i="16"/>
  <c r="D2089" i="16"/>
  <c r="E2089" i="16"/>
  <c r="F2089" i="16"/>
  <c r="G2089" i="16"/>
  <c r="B2090" i="16"/>
  <c r="C2090" i="16"/>
  <c r="D2090" i="16"/>
  <c r="E2090" i="16"/>
  <c r="F2090" i="16"/>
  <c r="G2090" i="16"/>
  <c r="B2091" i="16"/>
  <c r="C2091" i="16"/>
  <c r="D2091" i="16"/>
  <c r="E2091" i="16"/>
  <c r="F2091" i="16"/>
  <c r="G2091" i="16"/>
  <c r="B2092" i="16"/>
  <c r="C2092" i="16"/>
  <c r="D2092" i="16"/>
  <c r="E2092" i="16"/>
  <c r="F2092" i="16"/>
  <c r="G2092" i="16"/>
  <c r="B2093" i="16"/>
  <c r="C2093" i="16"/>
  <c r="D2093" i="16"/>
  <c r="E2093" i="16"/>
  <c r="F2093" i="16"/>
  <c r="G2093" i="16"/>
  <c r="B2094" i="16"/>
  <c r="C2094" i="16"/>
  <c r="D2094" i="16"/>
  <c r="E2094" i="16"/>
  <c r="F2094" i="16"/>
  <c r="G2094" i="16"/>
  <c r="B2095" i="16"/>
  <c r="C2095" i="16"/>
  <c r="D2095" i="16"/>
  <c r="E2095" i="16"/>
  <c r="F2095" i="16"/>
  <c r="G2095" i="16"/>
  <c r="B2096" i="16"/>
  <c r="C2096" i="16"/>
  <c r="D2096" i="16"/>
  <c r="E2096" i="16"/>
  <c r="F2096" i="16"/>
  <c r="G2096" i="16"/>
  <c r="B2097" i="16"/>
  <c r="C2097" i="16"/>
  <c r="D2097" i="16"/>
  <c r="E2097" i="16"/>
  <c r="F2097" i="16"/>
  <c r="G2097" i="16"/>
  <c r="B2098" i="16"/>
  <c r="C2098" i="16"/>
  <c r="D2098" i="16"/>
  <c r="E2098" i="16"/>
  <c r="F2098" i="16"/>
  <c r="G2098" i="16"/>
  <c r="B2099" i="16"/>
  <c r="C2099" i="16"/>
  <c r="D2099" i="16"/>
  <c r="E2099" i="16"/>
  <c r="F2099" i="16"/>
  <c r="G2099" i="16"/>
  <c r="B2100" i="16"/>
  <c r="C2100" i="16"/>
  <c r="D2100" i="16"/>
  <c r="E2100" i="16"/>
  <c r="F2100" i="16"/>
  <c r="G2100" i="16"/>
  <c r="B2101" i="16"/>
  <c r="C2101" i="16"/>
  <c r="D2101" i="16"/>
  <c r="E2101" i="16"/>
  <c r="F2101" i="16"/>
  <c r="G2101" i="16"/>
  <c r="B2102" i="16"/>
  <c r="C2102" i="16"/>
  <c r="D2102" i="16"/>
  <c r="E2102" i="16"/>
  <c r="F2102" i="16"/>
  <c r="G2102" i="16"/>
  <c r="B2103" i="16"/>
  <c r="C2103" i="16"/>
  <c r="D2103" i="16"/>
  <c r="E2103" i="16"/>
  <c r="F2103" i="16"/>
  <c r="G2103" i="16"/>
  <c r="B2104" i="16"/>
  <c r="C2104" i="16"/>
  <c r="D2104" i="16"/>
  <c r="E2104" i="16"/>
  <c r="F2104" i="16"/>
  <c r="G2104" i="16"/>
  <c r="B2105" i="16"/>
  <c r="C2105" i="16"/>
  <c r="D2105" i="16"/>
  <c r="E2105" i="16"/>
  <c r="F2105" i="16"/>
  <c r="G2105" i="16"/>
  <c r="C2" i="16"/>
  <c r="G2" i="16"/>
  <c r="F4" i="73" s="1"/>
  <c r="F2" i="16"/>
  <c r="E4" i="73" s="1"/>
  <c r="E2" i="16"/>
  <c r="D4" i="73" s="1"/>
  <c r="D2" i="16"/>
  <c r="B4" i="17" s="1"/>
  <c r="B4" i="73" s="1"/>
  <c r="C4" i="73" s="1"/>
  <c r="B2" i="16"/>
  <c r="N2801" i="16" l="1"/>
  <c r="N2731" i="16"/>
  <c r="N3033" i="16"/>
  <c r="L3033" i="16" s="1"/>
  <c r="N2244" i="16"/>
  <c r="B38" i="73"/>
  <c r="C38" i="73" s="1"/>
  <c r="N2755" i="16"/>
  <c r="N2474" i="16"/>
  <c r="N3054" i="16"/>
  <c r="N2747" i="16"/>
  <c r="M2747" i="16" s="1"/>
  <c r="N2700" i="16"/>
  <c r="N2862" i="16"/>
  <c r="L2862" i="16" s="1"/>
  <c r="N2780" i="16"/>
  <c r="H2780" i="16" s="1"/>
  <c r="N3043" i="16"/>
  <c r="L3043" i="16" s="1"/>
  <c r="N2330" i="16"/>
  <c r="N2306" i="16"/>
  <c r="N2990" i="16"/>
  <c r="H2990" i="16" s="1"/>
  <c r="N2673" i="16"/>
  <c r="N3084" i="16"/>
  <c r="J3084" i="16" s="1"/>
  <c r="N3034" i="16"/>
  <c r="I3034" i="16" s="1"/>
  <c r="N3006" i="16"/>
  <c r="A2330" i="16"/>
  <c r="N3041" i="16"/>
  <c r="N2712" i="16"/>
  <c r="H2712" i="16" s="1"/>
  <c r="N2516" i="16"/>
  <c r="N2409" i="16"/>
  <c r="N2763" i="16"/>
  <c r="M2763" i="16" s="1"/>
  <c r="N2760" i="16"/>
  <c r="N2659" i="16"/>
  <c r="H2659" i="16" s="1"/>
  <c r="N2444" i="16"/>
  <c r="N2982" i="16"/>
  <c r="H2982" i="16" s="1"/>
  <c r="N3050" i="16"/>
  <c r="J3050" i="16" s="1"/>
  <c r="N2785" i="16"/>
  <c r="N2354" i="16"/>
  <c r="N2254" i="16"/>
  <c r="I2254" i="16" s="1"/>
  <c r="N2678" i="16"/>
  <c r="M2678" i="16" s="1"/>
  <c r="N2721" i="16"/>
  <c r="L2721" i="16" s="1"/>
  <c r="N3076" i="16"/>
  <c r="I3076" i="16" s="1"/>
  <c r="N3021" i="16"/>
  <c r="A3021" i="16"/>
  <c r="N2981" i="16"/>
  <c r="J2981" i="16" s="1"/>
  <c r="N2895" i="16"/>
  <c r="N2531" i="16"/>
  <c r="N2978" i="16"/>
  <c r="L2978" i="16" s="1"/>
  <c r="N2443" i="16"/>
  <c r="H2443" i="16" s="1"/>
  <c r="N3078" i="16"/>
  <c r="M3078" i="16" s="1"/>
  <c r="N2994" i="16"/>
  <c r="H2994" i="16" s="1"/>
  <c r="N3052" i="16"/>
  <c r="H3052" i="16" s="1"/>
  <c r="A3033" i="16"/>
  <c r="N2563" i="16"/>
  <c r="M2563" i="16" s="1"/>
  <c r="N2661" i="16"/>
  <c r="A2661" i="16"/>
  <c r="N3081" i="16"/>
  <c r="H3081" i="16" s="1"/>
  <c r="N2875" i="16"/>
  <c r="N2618" i="16"/>
  <c r="I2618" i="16" s="1"/>
  <c r="A2254" i="16"/>
  <c r="N2195" i="16"/>
  <c r="A2195" i="16"/>
  <c r="N2283" i="16"/>
  <c r="K2283" i="16" s="1"/>
  <c r="N2267" i="16"/>
  <c r="H2267" i="16" s="1"/>
  <c r="L2712" i="16"/>
  <c r="A3050" i="16"/>
  <c r="N2948" i="16"/>
  <c r="N2647" i="16"/>
  <c r="K2647" i="16" s="1"/>
  <c r="N2449" i="16"/>
  <c r="M2449" i="16" s="1"/>
  <c r="N2276" i="16"/>
  <c r="K2276" i="16" s="1"/>
  <c r="N2237" i="16"/>
  <c r="N3031" i="16"/>
  <c r="N3025" i="16"/>
  <c r="N2900" i="16"/>
  <c r="N2836" i="16"/>
  <c r="A2647" i="16"/>
  <c r="N2630" i="16"/>
  <c r="J2630" i="16" s="1"/>
  <c r="N2601" i="16"/>
  <c r="N2556" i="16"/>
  <c r="J2556" i="16" s="1"/>
  <c r="N2515" i="16"/>
  <c r="N2316" i="16"/>
  <c r="K2316" i="16" s="1"/>
  <c r="N2132" i="16"/>
  <c r="M2132" i="16" s="1"/>
  <c r="N3028" i="16"/>
  <c r="N2971" i="16"/>
  <c r="K2971" i="16" s="1"/>
  <c r="N2935" i="16"/>
  <c r="N2718" i="16"/>
  <c r="N2624" i="16"/>
  <c r="J2624" i="16" s="1"/>
  <c r="N2499" i="16"/>
  <c r="N2455" i="16"/>
  <c r="N2772" i="16"/>
  <c r="M2772" i="16" s="1"/>
  <c r="N2684" i="16"/>
  <c r="M2684" i="16" s="1"/>
  <c r="N2662" i="16"/>
  <c r="A2563" i="16"/>
  <c r="N2452" i="16"/>
  <c r="N3046" i="16"/>
  <c r="N2832" i="16"/>
  <c r="J2832" i="16" s="1"/>
  <c r="N2693" i="16"/>
  <c r="M2693" i="16" s="1"/>
  <c r="N2575" i="16"/>
  <c r="N2355" i="16"/>
  <c r="N2915" i="16"/>
  <c r="N2867" i="16"/>
  <c r="M2867" i="16" s="1"/>
  <c r="N2617" i="16"/>
  <c r="I2617" i="16" s="1"/>
  <c r="N2260" i="16"/>
  <c r="L2260" i="16" s="1"/>
  <c r="N3002" i="16"/>
  <c r="H3002" i="16" s="1"/>
  <c r="N2999" i="16"/>
  <c r="H2999" i="16" s="1"/>
  <c r="N2931" i="16"/>
  <c r="L2931" i="16" s="1"/>
  <c r="N2784" i="16"/>
  <c r="N2597" i="16"/>
  <c r="N2521" i="16"/>
  <c r="N2426" i="16"/>
  <c r="N2266" i="16"/>
  <c r="L2266" i="16" s="1"/>
  <c r="N2924" i="16"/>
  <c r="M2924" i="16" s="1"/>
  <c r="N2658" i="16"/>
  <c r="N2464" i="16"/>
  <c r="N2432" i="16"/>
  <c r="I2432" i="16" s="1"/>
  <c r="N2290" i="16"/>
  <c r="M2290" i="16" s="1"/>
  <c r="N3073" i="16"/>
  <c r="H3073" i="16" s="1"/>
  <c r="N2970" i="16"/>
  <c r="L2970" i="16" s="1"/>
  <c r="N2899" i="16"/>
  <c r="N2489" i="16"/>
  <c r="N2934" i="16"/>
  <c r="H2934" i="16" s="1"/>
  <c r="N2562" i="16"/>
  <c r="L2562" i="16" s="1"/>
  <c r="N2370" i="16"/>
  <c r="I2370" i="16" s="1"/>
  <c r="N2171" i="16"/>
  <c r="J2171" i="16" s="1"/>
  <c r="N2727" i="16"/>
  <c r="I2727" i="16" s="1"/>
  <c r="N3005" i="16"/>
  <c r="K3005" i="16" s="1"/>
  <c r="N2901" i="16"/>
  <c r="I2901" i="16" s="1"/>
  <c r="N2733" i="16"/>
  <c r="N2567" i="16"/>
  <c r="K2567" i="16" s="1"/>
  <c r="N2529" i="16"/>
  <c r="K2529" i="16" s="1"/>
  <c r="N2457" i="16"/>
  <c r="I2457" i="16" s="1"/>
  <c r="N2299" i="16"/>
  <c r="L2299" i="16" s="1"/>
  <c r="N2975" i="16"/>
  <c r="I2975" i="16" s="1"/>
  <c r="N2943" i="16"/>
  <c r="N2879" i="16"/>
  <c r="N2317" i="16"/>
  <c r="M2317" i="16" s="1"/>
  <c r="N2295" i="16"/>
  <c r="H2295" i="16" s="1"/>
  <c r="N2265" i="16"/>
  <c r="H2265" i="16" s="1"/>
  <c r="N2679" i="16"/>
  <c r="I2679" i="16" s="1"/>
  <c r="N2695" i="16"/>
  <c r="N2485" i="16"/>
  <c r="N2469" i="16"/>
  <c r="J2469" i="16" s="1"/>
  <c r="N2394" i="16"/>
  <c r="N2357" i="16"/>
  <c r="M2357" i="16" s="1"/>
  <c r="N2904" i="16"/>
  <c r="N2898" i="16"/>
  <c r="J2862" i="16"/>
  <c r="N2663" i="16"/>
  <c r="N2622" i="16"/>
  <c r="L2622" i="16" s="1"/>
  <c r="N2551" i="16"/>
  <c r="N2507" i="16"/>
  <c r="N2323" i="16"/>
  <c r="L2323" i="16" s="1"/>
  <c r="N2270" i="16"/>
  <c r="N2212" i="16"/>
  <c r="N2916" i="16"/>
  <c r="N2729" i="16"/>
  <c r="H2729" i="16" s="1"/>
  <c r="A2663" i="16"/>
  <c r="N2506" i="16"/>
  <c r="N2123" i="16"/>
  <c r="H2123" i="16" s="1"/>
  <c r="N3038" i="16"/>
  <c r="K3038" i="16" s="1"/>
  <c r="N2641" i="16"/>
  <c r="I2641" i="16" s="1"/>
  <c r="N2586" i="16"/>
  <c r="N2381" i="16"/>
  <c r="N2371" i="16"/>
  <c r="H2371" i="16" s="1"/>
  <c r="N2279" i="16"/>
  <c r="N2218" i="16"/>
  <c r="H2218" i="16" s="1"/>
  <c r="N2154" i="16"/>
  <c r="I2154" i="16" s="1"/>
  <c r="A2171" i="16"/>
  <c r="N2236" i="16"/>
  <c r="H2236" i="16" s="1"/>
  <c r="N2169" i="16"/>
  <c r="M2169" i="16" s="1"/>
  <c r="N2140" i="16"/>
  <c r="L2140" i="16" s="1"/>
  <c r="N2235" i="16"/>
  <c r="M2235" i="16" s="1"/>
  <c r="N2219" i="16"/>
  <c r="N2233" i="16"/>
  <c r="J2233" i="16" s="1"/>
  <c r="N2184" i="16"/>
  <c r="J2184" i="16" s="1"/>
  <c r="N2139" i="16"/>
  <c r="J2139" i="16" s="1"/>
  <c r="N2162" i="16"/>
  <c r="J2162" i="16" s="1"/>
  <c r="N2210" i="16"/>
  <c r="J2210" i="16" s="1"/>
  <c r="N2189" i="16"/>
  <c r="M2189" i="16" s="1"/>
  <c r="M2970" i="16"/>
  <c r="I2970" i="16"/>
  <c r="J2970" i="16"/>
  <c r="H2970" i="16"/>
  <c r="K2970" i="16"/>
  <c r="M2994" i="16"/>
  <c r="I2994" i="16"/>
  <c r="L2994" i="16"/>
  <c r="H2943" i="16"/>
  <c r="M2943" i="16"/>
  <c r="J2943" i="16"/>
  <c r="H2658" i="16"/>
  <c r="I2658" i="16"/>
  <c r="A3052" i="16"/>
  <c r="N3026" i="16"/>
  <c r="N3023" i="16"/>
  <c r="K3023" i="16" s="1"/>
  <c r="N3018" i="16"/>
  <c r="N2939" i="16"/>
  <c r="A2939" i="16"/>
  <c r="N2921" i="16"/>
  <c r="M2921" i="16" s="1"/>
  <c r="J2900" i="16"/>
  <c r="L2900" i="16"/>
  <c r="A2869" i="16"/>
  <c r="N2869" i="16"/>
  <c r="J2869" i="16" s="1"/>
  <c r="N2861" i="16"/>
  <c r="A2845" i="16"/>
  <c r="N2845" i="16"/>
  <c r="A2685" i="16"/>
  <c r="N2685" i="16"/>
  <c r="N2596" i="16"/>
  <c r="K2596" i="16" s="1"/>
  <c r="K2499" i="16"/>
  <c r="H2499" i="16"/>
  <c r="I2499" i="16"/>
  <c r="A2496" i="16"/>
  <c r="N2496" i="16"/>
  <c r="L2496" i="16" s="1"/>
  <c r="A2435" i="16"/>
  <c r="N2435" i="16"/>
  <c r="J2435" i="16" s="1"/>
  <c r="N3045" i="16"/>
  <c r="N3029" i="16"/>
  <c r="N2945" i="16"/>
  <c r="A2945" i="16"/>
  <c r="N2918" i="16"/>
  <c r="M2918" i="16" s="1"/>
  <c r="I2684" i="16"/>
  <c r="N2672" i="16"/>
  <c r="A2622" i="16"/>
  <c r="A2526" i="16"/>
  <c r="N2526" i="16"/>
  <c r="A2356" i="16"/>
  <c r="N2356" i="16"/>
  <c r="H2356" i="16" s="1"/>
  <c r="H2354" i="16"/>
  <c r="L2354" i="16"/>
  <c r="K2901" i="16"/>
  <c r="L2901" i="16"/>
  <c r="M2901" i="16"/>
  <c r="H2895" i="16"/>
  <c r="I2895" i="16"/>
  <c r="K2895" i="16"/>
  <c r="M2895" i="16"/>
  <c r="M2721" i="16"/>
  <c r="H2721" i="16"/>
  <c r="I2721" i="16"/>
  <c r="J2721" i="16"/>
  <c r="K2721" i="16"/>
  <c r="A2811" i="16"/>
  <c r="N2811" i="16"/>
  <c r="M2811" i="16" s="1"/>
  <c r="M2244" i="16"/>
  <c r="K2244" i="16"/>
  <c r="A3011" i="16"/>
  <c r="N3011" i="16"/>
  <c r="M3011" i="16" s="1"/>
  <c r="N3007" i="16"/>
  <c r="N2987" i="16"/>
  <c r="I2987" i="16" s="1"/>
  <c r="A2987" i="16"/>
  <c r="N2773" i="16"/>
  <c r="H2773" i="16" s="1"/>
  <c r="N2737" i="16"/>
  <c r="N2674" i="16"/>
  <c r="N2588" i="16"/>
  <c r="M2588" i="16" s="1"/>
  <c r="L2515" i="16"/>
  <c r="M2515" i="16"/>
  <c r="H2515" i="16"/>
  <c r="A3040" i="16"/>
  <c r="N3040" i="16"/>
  <c r="M3040" i="16" s="1"/>
  <c r="N2995" i="16"/>
  <c r="M2995" i="16" s="1"/>
  <c r="K2978" i="16"/>
  <c r="M2978" i="16"/>
  <c r="A2968" i="16"/>
  <c r="N2968" i="16"/>
  <c r="I2968" i="16" s="1"/>
  <c r="N2885" i="16"/>
  <c r="N2820" i="16"/>
  <c r="N2734" i="16"/>
  <c r="M2734" i="16" s="1"/>
  <c r="N2653" i="16"/>
  <c r="A2653" i="16"/>
  <c r="N2592" i="16"/>
  <c r="L2592" i="16" s="1"/>
  <c r="A2592" i="16"/>
  <c r="A2562" i="16"/>
  <c r="K2516" i="16"/>
  <c r="H2516" i="16"/>
  <c r="K3041" i="16"/>
  <c r="M3041" i="16"/>
  <c r="M2982" i="16"/>
  <c r="J2982" i="16"/>
  <c r="K2982" i="16"/>
  <c r="I2982" i="16"/>
  <c r="L2982" i="16"/>
  <c r="A2888" i="16"/>
  <c r="N2888" i="16"/>
  <c r="L2601" i="16"/>
  <c r="M2601" i="16"/>
  <c r="N2580" i="16"/>
  <c r="M2580" i="16" s="1"/>
  <c r="A2580" i="16"/>
  <c r="A2107" i="16"/>
  <c r="N2107" i="16"/>
  <c r="H2107" i="16" s="1"/>
  <c r="A3035" i="16"/>
  <c r="N3035" i="16"/>
  <c r="L3035" i="16" s="1"/>
  <c r="A3001" i="16"/>
  <c r="N3001" i="16"/>
  <c r="A2959" i="16"/>
  <c r="N2959" i="16"/>
  <c r="J2959" i="16" s="1"/>
  <c r="N2956" i="16"/>
  <c r="A2950" i="16"/>
  <c r="N2950" i="16"/>
  <c r="M2950" i="16" s="1"/>
  <c r="N2451" i="16"/>
  <c r="K2451" i="16" s="1"/>
  <c r="A2451" i="16"/>
  <c r="N3022" i="16"/>
  <c r="N3014" i="16"/>
  <c r="N2996" i="16"/>
  <c r="N2992" i="16"/>
  <c r="L2992" i="16" s="1"/>
  <c r="A2992" i="16"/>
  <c r="N2969" i="16"/>
  <c r="J2969" i="16" s="1"/>
  <c r="I2900" i="16"/>
  <c r="N2883" i="16"/>
  <c r="N2878" i="16"/>
  <c r="N2822" i="16"/>
  <c r="N2707" i="16"/>
  <c r="H2662" i="16"/>
  <c r="J2662" i="16"/>
  <c r="I2659" i="16"/>
  <c r="J2659" i="16"/>
  <c r="N2640" i="16"/>
  <c r="K2640" i="16" s="1"/>
  <c r="N2631" i="16"/>
  <c r="A2579" i="16"/>
  <c r="N2579" i="16"/>
  <c r="M2579" i="16" s="1"/>
  <c r="N2472" i="16"/>
  <c r="K2472" i="16" s="1"/>
  <c r="N2470" i="16"/>
  <c r="J2661" i="16"/>
  <c r="M2661" i="16"/>
  <c r="H2661" i="16"/>
  <c r="I2661" i="16"/>
  <c r="N2540" i="16"/>
  <c r="N2480" i="16"/>
  <c r="L2480" i="16" s="1"/>
  <c r="N2475" i="16"/>
  <c r="J2475" i="16" s="1"/>
  <c r="A2475" i="16"/>
  <c r="A2418" i="16"/>
  <c r="N2418" i="16"/>
  <c r="M2418" i="16" s="1"/>
  <c r="A2334" i="16"/>
  <c r="N2334" i="16"/>
  <c r="L2334" i="16" s="1"/>
  <c r="N2203" i="16"/>
  <c r="K2203" i="16" s="1"/>
  <c r="A2203" i="16"/>
  <c r="N3012" i="16"/>
  <c r="A2997" i="16"/>
  <c r="N2997" i="16"/>
  <c r="A2938" i="16"/>
  <c r="N2938" i="16"/>
  <c r="H2938" i="16" s="1"/>
  <c r="N2907" i="16"/>
  <c r="I2907" i="16" s="1"/>
  <c r="A2859" i="16"/>
  <c r="N2859" i="16"/>
  <c r="L2859" i="16" s="1"/>
  <c r="N2790" i="16"/>
  <c r="H2790" i="16" s="1"/>
  <c r="N2736" i="16"/>
  <c r="I2736" i="16" s="1"/>
  <c r="N2726" i="16"/>
  <c r="L2726" i="16" s="1"/>
  <c r="N2656" i="16"/>
  <c r="H2624" i="16"/>
  <c r="N2595" i="16"/>
  <c r="H2595" i="16" s="1"/>
  <c r="N2582" i="16"/>
  <c r="M2582" i="16" s="1"/>
  <c r="N2456" i="16"/>
  <c r="I2456" i="16" s="1"/>
  <c r="A2441" i="16"/>
  <c r="N2441" i="16"/>
  <c r="H2441" i="16" s="1"/>
  <c r="A2323" i="16"/>
  <c r="N2989" i="16"/>
  <c r="N2973" i="16"/>
  <c r="A2951" i="16"/>
  <c r="N2951" i="16"/>
  <c r="I2951" i="16" s="1"/>
  <c r="N2928" i="16"/>
  <c r="I2928" i="16" s="1"/>
  <c r="A2928" i="16"/>
  <c r="A2887" i="16"/>
  <c r="N2887" i="16"/>
  <c r="N2758" i="16"/>
  <c r="M2758" i="16" s="1"/>
  <c r="K2755" i="16"/>
  <c r="M2755" i="16"/>
  <c r="A2751" i="16"/>
  <c r="N2751" i="16"/>
  <c r="M2751" i="16" s="1"/>
  <c r="N2691" i="16"/>
  <c r="H2691" i="16" s="1"/>
  <c r="N2633" i="16"/>
  <c r="A2633" i="16"/>
  <c r="A2285" i="16"/>
  <c r="N2285" i="16"/>
  <c r="K2285" i="16" s="1"/>
  <c r="N2188" i="16"/>
  <c r="M2188" i="16" s="1"/>
  <c r="A2188" i="16"/>
  <c r="A2183" i="16"/>
  <c r="N2183" i="16"/>
  <c r="I2183" i="16" s="1"/>
  <c r="N2106" i="16"/>
  <c r="H2106" i="16" s="1"/>
  <c r="N3019" i="16"/>
  <c r="M3019" i="16" s="1"/>
  <c r="A3018" i="16"/>
  <c r="A2989" i="16"/>
  <c r="A2973" i="16"/>
  <c r="A2934" i="16"/>
  <c r="N2929" i="16"/>
  <c r="A2878" i="16"/>
  <c r="N2873" i="16"/>
  <c r="J2755" i="16"/>
  <c r="N2754" i="16"/>
  <c r="H2754" i="16" s="1"/>
  <c r="A2691" i="16"/>
  <c r="N2645" i="16"/>
  <c r="N2643" i="16"/>
  <c r="A2641" i="16"/>
  <c r="A2640" i="16"/>
  <c r="N2610" i="16"/>
  <c r="I2610" i="16" s="1"/>
  <c r="A2610" i="16"/>
  <c r="N2600" i="16"/>
  <c r="K2600" i="16" s="1"/>
  <c r="N2591" i="16"/>
  <c r="H2591" i="16" s="1"/>
  <c r="N2419" i="16"/>
  <c r="L2419" i="16" s="1"/>
  <c r="N2365" i="16"/>
  <c r="J2365" i="16" s="1"/>
  <c r="N2274" i="16"/>
  <c r="A2274" i="16"/>
  <c r="L2212" i="16"/>
  <c r="M2212" i="16"/>
  <c r="H2184" i="16"/>
  <c r="N3051" i="16"/>
  <c r="I3051" i="16" s="1"/>
  <c r="N3047" i="16"/>
  <c r="J3047" i="16" s="1"/>
  <c r="N3042" i="16"/>
  <c r="N3030" i="16"/>
  <c r="H3030" i="16" s="1"/>
  <c r="N2988" i="16"/>
  <c r="M2988" i="16" s="1"/>
  <c r="A2984" i="16"/>
  <c r="N2984" i="16"/>
  <c r="K2984" i="16" s="1"/>
  <c r="N2933" i="16"/>
  <c r="J2933" i="16" s="1"/>
  <c r="N2919" i="16"/>
  <c r="I2919" i="16" s="1"/>
  <c r="N2908" i="16"/>
  <c r="I2908" i="16" s="1"/>
  <c r="N2891" i="16"/>
  <c r="J2891" i="16" s="1"/>
  <c r="A2891" i="16"/>
  <c r="N2880" i="16"/>
  <c r="M2880" i="16" s="1"/>
  <c r="N2852" i="16"/>
  <c r="K2852" i="16" s="1"/>
  <c r="N2796" i="16"/>
  <c r="I2796" i="16" s="1"/>
  <c r="A2796" i="16"/>
  <c r="N2788" i="16"/>
  <c r="K2788" i="16" s="1"/>
  <c r="N2767" i="16"/>
  <c r="J2767" i="16" s="1"/>
  <c r="N2762" i="16"/>
  <c r="M2762" i="16" s="1"/>
  <c r="N2761" i="16"/>
  <c r="N2703" i="16"/>
  <c r="L2703" i="16" s="1"/>
  <c r="A2701" i="16"/>
  <c r="N2701" i="16"/>
  <c r="N2671" i="16"/>
  <c r="I2671" i="16" s="1"/>
  <c r="N2665" i="16"/>
  <c r="I2665" i="16" s="1"/>
  <c r="A2643" i="16"/>
  <c r="A2555" i="16"/>
  <c r="N2555" i="16"/>
  <c r="N2520" i="16"/>
  <c r="K2520" i="16" s="1"/>
  <c r="K2432" i="16"/>
  <c r="A2347" i="16"/>
  <c r="N2347" i="16"/>
  <c r="H2347" i="16" s="1"/>
  <c r="A2297" i="16"/>
  <c r="N2297" i="16"/>
  <c r="K2297" i="16" s="1"/>
  <c r="N2199" i="16"/>
  <c r="L2199" i="16" s="1"/>
  <c r="A2184" i="16"/>
  <c r="N3024" i="16"/>
  <c r="L3024" i="16" s="1"/>
  <c r="N3004" i="16"/>
  <c r="L3004" i="16" s="1"/>
  <c r="N2953" i="16"/>
  <c r="J2953" i="16" s="1"/>
  <c r="A2953" i="16"/>
  <c r="A2905" i="16"/>
  <c r="N2905" i="16"/>
  <c r="L2905" i="16" s="1"/>
  <c r="A2864" i="16"/>
  <c r="N2864" i="16"/>
  <c r="A2848" i="16"/>
  <c r="N2848" i="16"/>
  <c r="I2848" i="16" s="1"/>
  <c r="N2831" i="16"/>
  <c r="L2831" i="16" s="1"/>
  <c r="A2831" i="16"/>
  <c r="N2808" i="16"/>
  <c r="H2808" i="16" s="1"/>
  <c r="N2768" i="16"/>
  <c r="M2768" i="16" s="1"/>
  <c r="N2666" i="16"/>
  <c r="N2664" i="16"/>
  <c r="A2660" i="16"/>
  <c r="N2660" i="16"/>
  <c r="N2648" i="16"/>
  <c r="I2648" i="16" s="1"/>
  <c r="N2646" i="16"/>
  <c r="M2646" i="16" s="1"/>
  <c r="N2611" i="16"/>
  <c r="L2611" i="16" s="1"/>
  <c r="A2611" i="16"/>
  <c r="N2603" i="16"/>
  <c r="M2603" i="16" s="1"/>
  <c r="N2570" i="16"/>
  <c r="I2570" i="16" s="1"/>
  <c r="N2514" i="16"/>
  <c r="I2514" i="16" s="1"/>
  <c r="N2471" i="16"/>
  <c r="L2316" i="16"/>
  <c r="J2316" i="16"/>
  <c r="N2292" i="16"/>
  <c r="I2292" i="16" s="1"/>
  <c r="A2202" i="16"/>
  <c r="N2202" i="16"/>
  <c r="K2202" i="16" s="1"/>
  <c r="A2178" i="16"/>
  <c r="N2178" i="16"/>
  <c r="H2178" i="16" s="1"/>
  <c r="N2977" i="16"/>
  <c r="N2960" i="16"/>
  <c r="N2926" i="16"/>
  <c r="I2926" i="16" s="1"/>
  <c r="N2920" i="16"/>
  <c r="H2920" i="16" s="1"/>
  <c r="N2884" i="16"/>
  <c r="J2884" i="16" s="1"/>
  <c r="N2841" i="16"/>
  <c r="I2841" i="16" s="1"/>
  <c r="N2837" i="16"/>
  <c r="K2837" i="16" s="1"/>
  <c r="N2815" i="16"/>
  <c r="K2815" i="16" s="1"/>
  <c r="N2779" i="16"/>
  <c r="M2779" i="16" s="1"/>
  <c r="N2748" i="16"/>
  <c r="L2748" i="16" s="1"/>
  <c r="N2739" i="16"/>
  <c r="H2739" i="16" s="1"/>
  <c r="N2677" i="16"/>
  <c r="L2677" i="16" s="1"/>
  <c r="A2612" i="16"/>
  <c r="N2612" i="16"/>
  <c r="K2612" i="16" s="1"/>
  <c r="N2543" i="16"/>
  <c r="J2543" i="16" s="1"/>
  <c r="A2488" i="16"/>
  <c r="N2488" i="16"/>
  <c r="H2488" i="16" s="1"/>
  <c r="A2282" i="16"/>
  <c r="N2282" i="16"/>
  <c r="H2282" i="16" s="1"/>
  <c r="N2211" i="16"/>
  <c r="J2211" i="16" s="1"/>
  <c r="N2180" i="16"/>
  <c r="L2180" i="16" s="1"/>
  <c r="N3000" i="16"/>
  <c r="N2976" i="16"/>
  <c r="K2976" i="16" s="1"/>
  <c r="A2884" i="16"/>
  <c r="N2874" i="16"/>
  <c r="J2874" i="16" s="1"/>
  <c r="A2837" i="16"/>
  <c r="N2804" i="16"/>
  <c r="H2804" i="16" s="1"/>
  <c r="N2789" i="16"/>
  <c r="M2789" i="16" s="1"/>
  <c r="N2738" i="16"/>
  <c r="M2738" i="16" s="1"/>
  <c r="A2725" i="16"/>
  <c r="N2725" i="16"/>
  <c r="M2725" i="16" s="1"/>
  <c r="N2688" i="16"/>
  <c r="H2688" i="16" s="1"/>
  <c r="A2688" i="16"/>
  <c r="N2650" i="16"/>
  <c r="J2650" i="16" s="1"/>
  <c r="A2650" i="16"/>
  <c r="A2634" i="16"/>
  <c r="N2634" i="16"/>
  <c r="J2634" i="16" s="1"/>
  <c r="N2615" i="16"/>
  <c r="L2615" i="16" s="1"/>
  <c r="N2602" i="16"/>
  <c r="J2602" i="16" s="1"/>
  <c r="N2536" i="16"/>
  <c r="M2536" i="16" s="1"/>
  <c r="N2517" i="16"/>
  <c r="L2517" i="16" s="1"/>
  <c r="A2333" i="16"/>
  <c r="N2333" i="16"/>
  <c r="J2333" i="16" s="1"/>
  <c r="A2187" i="16"/>
  <c r="N2187" i="16"/>
  <c r="L2187" i="16" s="1"/>
  <c r="N2809" i="16"/>
  <c r="M2809" i="16" s="1"/>
  <c r="N2792" i="16"/>
  <c r="N2743" i="16"/>
  <c r="M2743" i="16" s="1"/>
  <c r="N2741" i="16"/>
  <c r="K2741" i="16" s="1"/>
  <c r="A2709" i="16"/>
  <c r="N2709" i="16"/>
  <c r="I2709" i="16" s="1"/>
  <c r="N2638" i="16"/>
  <c r="K2638" i="16" s="1"/>
  <c r="N2607" i="16"/>
  <c r="K2607" i="16" s="1"/>
  <c r="N2573" i="16"/>
  <c r="K2573" i="16" s="1"/>
  <c r="N2467" i="16"/>
  <c r="H2467" i="16" s="1"/>
  <c r="N2439" i="16"/>
  <c r="L2439" i="16" s="1"/>
  <c r="N2338" i="16"/>
  <c r="I2338" i="16" s="1"/>
  <c r="A2338" i="16"/>
  <c r="K2218" i="16"/>
  <c r="N2200" i="16"/>
  <c r="H2200" i="16" s="1"/>
  <c r="N2163" i="16"/>
  <c r="H2163" i="16" s="1"/>
  <c r="N2119" i="16"/>
  <c r="M2119" i="16" s="1"/>
  <c r="N2766" i="16"/>
  <c r="J2766" i="16" s="1"/>
  <c r="N2728" i="16"/>
  <c r="K2728" i="16" s="1"/>
  <c r="N2724" i="16"/>
  <c r="L2724" i="16" s="1"/>
  <c r="N2706" i="16"/>
  <c r="M2706" i="16" s="1"/>
  <c r="N2698" i="16"/>
  <c r="J2698" i="16" s="1"/>
  <c r="N2687" i="16"/>
  <c r="K2687" i="16" s="1"/>
  <c r="N2675" i="16"/>
  <c r="I2675" i="16" s="1"/>
  <c r="N2668" i="16"/>
  <c r="L2668" i="16" s="1"/>
  <c r="N2636" i="16"/>
  <c r="K2636" i="16" s="1"/>
  <c r="N2560" i="16"/>
  <c r="M2560" i="16" s="1"/>
  <c r="N2494" i="16"/>
  <c r="N2387" i="16"/>
  <c r="M2387" i="16" s="1"/>
  <c r="N2366" i="16"/>
  <c r="J2366" i="16" s="1"/>
  <c r="N2313" i="16"/>
  <c r="H2313" i="16" s="1"/>
  <c r="N2230" i="16"/>
  <c r="I2230" i="16" s="1"/>
  <c r="N2221" i="16"/>
  <c r="H2221" i="16" s="1"/>
  <c r="N2173" i="16"/>
  <c r="M2173" i="16" s="1"/>
  <c r="N2164" i="16"/>
  <c r="K2164" i="16" s="1"/>
  <c r="N2775" i="16"/>
  <c r="H2775" i="16" s="1"/>
  <c r="N2770" i="16"/>
  <c r="M2770" i="16" s="1"/>
  <c r="A2728" i="16"/>
  <c r="N2696" i="16"/>
  <c r="L2696" i="16" s="1"/>
  <c r="A2687" i="16"/>
  <c r="N2657" i="16"/>
  <c r="K2657" i="16" s="1"/>
  <c r="N2642" i="16"/>
  <c r="M2642" i="16" s="1"/>
  <c r="N2626" i="16"/>
  <c r="L2626" i="16" s="1"/>
  <c r="N2623" i="16"/>
  <c r="I2623" i="16" s="1"/>
  <c r="N2598" i="16"/>
  <c r="M2598" i="16" s="1"/>
  <c r="N2509" i="16"/>
  <c r="I2509" i="16" s="1"/>
  <c r="N2490" i="16"/>
  <c r="M2490" i="16" s="1"/>
  <c r="A2483" i="16"/>
  <c r="N2483" i="16"/>
  <c r="K2483" i="16" s="1"/>
  <c r="N2429" i="16"/>
  <c r="M2429" i="16" s="1"/>
  <c r="N2424" i="16"/>
  <c r="H2424" i="16" s="1"/>
  <c r="N2403" i="16"/>
  <c r="I2403" i="16" s="1"/>
  <c r="N2398" i="16"/>
  <c r="L2398" i="16" s="1"/>
  <c r="N2251" i="16"/>
  <c r="A2230" i="16"/>
  <c r="A2226" i="16"/>
  <c r="N2226" i="16"/>
  <c r="K2226" i="16" s="1"/>
  <c r="N2181" i="16"/>
  <c r="M2181" i="16" s="1"/>
  <c r="A2164" i="16"/>
  <c r="N3085" i="16"/>
  <c r="J3085" i="16" s="1"/>
  <c r="A3085" i="16"/>
  <c r="N2275" i="16"/>
  <c r="I2275" i="16" s="1"/>
  <c r="N2215" i="16"/>
  <c r="L2215" i="16" s="1"/>
  <c r="N2572" i="16"/>
  <c r="L2572" i="16" s="1"/>
  <c r="N2547" i="16"/>
  <c r="H2547" i="16" s="1"/>
  <c r="N2545" i="16"/>
  <c r="J2545" i="16" s="1"/>
  <c r="N2541" i="16"/>
  <c r="M2541" i="16" s="1"/>
  <c r="N2537" i="16"/>
  <c r="I2537" i="16" s="1"/>
  <c r="N2504" i="16"/>
  <c r="M2504" i="16" s="1"/>
  <c r="N2460" i="16"/>
  <c r="J2460" i="16" s="1"/>
  <c r="N2364" i="16"/>
  <c r="K2364" i="16" s="1"/>
  <c r="N2298" i="16"/>
  <c r="J2298" i="16" s="1"/>
  <c r="N2242" i="16"/>
  <c r="L2242" i="16" s="1"/>
  <c r="N2217" i="16"/>
  <c r="J2217" i="16" s="1"/>
  <c r="N2213" i="16"/>
  <c r="K2213" i="16" s="1"/>
  <c r="N2194" i="16"/>
  <c r="J2194" i="16" s="1"/>
  <c r="N3059" i="16"/>
  <c r="N3063" i="16"/>
  <c r="J3063" i="16" s="1"/>
  <c r="N3067" i="16"/>
  <c r="J3067" i="16" s="1"/>
  <c r="N3071" i="16"/>
  <c r="M3071" i="16" s="1"/>
  <c r="N3079" i="16"/>
  <c r="H3079" i="16" s="1"/>
  <c r="N2550" i="16"/>
  <c r="I2550" i="16" s="1"/>
  <c r="N2522" i="16"/>
  <c r="N2495" i="16"/>
  <c r="K2495" i="16" s="1"/>
  <c r="N2476" i="16"/>
  <c r="L2476" i="16" s="1"/>
  <c r="N2413" i="16"/>
  <c r="N2411" i="16"/>
  <c r="K2411" i="16" s="1"/>
  <c r="N2405" i="16"/>
  <c r="J2405" i="16" s="1"/>
  <c r="N2380" i="16"/>
  <c r="H2380" i="16" s="1"/>
  <c r="N2378" i="16"/>
  <c r="K2378" i="16" s="1"/>
  <c r="N2368" i="16"/>
  <c r="N2367" i="16"/>
  <c r="K2367" i="16" s="1"/>
  <c r="N2315" i="16"/>
  <c r="N2301" i="16"/>
  <c r="M2301" i="16" s="1"/>
  <c r="N2258" i="16"/>
  <c r="M2258" i="16" s="1"/>
  <c r="N2192" i="16"/>
  <c r="H2192" i="16" s="1"/>
  <c r="N2185" i="16"/>
  <c r="H2185" i="16" s="1"/>
  <c r="N2124" i="16"/>
  <c r="L2124" i="16" s="1"/>
  <c r="N3058" i="16"/>
  <c r="K3058" i="16" s="1"/>
  <c r="N3062" i="16"/>
  <c r="I3062" i="16" s="1"/>
  <c r="N3066" i="16"/>
  <c r="J3066" i="16" s="1"/>
  <c r="N3070" i="16"/>
  <c r="I3070" i="16" s="1"/>
  <c r="N2462" i="16"/>
  <c r="I2462" i="16" s="1"/>
  <c r="N2445" i="16"/>
  <c r="M2445" i="16" s="1"/>
  <c r="N2427" i="16"/>
  <c r="N2396" i="16"/>
  <c r="M2396" i="16" s="1"/>
  <c r="N2389" i="16"/>
  <c r="M2389" i="16" s="1"/>
  <c r="N2345" i="16"/>
  <c r="I2345" i="16" s="1"/>
  <c r="N2157" i="16"/>
  <c r="M2157" i="16" s="1"/>
  <c r="N2130" i="16"/>
  <c r="N3075" i="16"/>
  <c r="H3075" i="16" s="1"/>
  <c r="N2402" i="16"/>
  <c r="I2402" i="16" s="1"/>
  <c r="N2386" i="16"/>
  <c r="N2384" i="16"/>
  <c r="K2384" i="16" s="1"/>
  <c r="N2341" i="16"/>
  <c r="J2341" i="16" s="1"/>
  <c r="N2304" i="16"/>
  <c r="L2304" i="16" s="1"/>
  <c r="N2291" i="16"/>
  <c r="N2272" i="16"/>
  <c r="L2272" i="16" s="1"/>
  <c r="N2206" i="16"/>
  <c r="J2206" i="16" s="1"/>
  <c r="N3057" i="16"/>
  <c r="H3057" i="16" s="1"/>
  <c r="N3061" i="16"/>
  <c r="L3061" i="16" s="1"/>
  <c r="N3065" i="16"/>
  <c r="M3065" i="16" s="1"/>
  <c r="N3069" i="16"/>
  <c r="M3069" i="16" s="1"/>
  <c r="N3080" i="16"/>
  <c r="K3080" i="16" s="1"/>
  <c r="N3077" i="16"/>
  <c r="M3077" i="16" s="1"/>
  <c r="N3083" i="16"/>
  <c r="M3081" i="16"/>
  <c r="N3056" i="16"/>
  <c r="I3056" i="16" s="1"/>
  <c r="N3060" i="16"/>
  <c r="K3060" i="16" s="1"/>
  <c r="N3064" i="16"/>
  <c r="K3064" i="16" s="1"/>
  <c r="N3068" i="16"/>
  <c r="M3068" i="16" s="1"/>
  <c r="N3072" i="16"/>
  <c r="L3072" i="16" s="1"/>
  <c r="N3074" i="16"/>
  <c r="I3074" i="16" s="1"/>
  <c r="L3081" i="16"/>
  <c r="N3082" i="16"/>
  <c r="K3082" i="16" s="1"/>
  <c r="K3081" i="16"/>
  <c r="A2130" i="16"/>
  <c r="I2139" i="16"/>
  <c r="M2123" i="16"/>
  <c r="N2172" i="16"/>
  <c r="H2172" i="16" s="1"/>
  <c r="L2123" i="16"/>
  <c r="A2172" i="16"/>
  <c r="N2155" i="16"/>
  <c r="M2155" i="16" s="1"/>
  <c r="K2123" i="16"/>
  <c r="L2171" i="16"/>
  <c r="N2160" i="16"/>
  <c r="L2160" i="16" s="1"/>
  <c r="N2116" i="16"/>
  <c r="M2116" i="16" s="1"/>
  <c r="N2131" i="16"/>
  <c r="A2163" i="16"/>
  <c r="N2147" i="16"/>
  <c r="I2147" i="16" s="1"/>
  <c r="N2153" i="16"/>
  <c r="K2153" i="16" s="1"/>
  <c r="N2121" i="16"/>
  <c r="H2121" i="16" s="1"/>
  <c r="N2109" i="16"/>
  <c r="H2109" i="16" s="1"/>
  <c r="N2142" i="16"/>
  <c r="J2142" i="16" s="1"/>
  <c r="N2174" i="16"/>
  <c r="I2123" i="16"/>
  <c r="N2141" i="16"/>
  <c r="M2141" i="16" s="1"/>
  <c r="A2106" i="16"/>
  <c r="A2157" i="16"/>
  <c r="N2146" i="16"/>
  <c r="J2146" i="16" s="1"/>
  <c r="N2125" i="16"/>
  <c r="K2125" i="16" s="1"/>
  <c r="A2173" i="16"/>
  <c r="N2114" i="16"/>
  <c r="H2114" i="16" s="1"/>
  <c r="N2108" i="16"/>
  <c r="M2108" i="16" s="1"/>
  <c r="A3083" i="16"/>
  <c r="H3084" i="16"/>
  <c r="I3084" i="16"/>
  <c r="J3081" i="16"/>
  <c r="I3081" i="16"/>
  <c r="M3084" i="16"/>
  <c r="L3084" i="16"/>
  <c r="K3084" i="16"/>
  <c r="L3074" i="16"/>
  <c r="M3074" i="16"/>
  <c r="A3075" i="16"/>
  <c r="L3078" i="16"/>
  <c r="H3076" i="16"/>
  <c r="K3078" i="16"/>
  <c r="J3078" i="16"/>
  <c r="I3078" i="16"/>
  <c r="H3078" i="16"/>
  <c r="M3073" i="16"/>
  <c r="L3073" i="16"/>
  <c r="A3079" i="16"/>
  <c r="J3076" i="16"/>
  <c r="L3076" i="16"/>
  <c r="K3076" i="16"/>
  <c r="M3076" i="16"/>
  <c r="A3072" i="16"/>
  <c r="A3071" i="16"/>
  <c r="A3070" i="16"/>
  <c r="A3069" i="16"/>
  <c r="A3068" i="16"/>
  <c r="A3067" i="16"/>
  <c r="A3066" i="16"/>
  <c r="A3065" i="16"/>
  <c r="A3064" i="16"/>
  <c r="A3063" i="16"/>
  <c r="A3062" i="16"/>
  <c r="A3061" i="16"/>
  <c r="A3060" i="16"/>
  <c r="A3059" i="16"/>
  <c r="A3058" i="16"/>
  <c r="A3057" i="16"/>
  <c r="A3056" i="16"/>
  <c r="K3012" i="16"/>
  <c r="L3012" i="16"/>
  <c r="I3012" i="16"/>
  <c r="H3012" i="16"/>
  <c r="J3012" i="16"/>
  <c r="M3012" i="16"/>
  <c r="K3000" i="16"/>
  <c r="I3000" i="16"/>
  <c r="M3000" i="16"/>
  <c r="H2836" i="16"/>
  <c r="J2836" i="16"/>
  <c r="I2836" i="16"/>
  <c r="K2836" i="16"/>
  <c r="L2836" i="16"/>
  <c r="M2836" i="16"/>
  <c r="A3013" i="16"/>
  <c r="N3013" i="16"/>
  <c r="J2926" i="16"/>
  <c r="K2926" i="16"/>
  <c r="N3055" i="16"/>
  <c r="H3022" i="16"/>
  <c r="L3022" i="16"/>
  <c r="K3022" i="16"/>
  <c r="A3055" i="16"/>
  <c r="M3046" i="16"/>
  <c r="H3046" i="16"/>
  <c r="I3046" i="16"/>
  <c r="J3046" i="16"/>
  <c r="K3046" i="16"/>
  <c r="L3046" i="16"/>
  <c r="A3022" i="16"/>
  <c r="A2549" i="16"/>
  <c r="N2549" i="16"/>
  <c r="M3021" i="16"/>
  <c r="L3021" i="16"/>
  <c r="J3021" i="16"/>
  <c r="H3021" i="16"/>
  <c r="I3021" i="16"/>
  <c r="K3021" i="16"/>
  <c r="N2823" i="16"/>
  <c r="A2823" i="16"/>
  <c r="M3045" i="16"/>
  <c r="H3045" i="16"/>
  <c r="J3045" i="16"/>
  <c r="K3045" i="16"/>
  <c r="I3045" i="16"/>
  <c r="L3045" i="16"/>
  <c r="N2991" i="16"/>
  <c r="A2991" i="16"/>
  <c r="K2938" i="16"/>
  <c r="M2938" i="16"/>
  <c r="I2884" i="16"/>
  <c r="N2942" i="16"/>
  <c r="N2870" i="16"/>
  <c r="J2785" i="16"/>
  <c r="K2785" i="16"/>
  <c r="H2785" i="16"/>
  <c r="I2785" i="16"/>
  <c r="L2785" i="16"/>
  <c r="M2785" i="16"/>
  <c r="K2731" i="16"/>
  <c r="M2731" i="16"/>
  <c r="I2731" i="16"/>
  <c r="L2731" i="16"/>
  <c r="J2731" i="16"/>
  <c r="H2731" i="16"/>
  <c r="N2614" i="16"/>
  <c r="A2614" i="16"/>
  <c r="J2997" i="16"/>
  <c r="M2997" i="16"/>
  <c r="I2997" i="16"/>
  <c r="H2997" i="16"/>
  <c r="K2997" i="16"/>
  <c r="N3036" i="16"/>
  <c r="A3036" i="16"/>
  <c r="L2997" i="16"/>
  <c r="J2928" i="16"/>
  <c r="K2928" i="16"/>
  <c r="L2928" i="16"/>
  <c r="H2928" i="16"/>
  <c r="N2799" i="16"/>
  <c r="I2718" i="16"/>
  <c r="J2718" i="16"/>
  <c r="K2718" i="16"/>
  <c r="H2718" i="16"/>
  <c r="L2718" i="16"/>
  <c r="M2718" i="16"/>
  <c r="A2920" i="16"/>
  <c r="M2989" i="16"/>
  <c r="H2989" i="16"/>
  <c r="I2989" i="16"/>
  <c r="J2989" i="16"/>
  <c r="K2989" i="16"/>
  <c r="L2989" i="16"/>
  <c r="N2941" i="16"/>
  <c r="I2630" i="16"/>
  <c r="L2820" i="16"/>
  <c r="H2820" i="16"/>
  <c r="I2820" i="16"/>
  <c r="J2820" i="16"/>
  <c r="K2820" i="16"/>
  <c r="M2820" i="16"/>
  <c r="I2784" i="16"/>
  <c r="H2784" i="16"/>
  <c r="K2784" i="16"/>
  <c r="L2784" i="16"/>
  <c r="J2784" i="16"/>
  <c r="M2784" i="16"/>
  <c r="K2916" i="16"/>
  <c r="J2916" i="16"/>
  <c r="I2916" i="16"/>
  <c r="M2916" i="16"/>
  <c r="H2916" i="16"/>
  <c r="L2916" i="16"/>
  <c r="N3003" i="16"/>
  <c r="A3003" i="16"/>
  <c r="N2110" i="16"/>
  <c r="A2110" i="16"/>
  <c r="L2988" i="16"/>
  <c r="H2988" i="16"/>
  <c r="N3048" i="16"/>
  <c r="A3048" i="16"/>
  <c r="I3014" i="16"/>
  <c r="M3014" i="16"/>
  <c r="K3014" i="16"/>
  <c r="H3014" i="16"/>
  <c r="J3014" i="16"/>
  <c r="L3014" i="16"/>
  <c r="A2980" i="16"/>
  <c r="N2980" i="16"/>
  <c r="H2945" i="16"/>
  <c r="I2945" i="16"/>
  <c r="N2906" i="16"/>
  <c r="A2851" i="16"/>
  <c r="N2851" i="16"/>
  <c r="M2883" i="16"/>
  <c r="I2883" i="16"/>
  <c r="J2883" i="16"/>
  <c r="A2752" i="16"/>
  <c r="N2752" i="16"/>
  <c r="N2800" i="16"/>
  <c r="A2800" i="16"/>
  <c r="N2985" i="16"/>
  <c r="K2929" i="16"/>
  <c r="I2873" i="16"/>
  <c r="J2873" i="16"/>
  <c r="K2873" i="16"/>
  <c r="L2873" i="16"/>
  <c r="J2641" i="16"/>
  <c r="M2641" i="16"/>
  <c r="K2641" i="16"/>
  <c r="H2641" i="16"/>
  <c r="L2641" i="16"/>
  <c r="A3019" i="16"/>
  <c r="A3007" i="16"/>
  <c r="H3018" i="16"/>
  <c r="I3018" i="16"/>
  <c r="L3018" i="16"/>
  <c r="J3018" i="16"/>
  <c r="K3018" i="16"/>
  <c r="M3018" i="16"/>
  <c r="I3033" i="16"/>
  <c r="M3033" i="16"/>
  <c r="J3033" i="16"/>
  <c r="H3033" i="16"/>
  <c r="K3033" i="16"/>
  <c r="K2948" i="16"/>
  <c r="J2948" i="16"/>
  <c r="M2948" i="16"/>
  <c r="L2653" i="16"/>
  <c r="H2653" i="16"/>
  <c r="I2653" i="16"/>
  <c r="N2910" i="16"/>
  <c r="M2973" i="16"/>
  <c r="I2973" i="16"/>
  <c r="K2973" i="16"/>
  <c r="N2782" i="16"/>
  <c r="A2782" i="16"/>
  <c r="L2948" i="16"/>
  <c r="H2880" i="16"/>
  <c r="L2880" i="16"/>
  <c r="I2880" i="16"/>
  <c r="J2880" i="16"/>
  <c r="N2749" i="16"/>
  <c r="A2749" i="16"/>
  <c r="A2961" i="16"/>
  <c r="N2961" i="16"/>
  <c r="N2694" i="16"/>
  <c r="H3007" i="16"/>
  <c r="I3007" i="16"/>
  <c r="L2751" i="16"/>
  <c r="K2751" i="16"/>
  <c r="H2751" i="16"/>
  <c r="I2899" i="16"/>
  <c r="K2899" i="16"/>
  <c r="L2899" i="16"/>
  <c r="H2899" i="16"/>
  <c r="J2899" i="16"/>
  <c r="M2899" i="16"/>
  <c r="M2672" i="16"/>
  <c r="J2763" i="16"/>
  <c r="L2763" i="16"/>
  <c r="H2763" i="16"/>
  <c r="I2763" i="16"/>
  <c r="K2763" i="16"/>
  <c r="N2744" i="16"/>
  <c r="A2744" i="16"/>
  <c r="I2948" i="16"/>
  <c r="L3051" i="16"/>
  <c r="M3030" i="16"/>
  <c r="H2948" i="16"/>
  <c r="M2926" i="16"/>
  <c r="K2880" i="16"/>
  <c r="N2806" i="16"/>
  <c r="A2806" i="16"/>
  <c r="N2692" i="16"/>
  <c r="A2692" i="16"/>
  <c r="I2531" i="16"/>
  <c r="L2531" i="16"/>
  <c r="M2531" i="16"/>
  <c r="H2531" i="16"/>
  <c r="J2531" i="16"/>
  <c r="K2531" i="16"/>
  <c r="N2986" i="16"/>
  <c r="J3006" i="16"/>
  <c r="H3006" i="16"/>
  <c r="I3006" i="16"/>
  <c r="L3006" i="16"/>
  <c r="M3006" i="16"/>
  <c r="K3006" i="16"/>
  <c r="H2926" i="16"/>
  <c r="N2897" i="16"/>
  <c r="A2897" i="16"/>
  <c r="K2867" i="16"/>
  <c r="L2867" i="16"/>
  <c r="H2867" i="16"/>
  <c r="I2867" i="16"/>
  <c r="J2867" i="16"/>
  <c r="N2680" i="16"/>
  <c r="H3054" i="16"/>
  <c r="I3054" i="16"/>
  <c r="J3054" i="16"/>
  <c r="K3054" i="16"/>
  <c r="L3054" i="16"/>
  <c r="N3010" i="16"/>
  <c r="M2960" i="16"/>
  <c r="N2890" i="16"/>
  <c r="A2871" i="16"/>
  <c r="N2871" i="16"/>
  <c r="N2847" i="16"/>
  <c r="A2942" i="16"/>
  <c r="H2935" i="16"/>
  <c r="K2935" i="16"/>
  <c r="I2935" i="16"/>
  <c r="J2935" i="16"/>
  <c r="L2935" i="16"/>
  <c r="M2935" i="16"/>
  <c r="N2896" i="16"/>
  <c r="N2893" i="16"/>
  <c r="A2854" i="16"/>
  <c r="N2854" i="16"/>
  <c r="A2847" i="16"/>
  <c r="N2810" i="16"/>
  <c r="N2793" i="16"/>
  <c r="N2778" i="16"/>
  <c r="N2745" i="16"/>
  <c r="A2745" i="16"/>
  <c r="K2691" i="16"/>
  <c r="N2676" i="16"/>
  <c r="J2663" i="16"/>
  <c r="K2663" i="16"/>
  <c r="H2663" i="16"/>
  <c r="I2663" i="16"/>
  <c r="L2663" i="16"/>
  <c r="M2663" i="16"/>
  <c r="J2596" i="16"/>
  <c r="N2196" i="16"/>
  <c r="A2196" i="16"/>
  <c r="N3009" i="16"/>
  <c r="N2967" i="16"/>
  <c r="N2853" i="16"/>
  <c r="N2850" i="16"/>
  <c r="N2816" i="16"/>
  <c r="A2810" i="16"/>
  <c r="A2793" i="16"/>
  <c r="A2778" i="16"/>
  <c r="A2676" i="16"/>
  <c r="H3042" i="16"/>
  <c r="I3042" i="16"/>
  <c r="N2979" i="16"/>
  <c r="A2910" i="16"/>
  <c r="N2903" i="16"/>
  <c r="A2874" i="16"/>
  <c r="N2843" i="16"/>
  <c r="N2833" i="16"/>
  <c r="N2777" i="16"/>
  <c r="N2732" i="16"/>
  <c r="N2702" i="16"/>
  <c r="M2592" i="16"/>
  <c r="J2592" i="16"/>
  <c r="K2592" i="16"/>
  <c r="I2691" i="16"/>
  <c r="J2691" i="16"/>
  <c r="L2691" i="16"/>
  <c r="M2691" i="16"/>
  <c r="A2680" i="16"/>
  <c r="M2537" i="16"/>
  <c r="J2537" i="16"/>
  <c r="K2537" i="16"/>
  <c r="L2537" i="16"/>
  <c r="M3054" i="16"/>
  <c r="A3010" i="16"/>
  <c r="N3027" i="16"/>
  <c r="N2813" i="16"/>
  <c r="M2617" i="16"/>
  <c r="J2617" i="16"/>
  <c r="K2617" i="16"/>
  <c r="L2617" i="16"/>
  <c r="H2617" i="16"/>
  <c r="I2540" i="16"/>
  <c r="A2532" i="16"/>
  <c r="N2532" i="16"/>
  <c r="K3026" i="16"/>
  <c r="H3026" i="16"/>
  <c r="I3023" i="16"/>
  <c r="J2822" i="16"/>
  <c r="H2822" i="16"/>
  <c r="L2822" i="16"/>
  <c r="M2822" i="16"/>
  <c r="M2595" i="16"/>
  <c r="L3050" i="16"/>
  <c r="L3047" i="16"/>
  <c r="H3041" i="16"/>
  <c r="M3038" i="16"/>
  <c r="K3035" i="16"/>
  <c r="H3029" i="16"/>
  <c r="N3017" i="16"/>
  <c r="L3011" i="16"/>
  <c r="J3005" i="16"/>
  <c r="L3002" i="16"/>
  <c r="K2999" i="16"/>
  <c r="L2990" i="16"/>
  <c r="L2981" i="16"/>
  <c r="H2978" i="16"/>
  <c r="J2975" i="16"/>
  <c r="I2943" i="16"/>
  <c r="K2943" i="16"/>
  <c r="L2943" i="16"/>
  <c r="I2934" i="16"/>
  <c r="K2931" i="16"/>
  <c r="N2925" i="16"/>
  <c r="L2918" i="16"/>
  <c r="J2895" i="16"/>
  <c r="L2895" i="16"/>
  <c r="M2869" i="16"/>
  <c r="L2780" i="16"/>
  <c r="N2735" i="16"/>
  <c r="M2727" i="16"/>
  <c r="K2712" i="16"/>
  <c r="M2712" i="16"/>
  <c r="I2712" i="16"/>
  <c r="J2712" i="16"/>
  <c r="J2678" i="16"/>
  <c r="I2582" i="16"/>
  <c r="M2780" i="16"/>
  <c r="K3050" i="16"/>
  <c r="K3047" i="16"/>
  <c r="L3038" i="16"/>
  <c r="J3035" i="16"/>
  <c r="K3011" i="16"/>
  <c r="H3005" i="16"/>
  <c r="K3002" i="16"/>
  <c r="J2999" i="16"/>
  <c r="K2990" i="16"/>
  <c r="K2981" i="16"/>
  <c r="N2966" i="16"/>
  <c r="J2931" i="16"/>
  <c r="I2921" i="16"/>
  <c r="L2921" i="16"/>
  <c r="H2921" i="16"/>
  <c r="K2918" i="16"/>
  <c r="N2886" i="16"/>
  <c r="N2863" i="16"/>
  <c r="M2845" i="16"/>
  <c r="J2845" i="16"/>
  <c r="N2805" i="16"/>
  <c r="J2780" i="16"/>
  <c r="L2727" i="16"/>
  <c r="I2678" i="16"/>
  <c r="J2801" i="16"/>
  <c r="H2801" i="16"/>
  <c r="K2801" i="16"/>
  <c r="L2801" i="16"/>
  <c r="K2727" i="16"/>
  <c r="K2674" i="16"/>
  <c r="H2674" i="16"/>
  <c r="A2424" i="16"/>
  <c r="I3050" i="16"/>
  <c r="I3038" i="16"/>
  <c r="I3011" i="16"/>
  <c r="I3002" i="16"/>
  <c r="I2990" i="16"/>
  <c r="L2924" i="16"/>
  <c r="K2921" i="16"/>
  <c r="I2918" i="16"/>
  <c r="K2888" i="16"/>
  <c r="J2885" i="16"/>
  <c r="K2885" i="16"/>
  <c r="L2885" i="16"/>
  <c r="A2866" i="16"/>
  <c r="N2866" i="16"/>
  <c r="H2862" i="16"/>
  <c r="I2862" i="16"/>
  <c r="K2862" i="16"/>
  <c r="M2801" i="16"/>
  <c r="A2743" i="16"/>
  <c r="L2734" i="16"/>
  <c r="J2727" i="16"/>
  <c r="N2716" i="16"/>
  <c r="N2705" i="16"/>
  <c r="A2705" i="16"/>
  <c r="K2666" i="16"/>
  <c r="M2666" i="16"/>
  <c r="H2666" i="16"/>
  <c r="N2599" i="16"/>
  <c r="A2548" i="16"/>
  <c r="N2548" i="16"/>
  <c r="N2947" i="16"/>
  <c r="A2947" i="16"/>
  <c r="H3050" i="16"/>
  <c r="H3038" i="16"/>
  <c r="N3032" i="16"/>
  <c r="H3011" i="16"/>
  <c r="H2987" i="16"/>
  <c r="N2972" i="16"/>
  <c r="A2972" i="16"/>
  <c r="K2924" i="16"/>
  <c r="J2921" i="16"/>
  <c r="H2918" i="16"/>
  <c r="N2892" i="16"/>
  <c r="J2888" i="16"/>
  <c r="M2885" i="16"/>
  <c r="M2862" i="16"/>
  <c r="N2835" i="16"/>
  <c r="I2801" i="16"/>
  <c r="K2734" i="16"/>
  <c r="H2727" i="16"/>
  <c r="I2700" i="16"/>
  <c r="K2700" i="16"/>
  <c r="M2700" i="16"/>
  <c r="H2700" i="16"/>
  <c r="L2700" i="16"/>
  <c r="J2700" i="16"/>
  <c r="N2577" i="16"/>
  <c r="A2397" i="16"/>
  <c r="N2397" i="16"/>
  <c r="N2849" i="16"/>
  <c r="N2825" i="16"/>
  <c r="K2758" i="16"/>
  <c r="L2758" i="16"/>
  <c r="J2734" i="16"/>
  <c r="N2686" i="16"/>
  <c r="A2686" i="16"/>
  <c r="N2644" i="16"/>
  <c r="A2644" i="16"/>
  <c r="H2586" i="16"/>
  <c r="I2586" i="16"/>
  <c r="J2586" i="16"/>
  <c r="K2586" i="16"/>
  <c r="L2586" i="16"/>
  <c r="M2586" i="16"/>
  <c r="A2552" i="16"/>
  <c r="N2552" i="16"/>
  <c r="N2828" i="16"/>
  <c r="A2828" i="16"/>
  <c r="A2825" i="16"/>
  <c r="I2811" i="16"/>
  <c r="K2811" i="16"/>
  <c r="L2811" i="16"/>
  <c r="I2772" i="16"/>
  <c r="J2772" i="16"/>
  <c r="I2734" i="16"/>
  <c r="H2685" i="16"/>
  <c r="I2685" i="16"/>
  <c r="I2551" i="16"/>
  <c r="L2551" i="16"/>
  <c r="H2551" i="16"/>
  <c r="J2551" i="16"/>
  <c r="K2551" i="16"/>
  <c r="M2551" i="16"/>
  <c r="A2436" i="16"/>
  <c r="N2436" i="16"/>
  <c r="L3005" i="16"/>
  <c r="H2734" i="16"/>
  <c r="I2607" i="16"/>
  <c r="L2607" i="16"/>
  <c r="J2607" i="16"/>
  <c r="H2607" i="16"/>
  <c r="M2607" i="16"/>
  <c r="N2564" i="16"/>
  <c r="A2564" i="16"/>
  <c r="M2435" i="16"/>
  <c r="I2435" i="16"/>
  <c r="J2971" i="16"/>
  <c r="J2901" i="16"/>
  <c r="N2872" i="16"/>
  <c r="J2811" i="16"/>
  <c r="J2790" i="16"/>
  <c r="L2772" i="16"/>
  <c r="N2769" i="16"/>
  <c r="N2581" i="16"/>
  <c r="J2563" i="16"/>
  <c r="H2563" i="16"/>
  <c r="K2563" i="16"/>
  <c r="L2563" i="16"/>
  <c r="K2934" i="16"/>
  <c r="M2934" i="16"/>
  <c r="K2494" i="16"/>
  <c r="I2494" i="16"/>
  <c r="J2494" i="16"/>
  <c r="H2485" i="16"/>
  <c r="I2485" i="16"/>
  <c r="K2485" i="16"/>
  <c r="M2485" i="16"/>
  <c r="J2485" i="16"/>
  <c r="L2485" i="16"/>
  <c r="I2931" i="16"/>
  <c r="H2931" i="16"/>
  <c r="J2879" i="16"/>
  <c r="H2879" i="16"/>
  <c r="I2879" i="16"/>
  <c r="K2879" i="16"/>
  <c r="J2978" i="16"/>
  <c r="I2969" i="16"/>
  <c r="H2969" i="16"/>
  <c r="K2969" i="16"/>
  <c r="L2969" i="16"/>
  <c r="A2960" i="16"/>
  <c r="K2233" i="16"/>
  <c r="A2148" i="16"/>
  <c r="N2148" i="16"/>
  <c r="M3047" i="16"/>
  <c r="I3026" i="16"/>
  <c r="M2990" i="16"/>
  <c r="N2922" i="16"/>
  <c r="L2879" i="16"/>
  <c r="I2905" i="16"/>
  <c r="H2905" i="16"/>
  <c r="J2905" i="16"/>
  <c r="K2905" i="16"/>
  <c r="M2905" i="16"/>
  <c r="N3008" i="16"/>
  <c r="A3008" i="16"/>
  <c r="K2898" i="16"/>
  <c r="J2898" i="16"/>
  <c r="L2898" i="16"/>
  <c r="M2898" i="16"/>
  <c r="H3025" i="16"/>
  <c r="I3025" i="16"/>
  <c r="J3025" i="16"/>
  <c r="K3025" i="16"/>
  <c r="L3025" i="16"/>
  <c r="M3025" i="16"/>
  <c r="N2940" i="16"/>
  <c r="A2940" i="16"/>
  <c r="I2898" i="16"/>
  <c r="H3031" i="16"/>
  <c r="I3031" i="16"/>
  <c r="L3031" i="16"/>
  <c r="M3031" i="16"/>
  <c r="J2995" i="16"/>
  <c r="N2993" i="16"/>
  <c r="L2904" i="16"/>
  <c r="I2904" i="16"/>
  <c r="J2904" i="16"/>
  <c r="K2904" i="16"/>
  <c r="M2904" i="16"/>
  <c r="H2901" i="16"/>
  <c r="H2811" i="16"/>
  <c r="K2772" i="16"/>
  <c r="N2765" i="16"/>
  <c r="K3052" i="16"/>
  <c r="I3043" i="16"/>
  <c r="L3040" i="16"/>
  <c r="J3034" i="16"/>
  <c r="I2995" i="16"/>
  <c r="A2993" i="16"/>
  <c r="N2936" i="16"/>
  <c r="M2933" i="16"/>
  <c r="H2904" i="16"/>
  <c r="A2841" i="16"/>
  <c r="N2821" i="16"/>
  <c r="A2808" i="16"/>
  <c r="K2790" i="16"/>
  <c r="H2772" i="16"/>
  <c r="A2750" i="16"/>
  <c r="N2750" i="16"/>
  <c r="L2737" i="16"/>
  <c r="J2737" i="16"/>
  <c r="I2707" i="16"/>
  <c r="H2673" i="16"/>
  <c r="J2673" i="16"/>
  <c r="I2673" i="16"/>
  <c r="K2673" i="16"/>
  <c r="L2673" i="16"/>
  <c r="K2646" i="16"/>
  <c r="I2563" i="16"/>
  <c r="N2954" i="16"/>
  <c r="A2954" i="16"/>
  <c r="M2879" i="16"/>
  <c r="H2915" i="16"/>
  <c r="I2915" i="16"/>
  <c r="J2915" i="16"/>
  <c r="K2915" i="16"/>
  <c r="L2915" i="16"/>
  <c r="M2915" i="16"/>
  <c r="N2802" i="16"/>
  <c r="J3011" i="16"/>
  <c r="I2999" i="16"/>
  <c r="N3053" i="16"/>
  <c r="N3020" i="16"/>
  <c r="I2971" i="16"/>
  <c r="M2971" i="16"/>
  <c r="J2924" i="16"/>
  <c r="A3053" i="16"/>
  <c r="H2971" i="16"/>
  <c r="K2968" i="16"/>
  <c r="J3052" i="16"/>
  <c r="H3043" i="16"/>
  <c r="K3040" i="16"/>
  <c r="K3001" i="16"/>
  <c r="H2995" i="16"/>
  <c r="H2992" i="16"/>
  <c r="N2946" i="16"/>
  <c r="L2933" i="16"/>
  <c r="N2834" i="16"/>
  <c r="N2794" i="16"/>
  <c r="M2673" i="16"/>
  <c r="H3047" i="16"/>
  <c r="I3047" i="16"/>
  <c r="J3029" i="16"/>
  <c r="J3026" i="16"/>
  <c r="M2999" i="16"/>
  <c r="N2957" i="16"/>
  <c r="N2842" i="16"/>
  <c r="N3044" i="16"/>
  <c r="A2966" i="16"/>
  <c r="J2918" i="16"/>
  <c r="L2971" i="16"/>
  <c r="I2924" i="16"/>
  <c r="I2875" i="16"/>
  <c r="M2875" i="16"/>
  <c r="J2875" i="16"/>
  <c r="K2875" i="16"/>
  <c r="H2875" i="16"/>
  <c r="L2875" i="16"/>
  <c r="M3052" i="16"/>
  <c r="I3052" i="16"/>
  <c r="J3040" i="16"/>
  <c r="L3001" i="16"/>
  <c r="A2946" i="16"/>
  <c r="N2797" i="16"/>
  <c r="N2689" i="16"/>
  <c r="N2654" i="16"/>
  <c r="M2507" i="16"/>
  <c r="K2507" i="16"/>
  <c r="H2507" i="16"/>
  <c r="I2507" i="16"/>
  <c r="J2507" i="16"/>
  <c r="L2507" i="16"/>
  <c r="N2829" i="16"/>
  <c r="A2829" i="16"/>
  <c r="L2999" i="16"/>
  <c r="M2969" i="16"/>
  <c r="J3002" i="16"/>
  <c r="K3028" i="16"/>
  <c r="I3028" i="16"/>
  <c r="L3028" i="16"/>
  <c r="M3028" i="16"/>
  <c r="N2962" i="16"/>
  <c r="L3052" i="16"/>
  <c r="J3043" i="16"/>
  <c r="H3028" i="16"/>
  <c r="A2965" i="16"/>
  <c r="N2965" i="16"/>
  <c r="K2933" i="16"/>
  <c r="A2742" i="16"/>
  <c r="N2742" i="16"/>
  <c r="N2964" i="16"/>
  <c r="I2933" i="16"/>
  <c r="N2914" i="16"/>
  <c r="L2907" i="16"/>
  <c r="N2858" i="16"/>
  <c r="N2818" i="16"/>
  <c r="N2783" i="16"/>
  <c r="I2737" i="16"/>
  <c r="I2726" i="16"/>
  <c r="H2726" i="16"/>
  <c r="J2726" i="16"/>
  <c r="K2726" i="16"/>
  <c r="A2689" i="16"/>
  <c r="A2507" i="16"/>
  <c r="L3041" i="16"/>
  <c r="M3005" i="16"/>
  <c r="I3005" i="16"/>
  <c r="J2671" i="16"/>
  <c r="K2671" i="16"/>
  <c r="L2671" i="16"/>
  <c r="N2310" i="16"/>
  <c r="A2310" i="16"/>
  <c r="I3035" i="16"/>
  <c r="M3035" i="16"/>
  <c r="H3035" i="16"/>
  <c r="H2996" i="16"/>
  <c r="I2996" i="16"/>
  <c r="L2996" i="16"/>
  <c r="H2981" i="16"/>
  <c r="I2981" i="16"/>
  <c r="M2931" i="16"/>
  <c r="N2889" i="16"/>
  <c r="N2565" i="16"/>
  <c r="M3050" i="16"/>
  <c r="L2975" i="16"/>
  <c r="H2975" i="16"/>
  <c r="K2975" i="16"/>
  <c r="M2975" i="16"/>
  <c r="H2869" i="16"/>
  <c r="I2869" i="16"/>
  <c r="K2869" i="16"/>
  <c r="L2869" i="16"/>
  <c r="J3038" i="16"/>
  <c r="J2990" i="16"/>
  <c r="H3034" i="16"/>
  <c r="K3034" i="16"/>
  <c r="L3034" i="16"/>
  <c r="K3031" i="16"/>
  <c r="K2995" i="16"/>
  <c r="J3031" i="16"/>
  <c r="H2933" i="16"/>
  <c r="K2907" i="16"/>
  <c r="H2861" i="16"/>
  <c r="M2861" i="16"/>
  <c r="I2861" i="16"/>
  <c r="J2861" i="16"/>
  <c r="K2861" i="16"/>
  <c r="N2830" i="16"/>
  <c r="I2760" i="16"/>
  <c r="J2760" i="16"/>
  <c r="K2760" i="16"/>
  <c r="L2760" i="16"/>
  <c r="H2760" i="16"/>
  <c r="A2746" i="16"/>
  <c r="N2746" i="16"/>
  <c r="H2737" i="16"/>
  <c r="N2719" i="16"/>
  <c r="A2719" i="16"/>
  <c r="A2627" i="16"/>
  <c r="N2627" i="16"/>
  <c r="J2506" i="16"/>
  <c r="L2506" i="16"/>
  <c r="M2506" i="16"/>
  <c r="I2506" i="16"/>
  <c r="K2506" i="16"/>
  <c r="H2506" i="16"/>
  <c r="I3029" i="16"/>
  <c r="M2981" i="16"/>
  <c r="N2963" i="16"/>
  <c r="J2934" i="16"/>
  <c r="H2898" i="16"/>
  <c r="K3043" i="16"/>
  <c r="M3034" i="16"/>
  <c r="A2949" i="16"/>
  <c r="N2949" i="16"/>
  <c r="N2930" i="16"/>
  <c r="N2911" i="16"/>
  <c r="M2864" i="16"/>
  <c r="L2861" i="16"/>
  <c r="N2855" i="16"/>
  <c r="A2855" i="16"/>
  <c r="N2844" i="16"/>
  <c r="N2827" i="16"/>
  <c r="M2760" i="16"/>
  <c r="J2733" i="16"/>
  <c r="M2733" i="16"/>
  <c r="H2733" i="16"/>
  <c r="I2733" i="16"/>
  <c r="K2733" i="16"/>
  <c r="L2733" i="16"/>
  <c r="H2618" i="16"/>
  <c r="J2618" i="16"/>
  <c r="L2618" i="16"/>
  <c r="L2934" i="16"/>
  <c r="K2780" i="16"/>
  <c r="I2780" i="16"/>
  <c r="N2578" i="16"/>
  <c r="N2465" i="16"/>
  <c r="A2465" i="16"/>
  <c r="I3041" i="16"/>
  <c r="M3002" i="16"/>
  <c r="H2950" i="16"/>
  <c r="I2950" i="16"/>
  <c r="J2950" i="16"/>
  <c r="K2950" i="16"/>
  <c r="L2950" i="16"/>
  <c r="N2846" i="16"/>
  <c r="M3043" i="16"/>
  <c r="L2995" i="16"/>
  <c r="I2939" i="16"/>
  <c r="M2939" i="16"/>
  <c r="A2838" i="16"/>
  <c r="N2838" i="16"/>
  <c r="A2791" i="16"/>
  <c r="N2791" i="16"/>
  <c r="N2937" i="16"/>
  <c r="A2983" i="16"/>
  <c r="N2983" i="16"/>
  <c r="K2900" i="16"/>
  <c r="H2900" i="16"/>
  <c r="N2881" i="16"/>
  <c r="N2807" i="16"/>
  <c r="N2711" i="16"/>
  <c r="A2711" i="16"/>
  <c r="N2699" i="16"/>
  <c r="A2699" i="16"/>
  <c r="K2631" i="16"/>
  <c r="L2631" i="16"/>
  <c r="M2618" i="16"/>
  <c r="N2542" i="16"/>
  <c r="A2542" i="16"/>
  <c r="H2537" i="16"/>
  <c r="N3039" i="16"/>
  <c r="J2633" i="16"/>
  <c r="M2633" i="16"/>
  <c r="J3041" i="16"/>
  <c r="I2978" i="16"/>
  <c r="H2924" i="16"/>
  <c r="H2878" i="16"/>
  <c r="L2878" i="16"/>
  <c r="H3040" i="16"/>
  <c r="I3040" i="16"/>
  <c r="J3028" i="16"/>
  <c r="N3049" i="16"/>
  <c r="N3016" i="16"/>
  <c r="A2977" i="16"/>
  <c r="N2974" i="16"/>
  <c r="N2955" i="16"/>
  <c r="N2952" i="16"/>
  <c r="M2900" i="16"/>
  <c r="A2881" i="16"/>
  <c r="N2868" i="16"/>
  <c r="M2622" i="16"/>
  <c r="H2622" i="16"/>
  <c r="I2622" i="16"/>
  <c r="J2622" i="16"/>
  <c r="K2622" i="16"/>
  <c r="N2533" i="16"/>
  <c r="N2917" i="16"/>
  <c r="N2669" i="16"/>
  <c r="N2440" i="16"/>
  <c r="A2440" i="16"/>
  <c r="N2423" i="16"/>
  <c r="A2423" i="16"/>
  <c r="K2409" i="16"/>
  <c r="H2409" i="16"/>
  <c r="I2409" i="16"/>
  <c r="J2409" i="16"/>
  <c r="L2409" i="16"/>
  <c r="J2684" i="16"/>
  <c r="K2684" i="16"/>
  <c r="L2684" i="16"/>
  <c r="H2684" i="16"/>
  <c r="L2664" i="16"/>
  <c r="J2647" i="16"/>
  <c r="M2647" i="16"/>
  <c r="H2647" i="16"/>
  <c r="L2647" i="16"/>
  <c r="N2637" i="16"/>
  <c r="A2637" i="16"/>
  <c r="N2585" i="16"/>
  <c r="A2585" i="16"/>
  <c r="I2560" i="16"/>
  <c r="M2409" i="16"/>
  <c r="N2510" i="16"/>
  <c r="A2510" i="16"/>
  <c r="N2786" i="16"/>
  <c r="K2747" i="16"/>
  <c r="L2747" i="16"/>
  <c r="I2747" i="16"/>
  <c r="H2747" i="16"/>
  <c r="J2747" i="16"/>
  <c r="K2588" i="16"/>
  <c r="M2426" i="16"/>
  <c r="H2426" i="16"/>
  <c r="I2426" i="16"/>
  <c r="J2426" i="16"/>
  <c r="K2426" i="16"/>
  <c r="L2426" i="16"/>
  <c r="N2518" i="16"/>
  <c r="A2518" i="16"/>
  <c r="I2443" i="16"/>
  <c r="L2443" i="16"/>
  <c r="K2443" i="16"/>
  <c r="J2443" i="16"/>
  <c r="M2443" i="16"/>
  <c r="M2470" i="16"/>
  <c r="H2470" i="16"/>
  <c r="I2470" i="16"/>
  <c r="J2470" i="16"/>
  <c r="K2470" i="16"/>
  <c r="L2470" i="16"/>
  <c r="L2452" i="16"/>
  <c r="J2452" i="16"/>
  <c r="K2452" i="16"/>
  <c r="M2452" i="16"/>
  <c r="H2452" i="16"/>
  <c r="I2452" i="16"/>
  <c r="A2470" i="16"/>
  <c r="A2439" i="16"/>
  <c r="N2944" i="16"/>
  <c r="N2927" i="16"/>
  <c r="N2876" i="16"/>
  <c r="N2839" i="16"/>
  <c r="I2773" i="16"/>
  <c r="J2773" i="16"/>
  <c r="K2773" i="16"/>
  <c r="L2773" i="16"/>
  <c r="K2659" i="16"/>
  <c r="M2659" i="16"/>
  <c r="L2624" i="16"/>
  <c r="K2624" i="16"/>
  <c r="M2624" i="16"/>
  <c r="I2624" i="16"/>
  <c r="N2697" i="16"/>
  <c r="A2697" i="16"/>
  <c r="N2667" i="16"/>
  <c r="N2609" i="16"/>
  <c r="A2609" i="16"/>
  <c r="I2579" i="16"/>
  <c r="K2579" i="16"/>
  <c r="A2944" i="16"/>
  <c r="A2927" i="16"/>
  <c r="N2909" i="16"/>
  <c r="N2894" i="16"/>
  <c r="I2887" i="16"/>
  <c r="A2839" i="16"/>
  <c r="M2773" i="16"/>
  <c r="N2757" i="16"/>
  <c r="L2659" i="16"/>
  <c r="N2628" i="16"/>
  <c r="A2628" i="16"/>
  <c r="A2714" i="16"/>
  <c r="N2714" i="16"/>
  <c r="N2539" i="16"/>
  <c r="N2530" i="16"/>
  <c r="A2530" i="16"/>
  <c r="I2521" i="16"/>
  <c r="J2521" i="16"/>
  <c r="H2521" i="16"/>
  <c r="K2521" i="16"/>
  <c r="L2521" i="16"/>
  <c r="M2521" i="16"/>
  <c r="J2474" i="16"/>
  <c r="L2474" i="16"/>
  <c r="M2474" i="16"/>
  <c r="H2474" i="16"/>
  <c r="I2474" i="16"/>
  <c r="K2474" i="16"/>
  <c r="N2740" i="16"/>
  <c r="A2571" i="16"/>
  <c r="N2571" i="16"/>
  <c r="L2529" i="16"/>
  <c r="A2474" i="16"/>
  <c r="N2998" i="16"/>
  <c r="A2814" i="16"/>
  <c r="N2814" i="16"/>
  <c r="A2740" i="16"/>
  <c r="A2600" i="16"/>
  <c r="N3037" i="16"/>
  <c r="A3037" i="16"/>
  <c r="A3015" i="16"/>
  <c r="N3015" i="16"/>
  <c r="A2998" i="16"/>
  <c r="N2958" i="16"/>
  <c r="N2912" i="16"/>
  <c r="N2902" i="16"/>
  <c r="N2798" i="16"/>
  <c r="J2562" i="16"/>
  <c r="M2562" i="16"/>
  <c r="I2562" i="16"/>
  <c r="K2562" i="16"/>
  <c r="H2562" i="16"/>
  <c r="I2516" i="16"/>
  <c r="J2516" i="16"/>
  <c r="L2516" i="16"/>
  <c r="M2516" i="16"/>
  <c r="K2729" i="16"/>
  <c r="I2729" i="16"/>
  <c r="L2729" i="16"/>
  <c r="M2729" i="16"/>
  <c r="N2723" i="16"/>
  <c r="N2639" i="16"/>
  <c r="A2639" i="16"/>
  <c r="H2529" i="16"/>
  <c r="I2529" i="16"/>
  <c r="J2529" i="16"/>
  <c r="M2529" i="16"/>
  <c r="K2994" i="16"/>
  <c r="J2994" i="16"/>
  <c r="N2932" i="16"/>
  <c r="N2857" i="16"/>
  <c r="N2817" i="16"/>
  <c r="A2817" i="16"/>
  <c r="A2804" i="16"/>
  <c r="A2723" i="16"/>
  <c r="N2670" i="16"/>
  <c r="A2670" i="16"/>
  <c r="N2616" i="16"/>
  <c r="A2616" i="16"/>
  <c r="L2591" i="16"/>
  <c r="A2534" i="16"/>
  <c r="N2534" i="16"/>
  <c r="N2478" i="16"/>
  <c r="A2478" i="16"/>
  <c r="N2826" i="16"/>
  <c r="A2708" i="16"/>
  <c r="N2708" i="16"/>
  <c r="A2652" i="16"/>
  <c r="N2652" i="16"/>
  <c r="A2635" i="16"/>
  <c r="N2635" i="16"/>
  <c r="N2621" i="16"/>
  <c r="N2613" i="16"/>
  <c r="N2589" i="16"/>
  <c r="N2574" i="16"/>
  <c r="A2574" i="16"/>
  <c r="N2393" i="16"/>
  <c r="N2860" i="16"/>
  <c r="N2704" i="16"/>
  <c r="N2651" i="16"/>
  <c r="N2620" i="16"/>
  <c r="A2620" i="16"/>
  <c r="N2605" i="16"/>
  <c r="I2472" i="16"/>
  <c r="H2472" i="16"/>
  <c r="J2472" i="16"/>
  <c r="L2472" i="16"/>
  <c r="M2472" i="16"/>
  <c r="N2280" i="16"/>
  <c r="A2280" i="16"/>
  <c r="N2865" i="16"/>
  <c r="A2860" i="16"/>
  <c r="N2722" i="16"/>
  <c r="A2704" i="16"/>
  <c r="A2651" i="16"/>
  <c r="N2447" i="16"/>
  <c r="A2340" i="16"/>
  <c r="N2340" i="16"/>
  <c r="H2464" i="16"/>
  <c r="I2464" i="16"/>
  <c r="K2464" i="16"/>
  <c r="M2464" i="16"/>
  <c r="J2464" i="16"/>
  <c r="L2464" i="16"/>
  <c r="N2576" i="16"/>
  <c r="N2344" i="16"/>
  <c r="A2344" i="16"/>
  <c r="N2335" i="16"/>
  <c r="H2640" i="16"/>
  <c r="I2640" i="16"/>
  <c r="L2640" i="16"/>
  <c r="M2640" i="16"/>
  <c r="J2640" i="16"/>
  <c r="A2619" i="16"/>
  <c r="N2619" i="16"/>
  <c r="H2601" i="16"/>
  <c r="J2601" i="16"/>
  <c r="I2601" i="16"/>
  <c r="K2601" i="16"/>
  <c r="K2496" i="16"/>
  <c r="N2360" i="16"/>
  <c r="A2360" i="16"/>
  <c r="L2597" i="16"/>
  <c r="M2597" i="16"/>
  <c r="I2597" i="16"/>
  <c r="H2597" i="16"/>
  <c r="K2597" i="16"/>
  <c r="I2575" i="16"/>
  <c r="L2575" i="16"/>
  <c r="J2575" i="16"/>
  <c r="H2575" i="16"/>
  <c r="K2575" i="16"/>
  <c r="M2575" i="16"/>
  <c r="A2554" i="16"/>
  <c r="N2554" i="16"/>
  <c r="J2597" i="16"/>
  <c r="A2587" i="16"/>
  <c r="N2587" i="16"/>
  <c r="N2553" i="16"/>
  <c r="N2463" i="16"/>
  <c r="N2730" i="16"/>
  <c r="A2583" i="16"/>
  <c r="N2583" i="16"/>
  <c r="I2475" i="16"/>
  <c r="A2463" i="16"/>
  <c r="N2923" i="16"/>
  <c r="N2882" i="16"/>
  <c r="N2877" i="16"/>
  <c r="N2787" i="16"/>
  <c r="A2787" i="16"/>
  <c r="N2759" i="16"/>
  <c r="A2759" i="16"/>
  <c r="N2608" i="16"/>
  <c r="N2568" i="16"/>
  <c r="A2568" i="16"/>
  <c r="I2526" i="16"/>
  <c r="J2526" i="16"/>
  <c r="N2511" i="16"/>
  <c r="A2511" i="16"/>
  <c r="N2803" i="16"/>
  <c r="A2803" i="16"/>
  <c r="N2913" i="16"/>
  <c r="N2840" i="16"/>
  <c r="N2795" i="16"/>
  <c r="N2756" i="16"/>
  <c r="L2662" i="16"/>
  <c r="M2662" i="16"/>
  <c r="K2662" i="16"/>
  <c r="I2662" i="16"/>
  <c r="N2590" i="16"/>
  <c r="A2590" i="16"/>
  <c r="A2557" i="16"/>
  <c r="N2557" i="16"/>
  <c r="N2546" i="16"/>
  <c r="A2913" i="16"/>
  <c r="A2840" i="16"/>
  <c r="A2795" i="16"/>
  <c r="A2756" i="16"/>
  <c r="N2753" i="16"/>
  <c r="N2715" i="16"/>
  <c r="N2690" i="16"/>
  <c r="N2681" i="16"/>
  <c r="A2662" i="16"/>
  <c r="K2556" i="16"/>
  <c r="I2556" i="16"/>
  <c r="M2556" i="16"/>
  <c r="M2394" i="16"/>
  <c r="J2394" i="16"/>
  <c r="K2394" i="16"/>
  <c r="L2394" i="16"/>
  <c r="H2394" i="16"/>
  <c r="I2394" i="16"/>
  <c r="N2351" i="16"/>
  <c r="A2351" i="16"/>
  <c r="I2755" i="16"/>
  <c r="H2755" i="16"/>
  <c r="L2755" i="16"/>
  <c r="J2695" i="16"/>
  <c r="H2695" i="16"/>
  <c r="K2695" i="16"/>
  <c r="L2661" i="16"/>
  <c r="K2661" i="16"/>
  <c r="N2487" i="16"/>
  <c r="N2629" i="16"/>
  <c r="A2479" i="16"/>
  <c r="N2479" i="16"/>
  <c r="N2492" i="16"/>
  <c r="N2401" i="16"/>
  <c r="A2401" i="16"/>
  <c r="N2372" i="16"/>
  <c r="A2372" i="16"/>
  <c r="L2279" i="16"/>
  <c r="H2279" i="16"/>
  <c r="M2279" i="16"/>
  <c r="I2279" i="16"/>
  <c r="J2279" i="16"/>
  <c r="K2279" i="16"/>
  <c r="N2473" i="16"/>
  <c r="N2458" i="16"/>
  <c r="A2458" i="16"/>
  <c r="N2454" i="16"/>
  <c r="N2450" i="16"/>
  <c r="A2450" i="16"/>
  <c r="L2295" i="16"/>
  <c r="M2295" i="16"/>
  <c r="N2477" i="16"/>
  <c r="A2473" i="16"/>
  <c r="L2457" i="16"/>
  <c r="H2457" i="16"/>
  <c r="J2457" i="16"/>
  <c r="I2449" i="16"/>
  <c r="J2449" i="16"/>
  <c r="H2449" i="16"/>
  <c r="K2449" i="16"/>
  <c r="N2446" i="16"/>
  <c r="N2442" i="16"/>
  <c r="N2513" i="16"/>
  <c r="K2457" i="16"/>
  <c r="L2449" i="16"/>
  <c r="I2306" i="16"/>
  <c r="M2306" i="16"/>
  <c r="H2306" i="16"/>
  <c r="L2306" i="16"/>
  <c r="N2812" i="16"/>
  <c r="N2774" i="16"/>
  <c r="L2658" i="16"/>
  <c r="M2658" i="16"/>
  <c r="J2658" i="16"/>
  <c r="K2658" i="16"/>
  <c r="N2655" i="16"/>
  <c r="H2567" i="16"/>
  <c r="I2567" i="16"/>
  <c r="K2306" i="16"/>
  <c r="N2524" i="16"/>
  <c r="N2408" i="16"/>
  <c r="A2408" i="16"/>
  <c r="J2306" i="16"/>
  <c r="A2524" i="16"/>
  <c r="H2520" i="16"/>
  <c r="I2520" i="16"/>
  <c r="N2538" i="16"/>
  <c r="A2538" i="16"/>
  <c r="N2720" i="16"/>
  <c r="N2594" i="16"/>
  <c r="J2567" i="16"/>
  <c r="N2561" i="16"/>
  <c r="A2561" i="16"/>
  <c r="N2527" i="16"/>
  <c r="A2495" i="16"/>
  <c r="A2445" i="16"/>
  <c r="N2332" i="16"/>
  <c r="A2332" i="16"/>
  <c r="A2311" i="16"/>
  <c r="N2311" i="16"/>
  <c r="N2856" i="16"/>
  <c r="N2819" i="16"/>
  <c r="N2781" i="16"/>
  <c r="N2717" i="16"/>
  <c r="H2471" i="16"/>
  <c r="K2471" i="16"/>
  <c r="N2771" i="16"/>
  <c r="I2728" i="16"/>
  <c r="J2679" i="16"/>
  <c r="H2679" i="16"/>
  <c r="M2679" i="16"/>
  <c r="K2679" i="16"/>
  <c r="N2649" i="16"/>
  <c r="K2370" i="16"/>
  <c r="J2370" i="16"/>
  <c r="L2370" i="16"/>
  <c r="M2370" i="16"/>
  <c r="H2370" i="16"/>
  <c r="N2776" i="16"/>
  <c r="A2771" i="16"/>
  <c r="N2682" i="16"/>
  <c r="A2679" i="16"/>
  <c r="A2649" i="16"/>
  <c r="K2515" i="16"/>
  <c r="I2515" i="16"/>
  <c r="J2515" i="16"/>
  <c r="M2483" i="16"/>
  <c r="N2824" i="16"/>
  <c r="A2764" i="16"/>
  <c r="N2764" i="16"/>
  <c r="N2544" i="16"/>
  <c r="N2468" i="16"/>
  <c r="I2355" i="16"/>
  <c r="J2355" i="16"/>
  <c r="H2355" i="16"/>
  <c r="K2355" i="16"/>
  <c r="L2355" i="16"/>
  <c r="M2355" i="16"/>
  <c r="N2348" i="16"/>
  <c r="A2348" i="16"/>
  <c r="N2296" i="16"/>
  <c r="A2296" i="16"/>
  <c r="N2390" i="16"/>
  <c r="I2354" i="16"/>
  <c r="J2354" i="16"/>
  <c r="K2354" i="16"/>
  <c r="M2354" i="16"/>
  <c r="H2330" i="16"/>
  <c r="I2330" i="16"/>
  <c r="M2330" i="16"/>
  <c r="J2330" i="16"/>
  <c r="K2330" i="16"/>
  <c r="L2330" i="16"/>
  <c r="N2362" i="16"/>
  <c r="N2228" i="16"/>
  <c r="A2228" i="16"/>
  <c r="N2350" i="16"/>
  <c r="H2444" i="16"/>
  <c r="J2444" i="16"/>
  <c r="M2444" i="16"/>
  <c r="A2404" i="16"/>
  <c r="N2404" i="16"/>
  <c r="I2489" i="16"/>
  <c r="J2489" i="16"/>
  <c r="K2489" i="16"/>
  <c r="N2486" i="16"/>
  <c r="H2469" i="16"/>
  <c r="M2469" i="16"/>
  <c r="L2444" i="16"/>
  <c r="M2489" i="16"/>
  <c r="L2469" i="16"/>
  <c r="H2455" i="16"/>
  <c r="L2455" i="16"/>
  <c r="M2455" i="16"/>
  <c r="I2455" i="16"/>
  <c r="J2455" i="16"/>
  <c r="K2455" i="16"/>
  <c r="K2444" i="16"/>
  <c r="N2430" i="16"/>
  <c r="I2444" i="16"/>
  <c r="H2317" i="16"/>
  <c r="I2317" i="16"/>
  <c r="J2317" i="16"/>
  <c r="L2317" i="16"/>
  <c r="I2451" i="16"/>
  <c r="L2451" i="16"/>
  <c r="J2451" i="16"/>
  <c r="I2645" i="16"/>
  <c r="H2645" i="16"/>
  <c r="K2645" i="16"/>
  <c r="N2525" i="16"/>
  <c r="I2469" i="16"/>
  <c r="M2451" i="16"/>
  <c r="N2321" i="16"/>
  <c r="A2321" i="16"/>
  <c r="N2528" i="16"/>
  <c r="N2281" i="16"/>
  <c r="N2277" i="16"/>
  <c r="A2277" i="16"/>
  <c r="N2710" i="16"/>
  <c r="K2693" i="16"/>
  <c r="L2645" i="16"/>
  <c r="A2528" i="16"/>
  <c r="N2414" i="16"/>
  <c r="N2399" i="16"/>
  <c r="N2502" i="16"/>
  <c r="N2369" i="16"/>
  <c r="A2369" i="16"/>
  <c r="L2541" i="16"/>
  <c r="N2508" i="16"/>
  <c r="N2505" i="16"/>
  <c r="N2433" i="16"/>
  <c r="A2433" i="16"/>
  <c r="N2425" i="16"/>
  <c r="N2566" i="16"/>
  <c r="N2428" i="16"/>
  <c r="N2410" i="16"/>
  <c r="N2606" i="16"/>
  <c r="N2569" i="16"/>
  <c r="N2558" i="16"/>
  <c r="N2535" i="16"/>
  <c r="N2484" i="16"/>
  <c r="N2448" i="16"/>
  <c r="N2324" i="16"/>
  <c r="N2307" i="16"/>
  <c r="A2307" i="16"/>
  <c r="N2434" i="16"/>
  <c r="N2431" i="16"/>
  <c r="A2431" i="16"/>
  <c r="N2420" i="16"/>
  <c r="J2323" i="16"/>
  <c r="M2323" i="16"/>
  <c r="H2323" i="16"/>
  <c r="A2437" i="16"/>
  <c r="N2437" i="16"/>
  <c r="J2356" i="16"/>
  <c r="M2356" i="16"/>
  <c r="N2327" i="16"/>
  <c r="A2327" i="16"/>
  <c r="N2231" i="16"/>
  <c r="J2267" i="16"/>
  <c r="N2416" i="16"/>
  <c r="H2381" i="16"/>
  <c r="J2381" i="16"/>
  <c r="L2381" i="16"/>
  <c r="I2381" i="16"/>
  <c r="K2381" i="16"/>
  <c r="M2381" i="16"/>
  <c r="N2363" i="16"/>
  <c r="N2349" i="16"/>
  <c r="N2593" i="16"/>
  <c r="N2500" i="16"/>
  <c r="A2453" i="16"/>
  <c r="N2453" i="16"/>
  <c r="N2497" i="16"/>
  <c r="N2491" i="16"/>
  <c r="A2491" i="16"/>
  <c r="N2482" i="16"/>
  <c r="N2503" i="16"/>
  <c r="M2499" i="16"/>
  <c r="H2432" i="16"/>
  <c r="J2432" i="16"/>
  <c r="N2337" i="16"/>
  <c r="A2263" i="16"/>
  <c r="N2263" i="16"/>
  <c r="A2503" i="16"/>
  <c r="L2499" i="16"/>
  <c r="M2432" i="16"/>
  <c r="L2418" i="16"/>
  <c r="N2278" i="16"/>
  <c r="A2278" i="16"/>
  <c r="J2499" i="16"/>
  <c r="N2481" i="16"/>
  <c r="L2432" i="16"/>
  <c r="N2422" i="16"/>
  <c r="N2319" i="16"/>
  <c r="J2270" i="16"/>
  <c r="M2270" i="16"/>
  <c r="I2270" i="16"/>
  <c r="N2234" i="16"/>
  <c r="A2391" i="16"/>
  <c r="N2391" i="16"/>
  <c r="N2373" i="16"/>
  <c r="A2135" i="16"/>
  <c r="N2135" i="16"/>
  <c r="N2161" i="16"/>
  <c r="A2161" i="16"/>
  <c r="N2309" i="16"/>
  <c r="A2309" i="16"/>
  <c r="H2237" i="16"/>
  <c r="I2237" i="16"/>
  <c r="J2237" i="16"/>
  <c r="K2237" i="16"/>
  <c r="L2237" i="16"/>
  <c r="M2237" i="16"/>
  <c r="L2236" i="16"/>
  <c r="I2236" i="16"/>
  <c r="M2236" i="16"/>
  <c r="J2236" i="16"/>
  <c r="K2236" i="16"/>
  <c r="A2253" i="16"/>
  <c r="N2253" i="16"/>
  <c r="H2357" i="16"/>
  <c r="J2357" i="16"/>
  <c r="K2357" i="16"/>
  <c r="L2357" i="16"/>
  <c r="N2268" i="16"/>
  <c r="N2241" i="16"/>
  <c r="A2241" i="16"/>
  <c r="N2713" i="16"/>
  <c r="A2713" i="16"/>
  <c r="N2625" i="16"/>
  <c r="N2322" i="16"/>
  <c r="A2268" i="16"/>
  <c r="N2559" i="16"/>
  <c r="N2498" i="16"/>
  <c r="N2329" i="16"/>
  <c r="N2604" i="16"/>
  <c r="N2523" i="16"/>
  <c r="N2375" i="16"/>
  <c r="A2286" i="16"/>
  <c r="N2286" i="16"/>
  <c r="N2264" i="16"/>
  <c r="N2216" i="16"/>
  <c r="A2216" i="16"/>
  <c r="J2195" i="16"/>
  <c r="I2195" i="16"/>
  <c r="K2195" i="16"/>
  <c r="H2195" i="16"/>
  <c r="L2195" i="16"/>
  <c r="M2195" i="16"/>
  <c r="A2604" i="16"/>
  <c r="A2523" i="16"/>
  <c r="N2512" i="16"/>
  <c r="A2512" i="16"/>
  <c r="A2375" i="16"/>
  <c r="A2264" i="16"/>
  <c r="A2252" i="16"/>
  <c r="N2252" i="16"/>
  <c r="N2683" i="16"/>
  <c r="N2632" i="16"/>
  <c r="N2501" i="16"/>
  <c r="N2493" i="16"/>
  <c r="N2361" i="16"/>
  <c r="N2293" i="16"/>
  <c r="N2227" i="16"/>
  <c r="A2227" i="16"/>
  <c r="N2302" i="16"/>
  <c r="N2379" i="16"/>
  <c r="N2376" i="16"/>
  <c r="N2325" i="16"/>
  <c r="H2283" i="16"/>
  <c r="I2283" i="16"/>
  <c r="H2212" i="16"/>
  <c r="I2212" i="16"/>
  <c r="J2212" i="16"/>
  <c r="K2212" i="16"/>
  <c r="N2198" i="16"/>
  <c r="A2198" i="16"/>
  <c r="I2189" i="16"/>
  <c r="J2189" i="16"/>
  <c r="K2189" i="16"/>
  <c r="L2189" i="16"/>
  <c r="H2276" i="16"/>
  <c r="I2276" i="16"/>
  <c r="J2276" i="16"/>
  <c r="M2276" i="16"/>
  <c r="L2276" i="16"/>
  <c r="H2266" i="16"/>
  <c r="I2266" i="16"/>
  <c r="J2266" i="16"/>
  <c r="K2266" i="16"/>
  <c r="N2240" i="16"/>
  <c r="A2382" i="16"/>
  <c r="N2382" i="16"/>
  <c r="N2328" i="16"/>
  <c r="A2328" i="16"/>
  <c r="N2318" i="16"/>
  <c r="N2220" i="16"/>
  <c r="N2438" i="16"/>
  <c r="I2371" i="16"/>
  <c r="K2371" i="16"/>
  <c r="L2371" i="16"/>
  <c r="A2318" i="16"/>
  <c r="N2287" i="16"/>
  <c r="N2193" i="16"/>
  <c r="A2193" i="16"/>
  <c r="A2181" i="16"/>
  <c r="H2219" i="16"/>
  <c r="I2219" i="16"/>
  <c r="J2219" i="16"/>
  <c r="K2219" i="16"/>
  <c r="M2219" i="16"/>
  <c r="L2219" i="16"/>
  <c r="N2407" i="16"/>
  <c r="N2388" i="16"/>
  <c r="N2331" i="16"/>
  <c r="N2284" i="16"/>
  <c r="A2284" i="16"/>
  <c r="N2224" i="16"/>
  <c r="N2167" i="16"/>
  <c r="A2167" i="16"/>
  <c r="N2257" i="16"/>
  <c r="A2257" i="16"/>
  <c r="N2223" i="16"/>
  <c r="N2191" i="16"/>
  <c r="N2152" i="16"/>
  <c r="A2152" i="16"/>
  <c r="N2170" i="16"/>
  <c r="N2151" i="16"/>
  <c r="J2140" i="16"/>
  <c r="I2162" i="16"/>
  <c r="K2162" i="16"/>
  <c r="M2162" i="16"/>
  <c r="N2144" i="16"/>
  <c r="A2247" i="16"/>
  <c r="N2247" i="16"/>
  <c r="N2201" i="16"/>
  <c r="N2222" i="16"/>
  <c r="A2222" i="16"/>
  <c r="I2169" i="16"/>
  <c r="H2169" i="16"/>
  <c r="J2169" i="16"/>
  <c r="K2169" i="16"/>
  <c r="L2169" i="16"/>
  <c r="N2117" i="16"/>
  <c r="A2117" i="16"/>
  <c r="N2256" i="16"/>
  <c r="N2250" i="16"/>
  <c r="N2204" i="16"/>
  <c r="N2584" i="16"/>
  <c r="N2421" i="16"/>
  <c r="N2359" i="16"/>
  <c r="N2353" i="16"/>
  <c r="N2346" i="16"/>
  <c r="N2343" i="16"/>
  <c r="A2343" i="16"/>
  <c r="N2308" i="16"/>
  <c r="N2305" i="16"/>
  <c r="A2305" i="16"/>
  <c r="A2204" i="16"/>
  <c r="N2519" i="16"/>
  <c r="N2395" i="16"/>
  <c r="N2314" i="16"/>
  <c r="H2203" i="16"/>
  <c r="I2203" i="16"/>
  <c r="J2203" i="16"/>
  <c r="N2197" i="16"/>
  <c r="A2197" i="16"/>
  <c r="L2265" i="16"/>
  <c r="A2259" i="16"/>
  <c r="N2259" i="16"/>
  <c r="M2203" i="16"/>
  <c r="N2415" i="16"/>
  <c r="A2415" i="16"/>
  <c r="N2412" i="16"/>
  <c r="N2377" i="16"/>
  <c r="M2316" i="16"/>
  <c r="J2265" i="16"/>
  <c r="N2262" i="16"/>
  <c r="N2246" i="16"/>
  <c r="N2207" i="16"/>
  <c r="L2203" i="16"/>
  <c r="A2190" i="16"/>
  <c r="N2190" i="16"/>
  <c r="N2129" i="16"/>
  <c r="A2129" i="16"/>
  <c r="N2249" i="16"/>
  <c r="N2239" i="16"/>
  <c r="N2461" i="16"/>
  <c r="N2406" i="16"/>
  <c r="A2406" i="16"/>
  <c r="N2326" i="16"/>
  <c r="I2316" i="16"/>
  <c r="N2158" i="16"/>
  <c r="N2466" i="16"/>
  <c r="N2352" i="16"/>
  <c r="N2339" i="16"/>
  <c r="H2316" i="16"/>
  <c r="N2243" i="16"/>
  <c r="K2184" i="16"/>
  <c r="L2184" i="16"/>
  <c r="M2184" i="16"/>
  <c r="I2184" i="16"/>
  <c r="N2138" i="16"/>
  <c r="N2113" i="16"/>
  <c r="N2294" i="16"/>
  <c r="N2150" i="16"/>
  <c r="A2150" i="16"/>
  <c r="N2300" i="16"/>
  <c r="A2294" i="16"/>
  <c r="N2209" i="16"/>
  <c r="A2209" i="16"/>
  <c r="H2290" i="16"/>
  <c r="K2290" i="16"/>
  <c r="N2288" i="16"/>
  <c r="N2248" i="16"/>
  <c r="H2244" i="16"/>
  <c r="I2244" i="16"/>
  <c r="J2244" i="16"/>
  <c r="N2232" i="16"/>
  <c r="A2232" i="16"/>
  <c r="H2139" i="16"/>
  <c r="K2139" i="16"/>
  <c r="N2459" i="16"/>
  <c r="N2342" i="16"/>
  <c r="N2269" i="16"/>
  <c r="L2244" i="16"/>
  <c r="N2205" i="16"/>
  <c r="N2182" i="16"/>
  <c r="A2179" i="16"/>
  <c r="N2179" i="16"/>
  <c r="M2139" i="16"/>
  <c r="N2133" i="16"/>
  <c r="A2133" i="16"/>
  <c r="N2166" i="16"/>
  <c r="N2126" i="16"/>
  <c r="A2126" i="16"/>
  <c r="N2383" i="16"/>
  <c r="A2383" i="16"/>
  <c r="N2289" i="16"/>
  <c r="N2245" i="16"/>
  <c r="N2145" i="16"/>
  <c r="N2136" i="16"/>
  <c r="N2120" i="16"/>
  <c r="N2208" i="16"/>
  <c r="N2156" i="16"/>
  <c r="A2156" i="16"/>
  <c r="N2374" i="16"/>
  <c r="A2374" i="16"/>
  <c r="N2238" i="16"/>
  <c r="N2229" i="16"/>
  <c r="A2229" i="16"/>
  <c r="N2122" i="16"/>
  <c r="N2115" i="16"/>
  <c r="N2112" i="16"/>
  <c r="N2261" i="16"/>
  <c r="N2186" i="16"/>
  <c r="N2159" i="16"/>
  <c r="N2400" i="16"/>
  <c r="N2273" i="16"/>
  <c r="N2118" i="16"/>
  <c r="N2392" i="16"/>
  <c r="H2260" i="16"/>
  <c r="I2260" i="16"/>
  <c r="J2260" i="16"/>
  <c r="K2260" i="16"/>
  <c r="N2177" i="16"/>
  <c r="N2128" i="16"/>
  <c r="A2118" i="16"/>
  <c r="N2134" i="16"/>
  <c r="N2149" i="16"/>
  <c r="A2149" i="16"/>
  <c r="N2137" i="16"/>
  <c r="A2134" i="16"/>
  <c r="N2358" i="16"/>
  <c r="N2303" i="16"/>
  <c r="N2175" i="16"/>
  <c r="N2417" i="16"/>
  <c r="N2385" i="16"/>
  <c r="H2132" i="16"/>
  <c r="I2132" i="16"/>
  <c r="J2132" i="16"/>
  <c r="N2111" i="16"/>
  <c r="L2132" i="16"/>
  <c r="K2132" i="16"/>
  <c r="N2336" i="16"/>
  <c r="N2255" i="16"/>
  <c r="N2127" i="16"/>
  <c r="N2214" i="16"/>
  <c r="N2168" i="16"/>
  <c r="N2165" i="16"/>
  <c r="N2225" i="16"/>
  <c r="N2176" i="16"/>
  <c r="N2320" i="16"/>
  <c r="N2312" i="16"/>
  <c r="N2271" i="16"/>
  <c r="A2225" i="16"/>
  <c r="N2143" i="16"/>
  <c r="M2107" i="16"/>
  <c r="L2107" i="16"/>
  <c r="K2107" i="16"/>
  <c r="A2" i="16"/>
  <c r="B5" i="17"/>
  <c r="B5" i="73" s="1"/>
  <c r="C5" i="73" s="1"/>
  <c r="C3" i="18"/>
  <c r="K2595" i="16" l="1"/>
  <c r="L2139" i="16"/>
  <c r="J2496" i="16"/>
  <c r="H2579" i="16"/>
  <c r="L2435" i="16"/>
  <c r="I2490" i="16"/>
  <c r="J2595" i="16"/>
  <c r="M2299" i="16"/>
  <c r="I2171" i="16"/>
  <c r="H2451" i="16"/>
  <c r="J2579" i="16"/>
  <c r="L2595" i="16"/>
  <c r="I2592" i="16"/>
  <c r="H2299" i="16"/>
  <c r="M2171" i="16"/>
  <c r="L2154" i="16"/>
  <c r="L2579" i="16"/>
  <c r="I2595" i="16"/>
  <c r="H2592" i="16"/>
  <c r="K2299" i="16"/>
  <c r="H2171" i="16"/>
  <c r="I2591" i="16"/>
  <c r="H2884" i="16"/>
  <c r="K2884" i="16"/>
  <c r="M2671" i="16"/>
  <c r="J2490" i="16"/>
  <c r="H2671" i="16"/>
  <c r="L2679" i="16"/>
  <c r="H2556" i="16"/>
  <c r="L2612" i="16"/>
  <c r="L2610" i="16"/>
  <c r="L2926" i="16"/>
  <c r="J2283" i="16"/>
  <c r="L2267" i="16"/>
  <c r="K2267" i="16"/>
  <c r="I2267" i="16"/>
  <c r="J2371" i="16"/>
  <c r="M2267" i="16"/>
  <c r="I2357" i="16"/>
  <c r="K2171" i="16"/>
  <c r="M2283" i="16"/>
  <c r="L2283" i="16"/>
  <c r="H2490" i="16"/>
  <c r="K3051" i="16"/>
  <c r="L2490" i="16"/>
  <c r="H3051" i="16"/>
  <c r="K2703" i="16"/>
  <c r="K2490" i="16"/>
  <c r="J3051" i="16"/>
  <c r="I2703" i="16"/>
  <c r="J2703" i="16"/>
  <c r="H2703" i="16"/>
  <c r="K2677" i="16"/>
  <c r="M3080" i="16"/>
  <c r="K2514" i="16"/>
  <c r="J2677" i="16"/>
  <c r="L3080" i="16"/>
  <c r="J2514" i="16"/>
  <c r="I2677" i="16"/>
  <c r="L2920" i="16"/>
  <c r="H2514" i="16"/>
  <c r="H2677" i="16"/>
  <c r="K2920" i="16"/>
  <c r="M2514" i="16"/>
  <c r="J2920" i="16"/>
  <c r="L2514" i="16"/>
  <c r="L2766" i="16"/>
  <c r="L3079" i="16"/>
  <c r="J2610" i="16"/>
  <c r="J2517" i="16"/>
  <c r="H2919" i="16"/>
  <c r="H2908" i="16"/>
  <c r="L2919" i="16"/>
  <c r="M3057" i="16"/>
  <c r="K2919" i="16"/>
  <c r="L2556" i="16"/>
  <c r="L3067" i="16"/>
  <c r="M2919" i="16"/>
  <c r="J3058" i="16"/>
  <c r="K3079" i="16"/>
  <c r="M2657" i="16"/>
  <c r="J3079" i="16"/>
  <c r="I2657" i="16"/>
  <c r="H3061" i="16"/>
  <c r="I3079" i="16"/>
  <c r="L2743" i="16"/>
  <c r="K2642" i="16"/>
  <c r="H2610" i="16"/>
  <c r="H2809" i="16"/>
  <c r="J2657" i="16"/>
  <c r="J2809" i="16"/>
  <c r="H3062" i="16"/>
  <c r="J3062" i="16"/>
  <c r="H2495" i="16"/>
  <c r="M2775" i="16"/>
  <c r="K3062" i="16"/>
  <c r="I2495" i="16"/>
  <c r="H2646" i="16"/>
  <c r="I2788" i="16"/>
  <c r="L2908" i="16"/>
  <c r="M2951" i="16"/>
  <c r="J2768" i="16"/>
  <c r="M2610" i="16"/>
  <c r="H2788" i="16"/>
  <c r="J2908" i="16"/>
  <c r="L2536" i="16"/>
  <c r="L2951" i="16"/>
  <c r="J2815" i="16"/>
  <c r="L2768" i="16"/>
  <c r="J2789" i="16"/>
  <c r="I2536" i="16"/>
  <c r="J2951" i="16"/>
  <c r="H2815" i="16"/>
  <c r="K2768" i="16"/>
  <c r="I2724" i="16"/>
  <c r="M2520" i="16"/>
  <c r="M2675" i="16"/>
  <c r="J2536" i="16"/>
  <c r="H2951" i="16"/>
  <c r="H2768" i="16"/>
  <c r="L2520" i="16"/>
  <c r="H2611" i="16"/>
  <c r="K2675" i="16"/>
  <c r="M2439" i="16"/>
  <c r="K2610" i="16"/>
  <c r="K2908" i="16"/>
  <c r="K2951" i="16"/>
  <c r="I2768" i="16"/>
  <c r="J2919" i="16"/>
  <c r="K3066" i="16"/>
  <c r="L3082" i="16"/>
  <c r="J3080" i="16"/>
  <c r="I3080" i="16"/>
  <c r="M2928" i="16"/>
  <c r="J2841" i="16"/>
  <c r="L2657" i="16"/>
  <c r="J3061" i="16"/>
  <c r="H2743" i="16"/>
  <c r="H2657" i="16"/>
  <c r="M3061" i="16"/>
  <c r="J2495" i="16"/>
  <c r="M2908" i="16"/>
  <c r="K3024" i="16"/>
  <c r="L2775" i="16"/>
  <c r="J2520" i="16"/>
  <c r="I2611" i="16"/>
  <c r="I2646" i="16"/>
  <c r="H3082" i="16"/>
  <c r="M2567" i="16"/>
  <c r="L2665" i="16"/>
  <c r="K2665" i="16"/>
  <c r="K2668" i="16"/>
  <c r="K2547" i="16"/>
  <c r="J2665" i="16"/>
  <c r="H2668" i="16"/>
  <c r="J3056" i="16"/>
  <c r="J2739" i="16"/>
  <c r="K3056" i="16"/>
  <c r="L3062" i="16"/>
  <c r="H2545" i="16"/>
  <c r="M2636" i="16"/>
  <c r="M2739" i="16"/>
  <c r="M2638" i="16"/>
  <c r="L3056" i="16"/>
  <c r="M2572" i="16"/>
  <c r="L2636" i="16"/>
  <c r="K2623" i="16"/>
  <c r="M3056" i="16"/>
  <c r="L2543" i="16"/>
  <c r="L2709" i="16"/>
  <c r="J2572" i="16"/>
  <c r="M2543" i="16"/>
  <c r="J2688" i="16"/>
  <c r="I2572" i="16"/>
  <c r="H2543" i="16"/>
  <c r="L2688" i="16"/>
  <c r="I2988" i="16"/>
  <c r="K3057" i="16"/>
  <c r="M2665" i="16"/>
  <c r="H2665" i="16"/>
  <c r="H3056" i="16"/>
  <c r="J2547" i="16"/>
  <c r="K2739" i="16"/>
  <c r="J2668" i="16"/>
  <c r="H2636" i="16"/>
  <c r="M2547" i="16"/>
  <c r="M3062" i="16"/>
  <c r="L2739" i="16"/>
  <c r="L3075" i="16"/>
  <c r="J2623" i="16"/>
  <c r="K2688" i="16"/>
  <c r="K2988" i="16"/>
  <c r="L2623" i="16"/>
  <c r="J2988" i="16"/>
  <c r="I3057" i="16"/>
  <c r="M2920" i="16"/>
  <c r="L3057" i="16"/>
  <c r="L2235" i="16"/>
  <c r="I2647" i="16"/>
  <c r="H3072" i="16"/>
  <c r="H3080" i="16"/>
  <c r="H2642" i="16"/>
  <c r="I2668" i="16"/>
  <c r="M3072" i="16"/>
  <c r="M2292" i="16"/>
  <c r="H2292" i="16"/>
  <c r="M2210" i="16"/>
  <c r="K2265" i="16"/>
  <c r="I2439" i="16"/>
  <c r="I2210" i="16"/>
  <c r="M2265" i="16"/>
  <c r="K2439" i="16"/>
  <c r="H2254" i="16"/>
  <c r="J2439" i="16"/>
  <c r="J2254" i="16"/>
  <c r="H2439" i="16"/>
  <c r="J2292" i="16"/>
  <c r="I2265" i="16"/>
  <c r="J2218" i="16"/>
  <c r="I2218" i="16"/>
  <c r="I2347" i="16"/>
  <c r="M2218" i="16"/>
  <c r="M2178" i="16"/>
  <c r="L2178" i="16"/>
  <c r="L2218" i="16"/>
  <c r="M2199" i="16"/>
  <c r="J2154" i="16"/>
  <c r="J2123" i="16"/>
  <c r="J2282" i="16"/>
  <c r="L2282" i="16"/>
  <c r="I2282" i="16"/>
  <c r="H2411" i="16"/>
  <c r="L2411" i="16"/>
  <c r="J2411" i="16"/>
  <c r="I2411" i="16"/>
  <c r="M2411" i="16"/>
  <c r="J2419" i="16"/>
  <c r="L2403" i="16"/>
  <c r="K2304" i="16"/>
  <c r="H2154" i="16"/>
  <c r="H2418" i="16"/>
  <c r="M2419" i="16"/>
  <c r="M2297" i="16"/>
  <c r="I2106" i="16"/>
  <c r="H2419" i="16"/>
  <c r="L2106" i="16"/>
  <c r="J2106" i="16"/>
  <c r="H2456" i="16"/>
  <c r="M2456" i="16"/>
  <c r="I2418" i="16"/>
  <c r="K2456" i="16"/>
  <c r="M2172" i="16"/>
  <c r="J2418" i="16"/>
  <c r="J2456" i="16"/>
  <c r="K2418" i="16"/>
  <c r="L2456" i="16"/>
  <c r="H2365" i="16"/>
  <c r="M2154" i="16"/>
  <c r="H2194" i="16"/>
  <c r="K2154" i="16"/>
  <c r="H2304" i="16"/>
  <c r="J2163" i="16"/>
  <c r="K2403" i="16"/>
  <c r="J2403" i="16"/>
  <c r="K2445" i="16"/>
  <c r="I2445" i="16"/>
  <c r="K2106" i="16"/>
  <c r="L2367" i="16"/>
  <c r="L2298" i="16"/>
  <c r="H2298" i="16"/>
  <c r="J2445" i="16"/>
  <c r="L2445" i="16"/>
  <c r="H2445" i="16"/>
  <c r="H2403" i="16"/>
  <c r="M2403" i="16"/>
  <c r="M2230" i="16"/>
  <c r="J2297" i="16"/>
  <c r="J2367" i="16"/>
  <c r="M2142" i="16"/>
  <c r="M2457" i="16"/>
  <c r="J2299" i="16"/>
  <c r="H2258" i="16"/>
  <c r="I2341" i="16"/>
  <c r="J2364" i="16"/>
  <c r="M2200" i="16"/>
  <c r="H2341" i="16"/>
  <c r="L2402" i="16"/>
  <c r="M2402" i="16"/>
  <c r="J2119" i="16"/>
  <c r="M2367" i="16"/>
  <c r="I2367" i="16"/>
  <c r="M2462" i="16"/>
  <c r="J2402" i="16"/>
  <c r="I2364" i="16"/>
  <c r="H2402" i="16"/>
  <c r="I2424" i="16"/>
  <c r="J2301" i="16"/>
  <c r="L2217" i="16"/>
  <c r="I2366" i="16"/>
  <c r="K2402" i="16"/>
  <c r="K2424" i="16"/>
  <c r="K2217" i="16"/>
  <c r="M2424" i="16"/>
  <c r="H2405" i="16"/>
  <c r="L2389" i="16"/>
  <c r="I2299" i="16"/>
  <c r="L2183" i="16"/>
  <c r="M2398" i="16"/>
  <c r="M2441" i="16"/>
  <c r="L2441" i="16"/>
  <c r="J2441" i="16"/>
  <c r="L2387" i="16"/>
  <c r="I2441" i="16"/>
  <c r="K2387" i="16"/>
  <c r="L3019" i="16"/>
  <c r="I2920" i="16"/>
  <c r="M2365" i="16"/>
  <c r="K2441" i="16"/>
  <c r="J2387" i="16"/>
  <c r="H2907" i="16"/>
  <c r="K2365" i="16"/>
  <c r="I2387" i="16"/>
  <c r="M3051" i="16"/>
  <c r="J2751" i="16"/>
  <c r="K2775" i="16"/>
  <c r="L2634" i="16"/>
  <c r="I2365" i="16"/>
  <c r="M2495" i="16"/>
  <c r="J2384" i="16"/>
  <c r="H2387" i="16"/>
  <c r="I2739" i="16"/>
  <c r="I2751" i="16"/>
  <c r="J2775" i="16"/>
  <c r="K2634" i="16"/>
  <c r="M2884" i="16"/>
  <c r="H2173" i="16"/>
  <c r="L2365" i="16"/>
  <c r="L2495" i="16"/>
  <c r="J2488" i="16"/>
  <c r="M2677" i="16"/>
  <c r="I2762" i="16"/>
  <c r="I2638" i="16"/>
  <c r="I2642" i="16"/>
  <c r="M2668" i="16"/>
  <c r="I2775" i="16"/>
  <c r="M2634" i="16"/>
  <c r="L2884" i="16"/>
  <c r="J2907" i="16"/>
  <c r="I2634" i="16"/>
  <c r="M3079" i="16"/>
  <c r="M2260" i="16"/>
  <c r="H2634" i="16"/>
  <c r="L2848" i="16"/>
  <c r="M2202" i="16"/>
  <c r="K2848" i="16"/>
  <c r="L2202" i="16"/>
  <c r="J2852" i="16"/>
  <c r="J2304" i="16"/>
  <c r="J2202" i="16"/>
  <c r="J2285" i="16"/>
  <c r="I2304" i="16"/>
  <c r="L2483" i="16"/>
  <c r="M2688" i="16"/>
  <c r="I2688" i="16"/>
  <c r="L2396" i="16"/>
  <c r="H3060" i="16"/>
  <c r="I2285" i="16"/>
  <c r="M2304" i="16"/>
  <c r="K2462" i="16"/>
  <c r="J2483" i="16"/>
  <c r="I3060" i="16"/>
  <c r="H2285" i="16"/>
  <c r="M2550" i="16"/>
  <c r="I2483" i="16"/>
  <c r="I2636" i="16"/>
  <c r="I2626" i="16"/>
  <c r="M2703" i="16"/>
  <c r="M2907" i="16"/>
  <c r="L3060" i="16"/>
  <c r="K2258" i="16"/>
  <c r="I2163" i="16"/>
  <c r="L2550" i="16"/>
  <c r="J2380" i="16"/>
  <c r="H2483" i="16"/>
  <c r="I2298" i="16"/>
  <c r="J2636" i="16"/>
  <c r="M3060" i="16"/>
  <c r="J2235" i="16"/>
  <c r="M2266" i="16"/>
  <c r="I3061" i="16"/>
  <c r="M2106" i="16"/>
  <c r="H2333" i="16"/>
  <c r="K2114" i="16"/>
  <c r="H2213" i="16"/>
  <c r="L2380" i="16"/>
  <c r="H2367" i="16"/>
  <c r="K2380" i="16"/>
  <c r="H2364" i="16"/>
  <c r="I2380" i="16"/>
  <c r="M2345" i="16"/>
  <c r="M2380" i="16"/>
  <c r="L2345" i="16"/>
  <c r="L2116" i="16"/>
  <c r="J2345" i="16"/>
  <c r="K2185" i="16"/>
  <c r="H2345" i="16"/>
  <c r="K2124" i="16"/>
  <c r="K2116" i="16"/>
  <c r="K2345" i="16"/>
  <c r="K2173" i="16"/>
  <c r="J2116" i="16"/>
  <c r="J2173" i="16"/>
  <c r="I2116" i="16"/>
  <c r="J2258" i="16"/>
  <c r="I2173" i="16"/>
  <c r="H2116" i="16"/>
  <c r="I2258" i="16"/>
  <c r="H2235" i="16"/>
  <c r="I2290" i="16"/>
  <c r="J2181" i="16"/>
  <c r="K2160" i="16"/>
  <c r="J2696" i="16"/>
  <c r="K2766" i="16"/>
  <c r="L2678" i="16"/>
  <c r="M2788" i="16"/>
  <c r="K2743" i="16"/>
  <c r="L2736" i="16"/>
  <c r="L2815" i="16"/>
  <c r="M2832" i="16"/>
  <c r="H2630" i="16"/>
  <c r="L3064" i="16"/>
  <c r="I3072" i="16"/>
  <c r="L2693" i="16"/>
  <c r="I2815" i="16"/>
  <c r="H2181" i="16"/>
  <c r="I2160" i="16"/>
  <c r="H2766" i="16"/>
  <c r="J2788" i="16"/>
  <c r="L2790" i="16"/>
  <c r="I2743" i="16"/>
  <c r="J2736" i="16"/>
  <c r="L2832" i="16"/>
  <c r="K2630" i="16"/>
  <c r="J3072" i="16"/>
  <c r="J2693" i="16"/>
  <c r="I2181" i="16"/>
  <c r="L2788" i="16"/>
  <c r="H2160" i="16"/>
  <c r="H3023" i="16"/>
  <c r="M2766" i="16"/>
  <c r="K2808" i="16"/>
  <c r="M2736" i="16"/>
  <c r="K2832" i="16"/>
  <c r="M2630" i="16"/>
  <c r="I3065" i="16"/>
  <c r="K3072" i="16"/>
  <c r="I2693" i="16"/>
  <c r="L2630" i="16"/>
  <c r="J2160" i="16"/>
  <c r="L2429" i="16"/>
  <c r="J2295" i="16"/>
  <c r="M2475" i="16"/>
  <c r="H2378" i="16"/>
  <c r="I2766" i="16"/>
  <c r="J2808" i="16"/>
  <c r="M2790" i="16"/>
  <c r="K2736" i="16"/>
  <c r="I2832" i="16"/>
  <c r="J3065" i="16"/>
  <c r="H2693" i="16"/>
  <c r="I2124" i="16"/>
  <c r="L2162" i="16"/>
  <c r="H2429" i="16"/>
  <c r="L2475" i="16"/>
  <c r="L2789" i="16"/>
  <c r="I2808" i="16"/>
  <c r="I2790" i="16"/>
  <c r="H2736" i="16"/>
  <c r="H2832" i="16"/>
  <c r="K2696" i="16"/>
  <c r="H2678" i="16"/>
  <c r="J2743" i="16"/>
  <c r="I2295" i="16"/>
  <c r="L2290" i="16"/>
  <c r="K2295" i="16"/>
  <c r="K2475" i="16"/>
  <c r="K2789" i="16"/>
  <c r="J2646" i="16"/>
  <c r="M3024" i="16"/>
  <c r="J2290" i="16"/>
  <c r="M3082" i="16"/>
  <c r="L2567" i="16"/>
  <c r="H2475" i="16"/>
  <c r="I2789" i="16"/>
  <c r="K2536" i="16"/>
  <c r="J3024" i="16"/>
  <c r="L2254" i="16"/>
  <c r="I2226" i="16"/>
  <c r="H2789" i="16"/>
  <c r="K2618" i="16"/>
  <c r="L2646" i="16"/>
  <c r="J3023" i="16"/>
  <c r="H2536" i="16"/>
  <c r="K3067" i="16"/>
  <c r="M3067" i="16"/>
  <c r="I3073" i="16"/>
  <c r="I3085" i="16"/>
  <c r="J2462" i="16"/>
  <c r="J3073" i="16"/>
  <c r="H2162" i="16"/>
  <c r="K2254" i="16"/>
  <c r="M2160" i="16"/>
  <c r="J3057" i="16"/>
  <c r="H3068" i="16"/>
  <c r="K3073" i="16"/>
  <c r="K2469" i="16"/>
  <c r="M2254" i="16"/>
  <c r="I3069" i="16"/>
  <c r="I2178" i="16"/>
  <c r="J2550" i="16"/>
  <c r="M2611" i="16"/>
  <c r="M2696" i="16"/>
  <c r="M2815" i="16"/>
  <c r="K2317" i="16"/>
  <c r="J2729" i="16"/>
  <c r="K2678" i="16"/>
  <c r="M3075" i="16"/>
  <c r="L2211" i="16"/>
  <c r="H2180" i="16"/>
  <c r="L2206" i="16"/>
  <c r="K2206" i="16"/>
  <c r="M2215" i="16"/>
  <c r="M2211" i="16"/>
  <c r="K2215" i="16"/>
  <c r="I2215" i="16"/>
  <c r="K2298" i="16"/>
  <c r="M2242" i="16"/>
  <c r="M2298" i="16"/>
  <c r="L2258" i="16"/>
  <c r="M2163" i="16"/>
  <c r="M2125" i="16"/>
  <c r="H2155" i="16"/>
  <c r="M2371" i="16"/>
  <c r="I2695" i="16"/>
  <c r="L2695" i="16"/>
  <c r="M2695" i="16"/>
  <c r="H2489" i="16"/>
  <c r="L2489" i="16"/>
  <c r="K2270" i="16"/>
  <c r="H2270" i="16"/>
  <c r="L2270" i="16"/>
  <c r="I2323" i="16"/>
  <c r="K2323" i="16"/>
  <c r="K2172" i="16"/>
  <c r="L2172" i="16"/>
  <c r="I3071" i="16"/>
  <c r="M2767" i="16"/>
  <c r="L2767" i="16"/>
  <c r="I3082" i="16"/>
  <c r="L2738" i="16"/>
  <c r="K2767" i="16"/>
  <c r="J3082" i="16"/>
  <c r="J2738" i="16"/>
  <c r="J2706" i="16"/>
  <c r="I2767" i="16"/>
  <c r="M2591" i="16"/>
  <c r="I2738" i="16"/>
  <c r="I2333" i="16"/>
  <c r="H2738" i="16"/>
  <c r="L2333" i="16"/>
  <c r="M2364" i="16"/>
  <c r="J2591" i="16"/>
  <c r="M2726" i="16"/>
  <c r="K2738" i="16"/>
  <c r="I3067" i="16"/>
  <c r="I3075" i="16"/>
  <c r="K3085" i="16"/>
  <c r="J2172" i="16"/>
  <c r="I2696" i="16"/>
  <c r="H2696" i="16"/>
  <c r="H3071" i="16"/>
  <c r="J3071" i="16"/>
  <c r="K3071" i="16"/>
  <c r="L3071" i="16"/>
  <c r="H3085" i="16"/>
  <c r="H2767" i="16"/>
  <c r="K3075" i="16"/>
  <c r="M3085" i="16"/>
  <c r="L2364" i="16"/>
  <c r="K2591" i="16"/>
  <c r="H3067" i="16"/>
  <c r="J3075" i="16"/>
  <c r="L3085" i="16"/>
  <c r="M2221" i="16"/>
  <c r="I2233" i="16"/>
  <c r="I2211" i="16"/>
  <c r="K2119" i="16"/>
  <c r="L2230" i="16"/>
  <c r="L2221" i="16"/>
  <c r="M2183" i="16"/>
  <c r="H2233" i="16"/>
  <c r="J2155" i="16"/>
  <c r="K2230" i="16"/>
  <c r="K2221" i="16"/>
  <c r="H2215" i="16"/>
  <c r="H2242" i="16"/>
  <c r="M2206" i="16"/>
  <c r="K2155" i="16"/>
  <c r="L2119" i="16"/>
  <c r="J2221" i="16"/>
  <c r="H2189" i="16"/>
  <c r="H2187" i="16"/>
  <c r="J2188" i="16"/>
  <c r="L2185" i="16"/>
  <c r="K2235" i="16"/>
  <c r="L2210" i="16"/>
  <c r="I2221" i="16"/>
  <c r="I2140" i="16"/>
  <c r="K2183" i="16"/>
  <c r="K2180" i="16"/>
  <c r="K2178" i="16"/>
  <c r="H2230" i="16"/>
  <c r="I2172" i="16"/>
  <c r="K2210" i="16"/>
  <c r="H2140" i="16"/>
  <c r="J2183" i="16"/>
  <c r="M2180" i="16"/>
  <c r="J2180" i="16"/>
  <c r="L2157" i="16"/>
  <c r="K2163" i="16"/>
  <c r="L2226" i="16"/>
  <c r="I2185" i="16"/>
  <c r="M2233" i="16"/>
  <c r="I2235" i="16"/>
  <c r="K2146" i="16"/>
  <c r="M2187" i="16"/>
  <c r="J2187" i="16"/>
  <c r="J2242" i="16"/>
  <c r="M2226" i="16"/>
  <c r="I2119" i="16"/>
  <c r="I2187" i="16"/>
  <c r="I2242" i="16"/>
  <c r="H2119" i="16"/>
  <c r="K2187" i="16"/>
  <c r="M2185" i="16"/>
  <c r="L2192" i="16"/>
  <c r="J2230" i="16"/>
  <c r="K2140" i="16"/>
  <c r="J2215" i="16"/>
  <c r="K2242" i="16"/>
  <c r="J2192" i="16"/>
  <c r="L2163" i="16"/>
  <c r="J2185" i="16"/>
  <c r="L2233" i="16"/>
  <c r="I2107" i="16"/>
  <c r="I2192" i="16"/>
  <c r="J2107" i="16"/>
  <c r="L2155" i="16"/>
  <c r="I2155" i="16"/>
  <c r="J2178" i="16"/>
  <c r="H2210" i="16"/>
  <c r="M2140" i="16"/>
  <c r="H2183" i="16"/>
  <c r="I2180" i="16"/>
  <c r="J2226" i="16"/>
  <c r="H2226" i="16"/>
  <c r="I3019" i="16"/>
  <c r="H3019" i="16"/>
  <c r="L2973" i="16"/>
  <c r="H2973" i="16"/>
  <c r="J2973" i="16"/>
  <c r="L2582" i="16"/>
  <c r="H2582" i="16"/>
  <c r="K2582" i="16"/>
  <c r="J2582" i="16"/>
  <c r="I2631" i="16"/>
  <c r="J2631" i="16"/>
  <c r="M2631" i="16"/>
  <c r="H2631" i="16"/>
  <c r="K2707" i="16"/>
  <c r="J2707" i="16"/>
  <c r="L2707" i="16"/>
  <c r="M2707" i="16"/>
  <c r="K2996" i="16"/>
  <c r="J2996" i="16"/>
  <c r="H2959" i="16"/>
  <c r="M2959" i="16"/>
  <c r="L2959" i="16"/>
  <c r="K2959" i="16"/>
  <c r="I2959" i="16"/>
  <c r="L3007" i="16"/>
  <c r="K3007" i="16"/>
  <c r="M3007" i="16"/>
  <c r="I2356" i="16"/>
  <c r="K2356" i="16"/>
  <c r="L2356" i="16"/>
  <c r="K2435" i="16"/>
  <c r="H2435" i="16"/>
  <c r="M2685" i="16"/>
  <c r="K2685" i="16"/>
  <c r="J2685" i="16"/>
  <c r="L2685" i="16"/>
  <c r="I3083" i="16"/>
  <c r="J3083" i="16"/>
  <c r="K3083" i="16"/>
  <c r="H2130" i="16"/>
  <c r="J2130" i="16"/>
  <c r="I2130" i="16"/>
  <c r="H2413" i="16"/>
  <c r="J2413" i="16"/>
  <c r="K2413" i="16"/>
  <c r="M2251" i="16"/>
  <c r="L2251" i="16"/>
  <c r="J2251" i="16"/>
  <c r="J2960" i="16"/>
  <c r="K2960" i="16"/>
  <c r="L2960" i="16"/>
  <c r="H2831" i="16"/>
  <c r="J2831" i="16"/>
  <c r="M2831" i="16"/>
  <c r="I2831" i="16"/>
  <c r="K2831" i="16"/>
  <c r="M2701" i="16"/>
  <c r="J2701" i="16"/>
  <c r="I2956" i="16"/>
  <c r="J2956" i="16"/>
  <c r="L2956" i="16"/>
  <c r="M2956" i="16"/>
  <c r="K2291" i="16"/>
  <c r="M2291" i="16"/>
  <c r="H2291" i="16"/>
  <c r="J2291" i="16"/>
  <c r="I3066" i="16"/>
  <c r="H3066" i="16"/>
  <c r="L3066" i="16"/>
  <c r="J3059" i="16"/>
  <c r="I3059" i="16"/>
  <c r="H3059" i="16"/>
  <c r="M3059" i="16"/>
  <c r="I2398" i="16"/>
  <c r="K2398" i="16"/>
  <c r="H2366" i="16"/>
  <c r="K2366" i="16"/>
  <c r="J2338" i="16"/>
  <c r="H2338" i="16"/>
  <c r="L2338" i="16"/>
  <c r="H2874" i="16"/>
  <c r="I2874" i="16"/>
  <c r="K2874" i="16"/>
  <c r="K2977" i="16"/>
  <c r="M2977" i="16"/>
  <c r="L2977" i="16"/>
  <c r="H2977" i="16"/>
  <c r="I2977" i="16"/>
  <c r="J2977" i="16"/>
  <c r="K2660" i="16"/>
  <c r="H2660" i="16"/>
  <c r="I2660" i="16"/>
  <c r="J2660" i="16"/>
  <c r="K2200" i="16"/>
  <c r="M2275" i="16"/>
  <c r="H2301" i="16"/>
  <c r="K2251" i="16"/>
  <c r="H2600" i="16"/>
  <c r="M2413" i="16"/>
  <c r="M2648" i="16"/>
  <c r="L2504" i="16"/>
  <c r="I2413" i="16"/>
  <c r="K2779" i="16"/>
  <c r="J2859" i="16"/>
  <c r="M2848" i="16"/>
  <c r="M3083" i="16"/>
  <c r="L2130" i="16"/>
  <c r="M2341" i="16"/>
  <c r="K2341" i="16"/>
  <c r="L2341" i="16"/>
  <c r="K2626" i="16"/>
  <c r="M2626" i="16"/>
  <c r="J2626" i="16"/>
  <c r="H2626" i="16"/>
  <c r="K2724" i="16"/>
  <c r="J2724" i="16"/>
  <c r="M2724" i="16"/>
  <c r="H2724" i="16"/>
  <c r="J2792" i="16"/>
  <c r="M2792" i="16"/>
  <c r="K2792" i="16"/>
  <c r="L2792" i="16"/>
  <c r="L2976" i="16"/>
  <c r="J2976" i="16"/>
  <c r="H2976" i="16"/>
  <c r="M2976" i="16"/>
  <c r="J2570" i="16"/>
  <c r="H2570" i="16"/>
  <c r="L2570" i="16"/>
  <c r="L2555" i="16"/>
  <c r="J2555" i="16"/>
  <c r="M2555" i="16"/>
  <c r="H2555" i="16"/>
  <c r="I2555" i="16"/>
  <c r="K2555" i="16"/>
  <c r="I3001" i="16"/>
  <c r="M3001" i="16"/>
  <c r="H3001" i="16"/>
  <c r="H2496" i="16"/>
  <c r="M2496" i="16"/>
  <c r="H2275" i="16"/>
  <c r="J2213" i="16"/>
  <c r="I2157" i="16"/>
  <c r="H2848" i="16"/>
  <c r="J2770" i="16"/>
  <c r="M2660" i="16"/>
  <c r="J2938" i="16"/>
  <c r="K2130" i="16"/>
  <c r="L2384" i="16"/>
  <c r="M2384" i="16"/>
  <c r="I2384" i="16"/>
  <c r="M2378" i="16"/>
  <c r="I2378" i="16"/>
  <c r="L2378" i="16"/>
  <c r="I2545" i="16"/>
  <c r="M2545" i="16"/>
  <c r="L2545" i="16"/>
  <c r="I2429" i="16"/>
  <c r="K2429" i="16"/>
  <c r="J2429" i="16"/>
  <c r="H2560" i="16"/>
  <c r="J2560" i="16"/>
  <c r="K2615" i="16"/>
  <c r="M2615" i="16"/>
  <c r="I2615" i="16"/>
  <c r="I2612" i="16"/>
  <c r="M2612" i="16"/>
  <c r="H2612" i="16"/>
  <c r="J2612" i="16"/>
  <c r="K2603" i="16"/>
  <c r="I2603" i="16"/>
  <c r="L2603" i="16"/>
  <c r="L2762" i="16"/>
  <c r="K2762" i="16"/>
  <c r="H2762" i="16"/>
  <c r="J2762" i="16"/>
  <c r="M2274" i="16"/>
  <c r="I2274" i="16"/>
  <c r="H2274" i="16"/>
  <c r="J2274" i="16"/>
  <c r="K2274" i="16"/>
  <c r="L2274" i="16"/>
  <c r="M2929" i="16"/>
  <c r="H2929" i="16"/>
  <c r="I2929" i="16"/>
  <c r="J2929" i="16"/>
  <c r="L2929" i="16"/>
  <c r="J2656" i="16"/>
  <c r="K2656" i="16"/>
  <c r="H2656" i="16"/>
  <c r="L2580" i="16"/>
  <c r="J2580" i="16"/>
  <c r="K2580" i="16"/>
  <c r="H2580" i="16"/>
  <c r="I2580" i="16"/>
  <c r="J2653" i="16"/>
  <c r="M2653" i="16"/>
  <c r="K2653" i="16"/>
  <c r="M2945" i="16"/>
  <c r="J2945" i="16"/>
  <c r="J2164" i="16"/>
  <c r="J2124" i="16"/>
  <c r="J2200" i="16"/>
  <c r="M2285" i="16"/>
  <c r="L2275" i="16"/>
  <c r="I2213" i="16"/>
  <c r="H2157" i="16"/>
  <c r="J2272" i="16"/>
  <c r="I2202" i="16"/>
  <c r="K2545" i="16"/>
  <c r="K2313" i="16"/>
  <c r="L2488" i="16"/>
  <c r="H2384" i="16"/>
  <c r="M2488" i="16"/>
  <c r="I2792" i="16"/>
  <c r="M2602" i="16"/>
  <c r="M2476" i="16"/>
  <c r="M2656" i="16"/>
  <c r="L2656" i="16"/>
  <c r="H2707" i="16"/>
  <c r="I2650" i="16"/>
  <c r="J2615" i="16"/>
  <c r="H2603" i="16"/>
  <c r="I2770" i="16"/>
  <c r="L2796" i="16"/>
  <c r="H2701" i="16"/>
  <c r="L2660" i="16"/>
  <c r="L3065" i="16"/>
  <c r="H3083" i="16"/>
  <c r="L2164" i="16"/>
  <c r="L2460" i="16"/>
  <c r="H2460" i="16"/>
  <c r="J2509" i="16"/>
  <c r="K2509" i="16"/>
  <c r="L2509" i="16"/>
  <c r="H2509" i="16"/>
  <c r="I2687" i="16"/>
  <c r="H2687" i="16"/>
  <c r="L2687" i="16"/>
  <c r="M2687" i="16"/>
  <c r="M2748" i="16"/>
  <c r="J2748" i="16"/>
  <c r="K2748" i="16"/>
  <c r="H2648" i="16"/>
  <c r="K2648" i="16"/>
  <c r="H2984" i="16"/>
  <c r="I2984" i="16"/>
  <c r="J2984" i="16"/>
  <c r="M2984" i="16"/>
  <c r="I2754" i="16"/>
  <c r="L2754" i="16"/>
  <c r="K2754" i="16"/>
  <c r="K2992" i="16"/>
  <c r="M2992" i="16"/>
  <c r="I2992" i="16"/>
  <c r="J2992" i="16"/>
  <c r="H2968" i="16"/>
  <c r="M2968" i="16"/>
  <c r="J2968" i="16"/>
  <c r="K2672" i="16"/>
  <c r="L2672" i="16"/>
  <c r="L2987" i="16"/>
  <c r="H2596" i="16"/>
  <c r="M2754" i="16"/>
  <c r="H3077" i="16"/>
  <c r="K3077" i="16"/>
  <c r="H2315" i="16"/>
  <c r="J2315" i="16"/>
  <c r="K2315" i="16"/>
  <c r="L2315" i="16"/>
  <c r="I2315" i="16"/>
  <c r="M2315" i="16"/>
  <c r="I2504" i="16"/>
  <c r="H2504" i="16"/>
  <c r="K2504" i="16"/>
  <c r="L2598" i="16"/>
  <c r="H2598" i="16"/>
  <c r="K2598" i="16"/>
  <c r="J2598" i="16"/>
  <c r="I2698" i="16"/>
  <c r="M2698" i="16"/>
  <c r="H2741" i="16"/>
  <c r="J2741" i="16"/>
  <c r="I2741" i="16"/>
  <c r="M2741" i="16"/>
  <c r="L2779" i="16"/>
  <c r="H2779" i="16"/>
  <c r="J2471" i="16"/>
  <c r="L2471" i="16"/>
  <c r="I2471" i="16"/>
  <c r="I3004" i="16"/>
  <c r="H3004" i="16"/>
  <c r="J3004" i="16"/>
  <c r="K3004" i="16"/>
  <c r="M3004" i="16"/>
  <c r="K2157" i="16"/>
  <c r="M2650" i="16"/>
  <c r="M2130" i="16"/>
  <c r="J2157" i="16"/>
  <c r="I2188" i="16"/>
  <c r="K2650" i="16"/>
  <c r="I2701" i="16"/>
  <c r="J3077" i="16"/>
  <c r="L3069" i="16"/>
  <c r="K3069" i="16"/>
  <c r="J3069" i="16"/>
  <c r="I3058" i="16"/>
  <c r="H3058" i="16"/>
  <c r="L3058" i="16"/>
  <c r="M2368" i="16"/>
  <c r="H2368" i="16"/>
  <c r="I2368" i="16"/>
  <c r="K2368" i="16"/>
  <c r="J2541" i="16"/>
  <c r="K2541" i="16"/>
  <c r="H2541" i="16"/>
  <c r="I2541" i="16"/>
  <c r="L2424" i="16"/>
  <c r="J2424" i="16"/>
  <c r="L2494" i="16"/>
  <c r="M2494" i="16"/>
  <c r="H2494" i="16"/>
  <c r="J2467" i="16"/>
  <c r="K2467" i="16"/>
  <c r="I2467" i="16"/>
  <c r="L2467" i="16"/>
  <c r="M2467" i="16"/>
  <c r="H2725" i="16"/>
  <c r="I2725" i="16"/>
  <c r="J2725" i="16"/>
  <c r="H2837" i="16"/>
  <c r="I2837" i="16"/>
  <c r="J2837" i="16"/>
  <c r="M2837" i="16"/>
  <c r="I2664" i="16"/>
  <c r="J2664" i="16"/>
  <c r="M2664" i="16"/>
  <c r="K2664" i="16"/>
  <c r="H2664" i="16"/>
  <c r="I2761" i="16"/>
  <c r="H2761" i="16"/>
  <c r="L2761" i="16"/>
  <c r="M2761" i="16"/>
  <c r="H2887" i="16"/>
  <c r="J2887" i="16"/>
  <c r="M2887" i="16"/>
  <c r="K2887" i="16"/>
  <c r="L2887" i="16"/>
  <c r="M2480" i="16"/>
  <c r="J2480" i="16"/>
  <c r="H2480" i="16"/>
  <c r="J2878" i="16"/>
  <c r="M2878" i="16"/>
  <c r="I2878" i="16"/>
  <c r="K2878" i="16"/>
  <c r="L2526" i="16"/>
  <c r="M2526" i="16"/>
  <c r="H2526" i="16"/>
  <c r="L2845" i="16"/>
  <c r="H2845" i="16"/>
  <c r="I2845" i="16"/>
  <c r="K2845" i="16"/>
  <c r="L2188" i="16"/>
  <c r="K2272" i="16"/>
  <c r="J2687" i="16"/>
  <c r="I2496" i="16"/>
  <c r="K2460" i="16"/>
  <c r="J2504" i="16"/>
  <c r="L2413" i="16"/>
  <c r="J2779" i="16"/>
  <c r="I2598" i="16"/>
  <c r="J3001" i="16"/>
  <c r="L2701" i="16"/>
  <c r="M3058" i="16"/>
  <c r="M3064" i="16"/>
  <c r="J3064" i="16"/>
  <c r="I2396" i="16"/>
  <c r="H2396" i="16"/>
  <c r="M2217" i="16"/>
  <c r="H2217" i="16"/>
  <c r="I2217" i="16"/>
  <c r="H2573" i="16"/>
  <c r="I2573" i="16"/>
  <c r="M2573" i="16"/>
  <c r="J2573" i="16"/>
  <c r="H3000" i="16"/>
  <c r="J3000" i="16"/>
  <c r="L3000" i="16"/>
  <c r="H2199" i="16"/>
  <c r="I2199" i="16"/>
  <c r="K2199" i="16"/>
  <c r="J2199" i="16"/>
  <c r="L3042" i="16"/>
  <c r="J3042" i="16"/>
  <c r="M3042" i="16"/>
  <c r="K3042" i="16"/>
  <c r="H2540" i="16"/>
  <c r="J2540" i="16"/>
  <c r="K2540" i="16"/>
  <c r="L2674" i="16"/>
  <c r="M2674" i="16"/>
  <c r="I2674" i="16"/>
  <c r="J2674" i="16"/>
  <c r="J2939" i="16"/>
  <c r="H2939" i="16"/>
  <c r="L2939" i="16"/>
  <c r="K2939" i="16"/>
  <c r="I2164" i="16"/>
  <c r="H2124" i="16"/>
  <c r="I2200" i="16"/>
  <c r="L2285" i="16"/>
  <c r="J2275" i="16"/>
  <c r="M2213" i="16"/>
  <c r="L2301" i="16"/>
  <c r="I2251" i="16"/>
  <c r="I2272" i="16"/>
  <c r="H2202" i="16"/>
  <c r="M2338" i="16"/>
  <c r="M2366" i="16"/>
  <c r="L2291" i="16"/>
  <c r="H2792" i="16"/>
  <c r="K2526" i="16"/>
  <c r="L2368" i="16"/>
  <c r="K2480" i="16"/>
  <c r="I2460" i="16"/>
  <c r="I2656" i="16"/>
  <c r="L2560" i="16"/>
  <c r="I2779" i="16"/>
  <c r="J2848" i="16"/>
  <c r="J2761" i="16"/>
  <c r="H2615" i="16"/>
  <c r="K2396" i="16"/>
  <c r="J2603" i="16"/>
  <c r="J2987" i="16"/>
  <c r="M2540" i="16"/>
  <c r="M2570" i="16"/>
  <c r="K2698" i="16"/>
  <c r="L2725" i="16"/>
  <c r="K3019" i="16"/>
  <c r="L2945" i="16"/>
  <c r="L2874" i="16"/>
  <c r="K2956" i="16"/>
  <c r="L2698" i="16"/>
  <c r="I2748" i="16"/>
  <c r="K3059" i="16"/>
  <c r="H3064" i="16"/>
  <c r="M3070" i="16"/>
  <c r="L3070" i="16"/>
  <c r="K3070" i="16"/>
  <c r="H3070" i="16"/>
  <c r="M3063" i="16"/>
  <c r="L3063" i="16"/>
  <c r="I3063" i="16"/>
  <c r="L2313" i="16"/>
  <c r="M2313" i="16"/>
  <c r="J2313" i="16"/>
  <c r="H2650" i="16"/>
  <c r="L2650" i="16"/>
  <c r="I2953" i="16"/>
  <c r="L2953" i="16"/>
  <c r="K2953" i="16"/>
  <c r="H2953" i="16"/>
  <c r="H2796" i="16"/>
  <c r="J2796" i="16"/>
  <c r="K2796" i="16"/>
  <c r="M2796" i="16"/>
  <c r="J2600" i="16"/>
  <c r="I2600" i="16"/>
  <c r="L2600" i="16"/>
  <c r="I2859" i="16"/>
  <c r="M2859" i="16"/>
  <c r="H2859" i="16"/>
  <c r="M2596" i="16"/>
  <c r="I2596" i="16"/>
  <c r="L2596" i="16"/>
  <c r="L2200" i="16"/>
  <c r="I2301" i="16"/>
  <c r="H2188" i="16"/>
  <c r="M2600" i="16"/>
  <c r="I2960" i="16"/>
  <c r="I2672" i="16"/>
  <c r="H3074" i="16"/>
  <c r="J3074" i="16"/>
  <c r="K3074" i="16"/>
  <c r="H2476" i="16"/>
  <c r="K2476" i="16"/>
  <c r="I2476" i="16"/>
  <c r="J2476" i="16"/>
  <c r="L2770" i="16"/>
  <c r="K2770" i="16"/>
  <c r="H2770" i="16"/>
  <c r="I2517" i="16"/>
  <c r="M2517" i="16"/>
  <c r="K2517" i="16"/>
  <c r="K2488" i="16"/>
  <c r="I2488" i="16"/>
  <c r="H2852" i="16"/>
  <c r="L2852" i="16"/>
  <c r="I2852" i="16"/>
  <c r="M2852" i="16"/>
  <c r="K2188" i="16"/>
  <c r="H2272" i="16"/>
  <c r="H2398" i="16"/>
  <c r="H2960" i="16"/>
  <c r="H2672" i="16"/>
  <c r="K2701" i="16"/>
  <c r="H3063" i="16"/>
  <c r="M3066" i="16"/>
  <c r="L3077" i="16"/>
  <c r="K2275" i="16"/>
  <c r="M2272" i="16"/>
  <c r="J2398" i="16"/>
  <c r="M2509" i="16"/>
  <c r="L2648" i="16"/>
  <c r="K2987" i="16"/>
  <c r="J2648" i="16"/>
  <c r="K3068" i="16"/>
  <c r="J3068" i="16"/>
  <c r="I3068" i="16"/>
  <c r="H2389" i="16"/>
  <c r="I2389" i="16"/>
  <c r="K2389" i="16"/>
  <c r="K2522" i="16"/>
  <c r="I2522" i="16"/>
  <c r="J2522" i="16"/>
  <c r="M2522" i="16"/>
  <c r="H2522" i="16"/>
  <c r="L2522" i="16"/>
  <c r="K2602" i="16"/>
  <c r="L2602" i="16"/>
  <c r="H2602" i="16"/>
  <c r="I2602" i="16"/>
  <c r="K2543" i="16"/>
  <c r="I2543" i="16"/>
  <c r="K2864" i="16"/>
  <c r="J2864" i="16"/>
  <c r="H2864" i="16"/>
  <c r="I2864" i="16"/>
  <c r="L3030" i="16"/>
  <c r="K3030" i="16"/>
  <c r="I3030" i="16"/>
  <c r="L2938" i="16"/>
  <c r="I2938" i="16"/>
  <c r="M3022" i="16"/>
  <c r="I3022" i="16"/>
  <c r="J3022" i="16"/>
  <c r="H2588" i="16"/>
  <c r="I2588" i="16"/>
  <c r="L2588" i="16"/>
  <c r="J2588" i="16"/>
  <c r="L2741" i="16"/>
  <c r="I2480" i="16"/>
  <c r="L2968" i="16"/>
  <c r="L2984" i="16"/>
  <c r="K2859" i="16"/>
  <c r="J2389" i="16"/>
  <c r="H2698" i="16"/>
  <c r="J3030" i="16"/>
  <c r="K3063" i="16"/>
  <c r="L3068" i="16"/>
  <c r="J3070" i="16"/>
  <c r="I3077" i="16"/>
  <c r="L3083" i="16"/>
  <c r="H3065" i="16"/>
  <c r="K3065" i="16"/>
  <c r="K2550" i="16"/>
  <c r="H2550" i="16"/>
  <c r="L2181" i="16"/>
  <c r="K2181" i="16"/>
  <c r="L2642" i="16"/>
  <c r="J2642" i="16"/>
  <c r="H2728" i="16"/>
  <c r="L2728" i="16"/>
  <c r="M2728" i="16"/>
  <c r="J2728" i="16"/>
  <c r="K2809" i="16"/>
  <c r="I2809" i="16"/>
  <c r="H2841" i="16"/>
  <c r="L2841" i="16"/>
  <c r="M2841" i="16"/>
  <c r="K2841" i="16"/>
  <c r="J2666" i="16"/>
  <c r="L2666" i="16"/>
  <c r="I2666" i="16"/>
  <c r="L2891" i="16"/>
  <c r="H2891" i="16"/>
  <c r="I2891" i="16"/>
  <c r="K2891" i="16"/>
  <c r="M2891" i="16"/>
  <c r="H2633" i="16"/>
  <c r="K2633" i="16"/>
  <c r="L2633" i="16"/>
  <c r="J2334" i="16"/>
  <c r="H2334" i="16"/>
  <c r="K2334" i="16"/>
  <c r="I2334" i="16"/>
  <c r="K2883" i="16"/>
  <c r="L2883" i="16"/>
  <c r="H2883" i="16"/>
  <c r="M2164" i="16"/>
  <c r="H2164" i="16"/>
  <c r="L2173" i="16"/>
  <c r="M2124" i="16"/>
  <c r="L2213" i="16"/>
  <c r="K2301" i="16"/>
  <c r="H2251" i="16"/>
  <c r="I2313" i="16"/>
  <c r="K2338" i="16"/>
  <c r="M2471" i="16"/>
  <c r="L2366" i="16"/>
  <c r="I2291" i="16"/>
  <c r="J2368" i="16"/>
  <c r="M2334" i="16"/>
  <c r="J2378" i="16"/>
  <c r="M2460" i="16"/>
  <c r="H2517" i="16"/>
  <c r="K2560" i="16"/>
  <c r="I2633" i="16"/>
  <c r="L2864" i="16"/>
  <c r="M2996" i="16"/>
  <c r="K2761" i="16"/>
  <c r="M2953" i="16"/>
  <c r="J2396" i="16"/>
  <c r="L2573" i="16"/>
  <c r="M2987" i="16"/>
  <c r="L2540" i="16"/>
  <c r="K2570" i="16"/>
  <c r="K2725" i="16"/>
  <c r="J2672" i="16"/>
  <c r="J3007" i="16"/>
  <c r="L2837" i="16"/>
  <c r="J2754" i="16"/>
  <c r="J3019" i="16"/>
  <c r="K2945" i="16"/>
  <c r="M2874" i="16"/>
  <c r="I2976" i="16"/>
  <c r="L2809" i="16"/>
  <c r="H2956" i="16"/>
  <c r="H2748" i="16"/>
  <c r="L3059" i="16"/>
  <c r="I3064" i="16"/>
  <c r="H3069" i="16"/>
  <c r="M2194" i="16"/>
  <c r="I2194" i="16"/>
  <c r="K2194" i="16"/>
  <c r="L2194" i="16"/>
  <c r="H2623" i="16"/>
  <c r="M2623" i="16"/>
  <c r="K2706" i="16"/>
  <c r="L2706" i="16"/>
  <c r="I2706" i="16"/>
  <c r="H2706" i="16"/>
  <c r="I3024" i="16"/>
  <c r="H3024" i="16"/>
  <c r="M2873" i="16"/>
  <c r="H2873" i="16"/>
  <c r="J2758" i="16"/>
  <c r="I2758" i="16"/>
  <c r="H2758" i="16"/>
  <c r="K2822" i="16"/>
  <c r="I2822" i="16"/>
  <c r="M2386" i="16"/>
  <c r="I2386" i="16"/>
  <c r="L2386" i="16"/>
  <c r="H2386" i="16"/>
  <c r="K2386" i="16"/>
  <c r="J2386" i="16"/>
  <c r="H2427" i="16"/>
  <c r="K2427" i="16"/>
  <c r="L2427" i="16"/>
  <c r="M2427" i="16"/>
  <c r="J2427" i="16"/>
  <c r="I2427" i="16"/>
  <c r="I2547" i="16"/>
  <c r="L2547" i="16"/>
  <c r="H2297" i="16"/>
  <c r="I2297" i="16"/>
  <c r="L2297" i="16"/>
  <c r="J2643" i="16"/>
  <c r="M2643" i="16"/>
  <c r="H2643" i="16"/>
  <c r="I2643" i="16"/>
  <c r="K2643" i="16"/>
  <c r="L2643" i="16"/>
  <c r="K2737" i="16"/>
  <c r="M2737" i="16"/>
  <c r="K3029" i="16"/>
  <c r="L3029" i="16"/>
  <c r="M3029" i="16"/>
  <c r="J3060" i="16"/>
  <c r="K3061" i="16"/>
  <c r="M2192" i="16"/>
  <c r="K2192" i="16"/>
  <c r="I2405" i="16"/>
  <c r="K2405" i="16"/>
  <c r="L2405" i="16"/>
  <c r="M2405" i="16"/>
  <c r="K2572" i="16"/>
  <c r="H2572" i="16"/>
  <c r="H2638" i="16"/>
  <c r="J2638" i="16"/>
  <c r="L2638" i="16"/>
  <c r="H2211" i="16"/>
  <c r="K2211" i="16"/>
  <c r="K2292" i="16"/>
  <c r="L2292" i="16"/>
  <c r="J2611" i="16"/>
  <c r="K2611" i="16"/>
  <c r="L2808" i="16"/>
  <c r="M2808" i="16"/>
  <c r="K2419" i="16"/>
  <c r="I2419" i="16"/>
  <c r="M2645" i="16"/>
  <c r="J2645" i="16"/>
  <c r="M3023" i="16"/>
  <c r="L3023" i="16"/>
  <c r="I2206" i="16"/>
  <c r="H2206" i="16"/>
  <c r="H2462" i="16"/>
  <c r="L2462" i="16"/>
  <c r="L2675" i="16"/>
  <c r="H2675" i="16"/>
  <c r="J2675" i="16"/>
  <c r="K2709" i="16"/>
  <c r="M2709" i="16"/>
  <c r="H2709" i="16"/>
  <c r="J2709" i="16"/>
  <c r="M2333" i="16"/>
  <c r="K2333" i="16"/>
  <c r="J2804" i="16"/>
  <c r="K2804" i="16"/>
  <c r="L2804" i="16"/>
  <c r="M2804" i="16"/>
  <c r="I2804" i="16"/>
  <c r="K2282" i="16"/>
  <c r="M2282" i="16"/>
  <c r="J2347" i="16"/>
  <c r="K2347" i="16"/>
  <c r="M2347" i="16"/>
  <c r="L2347" i="16"/>
  <c r="L2888" i="16"/>
  <c r="H2888" i="16"/>
  <c r="I2888" i="16"/>
  <c r="M2888" i="16"/>
  <c r="H2885" i="16"/>
  <c r="I2885" i="16"/>
  <c r="L3026" i="16"/>
  <c r="M3026" i="16"/>
  <c r="M2174" i="16"/>
  <c r="H2174" i="16"/>
  <c r="K2174" i="16"/>
  <c r="L2174" i="16"/>
  <c r="L2146" i="16"/>
  <c r="H2142" i="16"/>
  <c r="I2142" i="16"/>
  <c r="K2142" i="16"/>
  <c r="L2142" i="16"/>
  <c r="I2131" i="16"/>
  <c r="K2131" i="16"/>
  <c r="L2131" i="16"/>
  <c r="L2141" i="16"/>
  <c r="L2125" i="16"/>
  <c r="M2121" i="16"/>
  <c r="K2141" i="16"/>
  <c r="L2121" i="16"/>
  <c r="J2141" i="16"/>
  <c r="K2121" i="16"/>
  <c r="I2141" i="16"/>
  <c r="I2146" i="16"/>
  <c r="J2121" i="16"/>
  <c r="H2141" i="16"/>
  <c r="I2121" i="16"/>
  <c r="M2109" i="16"/>
  <c r="L2109" i="16"/>
  <c r="K2108" i="16"/>
  <c r="I2108" i="16"/>
  <c r="H2125" i="16"/>
  <c r="L2108" i="16"/>
  <c r="K2109" i="16"/>
  <c r="J2109" i="16"/>
  <c r="J2125" i="16"/>
  <c r="I2109" i="16"/>
  <c r="L2153" i="16"/>
  <c r="M2147" i="16"/>
  <c r="J2108" i="16"/>
  <c r="I2125" i="16"/>
  <c r="M2146" i="16"/>
  <c r="J2153" i="16"/>
  <c r="K2147" i="16"/>
  <c r="I2174" i="16"/>
  <c r="H2153" i="16"/>
  <c r="H2147" i="16"/>
  <c r="I2153" i="16"/>
  <c r="L2147" i="16"/>
  <c r="M2114" i="16"/>
  <c r="J2147" i="16"/>
  <c r="H2146" i="16"/>
  <c r="M2153" i="16"/>
  <c r="J2131" i="16"/>
  <c r="L2114" i="16"/>
  <c r="H2108" i="16"/>
  <c r="J2114" i="16"/>
  <c r="M2131" i="16"/>
  <c r="J2174" i="16"/>
  <c r="H2131" i="16"/>
  <c r="I2114" i="16"/>
  <c r="I2958" i="16"/>
  <c r="J2958" i="16"/>
  <c r="H2958" i="16"/>
  <c r="K2958" i="16"/>
  <c r="L2958" i="16"/>
  <c r="M2958" i="16"/>
  <c r="L2778" i="16"/>
  <c r="M2778" i="16"/>
  <c r="I2778" i="16"/>
  <c r="J2778" i="16"/>
  <c r="K2778" i="16"/>
  <c r="H2778" i="16"/>
  <c r="H2458" i="16"/>
  <c r="K2458" i="16"/>
  <c r="M2458" i="16"/>
  <c r="J2458" i="16"/>
  <c r="I2458" i="16"/>
  <c r="L2458" i="16"/>
  <c r="I2249" i="16"/>
  <c r="M2249" i="16"/>
  <c r="H2249" i="16"/>
  <c r="J2249" i="16"/>
  <c r="K2249" i="16"/>
  <c r="L2249" i="16"/>
  <c r="M2421" i="16"/>
  <c r="I2421" i="16"/>
  <c r="H2421" i="16"/>
  <c r="K2421" i="16"/>
  <c r="J2421" i="16"/>
  <c r="L2421" i="16"/>
  <c r="K2201" i="16"/>
  <c r="M2201" i="16"/>
  <c r="J2201" i="16"/>
  <c r="H2201" i="16"/>
  <c r="L2201" i="16"/>
  <c r="I2201" i="16"/>
  <c r="I2223" i="16"/>
  <c r="J2223" i="16"/>
  <c r="K2223" i="16"/>
  <c r="L2223" i="16"/>
  <c r="M2223" i="16"/>
  <c r="H2223" i="16"/>
  <c r="K2391" i="16"/>
  <c r="J2391" i="16"/>
  <c r="L2391" i="16"/>
  <c r="I2391" i="16"/>
  <c r="M2391" i="16"/>
  <c r="H2391" i="16"/>
  <c r="K2428" i="16"/>
  <c r="L2428" i="16"/>
  <c r="H2428" i="16"/>
  <c r="J2428" i="16"/>
  <c r="M2428" i="16"/>
  <c r="I2428" i="16"/>
  <c r="M2764" i="16"/>
  <c r="L2764" i="16"/>
  <c r="I2764" i="16"/>
  <c r="H2764" i="16"/>
  <c r="J2764" i="16"/>
  <c r="K2764" i="16"/>
  <c r="H2524" i="16"/>
  <c r="I2524" i="16"/>
  <c r="L2524" i="16"/>
  <c r="K2524" i="16"/>
  <c r="M2524" i="16"/>
  <c r="J2524" i="16"/>
  <c r="K2730" i="16"/>
  <c r="L2730" i="16"/>
  <c r="M2730" i="16"/>
  <c r="I2730" i="16"/>
  <c r="J2730" i="16"/>
  <c r="H2730" i="16"/>
  <c r="J2860" i="16"/>
  <c r="H2860" i="16"/>
  <c r="I2860" i="16"/>
  <c r="L2860" i="16"/>
  <c r="M2860" i="16"/>
  <c r="K2860" i="16"/>
  <c r="H2857" i="16"/>
  <c r="I2857" i="16"/>
  <c r="J2857" i="16"/>
  <c r="K2857" i="16"/>
  <c r="L2857" i="16"/>
  <c r="M2857" i="16"/>
  <c r="H2965" i="16"/>
  <c r="I2965" i="16"/>
  <c r="K2965" i="16"/>
  <c r="J2965" i="16"/>
  <c r="L2965" i="16"/>
  <c r="M2965" i="16"/>
  <c r="M2805" i="16"/>
  <c r="H2805" i="16"/>
  <c r="I2805" i="16"/>
  <c r="J2805" i="16"/>
  <c r="K2805" i="16"/>
  <c r="L2805" i="16"/>
  <c r="H2843" i="16"/>
  <c r="I2843" i="16"/>
  <c r="K2843" i="16"/>
  <c r="L2843" i="16"/>
  <c r="M2843" i="16"/>
  <c r="J2843" i="16"/>
  <c r="L2300" i="16"/>
  <c r="K2300" i="16"/>
  <c r="M2300" i="16"/>
  <c r="J2300" i="16"/>
  <c r="H2300" i="16"/>
  <c r="I2300" i="16"/>
  <c r="K2584" i="16"/>
  <c r="J2584" i="16"/>
  <c r="I2584" i="16"/>
  <c r="L2584" i="16"/>
  <c r="H2584" i="16"/>
  <c r="M2584" i="16"/>
  <c r="L2247" i="16"/>
  <c r="M2247" i="16"/>
  <c r="I2247" i="16"/>
  <c r="J2247" i="16"/>
  <c r="K2247" i="16"/>
  <c r="H2247" i="16"/>
  <c r="J2318" i="16"/>
  <c r="L2318" i="16"/>
  <c r="M2318" i="16"/>
  <c r="K2318" i="16"/>
  <c r="I2318" i="16"/>
  <c r="H2318" i="16"/>
  <c r="H2228" i="16"/>
  <c r="I2228" i="16"/>
  <c r="J2228" i="16"/>
  <c r="K2228" i="16"/>
  <c r="L2228" i="16"/>
  <c r="M2228" i="16"/>
  <c r="L2594" i="16"/>
  <c r="H2594" i="16"/>
  <c r="J2594" i="16"/>
  <c r="K2594" i="16"/>
  <c r="M2594" i="16"/>
  <c r="I2594" i="16"/>
  <c r="J2511" i="16"/>
  <c r="L2511" i="16"/>
  <c r="M2511" i="16"/>
  <c r="I2511" i="16"/>
  <c r="K2511" i="16"/>
  <c r="H2511" i="16"/>
  <c r="H2463" i="16"/>
  <c r="I2463" i="16"/>
  <c r="L2463" i="16"/>
  <c r="K2463" i="16"/>
  <c r="M2463" i="16"/>
  <c r="J2463" i="16"/>
  <c r="M2722" i="16"/>
  <c r="I2722" i="16"/>
  <c r="H2722" i="16"/>
  <c r="J2722" i="16"/>
  <c r="K2722" i="16"/>
  <c r="L2722" i="16"/>
  <c r="I2393" i="16"/>
  <c r="M2393" i="16"/>
  <c r="K2393" i="16"/>
  <c r="H2393" i="16"/>
  <c r="J2393" i="16"/>
  <c r="L2393" i="16"/>
  <c r="K2932" i="16"/>
  <c r="L2932" i="16"/>
  <c r="M2932" i="16"/>
  <c r="H2932" i="16"/>
  <c r="I2932" i="16"/>
  <c r="J2932" i="16"/>
  <c r="M3037" i="16"/>
  <c r="H3037" i="16"/>
  <c r="I3037" i="16"/>
  <c r="J3037" i="16"/>
  <c r="K3037" i="16"/>
  <c r="L3037" i="16"/>
  <c r="M2909" i="16"/>
  <c r="H2909" i="16"/>
  <c r="L2909" i="16"/>
  <c r="I2909" i="16"/>
  <c r="K2909" i="16"/>
  <c r="J2909" i="16"/>
  <c r="L2876" i="16"/>
  <c r="M2876" i="16"/>
  <c r="I2876" i="16"/>
  <c r="H2876" i="16"/>
  <c r="J2876" i="16"/>
  <c r="K2876" i="16"/>
  <c r="M2542" i="16"/>
  <c r="I2542" i="16"/>
  <c r="J2542" i="16"/>
  <c r="K2542" i="16"/>
  <c r="H2542" i="16"/>
  <c r="L2542" i="16"/>
  <c r="H2816" i="16"/>
  <c r="J2816" i="16"/>
  <c r="K2816" i="16"/>
  <c r="I2816" i="16"/>
  <c r="L2816" i="16"/>
  <c r="M2816" i="16"/>
  <c r="J2854" i="16"/>
  <c r="M2854" i="16"/>
  <c r="I2854" i="16"/>
  <c r="K2854" i="16"/>
  <c r="H2854" i="16"/>
  <c r="L2854" i="16"/>
  <c r="L2692" i="16"/>
  <c r="I2692" i="16"/>
  <c r="J2692" i="16"/>
  <c r="K2692" i="16"/>
  <c r="H2692" i="16"/>
  <c r="M2692" i="16"/>
  <c r="H2851" i="16"/>
  <c r="L2851" i="16"/>
  <c r="M2851" i="16"/>
  <c r="I2851" i="16"/>
  <c r="J2851" i="16"/>
  <c r="K2851" i="16"/>
  <c r="J2115" i="16"/>
  <c r="K2115" i="16"/>
  <c r="L2115" i="16"/>
  <c r="M2115" i="16"/>
  <c r="H2115" i="16"/>
  <c r="I2115" i="16"/>
  <c r="J2179" i="16"/>
  <c r="M2179" i="16"/>
  <c r="H2179" i="16"/>
  <c r="I2179" i="16"/>
  <c r="K2179" i="16"/>
  <c r="L2179" i="16"/>
  <c r="J2243" i="16"/>
  <c r="L2243" i="16"/>
  <c r="H2243" i="16"/>
  <c r="I2243" i="16"/>
  <c r="K2243" i="16"/>
  <c r="M2243" i="16"/>
  <c r="M2129" i="16"/>
  <c r="I2129" i="16"/>
  <c r="J2129" i="16"/>
  <c r="K2129" i="16"/>
  <c r="L2129" i="16"/>
  <c r="H2129" i="16"/>
  <c r="M2257" i="16"/>
  <c r="I2257" i="16"/>
  <c r="H2257" i="16"/>
  <c r="J2257" i="16"/>
  <c r="K2257" i="16"/>
  <c r="L2257" i="16"/>
  <c r="I2414" i="16"/>
  <c r="K2414" i="16"/>
  <c r="L2414" i="16"/>
  <c r="H2414" i="16"/>
  <c r="J2414" i="16"/>
  <c r="M2414" i="16"/>
  <c r="K2362" i="16"/>
  <c r="M2362" i="16"/>
  <c r="I2362" i="16"/>
  <c r="J2362" i="16"/>
  <c r="L2362" i="16"/>
  <c r="H2362" i="16"/>
  <c r="I2824" i="16"/>
  <c r="M2824" i="16"/>
  <c r="H2824" i="16"/>
  <c r="L2824" i="16"/>
  <c r="J2824" i="16"/>
  <c r="K2824" i="16"/>
  <c r="I2720" i="16"/>
  <c r="L2720" i="16"/>
  <c r="M2720" i="16"/>
  <c r="H2720" i="16"/>
  <c r="K2720" i="16"/>
  <c r="J2720" i="16"/>
  <c r="K2553" i="16"/>
  <c r="L2553" i="16"/>
  <c r="M2553" i="16"/>
  <c r="H2553" i="16"/>
  <c r="I2553" i="16"/>
  <c r="J2553" i="16"/>
  <c r="L2927" i="16"/>
  <c r="M2927" i="16"/>
  <c r="K2927" i="16"/>
  <c r="H2927" i="16"/>
  <c r="I2927" i="16"/>
  <c r="J2927" i="16"/>
  <c r="K2868" i="16"/>
  <c r="J2868" i="16"/>
  <c r="H2868" i="16"/>
  <c r="I2868" i="16"/>
  <c r="L2868" i="16"/>
  <c r="M2868" i="16"/>
  <c r="H2310" i="16"/>
  <c r="J2310" i="16"/>
  <c r="K2310" i="16"/>
  <c r="L2310" i="16"/>
  <c r="M2310" i="16"/>
  <c r="I2310" i="16"/>
  <c r="L2922" i="16"/>
  <c r="M2922" i="16"/>
  <c r="J2922" i="16"/>
  <c r="H2922" i="16"/>
  <c r="I2922" i="16"/>
  <c r="K2922" i="16"/>
  <c r="M2903" i="16"/>
  <c r="H2903" i="16"/>
  <c r="I2903" i="16"/>
  <c r="J2903" i="16"/>
  <c r="K2903" i="16"/>
  <c r="L2903" i="16"/>
  <c r="H2850" i="16"/>
  <c r="I2850" i="16"/>
  <c r="J2850" i="16"/>
  <c r="K2850" i="16"/>
  <c r="L2850" i="16"/>
  <c r="M2850" i="16"/>
  <c r="M2941" i="16"/>
  <c r="J2941" i="16"/>
  <c r="H2941" i="16"/>
  <c r="K2941" i="16"/>
  <c r="L2941" i="16"/>
  <c r="I2941" i="16"/>
  <c r="K3013" i="16"/>
  <c r="H3013" i="16"/>
  <c r="I3013" i="16"/>
  <c r="J3013" i="16"/>
  <c r="L3013" i="16"/>
  <c r="M3013" i="16"/>
  <c r="J2651" i="16"/>
  <c r="I2651" i="16"/>
  <c r="L2651" i="16"/>
  <c r="H2651" i="16"/>
  <c r="M2651" i="16"/>
  <c r="K2651" i="16"/>
  <c r="J2817" i="16"/>
  <c r="I2817" i="16"/>
  <c r="K2817" i="16"/>
  <c r="H2817" i="16"/>
  <c r="L2817" i="16"/>
  <c r="M2817" i="16"/>
  <c r="K2786" i="16"/>
  <c r="L2786" i="16"/>
  <c r="I2786" i="16"/>
  <c r="J2786" i="16"/>
  <c r="M2786" i="16"/>
  <c r="H2786" i="16"/>
  <c r="H2133" i="16"/>
  <c r="J2133" i="16"/>
  <c r="I2133" i="16"/>
  <c r="K2133" i="16"/>
  <c r="M2133" i="16"/>
  <c r="L2133" i="16"/>
  <c r="H2416" i="16"/>
  <c r="J2416" i="16"/>
  <c r="K2416" i="16"/>
  <c r="I2416" i="16"/>
  <c r="L2416" i="16"/>
  <c r="M2416" i="16"/>
  <c r="K2473" i="16"/>
  <c r="L2473" i="16"/>
  <c r="M2473" i="16"/>
  <c r="J2473" i="16"/>
  <c r="H2473" i="16"/>
  <c r="I2473" i="16"/>
  <c r="L2894" i="16"/>
  <c r="M2894" i="16"/>
  <c r="H2894" i="16"/>
  <c r="I2894" i="16"/>
  <c r="J2894" i="16"/>
  <c r="K2894" i="16"/>
  <c r="I2839" i="16"/>
  <c r="J2839" i="16"/>
  <c r="K2839" i="16"/>
  <c r="L2839" i="16"/>
  <c r="M2839" i="16"/>
  <c r="H2839" i="16"/>
  <c r="L2823" i="16"/>
  <c r="H2823" i="16"/>
  <c r="M2823" i="16"/>
  <c r="I2823" i="16"/>
  <c r="J2823" i="16"/>
  <c r="K2823" i="16"/>
  <c r="J2112" i="16"/>
  <c r="H2112" i="16"/>
  <c r="I2112" i="16"/>
  <c r="K2112" i="16"/>
  <c r="L2112" i="16"/>
  <c r="M2112" i="16"/>
  <c r="J2566" i="16"/>
  <c r="M2566" i="16"/>
  <c r="H2566" i="16"/>
  <c r="I2566" i="16"/>
  <c r="K2566" i="16"/>
  <c r="L2566" i="16"/>
  <c r="J2399" i="16"/>
  <c r="L2399" i="16"/>
  <c r="M2399" i="16"/>
  <c r="K2399" i="16"/>
  <c r="H2399" i="16"/>
  <c r="I2399" i="16"/>
  <c r="I2271" i="16"/>
  <c r="J2271" i="16"/>
  <c r="K2271" i="16"/>
  <c r="L2271" i="16"/>
  <c r="M2271" i="16"/>
  <c r="H2271" i="16"/>
  <c r="H2122" i="16"/>
  <c r="I2122" i="16"/>
  <c r="J2122" i="16"/>
  <c r="K2122" i="16"/>
  <c r="L2122" i="16"/>
  <c r="M2122" i="16"/>
  <c r="J2190" i="16"/>
  <c r="K2190" i="16"/>
  <c r="H2190" i="16"/>
  <c r="I2190" i="16"/>
  <c r="L2190" i="16"/>
  <c r="M2190" i="16"/>
  <c r="H2197" i="16"/>
  <c r="I2197" i="16"/>
  <c r="J2197" i="16"/>
  <c r="K2197" i="16"/>
  <c r="L2197" i="16"/>
  <c r="M2197" i="16"/>
  <c r="L2144" i="16"/>
  <c r="J2144" i="16"/>
  <c r="M2144" i="16"/>
  <c r="H2144" i="16"/>
  <c r="I2144" i="16"/>
  <c r="K2144" i="16"/>
  <c r="K2328" i="16"/>
  <c r="L2328" i="16"/>
  <c r="M2328" i="16"/>
  <c r="J2328" i="16"/>
  <c r="H2328" i="16"/>
  <c r="I2328" i="16"/>
  <c r="H2198" i="16"/>
  <c r="I2198" i="16"/>
  <c r="J2198" i="16"/>
  <c r="K2198" i="16"/>
  <c r="L2198" i="16"/>
  <c r="M2198" i="16"/>
  <c r="H2234" i="16"/>
  <c r="J2234" i="16"/>
  <c r="L2234" i="16"/>
  <c r="M2234" i="16"/>
  <c r="K2234" i="16"/>
  <c r="I2234" i="16"/>
  <c r="L2503" i="16"/>
  <c r="M2503" i="16"/>
  <c r="K2503" i="16"/>
  <c r="H2503" i="16"/>
  <c r="I2503" i="16"/>
  <c r="J2503" i="16"/>
  <c r="I2546" i="16"/>
  <c r="H2546" i="16"/>
  <c r="J2546" i="16"/>
  <c r="K2546" i="16"/>
  <c r="L2546" i="16"/>
  <c r="M2546" i="16"/>
  <c r="K2587" i="16"/>
  <c r="I2587" i="16"/>
  <c r="J2587" i="16"/>
  <c r="M2587" i="16"/>
  <c r="H2587" i="16"/>
  <c r="L2587" i="16"/>
  <c r="I2335" i="16"/>
  <c r="J2335" i="16"/>
  <c r="L2335" i="16"/>
  <c r="K2335" i="16"/>
  <c r="M2335" i="16"/>
  <c r="H2335" i="16"/>
  <c r="K2865" i="16"/>
  <c r="M2865" i="16"/>
  <c r="L2865" i="16"/>
  <c r="H2865" i="16"/>
  <c r="I2865" i="16"/>
  <c r="J2865" i="16"/>
  <c r="J2574" i="16"/>
  <c r="L2574" i="16"/>
  <c r="M2574" i="16"/>
  <c r="I2574" i="16"/>
  <c r="K2574" i="16"/>
  <c r="H2574" i="16"/>
  <c r="L2944" i="16"/>
  <c r="H2944" i="16"/>
  <c r="I2944" i="16"/>
  <c r="J2944" i="16"/>
  <c r="K2944" i="16"/>
  <c r="M2944" i="16"/>
  <c r="J2846" i="16"/>
  <c r="H2846" i="16"/>
  <c r="I2846" i="16"/>
  <c r="K2846" i="16"/>
  <c r="L2846" i="16"/>
  <c r="M2846" i="16"/>
  <c r="M2827" i="16"/>
  <c r="H2827" i="16"/>
  <c r="I2827" i="16"/>
  <c r="J2827" i="16"/>
  <c r="K2827" i="16"/>
  <c r="L2827" i="16"/>
  <c r="I2769" i="16"/>
  <c r="J2769" i="16"/>
  <c r="K2769" i="16"/>
  <c r="H2769" i="16"/>
  <c r="L2769" i="16"/>
  <c r="M2769" i="16"/>
  <c r="H2853" i="16"/>
  <c r="J2853" i="16"/>
  <c r="K2853" i="16"/>
  <c r="I2853" i="16"/>
  <c r="L2853" i="16"/>
  <c r="M2853" i="16"/>
  <c r="M2893" i="16"/>
  <c r="I2893" i="16"/>
  <c r="J2893" i="16"/>
  <c r="K2893" i="16"/>
  <c r="L2893" i="16"/>
  <c r="H2893" i="16"/>
  <c r="J2806" i="16"/>
  <c r="H2806" i="16"/>
  <c r="K2806" i="16"/>
  <c r="L2806" i="16"/>
  <c r="I2806" i="16"/>
  <c r="M2806" i="16"/>
  <c r="M2906" i="16"/>
  <c r="I2906" i="16"/>
  <c r="J2906" i="16"/>
  <c r="H2906" i="16"/>
  <c r="L2906" i="16"/>
  <c r="K2906" i="16"/>
  <c r="M2527" i="16"/>
  <c r="J2527" i="16"/>
  <c r="L2527" i="16"/>
  <c r="H2527" i="16"/>
  <c r="I2527" i="16"/>
  <c r="K2527" i="16"/>
  <c r="L2167" i="16"/>
  <c r="M2167" i="16"/>
  <c r="K2167" i="16"/>
  <c r="H2167" i="16"/>
  <c r="I2167" i="16"/>
  <c r="J2167" i="16"/>
  <c r="I2382" i="16"/>
  <c r="H2382" i="16"/>
  <c r="J2382" i="16"/>
  <c r="M2382" i="16"/>
  <c r="K2382" i="16"/>
  <c r="L2382" i="16"/>
  <c r="J2227" i="16"/>
  <c r="H2227" i="16"/>
  <c r="I2227" i="16"/>
  <c r="K2227" i="16"/>
  <c r="L2227" i="16"/>
  <c r="M2227" i="16"/>
  <c r="H2655" i="16"/>
  <c r="I2655" i="16"/>
  <c r="J2655" i="16"/>
  <c r="L2655" i="16"/>
  <c r="K2655" i="16"/>
  <c r="M2655" i="16"/>
  <c r="J2442" i="16"/>
  <c r="K2442" i="16"/>
  <c r="H2442" i="16"/>
  <c r="I2442" i="16"/>
  <c r="L2442" i="16"/>
  <c r="M2442" i="16"/>
  <c r="H2557" i="16"/>
  <c r="I2557" i="16"/>
  <c r="J2557" i="16"/>
  <c r="M2557" i="16"/>
  <c r="K2557" i="16"/>
  <c r="L2557" i="16"/>
  <c r="H2589" i="16"/>
  <c r="K2589" i="16"/>
  <c r="M2589" i="16"/>
  <c r="J2589" i="16"/>
  <c r="L2589" i="16"/>
  <c r="I2589" i="16"/>
  <c r="L2814" i="16"/>
  <c r="H2814" i="16"/>
  <c r="M2814" i="16"/>
  <c r="I2814" i="16"/>
  <c r="J2814" i="16"/>
  <c r="K2814" i="16"/>
  <c r="I2844" i="16"/>
  <c r="J2844" i="16"/>
  <c r="K2844" i="16"/>
  <c r="L2844" i="16"/>
  <c r="H2844" i="16"/>
  <c r="M2844" i="16"/>
  <c r="H2797" i="16"/>
  <c r="J2797" i="16"/>
  <c r="K2797" i="16"/>
  <c r="L2797" i="16"/>
  <c r="M2797" i="16"/>
  <c r="I2797" i="16"/>
  <c r="L2993" i="16"/>
  <c r="M2993" i="16"/>
  <c r="I2993" i="16"/>
  <c r="H2993" i="16"/>
  <c r="J2993" i="16"/>
  <c r="K2993" i="16"/>
  <c r="I2436" i="16"/>
  <c r="H2436" i="16"/>
  <c r="J2436" i="16"/>
  <c r="K2436" i="16"/>
  <c r="L2436" i="16"/>
  <c r="M2436" i="16"/>
  <c r="I2705" i="16"/>
  <c r="K2705" i="16"/>
  <c r="J2705" i="16"/>
  <c r="L2705" i="16"/>
  <c r="M2705" i="16"/>
  <c r="H2705" i="16"/>
  <c r="I2979" i="16"/>
  <c r="J2979" i="16"/>
  <c r="K2979" i="16"/>
  <c r="L2979" i="16"/>
  <c r="M2979" i="16"/>
  <c r="H2979" i="16"/>
  <c r="I2967" i="16"/>
  <c r="J2967" i="16"/>
  <c r="K2967" i="16"/>
  <c r="L2967" i="16"/>
  <c r="M2967" i="16"/>
  <c r="H2967" i="16"/>
  <c r="M2896" i="16"/>
  <c r="H2896" i="16"/>
  <c r="K2896" i="16"/>
  <c r="L2896" i="16"/>
  <c r="I2896" i="16"/>
  <c r="J2896" i="16"/>
  <c r="J2936" i="16"/>
  <c r="H2936" i="16"/>
  <c r="I2936" i="16"/>
  <c r="K2936" i="16"/>
  <c r="L2936" i="16"/>
  <c r="M2936" i="16"/>
  <c r="M2209" i="16"/>
  <c r="J2209" i="16"/>
  <c r="I2209" i="16"/>
  <c r="K2209" i="16"/>
  <c r="H2209" i="16"/>
  <c r="L2209" i="16"/>
  <c r="H2621" i="16"/>
  <c r="I2621" i="16"/>
  <c r="J2621" i="16"/>
  <c r="M2621" i="16"/>
  <c r="K2621" i="16"/>
  <c r="L2621" i="16"/>
  <c r="I2281" i="16"/>
  <c r="L2281" i="16"/>
  <c r="M2281" i="16"/>
  <c r="H2281" i="16"/>
  <c r="K2281" i="16"/>
  <c r="J2281" i="16"/>
  <c r="J2351" i="16"/>
  <c r="L2351" i="16"/>
  <c r="H2351" i="16"/>
  <c r="I2351" i="16"/>
  <c r="K2351" i="16"/>
  <c r="M2351" i="16"/>
  <c r="H2723" i="16"/>
  <c r="I2723" i="16"/>
  <c r="M2723" i="16"/>
  <c r="L2723" i="16"/>
  <c r="K2723" i="16"/>
  <c r="J2723" i="16"/>
  <c r="L2530" i="16"/>
  <c r="M2530" i="16"/>
  <c r="H2530" i="16"/>
  <c r="I2530" i="16"/>
  <c r="J2530" i="16"/>
  <c r="K2530" i="16"/>
  <c r="L2667" i="16"/>
  <c r="M2667" i="16"/>
  <c r="K2667" i="16"/>
  <c r="H2667" i="16"/>
  <c r="J2667" i="16"/>
  <c r="I2667" i="16"/>
  <c r="I3049" i="16"/>
  <c r="H3049" i="16"/>
  <c r="J3049" i="16"/>
  <c r="K3049" i="16"/>
  <c r="L3049" i="16"/>
  <c r="M3049" i="16"/>
  <c r="J2911" i="16"/>
  <c r="K2911" i="16"/>
  <c r="I2911" i="16"/>
  <c r="M2911" i="16"/>
  <c r="H2911" i="16"/>
  <c r="L2911" i="16"/>
  <c r="H2644" i="16"/>
  <c r="L2644" i="16"/>
  <c r="M2644" i="16"/>
  <c r="I2644" i="16"/>
  <c r="K2644" i="16"/>
  <c r="J2644" i="16"/>
  <c r="K2980" i="16"/>
  <c r="L2980" i="16"/>
  <c r="H2980" i="16"/>
  <c r="I2980" i="16"/>
  <c r="J2980" i="16"/>
  <c r="M2980" i="16"/>
  <c r="L2359" i="16"/>
  <c r="H2359" i="16"/>
  <c r="I2359" i="16"/>
  <c r="K2359" i="16"/>
  <c r="M2359" i="16"/>
  <c r="J2359" i="16"/>
  <c r="H2704" i="16"/>
  <c r="I2704" i="16"/>
  <c r="L2704" i="16"/>
  <c r="M2704" i="16"/>
  <c r="J2704" i="16"/>
  <c r="K2704" i="16"/>
  <c r="J2238" i="16"/>
  <c r="L2238" i="16"/>
  <c r="H2238" i="16"/>
  <c r="I2238" i="16"/>
  <c r="M2238" i="16"/>
  <c r="K2238" i="16"/>
  <c r="J2759" i="16"/>
  <c r="H2759" i="16"/>
  <c r="M2759" i="16"/>
  <c r="I2759" i="16"/>
  <c r="K2759" i="16"/>
  <c r="L2759" i="16"/>
  <c r="K2708" i="16"/>
  <c r="H2708" i="16"/>
  <c r="I2708" i="16"/>
  <c r="L2708" i="16"/>
  <c r="M2708" i="16"/>
  <c r="J2708" i="16"/>
  <c r="M2539" i="16"/>
  <c r="H2539" i="16"/>
  <c r="K2539" i="16"/>
  <c r="L2539" i="16"/>
  <c r="I2539" i="16"/>
  <c r="J2539" i="16"/>
  <c r="H2699" i="16"/>
  <c r="I2699" i="16"/>
  <c r="J2699" i="16"/>
  <c r="K2699" i="16"/>
  <c r="L2699" i="16"/>
  <c r="M2699" i="16"/>
  <c r="K2930" i="16"/>
  <c r="J2930" i="16"/>
  <c r="H2930" i="16"/>
  <c r="I2930" i="16"/>
  <c r="L2930" i="16"/>
  <c r="M2930" i="16"/>
  <c r="L2872" i="16"/>
  <c r="H2872" i="16"/>
  <c r="J2872" i="16"/>
  <c r="K2872" i="16"/>
  <c r="I2872" i="16"/>
  <c r="M2872" i="16"/>
  <c r="I2782" i="16"/>
  <c r="J2782" i="16"/>
  <c r="H2782" i="16"/>
  <c r="K2782" i="16"/>
  <c r="L2782" i="16"/>
  <c r="M2782" i="16"/>
  <c r="J2954" i="16"/>
  <c r="K2954" i="16"/>
  <c r="H2954" i="16"/>
  <c r="I2954" i="16"/>
  <c r="L2954" i="16"/>
  <c r="M2954" i="16"/>
  <c r="I2433" i="16"/>
  <c r="J2433" i="16"/>
  <c r="K2433" i="16"/>
  <c r="H2433" i="16"/>
  <c r="L2433" i="16"/>
  <c r="M2433" i="16"/>
  <c r="M2609" i="16"/>
  <c r="K2609" i="16"/>
  <c r="L2609" i="16"/>
  <c r="H2609" i="16"/>
  <c r="I2609" i="16"/>
  <c r="J2609" i="16"/>
  <c r="H2128" i="16"/>
  <c r="I2128" i="16"/>
  <c r="L2128" i="16"/>
  <c r="M2128" i="16"/>
  <c r="K2128" i="16"/>
  <c r="J2128" i="16"/>
  <c r="K2554" i="16"/>
  <c r="H2554" i="16"/>
  <c r="J2554" i="16"/>
  <c r="I2554" i="16"/>
  <c r="L2554" i="16"/>
  <c r="M2554" i="16"/>
  <c r="H2714" i="16"/>
  <c r="L2714" i="16"/>
  <c r="I2714" i="16"/>
  <c r="M2714" i="16"/>
  <c r="K2714" i="16"/>
  <c r="J2714" i="16"/>
  <c r="J2697" i="16"/>
  <c r="K2697" i="16"/>
  <c r="M2697" i="16"/>
  <c r="H2697" i="16"/>
  <c r="I2697" i="16"/>
  <c r="L2697" i="16"/>
  <c r="L2465" i="16"/>
  <c r="J2465" i="16"/>
  <c r="K2465" i="16"/>
  <c r="M2465" i="16"/>
  <c r="H2465" i="16"/>
  <c r="I2465" i="16"/>
  <c r="K2949" i="16"/>
  <c r="M2949" i="16"/>
  <c r="H2949" i="16"/>
  <c r="L2949" i="16"/>
  <c r="I2949" i="16"/>
  <c r="J2949" i="16"/>
  <c r="M2719" i="16"/>
  <c r="H2719" i="16"/>
  <c r="L2719" i="16"/>
  <c r="I2719" i="16"/>
  <c r="J2719" i="16"/>
  <c r="K2719" i="16"/>
  <c r="H2686" i="16"/>
  <c r="J2686" i="16"/>
  <c r="I2686" i="16"/>
  <c r="K2686" i="16"/>
  <c r="L2686" i="16"/>
  <c r="M2686" i="16"/>
  <c r="I2892" i="16"/>
  <c r="J2892" i="16"/>
  <c r="H2892" i="16"/>
  <c r="K2892" i="16"/>
  <c r="L2892" i="16"/>
  <c r="M2892" i="16"/>
  <c r="I2437" i="16"/>
  <c r="J2437" i="16"/>
  <c r="K2437" i="16"/>
  <c r="L2437" i="16"/>
  <c r="M2437" i="16"/>
  <c r="H2437" i="16"/>
  <c r="L2513" i="16"/>
  <c r="M2513" i="16"/>
  <c r="J2513" i="16"/>
  <c r="K2513" i="16"/>
  <c r="H2513" i="16"/>
  <c r="I2513" i="16"/>
  <c r="J2838" i="16"/>
  <c r="H2838" i="16"/>
  <c r="M2838" i="16"/>
  <c r="I2838" i="16"/>
  <c r="L2838" i="16"/>
  <c r="K2838" i="16"/>
  <c r="H2793" i="16"/>
  <c r="I2793" i="16"/>
  <c r="J2793" i="16"/>
  <c r="K2793" i="16"/>
  <c r="L2793" i="16"/>
  <c r="M2793" i="16"/>
  <c r="J2749" i="16"/>
  <c r="L2749" i="16"/>
  <c r="M2749" i="16"/>
  <c r="H2749" i="16"/>
  <c r="I2749" i="16"/>
  <c r="K2749" i="16"/>
  <c r="J2350" i="16"/>
  <c r="I2350" i="16"/>
  <c r="H2350" i="16"/>
  <c r="K2350" i="16"/>
  <c r="M2350" i="16"/>
  <c r="L2350" i="16"/>
  <c r="L2998" i="16"/>
  <c r="M2998" i="16"/>
  <c r="H2998" i="16"/>
  <c r="K2998" i="16"/>
  <c r="I2998" i="16"/>
  <c r="J2998" i="16"/>
  <c r="H2196" i="16"/>
  <c r="I2196" i="16"/>
  <c r="J2196" i="16"/>
  <c r="M2196" i="16"/>
  <c r="L2196" i="16"/>
  <c r="K2196" i="16"/>
  <c r="K2430" i="16"/>
  <c r="L2430" i="16"/>
  <c r="M2430" i="16"/>
  <c r="H2430" i="16"/>
  <c r="I2430" i="16"/>
  <c r="J2430" i="16"/>
  <c r="H2379" i="16"/>
  <c r="J2379" i="16"/>
  <c r="K2379" i="16"/>
  <c r="I2379" i="16"/>
  <c r="M2379" i="16"/>
  <c r="L2379" i="16"/>
  <c r="H2826" i="16"/>
  <c r="L2826" i="16"/>
  <c r="J2826" i="16"/>
  <c r="K2826" i="16"/>
  <c r="M2826" i="16"/>
  <c r="I2826" i="16"/>
  <c r="J2518" i="16"/>
  <c r="K2518" i="16"/>
  <c r="L2518" i="16"/>
  <c r="M2518" i="16"/>
  <c r="H2518" i="16"/>
  <c r="I2518" i="16"/>
  <c r="J2711" i="16"/>
  <c r="L2711" i="16"/>
  <c r="K2711" i="16"/>
  <c r="M2711" i="16"/>
  <c r="H2711" i="16"/>
  <c r="I2711" i="16"/>
  <c r="H2940" i="16"/>
  <c r="L2940" i="16"/>
  <c r="I2940" i="16"/>
  <c r="J2940" i="16"/>
  <c r="K2940" i="16"/>
  <c r="M2940" i="16"/>
  <c r="K2866" i="16"/>
  <c r="H2866" i="16"/>
  <c r="I2866" i="16"/>
  <c r="J2866" i="16"/>
  <c r="L2866" i="16"/>
  <c r="M2866" i="16"/>
  <c r="L2847" i="16"/>
  <c r="K2847" i="16"/>
  <c r="M2847" i="16"/>
  <c r="I2847" i="16"/>
  <c r="J2847" i="16"/>
  <c r="H2847" i="16"/>
  <c r="L2343" i="16"/>
  <c r="I2343" i="16"/>
  <c r="M2343" i="16"/>
  <c r="H2343" i="16"/>
  <c r="K2343" i="16"/>
  <c r="J2343" i="16"/>
  <c r="J2222" i="16"/>
  <c r="I2222" i="16"/>
  <c r="H2222" i="16"/>
  <c r="K2222" i="16"/>
  <c r="L2222" i="16"/>
  <c r="M2222" i="16"/>
  <c r="J2810" i="16"/>
  <c r="L2810" i="16"/>
  <c r="M2810" i="16"/>
  <c r="H2810" i="16"/>
  <c r="I2810" i="16"/>
  <c r="K2810" i="16"/>
  <c r="K2344" i="16"/>
  <c r="L2344" i="16"/>
  <c r="H2344" i="16"/>
  <c r="M2344" i="16"/>
  <c r="I2344" i="16"/>
  <c r="J2344" i="16"/>
  <c r="K2962" i="16"/>
  <c r="I2962" i="16"/>
  <c r="J2962" i="16"/>
  <c r="L2962" i="16"/>
  <c r="M2962" i="16"/>
  <c r="H2962" i="16"/>
  <c r="M2321" i="16"/>
  <c r="H2321" i="16"/>
  <c r="J2321" i="16"/>
  <c r="K2321" i="16"/>
  <c r="L2321" i="16"/>
  <c r="I2321" i="16"/>
  <c r="K2807" i="16"/>
  <c r="I2807" i="16"/>
  <c r="H2807" i="16"/>
  <c r="J2807" i="16"/>
  <c r="M2807" i="16"/>
  <c r="L2807" i="16"/>
  <c r="I2578" i="16"/>
  <c r="J2578" i="16"/>
  <c r="K2578" i="16"/>
  <c r="L2578" i="16"/>
  <c r="H2578" i="16"/>
  <c r="M2578" i="16"/>
  <c r="L2746" i="16"/>
  <c r="I2746" i="16"/>
  <c r="K2746" i="16"/>
  <c r="M2746" i="16"/>
  <c r="H2746" i="16"/>
  <c r="J2746" i="16"/>
  <c r="H2829" i="16"/>
  <c r="I2829" i="16"/>
  <c r="J2829" i="16"/>
  <c r="K2829" i="16"/>
  <c r="L2829" i="16"/>
  <c r="M2829" i="16"/>
  <c r="L2802" i="16"/>
  <c r="M2802" i="16"/>
  <c r="I2802" i="16"/>
  <c r="J2802" i="16"/>
  <c r="K2802" i="16"/>
  <c r="H2802" i="16"/>
  <c r="K2871" i="16"/>
  <c r="L2871" i="16"/>
  <c r="M2871" i="16"/>
  <c r="H2871" i="16"/>
  <c r="I2871" i="16"/>
  <c r="J2871" i="16"/>
  <c r="H2870" i="16"/>
  <c r="J2870" i="16"/>
  <c r="L2870" i="16"/>
  <c r="M2870" i="16"/>
  <c r="I2870" i="16"/>
  <c r="K2870" i="16"/>
  <c r="M3027" i="16"/>
  <c r="K3027" i="16"/>
  <c r="L3027" i="16"/>
  <c r="J3027" i="16"/>
  <c r="H3027" i="16"/>
  <c r="I3027" i="16"/>
  <c r="H2420" i="16"/>
  <c r="J2420" i="16"/>
  <c r="I2420" i="16"/>
  <c r="K2420" i="16"/>
  <c r="L2420" i="16"/>
  <c r="M2420" i="16"/>
  <c r="I2576" i="16"/>
  <c r="J2576" i="16"/>
  <c r="M2576" i="16"/>
  <c r="L2576" i="16"/>
  <c r="H2576" i="16"/>
  <c r="K2576" i="16"/>
  <c r="I2287" i="16"/>
  <c r="J2287" i="16"/>
  <c r="K2287" i="16"/>
  <c r="L2287" i="16"/>
  <c r="M2287" i="16"/>
  <c r="H2287" i="16"/>
  <c r="K2882" i="16"/>
  <c r="J2882" i="16"/>
  <c r="M2882" i="16"/>
  <c r="H2882" i="16"/>
  <c r="I2882" i="16"/>
  <c r="L2882" i="16"/>
  <c r="L2966" i="16"/>
  <c r="I2966" i="16"/>
  <c r="J2966" i="16"/>
  <c r="H2966" i="16"/>
  <c r="M2966" i="16"/>
  <c r="K2966" i="16"/>
  <c r="J2942" i="16"/>
  <c r="M2942" i="16"/>
  <c r="H2942" i="16"/>
  <c r="I2942" i="16"/>
  <c r="K2942" i="16"/>
  <c r="L2942" i="16"/>
  <c r="J2897" i="16"/>
  <c r="H2897" i="16"/>
  <c r="I2897" i="16"/>
  <c r="K2897" i="16"/>
  <c r="L2897" i="16"/>
  <c r="M2897" i="16"/>
  <c r="H2422" i="16"/>
  <c r="J2422" i="16"/>
  <c r="L2422" i="16"/>
  <c r="K2422" i="16"/>
  <c r="I2422" i="16"/>
  <c r="M2422" i="16"/>
  <c r="J2608" i="16"/>
  <c r="H2608" i="16"/>
  <c r="L2608" i="16"/>
  <c r="M2608" i="16"/>
  <c r="I2608" i="16"/>
  <c r="K2608" i="16"/>
  <c r="M2225" i="16"/>
  <c r="I2225" i="16"/>
  <c r="J2225" i="16"/>
  <c r="K2225" i="16"/>
  <c r="H2225" i="16"/>
  <c r="L2225" i="16"/>
  <c r="H2735" i="16"/>
  <c r="I2735" i="16"/>
  <c r="L2735" i="16"/>
  <c r="J2735" i="16"/>
  <c r="K2735" i="16"/>
  <c r="M2735" i="16"/>
  <c r="H2890" i="16"/>
  <c r="I2890" i="16"/>
  <c r="J2890" i="16"/>
  <c r="M2890" i="16"/>
  <c r="L2890" i="16"/>
  <c r="K2890" i="16"/>
  <c r="K2713" i="16"/>
  <c r="H2713" i="16"/>
  <c r="I2713" i="16"/>
  <c r="J2713" i="16"/>
  <c r="L2713" i="16"/>
  <c r="M2713" i="16"/>
  <c r="H2277" i="16"/>
  <c r="J2277" i="16"/>
  <c r="L2277" i="16"/>
  <c r="M2277" i="16"/>
  <c r="I2277" i="16"/>
  <c r="K2277" i="16"/>
  <c r="H2374" i="16"/>
  <c r="J2374" i="16"/>
  <c r="L2374" i="16"/>
  <c r="K2374" i="16"/>
  <c r="M2374" i="16"/>
  <c r="I2374" i="16"/>
  <c r="I2756" i="16"/>
  <c r="J2756" i="16"/>
  <c r="K2756" i="16"/>
  <c r="L2756" i="16"/>
  <c r="M2756" i="16"/>
  <c r="H2756" i="16"/>
  <c r="H2478" i="16"/>
  <c r="I2478" i="16"/>
  <c r="M2478" i="16"/>
  <c r="J2478" i="16"/>
  <c r="K2478" i="16"/>
  <c r="L2478" i="16"/>
  <c r="H2740" i="16"/>
  <c r="I2740" i="16"/>
  <c r="K2740" i="16"/>
  <c r="J2740" i="16"/>
  <c r="L2740" i="16"/>
  <c r="M2740" i="16"/>
  <c r="L2794" i="16"/>
  <c r="M2794" i="16"/>
  <c r="I2794" i="16"/>
  <c r="H2794" i="16"/>
  <c r="J2794" i="16"/>
  <c r="K2794" i="16"/>
  <c r="L2765" i="16"/>
  <c r="M2765" i="16"/>
  <c r="J2765" i="16"/>
  <c r="H2765" i="16"/>
  <c r="I2765" i="16"/>
  <c r="K2765" i="16"/>
  <c r="H2825" i="16"/>
  <c r="L2825" i="16"/>
  <c r="J2825" i="16"/>
  <c r="I2825" i="16"/>
  <c r="K2825" i="16"/>
  <c r="M2825" i="16"/>
  <c r="J2991" i="16"/>
  <c r="K2991" i="16"/>
  <c r="L2991" i="16"/>
  <c r="M2991" i="16"/>
  <c r="H2991" i="16"/>
  <c r="I2991" i="16"/>
  <c r="I2682" i="16"/>
  <c r="H2682" i="16"/>
  <c r="K2682" i="16"/>
  <c r="L2682" i="16"/>
  <c r="J2682" i="16"/>
  <c r="M2682" i="16"/>
  <c r="J2461" i="16"/>
  <c r="M2461" i="16"/>
  <c r="H2461" i="16"/>
  <c r="K2461" i="16"/>
  <c r="L2461" i="16"/>
  <c r="I2461" i="16"/>
  <c r="H2613" i="16"/>
  <c r="I2613" i="16"/>
  <c r="J2613" i="16"/>
  <c r="M2613" i="16"/>
  <c r="K2613" i="16"/>
  <c r="L2613" i="16"/>
  <c r="K2568" i="16"/>
  <c r="M2568" i="16"/>
  <c r="L2568" i="16"/>
  <c r="I2568" i="16"/>
  <c r="J2568" i="16"/>
  <c r="H2568" i="16"/>
  <c r="J2501" i="16"/>
  <c r="K2501" i="16"/>
  <c r="L2501" i="16"/>
  <c r="I2501" i="16"/>
  <c r="H2501" i="16"/>
  <c r="M2501" i="16"/>
  <c r="L2231" i="16"/>
  <c r="K2231" i="16"/>
  <c r="M2231" i="16"/>
  <c r="I2231" i="16"/>
  <c r="J2231" i="16"/>
  <c r="H2231" i="16"/>
  <c r="H2453" i="16"/>
  <c r="K2453" i="16"/>
  <c r="M2453" i="16"/>
  <c r="L2453" i="16"/>
  <c r="J2453" i="16"/>
  <c r="I2453" i="16"/>
  <c r="M2963" i="16"/>
  <c r="L2963" i="16"/>
  <c r="J2963" i="16"/>
  <c r="I2963" i="16"/>
  <c r="K2963" i="16"/>
  <c r="H2963" i="16"/>
  <c r="H2972" i="16"/>
  <c r="I2972" i="16"/>
  <c r="J2972" i="16"/>
  <c r="K2972" i="16"/>
  <c r="L2972" i="16"/>
  <c r="M2972" i="16"/>
  <c r="I2889" i="16"/>
  <c r="J2889" i="16"/>
  <c r="K2889" i="16"/>
  <c r="L2889" i="16"/>
  <c r="M2889" i="16"/>
  <c r="H2889" i="16"/>
  <c r="L2986" i="16"/>
  <c r="M2986" i="16"/>
  <c r="I2986" i="16"/>
  <c r="J2986" i="16"/>
  <c r="H2986" i="16"/>
  <c r="K2986" i="16"/>
  <c r="J3048" i="16"/>
  <c r="K3048" i="16"/>
  <c r="H3048" i="16"/>
  <c r="I3048" i="16"/>
  <c r="L3048" i="16"/>
  <c r="M3048" i="16"/>
  <c r="H2450" i="16"/>
  <c r="I2450" i="16"/>
  <c r="J2450" i="16"/>
  <c r="M2450" i="16"/>
  <c r="K2450" i="16"/>
  <c r="L2450" i="16"/>
  <c r="K2745" i="16"/>
  <c r="J2745" i="16"/>
  <c r="L2745" i="16"/>
  <c r="M2745" i="16"/>
  <c r="H2745" i="16"/>
  <c r="I2745" i="16"/>
  <c r="J2614" i="16"/>
  <c r="K2614" i="16"/>
  <c r="L2614" i="16"/>
  <c r="H2614" i="16"/>
  <c r="I2614" i="16"/>
  <c r="M2614" i="16"/>
  <c r="M2577" i="16"/>
  <c r="J2577" i="16"/>
  <c r="I2577" i="16"/>
  <c r="K2577" i="16"/>
  <c r="L2577" i="16"/>
  <c r="H2577" i="16"/>
  <c r="M2777" i="16"/>
  <c r="I2777" i="16"/>
  <c r="J2777" i="16"/>
  <c r="L2777" i="16"/>
  <c r="K2777" i="16"/>
  <c r="H2777" i="16"/>
  <c r="H2149" i="16"/>
  <c r="I2149" i="16"/>
  <c r="J2149" i="16"/>
  <c r="K2149" i="16"/>
  <c r="L2149" i="16"/>
  <c r="M2149" i="16"/>
  <c r="I2239" i="16"/>
  <c r="J2239" i="16"/>
  <c r="K2239" i="16"/>
  <c r="L2239" i="16"/>
  <c r="M2239" i="16"/>
  <c r="H2239" i="16"/>
  <c r="K2280" i="16"/>
  <c r="L2280" i="16"/>
  <c r="M2280" i="16"/>
  <c r="I2280" i="16"/>
  <c r="J2280" i="16"/>
  <c r="H2280" i="16"/>
  <c r="J2240" i="16"/>
  <c r="L2240" i="16"/>
  <c r="M2240" i="16"/>
  <c r="I2240" i="16"/>
  <c r="H2240" i="16"/>
  <c r="K2240" i="16"/>
  <c r="M2974" i="16"/>
  <c r="I2974" i="16"/>
  <c r="H2974" i="16"/>
  <c r="L2974" i="16"/>
  <c r="J2974" i="16"/>
  <c r="K2974" i="16"/>
  <c r="K2835" i="16"/>
  <c r="M2835" i="16"/>
  <c r="H2835" i="16"/>
  <c r="J2835" i="16"/>
  <c r="L2835" i="16"/>
  <c r="I2835" i="16"/>
  <c r="H2342" i="16"/>
  <c r="J2342" i="16"/>
  <c r="L2342" i="16"/>
  <c r="K2342" i="16"/>
  <c r="I2342" i="16"/>
  <c r="M2342" i="16"/>
  <c r="I2127" i="16"/>
  <c r="J2127" i="16"/>
  <c r="K2127" i="16"/>
  <c r="L2127" i="16"/>
  <c r="M2127" i="16"/>
  <c r="H2127" i="16"/>
  <c r="H2683" i="16"/>
  <c r="I2683" i="16"/>
  <c r="J2683" i="16"/>
  <c r="K2683" i="16"/>
  <c r="L2683" i="16"/>
  <c r="M2683" i="16"/>
  <c r="I2795" i="16"/>
  <c r="J2795" i="16"/>
  <c r="K2795" i="16"/>
  <c r="H2795" i="16"/>
  <c r="M2795" i="16"/>
  <c r="L2795" i="16"/>
  <c r="H2253" i="16"/>
  <c r="I2253" i="16"/>
  <c r="J2253" i="16"/>
  <c r="K2253" i="16"/>
  <c r="L2253" i="16"/>
  <c r="M2253" i="16"/>
  <c r="M2593" i="16"/>
  <c r="J2593" i="16"/>
  <c r="H2593" i="16"/>
  <c r="I2593" i="16"/>
  <c r="K2593" i="16"/>
  <c r="L2593" i="16"/>
  <c r="K2232" i="16"/>
  <c r="L2232" i="16"/>
  <c r="M2232" i="16"/>
  <c r="H2232" i="16"/>
  <c r="I2232" i="16"/>
  <c r="J2232" i="16"/>
  <c r="M2113" i="16"/>
  <c r="H2113" i="16"/>
  <c r="I2113" i="16"/>
  <c r="K2113" i="16"/>
  <c r="L2113" i="16"/>
  <c r="J2113" i="16"/>
  <c r="K2375" i="16"/>
  <c r="H2375" i="16"/>
  <c r="I2375" i="16"/>
  <c r="J2375" i="16"/>
  <c r="M2375" i="16"/>
  <c r="L2375" i="16"/>
  <c r="H2278" i="16"/>
  <c r="I2278" i="16"/>
  <c r="J2278" i="16"/>
  <c r="K2278" i="16"/>
  <c r="L2278" i="16"/>
  <c r="M2278" i="16"/>
  <c r="L2717" i="16"/>
  <c r="I2717" i="16"/>
  <c r="K2717" i="16"/>
  <c r="M2717" i="16"/>
  <c r="H2717" i="16"/>
  <c r="J2717" i="16"/>
  <c r="M2604" i="16"/>
  <c r="H2604" i="16"/>
  <c r="I2604" i="16"/>
  <c r="J2604" i="16"/>
  <c r="K2604" i="16"/>
  <c r="L2604" i="16"/>
  <c r="H2781" i="16"/>
  <c r="K2781" i="16"/>
  <c r="I2781" i="16"/>
  <c r="J2781" i="16"/>
  <c r="L2781" i="16"/>
  <c r="M2781" i="16"/>
  <c r="H2492" i="16"/>
  <c r="I2492" i="16"/>
  <c r="J2492" i="16"/>
  <c r="K2492" i="16"/>
  <c r="L2492" i="16"/>
  <c r="M2492" i="16"/>
  <c r="K2946" i="16"/>
  <c r="H2946" i="16"/>
  <c r="I2946" i="16"/>
  <c r="J2946" i="16"/>
  <c r="L2946" i="16"/>
  <c r="M2946" i="16"/>
  <c r="J2750" i="16"/>
  <c r="L2750" i="16"/>
  <c r="I2750" i="16"/>
  <c r="H2750" i="16"/>
  <c r="K2750" i="16"/>
  <c r="M2750" i="16"/>
  <c r="K3010" i="16"/>
  <c r="H3010" i="16"/>
  <c r="I3010" i="16"/>
  <c r="J3010" i="16"/>
  <c r="L3010" i="16"/>
  <c r="M3010" i="16"/>
  <c r="J2302" i="16"/>
  <c r="I2302" i="16"/>
  <c r="L2302" i="16"/>
  <c r="H2302" i="16"/>
  <c r="K2302" i="16"/>
  <c r="M2302" i="16"/>
  <c r="H2654" i="16"/>
  <c r="J2654" i="16"/>
  <c r="M2654" i="16"/>
  <c r="I2654" i="16"/>
  <c r="K2654" i="16"/>
  <c r="L2654" i="16"/>
  <c r="H2569" i="16"/>
  <c r="K2569" i="16"/>
  <c r="I2569" i="16"/>
  <c r="J2569" i="16"/>
  <c r="L2569" i="16"/>
  <c r="M2569" i="16"/>
  <c r="M2689" i="16"/>
  <c r="J2689" i="16"/>
  <c r="K2689" i="16"/>
  <c r="L2689" i="16"/>
  <c r="H2689" i="16"/>
  <c r="I2689" i="16"/>
  <c r="J2732" i="16"/>
  <c r="K2732" i="16"/>
  <c r="L2732" i="16"/>
  <c r="M2732" i="16"/>
  <c r="H2732" i="16"/>
  <c r="I2732" i="16"/>
  <c r="I3003" i="16"/>
  <c r="M3003" i="16"/>
  <c r="K3003" i="16"/>
  <c r="L3003" i="16"/>
  <c r="H3003" i="16"/>
  <c r="J3003" i="16"/>
  <c r="H2544" i="16"/>
  <c r="I2544" i="16"/>
  <c r="L2544" i="16"/>
  <c r="M2544" i="16"/>
  <c r="K2544" i="16"/>
  <c r="J2544" i="16"/>
  <c r="H2776" i="16"/>
  <c r="I2776" i="16"/>
  <c r="K2776" i="16"/>
  <c r="J2776" i="16"/>
  <c r="L2776" i="16"/>
  <c r="M2776" i="16"/>
  <c r="L2408" i="16"/>
  <c r="I2408" i="16"/>
  <c r="J2408" i="16"/>
  <c r="H2408" i="16"/>
  <c r="K2408" i="16"/>
  <c r="M2408" i="16"/>
  <c r="H2803" i="16"/>
  <c r="L2803" i="16"/>
  <c r="I2803" i="16"/>
  <c r="J2803" i="16"/>
  <c r="K2803" i="16"/>
  <c r="M2803" i="16"/>
  <c r="K2312" i="16"/>
  <c r="L2312" i="16"/>
  <c r="H2312" i="16"/>
  <c r="J2312" i="16"/>
  <c r="M2312" i="16"/>
  <c r="I2312" i="16"/>
  <c r="H2182" i="16"/>
  <c r="I2182" i="16"/>
  <c r="J2182" i="16"/>
  <c r="K2182" i="16"/>
  <c r="L2182" i="16"/>
  <c r="M2182" i="16"/>
  <c r="H2293" i="16"/>
  <c r="J2293" i="16"/>
  <c r="L2293" i="16"/>
  <c r="M2293" i="16"/>
  <c r="K2293" i="16"/>
  <c r="I2293" i="16"/>
  <c r="J2649" i="16"/>
  <c r="K2649" i="16"/>
  <c r="L2649" i="16"/>
  <c r="H2649" i="16"/>
  <c r="I2649" i="16"/>
  <c r="M2649" i="16"/>
  <c r="J2710" i="16"/>
  <c r="H2710" i="16"/>
  <c r="L2710" i="16"/>
  <c r="M2710" i="16"/>
  <c r="I2710" i="16"/>
  <c r="K2710" i="16"/>
  <c r="H2176" i="16"/>
  <c r="M2176" i="16"/>
  <c r="I2176" i="16"/>
  <c r="J2176" i="16"/>
  <c r="K2176" i="16"/>
  <c r="L2176" i="16"/>
  <c r="K2264" i="16"/>
  <c r="L2264" i="16"/>
  <c r="M2264" i="16"/>
  <c r="I2264" i="16"/>
  <c r="H2264" i="16"/>
  <c r="J2264" i="16"/>
  <c r="M2652" i="16"/>
  <c r="H2652" i="16"/>
  <c r="I2652" i="16"/>
  <c r="K2652" i="16"/>
  <c r="L2652" i="16"/>
  <c r="J2652" i="16"/>
  <c r="J2286" i="16"/>
  <c r="L2286" i="16"/>
  <c r="H2286" i="16"/>
  <c r="M2286" i="16"/>
  <c r="I2286" i="16"/>
  <c r="K2286" i="16"/>
  <c r="M2812" i="16"/>
  <c r="J2812" i="16"/>
  <c r="I2812" i="16"/>
  <c r="H2812" i="16"/>
  <c r="L2812" i="16"/>
  <c r="K2812" i="16"/>
  <c r="J2459" i="16"/>
  <c r="L2459" i="16"/>
  <c r="M2459" i="16"/>
  <c r="K2459" i="16"/>
  <c r="H2459" i="16"/>
  <c r="I2459" i="16"/>
  <c r="K2120" i="16"/>
  <c r="L2120" i="16"/>
  <c r="M2120" i="16"/>
  <c r="H2120" i="16"/>
  <c r="I2120" i="16"/>
  <c r="J2120" i="16"/>
  <c r="H2336" i="16"/>
  <c r="I2336" i="16"/>
  <c r="J2336" i="16"/>
  <c r="L2336" i="16"/>
  <c r="M2336" i="16"/>
  <c r="K2336" i="16"/>
  <c r="K2500" i="16"/>
  <c r="H2500" i="16"/>
  <c r="I2500" i="16"/>
  <c r="J2500" i="16"/>
  <c r="M2500" i="16"/>
  <c r="L2500" i="16"/>
  <c r="H2619" i="16"/>
  <c r="L2619" i="16"/>
  <c r="I2619" i="16"/>
  <c r="J2619" i="16"/>
  <c r="M2619" i="16"/>
  <c r="K2619" i="16"/>
  <c r="K2881" i="16"/>
  <c r="L2881" i="16"/>
  <c r="M2881" i="16"/>
  <c r="I2881" i="16"/>
  <c r="J2881" i="16"/>
  <c r="H2881" i="16"/>
  <c r="H2245" i="16"/>
  <c r="L2245" i="16"/>
  <c r="J2245" i="16"/>
  <c r="K2245" i="16"/>
  <c r="M2245" i="16"/>
  <c r="I2245" i="16"/>
  <c r="J2401" i="16"/>
  <c r="K2401" i="16"/>
  <c r="L2401" i="16"/>
  <c r="I2401" i="16"/>
  <c r="M2401" i="16"/>
  <c r="H2401" i="16"/>
  <c r="H2170" i="16"/>
  <c r="I2170" i="16"/>
  <c r="J2170" i="16"/>
  <c r="K2170" i="16"/>
  <c r="L2170" i="16"/>
  <c r="M2170" i="16"/>
  <c r="L2252" i="16"/>
  <c r="H2252" i="16"/>
  <c r="I2252" i="16"/>
  <c r="J2252" i="16"/>
  <c r="K2252" i="16"/>
  <c r="M2252" i="16"/>
  <c r="H2329" i="16"/>
  <c r="I2329" i="16"/>
  <c r="L2329" i="16"/>
  <c r="M2329" i="16"/>
  <c r="J2329" i="16"/>
  <c r="K2329" i="16"/>
  <c r="K2525" i="16"/>
  <c r="L2525" i="16"/>
  <c r="H2525" i="16"/>
  <c r="I2525" i="16"/>
  <c r="J2525" i="16"/>
  <c r="M2525" i="16"/>
  <c r="K2296" i="16"/>
  <c r="L2296" i="16"/>
  <c r="M2296" i="16"/>
  <c r="H2296" i="16"/>
  <c r="J2296" i="16"/>
  <c r="I2296" i="16"/>
  <c r="L2819" i="16"/>
  <c r="I2819" i="16"/>
  <c r="K2819" i="16"/>
  <c r="M2819" i="16"/>
  <c r="H2819" i="16"/>
  <c r="J2819" i="16"/>
  <c r="J2681" i="16"/>
  <c r="K2681" i="16"/>
  <c r="L2681" i="16"/>
  <c r="H2681" i="16"/>
  <c r="I2681" i="16"/>
  <c r="M2681" i="16"/>
  <c r="J2830" i="16"/>
  <c r="K2830" i="16"/>
  <c r="I2830" i="16"/>
  <c r="L2830" i="16"/>
  <c r="M2830" i="16"/>
  <c r="H2830" i="16"/>
  <c r="L2783" i="16"/>
  <c r="K2783" i="16"/>
  <c r="I2783" i="16"/>
  <c r="M2783" i="16"/>
  <c r="H2783" i="16"/>
  <c r="J2783" i="16"/>
  <c r="K2849" i="16"/>
  <c r="M2849" i="16"/>
  <c r="H2849" i="16"/>
  <c r="J2849" i="16"/>
  <c r="L2849" i="16"/>
  <c r="I2849" i="16"/>
  <c r="J3032" i="16"/>
  <c r="I3032" i="16"/>
  <c r="K3032" i="16"/>
  <c r="L3032" i="16"/>
  <c r="M3032" i="16"/>
  <c r="H3032" i="16"/>
  <c r="M3036" i="16"/>
  <c r="H3036" i="16"/>
  <c r="I3036" i="16"/>
  <c r="L3036" i="16"/>
  <c r="K3036" i="16"/>
  <c r="J3036" i="16"/>
  <c r="L2353" i="16"/>
  <c r="I2353" i="16"/>
  <c r="H2353" i="16"/>
  <c r="J2353" i="16"/>
  <c r="K2353" i="16"/>
  <c r="M2353" i="16"/>
  <c r="J2606" i="16"/>
  <c r="K2606" i="16"/>
  <c r="L2606" i="16"/>
  <c r="M2606" i="16"/>
  <c r="H2606" i="16"/>
  <c r="I2606" i="16"/>
  <c r="L2468" i="16"/>
  <c r="K2468" i="16"/>
  <c r="M2468" i="16"/>
  <c r="I2468" i="16"/>
  <c r="H2468" i="16"/>
  <c r="J2468" i="16"/>
  <c r="I2583" i="16"/>
  <c r="J2583" i="16"/>
  <c r="M2583" i="16"/>
  <c r="H2583" i="16"/>
  <c r="K2583" i="16"/>
  <c r="L2583" i="16"/>
  <c r="L3039" i="16"/>
  <c r="I3039" i="16"/>
  <c r="H3039" i="16"/>
  <c r="J3039" i="16"/>
  <c r="K3039" i="16"/>
  <c r="M3039" i="16"/>
  <c r="K2627" i="16"/>
  <c r="I2627" i="16"/>
  <c r="J2627" i="16"/>
  <c r="M2627" i="16"/>
  <c r="L2627" i="16"/>
  <c r="H2627" i="16"/>
  <c r="H2205" i="16"/>
  <c r="I2205" i="16"/>
  <c r="J2205" i="16"/>
  <c r="K2205" i="16"/>
  <c r="L2205" i="16"/>
  <c r="M2205" i="16"/>
  <c r="J2446" i="16"/>
  <c r="I2446" i="16"/>
  <c r="L2446" i="16"/>
  <c r="M2446" i="16"/>
  <c r="H2446" i="16"/>
  <c r="K2446" i="16"/>
  <c r="L2204" i="16"/>
  <c r="H2204" i="16"/>
  <c r="J2204" i="16"/>
  <c r="K2204" i="16"/>
  <c r="M2204" i="16"/>
  <c r="I2204" i="16"/>
  <c r="L2799" i="16"/>
  <c r="I2799" i="16"/>
  <c r="H2799" i="16"/>
  <c r="J2799" i="16"/>
  <c r="K2799" i="16"/>
  <c r="M2799" i="16"/>
  <c r="K2425" i="16"/>
  <c r="L2425" i="16"/>
  <c r="M2425" i="16"/>
  <c r="I2425" i="16"/>
  <c r="J2425" i="16"/>
  <c r="H2425" i="16"/>
  <c r="L2635" i="16"/>
  <c r="M2635" i="16"/>
  <c r="J2635" i="16"/>
  <c r="H2635" i="16"/>
  <c r="K2635" i="16"/>
  <c r="I2635" i="16"/>
  <c r="H2134" i="16"/>
  <c r="I2134" i="16"/>
  <c r="J2134" i="16"/>
  <c r="K2134" i="16"/>
  <c r="L2134" i="16"/>
  <c r="M2134" i="16"/>
  <c r="H3016" i="16"/>
  <c r="M3016" i="16"/>
  <c r="I3016" i="16"/>
  <c r="J3016" i="16"/>
  <c r="K3016" i="16"/>
  <c r="L3016" i="16"/>
  <c r="H2148" i="16"/>
  <c r="I2148" i="16"/>
  <c r="J2148" i="16"/>
  <c r="K2148" i="16"/>
  <c r="L2148" i="16"/>
  <c r="M2148" i="16"/>
  <c r="H2497" i="16"/>
  <c r="K2497" i="16"/>
  <c r="I2497" i="16"/>
  <c r="J2497" i="16"/>
  <c r="L2497" i="16"/>
  <c r="M2497" i="16"/>
  <c r="I2923" i="16"/>
  <c r="M2923" i="16"/>
  <c r="J2923" i="16"/>
  <c r="H2923" i="16"/>
  <c r="K2923" i="16"/>
  <c r="L2923" i="16"/>
  <c r="I2534" i="16"/>
  <c r="H2534" i="16"/>
  <c r="J2534" i="16"/>
  <c r="K2534" i="16"/>
  <c r="M2534" i="16"/>
  <c r="L2534" i="16"/>
  <c r="H2372" i="16"/>
  <c r="J2372" i="16"/>
  <c r="K2372" i="16"/>
  <c r="I2372" i="16"/>
  <c r="L2372" i="16"/>
  <c r="M2372" i="16"/>
  <c r="M2289" i="16"/>
  <c r="I2289" i="16"/>
  <c r="J2289" i="16"/>
  <c r="H2289" i="16"/>
  <c r="L2289" i="16"/>
  <c r="K2289" i="16"/>
  <c r="I2565" i="16"/>
  <c r="H2565" i="16"/>
  <c r="J2565" i="16"/>
  <c r="K2565" i="16"/>
  <c r="L2565" i="16"/>
  <c r="M2565" i="16"/>
  <c r="L2151" i="16"/>
  <c r="H2151" i="16"/>
  <c r="I2151" i="16"/>
  <c r="J2151" i="16"/>
  <c r="K2151" i="16"/>
  <c r="M2151" i="16"/>
  <c r="M2273" i="16"/>
  <c r="L2273" i="16"/>
  <c r="I2273" i="16"/>
  <c r="K2273" i="16"/>
  <c r="H2273" i="16"/>
  <c r="J2273" i="16"/>
  <c r="J2126" i="16"/>
  <c r="L2126" i="16"/>
  <c r="M2126" i="16"/>
  <c r="H2126" i="16"/>
  <c r="I2126" i="16"/>
  <c r="K2126" i="16"/>
  <c r="K2248" i="16"/>
  <c r="L2248" i="16"/>
  <c r="M2248" i="16"/>
  <c r="H2248" i="16"/>
  <c r="I2248" i="16"/>
  <c r="J2248" i="16"/>
  <c r="J2498" i="16"/>
  <c r="H2498" i="16"/>
  <c r="I2498" i="16"/>
  <c r="K2498" i="16"/>
  <c r="L2498" i="16"/>
  <c r="M2498" i="16"/>
  <c r="M2161" i="16"/>
  <c r="I2161" i="16"/>
  <c r="K2161" i="16"/>
  <c r="L2161" i="16"/>
  <c r="H2161" i="16"/>
  <c r="J2161" i="16"/>
  <c r="I2486" i="16"/>
  <c r="H2486" i="16"/>
  <c r="J2486" i="16"/>
  <c r="M2486" i="16"/>
  <c r="L2486" i="16"/>
  <c r="K2486" i="16"/>
  <c r="J2856" i="16"/>
  <c r="H2856" i="16"/>
  <c r="K2856" i="16"/>
  <c r="M2856" i="16"/>
  <c r="I2856" i="16"/>
  <c r="L2856" i="16"/>
  <c r="K2538" i="16"/>
  <c r="H2538" i="16"/>
  <c r="J2538" i="16"/>
  <c r="L2538" i="16"/>
  <c r="I2538" i="16"/>
  <c r="M2538" i="16"/>
  <c r="H2340" i="16"/>
  <c r="J2340" i="16"/>
  <c r="M2340" i="16"/>
  <c r="K2340" i="16"/>
  <c r="I2340" i="16"/>
  <c r="L2340" i="16"/>
  <c r="J2628" i="16"/>
  <c r="K2628" i="16"/>
  <c r="I2628" i="16"/>
  <c r="L2628" i="16"/>
  <c r="M2628" i="16"/>
  <c r="H2628" i="16"/>
  <c r="M2585" i="16"/>
  <c r="I2585" i="16"/>
  <c r="J2585" i="16"/>
  <c r="K2585" i="16"/>
  <c r="L2585" i="16"/>
  <c r="H2585" i="16"/>
  <c r="M2818" i="16"/>
  <c r="I2818" i="16"/>
  <c r="H2818" i="16"/>
  <c r="J2818" i="16"/>
  <c r="K2818" i="16"/>
  <c r="L2818" i="16"/>
  <c r="J2564" i="16"/>
  <c r="K2564" i="16"/>
  <c r="I2564" i="16"/>
  <c r="L2564" i="16"/>
  <c r="H2564" i="16"/>
  <c r="M2564" i="16"/>
  <c r="H2397" i="16"/>
  <c r="J2397" i="16"/>
  <c r="L2397" i="16"/>
  <c r="M2397" i="16"/>
  <c r="K2397" i="16"/>
  <c r="I2397" i="16"/>
  <c r="I2694" i="16"/>
  <c r="J2694" i="16"/>
  <c r="H2694" i="16"/>
  <c r="K2694" i="16"/>
  <c r="L2694" i="16"/>
  <c r="M2694" i="16"/>
  <c r="I2985" i="16"/>
  <c r="J2985" i="16"/>
  <c r="H2985" i="16"/>
  <c r="K2985" i="16"/>
  <c r="L2985" i="16"/>
  <c r="M2985" i="16"/>
  <c r="L2742" i="16"/>
  <c r="M2742" i="16"/>
  <c r="K2742" i="16"/>
  <c r="H2742" i="16"/>
  <c r="I2742" i="16"/>
  <c r="J2742" i="16"/>
  <c r="H2910" i="16"/>
  <c r="I2910" i="16"/>
  <c r="J2910" i="16"/>
  <c r="K2910" i="16"/>
  <c r="L2910" i="16"/>
  <c r="M2910" i="16"/>
  <c r="K2373" i="16"/>
  <c r="J2373" i="16"/>
  <c r="L2373" i="16"/>
  <c r="M2373" i="16"/>
  <c r="H2373" i="16"/>
  <c r="I2373" i="16"/>
  <c r="M2561" i="16"/>
  <c r="L2561" i="16"/>
  <c r="I2561" i="16"/>
  <c r="J2561" i="16"/>
  <c r="K2561" i="16"/>
  <c r="H2561" i="16"/>
  <c r="K3009" i="16"/>
  <c r="H3009" i="16"/>
  <c r="L3009" i="16"/>
  <c r="M3009" i="16"/>
  <c r="I3009" i="16"/>
  <c r="J3009" i="16"/>
  <c r="L2268" i="16"/>
  <c r="I2268" i="16"/>
  <c r="K2268" i="16"/>
  <c r="M2268" i="16"/>
  <c r="H2268" i="16"/>
  <c r="J2268" i="16"/>
  <c r="M3020" i="16"/>
  <c r="I3020" i="16"/>
  <c r="J3020" i="16"/>
  <c r="K3020" i="16"/>
  <c r="L3020" i="16"/>
  <c r="H3020" i="16"/>
  <c r="M3053" i="16"/>
  <c r="L3053" i="16"/>
  <c r="I3053" i="16"/>
  <c r="K3053" i="16"/>
  <c r="J3053" i="16"/>
  <c r="H3053" i="16"/>
  <c r="H2482" i="16"/>
  <c r="I2482" i="16"/>
  <c r="K2482" i="16"/>
  <c r="L2482" i="16"/>
  <c r="M2482" i="16"/>
  <c r="J2482" i="16"/>
  <c r="I2505" i="16"/>
  <c r="L2505" i="16"/>
  <c r="K2505" i="16"/>
  <c r="M2505" i="16"/>
  <c r="H2505" i="16"/>
  <c r="J2505" i="16"/>
  <c r="H2165" i="16"/>
  <c r="I2165" i="16"/>
  <c r="J2165" i="16"/>
  <c r="K2165" i="16"/>
  <c r="L2165" i="16"/>
  <c r="M2165" i="16"/>
  <c r="H2528" i="16"/>
  <c r="K2528" i="16"/>
  <c r="M2528" i="16"/>
  <c r="L2528" i="16"/>
  <c r="I2528" i="16"/>
  <c r="J2528" i="16"/>
  <c r="L2156" i="16"/>
  <c r="I2156" i="16"/>
  <c r="J2156" i="16"/>
  <c r="K2156" i="16"/>
  <c r="M2156" i="16"/>
  <c r="H2156" i="16"/>
  <c r="M2177" i="16"/>
  <c r="H2177" i="16"/>
  <c r="I2177" i="16"/>
  <c r="J2177" i="16"/>
  <c r="K2177" i="16"/>
  <c r="L2177" i="16"/>
  <c r="K2632" i="16"/>
  <c r="I2632" i="16"/>
  <c r="H2632" i="16"/>
  <c r="L2632" i="16"/>
  <c r="M2632" i="16"/>
  <c r="J2632" i="16"/>
  <c r="I2255" i="16"/>
  <c r="J2255" i="16"/>
  <c r="K2255" i="16"/>
  <c r="L2255" i="16"/>
  <c r="M2255" i="16"/>
  <c r="H2255" i="16"/>
  <c r="K2136" i="16"/>
  <c r="L2136" i="16"/>
  <c r="M2136" i="16"/>
  <c r="I2136" i="16"/>
  <c r="H2136" i="16"/>
  <c r="J2136" i="16"/>
  <c r="H2481" i="16"/>
  <c r="K2481" i="16"/>
  <c r="I2481" i="16"/>
  <c r="M2481" i="16"/>
  <c r="J2481" i="16"/>
  <c r="L2481" i="16"/>
  <c r="H2246" i="16"/>
  <c r="I2246" i="16"/>
  <c r="J2246" i="16"/>
  <c r="K2246" i="16"/>
  <c r="L2246" i="16"/>
  <c r="M2246" i="16"/>
  <c r="H2309" i="16"/>
  <c r="J2309" i="16"/>
  <c r="K2309" i="16"/>
  <c r="L2309" i="16"/>
  <c r="I2309" i="16"/>
  <c r="M2309" i="16"/>
  <c r="H2385" i="16"/>
  <c r="K2385" i="16"/>
  <c r="J2385" i="16"/>
  <c r="L2385" i="16"/>
  <c r="M2385" i="16"/>
  <c r="I2385" i="16"/>
  <c r="J2400" i="16"/>
  <c r="K2400" i="16"/>
  <c r="L2400" i="16"/>
  <c r="M2400" i="16"/>
  <c r="I2400" i="16"/>
  <c r="H2400" i="16"/>
  <c r="H2288" i="16"/>
  <c r="K2288" i="16"/>
  <c r="L2288" i="16"/>
  <c r="M2288" i="16"/>
  <c r="J2288" i="16"/>
  <c r="I2288" i="16"/>
  <c r="H2138" i="16"/>
  <c r="I2138" i="16"/>
  <c r="K2138" i="16"/>
  <c r="J2138" i="16"/>
  <c r="L2138" i="16"/>
  <c r="M2138" i="16"/>
  <c r="K2352" i="16"/>
  <c r="H2352" i="16"/>
  <c r="I2352" i="16"/>
  <c r="J2352" i="16"/>
  <c r="M2352" i="16"/>
  <c r="L2352" i="16"/>
  <c r="H2412" i="16"/>
  <c r="M2412" i="16"/>
  <c r="I2412" i="16"/>
  <c r="L2412" i="16"/>
  <c r="J2412" i="16"/>
  <c r="K2412" i="16"/>
  <c r="H2331" i="16"/>
  <c r="J2331" i="16"/>
  <c r="K2331" i="16"/>
  <c r="I2331" i="16"/>
  <c r="L2331" i="16"/>
  <c r="M2331" i="16"/>
  <c r="H2438" i="16"/>
  <c r="J2438" i="16"/>
  <c r="M2438" i="16"/>
  <c r="I2438" i="16"/>
  <c r="K2438" i="16"/>
  <c r="L2438" i="16"/>
  <c r="I2559" i="16"/>
  <c r="L2559" i="16"/>
  <c r="H2559" i="16"/>
  <c r="K2559" i="16"/>
  <c r="J2559" i="16"/>
  <c r="M2559" i="16"/>
  <c r="L2135" i="16"/>
  <c r="H2135" i="16"/>
  <c r="J2135" i="16"/>
  <c r="K2135" i="16"/>
  <c r="I2135" i="16"/>
  <c r="M2135" i="16"/>
  <c r="L2348" i="16"/>
  <c r="I2348" i="16"/>
  <c r="H2348" i="16"/>
  <c r="K2348" i="16"/>
  <c r="M2348" i="16"/>
  <c r="J2348" i="16"/>
  <c r="L2311" i="16"/>
  <c r="J2311" i="16"/>
  <c r="H2311" i="16"/>
  <c r="I2311" i="16"/>
  <c r="K2311" i="16"/>
  <c r="M2311" i="16"/>
  <c r="I2479" i="16"/>
  <c r="H2479" i="16"/>
  <c r="J2479" i="16"/>
  <c r="K2479" i="16"/>
  <c r="L2479" i="16"/>
  <c r="M2479" i="16"/>
  <c r="H2605" i="16"/>
  <c r="I2605" i="16"/>
  <c r="J2605" i="16"/>
  <c r="L2605" i="16"/>
  <c r="M2605" i="16"/>
  <c r="K2605" i="16"/>
  <c r="H2983" i="16"/>
  <c r="J2983" i="16"/>
  <c r="K2983" i="16"/>
  <c r="M2983" i="16"/>
  <c r="I2983" i="16"/>
  <c r="L2983" i="16"/>
  <c r="I2858" i="16"/>
  <c r="J2858" i="16"/>
  <c r="H2858" i="16"/>
  <c r="K2858" i="16"/>
  <c r="L2858" i="16"/>
  <c r="M2858" i="16"/>
  <c r="H2581" i="16"/>
  <c r="K2581" i="16"/>
  <c r="J2581" i="16"/>
  <c r="L2581" i="16"/>
  <c r="I2581" i="16"/>
  <c r="M2581" i="16"/>
  <c r="M2925" i="16"/>
  <c r="H2925" i="16"/>
  <c r="I2925" i="16"/>
  <c r="J2925" i="16"/>
  <c r="K2925" i="16"/>
  <c r="L2925" i="16"/>
  <c r="H2961" i="16"/>
  <c r="I2961" i="16"/>
  <c r="J2961" i="16"/>
  <c r="K2961" i="16"/>
  <c r="L2961" i="16"/>
  <c r="M2961" i="16"/>
  <c r="L3055" i="16"/>
  <c r="M3055" i="16"/>
  <c r="H3055" i="16"/>
  <c r="I3055" i="16"/>
  <c r="J3055" i="16"/>
  <c r="K3055" i="16"/>
  <c r="H2261" i="16"/>
  <c r="J2261" i="16"/>
  <c r="I2261" i="16"/>
  <c r="K2261" i="16"/>
  <c r="L2261" i="16"/>
  <c r="M2261" i="16"/>
  <c r="J2259" i="16"/>
  <c r="H2259" i="16"/>
  <c r="I2259" i="16"/>
  <c r="L2259" i="16"/>
  <c r="M2259" i="16"/>
  <c r="K2259" i="16"/>
  <c r="H2753" i="16"/>
  <c r="I2753" i="16"/>
  <c r="J2753" i="16"/>
  <c r="K2753" i="16"/>
  <c r="L2753" i="16"/>
  <c r="M2753" i="16"/>
  <c r="J2454" i="16"/>
  <c r="M2454" i="16"/>
  <c r="I2454" i="16"/>
  <c r="L2454" i="16"/>
  <c r="H2454" i="16"/>
  <c r="K2454" i="16"/>
  <c r="H2410" i="16"/>
  <c r="I2410" i="16"/>
  <c r="K2410" i="16"/>
  <c r="J2410" i="16"/>
  <c r="L2410" i="16"/>
  <c r="M2410" i="16"/>
  <c r="I2207" i="16"/>
  <c r="J2207" i="16"/>
  <c r="K2207" i="16"/>
  <c r="L2207" i="16"/>
  <c r="M2207" i="16"/>
  <c r="H2207" i="16"/>
  <c r="I2955" i="16"/>
  <c r="M2955" i="16"/>
  <c r="H2955" i="16"/>
  <c r="J2955" i="16"/>
  <c r="K2955" i="16"/>
  <c r="L2955" i="16"/>
  <c r="M2855" i="16"/>
  <c r="J2855" i="16"/>
  <c r="H2855" i="16"/>
  <c r="I2855" i="16"/>
  <c r="K2855" i="16"/>
  <c r="L2855" i="16"/>
  <c r="H2250" i="16"/>
  <c r="M2250" i="16"/>
  <c r="I2250" i="16"/>
  <c r="J2250" i="16"/>
  <c r="K2250" i="16"/>
  <c r="L2250" i="16"/>
  <c r="M2193" i="16"/>
  <c r="K2193" i="16"/>
  <c r="H2193" i="16"/>
  <c r="I2193" i="16"/>
  <c r="J2193" i="16"/>
  <c r="L2193" i="16"/>
  <c r="L2510" i="16"/>
  <c r="M2510" i="16"/>
  <c r="H2510" i="16"/>
  <c r="I2510" i="16"/>
  <c r="J2510" i="16"/>
  <c r="K2510" i="16"/>
  <c r="H2269" i="16"/>
  <c r="I2269" i="16"/>
  <c r="J2269" i="16"/>
  <c r="K2269" i="16"/>
  <c r="L2269" i="16"/>
  <c r="M2269" i="16"/>
  <c r="K2216" i="16"/>
  <c r="L2216" i="16"/>
  <c r="M2216" i="16"/>
  <c r="H2216" i="16"/>
  <c r="J2216" i="16"/>
  <c r="I2216" i="16"/>
  <c r="L2376" i="16"/>
  <c r="I2376" i="16"/>
  <c r="H2376" i="16"/>
  <c r="J2376" i="16"/>
  <c r="M2376" i="16"/>
  <c r="K2376" i="16"/>
  <c r="H2117" i="16"/>
  <c r="L2117" i="16"/>
  <c r="K2117" i="16"/>
  <c r="M2117" i="16"/>
  <c r="J2117" i="16"/>
  <c r="I2117" i="16"/>
  <c r="K2519" i="16"/>
  <c r="M2519" i="16"/>
  <c r="L2519" i="16"/>
  <c r="H2519" i="16"/>
  <c r="I2519" i="16"/>
  <c r="J2519" i="16"/>
  <c r="H2324" i="16"/>
  <c r="J2324" i="16"/>
  <c r="I2324" i="16"/>
  <c r="L2324" i="16"/>
  <c r="K2324" i="16"/>
  <c r="M2324" i="16"/>
  <c r="M2913" i="16"/>
  <c r="K2913" i="16"/>
  <c r="L2913" i="16"/>
  <c r="H2913" i="16"/>
  <c r="I2913" i="16"/>
  <c r="J2913" i="16"/>
  <c r="J2834" i="16"/>
  <c r="K2834" i="16"/>
  <c r="L2834" i="16"/>
  <c r="M2834" i="16"/>
  <c r="I2834" i="16"/>
  <c r="H2834" i="16"/>
  <c r="I2111" i="16"/>
  <c r="J2111" i="16"/>
  <c r="K2111" i="16"/>
  <c r="L2111" i="16"/>
  <c r="M2111" i="16"/>
  <c r="H2111" i="16"/>
  <c r="H2523" i="16"/>
  <c r="K2523" i="16"/>
  <c r="M2523" i="16"/>
  <c r="I2523" i="16"/>
  <c r="J2523" i="16"/>
  <c r="L2523" i="16"/>
  <c r="H2390" i="16"/>
  <c r="J2390" i="16"/>
  <c r="L2390" i="16"/>
  <c r="K2390" i="16"/>
  <c r="M2390" i="16"/>
  <c r="I2390" i="16"/>
  <c r="H2417" i="16"/>
  <c r="J2417" i="16"/>
  <c r="K2417" i="16"/>
  <c r="I2417" i="16"/>
  <c r="L2417" i="16"/>
  <c r="M2417" i="16"/>
  <c r="H2166" i="16"/>
  <c r="I2166" i="16"/>
  <c r="J2166" i="16"/>
  <c r="K2166" i="16"/>
  <c r="L2166" i="16"/>
  <c r="M2166" i="16"/>
  <c r="H2466" i="16"/>
  <c r="L2466" i="16"/>
  <c r="M2466" i="16"/>
  <c r="I2466" i="16"/>
  <c r="J2466" i="16"/>
  <c r="K2466" i="16"/>
  <c r="K2152" i="16"/>
  <c r="L2152" i="16"/>
  <c r="M2152" i="16"/>
  <c r="I2152" i="16"/>
  <c r="J2152" i="16"/>
  <c r="H2152" i="16"/>
  <c r="H2349" i="16"/>
  <c r="J2349" i="16"/>
  <c r="L2349" i="16"/>
  <c r="K2349" i="16"/>
  <c r="M2349" i="16"/>
  <c r="I2349" i="16"/>
  <c r="L2327" i="16"/>
  <c r="H2327" i="16"/>
  <c r="J2327" i="16"/>
  <c r="I2327" i="16"/>
  <c r="K2327" i="16"/>
  <c r="M2327" i="16"/>
  <c r="J2447" i="16"/>
  <c r="M2447" i="16"/>
  <c r="H2447" i="16"/>
  <c r="K2447" i="16"/>
  <c r="I2447" i="16"/>
  <c r="L2447" i="16"/>
  <c r="H2637" i="16"/>
  <c r="K2637" i="16"/>
  <c r="L2637" i="16"/>
  <c r="M2637" i="16"/>
  <c r="J2637" i="16"/>
  <c r="I2637" i="16"/>
  <c r="K2669" i="16"/>
  <c r="J2669" i="16"/>
  <c r="H2669" i="16"/>
  <c r="I2669" i="16"/>
  <c r="L2669" i="16"/>
  <c r="M2669" i="16"/>
  <c r="H2702" i="16"/>
  <c r="L2702" i="16"/>
  <c r="M2702" i="16"/>
  <c r="I2702" i="16"/>
  <c r="J2702" i="16"/>
  <c r="K2702" i="16"/>
  <c r="J2800" i="16"/>
  <c r="H2800" i="16"/>
  <c r="I2800" i="16"/>
  <c r="K2800" i="16"/>
  <c r="L2800" i="16"/>
  <c r="M2800" i="16"/>
  <c r="M2599" i="16"/>
  <c r="J2599" i="16"/>
  <c r="L2599" i="16"/>
  <c r="K2599" i="16"/>
  <c r="H2599" i="16"/>
  <c r="I2599" i="16"/>
  <c r="L3015" i="16"/>
  <c r="M3015" i="16"/>
  <c r="H3015" i="16"/>
  <c r="K3015" i="16"/>
  <c r="I3015" i="16"/>
  <c r="J3015" i="16"/>
  <c r="I2143" i="16"/>
  <c r="J2143" i="16"/>
  <c r="K2143" i="16"/>
  <c r="L2143" i="16"/>
  <c r="M2143" i="16"/>
  <c r="H2143" i="16"/>
  <c r="M2241" i="16"/>
  <c r="I2241" i="16"/>
  <c r="K2241" i="16"/>
  <c r="H2241" i="16"/>
  <c r="J2241" i="16"/>
  <c r="L2241" i="16"/>
  <c r="I2952" i="16"/>
  <c r="L2952" i="16"/>
  <c r="M2952" i="16"/>
  <c r="K2952" i="16"/>
  <c r="H2952" i="16"/>
  <c r="J2952" i="16"/>
  <c r="H2716" i="16"/>
  <c r="I2716" i="16"/>
  <c r="J2716" i="16"/>
  <c r="K2716" i="16"/>
  <c r="L2716" i="16"/>
  <c r="M2716" i="16"/>
  <c r="H2532" i="16"/>
  <c r="I2532" i="16"/>
  <c r="J2532" i="16"/>
  <c r="M2532" i="16"/>
  <c r="K2532" i="16"/>
  <c r="L2532" i="16"/>
  <c r="H2229" i="16"/>
  <c r="I2229" i="16"/>
  <c r="J2229" i="16"/>
  <c r="L2229" i="16"/>
  <c r="M2229" i="16"/>
  <c r="K2229" i="16"/>
  <c r="H2886" i="16"/>
  <c r="J2886" i="16"/>
  <c r="I2886" i="16"/>
  <c r="L2886" i="16"/>
  <c r="M2886" i="16"/>
  <c r="K2886" i="16"/>
  <c r="L2571" i="16"/>
  <c r="M2571" i="16"/>
  <c r="H2571" i="16"/>
  <c r="I2571" i="16"/>
  <c r="J2571" i="16"/>
  <c r="K2571" i="16"/>
  <c r="K2361" i="16"/>
  <c r="I2361" i="16"/>
  <c r="H2361" i="16"/>
  <c r="M2361" i="16"/>
  <c r="J2361" i="16"/>
  <c r="L2361" i="16"/>
  <c r="J2771" i="16"/>
  <c r="H2771" i="16"/>
  <c r="I2771" i="16"/>
  <c r="K2771" i="16"/>
  <c r="M2771" i="16"/>
  <c r="L2771" i="16"/>
  <c r="J2787" i="16"/>
  <c r="H2787" i="16"/>
  <c r="I2787" i="16"/>
  <c r="K2787" i="16"/>
  <c r="L2787" i="16"/>
  <c r="M2787" i="16"/>
  <c r="L2224" i="16"/>
  <c r="M2224" i="16"/>
  <c r="J2224" i="16"/>
  <c r="K2224" i="16"/>
  <c r="I2224" i="16"/>
  <c r="H2224" i="16"/>
  <c r="L2284" i="16"/>
  <c r="I2284" i="16"/>
  <c r="H2284" i="16"/>
  <c r="K2284" i="16"/>
  <c r="J2284" i="16"/>
  <c r="M2284" i="16"/>
  <c r="J2339" i="16"/>
  <c r="K2339" i="16"/>
  <c r="H2339" i="16"/>
  <c r="I2339" i="16"/>
  <c r="L2339" i="16"/>
  <c r="M2339" i="16"/>
  <c r="K2377" i="16"/>
  <c r="J2377" i="16"/>
  <c r="L2377" i="16"/>
  <c r="H2377" i="16"/>
  <c r="M2377" i="16"/>
  <c r="I2377" i="16"/>
  <c r="I2175" i="16"/>
  <c r="J2175" i="16"/>
  <c r="K2175" i="16"/>
  <c r="L2175" i="16"/>
  <c r="M2175" i="16"/>
  <c r="H2175" i="16"/>
  <c r="J2158" i="16"/>
  <c r="L2158" i="16"/>
  <c r="K2158" i="16"/>
  <c r="M2158" i="16"/>
  <c r="H2158" i="16"/>
  <c r="I2158" i="16"/>
  <c r="J2415" i="16"/>
  <c r="L2415" i="16"/>
  <c r="H2415" i="16"/>
  <c r="I2415" i="16"/>
  <c r="K2415" i="16"/>
  <c r="M2415" i="16"/>
  <c r="M2305" i="16"/>
  <c r="L2305" i="16"/>
  <c r="J2305" i="16"/>
  <c r="H2305" i="16"/>
  <c r="I2305" i="16"/>
  <c r="K2305" i="16"/>
  <c r="H2388" i="16"/>
  <c r="J2388" i="16"/>
  <c r="M2388" i="16"/>
  <c r="K2388" i="16"/>
  <c r="L2388" i="16"/>
  <c r="I2388" i="16"/>
  <c r="L2263" i="16"/>
  <c r="H2263" i="16"/>
  <c r="J2263" i="16"/>
  <c r="I2263" i="16"/>
  <c r="K2263" i="16"/>
  <c r="M2263" i="16"/>
  <c r="H2363" i="16"/>
  <c r="L2363" i="16"/>
  <c r="K2363" i="16"/>
  <c r="I2363" i="16"/>
  <c r="J2363" i="16"/>
  <c r="M2363" i="16"/>
  <c r="J2448" i="16"/>
  <c r="H2448" i="16"/>
  <c r="I2448" i="16"/>
  <c r="K2448" i="16"/>
  <c r="L2448" i="16"/>
  <c r="M2448" i="16"/>
  <c r="M2369" i="16"/>
  <c r="J2369" i="16"/>
  <c r="K2369" i="16"/>
  <c r="L2369" i="16"/>
  <c r="H2369" i="16"/>
  <c r="I2369" i="16"/>
  <c r="K2629" i="16"/>
  <c r="L2629" i="16"/>
  <c r="I2629" i="16"/>
  <c r="J2629" i="16"/>
  <c r="M2629" i="16"/>
  <c r="H2629" i="16"/>
  <c r="M2620" i="16"/>
  <c r="H2620" i="16"/>
  <c r="I2620" i="16"/>
  <c r="L2620" i="16"/>
  <c r="J2620" i="16"/>
  <c r="K2620" i="16"/>
  <c r="K2616" i="16"/>
  <c r="L2616" i="16"/>
  <c r="M2616" i="16"/>
  <c r="H2616" i="16"/>
  <c r="J2616" i="16"/>
  <c r="I2616" i="16"/>
  <c r="L2798" i="16"/>
  <c r="M2798" i="16"/>
  <c r="H2798" i="16"/>
  <c r="I2798" i="16"/>
  <c r="J2798" i="16"/>
  <c r="K2798" i="16"/>
  <c r="J2917" i="16"/>
  <c r="L2917" i="16"/>
  <c r="M2917" i="16"/>
  <c r="H2917" i="16"/>
  <c r="I2917" i="16"/>
  <c r="K2917" i="16"/>
  <c r="I2937" i="16"/>
  <c r="M2937" i="16"/>
  <c r="H2937" i="16"/>
  <c r="L2937" i="16"/>
  <c r="J2937" i="16"/>
  <c r="K2937" i="16"/>
  <c r="K2914" i="16"/>
  <c r="I2914" i="16"/>
  <c r="J2914" i="16"/>
  <c r="L2914" i="16"/>
  <c r="M2914" i="16"/>
  <c r="H2914" i="16"/>
  <c r="K2821" i="16"/>
  <c r="H2821" i="16"/>
  <c r="M2821" i="16"/>
  <c r="I2821" i="16"/>
  <c r="J2821" i="16"/>
  <c r="L2821" i="16"/>
  <c r="H3008" i="16"/>
  <c r="I3008" i="16"/>
  <c r="J3008" i="16"/>
  <c r="K3008" i="16"/>
  <c r="L3008" i="16"/>
  <c r="M3008" i="16"/>
  <c r="K2828" i="16"/>
  <c r="J2828" i="16"/>
  <c r="M2828" i="16"/>
  <c r="I2828" i="16"/>
  <c r="L2828" i="16"/>
  <c r="H2828" i="16"/>
  <c r="H2947" i="16"/>
  <c r="L2947" i="16"/>
  <c r="M2947" i="16"/>
  <c r="I2947" i="16"/>
  <c r="K2947" i="16"/>
  <c r="J2947" i="16"/>
  <c r="H2676" i="16"/>
  <c r="I2676" i="16"/>
  <c r="J2676" i="16"/>
  <c r="K2676" i="16"/>
  <c r="L2676" i="16"/>
  <c r="M2676" i="16"/>
  <c r="H2744" i="16"/>
  <c r="I2744" i="16"/>
  <c r="J2744" i="16"/>
  <c r="K2744" i="16"/>
  <c r="L2744" i="16"/>
  <c r="M2744" i="16"/>
  <c r="I2752" i="16"/>
  <c r="K2752" i="16"/>
  <c r="J2752" i="16"/>
  <c r="L2752" i="16"/>
  <c r="H2752" i="16"/>
  <c r="M2752" i="16"/>
  <c r="M2625" i="16"/>
  <c r="J2625" i="16"/>
  <c r="H2625" i="16"/>
  <c r="I2625" i="16"/>
  <c r="K2625" i="16"/>
  <c r="L2625" i="16"/>
  <c r="M2957" i="16"/>
  <c r="K2957" i="16"/>
  <c r="L2957" i="16"/>
  <c r="H2957" i="16"/>
  <c r="I2957" i="16"/>
  <c r="J2957" i="16"/>
  <c r="M2137" i="16"/>
  <c r="H2137" i="16"/>
  <c r="I2137" i="16"/>
  <c r="J2137" i="16"/>
  <c r="K2137" i="16"/>
  <c r="L2137" i="16"/>
  <c r="H2346" i="16"/>
  <c r="M2346" i="16"/>
  <c r="K2346" i="16"/>
  <c r="J2346" i="16"/>
  <c r="I2346" i="16"/>
  <c r="L2346" i="16"/>
  <c r="M2320" i="16"/>
  <c r="I2320" i="16"/>
  <c r="J2320" i="16"/>
  <c r="H2320" i="16"/>
  <c r="K2320" i="16"/>
  <c r="L2320" i="16"/>
  <c r="I2319" i="16"/>
  <c r="J2319" i="16"/>
  <c r="L2319" i="16"/>
  <c r="M2319" i="16"/>
  <c r="K2319" i="16"/>
  <c r="H2319" i="16"/>
  <c r="K2590" i="16"/>
  <c r="L2590" i="16"/>
  <c r="M2590" i="16"/>
  <c r="H2590" i="16"/>
  <c r="I2590" i="16"/>
  <c r="J2590" i="16"/>
  <c r="I3017" i="16"/>
  <c r="J3017" i="16"/>
  <c r="H3017" i="16"/>
  <c r="L3017" i="16"/>
  <c r="M3017" i="16"/>
  <c r="K3017" i="16"/>
  <c r="H2256" i="16"/>
  <c r="L2256" i="16"/>
  <c r="I2256" i="16"/>
  <c r="J2256" i="16"/>
  <c r="K2256" i="16"/>
  <c r="M2256" i="16"/>
  <c r="J2431" i="16"/>
  <c r="L2431" i="16"/>
  <c r="M2431" i="16"/>
  <c r="I2431" i="16"/>
  <c r="K2431" i="16"/>
  <c r="H2431" i="16"/>
  <c r="K2434" i="16"/>
  <c r="H2434" i="16"/>
  <c r="I2434" i="16"/>
  <c r="M2434" i="16"/>
  <c r="L2434" i="16"/>
  <c r="J2434" i="16"/>
  <c r="H2325" i="16"/>
  <c r="L2325" i="16"/>
  <c r="I2325" i="16"/>
  <c r="J2325" i="16"/>
  <c r="K2325" i="16"/>
  <c r="M2325" i="16"/>
  <c r="H2314" i="16"/>
  <c r="J2314" i="16"/>
  <c r="K2314" i="16"/>
  <c r="I2314" i="16"/>
  <c r="L2314" i="16"/>
  <c r="M2314" i="16"/>
  <c r="H2477" i="16"/>
  <c r="I2477" i="16"/>
  <c r="J2477" i="16"/>
  <c r="K2477" i="16"/>
  <c r="M2477" i="16"/>
  <c r="L2477" i="16"/>
  <c r="M2877" i="16"/>
  <c r="J2877" i="16"/>
  <c r="L2877" i="16"/>
  <c r="H2877" i="16"/>
  <c r="I2877" i="16"/>
  <c r="K2877" i="16"/>
  <c r="H2395" i="16"/>
  <c r="M2395" i="16"/>
  <c r="I2395" i="16"/>
  <c r="J2395" i="16"/>
  <c r="K2395" i="16"/>
  <c r="L2395" i="16"/>
  <c r="H2262" i="16"/>
  <c r="I2262" i="16"/>
  <c r="J2262" i="16"/>
  <c r="K2262" i="16"/>
  <c r="L2262" i="16"/>
  <c r="M2262" i="16"/>
  <c r="J2383" i="16"/>
  <c r="L2383" i="16"/>
  <c r="I2383" i="16"/>
  <c r="M2383" i="16"/>
  <c r="H2383" i="16"/>
  <c r="K2383" i="16"/>
  <c r="I2303" i="16"/>
  <c r="J2303" i="16"/>
  <c r="K2303" i="16"/>
  <c r="L2303" i="16"/>
  <c r="M2303" i="16"/>
  <c r="H2303" i="16"/>
  <c r="I2159" i="16"/>
  <c r="J2159" i="16"/>
  <c r="K2159" i="16"/>
  <c r="L2159" i="16"/>
  <c r="M2159" i="16"/>
  <c r="H2159" i="16"/>
  <c r="H2308" i="16"/>
  <c r="I2308" i="16"/>
  <c r="J2308" i="16"/>
  <c r="L2308" i="16"/>
  <c r="K2308" i="16"/>
  <c r="M2308" i="16"/>
  <c r="K2407" i="16"/>
  <c r="M2407" i="16"/>
  <c r="J2407" i="16"/>
  <c r="L2407" i="16"/>
  <c r="H2407" i="16"/>
  <c r="I2407" i="16"/>
  <c r="J2322" i="16"/>
  <c r="I2322" i="16"/>
  <c r="H2322" i="16"/>
  <c r="K2322" i="16"/>
  <c r="L2322" i="16"/>
  <c r="M2322" i="16"/>
  <c r="L2484" i="16"/>
  <c r="H2484" i="16"/>
  <c r="M2484" i="16"/>
  <c r="K2484" i="16"/>
  <c r="I2484" i="16"/>
  <c r="J2484" i="16"/>
  <c r="H2502" i="16"/>
  <c r="J2502" i="16"/>
  <c r="K2502" i="16"/>
  <c r="I2502" i="16"/>
  <c r="L2502" i="16"/>
  <c r="M2502" i="16"/>
  <c r="H2404" i="16"/>
  <c r="J2404" i="16"/>
  <c r="K2404" i="16"/>
  <c r="L2404" i="16"/>
  <c r="M2404" i="16"/>
  <c r="I2404" i="16"/>
  <c r="L2332" i="16"/>
  <c r="M2332" i="16"/>
  <c r="H2332" i="16"/>
  <c r="K2332" i="16"/>
  <c r="J2332" i="16"/>
  <c r="I2332" i="16"/>
  <c r="K2487" i="16"/>
  <c r="L2487" i="16"/>
  <c r="M2487" i="16"/>
  <c r="J2487" i="16"/>
  <c r="H2487" i="16"/>
  <c r="I2487" i="16"/>
  <c r="L2690" i="16"/>
  <c r="M2690" i="16"/>
  <c r="I2690" i="16"/>
  <c r="K2690" i="16"/>
  <c r="H2690" i="16"/>
  <c r="J2690" i="16"/>
  <c r="L2360" i="16"/>
  <c r="K2360" i="16"/>
  <c r="H2360" i="16"/>
  <c r="I2360" i="16"/>
  <c r="M2360" i="16"/>
  <c r="J2360" i="16"/>
  <c r="H2902" i="16"/>
  <c r="I2902" i="16"/>
  <c r="K2902" i="16"/>
  <c r="L2902" i="16"/>
  <c r="M2902" i="16"/>
  <c r="J2902" i="16"/>
  <c r="K2757" i="16"/>
  <c r="M2757" i="16"/>
  <c r="H2757" i="16"/>
  <c r="L2757" i="16"/>
  <c r="I2757" i="16"/>
  <c r="J2757" i="16"/>
  <c r="J2533" i="16"/>
  <c r="K2533" i="16"/>
  <c r="H2533" i="16"/>
  <c r="L2533" i="16"/>
  <c r="M2533" i="16"/>
  <c r="I2533" i="16"/>
  <c r="H2791" i="16"/>
  <c r="L2791" i="16"/>
  <c r="I2791" i="16"/>
  <c r="J2791" i="16"/>
  <c r="K2791" i="16"/>
  <c r="M2791" i="16"/>
  <c r="K3044" i="16"/>
  <c r="I3044" i="16"/>
  <c r="J3044" i="16"/>
  <c r="L3044" i="16"/>
  <c r="M3044" i="16"/>
  <c r="H3044" i="16"/>
  <c r="H2548" i="16"/>
  <c r="J2548" i="16"/>
  <c r="I2548" i="16"/>
  <c r="K2548" i="16"/>
  <c r="L2548" i="16"/>
  <c r="M2548" i="16"/>
  <c r="I2680" i="16"/>
  <c r="J2680" i="16"/>
  <c r="H2680" i="16"/>
  <c r="K2680" i="16"/>
  <c r="L2680" i="16"/>
  <c r="M2680" i="16"/>
  <c r="K2558" i="16"/>
  <c r="L2558" i="16"/>
  <c r="M2558" i="16"/>
  <c r="H2558" i="16"/>
  <c r="I2558" i="16"/>
  <c r="J2558" i="16"/>
  <c r="H2406" i="16"/>
  <c r="J2406" i="16"/>
  <c r="L2406" i="16"/>
  <c r="I2406" i="16"/>
  <c r="K2406" i="16"/>
  <c r="M2406" i="16"/>
  <c r="I2191" i="16"/>
  <c r="J2191" i="16"/>
  <c r="K2191" i="16"/>
  <c r="L2191" i="16"/>
  <c r="M2191" i="16"/>
  <c r="H2191" i="16"/>
  <c r="K2512" i="16"/>
  <c r="H2512" i="16"/>
  <c r="I2512" i="16"/>
  <c r="J2512" i="16"/>
  <c r="L2512" i="16"/>
  <c r="M2512" i="16"/>
  <c r="J2833" i="16"/>
  <c r="L2833" i="16"/>
  <c r="M2833" i="16"/>
  <c r="I2833" i="16"/>
  <c r="K2833" i="16"/>
  <c r="H2833" i="16"/>
  <c r="H2150" i="16"/>
  <c r="I2150" i="16"/>
  <c r="J2150" i="16"/>
  <c r="K2150" i="16"/>
  <c r="L2150" i="16"/>
  <c r="M2150" i="16"/>
  <c r="H2294" i="16"/>
  <c r="I2294" i="16"/>
  <c r="J2294" i="16"/>
  <c r="K2294" i="16"/>
  <c r="L2294" i="16"/>
  <c r="M2294" i="16"/>
  <c r="J2863" i="16"/>
  <c r="H2863" i="16"/>
  <c r="I2863" i="16"/>
  <c r="M2863" i="16"/>
  <c r="K2863" i="16"/>
  <c r="L2863" i="16"/>
  <c r="K2549" i="16"/>
  <c r="J2549" i="16"/>
  <c r="H2549" i="16"/>
  <c r="I2549" i="16"/>
  <c r="L2549" i="16"/>
  <c r="M2549" i="16"/>
  <c r="J2774" i="16"/>
  <c r="I2774" i="16"/>
  <c r="H2774" i="16"/>
  <c r="K2774" i="16"/>
  <c r="L2774" i="16"/>
  <c r="M2774" i="16"/>
  <c r="L2639" i="16"/>
  <c r="H2639" i="16"/>
  <c r="I2639" i="16"/>
  <c r="J2639" i="16"/>
  <c r="M2639" i="16"/>
  <c r="K2639" i="16"/>
  <c r="I2493" i="16"/>
  <c r="L2493" i="16"/>
  <c r="J2493" i="16"/>
  <c r="M2493" i="16"/>
  <c r="H2493" i="16"/>
  <c r="K2493" i="16"/>
  <c r="H2508" i="16"/>
  <c r="I2508" i="16"/>
  <c r="M2508" i="16"/>
  <c r="L2508" i="16"/>
  <c r="K2508" i="16"/>
  <c r="J2508" i="16"/>
  <c r="K2168" i="16"/>
  <c r="L2168" i="16"/>
  <c r="M2168" i="16"/>
  <c r="I2168" i="16"/>
  <c r="H2168" i="16"/>
  <c r="J2168" i="16"/>
  <c r="J2491" i="16"/>
  <c r="H2491" i="16"/>
  <c r="L2491" i="16"/>
  <c r="I2491" i="16"/>
  <c r="K2491" i="16"/>
  <c r="M2491" i="16"/>
  <c r="H2214" i="16"/>
  <c r="I2214" i="16"/>
  <c r="J2214" i="16"/>
  <c r="K2214" i="16"/>
  <c r="L2214" i="16"/>
  <c r="M2214" i="16"/>
  <c r="J2208" i="16"/>
  <c r="K2208" i="16"/>
  <c r="L2208" i="16"/>
  <c r="M2208" i="16"/>
  <c r="H2208" i="16"/>
  <c r="I2208" i="16"/>
  <c r="I2423" i="16"/>
  <c r="K2423" i="16"/>
  <c r="L2423" i="16"/>
  <c r="M2423" i="16"/>
  <c r="J2423" i="16"/>
  <c r="H2423" i="16"/>
  <c r="M2145" i="16"/>
  <c r="H2145" i="16"/>
  <c r="I2145" i="16"/>
  <c r="J2145" i="16"/>
  <c r="K2145" i="16"/>
  <c r="L2145" i="16"/>
  <c r="J2307" i="16"/>
  <c r="H2307" i="16"/>
  <c r="I2307" i="16"/>
  <c r="L2307" i="16"/>
  <c r="K2307" i="16"/>
  <c r="M2307" i="16"/>
  <c r="M2840" i="16"/>
  <c r="H2840" i="16"/>
  <c r="I2840" i="16"/>
  <c r="J2840" i="16"/>
  <c r="K2840" i="16"/>
  <c r="L2840" i="16"/>
  <c r="L2440" i="16"/>
  <c r="I2440" i="16"/>
  <c r="J2440" i="16"/>
  <c r="K2440" i="16"/>
  <c r="M2440" i="16"/>
  <c r="H2440" i="16"/>
  <c r="L2392" i="16"/>
  <c r="K2392" i="16"/>
  <c r="H2392" i="16"/>
  <c r="I2392" i="16"/>
  <c r="J2392" i="16"/>
  <c r="M2392" i="16"/>
  <c r="H2118" i="16"/>
  <c r="I2118" i="16"/>
  <c r="J2118" i="16"/>
  <c r="K2118" i="16"/>
  <c r="L2118" i="16"/>
  <c r="M2118" i="16"/>
  <c r="H2358" i="16"/>
  <c r="J2358" i="16"/>
  <c r="L2358" i="16"/>
  <c r="M2358" i="16"/>
  <c r="I2358" i="16"/>
  <c r="K2358" i="16"/>
  <c r="H2186" i="16"/>
  <c r="L2186" i="16"/>
  <c r="M2186" i="16"/>
  <c r="I2186" i="16"/>
  <c r="J2186" i="16"/>
  <c r="K2186" i="16"/>
  <c r="H2326" i="16"/>
  <c r="J2326" i="16"/>
  <c r="K2326" i="16"/>
  <c r="L2326" i="16"/>
  <c r="M2326" i="16"/>
  <c r="I2326" i="16"/>
  <c r="L2220" i="16"/>
  <c r="K2220" i="16"/>
  <c r="M2220" i="16"/>
  <c r="H2220" i="16"/>
  <c r="J2220" i="16"/>
  <c r="I2220" i="16"/>
  <c r="M2337" i="16"/>
  <c r="J2337" i="16"/>
  <c r="H2337" i="16"/>
  <c r="L2337" i="16"/>
  <c r="K2337" i="16"/>
  <c r="I2337" i="16"/>
  <c r="K2535" i="16"/>
  <c r="L2535" i="16"/>
  <c r="J2535" i="16"/>
  <c r="M2535" i="16"/>
  <c r="H2535" i="16"/>
  <c r="I2535" i="16"/>
  <c r="H2715" i="16"/>
  <c r="L2715" i="16"/>
  <c r="M2715" i="16"/>
  <c r="I2715" i="16"/>
  <c r="J2715" i="16"/>
  <c r="K2715" i="16"/>
  <c r="H2670" i="16"/>
  <c r="I2670" i="16"/>
  <c r="K2670" i="16"/>
  <c r="L2670" i="16"/>
  <c r="J2670" i="16"/>
  <c r="M2670" i="16"/>
  <c r="J2912" i="16"/>
  <c r="I2912" i="16"/>
  <c r="K2912" i="16"/>
  <c r="H2912" i="16"/>
  <c r="M2912" i="16"/>
  <c r="L2912" i="16"/>
  <c r="K2964" i="16"/>
  <c r="H2964" i="16"/>
  <c r="I2964" i="16"/>
  <c r="J2964" i="16"/>
  <c r="L2964" i="16"/>
  <c r="M2964" i="16"/>
  <c r="K2842" i="16"/>
  <c r="H2842" i="16"/>
  <c r="I2842" i="16"/>
  <c r="J2842" i="16"/>
  <c r="L2842" i="16"/>
  <c r="M2842" i="16"/>
  <c r="K2552" i="16"/>
  <c r="L2552" i="16"/>
  <c r="M2552" i="16"/>
  <c r="I2552" i="16"/>
  <c r="J2552" i="16"/>
  <c r="H2552" i="16"/>
  <c r="H2813" i="16"/>
  <c r="I2813" i="16"/>
  <c r="J2813" i="16"/>
  <c r="K2813" i="16"/>
  <c r="L2813" i="16"/>
  <c r="M2813" i="16"/>
  <c r="J2110" i="16"/>
  <c r="H2110" i="16"/>
  <c r="I2110" i="16"/>
  <c r="K2110" i="16"/>
  <c r="M2110" i="16"/>
  <c r="L2110" i="16"/>
  <c r="J73" i="68" l="1"/>
  <c r="I73" i="68"/>
  <c r="J72" i="68" l="1"/>
  <c r="I72" i="68"/>
  <c r="J71" i="68"/>
  <c r="I71" i="68"/>
  <c r="J70" i="68"/>
  <c r="I70" i="68"/>
  <c r="J69" i="68"/>
  <c r="I69" i="68"/>
  <c r="J68" i="68"/>
  <c r="I68" i="68"/>
  <c r="J67" i="68"/>
  <c r="I67" i="68"/>
  <c r="J66" i="68"/>
  <c r="I66" i="68"/>
  <c r="J65" i="68"/>
  <c r="I65" i="68"/>
  <c r="J64" i="68"/>
  <c r="I64" i="68"/>
  <c r="J63" i="68"/>
  <c r="I63" i="68"/>
  <c r="J62" i="68"/>
  <c r="I62" i="68"/>
  <c r="J61" i="68"/>
  <c r="I61" i="68"/>
  <c r="J60" i="68"/>
  <c r="I60" i="68"/>
  <c r="J59" i="68"/>
  <c r="I59" i="68"/>
  <c r="J58" i="68"/>
  <c r="I58" i="68"/>
  <c r="J57" i="68"/>
  <c r="I57" i="68"/>
  <c r="J56" i="68"/>
  <c r="I56" i="68"/>
  <c r="J55" i="68"/>
  <c r="I55" i="68"/>
  <c r="J54" i="68"/>
  <c r="I54" i="68"/>
  <c r="J53" i="68"/>
  <c r="I53" i="68"/>
  <c r="J52" i="68"/>
  <c r="I52" i="68"/>
  <c r="J51" i="68"/>
  <c r="I51" i="68"/>
  <c r="J50" i="68"/>
  <c r="I50" i="68"/>
  <c r="J49" i="68"/>
  <c r="I49" i="68"/>
  <c r="J48" i="68"/>
  <c r="I48" i="68"/>
  <c r="J47" i="68"/>
  <c r="I47" i="68"/>
  <c r="J46" i="68"/>
  <c r="I46" i="68"/>
  <c r="J45" i="68"/>
  <c r="I45" i="68"/>
  <c r="J44" i="68"/>
  <c r="I44" i="68"/>
  <c r="J43" i="68"/>
  <c r="I43" i="68"/>
  <c r="J42" i="68"/>
  <c r="I42" i="68"/>
  <c r="J41" i="68"/>
  <c r="I41" i="68"/>
  <c r="J40" i="68"/>
  <c r="I40" i="68"/>
  <c r="J39" i="68"/>
  <c r="I39" i="68"/>
  <c r="J38" i="68"/>
  <c r="I38" i="68"/>
  <c r="J37" i="68"/>
  <c r="I37" i="68"/>
  <c r="I36" i="68"/>
  <c r="D74" i="68"/>
  <c r="C74" i="68"/>
  <c r="J35" i="68"/>
  <c r="I35" i="68"/>
  <c r="J34" i="68"/>
  <c r="I34" i="68"/>
  <c r="J33" i="68"/>
  <c r="I33" i="68"/>
  <c r="J32" i="68"/>
  <c r="I32" i="68"/>
  <c r="J31" i="68"/>
  <c r="I31" i="68"/>
  <c r="J30" i="68"/>
  <c r="I30" i="68"/>
  <c r="J29" i="68"/>
  <c r="I29" i="68"/>
  <c r="J28" i="68"/>
  <c r="I28" i="68"/>
  <c r="J27" i="68"/>
  <c r="I27" i="68"/>
  <c r="J26" i="68"/>
  <c r="I26" i="68"/>
  <c r="J25" i="68"/>
  <c r="I25" i="68"/>
  <c r="J24" i="68"/>
  <c r="I24" i="68"/>
  <c r="J23" i="68"/>
  <c r="I23" i="68"/>
  <c r="J22" i="68"/>
  <c r="I22" i="68"/>
  <c r="J21" i="68"/>
  <c r="I21" i="68"/>
  <c r="J20" i="68"/>
  <c r="I20" i="68"/>
  <c r="J19" i="68"/>
  <c r="I19" i="68"/>
  <c r="J18" i="68"/>
  <c r="I18" i="68"/>
  <c r="J17" i="68"/>
  <c r="I17" i="68"/>
  <c r="J16" i="68"/>
  <c r="I16" i="68"/>
  <c r="J15" i="68"/>
  <c r="I15" i="68"/>
  <c r="J14" i="68"/>
  <c r="I14" i="68"/>
  <c r="J13" i="68"/>
  <c r="I13" i="68"/>
  <c r="J12" i="68"/>
  <c r="I12" i="68"/>
  <c r="J11" i="68"/>
  <c r="I11" i="68"/>
  <c r="J10" i="68"/>
  <c r="I10" i="68"/>
  <c r="J9" i="68"/>
  <c r="I9" i="68"/>
  <c r="J8" i="68"/>
  <c r="I8" i="68"/>
  <c r="J7" i="68"/>
  <c r="I7" i="68"/>
  <c r="J6" i="68"/>
  <c r="I6" i="68"/>
  <c r="J5" i="68"/>
  <c r="I5" i="68"/>
  <c r="J4" i="68"/>
  <c r="I4" i="68"/>
  <c r="J36" i="68" l="1"/>
  <c r="A45" i="68" l="1"/>
  <c r="A48" i="68" s="1"/>
  <c r="A51" i="68" s="1"/>
  <c r="A54" i="68" s="1"/>
  <c r="A57" i="68" s="1"/>
  <c r="A60" i="68" s="1"/>
  <c r="A63" i="68" s="1"/>
  <c r="A66" i="68" s="1"/>
  <c r="A69" i="68" s="1"/>
  <c r="A72" i="68" s="1"/>
  <c r="A44" i="68"/>
  <c r="A47" i="68" s="1"/>
  <c r="A50" i="68" s="1"/>
  <c r="A53" i="68" s="1"/>
  <c r="A56" i="68" s="1"/>
  <c r="A59" i="68" s="1"/>
  <c r="A62" i="68" s="1"/>
  <c r="A65" i="68" s="1"/>
  <c r="A68" i="68" s="1"/>
  <c r="A71" i="68" s="1"/>
  <c r="A46" i="68"/>
  <c r="A49" i="68" s="1"/>
  <c r="A52" i="68" s="1"/>
  <c r="A55" i="68" s="1"/>
  <c r="A58" i="68" s="1"/>
  <c r="A61" i="68" s="1"/>
  <c r="A64" i="68" s="1"/>
  <c r="A67" i="68" s="1"/>
  <c r="A70" i="68" s="1"/>
  <c r="A73" i="68" s="1"/>
  <c r="N2079" i="16" l="1"/>
  <c r="N2080" i="16"/>
  <c r="N2081" i="16"/>
  <c r="N2082" i="16"/>
  <c r="N2083" i="16"/>
  <c r="N2084" i="16"/>
  <c r="N2085" i="16"/>
  <c r="N2086" i="16"/>
  <c r="N2087" i="16"/>
  <c r="N2088" i="16"/>
  <c r="N2089" i="16"/>
  <c r="N2090" i="16"/>
  <c r="N2091" i="16"/>
  <c r="N2092" i="16"/>
  <c r="N2093" i="16"/>
  <c r="N2094" i="16"/>
  <c r="N2095" i="16"/>
  <c r="N2096" i="16"/>
  <c r="N2097" i="16"/>
  <c r="N2098" i="16"/>
  <c r="N2099" i="16"/>
  <c r="N2100" i="16"/>
  <c r="N2101" i="16"/>
  <c r="N2102" i="16"/>
  <c r="N2103" i="16"/>
  <c r="N2104" i="16"/>
  <c r="N2105"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036" i="16"/>
  <c r="N2036" i="16"/>
  <c r="A2037" i="16"/>
  <c r="N2037" i="16"/>
  <c r="A2038" i="16"/>
  <c r="N2038" i="16"/>
  <c r="A2039" i="16"/>
  <c r="N2039" i="16"/>
  <c r="A2040" i="16"/>
  <c r="N2040" i="16"/>
  <c r="A2041" i="16"/>
  <c r="N2041" i="16"/>
  <c r="A2042" i="16"/>
  <c r="N2042" i="16"/>
  <c r="A2043" i="16"/>
  <c r="N2043" i="16"/>
  <c r="A2044" i="16"/>
  <c r="N2044" i="16"/>
  <c r="A2045" i="16"/>
  <c r="N2045" i="16"/>
  <c r="A2046" i="16"/>
  <c r="N2046" i="16"/>
  <c r="A2047" i="16"/>
  <c r="N2047" i="16"/>
  <c r="A2048" i="16"/>
  <c r="N2048" i="16"/>
  <c r="A2049" i="16"/>
  <c r="N2049" i="16"/>
  <c r="A2050" i="16"/>
  <c r="N2050" i="16"/>
  <c r="A2051" i="16"/>
  <c r="N2051" i="16"/>
  <c r="A2052" i="16"/>
  <c r="N2052" i="16"/>
  <c r="A2053" i="16"/>
  <c r="N2053" i="16"/>
  <c r="A2054" i="16"/>
  <c r="N2054" i="16"/>
  <c r="A2055" i="16"/>
  <c r="N2055" i="16"/>
  <c r="A2056" i="16"/>
  <c r="N2056" i="16"/>
  <c r="A2057" i="16"/>
  <c r="N2057" i="16"/>
  <c r="A2058" i="16"/>
  <c r="N2058" i="16"/>
  <c r="A2059" i="16"/>
  <c r="N2059" i="16"/>
  <c r="A2060" i="16"/>
  <c r="N2060" i="16"/>
  <c r="A2061" i="16"/>
  <c r="N2061" i="16"/>
  <c r="A2062" i="16"/>
  <c r="N2062" i="16"/>
  <c r="A2063" i="16"/>
  <c r="N2063" i="16"/>
  <c r="A2064" i="16"/>
  <c r="N2064" i="16"/>
  <c r="A2065" i="16"/>
  <c r="N2065" i="16"/>
  <c r="A2066" i="16"/>
  <c r="N2066" i="16"/>
  <c r="A2067" i="16"/>
  <c r="N2067" i="16"/>
  <c r="A2068" i="16"/>
  <c r="N2068" i="16"/>
  <c r="A2069" i="16"/>
  <c r="N2069" i="16"/>
  <c r="A2070" i="16"/>
  <c r="N2070" i="16"/>
  <c r="A2071" i="16"/>
  <c r="N2071" i="16"/>
  <c r="A2072" i="16"/>
  <c r="N2072" i="16"/>
  <c r="A2073" i="16"/>
  <c r="N2073" i="16"/>
  <c r="A2074" i="16"/>
  <c r="N2074" i="16"/>
  <c r="A2075" i="16"/>
  <c r="N2075" i="16"/>
  <c r="A2076" i="16"/>
  <c r="N2076" i="16"/>
  <c r="A2077" i="16"/>
  <c r="N2077" i="16"/>
  <c r="A2078" i="16"/>
  <c r="N2078" i="16"/>
  <c r="K2104" i="16" l="1"/>
  <c r="I2088" i="16"/>
  <c r="H2040" i="16"/>
  <c r="K2054" i="16"/>
  <c r="H2068" i="16"/>
  <c r="K2096" i="16"/>
  <c r="H2087" i="16"/>
  <c r="H2056" i="16"/>
  <c r="H2050" i="16"/>
  <c r="K2091" i="16"/>
  <c r="H2060" i="16"/>
  <c r="H2044" i="16"/>
  <c r="I2086" i="16"/>
  <c r="K2038" i="16"/>
  <c r="I2102" i="16"/>
  <c r="M2099" i="16"/>
  <c r="M2092" i="16"/>
  <c r="L2089" i="16"/>
  <c r="J2076" i="16"/>
  <c r="H2085" i="16"/>
  <c r="H2072" i="16"/>
  <c r="M2100" i="16"/>
  <c r="L2097" i="16"/>
  <c r="H2064" i="16"/>
  <c r="K2062" i="16"/>
  <c r="M2084" i="16"/>
  <c r="H2036" i="16"/>
  <c r="H2093" i="16"/>
  <c r="K2046" i="16"/>
  <c r="H2083" i="16"/>
  <c r="L2105" i="16"/>
  <c r="M2098" i="16"/>
  <c r="H2095" i="16"/>
  <c r="H2058" i="16"/>
  <c r="H2042" i="16"/>
  <c r="M2082" i="16"/>
  <c r="K2052" i="16"/>
  <c r="H2048" i="16"/>
  <c r="H2074" i="16"/>
  <c r="J2081" i="16"/>
  <c r="H2101" i="16"/>
  <c r="H2066" i="16"/>
  <c r="I2094" i="16"/>
  <c r="M2090" i="16"/>
  <c r="I2080" i="16"/>
  <c r="K2070" i="16"/>
  <c r="H2103" i="16"/>
  <c r="J2078" i="16"/>
  <c r="H2077" i="16"/>
  <c r="H2079" i="16"/>
  <c r="H2099" i="16"/>
  <c r="J2089" i="16"/>
  <c r="I2089" i="16"/>
  <c r="H2096" i="16"/>
  <c r="I2098" i="16"/>
  <c r="J2088" i="16"/>
  <c r="H2088" i="16"/>
  <c r="H2104" i="16"/>
  <c r="H2105" i="16"/>
  <c r="H2052" i="16"/>
  <c r="I2104" i="16"/>
  <c r="K2085" i="16"/>
  <c r="M2101" i="16"/>
  <c r="L2101" i="16"/>
  <c r="M2083" i="16"/>
  <c r="L2083" i="16"/>
  <c r="K2083" i="16"/>
  <c r="J2104" i="16"/>
  <c r="L2099" i="16"/>
  <c r="J2083" i="16"/>
  <c r="K2099" i="16"/>
  <c r="I2083" i="16"/>
  <c r="I2099" i="16"/>
  <c r="I2105" i="16"/>
  <c r="J2091" i="16"/>
  <c r="K2082" i="16"/>
  <c r="J2098" i="16"/>
  <c r="J2082" i="16"/>
  <c r="K2081" i="16"/>
  <c r="I2081" i="16"/>
  <c r="H2090" i="16"/>
  <c r="H2102" i="16"/>
  <c r="J2096" i="16"/>
  <c r="M2093" i="16"/>
  <c r="I2091" i="16"/>
  <c r="H2070" i="16"/>
  <c r="J2099" i="16"/>
  <c r="H2098" i="16"/>
  <c r="I2096" i="16"/>
  <c r="L2093" i="16"/>
  <c r="H2091" i="16"/>
  <c r="K2089" i="16"/>
  <c r="I2087" i="16"/>
  <c r="L2082" i="16"/>
  <c r="H2081" i="16"/>
  <c r="L2090" i="16"/>
  <c r="J2097" i="16"/>
  <c r="M2091" i="16"/>
  <c r="K2090" i="16"/>
  <c r="H2089" i="16"/>
  <c r="I2082" i="16"/>
  <c r="H2080" i="16"/>
  <c r="K2105" i="16"/>
  <c r="L2091" i="16"/>
  <c r="J2090" i="16"/>
  <c r="M2085" i="16"/>
  <c r="H2082" i="16"/>
  <c r="K2097" i="16"/>
  <c r="H2086" i="16"/>
  <c r="J2080" i="16"/>
  <c r="H2076" i="16"/>
  <c r="I2095" i="16"/>
  <c r="L2098" i="16"/>
  <c r="I2097" i="16"/>
  <c r="J2105" i="16"/>
  <c r="I2103" i="16"/>
  <c r="K2098" i="16"/>
  <c r="H2097" i="16"/>
  <c r="H2094" i="16"/>
  <c r="I2090" i="16"/>
  <c r="L2085" i="16"/>
  <c r="I2079" i="16"/>
  <c r="L2100" i="16"/>
  <c r="M2102" i="16"/>
  <c r="L2092" i="16"/>
  <c r="M2094" i="16"/>
  <c r="M2086" i="16"/>
  <c r="J2084" i="16"/>
  <c r="M2079" i="16"/>
  <c r="M2104" i="16"/>
  <c r="L2103" i="16"/>
  <c r="K2102" i="16"/>
  <c r="J2101" i="16"/>
  <c r="I2100" i="16"/>
  <c r="L2079" i="16"/>
  <c r="M2105" i="16"/>
  <c r="L2104" i="16"/>
  <c r="K2103" i="16"/>
  <c r="J2102" i="16"/>
  <c r="I2101" i="16"/>
  <c r="H2100" i="16"/>
  <c r="M2097" i="16"/>
  <c r="L2096" i="16"/>
  <c r="K2095" i="16"/>
  <c r="J2094" i="16"/>
  <c r="I2093" i="16"/>
  <c r="H2092" i="16"/>
  <c r="M2089" i="16"/>
  <c r="L2088" i="16"/>
  <c r="K2087" i="16"/>
  <c r="J2086" i="16"/>
  <c r="I2085" i="16"/>
  <c r="H2084" i="16"/>
  <c r="M2081" i="16"/>
  <c r="L2080" i="16"/>
  <c r="K2079" i="16"/>
  <c r="L2084" i="16"/>
  <c r="K2100" i="16"/>
  <c r="K2092" i="16"/>
  <c r="K2084" i="16"/>
  <c r="M2103" i="16"/>
  <c r="L2102" i="16"/>
  <c r="K2101" i="16"/>
  <c r="J2100" i="16"/>
  <c r="M2095" i="16"/>
  <c r="L2094" i="16"/>
  <c r="K2093" i="16"/>
  <c r="J2092" i="16"/>
  <c r="M2087" i="16"/>
  <c r="L2086" i="16"/>
  <c r="M2096" i="16"/>
  <c r="L2095" i="16"/>
  <c r="K2094" i="16"/>
  <c r="J2093" i="16"/>
  <c r="I2092" i="16"/>
  <c r="M2088" i="16"/>
  <c r="L2087" i="16"/>
  <c r="K2086" i="16"/>
  <c r="J2085" i="16"/>
  <c r="I2084" i="16"/>
  <c r="M2080" i="16"/>
  <c r="J2103" i="16"/>
  <c r="J2095" i="16"/>
  <c r="K2088" i="16"/>
  <c r="J2087" i="16"/>
  <c r="L2081" i="16"/>
  <c r="K2080" i="16"/>
  <c r="J2079" i="16"/>
  <c r="K2060" i="16"/>
  <c r="H2062" i="16"/>
  <c r="H2054" i="16"/>
  <c r="K2044" i="16"/>
  <c r="H2038" i="16"/>
  <c r="K2068" i="16"/>
  <c r="H2046" i="16"/>
  <c r="K2036" i="16"/>
  <c r="K2072" i="16"/>
  <c r="K2064" i="16"/>
  <c r="K2056" i="16"/>
  <c r="K2048" i="16"/>
  <c r="K2040" i="16"/>
  <c r="K2074" i="16"/>
  <c r="K2066" i="16"/>
  <c r="K2058" i="16"/>
  <c r="K2050" i="16"/>
  <c r="K2042" i="16"/>
  <c r="I2078" i="16"/>
  <c r="L2078" i="16"/>
  <c r="J2077" i="16"/>
  <c r="I2075" i="16"/>
  <c r="J2075" i="16"/>
  <c r="L2075" i="16"/>
  <c r="M2075" i="16"/>
  <c r="I2073" i="16"/>
  <c r="J2073" i="16"/>
  <c r="L2073" i="16"/>
  <c r="M2073" i="16"/>
  <c r="I2071" i="16"/>
  <c r="J2071" i="16"/>
  <c r="L2071" i="16"/>
  <c r="M2071" i="16"/>
  <c r="I2069" i="16"/>
  <c r="J2069" i="16"/>
  <c r="L2069" i="16"/>
  <c r="M2069" i="16"/>
  <c r="I2067" i="16"/>
  <c r="J2067" i="16"/>
  <c r="L2067" i="16"/>
  <c r="M2067" i="16"/>
  <c r="I2065" i="16"/>
  <c r="J2065" i="16"/>
  <c r="L2065" i="16"/>
  <c r="M2065" i="16"/>
  <c r="I2063" i="16"/>
  <c r="J2063" i="16"/>
  <c r="L2063" i="16"/>
  <c r="M2063" i="16"/>
  <c r="I2061" i="16"/>
  <c r="J2061" i="16"/>
  <c r="L2061" i="16"/>
  <c r="M2061" i="16"/>
  <c r="I2059" i="16"/>
  <c r="J2059" i="16"/>
  <c r="L2059" i="16"/>
  <c r="M2059" i="16"/>
  <c r="I2057" i="16"/>
  <c r="J2057" i="16"/>
  <c r="L2057" i="16"/>
  <c r="M2057" i="16"/>
  <c r="I2055" i="16"/>
  <c r="J2055" i="16"/>
  <c r="L2055" i="16"/>
  <c r="M2055" i="16"/>
  <c r="I2053" i="16"/>
  <c r="J2053" i="16"/>
  <c r="L2053" i="16"/>
  <c r="M2053" i="16"/>
  <c r="I2051" i="16"/>
  <c r="J2051" i="16"/>
  <c r="L2051" i="16"/>
  <c r="M2051" i="16"/>
  <c r="I2049" i="16"/>
  <c r="J2049" i="16"/>
  <c r="L2049" i="16"/>
  <c r="M2049" i="16"/>
  <c r="I2047" i="16"/>
  <c r="J2047" i="16"/>
  <c r="L2047" i="16"/>
  <c r="M2047" i="16"/>
  <c r="I2045" i="16"/>
  <c r="J2045" i="16"/>
  <c r="L2045" i="16"/>
  <c r="M2045" i="16"/>
  <c r="I2043" i="16"/>
  <c r="J2043" i="16"/>
  <c r="L2043" i="16"/>
  <c r="M2043" i="16"/>
  <c r="I2041" i="16"/>
  <c r="J2041" i="16"/>
  <c r="L2041" i="16"/>
  <c r="M2041" i="16"/>
  <c r="I2039" i="16"/>
  <c r="J2039" i="16"/>
  <c r="L2039" i="16"/>
  <c r="M2039" i="16"/>
  <c r="I2037" i="16"/>
  <c r="J2037" i="16"/>
  <c r="L2037" i="16"/>
  <c r="M2037" i="16"/>
  <c r="M2078" i="16"/>
  <c r="K2075" i="16"/>
  <c r="K2073" i="16"/>
  <c r="K2071" i="16"/>
  <c r="K2069" i="16"/>
  <c r="K2067" i="16"/>
  <c r="K2065" i="16"/>
  <c r="K2063" i="16"/>
  <c r="K2061" i="16"/>
  <c r="K2059" i="16"/>
  <c r="K2057" i="16"/>
  <c r="K2055" i="16"/>
  <c r="K2053" i="16"/>
  <c r="K2051" i="16"/>
  <c r="K2049" i="16"/>
  <c r="K2047" i="16"/>
  <c r="K2045" i="16"/>
  <c r="K2043" i="16"/>
  <c r="K2041" i="16"/>
  <c r="K2039" i="16"/>
  <c r="K2037" i="16"/>
  <c r="K2078" i="16"/>
  <c r="H2075" i="16"/>
  <c r="H2073" i="16"/>
  <c r="H2071" i="16"/>
  <c r="H2069" i="16"/>
  <c r="H2067" i="16"/>
  <c r="H2065" i="16"/>
  <c r="H2063" i="16"/>
  <c r="H2061" i="16"/>
  <c r="H2059" i="16"/>
  <c r="H2057" i="16"/>
  <c r="H2055" i="16"/>
  <c r="H2053" i="16"/>
  <c r="H2051" i="16"/>
  <c r="H2049" i="16"/>
  <c r="H2047" i="16"/>
  <c r="H2045" i="16"/>
  <c r="H2043" i="16"/>
  <c r="H2041" i="16"/>
  <c r="H2039" i="16"/>
  <c r="H2037" i="16"/>
  <c r="I2077" i="16"/>
  <c r="L2077" i="16"/>
  <c r="M2077" i="16"/>
  <c r="I2076" i="16"/>
  <c r="L2076" i="16"/>
  <c r="M2076" i="16"/>
  <c r="H2078" i="16"/>
  <c r="K2076" i="16"/>
  <c r="I2074" i="16"/>
  <c r="J2074" i="16"/>
  <c r="L2074" i="16"/>
  <c r="M2074" i="16"/>
  <c r="I2072" i="16"/>
  <c r="J2072" i="16"/>
  <c r="L2072" i="16"/>
  <c r="M2072" i="16"/>
  <c r="I2070" i="16"/>
  <c r="J2070" i="16"/>
  <c r="L2070" i="16"/>
  <c r="M2070" i="16"/>
  <c r="I2068" i="16"/>
  <c r="J2068" i="16"/>
  <c r="L2068" i="16"/>
  <c r="M2068" i="16"/>
  <c r="I2066" i="16"/>
  <c r="J2066" i="16"/>
  <c r="L2066" i="16"/>
  <c r="M2066" i="16"/>
  <c r="I2064" i="16"/>
  <c r="J2064" i="16"/>
  <c r="L2064" i="16"/>
  <c r="M2064" i="16"/>
  <c r="I2062" i="16"/>
  <c r="J2062" i="16"/>
  <c r="L2062" i="16"/>
  <c r="M2062" i="16"/>
  <c r="I2060" i="16"/>
  <c r="J2060" i="16"/>
  <c r="L2060" i="16"/>
  <c r="M2060" i="16"/>
  <c r="I2058" i="16"/>
  <c r="J2058" i="16"/>
  <c r="L2058" i="16"/>
  <c r="M2058" i="16"/>
  <c r="I2056" i="16"/>
  <c r="J2056" i="16"/>
  <c r="L2056" i="16"/>
  <c r="M2056" i="16"/>
  <c r="I2054" i="16"/>
  <c r="J2054" i="16"/>
  <c r="L2054" i="16"/>
  <c r="M2054" i="16"/>
  <c r="I2052" i="16"/>
  <c r="J2052" i="16"/>
  <c r="L2052" i="16"/>
  <c r="M2052" i="16"/>
  <c r="I2050" i="16"/>
  <c r="J2050" i="16"/>
  <c r="L2050" i="16"/>
  <c r="M2050" i="16"/>
  <c r="I2048" i="16"/>
  <c r="J2048" i="16"/>
  <c r="L2048" i="16"/>
  <c r="M2048" i="16"/>
  <c r="I2046" i="16"/>
  <c r="J2046" i="16"/>
  <c r="L2046" i="16"/>
  <c r="M2046" i="16"/>
  <c r="I2044" i="16"/>
  <c r="J2044" i="16"/>
  <c r="L2044" i="16"/>
  <c r="M2044" i="16"/>
  <c r="I2042" i="16"/>
  <c r="J2042" i="16"/>
  <c r="L2042" i="16"/>
  <c r="M2042" i="16"/>
  <c r="I2040" i="16"/>
  <c r="J2040" i="16"/>
  <c r="L2040" i="16"/>
  <c r="M2040" i="16"/>
  <c r="I2038" i="16"/>
  <c r="J2038" i="16"/>
  <c r="L2038" i="16"/>
  <c r="M2038" i="16"/>
  <c r="I2036" i="16"/>
  <c r="J2036" i="16"/>
  <c r="L2036" i="16"/>
  <c r="M2036" i="16"/>
  <c r="K2077" i="16"/>
  <c r="E123" i="49" l="1"/>
  <c r="F123" i="49" s="1"/>
  <c r="G123" i="49" s="1"/>
  <c r="H123" i="49" s="1"/>
  <c r="I123" i="49" s="1"/>
  <c r="J123" i="49" s="1"/>
  <c r="K123" i="49" s="1"/>
  <c r="L123" i="49" s="1"/>
  <c r="M123" i="49" s="1"/>
  <c r="N123" i="49" s="1"/>
  <c r="O123" i="49" s="1"/>
  <c r="P123" i="49" s="1"/>
  <c r="Q123" i="49" s="1"/>
  <c r="R123" i="49" s="1"/>
  <c r="S123" i="49" s="1"/>
  <c r="T123" i="49" s="1"/>
  <c r="U123" i="49" s="1"/>
  <c r="V123" i="49" s="1"/>
  <c r="W123" i="49" s="1"/>
  <c r="X123" i="49" s="1"/>
  <c r="Y123" i="49" s="1"/>
  <c r="Z123" i="49" s="1"/>
  <c r="AA123" i="49" s="1"/>
  <c r="AB123" i="49" s="1"/>
  <c r="AC123" i="49" s="1"/>
  <c r="AD123" i="49" s="1"/>
  <c r="AE123" i="49" s="1"/>
  <c r="AF123" i="49" s="1"/>
  <c r="AG123" i="49" s="1"/>
  <c r="AH123" i="49" s="1"/>
  <c r="AI123" i="49" s="1"/>
  <c r="AJ123" i="49" s="1"/>
  <c r="AK123" i="49" s="1"/>
  <c r="AL123" i="49" s="1"/>
  <c r="AM123" i="49" s="1"/>
  <c r="AN123" i="49" s="1"/>
  <c r="AO123" i="49" s="1"/>
  <c r="AP123" i="49" s="1"/>
  <c r="AQ123" i="49" s="1"/>
  <c r="AR123" i="49" s="1"/>
  <c r="AS123" i="49" s="1"/>
  <c r="AT123" i="49" s="1"/>
  <c r="AU123" i="49" s="1"/>
  <c r="AV123" i="49" s="1"/>
  <c r="AW123" i="49" s="1"/>
  <c r="D118" i="49"/>
  <c r="D126" i="49" s="1"/>
  <c r="E115" i="49"/>
  <c r="F115" i="49" s="1"/>
  <c r="G115" i="49" s="1"/>
  <c r="H115" i="49" s="1"/>
  <c r="I115" i="49" s="1"/>
  <c r="J115" i="49" s="1"/>
  <c r="K115" i="49" s="1"/>
  <c r="L115" i="49" s="1"/>
  <c r="M115" i="49" s="1"/>
  <c r="N115" i="49" s="1"/>
  <c r="O115" i="49" s="1"/>
  <c r="P115" i="49" s="1"/>
  <c r="Q115" i="49" s="1"/>
  <c r="R115" i="49" s="1"/>
  <c r="S115" i="49" s="1"/>
  <c r="T115" i="49" s="1"/>
  <c r="U115" i="49" s="1"/>
  <c r="V115" i="49" s="1"/>
  <c r="W115" i="49" s="1"/>
  <c r="X115" i="49" s="1"/>
  <c r="Y115" i="49" s="1"/>
  <c r="Z115" i="49" s="1"/>
  <c r="AA115" i="49" s="1"/>
  <c r="AB115" i="49" s="1"/>
  <c r="AC115" i="49" s="1"/>
  <c r="AD115" i="49" s="1"/>
  <c r="AE115" i="49" s="1"/>
  <c r="AF115" i="49" s="1"/>
  <c r="AG115" i="49" s="1"/>
  <c r="AH115" i="49" s="1"/>
  <c r="O118" i="49" l="1"/>
  <c r="O126" i="49" s="1"/>
  <c r="Y118" i="49"/>
  <c r="Y126" i="49" s="1"/>
  <c r="F118" i="49"/>
  <c r="F126" i="49" s="1"/>
  <c r="P118" i="49"/>
  <c r="P126" i="49" s="1"/>
  <c r="Z118" i="49"/>
  <c r="Z126" i="49" s="1"/>
  <c r="G118" i="49"/>
  <c r="G126" i="49" s="1"/>
  <c r="Q118" i="49"/>
  <c r="Q126" i="49" s="1"/>
  <c r="AA118" i="49"/>
  <c r="AA126" i="49" s="1"/>
  <c r="AH118" i="49"/>
  <c r="AH126" i="49" s="1"/>
  <c r="AI115" i="49"/>
  <c r="X118" i="49"/>
  <c r="X126" i="49" s="1"/>
  <c r="R118" i="49"/>
  <c r="R126" i="49" s="1"/>
  <c r="S118" i="49"/>
  <c r="S126" i="49" s="1"/>
  <c r="J118" i="49"/>
  <c r="J126" i="49" s="1"/>
  <c r="V118" i="49"/>
  <c r="V126" i="49" s="1"/>
  <c r="AF118" i="49"/>
  <c r="AF126" i="49" s="1"/>
  <c r="N118" i="49"/>
  <c r="N126" i="49" s="1"/>
  <c r="H118" i="49"/>
  <c r="H126" i="49" s="1"/>
  <c r="AD118" i="49"/>
  <c r="AD126" i="49" s="1"/>
  <c r="I118" i="49"/>
  <c r="I126" i="49" s="1"/>
  <c r="AE118" i="49"/>
  <c r="AE126" i="49" s="1"/>
  <c r="K118" i="49"/>
  <c r="K126" i="49" s="1"/>
  <c r="W118" i="49"/>
  <c r="W126" i="49" s="1"/>
  <c r="AG118" i="49"/>
  <c r="AG126" i="49" s="1"/>
  <c r="L118" i="49"/>
  <c r="L126" i="49" s="1"/>
  <c r="T118" i="49"/>
  <c r="T126" i="49" s="1"/>
  <c r="AB118" i="49"/>
  <c r="AB126" i="49" s="1"/>
  <c r="E118" i="49"/>
  <c r="E126" i="49" s="1"/>
  <c r="M118" i="49"/>
  <c r="M126" i="49" s="1"/>
  <c r="U118" i="49"/>
  <c r="U126" i="49" s="1"/>
  <c r="AC118" i="49"/>
  <c r="AC126" i="49" s="1"/>
  <c r="AI118" i="49" l="1"/>
  <c r="AI126" i="49" s="1"/>
  <c r="AJ115" i="49"/>
  <c r="N1966" i="16"/>
  <c r="N1967" i="16"/>
  <c r="N1968" i="16"/>
  <c r="N1969" i="16"/>
  <c r="N1970" i="16"/>
  <c r="N1971" i="16"/>
  <c r="N1972" i="16"/>
  <c r="N1973" i="16"/>
  <c r="N1974" i="16"/>
  <c r="N1975" i="16"/>
  <c r="N1976" i="16"/>
  <c r="N1977" i="16"/>
  <c r="N1978" i="16"/>
  <c r="N1979" i="16"/>
  <c r="N1980" i="16"/>
  <c r="N1981" i="16"/>
  <c r="N1982" i="16"/>
  <c r="N1983" i="16"/>
  <c r="N1984" i="16"/>
  <c r="N1985" i="16"/>
  <c r="N1986" i="16"/>
  <c r="N1987" i="16"/>
  <c r="N1988" i="16"/>
  <c r="N1989" i="16"/>
  <c r="N1990" i="16"/>
  <c r="N1991" i="16"/>
  <c r="N1992" i="16"/>
  <c r="N1993" i="16"/>
  <c r="N1994" i="16"/>
  <c r="N1995" i="16"/>
  <c r="N1996" i="16"/>
  <c r="N1997" i="16"/>
  <c r="N1998" i="16"/>
  <c r="N1999" i="16"/>
  <c r="N2000" i="16"/>
  <c r="N2001" i="16"/>
  <c r="N2002" i="16"/>
  <c r="N2003" i="16"/>
  <c r="N2004" i="16"/>
  <c r="N2005" i="16"/>
  <c r="N2006" i="16"/>
  <c r="N2007" i="16"/>
  <c r="N2008" i="16"/>
  <c r="N2009" i="16"/>
  <c r="N2010" i="16"/>
  <c r="N2011" i="16"/>
  <c r="N2012" i="16"/>
  <c r="N2013" i="16"/>
  <c r="N2014" i="16"/>
  <c r="N2015" i="16"/>
  <c r="N2016" i="16"/>
  <c r="N2017" i="16"/>
  <c r="N2018" i="16"/>
  <c r="N2019" i="16"/>
  <c r="N2020" i="16"/>
  <c r="N2021" i="16"/>
  <c r="N2022" i="16"/>
  <c r="N2023" i="16"/>
  <c r="N2024" i="16"/>
  <c r="N2025" i="16"/>
  <c r="N2026" i="16"/>
  <c r="N2027" i="16"/>
  <c r="N2028" i="16"/>
  <c r="N2029" i="16"/>
  <c r="N2030" i="16"/>
  <c r="N2031" i="16"/>
  <c r="N2032" i="16"/>
  <c r="N2033" i="16"/>
  <c r="N2034" i="16"/>
  <c r="N2035" i="16"/>
  <c r="A1966" i="16"/>
  <c r="A2035" i="16"/>
  <c r="A2034" i="16"/>
  <c r="A2033" i="16"/>
  <c r="A2032" i="16"/>
  <c r="A2031" i="16"/>
  <c r="A2030" i="16"/>
  <c r="A2029" i="16"/>
  <c r="A2028" i="16"/>
  <c r="A2027" i="16"/>
  <c r="A2026" i="16"/>
  <c r="A2025" i="16"/>
  <c r="A2024" i="16"/>
  <c r="A2023" i="16"/>
  <c r="A2022" i="16"/>
  <c r="A2021" i="16"/>
  <c r="A2020" i="16"/>
  <c r="A2019" i="16"/>
  <c r="A2018" i="16"/>
  <c r="A2017" i="16"/>
  <c r="A2016" i="16"/>
  <c r="A2015" i="16"/>
  <c r="A2014" i="16"/>
  <c r="A2013" i="16"/>
  <c r="A2012" i="16"/>
  <c r="A2011" i="16"/>
  <c r="A2010" i="16"/>
  <c r="A2009" i="16"/>
  <c r="A2008" i="16"/>
  <c r="A2007" i="16"/>
  <c r="A2006" i="16"/>
  <c r="A2005" i="16"/>
  <c r="A2004" i="16"/>
  <c r="A2003" i="16"/>
  <c r="A2002" i="16"/>
  <c r="A2001" i="16"/>
  <c r="A2000" i="16"/>
  <c r="A1999" i="16"/>
  <c r="A1998" i="16"/>
  <c r="A1997" i="16"/>
  <c r="A1996" i="16"/>
  <c r="A1995" i="16"/>
  <c r="A1994" i="16"/>
  <c r="A1993" i="16"/>
  <c r="A1992" i="16"/>
  <c r="A1991" i="16"/>
  <c r="A1990" i="16"/>
  <c r="A1989" i="16"/>
  <c r="A1988" i="16"/>
  <c r="A1987" i="16"/>
  <c r="A1986" i="16"/>
  <c r="A1985" i="16"/>
  <c r="A1984" i="16"/>
  <c r="A1983" i="16"/>
  <c r="A1982" i="16"/>
  <c r="A1981" i="16"/>
  <c r="A1980" i="16"/>
  <c r="A1979" i="16"/>
  <c r="A1978" i="16"/>
  <c r="A1977" i="16"/>
  <c r="A1976" i="16"/>
  <c r="A1975" i="16"/>
  <c r="A1974" i="16"/>
  <c r="A1973" i="16"/>
  <c r="A1972" i="16"/>
  <c r="A1971" i="16"/>
  <c r="A1970" i="16"/>
  <c r="A1969" i="16"/>
  <c r="A1968" i="16"/>
  <c r="A1967" i="16"/>
  <c r="AJ118" i="49" l="1"/>
  <c r="AJ126" i="49" s="1"/>
  <c r="AK115" i="49"/>
  <c r="I2029" i="16"/>
  <c r="I1975" i="16"/>
  <c r="H1995" i="16"/>
  <c r="H1989" i="16"/>
  <c r="J1983" i="16"/>
  <c r="K2010" i="16"/>
  <c r="L2006" i="16"/>
  <c r="L1974" i="16"/>
  <c r="K1997" i="16"/>
  <c r="I2021" i="16"/>
  <c r="J2018" i="16"/>
  <c r="M2009" i="16"/>
  <c r="H2005" i="16"/>
  <c r="H1973" i="16"/>
  <c r="J1992" i="16"/>
  <c r="H2020" i="16"/>
  <c r="M1985" i="16"/>
  <c r="L1981" i="16"/>
  <c r="J2004" i="16"/>
  <c r="H2027" i="16"/>
  <c r="L2024" i="16"/>
  <c r="H1987" i="16"/>
  <c r="K2015" i="16"/>
  <c r="H2012" i="16"/>
  <c r="J2035" i="16"/>
  <c r="H2003" i="16"/>
  <c r="H1971" i="16"/>
  <c r="H2028" i="16"/>
  <c r="M2025" i="16"/>
  <c r="J1988" i="16"/>
  <c r="M2017" i="16"/>
  <c r="J2014" i="16"/>
  <c r="H1979" i="16"/>
  <c r="H2007" i="16"/>
  <c r="K2034" i="16"/>
  <c r="J2002" i="16"/>
  <c r="L1970" i="16"/>
  <c r="L1996" i="16"/>
  <c r="K2023" i="16"/>
  <c r="H2019" i="16"/>
  <c r="L2016" i="16"/>
  <c r="I2013" i="16"/>
  <c r="K1978" i="16"/>
  <c r="M2033" i="16"/>
  <c r="M2001" i="16"/>
  <c r="K1969" i="16"/>
  <c r="J1994" i="16"/>
  <c r="H1990" i="16"/>
  <c r="H2011" i="16"/>
  <c r="I1976" i="16"/>
  <c r="L2032" i="16"/>
  <c r="H2000" i="16"/>
  <c r="I1968" i="16"/>
  <c r="M1993" i="16"/>
  <c r="H1986" i="16"/>
  <c r="M1980" i="16"/>
  <c r="H2008" i="16"/>
  <c r="K2031" i="16"/>
  <c r="H1999" i="16"/>
  <c r="H1967" i="16"/>
  <c r="M2026" i="16"/>
  <c r="J2022" i="16"/>
  <c r="M1977" i="16"/>
  <c r="J2030" i="16"/>
  <c r="L1998" i="16"/>
  <c r="L1966" i="16"/>
  <c r="H2026" i="16"/>
  <c r="I2026" i="16"/>
  <c r="K1985" i="16"/>
  <c r="I1985" i="16"/>
  <c r="I2032" i="16"/>
  <c r="K2008" i="16"/>
  <c r="J2008" i="16"/>
  <c r="H2025" i="16"/>
  <c r="I2008" i="16"/>
  <c r="M2002" i="16"/>
  <c r="J1980" i="16"/>
  <c r="J1976" i="16"/>
  <c r="H1976" i="16"/>
  <c r="H1983" i="16"/>
  <c r="H2002" i="16"/>
  <c r="M2018" i="16"/>
  <c r="K2018" i="16"/>
  <c r="H2018" i="16"/>
  <c r="L2018" i="16"/>
  <c r="K1994" i="16"/>
  <c r="I2018" i="16"/>
  <c r="L1993" i="16"/>
  <c r="H2010" i="16"/>
  <c r="K2014" i="16"/>
  <c r="J1993" i="16"/>
  <c r="H2022" i="16"/>
  <c r="H2014" i="16"/>
  <c r="I1993" i="16"/>
  <c r="H1993" i="16"/>
  <c r="J2031" i="16"/>
  <c r="J2019" i="16"/>
  <c r="M2006" i="16"/>
  <c r="I2031" i="16"/>
  <c r="I2019" i="16"/>
  <c r="I2006" i="16"/>
  <c r="K1992" i="16"/>
  <c r="H2031" i="16"/>
  <c r="H2006" i="16"/>
  <c r="I1992" i="16"/>
  <c r="K1976" i="16"/>
  <c r="H2030" i="16"/>
  <c r="K2003" i="16"/>
  <c r="L1986" i="16"/>
  <c r="H1974" i="16"/>
  <c r="K1986" i="16"/>
  <c r="K2019" i="16"/>
  <c r="H1978" i="16"/>
  <c r="J2003" i="16"/>
  <c r="M1974" i="16"/>
  <c r="K2027" i="16"/>
  <c r="I1974" i="16"/>
  <c r="J2027" i="16"/>
  <c r="I2027" i="16"/>
  <c r="L2002" i="16"/>
  <c r="J1986" i="16"/>
  <c r="L2031" i="16"/>
  <c r="M2027" i="16"/>
  <c r="I2017" i="16"/>
  <c r="I2003" i="16"/>
  <c r="M1986" i="16"/>
  <c r="L2026" i="16"/>
  <c r="M2014" i="16"/>
  <c r="K2002" i="16"/>
  <c r="I1986" i="16"/>
  <c r="J2026" i="16"/>
  <c r="L2014" i="16"/>
  <c r="I2002" i="16"/>
  <c r="M1971" i="16"/>
  <c r="K1971" i="16"/>
  <c r="J1971" i="16"/>
  <c r="I2001" i="16"/>
  <c r="J1985" i="16"/>
  <c r="I1971" i="16"/>
  <c r="I2012" i="16"/>
  <c r="M1970" i="16"/>
  <c r="K1970" i="16"/>
  <c r="M1983" i="16"/>
  <c r="I1970" i="16"/>
  <c r="I2035" i="16"/>
  <c r="L2023" i="16"/>
  <c r="H2035" i="16"/>
  <c r="J2023" i="16"/>
  <c r="J2010" i="16"/>
  <c r="I1983" i="16"/>
  <c r="H1970" i="16"/>
  <c r="M2031" i="16"/>
  <c r="M2019" i="16"/>
  <c r="J2034" i="16"/>
  <c r="L2022" i="16"/>
  <c r="M2003" i="16"/>
  <c r="H2034" i="16"/>
  <c r="I2022" i="16"/>
  <c r="L1994" i="16"/>
  <c r="H1968" i="16"/>
  <c r="L1980" i="16"/>
  <c r="H2013" i="16"/>
  <c r="H2009" i="16"/>
  <c r="I1987" i="16"/>
  <c r="J1978" i="16"/>
  <c r="H1977" i="16"/>
  <c r="I2034" i="16"/>
  <c r="L2027" i="16"/>
  <c r="K2026" i="16"/>
  <c r="M2023" i="16"/>
  <c r="K2022" i="16"/>
  <c r="L2019" i="16"/>
  <c r="H2017" i="16"/>
  <c r="I2014" i="16"/>
  <c r="I2010" i="16"/>
  <c r="L2003" i="16"/>
  <c r="H2001" i="16"/>
  <c r="M1994" i="16"/>
  <c r="K1993" i="16"/>
  <c r="H1992" i="16"/>
  <c r="L1985" i="16"/>
  <c r="K1980" i="16"/>
  <c r="I1978" i="16"/>
  <c r="L1971" i="16"/>
  <c r="J1970" i="16"/>
  <c r="M2028" i="16"/>
  <c r="H2016" i="16"/>
  <c r="I2023" i="16"/>
  <c r="M1990" i="16"/>
  <c r="M1987" i="16"/>
  <c r="L1977" i="16"/>
  <c r="M2034" i="16"/>
  <c r="M2032" i="16"/>
  <c r="K2028" i="16"/>
  <c r="H2023" i="16"/>
  <c r="H2021" i="16"/>
  <c r="L2017" i="16"/>
  <c r="L2013" i="16"/>
  <c r="M2010" i="16"/>
  <c r="K2009" i="16"/>
  <c r="L2001" i="16"/>
  <c r="J1999" i="16"/>
  <c r="K1996" i="16"/>
  <c r="I1994" i="16"/>
  <c r="L1990" i="16"/>
  <c r="L1987" i="16"/>
  <c r="H1985" i="16"/>
  <c r="M1978" i="16"/>
  <c r="K1977" i="16"/>
  <c r="J1969" i="16"/>
  <c r="M1966" i="16"/>
  <c r="J2028" i="16"/>
  <c r="K2017" i="16"/>
  <c r="K2013" i="16"/>
  <c r="L2010" i="16"/>
  <c r="J2009" i="16"/>
  <c r="K2001" i="16"/>
  <c r="I1999" i="16"/>
  <c r="J1996" i="16"/>
  <c r="H1994" i="16"/>
  <c r="I1990" i="16"/>
  <c r="K1987" i="16"/>
  <c r="L1978" i="16"/>
  <c r="J1977" i="16"/>
  <c r="I1969" i="16"/>
  <c r="M1996" i="16"/>
  <c r="L2028" i="16"/>
  <c r="M2013" i="16"/>
  <c r="L2009" i="16"/>
  <c r="M1999" i="16"/>
  <c r="L2034" i="16"/>
  <c r="K2032" i="16"/>
  <c r="J2032" i="16"/>
  <c r="M2022" i="16"/>
  <c r="J2017" i="16"/>
  <c r="J2013" i="16"/>
  <c r="I2009" i="16"/>
  <c r="J2001" i="16"/>
  <c r="J1987" i="16"/>
  <c r="I1977" i="16"/>
  <c r="H1969" i="16"/>
  <c r="L1984" i="16"/>
  <c r="M1984" i="16"/>
  <c r="H1972" i="16"/>
  <c r="I1972" i="16"/>
  <c r="L2033" i="16"/>
  <c r="M2011" i="16"/>
  <c r="M2004" i="16"/>
  <c r="L1997" i="16"/>
  <c r="K1991" i="16"/>
  <c r="L1991" i="16"/>
  <c r="K1984" i="16"/>
  <c r="L2020" i="16"/>
  <c r="L2015" i="16"/>
  <c r="L1988" i="16"/>
  <c r="J1984" i="16"/>
  <c r="J1982" i="16"/>
  <c r="K1982" i="16"/>
  <c r="K1981" i="16"/>
  <c r="M1979" i="16"/>
  <c r="M1975" i="16"/>
  <c r="J2033" i="16"/>
  <c r="H2032" i="16"/>
  <c r="M2030" i="16"/>
  <c r="K2029" i="16"/>
  <c r="I2028" i="16"/>
  <c r="L2025" i="16"/>
  <c r="J2024" i="16"/>
  <c r="M2012" i="16"/>
  <c r="K2011" i="16"/>
  <c r="J2007" i="16"/>
  <c r="I2005" i="16"/>
  <c r="J2005" i="16"/>
  <c r="K2004" i="16"/>
  <c r="I2000" i="16"/>
  <c r="M1998" i="16"/>
  <c r="H1997" i="16"/>
  <c r="L1995" i="16"/>
  <c r="J1991" i="16"/>
  <c r="I1989" i="16"/>
  <c r="J1989" i="16"/>
  <c r="K1988" i="16"/>
  <c r="I1984" i="16"/>
  <c r="M1982" i="16"/>
  <c r="H1981" i="16"/>
  <c r="L1979" i="16"/>
  <c r="J1975" i="16"/>
  <c r="I1973" i="16"/>
  <c r="J1973" i="16"/>
  <c r="K1972" i="16"/>
  <c r="L2035" i="16"/>
  <c r="I2033" i="16"/>
  <c r="L2030" i="16"/>
  <c r="J2029" i="16"/>
  <c r="K2025" i="16"/>
  <c r="I2024" i="16"/>
  <c r="L2021" i="16"/>
  <c r="J2020" i="16"/>
  <c r="K2016" i="16"/>
  <c r="I2015" i="16"/>
  <c r="L2012" i="16"/>
  <c r="J2011" i="16"/>
  <c r="L2008" i="16"/>
  <c r="M2008" i="16"/>
  <c r="I2007" i="16"/>
  <c r="M2005" i="16"/>
  <c r="H1996" i="16"/>
  <c r="I1996" i="16"/>
  <c r="K1995" i="16"/>
  <c r="L1992" i="16"/>
  <c r="M1992" i="16"/>
  <c r="I1991" i="16"/>
  <c r="M1989" i="16"/>
  <c r="H1984" i="16"/>
  <c r="L1982" i="16"/>
  <c r="H1980" i="16"/>
  <c r="I1980" i="16"/>
  <c r="K1979" i="16"/>
  <c r="L1976" i="16"/>
  <c r="M1976" i="16"/>
  <c r="M1973" i="16"/>
  <c r="J1972" i="16"/>
  <c r="H1966" i="16"/>
  <c r="I1966" i="16"/>
  <c r="J1966" i="16"/>
  <c r="K1966" i="16"/>
  <c r="L2000" i="16"/>
  <c r="M2000" i="16"/>
  <c r="H1988" i="16"/>
  <c r="I1988" i="16"/>
  <c r="M1981" i="16"/>
  <c r="M2020" i="16"/>
  <c r="M2015" i="16"/>
  <c r="M1988" i="16"/>
  <c r="K1975" i="16"/>
  <c r="L1975" i="16"/>
  <c r="I1967" i="16"/>
  <c r="J1967" i="16"/>
  <c r="K1967" i="16"/>
  <c r="L1967" i="16"/>
  <c r="L2029" i="16"/>
  <c r="K2024" i="16"/>
  <c r="M2007" i="16"/>
  <c r="J2000" i="16"/>
  <c r="J1998" i="16"/>
  <c r="K1998" i="16"/>
  <c r="M1995" i="16"/>
  <c r="M1991" i="16"/>
  <c r="L1972" i="16"/>
  <c r="M1967" i="16"/>
  <c r="M2035" i="16"/>
  <c r="M2021" i="16"/>
  <c r="K2020" i="16"/>
  <c r="M2016" i="16"/>
  <c r="J2015" i="16"/>
  <c r="K2035" i="16"/>
  <c r="H2033" i="16"/>
  <c r="K2030" i="16"/>
  <c r="H2029" i="16"/>
  <c r="J2025" i="16"/>
  <c r="H2024" i="16"/>
  <c r="K2021" i="16"/>
  <c r="I2020" i="16"/>
  <c r="J2016" i="16"/>
  <c r="H2015" i="16"/>
  <c r="K2012" i="16"/>
  <c r="I2011" i="16"/>
  <c r="L2005" i="16"/>
  <c r="K1999" i="16"/>
  <c r="L1999" i="16"/>
  <c r="I1998" i="16"/>
  <c r="J1995" i="16"/>
  <c r="H1991" i="16"/>
  <c r="L1989" i="16"/>
  <c r="K1983" i="16"/>
  <c r="L1983" i="16"/>
  <c r="I1982" i="16"/>
  <c r="J1979" i="16"/>
  <c r="H1975" i="16"/>
  <c r="L1973" i="16"/>
  <c r="I1997" i="16"/>
  <c r="J1997" i="16"/>
  <c r="I1981" i="16"/>
  <c r="J1981" i="16"/>
  <c r="H2004" i="16"/>
  <c r="I2004" i="16"/>
  <c r="M1997" i="16"/>
  <c r="M2029" i="16"/>
  <c r="M2024" i="16"/>
  <c r="K2007" i="16"/>
  <c r="L2007" i="16"/>
  <c r="K2000" i="16"/>
  <c r="M1972" i="16"/>
  <c r="K2033" i="16"/>
  <c r="L2011" i="16"/>
  <c r="L2004" i="16"/>
  <c r="I2030" i="16"/>
  <c r="I2025" i="16"/>
  <c r="J2021" i="16"/>
  <c r="I2016" i="16"/>
  <c r="J2012" i="16"/>
  <c r="J2006" i="16"/>
  <c r="K2006" i="16"/>
  <c r="K2005" i="16"/>
  <c r="H1998" i="16"/>
  <c r="I1995" i="16"/>
  <c r="J1990" i="16"/>
  <c r="K1990" i="16"/>
  <c r="K1989" i="16"/>
  <c r="H1982" i="16"/>
  <c r="I1979" i="16"/>
  <c r="J1974" i="16"/>
  <c r="K1974" i="16"/>
  <c r="K1973" i="16"/>
  <c r="J1968" i="16"/>
  <c r="K1968" i="16"/>
  <c r="L1968" i="16"/>
  <c r="M1968" i="16"/>
  <c r="M1969" i="16"/>
  <c r="L1969" i="16"/>
  <c r="N1965" i="16"/>
  <c r="A1965" i="16"/>
  <c r="N1964" i="16"/>
  <c r="A1964" i="16"/>
  <c r="N1963" i="16"/>
  <c r="A1963" i="16"/>
  <c r="N1962" i="16"/>
  <c r="J1962" i="16" s="1"/>
  <c r="A1962" i="16"/>
  <c r="N1961" i="16"/>
  <c r="A1961" i="16"/>
  <c r="N1960" i="16"/>
  <c r="A1960" i="16"/>
  <c r="N1959" i="16"/>
  <c r="K1959" i="16" s="1"/>
  <c r="A1959" i="16"/>
  <c r="N1958" i="16"/>
  <c r="A1958" i="16"/>
  <c r="N1957" i="16"/>
  <c r="H1957" i="16" s="1"/>
  <c r="A1957" i="16"/>
  <c r="N1956" i="16"/>
  <c r="A1956" i="16"/>
  <c r="N1955" i="16"/>
  <c r="A1955" i="16"/>
  <c r="N1954" i="16"/>
  <c r="A1954" i="16"/>
  <c r="N1953" i="16"/>
  <c r="A1953" i="16"/>
  <c r="N1952" i="16"/>
  <c r="A1952" i="16"/>
  <c r="N1951" i="16"/>
  <c r="A1951" i="16"/>
  <c r="N1950" i="16"/>
  <c r="A1950" i="16"/>
  <c r="N1949" i="16"/>
  <c r="A1949" i="16"/>
  <c r="N1948" i="16"/>
  <c r="A1948" i="16"/>
  <c r="N1947" i="16"/>
  <c r="A1947" i="16"/>
  <c r="N1946" i="16"/>
  <c r="A1946" i="16"/>
  <c r="N1945" i="16"/>
  <c r="A1945" i="16"/>
  <c r="N1944" i="16"/>
  <c r="A1944" i="16"/>
  <c r="N1943" i="16"/>
  <c r="A1943" i="16"/>
  <c r="N1942" i="16"/>
  <c r="H1942" i="16" s="1"/>
  <c r="A1942" i="16"/>
  <c r="N1941" i="16"/>
  <c r="A1941" i="16"/>
  <c r="N1940" i="16"/>
  <c r="A1940" i="16"/>
  <c r="N1939" i="16"/>
  <c r="A1939" i="16"/>
  <c r="N1938" i="16"/>
  <c r="A1938" i="16"/>
  <c r="N1937" i="16"/>
  <c r="H1937" i="16" s="1"/>
  <c r="A1937" i="16"/>
  <c r="N1936" i="16"/>
  <c r="A1936" i="16"/>
  <c r="N1935" i="16"/>
  <c r="A1935" i="16"/>
  <c r="N1934" i="16"/>
  <c r="A1934" i="16"/>
  <c r="N1933" i="16"/>
  <c r="K1933" i="16" s="1"/>
  <c r="A1933" i="16"/>
  <c r="N1932" i="16"/>
  <c r="A1932" i="16"/>
  <c r="N1931" i="16"/>
  <c r="A1931" i="16"/>
  <c r="N1930" i="16"/>
  <c r="A1930" i="16"/>
  <c r="N1929" i="16"/>
  <c r="A1929" i="16"/>
  <c r="N1928" i="16"/>
  <c r="A1928" i="16"/>
  <c r="N1927" i="16"/>
  <c r="A1927" i="16"/>
  <c r="N1926" i="16"/>
  <c r="J1926" i="16" s="1"/>
  <c r="A1926" i="16"/>
  <c r="N1925" i="16"/>
  <c r="A1925" i="16"/>
  <c r="N1924" i="16"/>
  <c r="A1924" i="16"/>
  <c r="N1923" i="16"/>
  <c r="A1923" i="16"/>
  <c r="N1922" i="16"/>
  <c r="A1922" i="16"/>
  <c r="N1921" i="16"/>
  <c r="A1921" i="16"/>
  <c r="N1920" i="16"/>
  <c r="A1920" i="16"/>
  <c r="N1919" i="16"/>
  <c r="K1919" i="16" s="1"/>
  <c r="A1919" i="16"/>
  <c r="N1918" i="16"/>
  <c r="K1918" i="16" s="1"/>
  <c r="A1918" i="16"/>
  <c r="N1917" i="16"/>
  <c r="A1917" i="16"/>
  <c r="N1916" i="16"/>
  <c r="A1916" i="16"/>
  <c r="N1915" i="16"/>
  <c r="A1915" i="16"/>
  <c r="N1914" i="16"/>
  <c r="A1914" i="16"/>
  <c r="N1913" i="16"/>
  <c r="A1913" i="16"/>
  <c r="N1912" i="16"/>
  <c r="A1912" i="16"/>
  <c r="N1911" i="16"/>
  <c r="A1911" i="16"/>
  <c r="N1910" i="16"/>
  <c r="A1910" i="16"/>
  <c r="N1909" i="16"/>
  <c r="A1909" i="16"/>
  <c r="N1908" i="16"/>
  <c r="A1908" i="16"/>
  <c r="N1907" i="16"/>
  <c r="A1907" i="16"/>
  <c r="N1906" i="16"/>
  <c r="K1906" i="16" s="1"/>
  <c r="A1906" i="16"/>
  <c r="N1905" i="16"/>
  <c r="A1905" i="16"/>
  <c r="N1904" i="16"/>
  <c r="A1904" i="16"/>
  <c r="N1903" i="16"/>
  <c r="A1903" i="16"/>
  <c r="N1902" i="16"/>
  <c r="A1902" i="16"/>
  <c r="N1901" i="16"/>
  <c r="A1901" i="16"/>
  <c r="N1900" i="16"/>
  <c r="A1900" i="16"/>
  <c r="N1899" i="16"/>
  <c r="A1899" i="16"/>
  <c r="N1898" i="16"/>
  <c r="J1898" i="16" s="1"/>
  <c r="A1898" i="16"/>
  <c r="N1897" i="16"/>
  <c r="K1897" i="16" s="1"/>
  <c r="A1897" i="16"/>
  <c r="N1896" i="16"/>
  <c r="A1896" i="16"/>
  <c r="H1962" i="16" l="1"/>
  <c r="K1962" i="16"/>
  <c r="J1906" i="16"/>
  <c r="I1962" i="16"/>
  <c r="J1918" i="16"/>
  <c r="AK118" i="49"/>
  <c r="AK126" i="49" s="1"/>
  <c r="AL115" i="49"/>
  <c r="M1942" i="16"/>
  <c r="M1944" i="16"/>
  <c r="M1928" i="16"/>
  <c r="M1958" i="16"/>
  <c r="M1948" i="16"/>
  <c r="M1960" i="16"/>
  <c r="M1933" i="16"/>
  <c r="M1963" i="16"/>
  <c r="M1935" i="16"/>
  <c r="M1898" i="16"/>
  <c r="M1957" i="16"/>
  <c r="M1917" i="16"/>
  <c r="M1920" i="16"/>
  <c r="M1913" i="16"/>
  <c r="K1943" i="16"/>
  <c r="M1931" i="16"/>
  <c r="M1927" i="16"/>
  <c r="M1962" i="16"/>
  <c r="M1951" i="16"/>
  <c r="K1914" i="16"/>
  <c r="M1908" i="16"/>
  <c r="M1937" i="16"/>
  <c r="M1923" i="16"/>
  <c r="M1953" i="16"/>
  <c r="M1903" i="16"/>
  <c r="M1932" i="16"/>
  <c r="M1922" i="16"/>
  <c r="M1952" i="16"/>
  <c r="M1946" i="16"/>
  <c r="M1936" i="16"/>
  <c r="M1938" i="16"/>
  <c r="M1924" i="16"/>
  <c r="M1954" i="16"/>
  <c r="M1900" i="16"/>
  <c r="M1929" i="16"/>
  <c r="M1901" i="16"/>
  <c r="M1916" i="16"/>
  <c r="M1930" i="16"/>
  <c r="M1904" i="16"/>
  <c r="M1965" i="16"/>
  <c r="M1905" i="16"/>
  <c r="M1949" i="16"/>
  <c r="M1906" i="16"/>
  <c r="K1921" i="16"/>
  <c r="M1964" i="16"/>
  <c r="M1896" i="16"/>
  <c r="M1910" i="16"/>
  <c r="M1939" i="16"/>
  <c r="M1925" i="16"/>
  <c r="M1955" i="16"/>
  <c r="M1899" i="16"/>
  <c r="M1947" i="16"/>
  <c r="M1911" i="16"/>
  <c r="M1940" i="16"/>
  <c r="M1897" i="16"/>
  <c r="M1956" i="16"/>
  <c r="M1915" i="16"/>
  <c r="M1918" i="16"/>
  <c r="M1912" i="16"/>
  <c r="M1926" i="16"/>
  <c r="M1941" i="16"/>
  <c r="J1901" i="16"/>
  <c r="K1901" i="16"/>
  <c r="J1915" i="16"/>
  <c r="J1897" i="16"/>
  <c r="I1910" i="16"/>
  <c r="I1923" i="16"/>
  <c r="H1898" i="16"/>
  <c r="K1929" i="16"/>
  <c r="I1898" i="16"/>
  <c r="K1898" i="16"/>
  <c r="J1923" i="16"/>
  <c r="I1913" i="16"/>
  <c r="J1913" i="16"/>
  <c r="K1925" i="16"/>
  <c r="J1930" i="16"/>
  <c r="I1958" i="16"/>
  <c r="I1903" i="16"/>
  <c r="I1937" i="16"/>
  <c r="J1903" i="16"/>
  <c r="K1903" i="16"/>
  <c r="K1926" i="16"/>
  <c r="J1911" i="16"/>
  <c r="K1938" i="16"/>
  <c r="I1927" i="16"/>
  <c r="J1927" i="16"/>
  <c r="K1939" i="16"/>
  <c r="J1905" i="16"/>
  <c r="K1927" i="16"/>
  <c r="J1899" i="16"/>
  <c r="H1910" i="16"/>
  <c r="K1915" i="16"/>
  <c r="K1937" i="16"/>
  <c r="I1951" i="16"/>
  <c r="K1905" i="16"/>
  <c r="I1897" i="16"/>
  <c r="J1954" i="16"/>
  <c r="H1918" i="16"/>
  <c r="I1918" i="16"/>
  <c r="I1957" i="16"/>
  <c r="I1935" i="16"/>
  <c r="K1957" i="16"/>
  <c r="I1953" i="16"/>
  <c r="J1910" i="16"/>
  <c r="K1910" i="16"/>
  <c r="I1941" i="16"/>
  <c r="K1953" i="16"/>
  <c r="J1951" i="16"/>
  <c r="K1911" i="16"/>
  <c r="J1931" i="16"/>
  <c r="I1942" i="16"/>
  <c r="K1954" i="16"/>
  <c r="I1965" i="16"/>
  <c r="J1942" i="16"/>
  <c r="I1922" i="16"/>
  <c r="K1942" i="16"/>
  <c r="K1965" i="16"/>
  <c r="J1922" i="16"/>
  <c r="K1955" i="16"/>
  <c r="I1911" i="16"/>
  <c r="J1935" i="16"/>
  <c r="H1953" i="16"/>
  <c r="H1946" i="16"/>
  <c r="I1946" i="16"/>
  <c r="I1963" i="16"/>
  <c r="H1929" i="16"/>
  <c r="H1905" i="16"/>
  <c r="K1913" i="16"/>
  <c r="I1929" i="16"/>
  <c r="J1946" i="16"/>
  <c r="I1955" i="16"/>
  <c r="J1963" i="16"/>
  <c r="H1897" i="16"/>
  <c r="I1905" i="16"/>
  <c r="H1922" i="16"/>
  <c r="J1929" i="16"/>
  <c r="J1938" i="16"/>
  <c r="K1946" i="16"/>
  <c r="J1955" i="16"/>
  <c r="K1963" i="16"/>
  <c r="K1922" i="16"/>
  <c r="I1947" i="16"/>
  <c r="H1930" i="16"/>
  <c r="I1939" i="16"/>
  <c r="J1947" i="16"/>
  <c r="I1906" i="16"/>
  <c r="I1915" i="16"/>
  <c r="I1930" i="16"/>
  <c r="J1939" i="16"/>
  <c r="K1947" i="16"/>
  <c r="K1923" i="16"/>
  <c r="K1931" i="16"/>
  <c r="I1949" i="16"/>
  <c r="H1941" i="16"/>
  <c r="K1949" i="16"/>
  <c r="H1958" i="16"/>
  <c r="K1899" i="16"/>
  <c r="I1917" i="16"/>
  <c r="H1925" i="16"/>
  <c r="K1941" i="16"/>
  <c r="J1958" i="16"/>
  <c r="H1917" i="16"/>
  <c r="J1917" i="16"/>
  <c r="I1925" i="16"/>
  <c r="K1958" i="16"/>
  <c r="K1917" i="16"/>
  <c r="J1925" i="16"/>
  <c r="J1933" i="16"/>
  <c r="M1919" i="16"/>
  <c r="I1919" i="16"/>
  <c r="J1919" i="16"/>
  <c r="M1907" i="16"/>
  <c r="K1907" i="16"/>
  <c r="J1907" i="16"/>
  <c r="I1907" i="16"/>
  <c r="M1959" i="16"/>
  <c r="I1959" i="16"/>
  <c r="J1959" i="16"/>
  <c r="M1914" i="16"/>
  <c r="I1914" i="16"/>
  <c r="H1914" i="16"/>
  <c r="J1914" i="16"/>
  <c r="M1934" i="16"/>
  <c r="J1934" i="16"/>
  <c r="I1934" i="16"/>
  <c r="H1934" i="16"/>
  <c r="K1934" i="16"/>
  <c r="M1945" i="16"/>
  <c r="I1945" i="16"/>
  <c r="H1945" i="16"/>
  <c r="K1945" i="16"/>
  <c r="M1902" i="16"/>
  <c r="I1902" i="16"/>
  <c r="H1902" i="16"/>
  <c r="K1902" i="16"/>
  <c r="J1902" i="16"/>
  <c r="M1909" i="16"/>
  <c r="H1909" i="16"/>
  <c r="K1909" i="16"/>
  <c r="J1909" i="16"/>
  <c r="I1909" i="16"/>
  <c r="M1921" i="16"/>
  <c r="I1921" i="16"/>
  <c r="H1921" i="16"/>
  <c r="J1921" i="16"/>
  <c r="M1950" i="16"/>
  <c r="J1950" i="16"/>
  <c r="I1950" i="16"/>
  <c r="H1950" i="16"/>
  <c r="K1950" i="16"/>
  <c r="M1961" i="16"/>
  <c r="I1961" i="16"/>
  <c r="H1961" i="16"/>
  <c r="K1961" i="16"/>
  <c r="M1943" i="16"/>
  <c r="I1943" i="16"/>
  <c r="J1943" i="16"/>
  <c r="H1901" i="16"/>
  <c r="I1899" i="16"/>
  <c r="I1901" i="16"/>
  <c r="H1906" i="16"/>
  <c r="H1913" i="16"/>
  <c r="I1926" i="16"/>
  <c r="I1931" i="16"/>
  <c r="I1933" i="16"/>
  <c r="I1938" i="16"/>
  <c r="H1949" i="16"/>
  <c r="I1954" i="16"/>
  <c r="H1965" i="16"/>
  <c r="K1930" i="16"/>
  <c r="K1935" i="16"/>
  <c r="K1951" i="16"/>
  <c r="H1926" i="16"/>
  <c r="H1933" i="16"/>
  <c r="H1938" i="16"/>
  <c r="H1954" i="16"/>
  <c r="K1896" i="16"/>
  <c r="K1900" i="16"/>
  <c r="K1904" i="16"/>
  <c r="K1908" i="16"/>
  <c r="K1912" i="16"/>
  <c r="K1916" i="16"/>
  <c r="K1920" i="16"/>
  <c r="K1924" i="16"/>
  <c r="K1928" i="16"/>
  <c r="K1932" i="16"/>
  <c r="K1936" i="16"/>
  <c r="K1940" i="16"/>
  <c r="K1944" i="16"/>
  <c r="K1948" i="16"/>
  <c r="K1952" i="16"/>
  <c r="K1956" i="16"/>
  <c r="K1960" i="16"/>
  <c r="K1964" i="16"/>
  <c r="H1896" i="16"/>
  <c r="H1900" i="16"/>
  <c r="H1904" i="16"/>
  <c r="H1908" i="16"/>
  <c r="H1912" i="16"/>
  <c r="H1916" i="16"/>
  <c r="H1920" i="16"/>
  <c r="H1924" i="16"/>
  <c r="H1928" i="16"/>
  <c r="H1932" i="16"/>
  <c r="H1936" i="16"/>
  <c r="J1937" i="16"/>
  <c r="H1940" i="16"/>
  <c r="J1941" i="16"/>
  <c r="H1944" i="16"/>
  <c r="J1945" i="16"/>
  <c r="H1948" i="16"/>
  <c r="J1949" i="16"/>
  <c r="H1952" i="16"/>
  <c r="J1953" i="16"/>
  <c r="H1956" i="16"/>
  <c r="J1957" i="16"/>
  <c r="H1960" i="16"/>
  <c r="J1961" i="16"/>
  <c r="H1964" i="16"/>
  <c r="J1965" i="16"/>
  <c r="I1896" i="16"/>
  <c r="I1900" i="16"/>
  <c r="I1904" i="16"/>
  <c r="I1908" i="16"/>
  <c r="I1912" i="16"/>
  <c r="I1916" i="16"/>
  <c r="I1920" i="16"/>
  <c r="I1924" i="16"/>
  <c r="I1928" i="16"/>
  <c r="I1932" i="16"/>
  <c r="I1936" i="16"/>
  <c r="I1940" i="16"/>
  <c r="I1944" i="16"/>
  <c r="I1948" i="16"/>
  <c r="I1952" i="16"/>
  <c r="I1956" i="16"/>
  <c r="I1960" i="16"/>
  <c r="I1964" i="16"/>
  <c r="J1896" i="16"/>
  <c r="H1899" i="16"/>
  <c r="J1900" i="16"/>
  <c r="H1903" i="16"/>
  <c r="J1904" i="16"/>
  <c r="H1907" i="16"/>
  <c r="J1908" i="16"/>
  <c r="H1911" i="16"/>
  <c r="J1912" i="16"/>
  <c r="H1915" i="16"/>
  <c r="J1916" i="16"/>
  <c r="H1919" i="16"/>
  <c r="J1920" i="16"/>
  <c r="H1923" i="16"/>
  <c r="J1924" i="16"/>
  <c r="H1927" i="16"/>
  <c r="J1928" i="16"/>
  <c r="H1931" i="16"/>
  <c r="J1932" i="16"/>
  <c r="H1935" i="16"/>
  <c r="J1936" i="16"/>
  <c r="H1939" i="16"/>
  <c r="J1940" i="16"/>
  <c r="H1943" i="16"/>
  <c r="J1944" i="16"/>
  <c r="H1947" i="16"/>
  <c r="J1948" i="16"/>
  <c r="H1951" i="16"/>
  <c r="J1952" i="16"/>
  <c r="H1955" i="16"/>
  <c r="J1956" i="16"/>
  <c r="H1959" i="16"/>
  <c r="J1960" i="16"/>
  <c r="H1963" i="16"/>
  <c r="J1964"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AL118" i="49" l="1"/>
  <c r="AL126" i="49" s="1"/>
  <c r="AM115" i="49"/>
  <c r="N1862" i="16"/>
  <c r="AM118" i="49" l="1"/>
  <c r="AM126" i="49" s="1"/>
  <c r="AN115" i="49"/>
  <c r="N3" i="16"/>
  <c r="N4" i="16"/>
  <c r="N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1012" i="16"/>
  <c r="N1013" i="16"/>
  <c r="N1014" i="16"/>
  <c r="N1015" i="16"/>
  <c r="N1016" i="16"/>
  <c r="N1017" i="16"/>
  <c r="N1018" i="16"/>
  <c r="N1019" i="16"/>
  <c r="N1020" i="16"/>
  <c r="N1021" i="16"/>
  <c r="N1022" i="16"/>
  <c r="N1023"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054" i="16"/>
  <c r="N1055" i="16"/>
  <c r="N1056" i="16"/>
  <c r="N1057" i="16"/>
  <c r="N1058" i="16"/>
  <c r="N1059" i="16"/>
  <c r="N1060" i="16"/>
  <c r="N1061" i="16"/>
  <c r="N1062" i="16"/>
  <c r="N1063" i="16"/>
  <c r="N1064" i="16"/>
  <c r="N1065" i="16"/>
  <c r="N1066" i="16"/>
  <c r="N1067" i="16"/>
  <c r="N1068" i="16"/>
  <c r="N1069" i="16"/>
  <c r="N1070" i="16"/>
  <c r="N1071" i="16"/>
  <c r="N1072" i="16"/>
  <c r="N1073" i="16"/>
  <c r="N1074" i="16"/>
  <c r="N1075" i="16"/>
  <c r="N1076" i="16"/>
  <c r="N1077" i="16"/>
  <c r="N1078" i="16"/>
  <c r="N1079" i="16"/>
  <c r="N1080" i="16"/>
  <c r="N1081" i="16"/>
  <c r="N1082" i="16"/>
  <c r="N1083" i="16"/>
  <c r="N1084" i="16"/>
  <c r="N1085" i="16"/>
  <c r="N1086" i="16"/>
  <c r="N1087" i="16"/>
  <c r="N1088" i="16"/>
  <c r="N1089" i="16"/>
  <c r="N1090" i="16"/>
  <c r="N1091" i="16"/>
  <c r="N1092" i="16"/>
  <c r="N1093" i="16"/>
  <c r="N1094" i="16"/>
  <c r="N1095" i="16"/>
  <c r="N1096" i="16"/>
  <c r="N1097" i="16"/>
  <c r="N1098" i="16"/>
  <c r="N1099" i="16"/>
  <c r="N1100" i="16"/>
  <c r="N1101" i="16"/>
  <c r="N1102" i="16"/>
  <c r="N1103" i="16"/>
  <c r="N1104" i="16"/>
  <c r="N1105" i="16"/>
  <c r="N1106" i="16"/>
  <c r="N1107" i="16"/>
  <c r="N1108" i="16"/>
  <c r="N1109" i="16"/>
  <c r="N1110" i="16"/>
  <c r="N1111" i="16"/>
  <c r="N1112" i="16"/>
  <c r="N1113" i="16"/>
  <c r="N1114" i="16"/>
  <c r="N1115" i="16"/>
  <c r="N1116" i="16"/>
  <c r="N1117" i="16"/>
  <c r="N1118" i="16"/>
  <c r="N1119" i="16"/>
  <c r="N1120" i="16"/>
  <c r="N1121" i="16"/>
  <c r="N1122" i="16"/>
  <c r="N1123" i="16"/>
  <c r="N1124" i="16"/>
  <c r="N1125" i="16"/>
  <c r="N1126" i="16"/>
  <c r="N1127" i="16"/>
  <c r="N1128" i="16"/>
  <c r="N1129" i="16"/>
  <c r="N1130" i="16"/>
  <c r="N1131" i="16"/>
  <c r="N1132" i="16"/>
  <c r="N1133" i="16"/>
  <c r="N1134" i="16"/>
  <c r="N1135" i="16"/>
  <c r="N1136" i="16"/>
  <c r="N1137" i="16"/>
  <c r="N1138" i="16"/>
  <c r="N1139" i="16"/>
  <c r="N1140" i="16"/>
  <c r="N1141" i="16"/>
  <c r="N1142" i="16"/>
  <c r="N1143" i="16"/>
  <c r="N1144" i="16"/>
  <c r="N1145" i="16"/>
  <c r="N1146" i="16"/>
  <c r="N1147" i="16"/>
  <c r="N1148" i="16"/>
  <c r="N1149" i="16"/>
  <c r="N1150" i="16"/>
  <c r="N1151" i="16"/>
  <c r="N1152" i="16"/>
  <c r="N1153" i="16"/>
  <c r="N1154" i="16"/>
  <c r="N1155" i="16"/>
  <c r="N1156" i="16"/>
  <c r="N1157" i="16"/>
  <c r="N1158" i="16"/>
  <c r="N1159" i="16"/>
  <c r="N1160" i="16"/>
  <c r="N1161" i="16"/>
  <c r="N1162" i="16"/>
  <c r="N1163" i="16"/>
  <c r="N1164" i="16"/>
  <c r="N1165" i="16"/>
  <c r="N1166" i="16"/>
  <c r="N1167" i="16"/>
  <c r="N1168" i="16"/>
  <c r="N1169" i="16"/>
  <c r="N1170" i="16"/>
  <c r="N1171" i="16"/>
  <c r="N1172" i="16"/>
  <c r="N1173" i="16"/>
  <c r="N1174" i="16"/>
  <c r="N1175" i="16"/>
  <c r="N1176" i="16"/>
  <c r="N1177" i="16"/>
  <c r="N1178" i="16"/>
  <c r="N1179" i="16"/>
  <c r="N1180" i="16"/>
  <c r="N1181" i="16"/>
  <c r="N1182" i="16"/>
  <c r="N1183" i="16"/>
  <c r="N1184" i="16"/>
  <c r="N1185" i="16"/>
  <c r="N1186"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1211" i="16"/>
  <c r="N1212" i="16"/>
  <c r="N1213" i="16"/>
  <c r="N1214" i="16"/>
  <c r="N1215" i="16"/>
  <c r="N1216" i="16"/>
  <c r="N1217" i="16"/>
  <c r="N1218" i="16"/>
  <c r="N1219" i="16"/>
  <c r="N1220" i="16"/>
  <c r="N1221" i="16"/>
  <c r="N1222" i="16"/>
  <c r="N1223" i="16"/>
  <c r="N1224" i="16"/>
  <c r="N1225" i="16"/>
  <c r="N1226" i="16"/>
  <c r="N1227" i="16"/>
  <c r="N1228" i="16"/>
  <c r="N1229" i="16"/>
  <c r="N1230" i="16"/>
  <c r="N1231" i="16"/>
  <c r="N1232" i="16"/>
  <c r="N1233" i="16"/>
  <c r="N1234" i="16"/>
  <c r="N1235" i="16"/>
  <c r="N1236" i="16"/>
  <c r="N1237" i="16"/>
  <c r="N1238" i="16"/>
  <c r="N1239" i="16"/>
  <c r="N1240" i="16"/>
  <c r="N1241"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1352" i="16"/>
  <c r="N1353" i="16"/>
  <c r="N1354" i="16"/>
  <c r="N1355" i="16"/>
  <c r="N1356" i="16"/>
  <c r="N1357" i="16"/>
  <c r="N1358" i="16"/>
  <c r="N1359" i="16"/>
  <c r="N1360" i="16"/>
  <c r="N1361" i="16"/>
  <c r="N1362" i="16"/>
  <c r="N1363" i="16"/>
  <c r="N1364" i="16"/>
  <c r="N1365" i="16"/>
  <c r="N1366" i="16"/>
  <c r="N1367" i="16"/>
  <c r="N1368" i="16"/>
  <c r="N1369" i="16"/>
  <c r="N1370" i="16"/>
  <c r="N1371" i="16"/>
  <c r="N1372" i="16"/>
  <c r="N1373" i="16"/>
  <c r="N1374" i="16"/>
  <c r="N1375" i="16"/>
  <c r="N1376" i="16"/>
  <c r="N1377" i="16"/>
  <c r="N1378" i="16"/>
  <c r="N1379" i="16"/>
  <c r="N1380" i="16"/>
  <c r="N1381" i="16"/>
  <c r="N1382" i="16"/>
  <c r="N1383" i="16"/>
  <c r="N1384" i="16"/>
  <c r="N1385" i="16"/>
  <c r="N1386" i="16"/>
  <c r="N1387" i="16"/>
  <c r="N1388" i="16"/>
  <c r="N1389" i="16"/>
  <c r="N1390" i="16"/>
  <c r="N1391" i="16"/>
  <c r="N1392" i="16"/>
  <c r="N1393" i="16"/>
  <c r="N1394" i="16"/>
  <c r="N1395" i="16"/>
  <c r="N1396" i="16"/>
  <c r="N1397" i="16"/>
  <c r="N1398" i="16"/>
  <c r="N1399" i="16"/>
  <c r="N1400" i="16"/>
  <c r="N1401"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N1460" i="16"/>
  <c r="N1461" i="16"/>
  <c r="N1462" i="16"/>
  <c r="N1463" i="16"/>
  <c r="N1464" i="16"/>
  <c r="N1465" i="16"/>
  <c r="N1466" i="16"/>
  <c r="N1467" i="16"/>
  <c r="N1468" i="16"/>
  <c r="N1469" i="16"/>
  <c r="N1470" i="16"/>
  <c r="N1471" i="16"/>
  <c r="N1472" i="16"/>
  <c r="N1473" i="16"/>
  <c r="N1474" i="16"/>
  <c r="N1475" i="16"/>
  <c r="N1476" i="16"/>
  <c r="N1477" i="16"/>
  <c r="N1478" i="16"/>
  <c r="N1479" i="16"/>
  <c r="N1480" i="16"/>
  <c r="N1481" i="16"/>
  <c r="N1482" i="16"/>
  <c r="N1483" i="16"/>
  <c r="N1484" i="16"/>
  <c r="N1485" i="16"/>
  <c r="N1486" i="16"/>
  <c r="N1487" i="16"/>
  <c r="N1488" i="16"/>
  <c r="N1489" i="16"/>
  <c r="N1490" i="16"/>
  <c r="N1491" i="16"/>
  <c r="N1492" i="16"/>
  <c r="N1493" i="16"/>
  <c r="N1494" i="16"/>
  <c r="N1495" i="16"/>
  <c r="N1496" i="16"/>
  <c r="N1497" i="16"/>
  <c r="N1498" i="16"/>
  <c r="N1499" i="16"/>
  <c r="N1500" i="16"/>
  <c r="N1501" i="16"/>
  <c r="N1502" i="16"/>
  <c r="N1503" i="16"/>
  <c r="N1504" i="16"/>
  <c r="N1505" i="16"/>
  <c r="N1506" i="16"/>
  <c r="N1507" i="16"/>
  <c r="N1508" i="16"/>
  <c r="N1509" i="16"/>
  <c r="N1510" i="16"/>
  <c r="N1511" i="16"/>
  <c r="N1512" i="16"/>
  <c r="N1513" i="16"/>
  <c r="N1514" i="16"/>
  <c r="N1515" i="16"/>
  <c r="N1516" i="16"/>
  <c r="N1517" i="16"/>
  <c r="N1518" i="16"/>
  <c r="N1519" i="16"/>
  <c r="N1520" i="16"/>
  <c r="N1521" i="16"/>
  <c r="N1522" i="16"/>
  <c r="N1523" i="16"/>
  <c r="N1524" i="16"/>
  <c r="N1525" i="16"/>
  <c r="N1526" i="16"/>
  <c r="N1527" i="16"/>
  <c r="N1528" i="16"/>
  <c r="N1529" i="16"/>
  <c r="N1530" i="16"/>
  <c r="N1531" i="16"/>
  <c r="N1532" i="16"/>
  <c r="N1533" i="16"/>
  <c r="N1534" i="16"/>
  <c r="N1535" i="16"/>
  <c r="N1536" i="16"/>
  <c r="N1537" i="16"/>
  <c r="N1538" i="16"/>
  <c r="N1539" i="16"/>
  <c r="N1540" i="16"/>
  <c r="N1541" i="16"/>
  <c r="N1542" i="16"/>
  <c r="N1543" i="16"/>
  <c r="N1544" i="16"/>
  <c r="N1545" i="16"/>
  <c r="N1546" i="16"/>
  <c r="N1547" i="16"/>
  <c r="N1548" i="16"/>
  <c r="N1549" i="16"/>
  <c r="N1550" i="16"/>
  <c r="N1551" i="16"/>
  <c r="N1552" i="16"/>
  <c r="N1553" i="16"/>
  <c r="N1554" i="16"/>
  <c r="N1555" i="16"/>
  <c r="N1556" i="16"/>
  <c r="N1557" i="16"/>
  <c r="N1558" i="16"/>
  <c r="N1559" i="16"/>
  <c r="N1560" i="16"/>
  <c r="N1561" i="16"/>
  <c r="N1562" i="16"/>
  <c r="N1563" i="16"/>
  <c r="N1564" i="16"/>
  <c r="N1565" i="16"/>
  <c r="N1566" i="16"/>
  <c r="N1567" i="16"/>
  <c r="N1568" i="16"/>
  <c r="N1569" i="16"/>
  <c r="N1570" i="16"/>
  <c r="N1571" i="16"/>
  <c r="N1572" i="16"/>
  <c r="N1573" i="16"/>
  <c r="N1574" i="16"/>
  <c r="N1575" i="16"/>
  <c r="N1576" i="16"/>
  <c r="N1577" i="16"/>
  <c r="N1578" i="16"/>
  <c r="N1579" i="16"/>
  <c r="N1580" i="16"/>
  <c r="N1581" i="16"/>
  <c r="N1582" i="16"/>
  <c r="N1583" i="16"/>
  <c r="N1584" i="16"/>
  <c r="N1585" i="16"/>
  <c r="N1586" i="16"/>
  <c r="N1587" i="16"/>
  <c r="N1588" i="16"/>
  <c r="N1589" i="16"/>
  <c r="N1590" i="16"/>
  <c r="N1591" i="16"/>
  <c r="N1592" i="16"/>
  <c r="N1593" i="16"/>
  <c r="N1594" i="16"/>
  <c r="N1595" i="16"/>
  <c r="N1596" i="16"/>
  <c r="N1597" i="16"/>
  <c r="N1598" i="16"/>
  <c r="N1599" i="16"/>
  <c r="N1600" i="16"/>
  <c r="N1601" i="16"/>
  <c r="N1602" i="16"/>
  <c r="N1603" i="16"/>
  <c r="N1604" i="16"/>
  <c r="N1605" i="16"/>
  <c r="N1606" i="16"/>
  <c r="N1607" i="16"/>
  <c r="N1608" i="16"/>
  <c r="N1609" i="16"/>
  <c r="N1610" i="16"/>
  <c r="N1611" i="16"/>
  <c r="N1612" i="16"/>
  <c r="N1613" i="16"/>
  <c r="N1614" i="16"/>
  <c r="N1615" i="16"/>
  <c r="N1616" i="16"/>
  <c r="N1617" i="16"/>
  <c r="N1618" i="16"/>
  <c r="N1619" i="16"/>
  <c r="N1620" i="16"/>
  <c r="N1621" i="16"/>
  <c r="N1622" i="16"/>
  <c r="N1623" i="16"/>
  <c r="N1624" i="16"/>
  <c r="N1625" i="16"/>
  <c r="N1626" i="16"/>
  <c r="N1627" i="16"/>
  <c r="N1628" i="16"/>
  <c r="N1629" i="16"/>
  <c r="N1630" i="16"/>
  <c r="N1631" i="16"/>
  <c r="N1632" i="16"/>
  <c r="N1633" i="16"/>
  <c r="N1634" i="16"/>
  <c r="N1635" i="16"/>
  <c r="N1636" i="16"/>
  <c r="N1637" i="16"/>
  <c r="N1638" i="16"/>
  <c r="N1639" i="16"/>
  <c r="N1640" i="16"/>
  <c r="N1641" i="16"/>
  <c r="N1642" i="16"/>
  <c r="N1643" i="16"/>
  <c r="N1644" i="16"/>
  <c r="N1645" i="16"/>
  <c r="N1646" i="16"/>
  <c r="N1647" i="16"/>
  <c r="N1648" i="16"/>
  <c r="N1649" i="16"/>
  <c r="N1650" i="16"/>
  <c r="N1651" i="16"/>
  <c r="N1652" i="16"/>
  <c r="N1653" i="16"/>
  <c r="N1654" i="16"/>
  <c r="N1655" i="16"/>
  <c r="N1656" i="16"/>
  <c r="N1657" i="16"/>
  <c r="N1658" i="16"/>
  <c r="N1659" i="16"/>
  <c r="N1660" i="16"/>
  <c r="N1661" i="16"/>
  <c r="N1662" i="16"/>
  <c r="N1663" i="16"/>
  <c r="N1664" i="16"/>
  <c r="N1665" i="16"/>
  <c r="N1666" i="16"/>
  <c r="N1667" i="16"/>
  <c r="N1668" i="16"/>
  <c r="N1669" i="16"/>
  <c r="N1670" i="16"/>
  <c r="N1671" i="16"/>
  <c r="N1672" i="16"/>
  <c r="N1673" i="16"/>
  <c r="N1674" i="16"/>
  <c r="N1675" i="16"/>
  <c r="N1676" i="16"/>
  <c r="N1677" i="16"/>
  <c r="N1678" i="16"/>
  <c r="N1679" i="16"/>
  <c r="N1680" i="16"/>
  <c r="N1681" i="16"/>
  <c r="N1682" i="16"/>
  <c r="N1683" i="16"/>
  <c r="N1684" i="16"/>
  <c r="N1685" i="16"/>
  <c r="N1686" i="16"/>
  <c r="N1687" i="16"/>
  <c r="N1688" i="16"/>
  <c r="N1689" i="16"/>
  <c r="N1690" i="16"/>
  <c r="N1691" i="16"/>
  <c r="N1692" i="16"/>
  <c r="N1693" i="16"/>
  <c r="N1694" i="16"/>
  <c r="N1695" i="16"/>
  <c r="N1696" i="16"/>
  <c r="N1697" i="16"/>
  <c r="N1698" i="16"/>
  <c r="N1699" i="16"/>
  <c r="N1700" i="16"/>
  <c r="N1701" i="16"/>
  <c r="N1702" i="16"/>
  <c r="N1703" i="16"/>
  <c r="N1704" i="16"/>
  <c r="N1705" i="16"/>
  <c r="N1706" i="16"/>
  <c r="N1707" i="16"/>
  <c r="N1708" i="16"/>
  <c r="N1709" i="16"/>
  <c r="N1710" i="16"/>
  <c r="N1711" i="16"/>
  <c r="N1712" i="16"/>
  <c r="N1713" i="16"/>
  <c r="N1714" i="16"/>
  <c r="N1715" i="16"/>
  <c r="N1716" i="16"/>
  <c r="N1717" i="16"/>
  <c r="N1718" i="16"/>
  <c r="N1719" i="16"/>
  <c r="N1720" i="16"/>
  <c r="N1721" i="16"/>
  <c r="N1722" i="16"/>
  <c r="N1723" i="16"/>
  <c r="N1724" i="16"/>
  <c r="N1725" i="16"/>
  <c r="N1726" i="16"/>
  <c r="N1727" i="16"/>
  <c r="N1728" i="16"/>
  <c r="N1729" i="16"/>
  <c r="N1730" i="16"/>
  <c r="N1731" i="16"/>
  <c r="N1732" i="16"/>
  <c r="N1733" i="16"/>
  <c r="N1734" i="16"/>
  <c r="N1735" i="16"/>
  <c r="N1736" i="16"/>
  <c r="N1737" i="16"/>
  <c r="N1738" i="16"/>
  <c r="N1739" i="16"/>
  <c r="N1740" i="16"/>
  <c r="N1741" i="16"/>
  <c r="N1742" i="16"/>
  <c r="N1743" i="16"/>
  <c r="N1744" i="16"/>
  <c r="N1745" i="16"/>
  <c r="N1746" i="16"/>
  <c r="N1747" i="16"/>
  <c r="N1748" i="16"/>
  <c r="N1749" i="16"/>
  <c r="N1750" i="16"/>
  <c r="N1751" i="16"/>
  <c r="N1752" i="16"/>
  <c r="N1753" i="16"/>
  <c r="N1754" i="16"/>
  <c r="N1755" i="16"/>
  <c r="N1756" i="16"/>
  <c r="N1757" i="16"/>
  <c r="N1758" i="16"/>
  <c r="N1759" i="16"/>
  <c r="N1760" i="16"/>
  <c r="N1761" i="16"/>
  <c r="N1762" i="16"/>
  <c r="N1763" i="16"/>
  <c r="N1764" i="16"/>
  <c r="N1765" i="16"/>
  <c r="N1766" i="16"/>
  <c r="N1767" i="16"/>
  <c r="N1768" i="16"/>
  <c r="N1769" i="16"/>
  <c r="N1770" i="16"/>
  <c r="N1771" i="16"/>
  <c r="N1772" i="16"/>
  <c r="N1773" i="16"/>
  <c r="N1774" i="16"/>
  <c r="N1775" i="16"/>
  <c r="N1776" i="16"/>
  <c r="N1777" i="16"/>
  <c r="N1778" i="16"/>
  <c r="N1779" i="16"/>
  <c r="N1780" i="16"/>
  <c r="N1781" i="16"/>
  <c r="N1782" i="16"/>
  <c r="N1783" i="16"/>
  <c r="N1784" i="16"/>
  <c r="N1785" i="16"/>
  <c r="N1786" i="16"/>
  <c r="N1787" i="16"/>
  <c r="N1788" i="16"/>
  <c r="N1789" i="16"/>
  <c r="N1790" i="16"/>
  <c r="N1791" i="16"/>
  <c r="N1792" i="16"/>
  <c r="N1793" i="16"/>
  <c r="N1794" i="16"/>
  <c r="N1795" i="16"/>
  <c r="N1796" i="16"/>
  <c r="N1797" i="16"/>
  <c r="N1798" i="16"/>
  <c r="N1799" i="16"/>
  <c r="N1800" i="16"/>
  <c r="N1801" i="16"/>
  <c r="N1802" i="16"/>
  <c r="N1803" i="16"/>
  <c r="N1804" i="16"/>
  <c r="N1805" i="16"/>
  <c r="N1806" i="16"/>
  <c r="N1807" i="16"/>
  <c r="N1808" i="16"/>
  <c r="N1809" i="16"/>
  <c r="N1810" i="16"/>
  <c r="N1811" i="16"/>
  <c r="N1812" i="16"/>
  <c r="N1813" i="16"/>
  <c r="N1814" i="16"/>
  <c r="N1815" i="16"/>
  <c r="N1816" i="16"/>
  <c r="N1817" i="16"/>
  <c r="N1818" i="16"/>
  <c r="N1819" i="16"/>
  <c r="N1820" i="16"/>
  <c r="N1821" i="16"/>
  <c r="N1822" i="16"/>
  <c r="N1823" i="16"/>
  <c r="N1824" i="16"/>
  <c r="N1825" i="16"/>
  <c r="N1826" i="16"/>
  <c r="N1827" i="16"/>
  <c r="N1828" i="16"/>
  <c r="N1829" i="16"/>
  <c r="N1830" i="16"/>
  <c r="N1831" i="16"/>
  <c r="N1832" i="16"/>
  <c r="N1833" i="16"/>
  <c r="N1834" i="16"/>
  <c r="N1835" i="16"/>
  <c r="N1836" i="16"/>
  <c r="N1837" i="16"/>
  <c r="N1838" i="16"/>
  <c r="N1839" i="16"/>
  <c r="N1840" i="16"/>
  <c r="N1841" i="16"/>
  <c r="N1842" i="16"/>
  <c r="N1843" i="16"/>
  <c r="N1844" i="16"/>
  <c r="N1845" i="16"/>
  <c r="N1846" i="16"/>
  <c r="N1847" i="16"/>
  <c r="N1848" i="16"/>
  <c r="N1849" i="16"/>
  <c r="N1850" i="16"/>
  <c r="N1851" i="16"/>
  <c r="N1852" i="16"/>
  <c r="N1853" i="16"/>
  <c r="N1854" i="16"/>
  <c r="N1855" i="16"/>
  <c r="N1856" i="16"/>
  <c r="N1857" i="16"/>
  <c r="N1858" i="16"/>
  <c r="N1859" i="16"/>
  <c r="N1860" i="16"/>
  <c r="N1861" i="16"/>
  <c r="N1863" i="16"/>
  <c r="N1864" i="16"/>
  <c r="N1865" i="16"/>
  <c r="N1866" i="16"/>
  <c r="N1867" i="16"/>
  <c r="N1868" i="16"/>
  <c r="N1869" i="16"/>
  <c r="N1870" i="16"/>
  <c r="N1871" i="16"/>
  <c r="N1872" i="16"/>
  <c r="N1873" i="16"/>
  <c r="N1874" i="16"/>
  <c r="N1875" i="16"/>
  <c r="N1876" i="16"/>
  <c r="N1877" i="16"/>
  <c r="N1878" i="16"/>
  <c r="N1879" i="16"/>
  <c r="N1880" i="16"/>
  <c r="N1881" i="16"/>
  <c r="N1882" i="16"/>
  <c r="N1883" i="16"/>
  <c r="N1884" i="16"/>
  <c r="N1885" i="16"/>
  <c r="N1886" i="16"/>
  <c r="N1887" i="16"/>
  <c r="N1888" i="16"/>
  <c r="N1889" i="16"/>
  <c r="N1890" i="16"/>
  <c r="N1891" i="16"/>
  <c r="N1892" i="16"/>
  <c r="N1893" i="16"/>
  <c r="N1894" i="16"/>
  <c r="N1895" i="16"/>
  <c r="N2" i="16"/>
  <c r="AN118" i="49" l="1"/>
  <c r="AN126" i="49" s="1"/>
  <c r="AO115" i="49"/>
  <c r="AC71" i="24"/>
  <c r="AC72" i="24"/>
  <c r="AC73" i="24"/>
  <c r="AP115" i="49" l="1"/>
  <c r="AO118" i="49"/>
  <c r="AO126" i="49" s="1"/>
  <c r="AP118" i="49" l="1"/>
  <c r="AP126" i="49" s="1"/>
  <c r="AQ115" i="49"/>
  <c r="AC3" i="19"/>
  <c r="AQ118" i="49" l="1"/>
  <c r="AQ126" i="49" s="1"/>
  <c r="AR115" i="49"/>
  <c r="A1892" i="16"/>
  <c r="A1893" i="16"/>
  <c r="A1894" i="16"/>
  <c r="A1895" i="16"/>
  <c r="H1826" i="16"/>
  <c r="H1830" i="16"/>
  <c r="H1832" i="16"/>
  <c r="H1834" i="16"/>
  <c r="H1838" i="16"/>
  <c r="H1840" i="16"/>
  <c r="H1842" i="16"/>
  <c r="H1846" i="16"/>
  <c r="M1848" i="16"/>
  <c r="H1848" i="16"/>
  <c r="H1850" i="16"/>
  <c r="L1854" i="16"/>
  <c r="H1855" i="16"/>
  <c r="H1856" i="16"/>
  <c r="L1858" i="16"/>
  <c r="H1859" i="16"/>
  <c r="H1861" i="16"/>
  <c r="K1863" i="16"/>
  <c r="H1865" i="16"/>
  <c r="L1866" i="16"/>
  <c r="H1868" i="16"/>
  <c r="K1871" i="16"/>
  <c r="H1873" i="16"/>
  <c r="L1874" i="16"/>
  <c r="H1876" i="16"/>
  <c r="K1879" i="16"/>
  <c r="H1881" i="16"/>
  <c r="L1882" i="16"/>
  <c r="H1884" i="16"/>
  <c r="L1886" i="16"/>
  <c r="K1887" i="16"/>
  <c r="H1888" i="16"/>
  <c r="H1889" i="16"/>
  <c r="L1890" i="16"/>
  <c r="H1892" i="16"/>
  <c r="H1893" i="16"/>
  <c r="L1894" i="16"/>
  <c r="K1895"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26" i="16"/>
  <c r="AR118" i="49" l="1"/>
  <c r="AR126" i="49" s="1"/>
  <c r="AS115" i="49"/>
  <c r="L1888" i="16"/>
  <c r="H1886" i="16"/>
  <c r="M1840" i="16"/>
  <c r="M1832" i="16"/>
  <c r="H1880" i="16"/>
  <c r="L1880" i="16"/>
  <c r="L1878" i="16"/>
  <c r="H1878" i="16"/>
  <c r="H1872" i="16"/>
  <c r="L1872" i="16"/>
  <c r="L1870" i="16"/>
  <c r="H1870" i="16"/>
  <c r="H1864" i="16"/>
  <c r="L1864" i="16"/>
  <c r="H1860" i="16"/>
  <c r="L1860" i="16"/>
  <c r="H1852" i="16"/>
  <c r="M1852" i="16"/>
  <c r="H1836" i="16"/>
  <c r="M1836" i="16"/>
  <c r="H1885" i="16"/>
  <c r="M1885" i="16"/>
  <c r="H1877" i="16"/>
  <c r="M1877" i="16"/>
  <c r="H1869" i="16"/>
  <c r="M1869" i="16"/>
  <c r="H1857" i="16"/>
  <c r="M1857" i="16"/>
  <c r="H1844" i="16"/>
  <c r="M1844" i="16"/>
  <c r="H1828" i="16"/>
  <c r="M1828" i="16"/>
  <c r="I1889" i="16"/>
  <c r="I1881" i="16"/>
  <c r="I1873" i="16"/>
  <c r="I1865" i="16"/>
  <c r="I1861" i="16"/>
  <c r="L1892" i="16"/>
  <c r="M1889" i="16"/>
  <c r="I1885" i="16"/>
  <c r="L1884" i="16"/>
  <c r="M1881" i="16"/>
  <c r="I1877" i="16"/>
  <c r="L1876" i="16"/>
  <c r="M1873" i="16"/>
  <c r="I1869" i="16"/>
  <c r="L1868" i="16"/>
  <c r="M1865" i="16"/>
  <c r="M1861" i="16"/>
  <c r="I1857" i="16"/>
  <c r="L1856" i="16"/>
  <c r="I1852" i="16"/>
  <c r="I1848" i="16"/>
  <c r="I1844" i="16"/>
  <c r="I1840" i="16"/>
  <c r="I1836" i="16"/>
  <c r="I1832" i="16"/>
  <c r="I1828" i="16"/>
  <c r="I1893" i="16"/>
  <c r="H1894" i="16"/>
  <c r="M1893" i="16"/>
  <c r="H1891" i="16"/>
  <c r="I1891" i="16"/>
  <c r="M1891" i="16"/>
  <c r="H1883" i="16"/>
  <c r="I1883" i="16"/>
  <c r="M1883" i="16"/>
  <c r="H1875" i="16"/>
  <c r="I1875" i="16"/>
  <c r="M1875" i="16"/>
  <c r="H1867" i="16"/>
  <c r="I1867" i="16"/>
  <c r="M1867" i="16"/>
  <c r="H1895" i="16"/>
  <c r="I1895" i="16"/>
  <c r="M1895" i="16"/>
  <c r="K1891" i="16"/>
  <c r="H1890" i="16"/>
  <c r="H1887" i="16"/>
  <c r="I1887" i="16"/>
  <c r="M1887" i="16"/>
  <c r="K1883" i="16"/>
  <c r="H1882" i="16"/>
  <c r="H1879" i="16"/>
  <c r="I1879" i="16"/>
  <c r="M1879" i="16"/>
  <c r="K1875" i="16"/>
  <c r="H1874" i="16"/>
  <c r="H1871" i="16"/>
  <c r="I1871" i="16"/>
  <c r="M1871" i="16"/>
  <c r="K1867" i="16"/>
  <c r="H1866" i="16"/>
  <c r="H1863" i="16"/>
  <c r="I1863" i="16"/>
  <c r="M1863" i="16"/>
  <c r="L1862" i="16"/>
  <c r="H1862" i="16"/>
  <c r="K1859" i="16"/>
  <c r="H1858" i="16"/>
  <c r="K1855" i="16"/>
  <c r="K1850" i="16"/>
  <c r="K1846" i="16"/>
  <c r="K1842" i="16"/>
  <c r="K1838" i="16"/>
  <c r="K1834" i="16"/>
  <c r="K1830" i="16"/>
  <c r="K1826" i="16"/>
  <c r="K1893" i="16"/>
  <c r="K1889" i="16"/>
  <c r="K1885" i="16"/>
  <c r="K1881" i="16"/>
  <c r="K1877" i="16"/>
  <c r="K1873" i="16"/>
  <c r="K1869" i="16"/>
  <c r="K1865" i="16"/>
  <c r="K1861" i="16"/>
  <c r="M1859" i="16"/>
  <c r="I1859" i="16"/>
  <c r="K1857" i="16"/>
  <c r="M1855" i="16"/>
  <c r="I1855" i="16"/>
  <c r="K1852" i="16"/>
  <c r="M1850" i="16"/>
  <c r="I1850" i="16"/>
  <c r="K1848" i="16"/>
  <c r="M1846" i="16"/>
  <c r="I1846" i="16"/>
  <c r="K1844" i="16"/>
  <c r="M1842" i="16"/>
  <c r="I1842" i="16"/>
  <c r="K1840" i="16"/>
  <c r="M1838" i="16"/>
  <c r="I1838" i="16"/>
  <c r="K1836" i="16"/>
  <c r="M1834" i="16"/>
  <c r="I1834" i="16"/>
  <c r="K1832" i="16"/>
  <c r="M1830" i="16"/>
  <c r="I1830" i="16"/>
  <c r="K1828" i="16"/>
  <c r="M1826" i="16"/>
  <c r="I1826" i="16"/>
  <c r="I1853" i="16"/>
  <c r="K1853" i="16"/>
  <c r="M1853" i="16"/>
  <c r="H1853" i="16"/>
  <c r="L1853" i="16"/>
  <c r="I1851" i="16"/>
  <c r="K1851" i="16"/>
  <c r="M1851" i="16"/>
  <c r="H1851" i="16"/>
  <c r="L1851" i="16"/>
  <c r="I1849" i="16"/>
  <c r="K1849" i="16"/>
  <c r="M1849" i="16"/>
  <c r="H1849" i="16"/>
  <c r="L1849" i="16"/>
  <c r="I1847" i="16"/>
  <c r="K1847" i="16"/>
  <c r="M1847" i="16"/>
  <c r="H1847" i="16"/>
  <c r="L1847" i="16"/>
  <c r="I1845" i="16"/>
  <c r="K1845" i="16"/>
  <c r="M1845" i="16"/>
  <c r="H1845" i="16"/>
  <c r="L1845" i="16"/>
  <c r="I1843" i="16"/>
  <c r="K1843" i="16"/>
  <c r="M1843" i="16"/>
  <c r="H1843" i="16"/>
  <c r="L1843" i="16"/>
  <c r="I1841" i="16"/>
  <c r="K1841" i="16"/>
  <c r="M1841" i="16"/>
  <c r="H1841" i="16"/>
  <c r="L1841" i="16"/>
  <c r="I1839" i="16"/>
  <c r="K1839" i="16"/>
  <c r="M1839" i="16"/>
  <c r="H1839" i="16"/>
  <c r="L1839" i="16"/>
  <c r="I1837" i="16"/>
  <c r="K1837" i="16"/>
  <c r="M1837" i="16"/>
  <c r="H1837" i="16"/>
  <c r="L1837" i="16"/>
  <c r="I1835" i="16"/>
  <c r="K1835" i="16"/>
  <c r="M1835" i="16"/>
  <c r="H1835" i="16"/>
  <c r="L1835" i="16"/>
  <c r="I1833" i="16"/>
  <c r="K1833" i="16"/>
  <c r="M1833" i="16"/>
  <c r="H1833" i="16"/>
  <c r="L1833" i="16"/>
  <c r="I1831" i="16"/>
  <c r="K1831" i="16"/>
  <c r="M1831" i="16"/>
  <c r="H1831" i="16"/>
  <c r="L1831" i="16"/>
  <c r="I1829" i="16"/>
  <c r="K1829" i="16"/>
  <c r="M1829" i="16"/>
  <c r="H1829" i="16"/>
  <c r="L1829" i="16"/>
  <c r="I1827" i="16"/>
  <c r="K1827" i="16"/>
  <c r="M1827" i="16"/>
  <c r="H1827" i="16"/>
  <c r="L1827" i="16"/>
  <c r="I1894" i="16"/>
  <c r="K1894" i="16"/>
  <c r="M1894" i="16"/>
  <c r="J1894" i="16"/>
  <c r="I1892" i="16"/>
  <c r="K1892" i="16"/>
  <c r="M1892" i="16"/>
  <c r="J1892" i="16"/>
  <c r="I1890" i="16"/>
  <c r="K1890" i="16"/>
  <c r="M1890" i="16"/>
  <c r="J1890" i="16"/>
  <c r="I1888" i="16"/>
  <c r="K1888" i="16"/>
  <c r="M1888" i="16"/>
  <c r="J1888" i="16"/>
  <c r="I1886" i="16"/>
  <c r="K1886" i="16"/>
  <c r="M1886" i="16"/>
  <c r="J1886" i="16"/>
  <c r="I1884" i="16"/>
  <c r="K1884" i="16"/>
  <c r="M1884" i="16"/>
  <c r="J1884" i="16"/>
  <c r="I1882" i="16"/>
  <c r="K1882" i="16"/>
  <c r="M1882" i="16"/>
  <c r="J1882" i="16"/>
  <c r="I1880" i="16"/>
  <c r="K1880" i="16"/>
  <c r="M1880" i="16"/>
  <c r="J1880" i="16"/>
  <c r="I1878" i="16"/>
  <c r="K1878" i="16"/>
  <c r="M1878" i="16"/>
  <c r="J1878" i="16"/>
  <c r="I1876" i="16"/>
  <c r="K1876" i="16"/>
  <c r="M1876" i="16"/>
  <c r="J1876" i="16"/>
  <c r="I1874" i="16"/>
  <c r="K1874" i="16"/>
  <c r="M1874" i="16"/>
  <c r="J1874" i="16"/>
  <c r="I1872" i="16"/>
  <c r="K1872" i="16"/>
  <c r="M1872" i="16"/>
  <c r="J1872" i="16"/>
  <c r="I1870" i="16"/>
  <c r="K1870" i="16"/>
  <c r="M1870" i="16"/>
  <c r="J1870" i="16"/>
  <c r="I1868" i="16"/>
  <c r="K1868" i="16"/>
  <c r="M1868" i="16"/>
  <c r="J1868" i="16"/>
  <c r="I1866" i="16"/>
  <c r="K1866" i="16"/>
  <c r="M1866" i="16"/>
  <c r="J1866" i="16"/>
  <c r="I1864" i="16"/>
  <c r="K1864" i="16"/>
  <c r="M1864" i="16"/>
  <c r="J1864" i="16"/>
  <c r="I1862" i="16"/>
  <c r="K1862" i="16"/>
  <c r="M1862" i="16"/>
  <c r="J1862" i="16"/>
  <c r="I1860" i="16"/>
  <c r="K1860" i="16"/>
  <c r="M1860" i="16"/>
  <c r="J1860" i="16"/>
  <c r="I1858" i="16"/>
  <c r="K1858" i="16"/>
  <c r="M1858" i="16"/>
  <c r="J1858" i="16"/>
  <c r="I1856" i="16"/>
  <c r="K1856" i="16"/>
  <c r="M1856" i="16"/>
  <c r="J1856" i="16"/>
  <c r="H1854" i="16"/>
  <c r="I1854" i="16"/>
  <c r="K1854" i="16"/>
  <c r="M1854" i="16"/>
  <c r="J1854" i="16"/>
  <c r="J1853" i="16"/>
  <c r="J1851" i="16"/>
  <c r="J1849" i="16"/>
  <c r="J1847" i="16"/>
  <c r="J1845" i="16"/>
  <c r="J1843" i="16"/>
  <c r="J1841" i="16"/>
  <c r="J1839" i="16"/>
  <c r="J1837" i="16"/>
  <c r="J1835" i="16"/>
  <c r="J1833" i="16"/>
  <c r="J1831" i="16"/>
  <c r="J1829" i="16"/>
  <c r="J1827" i="16"/>
  <c r="L1895" i="16"/>
  <c r="J1895" i="16"/>
  <c r="L1893" i="16"/>
  <c r="J1893" i="16"/>
  <c r="L1891" i="16"/>
  <c r="J1891" i="16"/>
  <c r="L1889" i="16"/>
  <c r="J1889" i="16"/>
  <c r="L1887" i="16"/>
  <c r="J1887" i="16"/>
  <c r="L1885" i="16"/>
  <c r="J1885" i="16"/>
  <c r="L1883" i="16"/>
  <c r="J1883" i="16"/>
  <c r="L1881" i="16"/>
  <c r="J1881" i="16"/>
  <c r="L1879" i="16"/>
  <c r="J1879" i="16"/>
  <c r="L1877" i="16"/>
  <c r="J1877" i="16"/>
  <c r="L1875" i="16"/>
  <c r="J1875" i="16"/>
  <c r="L1873" i="16"/>
  <c r="J1873" i="16"/>
  <c r="L1871" i="16"/>
  <c r="J1871" i="16"/>
  <c r="L1869" i="16"/>
  <c r="J1869" i="16"/>
  <c r="L1867" i="16"/>
  <c r="J1867" i="16"/>
  <c r="L1865" i="16"/>
  <c r="J1865" i="16"/>
  <c r="L1863" i="16"/>
  <c r="J1863" i="16"/>
  <c r="L1861" i="16"/>
  <c r="J1861" i="16"/>
  <c r="L1859" i="16"/>
  <c r="J1859" i="16"/>
  <c r="L1857" i="16"/>
  <c r="J1857" i="16"/>
  <c r="L1855" i="16"/>
  <c r="J1855" i="16"/>
  <c r="L1852" i="16"/>
  <c r="J1852" i="16"/>
  <c r="L1850" i="16"/>
  <c r="J1850" i="16"/>
  <c r="L1848" i="16"/>
  <c r="J1848" i="16"/>
  <c r="L1846" i="16"/>
  <c r="J1846" i="16"/>
  <c r="L1844" i="16"/>
  <c r="J1844" i="16"/>
  <c r="L1842" i="16"/>
  <c r="J1842" i="16"/>
  <c r="L1840" i="16"/>
  <c r="J1840" i="16"/>
  <c r="L1838" i="16"/>
  <c r="J1838" i="16"/>
  <c r="L1836" i="16"/>
  <c r="J1836" i="16"/>
  <c r="L1834" i="16"/>
  <c r="J1834" i="16"/>
  <c r="L1832" i="16"/>
  <c r="J1832" i="16"/>
  <c r="L1830" i="16"/>
  <c r="J1830" i="16"/>
  <c r="L1828" i="16"/>
  <c r="J1828" i="16"/>
  <c r="L1826" i="16"/>
  <c r="J1826" i="16"/>
  <c r="AS118" i="49" l="1"/>
  <c r="AS126" i="49" s="1"/>
  <c r="AT115" i="49"/>
  <c r="F39" i="51"/>
  <c r="F39" i="34"/>
  <c r="D41" i="31"/>
  <c r="E41" i="31"/>
  <c r="F41" i="31"/>
  <c r="F39" i="31"/>
  <c r="F39" i="30"/>
  <c r="F39" i="25"/>
  <c r="F39" i="24"/>
  <c r="F39" i="23"/>
  <c r="F39" i="19"/>
  <c r="B41" i="17"/>
  <c r="B41" i="73" s="1"/>
  <c r="C41" i="73" s="1"/>
  <c r="D41" i="17"/>
  <c r="E41" i="17"/>
  <c r="F41" i="17"/>
  <c r="B42" i="17"/>
  <c r="B42" i="73" s="1"/>
  <c r="C42" i="73" s="1"/>
  <c r="D42" i="17"/>
  <c r="E42" i="17"/>
  <c r="F42" i="17"/>
  <c r="B43" i="17"/>
  <c r="B43" i="73" s="1"/>
  <c r="C43" i="73" s="1"/>
  <c r="D43" i="17"/>
  <c r="E43" i="17"/>
  <c r="F43" i="17"/>
  <c r="B44" i="17"/>
  <c r="B44" i="73" s="1"/>
  <c r="C44" i="73" s="1"/>
  <c r="D44" i="17"/>
  <c r="E44" i="17"/>
  <c r="F44" i="17"/>
  <c r="B45" i="17"/>
  <c r="B45" i="73" s="1"/>
  <c r="C45" i="73" s="1"/>
  <c r="D45" i="17"/>
  <c r="E45" i="17"/>
  <c r="F45" i="17"/>
  <c r="B46" i="17"/>
  <c r="B46" i="73" s="1"/>
  <c r="C46" i="73" s="1"/>
  <c r="D46" i="17"/>
  <c r="E46" i="17"/>
  <c r="F46" i="17"/>
  <c r="B47" i="17"/>
  <c r="B47" i="73" s="1"/>
  <c r="C47" i="73" s="1"/>
  <c r="D47" i="17"/>
  <c r="E47" i="17"/>
  <c r="F47" i="17"/>
  <c r="B48" i="17"/>
  <c r="B48" i="73" s="1"/>
  <c r="C48" i="73" s="1"/>
  <c r="D48" i="17"/>
  <c r="E48" i="17"/>
  <c r="F48" i="17"/>
  <c r="B49" i="17"/>
  <c r="B49" i="73" s="1"/>
  <c r="C49" i="73" s="1"/>
  <c r="D49" i="17"/>
  <c r="E49" i="17"/>
  <c r="F49" i="17"/>
  <c r="B50" i="17"/>
  <c r="B50" i="73" s="1"/>
  <c r="C50" i="73" s="1"/>
  <c r="D50" i="17"/>
  <c r="E50" i="17"/>
  <c r="F50" i="17"/>
  <c r="B51" i="17"/>
  <c r="B51" i="73" s="1"/>
  <c r="C51" i="73" s="1"/>
  <c r="D51" i="17"/>
  <c r="E51" i="17"/>
  <c r="F51" i="17"/>
  <c r="B52" i="17"/>
  <c r="B52" i="73" s="1"/>
  <c r="C52" i="73" s="1"/>
  <c r="D52" i="17"/>
  <c r="E52" i="17"/>
  <c r="F52" i="17"/>
  <c r="B53" i="17"/>
  <c r="B53" i="73" s="1"/>
  <c r="C53" i="73" s="1"/>
  <c r="D53" i="17"/>
  <c r="E53" i="17"/>
  <c r="F53" i="17"/>
  <c r="B54" i="17"/>
  <c r="B54" i="73" s="1"/>
  <c r="C54" i="73" s="1"/>
  <c r="D54" i="17"/>
  <c r="E54" i="17"/>
  <c r="F54" i="17"/>
  <c r="B55" i="17"/>
  <c r="B55" i="73" s="1"/>
  <c r="C55" i="73" s="1"/>
  <c r="D55" i="17"/>
  <c r="E55" i="17"/>
  <c r="F55" i="17"/>
  <c r="B56" i="17"/>
  <c r="B56" i="73" s="1"/>
  <c r="C56" i="73" s="1"/>
  <c r="D56" i="17"/>
  <c r="E56" i="17"/>
  <c r="F56" i="17"/>
  <c r="B57" i="17"/>
  <c r="B57" i="73" s="1"/>
  <c r="C57" i="73" s="1"/>
  <c r="D57" i="17"/>
  <c r="E57" i="17"/>
  <c r="F57" i="17"/>
  <c r="B58" i="17"/>
  <c r="B58" i="73" s="1"/>
  <c r="C58" i="73" s="1"/>
  <c r="D58" i="17"/>
  <c r="E58" i="17"/>
  <c r="F58" i="17"/>
  <c r="B59" i="17"/>
  <c r="B59" i="73" s="1"/>
  <c r="C59" i="73" s="1"/>
  <c r="D59" i="17"/>
  <c r="E59" i="17"/>
  <c r="F59" i="17"/>
  <c r="B60" i="17"/>
  <c r="B60" i="73" s="1"/>
  <c r="C60" i="73" s="1"/>
  <c r="D60" i="17"/>
  <c r="E60" i="17"/>
  <c r="F60" i="17"/>
  <c r="B61" i="17"/>
  <c r="B61" i="73" s="1"/>
  <c r="C61" i="73" s="1"/>
  <c r="D61" i="17"/>
  <c r="E61" i="17"/>
  <c r="F61" i="17"/>
  <c r="B62" i="17"/>
  <c r="B62" i="73" s="1"/>
  <c r="C62" i="73" s="1"/>
  <c r="D62" i="17"/>
  <c r="E62" i="17"/>
  <c r="F62" i="17"/>
  <c r="B63" i="17"/>
  <c r="B63" i="73" s="1"/>
  <c r="C63" i="73" s="1"/>
  <c r="D63" i="17"/>
  <c r="E63" i="17"/>
  <c r="F63" i="17"/>
  <c r="B64" i="17"/>
  <c r="B64" i="73" s="1"/>
  <c r="C64" i="73" s="1"/>
  <c r="D64" i="17"/>
  <c r="E64" i="17"/>
  <c r="F64" i="17"/>
  <c r="B65" i="17"/>
  <c r="B65" i="73" s="1"/>
  <c r="C65" i="73" s="1"/>
  <c r="D65" i="17"/>
  <c r="E65" i="17"/>
  <c r="F65" i="17"/>
  <c r="B66" i="17"/>
  <c r="B66" i="73" s="1"/>
  <c r="C66" i="73" s="1"/>
  <c r="D66" i="17"/>
  <c r="E66" i="17"/>
  <c r="F66" i="17"/>
  <c r="B67" i="17"/>
  <c r="B67" i="73" s="1"/>
  <c r="C67" i="73" s="1"/>
  <c r="D67" i="17"/>
  <c r="E67" i="17"/>
  <c r="F67" i="17"/>
  <c r="B68" i="17"/>
  <c r="B68" i="73" s="1"/>
  <c r="C68" i="73" s="1"/>
  <c r="D68" i="17"/>
  <c r="E68" i="17"/>
  <c r="F68" i="17"/>
  <c r="B69" i="17"/>
  <c r="B69" i="73" s="1"/>
  <c r="C69" i="73" s="1"/>
  <c r="D69" i="17"/>
  <c r="E69" i="17"/>
  <c r="F69" i="17"/>
  <c r="B70" i="17"/>
  <c r="B70" i="73" s="1"/>
  <c r="C70" i="73" s="1"/>
  <c r="D70" i="17"/>
  <c r="E70" i="17"/>
  <c r="F70" i="17"/>
  <c r="B71" i="17"/>
  <c r="B71" i="73" s="1"/>
  <c r="C71" i="73" s="1"/>
  <c r="D71" i="17"/>
  <c r="E71" i="17"/>
  <c r="F71" i="17"/>
  <c r="A1825" i="16"/>
  <c r="A1824" i="16"/>
  <c r="A1823" i="16"/>
  <c r="A1822" i="16"/>
  <c r="A1821" i="16"/>
  <c r="A1820" i="16"/>
  <c r="A1819" i="16"/>
  <c r="A1818" i="16"/>
  <c r="A1817" i="16"/>
  <c r="A1816" i="16"/>
  <c r="A1815" i="16"/>
  <c r="A1814" i="16"/>
  <c r="A1813" i="16"/>
  <c r="A1812" i="16"/>
  <c r="A1811" i="16"/>
  <c r="A1810" i="16"/>
  <c r="A1809" i="16"/>
  <c r="A1808" i="16"/>
  <c r="A1807" i="16"/>
  <c r="A1806" i="16"/>
  <c r="A1805" i="16"/>
  <c r="A1804" i="16"/>
  <c r="A1803" i="16"/>
  <c r="A1802" i="16"/>
  <c r="A1801" i="16"/>
  <c r="A1800" i="16"/>
  <c r="A1799" i="16"/>
  <c r="A1798" i="16"/>
  <c r="A1797" i="16"/>
  <c r="A1796" i="16"/>
  <c r="A1795" i="16"/>
  <c r="A1794" i="16"/>
  <c r="A1793" i="16"/>
  <c r="A1792" i="16"/>
  <c r="A1791" i="16"/>
  <c r="A1790" i="16"/>
  <c r="A1789" i="16"/>
  <c r="A1788" i="16"/>
  <c r="A1787" i="16"/>
  <c r="A1786" i="16"/>
  <c r="A1785" i="16"/>
  <c r="A1784" i="16"/>
  <c r="A1783" i="16"/>
  <c r="A1782" i="16"/>
  <c r="A1781" i="16"/>
  <c r="A1780" i="16"/>
  <c r="A1779" i="16"/>
  <c r="A1778" i="16"/>
  <c r="A1777" i="16"/>
  <c r="A1776" i="16"/>
  <c r="A1775" i="16"/>
  <c r="A1774" i="16"/>
  <c r="A1773" i="16"/>
  <c r="A1772" i="16"/>
  <c r="A1771" i="16"/>
  <c r="A1770" i="16"/>
  <c r="A1769" i="16"/>
  <c r="A1768" i="16"/>
  <c r="A1767" i="16"/>
  <c r="A1766" i="16"/>
  <c r="A1765" i="16"/>
  <c r="A1764" i="16"/>
  <c r="A1763" i="16"/>
  <c r="A1762" i="16"/>
  <c r="A1761" i="16"/>
  <c r="A1760" i="16"/>
  <c r="A1759" i="16"/>
  <c r="A1758" i="16"/>
  <c r="A1757" i="16"/>
  <c r="A1756" i="16"/>
  <c r="A1755" i="16"/>
  <c r="A1754" i="16"/>
  <c r="A1753" i="16"/>
  <c r="A1752" i="16"/>
  <c r="A1751" i="16"/>
  <c r="A1750" i="16"/>
  <c r="A1749" i="16"/>
  <c r="A1748" i="16"/>
  <c r="A1747" i="16"/>
  <c r="A1746" i="16"/>
  <c r="A1745" i="16"/>
  <c r="A1744" i="16"/>
  <c r="A1743" i="16"/>
  <c r="A1742" i="16"/>
  <c r="A1741" i="16"/>
  <c r="A1740" i="16"/>
  <c r="A1739" i="16"/>
  <c r="A1738" i="16"/>
  <c r="A1737" i="16"/>
  <c r="A1736" i="16"/>
  <c r="A1735" i="16"/>
  <c r="A1734" i="16"/>
  <c r="A1733" i="16"/>
  <c r="A1732" i="16"/>
  <c r="A1731" i="16"/>
  <c r="A1730" i="16"/>
  <c r="A1729" i="16"/>
  <c r="A1728" i="16"/>
  <c r="A1727" i="16"/>
  <c r="A1726" i="16"/>
  <c r="A1725" i="16"/>
  <c r="A1724" i="16"/>
  <c r="A1723" i="16"/>
  <c r="A1722" i="16"/>
  <c r="A1721" i="16"/>
  <c r="A1720" i="16"/>
  <c r="A1719" i="16"/>
  <c r="A1718" i="16"/>
  <c r="A1717" i="16"/>
  <c r="A1716" i="16"/>
  <c r="A1715" i="16"/>
  <c r="A1714" i="16"/>
  <c r="A1713" i="16"/>
  <c r="A1712" i="16"/>
  <c r="A1711" i="16"/>
  <c r="A1710" i="16"/>
  <c r="A1709" i="16"/>
  <c r="A1708" i="16"/>
  <c r="A1707" i="16"/>
  <c r="A1706" i="16"/>
  <c r="A1705" i="16"/>
  <c r="A1704" i="16"/>
  <c r="A1703" i="16"/>
  <c r="A1702" i="16"/>
  <c r="A1701" i="16"/>
  <c r="A1700" i="16"/>
  <c r="A1699" i="16"/>
  <c r="A1698" i="16"/>
  <c r="A1697" i="16"/>
  <c r="A1696" i="16"/>
  <c r="A1695" i="16"/>
  <c r="A1694" i="16"/>
  <c r="A1693" i="16"/>
  <c r="A1692" i="16"/>
  <c r="A1691" i="16"/>
  <c r="A1690" i="16"/>
  <c r="A1689" i="16"/>
  <c r="A1688" i="16"/>
  <c r="A1687" i="16"/>
  <c r="A1686" i="16"/>
  <c r="A1685" i="16"/>
  <c r="A1684" i="16"/>
  <c r="A1683" i="16"/>
  <c r="A1682" i="16"/>
  <c r="A1681" i="16"/>
  <c r="A1680" i="16"/>
  <c r="A1679" i="16"/>
  <c r="A1678" i="16"/>
  <c r="A1677" i="16"/>
  <c r="A1676" i="16"/>
  <c r="A1675" i="16"/>
  <c r="A1674" i="16"/>
  <c r="A1673" i="16"/>
  <c r="A1672" i="16"/>
  <c r="A1671" i="16"/>
  <c r="A1670" i="16"/>
  <c r="A1669" i="16"/>
  <c r="A1668" i="16"/>
  <c r="A1667" i="16"/>
  <c r="A1666" i="16"/>
  <c r="A1665" i="16"/>
  <c r="A1664" i="16"/>
  <c r="A1663" i="16"/>
  <c r="A1662" i="16"/>
  <c r="A1661" i="16"/>
  <c r="A1660" i="16"/>
  <c r="A1659" i="16"/>
  <c r="A1658" i="16"/>
  <c r="A1657" i="16"/>
  <c r="A1656" i="16"/>
  <c r="A1655" i="16"/>
  <c r="A1654" i="16"/>
  <c r="A1653" i="16"/>
  <c r="A1652" i="16"/>
  <c r="A1651" i="16"/>
  <c r="A1650" i="16"/>
  <c r="A1649" i="16"/>
  <c r="A1648" i="16"/>
  <c r="A1647" i="16"/>
  <c r="A1646" i="16"/>
  <c r="A1645" i="16"/>
  <c r="A1644" i="16"/>
  <c r="A1643" i="16"/>
  <c r="A1642" i="16"/>
  <c r="A1641" i="16"/>
  <c r="A1640" i="16"/>
  <c r="A1639" i="16"/>
  <c r="A1638" i="16"/>
  <c r="A1637" i="16"/>
  <c r="A1636" i="16"/>
  <c r="A1635" i="16"/>
  <c r="A1634" i="16"/>
  <c r="A1633" i="16"/>
  <c r="A1632" i="16"/>
  <c r="A1631" i="16"/>
  <c r="A1630" i="16"/>
  <c r="A1629" i="16"/>
  <c r="A1628" i="16"/>
  <c r="A1627" i="16"/>
  <c r="A1626" i="16"/>
  <c r="A1625" i="16"/>
  <c r="A1624" i="16"/>
  <c r="A1623" i="16"/>
  <c r="A1622" i="16"/>
  <c r="A1621" i="16"/>
  <c r="A1620" i="16"/>
  <c r="A1619" i="16"/>
  <c r="A1618" i="16"/>
  <c r="A1617" i="16"/>
  <c r="A1616" i="16"/>
  <c r="A1615" i="16"/>
  <c r="A1614" i="16"/>
  <c r="A1613" i="16"/>
  <c r="A1612" i="16"/>
  <c r="A1611" i="16"/>
  <c r="A1610" i="16"/>
  <c r="A1609" i="16"/>
  <c r="A1608" i="16"/>
  <c r="A1607" i="16"/>
  <c r="A1606" i="16"/>
  <c r="A1605" i="16"/>
  <c r="A1604" i="16"/>
  <c r="A1603" i="16"/>
  <c r="A1602" i="16"/>
  <c r="A1601" i="16"/>
  <c r="A1600" i="16"/>
  <c r="A1599" i="16"/>
  <c r="A1598" i="16"/>
  <c r="A1597" i="16"/>
  <c r="A1596" i="16"/>
  <c r="A1595" i="16"/>
  <c r="A1594" i="16"/>
  <c r="A1593" i="16"/>
  <c r="A1592" i="16"/>
  <c r="A1591" i="16"/>
  <c r="A1590" i="16"/>
  <c r="A1589" i="16"/>
  <c r="A1588" i="16"/>
  <c r="A1587" i="16"/>
  <c r="A1586" i="16"/>
  <c r="A1585" i="16"/>
  <c r="A1584" i="16"/>
  <c r="A1583" i="16"/>
  <c r="A1582" i="16"/>
  <c r="A1581" i="16"/>
  <c r="A1580" i="16"/>
  <c r="A1579" i="16"/>
  <c r="A1578" i="16"/>
  <c r="A1577" i="16"/>
  <c r="A1576" i="16"/>
  <c r="A1575" i="16"/>
  <c r="A1574" i="16"/>
  <c r="A1573" i="16"/>
  <c r="A1572" i="16"/>
  <c r="A1571" i="16"/>
  <c r="A1570" i="16"/>
  <c r="A1569" i="16"/>
  <c r="A1568" i="16"/>
  <c r="A1567" i="16"/>
  <c r="A1566" i="16"/>
  <c r="A1565" i="16"/>
  <c r="A1564" i="16"/>
  <c r="A1563" i="16"/>
  <c r="A1562" i="16"/>
  <c r="A1561" i="16"/>
  <c r="A1560" i="16"/>
  <c r="A1559" i="16"/>
  <c r="A1558" i="16"/>
  <c r="A1557" i="16"/>
  <c r="A1556" i="16"/>
  <c r="A1555" i="16"/>
  <c r="A1554" i="16"/>
  <c r="A1553" i="16"/>
  <c r="A1552" i="16"/>
  <c r="A1551" i="16"/>
  <c r="A1550" i="16"/>
  <c r="A1549" i="16"/>
  <c r="A1548" i="16"/>
  <c r="A1547" i="16"/>
  <c r="A1546" i="16"/>
  <c r="A1545" i="16"/>
  <c r="A1544" i="16"/>
  <c r="A1543" i="16"/>
  <c r="A1542" i="16"/>
  <c r="A1541" i="16"/>
  <c r="A1540" i="16"/>
  <c r="A1539" i="16"/>
  <c r="A1538" i="16"/>
  <c r="A1537" i="16"/>
  <c r="A1536" i="16"/>
  <c r="A1535" i="16"/>
  <c r="A1534" i="16"/>
  <c r="A1533" i="16"/>
  <c r="A1532" i="16"/>
  <c r="A1531" i="16"/>
  <c r="A1530" i="16"/>
  <c r="A1529" i="16"/>
  <c r="A1528" i="16"/>
  <c r="A1527" i="16"/>
  <c r="A1526" i="16"/>
  <c r="A1525" i="16"/>
  <c r="A1524" i="16"/>
  <c r="A1523" i="16"/>
  <c r="A1522" i="16"/>
  <c r="A1521" i="16"/>
  <c r="A1520" i="16"/>
  <c r="A1519" i="16"/>
  <c r="A1518" i="16"/>
  <c r="A1517" i="16"/>
  <c r="A1516" i="16"/>
  <c r="A1515" i="16"/>
  <c r="A1514" i="16"/>
  <c r="A1513" i="16"/>
  <c r="A1512" i="16"/>
  <c r="A1511" i="16"/>
  <c r="A1510" i="16"/>
  <c r="A1509" i="16"/>
  <c r="A1508" i="16"/>
  <c r="A1507" i="16"/>
  <c r="A1506" i="16"/>
  <c r="A1505" i="16"/>
  <c r="A1504" i="16"/>
  <c r="A1503" i="16"/>
  <c r="A1502" i="16"/>
  <c r="A1501" i="16"/>
  <c r="A1500" i="16"/>
  <c r="A1499" i="16"/>
  <c r="A1498" i="16"/>
  <c r="A1497" i="16"/>
  <c r="A1496" i="16"/>
  <c r="A1495" i="16"/>
  <c r="A1494" i="16"/>
  <c r="A1493" i="16"/>
  <c r="A1492" i="16"/>
  <c r="A1491" i="16"/>
  <c r="A1490" i="16"/>
  <c r="A1489" i="16"/>
  <c r="A1488" i="16"/>
  <c r="A1487" i="16"/>
  <c r="A1486" i="16"/>
  <c r="A1485" i="16"/>
  <c r="A1484" i="16"/>
  <c r="A1483" i="16"/>
  <c r="A1482" i="16"/>
  <c r="A1481" i="16"/>
  <c r="A1480" i="16"/>
  <c r="A1479" i="16"/>
  <c r="A1478" i="16"/>
  <c r="A1477" i="16"/>
  <c r="A1476" i="16"/>
  <c r="AT118" i="49" l="1"/>
  <c r="AT126" i="49" s="1"/>
  <c r="AU115" i="49"/>
  <c r="C47" i="17"/>
  <c r="C53" i="17"/>
  <c r="C62" i="17"/>
  <c r="C56" i="17"/>
  <c r="B41" i="31"/>
  <c r="C70" i="17"/>
  <c r="C69" i="17"/>
  <c r="C67" i="17"/>
  <c r="C66" i="17"/>
  <c r="C64" i="17"/>
  <c r="C63" i="17"/>
  <c r="C61" i="17"/>
  <c r="C60" i="17"/>
  <c r="C58" i="17"/>
  <c r="C57" i="17"/>
  <c r="C55" i="17"/>
  <c r="C54" i="17"/>
  <c r="C52" i="17"/>
  <c r="C51" i="17"/>
  <c r="C49" i="17"/>
  <c r="C48" i="17"/>
  <c r="C46" i="17"/>
  <c r="C45" i="17"/>
  <c r="C43" i="17"/>
  <c r="C42" i="17"/>
  <c r="E30" i="66"/>
  <c r="F30" i="66" s="1"/>
  <c r="G30" i="66" s="1"/>
  <c r="H30" i="66" s="1"/>
  <c r="I30" i="66" s="1"/>
  <c r="J30" i="66" s="1"/>
  <c r="K30" i="66" s="1"/>
  <c r="L30" i="66" s="1"/>
  <c r="M30" i="66" s="1"/>
  <c r="N30" i="66" s="1"/>
  <c r="O30" i="66" s="1"/>
  <c r="P30" i="66" s="1"/>
  <c r="Q30" i="66" s="1"/>
  <c r="R30" i="66" s="1"/>
  <c r="S30" i="66" s="1"/>
  <c r="T30" i="66" s="1"/>
  <c r="U30" i="66" s="1"/>
  <c r="V30" i="66" s="1"/>
  <c r="W30" i="66" s="1"/>
  <c r="X30" i="66" s="1"/>
  <c r="Y30" i="66" s="1"/>
  <c r="Z30" i="66" s="1"/>
  <c r="AA30" i="66" s="1"/>
  <c r="AU118" i="49" l="1"/>
  <c r="AU126" i="49" s="1"/>
  <c r="AV115" i="49"/>
  <c r="C71" i="17"/>
  <c r="C50" i="17"/>
  <c r="C59" i="17"/>
  <c r="C65" i="17"/>
  <c r="C41" i="17"/>
  <c r="C44" i="17"/>
  <c r="C68" i="17"/>
  <c r="C41" i="31"/>
  <c r="F73" i="30"/>
  <c r="E73" i="30"/>
  <c r="D73" i="30"/>
  <c r="F72" i="30"/>
  <c r="E72" i="30"/>
  <c r="D72" i="30"/>
  <c r="F71" i="30"/>
  <c r="E71" i="30"/>
  <c r="D71" i="30"/>
  <c r="F70" i="30"/>
  <c r="E70" i="30"/>
  <c r="D70" i="30"/>
  <c r="F69" i="30"/>
  <c r="E69" i="30"/>
  <c r="D69" i="30"/>
  <c r="F68" i="30"/>
  <c r="E68" i="30"/>
  <c r="D68" i="30"/>
  <c r="F67" i="30"/>
  <c r="E67" i="30"/>
  <c r="D67" i="30"/>
  <c r="F66" i="30"/>
  <c r="E66" i="30"/>
  <c r="D66" i="30"/>
  <c r="F65" i="30"/>
  <c r="E65" i="30"/>
  <c r="D65" i="30"/>
  <c r="F64" i="30"/>
  <c r="E64" i="30"/>
  <c r="D64" i="30"/>
  <c r="F63" i="30"/>
  <c r="E63" i="30"/>
  <c r="D63" i="30"/>
  <c r="F62" i="30"/>
  <c r="E62" i="30"/>
  <c r="D62" i="30"/>
  <c r="F61" i="30"/>
  <c r="E61" i="30"/>
  <c r="D61" i="30"/>
  <c r="F60" i="30"/>
  <c r="E60" i="30"/>
  <c r="D60" i="30"/>
  <c r="F59" i="30"/>
  <c r="E59" i="30"/>
  <c r="D59" i="30"/>
  <c r="F58" i="30"/>
  <c r="E58" i="30"/>
  <c r="D58" i="30"/>
  <c r="F57" i="30"/>
  <c r="E57" i="30"/>
  <c r="D57" i="30"/>
  <c r="F56" i="30"/>
  <c r="E56" i="30"/>
  <c r="D56" i="30"/>
  <c r="F55" i="30"/>
  <c r="E55" i="30"/>
  <c r="D55" i="30"/>
  <c r="F54" i="30"/>
  <c r="E54" i="30"/>
  <c r="D54" i="30"/>
  <c r="F53" i="30"/>
  <c r="E53" i="30"/>
  <c r="D53" i="30"/>
  <c r="F52" i="30"/>
  <c r="E52" i="30"/>
  <c r="D52" i="30"/>
  <c r="F51" i="30"/>
  <c r="E51" i="30"/>
  <c r="D51" i="30"/>
  <c r="F50" i="30"/>
  <c r="E50" i="30"/>
  <c r="D50" i="30"/>
  <c r="F49" i="30"/>
  <c r="E49" i="30"/>
  <c r="D49" i="30"/>
  <c r="F48" i="30"/>
  <c r="E48" i="30"/>
  <c r="D48" i="30"/>
  <c r="F47" i="30"/>
  <c r="E47" i="30"/>
  <c r="D47" i="30"/>
  <c r="F46" i="30"/>
  <c r="E46" i="30"/>
  <c r="D46" i="30"/>
  <c r="F45" i="30"/>
  <c r="E45" i="30"/>
  <c r="D45" i="30"/>
  <c r="F44" i="30"/>
  <c r="E44" i="30"/>
  <c r="D44" i="30"/>
  <c r="F43" i="30"/>
  <c r="E43" i="30"/>
  <c r="D43" i="30"/>
  <c r="F42" i="30"/>
  <c r="E42" i="30"/>
  <c r="D42" i="30"/>
  <c r="F41" i="30"/>
  <c r="E41" i="30"/>
  <c r="D41" i="30"/>
  <c r="AW115" i="49" l="1"/>
  <c r="AW118" i="49" s="1"/>
  <c r="AW126" i="49" s="1"/>
  <c r="AV118" i="49"/>
  <c r="AV126" i="49" s="1"/>
  <c r="L1757" i="16"/>
  <c r="H1758" i="16"/>
  <c r="L1759" i="16"/>
  <c r="H1759" i="16"/>
  <c r="H1760" i="16"/>
  <c r="L1761" i="16"/>
  <c r="H1762" i="16"/>
  <c r="H1763" i="16"/>
  <c r="M1764" i="16"/>
  <c r="H1764" i="16"/>
  <c r="L1765" i="16"/>
  <c r="H1766" i="16"/>
  <c r="L1767" i="16"/>
  <c r="H1767" i="16"/>
  <c r="H1768" i="16"/>
  <c r="L1769" i="16"/>
  <c r="H1770" i="16"/>
  <c r="H1771" i="16"/>
  <c r="M1772" i="16"/>
  <c r="H1772" i="16"/>
  <c r="L1773" i="16"/>
  <c r="H1774" i="16"/>
  <c r="L1775" i="16"/>
  <c r="H1775" i="16"/>
  <c r="H1776" i="16"/>
  <c r="L1777" i="16"/>
  <c r="H1778" i="16"/>
  <c r="H1779" i="16"/>
  <c r="M1780" i="16"/>
  <c r="H1780" i="16"/>
  <c r="L1781" i="16"/>
  <c r="H1782" i="16"/>
  <c r="L1783" i="16"/>
  <c r="H1783" i="16"/>
  <c r="H1784" i="16"/>
  <c r="I1785" i="16"/>
  <c r="I1786" i="16"/>
  <c r="H1787" i="16"/>
  <c r="I1788" i="16"/>
  <c r="M1789" i="16"/>
  <c r="H1789" i="16"/>
  <c r="I1790" i="16"/>
  <c r="H1791" i="16"/>
  <c r="I1792" i="16"/>
  <c r="I1793" i="16"/>
  <c r="M1794" i="16"/>
  <c r="H1794" i="16"/>
  <c r="H1798" i="16"/>
  <c r="K1800" i="16"/>
  <c r="H1802" i="16"/>
  <c r="H1806" i="16"/>
  <c r="K1808" i="16"/>
  <c r="H1810" i="16"/>
  <c r="M1814" i="16"/>
  <c r="H1814" i="16"/>
  <c r="K1816" i="16"/>
  <c r="H1818" i="16"/>
  <c r="H1822" i="16"/>
  <c r="K1824" i="16"/>
  <c r="M1810" i="16" l="1"/>
  <c r="M1798" i="16"/>
  <c r="M1785" i="16"/>
  <c r="I1822" i="16"/>
  <c r="I1818" i="16"/>
  <c r="I1806" i="16"/>
  <c r="I1802" i="16"/>
  <c r="I1784" i="16"/>
  <c r="I1776" i="16"/>
  <c r="I1768" i="16"/>
  <c r="I1760" i="16"/>
  <c r="M1822" i="16"/>
  <c r="M1818" i="16"/>
  <c r="I1814" i="16"/>
  <c r="I1810" i="16"/>
  <c r="M1806" i="16"/>
  <c r="M1802" i="16"/>
  <c r="I1798" i="16"/>
  <c r="I1794" i="16"/>
  <c r="I1789" i="16"/>
  <c r="H1785" i="16"/>
  <c r="M1784" i="16"/>
  <c r="I1780" i="16"/>
  <c r="L1779" i="16"/>
  <c r="M1776" i="16"/>
  <c r="I1772" i="16"/>
  <c r="L1771" i="16"/>
  <c r="M1768" i="16"/>
  <c r="I1764" i="16"/>
  <c r="L1763" i="16"/>
  <c r="M1760" i="16"/>
  <c r="H1820" i="16"/>
  <c r="I1820" i="16"/>
  <c r="M1820" i="16"/>
  <c r="H1812" i="16"/>
  <c r="I1812" i="16"/>
  <c r="M1812" i="16"/>
  <c r="H1804" i="16"/>
  <c r="I1804" i="16"/>
  <c r="M1804" i="16"/>
  <c r="H1796" i="16"/>
  <c r="I1796" i="16"/>
  <c r="M1796" i="16"/>
  <c r="H1824" i="16"/>
  <c r="I1824" i="16"/>
  <c r="M1824" i="16"/>
  <c r="K1820" i="16"/>
  <c r="H1816" i="16"/>
  <c r="I1816" i="16"/>
  <c r="M1816" i="16"/>
  <c r="K1812" i="16"/>
  <c r="H1808" i="16"/>
  <c r="I1808" i="16"/>
  <c r="M1808" i="16"/>
  <c r="K1804" i="16"/>
  <c r="H1800" i="16"/>
  <c r="I1800" i="16"/>
  <c r="M1800" i="16"/>
  <c r="K1796" i="16"/>
  <c r="K1791" i="16"/>
  <c r="K1787" i="16"/>
  <c r="K1782" i="16"/>
  <c r="H1781" i="16"/>
  <c r="K1778" i="16"/>
  <c r="H1777" i="16"/>
  <c r="K1774" i="16"/>
  <c r="H1773" i="16"/>
  <c r="K1770" i="16"/>
  <c r="H1769" i="16"/>
  <c r="K1766" i="16"/>
  <c r="H1765" i="16"/>
  <c r="K1762" i="16"/>
  <c r="H1761" i="16"/>
  <c r="K1758" i="16"/>
  <c r="H1757" i="16"/>
  <c r="K1822" i="16"/>
  <c r="K1818" i="16"/>
  <c r="K1814" i="16"/>
  <c r="K1810" i="16"/>
  <c r="K1806" i="16"/>
  <c r="K1802" i="16"/>
  <c r="K1798" i="16"/>
  <c r="K1794" i="16"/>
  <c r="M1791" i="16"/>
  <c r="I1791" i="16"/>
  <c r="K1789" i="16"/>
  <c r="M1787" i="16"/>
  <c r="I1787" i="16"/>
  <c r="K1785" i="16"/>
  <c r="K1784" i="16"/>
  <c r="M1782" i="16"/>
  <c r="I1782" i="16"/>
  <c r="K1780" i="16"/>
  <c r="M1778" i="16"/>
  <c r="I1778" i="16"/>
  <c r="K1776" i="16"/>
  <c r="M1774" i="16"/>
  <c r="I1774" i="16"/>
  <c r="K1772" i="16"/>
  <c r="M1770" i="16"/>
  <c r="I1770" i="16"/>
  <c r="K1768" i="16"/>
  <c r="M1766" i="16"/>
  <c r="I1766" i="16"/>
  <c r="K1764" i="16"/>
  <c r="M1762" i="16"/>
  <c r="I1762" i="16"/>
  <c r="K1760" i="16"/>
  <c r="M1758" i="16"/>
  <c r="I1758" i="16"/>
  <c r="I1825" i="16"/>
  <c r="K1825" i="16"/>
  <c r="M1825" i="16"/>
  <c r="J1825" i="16"/>
  <c r="I1823" i="16"/>
  <c r="K1823" i="16"/>
  <c r="M1823" i="16"/>
  <c r="J1823" i="16"/>
  <c r="I1821" i="16"/>
  <c r="K1821" i="16"/>
  <c r="M1821" i="16"/>
  <c r="J1821" i="16"/>
  <c r="I1819" i="16"/>
  <c r="K1819" i="16"/>
  <c r="M1819" i="16"/>
  <c r="J1819" i="16"/>
  <c r="I1817" i="16"/>
  <c r="K1817" i="16"/>
  <c r="M1817" i="16"/>
  <c r="J1817" i="16"/>
  <c r="I1815" i="16"/>
  <c r="K1815" i="16"/>
  <c r="M1815" i="16"/>
  <c r="J1815" i="16"/>
  <c r="I1813" i="16"/>
  <c r="K1813" i="16"/>
  <c r="M1813" i="16"/>
  <c r="J1813" i="16"/>
  <c r="I1811" i="16"/>
  <c r="K1811" i="16"/>
  <c r="M1811" i="16"/>
  <c r="J1811" i="16"/>
  <c r="I1809" i="16"/>
  <c r="K1809" i="16"/>
  <c r="M1809" i="16"/>
  <c r="J1809" i="16"/>
  <c r="I1807" i="16"/>
  <c r="K1807" i="16"/>
  <c r="M1807" i="16"/>
  <c r="J1807" i="16"/>
  <c r="I1805" i="16"/>
  <c r="K1805" i="16"/>
  <c r="M1805" i="16"/>
  <c r="J1805" i="16"/>
  <c r="I1803" i="16"/>
  <c r="K1803" i="16"/>
  <c r="M1803" i="16"/>
  <c r="J1803" i="16"/>
  <c r="I1801" i="16"/>
  <c r="K1801" i="16"/>
  <c r="M1801" i="16"/>
  <c r="J1801" i="16"/>
  <c r="I1799" i="16"/>
  <c r="K1799" i="16"/>
  <c r="M1799" i="16"/>
  <c r="J1799" i="16"/>
  <c r="I1797" i="16"/>
  <c r="K1797" i="16"/>
  <c r="M1797" i="16"/>
  <c r="J1797" i="16"/>
  <c r="I1795" i="16"/>
  <c r="K1795" i="16"/>
  <c r="M1795" i="16"/>
  <c r="H1795" i="16"/>
  <c r="J1795" i="16"/>
  <c r="L1795" i="16"/>
  <c r="L1825" i="16"/>
  <c r="H1825" i="16"/>
  <c r="L1823" i="16"/>
  <c r="H1823" i="16"/>
  <c r="L1821" i="16"/>
  <c r="H1821" i="16"/>
  <c r="L1819" i="16"/>
  <c r="H1819" i="16"/>
  <c r="L1817" i="16"/>
  <c r="H1817" i="16"/>
  <c r="L1815" i="16"/>
  <c r="H1815" i="16"/>
  <c r="L1813" i="16"/>
  <c r="H1813" i="16"/>
  <c r="L1811" i="16"/>
  <c r="H1811" i="16"/>
  <c r="L1809" i="16"/>
  <c r="H1809" i="16"/>
  <c r="L1807" i="16"/>
  <c r="H1807" i="16"/>
  <c r="L1805" i="16"/>
  <c r="H1805" i="16"/>
  <c r="L1803" i="16"/>
  <c r="H1803" i="16"/>
  <c r="L1801" i="16"/>
  <c r="H1801" i="16"/>
  <c r="L1799" i="16"/>
  <c r="H1799" i="16"/>
  <c r="L1797" i="16"/>
  <c r="H1797" i="16"/>
  <c r="L1793" i="16"/>
  <c r="J1793" i="16"/>
  <c r="H1793" i="16"/>
  <c r="L1792" i="16"/>
  <c r="J1792" i="16"/>
  <c r="H1792" i="16"/>
  <c r="L1790" i="16"/>
  <c r="J1790" i="16"/>
  <c r="H1790" i="16"/>
  <c r="L1788" i="16"/>
  <c r="J1788" i="16"/>
  <c r="H1788" i="16"/>
  <c r="L1786" i="16"/>
  <c r="J1786" i="16"/>
  <c r="H1786" i="16"/>
  <c r="L1824" i="16"/>
  <c r="J1824" i="16"/>
  <c r="L1822" i="16"/>
  <c r="J1822" i="16"/>
  <c r="L1820" i="16"/>
  <c r="J1820" i="16"/>
  <c r="L1818" i="16"/>
  <c r="J1818" i="16"/>
  <c r="L1816" i="16"/>
  <c r="J1816" i="16"/>
  <c r="L1814" i="16"/>
  <c r="J1814" i="16"/>
  <c r="L1812" i="16"/>
  <c r="J1812" i="16"/>
  <c r="L1810" i="16"/>
  <c r="J1810" i="16"/>
  <c r="L1808" i="16"/>
  <c r="J1808" i="16"/>
  <c r="L1806" i="16"/>
  <c r="J1806" i="16"/>
  <c r="L1804" i="16"/>
  <c r="J1804" i="16"/>
  <c r="L1802" i="16"/>
  <c r="J1802" i="16"/>
  <c r="L1800" i="16"/>
  <c r="J1800" i="16"/>
  <c r="L1798" i="16"/>
  <c r="J1798" i="16"/>
  <c r="L1796" i="16"/>
  <c r="J1796" i="16"/>
  <c r="L1794" i="16"/>
  <c r="J1794" i="16"/>
  <c r="M1793" i="16"/>
  <c r="K1793" i="16"/>
  <c r="M1792" i="16"/>
  <c r="K1792" i="16"/>
  <c r="L1791" i="16"/>
  <c r="J1791" i="16"/>
  <c r="M1790" i="16"/>
  <c r="K1790" i="16"/>
  <c r="L1789" i="16"/>
  <c r="J1789" i="16"/>
  <c r="M1788" i="16"/>
  <c r="K1788" i="16"/>
  <c r="L1787" i="16"/>
  <c r="J1787" i="16"/>
  <c r="M1786" i="16"/>
  <c r="K1786" i="16"/>
  <c r="L1785" i="16"/>
  <c r="J1785" i="16"/>
  <c r="I1783" i="16"/>
  <c r="K1783" i="16"/>
  <c r="M1783" i="16"/>
  <c r="J1783" i="16"/>
  <c r="I1781" i="16"/>
  <c r="K1781" i="16"/>
  <c r="M1781" i="16"/>
  <c r="J1781" i="16"/>
  <c r="I1779" i="16"/>
  <c r="K1779" i="16"/>
  <c r="M1779" i="16"/>
  <c r="J1779" i="16"/>
  <c r="I1777" i="16"/>
  <c r="K1777" i="16"/>
  <c r="M1777" i="16"/>
  <c r="J1777" i="16"/>
  <c r="I1775" i="16"/>
  <c r="K1775" i="16"/>
  <c r="M1775" i="16"/>
  <c r="J1775" i="16"/>
  <c r="I1773" i="16"/>
  <c r="K1773" i="16"/>
  <c r="M1773" i="16"/>
  <c r="J1773" i="16"/>
  <c r="I1771" i="16"/>
  <c r="K1771" i="16"/>
  <c r="M1771" i="16"/>
  <c r="J1771" i="16"/>
  <c r="I1769" i="16"/>
  <c r="K1769" i="16"/>
  <c r="M1769" i="16"/>
  <c r="J1769" i="16"/>
  <c r="I1767" i="16"/>
  <c r="K1767" i="16"/>
  <c r="M1767" i="16"/>
  <c r="J1767" i="16"/>
  <c r="I1765" i="16"/>
  <c r="K1765" i="16"/>
  <c r="M1765" i="16"/>
  <c r="J1765" i="16"/>
  <c r="I1763" i="16"/>
  <c r="K1763" i="16"/>
  <c r="M1763" i="16"/>
  <c r="J1763" i="16"/>
  <c r="I1761" i="16"/>
  <c r="K1761" i="16"/>
  <c r="M1761" i="16"/>
  <c r="J1761" i="16"/>
  <c r="I1759" i="16"/>
  <c r="K1759" i="16"/>
  <c r="M1759" i="16"/>
  <c r="J1759" i="16"/>
  <c r="I1757" i="16"/>
  <c r="K1757" i="16"/>
  <c r="M1757" i="16"/>
  <c r="J1757" i="16"/>
  <c r="L1784" i="16"/>
  <c r="J1784" i="16"/>
  <c r="L1782" i="16"/>
  <c r="J1782" i="16"/>
  <c r="L1780" i="16"/>
  <c r="J1780" i="16"/>
  <c r="L1778" i="16"/>
  <c r="J1778" i="16"/>
  <c r="L1776" i="16"/>
  <c r="J1776" i="16"/>
  <c r="L1774" i="16"/>
  <c r="J1774" i="16"/>
  <c r="L1772" i="16"/>
  <c r="J1772" i="16"/>
  <c r="L1770" i="16"/>
  <c r="J1770" i="16"/>
  <c r="L1768" i="16"/>
  <c r="J1768" i="16"/>
  <c r="L1766" i="16"/>
  <c r="J1766" i="16"/>
  <c r="L1764" i="16"/>
  <c r="J1764" i="16"/>
  <c r="L1762" i="16"/>
  <c r="J1762" i="16"/>
  <c r="L1760" i="16"/>
  <c r="J1760" i="16"/>
  <c r="L1758" i="16"/>
  <c r="J1758" i="16"/>
  <c r="B38" i="51" l="1"/>
  <c r="B38" i="34"/>
  <c r="B38" i="31"/>
  <c r="B38" i="30"/>
  <c r="B38" i="25"/>
  <c r="B38" i="24"/>
  <c r="B38" i="23"/>
  <c r="B38" i="19"/>
  <c r="F39" i="17"/>
  <c r="L1756" i="16"/>
  <c r="M1755" i="16"/>
  <c r="M1754" i="16"/>
  <c r="M1753" i="16"/>
  <c r="M1752" i="16"/>
  <c r="J1752" i="16"/>
  <c r="M1751" i="16"/>
  <c r="J1751" i="16"/>
  <c r="M1750" i="16"/>
  <c r="L1750" i="16"/>
  <c r="J1750" i="16"/>
  <c r="H1750" i="16"/>
  <c r="M1749" i="16"/>
  <c r="M1748" i="16"/>
  <c r="M1747" i="16"/>
  <c r="M1746" i="16"/>
  <c r="M1745" i="16"/>
  <c r="M1744" i="16"/>
  <c r="J1744" i="16"/>
  <c r="M1743" i="16"/>
  <c r="J1743" i="16"/>
  <c r="M1742" i="16"/>
  <c r="L1742" i="16"/>
  <c r="J1742" i="16"/>
  <c r="H1742" i="16"/>
  <c r="M1741" i="16"/>
  <c r="M1740" i="16"/>
  <c r="M1739" i="16"/>
  <c r="M1738" i="16"/>
  <c r="B38" i="17"/>
  <c r="H1738" i="16" l="1"/>
  <c r="J1746" i="16"/>
  <c r="J1740" i="16"/>
  <c r="I1742" i="16"/>
  <c r="K1742" i="16"/>
  <c r="H1743" i="16"/>
  <c r="L1743" i="16"/>
  <c r="H1744" i="16"/>
  <c r="L1744" i="16"/>
  <c r="J1745" i="16"/>
  <c r="H1746" i="16"/>
  <c r="L1746" i="16"/>
  <c r="J1747" i="16"/>
  <c r="J1748" i="16"/>
  <c r="I1750" i="16"/>
  <c r="K1750" i="16"/>
  <c r="H1751" i="16"/>
  <c r="L1751" i="16"/>
  <c r="H1752" i="16"/>
  <c r="L1752" i="16"/>
  <c r="J1753" i="16"/>
  <c r="I1754" i="16"/>
  <c r="J1755" i="16"/>
  <c r="J1738" i="16"/>
  <c r="J1739" i="16"/>
  <c r="H1740" i="16"/>
  <c r="L1740" i="16"/>
  <c r="J1741" i="16"/>
  <c r="I1746" i="16"/>
  <c r="K1746" i="16"/>
  <c r="H1747" i="16"/>
  <c r="L1747" i="16"/>
  <c r="H1748" i="16"/>
  <c r="L1748" i="16"/>
  <c r="J1749" i="16"/>
  <c r="K1754" i="16"/>
  <c r="H1755" i="16"/>
  <c r="L1755" i="16"/>
  <c r="J1756" i="16"/>
  <c r="I1740" i="16"/>
  <c r="K1740" i="16"/>
  <c r="H1741" i="16"/>
  <c r="L1741" i="16"/>
  <c r="I1744" i="16"/>
  <c r="K1744" i="16"/>
  <c r="H1745" i="16"/>
  <c r="L1745" i="16"/>
  <c r="I1748" i="16"/>
  <c r="K1748" i="16"/>
  <c r="H1749" i="16"/>
  <c r="L1749" i="16"/>
  <c r="I1752" i="16"/>
  <c r="K1752" i="16"/>
  <c r="H1753" i="16"/>
  <c r="L1753" i="16"/>
  <c r="I1755" i="16"/>
  <c r="K1755" i="16"/>
  <c r="H1756" i="16"/>
  <c r="L1738" i="16"/>
  <c r="I1738" i="16"/>
  <c r="K1738" i="16"/>
  <c r="H1739" i="16"/>
  <c r="L1739" i="16"/>
  <c r="I1739" i="16"/>
  <c r="K1739" i="16"/>
  <c r="I1741" i="16"/>
  <c r="K1741" i="16"/>
  <c r="I1743" i="16"/>
  <c r="K1743" i="16"/>
  <c r="I1745" i="16"/>
  <c r="K1745" i="16"/>
  <c r="I1747" i="16"/>
  <c r="K1747" i="16"/>
  <c r="I1749" i="16"/>
  <c r="K1749" i="16"/>
  <c r="I1751" i="16"/>
  <c r="K1751" i="16"/>
  <c r="I1753" i="16"/>
  <c r="K1753" i="16"/>
  <c r="H1754" i="16"/>
  <c r="J1754" i="16"/>
  <c r="L1754" i="16"/>
  <c r="M1756" i="16"/>
  <c r="K1756" i="16"/>
  <c r="I1756" i="16"/>
  <c r="C38" i="17" l="1"/>
  <c r="C38" i="51"/>
  <c r="C38" i="31"/>
  <c r="C38" i="25"/>
  <c r="C38" i="23"/>
  <c r="C38" i="34"/>
  <c r="C38" i="30"/>
  <c r="C38" i="24"/>
  <c r="C38" i="19"/>
  <c r="M1737" i="16" l="1"/>
  <c r="L1737" i="16"/>
  <c r="J1737" i="16"/>
  <c r="H1737" i="16"/>
  <c r="M1736" i="16"/>
  <c r="L1736" i="16"/>
  <c r="K1736" i="16"/>
  <c r="J1736" i="16"/>
  <c r="I1736" i="16"/>
  <c r="H1736" i="16"/>
  <c r="M1735" i="16"/>
  <c r="M1734" i="16"/>
  <c r="J1734" i="16"/>
  <c r="M1733" i="16"/>
  <c r="J1733" i="16"/>
  <c r="M1732" i="16"/>
  <c r="L1732" i="16"/>
  <c r="J1732" i="16"/>
  <c r="H1732" i="16"/>
  <c r="M1731" i="16"/>
  <c r="M1730" i="16"/>
  <c r="L1730" i="16"/>
  <c r="H1730" i="16"/>
  <c r="M1729" i="16"/>
  <c r="J1729" i="16"/>
  <c r="K1728" i="16"/>
  <c r="L1727" i="16"/>
  <c r="J1727" i="16"/>
  <c r="H1727" i="16"/>
  <c r="L1725" i="16"/>
  <c r="K1724" i="16"/>
  <c r="L1723" i="16"/>
  <c r="J1723" i="16"/>
  <c r="J1722" i="16"/>
  <c r="K1721" i="16"/>
  <c r="L1720" i="16"/>
  <c r="J1720" i="16"/>
  <c r="L1718" i="16"/>
  <c r="K1717" i="16"/>
  <c r="L1716" i="16"/>
  <c r="J1716" i="16"/>
  <c r="K1714" i="16"/>
  <c r="L1712" i="16"/>
  <c r="K1711" i="16"/>
  <c r="L1710" i="16"/>
  <c r="J1710" i="16"/>
  <c r="M1708" i="16"/>
  <c r="J1706" i="16"/>
  <c r="L1704" i="16"/>
  <c r="L1702" i="16"/>
  <c r="L1700" i="16"/>
  <c r="K1698" i="16"/>
  <c r="L1696" i="16"/>
  <c r="L1694" i="16"/>
  <c r="M1693" i="16"/>
  <c r="H1692" i="16"/>
  <c r="M1691" i="16"/>
  <c r="M1690" i="16"/>
  <c r="K1689" i="16"/>
  <c r="L1688" i="16"/>
  <c r="M1687" i="16"/>
  <c r="K1686" i="16"/>
  <c r="L1684" i="16"/>
  <c r="M1682" i="16"/>
  <c r="H1680" i="16"/>
  <c r="L1678" i="16"/>
  <c r="K1677" i="16"/>
  <c r="H1676" i="16"/>
  <c r="M1675" i="16"/>
  <c r="K1674" i="16"/>
  <c r="K1673" i="16"/>
  <c r="H1672" i="16"/>
  <c r="M1671" i="16"/>
  <c r="L1670" i="16"/>
  <c r="M1669" i="16"/>
  <c r="H1668" i="16"/>
  <c r="H2" i="16"/>
  <c r="A3" i="16"/>
  <c r="A4" i="16"/>
  <c r="H4" i="16"/>
  <c r="A5" i="16"/>
  <c r="J5" i="16"/>
  <c r="A6" i="16"/>
  <c r="L6" i="16"/>
  <c r="A7" i="16"/>
  <c r="I7" i="16"/>
  <c r="A8" i="16"/>
  <c r="A9" i="16"/>
  <c r="J9" i="16"/>
  <c r="A10" i="16"/>
  <c r="H10" i="16"/>
  <c r="A11" i="16"/>
  <c r="M11" i="16"/>
  <c r="A12" i="16"/>
  <c r="H12" i="16"/>
  <c r="A13" i="16"/>
  <c r="J13" i="16"/>
  <c r="A14" i="16"/>
  <c r="A15" i="16"/>
  <c r="J15" i="16"/>
  <c r="A16" i="16"/>
  <c r="L16" i="16"/>
  <c r="A17" i="16"/>
  <c r="J17" i="16"/>
  <c r="A18" i="16"/>
  <c r="H18" i="16"/>
  <c r="A19" i="16"/>
  <c r="A20" i="16"/>
  <c r="H20" i="16"/>
  <c r="A21" i="16"/>
  <c r="J21" i="16"/>
  <c r="A22" i="16"/>
  <c r="L22" i="16"/>
  <c r="A23" i="16"/>
  <c r="H23" i="16"/>
  <c r="A24" i="16"/>
  <c r="A25" i="16"/>
  <c r="J25" i="16"/>
  <c r="A26" i="16"/>
  <c r="H26" i="16"/>
  <c r="A27" i="16"/>
  <c r="A28" i="16"/>
  <c r="H28" i="16"/>
  <c r="A29" i="16"/>
  <c r="J29" i="16"/>
  <c r="A30" i="16"/>
  <c r="A31" i="16"/>
  <c r="K31" i="16"/>
  <c r="A32" i="16"/>
  <c r="L32" i="16"/>
  <c r="A33" i="16"/>
  <c r="J33" i="16"/>
  <c r="A34" i="16"/>
  <c r="H34" i="16"/>
  <c r="A35" i="16"/>
  <c r="M35" i="16"/>
  <c r="A36" i="16"/>
  <c r="H36" i="16"/>
  <c r="A37" i="16"/>
  <c r="J37" i="16"/>
  <c r="A38" i="16"/>
  <c r="L38" i="16"/>
  <c r="A39" i="16"/>
  <c r="I39" i="16"/>
  <c r="A40" i="16"/>
  <c r="A41" i="16"/>
  <c r="J41" i="16"/>
  <c r="A42" i="16"/>
  <c r="H42" i="16"/>
  <c r="A43" i="16"/>
  <c r="A44" i="16"/>
  <c r="H44" i="16"/>
  <c r="A45" i="16"/>
  <c r="J45" i="16"/>
  <c r="A46" i="16"/>
  <c r="A47" i="16"/>
  <c r="J47" i="16"/>
  <c r="A48" i="16"/>
  <c r="L48" i="16"/>
  <c r="A49" i="16"/>
  <c r="J49" i="16"/>
  <c r="A50" i="16"/>
  <c r="H50" i="16"/>
  <c r="A51" i="16"/>
  <c r="A52" i="16"/>
  <c r="H52" i="16"/>
  <c r="A53" i="16"/>
  <c r="J53" i="16"/>
  <c r="A54" i="16"/>
  <c r="L54" i="16"/>
  <c r="A55" i="16"/>
  <c r="H55" i="16"/>
  <c r="A56" i="16"/>
  <c r="A57" i="16"/>
  <c r="J57" i="16"/>
  <c r="A58" i="16"/>
  <c r="H58" i="16"/>
  <c r="A59" i="16"/>
  <c r="M59" i="16"/>
  <c r="A60" i="16"/>
  <c r="H60" i="16"/>
  <c r="A61" i="16"/>
  <c r="J61" i="16"/>
  <c r="A62" i="16"/>
  <c r="A63" i="16"/>
  <c r="K63" i="16"/>
  <c r="A64" i="16"/>
  <c r="L64" i="16"/>
  <c r="A65" i="16"/>
  <c r="J65" i="16"/>
  <c r="A66" i="16"/>
  <c r="H66" i="16"/>
  <c r="A67" i="16"/>
  <c r="A68" i="16"/>
  <c r="H68" i="16"/>
  <c r="A69" i="16"/>
  <c r="J69" i="16"/>
  <c r="A70" i="16"/>
  <c r="L70" i="16"/>
  <c r="A71" i="16"/>
  <c r="I71" i="16"/>
  <c r="A72" i="16"/>
  <c r="A73" i="16"/>
  <c r="J73" i="16"/>
  <c r="A74" i="16"/>
  <c r="H74" i="16"/>
  <c r="A75" i="16"/>
  <c r="A76" i="16"/>
  <c r="H76" i="16"/>
  <c r="A77" i="16"/>
  <c r="J77" i="16"/>
  <c r="A78" i="16"/>
  <c r="A79" i="16"/>
  <c r="J79" i="16"/>
  <c r="A80" i="16"/>
  <c r="L80" i="16"/>
  <c r="A81" i="16"/>
  <c r="J81" i="16"/>
  <c r="A82" i="16"/>
  <c r="H82" i="16"/>
  <c r="A83" i="16"/>
  <c r="K83" i="16"/>
  <c r="A84" i="16"/>
  <c r="H84" i="16"/>
  <c r="A85" i="16"/>
  <c r="J85" i="16"/>
  <c r="A86" i="16"/>
  <c r="L86" i="16"/>
  <c r="A87" i="16"/>
  <c r="L87" i="16"/>
  <c r="A88" i="16"/>
  <c r="J88" i="16"/>
  <c r="A89" i="16"/>
  <c r="L89" i="16"/>
  <c r="A90" i="16"/>
  <c r="A91" i="16"/>
  <c r="M91" i="16"/>
  <c r="A92" i="16"/>
  <c r="J92" i="16"/>
  <c r="A93" i="16"/>
  <c r="H93" i="16"/>
  <c r="A94" i="16"/>
  <c r="A95" i="16"/>
  <c r="H95" i="16"/>
  <c r="A96" i="16"/>
  <c r="J96" i="16"/>
  <c r="A97" i="16"/>
  <c r="A98" i="16"/>
  <c r="A99" i="16"/>
  <c r="I99" i="16"/>
  <c r="A100" i="16"/>
  <c r="J100" i="16"/>
  <c r="A101" i="16"/>
  <c r="H101" i="16"/>
  <c r="A102" i="16"/>
  <c r="A103" i="16"/>
  <c r="H103" i="16"/>
  <c r="A104" i="16"/>
  <c r="J104" i="16"/>
  <c r="A105" i="16"/>
  <c r="L105" i="16"/>
  <c r="A106" i="16"/>
  <c r="A107" i="16"/>
  <c r="M107" i="16"/>
  <c r="A108" i="16"/>
  <c r="J108" i="16"/>
  <c r="A109" i="16"/>
  <c r="H109" i="16"/>
  <c r="A110" i="16"/>
  <c r="A111" i="16"/>
  <c r="H111" i="16"/>
  <c r="A112" i="16"/>
  <c r="J112" i="16"/>
  <c r="A113" i="16"/>
  <c r="A114" i="16"/>
  <c r="A115" i="16"/>
  <c r="L115" i="16"/>
  <c r="A116" i="16"/>
  <c r="J116" i="16"/>
  <c r="A117" i="16"/>
  <c r="H117" i="16"/>
  <c r="A118" i="16"/>
  <c r="A119" i="16"/>
  <c r="H119" i="16"/>
  <c r="A120" i="16"/>
  <c r="J120" i="16"/>
  <c r="A121" i="16"/>
  <c r="L121" i="16"/>
  <c r="A122" i="16"/>
  <c r="A123" i="16"/>
  <c r="M123" i="16"/>
  <c r="A124" i="16"/>
  <c r="J124" i="16"/>
  <c r="A125" i="16"/>
  <c r="H125" i="16"/>
  <c r="A126" i="16"/>
  <c r="A127" i="16"/>
  <c r="H127" i="16"/>
  <c r="A128" i="16"/>
  <c r="J128" i="16"/>
  <c r="A129" i="16"/>
  <c r="A130" i="16"/>
  <c r="A131" i="16"/>
  <c r="L131" i="16"/>
  <c r="A132" i="16"/>
  <c r="J132" i="16"/>
  <c r="A133" i="16"/>
  <c r="H133" i="16"/>
  <c r="A134" i="16"/>
  <c r="A135" i="16"/>
  <c r="H135" i="16"/>
  <c r="A136" i="16"/>
  <c r="J136" i="16"/>
  <c r="L137" i="16"/>
  <c r="A138" i="16"/>
  <c r="A139" i="16"/>
  <c r="M139" i="16"/>
  <c r="A140" i="16"/>
  <c r="J140" i="16"/>
  <c r="A141" i="16"/>
  <c r="H141" i="16"/>
  <c r="A142" i="16"/>
  <c r="A143" i="16"/>
  <c r="H143" i="16"/>
  <c r="A144" i="16"/>
  <c r="J144" i="16"/>
  <c r="A145" i="16"/>
  <c r="A146" i="16"/>
  <c r="A147" i="16"/>
  <c r="L147" i="16"/>
  <c r="A148" i="16"/>
  <c r="J148" i="16"/>
  <c r="A149" i="16"/>
  <c r="H149" i="16"/>
  <c r="A150" i="16"/>
  <c r="A151" i="16"/>
  <c r="H151" i="16"/>
  <c r="A152" i="16"/>
  <c r="J152" i="16"/>
  <c r="A153" i="16"/>
  <c r="L153" i="16"/>
  <c r="A154" i="16"/>
  <c r="A155" i="16"/>
  <c r="M155" i="16"/>
  <c r="A156" i="16"/>
  <c r="J156" i="16"/>
  <c r="A157" i="16"/>
  <c r="H157" i="16"/>
  <c r="A158" i="16"/>
  <c r="A159" i="16"/>
  <c r="H159" i="16"/>
  <c r="A160" i="16"/>
  <c r="J160" i="16"/>
  <c r="A161" i="16"/>
  <c r="A162" i="16"/>
  <c r="A163" i="16"/>
  <c r="L163" i="16"/>
  <c r="A164" i="16"/>
  <c r="J164" i="16"/>
  <c r="A165" i="16"/>
  <c r="H165" i="16"/>
  <c r="A166" i="16"/>
  <c r="A167" i="16"/>
  <c r="H167" i="16"/>
  <c r="A168" i="16"/>
  <c r="J168" i="16"/>
  <c r="A169" i="16"/>
  <c r="L169" i="16"/>
  <c r="A170" i="16"/>
  <c r="A171" i="16"/>
  <c r="M171" i="16"/>
  <c r="A172" i="16"/>
  <c r="J172" i="16"/>
  <c r="A173" i="16"/>
  <c r="H173" i="16"/>
  <c r="A174" i="16"/>
  <c r="A175" i="16"/>
  <c r="H175" i="16"/>
  <c r="A176" i="16"/>
  <c r="J176" i="16"/>
  <c r="A177" i="16"/>
  <c r="A178" i="16"/>
  <c r="A179" i="16"/>
  <c r="L179" i="16"/>
  <c r="A180" i="16"/>
  <c r="J180" i="16"/>
  <c r="A181" i="16"/>
  <c r="H181" i="16"/>
  <c r="A182" i="16"/>
  <c r="A183" i="16"/>
  <c r="A184" i="16"/>
  <c r="J184" i="16"/>
  <c r="A185" i="16"/>
  <c r="L185" i="16"/>
  <c r="A186" i="16"/>
  <c r="A187" i="16"/>
  <c r="M187" i="16"/>
  <c r="A188" i="16"/>
  <c r="J188" i="16"/>
  <c r="A189" i="16"/>
  <c r="H189" i="16"/>
  <c r="A190" i="16"/>
  <c r="A191" i="16"/>
  <c r="I191" i="16"/>
  <c r="A192" i="16"/>
  <c r="J192" i="16"/>
  <c r="A193" i="16"/>
  <c r="A194" i="16"/>
  <c r="A195" i="16"/>
  <c r="L195" i="16"/>
  <c r="A196" i="16"/>
  <c r="J196" i="16"/>
  <c r="A197" i="16"/>
  <c r="H197" i="16"/>
  <c r="A198" i="16"/>
  <c r="A199" i="16"/>
  <c r="A200" i="16"/>
  <c r="J200" i="16"/>
  <c r="A201" i="16"/>
  <c r="L201" i="16"/>
  <c r="A202" i="16"/>
  <c r="A203" i="16"/>
  <c r="M203" i="16"/>
  <c r="A204" i="16"/>
  <c r="J204" i="16"/>
  <c r="A205" i="16"/>
  <c r="H205" i="16"/>
  <c r="A206" i="16"/>
  <c r="A207" i="16"/>
  <c r="I207" i="16"/>
  <c r="A208" i="16"/>
  <c r="J208" i="16"/>
  <c r="A209" i="16"/>
  <c r="A210" i="16"/>
  <c r="A211" i="16"/>
  <c r="L211" i="16"/>
  <c r="A212" i="16"/>
  <c r="J212" i="16"/>
  <c r="A213" i="16"/>
  <c r="H213" i="16"/>
  <c r="A214" i="16"/>
  <c r="A215" i="16"/>
  <c r="L215" i="16"/>
  <c r="A216" i="16"/>
  <c r="K216" i="16"/>
  <c r="A217" i="16"/>
  <c r="A218" i="16"/>
  <c r="K218" i="16"/>
  <c r="A219" i="16"/>
  <c r="L219" i="16"/>
  <c r="A220" i="16"/>
  <c r="K220" i="16"/>
  <c r="A221" i="16"/>
  <c r="A222" i="16"/>
  <c r="K222" i="16"/>
  <c r="A223" i="16"/>
  <c r="L223" i="16"/>
  <c r="A224" i="16"/>
  <c r="K224" i="16"/>
  <c r="A225" i="16"/>
  <c r="A226" i="16"/>
  <c r="K226" i="16"/>
  <c r="A227" i="16"/>
  <c r="L227" i="16"/>
  <c r="A228" i="16"/>
  <c r="K228" i="16"/>
  <c r="A229" i="16"/>
  <c r="I229" i="16"/>
  <c r="A230" i="16"/>
  <c r="A231" i="16"/>
  <c r="A232" i="16"/>
  <c r="L232" i="16"/>
  <c r="A233" i="16"/>
  <c r="J233" i="16"/>
  <c r="A234" i="16"/>
  <c r="H234" i="16"/>
  <c r="A235" i="16"/>
  <c r="A236" i="16"/>
  <c r="A237" i="16"/>
  <c r="J237" i="16"/>
  <c r="A238" i="16"/>
  <c r="L238" i="16"/>
  <c r="A239" i="16"/>
  <c r="A240" i="16"/>
  <c r="A241" i="16"/>
  <c r="J241" i="16"/>
  <c r="A242" i="16"/>
  <c r="H242" i="16"/>
  <c r="A243" i="16"/>
  <c r="A244" i="16"/>
  <c r="A245" i="16"/>
  <c r="J245" i="16"/>
  <c r="A246" i="16"/>
  <c r="A247" i="16"/>
  <c r="A248" i="16"/>
  <c r="L248" i="16"/>
  <c r="A249" i="16"/>
  <c r="J249" i="16"/>
  <c r="A250" i="16"/>
  <c r="H250" i="16"/>
  <c r="A251" i="16"/>
  <c r="A252" i="16"/>
  <c r="A253" i="16"/>
  <c r="J253" i="16"/>
  <c r="A254" i="16"/>
  <c r="L254" i="16"/>
  <c r="A255" i="16"/>
  <c r="A256" i="16"/>
  <c r="A257" i="16"/>
  <c r="J257" i="16"/>
  <c r="A258" i="16"/>
  <c r="H258" i="16"/>
  <c r="A259" i="16"/>
  <c r="A260" i="16"/>
  <c r="A261" i="16"/>
  <c r="J261" i="16"/>
  <c r="A262" i="16"/>
  <c r="A263" i="16"/>
  <c r="J263" i="16"/>
  <c r="A264" i="16"/>
  <c r="L264" i="16"/>
  <c r="A265" i="16"/>
  <c r="J265" i="16"/>
  <c r="A266" i="16"/>
  <c r="H266" i="16"/>
  <c r="A267" i="16"/>
  <c r="A268" i="16"/>
  <c r="A269" i="16"/>
  <c r="J269" i="16"/>
  <c r="A270" i="16"/>
  <c r="L270" i="16"/>
  <c r="A271" i="16"/>
  <c r="A272" i="16"/>
  <c r="A273" i="16"/>
  <c r="J273" i="16"/>
  <c r="A274" i="16"/>
  <c r="H274" i="16"/>
  <c r="A275" i="16"/>
  <c r="A276" i="16"/>
  <c r="A277" i="16"/>
  <c r="J277" i="16"/>
  <c r="A278" i="16"/>
  <c r="A279" i="16"/>
  <c r="A280" i="16"/>
  <c r="L280" i="16"/>
  <c r="A281" i="16"/>
  <c r="J281" i="16"/>
  <c r="A282" i="16"/>
  <c r="H282" i="16"/>
  <c r="A283" i="16"/>
  <c r="A284" i="16"/>
  <c r="A285" i="16"/>
  <c r="J285" i="16"/>
  <c r="A286" i="16"/>
  <c r="L286" i="16"/>
  <c r="A287" i="16"/>
  <c r="A288" i="16"/>
  <c r="A289" i="16"/>
  <c r="J289" i="16"/>
  <c r="A290" i="16"/>
  <c r="H290" i="16"/>
  <c r="A291" i="16"/>
  <c r="A292" i="16"/>
  <c r="A293" i="16"/>
  <c r="J293" i="16"/>
  <c r="A294" i="16"/>
  <c r="A295" i="16"/>
  <c r="A296" i="16"/>
  <c r="L296" i="16"/>
  <c r="A297" i="16"/>
  <c r="J297" i="16"/>
  <c r="A298" i="16"/>
  <c r="H298" i="16"/>
  <c r="A299" i="16"/>
  <c r="A300" i="16"/>
  <c r="A301" i="16"/>
  <c r="J301" i="16"/>
  <c r="A302" i="16"/>
  <c r="L302" i="16"/>
  <c r="A303" i="16"/>
  <c r="L303" i="16"/>
  <c r="A304" i="16"/>
  <c r="A305" i="16"/>
  <c r="J305" i="16"/>
  <c r="A306" i="16"/>
  <c r="H306" i="16"/>
  <c r="A307" i="16"/>
  <c r="A308" i="16"/>
  <c r="A309" i="16"/>
  <c r="J309" i="16"/>
  <c r="A310" i="16"/>
  <c r="A311" i="16"/>
  <c r="A312" i="16"/>
  <c r="L312" i="16"/>
  <c r="A313" i="16"/>
  <c r="J313" i="16"/>
  <c r="A314" i="16"/>
  <c r="H314" i="16"/>
  <c r="A315" i="16"/>
  <c r="A316" i="16"/>
  <c r="A317" i="16"/>
  <c r="J317" i="16"/>
  <c r="A318" i="16"/>
  <c r="L318" i="16"/>
  <c r="A319" i="16"/>
  <c r="A320" i="16"/>
  <c r="A321" i="16"/>
  <c r="J321" i="16"/>
  <c r="A322" i="16"/>
  <c r="A323" i="16"/>
  <c r="I323" i="16"/>
  <c r="A324" i="16"/>
  <c r="L324" i="16"/>
  <c r="A325" i="16"/>
  <c r="J325" i="16"/>
  <c r="A326" i="16"/>
  <c r="H326" i="16"/>
  <c r="A327" i="16"/>
  <c r="A328" i="16"/>
  <c r="A329" i="16"/>
  <c r="J329" i="16"/>
  <c r="A330" i="16"/>
  <c r="L330" i="16"/>
  <c r="A331" i="16"/>
  <c r="A332" i="16"/>
  <c r="A333" i="16"/>
  <c r="J333" i="16"/>
  <c r="A334" i="16"/>
  <c r="H334" i="16"/>
  <c r="A335" i="16"/>
  <c r="A336" i="16"/>
  <c r="A337" i="16"/>
  <c r="J337" i="16"/>
  <c r="A338" i="16"/>
  <c r="A339" i="16"/>
  <c r="A340" i="16"/>
  <c r="L340" i="16"/>
  <c r="A341" i="16"/>
  <c r="J341" i="16"/>
  <c r="A342" i="16"/>
  <c r="H342" i="16"/>
  <c r="A343" i="16"/>
  <c r="A344" i="16"/>
  <c r="A345" i="16"/>
  <c r="J345" i="16"/>
  <c r="A346" i="16"/>
  <c r="L346" i="16"/>
  <c r="A347" i="16"/>
  <c r="I347" i="16"/>
  <c r="A348" i="16"/>
  <c r="A349" i="16"/>
  <c r="J349" i="16"/>
  <c r="A350" i="16"/>
  <c r="H350" i="16"/>
  <c r="A351" i="16"/>
  <c r="A352" i="16"/>
  <c r="A353" i="16"/>
  <c r="J353" i="16"/>
  <c r="A354" i="16"/>
  <c r="A355" i="16"/>
  <c r="A356" i="16"/>
  <c r="H356" i="16"/>
  <c r="L356" i="16"/>
  <c r="A357" i="16"/>
  <c r="J357" i="16"/>
  <c r="A358" i="16"/>
  <c r="A359" i="16"/>
  <c r="A360" i="16"/>
  <c r="A361" i="16"/>
  <c r="J361" i="16"/>
  <c r="A362" i="16"/>
  <c r="L362" i="16"/>
  <c r="A363" i="16"/>
  <c r="A364" i="16"/>
  <c r="A365" i="16"/>
  <c r="J365" i="16"/>
  <c r="A366" i="16"/>
  <c r="H366" i="16"/>
  <c r="A367" i="16"/>
  <c r="A368" i="16"/>
  <c r="A369" i="16"/>
  <c r="J369" i="16"/>
  <c r="A370" i="16"/>
  <c r="A371" i="16"/>
  <c r="A372" i="16"/>
  <c r="L372" i="16"/>
  <c r="A373" i="16"/>
  <c r="J373" i="16"/>
  <c r="A374" i="16"/>
  <c r="A375" i="16"/>
  <c r="A376" i="16"/>
  <c r="A377" i="16"/>
  <c r="J377" i="16"/>
  <c r="A378" i="16"/>
  <c r="L378" i="16"/>
  <c r="A379" i="16"/>
  <c r="A380" i="16"/>
  <c r="A381" i="16"/>
  <c r="J381" i="16"/>
  <c r="A382" i="16"/>
  <c r="H382" i="16"/>
  <c r="A383" i="16"/>
  <c r="A384" i="16"/>
  <c r="A385" i="16"/>
  <c r="J385" i="16"/>
  <c r="A386" i="16"/>
  <c r="A387" i="16"/>
  <c r="A388" i="16"/>
  <c r="L388" i="16"/>
  <c r="A389" i="16"/>
  <c r="J389" i="16"/>
  <c r="A390" i="16"/>
  <c r="A391" i="16"/>
  <c r="A392" i="16"/>
  <c r="A393" i="16"/>
  <c r="J393" i="16"/>
  <c r="A394" i="16"/>
  <c r="L394" i="16"/>
  <c r="A395" i="16"/>
  <c r="A396" i="16"/>
  <c r="A397" i="16"/>
  <c r="J397" i="16"/>
  <c r="A398" i="16"/>
  <c r="H398" i="16"/>
  <c r="A399" i="16"/>
  <c r="A400" i="16"/>
  <c r="A401" i="16"/>
  <c r="J401" i="16"/>
  <c r="A402" i="16"/>
  <c r="A403" i="16"/>
  <c r="A404" i="16"/>
  <c r="L404" i="16"/>
  <c r="A405" i="16"/>
  <c r="J405" i="16"/>
  <c r="A406" i="16"/>
  <c r="A407" i="16"/>
  <c r="A408" i="16"/>
  <c r="A409" i="16"/>
  <c r="J409" i="16"/>
  <c r="A410" i="16"/>
  <c r="L410" i="16"/>
  <c r="A411" i="16"/>
  <c r="A412" i="16"/>
  <c r="A413" i="16"/>
  <c r="J413" i="16"/>
  <c r="A414" i="16"/>
  <c r="H414" i="16"/>
  <c r="A415" i="16"/>
  <c r="A416" i="16"/>
  <c r="A417" i="16"/>
  <c r="J417" i="16"/>
  <c r="A418" i="16"/>
  <c r="A419" i="16"/>
  <c r="A420" i="16"/>
  <c r="L420" i="16"/>
  <c r="A421" i="16"/>
  <c r="J421" i="16"/>
  <c r="A422" i="16"/>
  <c r="A423" i="16"/>
  <c r="A424" i="16"/>
  <c r="A425" i="16"/>
  <c r="J425" i="16"/>
  <c r="A426" i="16"/>
  <c r="L426" i="16"/>
  <c r="A427" i="16"/>
  <c r="A428" i="16"/>
  <c r="A429" i="16"/>
  <c r="J429" i="16"/>
  <c r="A430" i="16"/>
  <c r="A431" i="16"/>
  <c r="A432" i="16"/>
  <c r="A433" i="16"/>
  <c r="J433" i="16"/>
  <c r="A434" i="16"/>
  <c r="I434" i="16"/>
  <c r="A435" i="16"/>
  <c r="A436" i="16"/>
  <c r="L436" i="16"/>
  <c r="A437" i="16"/>
  <c r="J437" i="16"/>
  <c r="A438" i="16"/>
  <c r="A439" i="16"/>
  <c r="A440" i="16"/>
  <c r="A441" i="16"/>
  <c r="J441" i="16"/>
  <c r="A442" i="16"/>
  <c r="L442" i="16"/>
  <c r="A443" i="16"/>
  <c r="A444" i="16"/>
  <c r="A445" i="16"/>
  <c r="J445" i="16"/>
  <c r="A446" i="16"/>
  <c r="A447" i="16"/>
  <c r="A448" i="16"/>
  <c r="A449" i="16"/>
  <c r="J449" i="16"/>
  <c r="A450" i="16"/>
  <c r="I450" i="16"/>
  <c r="A451" i="16"/>
  <c r="A452" i="16"/>
  <c r="L452" i="16"/>
  <c r="A453" i="16"/>
  <c r="J453" i="16"/>
  <c r="A454" i="16"/>
  <c r="A455" i="16"/>
  <c r="A456" i="16"/>
  <c r="A457" i="16"/>
  <c r="J457" i="16"/>
  <c r="A458" i="16"/>
  <c r="L458" i="16"/>
  <c r="A459" i="16"/>
  <c r="A460" i="16"/>
  <c r="A461" i="16"/>
  <c r="J461" i="16"/>
  <c r="A462" i="16"/>
  <c r="A463" i="16"/>
  <c r="A464" i="16"/>
  <c r="A465" i="16"/>
  <c r="J465" i="16"/>
  <c r="A466" i="16"/>
  <c r="I466" i="16"/>
  <c r="A467" i="16"/>
  <c r="A468" i="16"/>
  <c r="L468" i="16"/>
  <c r="A469" i="16"/>
  <c r="J469" i="16"/>
  <c r="A470" i="16"/>
  <c r="A471" i="16"/>
  <c r="A472" i="16"/>
  <c r="A473" i="16"/>
  <c r="J473" i="16"/>
  <c r="A474" i="16"/>
  <c r="L474" i="16"/>
  <c r="A475" i="16"/>
  <c r="A476" i="16"/>
  <c r="A477" i="16"/>
  <c r="J477" i="16"/>
  <c r="A478" i="16"/>
  <c r="A479" i="16"/>
  <c r="A480" i="16"/>
  <c r="A481" i="16"/>
  <c r="J481" i="16"/>
  <c r="A482" i="16"/>
  <c r="I482" i="16"/>
  <c r="A483" i="16"/>
  <c r="A484" i="16"/>
  <c r="A485" i="16"/>
  <c r="J485" i="16"/>
  <c r="A486" i="16"/>
  <c r="H486" i="16"/>
  <c r="A487" i="16"/>
  <c r="A488" i="16"/>
  <c r="K488" i="16"/>
  <c r="A489" i="16"/>
  <c r="J489" i="16"/>
  <c r="A490" i="16"/>
  <c r="L490" i="16"/>
  <c r="A491" i="16"/>
  <c r="A492" i="16"/>
  <c r="K492" i="16"/>
  <c r="A493" i="16"/>
  <c r="J493" i="16"/>
  <c r="A494" i="16"/>
  <c r="H494" i="16"/>
  <c r="A495" i="16"/>
  <c r="A496" i="16"/>
  <c r="K496" i="16"/>
  <c r="A497" i="16"/>
  <c r="J497" i="16"/>
  <c r="A498" i="16"/>
  <c r="I498" i="16"/>
  <c r="A499" i="16"/>
  <c r="A500" i="16"/>
  <c r="L500" i="16"/>
  <c r="A501" i="16"/>
  <c r="J501" i="16"/>
  <c r="A502" i="16"/>
  <c r="H502" i="16"/>
  <c r="A503" i="16"/>
  <c r="A504" i="16"/>
  <c r="K504" i="16"/>
  <c r="A505" i="16"/>
  <c r="J505" i="16"/>
  <c r="A506" i="16"/>
  <c r="L506" i="16"/>
  <c r="A507" i="16"/>
  <c r="A508" i="16"/>
  <c r="K508" i="16"/>
  <c r="A509" i="16"/>
  <c r="J509" i="16"/>
  <c r="A510" i="16"/>
  <c r="A511" i="16"/>
  <c r="A512" i="16"/>
  <c r="K512" i="16"/>
  <c r="A513" i="16"/>
  <c r="J513" i="16"/>
  <c r="A514" i="16"/>
  <c r="A515" i="16"/>
  <c r="A516" i="16"/>
  <c r="L516" i="16"/>
  <c r="A517" i="16"/>
  <c r="J517" i="16"/>
  <c r="A518" i="16"/>
  <c r="H518" i="16"/>
  <c r="A519" i="16"/>
  <c r="A520" i="16"/>
  <c r="K520" i="16"/>
  <c r="A521" i="16"/>
  <c r="J521" i="16"/>
  <c r="A522" i="16"/>
  <c r="L522" i="16"/>
  <c r="A523" i="16"/>
  <c r="A524" i="16"/>
  <c r="K524" i="16"/>
  <c r="A525" i="16"/>
  <c r="J525" i="16"/>
  <c r="A526" i="16"/>
  <c r="H526" i="16"/>
  <c r="A527" i="16"/>
  <c r="A528" i="16"/>
  <c r="K528" i="16"/>
  <c r="A529" i="16"/>
  <c r="J529" i="16"/>
  <c r="A530" i="16"/>
  <c r="I530" i="16"/>
  <c r="A531" i="16"/>
  <c r="A532" i="16"/>
  <c r="L532" i="16"/>
  <c r="A533" i="16"/>
  <c r="J533" i="16"/>
  <c r="A534" i="16"/>
  <c r="H534" i="16"/>
  <c r="A535" i="16"/>
  <c r="A536" i="16"/>
  <c r="K536" i="16"/>
  <c r="A537" i="16"/>
  <c r="J537" i="16"/>
  <c r="A538" i="16"/>
  <c r="L538" i="16"/>
  <c r="A539" i="16"/>
  <c r="A540" i="16"/>
  <c r="K540" i="16"/>
  <c r="A541" i="16"/>
  <c r="J541" i="16"/>
  <c r="A542" i="16"/>
  <c r="A543" i="16"/>
  <c r="A544" i="16"/>
  <c r="K544" i="16"/>
  <c r="A545" i="16"/>
  <c r="J545" i="16"/>
  <c r="A546" i="16"/>
  <c r="A547" i="16"/>
  <c r="A548" i="16"/>
  <c r="L548" i="16"/>
  <c r="A549" i="16"/>
  <c r="J549" i="16"/>
  <c r="A550" i="16"/>
  <c r="H550" i="16"/>
  <c r="A551" i="16"/>
  <c r="A552" i="16"/>
  <c r="K552" i="16"/>
  <c r="A553" i="16"/>
  <c r="A554" i="16"/>
  <c r="L554" i="16"/>
  <c r="A555" i="16"/>
  <c r="A556" i="16"/>
  <c r="K556" i="16"/>
  <c r="A557" i="16"/>
  <c r="A558" i="16"/>
  <c r="H558" i="16"/>
  <c r="A559" i="16"/>
  <c r="A560" i="16"/>
  <c r="K560" i="16"/>
  <c r="A561" i="16"/>
  <c r="A562" i="16"/>
  <c r="A563" i="16"/>
  <c r="A564" i="16"/>
  <c r="K564" i="16"/>
  <c r="A565" i="16"/>
  <c r="A566" i="16"/>
  <c r="A567" i="16"/>
  <c r="A568" i="16"/>
  <c r="K568" i="16"/>
  <c r="A569" i="16"/>
  <c r="A570" i="16"/>
  <c r="A571" i="16"/>
  <c r="A572" i="16"/>
  <c r="K572" i="16"/>
  <c r="A573" i="16"/>
  <c r="A574" i="16"/>
  <c r="A575" i="16"/>
  <c r="A576" i="16"/>
  <c r="K576" i="16"/>
  <c r="A577" i="16"/>
  <c r="A578" i="16"/>
  <c r="A579" i="16"/>
  <c r="A580" i="16"/>
  <c r="K580" i="16"/>
  <c r="A581" i="16"/>
  <c r="A582" i="16"/>
  <c r="K582" i="16"/>
  <c r="A583" i="16"/>
  <c r="A584" i="16"/>
  <c r="K584" i="16"/>
  <c r="A585" i="16"/>
  <c r="A586" i="16"/>
  <c r="A587" i="16"/>
  <c r="A588" i="16"/>
  <c r="K588" i="16"/>
  <c r="A589" i="16"/>
  <c r="A590" i="16"/>
  <c r="A591" i="16"/>
  <c r="A592" i="16"/>
  <c r="K592" i="16"/>
  <c r="A593" i="16"/>
  <c r="A594" i="16"/>
  <c r="A595" i="16"/>
  <c r="A596" i="16"/>
  <c r="K596" i="16"/>
  <c r="A597" i="16"/>
  <c r="A598" i="16"/>
  <c r="K598" i="16"/>
  <c r="A599" i="16"/>
  <c r="A600" i="16"/>
  <c r="K600" i="16"/>
  <c r="A601" i="16"/>
  <c r="A602" i="16"/>
  <c r="A603" i="16"/>
  <c r="A604" i="16"/>
  <c r="K604" i="16"/>
  <c r="A605" i="16"/>
  <c r="A606" i="16"/>
  <c r="K606" i="16"/>
  <c r="A607" i="16"/>
  <c r="A608" i="16"/>
  <c r="K608" i="16"/>
  <c r="A609" i="16"/>
  <c r="A610" i="16"/>
  <c r="A611" i="16"/>
  <c r="A612" i="16"/>
  <c r="K612" i="16"/>
  <c r="A613" i="16"/>
  <c r="A614" i="16"/>
  <c r="A615" i="16"/>
  <c r="A616" i="16"/>
  <c r="K616" i="16"/>
  <c r="A617" i="16"/>
  <c r="A618" i="16"/>
  <c r="A619" i="16"/>
  <c r="A620" i="16"/>
  <c r="K620" i="16"/>
  <c r="A621" i="16"/>
  <c r="A622" i="16"/>
  <c r="A623" i="16"/>
  <c r="A624" i="16"/>
  <c r="K624" i="16"/>
  <c r="A625" i="16"/>
  <c r="A626" i="16"/>
  <c r="A627" i="16"/>
  <c r="A628" i="16"/>
  <c r="K628" i="16"/>
  <c r="A629" i="16"/>
  <c r="A630" i="16"/>
  <c r="A631" i="16"/>
  <c r="A632" i="16"/>
  <c r="K632" i="16"/>
  <c r="A633" i="16"/>
  <c r="A634" i="16"/>
  <c r="A635" i="16"/>
  <c r="A636" i="16"/>
  <c r="K636" i="16"/>
  <c r="A637" i="16"/>
  <c r="A638" i="16"/>
  <c r="A639" i="16"/>
  <c r="A640" i="16"/>
  <c r="K640" i="16"/>
  <c r="A641" i="16"/>
  <c r="A642" i="16"/>
  <c r="A643" i="16"/>
  <c r="A644" i="16"/>
  <c r="K644" i="16"/>
  <c r="A645" i="16"/>
  <c r="A646" i="16"/>
  <c r="K646" i="16"/>
  <c r="A647" i="16"/>
  <c r="A648" i="16"/>
  <c r="K648" i="16"/>
  <c r="A649" i="16"/>
  <c r="A650" i="16"/>
  <c r="A651" i="16"/>
  <c r="A652" i="16"/>
  <c r="K652" i="16"/>
  <c r="A653" i="16"/>
  <c r="A654" i="16"/>
  <c r="A655" i="16"/>
  <c r="A656" i="16"/>
  <c r="K656" i="16"/>
  <c r="A657" i="16"/>
  <c r="A658" i="16"/>
  <c r="A659" i="16"/>
  <c r="A660" i="16"/>
  <c r="K660" i="16"/>
  <c r="A661" i="16"/>
  <c r="A662" i="16"/>
  <c r="K662" i="16"/>
  <c r="A663" i="16"/>
  <c r="A664" i="16"/>
  <c r="K664" i="16"/>
  <c r="A665" i="16"/>
  <c r="A666" i="16"/>
  <c r="A667" i="16"/>
  <c r="A668" i="16"/>
  <c r="K668" i="16"/>
  <c r="A669" i="16"/>
  <c r="A670" i="16"/>
  <c r="K670" i="16"/>
  <c r="A671" i="16"/>
  <c r="A672" i="16"/>
  <c r="K672" i="16"/>
  <c r="A673" i="16"/>
  <c r="A674" i="16"/>
  <c r="A675" i="16"/>
  <c r="A676" i="16"/>
  <c r="K676" i="16"/>
  <c r="A677" i="16"/>
  <c r="A678" i="16"/>
  <c r="A679" i="16"/>
  <c r="A680" i="16"/>
  <c r="K680" i="16"/>
  <c r="A681" i="16"/>
  <c r="A682" i="16"/>
  <c r="A683" i="16"/>
  <c r="A684" i="16"/>
  <c r="K684" i="16"/>
  <c r="A685" i="16"/>
  <c r="A686" i="16"/>
  <c r="A687" i="16"/>
  <c r="A688" i="16"/>
  <c r="K688" i="16"/>
  <c r="A689" i="16"/>
  <c r="A690" i="16"/>
  <c r="A691" i="16"/>
  <c r="A692" i="16"/>
  <c r="K692" i="16"/>
  <c r="A693" i="16"/>
  <c r="A694" i="16"/>
  <c r="A695" i="16"/>
  <c r="A696" i="16"/>
  <c r="K696" i="16"/>
  <c r="A697" i="16"/>
  <c r="A698" i="16"/>
  <c r="A699" i="16"/>
  <c r="A700" i="16"/>
  <c r="K700" i="16"/>
  <c r="A701" i="16"/>
  <c r="A702" i="16"/>
  <c r="A703" i="16"/>
  <c r="A704" i="16"/>
  <c r="K704" i="16"/>
  <c r="A705" i="16"/>
  <c r="A706" i="16"/>
  <c r="A707" i="16"/>
  <c r="A708" i="16"/>
  <c r="K708" i="16"/>
  <c r="A709" i="16"/>
  <c r="A710" i="16"/>
  <c r="K710" i="16"/>
  <c r="A711" i="16"/>
  <c r="A712" i="16"/>
  <c r="K712" i="16"/>
  <c r="A713" i="16"/>
  <c r="A714" i="16"/>
  <c r="A715" i="16"/>
  <c r="A716" i="16"/>
  <c r="K716" i="16"/>
  <c r="A717" i="16"/>
  <c r="A718" i="16"/>
  <c r="A719" i="16"/>
  <c r="A720" i="16"/>
  <c r="K720" i="16"/>
  <c r="A721" i="16"/>
  <c r="A722" i="16"/>
  <c r="A723" i="16"/>
  <c r="A724" i="16"/>
  <c r="K724" i="16"/>
  <c r="A725" i="16"/>
  <c r="A726" i="16"/>
  <c r="K726" i="16"/>
  <c r="A727" i="16"/>
  <c r="A728" i="16"/>
  <c r="K728" i="16"/>
  <c r="A729" i="16"/>
  <c r="A730" i="16"/>
  <c r="A731" i="16"/>
  <c r="A732" i="16"/>
  <c r="K732" i="16"/>
  <c r="A733" i="16"/>
  <c r="A734" i="16"/>
  <c r="K734" i="16"/>
  <c r="A735" i="16"/>
  <c r="A736" i="16"/>
  <c r="K736" i="16"/>
  <c r="A737" i="16"/>
  <c r="A738" i="16"/>
  <c r="A739" i="16"/>
  <c r="J739" i="16"/>
  <c r="A740" i="16"/>
  <c r="A741" i="16"/>
  <c r="J741" i="16"/>
  <c r="A742" i="16"/>
  <c r="A743" i="16"/>
  <c r="J743" i="16"/>
  <c r="A744" i="16"/>
  <c r="A745" i="16"/>
  <c r="J745" i="16"/>
  <c r="A746" i="16"/>
  <c r="I746" i="16"/>
  <c r="A747" i="16"/>
  <c r="J747" i="16"/>
  <c r="A748" i="16"/>
  <c r="A749" i="16"/>
  <c r="J749" i="16"/>
  <c r="A750" i="16"/>
  <c r="K750" i="16"/>
  <c r="A751" i="16"/>
  <c r="J751" i="16"/>
  <c r="A752" i="16"/>
  <c r="A753" i="16"/>
  <c r="J753" i="16"/>
  <c r="A754" i="16"/>
  <c r="J754" i="16"/>
  <c r="A755" i="16"/>
  <c r="J755" i="16"/>
  <c r="A756" i="16"/>
  <c r="A757" i="16"/>
  <c r="J757" i="16"/>
  <c r="A758" i="16"/>
  <c r="A759" i="16"/>
  <c r="J759" i="16"/>
  <c r="A760" i="16"/>
  <c r="A761" i="16"/>
  <c r="J761" i="16"/>
  <c r="A762" i="16"/>
  <c r="I762" i="16"/>
  <c r="A763" i="16"/>
  <c r="J763" i="16"/>
  <c r="A764" i="16"/>
  <c r="A765" i="16"/>
  <c r="J765" i="16"/>
  <c r="A766" i="16"/>
  <c r="I766" i="16"/>
  <c r="A767" i="16"/>
  <c r="J767" i="16"/>
  <c r="A768" i="16"/>
  <c r="A769" i="16"/>
  <c r="J769" i="16"/>
  <c r="A770" i="16"/>
  <c r="A771" i="16"/>
  <c r="J771" i="16"/>
  <c r="A772" i="16"/>
  <c r="A773" i="16"/>
  <c r="J773" i="16"/>
  <c r="A774" i="16"/>
  <c r="A775" i="16"/>
  <c r="J775" i="16"/>
  <c r="A776" i="16"/>
  <c r="A777" i="16"/>
  <c r="J777" i="16"/>
  <c r="A778" i="16"/>
  <c r="I778" i="16"/>
  <c r="A779" i="16"/>
  <c r="J779" i="16"/>
  <c r="A780" i="16"/>
  <c r="A781" i="16"/>
  <c r="J781" i="16"/>
  <c r="A782" i="16"/>
  <c r="M782" i="16"/>
  <c r="A783" i="16"/>
  <c r="J783" i="16"/>
  <c r="A784" i="16"/>
  <c r="A785" i="16"/>
  <c r="J785" i="16"/>
  <c r="A786" i="16"/>
  <c r="A787" i="16"/>
  <c r="J787" i="16"/>
  <c r="A788" i="16"/>
  <c r="A789" i="16"/>
  <c r="J789" i="16"/>
  <c r="A790" i="16"/>
  <c r="A791" i="16"/>
  <c r="J791" i="16"/>
  <c r="A792" i="16"/>
  <c r="A793" i="16"/>
  <c r="J793" i="16"/>
  <c r="A794" i="16"/>
  <c r="I794" i="16"/>
  <c r="A795" i="16"/>
  <c r="J795" i="16"/>
  <c r="A796" i="16"/>
  <c r="A797" i="16"/>
  <c r="J797" i="16"/>
  <c r="A798" i="16"/>
  <c r="M798" i="16"/>
  <c r="A799" i="16"/>
  <c r="J799" i="16"/>
  <c r="A800" i="16"/>
  <c r="A801" i="16"/>
  <c r="J801" i="16"/>
  <c r="A802" i="16"/>
  <c r="A803" i="16"/>
  <c r="J803" i="16"/>
  <c r="A804" i="16"/>
  <c r="A805" i="16"/>
  <c r="J805" i="16"/>
  <c r="A806" i="16"/>
  <c r="A807" i="16"/>
  <c r="J807" i="16"/>
  <c r="A808" i="16"/>
  <c r="A809" i="16"/>
  <c r="J809" i="16"/>
  <c r="A810" i="16"/>
  <c r="I810" i="16"/>
  <c r="A811" i="16"/>
  <c r="J811" i="16"/>
  <c r="A812" i="16"/>
  <c r="A813" i="16"/>
  <c r="J813" i="16"/>
  <c r="A814" i="16"/>
  <c r="I814" i="16"/>
  <c r="A815" i="16"/>
  <c r="J815" i="16"/>
  <c r="A816" i="16"/>
  <c r="A817" i="16"/>
  <c r="J817" i="16"/>
  <c r="A818" i="16"/>
  <c r="A819" i="16"/>
  <c r="J819" i="16"/>
  <c r="A820" i="16"/>
  <c r="A821" i="16"/>
  <c r="J821" i="16"/>
  <c r="A822" i="16"/>
  <c r="A823" i="16"/>
  <c r="J823" i="16"/>
  <c r="A824" i="16"/>
  <c r="A825" i="16"/>
  <c r="J825" i="16"/>
  <c r="A826" i="16"/>
  <c r="K826" i="16"/>
  <c r="A827" i="16"/>
  <c r="J827" i="16"/>
  <c r="A828" i="16"/>
  <c r="A829" i="16"/>
  <c r="J829" i="16"/>
  <c r="A830" i="16"/>
  <c r="M830" i="16"/>
  <c r="A831" i="16"/>
  <c r="J831" i="16"/>
  <c r="A832" i="16"/>
  <c r="A833" i="16"/>
  <c r="J833" i="16"/>
  <c r="A834" i="16"/>
  <c r="A835" i="16"/>
  <c r="J835" i="16"/>
  <c r="A836" i="16"/>
  <c r="A837" i="16"/>
  <c r="J837" i="16"/>
  <c r="A838" i="16"/>
  <c r="A839" i="16"/>
  <c r="J839" i="16"/>
  <c r="A840" i="16"/>
  <c r="A841" i="16"/>
  <c r="J841" i="16"/>
  <c r="A842" i="16"/>
  <c r="I842" i="16"/>
  <c r="A843" i="16"/>
  <c r="J843" i="16"/>
  <c r="A844" i="16"/>
  <c r="A845" i="16"/>
  <c r="J845" i="16"/>
  <c r="A846" i="16"/>
  <c r="A847" i="16"/>
  <c r="J847" i="16"/>
  <c r="A848" i="16"/>
  <c r="A849" i="16"/>
  <c r="J849" i="16"/>
  <c r="A850" i="16"/>
  <c r="A851" i="16"/>
  <c r="A852" i="16"/>
  <c r="L852" i="16"/>
  <c r="A853" i="16"/>
  <c r="J853" i="16"/>
  <c r="A854" i="16"/>
  <c r="A855" i="16"/>
  <c r="A856" i="16"/>
  <c r="A857" i="16"/>
  <c r="J857" i="16"/>
  <c r="A858" i="16"/>
  <c r="A859" i="16"/>
  <c r="A860" i="16"/>
  <c r="L860" i="16"/>
  <c r="A861" i="16"/>
  <c r="J861" i="16"/>
  <c r="A862" i="16"/>
  <c r="A863" i="16"/>
  <c r="A864" i="16"/>
  <c r="A865" i="16"/>
  <c r="J865" i="16"/>
  <c r="A866" i="16"/>
  <c r="A867" i="16"/>
  <c r="A868" i="16"/>
  <c r="L868" i="16"/>
  <c r="A869" i="16"/>
  <c r="J869" i="16"/>
  <c r="A870" i="16"/>
  <c r="A871" i="16"/>
  <c r="A872" i="16"/>
  <c r="A873" i="16"/>
  <c r="J873" i="16"/>
  <c r="A874" i="16"/>
  <c r="A875" i="16"/>
  <c r="A876" i="16"/>
  <c r="L876" i="16"/>
  <c r="A877" i="16"/>
  <c r="J877" i="16"/>
  <c r="A878" i="16"/>
  <c r="A879" i="16"/>
  <c r="A880" i="16"/>
  <c r="A881" i="16"/>
  <c r="J881" i="16"/>
  <c r="A882" i="16"/>
  <c r="A883" i="16"/>
  <c r="A884" i="16"/>
  <c r="L884" i="16"/>
  <c r="A885" i="16"/>
  <c r="J885" i="16"/>
  <c r="A886" i="16"/>
  <c r="A887" i="16"/>
  <c r="A888" i="16"/>
  <c r="A889" i="16"/>
  <c r="J889" i="16"/>
  <c r="A890" i="16"/>
  <c r="A891" i="16"/>
  <c r="A892" i="16"/>
  <c r="L892" i="16"/>
  <c r="A893" i="16"/>
  <c r="J893" i="16"/>
  <c r="A894" i="16"/>
  <c r="A895" i="16"/>
  <c r="A896" i="16"/>
  <c r="A897" i="16"/>
  <c r="J897" i="16"/>
  <c r="A898" i="16"/>
  <c r="A899" i="16"/>
  <c r="A900" i="16"/>
  <c r="L900" i="16"/>
  <c r="A901" i="16"/>
  <c r="J901" i="16"/>
  <c r="A902" i="16"/>
  <c r="A903" i="16"/>
  <c r="A904" i="16"/>
  <c r="A905" i="16"/>
  <c r="H905" i="16"/>
  <c r="A906" i="16"/>
  <c r="A907" i="16"/>
  <c r="A908" i="16"/>
  <c r="J908" i="16"/>
  <c r="A909" i="16"/>
  <c r="L909" i="16"/>
  <c r="A910" i="16"/>
  <c r="I910" i="16"/>
  <c r="A911" i="16"/>
  <c r="L911" i="16"/>
  <c r="A912" i="16"/>
  <c r="J912" i="16"/>
  <c r="A913" i="16"/>
  <c r="H913" i="16"/>
  <c r="A914" i="16"/>
  <c r="A915" i="16"/>
  <c r="A916" i="16"/>
  <c r="J916" i="16"/>
  <c r="A917" i="16"/>
  <c r="L917" i="16"/>
  <c r="A918" i="16"/>
  <c r="A919" i="16"/>
  <c r="L919" i="16"/>
  <c r="A920" i="16"/>
  <c r="J920" i="16"/>
  <c r="A921" i="16"/>
  <c r="H921" i="16"/>
  <c r="A922" i="16"/>
  <c r="A923" i="16"/>
  <c r="A924" i="16"/>
  <c r="J924" i="16"/>
  <c r="A925" i="16"/>
  <c r="L925" i="16"/>
  <c r="A926" i="16"/>
  <c r="A927" i="16"/>
  <c r="L927" i="16"/>
  <c r="A928" i="16"/>
  <c r="J928" i="16"/>
  <c r="A929" i="16"/>
  <c r="A930" i="16"/>
  <c r="A931" i="16"/>
  <c r="A932" i="16"/>
  <c r="J932" i="16"/>
  <c r="A933" i="16"/>
  <c r="L933" i="16"/>
  <c r="A934" i="16"/>
  <c r="A935" i="16"/>
  <c r="L935" i="16"/>
  <c r="A936" i="16"/>
  <c r="J936" i="16"/>
  <c r="A937" i="16"/>
  <c r="H937" i="16"/>
  <c r="A938" i="16"/>
  <c r="A939" i="16"/>
  <c r="A940" i="16"/>
  <c r="J940" i="16"/>
  <c r="A941" i="16"/>
  <c r="L941" i="16"/>
  <c r="A942" i="16"/>
  <c r="A943" i="16"/>
  <c r="L943" i="16"/>
  <c r="A944" i="16"/>
  <c r="J944" i="16"/>
  <c r="A945" i="16"/>
  <c r="H945" i="16"/>
  <c r="A946" i="16"/>
  <c r="A947" i="16"/>
  <c r="A948" i="16"/>
  <c r="J948" i="16"/>
  <c r="A949" i="16"/>
  <c r="L949" i="16"/>
  <c r="A950" i="16"/>
  <c r="I950" i="16"/>
  <c r="A951" i="16"/>
  <c r="L951" i="16"/>
  <c r="A952" i="16"/>
  <c r="J952" i="16"/>
  <c r="A953" i="16"/>
  <c r="H953" i="16"/>
  <c r="A954" i="16"/>
  <c r="A955" i="16"/>
  <c r="A956" i="16"/>
  <c r="J956" i="16"/>
  <c r="A957" i="16"/>
  <c r="L957" i="16"/>
  <c r="A958" i="16"/>
  <c r="A959" i="16"/>
  <c r="L959" i="16"/>
  <c r="A960" i="16"/>
  <c r="J960" i="16"/>
  <c r="A961" i="16"/>
  <c r="A962" i="16"/>
  <c r="A963" i="16"/>
  <c r="A964" i="16"/>
  <c r="J964" i="16"/>
  <c r="A965" i="16"/>
  <c r="L965" i="16"/>
  <c r="A966" i="16"/>
  <c r="A967" i="16"/>
  <c r="L967" i="16"/>
  <c r="A968" i="16"/>
  <c r="J968" i="16"/>
  <c r="A969" i="16"/>
  <c r="H969" i="16"/>
  <c r="A970" i="16"/>
  <c r="A971" i="16"/>
  <c r="A972" i="16"/>
  <c r="J972" i="16"/>
  <c r="A973" i="16"/>
  <c r="L973" i="16"/>
  <c r="A974" i="16"/>
  <c r="A975" i="16"/>
  <c r="L975" i="16"/>
  <c r="A976" i="16"/>
  <c r="J976" i="16"/>
  <c r="A977" i="16"/>
  <c r="H977" i="16"/>
  <c r="A978" i="16"/>
  <c r="A979" i="16"/>
  <c r="A980" i="16"/>
  <c r="J980" i="16"/>
  <c r="A981" i="16"/>
  <c r="L981" i="16"/>
  <c r="A982" i="16"/>
  <c r="A983" i="16"/>
  <c r="L983" i="16"/>
  <c r="A984" i="16"/>
  <c r="J984" i="16"/>
  <c r="A985" i="16"/>
  <c r="H985" i="16"/>
  <c r="A986" i="16"/>
  <c r="A987" i="16"/>
  <c r="A988" i="16"/>
  <c r="J988" i="16"/>
  <c r="A989" i="16"/>
  <c r="L989" i="16"/>
  <c r="A990" i="16"/>
  <c r="A991" i="16"/>
  <c r="L991" i="16"/>
  <c r="A992" i="16"/>
  <c r="J992" i="16"/>
  <c r="A993" i="16"/>
  <c r="H993" i="16"/>
  <c r="A994" i="16"/>
  <c r="A995" i="16"/>
  <c r="A996" i="16"/>
  <c r="J996" i="16"/>
  <c r="A997" i="16"/>
  <c r="L997" i="16"/>
  <c r="A998" i="16"/>
  <c r="A999" i="16"/>
  <c r="L999" i="16"/>
  <c r="A1000" i="16"/>
  <c r="J1000" i="16"/>
  <c r="A1001" i="16"/>
  <c r="H1001" i="16"/>
  <c r="A1002" i="16"/>
  <c r="A1003" i="16"/>
  <c r="A1004" i="16"/>
  <c r="J1004" i="16"/>
  <c r="A1005" i="16"/>
  <c r="L1005" i="16"/>
  <c r="A1006" i="16"/>
  <c r="A1007" i="16"/>
  <c r="L1007" i="16"/>
  <c r="A1008" i="16"/>
  <c r="J1008" i="16"/>
  <c r="A1009" i="16"/>
  <c r="H1009" i="16"/>
  <c r="A1010" i="16"/>
  <c r="A1011" i="16"/>
  <c r="A1012" i="16"/>
  <c r="J1012" i="16"/>
  <c r="A1013" i="16"/>
  <c r="L1013" i="16"/>
  <c r="A1014" i="16"/>
  <c r="A1015" i="16"/>
  <c r="L1015" i="16"/>
  <c r="A1016" i="16"/>
  <c r="J1016" i="16"/>
  <c r="A1017" i="16"/>
  <c r="H1017" i="16"/>
  <c r="A1018" i="16"/>
  <c r="A1019" i="16"/>
  <c r="A1020" i="16"/>
  <c r="J1020" i="16"/>
  <c r="A1021" i="16"/>
  <c r="L1021" i="16"/>
  <c r="A1022" i="16"/>
  <c r="A1023" i="16"/>
  <c r="L1023" i="16"/>
  <c r="A1024" i="16"/>
  <c r="J1024" i="16"/>
  <c r="A1025" i="16"/>
  <c r="A1026" i="16"/>
  <c r="A1027" i="16"/>
  <c r="A1028" i="16"/>
  <c r="J1028" i="16"/>
  <c r="A1029" i="16"/>
  <c r="L1029" i="16"/>
  <c r="A1030" i="16"/>
  <c r="M1030" i="16"/>
  <c r="A1031" i="16"/>
  <c r="L1031" i="16"/>
  <c r="A1032" i="16"/>
  <c r="J1032" i="16"/>
  <c r="A1033" i="16"/>
  <c r="H1033" i="16"/>
  <c r="A1034" i="16"/>
  <c r="A1035" i="16"/>
  <c r="A1036" i="16"/>
  <c r="J1036" i="16"/>
  <c r="A1037" i="16"/>
  <c r="L1037" i="16"/>
  <c r="A1038" i="16"/>
  <c r="A1039" i="16"/>
  <c r="L1039" i="16"/>
  <c r="A1040" i="16"/>
  <c r="J1040" i="16"/>
  <c r="A1041" i="16"/>
  <c r="H1041" i="16"/>
  <c r="A1042" i="16"/>
  <c r="A1043" i="16"/>
  <c r="A1044" i="16"/>
  <c r="J1044" i="16"/>
  <c r="A1045" i="16"/>
  <c r="L1045" i="16"/>
  <c r="A1046" i="16"/>
  <c r="A1047" i="16"/>
  <c r="L1047" i="16"/>
  <c r="A1048" i="16"/>
  <c r="J1048" i="16"/>
  <c r="A1049" i="16"/>
  <c r="H1049" i="16"/>
  <c r="A1050" i="16"/>
  <c r="I1050" i="16"/>
  <c r="A1051" i="16"/>
  <c r="A1052" i="16"/>
  <c r="J1052" i="16"/>
  <c r="A1053" i="16"/>
  <c r="L1053" i="16"/>
  <c r="A1054" i="16"/>
  <c r="A1055" i="16"/>
  <c r="L1055" i="16"/>
  <c r="A1056" i="16"/>
  <c r="J1056" i="16"/>
  <c r="A1057" i="16"/>
  <c r="H1057" i="16"/>
  <c r="A1058" i="16"/>
  <c r="A1059" i="16"/>
  <c r="A1060" i="16"/>
  <c r="J1060" i="16"/>
  <c r="A1061" i="16"/>
  <c r="L1061" i="16"/>
  <c r="A1062" i="16"/>
  <c r="M1062" i="16"/>
  <c r="A1063" i="16"/>
  <c r="L1063" i="16"/>
  <c r="A1064" i="16"/>
  <c r="J1064" i="16"/>
  <c r="A1065" i="16"/>
  <c r="H1065" i="16"/>
  <c r="A1066" i="16"/>
  <c r="A1067" i="16"/>
  <c r="A1068" i="16"/>
  <c r="J1068" i="16"/>
  <c r="A1069" i="16"/>
  <c r="L1069" i="16"/>
  <c r="A1070" i="16"/>
  <c r="A1071" i="16"/>
  <c r="L1071" i="16"/>
  <c r="A1072" i="16"/>
  <c r="J1072" i="16"/>
  <c r="A1073" i="16"/>
  <c r="H1073" i="16"/>
  <c r="A1074" i="16"/>
  <c r="K1074" i="16"/>
  <c r="A1075" i="16"/>
  <c r="A1076" i="16"/>
  <c r="J1076" i="16"/>
  <c r="A1077" i="16"/>
  <c r="A1078" i="16"/>
  <c r="A1079" i="16"/>
  <c r="I1079" i="16"/>
  <c r="A1080" i="16"/>
  <c r="K1080" i="16"/>
  <c r="A1081" i="16"/>
  <c r="A1082" i="16"/>
  <c r="A1083" i="16"/>
  <c r="I1083" i="16"/>
  <c r="A1084" i="16"/>
  <c r="K1084" i="16"/>
  <c r="A1085" i="16"/>
  <c r="A1086" i="16"/>
  <c r="A1087" i="16"/>
  <c r="K1087" i="16"/>
  <c r="A1088" i="16"/>
  <c r="K1088" i="16"/>
  <c r="A1089" i="16"/>
  <c r="K1089" i="16"/>
  <c r="A1090" i="16"/>
  <c r="A1091" i="16"/>
  <c r="K1091" i="16"/>
  <c r="A1092" i="16"/>
  <c r="K1092" i="16"/>
  <c r="A1093" i="16"/>
  <c r="K1093" i="16"/>
  <c r="A1094" i="16"/>
  <c r="A1095" i="16"/>
  <c r="K1095" i="16"/>
  <c r="A1096" i="16"/>
  <c r="K1096" i="16"/>
  <c r="A1097" i="16"/>
  <c r="K1097" i="16"/>
  <c r="A1098" i="16"/>
  <c r="A1099" i="16"/>
  <c r="K1099" i="16"/>
  <c r="A1100" i="16"/>
  <c r="K1100" i="16"/>
  <c r="A1101" i="16"/>
  <c r="K1101" i="16"/>
  <c r="A1102" i="16"/>
  <c r="A1103" i="16"/>
  <c r="K1103" i="16"/>
  <c r="A1104" i="16"/>
  <c r="K1104" i="16"/>
  <c r="A1105" i="16"/>
  <c r="K1105" i="16"/>
  <c r="A1106" i="16"/>
  <c r="A1107" i="16"/>
  <c r="K1107" i="16"/>
  <c r="A1108" i="16"/>
  <c r="K1108" i="16"/>
  <c r="A1109" i="16"/>
  <c r="K1109" i="16"/>
  <c r="A1110" i="16"/>
  <c r="A1111" i="16"/>
  <c r="K1111" i="16"/>
  <c r="A1112" i="16"/>
  <c r="K1112" i="16"/>
  <c r="A1113" i="16"/>
  <c r="K1113" i="16"/>
  <c r="A1114" i="16"/>
  <c r="A1115" i="16"/>
  <c r="K1115" i="16"/>
  <c r="A1116" i="16"/>
  <c r="K1116" i="16"/>
  <c r="A1117" i="16"/>
  <c r="K1117" i="16"/>
  <c r="A1118" i="16"/>
  <c r="A1119" i="16"/>
  <c r="K1119" i="16"/>
  <c r="A1120" i="16"/>
  <c r="K1120" i="16"/>
  <c r="A1121" i="16"/>
  <c r="K1121" i="16"/>
  <c r="A1122" i="16"/>
  <c r="A1123" i="16"/>
  <c r="K1123" i="16"/>
  <c r="A1124" i="16"/>
  <c r="K1124" i="16"/>
  <c r="A1125" i="16"/>
  <c r="K1125" i="16"/>
  <c r="A1126" i="16"/>
  <c r="A1127" i="16"/>
  <c r="K1127" i="16"/>
  <c r="A1128" i="16"/>
  <c r="K1128" i="16"/>
  <c r="A1129" i="16"/>
  <c r="K1129" i="16"/>
  <c r="A1130" i="16"/>
  <c r="A1131" i="16"/>
  <c r="K1131" i="16"/>
  <c r="A1132" i="16"/>
  <c r="K1132" i="16"/>
  <c r="A1133" i="16"/>
  <c r="K1133" i="16"/>
  <c r="A1134" i="16"/>
  <c r="A1135" i="16"/>
  <c r="K1135" i="16"/>
  <c r="A1136" i="16"/>
  <c r="K1136" i="16"/>
  <c r="A1137" i="16"/>
  <c r="K1137" i="16"/>
  <c r="A1138" i="16"/>
  <c r="A1139" i="16"/>
  <c r="K1139" i="16"/>
  <c r="A1140" i="16"/>
  <c r="K1140" i="16"/>
  <c r="A1141" i="16"/>
  <c r="K1141" i="16"/>
  <c r="A1142" i="16"/>
  <c r="A1143" i="16"/>
  <c r="K1143" i="16"/>
  <c r="A1144" i="16"/>
  <c r="K1144" i="16"/>
  <c r="A1145" i="16"/>
  <c r="K1145" i="16"/>
  <c r="A1146" i="16"/>
  <c r="A1147" i="16"/>
  <c r="K1147" i="16"/>
  <c r="A1148" i="16"/>
  <c r="K1148" i="16"/>
  <c r="A1149" i="16"/>
  <c r="K1149" i="16"/>
  <c r="A1150" i="16"/>
  <c r="A1151" i="16"/>
  <c r="K1151" i="16"/>
  <c r="A1152" i="16"/>
  <c r="K1152" i="16"/>
  <c r="A1153" i="16"/>
  <c r="K1153" i="16"/>
  <c r="A1154" i="16"/>
  <c r="A1155" i="16"/>
  <c r="K1155" i="16"/>
  <c r="A1156" i="16"/>
  <c r="K1156" i="16"/>
  <c r="A1157" i="16"/>
  <c r="A1158" i="16"/>
  <c r="A1159" i="16"/>
  <c r="M1159" i="16"/>
  <c r="A1160" i="16"/>
  <c r="L1160" i="16"/>
  <c r="A1161" i="16"/>
  <c r="H1161" i="16"/>
  <c r="A1162" i="16"/>
  <c r="A1163" i="16"/>
  <c r="A1164" i="16"/>
  <c r="L1164" i="16"/>
  <c r="A1165" i="16"/>
  <c r="L1165" i="16"/>
  <c r="A1166" i="16"/>
  <c r="A1167" i="16"/>
  <c r="A1168" i="16"/>
  <c r="L1168" i="16"/>
  <c r="A1169" i="16"/>
  <c r="A1170" i="16"/>
  <c r="A1171" i="16"/>
  <c r="A1172" i="16"/>
  <c r="L1172" i="16"/>
  <c r="A1173" i="16"/>
  <c r="A1174" i="16"/>
  <c r="A1175" i="16"/>
  <c r="A1176" i="16"/>
  <c r="L1176" i="16"/>
  <c r="A1177" i="16"/>
  <c r="K1177" i="16"/>
  <c r="A1178" i="16"/>
  <c r="A1179" i="16"/>
  <c r="A1180" i="16"/>
  <c r="L1180" i="16"/>
  <c r="A1181" i="16"/>
  <c r="A1182" i="16"/>
  <c r="A1183" i="16"/>
  <c r="A1184" i="16"/>
  <c r="L1184" i="16"/>
  <c r="A1185" i="16"/>
  <c r="A1186" i="16"/>
  <c r="A1187" i="16"/>
  <c r="A1188" i="16"/>
  <c r="L1188" i="16"/>
  <c r="A1189" i="16"/>
  <c r="M1189" i="16"/>
  <c r="A1190" i="16"/>
  <c r="A1191" i="16"/>
  <c r="A1192" i="16"/>
  <c r="L1192" i="16"/>
  <c r="A1193" i="16"/>
  <c r="K1193" i="16"/>
  <c r="A1194" i="16"/>
  <c r="J1194" i="16"/>
  <c r="A1195" i="16"/>
  <c r="A1196" i="16"/>
  <c r="L1196" i="16"/>
  <c r="A1197" i="16"/>
  <c r="A1198" i="16"/>
  <c r="A1199" i="16"/>
  <c r="A1200" i="16"/>
  <c r="L1200" i="16"/>
  <c r="A1201" i="16"/>
  <c r="K1201" i="16"/>
  <c r="A1202" i="16"/>
  <c r="A1203" i="16"/>
  <c r="A1204" i="16"/>
  <c r="L1204" i="16"/>
  <c r="A1205" i="16"/>
  <c r="M1205" i="16"/>
  <c r="A1206" i="16"/>
  <c r="A1207" i="16"/>
  <c r="M1207" i="16"/>
  <c r="A1208" i="16"/>
  <c r="L1208" i="16"/>
  <c r="A1209" i="16"/>
  <c r="A1210" i="16"/>
  <c r="A1211" i="16"/>
  <c r="A1212" i="16"/>
  <c r="L1212" i="16"/>
  <c r="A1213" i="16"/>
  <c r="M1213" i="16"/>
  <c r="A1214" i="16"/>
  <c r="A1215" i="16"/>
  <c r="L1215" i="16"/>
  <c r="A1216" i="16"/>
  <c r="L1216" i="16"/>
  <c r="A1217" i="16"/>
  <c r="A1218" i="16"/>
  <c r="A1219" i="16"/>
  <c r="K1219" i="16"/>
  <c r="A1220" i="16"/>
  <c r="L1220" i="16"/>
  <c r="A1221" i="16"/>
  <c r="A1222" i="16"/>
  <c r="A1223" i="16"/>
  <c r="A1224" i="16"/>
  <c r="L1224" i="16"/>
  <c r="A1225" i="16"/>
  <c r="H1225" i="16"/>
  <c r="A1226" i="16"/>
  <c r="A1227" i="16"/>
  <c r="H1227" i="16"/>
  <c r="A1228" i="16"/>
  <c r="L1228" i="16"/>
  <c r="A1229" i="16"/>
  <c r="A1230" i="16"/>
  <c r="A1231" i="16"/>
  <c r="I1231" i="16"/>
  <c r="A1232" i="16"/>
  <c r="L1232" i="16"/>
  <c r="A1233" i="16"/>
  <c r="K1233" i="16"/>
  <c r="A1234" i="16"/>
  <c r="A1235" i="16"/>
  <c r="A1236" i="16"/>
  <c r="L1236" i="16"/>
  <c r="A1237" i="16"/>
  <c r="A1238" i="16"/>
  <c r="A1239" i="16"/>
  <c r="M1239" i="16"/>
  <c r="A1240" i="16"/>
  <c r="L1240" i="16"/>
  <c r="A1241" i="16"/>
  <c r="A1242" i="16"/>
  <c r="I1242" i="16"/>
  <c r="A1243" i="16"/>
  <c r="A1244" i="16"/>
  <c r="A1245" i="16"/>
  <c r="M1245" i="16"/>
  <c r="A1246" i="16"/>
  <c r="A1247" i="16"/>
  <c r="L1247" i="16"/>
  <c r="A1248" i="16"/>
  <c r="A1249" i="16"/>
  <c r="K1249" i="16"/>
  <c r="A1250" i="16"/>
  <c r="A1251" i="16"/>
  <c r="K1251" i="16"/>
  <c r="A1252" i="16"/>
  <c r="A1253" i="16"/>
  <c r="M1253" i="16"/>
  <c r="A1254" i="16"/>
  <c r="A1255" i="16"/>
  <c r="A1256" i="16"/>
  <c r="A1257" i="16"/>
  <c r="H1257" i="16"/>
  <c r="A1258" i="16"/>
  <c r="A1259" i="16"/>
  <c r="H1259" i="16"/>
  <c r="A1260" i="16"/>
  <c r="A1261" i="16"/>
  <c r="M1261" i="16"/>
  <c r="A1262" i="16"/>
  <c r="I1262" i="16"/>
  <c r="A1263" i="16"/>
  <c r="I1263" i="16"/>
  <c r="A1264" i="16"/>
  <c r="A1265" i="16"/>
  <c r="A1266" i="16"/>
  <c r="J1266" i="16"/>
  <c r="A1267" i="16"/>
  <c r="A1268" i="16"/>
  <c r="A1269" i="16"/>
  <c r="A1270" i="16"/>
  <c r="A1271" i="16"/>
  <c r="J1271" i="16"/>
  <c r="A1272" i="16"/>
  <c r="L1272" i="16"/>
  <c r="A1273" i="16"/>
  <c r="A1274" i="16"/>
  <c r="A1275" i="16"/>
  <c r="J1275" i="16"/>
  <c r="A1276" i="16"/>
  <c r="L1276" i="16"/>
  <c r="A1277" i="16"/>
  <c r="A1278" i="16"/>
  <c r="H1278" i="16"/>
  <c r="A1279" i="16"/>
  <c r="J1279" i="16"/>
  <c r="A1280" i="16"/>
  <c r="L1280" i="16"/>
  <c r="A1281" i="16"/>
  <c r="A1282" i="16"/>
  <c r="H1282" i="16"/>
  <c r="A1283" i="16"/>
  <c r="J1283" i="16"/>
  <c r="A1284" i="16"/>
  <c r="L1284" i="16"/>
  <c r="A1285" i="16"/>
  <c r="A1286" i="16"/>
  <c r="H1286" i="16"/>
  <c r="A1287" i="16"/>
  <c r="J1287" i="16"/>
  <c r="A1288" i="16"/>
  <c r="L1288" i="16"/>
  <c r="A1289" i="16"/>
  <c r="A1290" i="16"/>
  <c r="A1291" i="16"/>
  <c r="J1291" i="16"/>
  <c r="A1292" i="16"/>
  <c r="L1292" i="16"/>
  <c r="A1293" i="16"/>
  <c r="A1294" i="16"/>
  <c r="H1294" i="16"/>
  <c r="A1295" i="16"/>
  <c r="J1295" i="16"/>
  <c r="A1296" i="16"/>
  <c r="L1296" i="16"/>
  <c r="A1297" i="16"/>
  <c r="A1298" i="16"/>
  <c r="H1298" i="16"/>
  <c r="A1299" i="16"/>
  <c r="J1299" i="16"/>
  <c r="A1300" i="16"/>
  <c r="L1300" i="16"/>
  <c r="A1301" i="16"/>
  <c r="A1302" i="16"/>
  <c r="A1303" i="16"/>
  <c r="J1303" i="16"/>
  <c r="A1304" i="16"/>
  <c r="L1304" i="16"/>
  <c r="A1305" i="16"/>
  <c r="A1306" i="16"/>
  <c r="H1306" i="16"/>
  <c r="A1307" i="16"/>
  <c r="J1307" i="16"/>
  <c r="A1308" i="16"/>
  <c r="L1308" i="16"/>
  <c r="A1309" i="16"/>
  <c r="A1310" i="16"/>
  <c r="H1310" i="16"/>
  <c r="A1311" i="16"/>
  <c r="J1311" i="16"/>
  <c r="A1312" i="16"/>
  <c r="L1312" i="16"/>
  <c r="A1313" i="16"/>
  <c r="A1314" i="16"/>
  <c r="A1315" i="16"/>
  <c r="J1315" i="16"/>
  <c r="A1316" i="16"/>
  <c r="L1316" i="16"/>
  <c r="A1317" i="16"/>
  <c r="A1318" i="16"/>
  <c r="A1319" i="16"/>
  <c r="A1320" i="16"/>
  <c r="A1321" i="16"/>
  <c r="A1322" i="16"/>
  <c r="H1322" i="16"/>
  <c r="A1323" i="16"/>
  <c r="A1324" i="16"/>
  <c r="A1325" i="16"/>
  <c r="A1326" i="16"/>
  <c r="A1327" i="16"/>
  <c r="A1328" i="16"/>
  <c r="A1329" i="16"/>
  <c r="A1330" i="16"/>
  <c r="A1331" i="16"/>
  <c r="A1332" i="16"/>
  <c r="A1333" i="16"/>
  <c r="A1334" i="16"/>
  <c r="A1335" i="16"/>
  <c r="A1336" i="16"/>
  <c r="A1337" i="16"/>
  <c r="A1338" i="16"/>
  <c r="H1338" i="16"/>
  <c r="A1339" i="16"/>
  <c r="A1340" i="16"/>
  <c r="A1341" i="16"/>
  <c r="A1342" i="16"/>
  <c r="A1343" i="16"/>
  <c r="A1344" i="16"/>
  <c r="A1345" i="16"/>
  <c r="A1346" i="16"/>
  <c r="A1347" i="16"/>
  <c r="A1348" i="16"/>
  <c r="A1349" i="16"/>
  <c r="A1350" i="16"/>
  <c r="A1351" i="16"/>
  <c r="A1352" i="16"/>
  <c r="A1353" i="16"/>
  <c r="H1353" i="16"/>
  <c r="A1354" i="16"/>
  <c r="H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H1382" i="16"/>
  <c r="A1383" i="16"/>
  <c r="J1383" i="16"/>
  <c r="A1384" i="16"/>
  <c r="L1384" i="16"/>
  <c r="A1385" i="16"/>
  <c r="A1386" i="16"/>
  <c r="A1387" i="16"/>
  <c r="J1387" i="16"/>
  <c r="A1388" i="16"/>
  <c r="L1388" i="16"/>
  <c r="A1389" i="16"/>
  <c r="A1390" i="16"/>
  <c r="H1390" i="16"/>
  <c r="A1391" i="16"/>
  <c r="J1391" i="16"/>
  <c r="A1392" i="16"/>
  <c r="L1392" i="16"/>
  <c r="A1393" i="16"/>
  <c r="A1394" i="16"/>
  <c r="A1395" i="16"/>
  <c r="J1395" i="16"/>
  <c r="A1396" i="16"/>
  <c r="L1396" i="16"/>
  <c r="A1397" i="16"/>
  <c r="A1398" i="16"/>
  <c r="A1399" i="16"/>
  <c r="J1399" i="16"/>
  <c r="A1400" i="16"/>
  <c r="L1400" i="16"/>
  <c r="A1401" i="16"/>
  <c r="A1402" i="16"/>
  <c r="H1402" i="16"/>
  <c r="A1403" i="16"/>
  <c r="J1403" i="16"/>
  <c r="A1404" i="16"/>
  <c r="L1404" i="16"/>
  <c r="A1405" i="16"/>
  <c r="A1406" i="16"/>
  <c r="A1407" i="16"/>
  <c r="J1407" i="16"/>
  <c r="A1408" i="16"/>
  <c r="L1408" i="16"/>
  <c r="A1409" i="16"/>
  <c r="A1410" i="16"/>
  <c r="A1411" i="16"/>
  <c r="J1411" i="16"/>
  <c r="A1412" i="16"/>
  <c r="L1412" i="16"/>
  <c r="A1413" i="16"/>
  <c r="A1414" i="16"/>
  <c r="H1414" i="16"/>
  <c r="A1415" i="16"/>
  <c r="J1415" i="16"/>
  <c r="A1416" i="16"/>
  <c r="L1416" i="16"/>
  <c r="A1417" i="16"/>
  <c r="A1418" i="16"/>
  <c r="A1419" i="16"/>
  <c r="J1419" i="16"/>
  <c r="A1420" i="16"/>
  <c r="L1420" i="16"/>
  <c r="A1421" i="16"/>
  <c r="A1422" i="16"/>
  <c r="H1422" i="16"/>
  <c r="A1423" i="16"/>
  <c r="J1423" i="16"/>
  <c r="A1424" i="16"/>
  <c r="L1424" i="16"/>
  <c r="A1425" i="16"/>
  <c r="A1426" i="16"/>
  <c r="A1427" i="16"/>
  <c r="J1427" i="16"/>
  <c r="A1428" i="16"/>
  <c r="L1428" i="16"/>
  <c r="A1429" i="16"/>
  <c r="A1430" i="16"/>
  <c r="A1431" i="16"/>
  <c r="J1431" i="16"/>
  <c r="A1432" i="16"/>
  <c r="L1432" i="16"/>
  <c r="A1433" i="16"/>
  <c r="A1434" i="16"/>
  <c r="H1434" i="16"/>
  <c r="A1435" i="16"/>
  <c r="K1435" i="16"/>
  <c r="A1436" i="16"/>
  <c r="H1436" i="16"/>
  <c r="A1437" i="16"/>
  <c r="A1438" i="16"/>
  <c r="A1439" i="16"/>
  <c r="J1439" i="16"/>
  <c r="A1440" i="16"/>
  <c r="H1440" i="16"/>
  <c r="A1441" i="16"/>
  <c r="A1442" i="16"/>
  <c r="A1443" i="16"/>
  <c r="I1443" i="16"/>
  <c r="A1444" i="16"/>
  <c r="L1444" i="16"/>
  <c r="A1445" i="16"/>
  <c r="A1446" i="16"/>
  <c r="A1447" i="16"/>
  <c r="A1448" i="16"/>
  <c r="A1449" i="16"/>
  <c r="L1449" i="16"/>
  <c r="A1450" i="16"/>
  <c r="A1451" i="16"/>
  <c r="A1452" i="16"/>
  <c r="A1453" i="16"/>
  <c r="K1453" i="16"/>
  <c r="A1454" i="16"/>
  <c r="L1454" i="16"/>
  <c r="A1455" i="16"/>
  <c r="A1456" i="16"/>
  <c r="A1457" i="16"/>
  <c r="A1458" i="16"/>
  <c r="L1458" i="16"/>
  <c r="A1459" i="16"/>
  <c r="A1460" i="16"/>
  <c r="A1461" i="16"/>
  <c r="H1461" i="16"/>
  <c r="A1462" i="16"/>
  <c r="L1462" i="16"/>
  <c r="A1463" i="16"/>
  <c r="I1463" i="16"/>
  <c r="A1464" i="16"/>
  <c r="A1465" i="16"/>
  <c r="A1466" i="16"/>
  <c r="A1467" i="16"/>
  <c r="A1468" i="16"/>
  <c r="A1469" i="16"/>
  <c r="A1470" i="16"/>
  <c r="A1471" i="16"/>
  <c r="A1472" i="16"/>
  <c r="A1473" i="16"/>
  <c r="A1474" i="16"/>
  <c r="A1475" i="16"/>
  <c r="H1476" i="16"/>
  <c r="J1477" i="16"/>
  <c r="H1478" i="16"/>
  <c r="L1478" i="16"/>
  <c r="L1480" i="16"/>
  <c r="J1481" i="16"/>
  <c r="L1482" i="16"/>
  <c r="H1482" i="16"/>
  <c r="J1483" i="16"/>
  <c r="L1484" i="16"/>
  <c r="J1485" i="16"/>
  <c r="H1486" i="16"/>
  <c r="I1487" i="16"/>
  <c r="L1488" i="16"/>
  <c r="H1488" i="16"/>
  <c r="J1489" i="16"/>
  <c r="L1490" i="16"/>
  <c r="J1491" i="16"/>
  <c r="H1492" i="16"/>
  <c r="J1493" i="16"/>
  <c r="L1494" i="16"/>
  <c r="I1495" i="16"/>
  <c r="H1496" i="16"/>
  <c r="L1496" i="16"/>
  <c r="J1497" i="16"/>
  <c r="L1498" i="16"/>
  <c r="H1498" i="16"/>
  <c r="J1499" i="16"/>
  <c r="H1500" i="16"/>
  <c r="L1500" i="16"/>
  <c r="J1501" i="16"/>
  <c r="L1502" i="16"/>
  <c r="H1502" i="16"/>
  <c r="H1504" i="16"/>
  <c r="J1505" i="16"/>
  <c r="H1506" i="16"/>
  <c r="L1506" i="16"/>
  <c r="L1508" i="16"/>
  <c r="J1509" i="16"/>
  <c r="L1510" i="16"/>
  <c r="H1510" i="16"/>
  <c r="J1511" i="16"/>
  <c r="L1512" i="16"/>
  <c r="L1513" i="16"/>
  <c r="J1514" i="16"/>
  <c r="H1515" i="16"/>
  <c r="H1517" i="16"/>
  <c r="L1519" i="16"/>
  <c r="J1520" i="16"/>
  <c r="J1522" i="16"/>
  <c r="I1524" i="16"/>
  <c r="L1525" i="16"/>
  <c r="H1527" i="16"/>
  <c r="L1529" i="16"/>
  <c r="H1531" i="16"/>
  <c r="I1532" i="16"/>
  <c r="H1533" i="16"/>
  <c r="L1535" i="16"/>
  <c r="J1538" i="16"/>
  <c r="L1539" i="16"/>
  <c r="K1540" i="16"/>
  <c r="L1541" i="16"/>
  <c r="J1542" i="16"/>
  <c r="H1543" i="16"/>
  <c r="J1544" i="16"/>
  <c r="J1546" i="16"/>
  <c r="H1547" i="16"/>
  <c r="I1548" i="16"/>
  <c r="J1550" i="16"/>
  <c r="L1551" i="16"/>
  <c r="J1552" i="16"/>
  <c r="H1553" i="16"/>
  <c r="L1555" i="16"/>
  <c r="I1556" i="16"/>
  <c r="L1557" i="16"/>
  <c r="J1558" i="16"/>
  <c r="J1560" i="16"/>
  <c r="L1561" i="16"/>
  <c r="J1562" i="16"/>
  <c r="K1564" i="16"/>
  <c r="J1566" i="16"/>
  <c r="L1567" i="16"/>
  <c r="J1568" i="16"/>
  <c r="H1569" i="16"/>
  <c r="L1571" i="16"/>
  <c r="L1573" i="16"/>
  <c r="J1574" i="16"/>
  <c r="H1575" i="16"/>
  <c r="J1576" i="16"/>
  <c r="J1578" i="16"/>
  <c r="H1579" i="16"/>
  <c r="H1581" i="16"/>
  <c r="L1584" i="16"/>
  <c r="L1586" i="16"/>
  <c r="H1588" i="16"/>
  <c r="L1590" i="16"/>
  <c r="J1591" i="16"/>
  <c r="H1592" i="16"/>
  <c r="I1593" i="16"/>
  <c r="H1594" i="16"/>
  <c r="J1595" i="16"/>
  <c r="L1596" i="16"/>
  <c r="J1597" i="16"/>
  <c r="H1598" i="16"/>
  <c r="L1600" i="16"/>
  <c r="L1602" i="16"/>
  <c r="H1604" i="16"/>
  <c r="L1606" i="16"/>
  <c r="H1608" i="16"/>
  <c r="L1610" i="16"/>
  <c r="H1612" i="16"/>
  <c r="J1613" i="16"/>
  <c r="L1614" i="16"/>
  <c r="H1616" i="16"/>
  <c r="L1618" i="16"/>
  <c r="L1619" i="16"/>
  <c r="H1620" i="16"/>
  <c r="L1622" i="16"/>
  <c r="H1624" i="16"/>
  <c r="L1626" i="16"/>
  <c r="H1628" i="16"/>
  <c r="L1630" i="16"/>
  <c r="M1631" i="16"/>
  <c r="J1633" i="16"/>
  <c r="L1634" i="16"/>
  <c r="J1635" i="16"/>
  <c r="J1637" i="16"/>
  <c r="J1639" i="16"/>
  <c r="H1640" i="16"/>
  <c r="J1641" i="16"/>
  <c r="L1642" i="16"/>
  <c r="J1643" i="16"/>
  <c r="H1644" i="16"/>
  <c r="I1645" i="16"/>
  <c r="H1646" i="16"/>
  <c r="K1648" i="16"/>
  <c r="H1650" i="16"/>
  <c r="K1652" i="16"/>
  <c r="J1654" i="16"/>
  <c r="H1655" i="16"/>
  <c r="L1655" i="16"/>
  <c r="H1662" i="16"/>
  <c r="K1665" i="16"/>
  <c r="I1666" i="16"/>
  <c r="H1667" i="16"/>
  <c r="E30" i="56"/>
  <c r="A49" i="56"/>
  <c r="E30" i="55"/>
  <c r="F30" i="55" s="1"/>
  <c r="G30" i="55" s="1"/>
  <c r="H30" i="55" s="1"/>
  <c r="I30" i="55" s="1"/>
  <c r="J30" i="55" s="1"/>
  <c r="K30" i="55" s="1"/>
  <c r="L30" i="55" s="1"/>
  <c r="M30" i="55" s="1"/>
  <c r="N30" i="55" s="1"/>
  <c r="O30" i="55" s="1"/>
  <c r="P30" i="55" s="1"/>
  <c r="Q30" i="55" s="1"/>
  <c r="R30" i="55" s="1"/>
  <c r="S30" i="55" s="1"/>
  <c r="T30" i="55" s="1"/>
  <c r="U30" i="55" s="1"/>
  <c r="V30" i="55" s="1"/>
  <c r="W30" i="55" s="1"/>
  <c r="X30" i="55" s="1"/>
  <c r="Y30" i="55" s="1"/>
  <c r="Z30" i="55" s="1"/>
  <c r="AA30" i="55" s="1"/>
  <c r="AB30" i="55" s="1"/>
  <c r="AC30" i="55" s="1"/>
  <c r="AD30" i="55" s="1"/>
  <c r="AE30" i="55" s="1"/>
  <c r="AF30" i="55" s="1"/>
  <c r="AG30" i="55" s="1"/>
  <c r="AH30" i="55" s="1"/>
  <c r="AI30" i="55" s="1"/>
  <c r="AJ30" i="55" s="1"/>
  <c r="AK30" i="55" s="1"/>
  <c r="AL30" i="55" s="1"/>
  <c r="AM30" i="55" s="1"/>
  <c r="AN30" i="55" s="1"/>
  <c r="AO30" i="55" s="1"/>
  <c r="AP30" i="55" s="1"/>
  <c r="AQ30" i="55" s="1"/>
  <c r="AR30" i="55" s="1"/>
  <c r="AS30" i="55" s="1"/>
  <c r="AT30" i="55" s="1"/>
  <c r="AU30" i="55" s="1"/>
  <c r="AV30" i="55" s="1"/>
  <c r="AW30" i="55" s="1"/>
  <c r="E60" i="49"/>
  <c r="F60" i="49" s="1"/>
  <c r="G60" i="49" s="1"/>
  <c r="H60" i="49" s="1"/>
  <c r="I60" i="49" s="1"/>
  <c r="J60" i="49" s="1"/>
  <c r="K60" i="49" s="1"/>
  <c r="L60" i="49" s="1"/>
  <c r="M60" i="49" s="1"/>
  <c r="N60" i="49" s="1"/>
  <c r="O60" i="49" s="1"/>
  <c r="P60" i="49" s="1"/>
  <c r="Q60" i="49" s="1"/>
  <c r="R60" i="49" s="1"/>
  <c r="S60" i="49" s="1"/>
  <c r="T60" i="49" s="1"/>
  <c r="U60" i="49" s="1"/>
  <c r="V60" i="49" s="1"/>
  <c r="W60" i="49" s="1"/>
  <c r="X60" i="49" s="1"/>
  <c r="Y60" i="49" s="1"/>
  <c r="Z60" i="49" s="1"/>
  <c r="AA60" i="49" s="1"/>
  <c r="AB60" i="49" s="1"/>
  <c r="AC60" i="49" s="1"/>
  <c r="AD60" i="49" s="1"/>
  <c r="AE60" i="49" s="1"/>
  <c r="AF60" i="49" s="1"/>
  <c r="AG60" i="49" s="1"/>
  <c r="AH60" i="49" s="1"/>
  <c r="AI60" i="49" s="1"/>
  <c r="AJ60" i="49" s="1"/>
  <c r="AK60" i="49" s="1"/>
  <c r="AL60" i="49" s="1"/>
  <c r="AM60" i="49" s="1"/>
  <c r="AN60" i="49" s="1"/>
  <c r="AO60" i="49" s="1"/>
  <c r="AP60" i="49" s="1"/>
  <c r="AQ60" i="49" s="1"/>
  <c r="AR60" i="49" s="1"/>
  <c r="AS60" i="49" s="1"/>
  <c r="AT60" i="49" s="1"/>
  <c r="AU60" i="49" s="1"/>
  <c r="AV60" i="49" s="1"/>
  <c r="AW60" i="49" s="1"/>
  <c r="E37" i="19"/>
  <c r="E36" i="19"/>
  <c r="E35" i="19"/>
  <c r="E34" i="19"/>
  <c r="E33" i="19"/>
  <c r="E32" i="19"/>
  <c r="E31" i="19"/>
  <c r="E30" i="19"/>
  <c r="E37" i="23"/>
  <c r="E36" i="23"/>
  <c r="E35" i="23"/>
  <c r="E34" i="23"/>
  <c r="E33" i="23"/>
  <c r="E32" i="23"/>
  <c r="E31" i="23"/>
  <c r="E30" i="23"/>
  <c r="D37" i="19"/>
  <c r="D36" i="19"/>
  <c r="D35" i="19"/>
  <c r="D34" i="19"/>
  <c r="D33" i="19"/>
  <c r="D32" i="19"/>
  <c r="D31" i="19"/>
  <c r="D30" i="19"/>
  <c r="D37" i="23"/>
  <c r="D36" i="23"/>
  <c r="D35" i="23"/>
  <c r="D34" i="23"/>
  <c r="D33" i="23"/>
  <c r="D32" i="23"/>
  <c r="D31" i="23"/>
  <c r="D30" i="23"/>
  <c r="E90" i="46"/>
  <c r="F90" i="46" s="1"/>
  <c r="G90" i="46" s="1"/>
  <c r="H90" i="46" s="1"/>
  <c r="I90" i="46" s="1"/>
  <c r="J90" i="46" s="1"/>
  <c r="K90" i="46" s="1"/>
  <c r="L90" i="46" s="1"/>
  <c r="M90" i="46" s="1"/>
  <c r="N90" i="46" s="1"/>
  <c r="O90" i="46" s="1"/>
  <c r="P90" i="46" s="1"/>
  <c r="Q90" i="46" s="1"/>
  <c r="R90" i="46" s="1"/>
  <c r="S90" i="46" s="1"/>
  <c r="T90" i="46" s="1"/>
  <c r="U90" i="46" s="1"/>
  <c r="V90" i="46" s="1"/>
  <c r="W90" i="46" s="1"/>
  <c r="X90" i="46" s="1"/>
  <c r="Y90" i="46" s="1"/>
  <c r="Z90" i="46" s="1"/>
  <c r="AA90" i="46" s="1"/>
  <c r="AB90" i="46" s="1"/>
  <c r="AC90" i="46" s="1"/>
  <c r="AD90" i="46" s="1"/>
  <c r="AE90" i="46" s="1"/>
  <c r="AF90" i="46" s="1"/>
  <c r="AG90" i="46" s="1"/>
  <c r="AH90" i="46" s="1"/>
  <c r="AI90" i="46" s="1"/>
  <c r="AJ90" i="46" s="1"/>
  <c r="AK90" i="46" s="1"/>
  <c r="AL90" i="46" s="1"/>
  <c r="AM90" i="46" s="1"/>
  <c r="AN90" i="46" s="1"/>
  <c r="AO90" i="46" s="1"/>
  <c r="AP90" i="46" s="1"/>
  <c r="AQ90" i="46" s="1"/>
  <c r="AR90" i="46" s="1"/>
  <c r="AS90" i="46" s="1"/>
  <c r="AT90" i="46" s="1"/>
  <c r="AU90" i="46" s="1"/>
  <c r="AV90" i="46" s="1"/>
  <c r="AW90" i="46" s="1"/>
  <c r="E26" i="19"/>
  <c r="E25" i="19"/>
  <c r="E24" i="19"/>
  <c r="E23" i="19"/>
  <c r="E22" i="19"/>
  <c r="E21" i="19"/>
  <c r="E20" i="19"/>
  <c r="E19" i="19"/>
  <c r="E18" i="19"/>
  <c r="E17" i="19"/>
  <c r="E16" i="19"/>
  <c r="E15" i="19"/>
  <c r="E14" i="19"/>
  <c r="E13" i="19"/>
  <c r="E12" i="19"/>
  <c r="E11" i="19"/>
  <c r="E10" i="19"/>
  <c r="E9" i="19"/>
  <c r="E26" i="23"/>
  <c r="E25" i="23"/>
  <c r="E24" i="23"/>
  <c r="E23" i="23"/>
  <c r="E22" i="23"/>
  <c r="E21" i="23"/>
  <c r="E20" i="23"/>
  <c r="E19" i="23"/>
  <c r="E18" i="23"/>
  <c r="E17" i="23"/>
  <c r="E16" i="23"/>
  <c r="E15" i="23"/>
  <c r="E14" i="23"/>
  <c r="E13" i="23"/>
  <c r="E12" i="23"/>
  <c r="E11" i="23"/>
  <c r="E10" i="23"/>
  <c r="E9" i="23"/>
  <c r="D26" i="19"/>
  <c r="D25" i="19"/>
  <c r="D24" i="19"/>
  <c r="D23" i="19"/>
  <c r="D22" i="19"/>
  <c r="D21" i="19"/>
  <c r="D20" i="19"/>
  <c r="D19" i="19"/>
  <c r="D18" i="19"/>
  <c r="D17" i="19"/>
  <c r="D16" i="19"/>
  <c r="D15" i="19"/>
  <c r="D14" i="19"/>
  <c r="D13" i="19"/>
  <c r="D12" i="19"/>
  <c r="D11" i="19"/>
  <c r="D10" i="19"/>
  <c r="D9" i="19"/>
  <c r="D26" i="23"/>
  <c r="D25" i="23"/>
  <c r="D24" i="23"/>
  <c r="D23" i="23"/>
  <c r="D22" i="23"/>
  <c r="D21" i="23"/>
  <c r="D20" i="23"/>
  <c r="D19" i="23"/>
  <c r="D18" i="23"/>
  <c r="D17" i="23"/>
  <c r="D16" i="23"/>
  <c r="D15" i="23"/>
  <c r="D14" i="23"/>
  <c r="D13" i="23"/>
  <c r="D12" i="23"/>
  <c r="D11" i="23"/>
  <c r="D10" i="23"/>
  <c r="D9" i="23"/>
  <c r="F26" i="19"/>
  <c r="F25" i="19"/>
  <c r="F24" i="19"/>
  <c r="F23" i="19"/>
  <c r="F22" i="19"/>
  <c r="F21" i="19"/>
  <c r="F20" i="19"/>
  <c r="F19" i="19"/>
  <c r="F18" i="19"/>
  <c r="F17" i="19"/>
  <c r="F16" i="19"/>
  <c r="F15" i="19"/>
  <c r="F14" i="19"/>
  <c r="F13" i="19"/>
  <c r="F12" i="19"/>
  <c r="F11" i="19"/>
  <c r="F10" i="19"/>
  <c r="F9" i="19"/>
  <c r="F26" i="23"/>
  <c r="F25" i="23"/>
  <c r="F24" i="23"/>
  <c r="F23" i="23"/>
  <c r="F22" i="23"/>
  <c r="F21" i="23"/>
  <c r="F20" i="23"/>
  <c r="F19" i="23"/>
  <c r="F18" i="23"/>
  <c r="F17" i="23"/>
  <c r="F16" i="23"/>
  <c r="F15" i="23"/>
  <c r="F14" i="23"/>
  <c r="F13" i="23"/>
  <c r="F12" i="23"/>
  <c r="F11" i="23"/>
  <c r="F10" i="23"/>
  <c r="F9" i="23"/>
  <c r="D2" i="58"/>
  <c r="B6" i="17"/>
  <c r="B6" i="73" s="1"/>
  <c r="C6" i="73" s="1"/>
  <c r="B7" i="17"/>
  <c r="B7" i="73" s="1"/>
  <c r="C7" i="73" s="1"/>
  <c r="B9" i="17"/>
  <c r="B9" i="73" s="1"/>
  <c r="C9" i="73" s="1"/>
  <c r="B10" i="17"/>
  <c r="B10" i="73" s="1"/>
  <c r="C10" i="73" s="1"/>
  <c r="B11" i="17"/>
  <c r="B11" i="73" s="1"/>
  <c r="C11" i="73" s="1"/>
  <c r="B12" i="17"/>
  <c r="B12" i="73" s="1"/>
  <c r="C12" i="73" s="1"/>
  <c r="B13" i="17"/>
  <c r="B13" i="73" s="1"/>
  <c r="C13" i="73" s="1"/>
  <c r="B14" i="17"/>
  <c r="B14" i="73" s="1"/>
  <c r="C14" i="73" s="1"/>
  <c r="B15" i="17"/>
  <c r="B15" i="73" s="1"/>
  <c r="C15" i="73" s="1"/>
  <c r="B16" i="17"/>
  <c r="B16" i="73" s="1"/>
  <c r="C16" i="73" s="1"/>
  <c r="B17" i="17"/>
  <c r="B17" i="73" s="1"/>
  <c r="C17" i="73" s="1"/>
  <c r="B18" i="17"/>
  <c r="B18" i="73" s="1"/>
  <c r="C18" i="73" s="1"/>
  <c r="B19" i="17"/>
  <c r="B19" i="73" s="1"/>
  <c r="C19" i="73" s="1"/>
  <c r="B20" i="17"/>
  <c r="B20" i="73" s="1"/>
  <c r="C20" i="73" s="1"/>
  <c r="B21" i="17"/>
  <c r="B21" i="73" s="1"/>
  <c r="C21" i="73" s="1"/>
  <c r="B22" i="17"/>
  <c r="B22" i="73" s="1"/>
  <c r="C22" i="73" s="1"/>
  <c r="B23" i="17"/>
  <c r="B23" i="73" s="1"/>
  <c r="C23" i="73" s="1"/>
  <c r="B24" i="17"/>
  <c r="B24" i="73" s="1"/>
  <c r="C24" i="73" s="1"/>
  <c r="B25" i="17"/>
  <c r="B25" i="73" s="1"/>
  <c r="C25" i="73" s="1"/>
  <c r="B26" i="17"/>
  <c r="B26" i="73" s="1"/>
  <c r="C26" i="73" s="1"/>
  <c r="B30" i="17"/>
  <c r="B30" i="73" s="1"/>
  <c r="C30" i="73" s="1"/>
  <c r="B31" i="17"/>
  <c r="B31" i="73" s="1"/>
  <c r="C31" i="73" s="1"/>
  <c r="B32" i="17"/>
  <c r="B32" i="73" s="1"/>
  <c r="C32" i="73" s="1"/>
  <c r="B33" i="17"/>
  <c r="B33" i="73" s="1"/>
  <c r="C33" i="73" s="1"/>
  <c r="B34" i="17"/>
  <c r="B34" i="73" s="1"/>
  <c r="C34" i="73" s="1"/>
  <c r="B35" i="17"/>
  <c r="B35" i="73" s="1"/>
  <c r="C35" i="73" s="1"/>
  <c r="B36" i="17"/>
  <c r="B36" i="73" s="1"/>
  <c r="C36" i="73" s="1"/>
  <c r="B37" i="17"/>
  <c r="B37" i="73" s="1"/>
  <c r="C37" i="73" s="1"/>
  <c r="B54" i="24"/>
  <c r="B65" i="19"/>
  <c r="B66" i="19"/>
  <c r="C66" i="19" s="1"/>
  <c r="B67" i="51"/>
  <c r="B27" i="17"/>
  <c r="B27" i="73" s="1"/>
  <c r="C27" i="73" s="1"/>
  <c r="B28" i="17"/>
  <c r="B28" i="73" s="1"/>
  <c r="C28" i="73" s="1"/>
  <c r="B29" i="17"/>
  <c r="B29" i="73" s="1"/>
  <c r="C29" i="73" s="1"/>
  <c r="B42" i="51"/>
  <c r="B43" i="51"/>
  <c r="B46" i="34"/>
  <c r="C46" i="34" s="1"/>
  <c r="B48" i="23"/>
  <c r="B49" i="51"/>
  <c r="B51" i="51"/>
  <c r="B52" i="51"/>
  <c r="B57" i="24"/>
  <c r="B59" i="24"/>
  <c r="B60" i="19"/>
  <c r="C60" i="19" s="1"/>
  <c r="B61" i="51"/>
  <c r="B62" i="19"/>
  <c r="B68" i="23"/>
  <c r="B69" i="23"/>
  <c r="B70" i="23"/>
  <c r="B71" i="23"/>
  <c r="B72" i="17"/>
  <c r="B72" i="73" s="1"/>
  <c r="C72" i="73" s="1"/>
  <c r="B73" i="17"/>
  <c r="B73" i="73" s="1"/>
  <c r="C73" i="73" s="1"/>
  <c r="D27" i="34"/>
  <c r="E27" i="34"/>
  <c r="F27" i="34"/>
  <c r="D28" i="34"/>
  <c r="E28" i="34"/>
  <c r="F28" i="34"/>
  <c r="D29" i="34"/>
  <c r="E29" i="34"/>
  <c r="F29" i="34"/>
  <c r="D41" i="34"/>
  <c r="E41" i="34"/>
  <c r="F41" i="34"/>
  <c r="D42" i="34"/>
  <c r="E42" i="34"/>
  <c r="F42" i="34"/>
  <c r="D43" i="34"/>
  <c r="E43" i="34"/>
  <c r="F43" i="34"/>
  <c r="D44" i="34"/>
  <c r="E44" i="34"/>
  <c r="F44" i="34"/>
  <c r="D45" i="34"/>
  <c r="E45" i="34"/>
  <c r="F45" i="34"/>
  <c r="D46" i="34"/>
  <c r="E46" i="34"/>
  <c r="F46" i="34"/>
  <c r="D47" i="34"/>
  <c r="E47" i="34"/>
  <c r="F47" i="34"/>
  <c r="D48" i="34"/>
  <c r="E48" i="34"/>
  <c r="F48" i="34"/>
  <c r="D49" i="34"/>
  <c r="E49" i="34"/>
  <c r="F49" i="34"/>
  <c r="D50" i="34"/>
  <c r="E50" i="34"/>
  <c r="F50" i="34"/>
  <c r="D51" i="34"/>
  <c r="E51" i="34"/>
  <c r="F51" i="34"/>
  <c r="B52" i="34"/>
  <c r="D52" i="34"/>
  <c r="E52" i="34"/>
  <c r="F52" i="34"/>
  <c r="D56" i="34"/>
  <c r="E56" i="34"/>
  <c r="F56" i="34"/>
  <c r="D57" i="34"/>
  <c r="E57" i="34"/>
  <c r="F57" i="34"/>
  <c r="D58" i="34"/>
  <c r="E58" i="34"/>
  <c r="F58" i="34"/>
  <c r="D59" i="34"/>
  <c r="E59" i="34"/>
  <c r="F59" i="34"/>
  <c r="D60" i="34"/>
  <c r="E60" i="34"/>
  <c r="F60" i="34"/>
  <c r="D61" i="34"/>
  <c r="E61" i="34"/>
  <c r="F61" i="34"/>
  <c r="D62" i="34"/>
  <c r="E62" i="34"/>
  <c r="F62" i="34"/>
  <c r="D63" i="34"/>
  <c r="E63" i="34"/>
  <c r="F63" i="34"/>
  <c r="D64" i="34"/>
  <c r="E64" i="34"/>
  <c r="F64" i="34"/>
  <c r="D68" i="34"/>
  <c r="E68" i="34"/>
  <c r="F68" i="34"/>
  <c r="D69" i="34"/>
  <c r="E69" i="34"/>
  <c r="F69" i="34"/>
  <c r="D70" i="34"/>
  <c r="E70" i="34"/>
  <c r="F70" i="34"/>
  <c r="D71" i="34"/>
  <c r="E71" i="34"/>
  <c r="F71" i="34"/>
  <c r="D72" i="34"/>
  <c r="E72" i="34"/>
  <c r="F72" i="34"/>
  <c r="D73" i="34"/>
  <c r="E73" i="34"/>
  <c r="F73" i="34"/>
  <c r="D37" i="50"/>
  <c r="E37" i="50" s="1"/>
  <c r="F37" i="50" s="1"/>
  <c r="G37" i="50" s="1"/>
  <c r="H37" i="50" s="1"/>
  <c r="I37" i="50" s="1"/>
  <c r="J37" i="50" s="1"/>
  <c r="K37" i="50" s="1"/>
  <c r="L37" i="50" s="1"/>
  <c r="M37" i="50" s="1"/>
  <c r="N37" i="50" s="1"/>
  <c r="O37" i="50" s="1"/>
  <c r="P37" i="50" s="1"/>
  <c r="Q37" i="50" s="1"/>
  <c r="R37" i="50" s="1"/>
  <c r="S37" i="50" s="1"/>
  <c r="T37" i="50" s="1"/>
  <c r="U37" i="50" s="1"/>
  <c r="V37" i="50" s="1"/>
  <c r="W37" i="50" s="1"/>
  <c r="X37" i="50" s="1"/>
  <c r="Y37" i="50" s="1"/>
  <c r="Z37" i="50" s="1"/>
  <c r="AA37" i="50" s="1"/>
  <c r="AB37" i="50" s="1"/>
  <c r="AC37" i="50" s="1"/>
  <c r="AD37" i="50" s="1"/>
  <c r="AE37" i="50" s="1"/>
  <c r="AF37" i="50" s="1"/>
  <c r="AG37" i="50" s="1"/>
  <c r="AH37" i="50" s="1"/>
  <c r="AI37" i="50" s="1"/>
  <c r="AJ37" i="50" s="1"/>
  <c r="AK37" i="50" s="1"/>
  <c r="AL37" i="50" s="1"/>
  <c r="AM37" i="50" s="1"/>
  <c r="AN37" i="50" s="1"/>
  <c r="AO37" i="50" s="1"/>
  <c r="AP37" i="50" s="1"/>
  <c r="AQ37" i="50" s="1"/>
  <c r="AR37" i="50" s="1"/>
  <c r="AS37" i="50" s="1"/>
  <c r="AT37" i="50" s="1"/>
  <c r="AU37" i="50" s="1"/>
  <c r="AV37" i="50" s="1"/>
  <c r="AW37" i="50" s="1"/>
  <c r="D36" i="35"/>
  <c r="E36" i="35" s="1"/>
  <c r="F36" i="35" s="1"/>
  <c r="G36" i="35" s="1"/>
  <c r="H36" i="35" s="1"/>
  <c r="I36" i="35" s="1"/>
  <c r="J36" i="35" s="1"/>
  <c r="K36" i="35" s="1"/>
  <c r="L36" i="35" s="1"/>
  <c r="M36" i="35" s="1"/>
  <c r="N36" i="35" s="1"/>
  <c r="O36" i="35" s="1"/>
  <c r="P36" i="35" s="1"/>
  <c r="Q36" i="35" s="1"/>
  <c r="R36" i="35" s="1"/>
  <c r="S36" i="35" s="1"/>
  <c r="T36" i="35" s="1"/>
  <c r="U36" i="35" s="1"/>
  <c r="V36" i="35" s="1"/>
  <c r="W36" i="35" s="1"/>
  <c r="X36" i="35" s="1"/>
  <c r="Y36" i="35" s="1"/>
  <c r="Z36" i="35" s="1"/>
  <c r="AA36" i="35" s="1"/>
  <c r="AB36" i="35" s="1"/>
  <c r="AC36" i="35" s="1"/>
  <c r="AD36" i="35" s="1"/>
  <c r="AE36" i="35" s="1"/>
  <c r="AF36" i="35" s="1"/>
  <c r="AG36" i="35" s="1"/>
  <c r="AH36" i="35" s="1"/>
  <c r="AI36" i="35" s="1"/>
  <c r="AJ36" i="35" s="1"/>
  <c r="AK36" i="35" s="1"/>
  <c r="AL36" i="35" s="1"/>
  <c r="AM36" i="35" s="1"/>
  <c r="AN36" i="35" s="1"/>
  <c r="AO36" i="35" s="1"/>
  <c r="AP36" i="35" s="1"/>
  <c r="AQ36" i="35" s="1"/>
  <c r="AR36" i="35" s="1"/>
  <c r="AS36" i="35" s="1"/>
  <c r="AT36" i="35" s="1"/>
  <c r="AU36" i="35" s="1"/>
  <c r="AV36" i="35" s="1"/>
  <c r="AW36" i="35" s="1"/>
  <c r="C3" i="51"/>
  <c r="D3" i="51"/>
  <c r="E3" i="51"/>
  <c r="F3" i="51"/>
  <c r="H3" i="51"/>
  <c r="I3" i="51" s="1"/>
  <c r="J3" i="51" s="1"/>
  <c r="K3" i="51" s="1"/>
  <c r="L3" i="51" s="1"/>
  <c r="M3" i="51" s="1"/>
  <c r="N3" i="51" s="1"/>
  <c r="O3" i="51" s="1"/>
  <c r="P3" i="51" s="1"/>
  <c r="Q3" i="51" s="1"/>
  <c r="R3" i="51" s="1"/>
  <c r="S3" i="51" s="1"/>
  <c r="T3" i="51" s="1"/>
  <c r="U3" i="51" s="1"/>
  <c r="V3" i="51" s="1"/>
  <c r="W3" i="51" s="1"/>
  <c r="X3" i="51" s="1"/>
  <c r="Y3" i="51" s="1"/>
  <c r="Z3" i="51" s="1"/>
  <c r="AA3" i="51" s="1"/>
  <c r="AB3" i="51" s="1"/>
  <c r="AC3" i="51" s="1"/>
  <c r="AD3" i="51" s="1"/>
  <c r="AE3" i="51" s="1"/>
  <c r="AF3" i="51" s="1"/>
  <c r="AG3" i="51" s="1"/>
  <c r="AH3" i="51" s="1"/>
  <c r="AI3" i="51" s="1"/>
  <c r="AJ3" i="51" s="1"/>
  <c r="AK3" i="51" s="1"/>
  <c r="AL3" i="51" s="1"/>
  <c r="AM3" i="51" s="1"/>
  <c r="AN3" i="51" s="1"/>
  <c r="AO3" i="51" s="1"/>
  <c r="AP3" i="51" s="1"/>
  <c r="AQ3" i="51" s="1"/>
  <c r="AR3" i="51" s="1"/>
  <c r="AS3" i="51" s="1"/>
  <c r="AT3" i="51" s="1"/>
  <c r="AU3" i="51" s="1"/>
  <c r="AV3" i="51" s="1"/>
  <c r="AW3" i="51" s="1"/>
  <c r="AX3" i="51" s="1"/>
  <c r="AY3" i="51" s="1"/>
  <c r="AZ3" i="51" s="1"/>
  <c r="D4" i="51"/>
  <c r="E4" i="51"/>
  <c r="F4" i="51"/>
  <c r="H3" i="24"/>
  <c r="D5" i="51"/>
  <c r="E5" i="51"/>
  <c r="F5" i="51"/>
  <c r="D6" i="51"/>
  <c r="E6" i="51"/>
  <c r="F6" i="51"/>
  <c r="D7" i="51"/>
  <c r="E7" i="51"/>
  <c r="F7" i="51"/>
  <c r="B8" i="51"/>
  <c r="D8" i="51"/>
  <c r="E8" i="51"/>
  <c r="F8" i="51"/>
  <c r="D9" i="51"/>
  <c r="E9" i="51"/>
  <c r="F9" i="51"/>
  <c r="D10" i="51"/>
  <c r="E10" i="51"/>
  <c r="F10" i="51"/>
  <c r="D11" i="51"/>
  <c r="E11" i="51"/>
  <c r="F11" i="51"/>
  <c r="D12" i="51"/>
  <c r="E12" i="51"/>
  <c r="F12" i="51"/>
  <c r="D13" i="51"/>
  <c r="E13" i="51"/>
  <c r="F13" i="51"/>
  <c r="D14" i="51"/>
  <c r="E14" i="51"/>
  <c r="F14" i="51"/>
  <c r="D15" i="51"/>
  <c r="E15" i="51"/>
  <c r="F15" i="51"/>
  <c r="D16" i="51"/>
  <c r="E16" i="51"/>
  <c r="F16" i="51"/>
  <c r="D17" i="51"/>
  <c r="E17" i="51"/>
  <c r="F17" i="51"/>
  <c r="D18" i="51"/>
  <c r="E18" i="51"/>
  <c r="F18" i="51"/>
  <c r="D19" i="51"/>
  <c r="E19" i="51"/>
  <c r="F19" i="51"/>
  <c r="D20" i="51"/>
  <c r="E20" i="51"/>
  <c r="F20" i="51"/>
  <c r="D21" i="51"/>
  <c r="E21" i="51"/>
  <c r="F21" i="51"/>
  <c r="D22" i="51"/>
  <c r="E22" i="51"/>
  <c r="F22" i="51"/>
  <c r="D23" i="51"/>
  <c r="E23" i="51"/>
  <c r="F23" i="51"/>
  <c r="D24" i="51"/>
  <c r="E24" i="51"/>
  <c r="F24" i="51"/>
  <c r="D25" i="51"/>
  <c r="E25" i="51"/>
  <c r="F25" i="51"/>
  <c r="D26" i="51"/>
  <c r="E26" i="51"/>
  <c r="F26" i="51"/>
  <c r="D27" i="51"/>
  <c r="E27" i="51"/>
  <c r="F27" i="51"/>
  <c r="D28" i="51"/>
  <c r="E28" i="51"/>
  <c r="F28" i="51"/>
  <c r="D29" i="51"/>
  <c r="E29" i="51"/>
  <c r="F29" i="51"/>
  <c r="D30" i="51"/>
  <c r="E30" i="51"/>
  <c r="F30" i="51"/>
  <c r="D31" i="51"/>
  <c r="E31" i="51"/>
  <c r="F31" i="51"/>
  <c r="D32" i="51"/>
  <c r="E32" i="51"/>
  <c r="F32" i="51"/>
  <c r="D33" i="51"/>
  <c r="E33" i="51"/>
  <c r="F33" i="51"/>
  <c r="D34" i="51"/>
  <c r="E34" i="51"/>
  <c r="F34" i="51"/>
  <c r="D35" i="51"/>
  <c r="E35" i="51"/>
  <c r="F35" i="51"/>
  <c r="D36" i="51"/>
  <c r="E36" i="51"/>
  <c r="F36" i="51"/>
  <c r="D37" i="51"/>
  <c r="E37" i="51"/>
  <c r="F37" i="51"/>
  <c r="D41" i="51"/>
  <c r="E41" i="51"/>
  <c r="F41" i="51"/>
  <c r="D42" i="51"/>
  <c r="E42" i="51"/>
  <c r="F42" i="51"/>
  <c r="D43" i="51"/>
  <c r="E43" i="51"/>
  <c r="F43" i="51"/>
  <c r="B44" i="51"/>
  <c r="D44" i="51"/>
  <c r="E44" i="51"/>
  <c r="F44" i="51"/>
  <c r="B45" i="51"/>
  <c r="D45" i="51"/>
  <c r="E45" i="51"/>
  <c r="F45" i="51"/>
  <c r="D46" i="51"/>
  <c r="E46" i="51"/>
  <c r="F46" i="51"/>
  <c r="D47" i="51"/>
  <c r="E47" i="51"/>
  <c r="F47" i="51"/>
  <c r="D48" i="51"/>
  <c r="E48" i="51"/>
  <c r="F48" i="51"/>
  <c r="D49" i="51"/>
  <c r="E49" i="51"/>
  <c r="F49" i="51"/>
  <c r="D50" i="51"/>
  <c r="E50" i="51"/>
  <c r="F50" i="51"/>
  <c r="D51" i="51"/>
  <c r="E51" i="51"/>
  <c r="F51" i="51"/>
  <c r="D52" i="51"/>
  <c r="E52" i="51"/>
  <c r="F52" i="51"/>
  <c r="B53" i="51"/>
  <c r="D53" i="51"/>
  <c r="E53" i="51"/>
  <c r="F53" i="51"/>
  <c r="B54" i="51"/>
  <c r="D54" i="51"/>
  <c r="E54" i="51"/>
  <c r="F54" i="51"/>
  <c r="D55" i="51"/>
  <c r="E55" i="51"/>
  <c r="F55" i="51"/>
  <c r="D56" i="51"/>
  <c r="E56" i="51"/>
  <c r="F56" i="51"/>
  <c r="D57" i="51"/>
  <c r="E57" i="51"/>
  <c r="F57" i="51"/>
  <c r="D58" i="51"/>
  <c r="E58" i="51"/>
  <c r="F58" i="51"/>
  <c r="D59" i="51"/>
  <c r="E59" i="51"/>
  <c r="F59" i="51"/>
  <c r="D60" i="51"/>
  <c r="E60" i="51"/>
  <c r="F60" i="51"/>
  <c r="D61" i="51"/>
  <c r="E61" i="51"/>
  <c r="F61" i="51"/>
  <c r="D62" i="51"/>
  <c r="E62" i="51"/>
  <c r="F62" i="51"/>
  <c r="D63" i="51"/>
  <c r="E63" i="51"/>
  <c r="F63" i="51"/>
  <c r="D64" i="51"/>
  <c r="E64" i="51"/>
  <c r="F64" i="51"/>
  <c r="D65" i="51"/>
  <c r="E65" i="51"/>
  <c r="F65" i="51"/>
  <c r="D66" i="51"/>
  <c r="E66" i="51"/>
  <c r="F66" i="51"/>
  <c r="D67" i="51"/>
  <c r="E67" i="51"/>
  <c r="F67" i="51"/>
  <c r="D68" i="51"/>
  <c r="E68" i="51"/>
  <c r="F68" i="51"/>
  <c r="D69" i="51"/>
  <c r="E69" i="51"/>
  <c r="F69" i="51"/>
  <c r="D70" i="51"/>
  <c r="E70" i="51"/>
  <c r="F70" i="51"/>
  <c r="D71" i="51"/>
  <c r="E71" i="51"/>
  <c r="F71" i="51"/>
  <c r="D72" i="51"/>
  <c r="E72" i="51"/>
  <c r="F72" i="51"/>
  <c r="D73" i="51"/>
  <c r="E73" i="51"/>
  <c r="F73" i="51"/>
  <c r="C3" i="34"/>
  <c r="D3" i="34"/>
  <c r="E3" i="34"/>
  <c r="F3" i="34"/>
  <c r="H3" i="34"/>
  <c r="I3" i="34" s="1"/>
  <c r="J3" i="34" s="1"/>
  <c r="K3" i="34" s="1"/>
  <c r="L3" i="34" s="1"/>
  <c r="M3" i="34" s="1"/>
  <c r="N3" i="34" s="1"/>
  <c r="O3" i="34" s="1"/>
  <c r="P3" i="34" s="1"/>
  <c r="Q3" i="34" s="1"/>
  <c r="R3" i="34" s="1"/>
  <c r="S3" i="34" s="1"/>
  <c r="T3" i="34" s="1"/>
  <c r="U3" i="34" s="1"/>
  <c r="V3" i="34" s="1"/>
  <c r="W3" i="34" s="1"/>
  <c r="X3" i="34" s="1"/>
  <c r="Y3" i="34" s="1"/>
  <c r="Z3" i="34" s="1"/>
  <c r="AA3" i="34" s="1"/>
  <c r="AB3" i="34" s="1"/>
  <c r="AC3" i="34" s="1"/>
  <c r="AD3" i="34" s="1"/>
  <c r="AE3" i="34" s="1"/>
  <c r="AF3" i="34" s="1"/>
  <c r="AG3" i="34" s="1"/>
  <c r="AH3" i="34" s="1"/>
  <c r="AI3" i="34" s="1"/>
  <c r="AJ3" i="34" s="1"/>
  <c r="AK3" i="34" s="1"/>
  <c r="AL3" i="34" s="1"/>
  <c r="AM3" i="34" s="1"/>
  <c r="AN3" i="34" s="1"/>
  <c r="AO3" i="34" s="1"/>
  <c r="AP3" i="34" s="1"/>
  <c r="AQ3" i="34" s="1"/>
  <c r="AR3" i="34" s="1"/>
  <c r="AS3" i="34" s="1"/>
  <c r="AT3" i="34" s="1"/>
  <c r="AU3" i="34" s="1"/>
  <c r="AV3" i="34" s="1"/>
  <c r="AW3" i="34" s="1"/>
  <c r="AX3" i="34" s="1"/>
  <c r="AY3" i="34" s="1"/>
  <c r="AZ3" i="34" s="1"/>
  <c r="D4" i="34"/>
  <c r="E4" i="34"/>
  <c r="F4" i="34"/>
  <c r="D5" i="34"/>
  <c r="E5" i="34"/>
  <c r="F5" i="34"/>
  <c r="D6" i="34"/>
  <c r="E6" i="34"/>
  <c r="F6" i="34"/>
  <c r="D7" i="34"/>
  <c r="E7" i="34"/>
  <c r="F7" i="34"/>
  <c r="B8" i="34"/>
  <c r="D8" i="34"/>
  <c r="E8" i="34"/>
  <c r="F8" i="34"/>
  <c r="D9" i="34"/>
  <c r="E9" i="34"/>
  <c r="F9" i="34"/>
  <c r="D10" i="34"/>
  <c r="E10" i="34"/>
  <c r="F10" i="34"/>
  <c r="D11" i="34"/>
  <c r="E11" i="34"/>
  <c r="F11" i="34"/>
  <c r="D12" i="34"/>
  <c r="E12" i="34"/>
  <c r="F12" i="34"/>
  <c r="D13" i="34"/>
  <c r="E13" i="34"/>
  <c r="F13" i="34"/>
  <c r="D14" i="34"/>
  <c r="E14" i="34"/>
  <c r="F14" i="34"/>
  <c r="D15" i="34"/>
  <c r="E15" i="34"/>
  <c r="F15" i="34"/>
  <c r="D16" i="34"/>
  <c r="E16" i="34"/>
  <c r="F16" i="34"/>
  <c r="D17" i="34"/>
  <c r="E17" i="34"/>
  <c r="F17" i="34"/>
  <c r="D18" i="34"/>
  <c r="E18" i="34"/>
  <c r="F18" i="34"/>
  <c r="D19" i="34"/>
  <c r="E19" i="34"/>
  <c r="F19" i="34"/>
  <c r="D20" i="34"/>
  <c r="E20" i="34"/>
  <c r="F20" i="34"/>
  <c r="D21" i="34"/>
  <c r="E21" i="34"/>
  <c r="F21" i="34"/>
  <c r="D22" i="34"/>
  <c r="E22" i="34"/>
  <c r="F22" i="34"/>
  <c r="D23" i="34"/>
  <c r="E23" i="34"/>
  <c r="F23" i="34"/>
  <c r="D24" i="34"/>
  <c r="E24" i="34"/>
  <c r="F24" i="34"/>
  <c r="D25" i="34"/>
  <c r="E25" i="34"/>
  <c r="F25" i="34"/>
  <c r="D26" i="34"/>
  <c r="E26" i="34"/>
  <c r="F26" i="34"/>
  <c r="D30" i="34"/>
  <c r="E30" i="34"/>
  <c r="F30" i="34"/>
  <c r="D31" i="34"/>
  <c r="E31" i="34"/>
  <c r="F31" i="34"/>
  <c r="D32" i="34"/>
  <c r="E32" i="34"/>
  <c r="F32" i="34"/>
  <c r="D33" i="34"/>
  <c r="E33" i="34"/>
  <c r="F33" i="34"/>
  <c r="D34" i="34"/>
  <c r="E34" i="34"/>
  <c r="F34" i="34"/>
  <c r="D35" i="34"/>
  <c r="E35" i="34"/>
  <c r="F35" i="34"/>
  <c r="D36" i="34"/>
  <c r="E36" i="34"/>
  <c r="F36" i="34"/>
  <c r="D37" i="34"/>
  <c r="E37" i="34"/>
  <c r="F37" i="34"/>
  <c r="D53" i="34"/>
  <c r="E53" i="34"/>
  <c r="F53" i="34"/>
  <c r="D54" i="34"/>
  <c r="E54" i="34"/>
  <c r="F54" i="34"/>
  <c r="D55" i="34"/>
  <c r="E55" i="34"/>
  <c r="F55" i="34"/>
  <c r="D65" i="34"/>
  <c r="E65" i="34"/>
  <c r="F65" i="34"/>
  <c r="D66" i="34"/>
  <c r="E66" i="34"/>
  <c r="F66" i="34"/>
  <c r="D67" i="34"/>
  <c r="E67" i="34"/>
  <c r="F67" i="34"/>
  <c r="C3" i="31"/>
  <c r="D3" i="31"/>
  <c r="E3" i="31"/>
  <c r="F3" i="31"/>
  <c r="H3" i="31"/>
  <c r="I3" i="31" s="1"/>
  <c r="J3" i="31" s="1"/>
  <c r="K3" i="31" s="1"/>
  <c r="L3" i="31" s="1"/>
  <c r="M3" i="31" s="1"/>
  <c r="N3" i="31" s="1"/>
  <c r="O3" i="31" s="1"/>
  <c r="P3" i="31" s="1"/>
  <c r="Q3" i="31" s="1"/>
  <c r="R3" i="31" s="1"/>
  <c r="S3" i="31" s="1"/>
  <c r="T3" i="31" s="1"/>
  <c r="U3" i="31" s="1"/>
  <c r="V3" i="31" s="1"/>
  <c r="W3" i="31" s="1"/>
  <c r="X3" i="31" s="1"/>
  <c r="Y3" i="31" s="1"/>
  <c r="Z3" i="31" s="1"/>
  <c r="AA3" i="31" s="1"/>
  <c r="AB3" i="31" s="1"/>
  <c r="AC3" i="31" s="1"/>
  <c r="AD3" i="31" s="1"/>
  <c r="AE3" i="31" s="1"/>
  <c r="AF3" i="31" s="1"/>
  <c r="AG3" i="31" s="1"/>
  <c r="AH3" i="31" s="1"/>
  <c r="AI3" i="31" s="1"/>
  <c r="AJ3" i="31" s="1"/>
  <c r="AK3" i="31" s="1"/>
  <c r="AL3" i="31" s="1"/>
  <c r="AM3" i="31" s="1"/>
  <c r="AN3" i="31" s="1"/>
  <c r="AO3" i="31" s="1"/>
  <c r="AP3" i="31" s="1"/>
  <c r="AQ3" i="31" s="1"/>
  <c r="AR3" i="31" s="1"/>
  <c r="AS3" i="31" s="1"/>
  <c r="AT3" i="31" s="1"/>
  <c r="AU3" i="31" s="1"/>
  <c r="AV3" i="31" s="1"/>
  <c r="AW3" i="31" s="1"/>
  <c r="AX3" i="31" s="1"/>
  <c r="AY3" i="31" s="1"/>
  <c r="AZ3" i="31" s="1"/>
  <c r="D4" i="31"/>
  <c r="E4" i="31"/>
  <c r="F4" i="31"/>
  <c r="D5" i="31"/>
  <c r="E5" i="31"/>
  <c r="F5" i="31"/>
  <c r="D6" i="31"/>
  <c r="E6" i="31"/>
  <c r="F6" i="31"/>
  <c r="D7" i="31"/>
  <c r="E7" i="31"/>
  <c r="F7" i="31"/>
  <c r="B8" i="31"/>
  <c r="D8" i="31"/>
  <c r="E8" i="31"/>
  <c r="F8" i="31"/>
  <c r="D9" i="31"/>
  <c r="E9" i="31"/>
  <c r="F9" i="31"/>
  <c r="D10" i="31"/>
  <c r="E10" i="31"/>
  <c r="F10" i="31"/>
  <c r="D11" i="31"/>
  <c r="E11" i="31"/>
  <c r="F11" i="31"/>
  <c r="D12" i="31"/>
  <c r="E12" i="31"/>
  <c r="F12" i="31"/>
  <c r="D13" i="31"/>
  <c r="E13" i="31"/>
  <c r="F13" i="31"/>
  <c r="D14" i="31"/>
  <c r="E14" i="31"/>
  <c r="F14" i="31"/>
  <c r="D15" i="31"/>
  <c r="E15" i="31"/>
  <c r="F15" i="31"/>
  <c r="D16" i="31"/>
  <c r="E16" i="31"/>
  <c r="F16" i="31"/>
  <c r="D17" i="31"/>
  <c r="E17" i="31"/>
  <c r="F17" i="31"/>
  <c r="D18" i="31"/>
  <c r="E18" i="31"/>
  <c r="F18" i="31"/>
  <c r="D19" i="31"/>
  <c r="E19" i="31"/>
  <c r="F19" i="31"/>
  <c r="D20" i="31"/>
  <c r="E20" i="31"/>
  <c r="F20" i="31"/>
  <c r="D21" i="31"/>
  <c r="E21" i="31"/>
  <c r="F21" i="31"/>
  <c r="D22" i="31"/>
  <c r="E22" i="31"/>
  <c r="F22" i="31"/>
  <c r="D23" i="31"/>
  <c r="E23" i="31"/>
  <c r="F23" i="31"/>
  <c r="D24" i="31"/>
  <c r="E24" i="31"/>
  <c r="F24" i="31"/>
  <c r="D25" i="31"/>
  <c r="E25" i="31"/>
  <c r="F25" i="31"/>
  <c r="D26" i="31"/>
  <c r="E26" i="31"/>
  <c r="F26" i="31"/>
  <c r="D27" i="31"/>
  <c r="E27" i="31"/>
  <c r="F27" i="31"/>
  <c r="D28" i="31"/>
  <c r="E28" i="31"/>
  <c r="F28" i="31"/>
  <c r="D29" i="31"/>
  <c r="E29" i="31"/>
  <c r="F29" i="31"/>
  <c r="D30" i="31"/>
  <c r="E30" i="31"/>
  <c r="F30" i="31"/>
  <c r="D31" i="31"/>
  <c r="E31" i="31"/>
  <c r="F31" i="31"/>
  <c r="D32" i="31"/>
  <c r="E32" i="31"/>
  <c r="F32" i="31"/>
  <c r="D33" i="31"/>
  <c r="E33" i="31"/>
  <c r="F33" i="31"/>
  <c r="D34" i="31"/>
  <c r="E34" i="31"/>
  <c r="F34" i="31"/>
  <c r="D35" i="31"/>
  <c r="E35" i="31"/>
  <c r="F35" i="31"/>
  <c r="D36" i="31"/>
  <c r="E36" i="31"/>
  <c r="F36" i="31"/>
  <c r="D37" i="31"/>
  <c r="E37" i="31"/>
  <c r="F37" i="31"/>
  <c r="D42" i="31"/>
  <c r="E42" i="31"/>
  <c r="F42" i="31"/>
  <c r="D43" i="31"/>
  <c r="E43" i="31"/>
  <c r="F43" i="31"/>
  <c r="D44" i="31"/>
  <c r="E44" i="31"/>
  <c r="F44" i="31"/>
  <c r="B45" i="31"/>
  <c r="D45" i="31"/>
  <c r="E45" i="31"/>
  <c r="F45" i="31"/>
  <c r="B46" i="31"/>
  <c r="D46" i="31"/>
  <c r="E46" i="31"/>
  <c r="F46" i="31"/>
  <c r="B47" i="31"/>
  <c r="D47" i="31"/>
  <c r="E47" i="31"/>
  <c r="F47" i="31"/>
  <c r="B48" i="31"/>
  <c r="D48" i="31"/>
  <c r="E48" i="31"/>
  <c r="F48" i="31"/>
  <c r="B49" i="31"/>
  <c r="D49" i="31"/>
  <c r="E49" i="31"/>
  <c r="F49" i="31"/>
  <c r="B50" i="31"/>
  <c r="D50" i="31"/>
  <c r="E50" i="31"/>
  <c r="F50" i="31"/>
  <c r="B51" i="31"/>
  <c r="D51" i="31"/>
  <c r="E51" i="31"/>
  <c r="F51" i="31"/>
  <c r="B52" i="31"/>
  <c r="D52" i="31"/>
  <c r="E52" i="31"/>
  <c r="F52" i="31"/>
  <c r="D53" i="31"/>
  <c r="E53" i="31"/>
  <c r="F53" i="31"/>
  <c r="D54" i="31"/>
  <c r="E54" i="31"/>
  <c r="F54" i="31"/>
  <c r="D55" i="31"/>
  <c r="E55" i="31"/>
  <c r="F55" i="31"/>
  <c r="D56" i="31"/>
  <c r="E56" i="31"/>
  <c r="F56" i="31"/>
  <c r="D57" i="31"/>
  <c r="E57" i="31"/>
  <c r="F57" i="31"/>
  <c r="D58" i="31"/>
  <c r="E58" i="31"/>
  <c r="F58" i="31"/>
  <c r="D59" i="31"/>
  <c r="E59" i="31"/>
  <c r="F59" i="31"/>
  <c r="D60" i="31"/>
  <c r="E60" i="31"/>
  <c r="F60" i="31"/>
  <c r="D61" i="31"/>
  <c r="E61" i="31"/>
  <c r="F61" i="31"/>
  <c r="D62" i="31"/>
  <c r="E62" i="31"/>
  <c r="F62" i="31"/>
  <c r="D63" i="31"/>
  <c r="E63" i="31"/>
  <c r="F63" i="31"/>
  <c r="D64" i="31"/>
  <c r="E64" i="31"/>
  <c r="F64" i="31"/>
  <c r="D65" i="31"/>
  <c r="E65" i="31"/>
  <c r="F65" i="31"/>
  <c r="D66" i="31"/>
  <c r="E66" i="31"/>
  <c r="F66" i="31"/>
  <c r="D67" i="31"/>
  <c r="E67" i="31"/>
  <c r="F67" i="31"/>
  <c r="D68" i="31"/>
  <c r="E68" i="31"/>
  <c r="F68" i="31"/>
  <c r="D69" i="31"/>
  <c r="E69" i="31"/>
  <c r="F69" i="31"/>
  <c r="D70" i="31"/>
  <c r="E70" i="31"/>
  <c r="F70" i="31"/>
  <c r="D71" i="31"/>
  <c r="E71" i="31"/>
  <c r="F71" i="31"/>
  <c r="D72" i="31"/>
  <c r="E72" i="31"/>
  <c r="F72" i="31"/>
  <c r="D73" i="31"/>
  <c r="E73" i="31"/>
  <c r="F73" i="31"/>
  <c r="C3" i="30"/>
  <c r="D3" i="30"/>
  <c r="E3" i="30"/>
  <c r="F3" i="30"/>
  <c r="H3" i="30"/>
  <c r="D4" i="30"/>
  <c r="E4" i="30"/>
  <c r="F4" i="30"/>
  <c r="D5" i="30"/>
  <c r="E5" i="30"/>
  <c r="F5" i="30"/>
  <c r="D6" i="30"/>
  <c r="E6" i="30"/>
  <c r="F6" i="30"/>
  <c r="D7" i="30"/>
  <c r="E7" i="30"/>
  <c r="F7" i="30"/>
  <c r="B8" i="30"/>
  <c r="D8" i="30"/>
  <c r="E8" i="30"/>
  <c r="F8" i="30"/>
  <c r="D9" i="30"/>
  <c r="E9" i="30"/>
  <c r="F9" i="30"/>
  <c r="D10" i="30"/>
  <c r="E10" i="30"/>
  <c r="F10" i="30"/>
  <c r="D11" i="30"/>
  <c r="E11" i="30"/>
  <c r="F11" i="30"/>
  <c r="D12" i="30"/>
  <c r="E12" i="30"/>
  <c r="F12" i="30"/>
  <c r="D13" i="30"/>
  <c r="E13" i="30"/>
  <c r="F13" i="30"/>
  <c r="D14" i="30"/>
  <c r="E14" i="30"/>
  <c r="F14" i="30"/>
  <c r="D15" i="30"/>
  <c r="E15" i="30"/>
  <c r="F15" i="30"/>
  <c r="D16" i="30"/>
  <c r="E16" i="30"/>
  <c r="F16" i="30"/>
  <c r="D17" i="30"/>
  <c r="E17" i="30"/>
  <c r="F17" i="30"/>
  <c r="D18" i="30"/>
  <c r="E18" i="30"/>
  <c r="F18" i="30"/>
  <c r="D19" i="30"/>
  <c r="E19" i="30"/>
  <c r="F19" i="30"/>
  <c r="D20" i="30"/>
  <c r="E20" i="30"/>
  <c r="F20" i="30"/>
  <c r="D21" i="30"/>
  <c r="E21" i="30"/>
  <c r="F21" i="30"/>
  <c r="D22" i="30"/>
  <c r="E22" i="30"/>
  <c r="F22" i="30"/>
  <c r="D23" i="30"/>
  <c r="E23" i="30"/>
  <c r="F23" i="30"/>
  <c r="D24" i="30"/>
  <c r="E24" i="30"/>
  <c r="F24" i="30"/>
  <c r="D25" i="30"/>
  <c r="E25" i="30"/>
  <c r="F25" i="30"/>
  <c r="D26" i="30"/>
  <c r="E26" i="30"/>
  <c r="F26" i="30"/>
  <c r="D27" i="30"/>
  <c r="E27" i="30"/>
  <c r="F27" i="30"/>
  <c r="D28" i="30"/>
  <c r="E28" i="30"/>
  <c r="F28" i="30"/>
  <c r="D29" i="30"/>
  <c r="E29" i="30"/>
  <c r="F29" i="30"/>
  <c r="D30" i="30"/>
  <c r="E30" i="30"/>
  <c r="F30" i="30"/>
  <c r="D31" i="30"/>
  <c r="E31" i="30"/>
  <c r="F31" i="30"/>
  <c r="D32" i="30"/>
  <c r="E32" i="30"/>
  <c r="F32" i="30"/>
  <c r="D33" i="30"/>
  <c r="E33" i="30"/>
  <c r="F33" i="30"/>
  <c r="D34" i="30"/>
  <c r="E34" i="30"/>
  <c r="F34" i="30"/>
  <c r="D35" i="30"/>
  <c r="E35" i="30"/>
  <c r="F35" i="30"/>
  <c r="D36" i="30"/>
  <c r="E36" i="30"/>
  <c r="F36" i="30"/>
  <c r="D37" i="30"/>
  <c r="E37" i="30"/>
  <c r="F37" i="30"/>
  <c r="C3" i="25"/>
  <c r="D3" i="25"/>
  <c r="E3" i="25"/>
  <c r="F3" i="25"/>
  <c r="H3" i="25"/>
  <c r="I3" i="25" s="1"/>
  <c r="D4" i="25"/>
  <c r="E4" i="25"/>
  <c r="F4" i="25"/>
  <c r="D5" i="25"/>
  <c r="E5" i="25"/>
  <c r="F5" i="25"/>
  <c r="D6" i="25"/>
  <c r="E6" i="25"/>
  <c r="F6" i="25"/>
  <c r="D7" i="25"/>
  <c r="E7" i="25"/>
  <c r="F7" i="25"/>
  <c r="B8" i="25"/>
  <c r="D8" i="25"/>
  <c r="E8" i="25"/>
  <c r="F8" i="25"/>
  <c r="D9" i="25"/>
  <c r="E9" i="25"/>
  <c r="F9" i="25"/>
  <c r="D10" i="25"/>
  <c r="E10" i="25"/>
  <c r="F10" i="25"/>
  <c r="D11" i="25"/>
  <c r="E11" i="25"/>
  <c r="F11" i="25"/>
  <c r="D12" i="25"/>
  <c r="E12" i="25"/>
  <c r="F12" i="25"/>
  <c r="D13" i="25"/>
  <c r="E13" i="25"/>
  <c r="F13" i="25"/>
  <c r="D14" i="25"/>
  <c r="E14" i="25"/>
  <c r="F14" i="25"/>
  <c r="D15" i="25"/>
  <c r="E15" i="25"/>
  <c r="F15" i="25"/>
  <c r="D16" i="25"/>
  <c r="E16" i="25"/>
  <c r="F16" i="25"/>
  <c r="D17" i="25"/>
  <c r="E17" i="25"/>
  <c r="F17" i="25"/>
  <c r="D18" i="25"/>
  <c r="E18" i="25"/>
  <c r="F18" i="25"/>
  <c r="D19" i="25"/>
  <c r="E19" i="25"/>
  <c r="F19" i="25"/>
  <c r="D20" i="25"/>
  <c r="E20" i="25"/>
  <c r="F20" i="25"/>
  <c r="D21" i="25"/>
  <c r="E21" i="25"/>
  <c r="F21" i="25"/>
  <c r="D22" i="25"/>
  <c r="E22" i="25"/>
  <c r="F22" i="25"/>
  <c r="D23" i="25"/>
  <c r="E23" i="25"/>
  <c r="F23" i="25"/>
  <c r="D24" i="25"/>
  <c r="E24" i="25"/>
  <c r="F24" i="25"/>
  <c r="D25" i="25"/>
  <c r="E25" i="25"/>
  <c r="F25" i="25"/>
  <c r="D26" i="25"/>
  <c r="E26" i="25"/>
  <c r="F26" i="25"/>
  <c r="D27" i="25"/>
  <c r="E27" i="25"/>
  <c r="F27" i="25"/>
  <c r="D28" i="25"/>
  <c r="E28" i="25"/>
  <c r="F28" i="25"/>
  <c r="D29" i="25"/>
  <c r="E29" i="25"/>
  <c r="F29" i="25"/>
  <c r="D30" i="25"/>
  <c r="E30" i="25"/>
  <c r="F30" i="25"/>
  <c r="D31" i="25"/>
  <c r="E31" i="25"/>
  <c r="F31" i="25"/>
  <c r="D32" i="25"/>
  <c r="E32" i="25"/>
  <c r="F32" i="25"/>
  <c r="D33" i="25"/>
  <c r="E33" i="25"/>
  <c r="F33" i="25"/>
  <c r="D34" i="25"/>
  <c r="E34" i="25"/>
  <c r="F34" i="25"/>
  <c r="D35" i="25"/>
  <c r="E35" i="25"/>
  <c r="F35" i="25"/>
  <c r="D36" i="25"/>
  <c r="E36" i="25"/>
  <c r="F36" i="25"/>
  <c r="D37" i="25"/>
  <c r="E37" i="25"/>
  <c r="F37" i="25"/>
  <c r="D41" i="25"/>
  <c r="E41" i="25"/>
  <c r="F41" i="25"/>
  <c r="D42" i="25"/>
  <c r="E42" i="25"/>
  <c r="F42" i="25"/>
  <c r="D43" i="25"/>
  <c r="E43" i="25"/>
  <c r="F43" i="25"/>
  <c r="D44" i="25"/>
  <c r="E44" i="25"/>
  <c r="F44" i="25"/>
  <c r="D45" i="25"/>
  <c r="E45" i="25"/>
  <c r="F45" i="25"/>
  <c r="D46" i="25"/>
  <c r="E46" i="25"/>
  <c r="F46" i="25"/>
  <c r="D47" i="25"/>
  <c r="E47" i="25"/>
  <c r="F47" i="25"/>
  <c r="D48" i="25"/>
  <c r="E48" i="25"/>
  <c r="F48" i="25"/>
  <c r="D49" i="25"/>
  <c r="E49" i="25"/>
  <c r="F49" i="25"/>
  <c r="B50" i="25"/>
  <c r="D50" i="25"/>
  <c r="E50" i="25"/>
  <c r="F50" i="25"/>
  <c r="B51" i="25"/>
  <c r="D51" i="25"/>
  <c r="E51" i="25"/>
  <c r="F51" i="25"/>
  <c r="B52" i="25"/>
  <c r="C52" i="25" s="1"/>
  <c r="D52" i="25"/>
  <c r="E52" i="25"/>
  <c r="F52" i="25"/>
  <c r="D53" i="25"/>
  <c r="E53" i="25"/>
  <c r="F53" i="25"/>
  <c r="D54" i="25"/>
  <c r="E54" i="25"/>
  <c r="F54" i="25"/>
  <c r="D55" i="25"/>
  <c r="E55" i="25"/>
  <c r="F55" i="25"/>
  <c r="D56" i="25"/>
  <c r="E56" i="25"/>
  <c r="F56" i="25"/>
  <c r="D57" i="25"/>
  <c r="E57" i="25"/>
  <c r="F57" i="25"/>
  <c r="D58" i="25"/>
  <c r="E58" i="25"/>
  <c r="F58" i="25"/>
  <c r="D59" i="25"/>
  <c r="E59" i="25"/>
  <c r="F59" i="25"/>
  <c r="D60" i="25"/>
  <c r="E60" i="25"/>
  <c r="F60" i="25"/>
  <c r="D61" i="25"/>
  <c r="E61" i="25"/>
  <c r="F61" i="25"/>
  <c r="D62" i="25"/>
  <c r="E62" i="25"/>
  <c r="F62" i="25"/>
  <c r="D63" i="25"/>
  <c r="E63" i="25"/>
  <c r="F63" i="25"/>
  <c r="D64" i="25"/>
  <c r="E64" i="25"/>
  <c r="F64" i="25"/>
  <c r="D65" i="25"/>
  <c r="E65" i="25"/>
  <c r="F65" i="25"/>
  <c r="D66" i="25"/>
  <c r="E66" i="25"/>
  <c r="F66" i="25"/>
  <c r="D67" i="25"/>
  <c r="E67" i="25"/>
  <c r="F67" i="25"/>
  <c r="D68" i="25"/>
  <c r="E68" i="25"/>
  <c r="F68" i="25"/>
  <c r="D69" i="25"/>
  <c r="E69" i="25"/>
  <c r="F69" i="25"/>
  <c r="D70" i="25"/>
  <c r="E70" i="25"/>
  <c r="F70" i="25"/>
  <c r="B71" i="25"/>
  <c r="D71" i="25"/>
  <c r="E71" i="25"/>
  <c r="F71" i="25"/>
  <c r="D72" i="25"/>
  <c r="E72" i="25"/>
  <c r="F72" i="25"/>
  <c r="D73" i="25"/>
  <c r="E73" i="25"/>
  <c r="F73" i="25"/>
  <c r="C3" i="24"/>
  <c r="D3" i="24"/>
  <c r="E3" i="24"/>
  <c r="F3" i="24"/>
  <c r="D4" i="24"/>
  <c r="E4" i="24"/>
  <c r="F4" i="24"/>
  <c r="D5" i="24"/>
  <c r="E5" i="24"/>
  <c r="F5" i="24"/>
  <c r="D6" i="24"/>
  <c r="E6" i="24"/>
  <c r="F6" i="24"/>
  <c r="D7" i="24"/>
  <c r="E7" i="24"/>
  <c r="F7" i="24"/>
  <c r="B8" i="24"/>
  <c r="D8" i="24"/>
  <c r="E8" i="24"/>
  <c r="F8" i="24"/>
  <c r="D9" i="24"/>
  <c r="E9" i="24"/>
  <c r="F9" i="24"/>
  <c r="D10" i="24"/>
  <c r="E10" i="24"/>
  <c r="F10" i="24"/>
  <c r="D11" i="24"/>
  <c r="E11" i="24"/>
  <c r="F11" i="24"/>
  <c r="D12" i="24"/>
  <c r="E12" i="24"/>
  <c r="F12" i="24"/>
  <c r="D13" i="24"/>
  <c r="E13" i="24"/>
  <c r="F13" i="24"/>
  <c r="D14" i="24"/>
  <c r="E14" i="24"/>
  <c r="F14" i="24"/>
  <c r="D15" i="24"/>
  <c r="E15" i="24"/>
  <c r="F15" i="24"/>
  <c r="D16" i="24"/>
  <c r="E16" i="24"/>
  <c r="F16" i="24"/>
  <c r="D17" i="24"/>
  <c r="E17" i="24"/>
  <c r="F17" i="24"/>
  <c r="D18" i="24"/>
  <c r="E18" i="24"/>
  <c r="F18" i="24"/>
  <c r="D19" i="24"/>
  <c r="E19" i="24"/>
  <c r="F19" i="24"/>
  <c r="D20" i="24"/>
  <c r="E20" i="24"/>
  <c r="F20" i="24"/>
  <c r="D21" i="24"/>
  <c r="E21" i="24"/>
  <c r="F21" i="24"/>
  <c r="D22" i="24"/>
  <c r="E22" i="24"/>
  <c r="F22" i="24"/>
  <c r="D23" i="24"/>
  <c r="E23" i="24"/>
  <c r="F23" i="24"/>
  <c r="D24" i="24"/>
  <c r="E24" i="24"/>
  <c r="F24" i="24"/>
  <c r="D25" i="24"/>
  <c r="E25" i="24"/>
  <c r="F25" i="24"/>
  <c r="D26" i="24"/>
  <c r="E26" i="24"/>
  <c r="F26" i="24"/>
  <c r="D27" i="24"/>
  <c r="E27" i="24"/>
  <c r="F27" i="24"/>
  <c r="D28" i="24"/>
  <c r="E28" i="24"/>
  <c r="F28" i="24"/>
  <c r="D29" i="24"/>
  <c r="E29" i="24"/>
  <c r="F29" i="24"/>
  <c r="D30" i="24"/>
  <c r="E30" i="24"/>
  <c r="F30" i="24"/>
  <c r="D31" i="24"/>
  <c r="E31" i="24"/>
  <c r="F31" i="24"/>
  <c r="D32" i="24"/>
  <c r="E32" i="24"/>
  <c r="F32" i="24"/>
  <c r="D33" i="24"/>
  <c r="E33" i="24"/>
  <c r="F33" i="24"/>
  <c r="D34" i="24"/>
  <c r="E34" i="24"/>
  <c r="F34" i="24"/>
  <c r="D35" i="24"/>
  <c r="E35" i="24"/>
  <c r="F35" i="24"/>
  <c r="D36" i="24"/>
  <c r="E36" i="24"/>
  <c r="F36" i="24"/>
  <c r="D37" i="24"/>
  <c r="E37" i="24"/>
  <c r="F37" i="24"/>
  <c r="D41" i="24"/>
  <c r="E41" i="24"/>
  <c r="F41" i="24"/>
  <c r="D42" i="24"/>
  <c r="E42" i="24"/>
  <c r="F42" i="24"/>
  <c r="D43" i="24"/>
  <c r="E43" i="24"/>
  <c r="F43" i="24"/>
  <c r="D44" i="24"/>
  <c r="E44" i="24"/>
  <c r="F44" i="24"/>
  <c r="D45" i="24"/>
  <c r="E45" i="24"/>
  <c r="F45" i="24"/>
  <c r="D46" i="24"/>
  <c r="E46" i="24"/>
  <c r="F46" i="24"/>
  <c r="D47" i="24"/>
  <c r="E47" i="24"/>
  <c r="F47" i="24"/>
  <c r="D48" i="24"/>
  <c r="E48" i="24"/>
  <c r="F48" i="24"/>
  <c r="B49" i="24"/>
  <c r="D49" i="24"/>
  <c r="E49" i="24"/>
  <c r="F49" i="24"/>
  <c r="D50" i="24"/>
  <c r="E50" i="24"/>
  <c r="F50" i="24"/>
  <c r="D51" i="24"/>
  <c r="E51" i="24"/>
  <c r="F51" i="24"/>
  <c r="D52" i="24"/>
  <c r="E52" i="24"/>
  <c r="F52" i="24"/>
  <c r="D53" i="24"/>
  <c r="E53" i="24"/>
  <c r="F53" i="24"/>
  <c r="D54" i="24"/>
  <c r="E54" i="24"/>
  <c r="F54" i="24"/>
  <c r="D55" i="24"/>
  <c r="E55" i="24"/>
  <c r="F55" i="24"/>
  <c r="D56" i="24"/>
  <c r="E56" i="24"/>
  <c r="F56" i="24"/>
  <c r="D57" i="24"/>
  <c r="E57" i="24"/>
  <c r="F57" i="24"/>
  <c r="D58" i="24"/>
  <c r="E58" i="24"/>
  <c r="F58" i="24"/>
  <c r="D59" i="24"/>
  <c r="E59" i="24"/>
  <c r="F59" i="24"/>
  <c r="D60" i="24"/>
  <c r="E60" i="24"/>
  <c r="F60" i="24"/>
  <c r="D61" i="24"/>
  <c r="E61" i="24"/>
  <c r="F61" i="24"/>
  <c r="D62" i="24"/>
  <c r="E62" i="24"/>
  <c r="F62" i="24"/>
  <c r="D63" i="24"/>
  <c r="E63" i="24"/>
  <c r="F63" i="24"/>
  <c r="D64" i="24"/>
  <c r="E64" i="24"/>
  <c r="F64" i="24"/>
  <c r="D65" i="24"/>
  <c r="E65" i="24"/>
  <c r="F65" i="24"/>
  <c r="D66" i="24"/>
  <c r="E66" i="24"/>
  <c r="F66" i="24"/>
  <c r="D67" i="24"/>
  <c r="E67" i="24"/>
  <c r="F67" i="24"/>
  <c r="D68" i="24"/>
  <c r="E68" i="24"/>
  <c r="F68" i="24"/>
  <c r="B69" i="24"/>
  <c r="D69" i="24"/>
  <c r="E69" i="24"/>
  <c r="F69" i="24"/>
  <c r="D70" i="24"/>
  <c r="E70" i="24"/>
  <c r="F70" i="24"/>
  <c r="D71" i="24"/>
  <c r="E71" i="24"/>
  <c r="F71" i="24"/>
  <c r="D72" i="24"/>
  <c r="E72" i="24"/>
  <c r="F72" i="24"/>
  <c r="D73" i="24"/>
  <c r="E73" i="24"/>
  <c r="F73" i="24"/>
  <c r="C3" i="23"/>
  <c r="D3" i="23"/>
  <c r="E3" i="23"/>
  <c r="F3" i="23"/>
  <c r="H3" i="23"/>
  <c r="I3" i="23" s="1"/>
  <c r="J3" i="23" s="1"/>
  <c r="D4" i="23"/>
  <c r="E4" i="23"/>
  <c r="F4" i="23"/>
  <c r="D5" i="23"/>
  <c r="E5" i="23"/>
  <c r="F5" i="23"/>
  <c r="D6" i="23"/>
  <c r="E6" i="23"/>
  <c r="F6" i="23"/>
  <c r="D7" i="23"/>
  <c r="E7" i="23"/>
  <c r="F7" i="23"/>
  <c r="B8" i="23"/>
  <c r="D8" i="23"/>
  <c r="E8" i="23"/>
  <c r="F8" i="23"/>
  <c r="D27" i="23"/>
  <c r="E27" i="23"/>
  <c r="F27" i="23"/>
  <c r="D28" i="23"/>
  <c r="E28" i="23"/>
  <c r="F28" i="23"/>
  <c r="D29" i="23"/>
  <c r="E29" i="23"/>
  <c r="F29" i="23"/>
  <c r="F30" i="23"/>
  <c r="F31" i="23"/>
  <c r="F32" i="23"/>
  <c r="F33" i="23"/>
  <c r="F34" i="23"/>
  <c r="F35" i="23"/>
  <c r="F36" i="23"/>
  <c r="F37" i="23"/>
  <c r="D41" i="23"/>
  <c r="E41" i="23"/>
  <c r="F41" i="23"/>
  <c r="D42" i="23"/>
  <c r="E42" i="23"/>
  <c r="F42" i="23"/>
  <c r="D43" i="23"/>
  <c r="E43" i="23"/>
  <c r="F43" i="23"/>
  <c r="D44" i="23"/>
  <c r="E44" i="23"/>
  <c r="F44" i="23"/>
  <c r="D45" i="23"/>
  <c r="E45" i="23"/>
  <c r="F45" i="23"/>
  <c r="D46" i="23"/>
  <c r="E46" i="23"/>
  <c r="F46" i="23"/>
  <c r="D47" i="23"/>
  <c r="E47" i="23"/>
  <c r="F47" i="23"/>
  <c r="D48" i="23"/>
  <c r="E48" i="23"/>
  <c r="F48" i="23"/>
  <c r="D49" i="23"/>
  <c r="E49" i="23"/>
  <c r="F49" i="23"/>
  <c r="D50" i="23"/>
  <c r="E50" i="23"/>
  <c r="F50" i="23"/>
  <c r="D51" i="23"/>
  <c r="E51" i="23"/>
  <c r="F51" i="23"/>
  <c r="D52" i="23"/>
  <c r="E52" i="23"/>
  <c r="F52" i="23"/>
  <c r="D53" i="23"/>
  <c r="E53" i="23"/>
  <c r="F53" i="23"/>
  <c r="D54" i="23"/>
  <c r="E54" i="23"/>
  <c r="F54" i="23"/>
  <c r="D55" i="23"/>
  <c r="E55" i="23"/>
  <c r="F55" i="23"/>
  <c r="D56" i="23"/>
  <c r="E56" i="23"/>
  <c r="F56" i="23"/>
  <c r="D57" i="23"/>
  <c r="E57" i="23"/>
  <c r="F57" i="23"/>
  <c r="D58" i="23"/>
  <c r="E58" i="23"/>
  <c r="F58" i="23"/>
  <c r="D59" i="23"/>
  <c r="E59" i="23"/>
  <c r="F59" i="23"/>
  <c r="D60" i="23"/>
  <c r="E60" i="23"/>
  <c r="F60" i="23"/>
  <c r="D61" i="23"/>
  <c r="E61" i="23"/>
  <c r="F61" i="23"/>
  <c r="D62" i="23"/>
  <c r="E62" i="23"/>
  <c r="F62" i="23"/>
  <c r="D63" i="23"/>
  <c r="E63" i="23"/>
  <c r="F63" i="23"/>
  <c r="D64" i="23"/>
  <c r="E64" i="23"/>
  <c r="F64" i="23"/>
  <c r="D65" i="23"/>
  <c r="E65" i="23"/>
  <c r="F65" i="23"/>
  <c r="D66" i="23"/>
  <c r="E66" i="23"/>
  <c r="F66" i="23"/>
  <c r="D67" i="23"/>
  <c r="E67" i="23"/>
  <c r="F67" i="23"/>
  <c r="D68" i="23"/>
  <c r="E68" i="23"/>
  <c r="F68" i="23"/>
  <c r="D69" i="23"/>
  <c r="E69" i="23"/>
  <c r="F69" i="23"/>
  <c r="D70" i="23"/>
  <c r="E70" i="23"/>
  <c r="F70" i="23"/>
  <c r="D71" i="23"/>
  <c r="E71" i="23"/>
  <c r="F71" i="23"/>
  <c r="D72" i="23"/>
  <c r="E72" i="23"/>
  <c r="F72" i="23"/>
  <c r="D73" i="23"/>
  <c r="E73" i="23"/>
  <c r="F73" i="23"/>
  <c r="A3" i="19"/>
  <c r="B3" i="19"/>
  <c r="C3" i="19"/>
  <c r="D3" i="19"/>
  <c r="E3" i="19"/>
  <c r="F3" i="19"/>
  <c r="D4" i="19"/>
  <c r="E4" i="19"/>
  <c r="F4" i="19"/>
  <c r="D5" i="19"/>
  <c r="E5" i="19"/>
  <c r="F5" i="19"/>
  <c r="D6" i="19"/>
  <c r="E6" i="19"/>
  <c r="F6" i="19"/>
  <c r="D7" i="19"/>
  <c r="E7" i="19"/>
  <c r="F7" i="19"/>
  <c r="B8" i="19"/>
  <c r="D8" i="19"/>
  <c r="E8" i="19"/>
  <c r="F8" i="19"/>
  <c r="D27" i="19"/>
  <c r="E27" i="19"/>
  <c r="F27" i="19"/>
  <c r="D28" i="19"/>
  <c r="E28" i="19"/>
  <c r="F28" i="19"/>
  <c r="D29" i="19"/>
  <c r="E29" i="19"/>
  <c r="F29" i="19"/>
  <c r="F30" i="19"/>
  <c r="F31" i="19"/>
  <c r="F32" i="19"/>
  <c r="F33" i="19"/>
  <c r="F34" i="19"/>
  <c r="F35" i="19"/>
  <c r="F36" i="19"/>
  <c r="F37" i="19"/>
  <c r="D41" i="19"/>
  <c r="E41" i="19"/>
  <c r="F41" i="19"/>
  <c r="D42" i="19"/>
  <c r="E42" i="19"/>
  <c r="F42" i="19"/>
  <c r="D43" i="19"/>
  <c r="E43" i="19"/>
  <c r="F43" i="19"/>
  <c r="D44" i="19"/>
  <c r="E44" i="19"/>
  <c r="F44" i="19"/>
  <c r="B45" i="19"/>
  <c r="D45" i="19"/>
  <c r="E45" i="19"/>
  <c r="F45" i="19"/>
  <c r="B46" i="19"/>
  <c r="D46" i="19"/>
  <c r="E46" i="19"/>
  <c r="F46" i="19"/>
  <c r="D47" i="19"/>
  <c r="E47" i="19"/>
  <c r="F47" i="19"/>
  <c r="D48" i="19"/>
  <c r="E48" i="19"/>
  <c r="F48" i="19"/>
  <c r="D49" i="19"/>
  <c r="E49" i="19"/>
  <c r="F49" i="19"/>
  <c r="D50" i="19"/>
  <c r="E50" i="19"/>
  <c r="F50" i="19"/>
  <c r="B51" i="19"/>
  <c r="D51" i="19"/>
  <c r="E51" i="19"/>
  <c r="F51" i="19"/>
  <c r="B52"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B74" i="19"/>
  <c r="H3" i="17"/>
  <c r="D38" i="43" s="1"/>
  <c r="D4" i="17"/>
  <c r="E4" i="17"/>
  <c r="F4" i="17"/>
  <c r="D5" i="17"/>
  <c r="E5" i="17"/>
  <c r="F5" i="17"/>
  <c r="D6" i="17"/>
  <c r="E6" i="17"/>
  <c r="F6" i="17"/>
  <c r="D7" i="17"/>
  <c r="E7" i="17"/>
  <c r="F7" i="17"/>
  <c r="D8" i="17"/>
  <c r="E8" i="17"/>
  <c r="F8" i="17"/>
  <c r="D9" i="17"/>
  <c r="E9" i="17"/>
  <c r="F9" i="17"/>
  <c r="D10" i="17"/>
  <c r="E10" i="17"/>
  <c r="F10" i="17"/>
  <c r="D11" i="17"/>
  <c r="E11" i="17"/>
  <c r="F11" i="17"/>
  <c r="D12" i="17"/>
  <c r="E12" i="17"/>
  <c r="F12" i="17"/>
  <c r="D13" i="17"/>
  <c r="E13" i="17"/>
  <c r="F13" i="17"/>
  <c r="D14" i="17"/>
  <c r="E14" i="17"/>
  <c r="F14" i="17"/>
  <c r="D15" i="17"/>
  <c r="E15" i="17"/>
  <c r="F15" i="17"/>
  <c r="D16" i="17"/>
  <c r="E16" i="17"/>
  <c r="F16" i="17"/>
  <c r="D17" i="17"/>
  <c r="E17" i="17"/>
  <c r="F17" i="17"/>
  <c r="D18" i="17"/>
  <c r="E18" i="17"/>
  <c r="F18" i="17"/>
  <c r="D19" i="17"/>
  <c r="E19" i="17"/>
  <c r="F19" i="17"/>
  <c r="D20" i="17"/>
  <c r="E20" i="17"/>
  <c r="F20" i="17"/>
  <c r="D21" i="17"/>
  <c r="E21" i="17"/>
  <c r="F21" i="17"/>
  <c r="D22" i="17"/>
  <c r="E22" i="17"/>
  <c r="F22" i="17"/>
  <c r="D23" i="17"/>
  <c r="E23" i="17"/>
  <c r="F23" i="17"/>
  <c r="D24" i="17"/>
  <c r="E24" i="17"/>
  <c r="F24" i="17"/>
  <c r="D25" i="17"/>
  <c r="E25" i="17"/>
  <c r="F25" i="17"/>
  <c r="D26" i="17"/>
  <c r="E26" i="17"/>
  <c r="F26" i="17"/>
  <c r="D27" i="17"/>
  <c r="E27" i="17"/>
  <c r="F27" i="17"/>
  <c r="D28" i="17"/>
  <c r="E28" i="17"/>
  <c r="F28" i="17"/>
  <c r="D29" i="17"/>
  <c r="E29" i="17"/>
  <c r="F29" i="17"/>
  <c r="D30" i="17"/>
  <c r="E30" i="17"/>
  <c r="F30" i="17"/>
  <c r="D31" i="17"/>
  <c r="E31" i="17"/>
  <c r="F31" i="17"/>
  <c r="D32" i="17"/>
  <c r="E32" i="17"/>
  <c r="F32" i="17"/>
  <c r="D33" i="17"/>
  <c r="E33" i="17"/>
  <c r="F33" i="17"/>
  <c r="D34" i="17"/>
  <c r="E34" i="17"/>
  <c r="F34" i="17"/>
  <c r="D35" i="17"/>
  <c r="E35" i="17"/>
  <c r="F35" i="17"/>
  <c r="D36" i="17"/>
  <c r="E36" i="17"/>
  <c r="F36" i="17"/>
  <c r="D37" i="17"/>
  <c r="E37" i="17"/>
  <c r="F37" i="17"/>
  <c r="D72" i="17"/>
  <c r="E72" i="17"/>
  <c r="F72" i="17"/>
  <c r="D73" i="17"/>
  <c r="E73" i="17"/>
  <c r="F73" i="17"/>
  <c r="A5" i="18"/>
  <c r="B68" i="24"/>
  <c r="B63" i="23"/>
  <c r="C63" i="23" s="1"/>
  <c r="B50" i="19"/>
  <c r="K1666" i="16"/>
  <c r="H1666" i="16"/>
  <c r="K1662" i="16"/>
  <c r="K1658" i="16"/>
  <c r="H1645" i="16"/>
  <c r="I1601" i="16"/>
  <c r="H1593" i="16"/>
  <c r="H1585" i="16"/>
  <c r="I1564" i="16"/>
  <c r="H1556" i="16"/>
  <c r="K1548" i="16"/>
  <c r="H1548" i="16"/>
  <c r="I1540" i="16"/>
  <c r="L1540" i="16"/>
  <c r="H1532" i="16"/>
  <c r="H1524" i="16"/>
  <c r="I1516" i="16"/>
  <c r="M1516" i="16"/>
  <c r="L1516" i="16"/>
  <c r="I1507" i="16"/>
  <c r="K1507" i="16"/>
  <c r="M1507" i="16"/>
  <c r="H1507" i="16"/>
  <c r="L1507" i="16"/>
  <c r="I1503" i="16"/>
  <c r="K1503" i="16"/>
  <c r="M1503" i="16"/>
  <c r="H1503" i="16"/>
  <c r="L1503" i="16"/>
  <c r="H1495" i="16"/>
  <c r="K1487" i="16"/>
  <c r="H1487" i="16"/>
  <c r="I1479" i="16"/>
  <c r="K1479" i="16"/>
  <c r="M1479" i="16"/>
  <c r="H1479" i="16"/>
  <c r="L1479" i="16"/>
  <c r="K1471" i="16"/>
  <c r="K1463" i="16"/>
  <c r="K1451" i="16"/>
  <c r="H1451" i="16"/>
  <c r="K1443" i="16"/>
  <c r="I1435" i="16"/>
  <c r="L1435" i="16"/>
  <c r="B59" i="51"/>
  <c r="K1664" i="16"/>
  <c r="K1647" i="16"/>
  <c r="I1643" i="16"/>
  <c r="M1643" i="16"/>
  <c r="L1643" i="16"/>
  <c r="I1635" i="16"/>
  <c r="L1635" i="16"/>
  <c r="L1627" i="16"/>
  <c r="L1611" i="16"/>
  <c r="L1603" i="16"/>
  <c r="K1595" i="16"/>
  <c r="K1591" i="16"/>
  <c r="H1591" i="16"/>
  <c r="K1587" i="16"/>
  <c r="M1583" i="16"/>
  <c r="K1578" i="16"/>
  <c r="I1574" i="16"/>
  <c r="M1574" i="16"/>
  <c r="L1574" i="16"/>
  <c r="H1566" i="16"/>
  <c r="M1562" i="16"/>
  <c r="I1558" i="16"/>
  <c r="M1558" i="16"/>
  <c r="L1558" i="16"/>
  <c r="L1554" i="16"/>
  <c r="K1550" i="16"/>
  <c r="M1546" i="16"/>
  <c r="K1542" i="16"/>
  <c r="H1542" i="16"/>
  <c r="I1538" i="16"/>
  <c r="L1538" i="16"/>
  <c r="K1534" i="16"/>
  <c r="K1530" i="16"/>
  <c r="I1526" i="16"/>
  <c r="M1526" i="16"/>
  <c r="L1526" i="16"/>
  <c r="K1522" i="16"/>
  <c r="H1522" i="16"/>
  <c r="M1518" i="16"/>
  <c r="H1514" i="16"/>
  <c r="K1509" i="16"/>
  <c r="H1509" i="16"/>
  <c r="K1505" i="16"/>
  <c r="I1501" i="16"/>
  <c r="M1501" i="16"/>
  <c r="L1501" i="16"/>
  <c r="K1497" i="16"/>
  <c r="H1497" i="16"/>
  <c r="I1493" i="16"/>
  <c r="M1493" i="16"/>
  <c r="L1493" i="16"/>
  <c r="I1489" i="16"/>
  <c r="K1489" i="16"/>
  <c r="M1489" i="16"/>
  <c r="H1489" i="16"/>
  <c r="L1489" i="16"/>
  <c r="I1485" i="16"/>
  <c r="K1485" i="16"/>
  <c r="M1485" i="16"/>
  <c r="H1485" i="16"/>
  <c r="L1485" i="16"/>
  <c r="K1481" i="16"/>
  <c r="H1481" i="16"/>
  <c r="I1477" i="16"/>
  <c r="L1477" i="16"/>
  <c r="K1457" i="16"/>
  <c r="H1457" i="16"/>
  <c r="I1449" i="16"/>
  <c r="K1417" i="16"/>
  <c r="H1417" i="16"/>
  <c r="I1389" i="16"/>
  <c r="L1357" i="16"/>
  <c r="K1353" i="16"/>
  <c r="K1309" i="16"/>
  <c r="M1309" i="16"/>
  <c r="L1285" i="16"/>
  <c r="K1281" i="16"/>
  <c r="K1257" i="16"/>
  <c r="H1249" i="16"/>
  <c r="H1233" i="16"/>
  <c r="M1229" i="16"/>
  <c r="I1221" i="16"/>
  <c r="I1205" i="16"/>
  <c r="H1201" i="16"/>
  <c r="H1193" i="16"/>
  <c r="I1189" i="16"/>
  <c r="L1189" i="16"/>
  <c r="L1181" i="16"/>
  <c r="I1173" i="16"/>
  <c r="I1165" i="16"/>
  <c r="M1165" i="16"/>
  <c r="K1161" i="16"/>
  <c r="J1662" i="16"/>
  <c r="J1585" i="16"/>
  <c r="J1524" i="16"/>
  <c r="J1516" i="16"/>
  <c r="J1507" i="16"/>
  <c r="J1503" i="16"/>
  <c r="J1495" i="16"/>
  <c r="J1479" i="16"/>
  <c r="J1463" i="16"/>
  <c r="J1443" i="16"/>
  <c r="K1654" i="16"/>
  <c r="H1654" i="16"/>
  <c r="K1641" i="16"/>
  <c r="H1641" i="16"/>
  <c r="M1637" i="16"/>
  <c r="M1633" i="16"/>
  <c r="L1625" i="16"/>
  <c r="M1613" i="16"/>
  <c r="I1605" i="16"/>
  <c r="M1576" i="16"/>
  <c r="K1568" i="16"/>
  <c r="I1560" i="16"/>
  <c r="L1560" i="16"/>
  <c r="L1544" i="16"/>
  <c r="H1536" i="16"/>
  <c r="M1528" i="16"/>
  <c r="M1520" i="16"/>
  <c r="K1511" i="16"/>
  <c r="I1499" i="16"/>
  <c r="K1499" i="16"/>
  <c r="M1499" i="16"/>
  <c r="H1499" i="16"/>
  <c r="L1499" i="16"/>
  <c r="I1491" i="16"/>
  <c r="M1491" i="16"/>
  <c r="L1491" i="16"/>
  <c r="I1483" i="16"/>
  <c r="K1483" i="16"/>
  <c r="M1483" i="16"/>
  <c r="H1483" i="16"/>
  <c r="L1483" i="16"/>
  <c r="I1475" i="16"/>
  <c r="M1475" i="16"/>
  <c r="L1475" i="16"/>
  <c r="K1467" i="16"/>
  <c r="H1467" i="16"/>
  <c r="I1459" i="16"/>
  <c r="L1459" i="16"/>
  <c r="I1447" i="16"/>
  <c r="L1447" i="16"/>
  <c r="K1439" i="16"/>
  <c r="H1439" i="16"/>
  <c r="I1431" i="16"/>
  <c r="M1431" i="16"/>
  <c r="L1431" i="16"/>
  <c r="K1427" i="16"/>
  <c r="H1427" i="16"/>
  <c r="I1423" i="16"/>
  <c r="M1423" i="16"/>
  <c r="L1423" i="16"/>
  <c r="K1419" i="16"/>
  <c r="H1419" i="16"/>
  <c r="I1415" i="16"/>
  <c r="M1415" i="16"/>
  <c r="L1415" i="16"/>
  <c r="K1411" i="16"/>
  <c r="H1411" i="16"/>
  <c r="I1407" i="16"/>
  <c r="M1407" i="16"/>
  <c r="L1407" i="16"/>
  <c r="K1403" i="16"/>
  <c r="H1403" i="16"/>
  <c r="I1399" i="16"/>
  <c r="M1399" i="16"/>
  <c r="L1399" i="16"/>
  <c r="K1395" i="16"/>
  <c r="H1395" i="16"/>
  <c r="I1391" i="16"/>
  <c r="M1391" i="16"/>
  <c r="L1391" i="16"/>
  <c r="K1387" i="16"/>
  <c r="H1387" i="16"/>
  <c r="I1383" i="16"/>
  <c r="M1383" i="16"/>
  <c r="L1383" i="16"/>
  <c r="K1379" i="16"/>
  <c r="I1375" i="16"/>
  <c r="L1375" i="16"/>
  <c r="H1371" i="16"/>
  <c r="M1367" i="16"/>
  <c r="K1363" i="16"/>
  <c r="I1359" i="16"/>
  <c r="L1359" i="16"/>
  <c r="H1355" i="16"/>
  <c r="M1351" i="16"/>
  <c r="K1347" i="16"/>
  <c r="I1343" i="16"/>
  <c r="L1343" i="16"/>
  <c r="H1339" i="16"/>
  <c r="M1335" i="16"/>
  <c r="K1331" i="16"/>
  <c r="I1327" i="16"/>
  <c r="L1327" i="16"/>
  <c r="H1323" i="16"/>
  <c r="M1319" i="16"/>
  <c r="K1315" i="16"/>
  <c r="H1315" i="16"/>
  <c r="I1311" i="16"/>
  <c r="M1311" i="16"/>
  <c r="L1311" i="16"/>
  <c r="K1307" i="16"/>
  <c r="H1307" i="16"/>
  <c r="I1303" i="16"/>
  <c r="M1303" i="16"/>
  <c r="L1303" i="16"/>
  <c r="K1299" i="16"/>
  <c r="H1299" i="16"/>
  <c r="I1295" i="16"/>
  <c r="M1295" i="16"/>
  <c r="L1295" i="16"/>
  <c r="K1291" i="16"/>
  <c r="H1291" i="16"/>
  <c r="I1287" i="16"/>
  <c r="M1287" i="16"/>
  <c r="L1287" i="16"/>
  <c r="K1283" i="16"/>
  <c r="H1283" i="16"/>
  <c r="I1279" i="16"/>
  <c r="M1279" i="16"/>
  <c r="L1279" i="16"/>
  <c r="K1275" i="16"/>
  <c r="H1275" i="16"/>
  <c r="I1271" i="16"/>
  <c r="M1271" i="16"/>
  <c r="L1271" i="16"/>
  <c r="K1267" i="16"/>
  <c r="L1263" i="16"/>
  <c r="M1255" i="16"/>
  <c r="I1247" i="16"/>
  <c r="H1243" i="16"/>
  <c r="K1235" i="16"/>
  <c r="L1231" i="16"/>
  <c r="M1223" i="16"/>
  <c r="I1215" i="16"/>
  <c r="H1211" i="16"/>
  <c r="K1203" i="16"/>
  <c r="I1199" i="16"/>
  <c r="L1199" i="16"/>
  <c r="H1195" i="16"/>
  <c r="M1191" i="16"/>
  <c r="K1187" i="16"/>
  <c r="I1183" i="16"/>
  <c r="L1183" i="16"/>
  <c r="H1179" i="16"/>
  <c r="M1175" i="16"/>
  <c r="K1171" i="16"/>
  <c r="I1167" i="16"/>
  <c r="L1167" i="16"/>
  <c r="H1163" i="16"/>
  <c r="I1022" i="16"/>
  <c r="I990" i="16"/>
  <c r="L990" i="16"/>
  <c r="J910" i="16"/>
  <c r="I899" i="16"/>
  <c r="K899" i="16"/>
  <c r="M899" i="16"/>
  <c r="H899" i="16"/>
  <c r="L899" i="16"/>
  <c r="J899" i="16"/>
  <c r="I891" i="16"/>
  <c r="K891" i="16"/>
  <c r="M891" i="16"/>
  <c r="H891" i="16"/>
  <c r="L891" i="16"/>
  <c r="J891" i="16"/>
  <c r="I883" i="16"/>
  <c r="K883" i="16"/>
  <c r="M883" i="16"/>
  <c r="H883" i="16"/>
  <c r="L883" i="16"/>
  <c r="J883" i="16"/>
  <c r="I875" i="16"/>
  <c r="K875" i="16"/>
  <c r="M875" i="16"/>
  <c r="H875" i="16"/>
  <c r="L875" i="16"/>
  <c r="J875" i="16"/>
  <c r="K1667" i="16"/>
  <c r="I1663" i="16"/>
  <c r="I1661" i="16"/>
  <c r="M1661" i="16"/>
  <c r="M1659" i="16"/>
  <c r="K1657" i="16"/>
  <c r="I1655" i="16"/>
  <c r="K1655" i="16"/>
  <c r="M1655" i="16"/>
  <c r="I1653" i="16"/>
  <c r="M1650" i="16"/>
  <c r="I1646" i="16"/>
  <c r="M1646" i="16"/>
  <c r="K1640" i="16"/>
  <c r="M1638" i="16"/>
  <c r="I1632" i="16"/>
  <c r="M1632" i="16"/>
  <c r="K1628" i="16"/>
  <c r="I1624" i="16"/>
  <c r="M1624" i="16"/>
  <c r="K1620" i="16"/>
  <c r="I1616" i="16"/>
  <c r="K1612" i="16"/>
  <c r="M1608" i="16"/>
  <c r="K1604" i="16"/>
  <c r="I1598" i="16"/>
  <c r="I1596" i="16"/>
  <c r="I1594" i="16"/>
  <c r="M1594" i="16"/>
  <c r="I1592" i="16"/>
  <c r="K1590" i="16"/>
  <c r="M1588" i="16"/>
  <c r="K1581" i="16"/>
  <c r="K1579" i="16"/>
  <c r="I1573" i="16"/>
  <c r="M1571" i="16"/>
  <c r="K1569" i="16"/>
  <c r="M1565" i="16"/>
  <c r="K1555" i="16"/>
  <c r="K1553" i="16"/>
  <c r="I1539" i="16"/>
  <c r="M1535" i="16"/>
  <c r="K1533" i="16"/>
  <c r="I1531" i="16"/>
  <c r="M1531" i="16"/>
  <c r="K1529" i="16"/>
  <c r="M1527" i="16"/>
  <c r="K1525" i="16"/>
  <c r="M1521" i="16"/>
  <c r="K1519" i="16"/>
  <c r="I1515" i="16"/>
  <c r="M1515" i="16"/>
  <c r="I1513" i="16"/>
  <c r="M1513" i="16"/>
  <c r="I1512" i="16"/>
  <c r="I1510" i="16"/>
  <c r="K1510" i="16"/>
  <c r="M1510" i="16"/>
  <c r="I1508" i="16"/>
  <c r="M1508" i="16"/>
  <c r="I1506" i="16"/>
  <c r="K1506" i="16"/>
  <c r="M1506" i="16"/>
  <c r="I1504" i="16"/>
  <c r="M1504" i="16"/>
  <c r="I1502" i="16"/>
  <c r="K1502" i="16"/>
  <c r="M1502" i="16"/>
  <c r="I1500" i="16"/>
  <c r="K1500" i="16"/>
  <c r="M1500" i="16"/>
  <c r="I1498" i="16"/>
  <c r="K1498" i="16"/>
  <c r="M1498" i="16"/>
  <c r="I1496" i="16"/>
  <c r="K1496" i="16"/>
  <c r="M1496" i="16"/>
  <c r="I1492" i="16"/>
  <c r="M1492" i="16"/>
  <c r="K1490" i="16"/>
  <c r="I1488" i="16"/>
  <c r="K1488" i="16"/>
  <c r="M1488" i="16"/>
  <c r="K1486" i="16"/>
  <c r="I1484" i="16"/>
  <c r="I1482" i="16"/>
  <c r="K1482" i="16"/>
  <c r="M1482" i="16"/>
  <c r="I1480" i="16"/>
  <c r="M1480" i="16"/>
  <c r="I1478" i="16"/>
  <c r="K1478" i="16"/>
  <c r="M1478" i="16"/>
  <c r="I1476" i="16"/>
  <c r="M1476" i="16"/>
  <c r="K1474" i="16"/>
  <c r="I1472" i="16"/>
  <c r="I1470" i="16"/>
  <c r="M1470" i="16"/>
  <c r="K1468" i="16"/>
  <c r="K1464" i="16"/>
  <c r="I1460" i="16"/>
  <c r="K1458" i="16"/>
  <c r="K1456" i="16"/>
  <c r="I1452" i="16"/>
  <c r="M1448" i="16"/>
  <c r="M1446" i="16"/>
  <c r="M1444" i="16"/>
  <c r="K1442" i="16"/>
  <c r="I1440" i="16"/>
  <c r="K1440" i="16"/>
  <c r="M1440" i="16"/>
  <c r="I1436" i="16"/>
  <c r="K1436" i="16"/>
  <c r="M1436" i="16"/>
  <c r="K1434" i="16"/>
  <c r="I1432" i="16"/>
  <c r="M1432" i="16"/>
  <c r="I1428" i="16"/>
  <c r="M1428" i="16"/>
  <c r="K1426" i="16"/>
  <c r="I1424" i="16"/>
  <c r="M1424" i="16"/>
  <c r="K1422" i="16"/>
  <c r="I1420" i="16"/>
  <c r="M1420" i="16"/>
  <c r="I1416" i="16"/>
  <c r="M1416" i="16"/>
  <c r="K1414" i="16"/>
  <c r="I1412" i="16"/>
  <c r="M1412" i="16"/>
  <c r="K1410" i="16"/>
  <c r="I1408" i="16"/>
  <c r="M1408" i="16"/>
  <c r="I1404" i="16"/>
  <c r="M1404" i="16"/>
  <c r="K1402" i="16"/>
  <c r="I1400" i="16"/>
  <c r="M1400" i="16"/>
  <c r="I1396" i="16"/>
  <c r="M1396" i="16"/>
  <c r="K1394" i="16"/>
  <c r="I1392" i="16"/>
  <c r="M1392" i="16"/>
  <c r="K1390" i="16"/>
  <c r="I1388" i="16"/>
  <c r="M1388" i="16"/>
  <c r="I1384" i="16"/>
  <c r="M1384" i="16"/>
  <c r="K1382" i="16"/>
  <c r="I1380" i="16"/>
  <c r="K1378" i="16"/>
  <c r="M1376" i="16"/>
  <c r="I1372" i="16"/>
  <c r="M1368" i="16"/>
  <c r="I1364" i="16"/>
  <c r="K1362" i="16"/>
  <c r="M1360" i="16"/>
  <c r="I1356" i="16"/>
  <c r="K1354" i="16"/>
  <c r="M1352" i="16"/>
  <c r="I1348" i="16"/>
  <c r="K1346" i="16"/>
  <c r="M1344" i="16"/>
  <c r="I1340" i="16"/>
  <c r="K1338" i="16"/>
  <c r="M1336" i="16"/>
  <c r="I1332" i="16"/>
  <c r="M1328" i="16"/>
  <c r="I1324" i="16"/>
  <c r="K1322" i="16"/>
  <c r="M1320" i="16"/>
  <c r="I1316" i="16"/>
  <c r="M1316" i="16"/>
  <c r="K1314" i="16"/>
  <c r="I1312" i="16"/>
  <c r="M1312" i="16"/>
  <c r="K1310" i="16"/>
  <c r="I1308" i="16"/>
  <c r="M1308" i="16"/>
  <c r="K1306" i="16"/>
  <c r="I1304" i="16"/>
  <c r="M1304" i="16"/>
  <c r="I1300" i="16"/>
  <c r="M1300" i="16"/>
  <c r="K1298" i="16"/>
  <c r="I1296" i="16"/>
  <c r="M1296" i="16"/>
  <c r="K1294" i="16"/>
  <c r="I1292" i="16"/>
  <c r="M1292" i="16"/>
  <c r="I1288" i="16"/>
  <c r="M1288" i="16"/>
  <c r="K1286" i="16"/>
  <c r="I1284" i="16"/>
  <c r="M1284" i="16"/>
  <c r="K1282" i="16"/>
  <c r="I1280" i="16"/>
  <c r="K1280" i="16"/>
  <c r="M1280" i="16"/>
  <c r="I1278" i="16"/>
  <c r="K1278" i="16"/>
  <c r="M1278" i="16"/>
  <c r="I1276" i="16"/>
  <c r="K1276" i="16"/>
  <c r="M1276" i="16"/>
  <c r="K1274" i="16"/>
  <c r="M1274" i="16"/>
  <c r="I1272" i="16"/>
  <c r="K1272" i="16"/>
  <c r="M1272" i="16"/>
  <c r="I1270" i="16"/>
  <c r="K1268" i="16"/>
  <c r="K1264" i="16"/>
  <c r="K1260" i="16"/>
  <c r="K1256" i="16"/>
  <c r="K1252" i="16"/>
  <c r="K1248" i="16"/>
  <c r="K1244" i="16"/>
  <c r="I1240" i="16"/>
  <c r="K1240" i="16"/>
  <c r="M1240" i="16"/>
  <c r="I1236" i="16"/>
  <c r="K1236" i="16"/>
  <c r="M1236" i="16"/>
  <c r="I1232" i="16"/>
  <c r="K1232" i="16"/>
  <c r="M1232" i="16"/>
  <c r="I1228" i="16"/>
  <c r="K1228" i="16"/>
  <c r="M1228" i="16"/>
  <c r="I1224" i="16"/>
  <c r="K1224" i="16"/>
  <c r="M1224" i="16"/>
  <c r="I1220" i="16"/>
  <c r="K1220" i="16"/>
  <c r="M1220" i="16"/>
  <c r="I1216" i="16"/>
  <c r="K1216" i="16"/>
  <c r="M1216" i="16"/>
  <c r="I1212" i="16"/>
  <c r="K1212" i="16"/>
  <c r="M1212" i="16"/>
  <c r="K1210" i="16"/>
  <c r="I1208" i="16"/>
  <c r="K1208" i="16"/>
  <c r="M1208" i="16"/>
  <c r="I1204" i="16"/>
  <c r="K1204" i="16"/>
  <c r="M1204" i="16"/>
  <c r="I1200" i="16"/>
  <c r="K1200" i="16"/>
  <c r="M1200" i="16"/>
  <c r="I1196" i="16"/>
  <c r="K1196" i="16"/>
  <c r="M1196" i="16"/>
  <c r="I1192" i="16"/>
  <c r="K1192" i="16"/>
  <c r="M1192" i="16"/>
  <c r="I1188" i="16"/>
  <c r="K1188" i="16"/>
  <c r="M1188" i="16"/>
  <c r="I1184" i="16"/>
  <c r="K1184" i="16"/>
  <c r="M1184" i="16"/>
  <c r="I1180" i="16"/>
  <c r="K1180" i="16"/>
  <c r="M1180" i="16"/>
  <c r="I1176" i="16"/>
  <c r="K1176" i="16"/>
  <c r="M1176" i="16"/>
  <c r="I1172" i="16"/>
  <c r="K1172" i="16"/>
  <c r="M1172" i="16"/>
  <c r="I1168" i="16"/>
  <c r="K1168" i="16"/>
  <c r="M1168" i="16"/>
  <c r="I1164" i="16"/>
  <c r="K1164" i="16"/>
  <c r="M1164" i="16"/>
  <c r="I1160" i="16"/>
  <c r="K1160" i="16"/>
  <c r="M1160" i="16"/>
  <c r="H1050" i="16"/>
  <c r="L1026" i="16"/>
  <c r="J1026" i="16"/>
  <c r="L970" i="16"/>
  <c r="H962" i="16"/>
  <c r="M938" i="16"/>
  <c r="H906" i="16"/>
  <c r="J1667" i="16"/>
  <c r="J1661" i="16"/>
  <c r="J1659" i="16"/>
  <c r="J1655" i="16"/>
  <c r="J1642" i="16"/>
  <c r="J1632" i="16"/>
  <c r="J1624" i="16"/>
  <c r="J1602" i="16"/>
  <c r="J1590" i="16"/>
  <c r="J1581" i="16"/>
  <c r="J1577" i="16"/>
  <c r="J1569" i="16"/>
  <c r="J1553" i="16"/>
  <c r="J1547" i="16"/>
  <c r="J1537" i="16"/>
  <c r="J1529" i="16"/>
  <c r="J1525" i="16"/>
  <c r="J1515" i="16"/>
  <c r="J1513" i="16"/>
  <c r="J1512" i="16"/>
  <c r="J1510" i="16"/>
  <c r="J1508" i="16"/>
  <c r="J1506" i="16"/>
  <c r="J1504" i="16"/>
  <c r="J1502" i="16"/>
  <c r="J1500" i="16"/>
  <c r="J1498" i="16"/>
  <c r="J1496" i="16"/>
  <c r="J1488" i="16"/>
  <c r="J1484" i="16"/>
  <c r="J1482" i="16"/>
  <c r="J1480" i="16"/>
  <c r="J1478" i="16"/>
  <c r="J1476" i="16"/>
  <c r="J1474" i="16"/>
  <c r="J1472" i="16"/>
  <c r="J1470" i="16"/>
  <c r="J1468" i="16"/>
  <c r="J1466" i="16"/>
  <c r="J1464" i="16"/>
  <c r="J1460" i="16"/>
  <c r="J1456" i="16"/>
  <c r="J1452" i="16"/>
  <c r="J1450" i="16"/>
  <c r="J1448" i="16"/>
  <c r="J1446" i="16"/>
  <c r="J1444" i="16"/>
  <c r="J1440" i="16"/>
  <c r="J1438" i="16"/>
  <c r="J1436" i="16"/>
  <c r="J1434" i="16"/>
  <c r="J1432" i="16"/>
  <c r="J1430" i="16"/>
  <c r="J1428" i="16"/>
  <c r="J1424" i="16"/>
  <c r="J1422" i="16"/>
  <c r="J1420" i="16"/>
  <c r="J1418" i="16"/>
  <c r="J1416" i="16"/>
  <c r="J1414" i="16"/>
  <c r="J1412" i="16"/>
  <c r="J1408" i="16"/>
  <c r="J1406" i="16"/>
  <c r="J1404" i="16"/>
  <c r="J1402" i="16"/>
  <c r="J1400" i="16"/>
  <c r="J1398" i="16"/>
  <c r="J1396" i="16"/>
  <c r="J1392" i="16"/>
  <c r="J1390" i="16"/>
  <c r="J1388" i="16"/>
  <c r="J1386" i="16"/>
  <c r="J1384" i="16"/>
  <c r="J1382" i="16"/>
  <c r="J1380" i="16"/>
  <c r="J1376" i="16"/>
  <c r="J1374" i="16"/>
  <c r="J1372" i="16"/>
  <c r="J1370" i="16"/>
  <c r="J1368" i="16"/>
  <c r="J1366" i="16"/>
  <c r="J1364" i="16"/>
  <c r="J1360" i="16"/>
  <c r="J1358" i="16"/>
  <c r="J1356" i="16"/>
  <c r="J1354" i="16"/>
  <c r="J1352" i="16"/>
  <c r="J1350" i="16"/>
  <c r="J1348" i="16"/>
  <c r="J1344" i="16"/>
  <c r="J1342" i="16"/>
  <c r="J1340" i="16"/>
  <c r="J1338" i="16"/>
  <c r="J1336" i="16"/>
  <c r="J1334" i="16"/>
  <c r="J1332" i="16"/>
  <c r="J1328" i="16"/>
  <c r="J1326" i="16"/>
  <c r="J1324" i="16"/>
  <c r="J1322" i="16"/>
  <c r="J1320" i="16"/>
  <c r="J1318" i="16"/>
  <c r="J1316" i="16"/>
  <c r="J1312" i="16"/>
  <c r="J1310" i="16"/>
  <c r="J1308" i="16"/>
  <c r="J1306" i="16"/>
  <c r="J1304" i="16"/>
  <c r="J1302" i="16"/>
  <c r="J1300" i="16"/>
  <c r="J1298" i="16"/>
  <c r="J1296" i="16"/>
  <c r="J1294" i="16"/>
  <c r="J1292" i="16"/>
  <c r="J1290" i="16"/>
  <c r="J1288" i="16"/>
  <c r="J1286" i="16"/>
  <c r="J1284" i="16"/>
  <c r="J1282" i="16"/>
  <c r="J1280" i="16"/>
  <c r="J1278" i="16"/>
  <c r="J1276" i="16"/>
  <c r="J1274" i="16"/>
  <c r="J1272" i="16"/>
  <c r="J1270" i="16"/>
  <c r="J1268" i="16"/>
  <c r="J1264" i="16"/>
  <c r="J1260" i="16"/>
  <c r="J1256" i="16"/>
  <c r="J1252" i="16"/>
  <c r="J1248" i="16"/>
  <c r="J1244" i="16"/>
  <c r="J1240" i="16"/>
  <c r="J1236" i="16"/>
  <c r="J1232" i="16"/>
  <c r="J1228" i="16"/>
  <c r="J1224" i="16"/>
  <c r="J1220" i="16"/>
  <c r="J1216" i="16"/>
  <c r="J1212" i="16"/>
  <c r="J1210" i="16"/>
  <c r="J1208" i="16"/>
  <c r="J1204" i="16"/>
  <c r="J1200" i="16"/>
  <c r="J1196" i="16"/>
  <c r="J1192" i="16"/>
  <c r="J1188" i="16"/>
  <c r="J1184" i="16"/>
  <c r="J1180" i="16"/>
  <c r="J1178" i="16"/>
  <c r="J1176" i="16"/>
  <c r="J1172" i="16"/>
  <c r="J1168" i="16"/>
  <c r="J1164" i="16"/>
  <c r="J1160" i="16"/>
  <c r="I867" i="16"/>
  <c r="K867" i="16"/>
  <c r="M867" i="16"/>
  <c r="H867" i="16"/>
  <c r="L867" i="16"/>
  <c r="J867" i="16"/>
  <c r="I859" i="16"/>
  <c r="K859" i="16"/>
  <c r="M859" i="16"/>
  <c r="H859" i="16"/>
  <c r="L859" i="16"/>
  <c r="J859" i="16"/>
  <c r="I851" i="16"/>
  <c r="K851" i="16"/>
  <c r="M851" i="16"/>
  <c r="H851" i="16"/>
  <c r="L851" i="16"/>
  <c r="J851" i="16"/>
  <c r="I1076" i="16"/>
  <c r="K1076" i="16"/>
  <c r="M1076" i="16"/>
  <c r="H1076" i="16"/>
  <c r="L1076" i="16"/>
  <c r="I1072" i="16"/>
  <c r="K1072" i="16"/>
  <c r="M1072" i="16"/>
  <c r="H1072" i="16"/>
  <c r="L1072" i="16"/>
  <c r="I1068" i="16"/>
  <c r="K1068" i="16"/>
  <c r="M1068" i="16"/>
  <c r="H1068" i="16"/>
  <c r="L1068" i="16"/>
  <c r="I1064" i="16"/>
  <c r="K1064" i="16"/>
  <c r="M1064" i="16"/>
  <c r="H1064" i="16"/>
  <c r="L1064" i="16"/>
  <c r="I1060" i="16"/>
  <c r="K1060" i="16"/>
  <c r="M1060" i="16"/>
  <c r="H1060" i="16"/>
  <c r="L1060" i="16"/>
  <c r="I1056" i="16"/>
  <c r="K1056" i="16"/>
  <c r="M1056" i="16"/>
  <c r="H1056" i="16"/>
  <c r="L1056" i="16"/>
  <c r="I1052" i="16"/>
  <c r="K1052" i="16"/>
  <c r="M1052" i="16"/>
  <c r="H1052" i="16"/>
  <c r="L1052" i="16"/>
  <c r="I1048" i="16"/>
  <c r="K1048" i="16"/>
  <c r="M1048" i="16"/>
  <c r="H1048" i="16"/>
  <c r="L1048" i="16"/>
  <c r="I1044" i="16"/>
  <c r="K1044" i="16"/>
  <c r="M1044" i="16"/>
  <c r="H1044" i="16"/>
  <c r="L1044" i="16"/>
  <c r="I1040" i="16"/>
  <c r="K1040" i="16"/>
  <c r="M1040" i="16"/>
  <c r="H1040" i="16"/>
  <c r="L1040" i="16"/>
  <c r="I1036" i="16"/>
  <c r="K1036" i="16"/>
  <c r="M1036" i="16"/>
  <c r="H1036" i="16"/>
  <c r="L1036" i="16"/>
  <c r="I1032" i="16"/>
  <c r="K1032" i="16"/>
  <c r="M1032" i="16"/>
  <c r="H1032" i="16"/>
  <c r="L1032" i="16"/>
  <c r="I1028" i="16"/>
  <c r="K1028" i="16"/>
  <c r="M1028" i="16"/>
  <c r="H1028" i="16"/>
  <c r="L1028" i="16"/>
  <c r="I1024" i="16"/>
  <c r="K1024" i="16"/>
  <c r="M1024" i="16"/>
  <c r="H1024" i="16"/>
  <c r="L1024" i="16"/>
  <c r="I1020" i="16"/>
  <c r="K1020" i="16"/>
  <c r="M1020" i="16"/>
  <c r="H1020" i="16"/>
  <c r="L1020" i="16"/>
  <c r="I1016" i="16"/>
  <c r="K1016" i="16"/>
  <c r="M1016" i="16"/>
  <c r="H1016" i="16"/>
  <c r="L1016" i="16"/>
  <c r="I1012" i="16"/>
  <c r="K1012" i="16"/>
  <c r="M1012" i="16"/>
  <c r="H1012" i="16"/>
  <c r="L1012" i="16"/>
  <c r="I1008" i="16"/>
  <c r="K1008" i="16"/>
  <c r="M1008" i="16"/>
  <c r="H1008" i="16"/>
  <c r="L1008" i="16"/>
  <c r="I1004" i="16"/>
  <c r="K1004" i="16"/>
  <c r="M1004" i="16"/>
  <c r="H1004" i="16"/>
  <c r="L1004" i="16"/>
  <c r="I1000" i="16"/>
  <c r="K1000" i="16"/>
  <c r="M1000" i="16"/>
  <c r="H1000" i="16"/>
  <c r="L1000" i="16"/>
  <c r="I996" i="16"/>
  <c r="K996" i="16"/>
  <c r="M996" i="16"/>
  <c r="H996" i="16"/>
  <c r="L996" i="16"/>
  <c r="I992" i="16"/>
  <c r="K992" i="16"/>
  <c r="M992" i="16"/>
  <c r="H992" i="16"/>
  <c r="L992" i="16"/>
  <c r="I988" i="16"/>
  <c r="K988" i="16"/>
  <c r="M988" i="16"/>
  <c r="H988" i="16"/>
  <c r="L988" i="16"/>
  <c r="I984" i="16"/>
  <c r="K984" i="16"/>
  <c r="M984" i="16"/>
  <c r="H984" i="16"/>
  <c r="L984" i="16"/>
  <c r="I980" i="16"/>
  <c r="K980" i="16"/>
  <c r="M980" i="16"/>
  <c r="H980" i="16"/>
  <c r="L980" i="16"/>
  <c r="I976" i="16"/>
  <c r="K976" i="16"/>
  <c r="M976" i="16"/>
  <c r="H976" i="16"/>
  <c r="L976" i="16"/>
  <c r="I972" i="16"/>
  <c r="K972" i="16"/>
  <c r="M972" i="16"/>
  <c r="H972" i="16"/>
  <c r="L972" i="16"/>
  <c r="I968" i="16"/>
  <c r="K968" i="16"/>
  <c r="M968" i="16"/>
  <c r="H968" i="16"/>
  <c r="L968" i="16"/>
  <c r="I964" i="16"/>
  <c r="K964" i="16"/>
  <c r="M964" i="16"/>
  <c r="H964" i="16"/>
  <c r="L964" i="16"/>
  <c r="I960" i="16"/>
  <c r="K960" i="16"/>
  <c r="M960" i="16"/>
  <c r="H960" i="16"/>
  <c r="L960" i="16"/>
  <c r="I956" i="16"/>
  <c r="K956" i="16"/>
  <c r="M956" i="16"/>
  <c r="H956" i="16"/>
  <c r="L956" i="16"/>
  <c r="I952" i="16"/>
  <c r="K952" i="16"/>
  <c r="M952" i="16"/>
  <c r="H952" i="16"/>
  <c r="L952" i="16"/>
  <c r="I948" i="16"/>
  <c r="K948" i="16"/>
  <c r="M948" i="16"/>
  <c r="H948" i="16"/>
  <c r="L948" i="16"/>
  <c r="I944" i="16"/>
  <c r="K944" i="16"/>
  <c r="M944" i="16"/>
  <c r="H944" i="16"/>
  <c r="L944" i="16"/>
  <c r="I940" i="16"/>
  <c r="K940" i="16"/>
  <c r="M940" i="16"/>
  <c r="H940" i="16"/>
  <c r="L940" i="16"/>
  <c r="I936" i="16"/>
  <c r="K936" i="16"/>
  <c r="M936" i="16"/>
  <c r="H936" i="16"/>
  <c r="L936" i="16"/>
  <c r="I932" i="16"/>
  <c r="K932" i="16"/>
  <c r="M932" i="16"/>
  <c r="H932" i="16"/>
  <c r="L932" i="16"/>
  <c r="I928" i="16"/>
  <c r="K928" i="16"/>
  <c r="M928" i="16"/>
  <c r="H928" i="16"/>
  <c r="L928" i="16"/>
  <c r="I924" i="16"/>
  <c r="K924" i="16"/>
  <c r="M924" i="16"/>
  <c r="H924" i="16"/>
  <c r="L924" i="16"/>
  <c r="I920" i="16"/>
  <c r="K920" i="16"/>
  <c r="M920" i="16"/>
  <c r="H920" i="16"/>
  <c r="L920" i="16"/>
  <c r="I916" i="16"/>
  <c r="K916" i="16"/>
  <c r="M916" i="16"/>
  <c r="H916" i="16"/>
  <c r="L916" i="16"/>
  <c r="I912" i="16"/>
  <c r="K912" i="16"/>
  <c r="M912" i="16"/>
  <c r="H912" i="16"/>
  <c r="L912" i="16"/>
  <c r="I908" i="16"/>
  <c r="K908" i="16"/>
  <c r="M908" i="16"/>
  <c r="H908" i="16"/>
  <c r="L908" i="16"/>
  <c r="I903" i="16"/>
  <c r="K903" i="16"/>
  <c r="M903" i="16"/>
  <c r="H903" i="16"/>
  <c r="L903" i="16"/>
  <c r="J903" i="16"/>
  <c r="I895" i="16"/>
  <c r="K895" i="16"/>
  <c r="M895" i="16"/>
  <c r="H895" i="16"/>
  <c r="L895" i="16"/>
  <c r="J895" i="16"/>
  <c r="I887" i="16"/>
  <c r="K887" i="16"/>
  <c r="M887" i="16"/>
  <c r="H887" i="16"/>
  <c r="L887" i="16"/>
  <c r="J887" i="16"/>
  <c r="I879" i="16"/>
  <c r="K879" i="16"/>
  <c r="M879" i="16"/>
  <c r="H879" i="16"/>
  <c r="L879" i="16"/>
  <c r="J879" i="16"/>
  <c r="I871" i="16"/>
  <c r="K871" i="16"/>
  <c r="M871" i="16"/>
  <c r="H871" i="16"/>
  <c r="L871" i="16"/>
  <c r="J871" i="16"/>
  <c r="I863" i="16"/>
  <c r="K863" i="16"/>
  <c r="M863" i="16"/>
  <c r="H863" i="16"/>
  <c r="L863" i="16"/>
  <c r="J863" i="16"/>
  <c r="I855" i="16"/>
  <c r="K855" i="16"/>
  <c r="M855" i="16"/>
  <c r="H855" i="16"/>
  <c r="L855" i="16"/>
  <c r="J855" i="16"/>
  <c r="I847" i="16"/>
  <c r="K847" i="16"/>
  <c r="M847" i="16"/>
  <c r="H847" i="16"/>
  <c r="L847" i="16"/>
  <c r="I843" i="16"/>
  <c r="K843" i="16"/>
  <c r="M843" i="16"/>
  <c r="H843" i="16"/>
  <c r="L843" i="16"/>
  <c r="I839" i="16"/>
  <c r="K839" i="16"/>
  <c r="M839" i="16"/>
  <c r="H839" i="16"/>
  <c r="L839" i="16"/>
  <c r="I835" i="16"/>
  <c r="K835" i="16"/>
  <c r="M835" i="16"/>
  <c r="H835" i="16"/>
  <c r="L835" i="16"/>
  <c r="I831" i="16"/>
  <c r="K831" i="16"/>
  <c r="M831" i="16"/>
  <c r="H831" i="16"/>
  <c r="L831" i="16"/>
  <c r="I827" i="16"/>
  <c r="K827" i="16"/>
  <c r="M827" i="16"/>
  <c r="H827" i="16"/>
  <c r="L827" i="16"/>
  <c r="I823" i="16"/>
  <c r="K823" i="16"/>
  <c r="M823" i="16"/>
  <c r="H823" i="16"/>
  <c r="L823" i="16"/>
  <c r="I819" i="16"/>
  <c r="K819" i="16"/>
  <c r="M819" i="16"/>
  <c r="H819" i="16"/>
  <c r="L819" i="16"/>
  <c r="I815" i="16"/>
  <c r="K815" i="16"/>
  <c r="M815" i="16"/>
  <c r="H815" i="16"/>
  <c r="L815" i="16"/>
  <c r="I811" i="16"/>
  <c r="K811" i="16"/>
  <c r="M811" i="16"/>
  <c r="H811" i="16"/>
  <c r="L811" i="16"/>
  <c r="I807" i="16"/>
  <c r="K807" i="16"/>
  <c r="M807" i="16"/>
  <c r="H807" i="16"/>
  <c r="L807" i="16"/>
  <c r="I803" i="16"/>
  <c r="K803" i="16"/>
  <c r="M803" i="16"/>
  <c r="H803" i="16"/>
  <c r="L803" i="16"/>
  <c r="I799" i="16"/>
  <c r="K799" i="16"/>
  <c r="M799" i="16"/>
  <c r="H799" i="16"/>
  <c r="L799" i="16"/>
  <c r="I795" i="16"/>
  <c r="K795" i="16"/>
  <c r="M795" i="16"/>
  <c r="H795" i="16"/>
  <c r="L795" i="16"/>
  <c r="I791" i="16"/>
  <c r="K791" i="16"/>
  <c r="M791" i="16"/>
  <c r="H791" i="16"/>
  <c r="L791" i="16"/>
  <c r="I787" i="16"/>
  <c r="K787" i="16"/>
  <c r="M787" i="16"/>
  <c r="H787" i="16"/>
  <c r="L787" i="16"/>
  <c r="I783" i="16"/>
  <c r="K783" i="16"/>
  <c r="M783" i="16"/>
  <c r="H783" i="16"/>
  <c r="L783" i="16"/>
  <c r="I779" i="16"/>
  <c r="K779" i="16"/>
  <c r="M779" i="16"/>
  <c r="H779" i="16"/>
  <c r="L779" i="16"/>
  <c r="I775" i="16"/>
  <c r="K775" i="16"/>
  <c r="M775" i="16"/>
  <c r="H775" i="16"/>
  <c r="L775" i="16"/>
  <c r="I771" i="16"/>
  <c r="K771" i="16"/>
  <c r="M771" i="16"/>
  <c r="H771" i="16"/>
  <c r="L771" i="16"/>
  <c r="I767" i="16"/>
  <c r="K767" i="16"/>
  <c r="M767" i="16"/>
  <c r="H767" i="16"/>
  <c r="L767" i="16"/>
  <c r="I763" i="16"/>
  <c r="K763" i="16"/>
  <c r="M763" i="16"/>
  <c r="H763" i="16"/>
  <c r="L763" i="16"/>
  <c r="I759" i="16"/>
  <c r="K759" i="16"/>
  <c r="M759" i="16"/>
  <c r="H759" i="16"/>
  <c r="L759" i="16"/>
  <c r="I755" i="16"/>
  <c r="K755" i="16"/>
  <c r="M755" i="16"/>
  <c r="H755" i="16"/>
  <c r="L755" i="16"/>
  <c r="I751" i="16"/>
  <c r="K751" i="16"/>
  <c r="M751" i="16"/>
  <c r="H751" i="16"/>
  <c r="L751" i="16"/>
  <c r="I747" i="16"/>
  <c r="K747" i="16"/>
  <c r="M747" i="16"/>
  <c r="H747" i="16"/>
  <c r="L747" i="16"/>
  <c r="I743" i="16"/>
  <c r="K743" i="16"/>
  <c r="M743" i="16"/>
  <c r="H743" i="16"/>
  <c r="L743" i="16"/>
  <c r="I739" i="16"/>
  <c r="K739" i="16"/>
  <c r="M739" i="16"/>
  <c r="H739" i="16"/>
  <c r="L739" i="16"/>
  <c r="I735" i="16"/>
  <c r="H731" i="16"/>
  <c r="K723" i="16"/>
  <c r="L719" i="16"/>
  <c r="M711" i="16"/>
  <c r="I703" i="16"/>
  <c r="H699" i="16"/>
  <c r="K691" i="16"/>
  <c r="L687" i="16"/>
  <c r="M679" i="16"/>
  <c r="I671" i="16"/>
  <c r="H667" i="16"/>
  <c r="K659" i="16"/>
  <c r="L655" i="16"/>
  <c r="M647" i="16"/>
  <c r="I639" i="16"/>
  <c r="H635" i="16"/>
  <c r="K627" i="16"/>
  <c r="L623" i="16"/>
  <c r="M615" i="16"/>
  <c r="I607" i="16"/>
  <c r="H603" i="16"/>
  <c r="K595" i="16"/>
  <c r="L591" i="16"/>
  <c r="M583" i="16"/>
  <c r="I575" i="16"/>
  <c r="H571" i="16"/>
  <c r="K563" i="16"/>
  <c r="L559" i="16"/>
  <c r="I543" i="16"/>
  <c r="M535" i="16"/>
  <c r="L527" i="16"/>
  <c r="I511" i="16"/>
  <c r="M503" i="16"/>
  <c r="L495" i="16"/>
  <c r="I479" i="16"/>
  <c r="K479" i="16"/>
  <c r="M479" i="16"/>
  <c r="H479" i="16"/>
  <c r="L479" i="16"/>
  <c r="J479" i="16"/>
  <c r="I471" i="16"/>
  <c r="K471" i="16"/>
  <c r="M471" i="16"/>
  <c r="H471" i="16"/>
  <c r="L471" i="16"/>
  <c r="J471" i="16"/>
  <c r="I463" i="16"/>
  <c r="K463" i="16"/>
  <c r="M463" i="16"/>
  <c r="H463" i="16"/>
  <c r="L463" i="16"/>
  <c r="J463" i="16"/>
  <c r="I455" i="16"/>
  <c r="K455" i="16"/>
  <c r="M455" i="16"/>
  <c r="H455" i="16"/>
  <c r="L455" i="16"/>
  <c r="J455" i="16"/>
  <c r="I447" i="16"/>
  <c r="K447" i="16"/>
  <c r="M447" i="16"/>
  <c r="H447" i="16"/>
  <c r="L447" i="16"/>
  <c r="J447" i="16"/>
  <c r="I439" i="16"/>
  <c r="K439" i="16"/>
  <c r="M439" i="16"/>
  <c r="H439" i="16"/>
  <c r="L439" i="16"/>
  <c r="J439" i="16"/>
  <c r="I431" i="16"/>
  <c r="K431" i="16"/>
  <c r="M431" i="16"/>
  <c r="H431" i="16"/>
  <c r="L431" i="16"/>
  <c r="J431" i="16"/>
  <c r="I423" i="16"/>
  <c r="K423" i="16"/>
  <c r="M423" i="16"/>
  <c r="H423" i="16"/>
  <c r="L423" i="16"/>
  <c r="J423" i="16"/>
  <c r="I415" i="16"/>
  <c r="K415" i="16"/>
  <c r="M415" i="16"/>
  <c r="H415" i="16"/>
  <c r="L415" i="16"/>
  <c r="J415" i="16"/>
  <c r="I407" i="16"/>
  <c r="K407" i="16"/>
  <c r="M407" i="16"/>
  <c r="H407" i="16"/>
  <c r="L407" i="16"/>
  <c r="J407" i="16"/>
  <c r="I399" i="16"/>
  <c r="K399" i="16"/>
  <c r="M399" i="16"/>
  <c r="H399" i="16"/>
  <c r="L399" i="16"/>
  <c r="J399" i="16"/>
  <c r="I391" i="16"/>
  <c r="K391" i="16"/>
  <c r="M391" i="16"/>
  <c r="H391" i="16"/>
  <c r="L391" i="16"/>
  <c r="J391" i="16"/>
  <c r="I383" i="16"/>
  <c r="K383" i="16"/>
  <c r="M383" i="16"/>
  <c r="H383" i="16"/>
  <c r="L383" i="16"/>
  <c r="J383" i="16"/>
  <c r="I375" i="16"/>
  <c r="K375" i="16"/>
  <c r="M375" i="16"/>
  <c r="H375" i="16"/>
  <c r="L375" i="16"/>
  <c r="J375" i="16"/>
  <c r="I367" i="16"/>
  <c r="K367" i="16"/>
  <c r="M367" i="16"/>
  <c r="H367" i="16"/>
  <c r="L367" i="16"/>
  <c r="J367" i="16"/>
  <c r="I359" i="16"/>
  <c r="K359" i="16"/>
  <c r="M359" i="16"/>
  <c r="H359" i="16"/>
  <c r="L359" i="16"/>
  <c r="J359" i="16"/>
  <c r="I327" i="16"/>
  <c r="H319" i="16"/>
  <c r="L319" i="16"/>
  <c r="I287" i="16"/>
  <c r="H287" i="16"/>
  <c r="J279" i="16"/>
  <c r="I255" i="16"/>
  <c r="L247" i="16"/>
  <c r="J247" i="16"/>
  <c r="I1075" i="16"/>
  <c r="K1075" i="16"/>
  <c r="M1075" i="16"/>
  <c r="I1073" i="16"/>
  <c r="K1073" i="16"/>
  <c r="M1073" i="16"/>
  <c r="I1071" i="16"/>
  <c r="K1071" i="16"/>
  <c r="M1071" i="16"/>
  <c r="I1069" i="16"/>
  <c r="K1069" i="16"/>
  <c r="M1069" i="16"/>
  <c r="I1067" i="16"/>
  <c r="K1067" i="16"/>
  <c r="M1067" i="16"/>
  <c r="I1065" i="16"/>
  <c r="K1065" i="16"/>
  <c r="M1065" i="16"/>
  <c r="I1063" i="16"/>
  <c r="K1063" i="16"/>
  <c r="M1063" i="16"/>
  <c r="I1061" i="16"/>
  <c r="K1061" i="16"/>
  <c r="M1061" i="16"/>
  <c r="I1059" i="16"/>
  <c r="K1059" i="16"/>
  <c r="M1059" i="16"/>
  <c r="I1057" i="16"/>
  <c r="K1057" i="16"/>
  <c r="M1057" i="16"/>
  <c r="I1055" i="16"/>
  <c r="K1055" i="16"/>
  <c r="M1055" i="16"/>
  <c r="I1053" i="16"/>
  <c r="K1053" i="16"/>
  <c r="M1053" i="16"/>
  <c r="I1051" i="16"/>
  <c r="K1051" i="16"/>
  <c r="M1051" i="16"/>
  <c r="I1049" i="16"/>
  <c r="K1049" i="16"/>
  <c r="M1049" i="16"/>
  <c r="I1047" i="16"/>
  <c r="K1047" i="16"/>
  <c r="M1047" i="16"/>
  <c r="I1045" i="16"/>
  <c r="K1045" i="16"/>
  <c r="M1045" i="16"/>
  <c r="I1043" i="16"/>
  <c r="K1043" i="16"/>
  <c r="M1043" i="16"/>
  <c r="I1041" i="16"/>
  <c r="K1041" i="16"/>
  <c r="M1041" i="16"/>
  <c r="I1039" i="16"/>
  <c r="K1039" i="16"/>
  <c r="M1039" i="16"/>
  <c r="I1037" i="16"/>
  <c r="K1037" i="16"/>
  <c r="M1037" i="16"/>
  <c r="I1035" i="16"/>
  <c r="K1035" i="16"/>
  <c r="M1035" i="16"/>
  <c r="I1033" i="16"/>
  <c r="K1033" i="16"/>
  <c r="M1033" i="16"/>
  <c r="I1031" i="16"/>
  <c r="K1031" i="16"/>
  <c r="M1031" i="16"/>
  <c r="I1029" i="16"/>
  <c r="K1029" i="16"/>
  <c r="M1029" i="16"/>
  <c r="I1027" i="16"/>
  <c r="K1027" i="16"/>
  <c r="M1027" i="16"/>
  <c r="I1025" i="16"/>
  <c r="K1025" i="16"/>
  <c r="M1025" i="16"/>
  <c r="I1023" i="16"/>
  <c r="K1023" i="16"/>
  <c r="M1023" i="16"/>
  <c r="I1021" i="16"/>
  <c r="K1021" i="16"/>
  <c r="M1021" i="16"/>
  <c r="I1019" i="16"/>
  <c r="K1019" i="16"/>
  <c r="M1019" i="16"/>
  <c r="I1017" i="16"/>
  <c r="K1017" i="16"/>
  <c r="M1017" i="16"/>
  <c r="I1015" i="16"/>
  <c r="K1015" i="16"/>
  <c r="M1015" i="16"/>
  <c r="I1013" i="16"/>
  <c r="K1013" i="16"/>
  <c r="M1013" i="16"/>
  <c r="I1011" i="16"/>
  <c r="K1011" i="16"/>
  <c r="M1011" i="16"/>
  <c r="I1009" i="16"/>
  <c r="K1009" i="16"/>
  <c r="M1009" i="16"/>
  <c r="I1007" i="16"/>
  <c r="K1007" i="16"/>
  <c r="M1007" i="16"/>
  <c r="I1005" i="16"/>
  <c r="K1005" i="16"/>
  <c r="M1005" i="16"/>
  <c r="I1003" i="16"/>
  <c r="K1003" i="16"/>
  <c r="M1003" i="16"/>
  <c r="I1001" i="16"/>
  <c r="K1001" i="16"/>
  <c r="M1001" i="16"/>
  <c r="I999" i="16"/>
  <c r="K999" i="16"/>
  <c r="M999" i="16"/>
  <c r="I997" i="16"/>
  <c r="K997" i="16"/>
  <c r="M997" i="16"/>
  <c r="I995" i="16"/>
  <c r="K995" i="16"/>
  <c r="M995" i="16"/>
  <c r="I993" i="16"/>
  <c r="K993" i="16"/>
  <c r="M993" i="16"/>
  <c r="I991" i="16"/>
  <c r="K991" i="16"/>
  <c r="M991" i="16"/>
  <c r="I989" i="16"/>
  <c r="K989" i="16"/>
  <c r="M989" i="16"/>
  <c r="I987" i="16"/>
  <c r="K987" i="16"/>
  <c r="M987" i="16"/>
  <c r="I985" i="16"/>
  <c r="K985" i="16"/>
  <c r="M985" i="16"/>
  <c r="I983" i="16"/>
  <c r="K983" i="16"/>
  <c r="M983" i="16"/>
  <c r="I981" i="16"/>
  <c r="K981" i="16"/>
  <c r="M981" i="16"/>
  <c r="I979" i="16"/>
  <c r="K979" i="16"/>
  <c r="M979" i="16"/>
  <c r="I977" i="16"/>
  <c r="K977" i="16"/>
  <c r="M977" i="16"/>
  <c r="I975" i="16"/>
  <c r="K975" i="16"/>
  <c r="M975" i="16"/>
  <c r="I973" i="16"/>
  <c r="K973" i="16"/>
  <c r="M973" i="16"/>
  <c r="I971" i="16"/>
  <c r="K971" i="16"/>
  <c r="M971" i="16"/>
  <c r="I969" i="16"/>
  <c r="K969" i="16"/>
  <c r="M969" i="16"/>
  <c r="I967" i="16"/>
  <c r="K967" i="16"/>
  <c r="M967" i="16"/>
  <c r="I965" i="16"/>
  <c r="K965" i="16"/>
  <c r="M965" i="16"/>
  <c r="I963" i="16"/>
  <c r="K963" i="16"/>
  <c r="M963" i="16"/>
  <c r="I961" i="16"/>
  <c r="K961" i="16"/>
  <c r="M961" i="16"/>
  <c r="I959" i="16"/>
  <c r="K959" i="16"/>
  <c r="M959" i="16"/>
  <c r="I957" i="16"/>
  <c r="K957" i="16"/>
  <c r="M957" i="16"/>
  <c r="I955" i="16"/>
  <c r="K955" i="16"/>
  <c r="M955" i="16"/>
  <c r="I953" i="16"/>
  <c r="K953" i="16"/>
  <c r="M953" i="16"/>
  <c r="I951" i="16"/>
  <c r="K951" i="16"/>
  <c r="M951" i="16"/>
  <c r="I949" i="16"/>
  <c r="K949" i="16"/>
  <c r="M949" i="16"/>
  <c r="I947" i="16"/>
  <c r="K947" i="16"/>
  <c r="M947" i="16"/>
  <c r="I945" i="16"/>
  <c r="K945" i="16"/>
  <c r="M945" i="16"/>
  <c r="I943" i="16"/>
  <c r="K943" i="16"/>
  <c r="M943" i="16"/>
  <c r="I941" i="16"/>
  <c r="K941" i="16"/>
  <c r="M941" i="16"/>
  <c r="I939" i="16"/>
  <c r="K939" i="16"/>
  <c r="M939" i="16"/>
  <c r="I937" i="16"/>
  <c r="K937" i="16"/>
  <c r="M937" i="16"/>
  <c r="I935" i="16"/>
  <c r="K935" i="16"/>
  <c r="M935" i="16"/>
  <c r="I933" i="16"/>
  <c r="K933" i="16"/>
  <c r="M933" i="16"/>
  <c r="I931" i="16"/>
  <c r="K931" i="16"/>
  <c r="M931" i="16"/>
  <c r="I929" i="16"/>
  <c r="K929" i="16"/>
  <c r="M929" i="16"/>
  <c r="I927" i="16"/>
  <c r="K927" i="16"/>
  <c r="M927" i="16"/>
  <c r="I925" i="16"/>
  <c r="K925" i="16"/>
  <c r="M925" i="16"/>
  <c r="I923" i="16"/>
  <c r="K923" i="16"/>
  <c r="M923" i="16"/>
  <c r="I921" i="16"/>
  <c r="K921" i="16"/>
  <c r="M921" i="16"/>
  <c r="I919" i="16"/>
  <c r="K919" i="16"/>
  <c r="M919" i="16"/>
  <c r="I917" i="16"/>
  <c r="K917" i="16"/>
  <c r="M917" i="16"/>
  <c r="I915" i="16"/>
  <c r="K915" i="16"/>
  <c r="M915" i="16"/>
  <c r="I913" i="16"/>
  <c r="K913" i="16"/>
  <c r="M913" i="16"/>
  <c r="I911" i="16"/>
  <c r="K911" i="16"/>
  <c r="M911" i="16"/>
  <c r="I909" i="16"/>
  <c r="K909" i="16"/>
  <c r="M909" i="16"/>
  <c r="I907" i="16"/>
  <c r="K907" i="16"/>
  <c r="M907" i="16"/>
  <c r="I905" i="16"/>
  <c r="K905" i="16"/>
  <c r="M905" i="16"/>
  <c r="I901" i="16"/>
  <c r="K901" i="16"/>
  <c r="M901" i="16"/>
  <c r="H901" i="16"/>
  <c r="L901" i="16"/>
  <c r="I897" i="16"/>
  <c r="K897" i="16"/>
  <c r="M897" i="16"/>
  <c r="H897" i="16"/>
  <c r="L897" i="16"/>
  <c r="I893" i="16"/>
  <c r="K893" i="16"/>
  <c r="M893" i="16"/>
  <c r="H893" i="16"/>
  <c r="L893" i="16"/>
  <c r="I889" i="16"/>
  <c r="K889" i="16"/>
  <c r="M889" i="16"/>
  <c r="H889" i="16"/>
  <c r="L889" i="16"/>
  <c r="I885" i="16"/>
  <c r="K885" i="16"/>
  <c r="M885" i="16"/>
  <c r="H885" i="16"/>
  <c r="L885" i="16"/>
  <c r="I881" i="16"/>
  <c r="K881" i="16"/>
  <c r="M881" i="16"/>
  <c r="H881" i="16"/>
  <c r="L881" i="16"/>
  <c r="I877" i="16"/>
  <c r="K877" i="16"/>
  <c r="M877" i="16"/>
  <c r="H877" i="16"/>
  <c r="L877" i="16"/>
  <c r="I873" i="16"/>
  <c r="K873" i="16"/>
  <c r="M873" i="16"/>
  <c r="H873" i="16"/>
  <c r="L873" i="16"/>
  <c r="I869" i="16"/>
  <c r="K869" i="16"/>
  <c r="M869" i="16"/>
  <c r="H869" i="16"/>
  <c r="L869" i="16"/>
  <c r="I865" i="16"/>
  <c r="K865" i="16"/>
  <c r="M865" i="16"/>
  <c r="H865" i="16"/>
  <c r="L865" i="16"/>
  <c r="I861" i="16"/>
  <c r="K861" i="16"/>
  <c r="M861" i="16"/>
  <c r="H861" i="16"/>
  <c r="L861" i="16"/>
  <c r="I857" i="16"/>
  <c r="K857" i="16"/>
  <c r="M857" i="16"/>
  <c r="H857" i="16"/>
  <c r="L857" i="16"/>
  <c r="I853" i="16"/>
  <c r="K853" i="16"/>
  <c r="M853" i="16"/>
  <c r="H853" i="16"/>
  <c r="L853" i="16"/>
  <c r="I849" i="16"/>
  <c r="K849" i="16"/>
  <c r="M849" i="16"/>
  <c r="H849" i="16"/>
  <c r="L849" i="16"/>
  <c r="I845" i="16"/>
  <c r="K845" i="16"/>
  <c r="M845" i="16"/>
  <c r="H845" i="16"/>
  <c r="L845" i="16"/>
  <c r="I841" i="16"/>
  <c r="K841" i="16"/>
  <c r="M841" i="16"/>
  <c r="H841" i="16"/>
  <c r="L841" i="16"/>
  <c r="I837" i="16"/>
  <c r="K837" i="16"/>
  <c r="M837" i="16"/>
  <c r="H837" i="16"/>
  <c r="L837" i="16"/>
  <c r="I833" i="16"/>
  <c r="K833" i="16"/>
  <c r="M833" i="16"/>
  <c r="H833" i="16"/>
  <c r="L833" i="16"/>
  <c r="I829" i="16"/>
  <c r="K829" i="16"/>
  <c r="M829" i="16"/>
  <c r="H829" i="16"/>
  <c r="L829" i="16"/>
  <c r="I825" i="16"/>
  <c r="K825" i="16"/>
  <c r="M825" i="16"/>
  <c r="H825" i="16"/>
  <c r="L825" i="16"/>
  <c r="I821" i="16"/>
  <c r="K821" i="16"/>
  <c r="M821" i="16"/>
  <c r="H821" i="16"/>
  <c r="L821" i="16"/>
  <c r="I817" i="16"/>
  <c r="K817" i="16"/>
  <c r="M817" i="16"/>
  <c r="H817" i="16"/>
  <c r="L817" i="16"/>
  <c r="I813" i="16"/>
  <c r="K813" i="16"/>
  <c r="M813" i="16"/>
  <c r="H813" i="16"/>
  <c r="L813" i="16"/>
  <c r="I809" i="16"/>
  <c r="K809" i="16"/>
  <c r="M809" i="16"/>
  <c r="H809" i="16"/>
  <c r="L809" i="16"/>
  <c r="I805" i="16"/>
  <c r="K805" i="16"/>
  <c r="M805" i="16"/>
  <c r="H805" i="16"/>
  <c r="L805" i="16"/>
  <c r="I801" i="16"/>
  <c r="K801" i="16"/>
  <c r="M801" i="16"/>
  <c r="H801" i="16"/>
  <c r="L801" i="16"/>
  <c r="I797" i="16"/>
  <c r="K797" i="16"/>
  <c r="M797" i="16"/>
  <c r="H797" i="16"/>
  <c r="L797" i="16"/>
  <c r="I793" i="16"/>
  <c r="K793" i="16"/>
  <c r="M793" i="16"/>
  <c r="H793" i="16"/>
  <c r="L793" i="16"/>
  <c r="I789" i="16"/>
  <c r="K789" i="16"/>
  <c r="M789" i="16"/>
  <c r="H789" i="16"/>
  <c r="L789" i="16"/>
  <c r="I785" i="16"/>
  <c r="K785" i="16"/>
  <c r="M785" i="16"/>
  <c r="H785" i="16"/>
  <c r="L785" i="16"/>
  <c r="I781" i="16"/>
  <c r="K781" i="16"/>
  <c r="M781" i="16"/>
  <c r="H781" i="16"/>
  <c r="L781" i="16"/>
  <c r="I777" i="16"/>
  <c r="K777" i="16"/>
  <c r="M777" i="16"/>
  <c r="H777" i="16"/>
  <c r="L777" i="16"/>
  <c r="I773" i="16"/>
  <c r="K773" i="16"/>
  <c r="M773" i="16"/>
  <c r="H773" i="16"/>
  <c r="L773" i="16"/>
  <c r="I769" i="16"/>
  <c r="K769" i="16"/>
  <c r="M769" i="16"/>
  <c r="H769" i="16"/>
  <c r="L769" i="16"/>
  <c r="I765" i="16"/>
  <c r="K765" i="16"/>
  <c r="M765" i="16"/>
  <c r="H765" i="16"/>
  <c r="L765" i="16"/>
  <c r="I761" i="16"/>
  <c r="K761" i="16"/>
  <c r="M761" i="16"/>
  <c r="H761" i="16"/>
  <c r="L761" i="16"/>
  <c r="I757" i="16"/>
  <c r="K757" i="16"/>
  <c r="M757" i="16"/>
  <c r="H757" i="16"/>
  <c r="L757" i="16"/>
  <c r="I753" i="16"/>
  <c r="K753" i="16"/>
  <c r="M753" i="16"/>
  <c r="H753" i="16"/>
  <c r="L753" i="16"/>
  <c r="I749" i="16"/>
  <c r="K749" i="16"/>
  <c r="M749" i="16"/>
  <c r="H749" i="16"/>
  <c r="L749" i="16"/>
  <c r="I745" i="16"/>
  <c r="K745" i="16"/>
  <c r="M745" i="16"/>
  <c r="H745" i="16"/>
  <c r="L745" i="16"/>
  <c r="I741" i="16"/>
  <c r="K741" i="16"/>
  <c r="M741" i="16"/>
  <c r="H741" i="16"/>
  <c r="L741" i="16"/>
  <c r="M733" i="16"/>
  <c r="I725" i="16"/>
  <c r="H721" i="16"/>
  <c r="K713" i="16"/>
  <c r="L709" i="16"/>
  <c r="H705" i="16"/>
  <c r="M701" i="16"/>
  <c r="K697" i="16"/>
  <c r="I693" i="16"/>
  <c r="L693" i="16"/>
  <c r="H689" i="16"/>
  <c r="M685" i="16"/>
  <c r="K681" i="16"/>
  <c r="I677" i="16"/>
  <c r="L677" i="16"/>
  <c r="H673" i="16"/>
  <c r="M669" i="16"/>
  <c r="K665" i="16"/>
  <c r="I661" i="16"/>
  <c r="L661" i="16"/>
  <c r="H657" i="16"/>
  <c r="M653" i="16"/>
  <c r="K649" i="16"/>
  <c r="I645" i="16"/>
  <c r="L645" i="16"/>
  <c r="H641" i="16"/>
  <c r="M637" i="16"/>
  <c r="K633" i="16"/>
  <c r="I629" i="16"/>
  <c r="L629" i="16"/>
  <c r="H625" i="16"/>
  <c r="M621" i="16"/>
  <c r="K617" i="16"/>
  <c r="I613" i="16"/>
  <c r="L613" i="16"/>
  <c r="H609" i="16"/>
  <c r="M605" i="16"/>
  <c r="K601" i="16"/>
  <c r="I597" i="16"/>
  <c r="L597" i="16"/>
  <c r="H593" i="16"/>
  <c r="M589" i="16"/>
  <c r="K585" i="16"/>
  <c r="I581" i="16"/>
  <c r="L581" i="16"/>
  <c r="H577" i="16"/>
  <c r="M573" i="16"/>
  <c r="K569" i="16"/>
  <c r="I565" i="16"/>
  <c r="L565" i="16"/>
  <c r="H561" i="16"/>
  <c r="M555" i="16"/>
  <c r="I547" i="16"/>
  <c r="L547" i="16"/>
  <c r="M539" i="16"/>
  <c r="I531" i="16"/>
  <c r="L531" i="16"/>
  <c r="M523" i="16"/>
  <c r="I515" i="16"/>
  <c r="L515" i="16"/>
  <c r="M507" i="16"/>
  <c r="I499" i="16"/>
  <c r="L499" i="16"/>
  <c r="M491" i="16"/>
  <c r="I483" i="16"/>
  <c r="K483" i="16"/>
  <c r="M483" i="16"/>
  <c r="H483" i="16"/>
  <c r="L483" i="16"/>
  <c r="J483" i="16"/>
  <c r="I475" i="16"/>
  <c r="K475" i="16"/>
  <c r="M475" i="16"/>
  <c r="H475" i="16"/>
  <c r="L475" i="16"/>
  <c r="J475" i="16"/>
  <c r="I467" i="16"/>
  <c r="K467" i="16"/>
  <c r="M467" i="16"/>
  <c r="H467" i="16"/>
  <c r="L467" i="16"/>
  <c r="J467" i="16"/>
  <c r="I459" i="16"/>
  <c r="K459" i="16"/>
  <c r="M459" i="16"/>
  <c r="H459" i="16"/>
  <c r="L459" i="16"/>
  <c r="J459" i="16"/>
  <c r="I451" i="16"/>
  <c r="K451" i="16"/>
  <c r="M451" i="16"/>
  <c r="H451" i="16"/>
  <c r="L451" i="16"/>
  <c r="J451" i="16"/>
  <c r="I443" i="16"/>
  <c r="K443" i="16"/>
  <c r="M443" i="16"/>
  <c r="H443" i="16"/>
  <c r="L443" i="16"/>
  <c r="J443" i="16"/>
  <c r="I435" i="16"/>
  <c r="K435" i="16"/>
  <c r="M435" i="16"/>
  <c r="H435" i="16"/>
  <c r="L435" i="16"/>
  <c r="J435" i="16"/>
  <c r="I427" i="16"/>
  <c r="K427" i="16"/>
  <c r="M427" i="16"/>
  <c r="H427" i="16"/>
  <c r="L427" i="16"/>
  <c r="J427" i="16"/>
  <c r="I419" i="16"/>
  <c r="K419" i="16"/>
  <c r="M419" i="16"/>
  <c r="H419" i="16"/>
  <c r="L419" i="16"/>
  <c r="J419" i="16"/>
  <c r="I411" i="16"/>
  <c r="K411" i="16"/>
  <c r="M411" i="16"/>
  <c r="H411" i="16"/>
  <c r="L411" i="16"/>
  <c r="J411" i="16"/>
  <c r="I403" i="16"/>
  <c r="K403" i="16"/>
  <c r="M403" i="16"/>
  <c r="H403" i="16"/>
  <c r="L403" i="16"/>
  <c r="J403" i="16"/>
  <c r="I395" i="16"/>
  <c r="K395" i="16"/>
  <c r="M395" i="16"/>
  <c r="H395" i="16"/>
  <c r="L395" i="16"/>
  <c r="J395" i="16"/>
  <c r="I387" i="16"/>
  <c r="K387" i="16"/>
  <c r="M387" i="16"/>
  <c r="H387" i="16"/>
  <c r="L387" i="16"/>
  <c r="J387" i="16"/>
  <c r="I379" i="16"/>
  <c r="K379" i="16"/>
  <c r="M379" i="16"/>
  <c r="H379" i="16"/>
  <c r="L379" i="16"/>
  <c r="J379" i="16"/>
  <c r="I371" i="16"/>
  <c r="K371" i="16"/>
  <c r="M371" i="16"/>
  <c r="H371" i="16"/>
  <c r="L371" i="16"/>
  <c r="J371" i="16"/>
  <c r="I363" i="16"/>
  <c r="K363" i="16"/>
  <c r="M363" i="16"/>
  <c r="H363" i="16"/>
  <c r="L363" i="16"/>
  <c r="J363" i="16"/>
  <c r="K347" i="16"/>
  <c r="M339" i="16"/>
  <c r="H339" i="16"/>
  <c r="K323" i="16"/>
  <c r="M315" i="16"/>
  <c r="H315" i="16"/>
  <c r="M299" i="16"/>
  <c r="H291" i="16"/>
  <c r="L291" i="16"/>
  <c r="M275" i="16"/>
  <c r="H267" i="16"/>
  <c r="L267" i="16"/>
  <c r="M251" i="16"/>
  <c r="H243" i="16"/>
  <c r="L243" i="16"/>
  <c r="I214" i="16"/>
  <c r="K214" i="16"/>
  <c r="M214" i="16"/>
  <c r="H214" i="16"/>
  <c r="L214" i="16"/>
  <c r="J214" i="16"/>
  <c r="I206" i="16"/>
  <c r="K206" i="16"/>
  <c r="M206" i="16"/>
  <c r="H206" i="16"/>
  <c r="L206" i="16"/>
  <c r="J206" i="16"/>
  <c r="I198" i="16"/>
  <c r="K198" i="16"/>
  <c r="M198" i="16"/>
  <c r="H198" i="16"/>
  <c r="L198" i="16"/>
  <c r="J198" i="16"/>
  <c r="I190" i="16"/>
  <c r="K190" i="16"/>
  <c r="M190" i="16"/>
  <c r="H190" i="16"/>
  <c r="L190" i="16"/>
  <c r="J190" i="16"/>
  <c r="I182" i="16"/>
  <c r="K182" i="16"/>
  <c r="M182" i="16"/>
  <c r="H182" i="16"/>
  <c r="L182" i="16"/>
  <c r="J182" i="16"/>
  <c r="I174" i="16"/>
  <c r="K174" i="16"/>
  <c r="M174" i="16"/>
  <c r="H174" i="16"/>
  <c r="L174" i="16"/>
  <c r="J174" i="16"/>
  <c r="I166" i="16"/>
  <c r="K166" i="16"/>
  <c r="M166" i="16"/>
  <c r="H166" i="16"/>
  <c r="L166" i="16"/>
  <c r="J166" i="16"/>
  <c r="I158" i="16"/>
  <c r="K158" i="16"/>
  <c r="M158" i="16"/>
  <c r="H158" i="16"/>
  <c r="L158" i="16"/>
  <c r="J158" i="16"/>
  <c r="I150" i="16"/>
  <c r="K150" i="16"/>
  <c r="M150" i="16"/>
  <c r="H150" i="16"/>
  <c r="L150" i="16"/>
  <c r="J150" i="16"/>
  <c r="I142" i="16"/>
  <c r="K142" i="16"/>
  <c r="M142" i="16"/>
  <c r="H142" i="16"/>
  <c r="L142" i="16"/>
  <c r="J142" i="16"/>
  <c r="I134" i="16"/>
  <c r="K134" i="16"/>
  <c r="M134" i="16"/>
  <c r="H134" i="16"/>
  <c r="L134" i="16"/>
  <c r="J134" i="16"/>
  <c r="I126" i="16"/>
  <c r="K126" i="16"/>
  <c r="M126" i="16"/>
  <c r="H126" i="16"/>
  <c r="L126" i="16"/>
  <c r="J126" i="16"/>
  <c r="I118" i="16"/>
  <c r="K118" i="16"/>
  <c r="M118" i="16"/>
  <c r="H118" i="16"/>
  <c r="L118" i="16"/>
  <c r="J118" i="16"/>
  <c r="I110" i="16"/>
  <c r="K110" i="16"/>
  <c r="M110" i="16"/>
  <c r="H110" i="16"/>
  <c r="L110" i="16"/>
  <c r="J110" i="16"/>
  <c r="I102" i="16"/>
  <c r="K102" i="16"/>
  <c r="M102" i="16"/>
  <c r="H102" i="16"/>
  <c r="L102" i="16"/>
  <c r="J102" i="16"/>
  <c r="I94" i="16"/>
  <c r="K94" i="16"/>
  <c r="M94" i="16"/>
  <c r="H94" i="16"/>
  <c r="L94" i="16"/>
  <c r="J94" i="16"/>
  <c r="H83" i="16"/>
  <c r="H75" i="16"/>
  <c r="J75" i="16"/>
  <c r="H59" i="16"/>
  <c r="L51" i="16"/>
  <c r="J51" i="16"/>
  <c r="H35" i="16"/>
  <c r="L27" i="16"/>
  <c r="J27" i="16"/>
  <c r="H11" i="16"/>
  <c r="L3" i="16"/>
  <c r="J3" i="16"/>
  <c r="L1156" i="16"/>
  <c r="J1156" i="16"/>
  <c r="L1155" i="16"/>
  <c r="J1155" i="16"/>
  <c r="L1153" i="16"/>
  <c r="J1153" i="16"/>
  <c r="L1152" i="16"/>
  <c r="J1152" i="16"/>
  <c r="L1151" i="16"/>
  <c r="J1151" i="16"/>
  <c r="L1149" i="16"/>
  <c r="J1149" i="16"/>
  <c r="L1148" i="16"/>
  <c r="J1148" i="16"/>
  <c r="L1147" i="16"/>
  <c r="J1147" i="16"/>
  <c r="L1145" i="16"/>
  <c r="J1145" i="16"/>
  <c r="L1144" i="16"/>
  <c r="J1144" i="16"/>
  <c r="L1143" i="16"/>
  <c r="J1143" i="16"/>
  <c r="L1141" i="16"/>
  <c r="J1141" i="16"/>
  <c r="L1140" i="16"/>
  <c r="J1140" i="16"/>
  <c r="L1139" i="16"/>
  <c r="J1139" i="16"/>
  <c r="L1137" i="16"/>
  <c r="J1137" i="16"/>
  <c r="L1136" i="16"/>
  <c r="J1136" i="16"/>
  <c r="L1135" i="16"/>
  <c r="J1135" i="16"/>
  <c r="L1133" i="16"/>
  <c r="J1133" i="16"/>
  <c r="L1132" i="16"/>
  <c r="J1132" i="16"/>
  <c r="L1131" i="16"/>
  <c r="J1131" i="16"/>
  <c r="L1129" i="16"/>
  <c r="J1129" i="16"/>
  <c r="L1128" i="16"/>
  <c r="J1128" i="16"/>
  <c r="L1127" i="16"/>
  <c r="J1127" i="16"/>
  <c r="L1125" i="16"/>
  <c r="J1125" i="16"/>
  <c r="L1124" i="16"/>
  <c r="J1124" i="16"/>
  <c r="L1123" i="16"/>
  <c r="J1123" i="16"/>
  <c r="L1121" i="16"/>
  <c r="J1121" i="16"/>
  <c r="L1120" i="16"/>
  <c r="J1120" i="16"/>
  <c r="L1119" i="16"/>
  <c r="J1119" i="16"/>
  <c r="L1117" i="16"/>
  <c r="J1117" i="16"/>
  <c r="L1116" i="16"/>
  <c r="J1116" i="16"/>
  <c r="L1115" i="16"/>
  <c r="J1115" i="16"/>
  <c r="L1113" i="16"/>
  <c r="J1113" i="16"/>
  <c r="L1112" i="16"/>
  <c r="J1112" i="16"/>
  <c r="L1111" i="16"/>
  <c r="J1111" i="16"/>
  <c r="L1109" i="16"/>
  <c r="J1109" i="16"/>
  <c r="L1108" i="16"/>
  <c r="J1108" i="16"/>
  <c r="L1107" i="16"/>
  <c r="J1107" i="16"/>
  <c r="L1105" i="16"/>
  <c r="J1105" i="16"/>
  <c r="L1104" i="16"/>
  <c r="J1104" i="16"/>
  <c r="L1103" i="16"/>
  <c r="J1103" i="16"/>
  <c r="L1101" i="16"/>
  <c r="J1101" i="16"/>
  <c r="L1100" i="16"/>
  <c r="J1100" i="16"/>
  <c r="L1099" i="16"/>
  <c r="J1099" i="16"/>
  <c r="L1097" i="16"/>
  <c r="J1097" i="16"/>
  <c r="L1096" i="16"/>
  <c r="J1096" i="16"/>
  <c r="L1095" i="16"/>
  <c r="J1095" i="16"/>
  <c r="L1093" i="16"/>
  <c r="J1093" i="16"/>
  <c r="L1092" i="16"/>
  <c r="J1092" i="16"/>
  <c r="L1091" i="16"/>
  <c r="J1091" i="16"/>
  <c r="L1089" i="16"/>
  <c r="J1089" i="16"/>
  <c r="L1088" i="16"/>
  <c r="J1088" i="16"/>
  <c r="L1087" i="16"/>
  <c r="J1087" i="16"/>
  <c r="L1085" i="16"/>
  <c r="J1085" i="16"/>
  <c r="L1084" i="16"/>
  <c r="J1084" i="16"/>
  <c r="L1083" i="16"/>
  <c r="J1083" i="16"/>
  <c r="L1081" i="16"/>
  <c r="J1081" i="16"/>
  <c r="L1080" i="16"/>
  <c r="J1080" i="16"/>
  <c r="L1079" i="16"/>
  <c r="J1079" i="16"/>
  <c r="L1077" i="16"/>
  <c r="J1077" i="16"/>
  <c r="J1075" i="16"/>
  <c r="J1073" i="16"/>
  <c r="J1071" i="16"/>
  <c r="J1069" i="16"/>
  <c r="J1067" i="16"/>
  <c r="J1065" i="16"/>
  <c r="J1063" i="16"/>
  <c r="J1061" i="16"/>
  <c r="J1059" i="16"/>
  <c r="J1057" i="16"/>
  <c r="J1055" i="16"/>
  <c r="J1053" i="16"/>
  <c r="J1051" i="16"/>
  <c r="J1049" i="16"/>
  <c r="J1047" i="16"/>
  <c r="J1045" i="16"/>
  <c r="J1043" i="16"/>
  <c r="J1041" i="16"/>
  <c r="J1039" i="16"/>
  <c r="J1037" i="16"/>
  <c r="J1035" i="16"/>
  <c r="J1033" i="16"/>
  <c r="J1031" i="16"/>
  <c r="J1029" i="16"/>
  <c r="J1027" i="16"/>
  <c r="J1025" i="16"/>
  <c r="J1023" i="16"/>
  <c r="J1021" i="16"/>
  <c r="J1019" i="16"/>
  <c r="J1017" i="16"/>
  <c r="J1015" i="16"/>
  <c r="J1013" i="16"/>
  <c r="J1011" i="16"/>
  <c r="J1009" i="16"/>
  <c r="J1007" i="16"/>
  <c r="J1005" i="16"/>
  <c r="J1003" i="16"/>
  <c r="J1001" i="16"/>
  <c r="J999" i="16"/>
  <c r="J997" i="16"/>
  <c r="J995" i="16"/>
  <c r="J993" i="16"/>
  <c r="J991" i="16"/>
  <c r="J989" i="16"/>
  <c r="J987" i="16"/>
  <c r="J985" i="16"/>
  <c r="J983" i="16"/>
  <c r="J981" i="16"/>
  <c r="J979" i="16"/>
  <c r="J977" i="16"/>
  <c r="J975" i="16"/>
  <c r="J973" i="16"/>
  <c r="J971" i="16"/>
  <c r="J969" i="16"/>
  <c r="J967" i="16"/>
  <c r="J965" i="16"/>
  <c r="J963" i="16"/>
  <c r="J961" i="16"/>
  <c r="J959" i="16"/>
  <c r="J957" i="16"/>
  <c r="J955" i="16"/>
  <c r="J953" i="16"/>
  <c r="J951" i="16"/>
  <c r="J949" i="16"/>
  <c r="J947" i="16"/>
  <c r="J945" i="16"/>
  <c r="J943" i="16"/>
  <c r="J941" i="16"/>
  <c r="J939" i="16"/>
  <c r="J937" i="16"/>
  <c r="J935" i="16"/>
  <c r="J933" i="16"/>
  <c r="J931" i="16"/>
  <c r="J929" i="16"/>
  <c r="J927" i="16"/>
  <c r="J925" i="16"/>
  <c r="J923" i="16"/>
  <c r="J921" i="16"/>
  <c r="J919" i="16"/>
  <c r="J917" i="16"/>
  <c r="J915" i="16"/>
  <c r="J913" i="16"/>
  <c r="J911" i="16"/>
  <c r="J909" i="16"/>
  <c r="J907" i="16"/>
  <c r="J905" i="16"/>
  <c r="I904" i="16"/>
  <c r="K904" i="16"/>
  <c r="M904" i="16"/>
  <c r="I900" i="16"/>
  <c r="K900" i="16"/>
  <c r="M900" i="16"/>
  <c r="M898" i="16"/>
  <c r="I896" i="16"/>
  <c r="K896" i="16"/>
  <c r="M896" i="16"/>
  <c r="I892" i="16"/>
  <c r="K892" i="16"/>
  <c r="M892" i="16"/>
  <c r="I888" i="16"/>
  <c r="K888" i="16"/>
  <c r="M888" i="16"/>
  <c r="I884" i="16"/>
  <c r="K884" i="16"/>
  <c r="M884" i="16"/>
  <c r="I882" i="16"/>
  <c r="M882" i="16"/>
  <c r="I880" i="16"/>
  <c r="K880" i="16"/>
  <c r="M880" i="16"/>
  <c r="I876" i="16"/>
  <c r="K876" i="16"/>
  <c r="M876" i="16"/>
  <c r="I874" i="16"/>
  <c r="I872" i="16"/>
  <c r="K872" i="16"/>
  <c r="M872" i="16"/>
  <c r="M870" i="16"/>
  <c r="I868" i="16"/>
  <c r="K868" i="16"/>
  <c r="M868" i="16"/>
  <c r="I864" i="16"/>
  <c r="K864" i="16"/>
  <c r="M864" i="16"/>
  <c r="I860" i="16"/>
  <c r="K860" i="16"/>
  <c r="M860" i="16"/>
  <c r="I858" i="16"/>
  <c r="I856" i="16"/>
  <c r="K856" i="16"/>
  <c r="M856" i="16"/>
  <c r="I854" i="16"/>
  <c r="M854" i="16"/>
  <c r="I852" i="16"/>
  <c r="K852" i="16"/>
  <c r="M852" i="16"/>
  <c r="I848" i="16"/>
  <c r="K848" i="16"/>
  <c r="M848" i="16"/>
  <c r="I844" i="16"/>
  <c r="K844" i="16"/>
  <c r="M844" i="16"/>
  <c r="I840" i="16"/>
  <c r="K840" i="16"/>
  <c r="M840" i="16"/>
  <c r="K838" i="16"/>
  <c r="I836" i="16"/>
  <c r="K836" i="16"/>
  <c r="M836" i="16"/>
  <c r="I832" i="16"/>
  <c r="K832" i="16"/>
  <c r="M832" i="16"/>
  <c r="I830" i="16"/>
  <c r="I828" i="16"/>
  <c r="K828" i="16"/>
  <c r="M828" i="16"/>
  <c r="I826" i="16"/>
  <c r="M826" i="16"/>
  <c r="I824" i="16"/>
  <c r="K824" i="16"/>
  <c r="M824" i="16"/>
  <c r="I820" i="16"/>
  <c r="K820" i="16"/>
  <c r="M820" i="16"/>
  <c r="I816" i="16"/>
  <c r="K816" i="16"/>
  <c r="M816" i="16"/>
  <c r="I812" i="16"/>
  <c r="K812" i="16"/>
  <c r="M812" i="16"/>
  <c r="K810" i="16"/>
  <c r="I808" i="16"/>
  <c r="K808" i="16"/>
  <c r="M808" i="16"/>
  <c r="I804" i="16"/>
  <c r="K804" i="16"/>
  <c r="M804" i="16"/>
  <c r="I802" i="16"/>
  <c r="I800" i="16"/>
  <c r="K800" i="16"/>
  <c r="M800" i="16"/>
  <c r="K798" i="16"/>
  <c r="I796" i="16"/>
  <c r="K796" i="16"/>
  <c r="M796" i="16"/>
  <c r="I792" i="16"/>
  <c r="K792" i="16"/>
  <c r="M792" i="16"/>
  <c r="K790" i="16"/>
  <c r="I788" i="16"/>
  <c r="K788" i="16"/>
  <c r="M788" i="16"/>
  <c r="I784" i="16"/>
  <c r="K784" i="16"/>
  <c r="M784" i="16"/>
  <c r="I782" i="16"/>
  <c r="K782" i="16"/>
  <c r="I780" i="16"/>
  <c r="K780" i="16"/>
  <c r="M780" i="16"/>
  <c r="K778" i="16"/>
  <c r="I776" i="16"/>
  <c r="K776" i="16"/>
  <c r="M776" i="16"/>
  <c r="I772" i="16"/>
  <c r="K772" i="16"/>
  <c r="M772" i="16"/>
  <c r="I768" i="16"/>
  <c r="K768" i="16"/>
  <c r="M768" i="16"/>
  <c r="I764" i="16"/>
  <c r="K764" i="16"/>
  <c r="M764" i="16"/>
  <c r="K762" i="16"/>
  <c r="I760" i="16"/>
  <c r="K760" i="16"/>
  <c r="M760" i="16"/>
  <c r="K758" i="16"/>
  <c r="I756" i="16"/>
  <c r="K756" i="16"/>
  <c r="M756" i="16"/>
  <c r="I752" i="16"/>
  <c r="K752" i="16"/>
  <c r="M752" i="16"/>
  <c r="I750" i="16"/>
  <c r="M750" i="16"/>
  <c r="I748" i="16"/>
  <c r="K748" i="16"/>
  <c r="M748" i="16"/>
  <c r="I744" i="16"/>
  <c r="K744" i="16"/>
  <c r="M744" i="16"/>
  <c r="K742" i="16"/>
  <c r="I740" i="16"/>
  <c r="K740" i="16"/>
  <c r="M740" i="16"/>
  <c r="I736" i="16"/>
  <c r="M732" i="16"/>
  <c r="I728" i="16"/>
  <c r="M724" i="16"/>
  <c r="I720" i="16"/>
  <c r="K718" i="16"/>
  <c r="M716" i="16"/>
  <c r="I712" i="16"/>
  <c r="M708" i="16"/>
  <c r="I704" i="16"/>
  <c r="K702" i="16"/>
  <c r="M700" i="16"/>
  <c r="I696" i="16"/>
  <c r="K694" i="16"/>
  <c r="M692" i="16"/>
  <c r="I688" i="16"/>
  <c r="K686" i="16"/>
  <c r="M684" i="16"/>
  <c r="I680" i="16"/>
  <c r="K678" i="16"/>
  <c r="M676" i="16"/>
  <c r="I672" i="16"/>
  <c r="M668" i="16"/>
  <c r="I664" i="16"/>
  <c r="M660" i="16"/>
  <c r="I656" i="16"/>
  <c r="K654" i="16"/>
  <c r="M652" i="16"/>
  <c r="I648" i="16"/>
  <c r="M644" i="16"/>
  <c r="I640" i="16"/>
  <c r="K638" i="16"/>
  <c r="M636" i="16"/>
  <c r="I632" i="16"/>
  <c r="K630" i="16"/>
  <c r="M628" i="16"/>
  <c r="I624" i="16"/>
  <c r="K622" i="16"/>
  <c r="M620" i="16"/>
  <c r="I616" i="16"/>
  <c r="K614" i="16"/>
  <c r="M612" i="16"/>
  <c r="I608" i="16"/>
  <c r="M604" i="16"/>
  <c r="I600" i="16"/>
  <c r="M596" i="16"/>
  <c r="I592" i="16"/>
  <c r="K590" i="16"/>
  <c r="M588" i="16"/>
  <c r="I584" i="16"/>
  <c r="M580" i="16"/>
  <c r="I576" i="16"/>
  <c r="K574" i="16"/>
  <c r="M572" i="16"/>
  <c r="I568" i="16"/>
  <c r="K566" i="16"/>
  <c r="M564" i="16"/>
  <c r="I560" i="16"/>
  <c r="K557" i="16"/>
  <c r="I553" i="16"/>
  <c r="L553" i="16"/>
  <c r="K549" i="16"/>
  <c r="H549" i="16"/>
  <c r="I545" i="16"/>
  <c r="M545" i="16"/>
  <c r="L545" i="16"/>
  <c r="K541" i="16"/>
  <c r="H541" i="16"/>
  <c r="I537" i="16"/>
  <c r="M537" i="16"/>
  <c r="L537" i="16"/>
  <c r="K533" i="16"/>
  <c r="H533" i="16"/>
  <c r="I529" i="16"/>
  <c r="M529" i="16"/>
  <c r="L529" i="16"/>
  <c r="K525" i="16"/>
  <c r="H525" i="16"/>
  <c r="I521" i="16"/>
  <c r="M521" i="16"/>
  <c r="L521" i="16"/>
  <c r="K517" i="16"/>
  <c r="H517" i="16"/>
  <c r="I513" i="16"/>
  <c r="M513" i="16"/>
  <c r="L513" i="16"/>
  <c r="K509" i="16"/>
  <c r="H509" i="16"/>
  <c r="I505" i="16"/>
  <c r="M505" i="16"/>
  <c r="L505" i="16"/>
  <c r="K501" i="16"/>
  <c r="H501" i="16"/>
  <c r="I497" i="16"/>
  <c r="M497" i="16"/>
  <c r="L497" i="16"/>
  <c r="K493" i="16"/>
  <c r="H493" i="16"/>
  <c r="I489" i="16"/>
  <c r="M489" i="16"/>
  <c r="L489" i="16"/>
  <c r="K485" i="16"/>
  <c r="H485" i="16"/>
  <c r="I481" i="16"/>
  <c r="K481" i="16"/>
  <c r="M481" i="16"/>
  <c r="H481" i="16"/>
  <c r="L481" i="16"/>
  <c r="I477" i="16"/>
  <c r="K477" i="16"/>
  <c r="M477" i="16"/>
  <c r="H477" i="16"/>
  <c r="L477" i="16"/>
  <c r="I473" i="16"/>
  <c r="K473" i="16"/>
  <c r="M473" i="16"/>
  <c r="H473" i="16"/>
  <c r="L473" i="16"/>
  <c r="I469" i="16"/>
  <c r="K469" i="16"/>
  <c r="M469" i="16"/>
  <c r="H469" i="16"/>
  <c r="L469" i="16"/>
  <c r="I465" i="16"/>
  <c r="K465" i="16"/>
  <c r="M465" i="16"/>
  <c r="H465" i="16"/>
  <c r="L465" i="16"/>
  <c r="I461" i="16"/>
  <c r="K461" i="16"/>
  <c r="M461" i="16"/>
  <c r="H461" i="16"/>
  <c r="L461" i="16"/>
  <c r="I457" i="16"/>
  <c r="K457" i="16"/>
  <c r="M457" i="16"/>
  <c r="H457" i="16"/>
  <c r="L457" i="16"/>
  <c r="I453" i="16"/>
  <c r="K453" i="16"/>
  <c r="M453" i="16"/>
  <c r="H453" i="16"/>
  <c r="L453" i="16"/>
  <c r="I449" i="16"/>
  <c r="K449" i="16"/>
  <c r="M449" i="16"/>
  <c r="H449" i="16"/>
  <c r="L449" i="16"/>
  <c r="I445" i="16"/>
  <c r="K445" i="16"/>
  <c r="M445" i="16"/>
  <c r="H445" i="16"/>
  <c r="L445" i="16"/>
  <c r="I441" i="16"/>
  <c r="K441" i="16"/>
  <c r="M441" i="16"/>
  <c r="H441" i="16"/>
  <c r="L441" i="16"/>
  <c r="I437" i="16"/>
  <c r="K437" i="16"/>
  <c r="M437" i="16"/>
  <c r="H437" i="16"/>
  <c r="L437" i="16"/>
  <c r="I433" i="16"/>
  <c r="K433" i="16"/>
  <c r="M433" i="16"/>
  <c r="H433" i="16"/>
  <c r="L433" i="16"/>
  <c r="I429" i="16"/>
  <c r="K429" i="16"/>
  <c r="M429" i="16"/>
  <c r="H429" i="16"/>
  <c r="L429" i="16"/>
  <c r="I425" i="16"/>
  <c r="K425" i="16"/>
  <c r="M425" i="16"/>
  <c r="H425" i="16"/>
  <c r="L425" i="16"/>
  <c r="I421" i="16"/>
  <c r="K421" i="16"/>
  <c r="M421" i="16"/>
  <c r="H421" i="16"/>
  <c r="L421" i="16"/>
  <c r="I417" i="16"/>
  <c r="K417" i="16"/>
  <c r="M417" i="16"/>
  <c r="H417" i="16"/>
  <c r="L417" i="16"/>
  <c r="I413" i="16"/>
  <c r="K413" i="16"/>
  <c r="M413" i="16"/>
  <c r="H413" i="16"/>
  <c r="L413" i="16"/>
  <c r="I409" i="16"/>
  <c r="K409" i="16"/>
  <c r="M409" i="16"/>
  <c r="H409" i="16"/>
  <c r="L409" i="16"/>
  <c r="I405" i="16"/>
  <c r="K405" i="16"/>
  <c r="M405" i="16"/>
  <c r="H405" i="16"/>
  <c r="L405" i="16"/>
  <c r="I401" i="16"/>
  <c r="K401" i="16"/>
  <c r="M401" i="16"/>
  <c r="H401" i="16"/>
  <c r="L401" i="16"/>
  <c r="I397" i="16"/>
  <c r="K397" i="16"/>
  <c r="M397" i="16"/>
  <c r="H397" i="16"/>
  <c r="L397" i="16"/>
  <c r="I393" i="16"/>
  <c r="K393" i="16"/>
  <c r="M393" i="16"/>
  <c r="H393" i="16"/>
  <c r="L393" i="16"/>
  <c r="I389" i="16"/>
  <c r="K389" i="16"/>
  <c r="M389" i="16"/>
  <c r="H389" i="16"/>
  <c r="L389" i="16"/>
  <c r="I385" i="16"/>
  <c r="K385" i="16"/>
  <c r="M385" i="16"/>
  <c r="H385" i="16"/>
  <c r="L385" i="16"/>
  <c r="I381" i="16"/>
  <c r="K381" i="16"/>
  <c r="M381" i="16"/>
  <c r="H381" i="16"/>
  <c r="L381" i="16"/>
  <c r="I377" i="16"/>
  <c r="K377" i="16"/>
  <c r="M377" i="16"/>
  <c r="H377" i="16"/>
  <c r="L377" i="16"/>
  <c r="I373" i="16"/>
  <c r="K373" i="16"/>
  <c r="M373" i="16"/>
  <c r="H373" i="16"/>
  <c r="L373" i="16"/>
  <c r="I369" i="16"/>
  <c r="K369" i="16"/>
  <c r="M369" i="16"/>
  <c r="H369" i="16"/>
  <c r="L369" i="16"/>
  <c r="I365" i="16"/>
  <c r="K365" i="16"/>
  <c r="M365" i="16"/>
  <c r="H365" i="16"/>
  <c r="L365" i="16"/>
  <c r="I361" i="16"/>
  <c r="K361" i="16"/>
  <c r="M361" i="16"/>
  <c r="H361" i="16"/>
  <c r="L361" i="16"/>
  <c r="I357" i="16"/>
  <c r="K357" i="16"/>
  <c r="M357" i="16"/>
  <c r="H357" i="16"/>
  <c r="L357" i="16"/>
  <c r="I353" i="16"/>
  <c r="K353" i="16"/>
  <c r="M353" i="16"/>
  <c r="H353" i="16"/>
  <c r="L353" i="16"/>
  <c r="I349" i="16"/>
  <c r="K349" i="16"/>
  <c r="M349" i="16"/>
  <c r="H349" i="16"/>
  <c r="L349" i="16"/>
  <c r="I345" i="16"/>
  <c r="K345" i="16"/>
  <c r="M345" i="16"/>
  <c r="H345" i="16"/>
  <c r="L345" i="16"/>
  <c r="I341" i="16"/>
  <c r="K341" i="16"/>
  <c r="M341" i="16"/>
  <c r="H341" i="16"/>
  <c r="L341" i="16"/>
  <c r="I337" i="16"/>
  <c r="K337" i="16"/>
  <c r="M337" i="16"/>
  <c r="H337" i="16"/>
  <c r="L337" i="16"/>
  <c r="I333" i="16"/>
  <c r="K333" i="16"/>
  <c r="M333" i="16"/>
  <c r="H333" i="16"/>
  <c r="L333" i="16"/>
  <c r="I329" i="16"/>
  <c r="K329" i="16"/>
  <c r="M329" i="16"/>
  <c r="H329" i="16"/>
  <c r="L329" i="16"/>
  <c r="I325" i="16"/>
  <c r="K325" i="16"/>
  <c r="M325" i="16"/>
  <c r="H325" i="16"/>
  <c r="L325" i="16"/>
  <c r="I321" i="16"/>
  <c r="K321" i="16"/>
  <c r="M321" i="16"/>
  <c r="H321" i="16"/>
  <c r="L321" i="16"/>
  <c r="I317" i="16"/>
  <c r="K317" i="16"/>
  <c r="M317" i="16"/>
  <c r="H317" i="16"/>
  <c r="L317" i="16"/>
  <c r="I313" i="16"/>
  <c r="K313" i="16"/>
  <c r="M313" i="16"/>
  <c r="H313" i="16"/>
  <c r="L313" i="16"/>
  <c r="I309" i="16"/>
  <c r="K309" i="16"/>
  <c r="M309" i="16"/>
  <c r="H309" i="16"/>
  <c r="L309" i="16"/>
  <c r="I305" i="16"/>
  <c r="K305" i="16"/>
  <c r="M305" i="16"/>
  <c r="H305" i="16"/>
  <c r="L305" i="16"/>
  <c r="I301" i="16"/>
  <c r="K301" i="16"/>
  <c r="M301" i="16"/>
  <c r="H301" i="16"/>
  <c r="L301" i="16"/>
  <c r="I297" i="16"/>
  <c r="K297" i="16"/>
  <c r="M297" i="16"/>
  <c r="H297" i="16"/>
  <c r="L297" i="16"/>
  <c r="I293" i="16"/>
  <c r="K293" i="16"/>
  <c r="M293" i="16"/>
  <c r="H293" i="16"/>
  <c r="L293" i="16"/>
  <c r="I289" i="16"/>
  <c r="K289" i="16"/>
  <c r="M289" i="16"/>
  <c r="H289" i="16"/>
  <c r="L289" i="16"/>
  <c r="I285" i="16"/>
  <c r="K285" i="16"/>
  <c r="M285" i="16"/>
  <c r="H285" i="16"/>
  <c r="L285" i="16"/>
  <c r="I281" i="16"/>
  <c r="K281" i="16"/>
  <c r="M281" i="16"/>
  <c r="H281" i="16"/>
  <c r="L281" i="16"/>
  <c r="I277" i="16"/>
  <c r="K277" i="16"/>
  <c r="M277" i="16"/>
  <c r="H277" i="16"/>
  <c r="L277" i="16"/>
  <c r="I273" i="16"/>
  <c r="K273" i="16"/>
  <c r="M273" i="16"/>
  <c r="H273" i="16"/>
  <c r="L273" i="16"/>
  <c r="I269" i="16"/>
  <c r="K269" i="16"/>
  <c r="M269" i="16"/>
  <c r="H269" i="16"/>
  <c r="L269" i="16"/>
  <c r="I265" i="16"/>
  <c r="K265" i="16"/>
  <c r="M265" i="16"/>
  <c r="H265" i="16"/>
  <c r="L265" i="16"/>
  <c r="I261" i="16"/>
  <c r="K261" i="16"/>
  <c r="M261" i="16"/>
  <c r="H261" i="16"/>
  <c r="L261" i="16"/>
  <c r="I257" i="16"/>
  <c r="K257" i="16"/>
  <c r="M257" i="16"/>
  <c r="H257" i="16"/>
  <c r="L257" i="16"/>
  <c r="I253" i="16"/>
  <c r="K253" i="16"/>
  <c r="M253" i="16"/>
  <c r="H253" i="16"/>
  <c r="L253" i="16"/>
  <c r="I249" i="16"/>
  <c r="K249" i="16"/>
  <c r="M249" i="16"/>
  <c r="H249" i="16"/>
  <c r="L249" i="16"/>
  <c r="I245" i="16"/>
  <c r="K245" i="16"/>
  <c r="M245" i="16"/>
  <c r="H245" i="16"/>
  <c r="L245" i="16"/>
  <c r="I241" i="16"/>
  <c r="K241" i="16"/>
  <c r="M241" i="16"/>
  <c r="H241" i="16"/>
  <c r="L241" i="16"/>
  <c r="I237" i="16"/>
  <c r="K237" i="16"/>
  <c r="M237" i="16"/>
  <c r="H237" i="16"/>
  <c r="L237" i="16"/>
  <c r="I233" i="16"/>
  <c r="K233" i="16"/>
  <c r="M233" i="16"/>
  <c r="H233" i="16"/>
  <c r="L233" i="16"/>
  <c r="H229" i="16"/>
  <c r="J229" i="16"/>
  <c r="K229" i="16"/>
  <c r="M229" i="16"/>
  <c r="L229" i="16"/>
  <c r="J904" i="16"/>
  <c r="J900" i="16"/>
  <c r="J898" i="16"/>
  <c r="J896" i="16"/>
  <c r="J894" i="16"/>
  <c r="J892" i="16"/>
  <c r="J888" i="16"/>
  <c r="J884" i="16"/>
  <c r="J880" i="16"/>
  <c r="J878" i="16"/>
  <c r="J876" i="16"/>
  <c r="J874" i="16"/>
  <c r="J872" i="16"/>
  <c r="J868" i="16"/>
  <c r="J864" i="16"/>
  <c r="J862" i="16"/>
  <c r="J860" i="16"/>
  <c r="J858" i="16"/>
  <c r="J856" i="16"/>
  <c r="J852" i="16"/>
  <c r="J848" i="16"/>
  <c r="J844" i="16"/>
  <c r="J842" i="16"/>
  <c r="J840" i="16"/>
  <c r="J836" i="16"/>
  <c r="J832" i="16"/>
  <c r="J828" i="16"/>
  <c r="J826" i="16"/>
  <c r="J824" i="16"/>
  <c r="J820" i="16"/>
  <c r="J818" i="16"/>
  <c r="J816" i="16"/>
  <c r="J812" i="16"/>
  <c r="J808" i="16"/>
  <c r="J804" i="16"/>
  <c r="J802" i="16"/>
  <c r="J800" i="16"/>
  <c r="J796" i="16"/>
  <c r="J792" i="16"/>
  <c r="J788" i="16"/>
  <c r="J786" i="16"/>
  <c r="J784" i="16"/>
  <c r="J782" i="16"/>
  <c r="J780" i="16"/>
  <c r="J776" i="16"/>
  <c r="J772" i="16"/>
  <c r="J770" i="16"/>
  <c r="J768" i="16"/>
  <c r="J766" i="16"/>
  <c r="J764" i="16"/>
  <c r="J760" i="16"/>
  <c r="J756" i="16"/>
  <c r="J752" i="16"/>
  <c r="J750" i="16"/>
  <c r="J748" i="16"/>
  <c r="J746" i="16"/>
  <c r="J744" i="16"/>
  <c r="J740" i="16"/>
  <c r="J736" i="16"/>
  <c r="J732" i="16"/>
  <c r="J728" i="16"/>
  <c r="J724" i="16"/>
  <c r="J720" i="16"/>
  <c r="J716" i="16"/>
  <c r="J712" i="16"/>
  <c r="J708" i="16"/>
  <c r="J704" i="16"/>
  <c r="J700" i="16"/>
  <c r="J696" i="16"/>
  <c r="J692" i="16"/>
  <c r="J688" i="16"/>
  <c r="J684" i="16"/>
  <c r="J680" i="16"/>
  <c r="J676" i="16"/>
  <c r="J672" i="16"/>
  <c r="J668" i="16"/>
  <c r="J664" i="16"/>
  <c r="J660" i="16"/>
  <c r="J656" i="16"/>
  <c r="J652" i="16"/>
  <c r="J648" i="16"/>
  <c r="J644" i="16"/>
  <c r="J640" i="16"/>
  <c r="J636" i="16"/>
  <c r="J632" i="16"/>
  <c r="J628" i="16"/>
  <c r="J624" i="16"/>
  <c r="J620" i="16"/>
  <c r="J616" i="16"/>
  <c r="J612" i="16"/>
  <c r="J608" i="16"/>
  <c r="J604" i="16"/>
  <c r="J600" i="16"/>
  <c r="J596" i="16"/>
  <c r="J592" i="16"/>
  <c r="J588" i="16"/>
  <c r="J584" i="16"/>
  <c r="J580" i="16"/>
  <c r="J576" i="16"/>
  <c r="J572" i="16"/>
  <c r="J568" i="16"/>
  <c r="J564" i="16"/>
  <c r="J560" i="16"/>
  <c r="K558" i="16"/>
  <c r="I556" i="16"/>
  <c r="M556" i="16"/>
  <c r="K554" i="16"/>
  <c r="I552" i="16"/>
  <c r="M552" i="16"/>
  <c r="K550" i="16"/>
  <c r="I548" i="16"/>
  <c r="M548" i="16"/>
  <c r="I544" i="16"/>
  <c r="M544" i="16"/>
  <c r="I540" i="16"/>
  <c r="M540" i="16"/>
  <c r="K538" i="16"/>
  <c r="I536" i="16"/>
  <c r="M536" i="16"/>
  <c r="K534" i="16"/>
  <c r="I532" i="16"/>
  <c r="M532" i="16"/>
  <c r="K530" i="16"/>
  <c r="I528" i="16"/>
  <c r="M528" i="16"/>
  <c r="K526" i="16"/>
  <c r="I524" i="16"/>
  <c r="M524" i="16"/>
  <c r="K522" i="16"/>
  <c r="I520" i="16"/>
  <c r="M520" i="16"/>
  <c r="K518" i="16"/>
  <c r="I516" i="16"/>
  <c r="M516" i="16"/>
  <c r="I512" i="16"/>
  <c r="M512" i="16"/>
  <c r="I508" i="16"/>
  <c r="M508" i="16"/>
  <c r="K506" i="16"/>
  <c r="I504" i="16"/>
  <c r="M504" i="16"/>
  <c r="K502" i="16"/>
  <c r="I500" i="16"/>
  <c r="M500" i="16"/>
  <c r="K498" i="16"/>
  <c r="I496" i="16"/>
  <c r="M496" i="16"/>
  <c r="K494" i="16"/>
  <c r="I492" i="16"/>
  <c r="M492" i="16"/>
  <c r="K490" i="16"/>
  <c r="I488" i="16"/>
  <c r="M488" i="16"/>
  <c r="K486" i="16"/>
  <c r="I484" i="16"/>
  <c r="M484" i="16"/>
  <c r="K482" i="16"/>
  <c r="M482" i="16"/>
  <c r="I480" i="16"/>
  <c r="K480" i="16"/>
  <c r="M480" i="16"/>
  <c r="I478" i="16"/>
  <c r="K478" i="16"/>
  <c r="I476" i="16"/>
  <c r="K476" i="16"/>
  <c r="M476" i="16"/>
  <c r="I474" i="16"/>
  <c r="K474" i="16"/>
  <c r="M474" i="16"/>
  <c r="I472" i="16"/>
  <c r="K472" i="16"/>
  <c r="M472" i="16"/>
  <c r="I470" i="16"/>
  <c r="M470" i="16"/>
  <c r="I468" i="16"/>
  <c r="K468" i="16"/>
  <c r="M468" i="16"/>
  <c r="K466" i="16"/>
  <c r="M466" i="16"/>
  <c r="I464" i="16"/>
  <c r="K464" i="16"/>
  <c r="M464" i="16"/>
  <c r="I462" i="16"/>
  <c r="K462" i="16"/>
  <c r="I460" i="16"/>
  <c r="K460" i="16"/>
  <c r="M460" i="16"/>
  <c r="I458" i="16"/>
  <c r="K458" i="16"/>
  <c r="M458" i="16"/>
  <c r="I456" i="16"/>
  <c r="K456" i="16"/>
  <c r="M456" i="16"/>
  <c r="I454" i="16"/>
  <c r="M454" i="16"/>
  <c r="I452" i="16"/>
  <c r="K452" i="16"/>
  <c r="M452" i="16"/>
  <c r="K450" i="16"/>
  <c r="M450" i="16"/>
  <c r="I448" i="16"/>
  <c r="K448" i="16"/>
  <c r="M448" i="16"/>
  <c r="I446" i="16"/>
  <c r="K446" i="16"/>
  <c r="I444" i="16"/>
  <c r="K444" i="16"/>
  <c r="M444" i="16"/>
  <c r="I442" i="16"/>
  <c r="K442" i="16"/>
  <c r="M442" i="16"/>
  <c r="I440" i="16"/>
  <c r="K440" i="16"/>
  <c r="M440" i="16"/>
  <c r="I438" i="16"/>
  <c r="M438" i="16"/>
  <c r="I436" i="16"/>
  <c r="K436" i="16"/>
  <c r="M436" i="16"/>
  <c r="K434" i="16"/>
  <c r="M434" i="16"/>
  <c r="I432" i="16"/>
  <c r="K432" i="16"/>
  <c r="M432" i="16"/>
  <c r="I430" i="16"/>
  <c r="K430" i="16"/>
  <c r="I428" i="16"/>
  <c r="K428" i="16"/>
  <c r="M428" i="16"/>
  <c r="I426" i="16"/>
  <c r="K426" i="16"/>
  <c r="M426" i="16"/>
  <c r="I424" i="16"/>
  <c r="K424" i="16"/>
  <c r="M424" i="16"/>
  <c r="I422" i="16"/>
  <c r="M422" i="16"/>
  <c r="I420" i="16"/>
  <c r="K420" i="16"/>
  <c r="M420" i="16"/>
  <c r="I418" i="16"/>
  <c r="K418" i="16"/>
  <c r="M418" i="16"/>
  <c r="I416" i="16"/>
  <c r="K416" i="16"/>
  <c r="M416" i="16"/>
  <c r="I414" i="16"/>
  <c r="K414" i="16"/>
  <c r="M414" i="16"/>
  <c r="I412" i="16"/>
  <c r="K412" i="16"/>
  <c r="M412" i="16"/>
  <c r="I410" i="16"/>
  <c r="K410" i="16"/>
  <c r="M410" i="16"/>
  <c r="I408" i="16"/>
  <c r="K408" i="16"/>
  <c r="M408" i="16"/>
  <c r="I406" i="16"/>
  <c r="M406" i="16"/>
  <c r="I404" i="16"/>
  <c r="K404" i="16"/>
  <c r="M404" i="16"/>
  <c r="I402" i="16"/>
  <c r="K402" i="16"/>
  <c r="M402" i="16"/>
  <c r="I400" i="16"/>
  <c r="K400" i="16"/>
  <c r="M400" i="16"/>
  <c r="I398" i="16"/>
  <c r="K398" i="16"/>
  <c r="M398" i="16"/>
  <c r="I396" i="16"/>
  <c r="K396" i="16"/>
  <c r="M396" i="16"/>
  <c r="I394" i="16"/>
  <c r="K394" i="16"/>
  <c r="M394" i="16"/>
  <c r="I392" i="16"/>
  <c r="K392" i="16"/>
  <c r="M392" i="16"/>
  <c r="I390" i="16"/>
  <c r="M390" i="16"/>
  <c r="I388" i="16"/>
  <c r="K388" i="16"/>
  <c r="M388" i="16"/>
  <c r="I386" i="16"/>
  <c r="K386" i="16"/>
  <c r="M386" i="16"/>
  <c r="I384" i="16"/>
  <c r="K384" i="16"/>
  <c r="M384" i="16"/>
  <c r="I382" i="16"/>
  <c r="K382" i="16"/>
  <c r="M382" i="16"/>
  <c r="I380" i="16"/>
  <c r="K380" i="16"/>
  <c r="M380" i="16"/>
  <c r="I378" i="16"/>
  <c r="K378" i="16"/>
  <c r="M378" i="16"/>
  <c r="I376" i="16"/>
  <c r="K376" i="16"/>
  <c r="M376" i="16"/>
  <c r="I374" i="16"/>
  <c r="M374" i="16"/>
  <c r="I372" i="16"/>
  <c r="K372" i="16"/>
  <c r="M372" i="16"/>
  <c r="I370" i="16"/>
  <c r="K370" i="16"/>
  <c r="M370" i="16"/>
  <c r="I368" i="16"/>
  <c r="K368" i="16"/>
  <c r="M368" i="16"/>
  <c r="I366" i="16"/>
  <c r="K366" i="16"/>
  <c r="M366" i="16"/>
  <c r="I364" i="16"/>
  <c r="K364" i="16"/>
  <c r="M364" i="16"/>
  <c r="I362" i="16"/>
  <c r="K362" i="16"/>
  <c r="M362" i="16"/>
  <c r="I360" i="16"/>
  <c r="K360" i="16"/>
  <c r="M360" i="16"/>
  <c r="I358" i="16"/>
  <c r="M358" i="16"/>
  <c r="I356" i="16"/>
  <c r="K356" i="16"/>
  <c r="M356" i="16"/>
  <c r="I354" i="16"/>
  <c r="K354" i="16"/>
  <c r="M354" i="16"/>
  <c r="I352" i="16"/>
  <c r="K352" i="16"/>
  <c r="M352" i="16"/>
  <c r="I350" i="16"/>
  <c r="K350" i="16"/>
  <c r="M350" i="16"/>
  <c r="I348" i="16"/>
  <c r="K348" i="16"/>
  <c r="M348" i="16"/>
  <c r="I346" i="16"/>
  <c r="K346" i="16"/>
  <c r="M346" i="16"/>
  <c r="I344" i="16"/>
  <c r="K344" i="16"/>
  <c r="M344" i="16"/>
  <c r="I342" i="16"/>
  <c r="K342" i="16"/>
  <c r="M342" i="16"/>
  <c r="I340" i="16"/>
  <c r="K340" i="16"/>
  <c r="M340" i="16"/>
  <c r="I338" i="16"/>
  <c r="K338" i="16"/>
  <c r="M338" i="16"/>
  <c r="I336" i="16"/>
  <c r="K336" i="16"/>
  <c r="M336" i="16"/>
  <c r="I334" i="16"/>
  <c r="K334" i="16"/>
  <c r="M334" i="16"/>
  <c r="I332" i="16"/>
  <c r="K332" i="16"/>
  <c r="M332" i="16"/>
  <c r="I330" i="16"/>
  <c r="K330" i="16"/>
  <c r="M330" i="16"/>
  <c r="I328" i="16"/>
  <c r="K328" i="16"/>
  <c r="M328" i="16"/>
  <c r="I326" i="16"/>
  <c r="K326" i="16"/>
  <c r="M326" i="16"/>
  <c r="I324" i="16"/>
  <c r="K324" i="16"/>
  <c r="M324" i="16"/>
  <c r="I322" i="16"/>
  <c r="K322" i="16"/>
  <c r="M322" i="16"/>
  <c r="I320" i="16"/>
  <c r="K320" i="16"/>
  <c r="M320" i="16"/>
  <c r="I318" i="16"/>
  <c r="K318" i="16"/>
  <c r="M318" i="16"/>
  <c r="I316" i="16"/>
  <c r="K316" i="16"/>
  <c r="M316" i="16"/>
  <c r="I314" i="16"/>
  <c r="K314" i="16"/>
  <c r="M314" i="16"/>
  <c r="I312" i="16"/>
  <c r="K312" i="16"/>
  <c r="M312" i="16"/>
  <c r="I310" i="16"/>
  <c r="K310" i="16"/>
  <c r="M310" i="16"/>
  <c r="I308" i="16"/>
  <c r="K308" i="16"/>
  <c r="M308" i="16"/>
  <c r="I306" i="16"/>
  <c r="K306" i="16"/>
  <c r="M306" i="16"/>
  <c r="I304" i="16"/>
  <c r="K304" i="16"/>
  <c r="M304" i="16"/>
  <c r="I302" i="16"/>
  <c r="K302" i="16"/>
  <c r="M302" i="16"/>
  <c r="I300" i="16"/>
  <c r="K300" i="16"/>
  <c r="M300" i="16"/>
  <c r="I298" i="16"/>
  <c r="K298" i="16"/>
  <c r="M298" i="16"/>
  <c r="I296" i="16"/>
  <c r="K296" i="16"/>
  <c r="M296" i="16"/>
  <c r="I294" i="16"/>
  <c r="K294" i="16"/>
  <c r="M294" i="16"/>
  <c r="I292" i="16"/>
  <c r="K292" i="16"/>
  <c r="M292" i="16"/>
  <c r="I290" i="16"/>
  <c r="K290" i="16"/>
  <c r="M290" i="16"/>
  <c r="I288" i="16"/>
  <c r="K288" i="16"/>
  <c r="M288" i="16"/>
  <c r="I286" i="16"/>
  <c r="K286" i="16"/>
  <c r="M286" i="16"/>
  <c r="I284" i="16"/>
  <c r="K284" i="16"/>
  <c r="M284" i="16"/>
  <c r="I282" i="16"/>
  <c r="K282" i="16"/>
  <c r="M282" i="16"/>
  <c r="I280" i="16"/>
  <c r="K280" i="16"/>
  <c r="M280" i="16"/>
  <c r="I278" i="16"/>
  <c r="K278" i="16"/>
  <c r="M278" i="16"/>
  <c r="I276" i="16"/>
  <c r="K276" i="16"/>
  <c r="M276" i="16"/>
  <c r="I274" i="16"/>
  <c r="K274" i="16"/>
  <c r="M274" i="16"/>
  <c r="I272" i="16"/>
  <c r="K272" i="16"/>
  <c r="M272" i="16"/>
  <c r="I270" i="16"/>
  <c r="K270" i="16"/>
  <c r="M270" i="16"/>
  <c r="I268" i="16"/>
  <c r="K268" i="16"/>
  <c r="M268" i="16"/>
  <c r="I266" i="16"/>
  <c r="K266" i="16"/>
  <c r="M266" i="16"/>
  <c r="I264" i="16"/>
  <c r="K264" i="16"/>
  <c r="M264" i="16"/>
  <c r="I262" i="16"/>
  <c r="K262" i="16"/>
  <c r="M262" i="16"/>
  <c r="I260" i="16"/>
  <c r="K260" i="16"/>
  <c r="M260" i="16"/>
  <c r="I258" i="16"/>
  <c r="K258" i="16"/>
  <c r="M258" i="16"/>
  <c r="I256" i="16"/>
  <c r="K256" i="16"/>
  <c r="M256" i="16"/>
  <c r="I254" i="16"/>
  <c r="K254" i="16"/>
  <c r="M254" i="16"/>
  <c r="I252" i="16"/>
  <c r="K252" i="16"/>
  <c r="M252" i="16"/>
  <c r="I250" i="16"/>
  <c r="K250" i="16"/>
  <c r="M250" i="16"/>
  <c r="I248" i="16"/>
  <c r="K248" i="16"/>
  <c r="M248" i="16"/>
  <c r="I246" i="16"/>
  <c r="K246" i="16"/>
  <c r="M246" i="16"/>
  <c r="I244" i="16"/>
  <c r="K244" i="16"/>
  <c r="M244" i="16"/>
  <c r="I242" i="16"/>
  <c r="K242" i="16"/>
  <c r="M242" i="16"/>
  <c r="I240" i="16"/>
  <c r="K240" i="16"/>
  <c r="M240" i="16"/>
  <c r="I238" i="16"/>
  <c r="K238" i="16"/>
  <c r="M238" i="16"/>
  <c r="I236" i="16"/>
  <c r="K236" i="16"/>
  <c r="M236" i="16"/>
  <c r="I234" i="16"/>
  <c r="K234" i="16"/>
  <c r="M234" i="16"/>
  <c r="I232" i="16"/>
  <c r="K232" i="16"/>
  <c r="M232" i="16"/>
  <c r="I230" i="16"/>
  <c r="K230" i="16"/>
  <c r="M230" i="16"/>
  <c r="I210" i="16"/>
  <c r="K210" i="16"/>
  <c r="M210" i="16"/>
  <c r="H210" i="16"/>
  <c r="L210" i="16"/>
  <c r="J210" i="16"/>
  <c r="I202" i="16"/>
  <c r="K202" i="16"/>
  <c r="M202" i="16"/>
  <c r="H202" i="16"/>
  <c r="L202" i="16"/>
  <c r="J202" i="16"/>
  <c r="I194" i="16"/>
  <c r="K194" i="16"/>
  <c r="M194" i="16"/>
  <c r="H194" i="16"/>
  <c r="L194" i="16"/>
  <c r="J194" i="16"/>
  <c r="I186" i="16"/>
  <c r="K186" i="16"/>
  <c r="M186" i="16"/>
  <c r="H186" i="16"/>
  <c r="L186" i="16"/>
  <c r="J186" i="16"/>
  <c r="I178" i="16"/>
  <c r="K178" i="16"/>
  <c r="M178" i="16"/>
  <c r="H178" i="16"/>
  <c r="L178" i="16"/>
  <c r="J178" i="16"/>
  <c r="I170" i="16"/>
  <c r="K170" i="16"/>
  <c r="M170" i="16"/>
  <c r="H170" i="16"/>
  <c r="L170" i="16"/>
  <c r="J170" i="16"/>
  <c r="I162" i="16"/>
  <c r="K162" i="16"/>
  <c r="M162" i="16"/>
  <c r="H162" i="16"/>
  <c r="L162" i="16"/>
  <c r="J162" i="16"/>
  <c r="I154" i="16"/>
  <c r="K154" i="16"/>
  <c r="M154" i="16"/>
  <c r="H154" i="16"/>
  <c r="L154" i="16"/>
  <c r="J154" i="16"/>
  <c r="I146" i="16"/>
  <c r="K146" i="16"/>
  <c r="M146" i="16"/>
  <c r="H146" i="16"/>
  <c r="L146" i="16"/>
  <c r="J146" i="16"/>
  <c r="I138" i="16"/>
  <c r="K138" i="16"/>
  <c r="M138" i="16"/>
  <c r="H138" i="16"/>
  <c r="L138" i="16"/>
  <c r="J138" i="16"/>
  <c r="I130" i="16"/>
  <c r="K130" i="16"/>
  <c r="M130" i="16"/>
  <c r="H130" i="16"/>
  <c r="L130" i="16"/>
  <c r="J130" i="16"/>
  <c r="I122" i="16"/>
  <c r="K122" i="16"/>
  <c r="M122" i="16"/>
  <c r="H122" i="16"/>
  <c r="L122" i="16"/>
  <c r="J122" i="16"/>
  <c r="I114" i="16"/>
  <c r="K114" i="16"/>
  <c r="M114" i="16"/>
  <c r="H114" i="16"/>
  <c r="L114" i="16"/>
  <c r="J114" i="16"/>
  <c r="I106" i="16"/>
  <c r="K106" i="16"/>
  <c r="M106" i="16"/>
  <c r="H106" i="16"/>
  <c r="L106" i="16"/>
  <c r="J106" i="16"/>
  <c r="I98" i="16"/>
  <c r="K98" i="16"/>
  <c r="M98" i="16"/>
  <c r="H98" i="16"/>
  <c r="L98" i="16"/>
  <c r="J98" i="16"/>
  <c r="I90" i="16"/>
  <c r="K90" i="16"/>
  <c r="M90" i="16"/>
  <c r="H90" i="16"/>
  <c r="L90" i="16"/>
  <c r="J90" i="16"/>
  <c r="J558" i="16"/>
  <c r="J554" i="16"/>
  <c r="J550" i="16"/>
  <c r="J546" i="16"/>
  <c r="J542" i="16"/>
  <c r="J538" i="16"/>
  <c r="J534" i="16"/>
  <c r="J530" i="16"/>
  <c r="J526" i="16"/>
  <c r="J522" i="16"/>
  <c r="J518" i="16"/>
  <c r="J514" i="16"/>
  <c r="J510" i="16"/>
  <c r="J506" i="16"/>
  <c r="J502" i="16"/>
  <c r="J498" i="16"/>
  <c r="J494" i="16"/>
  <c r="J490" i="16"/>
  <c r="J486" i="16"/>
  <c r="J482" i="16"/>
  <c r="J480" i="16"/>
  <c r="J478" i="16"/>
  <c r="J476" i="16"/>
  <c r="J474" i="16"/>
  <c r="J472" i="16"/>
  <c r="J470" i="16"/>
  <c r="J468" i="16"/>
  <c r="J466" i="16"/>
  <c r="J464" i="16"/>
  <c r="J462" i="16"/>
  <c r="J460" i="16"/>
  <c r="J458" i="16"/>
  <c r="J456" i="16"/>
  <c r="J454" i="16"/>
  <c r="J452" i="16"/>
  <c r="J450" i="16"/>
  <c r="J448" i="16"/>
  <c r="J446" i="16"/>
  <c r="J444" i="16"/>
  <c r="J442" i="16"/>
  <c r="J440" i="16"/>
  <c r="J438" i="16"/>
  <c r="J436" i="16"/>
  <c r="J434" i="16"/>
  <c r="J432" i="16"/>
  <c r="J430" i="16"/>
  <c r="J428" i="16"/>
  <c r="J426" i="16"/>
  <c r="J424" i="16"/>
  <c r="J422" i="16"/>
  <c r="J420" i="16"/>
  <c r="J418" i="16"/>
  <c r="J416" i="16"/>
  <c r="J414" i="16"/>
  <c r="J412" i="16"/>
  <c r="J410" i="16"/>
  <c r="J408" i="16"/>
  <c r="J406" i="16"/>
  <c r="J404" i="16"/>
  <c r="J402" i="16"/>
  <c r="J400" i="16"/>
  <c r="J398" i="16"/>
  <c r="J396" i="16"/>
  <c r="J394" i="16"/>
  <c r="J392" i="16"/>
  <c r="J390" i="16"/>
  <c r="J388" i="16"/>
  <c r="J386" i="16"/>
  <c r="J384" i="16"/>
  <c r="J382" i="16"/>
  <c r="J380" i="16"/>
  <c r="J378" i="16"/>
  <c r="J376" i="16"/>
  <c r="J374" i="16"/>
  <c r="J372" i="16"/>
  <c r="J370" i="16"/>
  <c r="J368" i="16"/>
  <c r="J366" i="16"/>
  <c r="J364" i="16"/>
  <c r="J362" i="16"/>
  <c r="J360" i="16"/>
  <c r="J358" i="16"/>
  <c r="J356" i="16"/>
  <c r="J354" i="16"/>
  <c r="J352" i="16"/>
  <c r="J350" i="16"/>
  <c r="J348" i="16"/>
  <c r="J346" i="16"/>
  <c r="J344" i="16"/>
  <c r="J342" i="16"/>
  <c r="J340" i="16"/>
  <c r="J338" i="16"/>
  <c r="J336" i="16"/>
  <c r="J334" i="16"/>
  <c r="J332" i="16"/>
  <c r="J330" i="16"/>
  <c r="J328" i="16"/>
  <c r="J326" i="16"/>
  <c r="J324" i="16"/>
  <c r="J322" i="16"/>
  <c r="J320" i="16"/>
  <c r="J318" i="16"/>
  <c r="J316" i="16"/>
  <c r="J314" i="16"/>
  <c r="J312" i="16"/>
  <c r="J310" i="16"/>
  <c r="J308" i="16"/>
  <c r="J306" i="16"/>
  <c r="J304" i="16"/>
  <c r="J302" i="16"/>
  <c r="J300" i="16"/>
  <c r="J298" i="16"/>
  <c r="J296" i="16"/>
  <c r="J294" i="16"/>
  <c r="J292" i="16"/>
  <c r="J290" i="16"/>
  <c r="J288" i="16"/>
  <c r="J286" i="16"/>
  <c r="J284" i="16"/>
  <c r="J282" i="16"/>
  <c r="J280" i="16"/>
  <c r="J278" i="16"/>
  <c r="J276" i="16"/>
  <c r="J274" i="16"/>
  <c r="J272" i="16"/>
  <c r="J270" i="16"/>
  <c r="J268" i="16"/>
  <c r="J266" i="16"/>
  <c r="J264" i="16"/>
  <c r="J262" i="16"/>
  <c r="J260" i="16"/>
  <c r="J258" i="16"/>
  <c r="J256" i="16"/>
  <c r="J254" i="16"/>
  <c r="J252" i="16"/>
  <c r="J250" i="16"/>
  <c r="J248" i="16"/>
  <c r="J246" i="16"/>
  <c r="J244" i="16"/>
  <c r="J242" i="16"/>
  <c r="J240" i="16"/>
  <c r="J238" i="16"/>
  <c r="J236" i="16"/>
  <c r="J234" i="16"/>
  <c r="J232" i="16"/>
  <c r="J230" i="16"/>
  <c r="I212" i="16"/>
  <c r="K212" i="16"/>
  <c r="M212" i="16"/>
  <c r="H212" i="16"/>
  <c r="L212" i="16"/>
  <c r="I208" i="16"/>
  <c r="K208" i="16"/>
  <c r="M208" i="16"/>
  <c r="H208" i="16"/>
  <c r="L208" i="16"/>
  <c r="I204" i="16"/>
  <c r="K204" i="16"/>
  <c r="M204" i="16"/>
  <c r="H204" i="16"/>
  <c r="L204" i="16"/>
  <c r="I200" i="16"/>
  <c r="K200" i="16"/>
  <c r="M200" i="16"/>
  <c r="H200" i="16"/>
  <c r="L200" i="16"/>
  <c r="I196" i="16"/>
  <c r="K196" i="16"/>
  <c r="M196" i="16"/>
  <c r="H196" i="16"/>
  <c r="L196" i="16"/>
  <c r="I192" i="16"/>
  <c r="K192" i="16"/>
  <c r="M192" i="16"/>
  <c r="H192" i="16"/>
  <c r="L192" i="16"/>
  <c r="I188" i="16"/>
  <c r="K188" i="16"/>
  <c r="M188" i="16"/>
  <c r="H188" i="16"/>
  <c r="L188" i="16"/>
  <c r="I184" i="16"/>
  <c r="K184" i="16"/>
  <c r="M184" i="16"/>
  <c r="H184" i="16"/>
  <c r="L184" i="16"/>
  <c r="I180" i="16"/>
  <c r="K180" i="16"/>
  <c r="M180" i="16"/>
  <c r="H180" i="16"/>
  <c r="L180" i="16"/>
  <c r="I176" i="16"/>
  <c r="K176" i="16"/>
  <c r="M176" i="16"/>
  <c r="H176" i="16"/>
  <c r="L176" i="16"/>
  <c r="I172" i="16"/>
  <c r="K172" i="16"/>
  <c r="M172" i="16"/>
  <c r="H172" i="16"/>
  <c r="L172" i="16"/>
  <c r="I168" i="16"/>
  <c r="K168" i="16"/>
  <c r="M168" i="16"/>
  <c r="H168" i="16"/>
  <c r="L168" i="16"/>
  <c r="I164" i="16"/>
  <c r="K164" i="16"/>
  <c r="M164" i="16"/>
  <c r="H164" i="16"/>
  <c r="L164" i="16"/>
  <c r="I160" i="16"/>
  <c r="K160" i="16"/>
  <c r="M160" i="16"/>
  <c r="H160" i="16"/>
  <c r="L160" i="16"/>
  <c r="I156" i="16"/>
  <c r="K156" i="16"/>
  <c r="M156" i="16"/>
  <c r="H156" i="16"/>
  <c r="L156" i="16"/>
  <c r="I152" i="16"/>
  <c r="K152" i="16"/>
  <c r="M152" i="16"/>
  <c r="H152" i="16"/>
  <c r="L152" i="16"/>
  <c r="I148" i="16"/>
  <c r="K148" i="16"/>
  <c r="M148" i="16"/>
  <c r="H148" i="16"/>
  <c r="L148" i="16"/>
  <c r="I144" i="16"/>
  <c r="K144" i="16"/>
  <c r="M144" i="16"/>
  <c r="H144" i="16"/>
  <c r="L144" i="16"/>
  <c r="I140" i="16"/>
  <c r="K140" i="16"/>
  <c r="M140" i="16"/>
  <c r="H140" i="16"/>
  <c r="L140" i="16"/>
  <c r="I136" i="16"/>
  <c r="K136" i="16"/>
  <c r="M136" i="16"/>
  <c r="H136" i="16"/>
  <c r="L136" i="16"/>
  <c r="I132" i="16"/>
  <c r="K132" i="16"/>
  <c r="M132" i="16"/>
  <c r="H132" i="16"/>
  <c r="L132" i="16"/>
  <c r="I128" i="16"/>
  <c r="K128" i="16"/>
  <c r="M128" i="16"/>
  <c r="H128" i="16"/>
  <c r="L128" i="16"/>
  <c r="I124" i="16"/>
  <c r="K124" i="16"/>
  <c r="M124" i="16"/>
  <c r="H124" i="16"/>
  <c r="L124" i="16"/>
  <c r="I120" i="16"/>
  <c r="K120" i="16"/>
  <c r="M120" i="16"/>
  <c r="H120" i="16"/>
  <c r="L120" i="16"/>
  <c r="I116" i="16"/>
  <c r="K116" i="16"/>
  <c r="M116" i="16"/>
  <c r="H116" i="16"/>
  <c r="L116" i="16"/>
  <c r="I112" i="16"/>
  <c r="K112" i="16"/>
  <c r="M112" i="16"/>
  <c r="H112" i="16"/>
  <c r="L112" i="16"/>
  <c r="I108" i="16"/>
  <c r="K108" i="16"/>
  <c r="M108" i="16"/>
  <c r="H108" i="16"/>
  <c r="L108" i="16"/>
  <c r="I104" i="16"/>
  <c r="K104" i="16"/>
  <c r="M104" i="16"/>
  <c r="H104" i="16"/>
  <c r="L104" i="16"/>
  <c r="I100" i="16"/>
  <c r="K100" i="16"/>
  <c r="M100" i="16"/>
  <c r="H100" i="16"/>
  <c r="L100" i="16"/>
  <c r="I96" i="16"/>
  <c r="K96" i="16"/>
  <c r="M96" i="16"/>
  <c r="H96" i="16"/>
  <c r="L96" i="16"/>
  <c r="I92" i="16"/>
  <c r="K92" i="16"/>
  <c r="M92" i="16"/>
  <c r="H92" i="16"/>
  <c r="L92" i="16"/>
  <c r="I88" i="16"/>
  <c r="K88" i="16"/>
  <c r="M88" i="16"/>
  <c r="H88" i="16"/>
  <c r="L88" i="16"/>
  <c r="K79" i="16"/>
  <c r="M79" i="16"/>
  <c r="H79" i="16"/>
  <c r="L79" i="16"/>
  <c r="H71" i="16"/>
  <c r="L71" i="16"/>
  <c r="J71" i="16"/>
  <c r="I63" i="16"/>
  <c r="J63" i="16"/>
  <c r="I55" i="16"/>
  <c r="K55" i="16"/>
  <c r="M55" i="16"/>
  <c r="K47" i="16"/>
  <c r="M47" i="16"/>
  <c r="H47" i="16"/>
  <c r="L47" i="16"/>
  <c r="H39" i="16"/>
  <c r="L39" i="16"/>
  <c r="J39" i="16"/>
  <c r="I31" i="16"/>
  <c r="J31" i="16"/>
  <c r="I23" i="16"/>
  <c r="K23" i="16"/>
  <c r="M23" i="16"/>
  <c r="K15" i="16"/>
  <c r="M15" i="16"/>
  <c r="H15" i="16"/>
  <c r="L15" i="16"/>
  <c r="H7" i="16"/>
  <c r="L7" i="16"/>
  <c r="J7" i="16"/>
  <c r="I213" i="16"/>
  <c r="K213" i="16"/>
  <c r="M213" i="16"/>
  <c r="M211" i="16"/>
  <c r="I209" i="16"/>
  <c r="K209" i="16"/>
  <c r="M209" i="16"/>
  <c r="I205" i="16"/>
  <c r="K205" i="16"/>
  <c r="M205" i="16"/>
  <c r="I203" i="16"/>
  <c r="K203" i="16"/>
  <c r="I201" i="16"/>
  <c r="K201" i="16"/>
  <c r="M201" i="16"/>
  <c r="I199" i="16"/>
  <c r="K199" i="16"/>
  <c r="M199" i="16"/>
  <c r="I197" i="16"/>
  <c r="K197" i="16"/>
  <c r="M197" i="16"/>
  <c r="M195" i="16"/>
  <c r="I193" i="16"/>
  <c r="K193" i="16"/>
  <c r="M193" i="16"/>
  <c r="I189" i="16"/>
  <c r="K189" i="16"/>
  <c r="M189" i="16"/>
  <c r="I187" i="16"/>
  <c r="K187" i="16"/>
  <c r="I185" i="16"/>
  <c r="K185" i="16"/>
  <c r="M185" i="16"/>
  <c r="I183" i="16"/>
  <c r="K183" i="16"/>
  <c r="M183" i="16"/>
  <c r="I181" i="16"/>
  <c r="K181" i="16"/>
  <c r="M181" i="16"/>
  <c r="M179" i="16"/>
  <c r="I177" i="16"/>
  <c r="K177" i="16"/>
  <c r="M177" i="16"/>
  <c r="I173" i="16"/>
  <c r="K173" i="16"/>
  <c r="M173" i="16"/>
  <c r="I171" i="16"/>
  <c r="K171" i="16"/>
  <c r="I169" i="16"/>
  <c r="K169" i="16"/>
  <c r="M169" i="16"/>
  <c r="I167" i="16"/>
  <c r="K167" i="16"/>
  <c r="M167" i="16"/>
  <c r="I165" i="16"/>
  <c r="K165" i="16"/>
  <c r="M165" i="16"/>
  <c r="M163" i="16"/>
  <c r="I161" i="16"/>
  <c r="K161" i="16"/>
  <c r="M161" i="16"/>
  <c r="I157" i="16"/>
  <c r="K157" i="16"/>
  <c r="M157" i="16"/>
  <c r="I155" i="16"/>
  <c r="K155" i="16"/>
  <c r="I153" i="16"/>
  <c r="K153" i="16"/>
  <c r="M153" i="16"/>
  <c r="I151" i="16"/>
  <c r="K151" i="16"/>
  <c r="M151" i="16"/>
  <c r="I149" i="16"/>
  <c r="K149" i="16"/>
  <c r="M149" i="16"/>
  <c r="M147" i="16"/>
  <c r="I145" i="16"/>
  <c r="K145" i="16"/>
  <c r="M145" i="16"/>
  <c r="I141" i="16"/>
  <c r="K141" i="16"/>
  <c r="M141" i="16"/>
  <c r="I139" i="16"/>
  <c r="K139" i="16"/>
  <c r="I137" i="16"/>
  <c r="K137" i="16"/>
  <c r="M137" i="16"/>
  <c r="I135" i="16"/>
  <c r="K135" i="16"/>
  <c r="M135" i="16"/>
  <c r="I133" i="16"/>
  <c r="K133" i="16"/>
  <c r="M133" i="16"/>
  <c r="M131" i="16"/>
  <c r="I129" i="16"/>
  <c r="K129" i="16"/>
  <c r="M129" i="16"/>
  <c r="I125" i="16"/>
  <c r="K125" i="16"/>
  <c r="M125" i="16"/>
  <c r="I123" i="16"/>
  <c r="K123" i="16"/>
  <c r="I121" i="16"/>
  <c r="K121" i="16"/>
  <c r="M121" i="16"/>
  <c r="I119" i="16"/>
  <c r="K119" i="16"/>
  <c r="M119" i="16"/>
  <c r="I117" i="16"/>
  <c r="K117" i="16"/>
  <c r="M117" i="16"/>
  <c r="M115" i="16"/>
  <c r="I113" i="16"/>
  <c r="K113" i="16"/>
  <c r="M113" i="16"/>
  <c r="I109" i="16"/>
  <c r="K109" i="16"/>
  <c r="M109" i="16"/>
  <c r="I107" i="16"/>
  <c r="K107" i="16"/>
  <c r="I105" i="16"/>
  <c r="K105" i="16"/>
  <c r="M105" i="16"/>
  <c r="I103" i="16"/>
  <c r="K103" i="16"/>
  <c r="M103" i="16"/>
  <c r="I101" i="16"/>
  <c r="K101" i="16"/>
  <c r="M101" i="16"/>
  <c r="M99" i="16"/>
  <c r="I97" i="16"/>
  <c r="K97" i="16"/>
  <c r="M97" i="16"/>
  <c r="I93" i="16"/>
  <c r="K93" i="16"/>
  <c r="M93" i="16"/>
  <c r="I91" i="16"/>
  <c r="K91" i="16"/>
  <c r="I89" i="16"/>
  <c r="K89" i="16"/>
  <c r="M89" i="16"/>
  <c r="I87" i="16"/>
  <c r="H87" i="16"/>
  <c r="K87" i="16"/>
  <c r="M87" i="16"/>
  <c r="I85" i="16"/>
  <c r="K85" i="16"/>
  <c r="M85" i="16"/>
  <c r="H85" i="16"/>
  <c r="L85" i="16"/>
  <c r="I81" i="16"/>
  <c r="K81" i="16"/>
  <c r="M81" i="16"/>
  <c r="H81" i="16"/>
  <c r="L81" i="16"/>
  <c r="I77" i="16"/>
  <c r="K77" i="16"/>
  <c r="M77" i="16"/>
  <c r="H77" i="16"/>
  <c r="L77" i="16"/>
  <c r="I73" i="16"/>
  <c r="K73" i="16"/>
  <c r="M73" i="16"/>
  <c r="H73" i="16"/>
  <c r="L73" i="16"/>
  <c r="I69" i="16"/>
  <c r="K69" i="16"/>
  <c r="M69" i="16"/>
  <c r="H69" i="16"/>
  <c r="L69" i="16"/>
  <c r="I65" i="16"/>
  <c r="K65" i="16"/>
  <c r="M65" i="16"/>
  <c r="H65" i="16"/>
  <c r="L65" i="16"/>
  <c r="I61" i="16"/>
  <c r="K61" i="16"/>
  <c r="M61" i="16"/>
  <c r="H61" i="16"/>
  <c r="L61" i="16"/>
  <c r="I57" i="16"/>
  <c r="K57" i="16"/>
  <c r="M57" i="16"/>
  <c r="H57" i="16"/>
  <c r="L57" i="16"/>
  <c r="I53" i="16"/>
  <c r="K53" i="16"/>
  <c r="M53" i="16"/>
  <c r="H53" i="16"/>
  <c r="L53" i="16"/>
  <c r="I49" i="16"/>
  <c r="K49" i="16"/>
  <c r="M49" i="16"/>
  <c r="H49" i="16"/>
  <c r="L49" i="16"/>
  <c r="I45" i="16"/>
  <c r="K45" i="16"/>
  <c r="M45" i="16"/>
  <c r="H45" i="16"/>
  <c r="L45" i="16"/>
  <c r="I41" i="16"/>
  <c r="K41" i="16"/>
  <c r="M41" i="16"/>
  <c r="H41" i="16"/>
  <c r="L41" i="16"/>
  <c r="I37" i="16"/>
  <c r="K37" i="16"/>
  <c r="M37" i="16"/>
  <c r="H37" i="16"/>
  <c r="L37" i="16"/>
  <c r="I33" i="16"/>
  <c r="K33" i="16"/>
  <c r="M33" i="16"/>
  <c r="H33" i="16"/>
  <c r="L33" i="16"/>
  <c r="I29" i="16"/>
  <c r="K29" i="16"/>
  <c r="M29" i="16"/>
  <c r="H29" i="16"/>
  <c r="L29" i="16"/>
  <c r="I25" i="16"/>
  <c r="K25" i="16"/>
  <c r="M25" i="16"/>
  <c r="H25" i="16"/>
  <c r="L25" i="16"/>
  <c r="I21" i="16"/>
  <c r="K21" i="16"/>
  <c r="M21" i="16"/>
  <c r="H21" i="16"/>
  <c r="L21" i="16"/>
  <c r="I17" i="16"/>
  <c r="K17" i="16"/>
  <c r="M17" i="16"/>
  <c r="H17" i="16"/>
  <c r="L17" i="16"/>
  <c r="I13" i="16"/>
  <c r="K13" i="16"/>
  <c r="M13" i="16"/>
  <c r="H13" i="16"/>
  <c r="L13" i="16"/>
  <c r="I9" i="16"/>
  <c r="K9" i="16"/>
  <c r="M9" i="16"/>
  <c r="H9" i="16"/>
  <c r="L9" i="16"/>
  <c r="I5" i="16"/>
  <c r="K5" i="16"/>
  <c r="M5" i="16"/>
  <c r="H5" i="16"/>
  <c r="L5" i="16"/>
  <c r="L228" i="16"/>
  <c r="J228" i="16"/>
  <c r="J227" i="16"/>
  <c r="L226" i="16"/>
  <c r="J226" i="16"/>
  <c r="L225" i="16"/>
  <c r="J225" i="16"/>
  <c r="L224" i="16"/>
  <c r="J224" i="16"/>
  <c r="J223" i="16"/>
  <c r="L222" i="16"/>
  <c r="J222" i="16"/>
  <c r="L221" i="16"/>
  <c r="J221" i="16"/>
  <c r="L220" i="16"/>
  <c r="J220" i="16"/>
  <c r="J219" i="16"/>
  <c r="L218" i="16"/>
  <c r="J218" i="16"/>
  <c r="L217" i="16"/>
  <c r="J217" i="16"/>
  <c r="L216" i="16"/>
  <c r="J216" i="16"/>
  <c r="J215" i="16"/>
  <c r="J213" i="16"/>
  <c r="J211" i="16"/>
  <c r="J209" i="16"/>
  <c r="J205" i="16"/>
  <c r="J201" i="16"/>
  <c r="J199" i="16"/>
  <c r="J197" i="16"/>
  <c r="J195" i="16"/>
  <c r="J193" i="16"/>
  <c r="J189" i="16"/>
  <c r="J185" i="16"/>
  <c r="J183" i="16"/>
  <c r="J181" i="16"/>
  <c r="J179" i="16"/>
  <c r="J177" i="16"/>
  <c r="J173" i="16"/>
  <c r="J169" i="16"/>
  <c r="J167" i="16"/>
  <c r="J165" i="16"/>
  <c r="J163" i="16"/>
  <c r="J161" i="16"/>
  <c r="J157" i="16"/>
  <c r="J153" i="16"/>
  <c r="J151" i="16"/>
  <c r="J149" i="16"/>
  <c r="J147" i="16"/>
  <c r="J145" i="16"/>
  <c r="J141" i="16"/>
  <c r="J137" i="16"/>
  <c r="J135" i="16"/>
  <c r="J133" i="16"/>
  <c r="J131" i="16"/>
  <c r="J129" i="16"/>
  <c r="J125" i="16"/>
  <c r="J121" i="16"/>
  <c r="J119" i="16"/>
  <c r="J117" i="16"/>
  <c r="J115" i="16"/>
  <c r="J113" i="16"/>
  <c r="J109" i="16"/>
  <c r="J105" i="16"/>
  <c r="J103" i="16"/>
  <c r="J101" i="16"/>
  <c r="J99" i="16"/>
  <c r="J97" i="16"/>
  <c r="J93" i="16"/>
  <c r="J89" i="16"/>
  <c r="J87" i="16"/>
  <c r="I86" i="16"/>
  <c r="K86" i="16"/>
  <c r="M86" i="16"/>
  <c r="I84" i="16"/>
  <c r="K84" i="16"/>
  <c r="M84" i="16"/>
  <c r="I82" i="16"/>
  <c r="K82" i="16"/>
  <c r="M82" i="16"/>
  <c r="I80" i="16"/>
  <c r="K80" i="16"/>
  <c r="M80" i="16"/>
  <c r="I78" i="16"/>
  <c r="K78" i="16"/>
  <c r="M78" i="16"/>
  <c r="I76" i="16"/>
  <c r="K76" i="16"/>
  <c r="M76" i="16"/>
  <c r="I74" i="16"/>
  <c r="K74" i="16"/>
  <c r="M74" i="16"/>
  <c r="I72" i="16"/>
  <c r="K72" i="16"/>
  <c r="M72" i="16"/>
  <c r="I70" i="16"/>
  <c r="K70" i="16"/>
  <c r="M70" i="16"/>
  <c r="I68" i="16"/>
  <c r="K68" i="16"/>
  <c r="M68" i="16"/>
  <c r="I66" i="16"/>
  <c r="K66" i="16"/>
  <c r="M66" i="16"/>
  <c r="I64" i="16"/>
  <c r="K64" i="16"/>
  <c r="M64" i="16"/>
  <c r="I62" i="16"/>
  <c r="K62" i="16"/>
  <c r="M62" i="16"/>
  <c r="I60" i="16"/>
  <c r="K60" i="16"/>
  <c r="M60" i="16"/>
  <c r="I58" i="16"/>
  <c r="K58" i="16"/>
  <c r="M58" i="16"/>
  <c r="I56" i="16"/>
  <c r="K56" i="16"/>
  <c r="M56" i="16"/>
  <c r="I54" i="16"/>
  <c r="K54" i="16"/>
  <c r="M54" i="16"/>
  <c r="I52" i="16"/>
  <c r="K52" i="16"/>
  <c r="M52" i="16"/>
  <c r="I50" i="16"/>
  <c r="K50" i="16"/>
  <c r="M50" i="16"/>
  <c r="I48" i="16"/>
  <c r="K48" i="16"/>
  <c r="M48" i="16"/>
  <c r="I46" i="16"/>
  <c r="K46" i="16"/>
  <c r="M46" i="16"/>
  <c r="I44" i="16"/>
  <c r="K44" i="16"/>
  <c r="M44" i="16"/>
  <c r="I42" i="16"/>
  <c r="K42" i="16"/>
  <c r="M42" i="16"/>
  <c r="I40" i="16"/>
  <c r="K40" i="16"/>
  <c r="M40" i="16"/>
  <c r="I38" i="16"/>
  <c r="K38" i="16"/>
  <c r="M38" i="16"/>
  <c r="I36" i="16"/>
  <c r="K36" i="16"/>
  <c r="M36" i="16"/>
  <c r="I34" i="16"/>
  <c r="K34" i="16"/>
  <c r="M34" i="16"/>
  <c r="I32" i="16"/>
  <c r="K32" i="16"/>
  <c r="M32" i="16"/>
  <c r="I30" i="16"/>
  <c r="K30" i="16"/>
  <c r="M30" i="16"/>
  <c r="I28" i="16"/>
  <c r="K28" i="16"/>
  <c r="M28" i="16"/>
  <c r="I26" i="16"/>
  <c r="K26" i="16"/>
  <c r="M26" i="16"/>
  <c r="I24" i="16"/>
  <c r="K24" i="16"/>
  <c r="M24" i="16"/>
  <c r="I22" i="16"/>
  <c r="K22" i="16"/>
  <c r="M22" i="16"/>
  <c r="I20" i="16"/>
  <c r="K20" i="16"/>
  <c r="M20" i="16"/>
  <c r="I18" i="16"/>
  <c r="K18" i="16"/>
  <c r="M18" i="16"/>
  <c r="I16" i="16"/>
  <c r="K16" i="16"/>
  <c r="M16" i="16"/>
  <c r="I14" i="16"/>
  <c r="K14" i="16"/>
  <c r="M14" i="16"/>
  <c r="I12" i="16"/>
  <c r="K12" i="16"/>
  <c r="M12" i="16"/>
  <c r="I10" i="16"/>
  <c r="K10" i="16"/>
  <c r="M10" i="16"/>
  <c r="I8" i="16"/>
  <c r="K8" i="16"/>
  <c r="M8" i="16"/>
  <c r="I6" i="16"/>
  <c r="K6" i="16"/>
  <c r="M6" i="16"/>
  <c r="I4" i="16"/>
  <c r="K4" i="16"/>
  <c r="M4" i="16"/>
  <c r="I2" i="16"/>
  <c r="K2" i="16"/>
  <c r="M2" i="16"/>
  <c r="J86" i="16"/>
  <c r="J84" i="16"/>
  <c r="J82" i="16"/>
  <c r="J80" i="16"/>
  <c r="J78" i="16"/>
  <c r="J76" i="16"/>
  <c r="J74" i="16"/>
  <c r="J72" i="16"/>
  <c r="J70" i="16"/>
  <c r="J68" i="16"/>
  <c r="J66" i="16"/>
  <c r="J64" i="16"/>
  <c r="J62" i="16"/>
  <c r="J60" i="16"/>
  <c r="J58" i="16"/>
  <c r="J56" i="16"/>
  <c r="J54" i="16"/>
  <c r="J52" i="16"/>
  <c r="J50" i="16"/>
  <c r="J48" i="16"/>
  <c r="J46" i="16"/>
  <c r="J44" i="16"/>
  <c r="J42" i="16"/>
  <c r="J40" i="16"/>
  <c r="J38" i="16"/>
  <c r="J36" i="16"/>
  <c r="J34" i="16"/>
  <c r="J32" i="16"/>
  <c r="J30" i="16"/>
  <c r="J28" i="16"/>
  <c r="J26" i="16"/>
  <c r="J24" i="16"/>
  <c r="J22" i="16"/>
  <c r="J20" i="16"/>
  <c r="J18" i="16"/>
  <c r="J16" i="16"/>
  <c r="J14" i="16"/>
  <c r="J12" i="16"/>
  <c r="J10" i="16"/>
  <c r="J8" i="16"/>
  <c r="J6" i="16"/>
  <c r="J4" i="16"/>
  <c r="J2" i="16"/>
  <c r="J1672" i="16"/>
  <c r="J1676" i="16"/>
  <c r="J1692" i="16"/>
  <c r="H1708" i="16"/>
  <c r="H1716" i="16"/>
  <c r="H1720" i="16"/>
  <c r="H1729" i="16"/>
  <c r="L1729" i="16"/>
  <c r="H1731" i="16"/>
  <c r="L1731" i="16"/>
  <c r="K1671" i="16"/>
  <c r="L1671" i="16"/>
  <c r="J1671" i="16"/>
  <c r="K1675" i="16"/>
  <c r="L1675" i="16"/>
  <c r="J1675" i="16"/>
  <c r="M1679" i="16"/>
  <c r="K1679" i="16"/>
  <c r="I1679" i="16"/>
  <c r="L1679" i="16"/>
  <c r="H1679" i="16"/>
  <c r="J1679" i="16"/>
  <c r="M1683" i="16"/>
  <c r="K1683" i="16"/>
  <c r="I1683" i="16"/>
  <c r="L1683" i="16"/>
  <c r="H1683" i="16"/>
  <c r="J1683" i="16"/>
  <c r="K1687" i="16"/>
  <c r="J1687" i="16"/>
  <c r="L1691" i="16"/>
  <c r="M1695" i="16"/>
  <c r="K1695" i="16"/>
  <c r="I1695" i="16"/>
  <c r="L1695" i="16"/>
  <c r="H1695" i="16"/>
  <c r="J1695" i="16"/>
  <c r="M1699" i="16"/>
  <c r="K1699" i="16"/>
  <c r="I1699" i="16"/>
  <c r="L1699" i="16"/>
  <c r="H1699" i="16"/>
  <c r="J1699" i="16"/>
  <c r="M1703" i="16"/>
  <c r="K1703" i="16"/>
  <c r="I1703" i="16"/>
  <c r="L1703" i="16"/>
  <c r="H1703" i="16"/>
  <c r="J1703" i="16"/>
  <c r="M1707" i="16"/>
  <c r="K1707" i="16"/>
  <c r="I1707" i="16"/>
  <c r="L1707" i="16"/>
  <c r="H1707" i="16"/>
  <c r="J1707" i="16"/>
  <c r="M1711" i="16"/>
  <c r="I1711" i="16"/>
  <c r="H1711" i="16"/>
  <c r="M1715" i="16"/>
  <c r="K1715" i="16"/>
  <c r="I1715" i="16"/>
  <c r="L1715" i="16"/>
  <c r="H1715" i="16"/>
  <c r="J1715" i="16"/>
  <c r="M1719" i="16"/>
  <c r="K1719" i="16"/>
  <c r="I1719" i="16"/>
  <c r="L1719" i="16"/>
  <c r="H1719" i="16"/>
  <c r="J1719" i="16"/>
  <c r="M1724" i="16"/>
  <c r="I1724" i="16"/>
  <c r="H1724" i="16"/>
  <c r="M1728" i="16"/>
  <c r="I1728" i="16"/>
  <c r="H1728" i="16"/>
  <c r="L1669" i="16"/>
  <c r="M1673" i="16"/>
  <c r="I1673" i="16"/>
  <c r="H1673" i="16"/>
  <c r="M1677" i="16"/>
  <c r="I1677" i="16"/>
  <c r="H1677" i="16"/>
  <c r="M1681" i="16"/>
  <c r="K1681" i="16"/>
  <c r="I1681" i="16"/>
  <c r="L1681" i="16"/>
  <c r="H1681" i="16"/>
  <c r="J1681" i="16"/>
  <c r="M1685" i="16"/>
  <c r="K1685" i="16"/>
  <c r="I1685" i="16"/>
  <c r="L1685" i="16"/>
  <c r="H1685" i="16"/>
  <c r="J1685" i="16"/>
  <c r="M1689" i="16"/>
  <c r="H1689" i="16"/>
  <c r="K1693" i="16"/>
  <c r="L1693" i="16"/>
  <c r="J1693" i="16"/>
  <c r="M1697" i="16"/>
  <c r="K1697" i="16"/>
  <c r="I1697" i="16"/>
  <c r="L1697" i="16"/>
  <c r="H1697" i="16"/>
  <c r="J1697" i="16"/>
  <c r="M1701" i="16"/>
  <c r="K1701" i="16"/>
  <c r="I1701" i="16"/>
  <c r="L1701" i="16"/>
  <c r="H1701" i="16"/>
  <c r="J1701" i="16"/>
  <c r="M1705" i="16"/>
  <c r="K1705" i="16"/>
  <c r="I1705" i="16"/>
  <c r="L1705" i="16"/>
  <c r="H1705" i="16"/>
  <c r="J1705" i="16"/>
  <c r="M1709" i="16"/>
  <c r="K1709" i="16"/>
  <c r="I1709" i="16"/>
  <c r="L1709" i="16"/>
  <c r="H1709" i="16"/>
  <c r="J1709" i="16"/>
  <c r="M1713" i="16"/>
  <c r="K1713" i="16"/>
  <c r="I1713" i="16"/>
  <c r="L1713" i="16"/>
  <c r="H1713" i="16"/>
  <c r="J1713" i="16"/>
  <c r="M1717" i="16"/>
  <c r="I1717" i="16"/>
  <c r="H1717" i="16"/>
  <c r="M1721" i="16"/>
  <c r="I1721" i="16"/>
  <c r="H1721" i="16"/>
  <c r="M1726" i="16"/>
  <c r="K1726" i="16"/>
  <c r="I1726" i="16"/>
  <c r="L1726" i="16"/>
  <c r="H1726" i="16"/>
  <c r="J1726" i="16"/>
  <c r="M1668" i="16"/>
  <c r="I1668" i="16"/>
  <c r="I1670" i="16"/>
  <c r="M1674" i="16"/>
  <c r="K1676" i="16"/>
  <c r="I1680" i="16"/>
  <c r="M1688" i="16"/>
  <c r="K1690" i="16"/>
  <c r="I1692" i="16"/>
  <c r="M1698" i="16"/>
  <c r="M1702" i="16"/>
  <c r="I1702" i="16"/>
  <c r="M1704" i="16"/>
  <c r="I1704" i="16"/>
  <c r="M1706" i="16"/>
  <c r="K1706" i="16"/>
  <c r="I1706" i="16"/>
  <c r="K1708" i="16"/>
  <c r="M1710" i="16"/>
  <c r="K1710" i="16"/>
  <c r="I1710" i="16"/>
  <c r="K1712" i="16"/>
  <c r="M1714" i="16"/>
  <c r="I1714" i="16"/>
  <c r="M1716" i="16"/>
  <c r="K1716" i="16"/>
  <c r="I1716" i="16"/>
  <c r="M1718" i="16"/>
  <c r="I1718" i="16"/>
  <c r="M1720" i="16"/>
  <c r="K1720" i="16"/>
  <c r="I1720" i="16"/>
  <c r="M1722" i="16"/>
  <c r="I1722" i="16"/>
  <c r="M1723" i="16"/>
  <c r="K1723" i="16"/>
  <c r="I1723" i="16"/>
  <c r="K1725" i="16"/>
  <c r="M1727" i="16"/>
  <c r="K1727" i="16"/>
  <c r="I1727" i="16"/>
  <c r="I1729" i="16"/>
  <c r="K1729" i="16"/>
  <c r="K1730" i="16"/>
  <c r="I1731" i="16"/>
  <c r="K1731" i="16"/>
  <c r="B51" i="34"/>
  <c r="C51" i="34" s="1"/>
  <c r="E2" i="58" l="1"/>
  <c r="F2" i="58" s="1"/>
  <c r="G2" i="58" s="1"/>
  <c r="H2" i="58" s="1"/>
  <c r="I2" i="58" s="1"/>
  <c r="J2" i="58" s="1"/>
  <c r="K2" i="58" s="1"/>
  <c r="L2" i="58" s="1"/>
  <c r="M2" i="58" s="1"/>
  <c r="N2" i="58" s="1"/>
  <c r="O2" i="58" s="1"/>
  <c r="P2" i="58" s="1"/>
  <c r="Q2" i="58" s="1"/>
  <c r="R2" i="58" s="1"/>
  <c r="S2" i="58" s="1"/>
  <c r="T2" i="58" s="1"/>
  <c r="I3" i="30"/>
  <c r="J3" i="30" s="1"/>
  <c r="K3" i="30" s="1"/>
  <c r="L3" i="30" s="1"/>
  <c r="M3" i="30" s="1"/>
  <c r="N3" i="30" s="1"/>
  <c r="O3" i="30" s="1"/>
  <c r="P3" i="30" s="1"/>
  <c r="Q3" i="30" s="1"/>
  <c r="R3" i="30" s="1"/>
  <c r="S3" i="30" s="1"/>
  <c r="T3" i="30" s="1"/>
  <c r="U3" i="30" s="1"/>
  <c r="V3" i="30" s="1"/>
  <c r="W3" i="30" s="1"/>
  <c r="X3" i="30" s="1"/>
  <c r="Y3" i="30" s="1"/>
  <c r="Z3" i="30" s="1"/>
  <c r="AA3" i="30" s="1"/>
  <c r="AB3" i="30" s="1"/>
  <c r="AC3" i="30" s="1"/>
  <c r="AD3" i="30" s="1"/>
  <c r="AE3" i="30" s="1"/>
  <c r="AF3" i="30" s="1"/>
  <c r="AG3" i="30" s="1"/>
  <c r="AH3" i="30" s="1"/>
  <c r="AI3" i="30" s="1"/>
  <c r="AJ3" i="30" s="1"/>
  <c r="AK3" i="30" s="1"/>
  <c r="AL3" i="30" s="1"/>
  <c r="AM3" i="30" s="1"/>
  <c r="AN3" i="30" s="1"/>
  <c r="AO3" i="30" s="1"/>
  <c r="AP3" i="30" s="1"/>
  <c r="AQ3" i="30" s="1"/>
  <c r="AR3" i="30" s="1"/>
  <c r="AS3" i="30" s="1"/>
  <c r="AT3" i="30" s="1"/>
  <c r="AU3" i="30" s="1"/>
  <c r="AV3" i="30" s="1"/>
  <c r="AW3" i="30" s="1"/>
  <c r="AX3" i="30" s="1"/>
  <c r="AY3" i="30" s="1"/>
  <c r="AZ3" i="30" s="1"/>
  <c r="F30" i="56"/>
  <c r="G30" i="56" s="1"/>
  <c r="H30" i="56" s="1"/>
  <c r="I30" i="56" s="1"/>
  <c r="J30" i="56" s="1"/>
  <c r="K30" i="56" s="1"/>
  <c r="L30" i="56" s="1"/>
  <c r="M30" i="56" s="1"/>
  <c r="N30" i="56" s="1"/>
  <c r="O30" i="56" s="1"/>
  <c r="P30" i="56" s="1"/>
  <c r="Q30" i="56" s="1"/>
  <c r="R30" i="56" s="1"/>
  <c r="S30" i="56" s="1"/>
  <c r="T30" i="56" s="1"/>
  <c r="U30" i="56" s="1"/>
  <c r="V30" i="56" s="1"/>
  <c r="W30" i="56" s="1"/>
  <c r="X30" i="56" s="1"/>
  <c r="Y30" i="56" s="1"/>
  <c r="Z30" i="56" s="1"/>
  <c r="AA30" i="56" s="1"/>
  <c r="AB30" i="56" s="1"/>
  <c r="AC30" i="56" s="1"/>
  <c r="AD30" i="56" s="1"/>
  <c r="AE30" i="56" s="1"/>
  <c r="AF30" i="56" s="1"/>
  <c r="AG30" i="56" s="1"/>
  <c r="AH30" i="56" s="1"/>
  <c r="AI30" i="56" s="1"/>
  <c r="AJ30" i="56" s="1"/>
  <c r="AK30" i="56" s="1"/>
  <c r="AL30" i="56" s="1"/>
  <c r="AM30" i="56" s="1"/>
  <c r="AN30" i="56" s="1"/>
  <c r="AO30" i="56" s="1"/>
  <c r="AP30" i="56" s="1"/>
  <c r="AQ30" i="56" s="1"/>
  <c r="AR30" i="56" s="1"/>
  <c r="AS30" i="56" s="1"/>
  <c r="AT30" i="56" s="1"/>
  <c r="AU30" i="56" s="1"/>
  <c r="AV30" i="56" s="1"/>
  <c r="AW30" i="56" s="1"/>
  <c r="C48" i="31"/>
  <c r="G53" i="23"/>
  <c r="C37" i="17"/>
  <c r="C26" i="17"/>
  <c r="C22" i="17"/>
  <c r="C18" i="17"/>
  <c r="C14" i="17"/>
  <c r="C32" i="17"/>
  <c r="C25" i="17"/>
  <c r="C23" i="17"/>
  <c r="C21" i="17"/>
  <c r="C19" i="17"/>
  <c r="C17" i="17"/>
  <c r="C15" i="17"/>
  <c r="C11" i="17"/>
  <c r="C31" i="17"/>
  <c r="C24" i="17"/>
  <c r="C20" i="17"/>
  <c r="C16" i="17"/>
  <c r="C7" i="17"/>
  <c r="G23" i="23"/>
  <c r="G58" i="23"/>
  <c r="C28" i="17"/>
  <c r="C8" i="17"/>
  <c r="C29" i="17"/>
  <c r="C27" i="17"/>
  <c r="G11" i="23"/>
  <c r="G43" i="23"/>
  <c r="G18" i="23"/>
  <c r="G31" i="23"/>
  <c r="G66" i="23"/>
  <c r="G56" i="23"/>
  <c r="G19" i="23"/>
  <c r="G44" i="23"/>
  <c r="G69" i="23"/>
  <c r="G7" i="23"/>
  <c r="G42" i="23"/>
  <c r="G5" i="23"/>
  <c r="G27" i="23"/>
  <c r="G62" i="23"/>
  <c r="G52" i="23"/>
  <c r="G59" i="23"/>
  <c r="G34" i="23"/>
  <c r="G17" i="23"/>
  <c r="G8" i="23"/>
  <c r="G15" i="23"/>
  <c r="G50" i="23"/>
  <c r="G24" i="23"/>
  <c r="G46" i="23"/>
  <c r="G54" i="23"/>
  <c r="G35" i="23"/>
  <c r="G70" i="23"/>
  <c r="G9" i="23"/>
  <c r="G29" i="23"/>
  <c r="C46" i="19"/>
  <c r="I1258" i="16"/>
  <c r="M1258" i="16"/>
  <c r="J1258" i="16"/>
  <c r="J1246" i="16"/>
  <c r="I1246" i="16"/>
  <c r="M1246" i="16"/>
  <c r="H1234" i="16"/>
  <c r="I1234" i="16"/>
  <c r="K1234" i="16"/>
  <c r="H1222" i="16"/>
  <c r="M1222" i="16"/>
  <c r="I1222" i="16"/>
  <c r="J1222" i="16"/>
  <c r="K1222" i="16"/>
  <c r="H1214" i="16"/>
  <c r="M1214" i="16"/>
  <c r="I1214" i="16"/>
  <c r="J1214" i="16"/>
  <c r="K1214" i="16"/>
  <c r="H1202" i="16"/>
  <c r="I1202" i="16"/>
  <c r="K1202" i="16"/>
  <c r="M1202" i="16"/>
  <c r="J1202" i="16"/>
  <c r="H1190" i="16"/>
  <c r="I1190" i="16"/>
  <c r="K1190" i="16"/>
  <c r="M1190" i="16"/>
  <c r="J1190" i="16"/>
  <c r="H1178" i="16"/>
  <c r="K1178" i="16"/>
  <c r="M1178" i="16"/>
  <c r="H1158" i="16"/>
  <c r="I1158" i="16"/>
  <c r="K1130" i="16"/>
  <c r="L1130" i="16"/>
  <c r="J1130" i="16"/>
  <c r="K1022" i="16"/>
  <c r="M1022" i="16"/>
  <c r="H1022" i="16"/>
  <c r="L1022" i="16"/>
  <c r="J1022" i="16"/>
  <c r="K1018" i="16"/>
  <c r="M1018" i="16"/>
  <c r="I1018" i="16"/>
  <c r="J1018" i="16"/>
  <c r="L1018" i="16"/>
  <c r="H1010" i="16"/>
  <c r="L1010" i="16"/>
  <c r="I1010" i="16"/>
  <c r="K1010" i="16"/>
  <c r="M1010" i="16"/>
  <c r="J1010" i="16"/>
  <c r="J1006" i="16"/>
  <c r="I1006" i="16"/>
  <c r="H1006" i="16"/>
  <c r="L1006" i="16"/>
  <c r="K1006" i="16"/>
  <c r="M1006" i="16"/>
  <c r="J1002" i="16"/>
  <c r="I1002" i="16"/>
  <c r="H1002" i="16"/>
  <c r="L1002" i="16"/>
  <c r="K1002" i="16"/>
  <c r="M1002" i="16"/>
  <c r="I998" i="16"/>
  <c r="K998" i="16"/>
  <c r="J998" i="16"/>
  <c r="M998" i="16"/>
  <c r="H998" i="16"/>
  <c r="I994" i="16"/>
  <c r="L994" i="16"/>
  <c r="K994" i="16"/>
  <c r="K990" i="16"/>
  <c r="M990" i="16"/>
  <c r="H990" i="16"/>
  <c r="J990" i="16"/>
  <c r="K986" i="16"/>
  <c r="M986" i="16"/>
  <c r="H986" i="16"/>
  <c r="L986" i="16"/>
  <c r="J986" i="16"/>
  <c r="I986" i="16"/>
  <c r="H982" i="16"/>
  <c r="L982" i="16"/>
  <c r="J982" i="16"/>
  <c r="I982" i="16"/>
  <c r="K982" i="16"/>
  <c r="M982" i="16"/>
  <c r="H978" i="16"/>
  <c r="L978" i="16"/>
  <c r="M978" i="16"/>
  <c r="I978" i="16"/>
  <c r="K978" i="16"/>
  <c r="J978" i="16"/>
  <c r="J974" i="16"/>
  <c r="K974" i="16"/>
  <c r="L974" i="16"/>
  <c r="I974" i="16"/>
  <c r="M974" i="16"/>
  <c r="H974" i="16"/>
  <c r="J970" i="16"/>
  <c r="K970" i="16"/>
  <c r="M970" i="16"/>
  <c r="H970" i="16"/>
  <c r="I970" i="16"/>
  <c r="I966" i="16"/>
  <c r="K966" i="16"/>
  <c r="M966" i="16"/>
  <c r="H966" i="16"/>
  <c r="L966" i="16"/>
  <c r="I962" i="16"/>
  <c r="M962" i="16"/>
  <c r="J962" i="16"/>
  <c r="L962" i="16"/>
  <c r="M958" i="16"/>
  <c r="L958" i="16"/>
  <c r="I958" i="16"/>
  <c r="K954" i="16"/>
  <c r="M954" i="16"/>
  <c r="I954" i="16"/>
  <c r="H954" i="16"/>
  <c r="L954" i="16"/>
  <c r="J954" i="16"/>
  <c r="H946" i="16"/>
  <c r="L946" i="16"/>
  <c r="I946" i="16"/>
  <c r="J946" i="16"/>
  <c r="K946" i="16"/>
  <c r="M946" i="16"/>
  <c r="J938" i="16"/>
  <c r="L938" i="16"/>
  <c r="I938" i="16"/>
  <c r="K938" i="16"/>
  <c r="I930" i="16"/>
  <c r="H930" i="16"/>
  <c r="L930" i="16"/>
  <c r="J930" i="16"/>
  <c r="M930" i="16"/>
  <c r="K922" i="16"/>
  <c r="M922" i="16"/>
  <c r="L922" i="16"/>
  <c r="I922" i="16"/>
  <c r="H922" i="16"/>
  <c r="J922" i="16"/>
  <c r="H914" i="16"/>
  <c r="L914" i="16"/>
  <c r="K914" i="16"/>
  <c r="M914" i="16"/>
  <c r="J914" i="16"/>
  <c r="I914" i="16"/>
  <c r="J906" i="16"/>
  <c r="M906" i="16"/>
  <c r="L906" i="16"/>
  <c r="L898" i="16"/>
  <c r="K898" i="16"/>
  <c r="L890" i="16"/>
  <c r="I890" i="16"/>
  <c r="K890" i="16"/>
  <c r="M890" i="16"/>
  <c r="L882" i="16"/>
  <c r="K882" i="16"/>
  <c r="H878" i="16"/>
  <c r="I878" i="16"/>
  <c r="K878" i="16"/>
  <c r="M878" i="16"/>
  <c r="H870" i="16"/>
  <c r="J870" i="16"/>
  <c r="H862" i="16"/>
  <c r="I862" i="16"/>
  <c r="K862" i="16"/>
  <c r="M862" i="16"/>
  <c r="H854" i="16"/>
  <c r="J854" i="16"/>
  <c r="L850" i="16"/>
  <c r="K850" i="16"/>
  <c r="I850" i="16"/>
  <c r="M850" i="16"/>
  <c r="K846" i="16"/>
  <c r="M846" i="16"/>
  <c r="J838" i="16"/>
  <c r="I838" i="16"/>
  <c r="K834" i="16"/>
  <c r="I834" i="16"/>
  <c r="M834" i="16"/>
  <c r="J806" i="16"/>
  <c r="I806" i="16"/>
  <c r="K806" i="16"/>
  <c r="M806" i="16"/>
  <c r="K802" i="16"/>
  <c r="M802" i="16"/>
  <c r="J774" i="16"/>
  <c r="I774" i="16"/>
  <c r="M774" i="16"/>
  <c r="K770" i="16"/>
  <c r="M770" i="16"/>
  <c r="K351" i="16"/>
  <c r="I351" i="16"/>
  <c r="M351" i="16"/>
  <c r="H351" i="16"/>
  <c r="L351" i="16"/>
  <c r="I343" i="16"/>
  <c r="H343" i="16"/>
  <c r="L343" i="16"/>
  <c r="J343" i="16"/>
  <c r="M335" i="16"/>
  <c r="J335" i="16"/>
  <c r="I335" i="16"/>
  <c r="K335" i="16"/>
  <c r="H335" i="16"/>
  <c r="L327" i="16"/>
  <c r="M327" i="16"/>
  <c r="H327" i="16"/>
  <c r="J327" i="16"/>
  <c r="K319" i="16"/>
  <c r="I319" i="16"/>
  <c r="M319" i="16"/>
  <c r="I311" i="16"/>
  <c r="H311" i="16"/>
  <c r="K311" i="16"/>
  <c r="M311" i="16"/>
  <c r="L311" i="16"/>
  <c r="J311" i="16"/>
  <c r="K307" i="16"/>
  <c r="M307" i="16"/>
  <c r="H307" i="16"/>
  <c r="L307" i="16"/>
  <c r="I299" i="16"/>
  <c r="L299" i="16"/>
  <c r="J299" i="16"/>
  <c r="M291" i="16"/>
  <c r="I291" i="16"/>
  <c r="K291" i="16"/>
  <c r="L283" i="16"/>
  <c r="K283" i="16"/>
  <c r="M283" i="16"/>
  <c r="H283" i="16"/>
  <c r="J283" i="16"/>
  <c r="L275" i="16"/>
  <c r="J9" i="23" s="1"/>
  <c r="J275" i="16"/>
  <c r="I267" i="16"/>
  <c r="K267" i="16"/>
  <c r="M267" i="16"/>
  <c r="M259" i="16"/>
  <c r="K259" i="16"/>
  <c r="H259" i="16"/>
  <c r="L259" i="16"/>
  <c r="J259" i="16"/>
  <c r="L251" i="16"/>
  <c r="J251" i="16"/>
  <c r="I243" i="16"/>
  <c r="K243" i="16"/>
  <c r="M243" i="16"/>
  <c r="I235" i="16"/>
  <c r="M235" i="16"/>
  <c r="H235" i="16"/>
  <c r="L235" i="16"/>
  <c r="J235" i="16"/>
  <c r="L75" i="16"/>
  <c r="I75" i="16"/>
  <c r="K75" i="16"/>
  <c r="M75" i="16"/>
  <c r="K99" i="16"/>
  <c r="K115" i="16"/>
  <c r="K131" i="16"/>
  <c r="K147" i="16"/>
  <c r="K163" i="16"/>
  <c r="K179" i="16"/>
  <c r="K195" i="16"/>
  <c r="K211" i="16"/>
  <c r="M7" i="16"/>
  <c r="I15" i="16"/>
  <c r="L31" i="16"/>
  <c r="M39" i="16"/>
  <c r="I47" i="16"/>
  <c r="L63" i="16"/>
  <c r="M71" i="16"/>
  <c r="I79" i="16"/>
  <c r="J810" i="16"/>
  <c r="J846" i="16"/>
  <c r="J882" i="16"/>
  <c r="M746" i="16"/>
  <c r="M766" i="16"/>
  <c r="I798" i="16"/>
  <c r="M814" i="16"/>
  <c r="M842" i="16"/>
  <c r="K870" i="16"/>
  <c r="K251" i="16"/>
  <c r="K275" i="16"/>
  <c r="K299" i="16"/>
  <c r="L335" i="16"/>
  <c r="K906" i="16"/>
  <c r="J994" i="16"/>
  <c r="L1030" i="16"/>
  <c r="I546" i="16"/>
  <c r="K546" i="16"/>
  <c r="H542" i="16"/>
  <c r="K542" i="16"/>
  <c r="I514" i="16"/>
  <c r="K514" i="16"/>
  <c r="H510" i="16"/>
  <c r="K510" i="16"/>
  <c r="H478" i="16"/>
  <c r="M478" i="16"/>
  <c r="H470" i="16"/>
  <c r="K470" i="16"/>
  <c r="H462" i="16"/>
  <c r="M462" i="16"/>
  <c r="H454" i="16"/>
  <c r="K454" i="16"/>
  <c r="H446" i="16"/>
  <c r="M446" i="16"/>
  <c r="H438" i="16"/>
  <c r="K438" i="16"/>
  <c r="H430" i="16"/>
  <c r="M430" i="16"/>
  <c r="H422" i="16"/>
  <c r="K422" i="16"/>
  <c r="H406" i="16"/>
  <c r="K406" i="16"/>
  <c r="H390" i="16"/>
  <c r="K390" i="16"/>
  <c r="H374" i="16"/>
  <c r="K374" i="16"/>
  <c r="H358" i="16"/>
  <c r="K358" i="16"/>
  <c r="M1266" i="16"/>
  <c r="I1266" i="16"/>
  <c r="M1254" i="16"/>
  <c r="I1254" i="16"/>
  <c r="J1254" i="16"/>
  <c r="H1238" i="16"/>
  <c r="I1238" i="16"/>
  <c r="K1238" i="16"/>
  <c r="M1238" i="16"/>
  <c r="J1238" i="16"/>
  <c r="H1226" i="16"/>
  <c r="I1226" i="16"/>
  <c r="K1226" i="16"/>
  <c r="M1226" i="16"/>
  <c r="J1226" i="16"/>
  <c r="H1210" i="16"/>
  <c r="I1210" i="16"/>
  <c r="H1198" i="16"/>
  <c r="M1198" i="16"/>
  <c r="I1198" i="16"/>
  <c r="J1198" i="16"/>
  <c r="K1198" i="16"/>
  <c r="H1186" i="16"/>
  <c r="I1186" i="16"/>
  <c r="K1186" i="16"/>
  <c r="J1186" i="16"/>
  <c r="H1174" i="16"/>
  <c r="I1174" i="16"/>
  <c r="K1174" i="16"/>
  <c r="M1174" i="16"/>
  <c r="H1166" i="16"/>
  <c r="M1166" i="16"/>
  <c r="K1166" i="16"/>
  <c r="J1166" i="16"/>
  <c r="I1166" i="16"/>
  <c r="K1154" i="16"/>
  <c r="L1154" i="16"/>
  <c r="J1154" i="16"/>
  <c r="K1146" i="16"/>
  <c r="L1146" i="16"/>
  <c r="J1146" i="16"/>
  <c r="K1138" i="16"/>
  <c r="L1138" i="16"/>
  <c r="J1138" i="16"/>
  <c r="K1126" i="16"/>
  <c r="L1126" i="16"/>
  <c r="J1126" i="16"/>
  <c r="K1118" i="16"/>
  <c r="L1118" i="16"/>
  <c r="J1118" i="16"/>
  <c r="K1110" i="16"/>
  <c r="L1110" i="16"/>
  <c r="J1110" i="16"/>
  <c r="K1102" i="16"/>
  <c r="L1102" i="16"/>
  <c r="J1102" i="16"/>
  <c r="K1094" i="16"/>
  <c r="L1094" i="16"/>
  <c r="J1094" i="16"/>
  <c r="K1086" i="16"/>
  <c r="L1086" i="16"/>
  <c r="J1086" i="16"/>
  <c r="K1078" i="16"/>
  <c r="L1078" i="16"/>
  <c r="J1078" i="16"/>
  <c r="M1070" i="16"/>
  <c r="I1070" i="16"/>
  <c r="L1070" i="16"/>
  <c r="J1066" i="16"/>
  <c r="L1066" i="16"/>
  <c r="I1066" i="16"/>
  <c r="K1066" i="16"/>
  <c r="M1066" i="16"/>
  <c r="H1066" i="16"/>
  <c r="I1058" i="16"/>
  <c r="H1058" i="16"/>
  <c r="L1058" i="16"/>
  <c r="J1058" i="16"/>
  <c r="K1058" i="16"/>
  <c r="M1058" i="16"/>
  <c r="K1050" i="16"/>
  <c r="M1050" i="16"/>
  <c r="L1050" i="16"/>
  <c r="I1046" i="16"/>
  <c r="L1046" i="16"/>
  <c r="M1046" i="16"/>
  <c r="H1042" i="16"/>
  <c r="L1042" i="16"/>
  <c r="K1042" i="16"/>
  <c r="M1042" i="16"/>
  <c r="J1042" i="16"/>
  <c r="I1042" i="16"/>
  <c r="I1038" i="16"/>
  <c r="M1038" i="16"/>
  <c r="L1038" i="16"/>
  <c r="J1034" i="16"/>
  <c r="M1034" i="16"/>
  <c r="I1034" i="16"/>
  <c r="K1034" i="16"/>
  <c r="H1034" i="16"/>
  <c r="L1034" i="16"/>
  <c r="I1026" i="16"/>
  <c r="K1026" i="16"/>
  <c r="M1026" i="16"/>
  <c r="H1026" i="16"/>
  <c r="H1014" i="16"/>
  <c r="L1014" i="16"/>
  <c r="J1014" i="16"/>
  <c r="I1014" i="16"/>
  <c r="K1014" i="16"/>
  <c r="M1014" i="16"/>
  <c r="I942" i="16"/>
  <c r="M942" i="16"/>
  <c r="L942" i="16"/>
  <c r="I934" i="16"/>
  <c r="M934" i="16"/>
  <c r="L934" i="16"/>
  <c r="J926" i="16"/>
  <c r="M926" i="16"/>
  <c r="I926" i="16"/>
  <c r="K926" i="16"/>
  <c r="H926" i="16"/>
  <c r="L926" i="16"/>
  <c r="I918" i="16"/>
  <c r="K918" i="16"/>
  <c r="M918" i="16"/>
  <c r="H918" i="16"/>
  <c r="L918" i="16"/>
  <c r="J918" i="16"/>
  <c r="K910" i="16"/>
  <c r="M910" i="16"/>
  <c r="H910" i="16"/>
  <c r="L910" i="16"/>
  <c r="H902" i="16"/>
  <c r="K902" i="16"/>
  <c r="J902" i="16"/>
  <c r="M902" i="16"/>
  <c r="H894" i="16"/>
  <c r="I894" i="16"/>
  <c r="K894" i="16"/>
  <c r="H886" i="16"/>
  <c r="M886" i="16"/>
  <c r="J886" i="16"/>
  <c r="L874" i="16"/>
  <c r="K874" i="16"/>
  <c r="M874" i="16"/>
  <c r="L866" i="16"/>
  <c r="K866" i="16"/>
  <c r="I866" i="16"/>
  <c r="L858" i="16"/>
  <c r="M858" i="16"/>
  <c r="J822" i="16"/>
  <c r="I822" i="16"/>
  <c r="K822" i="16"/>
  <c r="K818" i="16"/>
  <c r="I818" i="16"/>
  <c r="M818" i="16"/>
  <c r="J790" i="16"/>
  <c r="I790" i="16"/>
  <c r="M790" i="16"/>
  <c r="K786" i="16"/>
  <c r="M786" i="16"/>
  <c r="J758" i="16"/>
  <c r="I758" i="16"/>
  <c r="M758" i="16"/>
  <c r="K754" i="16"/>
  <c r="M754" i="16"/>
  <c r="J742" i="16"/>
  <c r="I742" i="16"/>
  <c r="M742" i="16"/>
  <c r="M355" i="16"/>
  <c r="I355" i="16"/>
  <c r="K355" i="16"/>
  <c r="H355" i="16"/>
  <c r="L355" i="16"/>
  <c r="L347" i="16"/>
  <c r="H347" i="16"/>
  <c r="J347" i="16"/>
  <c r="I339" i="16"/>
  <c r="K339" i="16"/>
  <c r="I331" i="16"/>
  <c r="K331" i="16"/>
  <c r="M331" i="16"/>
  <c r="H331" i="16"/>
  <c r="L331" i="16"/>
  <c r="M323" i="16"/>
  <c r="L323" i="16"/>
  <c r="J323" i="16"/>
  <c r="L315" i="16"/>
  <c r="I315" i="16"/>
  <c r="K315" i="16"/>
  <c r="M303" i="16"/>
  <c r="J303" i="16"/>
  <c r="I303" i="16"/>
  <c r="L295" i="16"/>
  <c r="I295" i="16"/>
  <c r="K295" i="16"/>
  <c r="M295" i="16"/>
  <c r="H295" i="16"/>
  <c r="J295" i="16"/>
  <c r="K287" i="16"/>
  <c r="L287" i="16"/>
  <c r="J287" i="16"/>
  <c r="I279" i="16"/>
  <c r="H279" i="16"/>
  <c r="K279" i="16"/>
  <c r="M279" i="16"/>
  <c r="L279" i="16"/>
  <c r="M271" i="16"/>
  <c r="J271" i="16"/>
  <c r="H271" i="16"/>
  <c r="L271" i="16"/>
  <c r="L263" i="16"/>
  <c r="I263" i="16"/>
  <c r="K263" i="16"/>
  <c r="M263" i="16"/>
  <c r="K255" i="16"/>
  <c r="M255" i="16"/>
  <c r="H255" i="16"/>
  <c r="L255" i="16"/>
  <c r="J255" i="16"/>
  <c r="I247" i="16"/>
  <c r="H247" i="16"/>
  <c r="K247" i="16"/>
  <c r="M239" i="16"/>
  <c r="J239" i="16"/>
  <c r="I239" i="16"/>
  <c r="K239" i="16"/>
  <c r="H239" i="16"/>
  <c r="L239" i="16"/>
  <c r="L231" i="16"/>
  <c r="J231" i="16"/>
  <c r="I231" i="16"/>
  <c r="M83" i="16"/>
  <c r="J83" i="16"/>
  <c r="M67" i="16"/>
  <c r="H67" i="16"/>
  <c r="L67" i="16"/>
  <c r="J67" i="16"/>
  <c r="I59" i="16"/>
  <c r="J59" i="16"/>
  <c r="M51" i="16"/>
  <c r="I51" i="16"/>
  <c r="K51" i="16"/>
  <c r="H51" i="16"/>
  <c r="L43" i="16"/>
  <c r="M43" i="16"/>
  <c r="H43" i="16"/>
  <c r="J43" i="16"/>
  <c r="J35" i="16"/>
  <c r="I35" i="16"/>
  <c r="I27" i="16"/>
  <c r="K27" i="16"/>
  <c r="M27" i="16"/>
  <c r="H27" i="16"/>
  <c r="M19" i="16"/>
  <c r="H19" i="16"/>
  <c r="L19" i="16"/>
  <c r="J19" i="16"/>
  <c r="L11" i="16"/>
  <c r="I11" i="16"/>
  <c r="I3" i="16"/>
  <c r="K3" i="16"/>
  <c r="M3" i="16"/>
  <c r="H3" i="16"/>
  <c r="J91" i="16"/>
  <c r="J107" i="16"/>
  <c r="J123" i="16"/>
  <c r="J139" i="16"/>
  <c r="J155" i="16"/>
  <c r="J171" i="16"/>
  <c r="J187" i="16"/>
  <c r="J203" i="16"/>
  <c r="M95" i="16"/>
  <c r="M111" i="16"/>
  <c r="I115" i="16"/>
  <c r="M127" i="16"/>
  <c r="I131" i="16"/>
  <c r="M143" i="16"/>
  <c r="I147" i="16"/>
  <c r="M159" i="16"/>
  <c r="I163" i="16"/>
  <c r="M175" i="16"/>
  <c r="I179" i="16"/>
  <c r="M191" i="16"/>
  <c r="I195" i="16"/>
  <c r="M207" i="16"/>
  <c r="I211" i="16"/>
  <c r="K7" i="16"/>
  <c r="J23" i="16"/>
  <c r="H31" i="16"/>
  <c r="K39" i="16"/>
  <c r="J55" i="16"/>
  <c r="H63" i="16"/>
  <c r="K71" i="16"/>
  <c r="J794" i="16"/>
  <c r="J830" i="16"/>
  <c r="J866" i="16"/>
  <c r="K746" i="16"/>
  <c r="K766" i="16"/>
  <c r="I786" i="16"/>
  <c r="M794" i="16"/>
  <c r="K814" i="16"/>
  <c r="M822" i="16"/>
  <c r="K842" i="16"/>
  <c r="I870" i="16"/>
  <c r="K886" i="16"/>
  <c r="M894" i="16"/>
  <c r="K11" i="16"/>
  <c r="K35" i="16"/>
  <c r="K59" i="16"/>
  <c r="I83" i="16"/>
  <c r="I251" i="16"/>
  <c r="I275" i="16"/>
  <c r="J307" i="16"/>
  <c r="J331" i="16"/>
  <c r="J355" i="16"/>
  <c r="H231" i="16"/>
  <c r="H263" i="16"/>
  <c r="H303" i="16"/>
  <c r="M343" i="16"/>
  <c r="I906" i="16"/>
  <c r="H994" i="16"/>
  <c r="K1194" i="16"/>
  <c r="L950" i="16"/>
  <c r="I1030" i="16"/>
  <c r="J1473" i="16"/>
  <c r="H1473" i="16"/>
  <c r="I1465" i="16"/>
  <c r="L1465" i="16"/>
  <c r="K1445" i="16"/>
  <c r="H1445" i="16"/>
  <c r="J1441" i="16"/>
  <c r="K1441" i="16"/>
  <c r="H1441" i="16"/>
  <c r="J1437" i="16"/>
  <c r="I1437" i="16"/>
  <c r="M1437" i="16"/>
  <c r="L1437" i="16"/>
  <c r="J1433" i="16"/>
  <c r="I1433" i="16"/>
  <c r="K1433" i="16"/>
  <c r="M1433" i="16"/>
  <c r="H1433" i="16"/>
  <c r="L1433" i="16"/>
  <c r="J1429" i="16"/>
  <c r="H1429" i="16"/>
  <c r="L1429" i="16"/>
  <c r="K1429" i="16"/>
  <c r="I1429" i="16"/>
  <c r="M1429" i="16"/>
  <c r="J1425" i="16"/>
  <c r="I1425" i="16"/>
  <c r="K1425" i="16"/>
  <c r="H1425" i="16"/>
  <c r="L1425" i="16"/>
  <c r="M1425" i="16"/>
  <c r="J1421" i="16"/>
  <c r="K1421" i="16"/>
  <c r="M1421" i="16"/>
  <c r="H1421" i="16"/>
  <c r="L1421" i="16"/>
  <c r="I1421" i="16"/>
  <c r="J1417" i="16"/>
  <c r="L1417" i="16"/>
  <c r="M1417" i="16"/>
  <c r="J1413" i="16"/>
  <c r="I1413" i="16"/>
  <c r="K1413" i="16"/>
  <c r="M1413" i="16"/>
  <c r="L1413" i="16"/>
  <c r="H1413" i="16"/>
  <c r="J1409" i="16"/>
  <c r="M1409" i="16"/>
  <c r="H1409" i="16"/>
  <c r="L1409" i="16"/>
  <c r="I1409" i="16"/>
  <c r="K1409" i="16"/>
  <c r="J1405" i="16"/>
  <c r="I1405" i="16"/>
  <c r="H1405" i="16"/>
  <c r="K1405" i="16"/>
  <c r="M1405" i="16"/>
  <c r="L1405" i="16"/>
  <c r="J1401" i="16"/>
  <c r="I1401" i="16"/>
  <c r="K1401" i="16"/>
  <c r="M1401" i="16"/>
  <c r="H1401" i="16"/>
  <c r="L1401" i="16"/>
  <c r="J1397" i="16"/>
  <c r="H1397" i="16"/>
  <c r="L1397" i="16"/>
  <c r="I1397" i="16"/>
  <c r="K1397" i="16"/>
  <c r="M1397" i="16"/>
  <c r="J1393" i="16"/>
  <c r="I1393" i="16"/>
  <c r="K1393" i="16"/>
  <c r="L1393" i="16"/>
  <c r="J1389" i="16"/>
  <c r="K1389" i="16"/>
  <c r="M1389" i="16"/>
  <c r="H1389" i="16"/>
  <c r="L1389" i="16"/>
  <c r="J1385" i="16"/>
  <c r="L1385" i="16"/>
  <c r="K1385" i="16"/>
  <c r="M1385" i="16"/>
  <c r="H1385" i="16"/>
  <c r="I1385" i="16"/>
  <c r="J1381" i="16"/>
  <c r="I1381" i="16"/>
  <c r="K1381" i="16"/>
  <c r="M1381" i="16"/>
  <c r="H1381" i="16"/>
  <c r="L1381" i="16"/>
  <c r="K1377" i="16"/>
  <c r="H1377" i="16"/>
  <c r="I1373" i="16"/>
  <c r="M1373" i="16"/>
  <c r="L1373" i="16"/>
  <c r="K1369" i="16"/>
  <c r="H1369" i="16"/>
  <c r="I1365" i="16"/>
  <c r="M1365" i="16"/>
  <c r="L1365" i="16"/>
  <c r="K1361" i="16"/>
  <c r="H1361" i="16"/>
  <c r="I1357" i="16"/>
  <c r="M1357" i="16"/>
  <c r="M1349" i="16"/>
  <c r="L1349" i="16"/>
  <c r="K1345" i="16"/>
  <c r="H1345" i="16"/>
  <c r="M1341" i="16"/>
  <c r="L1341" i="16"/>
  <c r="I1341" i="16"/>
  <c r="H1337" i="16"/>
  <c r="K1337" i="16"/>
  <c r="I1333" i="16"/>
  <c r="M1333" i="16"/>
  <c r="L1333" i="16"/>
  <c r="K1329" i="16"/>
  <c r="H1329" i="16"/>
  <c r="L1325" i="16"/>
  <c r="I1325" i="16"/>
  <c r="M1325" i="16"/>
  <c r="K1321" i="16"/>
  <c r="H1321" i="16"/>
  <c r="I1317" i="16"/>
  <c r="L1317" i="16"/>
  <c r="M1317" i="16"/>
  <c r="J1313" i="16"/>
  <c r="M1313" i="16"/>
  <c r="H1313" i="16"/>
  <c r="L1313" i="16"/>
  <c r="I1313" i="16"/>
  <c r="K1313" i="16"/>
  <c r="J1309" i="16"/>
  <c r="I1309" i="16"/>
  <c r="H1309" i="16"/>
  <c r="J1305" i="16"/>
  <c r="I1305" i="16"/>
  <c r="K1305" i="16"/>
  <c r="M1305" i="16"/>
  <c r="H1305" i="16"/>
  <c r="L1305" i="16"/>
  <c r="J1301" i="16"/>
  <c r="H1301" i="16"/>
  <c r="L1301" i="16"/>
  <c r="I1301" i="16"/>
  <c r="K1301" i="16"/>
  <c r="M1301" i="16"/>
  <c r="J1297" i="16"/>
  <c r="I1297" i="16"/>
  <c r="K1297" i="16"/>
  <c r="L1297" i="16"/>
  <c r="M1297" i="16"/>
  <c r="H1297" i="16"/>
  <c r="J1293" i="16"/>
  <c r="K1293" i="16"/>
  <c r="M1293" i="16"/>
  <c r="H1293" i="16"/>
  <c r="L1293" i="16"/>
  <c r="I1293" i="16"/>
  <c r="J1289" i="16"/>
  <c r="L1289" i="16"/>
  <c r="K1289" i="16"/>
  <c r="M1289" i="16"/>
  <c r="H1289" i="16"/>
  <c r="I1289" i="16"/>
  <c r="J1285" i="16"/>
  <c r="I1285" i="16"/>
  <c r="K1285" i="16"/>
  <c r="M1285" i="16"/>
  <c r="J1281" i="16"/>
  <c r="M1281" i="16"/>
  <c r="H1281" i="16"/>
  <c r="L1281" i="16"/>
  <c r="I1281" i="16"/>
  <c r="J1277" i="16"/>
  <c r="I1277" i="16"/>
  <c r="M1277" i="16"/>
  <c r="H1277" i="16"/>
  <c r="L1277" i="16"/>
  <c r="K1277" i="16"/>
  <c r="J1273" i="16"/>
  <c r="I1273" i="16"/>
  <c r="K1273" i="16"/>
  <c r="M1273" i="16"/>
  <c r="H1273" i="16"/>
  <c r="L1273" i="16"/>
  <c r="H1269" i="16"/>
  <c r="L1269" i="16"/>
  <c r="K1269" i="16"/>
  <c r="J1269" i="16"/>
  <c r="I1269" i="16"/>
  <c r="M1269" i="16"/>
  <c r="K95" i="16"/>
  <c r="K159" i="16"/>
  <c r="L23" i="16"/>
  <c r="M31" i="16"/>
  <c r="L55" i="16"/>
  <c r="M63" i="16"/>
  <c r="J778" i="16"/>
  <c r="J814" i="16"/>
  <c r="J850" i="16"/>
  <c r="K774" i="16"/>
  <c r="K794" i="16"/>
  <c r="I886" i="16"/>
  <c r="I902" i="16"/>
  <c r="K19" i="16"/>
  <c r="K43" i="16"/>
  <c r="K67" i="16"/>
  <c r="K235" i="16"/>
  <c r="I259" i="16"/>
  <c r="I283" i="16"/>
  <c r="I307" i="16"/>
  <c r="J339" i="16"/>
  <c r="M231" i="16"/>
  <c r="K271" i="16"/>
  <c r="K303" i="16"/>
  <c r="K343" i="16"/>
  <c r="K930" i="16"/>
  <c r="M994" i="16"/>
  <c r="M1158" i="16"/>
  <c r="M1186" i="16"/>
  <c r="M950" i="16"/>
  <c r="H1285" i="16"/>
  <c r="H1393" i="16"/>
  <c r="M1262" i="16"/>
  <c r="J1262" i="16"/>
  <c r="M1250" i="16"/>
  <c r="I1250" i="16"/>
  <c r="M1242" i="16"/>
  <c r="J1242" i="16"/>
  <c r="H1230" i="16"/>
  <c r="M1230" i="16"/>
  <c r="J1230" i="16"/>
  <c r="I1230" i="16"/>
  <c r="K1230" i="16"/>
  <c r="H1218" i="16"/>
  <c r="I1218" i="16"/>
  <c r="K1218" i="16"/>
  <c r="J1218" i="16"/>
  <c r="H1206" i="16"/>
  <c r="M1206" i="16"/>
  <c r="J1206" i="16"/>
  <c r="I1206" i="16"/>
  <c r="K1206" i="16"/>
  <c r="H1194" i="16"/>
  <c r="I1194" i="16"/>
  <c r="M1194" i="16"/>
  <c r="H1182" i="16"/>
  <c r="M1182" i="16"/>
  <c r="J1182" i="16"/>
  <c r="I1182" i="16"/>
  <c r="K1182" i="16"/>
  <c r="H1170" i="16"/>
  <c r="I1170" i="16"/>
  <c r="K1170" i="16"/>
  <c r="M1170" i="16"/>
  <c r="J1170" i="16"/>
  <c r="H1162" i="16"/>
  <c r="K1162" i="16"/>
  <c r="I1162" i="16"/>
  <c r="M1162" i="16"/>
  <c r="J1162" i="16"/>
  <c r="K1150" i="16"/>
  <c r="L1150" i="16"/>
  <c r="J1150" i="16"/>
  <c r="K1142" i="16"/>
  <c r="L1142" i="16"/>
  <c r="J1142" i="16"/>
  <c r="K1134" i="16"/>
  <c r="L1134" i="16"/>
  <c r="J1134" i="16"/>
  <c r="K1122" i="16"/>
  <c r="L1122" i="16"/>
  <c r="J1122" i="16"/>
  <c r="K1114" i="16"/>
  <c r="L1114" i="16"/>
  <c r="J1114" i="16"/>
  <c r="K1106" i="16"/>
  <c r="L1106" i="16"/>
  <c r="J1106" i="16"/>
  <c r="K1098" i="16"/>
  <c r="L1098" i="16"/>
  <c r="J1098" i="16"/>
  <c r="K1090" i="16"/>
  <c r="L1090" i="16"/>
  <c r="J1090" i="16"/>
  <c r="K1082" i="16"/>
  <c r="L1082" i="16"/>
  <c r="J1082" i="16"/>
  <c r="H1074" i="16"/>
  <c r="L1074" i="16"/>
  <c r="I1074" i="16"/>
  <c r="J1074" i="16"/>
  <c r="M1074" i="16"/>
  <c r="M1054" i="16"/>
  <c r="I1054" i="16"/>
  <c r="L1054" i="16"/>
  <c r="K111" i="16"/>
  <c r="K127" i="16"/>
  <c r="K143" i="16"/>
  <c r="K175" i="16"/>
  <c r="K191" i="16"/>
  <c r="K207" i="16"/>
  <c r="J95" i="16"/>
  <c r="J111" i="16"/>
  <c r="J127" i="16"/>
  <c r="J143" i="16"/>
  <c r="J159" i="16"/>
  <c r="J175" i="16"/>
  <c r="J191" i="16"/>
  <c r="J207" i="16"/>
  <c r="I95" i="16"/>
  <c r="I111" i="16"/>
  <c r="I127" i="16"/>
  <c r="I143" i="16"/>
  <c r="I159" i="16"/>
  <c r="I175" i="16"/>
  <c r="J762" i="16"/>
  <c r="J798" i="16"/>
  <c r="J834" i="16"/>
  <c r="J890" i="16"/>
  <c r="I754" i="16"/>
  <c r="M762" i="16"/>
  <c r="M810" i="16"/>
  <c r="K830" i="16"/>
  <c r="M838" i="16"/>
  <c r="K858" i="16"/>
  <c r="M866" i="16"/>
  <c r="I19" i="16"/>
  <c r="I43" i="16"/>
  <c r="I67" i="16"/>
  <c r="J243" i="16"/>
  <c r="J267" i="16"/>
  <c r="J291" i="16"/>
  <c r="J315" i="16"/>
  <c r="L339" i="16"/>
  <c r="K231" i="16"/>
  <c r="I271" i="16"/>
  <c r="J319" i="16"/>
  <c r="J351" i="16"/>
  <c r="J1174" i="16"/>
  <c r="J1250" i="16"/>
  <c r="H938" i="16"/>
  <c r="H1018" i="16"/>
  <c r="K1158" i="16"/>
  <c r="I1178" i="16"/>
  <c r="M1234" i="16"/>
  <c r="J966" i="16"/>
  <c r="L1309" i="16"/>
  <c r="M1393" i="16"/>
  <c r="I770" i="16"/>
  <c r="M778" i="16"/>
  <c r="I846" i="16"/>
  <c r="K854" i="16"/>
  <c r="I898" i="16"/>
  <c r="J11" i="16"/>
  <c r="L35" i="16"/>
  <c r="L59" i="16"/>
  <c r="L83" i="16"/>
  <c r="H251" i="16"/>
  <c r="H275" i="16"/>
  <c r="H299" i="16"/>
  <c r="H323" i="16"/>
  <c r="M347" i="16"/>
  <c r="M247" i="16"/>
  <c r="M287" i="16"/>
  <c r="K327" i="16"/>
  <c r="J1158" i="16"/>
  <c r="J1234" i="16"/>
  <c r="K962" i="16"/>
  <c r="J1050" i="16"/>
  <c r="M1210" i="16"/>
  <c r="M1218" i="16"/>
  <c r="L998" i="16"/>
  <c r="I1349" i="16"/>
  <c r="I1417" i="16"/>
  <c r="K1265" i="16"/>
  <c r="H1265" i="16"/>
  <c r="H1241" i="16"/>
  <c r="K1241" i="16"/>
  <c r="M1237" i="16"/>
  <c r="I1237" i="16"/>
  <c r="L1237" i="16"/>
  <c r="M1221" i="16"/>
  <c r="L1221" i="16"/>
  <c r="K1217" i="16"/>
  <c r="H1217" i="16"/>
  <c r="H1209" i="16"/>
  <c r="K1209" i="16"/>
  <c r="I1197" i="16"/>
  <c r="M1197" i="16"/>
  <c r="L1197" i="16"/>
  <c r="K1185" i="16"/>
  <c r="H1185" i="16"/>
  <c r="I1181" i="16"/>
  <c r="M1181" i="16"/>
  <c r="M1173" i="16"/>
  <c r="L1173" i="16"/>
  <c r="K1169" i="16"/>
  <c r="H1169" i="16"/>
  <c r="K1157" i="16"/>
  <c r="H1157" i="16"/>
  <c r="L1157" i="16"/>
  <c r="H1177" i="16"/>
  <c r="L1253" i="16"/>
  <c r="L1205" i="16"/>
  <c r="I1253" i="16"/>
  <c r="K1225" i="16"/>
  <c r="I1466" i="16"/>
  <c r="M1466" i="16"/>
  <c r="I1450" i="16"/>
  <c r="M1450" i="16"/>
  <c r="L1442" i="16"/>
  <c r="J1442" i="16"/>
  <c r="L1438" i="16"/>
  <c r="K1438" i="16"/>
  <c r="H1430" i="16"/>
  <c r="K1430" i="16"/>
  <c r="H1426" i="16"/>
  <c r="J1426" i="16"/>
  <c r="H1418" i="16"/>
  <c r="K1418" i="16"/>
  <c r="H1410" i="16"/>
  <c r="J1410" i="16"/>
  <c r="H1406" i="16"/>
  <c r="K1406" i="16"/>
  <c r="H1398" i="16"/>
  <c r="K1398" i="16"/>
  <c r="H1394" i="16"/>
  <c r="J1394" i="16"/>
  <c r="H1386" i="16"/>
  <c r="K1386" i="16"/>
  <c r="H1378" i="16"/>
  <c r="J1378" i="16"/>
  <c r="H1370" i="16"/>
  <c r="K1370" i="16"/>
  <c r="H1362" i="16"/>
  <c r="J1362" i="16"/>
  <c r="H1346" i="16"/>
  <c r="J1346" i="16"/>
  <c r="H1330" i="16"/>
  <c r="K1330" i="16"/>
  <c r="J1330" i="16"/>
  <c r="H1314" i="16"/>
  <c r="J1314" i="16"/>
  <c r="H1302" i="16"/>
  <c r="K1302" i="16"/>
  <c r="H1290" i="16"/>
  <c r="K1290" i="16"/>
  <c r="H1274" i="16"/>
  <c r="I1274" i="16"/>
  <c r="H1270" i="16"/>
  <c r="K1270" i="16"/>
  <c r="M1270" i="16"/>
  <c r="I738" i="16"/>
  <c r="M738" i="16"/>
  <c r="J737" i="16"/>
  <c r="I737" i="16"/>
  <c r="M737" i="16"/>
  <c r="L737" i="16"/>
  <c r="K737" i="16"/>
  <c r="J735" i="16"/>
  <c r="K735" i="16"/>
  <c r="H735" i="16"/>
  <c r="M735" i="16"/>
  <c r="I734" i="16"/>
  <c r="M734" i="16"/>
  <c r="J733" i="16"/>
  <c r="K733" i="16"/>
  <c r="H733" i="16"/>
  <c r="I733" i="16"/>
  <c r="L733" i="16"/>
  <c r="J731" i="16"/>
  <c r="I731" i="16"/>
  <c r="M731" i="16"/>
  <c r="L731" i="16"/>
  <c r="K731" i="16"/>
  <c r="I730" i="16"/>
  <c r="M730" i="16"/>
  <c r="J729" i="16"/>
  <c r="I729" i="16"/>
  <c r="M729" i="16"/>
  <c r="L729" i="16"/>
  <c r="H729" i="16"/>
  <c r="J727" i="16"/>
  <c r="K727" i="16"/>
  <c r="H727" i="16"/>
  <c r="I727" i="16"/>
  <c r="L727" i="16"/>
  <c r="I726" i="16"/>
  <c r="M726" i="16"/>
  <c r="J725" i="16"/>
  <c r="K725" i="16"/>
  <c r="H725" i="16"/>
  <c r="M725" i="16"/>
  <c r="J723" i="16"/>
  <c r="I723" i="16"/>
  <c r="M723" i="16"/>
  <c r="L723" i="16"/>
  <c r="H723" i="16"/>
  <c r="I722" i="16"/>
  <c r="M722" i="16"/>
  <c r="J721" i="16"/>
  <c r="I721" i="16"/>
  <c r="M721" i="16"/>
  <c r="L721" i="16"/>
  <c r="K721" i="16"/>
  <c r="J719" i="16"/>
  <c r="K719" i="16"/>
  <c r="H719" i="16"/>
  <c r="M719" i="16"/>
  <c r="I718" i="16"/>
  <c r="M718" i="16"/>
  <c r="J717" i="16"/>
  <c r="K717" i="16"/>
  <c r="H717" i="16"/>
  <c r="I717" i="16"/>
  <c r="L717" i="16"/>
  <c r="J715" i="16"/>
  <c r="I715" i="16"/>
  <c r="M715" i="16"/>
  <c r="L715" i="16"/>
  <c r="K715" i="16"/>
  <c r="I714" i="16"/>
  <c r="M714" i="16"/>
  <c r="J713" i="16"/>
  <c r="I713" i="16"/>
  <c r="M713" i="16"/>
  <c r="L713" i="16"/>
  <c r="H713" i="16"/>
  <c r="J711" i="16"/>
  <c r="K711" i="16"/>
  <c r="H711" i="16"/>
  <c r="I711" i="16"/>
  <c r="L711" i="16"/>
  <c r="I710" i="16"/>
  <c r="M710" i="16"/>
  <c r="J709" i="16"/>
  <c r="K709" i="16"/>
  <c r="H709" i="16"/>
  <c r="M709" i="16"/>
  <c r="J707" i="16"/>
  <c r="I707" i="16"/>
  <c r="M707" i="16"/>
  <c r="L707" i="16"/>
  <c r="H707" i="16"/>
  <c r="I706" i="16"/>
  <c r="M706" i="16"/>
  <c r="J705" i="16"/>
  <c r="I705" i="16"/>
  <c r="M705" i="16"/>
  <c r="L705" i="16"/>
  <c r="J703" i="16"/>
  <c r="K703" i="16"/>
  <c r="H703" i="16"/>
  <c r="M703" i="16"/>
  <c r="I702" i="16"/>
  <c r="M702" i="16"/>
  <c r="J701" i="16"/>
  <c r="K701" i="16"/>
  <c r="H701" i="16"/>
  <c r="J699" i="16"/>
  <c r="I699" i="16"/>
  <c r="M699" i="16"/>
  <c r="L699" i="16"/>
  <c r="K699" i="16"/>
  <c r="I698" i="16"/>
  <c r="M698" i="16"/>
  <c r="J697" i="16"/>
  <c r="I697" i="16"/>
  <c r="M697" i="16"/>
  <c r="L697" i="16"/>
  <c r="J695" i="16"/>
  <c r="K695" i="16"/>
  <c r="H695" i="16"/>
  <c r="I695" i="16"/>
  <c r="L695" i="16"/>
  <c r="I694" i="16"/>
  <c r="M694" i="16"/>
  <c r="J693" i="16"/>
  <c r="K693" i="16"/>
  <c r="H693" i="16"/>
  <c r="J691" i="16"/>
  <c r="I691" i="16"/>
  <c r="M691" i="16"/>
  <c r="L691" i="16"/>
  <c r="H691" i="16"/>
  <c r="I690" i="16"/>
  <c r="M690" i="16"/>
  <c r="J689" i="16"/>
  <c r="I689" i="16"/>
  <c r="M689" i="16"/>
  <c r="L689" i="16"/>
  <c r="J687" i="16"/>
  <c r="K687" i="16"/>
  <c r="H687" i="16"/>
  <c r="M687" i="16"/>
  <c r="I686" i="16"/>
  <c r="M686" i="16"/>
  <c r="J685" i="16"/>
  <c r="K685" i="16"/>
  <c r="H685" i="16"/>
  <c r="J683" i="16"/>
  <c r="I683" i="16"/>
  <c r="M683" i="16"/>
  <c r="L683" i="16"/>
  <c r="K683" i="16"/>
  <c r="I682" i="16"/>
  <c r="M682" i="16"/>
  <c r="J681" i="16"/>
  <c r="I681" i="16"/>
  <c r="M681" i="16"/>
  <c r="L681" i="16"/>
  <c r="J679" i="16"/>
  <c r="K679" i="16"/>
  <c r="H679" i="16"/>
  <c r="I679" i="16"/>
  <c r="L679" i="16"/>
  <c r="I678" i="16"/>
  <c r="M678" i="16"/>
  <c r="J677" i="16"/>
  <c r="K677" i="16"/>
  <c r="H677" i="16"/>
  <c r="J675" i="16"/>
  <c r="I675" i="16"/>
  <c r="M675" i="16"/>
  <c r="L675" i="16"/>
  <c r="H675" i="16"/>
  <c r="I674" i="16"/>
  <c r="M674" i="16"/>
  <c r="J673" i="16"/>
  <c r="I673" i="16"/>
  <c r="M673" i="16"/>
  <c r="L673" i="16"/>
  <c r="J671" i="16"/>
  <c r="K671" i="16"/>
  <c r="H671" i="16"/>
  <c r="M671" i="16"/>
  <c r="I670" i="16"/>
  <c r="M670" i="16"/>
  <c r="J669" i="16"/>
  <c r="K669" i="16"/>
  <c r="H669" i="16"/>
  <c r="J667" i="16"/>
  <c r="I667" i="16"/>
  <c r="M667" i="16"/>
  <c r="L667" i="16"/>
  <c r="K667" i="16"/>
  <c r="I666" i="16"/>
  <c r="M666" i="16"/>
  <c r="J665" i="16"/>
  <c r="I665" i="16"/>
  <c r="M665" i="16"/>
  <c r="L665" i="16"/>
  <c r="J663" i="16"/>
  <c r="K663" i="16"/>
  <c r="H663" i="16"/>
  <c r="I663" i="16"/>
  <c r="L663" i="16"/>
  <c r="I662" i="16"/>
  <c r="M662" i="16"/>
  <c r="J661" i="16"/>
  <c r="K661" i="16"/>
  <c r="H661" i="16"/>
  <c r="J659" i="16"/>
  <c r="I659" i="16"/>
  <c r="M659" i="16"/>
  <c r="L659" i="16"/>
  <c r="H659" i="16"/>
  <c r="I658" i="16"/>
  <c r="M658" i="16"/>
  <c r="J657" i="16"/>
  <c r="I657" i="16"/>
  <c r="M657" i="16"/>
  <c r="L657" i="16"/>
  <c r="J655" i="16"/>
  <c r="K655" i="16"/>
  <c r="H655" i="16"/>
  <c r="M655" i="16"/>
  <c r="I654" i="16"/>
  <c r="M654" i="16"/>
  <c r="J653" i="16"/>
  <c r="K653" i="16"/>
  <c r="H653" i="16"/>
  <c r="J651" i="16"/>
  <c r="I651" i="16"/>
  <c r="M651" i="16"/>
  <c r="L651" i="16"/>
  <c r="K651" i="16"/>
  <c r="I650" i="16"/>
  <c r="M650" i="16"/>
  <c r="J649" i="16"/>
  <c r="I649" i="16"/>
  <c r="M649" i="16"/>
  <c r="L649" i="16"/>
  <c r="J647" i="16"/>
  <c r="K647" i="16"/>
  <c r="H647" i="16"/>
  <c r="I647" i="16"/>
  <c r="L647" i="16"/>
  <c r="I646" i="16"/>
  <c r="M646" i="16"/>
  <c r="J645" i="16"/>
  <c r="K645" i="16"/>
  <c r="H645" i="16"/>
  <c r="J643" i="16"/>
  <c r="I643" i="16"/>
  <c r="M643" i="16"/>
  <c r="L643" i="16"/>
  <c r="H643" i="16"/>
  <c r="I642" i="16"/>
  <c r="M642" i="16"/>
  <c r="J641" i="16"/>
  <c r="I641" i="16"/>
  <c r="M641" i="16"/>
  <c r="L641" i="16"/>
  <c r="J639" i="16"/>
  <c r="K639" i="16"/>
  <c r="H639" i="16"/>
  <c r="M639" i="16"/>
  <c r="I638" i="16"/>
  <c r="M638" i="16"/>
  <c r="J637" i="16"/>
  <c r="K637" i="16"/>
  <c r="H637" i="16"/>
  <c r="J635" i="16"/>
  <c r="I635" i="16"/>
  <c r="M635" i="16"/>
  <c r="L635" i="16"/>
  <c r="K635" i="16"/>
  <c r="I634" i="16"/>
  <c r="M634" i="16"/>
  <c r="J633" i="16"/>
  <c r="I633" i="16"/>
  <c r="M633" i="16"/>
  <c r="L633" i="16"/>
  <c r="J631" i="16"/>
  <c r="K631" i="16"/>
  <c r="H631" i="16"/>
  <c r="I631" i="16"/>
  <c r="L631" i="16"/>
  <c r="I630" i="16"/>
  <c r="M630" i="16"/>
  <c r="J629" i="16"/>
  <c r="K629" i="16"/>
  <c r="H629" i="16"/>
  <c r="J627" i="16"/>
  <c r="I627" i="16"/>
  <c r="M627" i="16"/>
  <c r="L627" i="16"/>
  <c r="H627" i="16"/>
  <c r="I626" i="16"/>
  <c r="M626" i="16"/>
  <c r="J625" i="16"/>
  <c r="I625" i="16"/>
  <c r="M625" i="16"/>
  <c r="L625" i="16"/>
  <c r="J623" i="16"/>
  <c r="K623" i="16"/>
  <c r="H623" i="16"/>
  <c r="M623" i="16"/>
  <c r="I622" i="16"/>
  <c r="M622" i="16"/>
  <c r="J621" i="16"/>
  <c r="K621" i="16"/>
  <c r="H621" i="16"/>
  <c r="J619" i="16"/>
  <c r="I619" i="16"/>
  <c r="M619" i="16"/>
  <c r="L619" i="16"/>
  <c r="K619" i="16"/>
  <c r="I618" i="16"/>
  <c r="M618" i="16"/>
  <c r="J617" i="16"/>
  <c r="I617" i="16"/>
  <c r="M617" i="16"/>
  <c r="L617" i="16"/>
  <c r="J615" i="16"/>
  <c r="K615" i="16"/>
  <c r="H615" i="16"/>
  <c r="I615" i="16"/>
  <c r="L615" i="16"/>
  <c r="I614" i="16"/>
  <c r="M614" i="16"/>
  <c r="J613" i="16"/>
  <c r="K613" i="16"/>
  <c r="H613" i="16"/>
  <c r="J611" i="16"/>
  <c r="I611" i="16"/>
  <c r="M611" i="16"/>
  <c r="L611" i="16"/>
  <c r="H611" i="16"/>
  <c r="I610" i="16"/>
  <c r="M610" i="16"/>
  <c r="J609" i="16"/>
  <c r="I609" i="16"/>
  <c r="M609" i="16"/>
  <c r="L609" i="16"/>
  <c r="J607" i="16"/>
  <c r="K607" i="16"/>
  <c r="H607" i="16"/>
  <c r="M607" i="16"/>
  <c r="I606" i="16"/>
  <c r="M606" i="16"/>
  <c r="J605" i="16"/>
  <c r="K605" i="16"/>
  <c r="H605" i="16"/>
  <c r="J603" i="16"/>
  <c r="I603" i="16"/>
  <c r="M603" i="16"/>
  <c r="L603" i="16"/>
  <c r="K603" i="16"/>
  <c r="I602" i="16"/>
  <c r="M602" i="16"/>
  <c r="J601" i="16"/>
  <c r="I601" i="16"/>
  <c r="M601" i="16"/>
  <c r="L601" i="16"/>
  <c r="J599" i="16"/>
  <c r="K599" i="16"/>
  <c r="H599" i="16"/>
  <c r="I599" i="16"/>
  <c r="L599" i="16"/>
  <c r="I598" i="16"/>
  <c r="M598" i="16"/>
  <c r="J597" i="16"/>
  <c r="K597" i="16"/>
  <c r="H597" i="16"/>
  <c r="J595" i="16"/>
  <c r="I595" i="16"/>
  <c r="M595" i="16"/>
  <c r="L595" i="16"/>
  <c r="H595" i="16"/>
  <c r="I594" i="16"/>
  <c r="M594" i="16"/>
  <c r="J593" i="16"/>
  <c r="I593" i="16"/>
  <c r="M593" i="16"/>
  <c r="L593" i="16"/>
  <c r="J591" i="16"/>
  <c r="K591" i="16"/>
  <c r="H591" i="16"/>
  <c r="M591" i="16"/>
  <c r="I590" i="16"/>
  <c r="M590" i="16"/>
  <c r="J589" i="16"/>
  <c r="K589" i="16"/>
  <c r="H589" i="16"/>
  <c r="J587" i="16"/>
  <c r="I587" i="16"/>
  <c r="M587" i="16"/>
  <c r="L587" i="16"/>
  <c r="K587" i="16"/>
  <c r="I586" i="16"/>
  <c r="M586" i="16"/>
  <c r="J585" i="16"/>
  <c r="I585" i="16"/>
  <c r="M585" i="16"/>
  <c r="L585" i="16"/>
  <c r="J583" i="16"/>
  <c r="K583" i="16"/>
  <c r="H583" i="16"/>
  <c r="I583" i="16"/>
  <c r="L583" i="16"/>
  <c r="I582" i="16"/>
  <c r="M582" i="16"/>
  <c r="J581" i="16"/>
  <c r="K581" i="16"/>
  <c r="H581" i="16"/>
  <c r="J579" i="16"/>
  <c r="I579" i="16"/>
  <c r="M579" i="16"/>
  <c r="L579" i="16"/>
  <c r="H579" i="16"/>
  <c r="I578" i="16"/>
  <c r="M578" i="16"/>
  <c r="J577" i="16"/>
  <c r="I577" i="16"/>
  <c r="M577" i="16"/>
  <c r="L577" i="16"/>
  <c r="J575" i="16"/>
  <c r="K575" i="16"/>
  <c r="H575" i="16"/>
  <c r="M575" i="16"/>
  <c r="I574" i="16"/>
  <c r="M574" i="16"/>
  <c r="J573" i="16"/>
  <c r="K573" i="16"/>
  <c r="H573" i="16"/>
  <c r="J571" i="16"/>
  <c r="I571" i="16"/>
  <c r="M571" i="16"/>
  <c r="L571" i="16"/>
  <c r="K571" i="16"/>
  <c r="I570" i="16"/>
  <c r="M570" i="16"/>
  <c r="J569" i="16"/>
  <c r="I569" i="16"/>
  <c r="M569" i="16"/>
  <c r="L569" i="16"/>
  <c r="J567" i="16"/>
  <c r="K567" i="16"/>
  <c r="H567" i="16"/>
  <c r="I567" i="16"/>
  <c r="L567" i="16"/>
  <c r="I566" i="16"/>
  <c r="M566" i="16"/>
  <c r="J565" i="16"/>
  <c r="K565" i="16"/>
  <c r="H565" i="16"/>
  <c r="J563" i="16"/>
  <c r="I563" i="16"/>
  <c r="M563" i="16"/>
  <c r="L563" i="16"/>
  <c r="H563" i="16"/>
  <c r="I562" i="16"/>
  <c r="M562" i="16"/>
  <c r="J561" i="16"/>
  <c r="I561" i="16"/>
  <c r="M561" i="16"/>
  <c r="L561" i="16"/>
  <c r="K559" i="16"/>
  <c r="H559" i="16"/>
  <c r="J559" i="16"/>
  <c r="M559" i="16"/>
  <c r="J557" i="16"/>
  <c r="I557" i="16"/>
  <c r="M557" i="16"/>
  <c r="L557" i="16"/>
  <c r="K555" i="16"/>
  <c r="H555" i="16"/>
  <c r="J555" i="16"/>
  <c r="J553" i="16"/>
  <c r="K553" i="16"/>
  <c r="H553" i="16"/>
  <c r="K551" i="16"/>
  <c r="H551" i="16"/>
  <c r="J551" i="16"/>
  <c r="I551" i="16"/>
  <c r="L551" i="16"/>
  <c r="K547" i="16"/>
  <c r="H547" i="16"/>
  <c r="J547" i="16"/>
  <c r="K543" i="16"/>
  <c r="H543" i="16"/>
  <c r="J543" i="16"/>
  <c r="M543" i="16"/>
  <c r="K539" i="16"/>
  <c r="H539" i="16"/>
  <c r="J539" i="16"/>
  <c r="K535" i="16"/>
  <c r="H535" i="16"/>
  <c r="J535" i="16"/>
  <c r="I535" i="16"/>
  <c r="L535" i="16"/>
  <c r="K531" i="16"/>
  <c r="H531" i="16"/>
  <c r="J531" i="16"/>
  <c r="K527" i="16"/>
  <c r="H527" i="16"/>
  <c r="J527" i="16"/>
  <c r="M527" i="16"/>
  <c r="K523" i="16"/>
  <c r="H523" i="16"/>
  <c r="J523" i="16"/>
  <c r="K519" i="16"/>
  <c r="H519" i="16"/>
  <c r="J519" i="16"/>
  <c r="I519" i="16"/>
  <c r="L519" i="16"/>
  <c r="K515" i="16"/>
  <c r="H515" i="16"/>
  <c r="J515" i="16"/>
  <c r="K511" i="16"/>
  <c r="H511" i="16"/>
  <c r="J511" i="16"/>
  <c r="M511" i="16"/>
  <c r="K507" i="16"/>
  <c r="H507" i="16"/>
  <c r="J507" i="16"/>
  <c r="K503" i="16"/>
  <c r="H503" i="16"/>
  <c r="J503" i="16"/>
  <c r="I503" i="16"/>
  <c r="L503" i="16"/>
  <c r="K499" i="16"/>
  <c r="H499" i="16"/>
  <c r="J499" i="16"/>
  <c r="K495" i="16"/>
  <c r="H495" i="16"/>
  <c r="J495" i="16"/>
  <c r="M495" i="16"/>
  <c r="K491" i="16"/>
  <c r="H491" i="16"/>
  <c r="J491" i="16"/>
  <c r="K487" i="16"/>
  <c r="H487" i="16"/>
  <c r="J487" i="16"/>
  <c r="I487" i="16"/>
  <c r="L487" i="16"/>
  <c r="L484" i="16"/>
  <c r="H484" i="16"/>
  <c r="J484" i="16"/>
  <c r="J488" i="16"/>
  <c r="J492" i="16"/>
  <c r="J496" i="16"/>
  <c r="J500" i="16"/>
  <c r="J504" i="16"/>
  <c r="J508" i="16"/>
  <c r="J512" i="16"/>
  <c r="J516" i="16"/>
  <c r="J520" i="16"/>
  <c r="J524" i="16"/>
  <c r="J528" i="16"/>
  <c r="J532" i="16"/>
  <c r="J536" i="16"/>
  <c r="J540" i="16"/>
  <c r="J544" i="16"/>
  <c r="J548" i="16"/>
  <c r="J552" i="16"/>
  <c r="J556" i="16"/>
  <c r="K484" i="16"/>
  <c r="M486" i="16"/>
  <c r="I486" i="16"/>
  <c r="M490" i="16"/>
  <c r="I490" i="16"/>
  <c r="M494" i="16"/>
  <c r="I494" i="16"/>
  <c r="M498" i="16"/>
  <c r="K500" i="16"/>
  <c r="M502" i="16"/>
  <c r="I502" i="16"/>
  <c r="M506" i="16"/>
  <c r="I506" i="16"/>
  <c r="M510" i="16"/>
  <c r="I510" i="16"/>
  <c r="M514" i="16"/>
  <c r="K516" i="16"/>
  <c r="M518" i="16"/>
  <c r="I518" i="16"/>
  <c r="M522" i="16"/>
  <c r="I522" i="16"/>
  <c r="M526" i="16"/>
  <c r="I526" i="16"/>
  <c r="M530" i="16"/>
  <c r="K532" i="16"/>
  <c r="M534" i="16"/>
  <c r="I534" i="16"/>
  <c r="M538" i="16"/>
  <c r="I538" i="16"/>
  <c r="M542" i="16"/>
  <c r="I542" i="16"/>
  <c r="M546" i="16"/>
  <c r="K548" i="16"/>
  <c r="M550" i="16"/>
  <c r="I550" i="16"/>
  <c r="M554" i="16"/>
  <c r="I554" i="16"/>
  <c r="M558" i="16"/>
  <c r="I558" i="16"/>
  <c r="J562" i="16"/>
  <c r="J566" i="16"/>
  <c r="J570" i="16"/>
  <c r="J574" i="16"/>
  <c r="J578" i="16"/>
  <c r="J582" i="16"/>
  <c r="J586" i="16"/>
  <c r="J590" i="16"/>
  <c r="J594" i="16"/>
  <c r="J598" i="16"/>
  <c r="J602" i="16"/>
  <c r="J606" i="16"/>
  <c r="J610" i="16"/>
  <c r="J614" i="16"/>
  <c r="J618" i="16"/>
  <c r="J622" i="16"/>
  <c r="J626" i="16"/>
  <c r="J630" i="16"/>
  <c r="J634" i="16"/>
  <c r="J638" i="16"/>
  <c r="J642" i="16"/>
  <c r="J646" i="16"/>
  <c r="J650" i="16"/>
  <c r="J654" i="16"/>
  <c r="J658" i="16"/>
  <c r="J662" i="16"/>
  <c r="J666" i="16"/>
  <c r="J670" i="16"/>
  <c r="J674" i="16"/>
  <c r="J678" i="16"/>
  <c r="J682" i="16"/>
  <c r="J686" i="16"/>
  <c r="J690" i="16"/>
  <c r="J694" i="16"/>
  <c r="J698" i="16"/>
  <c r="J702" i="16"/>
  <c r="J706" i="16"/>
  <c r="J710" i="16"/>
  <c r="J714" i="16"/>
  <c r="J718" i="16"/>
  <c r="J722" i="16"/>
  <c r="J726" i="16"/>
  <c r="J730" i="16"/>
  <c r="J734" i="16"/>
  <c r="J738" i="16"/>
  <c r="L485" i="16"/>
  <c r="M485" i="16"/>
  <c r="I485" i="16"/>
  <c r="H489" i="16"/>
  <c r="K489" i="16"/>
  <c r="L493" i="16"/>
  <c r="M493" i="16"/>
  <c r="I493" i="16"/>
  <c r="H497" i="16"/>
  <c r="K497" i="16"/>
  <c r="L501" i="16"/>
  <c r="M501" i="16"/>
  <c r="I501" i="16"/>
  <c r="H505" i="16"/>
  <c r="K505" i="16"/>
  <c r="L509" i="16"/>
  <c r="M509" i="16"/>
  <c r="I509" i="16"/>
  <c r="H513" i="16"/>
  <c r="K513" i="16"/>
  <c r="L517" i="16"/>
  <c r="M517" i="16"/>
  <c r="I517" i="16"/>
  <c r="H521" i="16"/>
  <c r="K521" i="16"/>
  <c r="L525" i="16"/>
  <c r="M525" i="16"/>
  <c r="I525" i="16"/>
  <c r="H529" i="16"/>
  <c r="K529" i="16"/>
  <c r="L533" i="16"/>
  <c r="M533" i="16"/>
  <c r="I533" i="16"/>
  <c r="H537" i="16"/>
  <c r="K537" i="16"/>
  <c r="L541" i="16"/>
  <c r="M541" i="16"/>
  <c r="I541" i="16"/>
  <c r="H545" i="16"/>
  <c r="K545" i="16"/>
  <c r="L549" i="16"/>
  <c r="M549" i="16"/>
  <c r="I549" i="16"/>
  <c r="M553" i="16"/>
  <c r="H557" i="16"/>
  <c r="M560" i="16"/>
  <c r="K562" i="16"/>
  <c r="I564" i="16"/>
  <c r="M568" i="16"/>
  <c r="K570" i="16"/>
  <c r="I572" i="16"/>
  <c r="M576" i="16"/>
  <c r="K578" i="16"/>
  <c r="I580" i="16"/>
  <c r="M584" i="16"/>
  <c r="K586" i="16"/>
  <c r="I588" i="16"/>
  <c r="M592" i="16"/>
  <c r="K594" i="16"/>
  <c r="I596" i="16"/>
  <c r="M600" i="16"/>
  <c r="K602" i="16"/>
  <c r="I604" i="16"/>
  <c r="M608" i="16"/>
  <c r="K610" i="16"/>
  <c r="I612" i="16"/>
  <c r="M616" i="16"/>
  <c r="K618" i="16"/>
  <c r="I620" i="16"/>
  <c r="M624" i="16"/>
  <c r="K626" i="16"/>
  <c r="I628" i="16"/>
  <c r="M632" i="16"/>
  <c r="K634" i="16"/>
  <c r="I636" i="16"/>
  <c r="M640" i="16"/>
  <c r="K642" i="16"/>
  <c r="I644" i="16"/>
  <c r="M648" i="16"/>
  <c r="K650" i="16"/>
  <c r="I652" i="16"/>
  <c r="M656" i="16"/>
  <c r="K658" i="16"/>
  <c r="I660" i="16"/>
  <c r="M664" i="16"/>
  <c r="K666" i="16"/>
  <c r="I668" i="16"/>
  <c r="M672" i="16"/>
  <c r="K674" i="16"/>
  <c r="I676" i="16"/>
  <c r="M680" i="16"/>
  <c r="K682" i="16"/>
  <c r="I684" i="16"/>
  <c r="M688" i="16"/>
  <c r="K690" i="16"/>
  <c r="I692" i="16"/>
  <c r="M696" i="16"/>
  <c r="K698" i="16"/>
  <c r="I700" i="16"/>
  <c r="M704" i="16"/>
  <c r="K706" i="16"/>
  <c r="I708" i="16"/>
  <c r="M712" i="16"/>
  <c r="K714" i="16"/>
  <c r="I716" i="16"/>
  <c r="M720" i="16"/>
  <c r="K722" i="16"/>
  <c r="I724" i="16"/>
  <c r="M728" i="16"/>
  <c r="K730" i="16"/>
  <c r="I732" i="16"/>
  <c r="M736" i="16"/>
  <c r="K738" i="16"/>
  <c r="L491" i="16"/>
  <c r="I491" i="16"/>
  <c r="M499" i="16"/>
  <c r="L507" i="16"/>
  <c r="I507" i="16"/>
  <c r="M515" i="16"/>
  <c r="L523" i="16"/>
  <c r="I523" i="16"/>
  <c r="M531" i="16"/>
  <c r="L539" i="16"/>
  <c r="I539" i="16"/>
  <c r="M547" i="16"/>
  <c r="L555" i="16"/>
  <c r="I555" i="16"/>
  <c r="K561" i="16"/>
  <c r="M565" i="16"/>
  <c r="H569" i="16"/>
  <c r="L573" i="16"/>
  <c r="I573" i="16"/>
  <c r="K577" i="16"/>
  <c r="M581" i="16"/>
  <c r="H585" i="16"/>
  <c r="L589" i="16"/>
  <c r="I589" i="16"/>
  <c r="K593" i="16"/>
  <c r="M597" i="16"/>
  <c r="H601" i="16"/>
  <c r="L605" i="16"/>
  <c r="I605" i="16"/>
  <c r="K609" i="16"/>
  <c r="M613" i="16"/>
  <c r="H617" i="16"/>
  <c r="L621" i="16"/>
  <c r="I621" i="16"/>
  <c r="K625" i="16"/>
  <c r="M629" i="16"/>
  <c r="H633" i="16"/>
  <c r="L637" i="16"/>
  <c r="I637" i="16"/>
  <c r="K641" i="16"/>
  <c r="M645" i="16"/>
  <c r="H649" i="16"/>
  <c r="L653" i="16"/>
  <c r="I653" i="16"/>
  <c r="K657" i="16"/>
  <c r="M661" i="16"/>
  <c r="H665" i="16"/>
  <c r="L669" i="16"/>
  <c r="I669" i="16"/>
  <c r="K673" i="16"/>
  <c r="M677" i="16"/>
  <c r="H681" i="16"/>
  <c r="L685" i="16"/>
  <c r="I685" i="16"/>
  <c r="K689" i="16"/>
  <c r="M693" i="16"/>
  <c r="H697" i="16"/>
  <c r="L701" i="16"/>
  <c r="I701" i="16"/>
  <c r="K705" i="16"/>
  <c r="I709" i="16"/>
  <c r="M717" i="16"/>
  <c r="L725" i="16"/>
  <c r="K729" i="16"/>
  <c r="H737" i="16"/>
  <c r="M487" i="16"/>
  <c r="I495" i="16"/>
  <c r="L511" i="16"/>
  <c r="M519" i="16"/>
  <c r="I527" i="16"/>
  <c r="L543" i="16"/>
  <c r="M551" i="16"/>
  <c r="I559" i="16"/>
  <c r="M567" i="16"/>
  <c r="L575" i="16"/>
  <c r="K579" i="16"/>
  <c r="H587" i="16"/>
  <c r="I591" i="16"/>
  <c r="M599" i="16"/>
  <c r="L607" i="16"/>
  <c r="K611" i="16"/>
  <c r="H619" i="16"/>
  <c r="I623" i="16"/>
  <c r="M631" i="16"/>
  <c r="L639" i="16"/>
  <c r="K643" i="16"/>
  <c r="H651" i="16"/>
  <c r="I655" i="16"/>
  <c r="M663" i="16"/>
  <c r="L671" i="16"/>
  <c r="K675" i="16"/>
  <c r="H683" i="16"/>
  <c r="I687" i="16"/>
  <c r="M695" i="16"/>
  <c r="L703" i="16"/>
  <c r="K707" i="16"/>
  <c r="H715" i="16"/>
  <c r="I719" i="16"/>
  <c r="M727" i="16"/>
  <c r="L735" i="16"/>
  <c r="B73" i="30"/>
  <c r="B73" i="25"/>
  <c r="C73" i="17"/>
  <c r="B72" i="30"/>
  <c r="B72" i="25"/>
  <c r="I1261" i="16"/>
  <c r="L1261" i="16"/>
  <c r="I1245" i="16"/>
  <c r="L1245" i="16"/>
  <c r="I1229" i="16"/>
  <c r="L1229" i="16"/>
  <c r="I1213" i="16"/>
  <c r="L1213" i="16"/>
  <c r="J1203" i="16"/>
  <c r="H1203" i="16"/>
  <c r="J1201" i="16"/>
  <c r="I1201" i="16"/>
  <c r="M1201" i="16"/>
  <c r="L1201" i="16"/>
  <c r="J1199" i="16"/>
  <c r="M1199" i="16"/>
  <c r="J1197" i="16"/>
  <c r="K1197" i="16"/>
  <c r="H1197" i="16"/>
  <c r="J1195" i="16"/>
  <c r="K1195" i="16"/>
  <c r="J1193" i="16"/>
  <c r="I1193" i="16"/>
  <c r="M1193" i="16"/>
  <c r="L1193" i="16"/>
  <c r="J1191" i="16"/>
  <c r="I1191" i="16"/>
  <c r="L1191" i="16"/>
  <c r="J1189" i="16"/>
  <c r="K1189" i="16"/>
  <c r="H1189" i="16"/>
  <c r="J1187" i="16"/>
  <c r="H1187" i="16"/>
  <c r="J1185" i="16"/>
  <c r="I1185" i="16"/>
  <c r="M1185" i="16"/>
  <c r="L1185" i="16"/>
  <c r="J1183" i="16"/>
  <c r="M1183" i="16"/>
  <c r="J1181" i="16"/>
  <c r="K1181" i="16"/>
  <c r="H1181" i="16"/>
  <c r="J1179" i="16"/>
  <c r="K1179" i="16"/>
  <c r="J1177" i="16"/>
  <c r="I1177" i="16"/>
  <c r="M1177" i="16"/>
  <c r="L1177" i="16"/>
  <c r="J1175" i="16"/>
  <c r="I1175" i="16"/>
  <c r="L1175" i="16"/>
  <c r="J1173" i="16"/>
  <c r="K1173" i="16"/>
  <c r="H1173" i="16"/>
  <c r="J1171" i="16"/>
  <c r="H1171" i="16"/>
  <c r="J1169" i="16"/>
  <c r="I1169" i="16"/>
  <c r="M1169" i="16"/>
  <c r="L1169" i="16"/>
  <c r="J1167" i="16"/>
  <c r="M1167" i="16"/>
  <c r="J1165" i="16"/>
  <c r="K1165" i="16"/>
  <c r="H1165" i="16"/>
  <c r="J1163" i="16"/>
  <c r="K1163" i="16"/>
  <c r="J1161" i="16"/>
  <c r="I1161" i="16"/>
  <c r="M1161" i="16"/>
  <c r="L1161" i="16"/>
  <c r="I1062" i="16"/>
  <c r="L1062" i="16"/>
  <c r="H961" i="16"/>
  <c r="L961" i="16"/>
  <c r="L99" i="16"/>
  <c r="H99" i="16"/>
  <c r="I73" i="23"/>
  <c r="I72" i="23"/>
  <c r="I71" i="23"/>
  <c r="I69" i="23"/>
  <c r="I67" i="23"/>
  <c r="I66" i="23"/>
  <c r="I65" i="23"/>
  <c r="I63" i="23"/>
  <c r="I61" i="23"/>
  <c r="I59" i="23"/>
  <c r="I57" i="23"/>
  <c r="I56" i="23"/>
  <c r="I55" i="23"/>
  <c r="I53" i="23"/>
  <c r="I51" i="23"/>
  <c r="I50" i="23"/>
  <c r="I49" i="23"/>
  <c r="I47" i="23"/>
  <c r="I45" i="23"/>
  <c r="I43" i="23"/>
  <c r="I41" i="23"/>
  <c r="H72" i="23"/>
  <c r="H70" i="23"/>
  <c r="H69" i="23"/>
  <c r="H68" i="23"/>
  <c r="H66" i="23"/>
  <c r="H64" i="23"/>
  <c r="H62" i="23"/>
  <c r="H60" i="23"/>
  <c r="H59" i="23"/>
  <c r="H58" i="23"/>
  <c r="H56" i="23"/>
  <c r="H54" i="23"/>
  <c r="H53" i="23"/>
  <c r="H52" i="23"/>
  <c r="H50" i="23"/>
  <c r="H48" i="23"/>
  <c r="H46" i="23"/>
  <c r="H44" i="23"/>
  <c r="H43" i="23"/>
  <c r="H42" i="23"/>
  <c r="I3" i="24"/>
  <c r="H868" i="16"/>
  <c r="K3" i="23"/>
  <c r="J73" i="23"/>
  <c r="J71" i="23"/>
  <c r="J69" i="23"/>
  <c r="J68" i="23"/>
  <c r="J65" i="23"/>
  <c r="J61" i="23"/>
  <c r="J58" i="23"/>
  <c r="J57" i="23"/>
  <c r="J53" i="23"/>
  <c r="J52" i="23"/>
  <c r="J51" i="23"/>
  <c r="J49" i="23"/>
  <c r="J47" i="23"/>
  <c r="J45" i="23"/>
  <c r="J42" i="23"/>
  <c r="J41" i="23"/>
  <c r="J3" i="25"/>
  <c r="H73" i="17"/>
  <c r="H72" i="17"/>
  <c r="H71" i="17"/>
  <c r="H70" i="17"/>
  <c r="H68" i="17"/>
  <c r="H66" i="17"/>
  <c r="H65" i="17"/>
  <c r="H64" i="17"/>
  <c r="H63" i="17"/>
  <c r="H62" i="17"/>
  <c r="H60" i="17"/>
  <c r="H58" i="17"/>
  <c r="H57" i="17"/>
  <c r="H56" i="17"/>
  <c r="H55" i="17"/>
  <c r="H54" i="17"/>
  <c r="H52" i="17"/>
  <c r="H50" i="17"/>
  <c r="H49" i="17"/>
  <c r="H48" i="17"/>
  <c r="H47" i="17"/>
  <c r="H46" i="17"/>
  <c r="H44" i="17"/>
  <c r="H42" i="17"/>
  <c r="H41" i="17"/>
  <c r="G4" i="17"/>
  <c r="G73" i="17"/>
  <c r="G71" i="17"/>
  <c r="G70" i="17"/>
  <c r="G66" i="17"/>
  <c r="G65" i="17"/>
  <c r="G64" i="17"/>
  <c r="G63" i="17"/>
  <c r="G62" i="17"/>
  <c r="G60" i="17"/>
  <c r="G58" i="17"/>
  <c r="G57" i="17"/>
  <c r="G55" i="17"/>
  <c r="G54" i="17"/>
  <c r="G52" i="17"/>
  <c r="G50" i="17"/>
  <c r="G49" i="17"/>
  <c r="G47" i="17"/>
  <c r="G46" i="17"/>
  <c r="G44" i="17"/>
  <c r="G42" i="17"/>
  <c r="G41" i="17"/>
  <c r="C45" i="31"/>
  <c r="H3" i="19"/>
  <c r="I3" i="17"/>
  <c r="C50" i="25"/>
  <c r="L1380" i="16"/>
  <c r="M1380" i="16"/>
  <c r="J1379" i="16"/>
  <c r="H1379" i="16"/>
  <c r="J1377" i="16"/>
  <c r="I1377" i="16"/>
  <c r="M1377" i="16"/>
  <c r="L1377" i="16"/>
  <c r="L1376" i="16"/>
  <c r="I1376" i="16"/>
  <c r="J1375" i="16"/>
  <c r="M1375" i="16"/>
  <c r="H1374" i="16"/>
  <c r="K1374" i="16"/>
  <c r="J1373" i="16"/>
  <c r="K1373" i="16"/>
  <c r="H1373" i="16"/>
  <c r="L1372" i="16"/>
  <c r="M1372" i="16"/>
  <c r="J1371" i="16"/>
  <c r="K1371" i="16"/>
  <c r="J1369" i="16"/>
  <c r="I1369" i="16"/>
  <c r="M1369" i="16"/>
  <c r="L1369" i="16"/>
  <c r="L1368" i="16"/>
  <c r="I1368" i="16"/>
  <c r="J1367" i="16"/>
  <c r="I1367" i="16"/>
  <c r="L1367" i="16"/>
  <c r="H1366" i="16"/>
  <c r="K1366" i="16"/>
  <c r="J1365" i="16"/>
  <c r="K1365" i="16"/>
  <c r="H1365" i="16"/>
  <c r="L1364" i="16"/>
  <c r="M1364" i="16"/>
  <c r="J1363" i="16"/>
  <c r="H1363" i="16"/>
  <c r="J1361" i="16"/>
  <c r="I1361" i="16"/>
  <c r="M1361" i="16"/>
  <c r="L1361" i="16"/>
  <c r="L1360" i="16"/>
  <c r="I1360" i="16"/>
  <c r="J1359" i="16"/>
  <c r="M1359" i="16"/>
  <c r="H1358" i="16"/>
  <c r="K1358" i="16"/>
  <c r="J1357" i="16"/>
  <c r="K1357" i="16"/>
  <c r="H1357" i="16"/>
  <c r="L1356" i="16"/>
  <c r="M1356" i="16"/>
  <c r="J1355" i="16"/>
  <c r="K1355" i="16"/>
  <c r="J1353" i="16"/>
  <c r="I1353" i="16"/>
  <c r="M1353" i="16"/>
  <c r="L1353" i="16"/>
  <c r="L1352" i="16"/>
  <c r="I1352" i="16"/>
  <c r="J1351" i="16"/>
  <c r="I1351" i="16"/>
  <c r="L1351" i="16"/>
  <c r="H1350" i="16"/>
  <c r="K1350" i="16"/>
  <c r="J1349" i="16"/>
  <c r="K1349" i="16"/>
  <c r="H1349" i="16"/>
  <c r="L1348" i="16"/>
  <c r="M1348" i="16"/>
  <c r="J1347" i="16"/>
  <c r="H1347" i="16"/>
  <c r="J1345" i="16"/>
  <c r="I1345" i="16"/>
  <c r="M1345" i="16"/>
  <c r="L1345" i="16"/>
  <c r="L1344" i="16"/>
  <c r="I1344" i="16"/>
  <c r="J1343" i="16"/>
  <c r="M1343" i="16"/>
  <c r="H1342" i="16"/>
  <c r="K1342" i="16"/>
  <c r="J1341" i="16"/>
  <c r="K1341" i="16"/>
  <c r="H1341" i="16"/>
  <c r="L1340" i="16"/>
  <c r="M1340" i="16"/>
  <c r="J1339" i="16"/>
  <c r="K1339" i="16"/>
  <c r="J1337" i="16"/>
  <c r="I1337" i="16"/>
  <c r="M1337" i="16"/>
  <c r="L1337" i="16"/>
  <c r="L1336" i="16"/>
  <c r="I1336" i="16"/>
  <c r="J1335" i="16"/>
  <c r="I1335" i="16"/>
  <c r="L1335" i="16"/>
  <c r="H1334" i="16"/>
  <c r="K1334" i="16"/>
  <c r="J1333" i="16"/>
  <c r="K1333" i="16"/>
  <c r="H1333" i="16"/>
  <c r="L1332" i="16"/>
  <c r="M1332" i="16"/>
  <c r="J1331" i="16"/>
  <c r="H1331" i="16"/>
  <c r="J1329" i="16"/>
  <c r="I1329" i="16"/>
  <c r="M1329" i="16"/>
  <c r="L1329" i="16"/>
  <c r="L1328" i="16"/>
  <c r="I1328" i="16"/>
  <c r="J1327" i="16"/>
  <c r="M1327" i="16"/>
  <c r="H1326" i="16"/>
  <c r="K1326" i="16"/>
  <c r="J1325" i="16"/>
  <c r="K1325" i="16"/>
  <c r="H1325" i="16"/>
  <c r="L1324" i="16"/>
  <c r="M1324" i="16"/>
  <c r="J1323" i="16"/>
  <c r="K1323" i="16"/>
  <c r="J1321" i="16"/>
  <c r="I1321" i="16"/>
  <c r="M1321" i="16"/>
  <c r="L1321" i="16"/>
  <c r="L1320" i="16"/>
  <c r="I1320" i="16"/>
  <c r="J1319" i="16"/>
  <c r="I1319" i="16"/>
  <c r="L1319" i="16"/>
  <c r="H1318" i="16"/>
  <c r="K1318" i="16"/>
  <c r="J1317" i="16"/>
  <c r="K1317" i="16"/>
  <c r="H1317" i="16"/>
  <c r="J1159" i="16"/>
  <c r="I1159" i="16"/>
  <c r="L1159" i="16"/>
  <c r="J1157" i="16"/>
  <c r="I1157" i="16"/>
  <c r="M1157" i="16"/>
  <c r="K1070" i="16"/>
  <c r="H1070" i="16"/>
  <c r="J1070" i="16"/>
  <c r="K1062" i="16"/>
  <c r="H1062" i="16"/>
  <c r="J1062" i="16"/>
  <c r="K1054" i="16"/>
  <c r="H1054" i="16"/>
  <c r="J1054" i="16"/>
  <c r="K1046" i="16"/>
  <c r="H1046" i="16"/>
  <c r="J1046" i="16"/>
  <c r="K1038" i="16"/>
  <c r="H1038" i="16"/>
  <c r="J1038" i="16"/>
  <c r="K1030" i="16"/>
  <c r="H1030" i="16"/>
  <c r="J1030" i="16"/>
  <c r="H1025" i="16"/>
  <c r="L1025" i="16"/>
  <c r="C35" i="17"/>
  <c r="B35" i="19"/>
  <c r="C35" i="19" s="1"/>
  <c r="C34" i="17"/>
  <c r="B34" i="19"/>
  <c r="C33" i="17"/>
  <c r="B33" i="19"/>
  <c r="C10" i="17"/>
  <c r="B10" i="23"/>
  <c r="C10" i="23" s="1"/>
  <c r="J1475" i="16"/>
  <c r="K1475" i="16"/>
  <c r="H1475" i="16"/>
  <c r="L1474" i="16"/>
  <c r="I1474" i="16"/>
  <c r="M1474" i="16"/>
  <c r="H1472" i="16"/>
  <c r="M1472" i="16"/>
  <c r="I1471" i="16"/>
  <c r="H1471" i="16"/>
  <c r="J1471" i="16"/>
  <c r="H1470" i="16"/>
  <c r="K1470" i="16"/>
  <c r="J1469" i="16"/>
  <c r="H1469" i="16"/>
  <c r="L1468" i="16"/>
  <c r="I1468" i="16"/>
  <c r="M1468" i="16"/>
  <c r="J1467" i="16"/>
  <c r="I1467" i="16"/>
  <c r="M1467" i="16"/>
  <c r="L1467" i="16"/>
  <c r="H1466" i="16"/>
  <c r="K1466" i="16"/>
  <c r="J1465" i="16"/>
  <c r="M1465" i="16"/>
  <c r="L1464" i="16"/>
  <c r="I1464" i="16"/>
  <c r="M1464" i="16"/>
  <c r="J1461" i="16"/>
  <c r="K1461" i="16"/>
  <c r="H1460" i="16"/>
  <c r="M1460" i="16"/>
  <c r="J1459" i="16"/>
  <c r="M1459" i="16"/>
  <c r="J1457" i="16"/>
  <c r="I1457" i="16"/>
  <c r="M1457" i="16"/>
  <c r="L1457" i="16"/>
  <c r="H1456" i="16"/>
  <c r="I1456" i="16"/>
  <c r="M1456" i="16"/>
  <c r="J1455" i="16"/>
  <c r="K1455" i="16"/>
  <c r="J1453" i="16"/>
  <c r="H1453" i="16"/>
  <c r="H1452" i="16"/>
  <c r="M1452" i="16"/>
  <c r="I1451" i="16"/>
  <c r="M1451" i="16"/>
  <c r="L1451" i="16"/>
  <c r="J1451" i="16"/>
  <c r="H1450" i="16"/>
  <c r="K1450" i="16"/>
  <c r="J1449" i="16"/>
  <c r="M1449" i="16"/>
  <c r="L1448" i="16"/>
  <c r="I1448" i="16"/>
  <c r="J1447" i="16"/>
  <c r="M1447" i="16"/>
  <c r="H1446" i="16"/>
  <c r="I1446" i="16"/>
  <c r="J1445" i="16"/>
  <c r="I1445" i="16"/>
  <c r="M1445" i="16"/>
  <c r="L1445" i="16"/>
  <c r="L1268" i="16"/>
  <c r="I1268" i="16"/>
  <c r="M1268" i="16"/>
  <c r="J1267" i="16"/>
  <c r="H1267" i="16"/>
  <c r="H1266" i="16"/>
  <c r="K1266" i="16"/>
  <c r="J1265" i="16"/>
  <c r="I1265" i="16"/>
  <c r="M1265" i="16"/>
  <c r="L1265" i="16"/>
  <c r="L1264" i="16"/>
  <c r="I1264" i="16"/>
  <c r="M1264" i="16"/>
  <c r="J1263" i="16"/>
  <c r="M1263" i="16"/>
  <c r="H1262" i="16"/>
  <c r="K1262" i="16"/>
  <c r="J1261" i="16"/>
  <c r="K1261" i="16"/>
  <c r="H1261" i="16"/>
  <c r="L1260" i="16"/>
  <c r="I1260" i="16"/>
  <c r="M1260" i="16"/>
  <c r="J1259" i="16"/>
  <c r="K1259" i="16"/>
  <c r="H1258" i="16"/>
  <c r="K1258" i="16"/>
  <c r="J1257" i="16"/>
  <c r="I1257" i="16"/>
  <c r="M1257" i="16"/>
  <c r="L1257" i="16"/>
  <c r="L1256" i="16"/>
  <c r="I1256" i="16"/>
  <c r="M1256" i="16"/>
  <c r="J1255" i="16"/>
  <c r="I1255" i="16"/>
  <c r="L1255" i="16"/>
  <c r="H1254" i="16"/>
  <c r="K1254" i="16"/>
  <c r="J1253" i="16"/>
  <c r="K1253" i="16"/>
  <c r="H1253" i="16"/>
  <c r="L1252" i="16"/>
  <c r="I1252" i="16"/>
  <c r="M1252" i="16"/>
  <c r="J1251" i="16"/>
  <c r="H1251" i="16"/>
  <c r="H1250" i="16"/>
  <c r="K1250" i="16"/>
  <c r="J1249" i="16"/>
  <c r="I1249" i="16"/>
  <c r="M1249" i="16"/>
  <c r="L1249" i="16"/>
  <c r="L1248" i="16"/>
  <c r="I1248" i="16"/>
  <c r="M1248" i="16"/>
  <c r="J1247" i="16"/>
  <c r="M1247" i="16"/>
  <c r="H1246" i="16"/>
  <c r="K1246" i="16"/>
  <c r="J1245" i="16"/>
  <c r="K1245" i="16"/>
  <c r="H1245" i="16"/>
  <c r="L1244" i="16"/>
  <c r="I1244" i="16"/>
  <c r="M1244" i="16"/>
  <c r="J1243" i="16"/>
  <c r="K1243" i="16"/>
  <c r="H1242" i="16"/>
  <c r="K1242" i="16"/>
  <c r="J1241" i="16"/>
  <c r="I1241" i="16"/>
  <c r="M1241" i="16"/>
  <c r="L1241" i="16"/>
  <c r="J1239" i="16"/>
  <c r="I1239" i="16"/>
  <c r="L1239" i="16"/>
  <c r="J1237" i="16"/>
  <c r="K1237" i="16"/>
  <c r="H1237" i="16"/>
  <c r="J1235" i="16"/>
  <c r="H1235" i="16"/>
  <c r="J1233" i="16"/>
  <c r="I1233" i="16"/>
  <c r="M1233" i="16"/>
  <c r="L1233" i="16"/>
  <c r="J1231" i="16"/>
  <c r="M1231" i="16"/>
  <c r="J1229" i="16"/>
  <c r="K1229" i="16"/>
  <c r="H1229" i="16"/>
  <c r="J1227" i="16"/>
  <c r="K1227" i="16"/>
  <c r="J1225" i="16"/>
  <c r="I1225" i="16"/>
  <c r="M1225" i="16"/>
  <c r="L1225" i="16"/>
  <c r="J1223" i="16"/>
  <c r="I1223" i="16"/>
  <c r="L1223" i="16"/>
  <c r="J1221" i="16"/>
  <c r="K1221" i="16"/>
  <c r="H1221" i="16"/>
  <c r="J1219" i="16"/>
  <c r="H1219" i="16"/>
  <c r="J1217" i="16"/>
  <c r="I1217" i="16"/>
  <c r="M1217" i="16"/>
  <c r="L1217" i="16"/>
  <c r="J1215" i="16"/>
  <c r="M1215" i="16"/>
  <c r="J1213" i="16"/>
  <c r="K1213" i="16"/>
  <c r="H1213" i="16"/>
  <c r="J1211" i="16"/>
  <c r="K1211" i="16"/>
  <c r="J1209" i="16"/>
  <c r="I1209" i="16"/>
  <c r="M1209" i="16"/>
  <c r="L1209" i="16"/>
  <c r="J1207" i="16"/>
  <c r="I1207" i="16"/>
  <c r="L1207" i="16"/>
  <c r="J1205" i="16"/>
  <c r="K1205" i="16"/>
  <c r="H1205" i="16"/>
  <c r="K958" i="16"/>
  <c r="H958" i="16"/>
  <c r="J958" i="16"/>
  <c r="K950" i="16"/>
  <c r="H950" i="16"/>
  <c r="J950" i="16"/>
  <c r="K942" i="16"/>
  <c r="H942" i="16"/>
  <c r="J942" i="16"/>
  <c r="K934" i="16"/>
  <c r="H934" i="16"/>
  <c r="J934" i="16"/>
  <c r="H929" i="16"/>
  <c r="L929" i="16"/>
  <c r="H548" i="16"/>
  <c r="H420" i="16"/>
  <c r="L290" i="16"/>
  <c r="H163" i="16"/>
  <c r="L34" i="16"/>
  <c r="C57" i="24"/>
  <c r="C49" i="51"/>
  <c r="H900" i="16"/>
  <c r="H516" i="16"/>
  <c r="H452" i="16"/>
  <c r="H388" i="16"/>
  <c r="H324" i="16"/>
  <c r="L258" i="16"/>
  <c r="H195" i="16"/>
  <c r="H131" i="16"/>
  <c r="L66" i="16"/>
  <c r="L2" i="16"/>
  <c r="G4" i="23" s="1"/>
  <c r="B50" i="24"/>
  <c r="B49" i="23"/>
  <c r="B48" i="24"/>
  <c r="B61" i="19"/>
  <c r="B73" i="23"/>
  <c r="B72" i="23"/>
  <c r="B61" i="23"/>
  <c r="B58" i="24"/>
  <c r="B46" i="25"/>
  <c r="B73" i="34"/>
  <c r="L1057" i="16"/>
  <c r="L993" i="16"/>
  <c r="K1469" i="16"/>
  <c r="M1435" i="16"/>
  <c r="H1443" i="16"/>
  <c r="L1471" i="16"/>
  <c r="M1471" i="16"/>
  <c r="B14" i="19"/>
  <c r="B35" i="23"/>
  <c r="B43" i="24"/>
  <c r="B35" i="24"/>
  <c r="B34" i="24"/>
  <c r="B33" i="24"/>
  <c r="B26" i="24"/>
  <c r="B25" i="24"/>
  <c r="B22" i="24"/>
  <c r="B11" i="24"/>
  <c r="B10" i="24"/>
  <c r="H1468" i="16"/>
  <c r="L1466" i="16"/>
  <c r="L1073" i="16"/>
  <c r="L1041" i="16"/>
  <c r="L1009" i="16"/>
  <c r="L977" i="16"/>
  <c r="L945" i="16"/>
  <c r="L913" i="16"/>
  <c r="H884" i="16"/>
  <c r="H852" i="16"/>
  <c r="H532" i="16"/>
  <c r="H500" i="16"/>
  <c r="H468" i="16"/>
  <c r="H436" i="16"/>
  <c r="H404" i="16"/>
  <c r="H372" i="16"/>
  <c r="H340" i="16"/>
  <c r="L306" i="16"/>
  <c r="L274" i="16"/>
  <c r="L242" i="16"/>
  <c r="H211" i="16"/>
  <c r="H179" i="16"/>
  <c r="H147" i="16"/>
  <c r="H115" i="16"/>
  <c r="L82" i="16"/>
  <c r="L50" i="16"/>
  <c r="L18" i="16"/>
  <c r="B18" i="51"/>
  <c r="C18" i="51" s="1"/>
  <c r="B67" i="19"/>
  <c r="B24" i="19"/>
  <c r="B21" i="23"/>
  <c r="C21" i="23" s="1"/>
  <c r="B35" i="30"/>
  <c r="B34" i="30"/>
  <c r="B35" i="34"/>
  <c r="B34" i="34"/>
  <c r="H1474" i="16"/>
  <c r="L1456" i="16"/>
  <c r="L1436" i="16"/>
  <c r="H1082" i="16"/>
  <c r="M1082" i="16"/>
  <c r="H1080" i="16"/>
  <c r="M1080" i="16"/>
  <c r="L1065" i="16"/>
  <c r="L1049" i="16"/>
  <c r="L1033" i="16"/>
  <c r="L1017" i="16"/>
  <c r="L1001" i="16"/>
  <c r="L985" i="16"/>
  <c r="L969" i="16"/>
  <c r="L953" i="16"/>
  <c r="L937" i="16"/>
  <c r="L921" i="16"/>
  <c r="L905" i="16"/>
  <c r="H890" i="16"/>
  <c r="H874" i="16"/>
  <c r="H858" i="16"/>
  <c r="H554" i="16"/>
  <c r="H538" i="16"/>
  <c r="H522" i="16"/>
  <c r="H506" i="16"/>
  <c r="H490" i="16"/>
  <c r="H474" i="16"/>
  <c r="H458" i="16"/>
  <c r="H442" i="16"/>
  <c r="H426" i="16"/>
  <c r="H410" i="16"/>
  <c r="H394" i="16"/>
  <c r="H378" i="16"/>
  <c r="H362" i="16"/>
  <c r="H346" i="16"/>
  <c r="H330" i="16"/>
  <c r="L314" i="16"/>
  <c r="L298" i="16"/>
  <c r="L282" i="16"/>
  <c r="J16" i="23" s="1"/>
  <c r="L266" i="16"/>
  <c r="L250" i="16"/>
  <c r="L234" i="16"/>
  <c r="H201" i="16"/>
  <c r="H185" i="16"/>
  <c r="H169" i="16"/>
  <c r="H153" i="16"/>
  <c r="H137" i="16"/>
  <c r="H121" i="16"/>
  <c r="H105" i="16"/>
  <c r="H89" i="16"/>
  <c r="L74" i="16"/>
  <c r="L58" i="16"/>
  <c r="L42" i="16"/>
  <c r="L26" i="16"/>
  <c r="L10" i="16"/>
  <c r="G11" i="17"/>
  <c r="G19" i="17"/>
  <c r="G27" i="17"/>
  <c r="G35" i="17"/>
  <c r="H4" i="23"/>
  <c r="H8" i="17"/>
  <c r="H12" i="23"/>
  <c r="H16" i="17"/>
  <c r="H20" i="23"/>
  <c r="G9" i="17"/>
  <c r="G17" i="17"/>
  <c r="G25" i="17"/>
  <c r="H6" i="17"/>
  <c r="H14" i="17"/>
  <c r="H23" i="23"/>
  <c r="H27" i="17"/>
  <c r="H31" i="23"/>
  <c r="H35" i="17"/>
  <c r="I12" i="23"/>
  <c r="I20" i="23"/>
  <c r="I28" i="23"/>
  <c r="I36" i="23"/>
  <c r="H25" i="23"/>
  <c r="H33" i="23"/>
  <c r="I22" i="23"/>
  <c r="I30" i="23"/>
  <c r="J11" i="23"/>
  <c r="J34" i="23"/>
  <c r="H29" i="23"/>
  <c r="H37" i="23"/>
  <c r="I18" i="23"/>
  <c r="I26" i="23"/>
  <c r="I34" i="23"/>
  <c r="J15" i="23"/>
  <c r="B52" i="30"/>
  <c r="B51" i="30"/>
  <c r="B50" i="34"/>
  <c r="C50" i="34" s="1"/>
  <c r="B50" i="30"/>
  <c r="B49" i="30"/>
  <c r="B48" i="30"/>
  <c r="B47" i="30"/>
  <c r="B46" i="30"/>
  <c r="B45" i="30"/>
  <c r="B44" i="30"/>
  <c r="B67" i="30"/>
  <c r="B66" i="30"/>
  <c r="B65" i="30"/>
  <c r="B55" i="30"/>
  <c r="B54" i="30"/>
  <c r="B53" i="30"/>
  <c r="C36" i="17"/>
  <c r="B13" i="34"/>
  <c r="C13" i="34" s="1"/>
  <c r="C13" i="17"/>
  <c r="B12" i="34"/>
  <c r="C12" i="17"/>
  <c r="H1156" i="16"/>
  <c r="M1156" i="16"/>
  <c r="H1154" i="16"/>
  <c r="M1154" i="16"/>
  <c r="H1152" i="16"/>
  <c r="M1152" i="16"/>
  <c r="H1150" i="16"/>
  <c r="M1150" i="16"/>
  <c r="H1148" i="16"/>
  <c r="M1148" i="16"/>
  <c r="H1146" i="16"/>
  <c r="M1146" i="16"/>
  <c r="H1144" i="16"/>
  <c r="M1144" i="16"/>
  <c r="H1142" i="16"/>
  <c r="M1142" i="16"/>
  <c r="H1140" i="16"/>
  <c r="M1140" i="16"/>
  <c r="H1138" i="16"/>
  <c r="M1138" i="16"/>
  <c r="H1136" i="16"/>
  <c r="M1136" i="16"/>
  <c r="H1134" i="16"/>
  <c r="M1134" i="16"/>
  <c r="H1132" i="16"/>
  <c r="M1132" i="16"/>
  <c r="H1130" i="16"/>
  <c r="M1130" i="16"/>
  <c r="H1128" i="16"/>
  <c r="M1128" i="16"/>
  <c r="H1126" i="16"/>
  <c r="M1126" i="16"/>
  <c r="H1124" i="16"/>
  <c r="M1124" i="16"/>
  <c r="H1122" i="16"/>
  <c r="M1122" i="16"/>
  <c r="H1120" i="16"/>
  <c r="M1120" i="16"/>
  <c r="H1118" i="16"/>
  <c r="M1118" i="16"/>
  <c r="H1116" i="16"/>
  <c r="M1116" i="16"/>
  <c r="H1114" i="16"/>
  <c r="M1114" i="16"/>
  <c r="H1112" i="16"/>
  <c r="M1112" i="16"/>
  <c r="H1110" i="16"/>
  <c r="M1110" i="16"/>
  <c r="H1108" i="16"/>
  <c r="M1108" i="16"/>
  <c r="H1106" i="16"/>
  <c r="M1106" i="16"/>
  <c r="H1104" i="16"/>
  <c r="M1104" i="16"/>
  <c r="H1102" i="16"/>
  <c r="M1102" i="16"/>
  <c r="H1100" i="16"/>
  <c r="M1100" i="16"/>
  <c r="H1098" i="16"/>
  <c r="M1098" i="16"/>
  <c r="H1096" i="16"/>
  <c r="M1096" i="16"/>
  <c r="H1094" i="16"/>
  <c r="M1094" i="16"/>
  <c r="H1092" i="16"/>
  <c r="M1092" i="16"/>
  <c r="H1090" i="16"/>
  <c r="M1090" i="16"/>
  <c r="H1088" i="16"/>
  <c r="M1088" i="16"/>
  <c r="H1086" i="16"/>
  <c r="M1086" i="16"/>
  <c r="H1084" i="16"/>
  <c r="M1084" i="16"/>
  <c r="H1078" i="16"/>
  <c r="M1078" i="16"/>
  <c r="H1069" i="16"/>
  <c r="H1063" i="16"/>
  <c r="H1053" i="16"/>
  <c r="H1047" i="16"/>
  <c r="H1037" i="16"/>
  <c r="H1031" i="16"/>
  <c r="H1021" i="16"/>
  <c r="H1015" i="16"/>
  <c r="H1005" i="16"/>
  <c r="H999" i="16"/>
  <c r="H989" i="16"/>
  <c r="H983" i="16"/>
  <c r="H973" i="16"/>
  <c r="H967" i="16"/>
  <c r="H957" i="16"/>
  <c r="H951" i="16"/>
  <c r="H941" i="16"/>
  <c r="H935" i="16"/>
  <c r="H925" i="16"/>
  <c r="H919" i="16"/>
  <c r="H909" i="16"/>
  <c r="L902" i="16"/>
  <c r="L894" i="16"/>
  <c r="L886" i="16"/>
  <c r="L878" i="16"/>
  <c r="L870" i="16"/>
  <c r="L862" i="16"/>
  <c r="L854" i="16"/>
  <c r="L558" i="16"/>
  <c r="L550" i="16"/>
  <c r="L542" i="16"/>
  <c r="L534" i="16"/>
  <c r="L526" i="16"/>
  <c r="L518" i="16"/>
  <c r="L510" i="16"/>
  <c r="L502" i="16"/>
  <c r="L494" i="16"/>
  <c r="L486" i="16"/>
  <c r="L478" i="16"/>
  <c r="L470" i="16"/>
  <c r="L462" i="16"/>
  <c r="L454" i="16"/>
  <c r="L446" i="16"/>
  <c r="L438" i="16"/>
  <c r="L430" i="16"/>
  <c r="L422" i="16"/>
  <c r="L414" i="16"/>
  <c r="L406" i="16"/>
  <c r="L398" i="16"/>
  <c r="L390" i="16"/>
  <c r="L382" i="16"/>
  <c r="L374" i="16"/>
  <c r="L366" i="16"/>
  <c r="L358" i="16"/>
  <c r="L350" i="16"/>
  <c r="L342" i="16"/>
  <c r="L334" i="16"/>
  <c r="L326" i="16"/>
  <c r="H318" i="16"/>
  <c r="H312" i="16"/>
  <c r="H302" i="16"/>
  <c r="H296" i="16"/>
  <c r="H286" i="16"/>
  <c r="H280" i="16"/>
  <c r="H270" i="16"/>
  <c r="H264" i="16"/>
  <c r="H254" i="16"/>
  <c r="H248" i="16"/>
  <c r="H238" i="16"/>
  <c r="H232" i="16"/>
  <c r="L213" i="16"/>
  <c r="I14" i="23" s="1"/>
  <c r="L205" i="16"/>
  <c r="I6" i="23" s="1"/>
  <c r="L197" i="16"/>
  <c r="L189" i="16"/>
  <c r="L181" i="16"/>
  <c r="L173" i="16"/>
  <c r="L165" i="16"/>
  <c r="L157" i="16"/>
  <c r="L149" i="16"/>
  <c r="L141" i="16"/>
  <c r="L133" i="16"/>
  <c r="L125" i="16"/>
  <c r="L117" i="16"/>
  <c r="L109" i="16"/>
  <c r="L101" i="16"/>
  <c r="L93" i="16"/>
  <c r="H86" i="16"/>
  <c r="H80" i="16"/>
  <c r="H70" i="16"/>
  <c r="H64" i="16"/>
  <c r="H54" i="16"/>
  <c r="H48" i="16"/>
  <c r="H38" i="16"/>
  <c r="H32" i="16"/>
  <c r="H22" i="16"/>
  <c r="H16" i="16"/>
  <c r="H6" i="16"/>
  <c r="B71" i="30"/>
  <c r="B70" i="30"/>
  <c r="B69" i="30"/>
  <c r="B68" i="30"/>
  <c r="B64" i="30"/>
  <c r="B63" i="30"/>
  <c r="B62" i="30"/>
  <c r="B61" i="30"/>
  <c r="B60" i="30"/>
  <c r="B59" i="30"/>
  <c r="B58" i="30"/>
  <c r="B57" i="30"/>
  <c r="B56" i="30"/>
  <c r="B43" i="30"/>
  <c r="B42" i="30"/>
  <c r="B41" i="30"/>
  <c r="C65" i="19"/>
  <c r="B14" i="51"/>
  <c r="C14" i="51" s="1"/>
  <c r="B50" i="51"/>
  <c r="B48" i="19"/>
  <c r="C48" i="19" s="1"/>
  <c r="B49" i="19"/>
  <c r="B49" i="25"/>
  <c r="C49" i="25" s="1"/>
  <c r="B49" i="34"/>
  <c r="B48" i="51"/>
  <c r="B54" i="19"/>
  <c r="B31" i="19"/>
  <c r="C31" i="19" s="1"/>
  <c r="B30" i="19"/>
  <c r="B26" i="19"/>
  <c r="B20" i="19"/>
  <c r="B67" i="23"/>
  <c r="B66" i="23"/>
  <c r="B65" i="23"/>
  <c r="B55" i="23"/>
  <c r="B52" i="23"/>
  <c r="B51" i="23"/>
  <c r="B50" i="23"/>
  <c r="C50" i="23" s="1"/>
  <c r="B46" i="23"/>
  <c r="C46" i="23" s="1"/>
  <c r="B34" i="23"/>
  <c r="B25" i="23"/>
  <c r="B14" i="23"/>
  <c r="B67" i="24"/>
  <c r="B66" i="24"/>
  <c r="B65" i="24"/>
  <c r="B52" i="24"/>
  <c r="B51" i="24"/>
  <c r="B47" i="24"/>
  <c r="B46" i="24"/>
  <c r="B45" i="24"/>
  <c r="C8" i="24"/>
  <c r="B67" i="25"/>
  <c r="C67" i="25" s="1"/>
  <c r="B66" i="25"/>
  <c r="B65" i="25"/>
  <c r="B54" i="25"/>
  <c r="C54" i="25" s="1"/>
  <c r="B48" i="25"/>
  <c r="C48" i="25" s="1"/>
  <c r="B35" i="25"/>
  <c r="B34" i="25"/>
  <c r="B31" i="25"/>
  <c r="B30" i="25"/>
  <c r="B26" i="30"/>
  <c r="B25" i="30"/>
  <c r="B24" i="30"/>
  <c r="B21" i="30"/>
  <c r="B20" i="30"/>
  <c r="B67" i="31"/>
  <c r="B66" i="31"/>
  <c r="B65" i="31"/>
  <c r="B54" i="31"/>
  <c r="C54" i="31" s="1"/>
  <c r="B26" i="31"/>
  <c r="B25" i="31"/>
  <c r="C25" i="31" s="1"/>
  <c r="B24" i="31"/>
  <c r="B67" i="34"/>
  <c r="B66" i="34"/>
  <c r="B65" i="34"/>
  <c r="B55" i="34"/>
  <c r="C55" i="34" s="1"/>
  <c r="B54" i="34"/>
  <c r="B65" i="51"/>
  <c r="B47" i="51"/>
  <c r="B48" i="34"/>
  <c r="L1470" i="16"/>
  <c r="H1464" i="16"/>
  <c r="L1450" i="16"/>
  <c r="L1440" i="16"/>
  <c r="H36" i="17"/>
  <c r="J20" i="23"/>
  <c r="J22" i="23"/>
  <c r="J25" i="23"/>
  <c r="J26" i="23"/>
  <c r="J27" i="23"/>
  <c r="J28" i="23"/>
  <c r="J29" i="23"/>
  <c r="G7" i="17"/>
  <c r="G15" i="17"/>
  <c r="G23" i="17"/>
  <c r="G31" i="17"/>
  <c r="H4" i="17"/>
  <c r="H8" i="23"/>
  <c r="H12" i="17"/>
  <c r="H16" i="23"/>
  <c r="H20" i="17"/>
  <c r="H22" i="17"/>
  <c r="H6" i="23"/>
  <c r="H14" i="23"/>
  <c r="H23" i="17"/>
  <c r="H27" i="23"/>
  <c r="H31" i="17"/>
  <c r="H35" i="23"/>
  <c r="I16" i="23"/>
  <c r="I24" i="23"/>
  <c r="I32" i="23"/>
  <c r="J5" i="23"/>
  <c r="J13" i="23"/>
  <c r="H25" i="17"/>
  <c r="H33" i="17"/>
  <c r="J30" i="23"/>
  <c r="G13" i="17"/>
  <c r="G37" i="17"/>
  <c r="H10" i="17"/>
  <c r="H18" i="17"/>
  <c r="H29" i="17"/>
  <c r="H37" i="17"/>
  <c r="H30" i="17"/>
  <c r="H19" i="17"/>
  <c r="H11" i="17"/>
  <c r="G30" i="17"/>
  <c r="G22" i="17"/>
  <c r="G14" i="17"/>
  <c r="G6" i="17"/>
  <c r="K1700" i="16"/>
  <c r="I1694" i="16"/>
  <c r="M1692" i="16"/>
  <c r="I1688" i="16"/>
  <c r="H1700" i="16"/>
  <c r="L1692" i="16"/>
  <c r="H1688" i="16"/>
  <c r="M1684" i="16"/>
  <c r="K1678" i="16"/>
  <c r="I1674" i="16"/>
  <c r="K1672" i="16"/>
  <c r="M1670" i="16"/>
  <c r="J1669" i="16"/>
  <c r="K1669" i="16"/>
  <c r="L1676" i="16"/>
  <c r="J1680" i="16"/>
  <c r="L1672" i="16"/>
  <c r="J1646" i="16"/>
  <c r="I1642" i="16"/>
  <c r="K1646" i="16"/>
  <c r="I1650" i="16"/>
  <c r="L1633" i="16"/>
  <c r="I1633" i="16"/>
  <c r="L1641" i="16"/>
  <c r="M1641" i="16"/>
  <c r="I1641" i="16"/>
  <c r="J1666" i="16"/>
  <c r="M1635" i="16"/>
  <c r="M1639" i="16"/>
  <c r="H1643" i="16"/>
  <c r="K1643" i="16"/>
  <c r="K1645" i="16"/>
  <c r="L1666" i="16"/>
  <c r="M1666" i="16"/>
  <c r="L1646" i="16"/>
  <c r="J1670" i="16"/>
  <c r="J1557" i="16"/>
  <c r="J1573" i="16"/>
  <c r="J1579" i="16"/>
  <c r="J1586" i="16"/>
  <c r="J1594" i="16"/>
  <c r="J1614" i="16"/>
  <c r="M1553" i="16"/>
  <c r="I1553" i="16"/>
  <c r="K1557" i="16"/>
  <c r="M1569" i="16"/>
  <c r="I1569" i="16"/>
  <c r="I1571" i="16"/>
  <c r="M1579" i="16"/>
  <c r="I1579" i="16"/>
  <c r="K1584" i="16"/>
  <c r="I1588" i="16"/>
  <c r="K1594" i="16"/>
  <c r="M1596" i="16"/>
  <c r="M1598" i="16"/>
  <c r="I1600" i="16"/>
  <c r="I1606" i="16"/>
  <c r="I1608" i="16"/>
  <c r="I1614" i="16"/>
  <c r="M1552" i="16"/>
  <c r="M1560" i="16"/>
  <c r="H1568" i="16"/>
  <c r="L1576" i="16"/>
  <c r="I1576" i="16"/>
  <c r="J1548" i="16"/>
  <c r="H1550" i="16"/>
  <c r="H1558" i="16"/>
  <c r="K1558" i="16"/>
  <c r="L1562" i="16"/>
  <c r="I1562" i="16"/>
  <c r="K1566" i="16"/>
  <c r="H1574" i="16"/>
  <c r="K1574" i="16"/>
  <c r="H1578" i="16"/>
  <c r="L1591" i="16"/>
  <c r="M1591" i="16"/>
  <c r="I1591" i="16"/>
  <c r="L1548" i="16"/>
  <c r="M1548" i="16"/>
  <c r="L1564" i="16"/>
  <c r="K1593" i="16"/>
  <c r="L1594" i="16"/>
  <c r="L1579" i="16"/>
  <c r="L1569" i="16"/>
  <c r="L1553" i="16"/>
  <c r="H1511" i="16"/>
  <c r="L1511" i="16"/>
  <c r="M1511" i="16"/>
  <c r="I1511" i="16"/>
  <c r="M1660" i="16"/>
  <c r="I1660" i="16"/>
  <c r="I1658" i="16"/>
  <c r="M1658" i="16"/>
  <c r="L1658" i="16"/>
  <c r="J1658" i="16"/>
  <c r="J1656" i="16"/>
  <c r="K1656" i="16"/>
  <c r="H1653" i="16"/>
  <c r="L1653" i="16"/>
  <c r="K1653" i="16"/>
  <c r="J1653" i="16"/>
  <c r="J1631" i="16"/>
  <c r="I1631" i="16"/>
  <c r="L1631" i="16"/>
  <c r="J1629" i="16"/>
  <c r="M1629" i="16"/>
  <c r="J1627" i="16"/>
  <c r="M1627" i="16"/>
  <c r="J1625" i="16"/>
  <c r="M1625" i="16"/>
  <c r="J1623" i="16"/>
  <c r="M1623" i="16"/>
  <c r="J1621" i="16"/>
  <c r="M1621" i="16"/>
  <c r="J1619" i="16"/>
  <c r="M1619" i="16"/>
  <c r="J1617" i="16"/>
  <c r="H1617" i="16"/>
  <c r="J1615" i="16"/>
  <c r="M1615" i="16"/>
  <c r="J1611" i="16"/>
  <c r="M1611" i="16"/>
  <c r="J1609" i="16"/>
  <c r="I1609" i="16"/>
  <c r="L1609" i="16"/>
  <c r="J1607" i="16"/>
  <c r="M1607" i="16"/>
  <c r="J1605" i="16"/>
  <c r="L1605" i="16"/>
  <c r="J1603" i="16"/>
  <c r="M1603" i="16"/>
  <c r="K1601" i="16"/>
  <c r="M1601" i="16"/>
  <c r="J1601" i="16"/>
  <c r="J1599" i="16"/>
  <c r="I1599" i="16"/>
  <c r="L1599" i="16"/>
  <c r="J1589" i="16"/>
  <c r="M1589" i="16"/>
  <c r="J1587" i="16"/>
  <c r="H1587" i="16"/>
  <c r="I1585" i="16"/>
  <c r="K1585" i="16"/>
  <c r="J1583" i="16"/>
  <c r="K1583" i="16"/>
  <c r="H1583" i="16"/>
  <c r="J1582" i="16"/>
  <c r="M1582" i="16"/>
  <c r="I1580" i="16"/>
  <c r="K1580" i="16"/>
  <c r="L1577" i="16"/>
  <c r="M1577" i="16"/>
  <c r="I1572" i="16"/>
  <c r="K1572" i="16"/>
  <c r="J1572" i="16"/>
  <c r="J1570" i="16"/>
  <c r="M1570" i="16"/>
  <c r="H1565" i="16"/>
  <c r="I1565" i="16"/>
  <c r="H1563" i="16"/>
  <c r="I1563" i="16"/>
  <c r="H1559" i="16"/>
  <c r="I1559" i="16"/>
  <c r="J1554" i="16"/>
  <c r="M1554" i="16"/>
  <c r="H1549" i="16"/>
  <c r="K1549" i="16"/>
  <c r="L1545" i="16"/>
  <c r="I1545" i="16"/>
  <c r="H1537" i="16"/>
  <c r="L1537" i="16"/>
  <c r="I1537" i="16"/>
  <c r="M1537" i="16"/>
  <c r="L1523" i="16"/>
  <c r="K1523" i="16"/>
  <c r="H1521" i="16"/>
  <c r="L1521" i="16"/>
  <c r="K1521" i="16"/>
  <c r="L1686" i="16"/>
  <c r="J1686" i="16"/>
  <c r="I1698" i="16"/>
  <c r="K1696" i="16"/>
  <c r="M1694" i="16"/>
  <c r="K1692" i="16"/>
  <c r="I1690" i="16"/>
  <c r="K1688" i="16"/>
  <c r="I1686" i="16"/>
  <c r="M1686" i="16"/>
  <c r="H1696" i="16"/>
  <c r="J1688" i="16"/>
  <c r="J1521" i="16"/>
  <c r="J1545" i="16"/>
  <c r="J1561" i="16"/>
  <c r="I1521" i="16"/>
  <c r="K1537" i="16"/>
  <c r="K1547" i="16"/>
  <c r="M1563" i="16"/>
  <c r="I1567" i="16"/>
  <c r="M1653" i="16"/>
  <c r="H1597" i="16"/>
  <c r="M1609" i="16"/>
  <c r="K1617" i="16"/>
  <c r="I1625" i="16"/>
  <c r="I1554" i="16"/>
  <c r="L1583" i="16"/>
  <c r="I1583" i="16"/>
  <c r="M1599" i="16"/>
  <c r="I1603" i="16"/>
  <c r="I1611" i="16"/>
  <c r="I1619" i="16"/>
  <c r="I1627" i="16"/>
  <c r="L1660" i="16"/>
  <c r="H1580" i="16"/>
  <c r="L1601" i="16"/>
  <c r="H1658" i="16"/>
  <c r="M1663" i="16"/>
  <c r="J1663" i="16"/>
  <c r="L1661" i="16"/>
  <c r="H1661" i="16"/>
  <c r="K1661" i="16"/>
  <c r="J1651" i="16"/>
  <c r="H1651" i="16"/>
  <c r="H1649" i="16"/>
  <c r="K1649" i="16"/>
  <c r="J1647" i="16"/>
  <c r="H1647" i="16"/>
  <c r="L1638" i="16"/>
  <c r="I1638" i="16"/>
  <c r="J1638" i="16"/>
  <c r="H1636" i="16"/>
  <c r="K1636" i="16"/>
  <c r="H1632" i="16"/>
  <c r="L1632" i="16"/>
  <c r="K1632" i="16"/>
  <c r="J1536" i="16"/>
  <c r="K1536" i="16"/>
  <c r="J1534" i="16"/>
  <c r="H1534" i="16"/>
  <c r="J1530" i="16"/>
  <c r="H1530" i="16"/>
  <c r="J1528" i="16"/>
  <c r="I1528" i="16"/>
  <c r="L1528" i="16"/>
  <c r="J1526" i="16"/>
  <c r="K1526" i="16"/>
  <c r="H1526" i="16"/>
  <c r="J1518" i="16"/>
  <c r="I1518" i="16"/>
  <c r="L1518" i="16"/>
  <c r="K1516" i="16"/>
  <c r="H1516" i="16"/>
  <c r="I1700" i="16"/>
  <c r="M1700" i="16"/>
  <c r="I1696" i="16"/>
  <c r="M1696" i="16"/>
  <c r="K1694" i="16"/>
  <c r="H1693" i="16"/>
  <c r="I1693" i="16"/>
  <c r="I1689" i="16"/>
  <c r="J1691" i="16"/>
  <c r="K1691" i="16"/>
  <c r="L1687" i="16"/>
  <c r="J1696" i="16"/>
  <c r="J1694" i="16"/>
  <c r="H1665" i="16"/>
  <c r="L1665" i="16"/>
  <c r="I1665" i="16"/>
  <c r="M1665" i="16"/>
  <c r="J1665" i="16"/>
  <c r="J1664" i="16"/>
  <c r="H1664" i="16"/>
  <c r="I1662" i="16"/>
  <c r="M1662" i="16"/>
  <c r="L1662" i="16"/>
  <c r="H1659" i="16"/>
  <c r="I1659" i="16"/>
  <c r="H1657" i="16"/>
  <c r="L1657" i="16"/>
  <c r="I1657" i="16"/>
  <c r="M1657" i="16"/>
  <c r="J1657" i="16"/>
  <c r="I1684" i="16"/>
  <c r="K1682" i="16"/>
  <c r="M1680" i="16"/>
  <c r="I1676" i="16"/>
  <c r="M1676" i="16"/>
  <c r="I1672" i="16"/>
  <c r="M1672" i="16"/>
  <c r="K1670" i="16"/>
  <c r="H1669" i="16"/>
  <c r="I1669" i="16"/>
  <c r="H1684" i="16"/>
  <c r="L1680" i="16"/>
  <c r="J1630" i="16"/>
  <c r="J1634" i="16"/>
  <c r="J1640" i="16"/>
  <c r="M1616" i="16"/>
  <c r="I1618" i="16"/>
  <c r="I1622" i="16"/>
  <c r="K1624" i="16"/>
  <c r="I1626" i="16"/>
  <c r="I1630" i="16"/>
  <c r="I1634" i="16"/>
  <c r="M1640" i="16"/>
  <c r="I1640" i="16"/>
  <c r="K1644" i="16"/>
  <c r="H1633" i="16"/>
  <c r="K1633" i="16"/>
  <c r="L1637" i="16"/>
  <c r="I1637" i="16"/>
  <c r="L1654" i="16"/>
  <c r="M1654" i="16"/>
  <c r="I1654" i="16"/>
  <c r="H1635" i="16"/>
  <c r="K1635" i="16"/>
  <c r="L1639" i="16"/>
  <c r="I1639" i="16"/>
  <c r="L1647" i="16"/>
  <c r="M1647" i="16"/>
  <c r="I1647" i="16"/>
  <c r="K1651" i="16"/>
  <c r="H1656" i="16"/>
  <c r="L1640" i="16"/>
  <c r="H1670" i="16"/>
  <c r="J1549" i="16"/>
  <c r="J1565" i="16"/>
  <c r="J1598" i="16"/>
  <c r="J1608" i="16"/>
  <c r="M1547" i="16"/>
  <c r="I1547" i="16"/>
  <c r="K1551" i="16"/>
  <c r="M1559" i="16"/>
  <c r="K1561" i="16"/>
  <c r="K1565" i="16"/>
  <c r="M1567" i="16"/>
  <c r="K1575" i="16"/>
  <c r="I1577" i="16"/>
  <c r="K1586" i="16"/>
  <c r="M1592" i="16"/>
  <c r="K1598" i="16"/>
  <c r="M1600" i="16"/>
  <c r="I1602" i="16"/>
  <c r="K1608" i="16"/>
  <c r="I1610" i="16"/>
  <c r="M1614" i="16"/>
  <c r="L1589" i="16"/>
  <c r="I1589" i="16"/>
  <c r="K1597" i="16"/>
  <c r="M1605" i="16"/>
  <c r="J1556" i="16"/>
  <c r="J1580" i="16"/>
  <c r="L1546" i="16"/>
  <c r="I1546" i="16"/>
  <c r="H1554" i="16"/>
  <c r="K1554" i="16"/>
  <c r="H1562" i="16"/>
  <c r="K1562" i="16"/>
  <c r="L1570" i="16"/>
  <c r="I1570" i="16"/>
  <c r="L1582" i="16"/>
  <c r="I1582" i="16"/>
  <c r="L1587" i="16"/>
  <c r="M1587" i="16"/>
  <c r="I1587" i="16"/>
  <c r="H1595" i="16"/>
  <c r="H1603" i="16"/>
  <c r="K1603" i="16"/>
  <c r="L1607" i="16"/>
  <c r="I1607" i="16"/>
  <c r="K1556" i="16"/>
  <c r="M1564" i="16"/>
  <c r="H1572" i="16"/>
  <c r="L1580" i="16"/>
  <c r="M1580" i="16"/>
  <c r="L1608" i="16"/>
  <c r="L1598" i="16"/>
  <c r="L1565" i="16"/>
  <c r="L1547" i="16"/>
  <c r="J1517" i="16"/>
  <c r="J1533" i="16"/>
  <c r="K1515" i="16"/>
  <c r="K1517" i="16"/>
  <c r="I1527" i="16"/>
  <c r="M1533" i="16"/>
  <c r="I1533" i="16"/>
  <c r="I1535" i="16"/>
  <c r="I1544" i="16"/>
  <c r="J1540" i="16"/>
  <c r="K1514" i="16"/>
  <c r="L1522" i="16"/>
  <c r="M1522" i="16"/>
  <c r="I1522" i="16"/>
  <c r="L1530" i="16"/>
  <c r="M1530" i="16"/>
  <c r="I1530" i="16"/>
  <c r="M1538" i="16"/>
  <c r="L1542" i="16"/>
  <c r="M1542" i="16"/>
  <c r="I1542" i="16"/>
  <c r="K1524" i="16"/>
  <c r="K1532" i="16"/>
  <c r="M1540" i="16"/>
  <c r="L1533" i="16"/>
  <c r="L1515" i="16"/>
  <c r="H1686" i="16"/>
  <c r="K1684" i="16"/>
  <c r="I1682" i="16"/>
  <c r="K1680" i="16"/>
  <c r="I1678" i="16"/>
  <c r="M1678" i="16"/>
  <c r="K1668" i="16"/>
  <c r="J1689" i="16"/>
  <c r="L1689" i="16"/>
  <c r="J1677" i="16"/>
  <c r="L1677" i="16"/>
  <c r="J1673" i="16"/>
  <c r="L1673" i="16"/>
  <c r="H1691" i="16"/>
  <c r="I1691" i="16"/>
  <c r="H1687" i="16"/>
  <c r="I1687" i="16"/>
  <c r="H1675" i="16"/>
  <c r="I1675" i="16"/>
  <c r="H1671" i="16"/>
  <c r="I1671" i="16"/>
  <c r="J1684" i="16"/>
  <c r="J1678" i="16"/>
  <c r="L1617" i="16"/>
  <c r="M1617" i="16"/>
  <c r="I1617" i="16"/>
  <c r="J1618" i="16"/>
  <c r="H1619" i="16"/>
  <c r="K1619" i="16"/>
  <c r="L1621" i="16"/>
  <c r="I1621" i="16"/>
  <c r="L1623" i="16"/>
  <c r="I1623" i="16"/>
  <c r="L1624" i="16"/>
  <c r="M1630" i="16"/>
  <c r="J1606" i="16"/>
  <c r="J1610" i="16"/>
  <c r="J1616" i="16"/>
  <c r="J1622" i="16"/>
  <c r="J1626" i="16"/>
  <c r="M1606" i="16"/>
  <c r="K1616" i="16"/>
  <c r="M1622" i="16"/>
  <c r="H1609" i="16"/>
  <c r="K1609" i="16"/>
  <c r="L1613" i="16"/>
  <c r="I1613" i="16"/>
  <c r="H1625" i="16"/>
  <c r="K1625" i="16"/>
  <c r="L1629" i="16"/>
  <c r="I1629" i="16"/>
  <c r="H1611" i="16"/>
  <c r="K1611" i="16"/>
  <c r="L1615" i="16"/>
  <c r="I1615" i="16"/>
  <c r="H1627" i="16"/>
  <c r="K1627" i="16"/>
  <c r="L1616" i="16"/>
  <c r="M1545" i="16"/>
  <c r="M1544" i="16"/>
  <c r="K1543" i="16"/>
  <c r="J1541" i="16"/>
  <c r="I1541" i="16"/>
  <c r="M1539" i="16"/>
  <c r="C49" i="31"/>
  <c r="K1702" i="16"/>
  <c r="K1704" i="16"/>
  <c r="H1704" i="16"/>
  <c r="J1700" i="16"/>
  <c r="J1704" i="16"/>
  <c r="J1702" i="16"/>
  <c r="I1730" i="16"/>
  <c r="I1725" i="16"/>
  <c r="M1725" i="16"/>
  <c r="K1722" i="16"/>
  <c r="K1718" i="16"/>
  <c r="I1712" i="16"/>
  <c r="M1712" i="16"/>
  <c r="I1708" i="16"/>
  <c r="J1721" i="16"/>
  <c r="L1721" i="16"/>
  <c r="J1717" i="16"/>
  <c r="L1717" i="16"/>
  <c r="J1728" i="16"/>
  <c r="L1728" i="16"/>
  <c r="J1724" i="16"/>
  <c r="L1724" i="16"/>
  <c r="J1711" i="16"/>
  <c r="L1711" i="16"/>
  <c r="H1725" i="16"/>
  <c r="H1712" i="16"/>
  <c r="J1712" i="16"/>
  <c r="J1718" i="16"/>
  <c r="J1725" i="16"/>
  <c r="J1730" i="16"/>
  <c r="I1732" i="16"/>
  <c r="K1732" i="16"/>
  <c r="H1733" i="16"/>
  <c r="L1733" i="16"/>
  <c r="H1734" i="16"/>
  <c r="L1734" i="16"/>
  <c r="J1735" i="16"/>
  <c r="C8" i="34"/>
  <c r="B31" i="51"/>
  <c r="B31" i="34"/>
  <c r="B31" i="31"/>
  <c r="C31" i="31" s="1"/>
  <c r="B31" i="30"/>
  <c r="B30" i="34"/>
  <c r="B30" i="31"/>
  <c r="B30" i="30"/>
  <c r="B26" i="34"/>
  <c r="C26" i="34" s="1"/>
  <c r="B26" i="25"/>
  <c r="B25" i="34"/>
  <c r="B25" i="25"/>
  <c r="B24" i="34"/>
  <c r="B24" i="25"/>
  <c r="B24" i="24"/>
  <c r="B22" i="31"/>
  <c r="B21" i="51"/>
  <c r="B21" i="25"/>
  <c r="B18" i="25"/>
  <c r="B17" i="31"/>
  <c r="C17" i="31" s="1"/>
  <c r="B17" i="25"/>
  <c r="B16" i="34"/>
  <c r="C16" i="34" s="1"/>
  <c r="B16" i="31"/>
  <c r="B15" i="34"/>
  <c r="B15" i="31"/>
  <c r="B14" i="34"/>
  <c r="B14" i="31"/>
  <c r="B11" i="34"/>
  <c r="B11" i="31"/>
  <c r="B10" i="34"/>
  <c r="B10" i="31"/>
  <c r="B9" i="34"/>
  <c r="B9" i="31"/>
  <c r="B7" i="25"/>
  <c r="B5" i="31"/>
  <c r="C5" i="31" s="1"/>
  <c r="B4" i="31"/>
  <c r="B16" i="51"/>
  <c r="C16" i="51" s="1"/>
  <c r="B24" i="51"/>
  <c r="B26" i="51"/>
  <c r="B30" i="51"/>
  <c r="C54" i="51"/>
  <c r="B25" i="19"/>
  <c r="B22" i="19"/>
  <c r="C22" i="19" s="1"/>
  <c r="B16" i="19"/>
  <c r="B10" i="19"/>
  <c r="B31" i="23"/>
  <c r="B30" i="23"/>
  <c r="B26" i="23"/>
  <c r="C26" i="23" s="1"/>
  <c r="B24" i="23"/>
  <c r="C24" i="23" s="1"/>
  <c r="B16" i="23"/>
  <c r="C16" i="23" s="1"/>
  <c r="B12" i="23"/>
  <c r="B31" i="24"/>
  <c r="B30" i="24"/>
  <c r="B20" i="34"/>
  <c r="B25" i="51"/>
  <c r="B73" i="24"/>
  <c r="B73" i="19"/>
  <c r="B72" i="51"/>
  <c r="B72" i="19"/>
  <c r="B71" i="31"/>
  <c r="B71" i="34"/>
  <c r="B71" i="51"/>
  <c r="B71" i="19"/>
  <c r="B69" i="51"/>
  <c r="B69" i="31"/>
  <c r="B69" i="25"/>
  <c r="B68" i="34"/>
  <c r="B68" i="31"/>
  <c r="B68" i="25"/>
  <c r="B64" i="31"/>
  <c r="B64" i="24"/>
  <c r="B64" i="25"/>
  <c r="B63" i="34"/>
  <c r="B63" i="31"/>
  <c r="B63" i="19"/>
  <c r="C63" i="19" s="1"/>
  <c r="B62" i="34"/>
  <c r="B62" i="31"/>
  <c r="B61" i="31"/>
  <c r="B60" i="34"/>
  <c r="B60" i="31"/>
  <c r="B59" i="23"/>
  <c r="B59" i="34"/>
  <c r="B59" i="31"/>
  <c r="B43" i="19"/>
  <c r="B17" i="34"/>
  <c r="B17" i="30"/>
  <c r="B17" i="24"/>
  <c r="B17" i="23"/>
  <c r="B17" i="19"/>
  <c r="B16" i="30"/>
  <c r="C16" i="30" s="1"/>
  <c r="B16" i="25"/>
  <c r="B16" i="24"/>
  <c r="B15" i="51"/>
  <c r="B15" i="30"/>
  <c r="B15" i="25"/>
  <c r="B15" i="24"/>
  <c r="B15" i="23"/>
  <c r="B15" i="19"/>
  <c r="B14" i="30"/>
  <c r="C14" i="30" s="1"/>
  <c r="B14" i="25"/>
  <c r="B14" i="24"/>
  <c r="B13" i="30"/>
  <c r="B13" i="51"/>
  <c r="B13" i="24"/>
  <c r="B13" i="23"/>
  <c r="B12" i="30"/>
  <c r="B11" i="51"/>
  <c r="C11" i="51" s="1"/>
  <c r="B11" i="30"/>
  <c r="B11" i="25"/>
  <c r="B11" i="23"/>
  <c r="B11" i="19"/>
  <c r="B10" i="30"/>
  <c r="B10" i="25"/>
  <c r="B10" i="51"/>
  <c r="B9" i="51"/>
  <c r="B9" i="23"/>
  <c r="B7" i="51"/>
  <c r="C7" i="51" s="1"/>
  <c r="B7" i="23"/>
  <c r="B6" i="51"/>
  <c r="B6" i="23"/>
  <c r="C70" i="23"/>
  <c r="B17" i="51"/>
  <c r="B35" i="51"/>
  <c r="B35" i="31"/>
  <c r="B34" i="51"/>
  <c r="B34" i="31"/>
  <c r="B33" i="34"/>
  <c r="B33" i="31"/>
  <c r="I1155" i="16"/>
  <c r="I1153" i="16"/>
  <c r="I1151" i="16"/>
  <c r="I1149" i="16"/>
  <c r="I1147" i="16"/>
  <c r="I1145" i="16"/>
  <c r="I1143" i="16"/>
  <c r="I1141" i="16"/>
  <c r="I1139" i="16"/>
  <c r="I1137" i="16"/>
  <c r="I1135" i="16"/>
  <c r="I1133" i="16"/>
  <c r="I1131" i="16"/>
  <c r="I1129" i="16"/>
  <c r="I1127" i="16"/>
  <c r="I1125" i="16"/>
  <c r="I1123" i="16"/>
  <c r="I1121" i="16"/>
  <c r="I1119" i="16"/>
  <c r="I1117" i="16"/>
  <c r="I1115" i="16"/>
  <c r="I1113" i="16"/>
  <c r="I1111" i="16"/>
  <c r="I1109" i="16"/>
  <c r="I1107" i="16"/>
  <c r="I1105" i="16"/>
  <c r="I1103" i="16"/>
  <c r="I1101" i="16"/>
  <c r="I1099" i="16"/>
  <c r="I1097" i="16"/>
  <c r="I1095" i="16"/>
  <c r="I1093" i="16"/>
  <c r="I1091" i="16"/>
  <c r="I1089" i="16"/>
  <c r="I1087" i="16"/>
  <c r="K1085" i="16"/>
  <c r="M1085" i="16"/>
  <c r="K1081" i="16"/>
  <c r="M1081" i="16"/>
  <c r="H1081" i="16"/>
  <c r="K1077" i="16"/>
  <c r="M1077" i="16"/>
  <c r="I1077" i="16"/>
  <c r="H904" i="16"/>
  <c r="L904" i="16"/>
  <c r="H896" i="16"/>
  <c r="L896" i="16"/>
  <c r="H888" i="16"/>
  <c r="L888" i="16"/>
  <c r="H880" i="16"/>
  <c r="L880" i="16"/>
  <c r="H872" i="16"/>
  <c r="L872" i="16"/>
  <c r="H864" i="16"/>
  <c r="L864" i="16"/>
  <c r="H856" i="16"/>
  <c r="L856" i="16"/>
  <c r="H848" i="16"/>
  <c r="L848" i="16"/>
  <c r="L842" i="16"/>
  <c r="H842" i="16"/>
  <c r="H840" i="16"/>
  <c r="L840" i="16"/>
  <c r="L834" i="16"/>
  <c r="H834" i="16"/>
  <c r="H832" i="16"/>
  <c r="L832" i="16"/>
  <c r="L826" i="16"/>
  <c r="H826" i="16"/>
  <c r="H824" i="16"/>
  <c r="L824" i="16"/>
  <c r="L818" i="16"/>
  <c r="H818" i="16"/>
  <c r="H816" i="16"/>
  <c r="L816" i="16"/>
  <c r="L810" i="16"/>
  <c r="H810" i="16"/>
  <c r="H808" i="16"/>
  <c r="L808" i="16"/>
  <c r="L802" i="16"/>
  <c r="H802" i="16"/>
  <c r="H800" i="16"/>
  <c r="L800" i="16"/>
  <c r="L794" i="16"/>
  <c r="H794" i="16"/>
  <c r="H792" i="16"/>
  <c r="L792" i="16"/>
  <c r="L786" i="16"/>
  <c r="H786" i="16"/>
  <c r="H784" i="16"/>
  <c r="L784" i="16"/>
  <c r="L778" i="16"/>
  <c r="H778" i="16"/>
  <c r="H776" i="16"/>
  <c r="L776" i="16"/>
  <c r="L770" i="16"/>
  <c r="H770" i="16"/>
  <c r="H768" i="16"/>
  <c r="L768" i="16"/>
  <c r="L762" i="16"/>
  <c r="H762" i="16"/>
  <c r="H760" i="16"/>
  <c r="L760" i="16"/>
  <c r="L754" i="16"/>
  <c r="H754" i="16"/>
  <c r="H752" i="16"/>
  <c r="L752" i="16"/>
  <c r="L746" i="16"/>
  <c r="H746" i="16"/>
  <c r="H744" i="16"/>
  <c r="L744" i="16"/>
  <c r="L738" i="16"/>
  <c r="H738" i="16"/>
  <c r="H736" i="16"/>
  <c r="L736" i="16"/>
  <c r="L730" i="16"/>
  <c r="H730" i="16"/>
  <c r="H728" i="16"/>
  <c r="L728" i="16"/>
  <c r="L722" i="16"/>
  <c r="H722" i="16"/>
  <c r="H720" i="16"/>
  <c r="L720" i="16"/>
  <c r="L714" i="16"/>
  <c r="H714" i="16"/>
  <c r="H712" i="16"/>
  <c r="L712" i="16"/>
  <c r="L706" i="16"/>
  <c r="H706" i="16"/>
  <c r="H704" i="16"/>
  <c r="L704" i="16"/>
  <c r="L698" i="16"/>
  <c r="H698" i="16"/>
  <c r="H696" i="16"/>
  <c r="L696" i="16"/>
  <c r="L690" i="16"/>
  <c r="H690" i="16"/>
  <c r="H688" i="16"/>
  <c r="L688" i="16"/>
  <c r="L682" i="16"/>
  <c r="H682" i="16"/>
  <c r="H680" i="16"/>
  <c r="L680" i="16"/>
  <c r="L674" i="16"/>
  <c r="H674" i="16"/>
  <c r="H672" i="16"/>
  <c r="L672" i="16"/>
  <c r="L666" i="16"/>
  <c r="H666" i="16"/>
  <c r="H664" i="16"/>
  <c r="L664" i="16"/>
  <c r="L658" i="16"/>
  <c r="H658" i="16"/>
  <c r="H656" i="16"/>
  <c r="L656" i="16"/>
  <c r="L650" i="16"/>
  <c r="H650" i="16"/>
  <c r="H648" i="16"/>
  <c r="L648" i="16"/>
  <c r="L642" i="16"/>
  <c r="H642" i="16"/>
  <c r="H640" i="16"/>
  <c r="L640" i="16"/>
  <c r="L634" i="16"/>
  <c r="H634" i="16"/>
  <c r="H632" i="16"/>
  <c r="L632" i="16"/>
  <c r="L626" i="16"/>
  <c r="H626" i="16"/>
  <c r="H624" i="16"/>
  <c r="L624" i="16"/>
  <c r="L618" i="16"/>
  <c r="H618" i="16"/>
  <c r="H616" i="16"/>
  <c r="L616" i="16"/>
  <c r="L610" i="16"/>
  <c r="H610" i="16"/>
  <c r="H608" i="16"/>
  <c r="L608" i="16"/>
  <c r="L602" i="16"/>
  <c r="H602" i="16"/>
  <c r="H600" i="16"/>
  <c r="L600" i="16"/>
  <c r="L594" i="16"/>
  <c r="H594" i="16"/>
  <c r="H592" i="16"/>
  <c r="L592" i="16"/>
  <c r="L586" i="16"/>
  <c r="H586" i="16"/>
  <c r="H584" i="16"/>
  <c r="L584" i="16"/>
  <c r="L578" i="16"/>
  <c r="H578" i="16"/>
  <c r="H576" i="16"/>
  <c r="L576" i="16"/>
  <c r="L570" i="16"/>
  <c r="H570" i="16"/>
  <c r="H568" i="16"/>
  <c r="L568" i="16"/>
  <c r="L562" i="16"/>
  <c r="H562" i="16"/>
  <c r="H560" i="16"/>
  <c r="L560" i="16"/>
  <c r="H552" i="16"/>
  <c r="L552" i="16"/>
  <c r="H544" i="16"/>
  <c r="L544" i="16"/>
  <c r="H536" i="16"/>
  <c r="L536" i="16"/>
  <c r="H528" i="16"/>
  <c r="L528" i="16"/>
  <c r="H520" i="16"/>
  <c r="L520" i="16"/>
  <c r="H512" i="16"/>
  <c r="L512" i="16"/>
  <c r="H504" i="16"/>
  <c r="L504" i="16"/>
  <c r="H496" i="16"/>
  <c r="L496" i="16"/>
  <c r="H488" i="16"/>
  <c r="L488" i="16"/>
  <c r="H480" i="16"/>
  <c r="L480" i="16"/>
  <c r="H472" i="16"/>
  <c r="L472" i="16"/>
  <c r="H464" i="16"/>
  <c r="L464" i="16"/>
  <c r="H456" i="16"/>
  <c r="L456" i="16"/>
  <c r="H448" i="16"/>
  <c r="L448" i="16"/>
  <c r="H440" i="16"/>
  <c r="L440" i="16"/>
  <c r="H432" i="16"/>
  <c r="L432" i="16"/>
  <c r="H424" i="16"/>
  <c r="L424" i="16"/>
  <c r="H416" i="16"/>
  <c r="L416" i="16"/>
  <c r="H408" i="16"/>
  <c r="L408" i="16"/>
  <c r="H400" i="16"/>
  <c r="L400" i="16"/>
  <c r="H392" i="16"/>
  <c r="L392" i="16"/>
  <c r="H384" i="16"/>
  <c r="L384" i="16"/>
  <c r="H376" i="16"/>
  <c r="L376" i="16"/>
  <c r="H368" i="16"/>
  <c r="L368" i="16"/>
  <c r="H360" i="16"/>
  <c r="L360" i="16"/>
  <c r="H352" i="16"/>
  <c r="L352" i="16"/>
  <c r="H344" i="16"/>
  <c r="L344" i="16"/>
  <c r="H336" i="16"/>
  <c r="L336" i="16"/>
  <c r="H328" i="16"/>
  <c r="L328" i="16"/>
  <c r="H320" i="16"/>
  <c r="L320" i="16"/>
  <c r="H207" i="16"/>
  <c r="L207" i="16"/>
  <c r="I8" i="23" s="1"/>
  <c r="H199" i="16"/>
  <c r="L199" i="16"/>
  <c r="H191" i="16"/>
  <c r="L191" i="16"/>
  <c r="H183" i="16"/>
  <c r="L183" i="16"/>
  <c r="H22" i="23"/>
  <c r="J1486" i="16"/>
  <c r="J1492" i="16"/>
  <c r="J1527" i="16"/>
  <c r="J1531" i="16"/>
  <c r="J1535" i="16"/>
  <c r="J1539" i="16"/>
  <c r="J1543" i="16"/>
  <c r="J1559" i="16"/>
  <c r="J1563" i="16"/>
  <c r="J1567" i="16"/>
  <c r="J1571" i="16"/>
  <c r="J1575" i="16"/>
  <c r="J1588" i="16"/>
  <c r="J1592" i="16"/>
  <c r="J1596" i="16"/>
  <c r="J1600" i="16"/>
  <c r="J1604" i="16"/>
  <c r="J1612" i="16"/>
  <c r="J1620" i="16"/>
  <c r="J1628" i="16"/>
  <c r="J1636" i="16"/>
  <c r="J1644" i="16"/>
  <c r="J1650" i="16"/>
  <c r="M1282" i="16"/>
  <c r="I1282" i="16"/>
  <c r="K1284" i="16"/>
  <c r="M1286" i="16"/>
  <c r="I1286" i="16"/>
  <c r="K1288" i="16"/>
  <c r="M1290" i="16"/>
  <c r="I1290" i="16"/>
  <c r="K1292" i="16"/>
  <c r="M1294" i="16"/>
  <c r="I1294" i="16"/>
  <c r="K1296" i="16"/>
  <c r="M1298" i="16"/>
  <c r="I1298" i="16"/>
  <c r="K1300" i="16"/>
  <c r="M1302" i="16"/>
  <c r="I1302" i="16"/>
  <c r="K1304" i="16"/>
  <c r="M1306" i="16"/>
  <c r="I1306" i="16"/>
  <c r="K1308" i="16"/>
  <c r="M1310" i="16"/>
  <c r="I1310" i="16"/>
  <c r="K1312" i="16"/>
  <c r="M1314" i="16"/>
  <c r="I1314" i="16"/>
  <c r="K1316" i="16"/>
  <c r="M1318" i="16"/>
  <c r="I1318" i="16"/>
  <c r="K1320" i="16"/>
  <c r="M1322" i="16"/>
  <c r="I1322" i="16"/>
  <c r="K1324" i="16"/>
  <c r="M1326" i="16"/>
  <c r="I1326" i="16"/>
  <c r="K1328" i="16"/>
  <c r="M1330" i="16"/>
  <c r="I1330" i="16"/>
  <c r="K1332" i="16"/>
  <c r="M1334" i="16"/>
  <c r="I1334" i="16"/>
  <c r="K1336" i="16"/>
  <c r="M1338" i="16"/>
  <c r="I1338" i="16"/>
  <c r="K1340" i="16"/>
  <c r="M1342" i="16"/>
  <c r="I1342" i="16"/>
  <c r="K1344" i="16"/>
  <c r="M1346" i="16"/>
  <c r="I1346" i="16"/>
  <c r="K1348" i="16"/>
  <c r="M1350" i="16"/>
  <c r="I1350" i="16"/>
  <c r="K1352" i="16"/>
  <c r="M1354" i="16"/>
  <c r="I1354" i="16"/>
  <c r="K1356" i="16"/>
  <c r="M1358" i="16"/>
  <c r="I1358" i="16"/>
  <c r="K1360" i="16"/>
  <c r="M1362" i="16"/>
  <c r="I1362" i="16"/>
  <c r="K1364" i="16"/>
  <c r="M1366" i="16"/>
  <c r="I1366" i="16"/>
  <c r="K1368" i="16"/>
  <c r="M1370" i="16"/>
  <c r="I1370" i="16"/>
  <c r="K1372" i="16"/>
  <c r="M1374" i="16"/>
  <c r="I1374" i="16"/>
  <c r="K1376" i="16"/>
  <c r="M1378" i="16"/>
  <c r="I1378" i="16"/>
  <c r="K1380" i="16"/>
  <c r="M1382" i="16"/>
  <c r="I1382" i="16"/>
  <c r="K1384" i="16"/>
  <c r="M1386" i="16"/>
  <c r="I1386" i="16"/>
  <c r="K1388" i="16"/>
  <c r="M1390" i="16"/>
  <c r="I1390" i="16"/>
  <c r="K1392" i="16"/>
  <c r="M1394" i="16"/>
  <c r="I1394" i="16"/>
  <c r="K1396" i="16"/>
  <c r="M1398" i="16"/>
  <c r="I1398" i="16"/>
  <c r="K1400" i="16"/>
  <c r="M1402" i="16"/>
  <c r="I1402" i="16"/>
  <c r="K1404" i="16"/>
  <c r="M1406" i="16"/>
  <c r="I1406" i="16"/>
  <c r="K1408" i="16"/>
  <c r="M1410" i="16"/>
  <c r="I1410" i="16"/>
  <c r="K1412" i="16"/>
  <c r="M1414" i="16"/>
  <c r="I1414" i="16"/>
  <c r="K1416" i="16"/>
  <c r="M1418" i="16"/>
  <c r="I1418" i="16"/>
  <c r="K1420" i="16"/>
  <c r="M1422" i="16"/>
  <c r="I1422" i="16"/>
  <c r="K1424" i="16"/>
  <c r="M1426" i="16"/>
  <c r="I1426" i="16"/>
  <c r="K1428" i="16"/>
  <c r="M1430" i="16"/>
  <c r="I1430" i="16"/>
  <c r="K1432" i="16"/>
  <c r="M1434" i="16"/>
  <c r="I1434" i="16"/>
  <c r="M1438" i="16"/>
  <c r="I1438" i="16"/>
  <c r="M1442" i="16"/>
  <c r="I1442" i="16"/>
  <c r="I1444" i="16"/>
  <c r="K1446" i="16"/>
  <c r="K1452" i="16"/>
  <c r="K1454" i="16"/>
  <c r="K1460" i="16"/>
  <c r="K1462" i="16"/>
  <c r="K1472" i="16"/>
  <c r="K1476" i="16"/>
  <c r="M1484" i="16"/>
  <c r="M1486" i="16"/>
  <c r="I1486" i="16"/>
  <c r="K1492" i="16"/>
  <c r="K1494" i="16"/>
  <c r="K1504" i="16"/>
  <c r="M1512" i="16"/>
  <c r="M1517" i="16"/>
  <c r="I1517" i="16"/>
  <c r="M1525" i="16"/>
  <c r="I1525" i="16"/>
  <c r="K1527" i="16"/>
  <c r="M1529" i="16"/>
  <c r="I1529" i="16"/>
  <c r="K1531" i="16"/>
  <c r="K1535" i="16"/>
  <c r="K1539" i="16"/>
  <c r="M1541" i="16"/>
  <c r="M1543" i="16"/>
  <c r="I1543" i="16"/>
  <c r="M1549" i="16"/>
  <c r="I1549" i="16"/>
  <c r="M1557" i="16"/>
  <c r="I1557" i="16"/>
  <c r="K1559" i="16"/>
  <c r="M1561" i="16"/>
  <c r="I1561" i="16"/>
  <c r="K1563" i="16"/>
  <c r="K1567" i="16"/>
  <c r="K1571" i="16"/>
  <c r="M1573" i="16"/>
  <c r="M1575" i="16"/>
  <c r="I1575" i="16"/>
  <c r="M1581" i="16"/>
  <c r="I1581" i="16"/>
  <c r="M1586" i="16"/>
  <c r="I1586" i="16"/>
  <c r="K1588" i="16"/>
  <c r="M1590" i="16"/>
  <c r="I1590" i="16"/>
  <c r="K1592" i="16"/>
  <c r="K1596" i="16"/>
  <c r="K1600" i="16"/>
  <c r="M1602" i="16"/>
  <c r="M1604" i="16"/>
  <c r="I1604" i="16"/>
  <c r="M1610" i="16"/>
  <c r="M1612" i="16"/>
  <c r="I1612" i="16"/>
  <c r="M1618" i="16"/>
  <c r="M1620" i="16"/>
  <c r="I1620" i="16"/>
  <c r="M1626" i="16"/>
  <c r="M1628" i="16"/>
  <c r="I1628" i="16"/>
  <c r="M1634" i="16"/>
  <c r="M1636" i="16"/>
  <c r="I1636" i="16"/>
  <c r="M1642" i="16"/>
  <c r="M1644" i="16"/>
  <c r="I1644" i="16"/>
  <c r="K1650" i="16"/>
  <c r="K1659" i="16"/>
  <c r="M1667" i="16"/>
  <c r="I1667" i="16"/>
  <c r="H1159" i="16"/>
  <c r="K1159" i="16"/>
  <c r="L1163" i="16"/>
  <c r="M1163" i="16"/>
  <c r="I1163" i="16"/>
  <c r="H1167" i="16"/>
  <c r="K1167" i="16"/>
  <c r="L1171" i="16"/>
  <c r="M1171" i="16"/>
  <c r="I1171" i="16"/>
  <c r="H1175" i="16"/>
  <c r="K1175" i="16"/>
  <c r="L1179" i="16"/>
  <c r="M1179" i="16"/>
  <c r="I1179" i="16"/>
  <c r="H1183" i="16"/>
  <c r="K1183" i="16"/>
  <c r="L1187" i="16"/>
  <c r="M1187" i="16"/>
  <c r="I1187" i="16"/>
  <c r="H1191" i="16"/>
  <c r="K1191" i="16"/>
  <c r="L1195" i="16"/>
  <c r="M1195" i="16"/>
  <c r="I1195" i="16"/>
  <c r="H1199" i="16"/>
  <c r="K1199" i="16"/>
  <c r="L1203" i="16"/>
  <c r="M1203" i="16"/>
  <c r="I1203" i="16"/>
  <c r="H1207" i="16"/>
  <c r="K1207" i="16"/>
  <c r="L1211" i="16"/>
  <c r="M1211" i="16"/>
  <c r="I1211" i="16"/>
  <c r="H1215" i="16"/>
  <c r="K1215" i="16"/>
  <c r="L1219" i="16"/>
  <c r="M1219" i="16"/>
  <c r="I1219" i="16"/>
  <c r="H1223" i="16"/>
  <c r="K1223" i="16"/>
  <c r="L1227" i="16"/>
  <c r="M1227" i="16"/>
  <c r="I1227" i="16"/>
  <c r="H1231" i="16"/>
  <c r="Y27" i="17" s="1"/>
  <c r="K1231" i="16"/>
  <c r="L1235" i="16"/>
  <c r="M1235" i="16"/>
  <c r="I1235" i="16"/>
  <c r="H1239" i="16"/>
  <c r="K1239" i="16"/>
  <c r="L1243" i="16"/>
  <c r="M1243" i="16"/>
  <c r="I1243" i="16"/>
  <c r="H1247" i="16"/>
  <c r="K1247" i="16"/>
  <c r="L1251" i="16"/>
  <c r="M1251" i="16"/>
  <c r="I1251" i="16"/>
  <c r="H1255" i="16"/>
  <c r="K1255" i="16"/>
  <c r="L1259" i="16"/>
  <c r="M1259" i="16"/>
  <c r="I1259" i="16"/>
  <c r="H1263" i="16"/>
  <c r="K1263" i="16"/>
  <c r="L1267" i="16"/>
  <c r="M1267" i="16"/>
  <c r="I1267" i="16"/>
  <c r="H1271" i="16"/>
  <c r="K1271" i="16"/>
  <c r="L1275" i="16"/>
  <c r="M1275" i="16"/>
  <c r="I1275" i="16"/>
  <c r="H1279" i="16"/>
  <c r="K1279" i="16"/>
  <c r="L1283" i="16"/>
  <c r="M1283" i="16"/>
  <c r="I1283" i="16"/>
  <c r="H1287" i="16"/>
  <c r="K1287" i="16"/>
  <c r="L1291" i="16"/>
  <c r="M1291" i="16"/>
  <c r="I1291" i="16"/>
  <c r="H1295" i="16"/>
  <c r="K1295" i="16"/>
  <c r="L1299" i="16"/>
  <c r="M1299" i="16"/>
  <c r="I1299" i="16"/>
  <c r="H1303" i="16"/>
  <c r="K1303" i="16"/>
  <c r="L1307" i="16"/>
  <c r="M1307" i="16"/>
  <c r="I1307" i="16"/>
  <c r="H1311" i="16"/>
  <c r="K1311" i="16"/>
  <c r="L1315" i="16"/>
  <c r="M1315" i="16"/>
  <c r="I1315" i="16"/>
  <c r="H1319" i="16"/>
  <c r="K1319" i="16"/>
  <c r="L1323" i="16"/>
  <c r="M1323" i="16"/>
  <c r="I1323" i="16"/>
  <c r="H1327" i="16"/>
  <c r="K1327" i="16"/>
  <c r="L1331" i="16"/>
  <c r="M1331" i="16"/>
  <c r="I1331" i="16"/>
  <c r="H1335" i="16"/>
  <c r="K1335" i="16"/>
  <c r="L1339" i="16"/>
  <c r="M1339" i="16"/>
  <c r="I1339" i="16"/>
  <c r="H1343" i="16"/>
  <c r="K1343" i="16"/>
  <c r="L1347" i="16"/>
  <c r="M1347" i="16"/>
  <c r="I1347" i="16"/>
  <c r="H1351" i="16"/>
  <c r="K1351" i="16"/>
  <c r="L1355" i="16"/>
  <c r="M1355" i="16"/>
  <c r="I1355" i="16"/>
  <c r="H1359" i="16"/>
  <c r="K1359" i="16"/>
  <c r="L1363" i="16"/>
  <c r="M1363" i="16"/>
  <c r="I1363" i="16"/>
  <c r="H1367" i="16"/>
  <c r="K1367" i="16"/>
  <c r="L1371" i="16"/>
  <c r="M1371" i="16"/>
  <c r="I1371" i="16"/>
  <c r="H1375" i="16"/>
  <c r="K1375" i="16"/>
  <c r="L1379" i="16"/>
  <c r="M1379" i="16"/>
  <c r="I1379" i="16"/>
  <c r="H1383" i="16"/>
  <c r="K1383" i="16"/>
  <c r="L1387" i="16"/>
  <c r="M1387" i="16"/>
  <c r="I1387" i="16"/>
  <c r="H1391" i="16"/>
  <c r="K1391" i="16"/>
  <c r="L1395" i="16"/>
  <c r="M1395" i="16"/>
  <c r="I1395" i="16"/>
  <c r="H1399" i="16"/>
  <c r="K1399" i="16"/>
  <c r="L1403" i="16"/>
  <c r="M1403" i="16"/>
  <c r="I1403" i="16"/>
  <c r="H1407" i="16"/>
  <c r="K1407" i="16"/>
  <c r="L1411" i="16"/>
  <c r="M1411" i="16"/>
  <c r="I1411" i="16"/>
  <c r="H1415" i="16"/>
  <c r="K1415" i="16"/>
  <c r="L1419" i="16"/>
  <c r="M1419" i="16"/>
  <c r="I1419" i="16"/>
  <c r="H1423" i="16"/>
  <c r="K1423" i="16"/>
  <c r="L1427" i="16"/>
  <c r="M1427" i="16"/>
  <c r="I1427" i="16"/>
  <c r="H1431" i="16"/>
  <c r="K1431" i="16"/>
  <c r="L1439" i="16"/>
  <c r="M1439" i="16"/>
  <c r="I1439" i="16"/>
  <c r="H1447" i="16"/>
  <c r="K1447" i="16"/>
  <c r="H1455" i="16"/>
  <c r="L1520" i="16"/>
  <c r="I1520" i="16"/>
  <c r="H1528" i="16"/>
  <c r="K1528" i="16"/>
  <c r="L1536" i="16"/>
  <c r="M1536" i="16"/>
  <c r="I1536" i="16"/>
  <c r="H1544" i="16"/>
  <c r="K1544" i="16"/>
  <c r="L1552" i="16"/>
  <c r="I1552" i="16"/>
  <c r="H1560" i="16"/>
  <c r="K1560" i="16"/>
  <c r="L1568" i="16"/>
  <c r="M1568" i="16"/>
  <c r="I1568" i="16"/>
  <c r="H1576" i="16"/>
  <c r="K1576" i="16"/>
  <c r="H1589" i="16"/>
  <c r="K1589" i="16"/>
  <c r="L1597" i="16"/>
  <c r="M1597" i="16"/>
  <c r="I1597" i="16"/>
  <c r="H1605" i="16"/>
  <c r="K1605" i="16"/>
  <c r="H1613" i="16"/>
  <c r="K1613" i="16"/>
  <c r="H1621" i="16"/>
  <c r="K1621" i="16"/>
  <c r="H1629" i="16"/>
  <c r="K1629" i="16"/>
  <c r="H1637" i="16"/>
  <c r="K1637" i="16"/>
  <c r="J1435" i="16"/>
  <c r="J1487" i="16"/>
  <c r="J1532" i="16"/>
  <c r="J1564" i="16"/>
  <c r="J1593" i="16"/>
  <c r="J1645" i="16"/>
  <c r="H1449" i="16"/>
  <c r="K1449" i="16"/>
  <c r="L1453" i="16"/>
  <c r="M1453" i="16"/>
  <c r="I1453" i="16"/>
  <c r="L1461" i="16"/>
  <c r="M1461" i="16"/>
  <c r="I1461" i="16"/>
  <c r="H1465" i="16"/>
  <c r="K1465" i="16"/>
  <c r="L1469" i="16"/>
  <c r="M1469" i="16"/>
  <c r="I1469" i="16"/>
  <c r="K1473" i="16"/>
  <c r="M1477" i="16"/>
  <c r="L1481" i="16"/>
  <c r="M1481" i="16"/>
  <c r="I1481" i="16"/>
  <c r="H1493" i="16"/>
  <c r="K1493" i="16"/>
  <c r="L1497" i="16"/>
  <c r="M1497" i="16"/>
  <c r="I1497" i="16"/>
  <c r="H1501" i="16"/>
  <c r="K1501" i="16"/>
  <c r="H1505" i="16"/>
  <c r="L1509" i="16"/>
  <c r="M1509" i="16"/>
  <c r="I1509" i="16"/>
  <c r="L1514" i="16"/>
  <c r="M1514" i="16"/>
  <c r="I1514" i="16"/>
  <c r="H1518" i="16"/>
  <c r="K1518" i="16"/>
  <c r="H1546" i="16"/>
  <c r="K1546" i="16"/>
  <c r="L1550" i="16"/>
  <c r="M1550" i="16"/>
  <c r="I1550" i="16"/>
  <c r="L1578" i="16"/>
  <c r="M1578" i="16"/>
  <c r="I1578" i="16"/>
  <c r="H1582" i="16"/>
  <c r="K1582" i="16"/>
  <c r="H1607" i="16"/>
  <c r="K1607" i="16"/>
  <c r="H1615" i="16"/>
  <c r="K1615" i="16"/>
  <c r="H1623" i="16"/>
  <c r="K1623" i="16"/>
  <c r="H1631" i="16"/>
  <c r="K1631" i="16"/>
  <c r="H1639" i="16"/>
  <c r="K1639" i="16"/>
  <c r="L1651" i="16"/>
  <c r="M1651" i="16"/>
  <c r="I1651" i="16"/>
  <c r="L1656" i="16"/>
  <c r="M1656" i="16"/>
  <c r="I1656" i="16"/>
  <c r="L1664" i="16"/>
  <c r="M1664" i="16"/>
  <c r="I1664" i="16"/>
  <c r="B20" i="51"/>
  <c r="H1435" i="16"/>
  <c r="L1443" i="16"/>
  <c r="AB41" i="23" s="1"/>
  <c r="M1443" i="16"/>
  <c r="H1463" i="16"/>
  <c r="L1487" i="16"/>
  <c r="M1487" i="16"/>
  <c r="K1495" i="16"/>
  <c r="L1532" i="16"/>
  <c r="M1532" i="16"/>
  <c r="H1540" i="16"/>
  <c r="H1564" i="16"/>
  <c r="L1572" i="16"/>
  <c r="M1572" i="16"/>
  <c r="L1593" i="16"/>
  <c r="M1593" i="16"/>
  <c r="H1601" i="16"/>
  <c r="L1645" i="16"/>
  <c r="M1645" i="16"/>
  <c r="B64" i="51"/>
  <c r="B64" i="23"/>
  <c r="C64" i="23" s="1"/>
  <c r="B63" i="25"/>
  <c r="B63" i="51"/>
  <c r="B64" i="34"/>
  <c r="C46" i="31"/>
  <c r="C48" i="23"/>
  <c r="C72" i="17"/>
  <c r="C6" i="17"/>
  <c r="B69" i="19"/>
  <c r="B68" i="19"/>
  <c r="B64" i="19"/>
  <c r="C64" i="19" s="1"/>
  <c r="B58" i="19"/>
  <c r="B41" i="19"/>
  <c r="B37" i="19"/>
  <c r="B21" i="19"/>
  <c r="B18" i="19"/>
  <c r="B7" i="19"/>
  <c r="B6" i="19"/>
  <c r="B62" i="23"/>
  <c r="B54" i="23"/>
  <c r="B53" i="23"/>
  <c r="B33" i="23"/>
  <c r="B32" i="23"/>
  <c r="B20" i="23"/>
  <c r="C8" i="23"/>
  <c r="B4" i="23"/>
  <c r="B72" i="24"/>
  <c r="B71" i="24"/>
  <c r="B63" i="24"/>
  <c r="B62" i="24"/>
  <c r="B61" i="24"/>
  <c r="B21" i="24"/>
  <c r="B20" i="24"/>
  <c r="B7" i="24"/>
  <c r="B6" i="24"/>
  <c r="B62" i="25"/>
  <c r="B61" i="25"/>
  <c r="B60" i="25"/>
  <c r="B33" i="25"/>
  <c r="B32" i="25"/>
  <c r="B20" i="25"/>
  <c r="B33" i="30"/>
  <c r="B7" i="30"/>
  <c r="B72" i="31"/>
  <c r="B21" i="31"/>
  <c r="B20" i="31"/>
  <c r="B7" i="31"/>
  <c r="B21" i="34"/>
  <c r="B7" i="34"/>
  <c r="B68" i="51"/>
  <c r="C67" i="51"/>
  <c r="B62" i="51"/>
  <c r="C61" i="51"/>
  <c r="B33" i="51"/>
  <c r="B72" i="34"/>
  <c r="L1667" i="16"/>
  <c r="L1659" i="16"/>
  <c r="L1650" i="16"/>
  <c r="L1644" i="16"/>
  <c r="L1636" i="16"/>
  <c r="L1628" i="16"/>
  <c r="L1620" i="16"/>
  <c r="L1612" i="16"/>
  <c r="L1604" i="16"/>
  <c r="H1600" i="16"/>
  <c r="H1596" i="16"/>
  <c r="L1592" i="16"/>
  <c r="H1590" i="16"/>
  <c r="L1588" i="16"/>
  <c r="H1586" i="16"/>
  <c r="L1581" i="16"/>
  <c r="L1575" i="16"/>
  <c r="H1571" i="16"/>
  <c r="H1567" i="16"/>
  <c r="L1563" i="16"/>
  <c r="H1561" i="16"/>
  <c r="L1559" i="16"/>
  <c r="H1557" i="16"/>
  <c r="L1549" i="16"/>
  <c r="L1543" i="16"/>
  <c r="H1539" i="16"/>
  <c r="H1535" i="16"/>
  <c r="L1531" i="16"/>
  <c r="H1529" i="16"/>
  <c r="L1527" i="16"/>
  <c r="H1525" i="16"/>
  <c r="L1517" i="16"/>
  <c r="L1504" i="16"/>
  <c r="L1492" i="16"/>
  <c r="L1486" i="16"/>
  <c r="L1476" i="16"/>
  <c r="L1472" i="16"/>
  <c r="L1460" i="16"/>
  <c r="L1452" i="16"/>
  <c r="L1446" i="16"/>
  <c r="H1442" i="16"/>
  <c r="H1438" i="16"/>
  <c r="L1434" i="16"/>
  <c r="H1432" i="16"/>
  <c r="L1430" i="16"/>
  <c r="H1428" i="16"/>
  <c r="L1426" i="16"/>
  <c r="H1424" i="16"/>
  <c r="L1422" i="16"/>
  <c r="H1420" i="16"/>
  <c r="L1418" i="16"/>
  <c r="H1416" i="16"/>
  <c r="L1414" i="16"/>
  <c r="H1412" i="16"/>
  <c r="L1410" i="16"/>
  <c r="H1408" i="16"/>
  <c r="L1406" i="16"/>
  <c r="H1404" i="16"/>
  <c r="L1402" i="16"/>
  <c r="H1400" i="16"/>
  <c r="L1398" i="16"/>
  <c r="H1396" i="16"/>
  <c r="L1394" i="16"/>
  <c r="H1392" i="16"/>
  <c r="L1390" i="16"/>
  <c r="H1388" i="16"/>
  <c r="L1386" i="16"/>
  <c r="H1384" i="16"/>
  <c r="L1382" i="16"/>
  <c r="H1380" i="16"/>
  <c r="L1378" i="16"/>
  <c r="H1376" i="16"/>
  <c r="L1374" i="16"/>
  <c r="H1372" i="16"/>
  <c r="L1370" i="16"/>
  <c r="H1368" i="16"/>
  <c r="L1366" i="16"/>
  <c r="H1364" i="16"/>
  <c r="L1362" i="16"/>
  <c r="H1360" i="16"/>
  <c r="L1358" i="16"/>
  <c r="H1356" i="16"/>
  <c r="L1354" i="16"/>
  <c r="H1352" i="16"/>
  <c r="L1350" i="16"/>
  <c r="H1348" i="16"/>
  <c r="L1346" i="16"/>
  <c r="H1344" i="16"/>
  <c r="L1342" i="16"/>
  <c r="H1340" i="16"/>
  <c r="L1338" i="16"/>
  <c r="H1336" i="16"/>
  <c r="L1334" i="16"/>
  <c r="H1332" i="16"/>
  <c r="L1330" i="16"/>
  <c r="H1328" i="16"/>
  <c r="L1326" i="16"/>
  <c r="H1324" i="16"/>
  <c r="L1322" i="16"/>
  <c r="H1320" i="16"/>
  <c r="L1318" i="16"/>
  <c r="H1316" i="16"/>
  <c r="L1314" i="16"/>
  <c r="H1312" i="16"/>
  <c r="L1310" i="16"/>
  <c r="H1308" i="16"/>
  <c r="L1306" i="16"/>
  <c r="H1304" i="16"/>
  <c r="L1302" i="16"/>
  <c r="H1300" i="16"/>
  <c r="L1298" i="16"/>
  <c r="H1296" i="16"/>
  <c r="L1294" i="16"/>
  <c r="H1292" i="16"/>
  <c r="L1290" i="16"/>
  <c r="H1288" i="16"/>
  <c r="L1286" i="16"/>
  <c r="H1284" i="16"/>
  <c r="L1282" i="16"/>
  <c r="H1280" i="16"/>
  <c r="L1278" i="16"/>
  <c r="H1276" i="16"/>
  <c r="L1274" i="16"/>
  <c r="H1272" i="16"/>
  <c r="L1270" i="16"/>
  <c r="H1268" i="16"/>
  <c r="L1266" i="16"/>
  <c r="H1264" i="16"/>
  <c r="L1262" i="16"/>
  <c r="H1260" i="16"/>
  <c r="L1258" i="16"/>
  <c r="H1256" i="16"/>
  <c r="L1254" i="16"/>
  <c r="H1252" i="16"/>
  <c r="L1250" i="16"/>
  <c r="H1248" i="16"/>
  <c r="L1246" i="16"/>
  <c r="H1244" i="16"/>
  <c r="L1242" i="16"/>
  <c r="H1240" i="16"/>
  <c r="L1238" i="16"/>
  <c r="H1236" i="16"/>
  <c r="L1234" i="16"/>
  <c r="H1232" i="16"/>
  <c r="L1230" i="16"/>
  <c r="H1228" i="16"/>
  <c r="L1226" i="16"/>
  <c r="H1224" i="16"/>
  <c r="L1222" i="16"/>
  <c r="H1220" i="16"/>
  <c r="L1218" i="16"/>
  <c r="H1216" i="16"/>
  <c r="L1214" i="16"/>
  <c r="H1212" i="16"/>
  <c r="L1210" i="16"/>
  <c r="H1208" i="16"/>
  <c r="L1206" i="16"/>
  <c r="H1204" i="16"/>
  <c r="L1202" i="16"/>
  <c r="H1200" i="16"/>
  <c r="L1198" i="16"/>
  <c r="H1196" i="16"/>
  <c r="L1194" i="16"/>
  <c r="H1192" i="16"/>
  <c r="L1190" i="16"/>
  <c r="H1188" i="16"/>
  <c r="L1186" i="16"/>
  <c r="H1184" i="16"/>
  <c r="L1182" i="16"/>
  <c r="H1180" i="16"/>
  <c r="L1178" i="16"/>
  <c r="H1176" i="16"/>
  <c r="L1174" i="16"/>
  <c r="H1172" i="16"/>
  <c r="L1170" i="16"/>
  <c r="H1168" i="16"/>
  <c r="L1166" i="16"/>
  <c r="H1164" i="16"/>
  <c r="L1162" i="16"/>
  <c r="H1160" i="16"/>
  <c r="L1158" i="16"/>
  <c r="I1156" i="16"/>
  <c r="H1155" i="16"/>
  <c r="M1155" i="16"/>
  <c r="I1154" i="16"/>
  <c r="H1153" i="16"/>
  <c r="M1153" i="16"/>
  <c r="I1152" i="16"/>
  <c r="H1151" i="16"/>
  <c r="M1151" i="16"/>
  <c r="I1150" i="16"/>
  <c r="H1149" i="16"/>
  <c r="M1149" i="16"/>
  <c r="I1148" i="16"/>
  <c r="H1147" i="16"/>
  <c r="M1147" i="16"/>
  <c r="I1146" i="16"/>
  <c r="H1145" i="16"/>
  <c r="M1145" i="16"/>
  <c r="I1144" i="16"/>
  <c r="H1143" i="16"/>
  <c r="M1143" i="16"/>
  <c r="I1142" i="16"/>
  <c r="H1141" i="16"/>
  <c r="M1141" i="16"/>
  <c r="I1140" i="16"/>
  <c r="H1139" i="16"/>
  <c r="M1139" i="16"/>
  <c r="I1138" i="16"/>
  <c r="H1137" i="16"/>
  <c r="M1137" i="16"/>
  <c r="I1136" i="16"/>
  <c r="H1135" i="16"/>
  <c r="M1135" i="16"/>
  <c r="I1134" i="16"/>
  <c r="H1133" i="16"/>
  <c r="M1133" i="16"/>
  <c r="I1132" i="16"/>
  <c r="H1131" i="16"/>
  <c r="M1131" i="16"/>
  <c r="I1130" i="16"/>
  <c r="H1129" i="16"/>
  <c r="M1129" i="16"/>
  <c r="I1128" i="16"/>
  <c r="H1127" i="16"/>
  <c r="M1127" i="16"/>
  <c r="I1126" i="16"/>
  <c r="H1125" i="16"/>
  <c r="M1125" i="16"/>
  <c r="I1124" i="16"/>
  <c r="H1123" i="16"/>
  <c r="M1123" i="16"/>
  <c r="I1122" i="16"/>
  <c r="H1121" i="16"/>
  <c r="M1121" i="16"/>
  <c r="I1120" i="16"/>
  <c r="H1119" i="16"/>
  <c r="M1119" i="16"/>
  <c r="I1118" i="16"/>
  <c r="H1117" i="16"/>
  <c r="M1117" i="16"/>
  <c r="I1116" i="16"/>
  <c r="H1115" i="16"/>
  <c r="M1115" i="16"/>
  <c r="I1114" i="16"/>
  <c r="H1113" i="16"/>
  <c r="M1113" i="16"/>
  <c r="I1112" i="16"/>
  <c r="H1111" i="16"/>
  <c r="M1111" i="16"/>
  <c r="I1110" i="16"/>
  <c r="H1109" i="16"/>
  <c r="M1109" i="16"/>
  <c r="I1108" i="16"/>
  <c r="H1107" i="16"/>
  <c r="M1107" i="16"/>
  <c r="I1106" i="16"/>
  <c r="H1105" i="16"/>
  <c r="M1105" i="16"/>
  <c r="I1104" i="16"/>
  <c r="H1103" i="16"/>
  <c r="M1103" i="16"/>
  <c r="I1102" i="16"/>
  <c r="H1101" i="16"/>
  <c r="M1101" i="16"/>
  <c r="I1100" i="16"/>
  <c r="H1099" i="16"/>
  <c r="M1099" i="16"/>
  <c r="I1098" i="16"/>
  <c r="H1097" i="16"/>
  <c r="M1097" i="16"/>
  <c r="I1096" i="16"/>
  <c r="H1095" i="16"/>
  <c r="M1095" i="16"/>
  <c r="I1094" i="16"/>
  <c r="H1093" i="16"/>
  <c r="M1093" i="16"/>
  <c r="I1092" i="16"/>
  <c r="H1091" i="16"/>
  <c r="M1091" i="16"/>
  <c r="I1090" i="16"/>
  <c r="H1089" i="16"/>
  <c r="M1089" i="16"/>
  <c r="I1088" i="16"/>
  <c r="H1087" i="16"/>
  <c r="M1087" i="16"/>
  <c r="I1086" i="16"/>
  <c r="H1085" i="16"/>
  <c r="I1085" i="16"/>
  <c r="K1083" i="16"/>
  <c r="M1083" i="16"/>
  <c r="H1083" i="16"/>
  <c r="I1081" i="16"/>
  <c r="K1079" i="16"/>
  <c r="M1079" i="16"/>
  <c r="H1079" i="16"/>
  <c r="H1077" i="16"/>
  <c r="H1075" i="16"/>
  <c r="L1075" i="16"/>
  <c r="H1067" i="16"/>
  <c r="L1067" i="16"/>
  <c r="H1059" i="16"/>
  <c r="L1059" i="16"/>
  <c r="H1051" i="16"/>
  <c r="L1051" i="16"/>
  <c r="H1043" i="16"/>
  <c r="L1043" i="16"/>
  <c r="H1035" i="16"/>
  <c r="L1035" i="16"/>
  <c r="H1027" i="16"/>
  <c r="L1027" i="16"/>
  <c r="H1019" i="16"/>
  <c r="L1019" i="16"/>
  <c r="H1011" i="16"/>
  <c r="L1011" i="16"/>
  <c r="H1003" i="16"/>
  <c r="L1003" i="16"/>
  <c r="H995" i="16"/>
  <c r="L995" i="16"/>
  <c r="H987" i="16"/>
  <c r="L987" i="16"/>
  <c r="H979" i="16"/>
  <c r="L979" i="16"/>
  <c r="H971" i="16"/>
  <c r="L971" i="16"/>
  <c r="H963" i="16"/>
  <c r="L963" i="16"/>
  <c r="H955" i="16"/>
  <c r="L955" i="16"/>
  <c r="H947" i="16"/>
  <c r="L947" i="16"/>
  <c r="H939" i="16"/>
  <c r="L939" i="16"/>
  <c r="H931" i="16"/>
  <c r="L931" i="16"/>
  <c r="H923" i="16"/>
  <c r="L923" i="16"/>
  <c r="H915" i="16"/>
  <c r="L915" i="16"/>
  <c r="H907" i="16"/>
  <c r="L907" i="16"/>
  <c r="L846" i="16"/>
  <c r="H846" i="16"/>
  <c r="H844" i="16"/>
  <c r="L844" i="16"/>
  <c r="L838" i="16"/>
  <c r="H838" i="16"/>
  <c r="H836" i="16"/>
  <c r="L836" i="16"/>
  <c r="L830" i="16"/>
  <c r="H830" i="16"/>
  <c r="H828" i="16"/>
  <c r="L828" i="16"/>
  <c r="L822" i="16"/>
  <c r="H822" i="16"/>
  <c r="H820" i="16"/>
  <c r="L820" i="16"/>
  <c r="L814" i="16"/>
  <c r="H814" i="16"/>
  <c r="H812" i="16"/>
  <c r="L812" i="16"/>
  <c r="L806" i="16"/>
  <c r="H806" i="16"/>
  <c r="H804" i="16"/>
  <c r="L804" i="16"/>
  <c r="L798" i="16"/>
  <c r="H798" i="16"/>
  <c r="H796" i="16"/>
  <c r="L796" i="16"/>
  <c r="L790" i="16"/>
  <c r="H790" i="16"/>
  <c r="H788" i="16"/>
  <c r="L788" i="16"/>
  <c r="L782" i="16"/>
  <c r="H782" i="16"/>
  <c r="H780" i="16"/>
  <c r="L780" i="16"/>
  <c r="L774" i="16"/>
  <c r="H774" i="16"/>
  <c r="H772" i="16"/>
  <c r="L772" i="16"/>
  <c r="L766" i="16"/>
  <c r="H766" i="16"/>
  <c r="H764" i="16"/>
  <c r="L764" i="16"/>
  <c r="L758" i="16"/>
  <c r="H758" i="16"/>
  <c r="H756" i="16"/>
  <c r="L756" i="16"/>
  <c r="L750" i="16"/>
  <c r="H750" i="16"/>
  <c r="H748" i="16"/>
  <c r="L748" i="16"/>
  <c r="L742" i="16"/>
  <c r="H742" i="16"/>
  <c r="H740" i="16"/>
  <c r="L740" i="16"/>
  <c r="L734" i="16"/>
  <c r="H734" i="16"/>
  <c r="H732" i="16"/>
  <c r="L732" i="16"/>
  <c r="L726" i="16"/>
  <c r="H726" i="16"/>
  <c r="H724" i="16"/>
  <c r="L724" i="16"/>
  <c r="L718" i="16"/>
  <c r="H718" i="16"/>
  <c r="H716" i="16"/>
  <c r="L716" i="16"/>
  <c r="L710" i="16"/>
  <c r="H710" i="16"/>
  <c r="H708" i="16"/>
  <c r="L708" i="16"/>
  <c r="L702" i="16"/>
  <c r="H702" i="16"/>
  <c r="H700" i="16"/>
  <c r="L700" i="16"/>
  <c r="L694" i="16"/>
  <c r="H694" i="16"/>
  <c r="H692" i="16"/>
  <c r="L692" i="16"/>
  <c r="L686" i="16"/>
  <c r="H686" i="16"/>
  <c r="H684" i="16"/>
  <c r="L684" i="16"/>
  <c r="L678" i="16"/>
  <c r="H678" i="16"/>
  <c r="H676" i="16"/>
  <c r="L676" i="16"/>
  <c r="L670" i="16"/>
  <c r="H670" i="16"/>
  <c r="H668" i="16"/>
  <c r="L668" i="16"/>
  <c r="L662" i="16"/>
  <c r="H662" i="16"/>
  <c r="H660" i="16"/>
  <c r="L660" i="16"/>
  <c r="L654" i="16"/>
  <c r="H654" i="16"/>
  <c r="H652" i="16"/>
  <c r="L652" i="16"/>
  <c r="L646" i="16"/>
  <c r="H646" i="16"/>
  <c r="H644" i="16"/>
  <c r="L644" i="16"/>
  <c r="L638" i="16"/>
  <c r="H638" i="16"/>
  <c r="H636" i="16"/>
  <c r="L636" i="16"/>
  <c r="L630" i="16"/>
  <c r="H630" i="16"/>
  <c r="H628" i="16"/>
  <c r="L628" i="16"/>
  <c r="L622" i="16"/>
  <c r="H622" i="16"/>
  <c r="H620" i="16"/>
  <c r="L620" i="16"/>
  <c r="L614" i="16"/>
  <c r="H614" i="16"/>
  <c r="H612" i="16"/>
  <c r="L612" i="16"/>
  <c r="L606" i="16"/>
  <c r="H606" i="16"/>
  <c r="H604" i="16"/>
  <c r="L604" i="16"/>
  <c r="L598" i="16"/>
  <c r="H598" i="16"/>
  <c r="H596" i="16"/>
  <c r="L596" i="16"/>
  <c r="L590" i="16"/>
  <c r="H590" i="16"/>
  <c r="H588" i="16"/>
  <c r="L588" i="16"/>
  <c r="L582" i="16"/>
  <c r="H582" i="16"/>
  <c r="H580" i="16"/>
  <c r="L580" i="16"/>
  <c r="L574" i="16"/>
  <c r="H574" i="16"/>
  <c r="H572" i="16"/>
  <c r="L572" i="16"/>
  <c r="L566" i="16"/>
  <c r="H566" i="16"/>
  <c r="H564" i="16"/>
  <c r="L564" i="16"/>
  <c r="H316" i="16"/>
  <c r="L316" i="16"/>
  <c r="H308" i="16"/>
  <c r="L308" i="16"/>
  <c r="H300" i="16"/>
  <c r="L300" i="16"/>
  <c r="H292" i="16"/>
  <c r="L292" i="16"/>
  <c r="H284" i="16"/>
  <c r="L284" i="16"/>
  <c r="J18" i="23" s="1"/>
  <c r="H276" i="16"/>
  <c r="L276" i="16"/>
  <c r="H268" i="16"/>
  <c r="L268" i="16"/>
  <c r="H260" i="16"/>
  <c r="L260" i="16"/>
  <c r="H252" i="16"/>
  <c r="L252" i="16"/>
  <c r="H244" i="16"/>
  <c r="L244" i="16"/>
  <c r="H236" i="16"/>
  <c r="L236" i="16"/>
  <c r="I1084" i="16"/>
  <c r="I1082" i="16"/>
  <c r="I1080" i="16"/>
  <c r="I1078" i="16"/>
  <c r="J33" i="23"/>
  <c r="L175" i="16"/>
  <c r="I37" i="23"/>
  <c r="L167" i="16"/>
  <c r="I31" i="23"/>
  <c r="L159" i="16"/>
  <c r="I21" i="23"/>
  <c r="L151" i="16"/>
  <c r="I15" i="23"/>
  <c r="L143" i="16"/>
  <c r="I5" i="23"/>
  <c r="L135" i="16"/>
  <c r="L127" i="16"/>
  <c r="L119" i="16"/>
  <c r="L111" i="16"/>
  <c r="L103" i="16"/>
  <c r="L95" i="16"/>
  <c r="H28" i="17"/>
  <c r="H24" i="23"/>
  <c r="H21" i="23"/>
  <c r="L84" i="16"/>
  <c r="H17" i="17"/>
  <c r="H15" i="23"/>
  <c r="L76" i="16"/>
  <c r="H9" i="17"/>
  <c r="H5" i="23"/>
  <c r="L68" i="16"/>
  <c r="L60" i="16"/>
  <c r="L52" i="16"/>
  <c r="L44" i="16"/>
  <c r="L36" i="16"/>
  <c r="G36" i="17"/>
  <c r="L28" i="16"/>
  <c r="G28" i="17"/>
  <c r="L20" i="16"/>
  <c r="G20" i="17"/>
  <c r="L12" i="16"/>
  <c r="G12" i="17"/>
  <c r="L4" i="16"/>
  <c r="H1678" i="16"/>
  <c r="H1694" i="16"/>
  <c r="H1702" i="16"/>
  <c r="H1710" i="16"/>
  <c r="H1718" i="16"/>
  <c r="H1723" i="16"/>
  <c r="J1731" i="16"/>
  <c r="I1734" i="16"/>
  <c r="K1734" i="16"/>
  <c r="H1735" i="16"/>
  <c r="L1735" i="16"/>
  <c r="C68" i="24"/>
  <c r="C54" i="24"/>
  <c r="C49" i="24"/>
  <c r="C8" i="19"/>
  <c r="C51" i="19"/>
  <c r="C52" i="19"/>
  <c r="A6" i="18"/>
  <c r="C68" i="23"/>
  <c r="C50" i="31"/>
  <c r="C51" i="51"/>
  <c r="C45" i="51"/>
  <c r="C42" i="51"/>
  <c r="B58" i="34"/>
  <c r="C58" i="34" s="1"/>
  <c r="B58" i="51"/>
  <c r="B58" i="31"/>
  <c r="B58" i="25"/>
  <c r="B58" i="23"/>
  <c r="B57" i="34"/>
  <c r="B57" i="31"/>
  <c r="B57" i="25"/>
  <c r="B57" i="23"/>
  <c r="B57" i="19"/>
  <c r="B57" i="51"/>
  <c r="B56" i="34"/>
  <c r="B56" i="25"/>
  <c r="B56" i="19"/>
  <c r="B42" i="34"/>
  <c r="B42" i="31"/>
  <c r="B42" i="25"/>
  <c r="B42" i="24"/>
  <c r="B42" i="23"/>
  <c r="B42" i="19"/>
  <c r="B41" i="34"/>
  <c r="B41" i="25"/>
  <c r="B41" i="24"/>
  <c r="B41" i="23"/>
  <c r="B29" i="51"/>
  <c r="B28" i="24"/>
  <c r="B28" i="19"/>
  <c r="B27" i="31"/>
  <c r="B37" i="51"/>
  <c r="B37" i="31"/>
  <c r="B37" i="34"/>
  <c r="B37" i="24"/>
  <c r="B36" i="30"/>
  <c r="B36" i="34"/>
  <c r="C36" i="34" s="1"/>
  <c r="B36" i="19"/>
  <c r="B32" i="51"/>
  <c r="B32" i="34"/>
  <c r="B32" i="30"/>
  <c r="B32" i="31"/>
  <c r="B32" i="24"/>
  <c r="B32" i="19"/>
  <c r="B19" i="34"/>
  <c r="B19" i="31"/>
  <c r="B19" i="30"/>
  <c r="B19" i="23"/>
  <c r="B19" i="19"/>
  <c r="B18" i="30"/>
  <c r="B18" i="34"/>
  <c r="B18" i="31"/>
  <c r="B18" i="24"/>
  <c r="B18" i="23"/>
  <c r="B5" i="34"/>
  <c r="B5" i="30"/>
  <c r="B5" i="25"/>
  <c r="B5" i="24"/>
  <c r="B5" i="23"/>
  <c r="C5" i="17"/>
  <c r="B4" i="51"/>
  <c r="B4" i="34"/>
  <c r="C4" i="34" s="1"/>
  <c r="B4" i="30"/>
  <c r="B4" i="25"/>
  <c r="B4" i="24"/>
  <c r="C62" i="19"/>
  <c r="B27" i="34"/>
  <c r="C51" i="25"/>
  <c r="B41" i="51"/>
  <c r="C69" i="24"/>
  <c r="B5" i="19"/>
  <c r="B4" i="19"/>
  <c r="B37" i="23"/>
  <c r="B36" i="23"/>
  <c r="B19" i="24"/>
  <c r="B37" i="25"/>
  <c r="B36" i="25"/>
  <c r="B19" i="25"/>
  <c r="B37" i="30"/>
  <c r="B29" i="30"/>
  <c r="C29" i="30" s="1"/>
  <c r="B28" i="30"/>
  <c r="B27" i="30"/>
  <c r="B19" i="51"/>
  <c r="C8" i="51"/>
  <c r="B5" i="51"/>
  <c r="B73" i="51"/>
  <c r="B73" i="31"/>
  <c r="B69" i="34"/>
  <c r="B61" i="34"/>
  <c r="B46" i="51"/>
  <c r="B66" i="51"/>
  <c r="I1733" i="16"/>
  <c r="K1733" i="16"/>
  <c r="I1735" i="16"/>
  <c r="K1735" i="16"/>
  <c r="I1737" i="16"/>
  <c r="K1737" i="16"/>
  <c r="J17" i="23"/>
  <c r="J24" i="23"/>
  <c r="J23" i="23"/>
  <c r="J19" i="23"/>
  <c r="J7" i="23"/>
  <c r="J21" i="23"/>
  <c r="C50" i="19"/>
  <c r="C69" i="23"/>
  <c r="B70" i="34"/>
  <c r="B70" i="51"/>
  <c r="B70" i="31"/>
  <c r="B70" i="25"/>
  <c r="B70" i="24"/>
  <c r="B70" i="19"/>
  <c r="B47" i="34"/>
  <c r="B47" i="25"/>
  <c r="B47" i="23"/>
  <c r="B47" i="19"/>
  <c r="B43" i="34"/>
  <c r="B43" i="31"/>
  <c r="B43" i="25"/>
  <c r="B43" i="23"/>
  <c r="B53" i="34"/>
  <c r="B53" i="31"/>
  <c r="B53" i="25"/>
  <c r="B53" i="24"/>
  <c r="B53" i="19"/>
  <c r="B13" i="31"/>
  <c r="B13" i="25"/>
  <c r="B13" i="19"/>
  <c r="B12" i="31"/>
  <c r="B12" i="25"/>
  <c r="B12" i="24"/>
  <c r="B12" i="19"/>
  <c r="B12" i="51"/>
  <c r="B6" i="34"/>
  <c r="B6" i="31"/>
  <c r="B6" i="30"/>
  <c r="B6" i="25"/>
  <c r="J1660" i="16"/>
  <c r="K1660" i="16"/>
  <c r="H1660" i="16"/>
  <c r="L1652" i="16"/>
  <c r="H1652" i="16"/>
  <c r="I1652" i="16"/>
  <c r="M1652" i="16"/>
  <c r="J1652" i="16"/>
  <c r="C45" i="19"/>
  <c r="C52" i="31"/>
  <c r="C51" i="31"/>
  <c r="C8" i="31"/>
  <c r="C52" i="51"/>
  <c r="C43" i="51"/>
  <c r="C52" i="34"/>
  <c r="B60" i="51"/>
  <c r="B60" i="24"/>
  <c r="B60" i="23"/>
  <c r="B59" i="25"/>
  <c r="B59" i="19"/>
  <c r="B56" i="51"/>
  <c r="B56" i="31"/>
  <c r="B56" i="24"/>
  <c r="B56" i="23"/>
  <c r="B45" i="34"/>
  <c r="B45" i="25"/>
  <c r="B45" i="23"/>
  <c r="B44" i="34"/>
  <c r="B44" i="31"/>
  <c r="B44" i="25"/>
  <c r="B44" i="24"/>
  <c r="B44" i="23"/>
  <c r="B44" i="19"/>
  <c r="C8" i="30"/>
  <c r="C8" i="25"/>
  <c r="B29" i="34"/>
  <c r="B29" i="31"/>
  <c r="B29" i="25"/>
  <c r="B29" i="24"/>
  <c r="B29" i="23"/>
  <c r="B29" i="19"/>
  <c r="B28" i="34"/>
  <c r="B28" i="31"/>
  <c r="B28" i="25"/>
  <c r="B28" i="23"/>
  <c r="B28" i="51"/>
  <c r="B27" i="51"/>
  <c r="B27" i="25"/>
  <c r="B27" i="24"/>
  <c r="B27" i="23"/>
  <c r="B27" i="19"/>
  <c r="B55" i="51"/>
  <c r="B55" i="31"/>
  <c r="B55" i="25"/>
  <c r="B55" i="24"/>
  <c r="B55" i="19"/>
  <c r="B36" i="51"/>
  <c r="B36" i="31"/>
  <c r="B36" i="24"/>
  <c r="B23" i="51"/>
  <c r="B23" i="34"/>
  <c r="B23" i="31"/>
  <c r="B23" i="30"/>
  <c r="B23" i="25"/>
  <c r="B23" i="24"/>
  <c r="B23" i="23"/>
  <c r="B23" i="19"/>
  <c r="B22" i="34"/>
  <c r="B22" i="30"/>
  <c r="B22" i="25"/>
  <c r="B22" i="23"/>
  <c r="B22" i="51"/>
  <c r="B9" i="30"/>
  <c r="B9" i="25"/>
  <c r="B9" i="24"/>
  <c r="B9" i="19"/>
  <c r="L1663" i="16"/>
  <c r="H1663" i="16"/>
  <c r="K1663" i="16"/>
  <c r="J1649" i="16"/>
  <c r="I1649" i="16"/>
  <c r="M1649" i="16"/>
  <c r="L1649" i="16"/>
  <c r="L1648" i="16"/>
  <c r="H1648" i="16"/>
  <c r="I1648" i="16"/>
  <c r="M1648" i="16"/>
  <c r="J1648" i="16"/>
  <c r="J1454" i="16"/>
  <c r="J1458" i="16"/>
  <c r="J1462" i="16"/>
  <c r="J1490" i="16"/>
  <c r="J1494" i="16"/>
  <c r="J1519" i="16"/>
  <c r="J1523" i="16"/>
  <c r="J1551" i="16"/>
  <c r="J1555" i="16"/>
  <c r="J1584" i="16"/>
  <c r="K1444" i="16"/>
  <c r="K1448" i="16"/>
  <c r="M1454" i="16"/>
  <c r="I1454" i="16"/>
  <c r="M1458" i="16"/>
  <c r="I1458" i="16"/>
  <c r="M1462" i="16"/>
  <c r="I1462" i="16"/>
  <c r="K1480" i="16"/>
  <c r="K1484" i="16"/>
  <c r="M1490" i="16"/>
  <c r="I1490" i="16"/>
  <c r="M1494" i="16"/>
  <c r="I1494" i="16"/>
  <c r="K1508" i="16"/>
  <c r="K1512" i="16"/>
  <c r="K1513" i="16"/>
  <c r="M1519" i="16"/>
  <c r="I1519" i="16"/>
  <c r="M1523" i="16"/>
  <c r="I1523" i="16"/>
  <c r="K1541" i="16"/>
  <c r="K1545" i="16"/>
  <c r="M1551" i="16"/>
  <c r="I1551" i="16"/>
  <c r="M1555" i="16"/>
  <c r="I1555" i="16"/>
  <c r="K1573" i="16"/>
  <c r="K1577" i="16"/>
  <c r="M1584" i="16"/>
  <c r="I1584" i="16"/>
  <c r="K1602" i="16"/>
  <c r="K1606" i="16"/>
  <c r="K1610" i="16"/>
  <c r="K1614" i="16"/>
  <c r="K1618" i="16"/>
  <c r="K1622" i="16"/>
  <c r="K1626" i="16"/>
  <c r="K1630" i="16"/>
  <c r="K1634" i="16"/>
  <c r="K1638" i="16"/>
  <c r="K1642" i="16"/>
  <c r="L1455" i="16"/>
  <c r="M1455" i="16"/>
  <c r="I1455" i="16"/>
  <c r="H1459" i="16"/>
  <c r="K1459" i="16"/>
  <c r="H1491" i="16"/>
  <c r="K1491" i="16"/>
  <c r="H1520" i="16"/>
  <c r="K1520" i="16"/>
  <c r="H1552" i="16"/>
  <c r="K1552" i="16"/>
  <c r="H1437" i="16"/>
  <c r="K1437" i="16"/>
  <c r="L1441" i="16"/>
  <c r="M1441" i="16"/>
  <c r="I1441" i="16"/>
  <c r="L1473" i="16"/>
  <c r="M1473" i="16"/>
  <c r="I1473" i="16"/>
  <c r="H1477" i="16"/>
  <c r="K1477" i="16"/>
  <c r="L1505" i="16"/>
  <c r="M1505" i="16"/>
  <c r="I1505" i="16"/>
  <c r="L1534" i="16"/>
  <c r="M1534" i="16"/>
  <c r="I1534" i="16"/>
  <c r="H1538" i="16"/>
  <c r="K1538" i="16"/>
  <c r="L1566" i="16"/>
  <c r="M1566" i="16"/>
  <c r="I1566" i="16"/>
  <c r="H1570" i="16"/>
  <c r="K1570" i="16"/>
  <c r="L1595" i="16"/>
  <c r="M1595" i="16"/>
  <c r="I1595" i="16"/>
  <c r="H1599" i="16"/>
  <c r="K1599" i="16"/>
  <c r="L1463" i="16"/>
  <c r="M1463" i="16"/>
  <c r="L1495" i="16"/>
  <c r="M1495" i="16"/>
  <c r="L1524" i="16"/>
  <c r="M1524" i="16"/>
  <c r="L1556" i="16"/>
  <c r="M1556" i="16"/>
  <c r="L1585" i="16"/>
  <c r="M1585" i="16"/>
  <c r="H1642" i="16"/>
  <c r="H1638" i="16"/>
  <c r="H1634" i="16"/>
  <c r="H1630" i="16"/>
  <c r="H1626" i="16"/>
  <c r="H1622" i="16"/>
  <c r="H1618" i="16"/>
  <c r="H1614" i="16"/>
  <c r="H1610" i="16"/>
  <c r="H1606" i="16"/>
  <c r="H1602" i="16"/>
  <c r="H1584" i="16"/>
  <c r="H1577" i="16"/>
  <c r="H1573" i="16"/>
  <c r="H1555" i="16"/>
  <c r="H1551" i="16"/>
  <c r="H1545" i="16"/>
  <c r="H1541" i="16"/>
  <c r="H1523" i="16"/>
  <c r="H1519" i="16"/>
  <c r="H1513" i="16"/>
  <c r="H1512" i="16"/>
  <c r="H1508" i="16"/>
  <c r="H1494" i="16"/>
  <c r="H1490" i="16"/>
  <c r="H1484" i="16"/>
  <c r="H1480" i="16"/>
  <c r="H1462" i="16"/>
  <c r="H1458" i="16"/>
  <c r="H1454" i="16"/>
  <c r="H1448" i="16"/>
  <c r="H1444" i="16"/>
  <c r="H1071" i="16"/>
  <c r="H1061" i="16"/>
  <c r="H1055" i="16"/>
  <c r="H1045" i="16"/>
  <c r="H1039" i="16"/>
  <c r="H1029" i="16"/>
  <c r="H1023" i="16"/>
  <c r="H1013" i="16"/>
  <c r="H1007" i="16"/>
  <c r="H997" i="16"/>
  <c r="H991" i="16"/>
  <c r="H981" i="16"/>
  <c r="H975" i="16"/>
  <c r="H965" i="16"/>
  <c r="H959" i="16"/>
  <c r="H949" i="16"/>
  <c r="H943" i="16"/>
  <c r="H933" i="16"/>
  <c r="H927" i="16"/>
  <c r="H917" i="16"/>
  <c r="H911" i="16"/>
  <c r="H898" i="16"/>
  <c r="H892" i="16"/>
  <c r="H882" i="16"/>
  <c r="H876" i="16"/>
  <c r="H866" i="16"/>
  <c r="H860" i="16"/>
  <c r="H850" i="16"/>
  <c r="L546" i="16"/>
  <c r="H546" i="16"/>
  <c r="L530" i="16"/>
  <c r="H530" i="16"/>
  <c r="L514" i="16"/>
  <c r="H514" i="16"/>
  <c r="L498" i="16"/>
  <c r="H498" i="16"/>
  <c r="L482" i="16"/>
  <c r="H482" i="16"/>
  <c r="L466" i="16"/>
  <c r="H466" i="16"/>
  <c r="L450" i="16"/>
  <c r="H450" i="16"/>
  <c r="L434" i="16"/>
  <c r="H434" i="16"/>
  <c r="L418" i="16"/>
  <c r="H418" i="16"/>
  <c r="L402" i="16"/>
  <c r="H402" i="16"/>
  <c r="L386" i="16"/>
  <c r="H386" i="16"/>
  <c r="L370" i="16"/>
  <c r="H370" i="16"/>
  <c r="L354" i="16"/>
  <c r="H354" i="16"/>
  <c r="L338" i="16"/>
  <c r="H338" i="16"/>
  <c r="L322" i="16"/>
  <c r="H322" i="16"/>
  <c r="L556" i="16"/>
  <c r="H556" i="16"/>
  <c r="L540" i="16"/>
  <c r="H540" i="16"/>
  <c r="L524" i="16"/>
  <c r="H524" i="16"/>
  <c r="L508" i="16"/>
  <c r="H508" i="16"/>
  <c r="L492" i="16"/>
  <c r="H492" i="16"/>
  <c r="L476" i="16"/>
  <c r="H476" i="16"/>
  <c r="L460" i="16"/>
  <c r="H460" i="16"/>
  <c r="L444" i="16"/>
  <c r="H444" i="16"/>
  <c r="L428" i="16"/>
  <c r="H428" i="16"/>
  <c r="L412" i="16"/>
  <c r="H412" i="16"/>
  <c r="L396" i="16"/>
  <c r="H396" i="16"/>
  <c r="L380" i="16"/>
  <c r="H380" i="16"/>
  <c r="L364" i="16"/>
  <c r="H364" i="16"/>
  <c r="L348" i="16"/>
  <c r="H348" i="16"/>
  <c r="L332" i="16"/>
  <c r="H332" i="16"/>
  <c r="L304" i="16"/>
  <c r="H304" i="16"/>
  <c r="L288" i="16"/>
  <c r="H288" i="16"/>
  <c r="L272" i="16"/>
  <c r="H272" i="16"/>
  <c r="L256" i="16"/>
  <c r="H256" i="16"/>
  <c r="L240" i="16"/>
  <c r="H240" i="16"/>
  <c r="I227" i="16"/>
  <c r="M227" i="16"/>
  <c r="H227" i="16"/>
  <c r="K227" i="16"/>
  <c r="I223" i="16"/>
  <c r="M223" i="16"/>
  <c r="H223" i="16"/>
  <c r="K223" i="16"/>
  <c r="I219" i="16"/>
  <c r="M219" i="16"/>
  <c r="H219" i="16"/>
  <c r="K219" i="16"/>
  <c r="H215" i="16"/>
  <c r="M215" i="16"/>
  <c r="I215" i="16"/>
  <c r="K215" i="16"/>
  <c r="L203" i="16"/>
  <c r="I4" i="23" s="1"/>
  <c r="H203" i="16"/>
  <c r="L187" i="16"/>
  <c r="H187" i="16"/>
  <c r="L171" i="16"/>
  <c r="H171" i="16"/>
  <c r="L155" i="16"/>
  <c r="H155" i="16"/>
  <c r="L139" i="16"/>
  <c r="H139" i="16"/>
  <c r="L123" i="16"/>
  <c r="H123" i="16"/>
  <c r="L107" i="16"/>
  <c r="H107" i="16"/>
  <c r="L91" i="16"/>
  <c r="H91" i="16"/>
  <c r="L72" i="16"/>
  <c r="H72" i="16"/>
  <c r="L56" i="16"/>
  <c r="H56" i="16"/>
  <c r="L40" i="16"/>
  <c r="H40" i="16"/>
  <c r="L24" i="16"/>
  <c r="H24" i="16"/>
  <c r="L8" i="16"/>
  <c r="H8" i="16"/>
  <c r="L1674" i="16"/>
  <c r="H1674" i="16"/>
  <c r="J1674" i="16"/>
  <c r="L1690" i="16"/>
  <c r="H1690" i="16"/>
  <c r="J1690" i="16"/>
  <c r="L1708" i="16"/>
  <c r="J1708" i="16"/>
  <c r="L310" i="16"/>
  <c r="H310" i="16"/>
  <c r="L294" i="16"/>
  <c r="H294" i="16"/>
  <c r="L278" i="16"/>
  <c r="J12" i="23" s="1"/>
  <c r="H278" i="16"/>
  <c r="L262" i="16"/>
  <c r="H262" i="16"/>
  <c r="L246" i="16"/>
  <c r="H246" i="16"/>
  <c r="L230" i="16"/>
  <c r="H230" i="16"/>
  <c r="I225" i="16"/>
  <c r="M225" i="16"/>
  <c r="H225" i="16"/>
  <c r="K225" i="16"/>
  <c r="I221" i="16"/>
  <c r="M221" i="16"/>
  <c r="H221" i="16"/>
  <c r="K221" i="16"/>
  <c r="I217" i="16"/>
  <c r="M217" i="16"/>
  <c r="H217" i="16"/>
  <c r="K217" i="16"/>
  <c r="L209" i="16"/>
  <c r="I10" i="23" s="1"/>
  <c r="H209" i="16"/>
  <c r="L193" i="16"/>
  <c r="H193" i="16"/>
  <c r="L177" i="16"/>
  <c r="H177" i="16"/>
  <c r="L161" i="16"/>
  <c r="H161" i="16"/>
  <c r="L145" i="16"/>
  <c r="H145" i="16"/>
  <c r="L129" i="16"/>
  <c r="H129" i="16"/>
  <c r="L113" i="16"/>
  <c r="H113" i="16"/>
  <c r="L97" i="16"/>
  <c r="H97" i="16"/>
  <c r="L78" i="16"/>
  <c r="H78" i="16"/>
  <c r="L62" i="16"/>
  <c r="H62" i="16"/>
  <c r="L46" i="16"/>
  <c r="H46" i="16"/>
  <c r="L30" i="16"/>
  <c r="H30" i="16"/>
  <c r="L14" i="16"/>
  <c r="H14" i="16"/>
  <c r="L1668" i="16"/>
  <c r="J1668" i="16"/>
  <c r="L1682" i="16"/>
  <c r="H1682" i="16"/>
  <c r="J1682" i="16"/>
  <c r="L1698" i="16"/>
  <c r="H1698" i="16"/>
  <c r="J1698" i="16"/>
  <c r="L1714" i="16"/>
  <c r="H1714" i="16"/>
  <c r="J1714" i="16"/>
  <c r="I228" i="16"/>
  <c r="M228" i="16"/>
  <c r="H228" i="16"/>
  <c r="I226" i="16"/>
  <c r="M226" i="16"/>
  <c r="H226" i="16"/>
  <c r="I224" i="16"/>
  <c r="M224" i="16"/>
  <c r="H224" i="16"/>
  <c r="I222" i="16"/>
  <c r="M222" i="16"/>
  <c r="H222" i="16"/>
  <c r="I220" i="16"/>
  <c r="M220" i="16"/>
  <c r="H220" i="16"/>
  <c r="I218" i="16"/>
  <c r="M218" i="16"/>
  <c r="H218" i="16"/>
  <c r="I216" i="16"/>
  <c r="M216" i="16"/>
  <c r="H216" i="16"/>
  <c r="L1706" i="16"/>
  <c r="H1706" i="16"/>
  <c r="L1722" i="16"/>
  <c r="H1722" i="16"/>
  <c r="K15" i="23" l="1"/>
  <c r="U2" i="58"/>
  <c r="AX2" i="58" s="1"/>
  <c r="I8" i="17"/>
  <c r="E38" i="43"/>
  <c r="I9" i="23"/>
  <c r="F123" i="46" s="1"/>
  <c r="H24" i="17"/>
  <c r="H24" i="24" s="1"/>
  <c r="G16" i="23"/>
  <c r="G61" i="23"/>
  <c r="I17" i="23"/>
  <c r="H43" i="17"/>
  <c r="H43" i="24" s="1"/>
  <c r="J46" i="23"/>
  <c r="G48" i="23"/>
  <c r="G32" i="17"/>
  <c r="H59" i="17"/>
  <c r="H59" i="24" s="1"/>
  <c r="G16" i="17"/>
  <c r="J55" i="23"/>
  <c r="G38" i="55" s="1"/>
  <c r="I68" i="23"/>
  <c r="I52" i="23"/>
  <c r="G67" i="23"/>
  <c r="H13" i="17"/>
  <c r="H61" i="17"/>
  <c r="J6" i="23"/>
  <c r="G39" i="56" s="1"/>
  <c r="J35" i="23"/>
  <c r="G81" i="49" s="1"/>
  <c r="H13" i="23"/>
  <c r="J50" i="23"/>
  <c r="H61" i="23"/>
  <c r="H30" i="23"/>
  <c r="H30" i="24" s="1"/>
  <c r="J14" i="23"/>
  <c r="G125" i="46" s="1"/>
  <c r="J54" i="23"/>
  <c r="G37" i="55" s="1"/>
  <c r="H18" i="23"/>
  <c r="H18" i="24" s="1"/>
  <c r="G68" i="23"/>
  <c r="H36" i="23"/>
  <c r="H36" i="24" s="1"/>
  <c r="G28" i="23"/>
  <c r="G28" i="24" s="1"/>
  <c r="G26" i="23"/>
  <c r="G45" i="23"/>
  <c r="H71" i="23"/>
  <c r="H71" i="24" s="1"/>
  <c r="H32" i="17"/>
  <c r="J70" i="23"/>
  <c r="G64" i="23"/>
  <c r="G64" i="24" s="1"/>
  <c r="G72" i="17"/>
  <c r="G41" i="23"/>
  <c r="G41" i="24" s="1"/>
  <c r="G36" i="23"/>
  <c r="G36" i="24" s="1"/>
  <c r="J31" i="23"/>
  <c r="G79" i="49" s="1"/>
  <c r="H32" i="23"/>
  <c r="E80" i="49" s="1"/>
  <c r="J66" i="23"/>
  <c r="I7" i="23"/>
  <c r="F40" i="56" s="1"/>
  <c r="H49" i="23"/>
  <c r="H49" i="24" s="1"/>
  <c r="G37" i="23"/>
  <c r="G37" i="24" s="1"/>
  <c r="G60" i="23"/>
  <c r="G60" i="24" s="1"/>
  <c r="G47" i="23"/>
  <c r="G47" i="24" s="1"/>
  <c r="J37" i="23"/>
  <c r="I25" i="23"/>
  <c r="G32" i="23"/>
  <c r="G32" i="24" s="1"/>
  <c r="J44" i="23"/>
  <c r="H51" i="17"/>
  <c r="H57" i="23"/>
  <c r="H57" i="24" s="1"/>
  <c r="J8" i="23"/>
  <c r="G33" i="23"/>
  <c r="G57" i="23"/>
  <c r="G57" i="24" s="1"/>
  <c r="H53" i="17"/>
  <c r="H53" i="24" s="1"/>
  <c r="J67" i="23"/>
  <c r="J63" i="23"/>
  <c r="H51" i="23"/>
  <c r="I23" i="23"/>
  <c r="I33" i="23"/>
  <c r="H67" i="17"/>
  <c r="H73" i="23"/>
  <c r="H73" i="24" s="1"/>
  <c r="G5" i="17"/>
  <c r="G5" i="24" s="1"/>
  <c r="H45" i="17"/>
  <c r="I54" i="23"/>
  <c r="H45" i="23"/>
  <c r="I42" i="23"/>
  <c r="G8" i="17"/>
  <c r="G8" i="24" s="1"/>
  <c r="I11" i="23"/>
  <c r="G18" i="17"/>
  <c r="G18" i="24" s="1"/>
  <c r="J32" i="23"/>
  <c r="G80" i="49" s="1"/>
  <c r="G12" i="23"/>
  <c r="G12" i="24" s="1"/>
  <c r="H11" i="23"/>
  <c r="H11" i="24" s="1"/>
  <c r="H26" i="17"/>
  <c r="H67" i="23"/>
  <c r="G24" i="17"/>
  <c r="G24" i="24" s="1"/>
  <c r="G68" i="17"/>
  <c r="J43" i="23"/>
  <c r="H17" i="23"/>
  <c r="H17" i="24" s="1"/>
  <c r="H26" i="23"/>
  <c r="E110" i="46" s="1"/>
  <c r="I58" i="23"/>
  <c r="I19" i="23"/>
  <c r="F109" i="46" s="1"/>
  <c r="G34" i="17"/>
  <c r="G34" i="24" s="1"/>
  <c r="H9" i="23"/>
  <c r="H9" i="24" s="1"/>
  <c r="J60" i="23"/>
  <c r="I13" i="23"/>
  <c r="I29" i="23"/>
  <c r="J4" i="23"/>
  <c r="G37" i="56" s="1"/>
  <c r="G6" i="23"/>
  <c r="D39" i="56" s="1"/>
  <c r="G43" i="17"/>
  <c r="G43" i="24" s="1"/>
  <c r="G13" i="23"/>
  <c r="G13" i="24" s="1"/>
  <c r="G33" i="17"/>
  <c r="G10" i="23"/>
  <c r="G51" i="23"/>
  <c r="G59" i="17"/>
  <c r="G59" i="24" s="1"/>
  <c r="G21" i="23"/>
  <c r="G55" i="23"/>
  <c r="D38" i="55" s="1"/>
  <c r="J59" i="23"/>
  <c r="H55" i="23"/>
  <c r="E38" i="55" s="1"/>
  <c r="H19" i="23"/>
  <c r="H19" i="24" s="1"/>
  <c r="I48" i="23"/>
  <c r="I35" i="23"/>
  <c r="F81" i="49" s="1"/>
  <c r="G71" i="23"/>
  <c r="G71" i="24" s="1"/>
  <c r="G21" i="17"/>
  <c r="G26" i="17"/>
  <c r="J36" i="23"/>
  <c r="H7" i="17"/>
  <c r="G56" i="17"/>
  <c r="G56" i="24" s="1"/>
  <c r="I64" i="23"/>
  <c r="H5" i="17"/>
  <c r="H5" i="24" s="1"/>
  <c r="H69" i="17"/>
  <c r="H69" i="24" s="1"/>
  <c r="H34" i="17"/>
  <c r="G48" i="17"/>
  <c r="H15" i="17"/>
  <c r="H15" i="24" s="1"/>
  <c r="H34" i="23"/>
  <c r="G29" i="17"/>
  <c r="G29" i="24" s="1"/>
  <c r="G30" i="23"/>
  <c r="H21" i="17"/>
  <c r="H21" i="24" s="1"/>
  <c r="J62" i="23"/>
  <c r="G49" i="23"/>
  <c r="G49" i="24" s="1"/>
  <c r="H63" i="23"/>
  <c r="H63" i="24" s="1"/>
  <c r="H7" i="23"/>
  <c r="I27" i="23"/>
  <c r="J10" i="23"/>
  <c r="G124" i="46" s="1"/>
  <c r="G10" i="17"/>
  <c r="H28" i="23"/>
  <c r="H28" i="24" s="1"/>
  <c r="G20" i="23"/>
  <c r="G20" i="24" s="1"/>
  <c r="H10" i="23"/>
  <c r="H10" i="24" s="1"/>
  <c r="K26" i="23"/>
  <c r="K27" i="23"/>
  <c r="K31" i="23"/>
  <c r="I4" i="17"/>
  <c r="I4" i="24" s="1"/>
  <c r="H37" i="24"/>
  <c r="H25" i="24"/>
  <c r="H14" i="24"/>
  <c r="H33" i="24"/>
  <c r="H31" i="24"/>
  <c r="H20" i="24"/>
  <c r="H35" i="24"/>
  <c r="H12" i="24"/>
  <c r="I7" i="17"/>
  <c r="C30" i="17"/>
  <c r="C10" i="24"/>
  <c r="C43" i="24"/>
  <c r="C20" i="24"/>
  <c r="C16" i="24"/>
  <c r="C22" i="24"/>
  <c r="C67" i="24"/>
  <c r="C48" i="24"/>
  <c r="C26" i="24"/>
  <c r="C46" i="24"/>
  <c r="C64" i="24"/>
  <c r="C24" i="24"/>
  <c r="C9" i="17"/>
  <c r="C6" i="24"/>
  <c r="G35" i="24"/>
  <c r="C35" i="24"/>
  <c r="I36" i="17"/>
  <c r="C4" i="17"/>
  <c r="G19" i="24"/>
  <c r="I11" i="17"/>
  <c r="I28" i="17"/>
  <c r="I23" i="17"/>
  <c r="I18" i="17"/>
  <c r="I18" i="24" s="1"/>
  <c r="I30" i="17"/>
  <c r="I15" i="17"/>
  <c r="G23" i="24"/>
  <c r="G9" i="24"/>
  <c r="G11" i="24"/>
  <c r="G42" i="24"/>
  <c r="C24" i="34"/>
  <c r="C65" i="34"/>
  <c r="C73" i="30"/>
  <c r="C66" i="34"/>
  <c r="H22" i="24"/>
  <c r="H56" i="24"/>
  <c r="H66" i="24"/>
  <c r="G63" i="23"/>
  <c r="G73" i="23"/>
  <c r="G72" i="23"/>
  <c r="G65" i="23"/>
  <c r="G22" i="23"/>
  <c r="G14" i="23"/>
  <c r="G25" i="23"/>
  <c r="K21" i="23"/>
  <c r="G50" i="24"/>
  <c r="G62" i="24"/>
  <c r="G52" i="24"/>
  <c r="H58" i="24"/>
  <c r="H70" i="24"/>
  <c r="H68" i="24"/>
  <c r="H29" i="24"/>
  <c r="G31" i="24"/>
  <c r="H42" i="24"/>
  <c r="H54" i="24"/>
  <c r="H27" i="24"/>
  <c r="G27" i="24"/>
  <c r="G15" i="24"/>
  <c r="H48" i="24"/>
  <c r="H60" i="24"/>
  <c r="H16" i="24"/>
  <c r="E36" i="55"/>
  <c r="D37" i="55"/>
  <c r="G54" i="24"/>
  <c r="H44" i="24"/>
  <c r="G40" i="56"/>
  <c r="E39" i="56"/>
  <c r="H6" i="24"/>
  <c r="H23" i="24"/>
  <c r="H46" i="24"/>
  <c r="H72" i="24"/>
  <c r="I8" i="24"/>
  <c r="D40" i="56"/>
  <c r="G7" i="24"/>
  <c r="D37" i="56"/>
  <c r="G4" i="24"/>
  <c r="D38" i="56"/>
  <c r="G44" i="24"/>
  <c r="G58" i="24"/>
  <c r="D36" i="55"/>
  <c r="E37" i="56"/>
  <c r="H4" i="24"/>
  <c r="H8" i="24"/>
  <c r="F39" i="56"/>
  <c r="G46" i="24"/>
  <c r="G70" i="24"/>
  <c r="H50" i="24"/>
  <c r="H62" i="24"/>
  <c r="F38" i="56"/>
  <c r="E38" i="56"/>
  <c r="G66" i="24"/>
  <c r="G38" i="56"/>
  <c r="G17" i="24"/>
  <c r="F37" i="56"/>
  <c r="H52" i="24"/>
  <c r="H64" i="24"/>
  <c r="K7" i="23"/>
  <c r="K28" i="23"/>
  <c r="K11" i="23"/>
  <c r="K30" i="23"/>
  <c r="K24" i="23"/>
  <c r="K6" i="23"/>
  <c r="K33" i="23"/>
  <c r="K36" i="23"/>
  <c r="I20" i="17"/>
  <c r="K9" i="23"/>
  <c r="K16" i="23"/>
  <c r="K20" i="23"/>
  <c r="K29" i="23"/>
  <c r="K25" i="23"/>
  <c r="K10" i="23"/>
  <c r="K8" i="23"/>
  <c r="K18" i="23"/>
  <c r="K22" i="23"/>
  <c r="K14" i="23"/>
  <c r="K32" i="23"/>
  <c r="I12" i="17"/>
  <c r="I32" i="17"/>
  <c r="K12" i="23"/>
  <c r="K13" i="23"/>
  <c r="K17" i="23"/>
  <c r="K35" i="23"/>
  <c r="K23" i="23"/>
  <c r="K37" i="23"/>
  <c r="C60" i="25"/>
  <c r="K4" i="23"/>
  <c r="K34" i="23"/>
  <c r="K19" i="23"/>
  <c r="K5" i="23"/>
  <c r="C32" i="25"/>
  <c r="C72" i="30"/>
  <c r="I17" i="17"/>
  <c r="C20" i="34"/>
  <c r="I27" i="17"/>
  <c r="I34" i="17"/>
  <c r="I14" i="17"/>
  <c r="I25" i="17"/>
  <c r="I37" i="17"/>
  <c r="C34" i="24"/>
  <c r="C34" i="30"/>
  <c r="C72" i="23"/>
  <c r="C49" i="23"/>
  <c r="C30" i="19"/>
  <c r="C73" i="25"/>
  <c r="C52" i="23"/>
  <c r="C67" i="19"/>
  <c r="C34" i="34"/>
  <c r="C72" i="25"/>
  <c r="C25" i="23"/>
  <c r="C35" i="30"/>
  <c r="C35" i="34"/>
  <c r="C45" i="24"/>
  <c r="C73" i="23"/>
  <c r="C34" i="51"/>
  <c r="C49" i="19"/>
  <c r="C30" i="24"/>
  <c r="C17" i="30"/>
  <c r="C30" i="25"/>
  <c r="C14" i="25"/>
  <c r="C21" i="25"/>
  <c r="C30" i="23"/>
  <c r="C14" i="23"/>
  <c r="D81" i="49"/>
  <c r="C35" i="23"/>
  <c r="E65" i="49"/>
  <c r="C65" i="23"/>
  <c r="C18" i="25"/>
  <c r="C7" i="25"/>
  <c r="C15" i="30"/>
  <c r="C14" i="34"/>
  <c r="C13" i="30"/>
  <c r="C72" i="19"/>
  <c r="C26" i="19"/>
  <c r="C52" i="24"/>
  <c r="J3" i="24"/>
  <c r="F82" i="49"/>
  <c r="C54" i="34"/>
  <c r="C66" i="24"/>
  <c r="C61" i="23"/>
  <c r="C25" i="30"/>
  <c r="C21" i="30"/>
  <c r="C50" i="51"/>
  <c r="C34" i="25"/>
  <c r="C65" i="25"/>
  <c r="C20" i="19"/>
  <c r="F66" i="49"/>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G45" i="17"/>
  <c r="G51" i="17"/>
  <c r="G53" i="17"/>
  <c r="G61" i="17"/>
  <c r="G67" i="17"/>
  <c r="G69" i="17"/>
  <c r="K3" i="25"/>
  <c r="J48" i="23"/>
  <c r="J56" i="23"/>
  <c r="J64" i="23"/>
  <c r="J72" i="23"/>
  <c r="L3" i="23"/>
  <c r="L5" i="23" s="1"/>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H41" i="23"/>
  <c r="H47" i="23"/>
  <c r="H65" i="23"/>
  <c r="I44" i="23"/>
  <c r="I46" i="23"/>
  <c r="I60" i="23"/>
  <c r="I62" i="23"/>
  <c r="I70" i="23"/>
  <c r="C62" i="51"/>
  <c r="C12" i="34"/>
  <c r="C49" i="34"/>
  <c r="C67" i="34"/>
  <c r="C34" i="31"/>
  <c r="C15" i="31"/>
  <c r="C16" i="31"/>
  <c r="C10" i="31"/>
  <c r="C22" i="31"/>
  <c r="C24" i="31"/>
  <c r="C67" i="31"/>
  <c r="C26" i="31"/>
  <c r="C65" i="31"/>
  <c r="C20" i="30"/>
  <c r="C66" i="25"/>
  <c r="C46" i="25"/>
  <c r="C31" i="25"/>
  <c r="C50" i="24"/>
  <c r="C67" i="23"/>
  <c r="F79" i="49"/>
  <c r="C10" i="19"/>
  <c r="C24" i="19"/>
  <c r="C54" i="19"/>
  <c r="I3" i="19"/>
  <c r="I13" i="17"/>
  <c r="I29" i="17"/>
  <c r="C31" i="34"/>
  <c r="C31" i="30"/>
  <c r="C73" i="24"/>
  <c r="C65" i="24"/>
  <c r="C24" i="25"/>
  <c r="C11" i="24"/>
  <c r="C66" i="23"/>
  <c r="C48" i="51"/>
  <c r="C34" i="19"/>
  <c r="C61" i="19"/>
  <c r="C55" i="23"/>
  <c r="C51" i="24"/>
  <c r="C63" i="24"/>
  <c r="C25" i="24"/>
  <c r="C68" i="25"/>
  <c r="I9" i="17"/>
  <c r="I33" i="17"/>
  <c r="C33" i="19"/>
  <c r="C17" i="25"/>
  <c r="J3" i="17"/>
  <c r="C24" i="30"/>
  <c r="C58" i="24"/>
  <c r="C35" i="25"/>
  <c r="I5" i="17"/>
  <c r="I19" i="17"/>
  <c r="I35" i="17"/>
  <c r="I26" i="17"/>
  <c r="I10" i="17"/>
  <c r="I22" i="17"/>
  <c r="I6" i="17"/>
  <c r="I21" i="17"/>
  <c r="I24" i="17"/>
  <c r="I16" i="17"/>
  <c r="I31" i="17"/>
  <c r="C69" i="51"/>
  <c r="C48" i="34"/>
  <c r="C62" i="34"/>
  <c r="C62" i="23"/>
  <c r="C61" i="24"/>
  <c r="C69" i="25"/>
  <c r="C73" i="34"/>
  <c r="C37" i="19"/>
  <c r="C14" i="19"/>
  <c r="C12" i="23"/>
  <c r="C33" i="24"/>
  <c r="C32" i="34"/>
  <c r="C57" i="25"/>
  <c r="C58" i="19"/>
  <c r="C30" i="51"/>
  <c r="C34" i="23"/>
  <c r="C53" i="30"/>
  <c r="C55" i="30"/>
  <c r="C65" i="30"/>
  <c r="C66" i="30"/>
  <c r="C67" i="30"/>
  <c r="C51" i="30"/>
  <c r="C52" i="30"/>
  <c r="C28" i="30"/>
  <c r="C18" i="19"/>
  <c r="C32" i="23"/>
  <c r="C59" i="23"/>
  <c r="C6" i="19"/>
  <c r="C65" i="51"/>
  <c r="C66" i="31"/>
  <c r="C26" i="30"/>
  <c r="C51" i="23"/>
  <c r="C41" i="30"/>
  <c r="C42" i="30"/>
  <c r="C43" i="30"/>
  <c r="C56" i="30"/>
  <c r="C57" i="30"/>
  <c r="C58" i="30"/>
  <c r="C59" i="30"/>
  <c r="C60" i="30"/>
  <c r="C61" i="30"/>
  <c r="C62" i="30"/>
  <c r="C63" i="30"/>
  <c r="C64" i="30"/>
  <c r="C68" i="30"/>
  <c r="C69" i="30"/>
  <c r="C70" i="30"/>
  <c r="C71" i="30"/>
  <c r="C54" i="30"/>
  <c r="C44" i="30"/>
  <c r="C45" i="30"/>
  <c r="C46" i="30"/>
  <c r="C47" i="30"/>
  <c r="C48" i="30"/>
  <c r="C49" i="30"/>
  <c r="C50" i="30"/>
  <c r="E37" i="55"/>
  <c r="F36" i="55"/>
  <c r="G36" i="55"/>
  <c r="F38" i="55"/>
  <c r="C6" i="51"/>
  <c r="C10" i="34"/>
  <c r="C61" i="31"/>
  <c r="C63" i="31"/>
  <c r="C64" i="31"/>
  <c r="C33" i="30"/>
  <c r="C37" i="30"/>
  <c r="C61" i="25"/>
  <c r="C15" i="24"/>
  <c r="C14" i="24"/>
  <c r="C17" i="24"/>
  <c r="C25" i="19"/>
  <c r="C7" i="19"/>
  <c r="C31" i="24"/>
  <c r="C31" i="23"/>
  <c r="C26" i="51"/>
  <c r="C15" i="34"/>
  <c r="C21" i="51"/>
  <c r="C25" i="25"/>
  <c r="C25" i="34"/>
  <c r="C30" i="30"/>
  <c r="C30" i="34"/>
  <c r="C31" i="51"/>
  <c r="C12" i="30"/>
  <c r="C62" i="25"/>
  <c r="C64" i="25"/>
  <c r="C14" i="31"/>
  <c r="C15" i="19"/>
  <c r="C13" i="24"/>
  <c r="C26" i="25"/>
  <c r="C11" i="34"/>
  <c r="C25" i="51"/>
  <c r="C16" i="19"/>
  <c r="C24" i="51"/>
  <c r="C11" i="31"/>
  <c r="C30" i="31"/>
  <c r="C33" i="34"/>
  <c r="C35" i="31"/>
  <c r="C35" i="51"/>
  <c r="C17" i="51"/>
  <c r="C7" i="23"/>
  <c r="C10" i="30"/>
  <c r="C11" i="25"/>
  <c r="C11" i="30"/>
  <c r="C13" i="23"/>
  <c r="C13" i="51"/>
  <c r="C15" i="25"/>
  <c r="C15" i="51"/>
  <c r="C17" i="19"/>
  <c r="C63" i="34"/>
  <c r="C69" i="31"/>
  <c r="C53" i="51"/>
  <c r="C6" i="23"/>
  <c r="C43" i="19"/>
  <c r="C41" i="19"/>
  <c r="C21" i="24"/>
  <c r="C7" i="24"/>
  <c r="C10" i="25"/>
  <c r="C73" i="19"/>
  <c r="C15" i="23"/>
  <c r="C33" i="31"/>
  <c r="C60" i="31"/>
  <c r="C62" i="31"/>
  <c r="C10" i="51"/>
  <c r="C11" i="19"/>
  <c r="C11" i="23"/>
  <c r="C16" i="25"/>
  <c r="C17" i="23"/>
  <c r="C17" i="34"/>
  <c r="C60" i="34"/>
  <c r="C72" i="51"/>
  <c r="C27" i="31"/>
  <c r="C33" i="51"/>
  <c r="C68" i="51"/>
  <c r="C21" i="34"/>
  <c r="C21" i="31"/>
  <c r="C7" i="30"/>
  <c r="C20" i="23"/>
  <c r="C33" i="23"/>
  <c r="C54" i="23"/>
  <c r="C68" i="19"/>
  <c r="C64" i="34"/>
  <c r="C63" i="25"/>
  <c r="C64" i="51"/>
  <c r="C59" i="34"/>
  <c r="C59" i="31"/>
  <c r="C59" i="24"/>
  <c r="C20" i="51"/>
  <c r="C59" i="51"/>
  <c r="C72" i="34"/>
  <c r="C7" i="34"/>
  <c r="C7" i="31"/>
  <c r="C20" i="31"/>
  <c r="C72" i="31"/>
  <c r="C20" i="25"/>
  <c r="C33" i="25"/>
  <c r="C62" i="24"/>
  <c r="C72" i="24"/>
  <c r="C21" i="19"/>
  <c r="C69" i="19"/>
  <c r="C68" i="34"/>
  <c r="C68" i="31"/>
  <c r="C63" i="51"/>
  <c r="C56" i="19"/>
  <c r="A7" i="18"/>
  <c r="C46" i="51"/>
  <c r="C61" i="34"/>
  <c r="C69" i="34"/>
  <c r="C73" i="31"/>
  <c r="C5" i="51"/>
  <c r="C37" i="25"/>
  <c r="C36" i="23"/>
  <c r="C4" i="19"/>
  <c r="C27" i="34"/>
  <c r="C4" i="24"/>
  <c r="C4" i="51"/>
  <c r="C5" i="23"/>
  <c r="C5" i="25"/>
  <c r="C5" i="34"/>
  <c r="C18" i="24"/>
  <c r="C18" i="34"/>
  <c r="C18" i="30"/>
  <c r="C19" i="23"/>
  <c r="C19" i="31"/>
  <c r="C32" i="19"/>
  <c r="C32" i="30"/>
  <c r="C32" i="51"/>
  <c r="C36" i="19"/>
  <c r="C36" i="30"/>
  <c r="C37" i="31"/>
  <c r="C28" i="19"/>
  <c r="C28" i="24"/>
  <c r="C29" i="51"/>
  <c r="C41" i="24"/>
  <c r="C41" i="34"/>
  <c r="C42" i="19"/>
  <c r="C42" i="24"/>
  <c r="C56" i="34"/>
  <c r="C57" i="19"/>
  <c r="C57" i="23"/>
  <c r="C58" i="23"/>
  <c r="C58" i="31"/>
  <c r="C58" i="51"/>
  <c r="C66" i="51"/>
  <c r="C47" i="31"/>
  <c r="C47" i="51"/>
  <c r="C73" i="51"/>
  <c r="C19" i="51"/>
  <c r="C27" i="30"/>
  <c r="C19" i="25"/>
  <c r="C36" i="25"/>
  <c r="C19" i="24"/>
  <c r="C37" i="23"/>
  <c r="C5" i="19"/>
  <c r="C41" i="51"/>
  <c r="C4" i="23"/>
  <c r="C4" i="31"/>
  <c r="C4" i="25"/>
  <c r="C4" i="30"/>
  <c r="C5" i="24"/>
  <c r="C5" i="30"/>
  <c r="C18" i="23"/>
  <c r="C18" i="31"/>
  <c r="C19" i="19"/>
  <c r="C19" i="30"/>
  <c r="C19" i="34"/>
  <c r="C32" i="24"/>
  <c r="C32" i="31"/>
  <c r="C37" i="24"/>
  <c r="C37" i="34"/>
  <c r="C37" i="51"/>
  <c r="C41" i="23"/>
  <c r="C41" i="25"/>
  <c r="C42" i="23"/>
  <c r="C42" i="25"/>
  <c r="C42" i="31"/>
  <c r="C42" i="34"/>
  <c r="C56" i="25"/>
  <c r="C57" i="51"/>
  <c r="C57" i="31"/>
  <c r="C57" i="34"/>
  <c r="C58" i="25"/>
  <c r="C9" i="25"/>
  <c r="C9" i="30"/>
  <c r="C22" i="25"/>
  <c r="C23" i="23"/>
  <c r="C23" i="25"/>
  <c r="C23" i="30"/>
  <c r="C23" i="51"/>
  <c r="C36" i="51"/>
  <c r="C55" i="25"/>
  <c r="C27" i="23"/>
  <c r="C27" i="25"/>
  <c r="C28" i="51"/>
  <c r="C28" i="25"/>
  <c r="C29" i="24"/>
  <c r="C44" i="51"/>
  <c r="C44" i="19"/>
  <c r="C44" i="24"/>
  <c r="C45" i="23"/>
  <c r="C56" i="23"/>
  <c r="C59" i="19"/>
  <c r="C59" i="25"/>
  <c r="C60" i="23"/>
  <c r="C6" i="30"/>
  <c r="C12" i="24"/>
  <c r="C12" i="31"/>
  <c r="C13" i="19"/>
  <c r="C13" i="25"/>
  <c r="C13" i="31"/>
  <c r="C53" i="24"/>
  <c r="C53" i="31"/>
  <c r="C53" i="23"/>
  <c r="C43" i="25"/>
  <c r="C47" i="19"/>
  <c r="C47" i="25"/>
  <c r="C70" i="24"/>
  <c r="C70" i="34"/>
  <c r="G110" i="46"/>
  <c r="G123" i="46"/>
  <c r="C71" i="31"/>
  <c r="C71" i="34"/>
  <c r="C71" i="51"/>
  <c r="C71" i="23"/>
  <c r="C71" i="19"/>
  <c r="C71" i="24"/>
  <c r="C71" i="25"/>
  <c r="C9" i="19"/>
  <c r="C9" i="24"/>
  <c r="C9" i="23"/>
  <c r="C9" i="51"/>
  <c r="C9" i="34"/>
  <c r="C22" i="51"/>
  <c r="C22" i="23"/>
  <c r="C22" i="30"/>
  <c r="C22" i="34"/>
  <c r="C23" i="19"/>
  <c r="C23" i="24"/>
  <c r="C23" i="31"/>
  <c r="C23" i="34"/>
  <c r="C36" i="24"/>
  <c r="C36" i="31"/>
  <c r="C55" i="19"/>
  <c r="C55" i="24"/>
  <c r="C55" i="31"/>
  <c r="C55" i="51"/>
  <c r="C27" i="19"/>
  <c r="C27" i="24"/>
  <c r="C27" i="51"/>
  <c r="C28" i="23"/>
  <c r="C28" i="31"/>
  <c r="C28" i="34"/>
  <c r="C29" i="19"/>
  <c r="C29" i="23"/>
  <c r="C29" i="25"/>
  <c r="C29" i="31"/>
  <c r="C29" i="34"/>
  <c r="C44" i="23"/>
  <c r="C44" i="25"/>
  <c r="C44" i="31"/>
  <c r="C44" i="34"/>
  <c r="C45" i="25"/>
  <c r="C45" i="34"/>
  <c r="C56" i="24"/>
  <c r="C56" i="31"/>
  <c r="C56" i="51"/>
  <c r="C60" i="24"/>
  <c r="C60" i="51"/>
  <c r="C9" i="31"/>
  <c r="C6" i="25"/>
  <c r="C6" i="31"/>
  <c r="C6" i="34"/>
  <c r="C12" i="51"/>
  <c r="C12" i="19"/>
  <c r="C12" i="25"/>
  <c r="C53" i="19"/>
  <c r="C53" i="25"/>
  <c r="C53" i="34"/>
  <c r="C43" i="23"/>
  <c r="C43" i="31"/>
  <c r="C43" i="34"/>
  <c r="C47" i="23"/>
  <c r="C47" i="34"/>
  <c r="C70" i="19"/>
  <c r="C70" i="25"/>
  <c r="C70" i="31"/>
  <c r="C70" i="51"/>
  <c r="C47" i="24"/>
  <c r="G109" i="46"/>
  <c r="V2" i="58" l="1"/>
  <c r="AY2" i="58" s="1"/>
  <c r="H32" i="24"/>
  <c r="H32" i="51" s="1"/>
  <c r="G16" i="24"/>
  <c r="G55" i="24"/>
  <c r="G21" i="24"/>
  <c r="H21" i="51" s="1"/>
  <c r="H45" i="24"/>
  <c r="G48" i="24"/>
  <c r="J22" i="17"/>
  <c r="J22" i="24" s="1"/>
  <c r="F38" i="43"/>
  <c r="H55" i="24"/>
  <c r="G26" i="24"/>
  <c r="H61" i="24"/>
  <c r="D123" i="46"/>
  <c r="H34" i="24"/>
  <c r="H34" i="51" s="1"/>
  <c r="F119" i="49"/>
  <c r="F96" i="46"/>
  <c r="F108" i="46"/>
  <c r="E95" i="46"/>
  <c r="G82" i="49"/>
  <c r="D119" i="49"/>
  <c r="D80" i="49"/>
  <c r="G95" i="46"/>
  <c r="G10" i="24"/>
  <c r="H10" i="51" s="1"/>
  <c r="H7" i="24"/>
  <c r="H7" i="51" s="1"/>
  <c r="H51" i="24"/>
  <c r="G68" i="24"/>
  <c r="H68" i="51" s="1"/>
  <c r="G65" i="49"/>
  <c r="D79" i="49"/>
  <c r="E79" i="49"/>
  <c r="E124" i="46"/>
  <c r="D66" i="49"/>
  <c r="D109" i="46"/>
  <c r="G33" i="24"/>
  <c r="H33" i="51" s="1"/>
  <c r="F124" i="46"/>
  <c r="H13" i="24"/>
  <c r="H13" i="51" s="1"/>
  <c r="E109" i="46"/>
  <c r="H67" i="24"/>
  <c r="D65" i="49"/>
  <c r="H26" i="24"/>
  <c r="E123" i="46"/>
  <c r="E81" i="49"/>
  <c r="F65" i="49"/>
  <c r="G119" i="49"/>
  <c r="E96" i="46"/>
  <c r="E119" i="49"/>
  <c r="E125" i="46"/>
  <c r="F80" i="49"/>
  <c r="E40" i="56"/>
  <c r="F95" i="46"/>
  <c r="D82" i="49"/>
  <c r="E108" i="46"/>
  <c r="E82" i="49"/>
  <c r="G66" i="49"/>
  <c r="E66" i="49"/>
  <c r="G96" i="46"/>
  <c r="G108" i="46"/>
  <c r="G6" i="24"/>
  <c r="H6" i="51" s="1"/>
  <c r="G30" i="24"/>
  <c r="H30" i="51" s="1"/>
  <c r="F125" i="46"/>
  <c r="F110" i="46"/>
  <c r="J33" i="17"/>
  <c r="J33" i="24" s="1"/>
  <c r="H119" i="49"/>
  <c r="I7" i="24"/>
  <c r="I7" i="51" s="1"/>
  <c r="G14" i="24"/>
  <c r="D96" i="46"/>
  <c r="H35" i="51"/>
  <c r="H31" i="51"/>
  <c r="H37" i="51"/>
  <c r="I36" i="24"/>
  <c r="I36" i="51" s="1"/>
  <c r="H18" i="51"/>
  <c r="I23" i="24"/>
  <c r="I15" i="24"/>
  <c r="I30" i="24"/>
  <c r="H20" i="51"/>
  <c r="H19" i="51"/>
  <c r="D108" i="46"/>
  <c r="I72" i="24"/>
  <c r="I73" i="24"/>
  <c r="I11" i="24"/>
  <c r="I71" i="24"/>
  <c r="I28" i="24"/>
  <c r="I44" i="24"/>
  <c r="H47" i="24"/>
  <c r="G22" i="24"/>
  <c r="G72" i="24"/>
  <c r="G63" i="24"/>
  <c r="H65" i="24"/>
  <c r="H41" i="24"/>
  <c r="G65" i="24"/>
  <c r="G73" i="24"/>
  <c r="G69" i="24"/>
  <c r="I69" i="24"/>
  <c r="G61" i="24"/>
  <c r="I59" i="24"/>
  <c r="I61" i="24"/>
  <c r="I65" i="24"/>
  <c r="I67" i="24"/>
  <c r="G67" i="24"/>
  <c r="I58" i="24"/>
  <c r="I64" i="24"/>
  <c r="I68" i="24"/>
  <c r="I16" i="24"/>
  <c r="I21" i="24"/>
  <c r="I22" i="24"/>
  <c r="I26" i="24"/>
  <c r="I19" i="24"/>
  <c r="I29" i="24"/>
  <c r="G51" i="24"/>
  <c r="I41" i="24"/>
  <c r="I43" i="24"/>
  <c r="I45" i="24"/>
  <c r="I47" i="24"/>
  <c r="I49" i="24"/>
  <c r="I51" i="24"/>
  <c r="I53" i="24"/>
  <c r="I55" i="24"/>
  <c r="I57" i="24"/>
  <c r="I63" i="24"/>
  <c r="I37" i="24"/>
  <c r="I14" i="24"/>
  <c r="I27" i="24"/>
  <c r="I17" i="24"/>
  <c r="I12" i="24"/>
  <c r="I20" i="24"/>
  <c r="I31" i="24"/>
  <c r="I24" i="24"/>
  <c r="I6" i="24"/>
  <c r="I10" i="24"/>
  <c r="I35" i="24"/>
  <c r="I5" i="24"/>
  <c r="I33" i="24"/>
  <c r="I9" i="24"/>
  <c r="I13" i="24"/>
  <c r="G53" i="24"/>
  <c r="G45" i="24"/>
  <c r="I42" i="24"/>
  <c r="I48" i="24"/>
  <c r="I50" i="24"/>
  <c r="I52" i="24"/>
  <c r="I54" i="24"/>
  <c r="I56" i="24"/>
  <c r="I66" i="24"/>
  <c r="I25" i="24"/>
  <c r="I34" i="24"/>
  <c r="I32" i="24"/>
  <c r="D125" i="46"/>
  <c r="D95" i="46"/>
  <c r="H56" i="51"/>
  <c r="H27" i="51"/>
  <c r="G74" i="23"/>
  <c r="H49" i="51"/>
  <c r="I60" i="24"/>
  <c r="H42" i="51"/>
  <c r="G25" i="24"/>
  <c r="H11" i="51"/>
  <c r="D124" i="46"/>
  <c r="D110" i="46"/>
  <c r="H24" i="51"/>
  <c r="H36" i="51"/>
  <c r="H62" i="51"/>
  <c r="H16" i="51"/>
  <c r="H70" i="51"/>
  <c r="H50" i="51"/>
  <c r="H23" i="51"/>
  <c r="L31" i="23"/>
  <c r="H48" i="51"/>
  <c r="H12" i="51"/>
  <c r="H71" i="51"/>
  <c r="H57" i="51"/>
  <c r="H29" i="51"/>
  <c r="H9" i="51"/>
  <c r="H58" i="51"/>
  <c r="H60" i="51"/>
  <c r="H43" i="51"/>
  <c r="I18" i="51"/>
  <c r="H5" i="51"/>
  <c r="B51" i="56"/>
  <c r="H44" i="51"/>
  <c r="H17" i="51"/>
  <c r="H4" i="51"/>
  <c r="H82" i="49"/>
  <c r="H79" i="49"/>
  <c r="H81" i="49"/>
  <c r="H64" i="51"/>
  <c r="H46" i="51"/>
  <c r="H59" i="51"/>
  <c r="H80" i="49"/>
  <c r="I8" i="51"/>
  <c r="H8" i="51"/>
  <c r="I4" i="51"/>
  <c r="H40" i="56"/>
  <c r="H15" i="51"/>
  <c r="H54" i="51"/>
  <c r="H52" i="51"/>
  <c r="H66" i="51"/>
  <c r="I70" i="24"/>
  <c r="H37" i="56"/>
  <c r="H39" i="56"/>
  <c r="I46" i="24"/>
  <c r="H38" i="56"/>
  <c r="H95" i="46"/>
  <c r="H28" i="51"/>
  <c r="I62" i="24"/>
  <c r="I38" i="56"/>
  <c r="H65" i="49"/>
  <c r="H110" i="46"/>
  <c r="H125" i="46"/>
  <c r="H108" i="46"/>
  <c r="H96" i="46"/>
  <c r="H124" i="46"/>
  <c r="J13" i="17"/>
  <c r="L15" i="23"/>
  <c r="K3" i="17"/>
  <c r="H123" i="46"/>
  <c r="L37" i="23"/>
  <c r="H109" i="46"/>
  <c r="L21" i="23"/>
  <c r="H66" i="49"/>
  <c r="J11" i="17"/>
  <c r="J36" i="17"/>
  <c r="J12" i="17"/>
  <c r="J37" i="17"/>
  <c r="K3" i="24"/>
  <c r="J74" i="23"/>
  <c r="H74" i="23"/>
  <c r="H37" i="55"/>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 i="23"/>
  <c r="L36" i="23"/>
  <c r="L17" i="23"/>
  <c r="L16" i="23"/>
  <c r="L14" i="23"/>
  <c r="L28" i="23"/>
  <c r="L25" i="23"/>
  <c r="L6" i="23"/>
  <c r="L26" i="23"/>
  <c r="L13" i="23"/>
  <c r="M3" i="23"/>
  <c r="L20" i="23"/>
  <c r="L18" i="23"/>
  <c r="L30" i="23"/>
  <c r="L23" i="23"/>
  <c r="L12" i="23"/>
  <c r="L32" i="23"/>
  <c r="L29" i="23"/>
  <c r="L24" i="23"/>
  <c r="L22" i="23"/>
  <c r="L33" i="23"/>
  <c r="L34" i="23"/>
  <c r="L7" i="23"/>
  <c r="L8" i="23"/>
  <c r="L10" i="23"/>
  <c r="L3" i="25"/>
  <c r="L27" i="23"/>
  <c r="L11" i="23"/>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H38" i="55"/>
  <c r="L9" i="23"/>
  <c r="L35" i="23"/>
  <c r="L19" i="23"/>
  <c r="J35" i="17"/>
  <c r="J14" i="17"/>
  <c r="J6" i="17"/>
  <c r="J24" i="17"/>
  <c r="J16" i="17"/>
  <c r="J10" i="17"/>
  <c r="J25" i="17"/>
  <c r="J17" i="17"/>
  <c r="J18" i="17"/>
  <c r="J23" i="17"/>
  <c r="J9" i="17"/>
  <c r="J30" i="17"/>
  <c r="J34" i="17"/>
  <c r="J5" i="17"/>
  <c r="J8" i="17"/>
  <c r="J7" i="17"/>
  <c r="J32" i="17"/>
  <c r="J15" i="17"/>
  <c r="J3" i="19"/>
  <c r="J4" i="17"/>
  <c r="J28" i="17"/>
  <c r="J20" i="17"/>
  <c r="J31" i="17"/>
  <c r="J29" i="17"/>
  <c r="J21" i="17"/>
  <c r="J26" i="17"/>
  <c r="J27" i="17"/>
  <c r="J19" i="17"/>
  <c r="I74" i="23"/>
  <c r="K74" i="23"/>
  <c r="F37" i="55"/>
  <c r="H36" i="55"/>
  <c r="I74" i="17"/>
  <c r="H74" i="17"/>
  <c r="G74" i="17"/>
  <c r="A8" i="18"/>
  <c r="G127" i="49" l="1"/>
  <c r="D121" i="49"/>
  <c r="D129" i="49" s="1"/>
  <c r="D127" i="49"/>
  <c r="F127" i="49"/>
  <c r="E121" i="49"/>
  <c r="E127" i="49"/>
  <c r="H127" i="49"/>
  <c r="W2" i="58"/>
  <c r="AZ2" i="58" s="1"/>
  <c r="F121" i="49"/>
  <c r="H55" i="51"/>
  <c r="K12" i="17"/>
  <c r="G38" i="43"/>
  <c r="I4" i="30"/>
  <c r="H26" i="51"/>
  <c r="G121" i="49"/>
  <c r="K19" i="17"/>
  <c r="K19" i="24" s="1"/>
  <c r="H121" i="49"/>
  <c r="I119" i="49"/>
  <c r="I127" i="49" s="1"/>
  <c r="H14" i="51"/>
  <c r="K47" i="17"/>
  <c r="K47" i="24" s="1"/>
  <c r="K56" i="17"/>
  <c r="K56" i="24" s="1"/>
  <c r="H22" i="51"/>
  <c r="K66" i="17"/>
  <c r="K37" i="17"/>
  <c r="K28" i="17"/>
  <c r="H63" i="51"/>
  <c r="K16" i="17"/>
  <c r="I28" i="51"/>
  <c r="K25" i="17"/>
  <c r="H69" i="51"/>
  <c r="K48" i="17"/>
  <c r="K58" i="17"/>
  <c r="K58" i="24" s="1"/>
  <c r="K67" i="17"/>
  <c r="K68" i="17"/>
  <c r="K42" i="17"/>
  <c r="K51" i="17"/>
  <c r="K60" i="17"/>
  <c r="K69" i="17"/>
  <c r="K8" i="17"/>
  <c r="K27" i="17"/>
  <c r="K4" i="17"/>
  <c r="K17" i="17"/>
  <c r="K43" i="17"/>
  <c r="K52" i="17"/>
  <c r="K61" i="17"/>
  <c r="K70" i="17"/>
  <c r="K70" i="24" s="1"/>
  <c r="K24" i="17"/>
  <c r="K21" i="17"/>
  <c r="K9" i="17"/>
  <c r="K26" i="17"/>
  <c r="I25" i="51"/>
  <c r="K32" i="17"/>
  <c r="K30" i="17"/>
  <c r="K20" i="17"/>
  <c r="K13" i="17"/>
  <c r="K50" i="17"/>
  <c r="K59" i="17"/>
  <c r="K7" i="17"/>
  <c r="K14" i="17"/>
  <c r="K14" i="24" s="1"/>
  <c r="K44" i="17"/>
  <c r="K62" i="17"/>
  <c r="K31" i="17"/>
  <c r="K34" i="17"/>
  <c r="L3" i="17"/>
  <c r="K10" i="17"/>
  <c r="K45" i="17"/>
  <c r="K45" i="24" s="1"/>
  <c r="K54" i="17"/>
  <c r="K63" i="17"/>
  <c r="K72" i="17"/>
  <c r="H61" i="51"/>
  <c r="K23" i="17"/>
  <c r="K18" i="17"/>
  <c r="K33" i="17"/>
  <c r="K29" i="17"/>
  <c r="K29" i="24" s="1"/>
  <c r="K11" i="17"/>
  <c r="K36" i="17"/>
  <c r="K53" i="17"/>
  <c r="K71" i="17"/>
  <c r="K15" i="17"/>
  <c r="K5" i="17"/>
  <c r="K35" i="17"/>
  <c r="K3" i="19"/>
  <c r="K22" i="17"/>
  <c r="K46" i="17"/>
  <c r="K55" i="17"/>
  <c r="K64" i="17"/>
  <c r="K6" i="17"/>
  <c r="I23" i="51"/>
  <c r="I15" i="51"/>
  <c r="I64" i="51"/>
  <c r="I69" i="51"/>
  <c r="I14" i="51"/>
  <c r="I37" i="51"/>
  <c r="I32" i="51"/>
  <c r="I11" i="51"/>
  <c r="I44" i="51"/>
  <c r="I31" i="51"/>
  <c r="I67" i="51"/>
  <c r="I66" i="51"/>
  <c r="I30" i="51"/>
  <c r="I29" i="51"/>
  <c r="I33" i="51"/>
  <c r="I10" i="51"/>
  <c r="I20" i="51"/>
  <c r="H53" i="51"/>
  <c r="I71" i="51"/>
  <c r="I13" i="51"/>
  <c r="I26" i="51"/>
  <c r="I72" i="51"/>
  <c r="I12" i="51"/>
  <c r="I58" i="51"/>
  <c r="H47" i="51"/>
  <c r="H67" i="51"/>
  <c r="H72" i="51"/>
  <c r="H73" i="51"/>
  <c r="J73" i="24"/>
  <c r="J71" i="24"/>
  <c r="K41" i="17"/>
  <c r="K49" i="17"/>
  <c r="K57" i="17"/>
  <c r="K65" i="17"/>
  <c r="K73" i="17"/>
  <c r="I73" i="51"/>
  <c r="J72" i="24"/>
  <c r="H51" i="51"/>
  <c r="I65" i="51"/>
  <c r="I41" i="51"/>
  <c r="I50" i="51"/>
  <c r="I21" i="51"/>
  <c r="H65" i="51"/>
  <c r="I24" i="51"/>
  <c r="I43" i="51"/>
  <c r="H41" i="51"/>
  <c r="I19" i="51"/>
  <c r="J70" i="24"/>
  <c r="J69" i="24"/>
  <c r="I48" i="51"/>
  <c r="I60" i="51"/>
  <c r="I61" i="51"/>
  <c r="I56" i="51"/>
  <c r="I68" i="51"/>
  <c r="I59" i="51"/>
  <c r="I63" i="51"/>
  <c r="J59" i="24"/>
  <c r="J61" i="24"/>
  <c r="J65" i="24"/>
  <c r="J67" i="24"/>
  <c r="J58" i="24"/>
  <c r="J62" i="24"/>
  <c r="J64" i="24"/>
  <c r="J68" i="24"/>
  <c r="I45" i="51"/>
  <c r="I52" i="51"/>
  <c r="I57" i="51"/>
  <c r="I53" i="51"/>
  <c r="I9" i="51"/>
  <c r="I5" i="51"/>
  <c r="I42" i="51"/>
  <c r="I35" i="51"/>
  <c r="I54" i="51"/>
  <c r="I17" i="51"/>
  <c r="J33" i="51"/>
  <c r="J22" i="51"/>
  <c r="I22" i="51"/>
  <c r="I55" i="51"/>
  <c r="I6" i="51"/>
  <c r="I16" i="51"/>
  <c r="I51" i="51"/>
  <c r="I49" i="51"/>
  <c r="I47" i="51"/>
  <c r="J37" i="24"/>
  <c r="J36" i="24"/>
  <c r="K12" i="24"/>
  <c r="J13" i="24"/>
  <c r="J27" i="24"/>
  <c r="J21" i="24"/>
  <c r="J31" i="24"/>
  <c r="J28" i="24"/>
  <c r="J32" i="24"/>
  <c r="J8" i="24"/>
  <c r="J34" i="24"/>
  <c r="J9" i="24"/>
  <c r="J18" i="24"/>
  <c r="J25" i="24"/>
  <c r="J16" i="24"/>
  <c r="J6" i="24"/>
  <c r="J35" i="24"/>
  <c r="J42" i="24"/>
  <c r="J44" i="24"/>
  <c r="J46" i="24"/>
  <c r="J48" i="24"/>
  <c r="J50" i="24"/>
  <c r="J52" i="24"/>
  <c r="J54" i="24"/>
  <c r="J56" i="24"/>
  <c r="J60" i="24"/>
  <c r="J66" i="24"/>
  <c r="J12" i="24"/>
  <c r="J11" i="24"/>
  <c r="I34" i="51"/>
  <c r="H45" i="51"/>
  <c r="I27" i="51"/>
  <c r="J19" i="24"/>
  <c r="J26" i="24"/>
  <c r="J29" i="24"/>
  <c r="J20" i="24"/>
  <c r="J4" i="24"/>
  <c r="J15" i="24"/>
  <c r="J7" i="24"/>
  <c r="J5" i="24"/>
  <c r="J30" i="24"/>
  <c r="J23" i="24"/>
  <c r="J17" i="24"/>
  <c r="J10" i="24"/>
  <c r="J24" i="24"/>
  <c r="J14" i="24"/>
  <c r="J41" i="24"/>
  <c r="J43" i="24"/>
  <c r="J45" i="24"/>
  <c r="J47" i="24"/>
  <c r="J49" i="24"/>
  <c r="J51" i="24"/>
  <c r="J53" i="24"/>
  <c r="J55" i="24"/>
  <c r="J57" i="24"/>
  <c r="J63" i="24"/>
  <c r="E51" i="56"/>
  <c r="I74" i="24"/>
  <c r="H25" i="51"/>
  <c r="I46" i="51"/>
  <c r="I62" i="51"/>
  <c r="I39" i="56"/>
  <c r="I37" i="55"/>
  <c r="H74" i="24"/>
  <c r="I70" i="51"/>
  <c r="I82" i="49"/>
  <c r="I37" i="56"/>
  <c r="I40" i="56"/>
  <c r="G74" i="24"/>
  <c r="L3" i="24"/>
  <c r="M3" i="24" s="1"/>
  <c r="J74" i="17"/>
  <c r="I125" i="46"/>
  <c r="I110" i="46"/>
  <c r="L74" i="23"/>
  <c r="I123" i="46"/>
  <c r="I96" i="46"/>
  <c r="I108" i="46"/>
  <c r="I124" i="46"/>
  <c r="I65" i="49"/>
  <c r="I80" i="49"/>
  <c r="M73" i="23"/>
  <c r="M72" i="23"/>
  <c r="M71" i="23"/>
  <c r="M70" i="23"/>
  <c r="M69" i="23"/>
  <c r="M68" i="23"/>
  <c r="M67" i="23"/>
  <c r="M66" i="23"/>
  <c r="M65" i="23"/>
  <c r="M64" i="23"/>
  <c r="M63" i="23"/>
  <c r="M62" i="23"/>
  <c r="M61" i="23"/>
  <c r="M60" i="23"/>
  <c r="M59" i="23"/>
  <c r="M58" i="23"/>
  <c r="M57" i="23"/>
  <c r="M56" i="23"/>
  <c r="M55" i="23"/>
  <c r="M54" i="23"/>
  <c r="M53" i="23"/>
  <c r="M52" i="23"/>
  <c r="M51" i="23"/>
  <c r="M50" i="23"/>
  <c r="M49" i="23"/>
  <c r="M48" i="23"/>
  <c r="M47" i="23"/>
  <c r="M46" i="23"/>
  <c r="M45" i="23"/>
  <c r="M44" i="23"/>
  <c r="M43" i="23"/>
  <c r="M42" i="23"/>
  <c r="M41" i="23"/>
  <c r="M22" i="23"/>
  <c r="M30" i="23"/>
  <c r="M15" i="23"/>
  <c r="M23" i="23"/>
  <c r="M21" i="23"/>
  <c r="M6" i="23"/>
  <c r="M16" i="23"/>
  <c r="M4" i="23"/>
  <c r="M14" i="23"/>
  <c r="M37" i="23"/>
  <c r="M31" i="23"/>
  <c r="M10" i="23"/>
  <c r="M11" i="23"/>
  <c r="M32" i="23"/>
  <c r="M35" i="23"/>
  <c r="M18" i="23"/>
  <c r="M17" i="23"/>
  <c r="M33" i="23"/>
  <c r="M13" i="23"/>
  <c r="M12" i="23"/>
  <c r="M27" i="23"/>
  <c r="M28" i="23"/>
  <c r="M34" i="23"/>
  <c r="M19" i="23"/>
  <c r="M29" i="23"/>
  <c r="M26" i="23"/>
  <c r="N3" i="23"/>
  <c r="M20" i="23"/>
  <c r="M7" i="23"/>
  <c r="M5" i="23"/>
  <c r="M24" i="23"/>
  <c r="M36" i="23"/>
  <c r="M8" i="23"/>
  <c r="M9" i="23"/>
  <c r="M25" i="23"/>
  <c r="M3" i="25"/>
  <c r="I81" i="49"/>
  <c r="I95" i="46"/>
  <c r="I79" i="49"/>
  <c r="I66" i="49"/>
  <c r="I109" i="46"/>
  <c r="I36" i="55"/>
  <c r="I38" i="55"/>
  <c r="H41" i="30"/>
  <c r="I44" i="30"/>
  <c r="I60" i="30"/>
  <c r="I69" i="30"/>
  <c r="I63" i="30"/>
  <c r="I57" i="30"/>
  <c r="I53" i="30"/>
  <c r="I47" i="30"/>
  <c r="I41" i="30"/>
  <c r="I50" i="30"/>
  <c r="I66" i="30"/>
  <c r="I52" i="30"/>
  <c r="I68" i="30"/>
  <c r="I56" i="30"/>
  <c r="I72" i="30"/>
  <c r="I73" i="30"/>
  <c r="I46" i="30"/>
  <c r="I71" i="30"/>
  <c r="I65" i="30"/>
  <c r="I59" i="30"/>
  <c r="I55" i="30"/>
  <c r="I49" i="30"/>
  <c r="I43" i="30"/>
  <c r="I62" i="30"/>
  <c r="I42" i="30"/>
  <c r="I58" i="30"/>
  <c r="I51" i="30"/>
  <c r="I45" i="30"/>
  <c r="I70" i="30"/>
  <c r="I48" i="30"/>
  <c r="I64" i="30"/>
  <c r="I67" i="30"/>
  <c r="I61" i="30"/>
  <c r="I54" i="30"/>
  <c r="H6" i="30"/>
  <c r="I11" i="30"/>
  <c r="I13" i="30"/>
  <c r="H16" i="30"/>
  <c r="H17" i="30"/>
  <c r="I34" i="30"/>
  <c r="I25" i="30"/>
  <c r="I20" i="30"/>
  <c r="H31" i="30"/>
  <c r="H7" i="30"/>
  <c r="I31" i="30"/>
  <c r="I16" i="30"/>
  <c r="I9" i="30"/>
  <c r="I18" i="30"/>
  <c r="H19" i="30"/>
  <c r="H24" i="30"/>
  <c r="H4" i="30"/>
  <c r="H30" i="30"/>
  <c r="I7" i="30"/>
  <c r="I23" i="30"/>
  <c r="I35" i="30"/>
  <c r="I10" i="30"/>
  <c r="I36" i="30"/>
  <c r="I8" i="30"/>
  <c r="I17" i="30"/>
  <c r="I14" i="30"/>
  <c r="I24" i="30"/>
  <c r="I27" i="30"/>
  <c r="H13" i="30"/>
  <c r="H5" i="30"/>
  <c r="H14" i="30"/>
  <c r="H8" i="30"/>
  <c r="H23" i="30"/>
  <c r="H35" i="30"/>
  <c r="H74" i="30"/>
  <c r="H33" i="30"/>
  <c r="H21" i="30"/>
  <c r="H26" i="30"/>
  <c r="H32" i="30"/>
  <c r="I32" i="30"/>
  <c r="I26" i="30"/>
  <c r="I5" i="30"/>
  <c r="I30" i="30"/>
  <c r="I21" i="30"/>
  <c r="I28" i="30"/>
  <c r="I33" i="30"/>
  <c r="I22" i="30"/>
  <c r="I74" i="30"/>
  <c r="I12" i="30"/>
  <c r="I15" i="30"/>
  <c r="I19" i="30"/>
  <c r="I6" i="30"/>
  <c r="I37" i="30"/>
  <c r="I29" i="30"/>
  <c r="H10" i="30"/>
  <c r="H15" i="30"/>
  <c r="H18" i="30"/>
  <c r="H34" i="30"/>
  <c r="H20" i="30"/>
  <c r="H25" i="30"/>
  <c r="H22" i="30"/>
  <c r="H27" i="30"/>
  <c r="H9" i="30"/>
  <c r="H37" i="30"/>
  <c r="H29" i="30"/>
  <c r="H28" i="30"/>
  <c r="H36" i="30"/>
  <c r="H12" i="30"/>
  <c r="H11" i="30"/>
  <c r="A9" i="18"/>
  <c r="G129" i="49" l="1"/>
  <c r="E129" i="49"/>
  <c r="H129" i="49"/>
  <c r="F129" i="49"/>
  <c r="X2" i="58"/>
  <c r="BA2" i="58" s="1"/>
  <c r="L68" i="17"/>
  <c r="L68" i="24" s="1"/>
  <c r="H38" i="43"/>
  <c r="L30" i="17"/>
  <c r="L30" i="24" s="1"/>
  <c r="L3" i="19"/>
  <c r="J119" i="49"/>
  <c r="J127" i="49" s="1"/>
  <c r="I121" i="49"/>
  <c r="I129" i="49" s="1"/>
  <c r="L45" i="17"/>
  <c r="L45" i="24" s="1"/>
  <c r="L48" i="17"/>
  <c r="L48" i="24" s="1"/>
  <c r="L10" i="17"/>
  <c r="L10" i="24" s="1"/>
  <c r="L63" i="17"/>
  <c r="L63" i="24" s="1"/>
  <c r="L23" i="17"/>
  <c r="L23" i="24" s="1"/>
  <c r="L53" i="17"/>
  <c r="L53" i="24" s="1"/>
  <c r="L71" i="17"/>
  <c r="L71" i="24" s="1"/>
  <c r="M3" i="17"/>
  <c r="M36" i="17" s="1"/>
  <c r="L5" i="17"/>
  <c r="L5" i="24" s="1"/>
  <c r="L18" i="17"/>
  <c r="L18" i="24" s="1"/>
  <c r="L72" i="17"/>
  <c r="L72" i="24" s="1"/>
  <c r="L64" i="17"/>
  <c r="L64" i="24" s="1"/>
  <c r="L33" i="17"/>
  <c r="L33" i="24" s="1"/>
  <c r="L7" i="17"/>
  <c r="L29" i="17"/>
  <c r="L47" i="17"/>
  <c r="L69" i="17"/>
  <c r="K27" i="24"/>
  <c r="L9" i="17"/>
  <c r="L9" i="24" s="1"/>
  <c r="L55" i="17"/>
  <c r="L55" i="24" s="1"/>
  <c r="K18" i="24"/>
  <c r="K62" i="24"/>
  <c r="K66" i="24"/>
  <c r="L21" i="17"/>
  <c r="L21" i="24" s="1"/>
  <c r="L12" i="17"/>
  <c r="L56" i="17"/>
  <c r="K31" i="24"/>
  <c r="L37" i="17"/>
  <c r="L37" i="24" s="1"/>
  <c r="L22" i="17"/>
  <c r="L61" i="17"/>
  <c r="K53" i="24"/>
  <c r="K42" i="24"/>
  <c r="K42" i="51" s="1"/>
  <c r="K7" i="24"/>
  <c r="K7" i="51" s="1"/>
  <c r="K25" i="24"/>
  <c r="K25" i="51" s="1"/>
  <c r="K67" i="24"/>
  <c r="K46" i="24"/>
  <c r="K36" i="24"/>
  <c r="K28" i="24"/>
  <c r="K4" i="24"/>
  <c r="K64" i="24"/>
  <c r="K48" i="24"/>
  <c r="K48" i="51" s="1"/>
  <c r="K22" i="24"/>
  <c r="K32" i="24"/>
  <c r="L15" i="17"/>
  <c r="L26" i="17"/>
  <c r="L4" i="17"/>
  <c r="L13" i="17"/>
  <c r="L11" i="17"/>
  <c r="L46" i="17"/>
  <c r="L54" i="17"/>
  <c r="L62" i="17"/>
  <c r="L70" i="17"/>
  <c r="K37" i="24"/>
  <c r="K37" i="51" s="1"/>
  <c r="K16" i="24"/>
  <c r="K16" i="51" s="1"/>
  <c r="K10" i="24"/>
  <c r="L19" i="17"/>
  <c r="L34" i="17"/>
  <c r="L41" i="17"/>
  <c r="L49" i="17"/>
  <c r="L57" i="17"/>
  <c r="L65" i="17"/>
  <c r="L73" i="17"/>
  <c r="K6" i="24"/>
  <c r="K15" i="24"/>
  <c r="K34" i="24"/>
  <c r="K34" i="51" s="1"/>
  <c r="K21" i="24"/>
  <c r="K43" i="24"/>
  <c r="K43" i="51" s="1"/>
  <c r="K57" i="24"/>
  <c r="L32" i="17"/>
  <c r="L25" i="17"/>
  <c r="L8" i="17"/>
  <c r="L42" i="17"/>
  <c r="L50" i="17"/>
  <c r="L58" i="17"/>
  <c r="L66" i="17"/>
  <c r="K9" i="24"/>
  <c r="K9" i="51" s="1"/>
  <c r="K5" i="24"/>
  <c r="K8" i="24"/>
  <c r="K8" i="51" s="1"/>
  <c r="K59" i="24"/>
  <c r="K59" i="51" s="1"/>
  <c r="K71" i="24"/>
  <c r="K24" i="24"/>
  <c r="K17" i="24"/>
  <c r="K17" i="51" s="1"/>
  <c r="K51" i="24"/>
  <c r="K51" i="51" s="1"/>
  <c r="K61" i="24"/>
  <c r="L36" i="17"/>
  <c r="L16" i="17"/>
  <c r="L28" i="17"/>
  <c r="L17" i="17"/>
  <c r="L35" i="17"/>
  <c r="L6" i="17"/>
  <c r="K26" i="24"/>
  <c r="K26" i="51" s="1"/>
  <c r="K54" i="24"/>
  <c r="K54" i="51" s="1"/>
  <c r="K55" i="24"/>
  <c r="K72" i="24"/>
  <c r="K72" i="51" s="1"/>
  <c r="K20" i="24"/>
  <c r="K20" i="51" s="1"/>
  <c r="K33" i="24"/>
  <c r="K69" i="24"/>
  <c r="L31" i="17"/>
  <c r="L43" i="17"/>
  <c r="L51" i="17"/>
  <c r="L59" i="17"/>
  <c r="L67" i="17"/>
  <c r="L20" i="17"/>
  <c r="L14" i="17"/>
  <c r="L24" i="17"/>
  <c r="L27" i="17"/>
  <c r="L44" i="17"/>
  <c r="L52" i="17"/>
  <c r="L60" i="17"/>
  <c r="K35" i="24"/>
  <c r="K35" i="51" s="1"/>
  <c r="K11" i="24"/>
  <c r="K23" i="24"/>
  <c r="K52" i="24"/>
  <c r="K52" i="51" s="1"/>
  <c r="K44" i="24"/>
  <c r="K44" i="51" s="1"/>
  <c r="K13" i="24"/>
  <c r="K30" i="24"/>
  <c r="K63" i="24"/>
  <c r="K60" i="24"/>
  <c r="K50" i="24"/>
  <c r="K68" i="24"/>
  <c r="K68" i="51" s="1"/>
  <c r="J73" i="51"/>
  <c r="J70" i="51"/>
  <c r="J72" i="51"/>
  <c r="J61" i="51"/>
  <c r="J68" i="51"/>
  <c r="K65" i="24"/>
  <c r="K65" i="51" s="1"/>
  <c r="J18" i="51"/>
  <c r="J71" i="51"/>
  <c r="J67" i="51"/>
  <c r="J13" i="51"/>
  <c r="K41" i="24"/>
  <c r="K41" i="51" s="1"/>
  <c r="J69" i="51"/>
  <c r="J66" i="51"/>
  <c r="K74" i="17"/>
  <c r="K49" i="24"/>
  <c r="J45" i="30"/>
  <c r="K73" i="24"/>
  <c r="K70" i="51"/>
  <c r="J58" i="51"/>
  <c r="J64" i="51"/>
  <c r="J62" i="51"/>
  <c r="J59" i="51"/>
  <c r="J65" i="51"/>
  <c r="J50" i="51"/>
  <c r="J53" i="51"/>
  <c r="J37" i="51"/>
  <c r="J16" i="51"/>
  <c r="J52" i="51"/>
  <c r="J11" i="51"/>
  <c r="J57" i="51"/>
  <c r="K56" i="51"/>
  <c r="J45" i="51"/>
  <c r="J5" i="51"/>
  <c r="J36" i="51"/>
  <c r="J28" i="51"/>
  <c r="J35" i="51"/>
  <c r="J43" i="51"/>
  <c r="J6" i="51"/>
  <c r="J12" i="51"/>
  <c r="J8" i="51"/>
  <c r="J32" i="51"/>
  <c r="J21" i="51"/>
  <c r="J30" i="51"/>
  <c r="J15" i="51"/>
  <c r="J55" i="51"/>
  <c r="J31" i="51"/>
  <c r="J54" i="51"/>
  <c r="J7" i="51"/>
  <c r="J42" i="51"/>
  <c r="J25" i="51"/>
  <c r="J27" i="51"/>
  <c r="J51" i="51"/>
  <c r="J17" i="51"/>
  <c r="J34" i="51"/>
  <c r="J56" i="51"/>
  <c r="K19" i="51"/>
  <c r="J4" i="51"/>
  <c r="J10" i="51"/>
  <c r="J44" i="51"/>
  <c r="J9" i="51"/>
  <c r="K12" i="51"/>
  <c r="J24" i="51"/>
  <c r="K45" i="51"/>
  <c r="J29" i="51"/>
  <c r="J63" i="51"/>
  <c r="J48" i="51"/>
  <c r="J20" i="51"/>
  <c r="J46" i="51"/>
  <c r="J60" i="51"/>
  <c r="J19" i="51"/>
  <c r="J49" i="51"/>
  <c r="J14" i="51"/>
  <c r="J41" i="51"/>
  <c r="J47" i="51"/>
  <c r="J26" i="51"/>
  <c r="J23" i="51"/>
  <c r="J74" i="24"/>
  <c r="J39" i="56"/>
  <c r="J82" i="49"/>
  <c r="J40" i="56"/>
  <c r="J81" i="49"/>
  <c r="J38" i="56"/>
  <c r="J73" i="30"/>
  <c r="J6" i="30"/>
  <c r="K14" i="51"/>
  <c r="J64" i="30"/>
  <c r="J27" i="30"/>
  <c r="J15" i="30"/>
  <c r="J13" i="30"/>
  <c r="J42" i="30"/>
  <c r="J53" i="30"/>
  <c r="J20" i="30"/>
  <c r="J5" i="30"/>
  <c r="J17" i="30"/>
  <c r="J19" i="30"/>
  <c r="J16" i="30"/>
  <c r="J34" i="30"/>
  <c r="J30" i="30"/>
  <c r="J70" i="30"/>
  <c r="J68" i="30"/>
  <c r="J55" i="30"/>
  <c r="J47" i="30"/>
  <c r="K29" i="51"/>
  <c r="J24" i="30"/>
  <c r="J7" i="30"/>
  <c r="J33" i="30"/>
  <c r="J10" i="30"/>
  <c r="J23" i="30"/>
  <c r="J9" i="30"/>
  <c r="J32" i="30"/>
  <c r="J28" i="30"/>
  <c r="J62" i="30"/>
  <c r="J50" i="30"/>
  <c r="J60" i="30"/>
  <c r="J46" i="30"/>
  <c r="J43" i="30"/>
  <c r="J49" i="30"/>
  <c r="J51" i="30"/>
  <c r="J41" i="30"/>
  <c r="J4" i="30"/>
  <c r="K58" i="51"/>
  <c r="K47" i="51"/>
  <c r="J21" i="30"/>
  <c r="J22" i="30"/>
  <c r="J36" i="30"/>
  <c r="J37" i="30"/>
  <c r="J8" i="30"/>
  <c r="J74" i="30"/>
  <c r="J29" i="30"/>
  <c r="J26" i="30"/>
  <c r="J11" i="30"/>
  <c r="J12" i="30"/>
  <c r="J14" i="30"/>
  <c r="J18" i="30"/>
  <c r="J31" i="30"/>
  <c r="J25" i="30"/>
  <c r="J35" i="30"/>
  <c r="J56" i="30"/>
  <c r="J58" i="30"/>
  <c r="J66" i="30"/>
  <c r="J72" i="30"/>
  <c r="J54" i="30"/>
  <c r="J44" i="30"/>
  <c r="J48" i="30"/>
  <c r="J52" i="30"/>
  <c r="J59" i="30"/>
  <c r="J69" i="30"/>
  <c r="J65" i="30"/>
  <c r="J71" i="30"/>
  <c r="J67" i="30"/>
  <c r="J61" i="30"/>
  <c r="J57" i="30"/>
  <c r="J63" i="30"/>
  <c r="N3" i="25"/>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O3" i="23"/>
  <c r="N36" i="23"/>
  <c r="N5" i="23"/>
  <c r="N11" i="23"/>
  <c r="N17" i="23"/>
  <c r="N29" i="23"/>
  <c r="N33" i="23"/>
  <c r="N18" i="23"/>
  <c r="N8" i="23"/>
  <c r="N34" i="23"/>
  <c r="N35" i="23"/>
  <c r="N19" i="23"/>
  <c r="N24" i="23"/>
  <c r="N15" i="23"/>
  <c r="N21" i="23"/>
  <c r="N10" i="23"/>
  <c r="N30" i="23"/>
  <c r="N13" i="23"/>
  <c r="N7" i="23"/>
  <c r="N25" i="23"/>
  <c r="N37" i="23"/>
  <c r="N9" i="23"/>
  <c r="N32" i="23"/>
  <c r="N26" i="23"/>
  <c r="N16" i="23"/>
  <c r="N4" i="23"/>
  <c r="N27" i="23"/>
  <c r="N28" i="23"/>
  <c r="N14" i="23"/>
  <c r="N20" i="23"/>
  <c r="N31" i="23"/>
  <c r="N12" i="23"/>
  <c r="N23" i="23"/>
  <c r="N6" i="23"/>
  <c r="N22" i="23"/>
  <c r="J125" i="46"/>
  <c r="J65" i="49"/>
  <c r="J110" i="46"/>
  <c r="J109" i="46"/>
  <c r="J37" i="55"/>
  <c r="M71" i="17"/>
  <c r="M69" i="17"/>
  <c r="J108" i="46"/>
  <c r="J96" i="46"/>
  <c r="J123" i="46"/>
  <c r="J95" i="46"/>
  <c r="J80" i="49"/>
  <c r="J124" i="46"/>
  <c r="J37" i="56"/>
  <c r="M74" i="23"/>
  <c r="J79" i="49"/>
  <c r="J66" i="49"/>
  <c r="J36" i="55"/>
  <c r="J38" i="55"/>
  <c r="M7" i="17"/>
  <c r="M19" i="17"/>
  <c r="M17" i="17"/>
  <c r="N3" i="24"/>
  <c r="A10" i="18"/>
  <c r="Y2" i="58" l="1"/>
  <c r="BB2" i="58" s="1"/>
  <c r="M70" i="17"/>
  <c r="M70" i="24" s="1"/>
  <c r="M68" i="17"/>
  <c r="I38" i="43"/>
  <c r="M73" i="17"/>
  <c r="M73" i="24" s="1"/>
  <c r="M21" i="17"/>
  <c r="M21" i="24" s="1"/>
  <c r="M20" i="17"/>
  <c r="M20" i="24" s="1"/>
  <c r="M5" i="17"/>
  <c r="M24" i="17"/>
  <c r="M24" i="24" s="1"/>
  <c r="M45" i="17"/>
  <c r="M45" i="24" s="1"/>
  <c r="M28" i="17"/>
  <c r="M28" i="24" s="1"/>
  <c r="M49" i="17"/>
  <c r="M49" i="24" s="1"/>
  <c r="M22" i="17"/>
  <c r="M22" i="24" s="1"/>
  <c r="M53" i="17"/>
  <c r="M53" i="24" s="1"/>
  <c r="M41" i="17"/>
  <c r="M41" i="24" s="1"/>
  <c r="M25" i="17"/>
  <c r="M25" i="24" s="1"/>
  <c r="M54" i="17"/>
  <c r="M54" i="24" s="1"/>
  <c r="M11" i="17"/>
  <c r="M11" i="24" s="1"/>
  <c r="M55" i="17"/>
  <c r="M55" i="24" s="1"/>
  <c r="M30" i="17"/>
  <c r="M30" i="24" s="1"/>
  <c r="M57" i="17"/>
  <c r="M57" i="24" s="1"/>
  <c r="M3" i="19"/>
  <c r="M61" i="17"/>
  <c r="M61" i="24" s="1"/>
  <c r="M46" i="17"/>
  <c r="M46" i="24" s="1"/>
  <c r="M47" i="17"/>
  <c r="M47" i="24" s="1"/>
  <c r="M32" i="17"/>
  <c r="M32" i="24" s="1"/>
  <c r="M62" i="17"/>
  <c r="M62" i="24" s="1"/>
  <c r="M10" i="17"/>
  <c r="M10" i="24" s="1"/>
  <c r="M63" i="17"/>
  <c r="M63" i="24" s="1"/>
  <c r="M31" i="17"/>
  <c r="M31" i="24" s="1"/>
  <c r="M65" i="17"/>
  <c r="M65" i="24" s="1"/>
  <c r="K119" i="49"/>
  <c r="K127" i="49" s="1"/>
  <c r="J121" i="49"/>
  <c r="J129" i="49" s="1"/>
  <c r="K67" i="51"/>
  <c r="K31" i="51"/>
  <c r="K53" i="51"/>
  <c r="K27" i="51"/>
  <c r="M16" i="17"/>
  <c r="M16" i="24" s="1"/>
  <c r="M35" i="17"/>
  <c r="M35" i="24" s="1"/>
  <c r="M4" i="17"/>
  <c r="M23" i="17"/>
  <c r="M23" i="24" s="1"/>
  <c r="M48" i="17"/>
  <c r="M48" i="24" s="1"/>
  <c r="M56" i="17"/>
  <c r="M56" i="24" s="1"/>
  <c r="M64" i="17"/>
  <c r="M64" i="24" s="1"/>
  <c r="M72" i="17"/>
  <c r="M72" i="24" s="1"/>
  <c r="K62" i="51"/>
  <c r="M18" i="17"/>
  <c r="M18" i="24" s="1"/>
  <c r="N3" i="17"/>
  <c r="M6" i="17"/>
  <c r="M6" i="24" s="1"/>
  <c r="M26" i="17"/>
  <c r="M26" i="24" s="1"/>
  <c r="M29" i="17"/>
  <c r="M29" i="24" s="1"/>
  <c r="M42" i="17"/>
  <c r="M42" i="24" s="1"/>
  <c r="M50" i="17"/>
  <c r="M50" i="24" s="1"/>
  <c r="M58" i="17"/>
  <c r="M58" i="24" s="1"/>
  <c r="M66" i="17"/>
  <c r="M66" i="24" s="1"/>
  <c r="K57" i="51"/>
  <c r="M12" i="17"/>
  <c r="M12" i="24" s="1"/>
  <c r="M14" i="17"/>
  <c r="M14" i="24" s="1"/>
  <c r="M33" i="17"/>
  <c r="M33" i="24" s="1"/>
  <c r="M9" i="17"/>
  <c r="M9" i="24" s="1"/>
  <c r="M13" i="17"/>
  <c r="M13" i="24" s="1"/>
  <c r="M43" i="17"/>
  <c r="M43" i="24" s="1"/>
  <c r="M51" i="17"/>
  <c r="M51" i="24" s="1"/>
  <c r="M59" i="17"/>
  <c r="M59" i="24" s="1"/>
  <c r="M67" i="17"/>
  <c r="M67" i="24" s="1"/>
  <c r="M34" i="17"/>
  <c r="M34" i="24" s="1"/>
  <c r="M27" i="17"/>
  <c r="M27" i="24" s="1"/>
  <c r="M8" i="17"/>
  <c r="M8" i="24" s="1"/>
  <c r="M37" i="17"/>
  <c r="M37" i="24" s="1"/>
  <c r="M15" i="17"/>
  <c r="M15" i="24" s="1"/>
  <c r="M44" i="17"/>
  <c r="M44" i="24" s="1"/>
  <c r="M52" i="17"/>
  <c r="M52" i="24" s="1"/>
  <c r="M60" i="17"/>
  <c r="M60" i="24" s="1"/>
  <c r="L69" i="24"/>
  <c r="L69" i="51" s="1"/>
  <c r="K5" i="51"/>
  <c r="L7" i="24"/>
  <c r="K6" i="51"/>
  <c r="K18" i="51"/>
  <c r="K21" i="51"/>
  <c r="K36" i="51"/>
  <c r="L18" i="51"/>
  <c r="K66" i="51"/>
  <c r="L29" i="24"/>
  <c r="L12" i="24"/>
  <c r="L56" i="24"/>
  <c r="L56" i="51" s="1"/>
  <c r="L47" i="24"/>
  <c r="K49" i="30"/>
  <c r="L61" i="24"/>
  <c r="L61" i="51" s="1"/>
  <c r="L22" i="24"/>
  <c r="K24" i="51"/>
  <c r="K55" i="51"/>
  <c r="L45" i="51"/>
  <c r="K46" i="51"/>
  <c r="L10" i="51"/>
  <c r="K32" i="51"/>
  <c r="L5" i="51"/>
  <c r="K11" i="51"/>
  <c r="K10" i="51"/>
  <c r="K28" i="51"/>
  <c r="K64" i="51"/>
  <c r="K50" i="51"/>
  <c r="K61" i="51"/>
  <c r="K4" i="51"/>
  <c r="K22" i="51"/>
  <c r="K69" i="51"/>
  <c r="L37" i="51"/>
  <c r="L53" i="51"/>
  <c r="L74" i="17"/>
  <c r="L30" i="51"/>
  <c r="M17" i="24"/>
  <c r="M5" i="24"/>
  <c r="M71" i="24"/>
  <c r="L21" i="51"/>
  <c r="L33" i="51"/>
  <c r="L72" i="51"/>
  <c r="K20" i="30"/>
  <c r="L14" i="24"/>
  <c r="L42" i="24"/>
  <c r="L42" i="51" s="1"/>
  <c r="L73" i="24"/>
  <c r="L62" i="24"/>
  <c r="M19" i="24"/>
  <c r="L64" i="51"/>
  <c r="L20" i="24"/>
  <c r="L20" i="51" s="1"/>
  <c r="L6" i="24"/>
  <c r="L8" i="24"/>
  <c r="L65" i="24"/>
  <c r="L54" i="24"/>
  <c r="L67" i="24"/>
  <c r="L32" i="24"/>
  <c r="L55" i="51"/>
  <c r="L52" i="24"/>
  <c r="L51" i="24"/>
  <c r="L28" i="24"/>
  <c r="L41" i="24"/>
  <c r="L13" i="24"/>
  <c r="L35" i="24"/>
  <c r="L46" i="24"/>
  <c r="L17" i="24"/>
  <c r="L11" i="24"/>
  <c r="M68" i="24"/>
  <c r="L48" i="51"/>
  <c r="K13" i="51"/>
  <c r="L44" i="24"/>
  <c r="L43" i="24"/>
  <c r="L16" i="24"/>
  <c r="L66" i="24"/>
  <c r="L66" i="51" s="1"/>
  <c r="L34" i="24"/>
  <c r="L4" i="24"/>
  <c r="K30" i="51"/>
  <c r="L59" i="24"/>
  <c r="L59" i="51" s="1"/>
  <c r="L49" i="24"/>
  <c r="L27" i="24"/>
  <c r="L31" i="24"/>
  <c r="L36" i="24"/>
  <c r="L58" i="24"/>
  <c r="L58" i="51" s="1"/>
  <c r="L19" i="24"/>
  <c r="L26" i="24"/>
  <c r="L25" i="24"/>
  <c r="L57" i="24"/>
  <c r="M36" i="24"/>
  <c r="L60" i="24"/>
  <c r="M69" i="24"/>
  <c r="M7" i="24"/>
  <c r="K33" i="51"/>
  <c r="K15" i="51"/>
  <c r="K71" i="51"/>
  <c r="L24" i="24"/>
  <c r="L50" i="24"/>
  <c r="L70" i="24"/>
  <c r="L15" i="24"/>
  <c r="K60" i="51"/>
  <c r="K37" i="30"/>
  <c r="L23" i="51"/>
  <c r="K23" i="51"/>
  <c r="K64" i="30"/>
  <c r="K42" i="30"/>
  <c r="K74" i="24"/>
  <c r="K48" i="30"/>
  <c r="L63" i="51"/>
  <c r="K63" i="51"/>
  <c r="K27" i="30"/>
  <c r="K11" i="30"/>
  <c r="K59" i="30"/>
  <c r="K49" i="51"/>
  <c r="K17" i="30"/>
  <c r="K30" i="30"/>
  <c r="K28" i="30"/>
  <c r="K9" i="30"/>
  <c r="K23" i="30"/>
  <c r="K55" i="30"/>
  <c r="K53" i="30"/>
  <c r="K71" i="30"/>
  <c r="K57" i="30"/>
  <c r="K63" i="30"/>
  <c r="K12" i="30"/>
  <c r="K74" i="30"/>
  <c r="K18" i="30"/>
  <c r="K35" i="30"/>
  <c r="K24" i="30"/>
  <c r="K51" i="30"/>
  <c r="K47" i="30"/>
  <c r="K67" i="30"/>
  <c r="K44" i="30"/>
  <c r="K22" i="30"/>
  <c r="K4" i="30"/>
  <c r="K21" i="30"/>
  <c r="K15" i="30"/>
  <c r="K72" i="30"/>
  <c r="K32" i="30"/>
  <c r="K14" i="30"/>
  <c r="K26" i="30"/>
  <c r="K60" i="30"/>
  <c r="K54" i="30"/>
  <c r="K46" i="30"/>
  <c r="K65" i="30"/>
  <c r="K25" i="30"/>
  <c r="K34" i="30"/>
  <c r="K29" i="30"/>
  <c r="K61" i="30"/>
  <c r="K73" i="30"/>
  <c r="K45" i="30"/>
  <c r="K50" i="30"/>
  <c r="K8" i="30"/>
  <c r="K16" i="30"/>
  <c r="K31" i="30"/>
  <c r="K33" i="30"/>
  <c r="K43" i="30"/>
  <c r="K66" i="30"/>
  <c r="K68" i="30"/>
  <c r="K41" i="30"/>
  <c r="K10" i="30"/>
  <c r="K36" i="30"/>
  <c r="K70" i="30"/>
  <c r="K62" i="30"/>
  <c r="K56" i="30"/>
  <c r="K5" i="30"/>
  <c r="K13" i="30"/>
  <c r="K19" i="30"/>
  <c r="K7" i="30"/>
  <c r="K6" i="30"/>
  <c r="K58" i="30"/>
  <c r="K69" i="30"/>
  <c r="K52" i="30"/>
  <c r="K73" i="51"/>
  <c r="K39" i="56"/>
  <c r="K40" i="56"/>
  <c r="K38" i="56"/>
  <c r="K80" i="49"/>
  <c r="L9" i="51"/>
  <c r="K65" i="49"/>
  <c r="L68" i="51"/>
  <c r="L71" i="51"/>
  <c r="K95" i="46"/>
  <c r="K81" i="49"/>
  <c r="N68" i="17"/>
  <c r="N67" i="17"/>
  <c r="N66" i="17"/>
  <c r="N60" i="17"/>
  <c r="N59" i="17"/>
  <c r="N44" i="17"/>
  <c r="N43" i="17"/>
  <c r="N42" i="17"/>
  <c r="K79" i="49"/>
  <c r="K66" i="49"/>
  <c r="K110" i="46"/>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34" i="23"/>
  <c r="O21" i="23"/>
  <c r="O33" i="23"/>
  <c r="O17" i="23"/>
  <c r="O24" i="23"/>
  <c r="O36" i="23"/>
  <c r="O22" i="23"/>
  <c r="O25" i="23"/>
  <c r="P3" i="23"/>
  <c r="O30" i="23"/>
  <c r="O35" i="23"/>
  <c r="O28" i="23"/>
  <c r="O4" i="23"/>
  <c r="O29" i="23"/>
  <c r="O6" i="23"/>
  <c r="O18" i="23"/>
  <c r="O13" i="23"/>
  <c r="O11" i="23"/>
  <c r="O23" i="23"/>
  <c r="O9" i="23"/>
  <c r="O20" i="23"/>
  <c r="O26" i="23"/>
  <c r="O7" i="23"/>
  <c r="O31" i="23"/>
  <c r="O32" i="23"/>
  <c r="O8" i="23"/>
  <c r="O10" i="23"/>
  <c r="O16" i="23"/>
  <c r="O14" i="23"/>
  <c r="O27" i="23"/>
  <c r="O19" i="23"/>
  <c r="O15" i="23"/>
  <c r="O12" i="23"/>
  <c r="O5" i="23"/>
  <c r="O37" i="23"/>
  <c r="K37" i="55"/>
  <c r="K37" i="56"/>
  <c r="N74" i="23"/>
  <c r="K108" i="46"/>
  <c r="K123" i="46"/>
  <c r="K96" i="46"/>
  <c r="K124" i="46"/>
  <c r="K109" i="46"/>
  <c r="K125" i="46"/>
  <c r="K82" i="49"/>
  <c r="K36" i="55"/>
  <c r="K38" i="55"/>
  <c r="O3" i="25"/>
  <c r="N28" i="17"/>
  <c r="N14" i="17"/>
  <c r="N11" i="17"/>
  <c r="N6" i="17"/>
  <c r="N20" i="17"/>
  <c r="N33" i="17"/>
  <c r="N25" i="17"/>
  <c r="N31" i="17"/>
  <c r="N17" i="17"/>
  <c r="N32" i="17"/>
  <c r="N15" i="17"/>
  <c r="N19" i="17"/>
  <c r="O3" i="24"/>
  <c r="A11" i="18"/>
  <c r="Z2" i="58" l="1"/>
  <c r="BC2" i="58"/>
  <c r="N73" i="17"/>
  <c r="J38" i="43"/>
  <c r="N50" i="17"/>
  <c r="N50" i="24" s="1"/>
  <c r="N51" i="17"/>
  <c r="N51" i="24" s="1"/>
  <c r="N52" i="17"/>
  <c r="N52" i="24" s="1"/>
  <c r="N58" i="17"/>
  <c r="L119" i="49"/>
  <c r="L127" i="49" s="1"/>
  <c r="K121" i="49"/>
  <c r="K129" i="49" s="1"/>
  <c r="L35" i="30"/>
  <c r="L23" i="30"/>
  <c r="M9" i="51"/>
  <c r="N34" i="17"/>
  <c r="N34" i="24" s="1"/>
  <c r="N53" i="17"/>
  <c r="N53" i="24" s="1"/>
  <c r="N69" i="17"/>
  <c r="N69" i="24" s="1"/>
  <c r="N26" i="17"/>
  <c r="N26" i="24" s="1"/>
  <c r="N29" i="17"/>
  <c r="N29" i="24" s="1"/>
  <c r="N18" i="17"/>
  <c r="N18" i="24" s="1"/>
  <c r="N27" i="17"/>
  <c r="N27" i="24" s="1"/>
  <c r="N9" i="17"/>
  <c r="N9" i="24" s="1"/>
  <c r="N46" i="17"/>
  <c r="N46" i="24" s="1"/>
  <c r="N54" i="17"/>
  <c r="N54" i="24" s="1"/>
  <c r="N62" i="17"/>
  <c r="N62" i="24" s="1"/>
  <c r="N70" i="17"/>
  <c r="N70" i="24" s="1"/>
  <c r="N47" i="17"/>
  <c r="N47" i="24" s="1"/>
  <c r="N55" i="17"/>
  <c r="N55" i="24" s="1"/>
  <c r="N63" i="17"/>
  <c r="N63" i="24" s="1"/>
  <c r="N71" i="17"/>
  <c r="N71" i="24" s="1"/>
  <c r="M74" i="17"/>
  <c r="N35" i="17"/>
  <c r="N35" i="24" s="1"/>
  <c r="N30" i="17"/>
  <c r="N30" i="24" s="1"/>
  <c r="N10" i="17"/>
  <c r="N10" i="24" s="1"/>
  <c r="N13" i="17"/>
  <c r="N13" i="24" s="1"/>
  <c r="N37" i="17"/>
  <c r="N37" i="24" s="1"/>
  <c r="N22" i="17"/>
  <c r="N22" i="24" s="1"/>
  <c r="N12" i="17"/>
  <c r="N12" i="24" s="1"/>
  <c r="N4" i="17"/>
  <c r="N4" i="24" s="1"/>
  <c r="N23" i="17"/>
  <c r="N23" i="24" s="1"/>
  <c r="N36" i="17"/>
  <c r="N36" i="24" s="1"/>
  <c r="O3" i="17"/>
  <c r="O60" i="17" s="1"/>
  <c r="N48" i="17"/>
  <c r="N48" i="24" s="1"/>
  <c r="N56" i="17"/>
  <c r="N56" i="24" s="1"/>
  <c r="N64" i="17"/>
  <c r="N64" i="24" s="1"/>
  <c r="N72" i="17"/>
  <c r="N72" i="24" s="1"/>
  <c r="N3" i="19"/>
  <c r="N45" i="17"/>
  <c r="N45" i="24" s="1"/>
  <c r="N61" i="17"/>
  <c r="N61" i="24" s="1"/>
  <c r="N24" i="17"/>
  <c r="N24" i="24" s="1"/>
  <c r="N5" i="17"/>
  <c r="N5" i="24" s="1"/>
  <c r="N7" i="17"/>
  <c r="N21" i="17"/>
  <c r="N21" i="24" s="1"/>
  <c r="N8" i="17"/>
  <c r="N8" i="24" s="1"/>
  <c r="N16" i="17"/>
  <c r="N16" i="24" s="1"/>
  <c r="N41" i="17"/>
  <c r="N41" i="24" s="1"/>
  <c r="N49" i="17"/>
  <c r="N49" i="24" s="1"/>
  <c r="N57" i="17"/>
  <c r="N57" i="24" s="1"/>
  <c r="N65" i="17"/>
  <c r="N65" i="24" s="1"/>
  <c r="L49" i="51"/>
  <c r="L7" i="51"/>
  <c r="L22" i="51"/>
  <c r="L47" i="51"/>
  <c r="M4" i="24"/>
  <c r="L41" i="30"/>
  <c r="L29" i="51"/>
  <c r="M61" i="51"/>
  <c r="M48" i="51"/>
  <c r="L12" i="51"/>
  <c r="L58" i="30"/>
  <c r="M43" i="51"/>
  <c r="M33" i="51"/>
  <c r="L17" i="51"/>
  <c r="M44" i="51"/>
  <c r="M65" i="51"/>
  <c r="L52" i="30"/>
  <c r="M53" i="51"/>
  <c r="L46" i="30"/>
  <c r="L18" i="30"/>
  <c r="L25" i="30"/>
  <c r="L68" i="30"/>
  <c r="M54" i="51"/>
  <c r="M5" i="51"/>
  <c r="M10" i="51"/>
  <c r="M18" i="51"/>
  <c r="M7" i="51"/>
  <c r="M63" i="51"/>
  <c r="M66" i="51"/>
  <c r="M69" i="51"/>
  <c r="M12" i="51"/>
  <c r="L60" i="51"/>
  <c r="M21" i="51"/>
  <c r="M32" i="51"/>
  <c r="M17" i="51"/>
  <c r="M49" i="51"/>
  <c r="M60" i="51"/>
  <c r="M15" i="51"/>
  <c r="M24" i="51"/>
  <c r="M25" i="51"/>
  <c r="M46" i="51"/>
  <c r="M8" i="51"/>
  <c r="M14" i="51"/>
  <c r="M29" i="51"/>
  <c r="M42" i="51"/>
  <c r="M31" i="51"/>
  <c r="L74" i="24"/>
  <c r="M16" i="51"/>
  <c r="M27" i="51"/>
  <c r="M71" i="51"/>
  <c r="L8" i="30"/>
  <c r="L33" i="30"/>
  <c r="L9" i="30"/>
  <c r="L13" i="30"/>
  <c r="L51" i="30"/>
  <c r="L45" i="30"/>
  <c r="L43" i="30"/>
  <c r="L73" i="30"/>
  <c r="M47" i="51"/>
  <c r="M57" i="51"/>
  <c r="M58" i="51"/>
  <c r="M73" i="51"/>
  <c r="L22" i="30"/>
  <c r="L19" i="30"/>
  <c r="L12" i="30"/>
  <c r="L6" i="30"/>
  <c r="L71" i="30"/>
  <c r="L65" i="30"/>
  <c r="L63" i="30"/>
  <c r="L54" i="30"/>
  <c r="M50" i="51"/>
  <c r="L24" i="30"/>
  <c r="M34" i="51"/>
  <c r="L21" i="30"/>
  <c r="L74" i="30"/>
  <c r="L14" i="30"/>
  <c r="L30" i="30"/>
  <c r="L67" i="30"/>
  <c r="L53" i="30"/>
  <c r="L61" i="30"/>
  <c r="L57" i="30"/>
  <c r="M22" i="51"/>
  <c r="M23" i="51"/>
  <c r="M51" i="51"/>
  <c r="L69" i="30"/>
  <c r="L28" i="30"/>
  <c r="L5" i="30"/>
  <c r="L34" i="30"/>
  <c r="M59" i="51"/>
  <c r="L4" i="30"/>
  <c r="L27" i="30"/>
  <c r="L36" i="30"/>
  <c r="L55" i="30"/>
  <c r="L59" i="30"/>
  <c r="L15" i="30"/>
  <c r="L7" i="30"/>
  <c r="L29" i="30"/>
  <c r="L42" i="30"/>
  <c r="L62" i="30"/>
  <c r="L70" i="30"/>
  <c r="L47" i="30"/>
  <c r="L37" i="30"/>
  <c r="L31" i="30"/>
  <c r="L17" i="30"/>
  <c r="L11" i="30"/>
  <c r="L16" i="30"/>
  <c r="L44" i="30"/>
  <c r="L50" i="30"/>
  <c r="L60" i="30"/>
  <c r="L66" i="30"/>
  <c r="M52" i="51"/>
  <c r="M55" i="51"/>
  <c r="M28" i="51"/>
  <c r="L49" i="30"/>
  <c r="M67" i="51"/>
  <c r="L20" i="30"/>
  <c r="L26" i="30"/>
  <c r="L10" i="30"/>
  <c r="L32" i="30"/>
  <c r="M26" i="51"/>
  <c r="L48" i="30"/>
  <c r="L56" i="30"/>
  <c r="L64" i="30"/>
  <c r="L72" i="30"/>
  <c r="M72" i="51"/>
  <c r="M64" i="51"/>
  <c r="M68" i="51"/>
  <c r="N73" i="24"/>
  <c r="L50" i="51"/>
  <c r="L31" i="51"/>
  <c r="L8" i="51"/>
  <c r="L62" i="51"/>
  <c r="M45" i="51"/>
  <c r="N42" i="24"/>
  <c r="N58" i="24"/>
  <c r="N66" i="24"/>
  <c r="M20" i="51"/>
  <c r="M41" i="51"/>
  <c r="M56" i="51"/>
  <c r="L15" i="51"/>
  <c r="L43" i="51"/>
  <c r="L26" i="51"/>
  <c r="L35" i="51"/>
  <c r="M62" i="51"/>
  <c r="N43" i="24"/>
  <c r="N59" i="24"/>
  <c r="N67" i="24"/>
  <c r="M13" i="51"/>
  <c r="L27" i="51"/>
  <c r="L32" i="51"/>
  <c r="L67" i="51"/>
  <c r="L6" i="51"/>
  <c r="N33" i="24"/>
  <c r="N60" i="24"/>
  <c r="L24" i="51"/>
  <c r="L19" i="51"/>
  <c r="M19" i="51"/>
  <c r="N15" i="24"/>
  <c r="N31" i="24"/>
  <c r="N20" i="24"/>
  <c r="N14" i="24"/>
  <c r="M70" i="51"/>
  <c r="M6" i="51"/>
  <c r="L41" i="51"/>
  <c r="L57" i="51"/>
  <c r="L36" i="51"/>
  <c r="L34" i="51"/>
  <c r="L44" i="51"/>
  <c r="N19" i="24"/>
  <c r="N11" i="24"/>
  <c r="N68" i="24"/>
  <c r="L70" i="51"/>
  <c r="N32" i="24"/>
  <c r="N25" i="24"/>
  <c r="N6" i="24"/>
  <c r="N6" i="51" s="1"/>
  <c r="N28" i="24"/>
  <c r="M35" i="51"/>
  <c r="M36" i="51"/>
  <c r="M37" i="51"/>
  <c r="L73" i="51"/>
  <c r="L13" i="51"/>
  <c r="L52" i="51"/>
  <c r="L65" i="51"/>
  <c r="N17" i="24"/>
  <c r="N44" i="24"/>
  <c r="M30" i="51"/>
  <c r="L54" i="51"/>
  <c r="M11" i="51"/>
  <c r="L25" i="51"/>
  <c r="L16" i="51"/>
  <c r="L28" i="51"/>
  <c r="L14" i="51"/>
  <c r="L4" i="51"/>
  <c r="L51" i="51"/>
  <c r="L11" i="51"/>
  <c r="L46" i="51"/>
  <c r="L80" i="49"/>
  <c r="L40" i="56"/>
  <c r="L39" i="56"/>
  <c r="L38" i="56"/>
  <c r="L95" i="46"/>
  <c r="L109" i="46"/>
  <c r="O62" i="17"/>
  <c r="L65" i="49"/>
  <c r="L123" i="46"/>
  <c r="L108" i="46"/>
  <c r="L96" i="46"/>
  <c r="L125" i="46"/>
  <c r="L79" i="49"/>
  <c r="L66" i="49"/>
  <c r="L82" i="49"/>
  <c r="L110" i="46"/>
  <c r="L36" i="55"/>
  <c r="L38" i="55"/>
  <c r="P3" i="25"/>
  <c r="L124" i="46"/>
  <c r="L37" i="56"/>
  <c r="O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30" i="23"/>
  <c r="P27" i="23"/>
  <c r="P31" i="23"/>
  <c r="P20" i="23"/>
  <c r="P14" i="23"/>
  <c r="P26" i="23"/>
  <c r="P36" i="23"/>
  <c r="P25" i="23"/>
  <c r="P33" i="23"/>
  <c r="P29" i="23"/>
  <c r="P28" i="23"/>
  <c r="P9" i="23"/>
  <c r="P19" i="23"/>
  <c r="P15" i="23"/>
  <c r="P11" i="23"/>
  <c r="P37" i="23"/>
  <c r="P35" i="23"/>
  <c r="P4" i="23"/>
  <c r="P21" i="23"/>
  <c r="P32" i="23"/>
  <c r="P16" i="23"/>
  <c r="P8" i="23"/>
  <c r="P10" i="23"/>
  <c r="P34" i="23"/>
  <c r="P6" i="23"/>
  <c r="P7" i="23"/>
  <c r="P13" i="23"/>
  <c r="P24" i="23"/>
  <c r="P17" i="23"/>
  <c r="P22" i="23"/>
  <c r="Q3" i="23"/>
  <c r="P5" i="23"/>
  <c r="P12" i="23"/>
  <c r="P18" i="23"/>
  <c r="P23" i="23"/>
  <c r="L81" i="49"/>
  <c r="L37" i="55"/>
  <c r="O18" i="17"/>
  <c r="O37" i="17"/>
  <c r="P3" i="24"/>
  <c r="A12" i="18"/>
  <c r="AA2" i="58" l="1"/>
  <c r="BD2" i="58"/>
  <c r="O28" i="17"/>
  <c r="O6" i="17"/>
  <c r="O26" i="17"/>
  <c r="O21" i="17"/>
  <c r="O19" i="17"/>
  <c r="O3" i="19"/>
  <c r="O10" i="17"/>
  <c r="O10" i="24" s="1"/>
  <c r="O31" i="17"/>
  <c r="O24" i="17"/>
  <c r="O13" i="17"/>
  <c r="O43" i="17"/>
  <c r="O52" i="17"/>
  <c r="O54" i="17"/>
  <c r="O66" i="17"/>
  <c r="O66" i="24" s="1"/>
  <c r="K38" i="43"/>
  <c r="O22" i="17"/>
  <c r="O22" i="24" s="1"/>
  <c r="O11" i="17"/>
  <c r="O11" i="24" s="1"/>
  <c r="O9" i="17"/>
  <c r="O9" i="24" s="1"/>
  <c r="O59" i="17"/>
  <c r="O59" i="24" s="1"/>
  <c r="M119" i="49"/>
  <c r="M127" i="49" s="1"/>
  <c r="O16" i="17"/>
  <c r="O16" i="24" s="1"/>
  <c r="O35" i="17"/>
  <c r="O35" i="24" s="1"/>
  <c r="O44" i="17"/>
  <c r="O44" i="24" s="1"/>
  <c r="O67" i="17"/>
  <c r="O67" i="24" s="1"/>
  <c r="O33" i="17"/>
  <c r="O30" i="17"/>
  <c r="O30" i="24" s="1"/>
  <c r="O46" i="17"/>
  <c r="O46" i="24" s="1"/>
  <c r="O68" i="17"/>
  <c r="O68" i="24" s="1"/>
  <c r="O23" i="17"/>
  <c r="O23" i="24" s="1"/>
  <c r="O20" i="17"/>
  <c r="O20" i="24" s="1"/>
  <c r="O12" i="17"/>
  <c r="O12" i="24" s="1"/>
  <c r="O51" i="17"/>
  <c r="O51" i="24" s="1"/>
  <c r="O70" i="17"/>
  <c r="O70" i="24" s="1"/>
  <c r="L121" i="49"/>
  <c r="L129" i="49" s="1"/>
  <c r="M6" i="30"/>
  <c r="M56" i="30"/>
  <c r="M46" i="30"/>
  <c r="M23" i="30"/>
  <c r="M13" i="30"/>
  <c r="M33" i="30"/>
  <c r="M72" i="30"/>
  <c r="M66" i="30"/>
  <c r="M35" i="30"/>
  <c r="M22" i="30"/>
  <c r="M62" i="30"/>
  <c r="M16" i="30"/>
  <c r="M27" i="30"/>
  <c r="M50" i="30"/>
  <c r="M24" i="30"/>
  <c r="M32" i="30"/>
  <c r="M12" i="30"/>
  <c r="M65" i="30"/>
  <c r="M64" i="30"/>
  <c r="M29" i="30"/>
  <c r="M36" i="30"/>
  <c r="M71" i="30"/>
  <c r="M5" i="30"/>
  <c r="M9" i="30"/>
  <c r="M58" i="30"/>
  <c r="M48" i="30"/>
  <c r="M41" i="30"/>
  <c r="M44" i="30"/>
  <c r="M55" i="30"/>
  <c r="M25" i="30"/>
  <c r="M49" i="30"/>
  <c r="M18" i="30"/>
  <c r="M21" i="30"/>
  <c r="M7" i="30"/>
  <c r="M51" i="30"/>
  <c r="M43" i="30"/>
  <c r="M31" i="30"/>
  <c r="M8" i="30"/>
  <c r="M20" i="30"/>
  <c r="M67" i="30"/>
  <c r="M26" i="30"/>
  <c r="M11" i="30"/>
  <c r="M37" i="30"/>
  <c r="M28" i="30"/>
  <c r="M57" i="30"/>
  <c r="M47" i="30"/>
  <c r="M45" i="30"/>
  <c r="M63" i="30"/>
  <c r="M10" i="30"/>
  <c r="M42" i="30"/>
  <c r="M59" i="30"/>
  <c r="M19" i="30"/>
  <c r="M30" i="30"/>
  <c r="M34" i="30"/>
  <c r="M74" i="30"/>
  <c r="M61" i="30"/>
  <c r="M53" i="30"/>
  <c r="M68" i="30"/>
  <c r="M69" i="30"/>
  <c r="M74" i="24"/>
  <c r="M73" i="30"/>
  <c r="M15" i="30"/>
  <c r="M4" i="30"/>
  <c r="M14" i="30"/>
  <c r="M17" i="30"/>
  <c r="M60" i="30"/>
  <c r="M54" i="30"/>
  <c r="M52" i="30"/>
  <c r="M70" i="30"/>
  <c r="N74" i="17"/>
  <c r="N62" i="30" s="1"/>
  <c r="O45" i="17"/>
  <c r="O45" i="24" s="1"/>
  <c r="O53" i="17"/>
  <c r="O53" i="24" s="1"/>
  <c r="O61" i="17"/>
  <c r="O61" i="24" s="1"/>
  <c r="O69" i="17"/>
  <c r="O69" i="24" s="1"/>
  <c r="O25" i="17"/>
  <c r="O25" i="24" s="1"/>
  <c r="O8" i="17"/>
  <c r="O8" i="24" s="1"/>
  <c r="O14" i="17"/>
  <c r="O14" i="24" s="1"/>
  <c r="O27" i="17"/>
  <c r="O27" i="24" s="1"/>
  <c r="O34" i="17"/>
  <c r="O34" i="24" s="1"/>
  <c r="O47" i="17"/>
  <c r="O47" i="24" s="1"/>
  <c r="O55" i="17"/>
  <c r="O55" i="24" s="1"/>
  <c r="O63" i="17"/>
  <c r="O63" i="24" s="1"/>
  <c r="O71" i="17"/>
  <c r="O71" i="24" s="1"/>
  <c r="O48" i="17"/>
  <c r="O48" i="24" s="1"/>
  <c r="O56" i="17"/>
  <c r="O56" i="24" s="1"/>
  <c r="O64" i="17"/>
  <c r="O64" i="24" s="1"/>
  <c r="O72" i="17"/>
  <c r="O72" i="24" s="1"/>
  <c r="O41" i="17"/>
  <c r="O41" i="24" s="1"/>
  <c r="O49" i="17"/>
  <c r="O49" i="24" s="1"/>
  <c r="O57" i="17"/>
  <c r="O57" i="24" s="1"/>
  <c r="O65" i="17"/>
  <c r="O65" i="24" s="1"/>
  <c r="O73" i="17"/>
  <c r="O73" i="24" s="1"/>
  <c r="O73" i="51" s="1"/>
  <c r="N7" i="24"/>
  <c r="N7" i="51" s="1"/>
  <c r="O15" i="17"/>
  <c r="O15" i="24" s="1"/>
  <c r="O5" i="17"/>
  <c r="O5" i="24" s="1"/>
  <c r="O7" i="17"/>
  <c r="O7" i="24" s="1"/>
  <c r="O17" i="17"/>
  <c r="O17" i="24" s="1"/>
  <c r="O32" i="17"/>
  <c r="O32" i="24" s="1"/>
  <c r="O4" i="17"/>
  <c r="O4" i="24" s="1"/>
  <c r="O29" i="17"/>
  <c r="O29" i="24" s="1"/>
  <c r="O36" i="17"/>
  <c r="O36" i="24" s="1"/>
  <c r="P3" i="17"/>
  <c r="P67" i="17" s="1"/>
  <c r="O42" i="17"/>
  <c r="O42" i="24" s="1"/>
  <c r="O50" i="17"/>
  <c r="O50" i="24" s="1"/>
  <c r="O58" i="17"/>
  <c r="O58" i="24" s="1"/>
  <c r="M4" i="51"/>
  <c r="N13" i="51"/>
  <c r="N60" i="51"/>
  <c r="N5" i="51"/>
  <c r="N54" i="51"/>
  <c r="N24" i="51"/>
  <c r="N59" i="51"/>
  <c r="N16" i="51"/>
  <c r="N53" i="51"/>
  <c r="N20" i="51"/>
  <c r="N51" i="51"/>
  <c r="N12" i="51"/>
  <c r="N32" i="51"/>
  <c r="N29" i="51"/>
  <c r="N31" i="51"/>
  <c r="N61" i="51"/>
  <c r="N68" i="51"/>
  <c r="N63" i="51"/>
  <c r="N52" i="51"/>
  <c r="N49" i="51"/>
  <c r="N48" i="51"/>
  <c r="N58" i="51"/>
  <c r="N66" i="51"/>
  <c r="N22" i="51"/>
  <c r="N27" i="51"/>
  <c r="N37" i="51"/>
  <c r="N9" i="51"/>
  <c r="N71" i="51"/>
  <c r="N69" i="51"/>
  <c r="N70" i="51"/>
  <c r="N34" i="51"/>
  <c r="N73" i="51"/>
  <c r="N28" i="51"/>
  <c r="N44" i="51"/>
  <c r="N33" i="51"/>
  <c r="N30" i="51"/>
  <c r="N8" i="51"/>
  <c r="N65" i="51"/>
  <c r="N62" i="51"/>
  <c r="N36" i="51"/>
  <c r="N17" i="51"/>
  <c r="N26" i="51"/>
  <c r="N56" i="51"/>
  <c r="N43" i="51"/>
  <c r="N21" i="51"/>
  <c r="N42" i="51"/>
  <c r="O31" i="24"/>
  <c r="N4" i="51"/>
  <c r="N19" i="51"/>
  <c r="N46" i="51"/>
  <c r="N18" i="51"/>
  <c r="O24" i="24"/>
  <c r="N11" i="51"/>
  <c r="O37" i="24"/>
  <c r="O13" i="24"/>
  <c r="N35" i="51"/>
  <c r="O54" i="24"/>
  <c r="O62" i="24"/>
  <c r="N50" i="51"/>
  <c r="N55" i="51"/>
  <c r="O6" i="24"/>
  <c r="O60" i="24"/>
  <c r="N45" i="51"/>
  <c r="N72" i="51"/>
  <c r="N57" i="51"/>
  <c r="O18" i="24"/>
  <c r="O21" i="24"/>
  <c r="N47" i="51"/>
  <c r="O28" i="24"/>
  <c r="O26" i="24"/>
  <c r="O43" i="24"/>
  <c r="O52" i="24"/>
  <c r="N15" i="51"/>
  <c r="N23" i="51"/>
  <c r="N14" i="51"/>
  <c r="N25" i="51"/>
  <c r="O33" i="24"/>
  <c r="N10" i="51"/>
  <c r="O19" i="24"/>
  <c r="N67" i="51"/>
  <c r="N64" i="51"/>
  <c r="N41" i="51"/>
  <c r="M38" i="56"/>
  <c r="M40" i="56"/>
  <c r="M39" i="56"/>
  <c r="M81" i="49"/>
  <c r="M80" i="49"/>
  <c r="P74" i="23"/>
  <c r="M37" i="56"/>
  <c r="M109" i="46"/>
  <c r="M108" i="46"/>
  <c r="M123" i="46"/>
  <c r="M96" i="46"/>
  <c r="M36" i="55"/>
  <c r="M38" i="55"/>
  <c r="Q3" i="25"/>
  <c r="M95" i="46"/>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23" i="23"/>
  <c r="Q15" i="23"/>
  <c r="Q30" i="23"/>
  <c r="Q17" i="23"/>
  <c r="Q16" i="23"/>
  <c r="Q35" i="23"/>
  <c r="Q32" i="23"/>
  <c r="Q37" i="23"/>
  <c r="Q18" i="23"/>
  <c r="Q6" i="23"/>
  <c r="Q33" i="23"/>
  <c r="Q31" i="23"/>
  <c r="Q4" i="23"/>
  <c r="Q36" i="23"/>
  <c r="Q13" i="23"/>
  <c r="Q21" i="23"/>
  <c r="Q9" i="23"/>
  <c r="Q25" i="23"/>
  <c r="Q10" i="23"/>
  <c r="Q26" i="23"/>
  <c r="R3" i="23"/>
  <c r="Q14" i="23"/>
  <c r="Q20" i="23"/>
  <c r="Q12" i="23"/>
  <c r="Q5" i="23"/>
  <c r="Q29" i="23"/>
  <c r="Q8" i="23"/>
  <c r="Q28" i="23"/>
  <c r="Q19" i="23"/>
  <c r="Q24" i="23"/>
  <c r="Q11" i="23"/>
  <c r="Q27" i="23"/>
  <c r="Q34" i="23"/>
  <c r="Q7" i="23"/>
  <c r="Q22" i="23"/>
  <c r="M124" i="46"/>
  <c r="M110" i="46"/>
  <c r="M125" i="46"/>
  <c r="M82" i="49"/>
  <c r="M65" i="49"/>
  <c r="M66" i="49"/>
  <c r="M79" i="49"/>
  <c r="M37" i="55"/>
  <c r="P17" i="17"/>
  <c r="P35" i="17"/>
  <c r="Q3" i="24"/>
  <c r="A13" i="18"/>
  <c r="AB2" i="58" l="1"/>
  <c r="BE2" i="58"/>
  <c r="P43" i="17"/>
  <c r="P51" i="17"/>
  <c r="P59" i="17"/>
  <c r="P37" i="17"/>
  <c r="Q3" i="17"/>
  <c r="M38" i="43" s="1"/>
  <c r="P20" i="17"/>
  <c r="P66" i="17"/>
  <c r="L38" i="43"/>
  <c r="N72" i="30"/>
  <c r="N46" i="30"/>
  <c r="N47" i="30"/>
  <c r="N119" i="49"/>
  <c r="N127" i="49" s="1"/>
  <c r="P31" i="17"/>
  <c r="P31" i="24" s="1"/>
  <c r="P21" i="17"/>
  <c r="P21" i="24" s="1"/>
  <c r="P26" i="17"/>
  <c r="P26" i="24" s="1"/>
  <c r="P45" i="17"/>
  <c r="P45" i="24" s="1"/>
  <c r="P6" i="17"/>
  <c r="P6" i="24" s="1"/>
  <c r="P30" i="17"/>
  <c r="P30" i="24" s="1"/>
  <c r="P11" i="17"/>
  <c r="P11" i="24" s="1"/>
  <c r="P23" i="17"/>
  <c r="P23" i="24" s="1"/>
  <c r="N11" i="30"/>
  <c r="P47" i="17"/>
  <c r="P47" i="24" s="1"/>
  <c r="P55" i="17"/>
  <c r="P55" i="24" s="1"/>
  <c r="P63" i="17"/>
  <c r="P63" i="24" s="1"/>
  <c r="P71" i="17"/>
  <c r="P71" i="24" s="1"/>
  <c r="P32" i="17"/>
  <c r="P32" i="24" s="1"/>
  <c r="P18" i="17"/>
  <c r="P18" i="24" s="1"/>
  <c r="P22" i="17"/>
  <c r="P22" i="24" s="1"/>
  <c r="P52" i="17"/>
  <c r="P52" i="24" s="1"/>
  <c r="P29" i="17"/>
  <c r="P29" i="24" s="1"/>
  <c r="P29" i="51" s="1"/>
  <c r="P9" i="17"/>
  <c r="P9" i="24" s="1"/>
  <c r="P15" i="17"/>
  <c r="P15" i="24" s="1"/>
  <c r="P46" i="17"/>
  <c r="P46" i="24" s="1"/>
  <c r="P54" i="17"/>
  <c r="P54" i="24" s="1"/>
  <c r="P62" i="17"/>
  <c r="P62" i="24" s="1"/>
  <c r="P70" i="17"/>
  <c r="P70" i="24" s="1"/>
  <c r="M121" i="49"/>
  <c r="M129" i="49" s="1"/>
  <c r="P19" i="17"/>
  <c r="P19" i="24" s="1"/>
  <c r="P36" i="17"/>
  <c r="P36" i="24" s="1"/>
  <c r="P34" i="17"/>
  <c r="P34" i="24" s="1"/>
  <c r="P7" i="17"/>
  <c r="P7" i="24" s="1"/>
  <c r="P48" i="17"/>
  <c r="P48" i="24" s="1"/>
  <c r="P56" i="17"/>
  <c r="P56" i="24" s="1"/>
  <c r="P64" i="17"/>
  <c r="P64" i="24" s="1"/>
  <c r="P72" i="17"/>
  <c r="P72" i="24" s="1"/>
  <c r="P4" i="17"/>
  <c r="P60" i="17"/>
  <c r="P60" i="24" s="1"/>
  <c r="P69" i="17"/>
  <c r="P69" i="24" s="1"/>
  <c r="P25" i="17"/>
  <c r="P25" i="24" s="1"/>
  <c r="P16" i="17"/>
  <c r="P16" i="24" s="1"/>
  <c r="P41" i="17"/>
  <c r="P41" i="24" s="1"/>
  <c r="P49" i="17"/>
  <c r="P49" i="24" s="1"/>
  <c r="P57" i="17"/>
  <c r="P57" i="24" s="1"/>
  <c r="P65" i="17"/>
  <c r="P65" i="24" s="1"/>
  <c r="P73" i="17"/>
  <c r="P73" i="24" s="1"/>
  <c r="P3" i="19"/>
  <c r="P44" i="17"/>
  <c r="P44" i="24" s="1"/>
  <c r="P68" i="17"/>
  <c r="P68" i="24" s="1"/>
  <c r="P53" i="17"/>
  <c r="P53" i="24" s="1"/>
  <c r="P61" i="17"/>
  <c r="P61" i="24" s="1"/>
  <c r="P5" i="17"/>
  <c r="P5" i="24" s="1"/>
  <c r="P12" i="17"/>
  <c r="P12" i="24" s="1"/>
  <c r="P8" i="17"/>
  <c r="P8" i="24" s="1"/>
  <c r="P10" i="17"/>
  <c r="P10" i="24" s="1"/>
  <c r="P33" i="17"/>
  <c r="P33" i="24" s="1"/>
  <c r="P28" i="17"/>
  <c r="P28" i="24" s="1"/>
  <c r="P14" i="17"/>
  <c r="P14" i="24" s="1"/>
  <c r="P13" i="17"/>
  <c r="P13" i="24" s="1"/>
  <c r="P27" i="17"/>
  <c r="P27" i="24" s="1"/>
  <c r="P24" i="17"/>
  <c r="P24" i="24" s="1"/>
  <c r="P42" i="17"/>
  <c r="P42" i="24" s="1"/>
  <c r="P50" i="17"/>
  <c r="P50" i="24" s="1"/>
  <c r="P58" i="17"/>
  <c r="P58" i="24" s="1"/>
  <c r="N64" i="30"/>
  <c r="N10" i="30"/>
  <c r="N29" i="30"/>
  <c r="N24" i="30"/>
  <c r="N59" i="30"/>
  <c r="N58" i="30"/>
  <c r="N13" i="30"/>
  <c r="N71" i="30"/>
  <c r="N69" i="30"/>
  <c r="N32" i="30"/>
  <c r="N42" i="30"/>
  <c r="N15" i="30"/>
  <c r="N23" i="30"/>
  <c r="N55" i="30"/>
  <c r="N60" i="30"/>
  <c r="N19" i="30"/>
  <c r="N21" i="30"/>
  <c r="N54" i="30"/>
  <c r="N66" i="30"/>
  <c r="N25" i="30"/>
  <c r="N4" i="30"/>
  <c r="N51" i="30"/>
  <c r="N48" i="30"/>
  <c r="N17" i="30"/>
  <c r="N74" i="30"/>
  <c r="N41" i="30"/>
  <c r="N61" i="30"/>
  <c r="N22" i="30"/>
  <c r="N6" i="30"/>
  <c r="N30" i="30"/>
  <c r="N16" i="30"/>
  <c r="N44" i="30"/>
  <c r="N68" i="30"/>
  <c r="N14" i="30"/>
  <c r="N35" i="30"/>
  <c r="N34" i="30"/>
  <c r="N50" i="30"/>
  <c r="N49" i="30"/>
  <c r="N12" i="30"/>
  <c r="N31" i="30"/>
  <c r="N27" i="30"/>
  <c r="N7" i="30"/>
  <c r="N26" i="30"/>
  <c r="N52" i="30"/>
  <c r="N56" i="30"/>
  <c r="N45" i="30"/>
  <c r="N67" i="30"/>
  <c r="N36" i="30"/>
  <c r="N18" i="30"/>
  <c r="N28" i="30"/>
  <c r="N5" i="30"/>
  <c r="N73" i="30"/>
  <c r="N53" i="30"/>
  <c r="N70" i="30"/>
  <c r="N63" i="30"/>
  <c r="N74" i="24"/>
  <c r="N9" i="30"/>
  <c r="N33" i="30"/>
  <c r="N8" i="30"/>
  <c r="N37" i="30"/>
  <c r="N20" i="30"/>
  <c r="N57" i="30"/>
  <c r="N43" i="30"/>
  <c r="N65" i="30"/>
  <c r="O74" i="17"/>
  <c r="O53" i="30" s="1"/>
  <c r="O53" i="51"/>
  <c r="O50" i="51"/>
  <c r="O36" i="51"/>
  <c r="O6" i="51"/>
  <c r="O72" i="51"/>
  <c r="O25" i="51"/>
  <c r="O32" i="51"/>
  <c r="O17" i="51"/>
  <c r="O63" i="51"/>
  <c r="O15" i="51"/>
  <c r="O67" i="51"/>
  <c r="O30" i="51"/>
  <c r="O51" i="51"/>
  <c r="O29" i="51"/>
  <c r="O19" i="51"/>
  <c r="O44" i="51"/>
  <c r="O55" i="51"/>
  <c r="O45" i="51"/>
  <c r="O35" i="51"/>
  <c r="O57" i="51"/>
  <c r="O43" i="51"/>
  <c r="O18" i="51"/>
  <c r="O70" i="51"/>
  <c r="O62" i="51"/>
  <c r="O11" i="51"/>
  <c r="O27" i="51"/>
  <c r="O52" i="51"/>
  <c r="O33" i="51"/>
  <c r="O13" i="51"/>
  <c r="O20" i="51"/>
  <c r="O54" i="51"/>
  <c r="O12" i="51"/>
  <c r="O26" i="51"/>
  <c r="O46" i="51"/>
  <c r="O4" i="51"/>
  <c r="O8" i="51"/>
  <c r="O69" i="51"/>
  <c r="O24" i="51"/>
  <c r="O49" i="51"/>
  <c r="O58" i="51"/>
  <c r="O31" i="51"/>
  <c r="O16" i="51"/>
  <c r="O42" i="51"/>
  <c r="O34" i="51"/>
  <c r="O64" i="51"/>
  <c r="O37" i="51"/>
  <c r="O60" i="51"/>
  <c r="O61" i="51"/>
  <c r="O5" i="51"/>
  <c r="O65" i="51"/>
  <c r="O23" i="51"/>
  <c r="O71" i="51"/>
  <c r="O21" i="51"/>
  <c r="O47" i="51"/>
  <c r="O59" i="51"/>
  <c r="O41" i="51"/>
  <c r="O9" i="51"/>
  <c r="P66" i="24"/>
  <c r="O68" i="51"/>
  <c r="O7" i="51"/>
  <c r="O28" i="51"/>
  <c r="O10" i="51"/>
  <c r="P59" i="24"/>
  <c r="P37" i="24"/>
  <c r="P20" i="24"/>
  <c r="P17" i="24"/>
  <c r="P17" i="51" s="1"/>
  <c r="P43" i="24"/>
  <c r="O48" i="51"/>
  <c r="P51" i="24"/>
  <c r="P35" i="24"/>
  <c r="O56" i="51"/>
  <c r="O66" i="51"/>
  <c r="P67" i="24"/>
  <c r="O22" i="51"/>
  <c r="O14" i="51"/>
  <c r="N82" i="49"/>
  <c r="N40" i="56"/>
  <c r="N39" i="56"/>
  <c r="N38" i="56"/>
  <c r="N65" i="49"/>
  <c r="N81" i="49"/>
  <c r="N125" i="46"/>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34" i="23"/>
  <c r="R22" i="23"/>
  <c r="R13" i="23"/>
  <c r="R5" i="23"/>
  <c r="R11" i="23"/>
  <c r="R29" i="23"/>
  <c r="R25" i="23"/>
  <c r="R33" i="23"/>
  <c r="R12" i="23"/>
  <c r="R32" i="23"/>
  <c r="R14" i="23"/>
  <c r="R28" i="23"/>
  <c r="R20" i="23"/>
  <c r="R6" i="23"/>
  <c r="R18" i="23"/>
  <c r="R23" i="23"/>
  <c r="R9" i="23"/>
  <c r="R15" i="23"/>
  <c r="R19" i="23"/>
  <c r="R36" i="23"/>
  <c r="R30" i="23"/>
  <c r="R4" i="23"/>
  <c r="R35" i="23"/>
  <c r="S3" i="23"/>
  <c r="R8" i="23"/>
  <c r="R31" i="23"/>
  <c r="R10" i="23"/>
  <c r="R37" i="23"/>
  <c r="R26" i="23"/>
  <c r="R21" i="23"/>
  <c r="R17" i="23"/>
  <c r="R27" i="23"/>
  <c r="R24" i="23"/>
  <c r="R16" i="23"/>
  <c r="R7" i="23"/>
  <c r="N124" i="46"/>
  <c r="N96" i="46"/>
  <c r="N108" i="46"/>
  <c r="N123" i="46"/>
  <c r="N37" i="56"/>
  <c r="Q74" i="23"/>
  <c r="N80" i="49"/>
  <c r="N79" i="49"/>
  <c r="N66" i="49"/>
  <c r="N37" i="55"/>
  <c r="R3" i="25"/>
  <c r="N95" i="46"/>
  <c r="N110" i="46"/>
  <c r="N109" i="46"/>
  <c r="N36" i="55"/>
  <c r="N38" i="55"/>
  <c r="O45" i="30"/>
  <c r="R3" i="17"/>
  <c r="N38" i="43" s="1"/>
  <c r="Q25" i="17"/>
  <c r="Q18" i="17"/>
  <c r="Q5" i="17"/>
  <c r="Q12" i="17"/>
  <c r="Q24" i="17"/>
  <c r="Q10" i="17"/>
  <c r="Q35" i="17"/>
  <c r="Q15" i="17"/>
  <c r="Q19" i="17"/>
  <c r="Q31" i="17"/>
  <c r="Q30" i="17"/>
  <c r="Q27" i="17"/>
  <c r="Q22" i="17"/>
  <c r="Q32" i="17"/>
  <c r="Q11" i="17"/>
  <c r="Q13" i="17"/>
  <c r="Q3" i="19"/>
  <c r="Q4" i="17"/>
  <c r="Q9" i="17"/>
  <c r="Q8" i="17"/>
  <c r="Q34" i="17"/>
  <c r="Q14" i="17"/>
  <c r="Q6" i="17"/>
  <c r="Q16" i="17"/>
  <c r="Q36" i="17"/>
  <c r="Q29" i="17"/>
  <c r="Q28" i="17"/>
  <c r="Q33" i="17"/>
  <c r="Q21" i="17"/>
  <c r="Q26" i="17"/>
  <c r="Q23" i="17"/>
  <c r="Q20" i="17"/>
  <c r="Q17" i="17"/>
  <c r="Q37" i="17"/>
  <c r="Q7" i="17"/>
  <c r="R3" i="24"/>
  <c r="A14" i="18"/>
  <c r="O26" i="30" l="1"/>
  <c r="AC2" i="58"/>
  <c r="BF2" i="58"/>
  <c r="O21" i="30"/>
  <c r="O70" i="30"/>
  <c r="O4" i="30"/>
  <c r="O58" i="30"/>
  <c r="O29" i="30"/>
  <c r="N121" i="49"/>
  <c r="N129" i="49" s="1"/>
  <c r="P74" i="17"/>
  <c r="P4" i="24"/>
  <c r="O119" i="49"/>
  <c r="O127" i="49" s="1"/>
  <c r="O74" i="30"/>
  <c r="O22" i="30"/>
  <c r="O68" i="30"/>
  <c r="O42" i="30"/>
  <c r="O15" i="30"/>
  <c r="O60" i="30"/>
  <c r="O16" i="30"/>
  <c r="O28" i="30"/>
  <c r="O44" i="30"/>
  <c r="O66" i="30"/>
  <c r="O12" i="30"/>
  <c r="O43" i="30"/>
  <c r="O30" i="30"/>
  <c r="O27" i="30"/>
  <c r="O50" i="30"/>
  <c r="O49" i="30"/>
  <c r="O33" i="30"/>
  <c r="O73" i="30"/>
  <c r="O14" i="30"/>
  <c r="O32" i="30"/>
  <c r="O46" i="30"/>
  <c r="O11" i="30"/>
  <c r="O55" i="30"/>
  <c r="O23" i="30"/>
  <c r="O36" i="30"/>
  <c r="O9" i="30"/>
  <c r="O5" i="30"/>
  <c r="O67" i="30"/>
  <c r="O48" i="30"/>
  <c r="O65" i="30"/>
  <c r="O63" i="30"/>
  <c r="O31" i="30"/>
  <c r="O52" i="30"/>
  <c r="O61" i="30"/>
  <c r="O6" i="30"/>
  <c r="O37" i="30"/>
  <c r="O19" i="30"/>
  <c r="O25" i="30"/>
  <c r="O71" i="30"/>
  <c r="O69" i="30"/>
  <c r="O72" i="30"/>
  <c r="O57" i="30"/>
  <c r="O10" i="30"/>
  <c r="O64" i="30"/>
  <c r="O7" i="30"/>
  <c r="O24" i="30"/>
  <c r="O34" i="30"/>
  <c r="O20" i="30"/>
  <c r="O56" i="30"/>
  <c r="O59" i="30"/>
  <c r="O47" i="30"/>
  <c r="O17" i="30"/>
  <c r="O8" i="30"/>
  <c r="O13" i="30"/>
  <c r="O35" i="30"/>
  <c r="O54" i="30"/>
  <c r="O51" i="30"/>
  <c r="O62" i="30"/>
  <c r="O41" i="30"/>
  <c r="O18" i="30"/>
  <c r="O74" i="24"/>
  <c r="P57" i="51"/>
  <c r="P22" i="51"/>
  <c r="P63" i="51"/>
  <c r="P33" i="51"/>
  <c r="P21" i="51"/>
  <c r="P16" i="51"/>
  <c r="P49" i="51"/>
  <c r="P14" i="51"/>
  <c r="P67" i="51"/>
  <c r="P19" i="51"/>
  <c r="P28" i="51"/>
  <c r="P45" i="51"/>
  <c r="P62" i="51"/>
  <c r="P13" i="51"/>
  <c r="P9" i="51"/>
  <c r="P72" i="51"/>
  <c r="P44" i="51"/>
  <c r="P69" i="51"/>
  <c r="P5" i="51"/>
  <c r="P25" i="51"/>
  <c r="P26" i="51"/>
  <c r="P42" i="51"/>
  <c r="P11" i="51"/>
  <c r="P30" i="51"/>
  <c r="P31" i="51"/>
  <c r="P55" i="51"/>
  <c r="P23" i="51"/>
  <c r="P6" i="51"/>
  <c r="P58" i="51"/>
  <c r="P61" i="51"/>
  <c r="P7" i="51"/>
  <c r="P35" i="51"/>
  <c r="P24" i="51"/>
  <c r="P8" i="51"/>
  <c r="P12" i="51"/>
  <c r="P70" i="51"/>
  <c r="P47" i="51"/>
  <c r="P52" i="51"/>
  <c r="P54" i="51"/>
  <c r="P50" i="51"/>
  <c r="P27" i="51"/>
  <c r="P37" i="51"/>
  <c r="P51" i="51"/>
  <c r="P53" i="51"/>
  <c r="P15" i="51"/>
  <c r="P48" i="51"/>
  <c r="P32" i="51"/>
  <c r="P34" i="51"/>
  <c r="P10" i="51"/>
  <c r="P65" i="51"/>
  <c r="P60" i="51"/>
  <c r="P43" i="51"/>
  <c r="Q31" i="24"/>
  <c r="Q34" i="24"/>
  <c r="Q24" i="24"/>
  <c r="Q42" i="24"/>
  <c r="Q66" i="24"/>
  <c r="Q33" i="24"/>
  <c r="Q8" i="24"/>
  <c r="Q27" i="24"/>
  <c r="Q12" i="24"/>
  <c r="Q43" i="24"/>
  <c r="Q51" i="24"/>
  <c r="Q59" i="24"/>
  <c r="Q67" i="24"/>
  <c r="P68" i="51"/>
  <c r="P66" i="51"/>
  <c r="Q18" i="24"/>
  <c r="Q21" i="24"/>
  <c r="Q22" i="24"/>
  <c r="Q50" i="24"/>
  <c r="Q58" i="24"/>
  <c r="P18" i="51"/>
  <c r="Q7" i="24"/>
  <c r="Q28" i="24"/>
  <c r="Q9" i="24"/>
  <c r="Q30" i="24"/>
  <c r="Q5" i="24"/>
  <c r="P73" i="51"/>
  <c r="Q44" i="24"/>
  <c r="Q52" i="24"/>
  <c r="Q60" i="24"/>
  <c r="Q68" i="24"/>
  <c r="Q4" i="24"/>
  <c r="Q69" i="24"/>
  <c r="Q17" i="24"/>
  <c r="Q36" i="24"/>
  <c r="Q19" i="24"/>
  <c r="Q25" i="24"/>
  <c r="Q46" i="24"/>
  <c r="Q54" i="24"/>
  <c r="Q62" i="24"/>
  <c r="Q70" i="24"/>
  <c r="P59" i="51"/>
  <c r="Q37" i="24"/>
  <c r="Q61" i="24"/>
  <c r="Q20" i="24"/>
  <c r="Q16" i="24"/>
  <c r="Q13" i="24"/>
  <c r="Q15" i="24"/>
  <c r="Q47" i="24"/>
  <c r="Q55" i="24"/>
  <c r="Q63" i="24"/>
  <c r="Q71" i="24"/>
  <c r="P46" i="51"/>
  <c r="P64" i="51"/>
  <c r="P20" i="51"/>
  <c r="Q45" i="24"/>
  <c r="Q23" i="24"/>
  <c r="Q6" i="24"/>
  <c r="Q11" i="24"/>
  <c r="Q35" i="24"/>
  <c r="P36" i="51"/>
  <c r="Q48" i="24"/>
  <c r="Q56" i="24"/>
  <c r="Q64" i="24"/>
  <c r="Q72" i="24"/>
  <c r="P56" i="51"/>
  <c r="Q29" i="24"/>
  <c r="Q53" i="24"/>
  <c r="Q26" i="24"/>
  <c r="Q14" i="24"/>
  <c r="Q32" i="24"/>
  <c r="Q10" i="24"/>
  <c r="Q41" i="24"/>
  <c r="Q49" i="24"/>
  <c r="Q57" i="24"/>
  <c r="Q65" i="24"/>
  <c r="Q73" i="24"/>
  <c r="P41" i="51"/>
  <c r="P71" i="51"/>
  <c r="O39" i="56"/>
  <c r="O38" i="56"/>
  <c r="O40" i="56"/>
  <c r="O80" i="49"/>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O124" i="46"/>
  <c r="O79" i="49"/>
  <c r="O66" i="49"/>
  <c r="O123" i="46"/>
  <c r="O96" i="46"/>
  <c r="O108" i="46"/>
  <c r="O95" i="46"/>
  <c r="O125" i="46"/>
  <c r="O81" i="49"/>
  <c r="O37" i="55"/>
  <c r="S3" i="25"/>
  <c r="O110" i="46"/>
  <c r="O65" i="49"/>
  <c r="S73" i="23"/>
  <c r="S72" i="23"/>
  <c r="S71" i="23"/>
  <c r="S70" i="23"/>
  <c r="S69" i="23"/>
  <c r="S68" i="23"/>
  <c r="S67" i="23"/>
  <c r="S66" i="23"/>
  <c r="S65" i="23"/>
  <c r="S64" i="23"/>
  <c r="S63" i="23"/>
  <c r="S62" i="23"/>
  <c r="S61" i="23"/>
  <c r="S60" i="23"/>
  <c r="S59" i="23"/>
  <c r="S58" i="23"/>
  <c r="S57" i="23"/>
  <c r="S56" i="23"/>
  <c r="S55" i="23"/>
  <c r="S54" i="23"/>
  <c r="S53" i="23"/>
  <c r="S52" i="23"/>
  <c r="S51" i="23"/>
  <c r="S50" i="23"/>
  <c r="S49" i="23"/>
  <c r="S48" i="23"/>
  <c r="S47" i="23"/>
  <c r="S46" i="23"/>
  <c r="S45" i="23"/>
  <c r="S44" i="23"/>
  <c r="S43" i="23"/>
  <c r="S42" i="23"/>
  <c r="S41" i="23"/>
  <c r="S4" i="23"/>
  <c r="T3" i="23"/>
  <c r="S12" i="23"/>
  <c r="S18" i="23"/>
  <c r="S6" i="23"/>
  <c r="S21" i="23"/>
  <c r="S16" i="23"/>
  <c r="S19" i="23"/>
  <c r="S28" i="23"/>
  <c r="S20" i="23"/>
  <c r="S31" i="23"/>
  <c r="S7" i="23"/>
  <c r="S33" i="23"/>
  <c r="S37" i="23"/>
  <c r="S15" i="23"/>
  <c r="S32" i="23"/>
  <c r="S23" i="23"/>
  <c r="S8" i="23"/>
  <c r="S10" i="23"/>
  <c r="S24" i="23"/>
  <c r="S22" i="23"/>
  <c r="S36" i="23"/>
  <c r="S5" i="23"/>
  <c r="S27" i="23"/>
  <c r="S17" i="23"/>
  <c r="S25" i="23"/>
  <c r="S11" i="23"/>
  <c r="S35" i="23"/>
  <c r="S9" i="23"/>
  <c r="S13" i="23"/>
  <c r="S34" i="23"/>
  <c r="S29" i="23"/>
  <c r="S26" i="23"/>
  <c r="S14" i="23"/>
  <c r="S30" i="23"/>
  <c r="O37" i="56"/>
  <c r="R74" i="23"/>
  <c r="O82" i="49"/>
  <c r="O109" i="46"/>
  <c r="O36" i="55"/>
  <c r="O38" i="55"/>
  <c r="Q74" i="17"/>
  <c r="R3" i="19"/>
  <c r="S3" i="17"/>
  <c r="O38" i="43" s="1"/>
  <c r="R20" i="17"/>
  <c r="R4" i="17"/>
  <c r="R10" i="17"/>
  <c r="R14" i="17"/>
  <c r="R26" i="17"/>
  <c r="R32" i="17"/>
  <c r="R24" i="17"/>
  <c r="R37" i="17"/>
  <c r="R25" i="17"/>
  <c r="R16" i="17"/>
  <c r="R15" i="17"/>
  <c r="R28" i="17"/>
  <c r="R5" i="17"/>
  <c r="R9" i="17"/>
  <c r="R6" i="17"/>
  <c r="R21" i="17"/>
  <c r="R33" i="17"/>
  <c r="R17" i="17"/>
  <c r="R18" i="17"/>
  <c r="R35" i="17"/>
  <c r="R11" i="17"/>
  <c r="R30" i="17"/>
  <c r="R27" i="17"/>
  <c r="R22" i="17"/>
  <c r="R12" i="17"/>
  <c r="R34" i="17"/>
  <c r="R7" i="17"/>
  <c r="R36" i="17"/>
  <c r="R31" i="17"/>
  <c r="R8" i="17"/>
  <c r="R29" i="17"/>
  <c r="R19" i="17"/>
  <c r="R13" i="17"/>
  <c r="R23" i="17"/>
  <c r="S3" i="24"/>
  <c r="A15" i="18"/>
  <c r="AD2" i="58" l="1"/>
  <c r="BG2" i="58"/>
  <c r="P54" i="30"/>
  <c r="P6" i="30"/>
  <c r="P70" i="30"/>
  <c r="P30" i="30"/>
  <c r="P69" i="30"/>
  <c r="P45" i="30"/>
  <c r="P9" i="30"/>
  <c r="P56" i="30"/>
  <c r="P29" i="30"/>
  <c r="P74" i="30"/>
  <c r="P44" i="30"/>
  <c r="P23" i="30"/>
  <c r="P72" i="30"/>
  <c r="P28" i="30"/>
  <c r="P19" i="30"/>
  <c r="P61" i="30"/>
  <c r="P32" i="30"/>
  <c r="P31" i="30"/>
  <c r="P64" i="30"/>
  <c r="P58" i="30"/>
  <c r="P60" i="30"/>
  <c r="P36" i="30"/>
  <c r="P27" i="30"/>
  <c r="P18" i="30"/>
  <c r="P22" i="30"/>
  <c r="P53" i="30"/>
  <c r="P67" i="30"/>
  <c r="P59" i="30"/>
  <c r="P51" i="30"/>
  <c r="P74" i="24"/>
  <c r="P24" i="30"/>
  <c r="P48" i="30"/>
  <c r="P26" i="30"/>
  <c r="P37" i="30"/>
  <c r="P66" i="30"/>
  <c r="P35" i="30"/>
  <c r="P21" i="30"/>
  <c r="P11" i="30"/>
  <c r="P8" i="30"/>
  <c r="P14" i="30"/>
  <c r="P33" i="30"/>
  <c r="P47" i="30"/>
  <c r="P65" i="30"/>
  <c r="P57" i="30"/>
  <c r="P49" i="30"/>
  <c r="P17" i="30"/>
  <c r="P42" i="30"/>
  <c r="P10" i="30"/>
  <c r="P20" i="30"/>
  <c r="P41" i="30"/>
  <c r="P73" i="30"/>
  <c r="P50" i="30"/>
  <c r="P5" i="30"/>
  <c r="P15" i="30"/>
  <c r="P25" i="30"/>
  <c r="P13" i="30"/>
  <c r="P62" i="30"/>
  <c r="P71" i="30"/>
  <c r="P63" i="30"/>
  <c r="P55" i="30"/>
  <c r="P12" i="30"/>
  <c r="P34" i="30"/>
  <c r="P4" i="30"/>
  <c r="P7" i="30"/>
  <c r="P16" i="30"/>
  <c r="P43" i="30"/>
  <c r="P52" i="30"/>
  <c r="P68" i="30"/>
  <c r="P46" i="30"/>
  <c r="P4" i="51"/>
  <c r="P119" i="49"/>
  <c r="P127" i="49" s="1"/>
  <c r="O121" i="49"/>
  <c r="O129" i="49" s="1"/>
  <c r="Q6" i="51"/>
  <c r="Q18" i="51"/>
  <c r="Q45" i="51"/>
  <c r="Q4" i="51"/>
  <c r="Q72" i="51"/>
  <c r="Q46" i="51"/>
  <c r="Q10" i="51"/>
  <c r="Q64" i="51"/>
  <c r="Q15" i="51"/>
  <c r="Q36" i="51"/>
  <c r="Q17" i="51"/>
  <c r="Q51" i="51"/>
  <c r="Q25" i="51"/>
  <c r="Q70" i="51"/>
  <c r="Q20" i="51"/>
  <c r="Q48" i="51"/>
  <c r="Q14" i="51"/>
  <c r="Q49" i="51"/>
  <c r="Q47" i="51"/>
  <c r="Q52" i="51"/>
  <c r="Q24" i="51"/>
  <c r="Q28" i="51"/>
  <c r="Q22" i="51"/>
  <c r="Q8" i="51"/>
  <c r="Q11" i="51"/>
  <c r="Q9" i="51"/>
  <c r="Q30" i="51"/>
  <c r="Q33" i="51"/>
  <c r="Q35" i="51"/>
  <c r="Q54" i="51"/>
  <c r="Q65" i="51"/>
  <c r="Q69" i="51"/>
  <c r="Q53" i="51"/>
  <c r="Q68" i="51"/>
  <c r="Q42" i="51"/>
  <c r="Q60" i="51"/>
  <c r="Q71" i="51"/>
  <c r="Q58" i="51"/>
  <c r="Q43" i="51"/>
  <c r="Q21" i="51"/>
  <c r="Q27" i="51"/>
  <c r="Q55" i="51"/>
  <c r="Q26" i="51"/>
  <c r="Q62" i="51"/>
  <c r="Q61" i="51"/>
  <c r="Q59" i="51"/>
  <c r="Q16" i="51"/>
  <c r="Q73" i="51"/>
  <c r="Q34" i="51"/>
  <c r="Q19" i="51"/>
  <c r="Q41" i="51"/>
  <c r="R31" i="24"/>
  <c r="R11" i="24"/>
  <c r="R26" i="24"/>
  <c r="R46" i="24"/>
  <c r="R54" i="24"/>
  <c r="R62" i="24"/>
  <c r="R70" i="24"/>
  <c r="Q31" i="51"/>
  <c r="R36" i="24"/>
  <c r="R35" i="24"/>
  <c r="R28" i="24"/>
  <c r="R14" i="24"/>
  <c r="Q56" i="51"/>
  <c r="Q57" i="51"/>
  <c r="R47" i="24"/>
  <c r="R55" i="24"/>
  <c r="R63" i="24"/>
  <c r="R71" i="24"/>
  <c r="Q63" i="51"/>
  <c r="Q67" i="51"/>
  <c r="R5" i="24"/>
  <c r="Q7" i="51"/>
  <c r="R7" i="24"/>
  <c r="R18" i="24"/>
  <c r="R15" i="24"/>
  <c r="R10" i="24"/>
  <c r="R48" i="24"/>
  <c r="R56" i="24"/>
  <c r="R64" i="24"/>
  <c r="R72" i="24"/>
  <c r="Q32" i="51"/>
  <c r="R16" i="24"/>
  <c r="R57" i="24"/>
  <c r="R12" i="24"/>
  <c r="R25" i="24"/>
  <c r="R20" i="24"/>
  <c r="Q50" i="51"/>
  <c r="R42" i="24"/>
  <c r="R50" i="24"/>
  <c r="R58" i="24"/>
  <c r="R66" i="24"/>
  <c r="Q44" i="51"/>
  <c r="Q5" i="51"/>
  <c r="R17" i="24"/>
  <c r="R65" i="24"/>
  <c r="R13" i="24"/>
  <c r="R22" i="24"/>
  <c r="R37" i="24"/>
  <c r="R43" i="24"/>
  <c r="R51" i="24"/>
  <c r="R59" i="24"/>
  <c r="R67" i="24"/>
  <c r="Q66" i="51"/>
  <c r="R23" i="24"/>
  <c r="R4" i="24"/>
  <c r="Q32" i="30"/>
  <c r="R41" i="24"/>
  <c r="R73" i="24"/>
  <c r="Q23" i="51"/>
  <c r="Q13" i="51"/>
  <c r="R33" i="24"/>
  <c r="R19" i="24"/>
  <c r="R21" i="24"/>
  <c r="Q29" i="51"/>
  <c r="Q12" i="51"/>
  <c r="Q37" i="51"/>
  <c r="R29" i="24"/>
  <c r="R27" i="24"/>
  <c r="R6" i="24"/>
  <c r="R24" i="24"/>
  <c r="R44" i="24"/>
  <c r="R52" i="24"/>
  <c r="R60" i="24"/>
  <c r="R68" i="24"/>
  <c r="R34" i="24"/>
  <c r="R49" i="24"/>
  <c r="R8" i="24"/>
  <c r="R30" i="24"/>
  <c r="R9" i="24"/>
  <c r="R32" i="24"/>
  <c r="R45" i="24"/>
  <c r="R53" i="24"/>
  <c r="R61" i="24"/>
  <c r="R69" i="24"/>
  <c r="Q74" i="24"/>
  <c r="P40" i="56"/>
  <c r="P82" i="49"/>
  <c r="P38" i="56"/>
  <c r="P39" i="56"/>
  <c r="Q61" i="30"/>
  <c r="P81" i="49"/>
  <c r="P80" i="49"/>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P110" i="46"/>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30" i="23"/>
  <c r="T36" i="23"/>
  <c r="T13" i="23"/>
  <c r="T11" i="23"/>
  <c r="T9" i="23"/>
  <c r="T4" i="23"/>
  <c r="T14" i="23"/>
  <c r="T20" i="23"/>
  <c r="T24" i="23"/>
  <c r="T18" i="23"/>
  <c r="U3" i="23"/>
  <c r="T21" i="23"/>
  <c r="T31" i="23"/>
  <c r="T10" i="23"/>
  <c r="T33" i="23"/>
  <c r="T16" i="23"/>
  <c r="T25" i="23"/>
  <c r="T29" i="23"/>
  <c r="T8" i="23"/>
  <c r="T22" i="23"/>
  <c r="T17" i="23"/>
  <c r="T28" i="23"/>
  <c r="T26" i="23"/>
  <c r="T37" i="23"/>
  <c r="T34" i="23"/>
  <c r="T7" i="23"/>
  <c r="T35" i="23"/>
  <c r="T19" i="23"/>
  <c r="T5" i="23"/>
  <c r="T27" i="23"/>
  <c r="T32" i="23"/>
  <c r="T6" i="23"/>
  <c r="T12" i="23"/>
  <c r="T15" i="23"/>
  <c r="T23" i="23"/>
  <c r="P36" i="55"/>
  <c r="P38" i="55"/>
  <c r="T3" i="25"/>
  <c r="P79" i="49"/>
  <c r="P66" i="49"/>
  <c r="P123" i="46"/>
  <c r="P96" i="46"/>
  <c r="P108" i="46"/>
  <c r="P125" i="46"/>
  <c r="P124" i="46"/>
  <c r="P109" i="46"/>
  <c r="P65" i="49"/>
  <c r="P95" i="46"/>
  <c r="P37" i="56"/>
  <c r="S74" i="23"/>
  <c r="P37" i="55"/>
  <c r="Q73" i="30"/>
  <c r="Q57" i="30"/>
  <c r="Q69" i="30"/>
  <c r="Q42" i="30"/>
  <c r="Q56" i="30"/>
  <c r="Q43" i="30"/>
  <c r="Q52" i="30"/>
  <c r="Q54" i="30"/>
  <c r="Q45" i="30"/>
  <c r="Q41" i="30"/>
  <c r="Q53" i="30"/>
  <c r="Q50" i="30"/>
  <c r="Q48" i="30"/>
  <c r="Q59" i="30"/>
  <c r="Q44" i="30"/>
  <c r="Q46" i="30"/>
  <c r="Q29" i="30"/>
  <c r="Q63" i="30"/>
  <c r="Q67" i="30"/>
  <c r="Q58" i="30"/>
  <c r="Q72" i="30"/>
  <c r="Q49" i="30"/>
  <c r="Q68" i="30"/>
  <c r="Q70" i="30"/>
  <c r="Q55" i="30"/>
  <c r="Q47" i="30"/>
  <c r="Q51" i="30"/>
  <c r="Q66" i="30"/>
  <c r="Q64" i="30"/>
  <c r="Q65" i="30"/>
  <c r="Q60" i="30"/>
  <c r="Q62" i="30"/>
  <c r="Q71" i="30"/>
  <c r="Q33" i="30"/>
  <c r="Q20" i="30"/>
  <c r="Q26" i="30"/>
  <c r="Q36" i="30"/>
  <c r="Q74" i="30"/>
  <c r="Q6" i="30"/>
  <c r="Q8" i="30"/>
  <c r="Q15" i="30"/>
  <c r="Q23" i="30"/>
  <c r="Q18" i="30"/>
  <c r="Q31" i="30"/>
  <c r="Q10" i="30"/>
  <c r="Q34" i="30"/>
  <c r="Q12" i="30"/>
  <c r="Q28" i="30"/>
  <c r="Q35" i="30"/>
  <c r="Q19" i="30"/>
  <c r="Q37" i="30"/>
  <c r="Q25" i="30"/>
  <c r="Q13" i="30"/>
  <c r="Q11" i="30"/>
  <c r="Q22" i="30"/>
  <c r="R74" i="17"/>
  <c r="S36" i="17"/>
  <c r="S10" i="17"/>
  <c r="S21" i="17"/>
  <c r="S14" i="17"/>
  <c r="S31" i="17"/>
  <c r="S37" i="17"/>
  <c r="S22" i="17"/>
  <c r="S4" i="17"/>
  <c r="T3" i="17"/>
  <c r="P38" i="43" s="1"/>
  <c r="S18" i="17"/>
  <c r="S19" i="17"/>
  <c r="S26" i="17"/>
  <c r="S33" i="17"/>
  <c r="S6" i="17"/>
  <c r="S20" i="17"/>
  <c r="S12" i="17"/>
  <c r="S8" i="17"/>
  <c r="S11" i="17"/>
  <c r="S7" i="17"/>
  <c r="S3" i="19"/>
  <c r="S34" i="17"/>
  <c r="S24" i="17"/>
  <c r="S16" i="17"/>
  <c r="S17" i="17"/>
  <c r="S35" i="17"/>
  <c r="S25" i="17"/>
  <c r="S15" i="17"/>
  <c r="S30" i="17"/>
  <c r="S9" i="17"/>
  <c r="S28" i="17"/>
  <c r="S5" i="17"/>
  <c r="S29" i="17"/>
  <c r="S13" i="17"/>
  <c r="S23" i="17"/>
  <c r="S27" i="17"/>
  <c r="S32" i="17"/>
  <c r="Q21" i="30"/>
  <c r="Q16" i="30"/>
  <c r="Q30" i="30"/>
  <c r="Q9" i="30"/>
  <c r="Q7" i="30"/>
  <c r="Q24" i="30"/>
  <c r="Q4" i="30"/>
  <c r="Q27" i="30"/>
  <c r="Q17" i="30"/>
  <c r="Q5" i="30"/>
  <c r="Q14" i="30"/>
  <c r="T3" i="24"/>
  <c r="A16" i="18"/>
  <c r="AE2" i="58" l="1"/>
  <c r="BH2" i="58"/>
  <c r="Q119" i="49"/>
  <c r="Q127" i="49" s="1"/>
  <c r="P121" i="49"/>
  <c r="P129" i="49" s="1"/>
  <c r="R12" i="51"/>
  <c r="R23" i="51"/>
  <c r="R64" i="51"/>
  <c r="R27" i="51"/>
  <c r="R49" i="51"/>
  <c r="R6" i="51"/>
  <c r="R71" i="51"/>
  <c r="R43" i="51"/>
  <c r="R42" i="51"/>
  <c r="R59" i="51"/>
  <c r="R35" i="51"/>
  <c r="R18" i="51"/>
  <c r="R32" i="51"/>
  <c r="R21" i="51"/>
  <c r="R22" i="51"/>
  <c r="R11" i="51"/>
  <c r="R62" i="51"/>
  <c r="R14" i="51"/>
  <c r="R56" i="51"/>
  <c r="R48" i="51"/>
  <c r="R73" i="51"/>
  <c r="R60" i="51"/>
  <c r="R47" i="51"/>
  <c r="R52" i="51"/>
  <c r="R7" i="51"/>
  <c r="R61" i="51"/>
  <c r="R69" i="51"/>
  <c r="R50" i="51"/>
  <c r="R9" i="51"/>
  <c r="R44" i="51"/>
  <c r="R19" i="51"/>
  <c r="R10" i="51"/>
  <c r="R63" i="51"/>
  <c r="R46" i="51"/>
  <c r="R34" i="51"/>
  <c r="R5" i="51"/>
  <c r="R36" i="51"/>
  <c r="R29" i="51"/>
  <c r="R30" i="51"/>
  <c r="R17" i="51"/>
  <c r="R58" i="51"/>
  <c r="R70" i="51"/>
  <c r="R25" i="51"/>
  <c r="R15" i="51"/>
  <c r="R53" i="51"/>
  <c r="R67" i="51"/>
  <c r="R4" i="51"/>
  <c r="R37" i="51"/>
  <c r="R65" i="51"/>
  <c r="R26" i="51"/>
  <c r="R16" i="51"/>
  <c r="S23" i="24"/>
  <c r="S35" i="24"/>
  <c r="S35" i="51" s="1"/>
  <c r="S46" i="24"/>
  <c r="R41" i="51"/>
  <c r="S17" i="24"/>
  <c r="S12" i="24"/>
  <c r="S4" i="24"/>
  <c r="R74" i="24"/>
  <c r="R57" i="51"/>
  <c r="S47" i="24"/>
  <c r="S55" i="24"/>
  <c r="S63" i="24"/>
  <c r="S71" i="24"/>
  <c r="R66" i="51"/>
  <c r="S11" i="24"/>
  <c r="S53" i="24"/>
  <c r="S70" i="24"/>
  <c r="S5" i="24"/>
  <c r="S5" i="51" s="1"/>
  <c r="S22" i="24"/>
  <c r="S48" i="24"/>
  <c r="S56" i="24"/>
  <c r="S64" i="24"/>
  <c r="S72" i="24"/>
  <c r="R45" i="51"/>
  <c r="R51" i="51"/>
  <c r="S10" i="24"/>
  <c r="S69" i="24"/>
  <c r="S36" i="24"/>
  <c r="S62" i="24"/>
  <c r="S29" i="24"/>
  <c r="R33" i="51"/>
  <c r="S16" i="24"/>
  <c r="S20" i="24"/>
  <c r="S28" i="24"/>
  <c r="S24" i="24"/>
  <c r="S6" i="24"/>
  <c r="S37" i="24"/>
  <c r="R54" i="51"/>
  <c r="S41" i="24"/>
  <c r="S49" i="24"/>
  <c r="S57" i="24"/>
  <c r="S65" i="24"/>
  <c r="S73" i="24"/>
  <c r="S25" i="24"/>
  <c r="S61" i="24"/>
  <c r="R31" i="51"/>
  <c r="R24" i="51"/>
  <c r="S33" i="24"/>
  <c r="S31" i="24"/>
  <c r="S42" i="24"/>
  <c r="S50" i="24"/>
  <c r="S58" i="24"/>
  <c r="S66" i="24"/>
  <c r="R20" i="51"/>
  <c r="R28" i="51"/>
  <c r="S13" i="24"/>
  <c r="S54" i="24"/>
  <c r="S9" i="24"/>
  <c r="S32" i="24"/>
  <c r="S14" i="24"/>
  <c r="S43" i="24"/>
  <c r="S51" i="24"/>
  <c r="S59" i="24"/>
  <c r="S67" i="24"/>
  <c r="R72" i="51"/>
  <c r="S18" i="24"/>
  <c r="S45" i="24"/>
  <c r="S8" i="24"/>
  <c r="R55" i="51"/>
  <c r="R8" i="51"/>
  <c r="S34" i="24"/>
  <c r="S30" i="24"/>
  <c r="S26" i="24"/>
  <c r="R13" i="51"/>
  <c r="S27" i="24"/>
  <c r="S15" i="24"/>
  <c r="S7" i="24"/>
  <c r="S19" i="24"/>
  <c r="S21" i="24"/>
  <c r="R68" i="51"/>
  <c r="S44" i="24"/>
  <c r="S52" i="24"/>
  <c r="S60" i="24"/>
  <c r="S68" i="24"/>
  <c r="Q39" i="56"/>
  <c r="Q80" i="49"/>
  <c r="Q38" i="56"/>
  <c r="Q40" i="56"/>
  <c r="R68" i="30"/>
  <c r="Q95" i="46"/>
  <c r="Q109" i="46"/>
  <c r="Q124" i="46"/>
  <c r="Q110" i="46"/>
  <c r="Q37" i="56"/>
  <c r="T74" i="23"/>
  <c r="Q125" i="46"/>
  <c r="Q82" i="49"/>
  <c r="Q36" i="55"/>
  <c r="Q38" i="55"/>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U3" i="25"/>
  <c r="Q81" i="49"/>
  <c r="Q65" i="49"/>
  <c r="U73" i="23"/>
  <c r="U72" i="23"/>
  <c r="U71" i="23"/>
  <c r="U70" i="23"/>
  <c r="U69" i="23"/>
  <c r="U68" i="23"/>
  <c r="U67" i="23"/>
  <c r="U66" i="23"/>
  <c r="U65" i="23"/>
  <c r="U64" i="23"/>
  <c r="U63" i="23"/>
  <c r="U62" i="23"/>
  <c r="U61" i="23"/>
  <c r="U60" i="23"/>
  <c r="U59" i="23"/>
  <c r="U58" i="23"/>
  <c r="U57" i="23"/>
  <c r="U56" i="23"/>
  <c r="U55" i="23"/>
  <c r="U54" i="23"/>
  <c r="U53" i="23"/>
  <c r="U52" i="23"/>
  <c r="U51" i="23"/>
  <c r="U50" i="23"/>
  <c r="U49" i="23"/>
  <c r="U48" i="23"/>
  <c r="U47" i="23"/>
  <c r="U46" i="23"/>
  <c r="U45" i="23"/>
  <c r="U44" i="23"/>
  <c r="U43" i="23"/>
  <c r="U42" i="23"/>
  <c r="U41" i="23"/>
  <c r="U37" i="23"/>
  <c r="U29" i="23"/>
  <c r="U23" i="23"/>
  <c r="U32" i="23"/>
  <c r="U27" i="23"/>
  <c r="U30" i="23"/>
  <c r="U36" i="23"/>
  <c r="U6" i="23"/>
  <c r="V3" i="23"/>
  <c r="U19" i="23"/>
  <c r="U33" i="23"/>
  <c r="U10" i="23"/>
  <c r="U31" i="23"/>
  <c r="U16" i="23"/>
  <c r="U35" i="23"/>
  <c r="U14" i="23"/>
  <c r="U15" i="23"/>
  <c r="U26" i="23"/>
  <c r="U17" i="23"/>
  <c r="U8" i="23"/>
  <c r="U25" i="23"/>
  <c r="U11" i="23"/>
  <c r="U9" i="23"/>
  <c r="U22" i="23"/>
  <c r="U28" i="23"/>
  <c r="U21" i="23"/>
  <c r="U13" i="23"/>
  <c r="U4" i="23"/>
  <c r="U12" i="23"/>
  <c r="U24" i="23"/>
  <c r="U18" i="23"/>
  <c r="U20" i="23"/>
  <c r="U5" i="23"/>
  <c r="U34" i="23"/>
  <c r="U7" i="23"/>
  <c r="Q108" i="46"/>
  <c r="Q96" i="46"/>
  <c r="Q123" i="46"/>
  <c r="Q66" i="49"/>
  <c r="Q79" i="49"/>
  <c r="Q37" i="55"/>
  <c r="R62" i="30"/>
  <c r="R66" i="30"/>
  <c r="R47" i="30"/>
  <c r="R53" i="30"/>
  <c r="R48" i="30"/>
  <c r="R49" i="30"/>
  <c r="R51" i="30"/>
  <c r="R52" i="30"/>
  <c r="R44" i="30"/>
  <c r="R56" i="30"/>
  <c r="R71" i="30"/>
  <c r="R61" i="30"/>
  <c r="R70" i="30"/>
  <c r="R57" i="30"/>
  <c r="R59" i="30"/>
  <c r="R60" i="30"/>
  <c r="R72" i="30"/>
  <c r="R63" i="30"/>
  <c r="R69" i="30"/>
  <c r="R54" i="30"/>
  <c r="R65" i="30"/>
  <c r="R67" i="30"/>
  <c r="R73" i="30"/>
  <c r="R42" i="30"/>
  <c r="R46" i="30"/>
  <c r="R50" i="30"/>
  <c r="R55" i="30"/>
  <c r="R45" i="30"/>
  <c r="R64" i="30"/>
  <c r="R41" i="30"/>
  <c r="R43" i="30"/>
  <c r="R58" i="30"/>
  <c r="R28" i="30"/>
  <c r="R19" i="30"/>
  <c r="R22" i="30"/>
  <c r="R34" i="30"/>
  <c r="R7" i="30"/>
  <c r="R9" i="30"/>
  <c r="R26" i="30"/>
  <c r="R29" i="30"/>
  <c r="R17" i="30"/>
  <c r="R12" i="30"/>
  <c r="R35" i="30"/>
  <c r="R4" i="30"/>
  <c r="R32" i="30"/>
  <c r="R37" i="30"/>
  <c r="R21" i="30"/>
  <c r="R74" i="30"/>
  <c r="R13" i="30"/>
  <c r="R15" i="30"/>
  <c r="R25" i="30"/>
  <c r="R36" i="30"/>
  <c r="R14" i="30"/>
  <c r="R30" i="30"/>
  <c r="R11" i="30"/>
  <c r="R31" i="30"/>
  <c r="T23" i="17"/>
  <c r="T26" i="17"/>
  <c r="T16" i="17"/>
  <c r="T4" i="17"/>
  <c r="T15" i="17"/>
  <c r="T34" i="17"/>
  <c r="T27" i="17"/>
  <c r="T31" i="17"/>
  <c r="T3" i="19"/>
  <c r="T12" i="17"/>
  <c r="T33" i="17"/>
  <c r="T36" i="17"/>
  <c r="T10" i="17"/>
  <c r="T18" i="17"/>
  <c r="T32" i="17"/>
  <c r="T35" i="17"/>
  <c r="T29" i="17"/>
  <c r="T6" i="17"/>
  <c r="T7" i="17"/>
  <c r="U3" i="17"/>
  <c r="Q38" i="43" s="1"/>
  <c r="T9" i="17"/>
  <c r="T8" i="17"/>
  <c r="T37" i="17"/>
  <c r="T22" i="17"/>
  <c r="T14" i="17"/>
  <c r="T28" i="17"/>
  <c r="T17" i="17"/>
  <c r="T25" i="17"/>
  <c r="T30" i="17"/>
  <c r="T24" i="17"/>
  <c r="T20" i="17"/>
  <c r="T19" i="17"/>
  <c r="T11" i="17"/>
  <c r="T5" i="17"/>
  <c r="T21" i="17"/>
  <c r="T13" i="17"/>
  <c r="R5" i="30"/>
  <c r="R20" i="30"/>
  <c r="R16" i="30"/>
  <c r="R6" i="30"/>
  <c r="R18" i="30"/>
  <c r="R27" i="30"/>
  <c r="R8" i="30"/>
  <c r="S74" i="17"/>
  <c r="R10" i="30"/>
  <c r="R24" i="30"/>
  <c r="R33" i="30"/>
  <c r="R23" i="30"/>
  <c r="U3" i="24"/>
  <c r="A17" i="18"/>
  <c r="AF2" i="58" l="1"/>
  <c r="BI2" i="58"/>
  <c r="R119" i="49"/>
  <c r="R127" i="49" s="1"/>
  <c r="Q121" i="49"/>
  <c r="Q129" i="49" s="1"/>
  <c r="S62" i="51"/>
  <c r="S61" i="51"/>
  <c r="S64" i="51"/>
  <c r="S70" i="51"/>
  <c r="S32" i="51"/>
  <c r="S37" i="51"/>
  <c r="S41" i="51"/>
  <c r="S25" i="51"/>
  <c r="S31" i="51"/>
  <c r="S10" i="51"/>
  <c r="S17" i="51"/>
  <c r="S27" i="51"/>
  <c r="S19" i="51"/>
  <c r="S20" i="51"/>
  <c r="S24" i="51"/>
  <c r="S56" i="51"/>
  <c r="S71" i="51"/>
  <c r="S69" i="51"/>
  <c r="S11" i="51"/>
  <c r="S34" i="51"/>
  <c r="S23" i="51"/>
  <c r="S73" i="51"/>
  <c r="S26" i="51"/>
  <c r="S54" i="51"/>
  <c r="S46" i="51"/>
  <c r="S52" i="51"/>
  <c r="S66" i="51"/>
  <c r="S49" i="51"/>
  <c r="S18" i="51"/>
  <c r="S22" i="51"/>
  <c r="S45" i="51"/>
  <c r="S33" i="51"/>
  <c r="S60" i="51"/>
  <c r="S63" i="51"/>
  <c r="S58" i="51"/>
  <c r="S8" i="51"/>
  <c r="S43" i="51"/>
  <c r="S12" i="51"/>
  <c r="S55" i="51"/>
  <c r="S48" i="51"/>
  <c r="S44" i="51"/>
  <c r="S67" i="51"/>
  <c r="S36" i="51"/>
  <c r="S65" i="51"/>
  <c r="S50" i="51"/>
  <c r="S13" i="51"/>
  <c r="S16" i="51"/>
  <c r="S14" i="51"/>
  <c r="S30" i="51"/>
  <c r="S6" i="51"/>
  <c r="S15" i="51"/>
  <c r="S7" i="51"/>
  <c r="S53" i="51"/>
  <c r="S72" i="51"/>
  <c r="S4" i="51"/>
  <c r="T24" i="24"/>
  <c r="T34" i="24"/>
  <c r="T30" i="24"/>
  <c r="T10" i="24"/>
  <c r="T42" i="24"/>
  <c r="T50" i="24"/>
  <c r="T58" i="24"/>
  <c r="T66" i="24"/>
  <c r="T13" i="24"/>
  <c r="T25" i="24"/>
  <c r="T36" i="24"/>
  <c r="T4" i="24"/>
  <c r="S29" i="51"/>
  <c r="T43" i="24"/>
  <c r="T51" i="24"/>
  <c r="T59" i="24"/>
  <c r="T67" i="24"/>
  <c r="T8" i="24"/>
  <c r="T18" i="24"/>
  <c r="T9" i="24"/>
  <c r="T15" i="24"/>
  <c r="T21" i="24"/>
  <c r="T17" i="24"/>
  <c r="T7" i="24"/>
  <c r="T33" i="24"/>
  <c r="T16" i="24"/>
  <c r="T44" i="24"/>
  <c r="T52" i="24"/>
  <c r="T60" i="24"/>
  <c r="T68" i="24"/>
  <c r="S47" i="51"/>
  <c r="T5" i="24"/>
  <c r="T12" i="24"/>
  <c r="T53" i="24"/>
  <c r="T11" i="24"/>
  <c r="T14" i="24"/>
  <c r="T29" i="24"/>
  <c r="T23" i="24"/>
  <c r="S57" i="51"/>
  <c r="S68" i="51"/>
  <c r="T46" i="24"/>
  <c r="T54" i="24"/>
  <c r="T62" i="24"/>
  <c r="T70" i="24"/>
  <c r="S59" i="51"/>
  <c r="S42" i="51"/>
  <c r="T6" i="24"/>
  <c r="T61" i="24"/>
  <c r="T19" i="24"/>
  <c r="T22" i="24"/>
  <c r="T35" i="24"/>
  <c r="T31" i="24"/>
  <c r="T47" i="24"/>
  <c r="T55" i="24"/>
  <c r="T63" i="24"/>
  <c r="T71" i="24"/>
  <c r="S51" i="51"/>
  <c r="S9" i="51"/>
  <c r="T28" i="24"/>
  <c r="T26" i="24"/>
  <c r="T45" i="24"/>
  <c r="T69" i="24"/>
  <c r="T20" i="24"/>
  <c r="T37" i="24"/>
  <c r="T32" i="24"/>
  <c r="T27" i="24"/>
  <c r="T48" i="24"/>
  <c r="T56" i="24"/>
  <c r="T64" i="24"/>
  <c r="T72" i="24"/>
  <c r="T41" i="24"/>
  <c r="T49" i="24"/>
  <c r="T57" i="24"/>
  <c r="T65" i="24"/>
  <c r="T73" i="24"/>
  <c r="S28" i="51"/>
  <c r="S21" i="51"/>
  <c r="R38" i="56"/>
  <c r="S74" i="24"/>
  <c r="R39" i="56"/>
  <c r="R40" i="56"/>
  <c r="R82" i="49"/>
  <c r="R81" i="49"/>
  <c r="R95" i="46"/>
  <c r="R96" i="46"/>
  <c r="R123" i="46"/>
  <c r="R108" i="46"/>
  <c r="R109" i="46"/>
  <c r="R65" i="49"/>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W3" i="23"/>
  <c r="V23" i="23"/>
  <c r="V25" i="23"/>
  <c r="V34" i="23"/>
  <c r="V9" i="23"/>
  <c r="V20" i="23"/>
  <c r="V19" i="23"/>
  <c r="V22" i="23"/>
  <c r="V12" i="23"/>
  <c r="V6" i="23"/>
  <c r="V27" i="23"/>
  <c r="V14" i="23"/>
  <c r="V31" i="23"/>
  <c r="V8" i="23"/>
  <c r="V28" i="23"/>
  <c r="V5" i="23"/>
  <c r="V37" i="23"/>
  <c r="V17" i="23"/>
  <c r="V36" i="23"/>
  <c r="V21" i="23"/>
  <c r="V30" i="23"/>
  <c r="V33" i="23"/>
  <c r="V18" i="23"/>
  <c r="V15" i="23"/>
  <c r="V26" i="23"/>
  <c r="V35" i="23"/>
  <c r="V4" i="23"/>
  <c r="V10" i="23"/>
  <c r="V7" i="23"/>
  <c r="V32" i="23"/>
  <c r="V11" i="23"/>
  <c r="V24" i="23"/>
  <c r="V29" i="23"/>
  <c r="V13" i="23"/>
  <c r="V16" i="23"/>
  <c r="R37" i="55"/>
  <c r="V3" i="25"/>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R37" i="56"/>
  <c r="U74" i="23"/>
  <c r="R110" i="46"/>
  <c r="R125" i="46"/>
  <c r="R124" i="46"/>
  <c r="R66" i="49"/>
  <c r="R79" i="49"/>
  <c r="R80" i="49"/>
  <c r="R36" i="55"/>
  <c r="R38" i="55"/>
  <c r="S4" i="30"/>
  <c r="S60" i="30"/>
  <c r="S66" i="30"/>
  <c r="S45" i="30"/>
  <c r="S54" i="30"/>
  <c r="S56" i="30"/>
  <c r="S47" i="30"/>
  <c r="S41" i="30"/>
  <c r="S68" i="30"/>
  <c r="S58" i="30"/>
  <c r="S62" i="30"/>
  <c r="S64" i="30"/>
  <c r="S67" i="30"/>
  <c r="S65" i="30"/>
  <c r="S63" i="30"/>
  <c r="S55" i="30"/>
  <c r="S53" i="30"/>
  <c r="S57" i="30"/>
  <c r="S44" i="30"/>
  <c r="S50" i="30"/>
  <c r="S70" i="30"/>
  <c r="S72" i="30"/>
  <c r="S49" i="30"/>
  <c r="S73" i="30"/>
  <c r="S43" i="30"/>
  <c r="S52" i="30"/>
  <c r="S42" i="30"/>
  <c r="S46" i="30"/>
  <c r="S48" i="30"/>
  <c r="S51" i="30"/>
  <c r="S61" i="30"/>
  <c r="S71" i="30"/>
  <c r="S69" i="30"/>
  <c r="S59" i="30"/>
  <c r="S7" i="30"/>
  <c r="S15" i="30"/>
  <c r="S26" i="30"/>
  <c r="S13" i="30"/>
  <c r="S25" i="30"/>
  <c r="S23" i="30"/>
  <c r="S36" i="30"/>
  <c r="S27" i="30"/>
  <c r="S35" i="30"/>
  <c r="S33" i="30"/>
  <c r="S6" i="30"/>
  <c r="S28" i="30"/>
  <c r="S24" i="30"/>
  <c r="S14" i="30"/>
  <c r="S8" i="30"/>
  <c r="S30" i="30"/>
  <c r="S18" i="30"/>
  <c r="S21" i="30"/>
  <c r="S9" i="30"/>
  <c r="S16" i="30"/>
  <c r="S37" i="30"/>
  <c r="S10" i="30"/>
  <c r="S20" i="30"/>
  <c r="S34" i="30"/>
  <c r="S74" i="30"/>
  <c r="S22" i="30"/>
  <c r="S29" i="30"/>
  <c r="S12" i="30"/>
  <c r="S32" i="30"/>
  <c r="S19" i="30"/>
  <c r="S5" i="30"/>
  <c r="U36" i="17"/>
  <c r="U16" i="17"/>
  <c r="U14" i="17"/>
  <c r="U35" i="17"/>
  <c r="U12" i="17"/>
  <c r="U17" i="17"/>
  <c r="U31" i="17"/>
  <c r="U20" i="17"/>
  <c r="U28" i="17"/>
  <c r="U37" i="17"/>
  <c r="U24" i="17"/>
  <c r="U23" i="17"/>
  <c r="U21" i="17"/>
  <c r="U32" i="17"/>
  <c r="U13" i="17"/>
  <c r="U15" i="17"/>
  <c r="U10" i="17"/>
  <c r="U30" i="17"/>
  <c r="U8" i="17"/>
  <c r="U4" i="17"/>
  <c r="V3" i="17"/>
  <c r="R38" i="43" s="1"/>
  <c r="U11" i="17"/>
  <c r="U6" i="17"/>
  <c r="U5" i="17"/>
  <c r="U26" i="17"/>
  <c r="U9" i="17"/>
  <c r="U7" i="17"/>
  <c r="U3" i="19"/>
  <c r="U29" i="17"/>
  <c r="U19" i="17"/>
  <c r="U25" i="17"/>
  <c r="U34" i="17"/>
  <c r="U18" i="17"/>
  <c r="U33" i="17"/>
  <c r="U22" i="17"/>
  <c r="U27" i="17"/>
  <c r="T74" i="17"/>
  <c r="S31" i="30"/>
  <c r="S11" i="30"/>
  <c r="S17" i="30"/>
  <c r="V3" i="24"/>
  <c r="A18" i="18"/>
  <c r="AG2" i="58" l="1"/>
  <c r="BJ2" i="58"/>
  <c r="S119" i="49"/>
  <c r="R121" i="49"/>
  <c r="R129" i="49" s="1"/>
  <c r="T54" i="51"/>
  <c r="T21" i="51"/>
  <c r="T60" i="51"/>
  <c r="T68" i="51"/>
  <c r="T33" i="51"/>
  <c r="T30" i="51"/>
  <c r="T19" i="51"/>
  <c r="T41" i="51"/>
  <c r="T63" i="51"/>
  <c r="T31" i="51"/>
  <c r="T26" i="51"/>
  <c r="T59" i="51"/>
  <c r="T65" i="51"/>
  <c r="T72" i="51"/>
  <c r="T51" i="51"/>
  <c r="T71" i="51"/>
  <c r="T56" i="51"/>
  <c r="T23" i="51"/>
  <c r="T36" i="51"/>
  <c r="T29" i="51"/>
  <c r="T53" i="51"/>
  <c r="T58" i="51"/>
  <c r="T62" i="51"/>
  <c r="T15" i="51"/>
  <c r="T34" i="51"/>
  <c r="T16" i="51"/>
  <c r="T8" i="51"/>
  <c r="T13" i="51"/>
  <c r="T44" i="51"/>
  <c r="T10" i="51"/>
  <c r="T66" i="51"/>
  <c r="T20" i="51"/>
  <c r="T18" i="51"/>
  <c r="T69" i="51"/>
  <c r="T5" i="51"/>
  <c r="T25" i="51"/>
  <c r="T9" i="51"/>
  <c r="T14" i="51"/>
  <c r="T12" i="51"/>
  <c r="T28" i="51"/>
  <c r="T46" i="51"/>
  <c r="T48" i="51"/>
  <c r="T7" i="51"/>
  <c r="T37" i="51"/>
  <c r="T61" i="51"/>
  <c r="T52" i="51"/>
  <c r="U15" i="24"/>
  <c r="U48" i="24"/>
  <c r="U33" i="24"/>
  <c r="U9" i="24"/>
  <c r="U30" i="24"/>
  <c r="U37" i="24"/>
  <c r="U16" i="24"/>
  <c r="U46" i="24"/>
  <c r="U54" i="24"/>
  <c r="U62" i="24"/>
  <c r="U70" i="24"/>
  <c r="T47" i="51"/>
  <c r="T24" i="51"/>
  <c r="U18" i="24"/>
  <c r="U26" i="24"/>
  <c r="U10" i="24"/>
  <c r="U28" i="24"/>
  <c r="U36" i="24"/>
  <c r="U47" i="24"/>
  <c r="U55" i="24"/>
  <c r="U63" i="24"/>
  <c r="U71" i="24"/>
  <c r="T57" i="51"/>
  <c r="U34" i="24"/>
  <c r="U64" i="24"/>
  <c r="U31" i="24"/>
  <c r="U65" i="24"/>
  <c r="T6" i="51"/>
  <c r="U32" i="24"/>
  <c r="U17" i="24"/>
  <c r="T70" i="51"/>
  <c r="U42" i="24"/>
  <c r="U50" i="24"/>
  <c r="U58" i="24"/>
  <c r="U66" i="24"/>
  <c r="T67" i="51"/>
  <c r="T32" i="51"/>
  <c r="U5" i="24"/>
  <c r="U6" i="24"/>
  <c r="U49" i="24"/>
  <c r="U49" i="51" s="1"/>
  <c r="U19" i="24"/>
  <c r="U21" i="24"/>
  <c r="U12" i="24"/>
  <c r="U43" i="24"/>
  <c r="U43" i="51" s="1"/>
  <c r="U51" i="24"/>
  <c r="U59" i="24"/>
  <c r="U67" i="24"/>
  <c r="T73" i="51"/>
  <c r="T22" i="51"/>
  <c r="U29" i="24"/>
  <c r="U27" i="24"/>
  <c r="U23" i="24"/>
  <c r="T43" i="51"/>
  <c r="U44" i="24"/>
  <c r="U52" i="24"/>
  <c r="U60" i="24"/>
  <c r="U68" i="24"/>
  <c r="T50" i="51"/>
  <c r="T64" i="51"/>
  <c r="T49" i="51"/>
  <c r="U20" i="24"/>
  <c r="U56" i="24"/>
  <c r="U72" i="24"/>
  <c r="U25" i="24"/>
  <c r="U13" i="24"/>
  <c r="T42" i="51"/>
  <c r="U41" i="24"/>
  <c r="U57" i="24"/>
  <c r="U73" i="24"/>
  <c r="U11" i="24"/>
  <c r="T11" i="51"/>
  <c r="U4" i="24"/>
  <c r="U35" i="24"/>
  <c r="T27" i="51"/>
  <c r="T17" i="51"/>
  <c r="T35" i="51"/>
  <c r="U22" i="24"/>
  <c r="U7" i="24"/>
  <c r="U8" i="24"/>
  <c r="U24" i="24"/>
  <c r="U14" i="24"/>
  <c r="U45" i="24"/>
  <c r="U53" i="24"/>
  <c r="U61" i="24"/>
  <c r="U69" i="24"/>
  <c r="T45" i="51"/>
  <c r="T4" i="51"/>
  <c r="T55" i="51"/>
  <c r="T74" i="24"/>
  <c r="S38" i="56"/>
  <c r="S80" i="49"/>
  <c r="S39" i="56"/>
  <c r="S40" i="56"/>
  <c r="S82" i="49"/>
  <c r="S125" i="46"/>
  <c r="S37" i="56"/>
  <c r="V74" i="23"/>
  <c r="S66" i="49"/>
  <c r="S79" i="49"/>
  <c r="S65" i="49"/>
  <c r="S95" i="46"/>
  <c r="S96" i="46"/>
  <c r="S108" i="46"/>
  <c r="S123" i="46"/>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37" i="23"/>
  <c r="W35" i="23"/>
  <c r="W28" i="23"/>
  <c r="W4" i="23"/>
  <c r="W18" i="23"/>
  <c r="W19" i="23"/>
  <c r="W5" i="23"/>
  <c r="W34" i="23"/>
  <c r="W9" i="23"/>
  <c r="W8" i="23"/>
  <c r="W23" i="23"/>
  <c r="X3" i="23"/>
  <c r="W21" i="23"/>
  <c r="W32" i="23"/>
  <c r="W7" i="23"/>
  <c r="W26" i="23"/>
  <c r="W20" i="23"/>
  <c r="W33" i="23"/>
  <c r="W14" i="23"/>
  <c r="W24" i="23"/>
  <c r="W12" i="23"/>
  <c r="W17" i="23"/>
  <c r="W13" i="23"/>
  <c r="W6" i="23"/>
  <c r="W29" i="23"/>
  <c r="W22" i="23"/>
  <c r="W31" i="23"/>
  <c r="W15" i="23"/>
  <c r="W11" i="23"/>
  <c r="W25" i="23"/>
  <c r="W36" i="23"/>
  <c r="W27" i="23"/>
  <c r="W30" i="23"/>
  <c r="W16" i="23"/>
  <c r="W10" i="23"/>
  <c r="S37" i="55"/>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W3" i="25"/>
  <c r="S124" i="46"/>
  <c r="S109" i="46"/>
  <c r="S110" i="46"/>
  <c r="S81" i="49"/>
  <c r="S36" i="55"/>
  <c r="S38" i="55"/>
  <c r="T19" i="30"/>
  <c r="T41" i="30"/>
  <c r="T51" i="30"/>
  <c r="T65" i="30"/>
  <c r="T47" i="30"/>
  <c r="T43" i="30"/>
  <c r="T53" i="30"/>
  <c r="T69" i="30"/>
  <c r="T44" i="30"/>
  <c r="T42" i="30"/>
  <c r="T56" i="30"/>
  <c r="T54" i="30"/>
  <c r="T63" i="30"/>
  <c r="T68" i="30"/>
  <c r="T66" i="30"/>
  <c r="T64" i="30"/>
  <c r="T62" i="30"/>
  <c r="T57" i="30"/>
  <c r="T67" i="30"/>
  <c r="T61" i="30"/>
  <c r="T49" i="30"/>
  <c r="T73" i="30"/>
  <c r="T45" i="30"/>
  <c r="T59" i="30"/>
  <c r="T60" i="30"/>
  <c r="T58" i="30"/>
  <c r="T72" i="30"/>
  <c r="T70" i="30"/>
  <c r="T55" i="30"/>
  <c r="T71" i="30"/>
  <c r="T52" i="30"/>
  <c r="T50" i="30"/>
  <c r="T48" i="30"/>
  <c r="T46" i="30"/>
  <c r="T12" i="30"/>
  <c r="T32" i="30"/>
  <c r="T30" i="30"/>
  <c r="T22" i="30"/>
  <c r="T31" i="30"/>
  <c r="T21" i="30"/>
  <c r="U74" i="17"/>
  <c r="T9" i="30"/>
  <c r="T20" i="30"/>
  <c r="T4" i="30"/>
  <c r="T13" i="30"/>
  <c r="T7" i="30"/>
  <c r="T23" i="30"/>
  <c r="T28" i="30"/>
  <c r="T74" i="30"/>
  <c r="T16" i="30"/>
  <c r="T5" i="30"/>
  <c r="T35" i="30"/>
  <c r="T34" i="30"/>
  <c r="V37" i="17"/>
  <c r="V18" i="17"/>
  <c r="V6" i="17"/>
  <c r="V5" i="17"/>
  <c r="V8" i="17"/>
  <c r="V23" i="17"/>
  <c r="V27" i="17"/>
  <c r="V28" i="17"/>
  <c r="V29" i="17"/>
  <c r="V4" i="17"/>
  <c r="V32" i="17"/>
  <c r="V16" i="17"/>
  <c r="V3" i="19"/>
  <c r="V24" i="17"/>
  <c r="V35" i="17"/>
  <c r="V30" i="17"/>
  <c r="V25" i="17"/>
  <c r="V12" i="17"/>
  <c r="V22" i="17"/>
  <c r="V11" i="17"/>
  <c r="V7" i="17"/>
  <c r="V9" i="17"/>
  <c r="V20" i="17"/>
  <c r="V10" i="17"/>
  <c r="V36" i="17"/>
  <c r="V34" i="17"/>
  <c r="V15" i="17"/>
  <c r="V21" i="17"/>
  <c r="V19" i="17"/>
  <c r="V33" i="17"/>
  <c r="V17" i="17"/>
  <c r="W3" i="17"/>
  <c r="S38" i="43" s="1"/>
  <c r="V26" i="17"/>
  <c r="V13" i="17"/>
  <c r="V14" i="17"/>
  <c r="V31" i="17"/>
  <c r="T14" i="30"/>
  <c r="T29" i="30"/>
  <c r="T24" i="30"/>
  <c r="T8" i="30"/>
  <c r="T33" i="30"/>
  <c r="T18" i="30"/>
  <c r="T10" i="30"/>
  <c r="T26" i="30"/>
  <c r="T37" i="30"/>
  <c r="T36" i="30"/>
  <c r="T27" i="30"/>
  <c r="T15" i="30"/>
  <c r="T17" i="30"/>
  <c r="T11" i="30"/>
  <c r="T6" i="30"/>
  <c r="T25" i="30"/>
  <c r="W3" i="24"/>
  <c r="A19" i="18"/>
  <c r="S121" i="49" l="1"/>
  <c r="S129" i="49" s="1"/>
  <c r="S127" i="49"/>
  <c r="AH2" i="58"/>
  <c r="BK2" i="58"/>
  <c r="T119" i="49"/>
  <c r="T127" i="49" s="1"/>
  <c r="U37" i="51"/>
  <c r="U48" i="51"/>
  <c r="U35" i="51"/>
  <c r="U67" i="51"/>
  <c r="U64" i="51"/>
  <c r="U15" i="51"/>
  <c r="U58" i="51"/>
  <c r="U36" i="51"/>
  <c r="U10" i="51"/>
  <c r="U8" i="51"/>
  <c r="U5" i="51"/>
  <c r="U19" i="51"/>
  <c r="U44" i="51"/>
  <c r="U72" i="51"/>
  <c r="U52" i="51"/>
  <c r="U55" i="51"/>
  <c r="U9" i="51"/>
  <c r="U50" i="51"/>
  <c r="U34" i="51"/>
  <c r="U42" i="51"/>
  <c r="U65" i="51"/>
  <c r="U63" i="51"/>
  <c r="U60" i="51"/>
  <c r="U28" i="51"/>
  <c r="U29" i="51"/>
  <c r="U51" i="51"/>
  <c r="U32" i="51"/>
  <c r="U14" i="51"/>
  <c r="U20" i="51"/>
  <c r="U25" i="51"/>
  <c r="U46" i="51"/>
  <c r="U30" i="51"/>
  <c r="U7" i="51"/>
  <c r="U71" i="51"/>
  <c r="U45" i="51"/>
  <c r="U54" i="51"/>
  <c r="U68" i="51"/>
  <c r="U6" i="51"/>
  <c r="U41" i="51"/>
  <c r="U4" i="51"/>
  <c r="U11" i="51"/>
  <c r="U56" i="51"/>
  <c r="U13" i="51"/>
  <c r="U69" i="51"/>
  <c r="V19" i="24"/>
  <c r="V7" i="24"/>
  <c r="V8" i="24"/>
  <c r="V41" i="24"/>
  <c r="V49" i="24"/>
  <c r="V57" i="24"/>
  <c r="V65" i="24"/>
  <c r="V73" i="24"/>
  <c r="U61" i="51"/>
  <c r="U12" i="51"/>
  <c r="V11" i="24"/>
  <c r="V50" i="24"/>
  <c r="V22" i="24"/>
  <c r="V43" i="24"/>
  <c r="V67" i="24"/>
  <c r="U23" i="51"/>
  <c r="V12" i="24"/>
  <c r="U74" i="24"/>
  <c r="V44" i="24"/>
  <c r="V68" i="24"/>
  <c r="U16" i="51"/>
  <c r="V26" i="24"/>
  <c r="V36" i="24"/>
  <c r="V25" i="24"/>
  <c r="V29" i="24"/>
  <c r="V37" i="24"/>
  <c r="U18" i="51"/>
  <c r="U70" i="51"/>
  <c r="V45" i="24"/>
  <c r="V53" i="24"/>
  <c r="V61" i="24"/>
  <c r="V69" i="24"/>
  <c r="U57" i="51"/>
  <c r="U27" i="51"/>
  <c r="V16" i="24"/>
  <c r="V6" i="24"/>
  <c r="U47" i="51"/>
  <c r="V18" i="24"/>
  <c r="U26" i="51"/>
  <c r="V10" i="24"/>
  <c r="V30" i="24"/>
  <c r="V28" i="24"/>
  <c r="U73" i="51"/>
  <c r="V46" i="24"/>
  <c r="V54" i="24"/>
  <c r="V62" i="24"/>
  <c r="V70" i="24"/>
  <c r="U31" i="51"/>
  <c r="U24" i="51"/>
  <c r="V21" i="24"/>
  <c r="V58" i="24"/>
  <c r="V15" i="24"/>
  <c r="V51" i="24"/>
  <c r="V34" i="24"/>
  <c r="V52" i="24"/>
  <c r="V35" i="24"/>
  <c r="U53" i="51"/>
  <c r="V55" i="24"/>
  <c r="V71" i="24"/>
  <c r="U17" i="51"/>
  <c r="V31" i="24"/>
  <c r="V5" i="24"/>
  <c r="V42" i="24"/>
  <c r="V66" i="24"/>
  <c r="V14" i="24"/>
  <c r="V32" i="24"/>
  <c r="V59" i="24"/>
  <c r="V13" i="24"/>
  <c r="V4" i="24"/>
  <c r="V60" i="24"/>
  <c r="V17" i="24"/>
  <c r="V20" i="24"/>
  <c r="V27" i="24"/>
  <c r="V47" i="24"/>
  <c r="V63" i="24"/>
  <c r="U21" i="51"/>
  <c r="U33" i="51"/>
  <c r="V33" i="24"/>
  <c r="V9" i="24"/>
  <c r="V24" i="24"/>
  <c r="V23" i="24"/>
  <c r="U62" i="51"/>
  <c r="U59" i="51"/>
  <c r="V48" i="24"/>
  <c r="V56" i="24"/>
  <c r="V64" i="24"/>
  <c r="V72" i="24"/>
  <c r="U66" i="51"/>
  <c r="U22" i="51"/>
  <c r="T39" i="56"/>
  <c r="T40" i="56"/>
  <c r="T38" i="56"/>
  <c r="T81" i="49"/>
  <c r="T82" i="49"/>
  <c r="U60" i="30"/>
  <c r="T124" i="46"/>
  <c r="T125" i="46"/>
  <c r="T65" i="49"/>
  <c r="X3" i="25"/>
  <c r="T79" i="49"/>
  <c r="T66" i="49"/>
  <c r="T95" i="46"/>
  <c r="T110" i="46"/>
  <c r="T96" i="46"/>
  <c r="T123" i="46"/>
  <c r="T108" i="46"/>
  <c r="T37" i="55"/>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T109" i="46"/>
  <c r="T80" i="49"/>
  <c r="X73" i="23"/>
  <c r="X72" i="23"/>
  <c r="X71" i="23"/>
  <c r="X70" i="23"/>
  <c r="X69" i="23"/>
  <c r="X68" i="23"/>
  <c r="X67" i="23"/>
  <c r="X66" i="23"/>
  <c r="X65" i="23"/>
  <c r="X64" i="23"/>
  <c r="X63" i="23"/>
  <c r="X62" i="23"/>
  <c r="X61" i="23"/>
  <c r="X60" i="23"/>
  <c r="X59" i="23"/>
  <c r="X58" i="23"/>
  <c r="X57" i="23"/>
  <c r="X56" i="23"/>
  <c r="X55" i="23"/>
  <c r="X54" i="23"/>
  <c r="X53" i="23"/>
  <c r="X52" i="23"/>
  <c r="X51" i="23"/>
  <c r="X50" i="23"/>
  <c r="X49" i="23"/>
  <c r="X48" i="23"/>
  <c r="X47" i="23"/>
  <c r="X46" i="23"/>
  <c r="X45" i="23"/>
  <c r="X44" i="23"/>
  <c r="X43" i="23"/>
  <c r="X42" i="23"/>
  <c r="X41" i="23"/>
  <c r="X36" i="23"/>
  <c r="X21" i="23"/>
  <c r="X35" i="23"/>
  <c r="X19" i="23"/>
  <c r="X9" i="23"/>
  <c r="X7" i="23"/>
  <c r="X30" i="23"/>
  <c r="X29" i="23"/>
  <c r="X34" i="23"/>
  <c r="X26" i="23"/>
  <c r="X11" i="23"/>
  <c r="X13" i="23"/>
  <c r="X22" i="23"/>
  <c r="Y3" i="23"/>
  <c r="X15" i="23"/>
  <c r="X12" i="23"/>
  <c r="X25" i="23"/>
  <c r="X27" i="23"/>
  <c r="X37" i="23"/>
  <c r="X4" i="23"/>
  <c r="X24" i="23"/>
  <c r="X23" i="23"/>
  <c r="X16" i="23"/>
  <c r="X14" i="23"/>
  <c r="X20" i="23"/>
  <c r="X31" i="23"/>
  <c r="X28" i="23"/>
  <c r="X33" i="23"/>
  <c r="X17" i="23"/>
  <c r="X8" i="23"/>
  <c r="X18" i="23"/>
  <c r="X6" i="23"/>
  <c r="X10" i="23"/>
  <c r="X32" i="23"/>
  <c r="X5" i="23"/>
  <c r="T37" i="56"/>
  <c r="W74" i="23"/>
  <c r="T36" i="55"/>
  <c r="T38" i="55"/>
  <c r="U48" i="30"/>
  <c r="U57" i="30"/>
  <c r="U73" i="30"/>
  <c r="U62" i="30"/>
  <c r="U70" i="30"/>
  <c r="U49" i="30"/>
  <c r="U51" i="30"/>
  <c r="U58" i="30"/>
  <c r="U66" i="30"/>
  <c r="U47" i="30"/>
  <c r="U63" i="30"/>
  <c r="U68" i="30"/>
  <c r="U72" i="30"/>
  <c r="U43" i="30"/>
  <c r="U59" i="30"/>
  <c r="U46" i="30"/>
  <c r="U54" i="30"/>
  <c r="U41" i="30"/>
  <c r="U45" i="30"/>
  <c r="U64" i="30"/>
  <c r="U65" i="30"/>
  <c r="U67" i="30"/>
  <c r="U61" i="30"/>
  <c r="U42" i="30"/>
  <c r="U50" i="30"/>
  <c r="U55" i="30"/>
  <c r="U71" i="30"/>
  <c r="U52" i="30"/>
  <c r="U56" i="30"/>
  <c r="U53" i="30"/>
  <c r="U69" i="30"/>
  <c r="U44" i="30"/>
  <c r="U25" i="30"/>
  <c r="U31" i="30"/>
  <c r="U33" i="30"/>
  <c r="U5" i="30"/>
  <c r="U6" i="30"/>
  <c r="U23" i="30"/>
  <c r="U27" i="30"/>
  <c r="U24" i="30"/>
  <c r="U9" i="30"/>
  <c r="U15" i="30"/>
  <c r="U19" i="30"/>
  <c r="U30" i="30"/>
  <c r="U13" i="30"/>
  <c r="U37" i="30"/>
  <c r="U7" i="30"/>
  <c r="U18" i="30"/>
  <c r="U36" i="30"/>
  <c r="U26" i="30"/>
  <c r="U20" i="30"/>
  <c r="U22" i="30"/>
  <c r="U10" i="30"/>
  <c r="U4" i="30"/>
  <c r="U11" i="30"/>
  <c r="U17" i="30"/>
  <c r="U14" i="30"/>
  <c r="U34" i="30"/>
  <c r="U21" i="30"/>
  <c r="X3" i="17"/>
  <c r="T38" i="43" s="1"/>
  <c r="W6" i="17"/>
  <c r="W33" i="17"/>
  <c r="W32" i="17"/>
  <c r="W35" i="17"/>
  <c r="W8" i="17"/>
  <c r="W37" i="17"/>
  <c r="W34" i="17"/>
  <c r="W14" i="17"/>
  <c r="W17" i="17"/>
  <c r="W27" i="17"/>
  <c r="W36" i="17"/>
  <c r="W28" i="17"/>
  <c r="W16" i="17"/>
  <c r="W4" i="17"/>
  <c r="W26" i="17"/>
  <c r="W25" i="17"/>
  <c r="W3" i="19"/>
  <c r="W19" i="17"/>
  <c r="W12" i="17"/>
  <c r="W20" i="17"/>
  <c r="W10" i="17"/>
  <c r="W5" i="17"/>
  <c r="W18" i="17"/>
  <c r="W15" i="17"/>
  <c r="W9" i="17"/>
  <c r="W30" i="17"/>
  <c r="W13" i="17"/>
  <c r="W21" i="17"/>
  <c r="W22" i="17"/>
  <c r="W29" i="17"/>
  <c r="W31" i="17"/>
  <c r="W11" i="17"/>
  <c r="W7" i="17"/>
  <c r="W23" i="17"/>
  <c r="W24" i="17"/>
  <c r="V74" i="17"/>
  <c r="U29" i="30"/>
  <c r="U74" i="30"/>
  <c r="U12" i="30"/>
  <c r="U28" i="30"/>
  <c r="U8" i="30"/>
  <c r="U16" i="30"/>
  <c r="U32" i="30"/>
  <c r="U35" i="30"/>
  <c r="X3" i="24"/>
  <c r="A20" i="18"/>
  <c r="AI2" i="58" l="1"/>
  <c r="BL2" i="58" s="1"/>
  <c r="U119" i="49"/>
  <c r="T121" i="49"/>
  <c r="T129" i="49" s="1"/>
  <c r="V41" i="51"/>
  <c r="V10" i="51"/>
  <c r="V73" i="51"/>
  <c r="V62" i="51"/>
  <c r="V37" i="51"/>
  <c r="V26" i="51"/>
  <c r="V31" i="51"/>
  <c r="V23" i="51"/>
  <c r="V18" i="51"/>
  <c r="V14" i="51"/>
  <c r="V4" i="51"/>
  <c r="V25" i="51"/>
  <c r="V69" i="51"/>
  <c r="V15" i="51"/>
  <c r="V71" i="51"/>
  <c r="V52" i="51"/>
  <c r="V20" i="51"/>
  <c r="V5" i="51"/>
  <c r="V13" i="51"/>
  <c r="V28" i="51"/>
  <c r="V9" i="51"/>
  <c r="V70" i="51"/>
  <c r="V50" i="51"/>
  <c r="V56" i="51"/>
  <c r="V46" i="51"/>
  <c r="V43" i="51"/>
  <c r="V65" i="51"/>
  <c r="V8" i="51"/>
  <c r="V72" i="51"/>
  <c r="V34" i="51"/>
  <c r="V16" i="51"/>
  <c r="V6" i="51"/>
  <c r="V61" i="51"/>
  <c r="V12" i="51"/>
  <c r="V58" i="51"/>
  <c r="V68" i="51"/>
  <c r="V67" i="51"/>
  <c r="V33" i="51"/>
  <c r="V55" i="51"/>
  <c r="V27" i="51"/>
  <c r="V36" i="51"/>
  <c r="V11" i="51"/>
  <c r="V64" i="51"/>
  <c r="V32" i="51"/>
  <c r="V22" i="51"/>
  <c r="V21" i="51"/>
  <c r="V17" i="51"/>
  <c r="V51" i="51"/>
  <c r="V19" i="51"/>
  <c r="V29" i="51"/>
  <c r="V49" i="51"/>
  <c r="V24" i="51"/>
  <c r="V53" i="51"/>
  <c r="V44" i="51"/>
  <c r="W24" i="24"/>
  <c r="W13" i="24"/>
  <c r="W12" i="24"/>
  <c r="W36" i="24"/>
  <c r="W32" i="24"/>
  <c r="W47" i="24"/>
  <c r="W55" i="24"/>
  <c r="W63" i="24"/>
  <c r="W71" i="24"/>
  <c r="V59" i="51"/>
  <c r="W6" i="24"/>
  <c r="W41" i="24"/>
  <c r="W41" i="51" s="1"/>
  <c r="W23" i="24"/>
  <c r="W30" i="24"/>
  <c r="W19" i="24"/>
  <c r="W27" i="24"/>
  <c r="W33" i="24"/>
  <c r="W48" i="24"/>
  <c r="W56" i="24"/>
  <c r="W64" i="24"/>
  <c r="W72" i="24"/>
  <c r="V42" i="51"/>
  <c r="W17" i="24"/>
  <c r="W49" i="24"/>
  <c r="W11" i="24"/>
  <c r="W42" i="24"/>
  <c r="W50" i="24"/>
  <c r="W58" i="24"/>
  <c r="W66" i="24"/>
  <c r="V45" i="51"/>
  <c r="V54" i="51"/>
  <c r="W31" i="24"/>
  <c r="W18" i="24"/>
  <c r="W26" i="24"/>
  <c r="W34" i="24"/>
  <c r="W43" i="24"/>
  <c r="W51" i="24"/>
  <c r="W59" i="24"/>
  <c r="W67" i="24"/>
  <c r="V48" i="51"/>
  <c r="W9" i="24"/>
  <c r="W73" i="24"/>
  <c r="W14" i="24"/>
  <c r="V35" i="51"/>
  <c r="W29" i="24"/>
  <c r="W5" i="24"/>
  <c r="W4" i="24"/>
  <c r="W37" i="24"/>
  <c r="W44" i="24"/>
  <c r="W52" i="24"/>
  <c r="W60" i="24"/>
  <c r="W68" i="24"/>
  <c r="V47" i="51"/>
  <c r="V57" i="51"/>
  <c r="W7" i="24"/>
  <c r="W65" i="24"/>
  <c r="W15" i="24"/>
  <c r="V30" i="51"/>
  <c r="W22" i="24"/>
  <c r="W10" i="24"/>
  <c r="W16" i="24"/>
  <c r="W8" i="24"/>
  <c r="W45" i="24"/>
  <c r="W53" i="24"/>
  <c r="W61" i="24"/>
  <c r="W69" i="24"/>
  <c r="W57" i="24"/>
  <c r="W25" i="24"/>
  <c r="V7" i="51"/>
  <c r="V74" i="24"/>
  <c r="W21" i="24"/>
  <c r="W20" i="24"/>
  <c r="W28" i="24"/>
  <c r="W35" i="24"/>
  <c r="W46" i="24"/>
  <c r="W54" i="24"/>
  <c r="W62" i="24"/>
  <c r="W70" i="24"/>
  <c r="V60" i="51"/>
  <c r="V63" i="51"/>
  <c r="V66" i="51"/>
  <c r="U39" i="56"/>
  <c r="U40" i="56"/>
  <c r="U38" i="56"/>
  <c r="U80" i="49"/>
  <c r="V41" i="30"/>
  <c r="U81" i="49"/>
  <c r="U124" i="46"/>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U65" i="49"/>
  <c r="X74" i="23"/>
  <c r="U37" i="56"/>
  <c r="U95" i="46"/>
  <c r="Y73" i="23"/>
  <c r="Y72" i="23"/>
  <c r="Y71" i="23"/>
  <c r="Y70" i="23"/>
  <c r="Y69" i="23"/>
  <c r="Y68" i="23"/>
  <c r="Y67" i="23"/>
  <c r="Y66" i="23"/>
  <c r="Y65" i="23"/>
  <c r="Y64" i="23"/>
  <c r="Y63" i="23"/>
  <c r="Y62" i="23"/>
  <c r="Y61" i="23"/>
  <c r="Y60" i="23"/>
  <c r="Y59" i="23"/>
  <c r="Y58" i="23"/>
  <c r="Y57" i="23"/>
  <c r="Y56" i="23"/>
  <c r="Y55" i="23"/>
  <c r="Y54" i="23"/>
  <c r="Y53" i="23"/>
  <c r="Y52" i="23"/>
  <c r="Y51" i="23"/>
  <c r="Y50" i="23"/>
  <c r="Y49" i="23"/>
  <c r="Y48" i="23"/>
  <c r="Y47" i="23"/>
  <c r="Y46" i="23"/>
  <c r="Y45" i="23"/>
  <c r="Y44" i="23"/>
  <c r="Y43" i="23"/>
  <c r="Y42" i="23"/>
  <c r="Y41" i="23"/>
  <c r="Y25" i="23"/>
  <c r="Y19" i="23"/>
  <c r="Y27" i="23"/>
  <c r="Y18" i="23"/>
  <c r="Y9" i="23"/>
  <c r="Y24" i="23"/>
  <c r="Y37" i="23"/>
  <c r="Y36" i="23"/>
  <c r="Y28" i="23"/>
  <c r="Y11" i="23"/>
  <c r="Y31" i="23"/>
  <c r="Y20" i="23"/>
  <c r="Y33" i="23"/>
  <c r="Y32" i="23"/>
  <c r="Y35" i="23"/>
  <c r="Y16" i="23"/>
  <c r="Y4" i="23"/>
  <c r="Y13" i="23"/>
  <c r="Y34" i="23"/>
  <c r="Y22" i="23"/>
  <c r="Y23" i="23"/>
  <c r="Y6" i="23"/>
  <c r="Y14" i="23"/>
  <c r="Y15" i="23"/>
  <c r="Y8" i="23"/>
  <c r="Y10" i="23"/>
  <c r="Y21" i="23"/>
  <c r="Y29" i="23"/>
  <c r="Y12" i="23"/>
  <c r="Z3" i="23"/>
  <c r="Y7" i="23"/>
  <c r="Y26" i="23"/>
  <c r="Y30" i="23"/>
  <c r="Y5" i="23"/>
  <c r="Y17" i="23"/>
  <c r="U110" i="46"/>
  <c r="U36" i="55"/>
  <c r="U38" i="55"/>
  <c r="Y3" i="25"/>
  <c r="U109" i="46"/>
  <c r="U125" i="46"/>
  <c r="U79" i="49"/>
  <c r="U66" i="49"/>
  <c r="U123" i="46"/>
  <c r="U108" i="46"/>
  <c r="U96" i="46"/>
  <c r="U82" i="49"/>
  <c r="U37" i="55"/>
  <c r="V45" i="30"/>
  <c r="V62" i="30"/>
  <c r="V48" i="30"/>
  <c r="V58" i="30"/>
  <c r="V59" i="30"/>
  <c r="V67" i="30"/>
  <c r="V54" i="30"/>
  <c r="V71" i="30"/>
  <c r="V56" i="30"/>
  <c r="V72" i="30"/>
  <c r="V49" i="30"/>
  <c r="V53" i="30"/>
  <c r="V47" i="30"/>
  <c r="V52" i="30"/>
  <c r="V68" i="30"/>
  <c r="V17" i="30"/>
  <c r="V43" i="30"/>
  <c r="V51" i="30"/>
  <c r="V46" i="30"/>
  <c r="V55" i="30"/>
  <c r="V42" i="30"/>
  <c r="V61" i="30"/>
  <c r="V70" i="30"/>
  <c r="V64" i="30"/>
  <c r="V50" i="30"/>
  <c r="V66" i="30"/>
  <c r="V65" i="30"/>
  <c r="V69" i="30"/>
  <c r="V63" i="30"/>
  <c r="V44" i="30"/>
  <c r="V60" i="30"/>
  <c r="V57" i="30"/>
  <c r="V73" i="30"/>
  <c r="V9" i="30"/>
  <c r="V23" i="30"/>
  <c r="V18" i="30"/>
  <c r="V14" i="30"/>
  <c r="V5" i="30"/>
  <c r="V19" i="30"/>
  <c r="V10" i="30"/>
  <c r="V22" i="30"/>
  <c r="V7" i="30"/>
  <c r="V20" i="30"/>
  <c r="V29" i="30"/>
  <c r="V34" i="30"/>
  <c r="V4" i="30"/>
  <c r="V33" i="30"/>
  <c r="V27" i="30"/>
  <c r="V25" i="30"/>
  <c r="V74" i="30"/>
  <c r="V32" i="30"/>
  <c r="V37" i="30"/>
  <c r="V6" i="30"/>
  <c r="V11" i="30"/>
  <c r="V30" i="30"/>
  <c r="W74" i="17"/>
  <c r="V21" i="30"/>
  <c r="V36" i="30"/>
  <c r="V15" i="30"/>
  <c r="V24" i="30"/>
  <c r="V28" i="30"/>
  <c r="V8" i="30"/>
  <c r="V13" i="30"/>
  <c r="V31" i="30"/>
  <c r="V12" i="30"/>
  <c r="V35" i="30"/>
  <c r="X22" i="17"/>
  <c r="X14" i="17"/>
  <c r="X17" i="17"/>
  <c r="X34" i="17"/>
  <c r="X10" i="17"/>
  <c r="X13" i="17"/>
  <c r="X19" i="17"/>
  <c r="X21" i="17"/>
  <c r="X37" i="17"/>
  <c r="X27" i="17"/>
  <c r="X3" i="19"/>
  <c r="X33" i="17"/>
  <c r="X6" i="17"/>
  <c r="X31" i="17"/>
  <c r="X18" i="17"/>
  <c r="X16" i="17"/>
  <c r="X23" i="17"/>
  <c r="X35" i="17"/>
  <c r="X5" i="17"/>
  <c r="X15" i="17"/>
  <c r="X28" i="17"/>
  <c r="X30" i="17"/>
  <c r="X32" i="17"/>
  <c r="X8" i="17"/>
  <c r="X7" i="17"/>
  <c r="X9" i="17"/>
  <c r="X25" i="17"/>
  <c r="X4" i="17"/>
  <c r="X20" i="17"/>
  <c r="Y3" i="17"/>
  <c r="U38" i="43" s="1"/>
  <c r="X24" i="17"/>
  <c r="X36" i="17"/>
  <c r="X26" i="17"/>
  <c r="X29" i="17"/>
  <c r="X12" i="17"/>
  <c r="X11" i="17"/>
  <c r="V16" i="30"/>
  <c r="V26" i="30"/>
  <c r="Y3" i="24"/>
  <c r="A21" i="18"/>
  <c r="U121" i="49" l="1"/>
  <c r="U129" i="49" s="1"/>
  <c r="U127" i="49"/>
  <c r="AJ2" i="58"/>
  <c r="BM2" i="58"/>
  <c r="V119" i="49"/>
  <c r="V127" i="49" s="1"/>
  <c r="W8" i="51"/>
  <c r="W44" i="51"/>
  <c r="W55" i="51"/>
  <c r="W53" i="51"/>
  <c r="W19" i="51"/>
  <c r="W20" i="51"/>
  <c r="W64" i="51"/>
  <c r="W49" i="51"/>
  <c r="W18" i="51"/>
  <c r="W25" i="51"/>
  <c r="W51" i="51"/>
  <c r="W27" i="51"/>
  <c r="W36" i="51"/>
  <c r="W66" i="51"/>
  <c r="W12" i="51"/>
  <c r="W65" i="51"/>
  <c r="W43" i="51"/>
  <c r="W31" i="51"/>
  <c r="W37" i="51"/>
  <c r="W6" i="51"/>
  <c r="W26" i="51"/>
  <c r="W29" i="51"/>
  <c r="W16" i="51"/>
  <c r="W11" i="51"/>
  <c r="W9" i="51"/>
  <c r="W59" i="51"/>
  <c r="W50" i="51"/>
  <c r="W70" i="51"/>
  <c r="W68" i="51"/>
  <c r="W17" i="51"/>
  <c r="W10" i="51"/>
  <c r="W46" i="51"/>
  <c r="W24" i="51"/>
  <c r="W58" i="51"/>
  <c r="W63" i="51"/>
  <c r="W69" i="51"/>
  <c r="W61" i="51"/>
  <c r="W73" i="51"/>
  <c r="W32" i="51"/>
  <c r="W5" i="51"/>
  <c r="W52" i="51"/>
  <c r="W71" i="51"/>
  <c r="W34" i="51"/>
  <c r="W57" i="51"/>
  <c r="W62" i="51"/>
  <c r="W21" i="51"/>
  <c r="W48" i="51"/>
  <c r="W35" i="51"/>
  <c r="W30" i="51"/>
  <c r="W56" i="51"/>
  <c r="X9" i="24"/>
  <c r="X26" i="24"/>
  <c r="X57" i="24"/>
  <c r="X6" i="24"/>
  <c r="X4" i="24"/>
  <c r="X33" i="24"/>
  <c r="X46" i="24"/>
  <c r="X54" i="24"/>
  <c r="X62" i="24"/>
  <c r="X70" i="24"/>
  <c r="X27" i="24"/>
  <c r="X64" i="24"/>
  <c r="X22" i="24"/>
  <c r="X41" i="24"/>
  <c r="W22" i="51"/>
  <c r="X28" i="24"/>
  <c r="X11" i="24"/>
  <c r="X15" i="24"/>
  <c r="X34" i="24"/>
  <c r="W42" i="51"/>
  <c r="W14" i="51"/>
  <c r="X12" i="24"/>
  <c r="X25" i="24"/>
  <c r="X5" i="24"/>
  <c r="X17" i="24"/>
  <c r="W54" i="51"/>
  <c r="X47" i="24"/>
  <c r="X55" i="24"/>
  <c r="X63" i="24"/>
  <c r="X71" i="24"/>
  <c r="W45" i="51"/>
  <c r="W15" i="51"/>
  <c r="X35" i="24"/>
  <c r="X56" i="24"/>
  <c r="X23" i="24"/>
  <c r="X73" i="24"/>
  <c r="X36" i="24"/>
  <c r="X21" i="24"/>
  <c r="W74" i="24"/>
  <c r="X42" i="24"/>
  <c r="X50" i="24"/>
  <c r="X58" i="24"/>
  <c r="X66" i="24"/>
  <c r="W7" i="51"/>
  <c r="X29" i="24"/>
  <c r="X48" i="24"/>
  <c r="X7" i="24"/>
  <c r="X65" i="24"/>
  <c r="X8" i="24"/>
  <c r="X24" i="24"/>
  <c r="X18" i="24"/>
  <c r="X43" i="24"/>
  <c r="X51" i="24"/>
  <c r="X59" i="24"/>
  <c r="X67" i="24"/>
  <c r="W67" i="51"/>
  <c r="W33" i="51"/>
  <c r="X14" i="24"/>
  <c r="X72" i="24"/>
  <c r="X37" i="24"/>
  <c r="W47" i="51"/>
  <c r="X49" i="24"/>
  <c r="W4" i="51"/>
  <c r="W13" i="51"/>
  <c r="X16" i="24"/>
  <c r="X32" i="24"/>
  <c r="X19" i="24"/>
  <c r="W28" i="51"/>
  <c r="X30" i="24"/>
  <c r="X31" i="24"/>
  <c r="X13" i="24"/>
  <c r="W60" i="51"/>
  <c r="X44" i="24"/>
  <c r="X52" i="24"/>
  <c r="X60" i="24"/>
  <c r="X68" i="24"/>
  <c r="W23" i="51"/>
  <c r="X20" i="24"/>
  <c r="X10" i="24"/>
  <c r="X45" i="24"/>
  <c r="X53" i="24"/>
  <c r="X61" i="24"/>
  <c r="X69" i="24"/>
  <c r="W72" i="51"/>
  <c r="V39" i="56"/>
  <c r="V81" i="49"/>
  <c r="V38" i="56"/>
  <c r="V40" i="56"/>
  <c r="W73" i="30"/>
  <c r="V124" i="46"/>
  <c r="V80" i="49"/>
  <c r="V82" i="49"/>
  <c r="Z3" i="25"/>
  <c r="V66" i="49"/>
  <c r="V79" i="49"/>
  <c r="V95" i="46"/>
  <c r="V110" i="46"/>
  <c r="V37" i="56"/>
  <c r="Y74" i="23"/>
  <c r="V65" i="49"/>
  <c r="V123" i="46"/>
  <c r="V108" i="46"/>
  <c r="V96" i="46"/>
  <c r="V37" i="55"/>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31" i="23"/>
  <c r="Z23" i="23"/>
  <c r="Z24" i="23"/>
  <c r="Z6" i="23"/>
  <c r="Z15" i="23"/>
  <c r="Z18" i="23"/>
  <c r="Z20" i="23"/>
  <c r="Z14" i="23"/>
  <c r="Z26" i="23"/>
  <c r="AA3" i="23"/>
  <c r="Z19" i="23"/>
  <c r="Z10" i="23"/>
  <c r="Z30" i="23"/>
  <c r="Z13" i="23"/>
  <c r="Z11" i="23"/>
  <c r="Z16" i="23"/>
  <c r="Z9" i="23"/>
  <c r="Z7" i="23"/>
  <c r="Z12" i="23"/>
  <c r="Z21" i="23"/>
  <c r="Z22" i="23"/>
  <c r="Z25" i="23"/>
  <c r="Z36" i="23"/>
  <c r="Z32" i="23"/>
  <c r="Z17" i="23"/>
  <c r="Z4" i="23"/>
  <c r="Z28" i="23"/>
  <c r="Z29" i="23"/>
  <c r="Z37" i="23"/>
  <c r="Z27" i="23"/>
  <c r="Z5" i="23"/>
  <c r="Z8" i="23"/>
  <c r="Z33" i="23"/>
  <c r="Z34" i="23"/>
  <c r="Z35" i="23"/>
  <c r="V109" i="46"/>
  <c r="V125" i="46"/>
  <c r="V36" i="55"/>
  <c r="V38" i="55"/>
  <c r="W48" i="30"/>
  <c r="W46" i="30"/>
  <c r="W55" i="30"/>
  <c r="W54" i="30"/>
  <c r="W43" i="30"/>
  <c r="W72" i="30"/>
  <c r="W64" i="30"/>
  <c r="W62" i="30"/>
  <c r="W71" i="30"/>
  <c r="W70" i="30"/>
  <c r="W51" i="30"/>
  <c r="W68" i="30"/>
  <c r="W47" i="30"/>
  <c r="W63" i="30"/>
  <c r="W41" i="30"/>
  <c r="W57" i="30"/>
  <c r="W13" i="30"/>
  <c r="W42" i="30"/>
  <c r="W60" i="30"/>
  <c r="W50" i="30"/>
  <c r="W59" i="30"/>
  <c r="W45" i="30"/>
  <c r="W56" i="30"/>
  <c r="W58" i="30"/>
  <c r="W44" i="30"/>
  <c r="W66" i="30"/>
  <c r="W67" i="30"/>
  <c r="W61" i="30"/>
  <c r="W52" i="30"/>
  <c r="W53" i="30"/>
  <c r="W69" i="30"/>
  <c r="W49" i="30"/>
  <c r="W65" i="30"/>
  <c r="W25" i="30"/>
  <c r="W10" i="30"/>
  <c r="W31" i="30"/>
  <c r="W19" i="30"/>
  <c r="W15" i="30"/>
  <c r="W20" i="30"/>
  <c r="W74" i="30"/>
  <c r="Y10" i="17"/>
  <c r="Z3" i="17"/>
  <c r="Y12" i="17"/>
  <c r="Y16" i="17"/>
  <c r="Y8" i="17"/>
  <c r="Y22" i="17"/>
  <c r="Y25" i="17"/>
  <c r="Y7" i="17"/>
  <c r="Y36" i="17"/>
  <c r="Y3" i="19"/>
  <c r="Y5" i="17"/>
  <c r="Y31" i="17"/>
  <c r="Y33" i="17"/>
  <c r="Y21" i="17"/>
  <c r="Y17" i="17"/>
  <c r="Y9" i="17"/>
  <c r="Y32" i="17"/>
  <c r="Y18" i="17"/>
  <c r="Y19" i="17"/>
  <c r="Y6" i="17"/>
  <c r="Y35" i="17"/>
  <c r="Y14" i="17"/>
  <c r="Y28" i="17"/>
  <c r="Y24" i="17"/>
  <c r="Y29" i="17"/>
  <c r="Y37" i="17"/>
  <c r="Y13" i="17"/>
  <c r="Y23" i="17"/>
  <c r="Y30" i="17"/>
  <c r="Y26" i="17"/>
  <c r="Y34" i="17"/>
  <c r="Y15" i="17"/>
  <c r="Y20" i="17"/>
  <c r="Y4" i="17"/>
  <c r="Y11" i="17"/>
  <c r="X74" i="17"/>
  <c r="W26" i="30"/>
  <c r="W29" i="30"/>
  <c r="W18" i="30"/>
  <c r="W17" i="30"/>
  <c r="W9" i="30"/>
  <c r="W7" i="30"/>
  <c r="W22" i="30"/>
  <c r="W35" i="30"/>
  <c r="W16" i="30"/>
  <c r="W28" i="30"/>
  <c r="W23" i="30"/>
  <c r="W8" i="30"/>
  <c r="W33" i="30"/>
  <c r="W34" i="30"/>
  <c r="W11" i="30"/>
  <c r="W30" i="30"/>
  <c r="W24" i="30"/>
  <c r="W4" i="30"/>
  <c r="W5" i="30"/>
  <c r="W14" i="30"/>
  <c r="W21" i="30"/>
  <c r="W36" i="30"/>
  <c r="W12" i="30"/>
  <c r="W32" i="30"/>
  <c r="W27" i="30"/>
  <c r="W6" i="30"/>
  <c r="W37" i="30"/>
  <c r="Z3" i="24"/>
  <c r="A22" i="18"/>
  <c r="AK2" i="58" l="1"/>
  <c r="BN2" i="58"/>
  <c r="V38" i="43"/>
  <c r="Z4" i="17"/>
  <c r="BD3" i="23"/>
  <c r="W119" i="49"/>
  <c r="W127" i="49" s="1"/>
  <c r="V121" i="49"/>
  <c r="V129" i="49" s="1"/>
  <c r="X13" i="51"/>
  <c r="X55" i="51"/>
  <c r="X61" i="51"/>
  <c r="X25" i="51"/>
  <c r="X58" i="51"/>
  <c r="X60" i="51"/>
  <c r="X20" i="51"/>
  <c r="X51" i="51"/>
  <c r="X35" i="51"/>
  <c r="X30" i="51"/>
  <c r="X37" i="51"/>
  <c r="X36" i="51"/>
  <c r="X27" i="51"/>
  <c r="X14" i="51"/>
  <c r="X31" i="51"/>
  <c r="X66" i="51"/>
  <c r="X42" i="51"/>
  <c r="X64" i="51"/>
  <c r="X19" i="51"/>
  <c r="X21" i="51"/>
  <c r="X33" i="51"/>
  <c r="X34" i="51"/>
  <c r="X26" i="51"/>
  <c r="X54" i="51"/>
  <c r="X45" i="51"/>
  <c r="X65" i="51"/>
  <c r="X56" i="51"/>
  <c r="X70" i="51"/>
  <c r="X6" i="51"/>
  <c r="X73" i="51"/>
  <c r="X50" i="51"/>
  <c r="X53" i="51"/>
  <c r="X49" i="51"/>
  <c r="X62" i="51"/>
  <c r="X8" i="51"/>
  <c r="X22" i="51"/>
  <c r="X52" i="51"/>
  <c r="X29" i="51"/>
  <c r="X15" i="51"/>
  <c r="X32" i="51"/>
  <c r="X12" i="51"/>
  <c r="X9" i="51"/>
  <c r="X4" i="51"/>
  <c r="X47" i="51"/>
  <c r="X69" i="51"/>
  <c r="X41" i="51"/>
  <c r="X43" i="51"/>
  <c r="X7" i="51"/>
  <c r="X67" i="51"/>
  <c r="X17" i="51"/>
  <c r="X18" i="51"/>
  <c r="X28" i="51"/>
  <c r="Y19" i="24"/>
  <c r="Y12" i="24"/>
  <c r="Y20" i="24"/>
  <c r="Y37" i="24"/>
  <c r="Y18" i="24"/>
  <c r="Y41" i="24"/>
  <c r="Y49" i="24"/>
  <c r="Y57" i="24"/>
  <c r="Y65" i="24"/>
  <c r="Y73" i="24"/>
  <c r="X57" i="51"/>
  <c r="X72" i="51"/>
  <c r="Y15" i="24"/>
  <c r="Y29" i="24"/>
  <c r="Y32" i="24"/>
  <c r="Y36" i="24"/>
  <c r="Y10" i="24"/>
  <c r="Y42" i="24"/>
  <c r="Y50" i="24"/>
  <c r="Y58" i="24"/>
  <c r="Y66" i="24"/>
  <c r="X10" i="51"/>
  <c r="X23" i="51"/>
  <c r="Y13" i="24"/>
  <c r="Y24" i="24"/>
  <c r="Y51" i="24"/>
  <c r="Y26" i="24"/>
  <c r="Y68" i="24"/>
  <c r="Y21" i="24"/>
  <c r="Y22" i="24"/>
  <c r="Y45" i="24"/>
  <c r="Y53" i="24"/>
  <c r="Y61" i="24"/>
  <c r="Y69" i="24"/>
  <c r="X46" i="51"/>
  <c r="Y9" i="24"/>
  <c r="Y67" i="24"/>
  <c r="Y17" i="24"/>
  <c r="X63" i="51"/>
  <c r="Y52" i="24"/>
  <c r="Y27" i="24"/>
  <c r="Y30" i="24"/>
  <c r="Y8" i="24"/>
  <c r="X71" i="51"/>
  <c r="Y46" i="24"/>
  <c r="Y54" i="24"/>
  <c r="Y62" i="24"/>
  <c r="Y70" i="24"/>
  <c r="X48" i="51"/>
  <c r="Y4" i="24"/>
  <c r="Y34" i="24"/>
  <c r="Y7" i="24"/>
  <c r="Y43" i="24"/>
  <c r="Y59" i="24"/>
  <c r="Y28" i="24"/>
  <c r="Y25" i="24"/>
  <c r="X68" i="51"/>
  <c r="Y44" i="24"/>
  <c r="Y60" i="24"/>
  <c r="Y14" i="24"/>
  <c r="Y35" i="24"/>
  <c r="Y33" i="24"/>
  <c r="X11" i="51"/>
  <c r="Y11" i="24"/>
  <c r="Y23" i="24"/>
  <c r="Y6" i="24"/>
  <c r="Y31" i="24"/>
  <c r="Y16" i="24"/>
  <c r="X24" i="51"/>
  <c r="X44" i="51"/>
  <c r="Y47" i="24"/>
  <c r="Y55" i="24"/>
  <c r="Y63" i="24"/>
  <c r="Y71" i="24"/>
  <c r="Y5" i="24"/>
  <c r="Y48" i="24"/>
  <c r="Y56" i="24"/>
  <c r="Y64" i="24"/>
  <c r="Y72" i="24"/>
  <c r="X16" i="51"/>
  <c r="X59" i="51"/>
  <c r="X5" i="51"/>
  <c r="W39" i="56"/>
  <c r="X74" i="24"/>
  <c r="W38" i="56"/>
  <c r="W40" i="56"/>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W82" i="49"/>
  <c r="W95" i="46"/>
  <c r="W108" i="46"/>
  <c r="W123" i="46"/>
  <c r="W96" i="46"/>
  <c r="W125" i="46"/>
  <c r="W66" i="49"/>
  <c r="W79" i="49"/>
  <c r="W109" i="46"/>
  <c r="W65" i="49"/>
  <c r="W37" i="55"/>
  <c r="AA3" i="25"/>
  <c r="W81" i="49"/>
  <c r="Z74" i="23"/>
  <c r="W37" i="56"/>
  <c r="W80" i="49"/>
  <c r="W110" i="46"/>
  <c r="W124" i="46"/>
  <c r="AA73" i="23"/>
  <c r="AA72" i="23"/>
  <c r="AA71" i="23"/>
  <c r="AA70" i="23"/>
  <c r="AA69" i="23"/>
  <c r="AA67" i="23"/>
  <c r="AA68"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37" i="23"/>
  <c r="AA25" i="23"/>
  <c r="AA23" i="23"/>
  <c r="AA29" i="23"/>
  <c r="AA8" i="23"/>
  <c r="AA15" i="23"/>
  <c r="AA9" i="23"/>
  <c r="AA6" i="23"/>
  <c r="AA11" i="23"/>
  <c r="AA14" i="23"/>
  <c r="AA24" i="23"/>
  <c r="AA26" i="23"/>
  <c r="AA35" i="23"/>
  <c r="AA20" i="23"/>
  <c r="AA33" i="23"/>
  <c r="AA27" i="23"/>
  <c r="AA4" i="23"/>
  <c r="AA30" i="23"/>
  <c r="AA34" i="23"/>
  <c r="AA22" i="23"/>
  <c r="AA36" i="23"/>
  <c r="AA5" i="23"/>
  <c r="AA32" i="23"/>
  <c r="AA21" i="23"/>
  <c r="AA18" i="23"/>
  <c r="AA19" i="23"/>
  <c r="AA28" i="23"/>
  <c r="AB3" i="23"/>
  <c r="AA7" i="23"/>
  <c r="AA16" i="23"/>
  <c r="AA12" i="23"/>
  <c r="AA10" i="23"/>
  <c r="AA13" i="23"/>
  <c r="AA31" i="23"/>
  <c r="AA17" i="23"/>
  <c r="W36" i="55"/>
  <c r="W38" i="55"/>
  <c r="X6" i="30"/>
  <c r="X57" i="30"/>
  <c r="X68" i="30"/>
  <c r="X52" i="30"/>
  <c r="X66" i="30"/>
  <c r="X50" i="30"/>
  <c r="X65" i="30"/>
  <c r="X72" i="30"/>
  <c r="X56" i="30"/>
  <c r="X70" i="30"/>
  <c r="X54" i="30"/>
  <c r="X43" i="30"/>
  <c r="X51" i="30"/>
  <c r="X59" i="30"/>
  <c r="X67" i="30"/>
  <c r="X45" i="30"/>
  <c r="X61" i="30"/>
  <c r="X73" i="30"/>
  <c r="X41" i="30"/>
  <c r="X60" i="30"/>
  <c r="X44" i="30"/>
  <c r="X58" i="30"/>
  <c r="X42" i="30"/>
  <c r="X49" i="30"/>
  <c r="X64" i="30"/>
  <c r="X48" i="30"/>
  <c r="X62" i="30"/>
  <c r="X46" i="30"/>
  <c r="X47" i="30"/>
  <c r="X55" i="30"/>
  <c r="X63" i="30"/>
  <c r="X71" i="30"/>
  <c r="X53" i="30"/>
  <c r="X69" i="30"/>
  <c r="X8" i="30"/>
  <c r="X21" i="30"/>
  <c r="X7" i="30"/>
  <c r="X4" i="30"/>
  <c r="X28" i="30"/>
  <c r="X27" i="30"/>
  <c r="X12" i="30"/>
  <c r="X34" i="30"/>
  <c r="X22" i="30"/>
  <c r="X32" i="30"/>
  <c r="X31" i="30"/>
  <c r="X13" i="30"/>
  <c r="X5" i="30"/>
  <c r="X26" i="30"/>
  <c r="X33" i="30"/>
  <c r="X29" i="30"/>
  <c r="X15" i="30"/>
  <c r="X10" i="30"/>
  <c r="X25" i="30"/>
  <c r="X17" i="30"/>
  <c r="X30" i="30"/>
  <c r="X74" i="30"/>
  <c r="X35" i="30"/>
  <c r="X11" i="30"/>
  <c r="Y74" i="17"/>
  <c r="Z16" i="17"/>
  <c r="Z36" i="17"/>
  <c r="Z6" i="17"/>
  <c r="Z3" i="19"/>
  <c r="Z32" i="17"/>
  <c r="Z25" i="17"/>
  <c r="Z33" i="17"/>
  <c r="Z22" i="17"/>
  <c r="Z9" i="17"/>
  <c r="Z13" i="17"/>
  <c r="AA3" i="17"/>
  <c r="W38" i="43" s="1"/>
  <c r="Z21" i="17"/>
  <c r="Z24" i="17"/>
  <c r="Z29" i="17"/>
  <c r="Z14" i="17"/>
  <c r="Z37" i="17"/>
  <c r="Z12" i="17"/>
  <c r="Z31" i="17"/>
  <c r="Z5" i="17"/>
  <c r="Z19" i="17"/>
  <c r="Z11" i="17"/>
  <c r="Z20" i="17"/>
  <c r="Z8" i="17"/>
  <c r="Z10" i="17"/>
  <c r="Z26" i="17"/>
  <c r="Z34" i="17"/>
  <c r="Z23" i="17"/>
  <c r="Z28" i="17"/>
  <c r="Z7" i="17"/>
  <c r="Z35" i="17"/>
  <c r="Z30" i="17"/>
  <c r="Z27" i="17"/>
  <c r="Z15" i="17"/>
  <c r="Z18" i="17"/>
  <c r="Z17" i="17"/>
  <c r="X37" i="30"/>
  <c r="X18" i="30"/>
  <c r="X20" i="30"/>
  <c r="X36" i="30"/>
  <c r="X14" i="30"/>
  <c r="X19" i="30"/>
  <c r="X16" i="30"/>
  <c r="X23" i="30"/>
  <c r="X9" i="30"/>
  <c r="X24" i="30"/>
  <c r="AA3" i="24"/>
  <c r="A23" i="18"/>
  <c r="AL2" i="58" l="1"/>
  <c r="BO2" i="58"/>
  <c r="BD3" i="25"/>
  <c r="BC3" i="17"/>
  <c r="BC3" i="19" s="1"/>
  <c r="BE3" i="23"/>
  <c r="BD3" i="24"/>
  <c r="X119" i="49"/>
  <c r="X127" i="49" s="1"/>
  <c r="W121" i="49"/>
  <c r="W129" i="49" s="1"/>
  <c r="Y33" i="51"/>
  <c r="Y59" i="51"/>
  <c r="Y27" i="51"/>
  <c r="Y44" i="51"/>
  <c r="Y4" i="51"/>
  <c r="Y14" i="51"/>
  <c r="Y73" i="51"/>
  <c r="Y15" i="51"/>
  <c r="Y42" i="51"/>
  <c r="Y25" i="51"/>
  <c r="Y6" i="51"/>
  <c r="Y26" i="51"/>
  <c r="Y47" i="51"/>
  <c r="Y66" i="51"/>
  <c r="Y41" i="51"/>
  <c r="Y37" i="51"/>
  <c r="Y9" i="51"/>
  <c r="Y8" i="51"/>
  <c r="Y22" i="51"/>
  <c r="Y24" i="51"/>
  <c r="Y45" i="51"/>
  <c r="Y30" i="51"/>
  <c r="Y12" i="51"/>
  <c r="Y10" i="51"/>
  <c r="Y17" i="51"/>
  <c r="Y23" i="51"/>
  <c r="Y13" i="51"/>
  <c r="Y69" i="51"/>
  <c r="Y19" i="51"/>
  <c r="Y35" i="51"/>
  <c r="Y18" i="51"/>
  <c r="Y68" i="51"/>
  <c r="Y34" i="51"/>
  <c r="Y56" i="51"/>
  <c r="Y62" i="51"/>
  <c r="Y54" i="51"/>
  <c r="Y43" i="51"/>
  <c r="Y29" i="51"/>
  <c r="Y71" i="51"/>
  <c r="Y65" i="51"/>
  <c r="Y16" i="51"/>
  <c r="Y31" i="51"/>
  <c r="Y61" i="51"/>
  <c r="Y60" i="51"/>
  <c r="Y32" i="51"/>
  <c r="Y7" i="51"/>
  <c r="Y20" i="51"/>
  <c r="Y58" i="51"/>
  <c r="Y67" i="51"/>
  <c r="Y21" i="51"/>
  <c r="Y11" i="51"/>
  <c r="Y63" i="51"/>
  <c r="Y55" i="51"/>
  <c r="Y28" i="51"/>
  <c r="Y49" i="51"/>
  <c r="Y57" i="51"/>
  <c r="Y64" i="51"/>
  <c r="Z17" i="24"/>
  <c r="Z23" i="24"/>
  <c r="Z5" i="24"/>
  <c r="Z21" i="24"/>
  <c r="Z47" i="24"/>
  <c r="Z55" i="24"/>
  <c r="Z63" i="24"/>
  <c r="Z71" i="24"/>
  <c r="Z18" i="24"/>
  <c r="Z34" i="24"/>
  <c r="Z31" i="24"/>
  <c r="Z6" i="24"/>
  <c r="Z6" i="51" s="1"/>
  <c r="Z48" i="24"/>
  <c r="Z56" i="24"/>
  <c r="Z64" i="24"/>
  <c r="Z72" i="24"/>
  <c r="Z36" i="24"/>
  <c r="Z49" i="24"/>
  <c r="Z57" i="24"/>
  <c r="Z65" i="24"/>
  <c r="Z73" i="24"/>
  <c r="Z13" i="24"/>
  <c r="Z16" i="24"/>
  <c r="Z42" i="24"/>
  <c r="Z50" i="24"/>
  <c r="Z58" i="24"/>
  <c r="Z66" i="24"/>
  <c r="Y48" i="51"/>
  <c r="Y70" i="51"/>
  <c r="Z26" i="24"/>
  <c r="Z10" i="24"/>
  <c r="Z8" i="24"/>
  <c r="Z37" i="24"/>
  <c r="Z22" i="24"/>
  <c r="Y74" i="24"/>
  <c r="Z43" i="24"/>
  <c r="Z51" i="24"/>
  <c r="Z59" i="24"/>
  <c r="Z67" i="24"/>
  <c r="Y72" i="51"/>
  <c r="Z44" i="24"/>
  <c r="Z52" i="24"/>
  <c r="Z60" i="24"/>
  <c r="Z68" i="24"/>
  <c r="Y52" i="51"/>
  <c r="Z15" i="24"/>
  <c r="Z27" i="24"/>
  <c r="Z9" i="24"/>
  <c r="Z30" i="24"/>
  <c r="Z35" i="24"/>
  <c r="Z20" i="24"/>
  <c r="Z14" i="24"/>
  <c r="Z33" i="24"/>
  <c r="Z7" i="24"/>
  <c r="Z11" i="24"/>
  <c r="Z29" i="24"/>
  <c r="Z25" i="24"/>
  <c r="Z45" i="24"/>
  <c r="Z53" i="24"/>
  <c r="Z61" i="24"/>
  <c r="Z69" i="24"/>
  <c r="Y5" i="51"/>
  <c r="Y50" i="51"/>
  <c r="Y46" i="51"/>
  <c r="Z4" i="24"/>
  <c r="Z41" i="24"/>
  <c r="Z12" i="24"/>
  <c r="Z28" i="24"/>
  <c r="Z19" i="24"/>
  <c r="Z24" i="24"/>
  <c r="Z32" i="24"/>
  <c r="Y36" i="51"/>
  <c r="Z46" i="24"/>
  <c r="Z54" i="24"/>
  <c r="Z62" i="24"/>
  <c r="Z70" i="24"/>
  <c r="Y51" i="51"/>
  <c r="Y53" i="51"/>
  <c r="BD65" i="23"/>
  <c r="BD16" i="23"/>
  <c r="BD13" i="23"/>
  <c r="BD18" i="23"/>
  <c r="BD37" i="23"/>
  <c r="BD8" i="23"/>
  <c r="BD67" i="23"/>
  <c r="BD22" i="23"/>
  <c r="BD26" i="23"/>
  <c r="BD29" i="23"/>
  <c r="BD53" i="23"/>
  <c r="BD27" i="23"/>
  <c r="BD17" i="23"/>
  <c r="BD28" i="23"/>
  <c r="BD24" i="23"/>
  <c r="BD23" i="23"/>
  <c r="BD33" i="23"/>
  <c r="BD20" i="23"/>
  <c r="BD35" i="23"/>
  <c r="BD19" i="23"/>
  <c r="BD14" i="23"/>
  <c r="BD25" i="23"/>
  <c r="Y60" i="30"/>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X95" i="46"/>
  <c r="BD12" i="23"/>
  <c r="BD7" i="23"/>
  <c r="X40" i="56"/>
  <c r="BD32" i="23"/>
  <c r="X80" i="49"/>
  <c r="X82" i="49"/>
  <c r="BD36" i="23"/>
  <c r="X81" i="49"/>
  <c r="BD34" i="23"/>
  <c r="BD4" i="23"/>
  <c r="X37" i="56"/>
  <c r="AA74" i="23"/>
  <c r="BD11" i="23"/>
  <c r="X125" i="46"/>
  <c r="X96" i="46"/>
  <c r="X108" i="46"/>
  <c r="X123" i="46"/>
  <c r="BD9" i="23"/>
  <c r="BD42" i="23"/>
  <c r="BD44" i="23"/>
  <c r="BD46" i="23"/>
  <c r="BD48" i="23"/>
  <c r="BD50" i="23"/>
  <c r="BD52" i="23"/>
  <c r="BD54" i="23"/>
  <c r="X37" i="55"/>
  <c r="BD56" i="23"/>
  <c r="BD60" i="23"/>
  <c r="BD62" i="23"/>
  <c r="BD64" i="23"/>
  <c r="BD70" i="23"/>
  <c r="BD31" i="23"/>
  <c r="X65" i="49"/>
  <c r="BD10" i="23"/>
  <c r="X124" i="46"/>
  <c r="AB73" i="23"/>
  <c r="BF73" i="23" s="1"/>
  <c r="AB72" i="23"/>
  <c r="BF72" i="23" s="1"/>
  <c r="AB71" i="23"/>
  <c r="BF71" i="23" s="1"/>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13" i="23"/>
  <c r="AB5" i="23"/>
  <c r="AB11" i="23"/>
  <c r="AB29" i="23"/>
  <c r="AB12" i="23"/>
  <c r="AB9" i="23"/>
  <c r="AB17" i="23"/>
  <c r="AD3" i="23"/>
  <c r="AB19" i="23"/>
  <c r="AB15" i="23"/>
  <c r="AB35" i="23"/>
  <c r="AB24" i="23"/>
  <c r="AB31" i="23"/>
  <c r="AB10" i="23"/>
  <c r="AB33" i="23"/>
  <c r="AB16" i="23"/>
  <c r="AB6" i="23"/>
  <c r="AB20" i="23"/>
  <c r="AB32" i="23"/>
  <c r="AB14" i="23"/>
  <c r="AB8" i="23"/>
  <c r="AB21" i="23"/>
  <c r="AB22" i="23"/>
  <c r="AB25" i="23"/>
  <c r="AB36" i="23"/>
  <c r="AB26" i="23"/>
  <c r="AB27" i="23"/>
  <c r="AB37" i="23"/>
  <c r="AB28" i="23"/>
  <c r="AB23" i="23"/>
  <c r="AB4" i="23"/>
  <c r="AB7" i="23"/>
  <c r="AB18" i="23"/>
  <c r="AB30" i="23"/>
  <c r="AB34" i="23"/>
  <c r="BD21" i="23"/>
  <c r="X110" i="46"/>
  <c r="BD5" i="23"/>
  <c r="X38" i="56"/>
  <c r="X79" i="49"/>
  <c r="X66" i="49"/>
  <c r="BD30" i="23"/>
  <c r="X39" i="56"/>
  <c r="BD6" i="23"/>
  <c r="X109" i="46"/>
  <c r="BD15" i="23"/>
  <c r="BD41" i="23"/>
  <c r="BD43" i="23"/>
  <c r="BD45" i="23"/>
  <c r="BD47" i="23"/>
  <c r="BD49" i="23"/>
  <c r="BD51" i="23"/>
  <c r="X36" i="55"/>
  <c r="BD55" i="23"/>
  <c r="X38" i="55"/>
  <c r="BD57" i="23"/>
  <c r="BD59" i="23"/>
  <c r="BD61" i="23"/>
  <c r="BD63" i="23"/>
  <c r="BD68" i="23"/>
  <c r="BD69" i="23"/>
  <c r="BD71" i="23"/>
  <c r="BD73" i="23"/>
  <c r="AB3" i="25"/>
  <c r="BE3" i="25" s="1"/>
  <c r="BD72" i="23"/>
  <c r="BD66" i="23"/>
  <c r="BD58" i="23"/>
  <c r="Y63" i="30"/>
  <c r="Y51" i="30"/>
  <c r="Y49" i="30"/>
  <c r="Y58" i="30"/>
  <c r="Y42" i="30"/>
  <c r="Y47" i="30"/>
  <c r="Y73" i="30"/>
  <c r="Y55" i="30"/>
  <c r="Y70" i="30"/>
  <c r="Y54" i="30"/>
  <c r="Y48" i="30"/>
  <c r="Y45" i="30"/>
  <c r="Y68" i="30"/>
  <c r="Y56" i="30"/>
  <c r="Y61" i="30"/>
  <c r="Y43" i="30"/>
  <c r="Y41" i="30"/>
  <c r="Y71" i="30"/>
  <c r="Y66" i="30"/>
  <c r="Y50" i="30"/>
  <c r="Y59" i="30"/>
  <c r="Y57" i="30"/>
  <c r="Y67" i="30"/>
  <c r="Y65" i="30"/>
  <c r="Y62" i="30"/>
  <c r="Y46" i="30"/>
  <c r="Y64" i="30"/>
  <c r="Y52" i="30"/>
  <c r="Y69" i="30"/>
  <c r="Y72" i="30"/>
  <c r="Y44" i="30"/>
  <c r="Y53" i="30"/>
  <c r="Y11" i="30"/>
  <c r="Z74" i="17"/>
  <c r="Y74" i="30"/>
  <c r="AA36" i="17"/>
  <c r="AA11" i="17"/>
  <c r="AA21" i="17"/>
  <c r="AA17" i="17"/>
  <c r="AA30" i="17"/>
  <c r="AA33" i="17"/>
  <c r="AA29" i="17"/>
  <c r="AA31" i="17"/>
  <c r="AA34" i="17"/>
  <c r="AA13" i="17"/>
  <c r="AA18" i="17"/>
  <c r="AA10" i="17"/>
  <c r="AA8" i="17"/>
  <c r="AA12" i="17"/>
  <c r="AA16" i="17"/>
  <c r="AA14" i="17"/>
  <c r="AA7" i="17"/>
  <c r="AA20" i="17"/>
  <c r="AA27" i="17"/>
  <c r="AA15" i="17"/>
  <c r="AA25" i="17"/>
  <c r="AA22" i="17"/>
  <c r="AA24" i="17"/>
  <c r="AA23" i="17"/>
  <c r="AA19" i="17"/>
  <c r="AA32" i="17"/>
  <c r="AA3" i="19"/>
  <c r="AA6" i="17"/>
  <c r="AA4" i="17"/>
  <c r="BC4" i="17" s="1"/>
  <c r="AA35" i="17"/>
  <c r="AB3" i="17"/>
  <c r="X38" i="43" s="1"/>
  <c r="AA28" i="17"/>
  <c r="AA9" i="17"/>
  <c r="AA37" i="17"/>
  <c r="AA26" i="17"/>
  <c r="AA5" i="17"/>
  <c r="Y26" i="30"/>
  <c r="Y4" i="30"/>
  <c r="Y7" i="30"/>
  <c r="Y32" i="30"/>
  <c r="Y30" i="30"/>
  <c r="Y35" i="30"/>
  <c r="Y31" i="30"/>
  <c r="Y33" i="30"/>
  <c r="Y21" i="30"/>
  <c r="Y22" i="30"/>
  <c r="Y29" i="30"/>
  <c r="Y20" i="30"/>
  <c r="Y9" i="30"/>
  <c r="Y5" i="30"/>
  <c r="Y18" i="30"/>
  <c r="Y27" i="30"/>
  <c r="Y19" i="30"/>
  <c r="Y13" i="30"/>
  <c r="Y10" i="30"/>
  <c r="Y14" i="30"/>
  <c r="Y28" i="30"/>
  <c r="Y6" i="30"/>
  <c r="Y34" i="30"/>
  <c r="Y12" i="30"/>
  <c r="Y36" i="30"/>
  <c r="Y24" i="30"/>
  <c r="Y25" i="30"/>
  <c r="Y8" i="30"/>
  <c r="Y15" i="30"/>
  <c r="Y23" i="30"/>
  <c r="Y16" i="30"/>
  <c r="Y37" i="30"/>
  <c r="Y17" i="30"/>
  <c r="AB3" i="24"/>
  <c r="A24" i="18"/>
  <c r="AM2" i="58" l="1"/>
  <c r="BP2" i="58"/>
  <c r="AD3" i="25"/>
  <c r="BF3" i="25" s="1"/>
  <c r="BD3" i="17"/>
  <c r="BD3" i="19" s="1"/>
  <c r="BF3" i="23"/>
  <c r="BE3" i="24"/>
  <c r="Y119" i="49"/>
  <c r="Y127" i="49" s="1"/>
  <c r="X121" i="49"/>
  <c r="X129" i="49" s="1"/>
  <c r="Z15" i="51"/>
  <c r="Z29" i="51"/>
  <c r="Z33" i="51"/>
  <c r="Z30" i="51"/>
  <c r="Z4" i="51"/>
  <c r="Z43" i="51"/>
  <c r="Z51" i="51"/>
  <c r="Z28" i="51"/>
  <c r="Z21" i="51"/>
  <c r="Z48" i="51"/>
  <c r="Z47" i="51"/>
  <c r="Z66" i="51"/>
  <c r="Z8" i="51"/>
  <c r="Z37" i="51"/>
  <c r="Z44" i="51"/>
  <c r="Z54" i="51"/>
  <c r="Z65" i="51"/>
  <c r="Z72" i="51"/>
  <c r="Z18" i="51"/>
  <c r="Z17" i="51"/>
  <c r="Z9" i="51"/>
  <c r="Z25" i="51"/>
  <c r="Z19" i="51"/>
  <c r="Z24" i="51"/>
  <c r="Z35" i="51"/>
  <c r="Z41" i="51"/>
  <c r="Z69" i="51"/>
  <c r="Z22" i="51"/>
  <c r="Z26" i="51"/>
  <c r="Z73" i="51"/>
  <c r="Z61" i="51"/>
  <c r="Z55" i="51"/>
  <c r="Z50" i="51"/>
  <c r="Z34" i="51"/>
  <c r="Z23" i="51"/>
  <c r="Z59" i="51"/>
  <c r="Z56" i="51"/>
  <c r="Z36" i="51"/>
  <c r="Z52" i="51"/>
  <c r="Z42" i="51"/>
  <c r="Z13" i="51"/>
  <c r="Z12" i="51"/>
  <c r="Z49" i="51"/>
  <c r="Z16" i="51"/>
  <c r="Z7" i="51"/>
  <c r="Z70" i="51"/>
  <c r="Z57" i="51"/>
  <c r="Z71" i="51"/>
  <c r="Z58" i="51"/>
  <c r="Z46" i="51"/>
  <c r="Z68" i="51"/>
  <c r="AA4" i="24"/>
  <c r="AA24" i="24"/>
  <c r="AA16" i="24"/>
  <c r="AA29" i="24"/>
  <c r="AA45" i="24"/>
  <c r="AA53" i="24"/>
  <c r="AA61" i="24"/>
  <c r="AA69" i="24"/>
  <c r="Z67" i="51"/>
  <c r="Z10" i="51"/>
  <c r="Z20" i="51"/>
  <c r="AA35" i="24"/>
  <c r="AA22" i="24"/>
  <c r="BD22" i="24" s="1"/>
  <c r="BC12" i="17"/>
  <c r="AA33" i="24"/>
  <c r="AA46" i="24"/>
  <c r="AA54" i="24"/>
  <c r="AA62" i="24"/>
  <c r="AA70" i="24"/>
  <c r="AA25" i="24"/>
  <c r="AA47" i="24"/>
  <c r="AA6" i="24"/>
  <c r="AA56" i="24"/>
  <c r="Z45" i="51"/>
  <c r="AA26" i="24"/>
  <c r="AA18" i="24"/>
  <c r="AA21" i="24"/>
  <c r="Z14" i="51"/>
  <c r="Z64" i="51"/>
  <c r="AA41" i="24"/>
  <c r="AA49" i="24"/>
  <c r="AA57" i="24"/>
  <c r="AA65" i="24"/>
  <c r="AA73" i="24"/>
  <c r="AA30" i="24"/>
  <c r="AA63" i="24"/>
  <c r="AA10" i="24"/>
  <c r="AA64" i="24"/>
  <c r="AA32" i="24"/>
  <c r="AA11" i="24"/>
  <c r="AA42" i="24"/>
  <c r="AA50" i="24"/>
  <c r="AA58" i="24"/>
  <c r="AA66" i="24"/>
  <c r="Z5" i="51"/>
  <c r="BC8" i="17"/>
  <c r="AA71" i="24"/>
  <c r="BC5" i="17"/>
  <c r="AA17" i="24"/>
  <c r="AA48" i="24"/>
  <c r="AA72" i="24"/>
  <c r="AA27" i="24"/>
  <c r="Z31" i="51"/>
  <c r="AA37" i="24"/>
  <c r="AA20" i="24"/>
  <c r="AA13" i="24"/>
  <c r="Z63" i="51"/>
  <c r="Z11" i="51"/>
  <c r="Z27" i="51"/>
  <c r="AA9" i="24"/>
  <c r="AA19" i="24"/>
  <c r="AA7" i="24"/>
  <c r="AA34" i="24"/>
  <c r="AA36" i="24"/>
  <c r="Z62" i="51"/>
  <c r="AA43" i="24"/>
  <c r="AA51" i="24"/>
  <c r="AA59" i="24"/>
  <c r="AA67" i="24"/>
  <c r="AA67" i="51" s="1"/>
  <c r="Z53" i="51"/>
  <c r="AA55" i="24"/>
  <c r="BC15" i="17"/>
  <c r="Z32" i="51"/>
  <c r="BC28" i="17"/>
  <c r="AA23" i="24"/>
  <c r="AA14" i="24"/>
  <c r="AA31" i="24"/>
  <c r="Z60" i="51"/>
  <c r="AA44" i="24"/>
  <c r="AA52" i="24"/>
  <c r="AA60" i="24"/>
  <c r="AA68" i="24"/>
  <c r="AD40" i="23"/>
  <c r="AD39" i="23"/>
  <c r="AD38" i="23"/>
  <c r="AA5" i="24"/>
  <c r="AA28" i="24"/>
  <c r="BE17" i="23"/>
  <c r="Z74" i="24"/>
  <c r="BE28" i="23"/>
  <c r="BE24" i="23"/>
  <c r="BE27" i="23"/>
  <c r="BE35" i="23"/>
  <c r="BE33" i="23"/>
  <c r="BE43" i="23"/>
  <c r="BE29" i="23"/>
  <c r="AA15" i="24"/>
  <c r="BE26" i="23"/>
  <c r="BE20" i="23"/>
  <c r="BE22" i="23"/>
  <c r="BE60" i="23"/>
  <c r="AA8" i="24"/>
  <c r="BE18" i="23"/>
  <c r="BE19" i="23"/>
  <c r="BE13" i="23"/>
  <c r="BE56" i="23"/>
  <c r="BE23" i="23"/>
  <c r="AA12" i="24"/>
  <c r="BE14" i="23"/>
  <c r="BE25" i="23"/>
  <c r="BE16" i="23"/>
  <c r="BE65" i="23"/>
  <c r="BD74" i="23"/>
  <c r="AE3" i="25"/>
  <c r="AD73" i="23"/>
  <c r="AD72" i="23"/>
  <c r="AD71" i="23"/>
  <c r="AD62" i="23"/>
  <c r="Y66" i="49"/>
  <c r="Y79" i="49"/>
  <c r="BE30" i="23"/>
  <c r="Y40" i="56"/>
  <c r="BE7" i="23"/>
  <c r="BE37" i="23"/>
  <c r="BE21" i="23"/>
  <c r="Y110" i="46"/>
  <c r="BE10" i="23"/>
  <c r="Y124" i="46"/>
  <c r="BE15" i="23"/>
  <c r="Y109" i="46"/>
  <c r="AD44" i="23"/>
  <c r="AD69" i="23"/>
  <c r="AD54" i="23"/>
  <c r="AD60" i="23"/>
  <c r="AD51" i="23"/>
  <c r="AD64" i="23"/>
  <c r="AD59" i="23"/>
  <c r="AD61" i="23"/>
  <c r="AD68" i="23"/>
  <c r="AD45" i="23"/>
  <c r="AD46" i="23"/>
  <c r="AD47" i="23"/>
  <c r="AD56" i="23"/>
  <c r="AD42" i="23"/>
  <c r="AD57" i="23"/>
  <c r="AD18" i="23"/>
  <c r="AD6" i="23"/>
  <c r="AD19" i="23"/>
  <c r="AD14" i="23"/>
  <c r="AD28" i="23"/>
  <c r="AE3" i="23"/>
  <c r="AD34" i="23"/>
  <c r="AD7" i="23"/>
  <c r="AD25" i="23"/>
  <c r="AD27" i="23"/>
  <c r="AD13" i="23"/>
  <c r="AD35" i="23"/>
  <c r="AD16" i="23"/>
  <c r="AD4" i="23"/>
  <c r="AD29" i="23"/>
  <c r="AD26" i="23"/>
  <c r="AD17" i="23"/>
  <c r="AD33" i="23"/>
  <c r="AD15" i="23"/>
  <c r="AD23" i="23"/>
  <c r="AD22" i="23"/>
  <c r="AD21" i="23"/>
  <c r="AD32" i="23"/>
  <c r="AD30" i="23"/>
  <c r="AD11" i="23"/>
  <c r="AD10" i="23"/>
  <c r="AD20" i="23"/>
  <c r="AD66" i="23"/>
  <c r="AD63" i="23"/>
  <c r="AD41" i="23"/>
  <c r="AD50" i="23"/>
  <c r="AD55" i="23"/>
  <c r="AD70" i="23"/>
  <c r="AD49" i="23"/>
  <c r="AD67" i="23"/>
  <c r="AD48" i="23"/>
  <c r="AD65" i="23"/>
  <c r="AD43" i="23"/>
  <c r="AD52" i="23"/>
  <c r="AD53" i="23"/>
  <c r="AD58" i="23"/>
  <c r="AD37" i="23"/>
  <c r="AD36" i="23"/>
  <c r="AD9" i="23"/>
  <c r="AD24" i="23"/>
  <c r="AD8" i="23"/>
  <c r="AD12" i="23"/>
  <c r="AD5" i="23"/>
  <c r="AD31" i="23"/>
  <c r="BE9" i="23"/>
  <c r="Y123" i="46"/>
  <c r="Y108" i="46"/>
  <c r="Y96" i="46"/>
  <c r="BE5" i="23"/>
  <c r="Y38" i="56"/>
  <c r="BE41" i="23"/>
  <c r="BE45" i="23"/>
  <c r="BE47" i="23"/>
  <c r="BE49" i="23"/>
  <c r="BE51" i="23"/>
  <c r="BE53" i="23"/>
  <c r="Y36" i="55"/>
  <c r="Y38" i="55"/>
  <c r="BE55" i="23"/>
  <c r="BE57" i="23"/>
  <c r="BE59" i="23"/>
  <c r="BE61" i="23"/>
  <c r="BE63" i="23"/>
  <c r="BE69" i="23"/>
  <c r="BE71" i="23"/>
  <c r="BE73" i="23"/>
  <c r="BE62" i="23"/>
  <c r="AB73" i="17"/>
  <c r="BE73" i="17" s="1"/>
  <c r="AB72" i="17"/>
  <c r="BE72" i="17" s="1"/>
  <c r="AB71" i="17"/>
  <c r="BE71" i="17" s="1"/>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Y81" i="49"/>
  <c r="BE34" i="23"/>
  <c r="Y37" i="56"/>
  <c r="AB74" i="23"/>
  <c r="BE4" i="23"/>
  <c r="Y82" i="49"/>
  <c r="BE36" i="23"/>
  <c r="BE8" i="23"/>
  <c r="BE32" i="23"/>
  <c r="Y80" i="49"/>
  <c r="Y39" i="56"/>
  <c r="BE6" i="23"/>
  <c r="Y65" i="49"/>
  <c r="BE31" i="23"/>
  <c r="BE12" i="23"/>
  <c r="Y95" i="46"/>
  <c r="Y125" i="46"/>
  <c r="BE11" i="23"/>
  <c r="BE44" i="23"/>
  <c r="BE46" i="23"/>
  <c r="BE50" i="23"/>
  <c r="BE52" i="23"/>
  <c r="BE54" i="23"/>
  <c r="Y37" i="55"/>
  <c r="BE64" i="23"/>
  <c r="BE68" i="23"/>
  <c r="BE72" i="23"/>
  <c r="BE70" i="23"/>
  <c r="BE67" i="23"/>
  <c r="BE66" i="23"/>
  <c r="BE58" i="23"/>
  <c r="BE48" i="23"/>
  <c r="BE42" i="23"/>
  <c r="BC70" i="17"/>
  <c r="BC66" i="17"/>
  <c r="BC62" i="17"/>
  <c r="BC58" i="17"/>
  <c r="BC69" i="17"/>
  <c r="BC65" i="17"/>
  <c r="BC61" i="17"/>
  <c r="BC56" i="17"/>
  <c r="BC52" i="17"/>
  <c r="BC48" i="17"/>
  <c r="BC44" i="17"/>
  <c r="BC57" i="17"/>
  <c r="BC53" i="17"/>
  <c r="BC49" i="17"/>
  <c r="BC45" i="17"/>
  <c r="BC41" i="17"/>
  <c r="BC68" i="17"/>
  <c r="BC64" i="17"/>
  <c r="BC60" i="17"/>
  <c r="BC71" i="17"/>
  <c r="BC67" i="17"/>
  <c r="BC63" i="17"/>
  <c r="BC59" i="17"/>
  <c r="BC54" i="17"/>
  <c r="BC50" i="17"/>
  <c r="BC46" i="17"/>
  <c r="BC42" i="17"/>
  <c r="BC55" i="17"/>
  <c r="BC51" i="17"/>
  <c r="BC47" i="17"/>
  <c r="BC43" i="17"/>
  <c r="Z60" i="30"/>
  <c r="Z56" i="30"/>
  <c r="Z46" i="30"/>
  <c r="Z59" i="30"/>
  <c r="Z43" i="30"/>
  <c r="Z44" i="30"/>
  <c r="Z72" i="30"/>
  <c r="Z62" i="30"/>
  <c r="Z63" i="30"/>
  <c r="Z47" i="30"/>
  <c r="Z61" i="30"/>
  <c r="Z49" i="30"/>
  <c r="Z66" i="30"/>
  <c r="Z69" i="30"/>
  <c r="Z41" i="30"/>
  <c r="Z50" i="30"/>
  <c r="Z48" i="30"/>
  <c r="Z54" i="30"/>
  <c r="Z68" i="30"/>
  <c r="Z67" i="30"/>
  <c r="Z51" i="30"/>
  <c r="Z64" i="30"/>
  <c r="Z70" i="30"/>
  <c r="Z52" i="30"/>
  <c r="Z71" i="30"/>
  <c r="Z55" i="30"/>
  <c r="Z45" i="30"/>
  <c r="Z42" i="30"/>
  <c r="Z65" i="30"/>
  <c r="Z53" i="30"/>
  <c r="Z58" i="30"/>
  <c r="Z57" i="30"/>
  <c r="Z73" i="30"/>
  <c r="Z18" i="30"/>
  <c r="Z13" i="30"/>
  <c r="Z21" i="30"/>
  <c r="Z6" i="30"/>
  <c r="Z17" i="30"/>
  <c r="Z14" i="30"/>
  <c r="Z8" i="30"/>
  <c r="Z74" i="30"/>
  <c r="Z15" i="30"/>
  <c r="Z30" i="30"/>
  <c r="Z22" i="30"/>
  <c r="Z4" i="30"/>
  <c r="Z29" i="30"/>
  <c r="Z5" i="30"/>
  <c r="Z16" i="30"/>
  <c r="AA74" i="17"/>
  <c r="BC32" i="17"/>
  <c r="BC22" i="17"/>
  <c r="BC25" i="17"/>
  <c r="BC18" i="17"/>
  <c r="BC13" i="17"/>
  <c r="BC31" i="17"/>
  <c r="BC33" i="17"/>
  <c r="BC21" i="17"/>
  <c r="BC11" i="17"/>
  <c r="BC20" i="17"/>
  <c r="BC26" i="17"/>
  <c r="BC23" i="17"/>
  <c r="BC37" i="17"/>
  <c r="BC72" i="17"/>
  <c r="BC9" i="17"/>
  <c r="AB31" i="17"/>
  <c r="AB7" i="17"/>
  <c r="AB9" i="17"/>
  <c r="AB32" i="17"/>
  <c r="AB29" i="17"/>
  <c r="AB33" i="17"/>
  <c r="AB30" i="17"/>
  <c r="AB36" i="17"/>
  <c r="AB15" i="17"/>
  <c r="AB11" i="17"/>
  <c r="AB12" i="17"/>
  <c r="AB13" i="17"/>
  <c r="AB35" i="17"/>
  <c r="AB19" i="17"/>
  <c r="AB4" i="17"/>
  <c r="AB28" i="17"/>
  <c r="AB14" i="17"/>
  <c r="AB17" i="17"/>
  <c r="AB21" i="17"/>
  <c r="AB26" i="17"/>
  <c r="AB6" i="17"/>
  <c r="AB16" i="17"/>
  <c r="AB18" i="17"/>
  <c r="AD3" i="17"/>
  <c r="Y38" i="43" s="1"/>
  <c r="AB27" i="17"/>
  <c r="AB24" i="17"/>
  <c r="AB22" i="17"/>
  <c r="AB37" i="17"/>
  <c r="AB23" i="17"/>
  <c r="AB8" i="17"/>
  <c r="AB3" i="19"/>
  <c r="AB5" i="17"/>
  <c r="AB34" i="17"/>
  <c r="AB20" i="17"/>
  <c r="AB25" i="17"/>
  <c r="AB10" i="17"/>
  <c r="BC35" i="17"/>
  <c r="BC6" i="17"/>
  <c r="BC16" i="17"/>
  <c r="BC10" i="17"/>
  <c r="BC34" i="17"/>
  <c r="BC29" i="17"/>
  <c r="BC73" i="17"/>
  <c r="BC36" i="17"/>
  <c r="BC24" i="17"/>
  <c r="BC7" i="17"/>
  <c r="BC14" i="17"/>
  <c r="Z24" i="30"/>
  <c r="Z11" i="30"/>
  <c r="Z20" i="30"/>
  <c r="Z27" i="30"/>
  <c r="Z28" i="30"/>
  <c r="Z35" i="30"/>
  <c r="Z9" i="30"/>
  <c r="Z31" i="30"/>
  <c r="Z36" i="30"/>
  <c r="Z25" i="30"/>
  <c r="Z10" i="30"/>
  <c r="Z34" i="30"/>
  <c r="Z26" i="30"/>
  <c r="Z23" i="30"/>
  <c r="Z37" i="30"/>
  <c r="Z19" i="30"/>
  <c r="Z32" i="30"/>
  <c r="Z33" i="30"/>
  <c r="Z12" i="30"/>
  <c r="BC19" i="17"/>
  <c r="BC30" i="17"/>
  <c r="BC27" i="17"/>
  <c r="BC17" i="17"/>
  <c r="Z7" i="30"/>
  <c r="AD3" i="24"/>
  <c r="BF3" i="24" s="1"/>
  <c r="A25" i="18"/>
  <c r="AN2" i="58" l="1"/>
  <c r="BQ2" i="58"/>
  <c r="BG3" i="25"/>
  <c r="BE3" i="17"/>
  <c r="BE3" i="19" s="1"/>
  <c r="BG3" i="23"/>
  <c r="Z119" i="49"/>
  <c r="Z127" i="49" s="1"/>
  <c r="Y121" i="49"/>
  <c r="Y129" i="49" s="1"/>
  <c r="BD52" i="24"/>
  <c r="AA70" i="51"/>
  <c r="AA9" i="51"/>
  <c r="BD32" i="24"/>
  <c r="AA21" i="51"/>
  <c r="BD43" i="24"/>
  <c r="D37" i="66"/>
  <c r="D38" i="66"/>
  <c r="AD38" i="17"/>
  <c r="AD39" i="17"/>
  <c r="AD40" i="17"/>
  <c r="AD40" i="24" s="1"/>
  <c r="AA22" i="51"/>
  <c r="BD57" i="24"/>
  <c r="BD34" i="24"/>
  <c r="BD69" i="24"/>
  <c r="AA55" i="51"/>
  <c r="AA46" i="51"/>
  <c r="AA4" i="51"/>
  <c r="BD29" i="24"/>
  <c r="BD21" i="24"/>
  <c r="AA57" i="51"/>
  <c r="AA30" i="51"/>
  <c r="AA52" i="51"/>
  <c r="BD51" i="24"/>
  <c r="BD56" i="24"/>
  <c r="AA50" i="51"/>
  <c r="AA34" i="51"/>
  <c r="AA48" i="51"/>
  <c r="AA20" i="51"/>
  <c r="BD24" i="24"/>
  <c r="BD53" i="24"/>
  <c r="BD4" i="24"/>
  <c r="AA19" i="51"/>
  <c r="BD50" i="24"/>
  <c r="BD48" i="24"/>
  <c r="BD47" i="24"/>
  <c r="BD9" i="24"/>
  <c r="BD25" i="24"/>
  <c r="AA14" i="51"/>
  <c r="BD10" i="24"/>
  <c r="AA56" i="51"/>
  <c r="AA51" i="51"/>
  <c r="AA33" i="51"/>
  <c r="BD68" i="24"/>
  <c r="BD60" i="24"/>
  <c r="BD37" i="24"/>
  <c r="BD30" i="24"/>
  <c r="AA24" i="51"/>
  <c r="BD46" i="24"/>
  <c r="BD55" i="24"/>
  <c r="BD65" i="24"/>
  <c r="AA41" i="51"/>
  <c r="AA68" i="51"/>
  <c r="AA53" i="51"/>
  <c r="AA49" i="51"/>
  <c r="BD20" i="24"/>
  <c r="AA37" i="51"/>
  <c r="AA16" i="51"/>
  <c r="BD18" i="24"/>
  <c r="AA61" i="51"/>
  <c r="AA23" i="51"/>
  <c r="AA18" i="51"/>
  <c r="BD70" i="24"/>
  <c r="AA42" i="51"/>
  <c r="BD11" i="24"/>
  <c r="AA35" i="51"/>
  <c r="BD66" i="24"/>
  <c r="BD44" i="24"/>
  <c r="BD64" i="24"/>
  <c r="BD23" i="24"/>
  <c r="BD61" i="24"/>
  <c r="BD27" i="24"/>
  <c r="BD35" i="24"/>
  <c r="AA47" i="51"/>
  <c r="AA7" i="51"/>
  <c r="BD42" i="24"/>
  <c r="AA64" i="51"/>
  <c r="AA44" i="51"/>
  <c r="AA6" i="51"/>
  <c r="BD49" i="24"/>
  <c r="BD16" i="24"/>
  <c r="BD6" i="24"/>
  <c r="AA17" i="51"/>
  <c r="AA27" i="51"/>
  <c r="AA11" i="51"/>
  <c r="BD67" i="24"/>
  <c r="BD54" i="24"/>
  <c r="AA32" i="51"/>
  <c r="AA36" i="51"/>
  <c r="AA60" i="51"/>
  <c r="AA10" i="51"/>
  <c r="AA71" i="51"/>
  <c r="AA54" i="51"/>
  <c r="AA59" i="51"/>
  <c r="BD63" i="24"/>
  <c r="BD59" i="24"/>
  <c r="AA63" i="51"/>
  <c r="AA65" i="51"/>
  <c r="BD72" i="24"/>
  <c r="BD58" i="24"/>
  <c r="BD45" i="24"/>
  <c r="AA45" i="51"/>
  <c r="AA72" i="51"/>
  <c r="AA66" i="51"/>
  <c r="AA25" i="51"/>
  <c r="AA58" i="51"/>
  <c r="BD36" i="24"/>
  <c r="BD71" i="24"/>
  <c r="AB11" i="24"/>
  <c r="AB51" i="24"/>
  <c r="AB6" i="24"/>
  <c r="AB29" i="24"/>
  <c r="AB56" i="24"/>
  <c r="AB72" i="24"/>
  <c r="BF72" i="24" s="1"/>
  <c r="BD33" i="24"/>
  <c r="BD31" i="24"/>
  <c r="BD17" i="24"/>
  <c r="AB10" i="24"/>
  <c r="AB37" i="24"/>
  <c r="AB26" i="24"/>
  <c r="AB13" i="24"/>
  <c r="AB13" i="51" s="1"/>
  <c r="AB32" i="24"/>
  <c r="BE32" i="24" s="1"/>
  <c r="AB41" i="24"/>
  <c r="AB49" i="24"/>
  <c r="AB57" i="24"/>
  <c r="AB65" i="24"/>
  <c r="AB73" i="24"/>
  <c r="BF73" i="24" s="1"/>
  <c r="AA8" i="51"/>
  <c r="BD14" i="24"/>
  <c r="AB7" i="24"/>
  <c r="AB43" i="24"/>
  <c r="AB23" i="24"/>
  <c r="AB35" i="24"/>
  <c r="AA73" i="51"/>
  <c r="AB48" i="24"/>
  <c r="AB64" i="24"/>
  <c r="AA29" i="51"/>
  <c r="BD62" i="24"/>
  <c r="BD13" i="24"/>
  <c r="AB25" i="24"/>
  <c r="AB22" i="24"/>
  <c r="BE22" i="24" s="1"/>
  <c r="AB21" i="24"/>
  <c r="AB12" i="24"/>
  <c r="AB9" i="24"/>
  <c r="AA43" i="51"/>
  <c r="AB42" i="24"/>
  <c r="AB50" i="24"/>
  <c r="AB58" i="24"/>
  <c r="AB66" i="24"/>
  <c r="BE66" i="24" s="1"/>
  <c r="AA12" i="51"/>
  <c r="AB17" i="24"/>
  <c r="AB34" i="24"/>
  <c r="AB27" i="24"/>
  <c r="AB14" i="24"/>
  <c r="AB15" i="24"/>
  <c r="AB31" i="24"/>
  <c r="AB44" i="24"/>
  <c r="AB52" i="24"/>
  <c r="AB60" i="24"/>
  <c r="AB68" i="24"/>
  <c r="AB24" i="24"/>
  <c r="AB59" i="24"/>
  <c r="AB5" i="24"/>
  <c r="AB28" i="24"/>
  <c r="AB36" i="24"/>
  <c r="AA74" i="24"/>
  <c r="AB45" i="24"/>
  <c r="AB53" i="24"/>
  <c r="AB61" i="24"/>
  <c r="AB69" i="24"/>
  <c r="BD7" i="24"/>
  <c r="AB20" i="24"/>
  <c r="AB20" i="51" s="1"/>
  <c r="AA13" i="51"/>
  <c r="BD41" i="24"/>
  <c r="AB18" i="24"/>
  <c r="AB4" i="24"/>
  <c r="AB30" i="24"/>
  <c r="AA26" i="51"/>
  <c r="AB46" i="24"/>
  <c r="AB54" i="24"/>
  <c r="AB62" i="24"/>
  <c r="BE62" i="24" s="1"/>
  <c r="AB70" i="24"/>
  <c r="AA69" i="51"/>
  <c r="BD19" i="24"/>
  <c r="AB67" i="24"/>
  <c r="BD73" i="24"/>
  <c r="AB8" i="24"/>
  <c r="AB16" i="24"/>
  <c r="AB19" i="24"/>
  <c r="AB33" i="24"/>
  <c r="AA62" i="51"/>
  <c r="AB47" i="24"/>
  <c r="AB55" i="24"/>
  <c r="AB63" i="24"/>
  <c r="AB71" i="24"/>
  <c r="BF71" i="24" s="1"/>
  <c r="BD26" i="24"/>
  <c r="AA31" i="51"/>
  <c r="AA5" i="51"/>
  <c r="BD5" i="24"/>
  <c r="BD15" i="24"/>
  <c r="AA15" i="51"/>
  <c r="AA28" i="51"/>
  <c r="BD28" i="24"/>
  <c r="AC62" i="23"/>
  <c r="BF62" i="23" s="1"/>
  <c r="AC6" i="23"/>
  <c r="BF6" i="23" s="1"/>
  <c r="AC31" i="23"/>
  <c r="BF31" i="23" s="1"/>
  <c r="AC58" i="23"/>
  <c r="BF58" i="23" s="1"/>
  <c r="AC70" i="23"/>
  <c r="BF70" i="23" s="1"/>
  <c r="AC11" i="23"/>
  <c r="BF11" i="23" s="1"/>
  <c r="AC68" i="23"/>
  <c r="BF68" i="23" s="1"/>
  <c r="AC44" i="23"/>
  <c r="BF44" i="23" s="1"/>
  <c r="BD8" i="24"/>
  <c r="AC48" i="23"/>
  <c r="BF48" i="23" s="1"/>
  <c r="AC36" i="23"/>
  <c r="BF36" i="23" s="1"/>
  <c r="AC45" i="23"/>
  <c r="BF45" i="23" s="1"/>
  <c r="AC5" i="23"/>
  <c r="BF5" i="23" s="1"/>
  <c r="AC53" i="23"/>
  <c r="BF53" i="23" s="1"/>
  <c r="AC55" i="23"/>
  <c r="BF55" i="23" s="1"/>
  <c r="AC30" i="23"/>
  <c r="BF30" i="23" s="1"/>
  <c r="AC7" i="23"/>
  <c r="BF7" i="23" s="1"/>
  <c r="AC57" i="23"/>
  <c r="BF57" i="23" s="1"/>
  <c r="AC61" i="23"/>
  <c r="BF61" i="23" s="1"/>
  <c r="D36" i="66"/>
  <c r="AC66" i="23"/>
  <c r="BF66" i="23" s="1"/>
  <c r="AC60" i="23"/>
  <c r="BF60" i="23" s="1"/>
  <c r="AC15" i="23"/>
  <c r="BF15" i="23" s="1"/>
  <c r="AC10" i="23"/>
  <c r="BF10" i="23" s="1"/>
  <c r="AC12" i="23"/>
  <c r="BF12" i="23" s="1"/>
  <c r="AC52" i="23"/>
  <c r="BF52" i="23" s="1"/>
  <c r="AC50" i="23"/>
  <c r="BF50" i="23" s="1"/>
  <c r="AC32" i="23"/>
  <c r="BF32" i="23" s="1"/>
  <c r="AC34" i="23"/>
  <c r="BF34" i="23" s="1"/>
  <c r="AC42" i="23"/>
  <c r="BF42" i="23" s="1"/>
  <c r="AC59" i="23"/>
  <c r="BF59" i="23" s="1"/>
  <c r="BD12" i="24"/>
  <c r="AC65" i="23"/>
  <c r="BF65" i="23" s="1"/>
  <c r="AC51" i="23"/>
  <c r="BF51" i="23" s="1"/>
  <c r="AC9" i="23"/>
  <c r="BF9" i="23" s="1"/>
  <c r="AC67" i="23"/>
  <c r="BF67" i="23" s="1"/>
  <c r="BE74" i="23"/>
  <c r="AC43" i="23"/>
  <c r="BF43" i="23" s="1"/>
  <c r="AC41" i="23"/>
  <c r="BF41" i="23" s="1"/>
  <c r="AC21" i="23"/>
  <c r="BF21" i="23" s="1"/>
  <c r="AC64" i="23"/>
  <c r="BF64" i="23" s="1"/>
  <c r="AA26" i="30"/>
  <c r="AC8" i="23"/>
  <c r="BF8" i="23" s="1"/>
  <c r="AC56" i="23"/>
  <c r="BF56" i="23" s="1"/>
  <c r="AC24" i="23"/>
  <c r="BF24" i="23" s="1"/>
  <c r="AC63" i="23"/>
  <c r="BF63" i="23" s="1"/>
  <c r="AC22" i="23"/>
  <c r="BF22" i="23" s="1"/>
  <c r="AC16" i="23"/>
  <c r="BF16" i="23" s="1"/>
  <c r="AC28" i="23"/>
  <c r="BF28" i="23" s="1"/>
  <c r="AC47" i="23"/>
  <c r="BF47" i="23" s="1"/>
  <c r="BD27" i="17"/>
  <c r="AC23" i="23"/>
  <c r="BF23" i="23" s="1"/>
  <c r="AC35" i="23"/>
  <c r="BF35" i="23" s="1"/>
  <c r="AC14" i="23"/>
  <c r="BF14" i="23" s="1"/>
  <c r="BD8" i="17"/>
  <c r="BD19" i="17"/>
  <c r="AC20" i="23"/>
  <c r="BF20" i="23" s="1"/>
  <c r="AC13" i="23"/>
  <c r="BF13" i="23" s="1"/>
  <c r="AC19" i="23"/>
  <c r="BF19" i="23" s="1"/>
  <c r="AC46" i="23"/>
  <c r="BF46" i="23" s="1"/>
  <c r="AC54" i="23"/>
  <c r="BF54" i="23" s="1"/>
  <c r="AC4" i="23"/>
  <c r="BF4" i="23" s="1"/>
  <c r="AD74" i="23"/>
  <c r="AC37" i="23"/>
  <c r="BF37" i="23" s="1"/>
  <c r="AC49" i="23"/>
  <c r="BF49" i="23" s="1"/>
  <c r="AC33" i="23"/>
  <c r="BF33" i="23" s="1"/>
  <c r="AC27" i="23"/>
  <c r="BF27" i="23" s="1"/>
  <c r="AC69" i="23"/>
  <c r="BF69" i="23" s="1"/>
  <c r="AC17" i="23"/>
  <c r="BF17" i="23" s="1"/>
  <c r="AC25" i="23"/>
  <c r="BF25" i="23" s="1"/>
  <c r="AC18" i="23"/>
  <c r="BF18" i="23" s="1"/>
  <c r="AC26" i="23"/>
  <c r="BF26" i="23" s="1"/>
  <c r="BD7" i="17"/>
  <c r="AC29" i="23"/>
  <c r="BF29" i="23" s="1"/>
  <c r="AD72" i="17"/>
  <c r="AD73" i="17"/>
  <c r="AD71" i="17"/>
  <c r="Z38" i="56"/>
  <c r="Z108" i="46"/>
  <c r="Z123" i="46"/>
  <c r="Z96" i="46"/>
  <c r="Z36" i="55"/>
  <c r="Z124" i="46"/>
  <c r="Z66" i="49"/>
  <c r="Z79" i="49"/>
  <c r="Z110" i="46"/>
  <c r="Z37" i="56"/>
  <c r="Z40" i="56"/>
  <c r="AE40" i="23"/>
  <c r="BG40" i="23" s="1"/>
  <c r="AE61" i="23"/>
  <c r="AE69" i="23"/>
  <c r="AE73" i="23"/>
  <c r="AE65" i="23"/>
  <c r="AE46" i="23"/>
  <c r="AE41" i="23"/>
  <c r="AE59" i="23"/>
  <c r="AE60" i="23"/>
  <c r="AE52" i="23"/>
  <c r="AE64" i="23"/>
  <c r="AE51" i="23"/>
  <c r="AE56" i="23"/>
  <c r="AE44" i="23"/>
  <c r="AE70" i="23"/>
  <c r="AE63" i="23"/>
  <c r="AE68" i="23"/>
  <c r="AE67" i="23"/>
  <c r="AE10" i="23"/>
  <c r="AE26" i="23"/>
  <c r="AE7" i="23"/>
  <c r="AE9" i="23"/>
  <c r="AF3" i="23"/>
  <c r="BH3" i="23" s="1"/>
  <c r="AE23" i="23"/>
  <c r="AE30" i="23"/>
  <c r="AE4" i="23"/>
  <c r="AE13" i="23"/>
  <c r="AE5" i="23"/>
  <c r="AE32" i="23"/>
  <c r="AE17" i="23"/>
  <c r="AE27" i="23"/>
  <c r="AE28" i="23"/>
  <c r="AE8" i="23"/>
  <c r="AE19" i="23"/>
  <c r="AE24" i="23"/>
  <c r="AE22" i="23"/>
  <c r="AE25" i="23"/>
  <c r="AE14" i="23"/>
  <c r="AE21" i="23"/>
  <c r="AE6" i="23"/>
  <c r="AE35" i="23"/>
  <c r="AE36" i="23"/>
  <c r="AE29" i="23"/>
  <c r="AE16" i="23"/>
  <c r="AE72" i="23"/>
  <c r="AE58" i="23"/>
  <c r="AE62" i="23"/>
  <c r="AE71" i="23"/>
  <c r="AE53" i="23"/>
  <c r="AE38" i="23"/>
  <c r="BG38" i="23" s="1"/>
  <c r="AE57" i="23"/>
  <c r="AE49" i="23"/>
  <c r="AE47" i="23"/>
  <c r="AE42" i="23"/>
  <c r="AE43" i="23"/>
  <c r="AE55" i="23"/>
  <c r="AE45" i="23"/>
  <c r="AE39" i="23"/>
  <c r="BG39" i="23" s="1"/>
  <c r="AE66" i="23"/>
  <c r="AE54" i="23"/>
  <c r="AE50" i="23"/>
  <c r="AE48" i="23"/>
  <c r="AE18" i="23"/>
  <c r="AE34" i="23"/>
  <c r="AE31" i="23"/>
  <c r="AE37" i="23"/>
  <c r="AE15" i="23"/>
  <c r="AE20" i="23"/>
  <c r="AE11" i="23"/>
  <c r="AE33" i="23"/>
  <c r="AE12" i="23"/>
  <c r="Z39" i="56"/>
  <c r="Z65" i="49"/>
  <c r="Z95" i="46"/>
  <c r="Z82" i="49"/>
  <c r="Z38" i="55"/>
  <c r="Z125" i="46"/>
  <c r="Z80" i="49"/>
  <c r="Z109" i="46"/>
  <c r="Z81" i="49"/>
  <c r="Z37" i="55"/>
  <c r="BD67" i="17"/>
  <c r="BD59" i="17"/>
  <c r="BD51" i="17"/>
  <c r="BD43" i="17"/>
  <c r="BD66" i="17"/>
  <c r="BD58" i="17"/>
  <c r="BD54" i="17"/>
  <c r="BD50" i="17"/>
  <c r="BD46" i="17"/>
  <c r="BD42" i="17"/>
  <c r="AD41" i="17"/>
  <c r="AD43" i="17"/>
  <c r="AD45" i="17"/>
  <c r="AD47" i="17"/>
  <c r="AD49" i="17"/>
  <c r="AD51" i="17"/>
  <c r="AD53" i="17"/>
  <c r="AD55" i="17"/>
  <c r="AD57" i="17"/>
  <c r="AD59" i="17"/>
  <c r="AD61" i="17"/>
  <c r="AD63" i="17"/>
  <c r="AD65" i="17"/>
  <c r="AD67" i="17"/>
  <c r="AD69" i="17"/>
  <c r="AD42" i="17"/>
  <c r="AD44" i="17"/>
  <c r="AD46" i="17"/>
  <c r="AD48" i="17"/>
  <c r="AD50" i="17"/>
  <c r="AD52" i="17"/>
  <c r="AD54" i="17"/>
  <c r="AD56" i="17"/>
  <c r="AD58" i="17"/>
  <c r="AD60" i="17"/>
  <c r="AD62" i="17"/>
  <c r="AD64" i="17"/>
  <c r="AD66" i="17"/>
  <c r="AD68" i="17"/>
  <c r="AD70" i="17"/>
  <c r="BD69" i="17"/>
  <c r="BD65" i="17"/>
  <c r="BD61" i="17"/>
  <c r="BD57" i="17"/>
  <c r="BD53" i="17"/>
  <c r="BD49" i="17"/>
  <c r="BD45" i="17"/>
  <c r="BD41" i="17"/>
  <c r="BD68" i="17"/>
  <c r="BD64" i="17"/>
  <c r="BD60" i="17"/>
  <c r="BD56" i="17"/>
  <c r="BD52" i="17"/>
  <c r="BD48" i="17"/>
  <c r="BD44" i="17"/>
  <c r="BD71" i="17"/>
  <c r="BD63" i="17"/>
  <c r="BD55" i="17"/>
  <c r="BD47" i="17"/>
  <c r="BD70" i="17"/>
  <c r="BD62" i="17"/>
  <c r="AA14" i="30"/>
  <c r="AA45" i="30"/>
  <c r="AA51" i="30"/>
  <c r="AA65" i="30"/>
  <c r="AA68" i="30"/>
  <c r="AA52" i="30"/>
  <c r="AA61" i="30"/>
  <c r="AA73" i="30"/>
  <c r="AA69" i="30"/>
  <c r="AA59" i="30"/>
  <c r="AA64" i="30"/>
  <c r="AA48" i="30"/>
  <c r="AA58" i="30"/>
  <c r="AA54" i="30"/>
  <c r="AA63" i="30"/>
  <c r="AA66" i="30"/>
  <c r="AA46" i="30"/>
  <c r="AA47" i="30"/>
  <c r="AA57" i="30"/>
  <c r="AA53" i="30"/>
  <c r="AA43" i="30"/>
  <c r="AA60" i="30"/>
  <c r="AA44" i="30"/>
  <c r="AA41" i="30"/>
  <c r="AA67" i="30"/>
  <c r="AA49" i="30"/>
  <c r="AA72" i="30"/>
  <c r="AA56" i="30"/>
  <c r="AA42" i="30"/>
  <c r="AA55" i="30"/>
  <c r="AA70" i="30"/>
  <c r="AA50" i="30"/>
  <c r="AA71" i="30"/>
  <c r="AA62" i="30"/>
  <c r="AA24" i="30"/>
  <c r="AA11" i="30"/>
  <c r="AA16" i="30"/>
  <c r="AA28" i="30"/>
  <c r="AA33" i="30"/>
  <c r="AA31" i="30"/>
  <c r="AA35" i="30"/>
  <c r="AA7" i="30"/>
  <c r="AA20" i="30"/>
  <c r="AA30" i="30"/>
  <c r="BD16" i="17"/>
  <c r="BD15" i="17"/>
  <c r="AA8" i="30"/>
  <c r="BD24" i="17"/>
  <c r="BD9" i="17"/>
  <c r="AA15" i="30"/>
  <c r="AA74" i="30"/>
  <c r="AA4" i="30"/>
  <c r="AA22" i="30"/>
  <c r="AA6" i="30"/>
  <c r="AA23" i="30"/>
  <c r="AA12" i="30"/>
  <c r="AA5" i="30"/>
  <c r="AA21" i="30"/>
  <c r="AA13" i="30"/>
  <c r="AA18" i="30"/>
  <c r="BD10" i="17"/>
  <c r="BD34" i="17"/>
  <c r="BD73" i="17"/>
  <c r="BD4" i="17"/>
  <c r="AB74" i="17"/>
  <c r="BD35" i="17"/>
  <c r="BD13" i="17"/>
  <c r="BD12" i="17"/>
  <c r="BD29" i="17"/>
  <c r="BD31" i="17"/>
  <c r="BD14" i="17"/>
  <c r="BD23" i="17"/>
  <c r="BC74" i="17"/>
  <c r="AA9" i="30"/>
  <c r="AA25" i="30"/>
  <c r="AA32" i="30"/>
  <c r="AA36" i="30"/>
  <c r="BD26" i="17"/>
  <c r="AA17" i="30"/>
  <c r="AA34" i="30"/>
  <c r="AA27" i="30"/>
  <c r="AA19" i="30"/>
  <c r="BD37" i="17"/>
  <c r="AD13" i="17"/>
  <c r="AD37" i="17"/>
  <c r="AE3" i="17"/>
  <c r="Z38" i="43" s="1"/>
  <c r="AD8" i="17"/>
  <c r="AD7" i="17"/>
  <c r="AD29" i="17"/>
  <c r="AD6" i="17"/>
  <c r="AD5" i="17"/>
  <c r="AD24" i="17"/>
  <c r="AD36" i="17"/>
  <c r="AD3" i="19"/>
  <c r="AD27" i="17"/>
  <c r="AD9" i="17"/>
  <c r="AD4" i="17"/>
  <c r="AD25" i="17"/>
  <c r="AD28" i="17"/>
  <c r="AD16" i="17"/>
  <c r="AD10" i="17"/>
  <c r="AD30" i="17"/>
  <c r="AD23" i="17"/>
  <c r="AD26" i="17"/>
  <c r="AD20" i="17"/>
  <c r="AD11" i="17"/>
  <c r="AD32" i="17"/>
  <c r="AD31" i="17"/>
  <c r="AD17" i="17"/>
  <c r="AD12" i="17"/>
  <c r="AD33" i="17"/>
  <c r="AD34" i="17"/>
  <c r="AD18" i="17"/>
  <c r="AD15" i="17"/>
  <c r="AD22" i="17"/>
  <c r="AD21" i="17"/>
  <c r="AD19" i="17"/>
  <c r="AD35" i="17"/>
  <c r="AD14" i="17"/>
  <c r="BD18" i="17"/>
  <c r="BD6" i="17"/>
  <c r="BD72" i="17"/>
  <c r="BD21" i="17"/>
  <c r="BD17" i="17"/>
  <c r="BD36" i="17"/>
  <c r="BD33" i="17"/>
  <c r="BD28" i="17"/>
  <c r="BD5" i="17"/>
  <c r="BD11" i="17"/>
  <c r="BD30" i="17"/>
  <c r="BD20" i="17"/>
  <c r="BD25" i="17"/>
  <c r="BD22" i="17"/>
  <c r="BD32" i="17"/>
  <c r="AA29" i="30"/>
  <c r="AA10" i="30"/>
  <c r="AA37" i="30"/>
  <c r="AE3" i="24"/>
  <c r="BG3" i="24" s="1"/>
  <c r="A26" i="18"/>
  <c r="AO2" i="58" l="1"/>
  <c r="BR2" i="58"/>
  <c r="BF3" i="17"/>
  <c r="BF3" i="19" s="1"/>
  <c r="AA119" i="49"/>
  <c r="AA127" i="49" s="1"/>
  <c r="Z121" i="49"/>
  <c r="Z129" i="49" s="1"/>
  <c r="BE34" i="24"/>
  <c r="AC72" i="51"/>
  <c r="BE50" i="24"/>
  <c r="AC73" i="51"/>
  <c r="AB22" i="51"/>
  <c r="AC71" i="51"/>
  <c r="BE55" i="24"/>
  <c r="BE57" i="24"/>
  <c r="BE35" i="24"/>
  <c r="BE28" i="24"/>
  <c r="AB61" i="51"/>
  <c r="BE7" i="24"/>
  <c r="BE70" i="24"/>
  <c r="BE19" i="24"/>
  <c r="AB36" i="51"/>
  <c r="AB35" i="51"/>
  <c r="BE44" i="24"/>
  <c r="BE63" i="24"/>
  <c r="AB67" i="51"/>
  <c r="BE61" i="24"/>
  <c r="BE20" i="24"/>
  <c r="BE65" i="24"/>
  <c r="AB10" i="51"/>
  <c r="BE10" i="24"/>
  <c r="BE24" i="24"/>
  <c r="BE27" i="24"/>
  <c r="AB59" i="51"/>
  <c r="BE42" i="24"/>
  <c r="AB44" i="51"/>
  <c r="AB71" i="51"/>
  <c r="BE60" i="24"/>
  <c r="BE64" i="24"/>
  <c r="AB15" i="51"/>
  <c r="BE5" i="24"/>
  <c r="AB60" i="51"/>
  <c r="AB23" i="51"/>
  <c r="AB65" i="51"/>
  <c r="AB70" i="51"/>
  <c r="BE54" i="24"/>
  <c r="AB27" i="51"/>
  <c r="AB21" i="51"/>
  <c r="BE12" i="24"/>
  <c r="BE49" i="24"/>
  <c r="BE31" i="24"/>
  <c r="BE21" i="24"/>
  <c r="AB14" i="51"/>
  <c r="AB50" i="51"/>
  <c r="AB42" i="51"/>
  <c r="AB62" i="51"/>
  <c r="AB12" i="51"/>
  <c r="BE14" i="24"/>
  <c r="BE18" i="24"/>
  <c r="AB32" i="51"/>
  <c r="BE72" i="24"/>
  <c r="BE67" i="24"/>
  <c r="BE45" i="24"/>
  <c r="BE29" i="24"/>
  <c r="AB7" i="51"/>
  <c r="BE13" i="24"/>
  <c r="BE71" i="24"/>
  <c r="BE36" i="24"/>
  <c r="BE56" i="24"/>
  <c r="BE47" i="24"/>
  <c r="AB11" i="51"/>
  <c r="AB8" i="51"/>
  <c r="BE30" i="24"/>
  <c r="AB5" i="51"/>
  <c r="AB24" i="51"/>
  <c r="BE11" i="24"/>
  <c r="AB19" i="51"/>
  <c r="AB33" i="51"/>
  <c r="AB64" i="51"/>
  <c r="AB45" i="51"/>
  <c r="AB26" i="51"/>
  <c r="AB56" i="51"/>
  <c r="AB18" i="51"/>
  <c r="BE8" i="24"/>
  <c r="BE33" i="24"/>
  <c r="BE43" i="24"/>
  <c r="AB16" i="51"/>
  <c r="BE68" i="24"/>
  <c r="AB73" i="51"/>
  <c r="BE16" i="24"/>
  <c r="AB72" i="51"/>
  <c r="AB47" i="51"/>
  <c r="AB4" i="51"/>
  <c r="AB43" i="51"/>
  <c r="BE4" i="24"/>
  <c r="AB25" i="51"/>
  <c r="BE59" i="24"/>
  <c r="AB29" i="51"/>
  <c r="AB69" i="51"/>
  <c r="AB63" i="51"/>
  <c r="AB37" i="51"/>
  <c r="BE69" i="24"/>
  <c r="BE51" i="24"/>
  <c r="AB66" i="51"/>
  <c r="BE37" i="24"/>
  <c r="BE48" i="24"/>
  <c r="AB31" i="51"/>
  <c r="AB9" i="51"/>
  <c r="AB54" i="51"/>
  <c r="AB52" i="51"/>
  <c r="AB51" i="51"/>
  <c r="BE58" i="24"/>
  <c r="BE73" i="24"/>
  <c r="AB46" i="51"/>
  <c r="BE52" i="24"/>
  <c r="BE41" i="24"/>
  <c r="AB49" i="51"/>
  <c r="AB30" i="51"/>
  <c r="AB48" i="51"/>
  <c r="BE46" i="24"/>
  <c r="AB41" i="51"/>
  <c r="AD39" i="24"/>
  <c r="BE15" i="24"/>
  <c r="BE53" i="24"/>
  <c r="AB53" i="51"/>
  <c r="AD73" i="24"/>
  <c r="BE25" i="24"/>
  <c r="AB55" i="51"/>
  <c r="AB6" i="51"/>
  <c r="BE17" i="24"/>
  <c r="BE26" i="24"/>
  <c r="BE23" i="24"/>
  <c r="AB17" i="51"/>
  <c r="AB28" i="51"/>
  <c r="AB57" i="51"/>
  <c r="BE6" i="24"/>
  <c r="AD72" i="24"/>
  <c r="BE9" i="24"/>
  <c r="AB58" i="51"/>
  <c r="AD38" i="24"/>
  <c r="AB34" i="51"/>
  <c r="AB68" i="51"/>
  <c r="AD16" i="24"/>
  <c r="AC16" i="17"/>
  <c r="AD44" i="24"/>
  <c r="AC44" i="17"/>
  <c r="AD22" i="24"/>
  <c r="AC22" i="17"/>
  <c r="AD58" i="24"/>
  <c r="AC58" i="17"/>
  <c r="AD6" i="24"/>
  <c r="AC6" i="17"/>
  <c r="AD69" i="24"/>
  <c r="AC69" i="17"/>
  <c r="AD29" i="24"/>
  <c r="AC29" i="17"/>
  <c r="AD51" i="24"/>
  <c r="AC51" i="17"/>
  <c r="AD26" i="24"/>
  <c r="AC26" i="17"/>
  <c r="AD7" i="24"/>
  <c r="AC7" i="17"/>
  <c r="AD68" i="24"/>
  <c r="AC68" i="17"/>
  <c r="AD52" i="24"/>
  <c r="AC52" i="17"/>
  <c r="AD65" i="24"/>
  <c r="AC65" i="17"/>
  <c r="AD49" i="24"/>
  <c r="AC49" i="17"/>
  <c r="AD21" i="24"/>
  <c r="AC21" i="17"/>
  <c r="AD13" i="24"/>
  <c r="AC13" i="17"/>
  <c r="AD41" i="24"/>
  <c r="AC41" i="17"/>
  <c r="AD5" i="24"/>
  <c r="AC5" i="17"/>
  <c r="AD42" i="24"/>
  <c r="AC42" i="17"/>
  <c r="AD25" i="24"/>
  <c r="AC25" i="17"/>
  <c r="AD53" i="24"/>
  <c r="AC53" i="17"/>
  <c r="AD4" i="24"/>
  <c r="AC4" i="17"/>
  <c r="AD54" i="24"/>
  <c r="AC54" i="17"/>
  <c r="AD34" i="24"/>
  <c r="AC34" i="17"/>
  <c r="AD9" i="24"/>
  <c r="AC9" i="17"/>
  <c r="AD14" i="24"/>
  <c r="AC14" i="17"/>
  <c r="AD33" i="24"/>
  <c r="AC33" i="17"/>
  <c r="AD23" i="24"/>
  <c r="AC23" i="17"/>
  <c r="AD27" i="24"/>
  <c r="AC27" i="17"/>
  <c r="AD8" i="24"/>
  <c r="AC8" i="17"/>
  <c r="AD66" i="24"/>
  <c r="AC66" i="17"/>
  <c r="AD50" i="24"/>
  <c r="AC50" i="17"/>
  <c r="AD63" i="24"/>
  <c r="AC63" i="17"/>
  <c r="AD47" i="24"/>
  <c r="AC47" i="17"/>
  <c r="AD31" i="24"/>
  <c r="AC31" i="17"/>
  <c r="AD60" i="24"/>
  <c r="AC60" i="17"/>
  <c r="AD28" i="24"/>
  <c r="AC28" i="17"/>
  <c r="AC11" i="17"/>
  <c r="AD18" i="24"/>
  <c r="AC18" i="17"/>
  <c r="AD70" i="24"/>
  <c r="AC70" i="17"/>
  <c r="AD12" i="24"/>
  <c r="AC12" i="17"/>
  <c r="AD64" i="24"/>
  <c r="AC64" i="17"/>
  <c r="AD48" i="24"/>
  <c r="AC48" i="17"/>
  <c r="AD61" i="24"/>
  <c r="AC61" i="17"/>
  <c r="AD45" i="24"/>
  <c r="AC45" i="17"/>
  <c r="AD24" i="24"/>
  <c r="AC24" i="17"/>
  <c r="AD57" i="24"/>
  <c r="AC57" i="17"/>
  <c r="AD32" i="24"/>
  <c r="AC32" i="17"/>
  <c r="AD55" i="24"/>
  <c r="AC55" i="17"/>
  <c r="AD15" i="24"/>
  <c r="AC15" i="17"/>
  <c r="AD56" i="24"/>
  <c r="AC56" i="17"/>
  <c r="AD20" i="24"/>
  <c r="AC20" i="17"/>
  <c r="AD67" i="24"/>
  <c r="AC67" i="17"/>
  <c r="AD35" i="24"/>
  <c r="AC35" i="17"/>
  <c r="AD30" i="24"/>
  <c r="AC30" i="17"/>
  <c r="AD19" i="24"/>
  <c r="AC19" i="17"/>
  <c r="AC17" i="17"/>
  <c r="AD10" i="24"/>
  <c r="AC10" i="17"/>
  <c r="AD36" i="24"/>
  <c r="AC36" i="17"/>
  <c r="AD37" i="24"/>
  <c r="AC37" i="17"/>
  <c r="AD62" i="24"/>
  <c r="AC62" i="17"/>
  <c r="AD46" i="24"/>
  <c r="AC46" i="17"/>
  <c r="AD59" i="24"/>
  <c r="AC59" i="17"/>
  <c r="AD43" i="24"/>
  <c r="AC43" i="17"/>
  <c r="BG60" i="23"/>
  <c r="BG33" i="23"/>
  <c r="BG56" i="23"/>
  <c r="E37" i="66"/>
  <c r="E36" i="66"/>
  <c r="BG52" i="23"/>
  <c r="AB74" i="24"/>
  <c r="BG28" i="23"/>
  <c r="BG63" i="23"/>
  <c r="BG59" i="23"/>
  <c r="BG18" i="23"/>
  <c r="BG62" i="23"/>
  <c r="BG27" i="23"/>
  <c r="BG41" i="23"/>
  <c r="E38" i="66"/>
  <c r="AD71" i="24"/>
  <c r="AD17" i="24"/>
  <c r="AD11" i="24"/>
  <c r="BG49" i="23"/>
  <c r="BG22" i="23"/>
  <c r="BG51" i="23"/>
  <c r="BG35" i="23"/>
  <c r="BG68" i="23"/>
  <c r="BG55" i="23"/>
  <c r="BG17" i="23"/>
  <c r="BG46" i="23"/>
  <c r="BG25" i="23"/>
  <c r="BG65" i="23"/>
  <c r="BG57" i="23"/>
  <c r="BG24" i="23"/>
  <c r="BG64" i="23"/>
  <c r="AC74" i="23"/>
  <c r="BF74" i="23" s="1"/>
  <c r="AB32" i="30"/>
  <c r="AD74" i="17"/>
  <c r="BG20" i="23"/>
  <c r="BG37" i="23"/>
  <c r="BG34" i="23"/>
  <c r="AA81" i="49"/>
  <c r="BG48" i="23"/>
  <c r="BG54" i="23"/>
  <c r="AA37" i="55"/>
  <c r="AA38" i="55"/>
  <c r="BG42" i="23"/>
  <c r="BG71" i="23"/>
  <c r="BG58" i="23"/>
  <c r="BG16" i="23"/>
  <c r="BG36" i="23"/>
  <c r="AA82" i="49"/>
  <c r="BG6" i="23"/>
  <c r="AA39" i="56"/>
  <c r="BG14" i="23"/>
  <c r="BG19" i="23"/>
  <c r="AA38" i="56"/>
  <c r="BG5" i="23"/>
  <c r="BG4" i="23"/>
  <c r="AA37" i="56"/>
  <c r="AE74" i="23"/>
  <c r="BG23" i="23"/>
  <c r="AA123" i="46"/>
  <c r="AA96" i="46"/>
  <c r="AA108" i="46"/>
  <c r="BG9" i="23"/>
  <c r="BG26" i="23"/>
  <c r="BG67" i="23"/>
  <c r="BG44" i="23"/>
  <c r="BG73" i="23"/>
  <c r="BG61" i="23"/>
  <c r="AF3" i="25"/>
  <c r="BG12" i="23"/>
  <c r="AA95" i="46"/>
  <c r="BG11" i="23"/>
  <c r="AA125" i="46"/>
  <c r="BG15" i="23"/>
  <c r="AA109" i="46"/>
  <c r="BG31" i="23"/>
  <c r="AA65" i="49"/>
  <c r="BG50" i="23"/>
  <c r="BG66" i="23"/>
  <c r="BG45" i="23"/>
  <c r="BG43" i="23"/>
  <c r="BG47" i="23"/>
  <c r="BG53" i="23"/>
  <c r="AA36" i="55"/>
  <c r="BG72" i="23"/>
  <c r="BG29" i="23"/>
  <c r="AA110" i="46"/>
  <c r="BG21" i="23"/>
  <c r="BG8" i="23"/>
  <c r="AA80" i="49"/>
  <c r="BG32" i="23"/>
  <c r="BG13" i="23"/>
  <c r="AA66" i="49"/>
  <c r="BG30" i="23"/>
  <c r="AA79" i="49"/>
  <c r="AF40" i="23"/>
  <c r="BH40" i="23" s="1"/>
  <c r="AF71" i="23"/>
  <c r="AF10" i="23"/>
  <c r="AF72" i="23"/>
  <c r="AF69" i="23"/>
  <c r="AF51" i="23"/>
  <c r="AF55" i="23"/>
  <c r="AF43" i="23"/>
  <c r="AF36" i="23"/>
  <c r="AF47" i="23"/>
  <c r="AF23" i="23"/>
  <c r="AF52" i="23"/>
  <c r="AF46" i="23"/>
  <c r="AF29" i="23"/>
  <c r="AF4" i="23"/>
  <c r="AF20" i="23"/>
  <c r="AF54" i="23"/>
  <c r="AF14" i="23"/>
  <c r="AF27" i="23"/>
  <c r="AF64" i="23"/>
  <c r="AF70" i="23"/>
  <c r="AF8" i="23"/>
  <c r="AF17" i="23"/>
  <c r="AF5" i="23"/>
  <c r="AF34" i="23"/>
  <c r="AF32" i="23"/>
  <c r="AF61" i="23"/>
  <c r="AF26" i="23"/>
  <c r="AF49" i="23"/>
  <c r="AF50" i="23"/>
  <c r="AF57" i="23"/>
  <c r="AF7" i="23"/>
  <c r="BH7" i="23" s="1"/>
  <c r="AF65" i="23"/>
  <c r="AF68" i="23"/>
  <c r="AF67" i="23"/>
  <c r="AG3" i="23"/>
  <c r="AF18" i="23"/>
  <c r="AF66" i="23"/>
  <c r="AF73" i="23"/>
  <c r="AF13" i="23"/>
  <c r="AF56" i="23"/>
  <c r="AF24" i="23"/>
  <c r="AF9" i="23"/>
  <c r="AF60" i="23"/>
  <c r="AF16" i="23"/>
  <c r="AF25" i="23"/>
  <c r="AF21" i="23"/>
  <c r="AF44" i="23"/>
  <c r="AF48" i="23"/>
  <c r="AF39" i="23"/>
  <c r="BH39" i="23" s="1"/>
  <c r="AF45" i="23"/>
  <c r="AF41" i="23"/>
  <c r="AF63" i="23"/>
  <c r="AF15" i="23"/>
  <c r="AF19" i="23"/>
  <c r="AF59" i="23"/>
  <c r="AF37" i="23"/>
  <c r="AF38" i="23"/>
  <c r="BH38" i="23" s="1"/>
  <c r="AF12" i="23"/>
  <c r="AF22" i="23"/>
  <c r="AF62" i="23"/>
  <c r="AF33" i="23"/>
  <c r="AF28" i="23"/>
  <c r="AF42" i="23"/>
  <c r="AF11" i="23"/>
  <c r="AF53" i="23"/>
  <c r="AF6" i="23"/>
  <c r="AF31" i="23"/>
  <c r="AF35" i="23"/>
  <c r="AF58" i="23"/>
  <c r="AF30" i="23"/>
  <c r="AA40" i="56"/>
  <c r="BG7" i="23"/>
  <c r="BG10" i="23"/>
  <c r="AA124" i="46"/>
  <c r="BG70" i="23"/>
  <c r="BG69" i="23"/>
  <c r="AE42" i="17"/>
  <c r="AE44" i="17"/>
  <c r="AE46" i="17"/>
  <c r="AE48" i="17"/>
  <c r="AE50" i="17"/>
  <c r="AE52" i="17"/>
  <c r="AE54" i="17"/>
  <c r="AE56" i="17"/>
  <c r="AE41" i="17"/>
  <c r="AE43" i="17"/>
  <c r="AE45" i="17"/>
  <c r="AE47" i="17"/>
  <c r="AE49" i="17"/>
  <c r="AE51" i="17"/>
  <c r="AE53" i="17"/>
  <c r="AE55" i="17"/>
  <c r="AE57" i="17"/>
  <c r="AE58" i="17"/>
  <c r="AE60" i="17"/>
  <c r="AE62" i="17"/>
  <c r="AE64" i="17"/>
  <c r="AE66" i="17"/>
  <c r="AE68" i="17"/>
  <c r="AE70" i="17"/>
  <c r="AE40" i="17"/>
  <c r="BF40" i="17" s="1"/>
  <c r="AE59" i="17"/>
  <c r="AE71" i="17"/>
  <c r="AE61" i="17"/>
  <c r="AE63" i="17"/>
  <c r="AE65" i="17"/>
  <c r="AE67" i="17"/>
  <c r="AE69" i="17"/>
  <c r="AE39" i="17"/>
  <c r="AE73" i="17"/>
  <c r="AE38" i="17"/>
  <c r="AE72" i="17"/>
  <c r="AB48" i="30"/>
  <c r="AB73" i="30"/>
  <c r="AB57" i="30"/>
  <c r="AB41" i="30"/>
  <c r="AB60" i="30"/>
  <c r="AB46" i="30"/>
  <c r="AB72" i="30"/>
  <c r="AB61" i="30"/>
  <c r="AB45" i="30"/>
  <c r="AB52" i="30"/>
  <c r="AB51" i="30"/>
  <c r="AB66" i="30"/>
  <c r="AB55" i="30"/>
  <c r="AB70" i="30"/>
  <c r="AB68" i="30"/>
  <c r="AB59" i="30"/>
  <c r="AB44" i="30"/>
  <c r="AB56" i="30"/>
  <c r="AB65" i="30"/>
  <c r="AB49" i="30"/>
  <c r="AB47" i="30"/>
  <c r="AB42" i="30"/>
  <c r="AB64" i="30"/>
  <c r="AB69" i="30"/>
  <c r="AB53" i="30"/>
  <c r="AB63" i="30"/>
  <c r="AB62" i="30"/>
  <c r="AB67" i="30"/>
  <c r="AB50" i="30"/>
  <c r="AB71" i="30"/>
  <c r="AB54" i="30"/>
  <c r="AB43" i="30"/>
  <c r="AB58" i="30"/>
  <c r="AB37" i="30"/>
  <c r="AB25" i="30"/>
  <c r="AB31" i="30"/>
  <c r="AB30" i="30"/>
  <c r="AB11" i="30"/>
  <c r="AB24" i="30"/>
  <c r="AB10" i="30"/>
  <c r="AB4" i="30"/>
  <c r="AB23" i="30"/>
  <c r="AB13" i="30"/>
  <c r="AB9" i="30"/>
  <c r="AB28" i="30"/>
  <c r="AB26" i="30"/>
  <c r="AB22" i="30"/>
  <c r="AB74" i="30"/>
  <c r="AB20" i="30"/>
  <c r="AB14" i="30"/>
  <c r="BD74" i="24"/>
  <c r="BD74" i="17"/>
  <c r="AB35" i="30"/>
  <c r="AB6" i="30"/>
  <c r="AB19" i="30"/>
  <c r="AB7" i="30"/>
  <c r="AB29" i="30"/>
  <c r="AB17" i="30"/>
  <c r="AB36" i="30"/>
  <c r="AB15" i="30"/>
  <c r="AB27" i="30"/>
  <c r="AB16" i="30"/>
  <c r="AB12" i="30"/>
  <c r="AB8" i="30"/>
  <c r="AB34" i="30"/>
  <c r="AB33" i="30"/>
  <c r="AB21" i="30"/>
  <c r="AB18" i="30"/>
  <c r="AE3" i="19"/>
  <c r="AE36" i="17"/>
  <c r="AE24" i="17"/>
  <c r="AE25" i="17"/>
  <c r="AE14" i="17"/>
  <c r="AE26" i="17"/>
  <c r="AE6" i="17"/>
  <c r="AE28" i="17"/>
  <c r="AE16" i="17"/>
  <c r="AE23" i="17"/>
  <c r="AE37" i="17"/>
  <c r="AE35" i="17"/>
  <c r="AE18" i="17"/>
  <c r="AE13" i="17"/>
  <c r="AE5" i="17"/>
  <c r="AE20" i="17"/>
  <c r="AE31" i="17"/>
  <c r="AE17" i="17"/>
  <c r="AE4" i="17"/>
  <c r="BF4" i="17" s="1"/>
  <c r="AE7" i="17"/>
  <c r="AE9" i="17"/>
  <c r="AE29" i="17"/>
  <c r="AE19" i="17"/>
  <c r="AE22" i="17"/>
  <c r="AE12" i="17"/>
  <c r="AE15" i="17"/>
  <c r="AE33" i="17"/>
  <c r="AE8" i="17"/>
  <c r="AE32" i="17"/>
  <c r="AF3" i="17"/>
  <c r="AA38" i="43" s="1"/>
  <c r="AE11" i="17"/>
  <c r="AE30" i="17"/>
  <c r="AE21" i="17"/>
  <c r="AE10" i="17"/>
  <c r="AE27" i="17"/>
  <c r="AE34" i="17"/>
  <c r="AB5" i="30"/>
  <c r="AF3" i="24"/>
  <c r="BH3" i="24" s="1"/>
  <c r="A27" i="18"/>
  <c r="AP2" i="58" l="1"/>
  <c r="BS2" i="58"/>
  <c r="BH3" i="25"/>
  <c r="BG3" i="17"/>
  <c r="BG3" i="19" s="1"/>
  <c r="BI3" i="23"/>
  <c r="AB119" i="49"/>
  <c r="AA121" i="49"/>
  <c r="AA129" i="49" s="1"/>
  <c r="BE46" i="17"/>
  <c r="BE10" i="17"/>
  <c r="BE28" i="17"/>
  <c r="BE63" i="17"/>
  <c r="BE27" i="17"/>
  <c r="BE9" i="17"/>
  <c r="BE53" i="17"/>
  <c r="BE41" i="17"/>
  <c r="BE65" i="17"/>
  <c r="BE26" i="17"/>
  <c r="BE6" i="17"/>
  <c r="BE16" i="17"/>
  <c r="BE67" i="17"/>
  <c r="BE55" i="17"/>
  <c r="BE45" i="17"/>
  <c r="BE12" i="17"/>
  <c r="BE62" i="17"/>
  <c r="BE17" i="17"/>
  <c r="BE60" i="17"/>
  <c r="BE50" i="17"/>
  <c r="BE23" i="17"/>
  <c r="BE34" i="17"/>
  <c r="BE25" i="17"/>
  <c r="BE13" i="17"/>
  <c r="BE52" i="17"/>
  <c r="BE51" i="17"/>
  <c r="BE58" i="17"/>
  <c r="BE19" i="17"/>
  <c r="BE20" i="17"/>
  <c r="BE32" i="17"/>
  <c r="BE61" i="17"/>
  <c r="BE70" i="17"/>
  <c r="BE43" i="17"/>
  <c r="BE37" i="17"/>
  <c r="BE31" i="17"/>
  <c r="BE66" i="17"/>
  <c r="BE33" i="17"/>
  <c r="BE54" i="17"/>
  <c r="BE42" i="17"/>
  <c r="BE21" i="17"/>
  <c r="BE68" i="17"/>
  <c r="BE29" i="17"/>
  <c r="BE22" i="17"/>
  <c r="BE30" i="17"/>
  <c r="BE56" i="17"/>
  <c r="BE57" i="17"/>
  <c r="BE48" i="17"/>
  <c r="BE18" i="17"/>
  <c r="BE59" i="17"/>
  <c r="BE36" i="17"/>
  <c r="BE47" i="17"/>
  <c r="BE8" i="17"/>
  <c r="BE14" i="17"/>
  <c r="BE4" i="17"/>
  <c r="BE5" i="17"/>
  <c r="BE49" i="17"/>
  <c r="BE7" i="17"/>
  <c r="BE69" i="17"/>
  <c r="BE44" i="17"/>
  <c r="BE35" i="17"/>
  <c r="BE15" i="17"/>
  <c r="BE24" i="17"/>
  <c r="BE64" i="17"/>
  <c r="BE11" i="17"/>
  <c r="BF38" i="17"/>
  <c r="BF71" i="17"/>
  <c r="AC74" i="17"/>
  <c r="BH10" i="23"/>
  <c r="AC10" i="24"/>
  <c r="BF10" i="24" s="1"/>
  <c r="AE71" i="24"/>
  <c r="AE60" i="24"/>
  <c r="AE45" i="24"/>
  <c r="AE46" i="24"/>
  <c r="AE29" i="24"/>
  <c r="BG29" i="24" s="1"/>
  <c r="AE13" i="24"/>
  <c r="AE26" i="24"/>
  <c r="AE73" i="24"/>
  <c r="AE59" i="24"/>
  <c r="AE58" i="24"/>
  <c r="AE43" i="24"/>
  <c r="AE44" i="24"/>
  <c r="AC62" i="24"/>
  <c r="BF62" i="24" s="1"/>
  <c r="AC17" i="24"/>
  <c r="BF17" i="24" s="1"/>
  <c r="AC67" i="24"/>
  <c r="BF67" i="24" s="1"/>
  <c r="AC55" i="24"/>
  <c r="BF55" i="24" s="1"/>
  <c r="AC45" i="24"/>
  <c r="BF45" i="24" s="1"/>
  <c r="AC12" i="24"/>
  <c r="BF12" i="24" s="1"/>
  <c r="AC28" i="24"/>
  <c r="BF28" i="24" s="1"/>
  <c r="AC63" i="24"/>
  <c r="BF63" i="24" s="1"/>
  <c r="AC27" i="24"/>
  <c r="BF27" i="24" s="1"/>
  <c r="AC9" i="24"/>
  <c r="BF9" i="24" s="1"/>
  <c r="AC53" i="24"/>
  <c r="BF53" i="24" s="1"/>
  <c r="AC41" i="24"/>
  <c r="BF41" i="24" s="1"/>
  <c r="AC65" i="24"/>
  <c r="BF65" i="24" s="1"/>
  <c r="AC26" i="24"/>
  <c r="BF26" i="24" s="1"/>
  <c r="AC6" i="24"/>
  <c r="BF6" i="24" s="1"/>
  <c r="AC16" i="24"/>
  <c r="BF16" i="24" s="1"/>
  <c r="AE6" i="24"/>
  <c r="AE18" i="24"/>
  <c r="AE42" i="24"/>
  <c r="BG42" i="24" s="1"/>
  <c r="AE34" i="24"/>
  <c r="AE8" i="24"/>
  <c r="AE7" i="24"/>
  <c r="AE35" i="24"/>
  <c r="AE25" i="24"/>
  <c r="AE69" i="24"/>
  <c r="AE70" i="24"/>
  <c r="AE55" i="24"/>
  <c r="AE56" i="24"/>
  <c r="AC43" i="24"/>
  <c r="BF43" i="24" s="1"/>
  <c r="AC37" i="24"/>
  <c r="BF37" i="24" s="1"/>
  <c r="AC19" i="24"/>
  <c r="BF19" i="24" s="1"/>
  <c r="AC20" i="24"/>
  <c r="BF20" i="24" s="1"/>
  <c r="AC32" i="24"/>
  <c r="BF32" i="24" s="1"/>
  <c r="AC61" i="24"/>
  <c r="BF61" i="24" s="1"/>
  <c r="AC70" i="24"/>
  <c r="BF70" i="24" s="1"/>
  <c r="AC60" i="24"/>
  <c r="BF60" i="24" s="1"/>
  <c r="AC50" i="24"/>
  <c r="BF50" i="24" s="1"/>
  <c r="AC23" i="24"/>
  <c r="BF23" i="24" s="1"/>
  <c r="AC34" i="24"/>
  <c r="BF34" i="24" s="1"/>
  <c r="AC25" i="24"/>
  <c r="BF25" i="24" s="1"/>
  <c r="AC13" i="24"/>
  <c r="BF13" i="24" s="1"/>
  <c r="AC52" i="24"/>
  <c r="BF52" i="24" s="1"/>
  <c r="AC51" i="24"/>
  <c r="BF51" i="24" s="1"/>
  <c r="AC58" i="24"/>
  <c r="BF58" i="24" s="1"/>
  <c r="AE5" i="24"/>
  <c r="AE14" i="24"/>
  <c r="AE4" i="24"/>
  <c r="AE37" i="24"/>
  <c r="AE24" i="24"/>
  <c r="AE67" i="24"/>
  <c r="AE68" i="24"/>
  <c r="AE53" i="24"/>
  <c r="AE54" i="24"/>
  <c r="AE32" i="24"/>
  <c r="BF39" i="17"/>
  <c r="AE10" i="24"/>
  <c r="AE23" i="24"/>
  <c r="AE65" i="24"/>
  <c r="AE66" i="24"/>
  <c r="AE51" i="24"/>
  <c r="AE52" i="24"/>
  <c r="AC59" i="24"/>
  <c r="BF59" i="24" s="1"/>
  <c r="AC36" i="24"/>
  <c r="BF36" i="24" s="1"/>
  <c r="AC30" i="24"/>
  <c r="BF30" i="24" s="1"/>
  <c r="AC56" i="24"/>
  <c r="BF56" i="24" s="1"/>
  <c r="AC57" i="24"/>
  <c r="BF57" i="24" s="1"/>
  <c r="AC48" i="24"/>
  <c r="BF48" i="24" s="1"/>
  <c r="AC18" i="24"/>
  <c r="BF18" i="24" s="1"/>
  <c r="AC31" i="24"/>
  <c r="BF31" i="24" s="1"/>
  <c r="AC66" i="24"/>
  <c r="BF66" i="24" s="1"/>
  <c r="AC33" i="24"/>
  <c r="BF33" i="24" s="1"/>
  <c r="AC54" i="24"/>
  <c r="BF54" i="24" s="1"/>
  <c r="AC42" i="24"/>
  <c r="BF42" i="24" s="1"/>
  <c r="AC21" i="24"/>
  <c r="BF21" i="24" s="1"/>
  <c r="AC68" i="24"/>
  <c r="BF68" i="24" s="1"/>
  <c r="AC29" i="24"/>
  <c r="BF29" i="24" s="1"/>
  <c r="AC22" i="24"/>
  <c r="BF22" i="24" s="1"/>
  <c r="AE11" i="24"/>
  <c r="AE40" i="24"/>
  <c r="BG40" i="24" s="1"/>
  <c r="AE27" i="24"/>
  <c r="AE17" i="24"/>
  <c r="AE21" i="24"/>
  <c r="AE31" i="24"/>
  <c r="AD31" i="51" s="1"/>
  <c r="AE63" i="24"/>
  <c r="AE49" i="24"/>
  <c r="AE50" i="24"/>
  <c r="AE19" i="24"/>
  <c r="AE9" i="24"/>
  <c r="AE57" i="24"/>
  <c r="AE41" i="24"/>
  <c r="AE33" i="24"/>
  <c r="AE15" i="24"/>
  <c r="AE36" i="24"/>
  <c r="AD36" i="51" s="1"/>
  <c r="AE12" i="24"/>
  <c r="AE16" i="24"/>
  <c r="AE64" i="24"/>
  <c r="AE30" i="24"/>
  <c r="AE22" i="24"/>
  <c r="AE20" i="24"/>
  <c r="AE28" i="24"/>
  <c r="AE72" i="24"/>
  <c r="AE61" i="24"/>
  <c r="AE62" i="24"/>
  <c r="AE47" i="24"/>
  <c r="AE48" i="24"/>
  <c r="AC46" i="24"/>
  <c r="BF46" i="24" s="1"/>
  <c r="AC35" i="24"/>
  <c r="BF35" i="24" s="1"/>
  <c r="AC15" i="24"/>
  <c r="BF15" i="24" s="1"/>
  <c r="AC24" i="24"/>
  <c r="BF24" i="24" s="1"/>
  <c r="AC64" i="24"/>
  <c r="BF64" i="24" s="1"/>
  <c r="AC11" i="24"/>
  <c r="BF11" i="24" s="1"/>
  <c r="AC47" i="24"/>
  <c r="BF47" i="24" s="1"/>
  <c r="AC8" i="24"/>
  <c r="BF8" i="24" s="1"/>
  <c r="AC14" i="24"/>
  <c r="BF14" i="24" s="1"/>
  <c r="AC4" i="24"/>
  <c r="BF4" i="24" s="1"/>
  <c r="AC5" i="24"/>
  <c r="BF5" i="24" s="1"/>
  <c r="AC49" i="24"/>
  <c r="BF49" i="24" s="1"/>
  <c r="AC7" i="24"/>
  <c r="BF7" i="24" s="1"/>
  <c r="AC69" i="24"/>
  <c r="BF69" i="24" s="1"/>
  <c r="AC44" i="24"/>
  <c r="BF44" i="24" s="1"/>
  <c r="AE38" i="24"/>
  <c r="AE39" i="24"/>
  <c r="BH16" i="23"/>
  <c r="BH41" i="23"/>
  <c r="BH64" i="23"/>
  <c r="BH23" i="23"/>
  <c r="F36" i="66"/>
  <c r="BH68" i="23"/>
  <c r="F38" i="66"/>
  <c r="BH13" i="23"/>
  <c r="AB40" i="56"/>
  <c r="AB38" i="56"/>
  <c r="BH20" i="23"/>
  <c r="AD74" i="24"/>
  <c r="AB39" i="56"/>
  <c r="BH27" i="23"/>
  <c r="F37" i="66"/>
  <c r="BH37" i="23"/>
  <c r="BH28" i="23"/>
  <c r="BH19" i="23"/>
  <c r="BH17" i="23"/>
  <c r="BH4" i="23"/>
  <c r="BG74" i="23"/>
  <c r="BH35" i="23"/>
  <c r="BH22" i="23"/>
  <c r="BH26" i="23"/>
  <c r="BH24" i="23"/>
  <c r="BH14" i="23"/>
  <c r="BH70" i="23"/>
  <c r="BH33" i="23"/>
  <c r="BH25" i="23"/>
  <c r="BH8" i="23"/>
  <c r="BH29" i="23"/>
  <c r="BH69" i="23"/>
  <c r="BH65" i="23"/>
  <c r="BH56" i="23"/>
  <c r="AB65" i="49"/>
  <c r="AB36" i="55"/>
  <c r="BH53" i="23"/>
  <c r="BH42" i="23"/>
  <c r="BH15" i="23"/>
  <c r="AB109" i="46"/>
  <c r="BH60" i="23"/>
  <c r="BH66" i="23"/>
  <c r="AG40" i="23"/>
  <c r="BI40" i="23" s="1"/>
  <c r="AG63" i="23"/>
  <c r="AG73" i="23"/>
  <c r="AG62" i="23"/>
  <c r="AG57" i="23"/>
  <c r="AG61" i="23"/>
  <c r="AG41" i="23"/>
  <c r="AG44" i="23"/>
  <c r="AG54" i="23"/>
  <c r="AG38" i="23"/>
  <c r="BI38" i="23" s="1"/>
  <c r="AG58" i="23"/>
  <c r="AG39" i="23"/>
  <c r="BI39" i="23" s="1"/>
  <c r="AG42" i="23"/>
  <c r="AG71" i="23"/>
  <c r="AG60" i="23"/>
  <c r="AG49" i="23"/>
  <c r="AG43" i="23"/>
  <c r="AG52" i="23"/>
  <c r="AG11" i="23"/>
  <c r="AG16" i="23"/>
  <c r="AG20" i="23"/>
  <c r="AG24" i="23"/>
  <c r="AG28" i="23"/>
  <c r="AG32" i="23"/>
  <c r="AG36" i="23"/>
  <c r="AG4" i="23"/>
  <c r="AG7" i="23"/>
  <c r="AG13" i="23"/>
  <c r="AG17" i="23"/>
  <c r="AG21" i="23"/>
  <c r="AG25" i="23"/>
  <c r="AG29" i="23"/>
  <c r="AG33" i="23"/>
  <c r="AG37" i="23"/>
  <c r="AG10" i="23"/>
  <c r="AG12" i="23"/>
  <c r="AG14" i="23"/>
  <c r="AG18" i="23"/>
  <c r="AG22" i="23"/>
  <c r="AG26" i="23"/>
  <c r="AG30" i="23"/>
  <c r="AG34" i="23"/>
  <c r="AG5" i="23"/>
  <c r="AG9" i="23"/>
  <c r="AG15" i="23"/>
  <c r="AG19" i="23"/>
  <c r="AG27" i="23"/>
  <c r="AG31" i="23"/>
  <c r="AG35" i="23"/>
  <c r="AG8" i="23"/>
  <c r="AH3" i="23"/>
  <c r="AG65" i="23"/>
  <c r="AG66" i="23"/>
  <c r="AG67" i="23"/>
  <c r="AG72" i="23"/>
  <c r="AG68" i="23"/>
  <c r="AG47" i="23"/>
  <c r="AG70" i="23"/>
  <c r="AG64" i="23"/>
  <c r="AG45" i="23"/>
  <c r="AG48" i="23"/>
  <c r="AG53" i="23"/>
  <c r="AG46" i="23"/>
  <c r="AG55" i="23"/>
  <c r="AG69" i="23"/>
  <c r="AG50" i="23"/>
  <c r="AG56" i="23"/>
  <c r="AG59" i="23"/>
  <c r="AG51" i="23"/>
  <c r="AG23" i="23"/>
  <c r="AG6" i="23"/>
  <c r="AB80" i="49"/>
  <c r="BH32" i="23"/>
  <c r="BH47" i="23"/>
  <c r="BH43" i="23"/>
  <c r="BH50" i="23"/>
  <c r="AG3" i="25"/>
  <c r="BH61" i="23"/>
  <c r="BH46" i="23"/>
  <c r="BH59" i="23"/>
  <c r="BH52" i="23"/>
  <c r="BH51" i="23"/>
  <c r="BH44" i="23"/>
  <c r="BH67" i="23"/>
  <c r="BH5" i="23"/>
  <c r="BH6" i="23"/>
  <c r="AB66" i="49"/>
  <c r="BH30" i="23"/>
  <c r="AB79" i="49"/>
  <c r="BH11" i="23"/>
  <c r="AB125" i="46"/>
  <c r="BH62" i="23"/>
  <c r="BH12" i="23"/>
  <c r="AB95" i="46"/>
  <c r="BH45" i="23"/>
  <c r="BH21" i="23"/>
  <c r="AB110" i="46"/>
  <c r="BH9" i="23"/>
  <c r="AB123" i="46"/>
  <c r="AB96" i="46"/>
  <c r="AB108" i="46"/>
  <c r="BH73" i="23"/>
  <c r="BH18" i="23"/>
  <c r="AB81" i="49"/>
  <c r="AB37" i="55"/>
  <c r="BH54" i="23"/>
  <c r="AB37" i="56"/>
  <c r="AF74" i="23"/>
  <c r="AB82" i="49"/>
  <c r="AB38" i="55"/>
  <c r="BH55" i="23"/>
  <c r="AB124" i="46"/>
  <c r="BH72" i="23"/>
  <c r="BH57" i="23"/>
  <c r="BH31" i="23"/>
  <c r="BH63" i="23"/>
  <c r="BH36" i="23"/>
  <c r="BH58" i="23"/>
  <c r="BH71" i="23"/>
  <c r="BH49" i="23"/>
  <c r="BH48" i="23"/>
  <c r="BH34" i="23"/>
  <c r="BF69" i="17"/>
  <c r="BF65" i="17"/>
  <c r="BF61" i="17"/>
  <c r="BF59" i="17"/>
  <c r="BF70" i="17"/>
  <c r="BF66" i="17"/>
  <c r="BF62" i="17"/>
  <c r="BF58" i="17"/>
  <c r="BF55" i="17"/>
  <c r="BF51" i="17"/>
  <c r="BF47" i="17"/>
  <c r="BF43" i="17"/>
  <c r="BF56" i="17"/>
  <c r="BF52" i="17"/>
  <c r="BF48" i="17"/>
  <c r="BF44" i="17"/>
  <c r="AF41" i="17"/>
  <c r="AF43" i="17"/>
  <c r="AF45" i="17"/>
  <c r="AF47" i="17"/>
  <c r="AF49" i="17"/>
  <c r="AF51" i="17"/>
  <c r="AF53" i="17"/>
  <c r="AF55" i="17"/>
  <c r="AF57" i="17"/>
  <c r="AF42" i="17"/>
  <c r="AF44" i="17"/>
  <c r="AF46" i="17"/>
  <c r="AF48" i="17"/>
  <c r="AF50" i="17"/>
  <c r="AF52" i="17"/>
  <c r="AF54" i="17"/>
  <c r="AF56" i="17"/>
  <c r="AF59" i="17"/>
  <c r="AF61" i="17"/>
  <c r="AF63" i="17"/>
  <c r="AF65" i="17"/>
  <c r="AF67" i="17"/>
  <c r="AF69" i="17"/>
  <c r="AF71" i="17"/>
  <c r="AF58" i="17"/>
  <c r="AF60" i="17"/>
  <c r="AF62" i="17"/>
  <c r="AF64" i="17"/>
  <c r="AF66" i="17"/>
  <c r="AF68" i="17"/>
  <c r="AF70" i="17"/>
  <c r="AF40" i="17"/>
  <c r="AF73" i="17"/>
  <c r="AF32" i="17"/>
  <c r="AF4" i="17"/>
  <c r="AF8" i="17"/>
  <c r="AF18" i="17"/>
  <c r="AF72" i="17"/>
  <c r="AF34" i="17"/>
  <c r="AF37" i="17"/>
  <c r="AF24" i="17"/>
  <c r="AF29" i="17"/>
  <c r="AF28" i="17"/>
  <c r="AF20" i="17"/>
  <c r="AF35" i="17"/>
  <c r="AF14" i="17"/>
  <c r="AF30" i="17"/>
  <c r="AF23" i="17"/>
  <c r="AF7" i="17"/>
  <c r="AF13" i="17"/>
  <c r="AF25" i="17"/>
  <c r="AF36" i="17"/>
  <c r="AF9" i="17"/>
  <c r="AF11" i="17"/>
  <c r="AF17" i="17"/>
  <c r="AF16" i="17"/>
  <c r="AF31" i="17"/>
  <c r="AF12" i="17"/>
  <c r="AF38" i="17"/>
  <c r="AF33" i="17"/>
  <c r="AF39" i="17"/>
  <c r="AF6" i="17"/>
  <c r="AF22" i="17"/>
  <c r="AF15" i="17"/>
  <c r="AF21" i="17"/>
  <c r="AF5" i="17"/>
  <c r="AF26" i="17"/>
  <c r="AF27" i="17"/>
  <c r="AF19" i="17"/>
  <c r="AF10" i="17"/>
  <c r="BF67" i="17"/>
  <c r="BF63" i="17"/>
  <c r="BF68" i="17"/>
  <c r="BF64" i="17"/>
  <c r="BF60" i="17"/>
  <c r="BF57" i="17"/>
  <c r="BF53" i="17"/>
  <c r="BF49" i="17"/>
  <c r="BF45" i="17"/>
  <c r="BF41" i="17"/>
  <c r="BF54" i="17"/>
  <c r="BF50" i="17"/>
  <c r="BF46" i="17"/>
  <c r="BF42" i="17"/>
  <c r="BF27" i="17"/>
  <c r="BF18" i="17"/>
  <c r="BF6" i="17"/>
  <c r="AC74" i="30"/>
  <c r="BF34" i="17"/>
  <c r="BF11" i="17"/>
  <c r="AF3" i="19"/>
  <c r="AG3" i="17"/>
  <c r="AB38" i="43" s="1"/>
  <c r="BF15" i="17"/>
  <c r="BF12" i="17"/>
  <c r="BF73" i="17"/>
  <c r="BF17" i="17"/>
  <c r="BF5" i="17"/>
  <c r="BF37" i="17"/>
  <c r="BF26" i="17"/>
  <c r="BF14" i="17"/>
  <c r="BF32" i="17"/>
  <c r="BF33" i="17"/>
  <c r="BF22" i="17"/>
  <c r="AE74" i="17"/>
  <c r="BF31" i="17"/>
  <c r="BF20" i="17"/>
  <c r="BF72" i="17"/>
  <c r="BF35" i="17"/>
  <c r="BF36" i="17"/>
  <c r="BF7" i="17"/>
  <c r="BF29" i="17"/>
  <c r="BF9" i="17"/>
  <c r="BF25" i="17"/>
  <c r="BF28" i="17"/>
  <c r="BF16" i="17"/>
  <c r="BF10" i="17"/>
  <c r="BF23" i="17"/>
  <c r="BF21" i="17"/>
  <c r="BE74" i="24"/>
  <c r="BF13" i="17"/>
  <c r="BF8" i="17"/>
  <c r="BF24" i="17"/>
  <c r="BF30" i="17"/>
  <c r="BF19" i="17"/>
  <c r="AG3" i="24"/>
  <c r="BI3" i="24" s="1"/>
  <c r="A28" i="18"/>
  <c r="AB121" i="49" l="1"/>
  <c r="AB129" i="49" s="1"/>
  <c r="AB127" i="49"/>
  <c r="AQ2" i="58"/>
  <c r="BT2" i="58"/>
  <c r="BI3" i="25"/>
  <c r="BH3" i="17"/>
  <c r="BH3" i="19" s="1"/>
  <c r="AI3" i="23"/>
  <c r="BK3" i="23"/>
  <c r="BJ3" i="23"/>
  <c r="AC119" i="49"/>
  <c r="AC127" i="49" s="1"/>
  <c r="AC10" i="30"/>
  <c r="AC27" i="30"/>
  <c r="AC7" i="30"/>
  <c r="AC52" i="30"/>
  <c r="AC62" i="30"/>
  <c r="AC33" i="30"/>
  <c r="AC59" i="30"/>
  <c r="AC68" i="30"/>
  <c r="AC65" i="30"/>
  <c r="AC14" i="30"/>
  <c r="AC23" i="30"/>
  <c r="AC20" i="30"/>
  <c r="AC43" i="30"/>
  <c r="AC46" i="30"/>
  <c r="AC15" i="30"/>
  <c r="AC56" i="30"/>
  <c r="AC67" i="30"/>
  <c r="AC11" i="30"/>
  <c r="AC35" i="30"/>
  <c r="AC49" i="30"/>
  <c r="AC8" i="30"/>
  <c r="AC18" i="30"/>
  <c r="AC30" i="30"/>
  <c r="AC21" i="30"/>
  <c r="AC66" i="30"/>
  <c r="AC70" i="30"/>
  <c r="AC19" i="30"/>
  <c r="AC13" i="30"/>
  <c r="AC50" i="30"/>
  <c r="AC12" i="30"/>
  <c r="AC16" i="30"/>
  <c r="AC41" i="30"/>
  <c r="AC63" i="30"/>
  <c r="AC64" i="30"/>
  <c r="AC44" i="30"/>
  <c r="AC5" i="30"/>
  <c r="AC47" i="30"/>
  <c r="AC48" i="30"/>
  <c r="AC22" i="30"/>
  <c r="AC42" i="30"/>
  <c r="AC31" i="30"/>
  <c r="AC61" i="30"/>
  <c r="AC58" i="30"/>
  <c r="AC25" i="30"/>
  <c r="AC60" i="30"/>
  <c r="AC45" i="30"/>
  <c r="AC6" i="30"/>
  <c r="AC53" i="30"/>
  <c r="AC28" i="30"/>
  <c r="AC24" i="30"/>
  <c r="AC69" i="30"/>
  <c r="AC4" i="30"/>
  <c r="AC36" i="30"/>
  <c r="AC57" i="30"/>
  <c r="AC29" i="30"/>
  <c r="AC54" i="30"/>
  <c r="AC37" i="30"/>
  <c r="AC32" i="30"/>
  <c r="AC51" i="30"/>
  <c r="AC34" i="30"/>
  <c r="AC17" i="30"/>
  <c r="AC55" i="30"/>
  <c r="AC26" i="30"/>
  <c r="AC9" i="30"/>
  <c r="AC7" i="51"/>
  <c r="AC33" i="51"/>
  <c r="AC43" i="51"/>
  <c r="AC45" i="51"/>
  <c r="AC49" i="51"/>
  <c r="AC24" i="51"/>
  <c r="AC66" i="51"/>
  <c r="AC60" i="51"/>
  <c r="AC41" i="51"/>
  <c r="AC55" i="51"/>
  <c r="AC5" i="51"/>
  <c r="AC15" i="51"/>
  <c r="AC22" i="51"/>
  <c r="AC51" i="51"/>
  <c r="AC70" i="51"/>
  <c r="AC53" i="51"/>
  <c r="AC67" i="51"/>
  <c r="AC4" i="51"/>
  <c r="AC35" i="51"/>
  <c r="AC29" i="51"/>
  <c r="AC18" i="51"/>
  <c r="AC52" i="51"/>
  <c r="AC61" i="51"/>
  <c r="AC9" i="51"/>
  <c r="AC17" i="51"/>
  <c r="AC65" i="51"/>
  <c r="AC59" i="51"/>
  <c r="AC58" i="51"/>
  <c r="AC10" i="51"/>
  <c r="AC31" i="51"/>
  <c r="AC14" i="51"/>
  <c r="AC46" i="51"/>
  <c r="AC68" i="51"/>
  <c r="AC48" i="51"/>
  <c r="AC13" i="51"/>
  <c r="AC32" i="51"/>
  <c r="AC27" i="51"/>
  <c r="AC62" i="51"/>
  <c r="AC50" i="51"/>
  <c r="AC8" i="51"/>
  <c r="AC57" i="51"/>
  <c r="AC44" i="51"/>
  <c r="AC47" i="51"/>
  <c r="AC42" i="51"/>
  <c r="AC56" i="51"/>
  <c r="AC34" i="51"/>
  <c r="AC19" i="51"/>
  <c r="AC6" i="51"/>
  <c r="AC28" i="51"/>
  <c r="AC64" i="51"/>
  <c r="AC36" i="51"/>
  <c r="AC21" i="51"/>
  <c r="AC25" i="51"/>
  <c r="AC20" i="51"/>
  <c r="AC16" i="51"/>
  <c r="AC63" i="51"/>
  <c r="AC69" i="51"/>
  <c r="AC11" i="51"/>
  <c r="AC54" i="51"/>
  <c r="AC30" i="51"/>
  <c r="AC23" i="51"/>
  <c r="AC37" i="51"/>
  <c r="AC26" i="51"/>
  <c r="AC12" i="51"/>
  <c r="BE74" i="17"/>
  <c r="AC73" i="30"/>
  <c r="AC72" i="30"/>
  <c r="AC71" i="30"/>
  <c r="BG73" i="24"/>
  <c r="AD14" i="51"/>
  <c r="AD4" i="51"/>
  <c r="BG63" i="24"/>
  <c r="AD23" i="51"/>
  <c r="BG59" i="24"/>
  <c r="BG11" i="24"/>
  <c r="BG17" i="24"/>
  <c r="BG37" i="24"/>
  <c r="AD27" i="51"/>
  <c r="AD17" i="51"/>
  <c r="BG62" i="24"/>
  <c r="AD62" i="51"/>
  <c r="BG9" i="24"/>
  <c r="BG36" i="24"/>
  <c r="BG20" i="24"/>
  <c r="BG54" i="24"/>
  <c r="AD59" i="51"/>
  <c r="BG44" i="24"/>
  <c r="BG56" i="24"/>
  <c r="AD9" i="51"/>
  <c r="BG46" i="24"/>
  <c r="BG10" i="24"/>
  <c r="BG70" i="24"/>
  <c r="BG52" i="24"/>
  <c r="BG23" i="24"/>
  <c r="AD42" i="51"/>
  <c r="AD52" i="51"/>
  <c r="BG51" i="24"/>
  <c r="AD15" i="51"/>
  <c r="AD5" i="51"/>
  <c r="BG64" i="24"/>
  <c r="AD46" i="51"/>
  <c r="BG31" i="24"/>
  <c r="AD24" i="51"/>
  <c r="BG14" i="24"/>
  <c r="AD22" i="51"/>
  <c r="BG24" i="24"/>
  <c r="AD45" i="51"/>
  <c r="BG18" i="24"/>
  <c r="AD54" i="51"/>
  <c r="BG57" i="24"/>
  <c r="AD57" i="51"/>
  <c r="AD29" i="51"/>
  <c r="BG61" i="24"/>
  <c r="BG26" i="24"/>
  <c r="AD68" i="51"/>
  <c r="BG25" i="24"/>
  <c r="BG43" i="24"/>
  <c r="BG32" i="24"/>
  <c r="AD58" i="51"/>
  <c r="BG19" i="24"/>
  <c r="BG13" i="24"/>
  <c r="BG12" i="24"/>
  <c r="BG68" i="24"/>
  <c r="BG67" i="24"/>
  <c r="AD48" i="51"/>
  <c r="AD11" i="51"/>
  <c r="AD20" i="51"/>
  <c r="BG7" i="24"/>
  <c r="BG28" i="24"/>
  <c r="AD18" i="51"/>
  <c r="AD8" i="51"/>
  <c r="BG69" i="24"/>
  <c r="BG45" i="24"/>
  <c r="BG8" i="24"/>
  <c r="AD35" i="51"/>
  <c r="AD7" i="51"/>
  <c r="AD55" i="51"/>
  <c r="AD70" i="51"/>
  <c r="AD69" i="51"/>
  <c r="BG22" i="24"/>
  <c r="AD47" i="51"/>
  <c r="AD33" i="51"/>
  <c r="BG6" i="24"/>
  <c r="BG35" i="24"/>
  <c r="AD16" i="51"/>
  <c r="AD28" i="51"/>
  <c r="BG21" i="24"/>
  <c r="BG16" i="24"/>
  <c r="BG55" i="24"/>
  <c r="BG71" i="24"/>
  <c r="AD43" i="51"/>
  <c r="AD40" i="51"/>
  <c r="BG30" i="24"/>
  <c r="BG4" i="24"/>
  <c r="AD21" i="51"/>
  <c r="BG47" i="24"/>
  <c r="AD26" i="51"/>
  <c r="BG48" i="24"/>
  <c r="AD19" i="51"/>
  <c r="BG33" i="24"/>
  <c r="BG50" i="24"/>
  <c r="AD12" i="51"/>
  <c r="BG65" i="24"/>
  <c r="AD65" i="51"/>
  <c r="AD41" i="51"/>
  <c r="AD32" i="51"/>
  <c r="BG72" i="24"/>
  <c r="AD49" i="51"/>
  <c r="AD67" i="51"/>
  <c r="BG41" i="24"/>
  <c r="AD72" i="51"/>
  <c r="AD50" i="51"/>
  <c r="BG58" i="24"/>
  <c r="AD30" i="51"/>
  <c r="BG60" i="24"/>
  <c r="AD13" i="51"/>
  <c r="BG66" i="24"/>
  <c r="AD25" i="51"/>
  <c r="BG49" i="24"/>
  <c r="AD60" i="51"/>
  <c r="AD66" i="51"/>
  <c r="BG39" i="24"/>
  <c r="AD37" i="51"/>
  <c r="AD6" i="51"/>
  <c r="BG53" i="24"/>
  <c r="AF19" i="24"/>
  <c r="BG39" i="17"/>
  <c r="BG9" i="17"/>
  <c r="AF35" i="24"/>
  <c r="AF18" i="24"/>
  <c r="AF66" i="24"/>
  <c r="AF65" i="24"/>
  <c r="AF48" i="24"/>
  <c r="AF49" i="24"/>
  <c r="AD71" i="51"/>
  <c r="BG38" i="24"/>
  <c r="AF72" i="24"/>
  <c r="BG27" i="17"/>
  <c r="AF33" i="24"/>
  <c r="AF36" i="24"/>
  <c r="BG20" i="17"/>
  <c r="AF8" i="24"/>
  <c r="AF64" i="24"/>
  <c r="BH64" i="24" s="1"/>
  <c r="AF63" i="24"/>
  <c r="AF46" i="24"/>
  <c r="AF47" i="24"/>
  <c r="AD61" i="51"/>
  <c r="AF10" i="24"/>
  <c r="AF67" i="24"/>
  <c r="BG28" i="17"/>
  <c r="AF45" i="24"/>
  <c r="AF5" i="24"/>
  <c r="AF29" i="24"/>
  <c r="AF32" i="24"/>
  <c r="AF60" i="24"/>
  <c r="AF59" i="24"/>
  <c r="AF42" i="24"/>
  <c r="AF43" i="24"/>
  <c r="AF11" i="24"/>
  <c r="AF51" i="24"/>
  <c r="BG38" i="17"/>
  <c r="AF61" i="24"/>
  <c r="BH61" i="24" s="1"/>
  <c r="BG12" i="17"/>
  <c r="AF21" i="24"/>
  <c r="AF24" i="24"/>
  <c r="BH24" i="24" s="1"/>
  <c r="AF58" i="24"/>
  <c r="AF57" i="24"/>
  <c r="AF41" i="24"/>
  <c r="AD53" i="51"/>
  <c r="AD73" i="51"/>
  <c r="AD63" i="51"/>
  <c r="AD64" i="51"/>
  <c r="AF14" i="24"/>
  <c r="AF50" i="24"/>
  <c r="BG26" i="17"/>
  <c r="BG4" i="17"/>
  <c r="AF44" i="24"/>
  <c r="BG13" i="17"/>
  <c r="AE74" i="24"/>
  <c r="AF31" i="24"/>
  <c r="AF7" i="24"/>
  <c r="BH7" i="24" s="1"/>
  <c r="AF73" i="24"/>
  <c r="AF56" i="24"/>
  <c r="BG34" i="24"/>
  <c r="BG27" i="24"/>
  <c r="AD34" i="51"/>
  <c r="BG5" i="24"/>
  <c r="BG15" i="17"/>
  <c r="AF16" i="24"/>
  <c r="BG23" i="17"/>
  <c r="AF37" i="24"/>
  <c r="BG40" i="17"/>
  <c r="AF71" i="24"/>
  <c r="AF54" i="24"/>
  <c r="AF55" i="24"/>
  <c r="AD44" i="51"/>
  <c r="AD10" i="51"/>
  <c r="AD51" i="51"/>
  <c r="BG6" i="17"/>
  <c r="AF68" i="24"/>
  <c r="BG25" i="17"/>
  <c r="AF62" i="24"/>
  <c r="BG22" i="17"/>
  <c r="AF17" i="24"/>
  <c r="BG30" i="17"/>
  <c r="AF34" i="24"/>
  <c r="AF70" i="24"/>
  <c r="AF69" i="24"/>
  <c r="AF52" i="24"/>
  <c r="BH52" i="24" s="1"/>
  <c r="AF53" i="24"/>
  <c r="BG15" i="24"/>
  <c r="AD56" i="51"/>
  <c r="AF39" i="24"/>
  <c r="AD38" i="51"/>
  <c r="AF12" i="24"/>
  <c r="AF22" i="24"/>
  <c r="AF27" i="24"/>
  <c r="AF15" i="24"/>
  <c r="BH15" i="24" s="1"/>
  <c r="AF28" i="24"/>
  <c r="G36" i="66"/>
  <c r="BI33" i="23"/>
  <c r="AF30" i="24"/>
  <c r="AF9" i="24"/>
  <c r="AF13" i="24"/>
  <c r="AF23" i="24"/>
  <c r="BI37" i="23"/>
  <c r="BI35" i="23"/>
  <c r="G38" i="66"/>
  <c r="AF26" i="24"/>
  <c r="AF6" i="24"/>
  <c r="BH74" i="23"/>
  <c r="AF25" i="24"/>
  <c r="G37" i="66"/>
  <c r="AF4" i="24"/>
  <c r="AF40" i="24"/>
  <c r="AF38" i="24"/>
  <c r="BI18" i="23"/>
  <c r="AF20" i="24"/>
  <c r="AD40" i="30"/>
  <c r="AI7" i="23"/>
  <c r="AI15" i="23"/>
  <c r="AI20" i="23"/>
  <c r="AI24" i="23"/>
  <c r="AI28" i="23"/>
  <c r="AI32" i="23"/>
  <c r="AI36" i="23"/>
  <c r="AI40" i="23"/>
  <c r="AI44" i="23"/>
  <c r="AI48" i="23"/>
  <c r="AI52" i="23"/>
  <c r="AI56" i="23"/>
  <c r="AI60" i="23"/>
  <c r="AI64" i="23"/>
  <c r="AI68" i="23"/>
  <c r="AI72" i="23"/>
  <c r="AI13" i="23"/>
  <c r="AI23" i="23"/>
  <c r="AI31" i="23"/>
  <c r="AI39" i="23"/>
  <c r="AI47" i="23"/>
  <c r="AI55" i="23"/>
  <c r="AI63" i="23"/>
  <c r="AI71" i="23"/>
  <c r="AI17" i="23"/>
  <c r="AI25" i="23"/>
  <c r="AI33" i="23"/>
  <c r="AI41" i="23"/>
  <c r="AI49" i="23"/>
  <c r="AI57" i="23"/>
  <c r="AI65" i="23"/>
  <c r="AI73" i="23"/>
  <c r="AI4" i="23"/>
  <c r="AI12" i="23"/>
  <c r="AI10" i="23"/>
  <c r="AI11" i="23"/>
  <c r="AI18" i="23"/>
  <c r="AI22" i="23"/>
  <c r="AI26" i="23"/>
  <c r="AI30" i="23"/>
  <c r="AI34" i="23"/>
  <c r="AI38" i="23"/>
  <c r="AI42" i="23"/>
  <c r="AI46" i="23"/>
  <c r="AI50" i="23"/>
  <c r="AI54" i="23"/>
  <c r="AI58" i="23"/>
  <c r="AI62" i="23"/>
  <c r="AI66" i="23"/>
  <c r="AI70" i="23"/>
  <c r="AI5" i="23"/>
  <c r="AI19" i="23"/>
  <c r="AI27" i="23"/>
  <c r="AI35" i="23"/>
  <c r="AI43" i="23"/>
  <c r="AI51" i="23"/>
  <c r="AI59" i="23"/>
  <c r="AI67" i="23"/>
  <c r="AI9" i="23"/>
  <c r="AI21" i="23"/>
  <c r="AI29" i="23"/>
  <c r="AI37" i="23"/>
  <c r="AI45" i="23"/>
  <c r="AI53" i="23"/>
  <c r="AI61" i="23"/>
  <c r="AI69" i="23"/>
  <c r="AI16" i="23"/>
  <c r="AI8" i="23"/>
  <c r="AI14" i="23"/>
  <c r="AI6" i="23"/>
  <c r="AC39" i="56"/>
  <c r="BI6" i="23"/>
  <c r="BI51" i="23"/>
  <c r="BI56" i="23"/>
  <c r="BI69" i="23"/>
  <c r="BI46" i="23"/>
  <c r="BI48" i="23"/>
  <c r="BI64" i="23"/>
  <c r="BI47" i="23"/>
  <c r="BI72" i="23"/>
  <c r="BI66" i="23"/>
  <c r="AH5" i="23"/>
  <c r="AH13" i="23"/>
  <c r="AH18" i="23"/>
  <c r="AH22" i="23"/>
  <c r="AH26" i="23"/>
  <c r="AH30" i="23"/>
  <c r="AH34" i="23"/>
  <c r="AH7" i="23"/>
  <c r="AH15" i="23"/>
  <c r="AH19" i="23"/>
  <c r="AH23" i="23"/>
  <c r="AH27" i="23"/>
  <c r="AH31" i="23"/>
  <c r="AH35" i="23"/>
  <c r="AH12" i="23"/>
  <c r="AH14" i="23"/>
  <c r="BJ14" i="23" s="1"/>
  <c r="AH6" i="23"/>
  <c r="AH4" i="23"/>
  <c r="AH9" i="23"/>
  <c r="AH16" i="23"/>
  <c r="AH20" i="23"/>
  <c r="AH24" i="23"/>
  <c r="AH28" i="23"/>
  <c r="AH32" i="23"/>
  <c r="AH36" i="23"/>
  <c r="AH11" i="23"/>
  <c r="AH17" i="23"/>
  <c r="AH21" i="23"/>
  <c r="AH25" i="23"/>
  <c r="AH29" i="23"/>
  <c r="AH33" i="23"/>
  <c r="AH37" i="23"/>
  <c r="AH8" i="23"/>
  <c r="AH10" i="23"/>
  <c r="AH39" i="23"/>
  <c r="AH70" i="23"/>
  <c r="AH64" i="23"/>
  <c r="AH59" i="23"/>
  <c r="AH54" i="23"/>
  <c r="AH48" i="23"/>
  <c r="AH43" i="23"/>
  <c r="AH53" i="23"/>
  <c r="AH69" i="23"/>
  <c r="AH66" i="23"/>
  <c r="AH55" i="23"/>
  <c r="AH44" i="23"/>
  <c r="AH57" i="23"/>
  <c r="AH38" i="23"/>
  <c r="AH63" i="23"/>
  <c r="AH52" i="23"/>
  <c r="AH42" i="23"/>
  <c r="AH65" i="23"/>
  <c r="AH40" i="23"/>
  <c r="AH72" i="23"/>
  <c r="AH67" i="23"/>
  <c r="AH62" i="23"/>
  <c r="AH56" i="23"/>
  <c r="AH51" i="23"/>
  <c r="AH46" i="23"/>
  <c r="AH45" i="23"/>
  <c r="AH61" i="23"/>
  <c r="AH71" i="23"/>
  <c r="AH60" i="23"/>
  <c r="AH50" i="23"/>
  <c r="AH41" i="23"/>
  <c r="AH73" i="23"/>
  <c r="AH68" i="23"/>
  <c r="AH58" i="23"/>
  <c r="AH47" i="23"/>
  <c r="AH49" i="23"/>
  <c r="BI27" i="23"/>
  <c r="AC109" i="46"/>
  <c r="BI15" i="23"/>
  <c r="AC38" i="56"/>
  <c r="BI5" i="23"/>
  <c r="BI30" i="23"/>
  <c r="AC66" i="49"/>
  <c r="AC79" i="49"/>
  <c r="BI22" i="23"/>
  <c r="BI14" i="23"/>
  <c r="AC124" i="46"/>
  <c r="BI10" i="23"/>
  <c r="BI25" i="23"/>
  <c r="BI17" i="23"/>
  <c r="BI7" i="23"/>
  <c r="AC40" i="56"/>
  <c r="BI36" i="23"/>
  <c r="AC82" i="49"/>
  <c r="BI28" i="23"/>
  <c r="BI20" i="23"/>
  <c r="AC125" i="46"/>
  <c r="BI11" i="23"/>
  <c r="BI43" i="23"/>
  <c r="BI60" i="23"/>
  <c r="BI42" i="23"/>
  <c r="BI58" i="23"/>
  <c r="BI54" i="23"/>
  <c r="AC37" i="55"/>
  <c r="BI41" i="23"/>
  <c r="BI57" i="23"/>
  <c r="BI73" i="23"/>
  <c r="AH3" i="25"/>
  <c r="BI23" i="23"/>
  <c r="BI59" i="23"/>
  <c r="BI50" i="23"/>
  <c r="BI55" i="23"/>
  <c r="AC38" i="55"/>
  <c r="BI53" i="23"/>
  <c r="AC36" i="55"/>
  <c r="BI45" i="23"/>
  <c r="BI70" i="23"/>
  <c r="BI68" i="23"/>
  <c r="BI67" i="23"/>
  <c r="BI65" i="23"/>
  <c r="BI8" i="23"/>
  <c r="BI31" i="23"/>
  <c r="AC65" i="49"/>
  <c r="BI19" i="23"/>
  <c r="AC123" i="46"/>
  <c r="AC108" i="46"/>
  <c r="BI9" i="23"/>
  <c r="AC96" i="46"/>
  <c r="AC81" i="49"/>
  <c r="BI34" i="23"/>
  <c r="BI26" i="23"/>
  <c r="AC95" i="46"/>
  <c r="BI12" i="23"/>
  <c r="BI29" i="23"/>
  <c r="AC110" i="46"/>
  <c r="BI21" i="23"/>
  <c r="BI13" i="23"/>
  <c r="BI4" i="23"/>
  <c r="AG74" i="23"/>
  <c r="AC37" i="56"/>
  <c r="AC80" i="49"/>
  <c r="BI32" i="23"/>
  <c r="BI24" i="23"/>
  <c r="BI16" i="23"/>
  <c r="BI52" i="23"/>
  <c r="BI49" i="23"/>
  <c r="BI71" i="23"/>
  <c r="BI44" i="23"/>
  <c r="BI61" i="23"/>
  <c r="BI62" i="23"/>
  <c r="BI63" i="23"/>
  <c r="AH3" i="24"/>
  <c r="AG42" i="17"/>
  <c r="AG44" i="17"/>
  <c r="AG46" i="17"/>
  <c r="AG48" i="17"/>
  <c r="AG50" i="17"/>
  <c r="AG52" i="17"/>
  <c r="AG54" i="17"/>
  <c r="AG56" i="17"/>
  <c r="AG58" i="17"/>
  <c r="AG60" i="17"/>
  <c r="AG62" i="17"/>
  <c r="AG64" i="17"/>
  <c r="AG66" i="17"/>
  <c r="AG68" i="17"/>
  <c r="AG70" i="17"/>
  <c r="AG40" i="17"/>
  <c r="AG41" i="17"/>
  <c r="AG43" i="17"/>
  <c r="AG45" i="17"/>
  <c r="AG47" i="17"/>
  <c r="AG49" i="17"/>
  <c r="AG51" i="17"/>
  <c r="AG53" i="17"/>
  <c r="AG55" i="17"/>
  <c r="AG57" i="17"/>
  <c r="AG59" i="17"/>
  <c r="AG61" i="17"/>
  <c r="AG63" i="17"/>
  <c r="AG65" i="17"/>
  <c r="AG67" i="17"/>
  <c r="AG69" i="17"/>
  <c r="AG71" i="17"/>
  <c r="AG72" i="17"/>
  <c r="AG73" i="17"/>
  <c r="AG38" i="17"/>
  <c r="AG39" i="17"/>
  <c r="BG68" i="17"/>
  <c r="BG64" i="17"/>
  <c r="BG60" i="17"/>
  <c r="BG71" i="17"/>
  <c r="BG67" i="17"/>
  <c r="BG63" i="17"/>
  <c r="BG59" i="17"/>
  <c r="BG54" i="17"/>
  <c r="BG50" i="17"/>
  <c r="BG46" i="17"/>
  <c r="BG42" i="17"/>
  <c r="BG55" i="17"/>
  <c r="BG51" i="17"/>
  <c r="BG47" i="17"/>
  <c r="BG43" i="17"/>
  <c r="BG70" i="17"/>
  <c r="BG66" i="17"/>
  <c r="BG62" i="17"/>
  <c r="BG58" i="17"/>
  <c r="BG69" i="17"/>
  <c r="BG65" i="17"/>
  <c r="BG61" i="17"/>
  <c r="BG56" i="17"/>
  <c r="BG52" i="17"/>
  <c r="BG48" i="17"/>
  <c r="BG44" i="17"/>
  <c r="BG57" i="17"/>
  <c r="BG53" i="17"/>
  <c r="BG49" i="17"/>
  <c r="BG45" i="17"/>
  <c r="BG41" i="17"/>
  <c r="AD72" i="30"/>
  <c r="AD73" i="30"/>
  <c r="AD38" i="30"/>
  <c r="AD41" i="30"/>
  <c r="AD43" i="30"/>
  <c r="AD45" i="30"/>
  <c r="AD47" i="30"/>
  <c r="AD49" i="30"/>
  <c r="AD51" i="30"/>
  <c r="AD53" i="30"/>
  <c r="AD55" i="30"/>
  <c r="AD57" i="30"/>
  <c r="AD59" i="30"/>
  <c r="AD61" i="30"/>
  <c r="AD63" i="30"/>
  <c r="AD65" i="30"/>
  <c r="AD67" i="30"/>
  <c r="AD69" i="30"/>
  <c r="AD71" i="30"/>
  <c r="AD42" i="30"/>
  <c r="AD44" i="30"/>
  <c r="AD46" i="30"/>
  <c r="AD48" i="30"/>
  <c r="AD50" i="30"/>
  <c r="AD52" i="30"/>
  <c r="AD54" i="30"/>
  <c r="AD56" i="30"/>
  <c r="AD58" i="30"/>
  <c r="AD60" i="30"/>
  <c r="AD62" i="30"/>
  <c r="AD64" i="30"/>
  <c r="AD66" i="30"/>
  <c r="AD68" i="30"/>
  <c r="AD70" i="30"/>
  <c r="AD39" i="30"/>
  <c r="BG5" i="17"/>
  <c r="AD6" i="30"/>
  <c r="AD28" i="30"/>
  <c r="AD5" i="30"/>
  <c r="AD20" i="30"/>
  <c r="AD31" i="30"/>
  <c r="AD4" i="30"/>
  <c r="AD7" i="30"/>
  <c r="AD19" i="30"/>
  <c r="AD22" i="30"/>
  <c r="AD33" i="30"/>
  <c r="AD32" i="30"/>
  <c r="AD30" i="30"/>
  <c r="AD27" i="30"/>
  <c r="AD14" i="30"/>
  <c r="AD23" i="30"/>
  <c r="AD17" i="30"/>
  <c r="AD9" i="30"/>
  <c r="AD29" i="30"/>
  <c r="AD12" i="30"/>
  <c r="AD15" i="30"/>
  <c r="AD8" i="30"/>
  <c r="AD11" i="30"/>
  <c r="AD21" i="30"/>
  <c r="AD10" i="30"/>
  <c r="AD34" i="30"/>
  <c r="BG14" i="17"/>
  <c r="BG18" i="17"/>
  <c r="BG17" i="17"/>
  <c r="BG31" i="17"/>
  <c r="AD24" i="30"/>
  <c r="AD13" i="30"/>
  <c r="AD35" i="30"/>
  <c r="AD36" i="30"/>
  <c r="AD18" i="30"/>
  <c r="AD74" i="30"/>
  <c r="AD25" i="30"/>
  <c r="AD26" i="30"/>
  <c r="AD16" i="30"/>
  <c r="AD37" i="30"/>
  <c r="BG10" i="17"/>
  <c r="AH3" i="17"/>
  <c r="AC38" i="43" s="1"/>
  <c r="AG34" i="17"/>
  <c r="AG31" i="17"/>
  <c r="AG19" i="17"/>
  <c r="AG8" i="17"/>
  <c r="AG24" i="17"/>
  <c r="AG9" i="17"/>
  <c r="AG37" i="17"/>
  <c r="AG21" i="17"/>
  <c r="AG14" i="17"/>
  <c r="AG26" i="17"/>
  <c r="AG35" i="17"/>
  <c r="AG15" i="17"/>
  <c r="AG7" i="17"/>
  <c r="AG13" i="17"/>
  <c r="AG25" i="17"/>
  <c r="AG10" i="17"/>
  <c r="AG32" i="17"/>
  <c r="AG36" i="17"/>
  <c r="AG27" i="17"/>
  <c r="AG11" i="17"/>
  <c r="AG3" i="19"/>
  <c r="AG20" i="17"/>
  <c r="AG5" i="17"/>
  <c r="AG12" i="17"/>
  <c r="AG28" i="17"/>
  <c r="AG22" i="17"/>
  <c r="AG17" i="17"/>
  <c r="AG18" i="17"/>
  <c r="AG4" i="17"/>
  <c r="AG30" i="17"/>
  <c r="AG29" i="17"/>
  <c r="AG16" i="17"/>
  <c r="AG23" i="17"/>
  <c r="AG33" i="17"/>
  <c r="AG6" i="17"/>
  <c r="BG35" i="17"/>
  <c r="BG36" i="17"/>
  <c r="BG19" i="17"/>
  <c r="BG72" i="17"/>
  <c r="BG8" i="17"/>
  <c r="BG7" i="17"/>
  <c r="BG24" i="17"/>
  <c r="BG34" i="17"/>
  <c r="BF74" i="17"/>
  <c r="BG37" i="17"/>
  <c r="BG73" i="17"/>
  <c r="BG21" i="17"/>
  <c r="AF74" i="17"/>
  <c r="BG32" i="17"/>
  <c r="BG33" i="17"/>
  <c r="BG29" i="17"/>
  <c r="BG16" i="17"/>
  <c r="BG11" i="17"/>
  <c r="A29" i="18"/>
  <c r="AR2" i="58" l="1"/>
  <c r="BU2" i="58" s="1"/>
  <c r="AI3" i="25"/>
  <c r="BK3" i="25" s="1"/>
  <c r="BJ3" i="25"/>
  <c r="AI3" i="17"/>
  <c r="AD38" i="43" s="1"/>
  <c r="BJ3" i="17"/>
  <c r="BJ3" i="19" s="1"/>
  <c r="BI3" i="17"/>
  <c r="BI3" i="19" s="1"/>
  <c r="AJ3" i="23"/>
  <c r="BL3" i="23" s="1"/>
  <c r="BJ3" i="24"/>
  <c r="AE119" i="49"/>
  <c r="AE127" i="49" s="1"/>
  <c r="AD119" i="49"/>
  <c r="AD127" i="49" s="1"/>
  <c r="AC121" i="49"/>
  <c r="AC129" i="49" s="1"/>
  <c r="AE31" i="51"/>
  <c r="BH51" i="24"/>
  <c r="BH73" i="24"/>
  <c r="BH55" i="24"/>
  <c r="AE61" i="51"/>
  <c r="BH69" i="24"/>
  <c r="AE69" i="51"/>
  <c r="AE53" i="51"/>
  <c r="BH35" i="24"/>
  <c r="BH17" i="24"/>
  <c r="BH58" i="24"/>
  <c r="BH29" i="24"/>
  <c r="BH72" i="24"/>
  <c r="BH8" i="24"/>
  <c r="BH65" i="24"/>
  <c r="BH41" i="24"/>
  <c r="BH21" i="24"/>
  <c r="AE68" i="51"/>
  <c r="AE21" i="51"/>
  <c r="BH47" i="24"/>
  <c r="BH10" i="24"/>
  <c r="AE72" i="51"/>
  <c r="BH5" i="24"/>
  <c r="BH44" i="24"/>
  <c r="AE46" i="51"/>
  <c r="AE17" i="51"/>
  <c r="BH46" i="24"/>
  <c r="BH68" i="24"/>
  <c r="BJ11" i="23"/>
  <c r="AE51" i="51"/>
  <c r="AE16" i="51"/>
  <c r="AE10" i="51"/>
  <c r="AE65" i="51"/>
  <c r="AE14" i="51"/>
  <c r="BH62" i="24"/>
  <c r="AE34" i="51"/>
  <c r="AE62" i="51"/>
  <c r="AE49" i="51"/>
  <c r="BH53" i="24"/>
  <c r="AE64" i="51"/>
  <c r="BH33" i="24"/>
  <c r="AE33" i="51"/>
  <c r="BH49" i="24"/>
  <c r="BH37" i="24"/>
  <c r="BH59" i="24"/>
  <c r="AE19" i="51"/>
  <c r="BH14" i="24"/>
  <c r="AE48" i="51"/>
  <c r="AE59" i="51"/>
  <c r="AE44" i="51"/>
  <c r="AE5" i="51"/>
  <c r="AE41" i="51"/>
  <c r="BH31" i="24"/>
  <c r="AE63" i="51"/>
  <c r="AE70" i="51"/>
  <c r="BH16" i="24"/>
  <c r="BH11" i="24"/>
  <c r="BH63" i="24"/>
  <c r="AE66" i="51"/>
  <c r="AE36" i="51"/>
  <c r="BH66" i="24"/>
  <c r="BH70" i="24"/>
  <c r="BH36" i="24"/>
  <c r="BH57" i="24"/>
  <c r="AE18" i="51"/>
  <c r="BH56" i="24"/>
  <c r="AE60" i="51"/>
  <c r="BH18" i="24"/>
  <c r="BH60" i="24"/>
  <c r="BH71" i="24"/>
  <c r="BH19" i="24"/>
  <c r="AE55" i="51"/>
  <c r="BH48" i="24"/>
  <c r="AE35" i="51"/>
  <c r="AE42" i="51"/>
  <c r="BH50" i="24"/>
  <c r="AE29" i="51"/>
  <c r="BH67" i="24"/>
  <c r="AE52" i="51"/>
  <c r="AE37" i="51"/>
  <c r="AE50" i="51"/>
  <c r="AE47" i="51"/>
  <c r="AE67" i="51"/>
  <c r="AE7" i="51"/>
  <c r="BH42" i="24"/>
  <c r="AE24" i="51"/>
  <c r="BH8" i="17"/>
  <c r="BH29" i="17"/>
  <c r="AG5" i="24"/>
  <c r="BH25" i="17"/>
  <c r="AG37" i="24"/>
  <c r="AG67" i="24"/>
  <c r="AG51" i="24"/>
  <c r="BH30" i="17"/>
  <c r="AG20" i="24"/>
  <c r="BH13" i="17"/>
  <c r="BH9" i="17"/>
  <c r="AG65" i="24"/>
  <c r="AG49" i="24"/>
  <c r="AG66" i="24"/>
  <c r="AG50" i="24"/>
  <c r="BH40" i="24"/>
  <c r="BH34" i="24"/>
  <c r="BH43" i="24"/>
  <c r="BH32" i="24"/>
  <c r="BH4" i="17"/>
  <c r="AG7" i="24"/>
  <c r="AG24" i="24"/>
  <c r="BH39" i="17"/>
  <c r="AG63" i="24"/>
  <c r="AG47" i="24"/>
  <c r="AG64" i="24"/>
  <c r="AG48" i="24"/>
  <c r="AE58" i="51"/>
  <c r="AE23" i="51"/>
  <c r="AE71" i="51"/>
  <c r="AE57" i="51"/>
  <c r="AE56" i="51"/>
  <c r="AG11" i="24"/>
  <c r="AG45" i="24"/>
  <c r="AG62" i="24"/>
  <c r="AG46" i="24"/>
  <c r="BH30" i="24"/>
  <c r="AG18" i="24"/>
  <c r="AG61" i="24"/>
  <c r="BH27" i="17"/>
  <c r="AG43" i="24"/>
  <c r="AG33" i="24"/>
  <c r="BI33" i="24" s="1"/>
  <c r="BH22" i="17"/>
  <c r="AG36" i="24"/>
  <c r="BH26" i="17"/>
  <c r="BH31" i="17"/>
  <c r="AG72" i="24"/>
  <c r="AG57" i="24"/>
  <c r="AG41" i="24"/>
  <c r="AG58" i="24"/>
  <c r="AG42" i="24"/>
  <c r="AE43" i="51"/>
  <c r="AE25" i="51"/>
  <c r="AE8" i="51"/>
  <c r="BH38" i="17"/>
  <c r="AG6" i="24"/>
  <c r="AG35" i="24"/>
  <c r="AG73" i="24"/>
  <c r="AG60" i="24"/>
  <c r="BH9" i="24"/>
  <c r="BH23" i="17"/>
  <c r="BH28" i="17"/>
  <c r="AG32" i="24"/>
  <c r="AG14" i="24"/>
  <c r="AG34" i="24"/>
  <c r="AG71" i="24"/>
  <c r="AG55" i="24"/>
  <c r="BH40" i="17"/>
  <c r="AG56" i="24"/>
  <c r="AE73" i="51"/>
  <c r="AE32" i="51"/>
  <c r="AG15" i="24"/>
  <c r="AG17" i="24"/>
  <c r="BH19" i="17"/>
  <c r="AG59" i="24"/>
  <c r="AG44" i="24"/>
  <c r="AE39" i="51"/>
  <c r="BH39" i="24"/>
  <c r="BH54" i="24"/>
  <c r="BH45" i="24"/>
  <c r="AF74" i="24"/>
  <c r="BH16" i="17"/>
  <c r="AG12" i="24"/>
  <c r="AG10" i="24"/>
  <c r="AG21" i="24"/>
  <c r="AF21" i="51" s="1"/>
  <c r="AG69" i="24"/>
  <c r="AG53" i="24"/>
  <c r="AG70" i="24"/>
  <c r="AG54" i="24"/>
  <c r="BH6" i="24"/>
  <c r="AE27" i="51"/>
  <c r="AE11" i="51"/>
  <c r="AG68" i="24"/>
  <c r="AG52" i="24"/>
  <c r="AE54" i="51"/>
  <c r="AE38" i="51"/>
  <c r="BH38" i="24"/>
  <c r="AE26" i="51"/>
  <c r="AE45" i="51"/>
  <c r="BH22" i="24"/>
  <c r="AE22" i="51"/>
  <c r="AE15" i="51"/>
  <c r="BH23" i="24"/>
  <c r="AE20" i="51"/>
  <c r="BH4" i="24"/>
  <c r="BH12" i="24"/>
  <c r="AG16" i="24"/>
  <c r="BH27" i="24"/>
  <c r="AE12" i="51"/>
  <c r="AG19" i="24"/>
  <c r="AG40" i="24"/>
  <c r="AG4" i="24"/>
  <c r="AG22" i="24"/>
  <c r="AG8" i="24"/>
  <c r="BH15" i="17"/>
  <c r="AE40" i="51"/>
  <c r="AG39" i="24"/>
  <c r="AG27" i="24"/>
  <c r="AG26" i="24"/>
  <c r="BK58" i="23"/>
  <c r="BK46" i="23"/>
  <c r="I38" i="66"/>
  <c r="AG9" i="24"/>
  <c r="AE9" i="51"/>
  <c r="BI74" i="23"/>
  <c r="AG13" i="24"/>
  <c r="AE6" i="51"/>
  <c r="AE28" i="51"/>
  <c r="BK56" i="23"/>
  <c r="BK43" i="23"/>
  <c r="BK36" i="23"/>
  <c r="AE39" i="56"/>
  <c r="AE38" i="55"/>
  <c r="BH26" i="24"/>
  <c r="BH20" i="24"/>
  <c r="BH25" i="24"/>
  <c r="BK65" i="23"/>
  <c r="AE40" i="56"/>
  <c r="BK39" i="23"/>
  <c r="AE36" i="55"/>
  <c r="BK52" i="23"/>
  <c r="BK41" i="23"/>
  <c r="BK63" i="23"/>
  <c r="AE37" i="55"/>
  <c r="BH28" i="24"/>
  <c r="BK60" i="23"/>
  <c r="BK67" i="23"/>
  <c r="I37" i="66"/>
  <c r="AG29" i="24"/>
  <c r="BK45" i="23"/>
  <c r="BJ22" i="23"/>
  <c r="BK68" i="23"/>
  <c r="BK42" i="23"/>
  <c r="AG30" i="24"/>
  <c r="BH13" i="24"/>
  <c r="BK49" i="23"/>
  <c r="BK44" i="23"/>
  <c r="BK59" i="23"/>
  <c r="BJ30" i="23"/>
  <c r="AE13" i="51"/>
  <c r="AE38" i="56"/>
  <c r="AG23" i="24"/>
  <c r="AG28" i="24"/>
  <c r="AG38" i="24"/>
  <c r="AE30" i="51"/>
  <c r="BK47" i="23"/>
  <c r="BK40" i="23"/>
  <c r="BK55" i="23"/>
  <c r="BK64" i="23"/>
  <c r="I36" i="66"/>
  <c r="AE4" i="51"/>
  <c r="AG25" i="24"/>
  <c r="AG31" i="24"/>
  <c r="BK66" i="23"/>
  <c r="BK61" i="23"/>
  <c r="BK69" i="23"/>
  <c r="AE80" i="49"/>
  <c r="AE40" i="30"/>
  <c r="BK50" i="23"/>
  <c r="BK14" i="23"/>
  <c r="AE110" i="46"/>
  <c r="AE125" i="46"/>
  <c r="BK57" i="23"/>
  <c r="BK54" i="23"/>
  <c r="BK34" i="23"/>
  <c r="AE79" i="49"/>
  <c r="AE66" i="49"/>
  <c r="AE108" i="46"/>
  <c r="AE96" i="46"/>
  <c r="AE123" i="46"/>
  <c r="AE37" i="56"/>
  <c r="AI74" i="23"/>
  <c r="AE95" i="46"/>
  <c r="BK73" i="23"/>
  <c r="BK71" i="23"/>
  <c r="BK51" i="23"/>
  <c r="BK62" i="23"/>
  <c r="BK72" i="23"/>
  <c r="BK38" i="23"/>
  <c r="BK53" i="23"/>
  <c r="BK48" i="23"/>
  <c r="BK70" i="23"/>
  <c r="BK11" i="23"/>
  <c r="BK30" i="23"/>
  <c r="BK22" i="23"/>
  <c r="AE109" i="46"/>
  <c r="AE81" i="49"/>
  <c r="AE124" i="46"/>
  <c r="AE65" i="49"/>
  <c r="AE82" i="49"/>
  <c r="AI3" i="19"/>
  <c r="AI43" i="17"/>
  <c r="AI39" i="17"/>
  <c r="AI51" i="17"/>
  <c r="AI20" i="17"/>
  <c r="AI67" i="17"/>
  <c r="AI46" i="17"/>
  <c r="AI16" i="17"/>
  <c r="AI10" i="17"/>
  <c r="AI70" i="17"/>
  <c r="AI18" i="17"/>
  <c r="AI64" i="17"/>
  <c r="AI34" i="17"/>
  <c r="AI4" i="17"/>
  <c r="AI8" i="17"/>
  <c r="AI19" i="17"/>
  <c r="AI44" i="17"/>
  <c r="AI45" i="17"/>
  <c r="AI32" i="17"/>
  <c r="AI17" i="17"/>
  <c r="AI36" i="17"/>
  <c r="AI57" i="17"/>
  <c r="AI69" i="17"/>
  <c r="AI47" i="17"/>
  <c r="AI38" i="17"/>
  <c r="AI7" i="17"/>
  <c r="AI23" i="17"/>
  <c r="AI49" i="17"/>
  <c r="AI61" i="17"/>
  <c r="AI5" i="17"/>
  <c r="AI21" i="17"/>
  <c r="AI40" i="17"/>
  <c r="AI68" i="17"/>
  <c r="AI72" i="17"/>
  <c r="AI55" i="17"/>
  <c r="AI42" i="17"/>
  <c r="AI37" i="17"/>
  <c r="AI59" i="17"/>
  <c r="AI33" i="17"/>
  <c r="AI66" i="17"/>
  <c r="AI62" i="17"/>
  <c r="AI28" i="17"/>
  <c r="AI14" i="17"/>
  <c r="AI6" i="17"/>
  <c r="AI24" i="17"/>
  <c r="AI71" i="17"/>
  <c r="AI54" i="17"/>
  <c r="AI26" i="17"/>
  <c r="AI12" i="17"/>
  <c r="AI11" i="17"/>
  <c r="AI27" i="17"/>
  <c r="AI60" i="17"/>
  <c r="AI48" i="17"/>
  <c r="AI9" i="17"/>
  <c r="AI25" i="17"/>
  <c r="AI41" i="17"/>
  <c r="AI73" i="17"/>
  <c r="AI22" i="17"/>
  <c r="AI63" i="17"/>
  <c r="AI50" i="17"/>
  <c r="AI15" i="17"/>
  <c r="AI31" i="17"/>
  <c r="AI65" i="17"/>
  <c r="AI56" i="17"/>
  <c r="AI13" i="17"/>
  <c r="AI29" i="17"/>
  <c r="AI52" i="17"/>
  <c r="AI53" i="17"/>
  <c r="AI35" i="17"/>
  <c r="AI30" i="17"/>
  <c r="AI58" i="17"/>
  <c r="BJ10" i="23"/>
  <c r="BK10" i="23"/>
  <c r="BJ37" i="23"/>
  <c r="BK37" i="23"/>
  <c r="BJ29" i="23"/>
  <c r="BK29" i="23"/>
  <c r="BJ21" i="23"/>
  <c r="BK21" i="23"/>
  <c r="BJ32" i="23"/>
  <c r="BK32" i="23"/>
  <c r="BJ24" i="23"/>
  <c r="BK24" i="23"/>
  <c r="BJ16" i="23"/>
  <c r="BK16" i="23"/>
  <c r="BJ4" i="23"/>
  <c r="BK4" i="23"/>
  <c r="BJ35" i="23"/>
  <c r="BK35" i="23"/>
  <c r="BJ27" i="23"/>
  <c r="BK27" i="23"/>
  <c r="BJ19" i="23"/>
  <c r="BK19" i="23"/>
  <c r="AD40" i="56"/>
  <c r="BK7" i="23"/>
  <c r="BJ13" i="23"/>
  <c r="BK13" i="23"/>
  <c r="AI3" i="24"/>
  <c r="BK3" i="24" s="1"/>
  <c r="BJ8" i="23"/>
  <c r="BK8" i="23"/>
  <c r="BJ33" i="23"/>
  <c r="BK33" i="23"/>
  <c r="BJ25" i="23"/>
  <c r="BK25" i="23"/>
  <c r="BJ17" i="23"/>
  <c r="BK17" i="23"/>
  <c r="BJ28" i="23"/>
  <c r="BK28" i="23"/>
  <c r="BJ20" i="23"/>
  <c r="BK20" i="23"/>
  <c r="BJ9" i="23"/>
  <c r="BK9" i="23"/>
  <c r="AD39" i="56"/>
  <c r="BK6" i="23"/>
  <c r="BJ12" i="23"/>
  <c r="BK12" i="23"/>
  <c r="BJ31" i="23"/>
  <c r="BK31" i="23"/>
  <c r="BJ23" i="23"/>
  <c r="BK23" i="23"/>
  <c r="BJ15" i="23"/>
  <c r="BK15" i="23"/>
  <c r="BJ26" i="23"/>
  <c r="BK26" i="23"/>
  <c r="BJ18" i="23"/>
  <c r="BK18" i="23"/>
  <c r="AD38" i="56"/>
  <c r="BK5" i="23"/>
  <c r="BJ7" i="23"/>
  <c r="BJ5" i="23"/>
  <c r="AD124" i="46"/>
  <c r="BJ49" i="23"/>
  <c r="BJ58" i="23"/>
  <c r="BJ73" i="23"/>
  <c r="BJ50" i="23"/>
  <c r="BJ71" i="23"/>
  <c r="BJ45" i="23"/>
  <c r="BJ51" i="23"/>
  <c r="BJ62" i="23"/>
  <c r="BJ72" i="23"/>
  <c r="BJ65" i="23"/>
  <c r="BJ52" i="23"/>
  <c r="H36" i="66"/>
  <c r="BJ38" i="23"/>
  <c r="BJ44" i="23"/>
  <c r="BJ66" i="23"/>
  <c r="BJ53" i="23"/>
  <c r="AD36" i="55"/>
  <c r="BJ48" i="23"/>
  <c r="BJ59" i="23"/>
  <c r="BJ70" i="23"/>
  <c r="AD110" i="46"/>
  <c r="AD125" i="46"/>
  <c r="AD80" i="49"/>
  <c r="AD37" i="56"/>
  <c r="AH74" i="23"/>
  <c r="AD66" i="49"/>
  <c r="AD79" i="49"/>
  <c r="BJ6" i="23"/>
  <c r="BJ47" i="23"/>
  <c r="BJ68" i="23"/>
  <c r="BJ41" i="23"/>
  <c r="BJ60" i="23"/>
  <c r="BJ61" i="23"/>
  <c r="BJ46" i="23"/>
  <c r="BJ56" i="23"/>
  <c r="BJ67" i="23"/>
  <c r="H38" i="66"/>
  <c r="BJ40" i="23"/>
  <c r="BJ42" i="23"/>
  <c r="BJ63" i="23"/>
  <c r="BJ57" i="23"/>
  <c r="AD38" i="55"/>
  <c r="BJ55" i="23"/>
  <c r="BJ69" i="23"/>
  <c r="BJ43" i="23"/>
  <c r="AD37" i="55"/>
  <c r="BJ54" i="23"/>
  <c r="BJ64" i="23"/>
  <c r="H37" i="66"/>
  <c r="BJ39" i="23"/>
  <c r="AD82" i="49"/>
  <c r="BJ36" i="23"/>
  <c r="AD123" i="46"/>
  <c r="AD96" i="46"/>
  <c r="AD108" i="46"/>
  <c r="AD95" i="46"/>
  <c r="AD65" i="49"/>
  <c r="AD109" i="46"/>
  <c r="BJ34" i="23"/>
  <c r="AD81" i="49"/>
  <c r="BH71" i="17"/>
  <c r="BH67" i="17"/>
  <c r="BH63" i="17"/>
  <c r="BH59" i="17"/>
  <c r="BH55" i="17"/>
  <c r="BH51" i="17"/>
  <c r="BH47" i="17"/>
  <c r="BH43" i="17"/>
  <c r="BH68" i="17"/>
  <c r="BH64" i="17"/>
  <c r="BH60" i="17"/>
  <c r="BH56" i="17"/>
  <c r="BH52" i="17"/>
  <c r="BH48" i="17"/>
  <c r="BH44" i="17"/>
  <c r="AH41" i="17"/>
  <c r="AH43" i="17"/>
  <c r="AH45" i="17"/>
  <c r="AH47" i="17"/>
  <c r="AH49" i="17"/>
  <c r="AH51" i="17"/>
  <c r="AH53" i="17"/>
  <c r="AH55" i="17"/>
  <c r="AH57" i="17"/>
  <c r="AH59" i="17"/>
  <c r="AH61" i="17"/>
  <c r="AH63" i="17"/>
  <c r="AH65" i="17"/>
  <c r="AH67" i="17"/>
  <c r="AH69" i="17"/>
  <c r="AH71" i="17"/>
  <c r="AH42" i="17"/>
  <c r="AH44" i="17"/>
  <c r="AH46" i="17"/>
  <c r="AH48" i="17"/>
  <c r="AH50" i="17"/>
  <c r="AH52" i="17"/>
  <c r="AH54" i="17"/>
  <c r="AH56" i="17"/>
  <c r="AH58" i="17"/>
  <c r="AH60" i="17"/>
  <c r="AH62" i="17"/>
  <c r="AH64" i="17"/>
  <c r="AH66" i="17"/>
  <c r="AH68" i="17"/>
  <c r="AH70" i="17"/>
  <c r="AH40" i="17"/>
  <c r="AH38" i="17"/>
  <c r="AH72" i="17"/>
  <c r="AH39" i="17"/>
  <c r="AH73" i="17"/>
  <c r="BH69" i="17"/>
  <c r="BH65" i="17"/>
  <c r="BH61" i="17"/>
  <c r="BH57" i="17"/>
  <c r="BH53" i="17"/>
  <c r="BH49" i="17"/>
  <c r="BH45" i="17"/>
  <c r="BH41" i="17"/>
  <c r="BH70" i="17"/>
  <c r="BH66" i="17"/>
  <c r="BH62" i="17"/>
  <c r="BH58" i="17"/>
  <c r="BH54" i="17"/>
  <c r="BH50" i="17"/>
  <c r="BH46" i="17"/>
  <c r="BH42" i="17"/>
  <c r="AE57" i="30"/>
  <c r="AE45" i="30"/>
  <c r="AE67" i="30"/>
  <c r="AE49" i="30"/>
  <c r="AE52" i="30"/>
  <c r="AE64" i="30"/>
  <c r="AE63" i="30"/>
  <c r="AE48" i="30"/>
  <c r="AE55" i="30"/>
  <c r="AE70" i="30"/>
  <c r="AE66" i="30"/>
  <c r="AE72" i="30"/>
  <c r="AE42" i="30"/>
  <c r="AE71" i="30"/>
  <c r="AE54" i="30"/>
  <c r="AE62" i="30"/>
  <c r="AE50" i="30"/>
  <c r="AE43" i="30"/>
  <c r="AE58" i="30"/>
  <c r="AE59" i="30"/>
  <c r="AE38" i="30"/>
  <c r="AE46" i="30"/>
  <c r="AE47" i="30"/>
  <c r="AE41" i="30"/>
  <c r="AE65" i="30"/>
  <c r="AE60" i="30"/>
  <c r="AE68" i="30"/>
  <c r="AE39" i="30"/>
  <c r="AE69" i="30"/>
  <c r="AE61" i="30"/>
  <c r="AE53" i="30"/>
  <c r="AE73" i="30"/>
  <c r="AE44" i="30"/>
  <c r="AE51" i="30"/>
  <c r="AE56" i="30"/>
  <c r="AE10" i="30"/>
  <c r="AE11" i="30"/>
  <c r="AE8" i="30"/>
  <c r="AE12" i="30"/>
  <c r="AE29" i="30"/>
  <c r="AE32" i="30"/>
  <c r="AE19" i="30"/>
  <c r="AE7" i="30"/>
  <c r="AE31" i="30"/>
  <c r="AE5" i="30"/>
  <c r="AE37" i="30"/>
  <c r="AE28" i="30"/>
  <c r="AE24" i="30"/>
  <c r="AE35" i="30"/>
  <c r="BH18" i="17"/>
  <c r="BH20" i="17"/>
  <c r="BH7" i="17"/>
  <c r="BH24" i="17"/>
  <c r="AE34" i="30"/>
  <c r="AE21" i="30"/>
  <c r="AE15" i="30"/>
  <c r="AE9" i="30"/>
  <c r="AE17" i="30"/>
  <c r="AE27" i="30"/>
  <c r="AE30" i="30"/>
  <c r="AE33" i="30"/>
  <c r="AE22" i="30"/>
  <c r="AE4" i="30"/>
  <c r="AE20" i="30"/>
  <c r="AE16" i="30"/>
  <c r="AE26" i="30"/>
  <c r="AE6" i="30"/>
  <c r="AE13" i="30"/>
  <c r="AE23" i="30"/>
  <c r="AE74" i="30"/>
  <c r="AE25" i="30"/>
  <c r="AE36" i="30"/>
  <c r="AE18" i="30"/>
  <c r="AE14" i="30"/>
  <c r="BG74" i="17"/>
  <c r="BG74" i="24"/>
  <c r="BH33" i="17"/>
  <c r="AG74" i="17"/>
  <c r="BH17" i="17"/>
  <c r="BH12" i="17"/>
  <c r="BH5" i="17"/>
  <c r="BH32" i="17"/>
  <c r="BH37" i="17"/>
  <c r="BH72" i="17"/>
  <c r="BH6" i="17"/>
  <c r="BH11" i="17"/>
  <c r="BH36" i="17"/>
  <c r="BH73" i="17"/>
  <c r="BH35" i="17"/>
  <c r="BH21" i="17"/>
  <c r="BH34" i="17"/>
  <c r="AH4" i="17"/>
  <c r="AH7" i="17"/>
  <c r="AH11" i="17"/>
  <c r="AH15" i="17"/>
  <c r="AH18" i="17"/>
  <c r="AH20" i="17"/>
  <c r="AH22" i="17"/>
  <c r="AH24" i="17"/>
  <c r="AH26" i="17"/>
  <c r="AH28" i="17"/>
  <c r="AH30" i="17"/>
  <c r="AH32" i="17"/>
  <c r="AH34" i="17"/>
  <c r="AH36" i="17"/>
  <c r="AH3" i="19"/>
  <c r="AH5" i="17"/>
  <c r="AH9" i="17"/>
  <c r="AH13" i="17"/>
  <c r="AH17" i="17"/>
  <c r="AH19" i="17"/>
  <c r="AH21" i="17"/>
  <c r="AH23" i="17"/>
  <c r="AH25" i="17"/>
  <c r="AH27" i="17"/>
  <c r="AH29" i="17"/>
  <c r="AH31" i="17"/>
  <c r="AH33" i="17"/>
  <c r="AH35" i="17"/>
  <c r="AH37" i="17"/>
  <c r="AH16" i="17"/>
  <c r="AH12" i="17"/>
  <c r="AH8" i="17"/>
  <c r="AH14" i="17"/>
  <c r="AH10" i="17"/>
  <c r="AH6" i="17"/>
  <c r="BH10" i="17"/>
  <c r="BH14" i="17"/>
  <c r="A30" i="18"/>
  <c r="AS2" i="58" l="1"/>
  <c r="BV2" i="58"/>
  <c r="AJ3" i="25"/>
  <c r="BL3" i="25"/>
  <c r="AJ3" i="17"/>
  <c r="AE38" i="43" s="1"/>
  <c r="AJ68" i="23"/>
  <c r="BL68" i="23" s="1"/>
  <c r="AJ40" i="23"/>
  <c r="AJ9" i="23"/>
  <c r="AJ31" i="23"/>
  <c r="AJ57" i="23"/>
  <c r="BL57" i="23" s="1"/>
  <c r="AJ38" i="23"/>
  <c r="AJ6" i="23"/>
  <c r="AJ73" i="23"/>
  <c r="BL73" i="23" s="1"/>
  <c r="AJ28" i="23"/>
  <c r="BL28" i="23" s="1"/>
  <c r="AJ20" i="23"/>
  <c r="BL20" i="23" s="1"/>
  <c r="AJ65" i="23"/>
  <c r="BL65" i="23" s="1"/>
  <c r="AJ48" i="23"/>
  <c r="BL48" i="23" s="1"/>
  <c r="AJ52" i="23"/>
  <c r="BL52" i="23" s="1"/>
  <c r="AJ11" i="23"/>
  <c r="AJ51" i="23"/>
  <c r="BL51" i="23" s="1"/>
  <c r="AJ25" i="23"/>
  <c r="BL25" i="23" s="1"/>
  <c r="AJ50" i="23"/>
  <c r="BL50" i="23" s="1"/>
  <c r="AJ69" i="23"/>
  <c r="BL69" i="23" s="1"/>
  <c r="AJ41" i="23"/>
  <c r="BL41" i="23" s="1"/>
  <c r="AJ64" i="23"/>
  <c r="BL64" i="23" s="1"/>
  <c r="AJ5" i="23"/>
  <c r="AJ24" i="23"/>
  <c r="BL24" i="23" s="1"/>
  <c r="AJ37" i="23"/>
  <c r="BL37" i="23" s="1"/>
  <c r="AJ70" i="23"/>
  <c r="BL70" i="23" s="1"/>
  <c r="AJ36" i="23"/>
  <c r="AJ39" i="23"/>
  <c r="AJ43" i="23"/>
  <c r="BL43" i="23" s="1"/>
  <c r="AJ46" i="23"/>
  <c r="BL46" i="23" s="1"/>
  <c r="AJ26" i="23"/>
  <c r="BL26" i="23" s="1"/>
  <c r="AJ45" i="23"/>
  <c r="BL45" i="23" s="1"/>
  <c r="AJ72" i="23"/>
  <c r="BL72" i="23" s="1"/>
  <c r="AJ15" i="23"/>
  <c r="AJ33" i="23"/>
  <c r="BL33" i="23" s="1"/>
  <c r="AJ42" i="23"/>
  <c r="BL42" i="23" s="1"/>
  <c r="AJ62" i="23"/>
  <c r="BL62" i="23" s="1"/>
  <c r="AJ22" i="23"/>
  <c r="BL22" i="23" s="1"/>
  <c r="AJ32" i="23"/>
  <c r="AJ13" i="23"/>
  <c r="BL13" i="23" s="1"/>
  <c r="AJ67" i="23"/>
  <c r="BL67" i="23" s="1"/>
  <c r="AJ4" i="23"/>
  <c r="AJ18" i="23"/>
  <c r="BL18" i="23" s="1"/>
  <c r="AJ44" i="23"/>
  <c r="BL44" i="23" s="1"/>
  <c r="AJ14" i="23"/>
  <c r="BL14" i="23" s="1"/>
  <c r="AJ60" i="23"/>
  <c r="BL60" i="23" s="1"/>
  <c r="AJ58" i="23"/>
  <c r="BL58" i="23" s="1"/>
  <c r="AJ21" i="23"/>
  <c r="AJ34" i="23"/>
  <c r="AJ10" i="23"/>
  <c r="AK3" i="23"/>
  <c r="BM3" i="23" s="1"/>
  <c r="AJ17" i="23"/>
  <c r="BL17" i="23" s="1"/>
  <c r="AJ16" i="23"/>
  <c r="BL16" i="23" s="1"/>
  <c r="AJ49" i="23"/>
  <c r="BL49" i="23" s="1"/>
  <c r="AJ23" i="23"/>
  <c r="BL23" i="23" s="1"/>
  <c r="AJ54" i="23"/>
  <c r="AJ63" i="23"/>
  <c r="BL63" i="23" s="1"/>
  <c r="AJ56" i="23"/>
  <c r="BL56" i="23" s="1"/>
  <c r="AJ71" i="23"/>
  <c r="BL71" i="23" s="1"/>
  <c r="AJ61" i="23"/>
  <c r="BL61" i="23" s="1"/>
  <c r="AJ12" i="23"/>
  <c r="AJ19" i="23"/>
  <c r="BL19" i="23" s="1"/>
  <c r="AJ29" i="23"/>
  <c r="BL29" i="23" s="1"/>
  <c r="AJ30" i="23"/>
  <c r="AJ35" i="23"/>
  <c r="BL35" i="23" s="1"/>
  <c r="AJ59" i="23"/>
  <c r="BL59" i="23" s="1"/>
  <c r="AJ53" i="23"/>
  <c r="AJ27" i="23"/>
  <c r="BL27" i="23" s="1"/>
  <c r="AJ66" i="23"/>
  <c r="BL66" i="23" s="1"/>
  <c r="AJ7" i="23"/>
  <c r="AJ47" i="23"/>
  <c r="BL47" i="23" s="1"/>
  <c r="AJ55" i="23"/>
  <c r="AJ8" i="23"/>
  <c r="BL8" i="23" s="1"/>
  <c r="AJ3" i="24"/>
  <c r="BL3" i="24" s="1"/>
  <c r="AE121" i="49"/>
  <c r="AE129" i="49" s="1"/>
  <c r="AD121" i="49"/>
  <c r="AD129" i="49" s="1"/>
  <c r="BI43" i="24"/>
  <c r="BI52" i="24"/>
  <c r="BI72" i="24"/>
  <c r="AF61" i="51"/>
  <c r="BI61" i="24"/>
  <c r="AF72" i="51"/>
  <c r="BI48" i="24"/>
  <c r="AF42" i="51"/>
  <c r="BI42" i="24"/>
  <c r="BI54" i="24"/>
  <c r="BI47" i="24"/>
  <c r="BI7" i="24"/>
  <c r="BI14" i="24"/>
  <c r="AF20" i="51"/>
  <c r="AF6" i="51"/>
  <c r="BI37" i="24"/>
  <c r="AF43" i="51"/>
  <c r="BI66" i="24"/>
  <c r="AF62" i="51"/>
  <c r="BI51" i="24"/>
  <c r="BI46" i="24"/>
  <c r="BI59" i="24"/>
  <c r="AF18" i="51"/>
  <c r="BI64" i="24"/>
  <c r="BI18" i="24"/>
  <c r="AF64" i="51"/>
  <c r="AF46" i="51"/>
  <c r="AF33" i="51"/>
  <c r="BI24" i="24"/>
  <c r="BI60" i="24"/>
  <c r="BI58" i="24"/>
  <c r="AF24" i="51"/>
  <c r="BI10" i="24"/>
  <c r="BI12" i="24"/>
  <c r="BI45" i="24"/>
  <c r="BI55" i="24"/>
  <c r="BI62" i="24"/>
  <c r="BI49" i="24"/>
  <c r="BI21" i="24"/>
  <c r="BI17" i="24"/>
  <c r="BI56" i="24"/>
  <c r="BI50" i="24"/>
  <c r="BI69" i="24"/>
  <c r="BI73" i="24"/>
  <c r="BI11" i="24"/>
  <c r="BI5" i="24"/>
  <c r="BI6" i="24"/>
  <c r="AF60" i="51"/>
  <c r="AF54" i="51"/>
  <c r="AF66" i="51"/>
  <c r="AF59" i="51"/>
  <c r="AF50" i="51"/>
  <c r="AF5" i="51"/>
  <c r="AF51" i="51"/>
  <c r="AF63" i="51"/>
  <c r="AF56" i="51"/>
  <c r="AF69" i="51"/>
  <c r="BI20" i="24"/>
  <c r="AF53" i="51"/>
  <c r="AF34" i="51"/>
  <c r="BI41" i="24"/>
  <c r="AF58" i="51"/>
  <c r="AF71" i="51"/>
  <c r="BI34" i="24"/>
  <c r="AF37" i="51"/>
  <c r="BI71" i="24"/>
  <c r="BI63" i="24"/>
  <c r="AF12" i="51"/>
  <c r="BI53" i="24"/>
  <c r="AF48" i="51"/>
  <c r="BI35" i="24"/>
  <c r="AF7" i="51"/>
  <c r="AF47" i="51"/>
  <c r="AF70" i="51"/>
  <c r="AF11" i="51"/>
  <c r="BI65" i="24"/>
  <c r="AF35" i="51"/>
  <c r="BI68" i="24"/>
  <c r="BI70" i="24"/>
  <c r="AF73" i="51"/>
  <c r="AF49" i="51"/>
  <c r="AF36" i="51"/>
  <c r="AF68" i="51"/>
  <c r="AF45" i="51"/>
  <c r="AF65" i="51"/>
  <c r="AF17" i="51"/>
  <c r="AF52" i="51"/>
  <c r="AH27" i="24"/>
  <c r="AH39" i="24"/>
  <c r="AH45" i="24"/>
  <c r="AI52" i="24"/>
  <c r="AI14" i="24"/>
  <c r="AI23" i="24"/>
  <c r="AH10" i="24"/>
  <c r="BJ10" i="24" s="1"/>
  <c r="AH31" i="24"/>
  <c r="AH13" i="24"/>
  <c r="AH28" i="24"/>
  <c r="AH7" i="24"/>
  <c r="AH66" i="24"/>
  <c r="AH50" i="24"/>
  <c r="AH65" i="24"/>
  <c r="AH49" i="24"/>
  <c r="AI35" i="24"/>
  <c r="AI15" i="24"/>
  <c r="AI48" i="24"/>
  <c r="AI24" i="24"/>
  <c r="AI37" i="24"/>
  <c r="AI61" i="24"/>
  <c r="AI36" i="24"/>
  <c r="AI34" i="24"/>
  <c r="AI20" i="24"/>
  <c r="BI67" i="24"/>
  <c r="BI36" i="24"/>
  <c r="AH14" i="24"/>
  <c r="AH29" i="24"/>
  <c r="AH9" i="24"/>
  <c r="AH26" i="24"/>
  <c r="AH4" i="24"/>
  <c r="AH73" i="24"/>
  <c r="AH64" i="24"/>
  <c r="AH48" i="24"/>
  <c r="AH63" i="24"/>
  <c r="AH47" i="24"/>
  <c r="AI53" i="24"/>
  <c r="AI50" i="24"/>
  <c r="AI60" i="24"/>
  <c r="AI6" i="24"/>
  <c r="AI42" i="24"/>
  <c r="AI49" i="24"/>
  <c r="AI17" i="24"/>
  <c r="AI64" i="24"/>
  <c r="AI51" i="24"/>
  <c r="AF31" i="51"/>
  <c r="AH5" i="24"/>
  <c r="AH62" i="24"/>
  <c r="AI27" i="24"/>
  <c r="AI32" i="24"/>
  <c r="AF4" i="51"/>
  <c r="AH12" i="24"/>
  <c r="AH72" i="24"/>
  <c r="AH59" i="24"/>
  <c r="AI22" i="24"/>
  <c r="AI28" i="24"/>
  <c r="AI7" i="24"/>
  <c r="AI70" i="24"/>
  <c r="AI43" i="24"/>
  <c r="BI40" i="24"/>
  <c r="BI32" i="24"/>
  <c r="AH16" i="24"/>
  <c r="AH23" i="24"/>
  <c r="AH36" i="24"/>
  <c r="AH20" i="24"/>
  <c r="AH38" i="24"/>
  <c r="AH58" i="24"/>
  <c r="AH42" i="24"/>
  <c r="AH57" i="24"/>
  <c r="AH41" i="24"/>
  <c r="AI13" i="24"/>
  <c r="AI73" i="24"/>
  <c r="AI12" i="24"/>
  <c r="AI62" i="24"/>
  <c r="AI68" i="24"/>
  <c r="AI38" i="24"/>
  <c r="AI44" i="24"/>
  <c r="AI10" i="24"/>
  <c r="AF55" i="51"/>
  <c r="BI38" i="24"/>
  <c r="AF44" i="51"/>
  <c r="AH8" i="24"/>
  <c r="BJ8" i="24" s="1"/>
  <c r="AH61" i="24"/>
  <c r="AI18" i="24"/>
  <c r="AH25" i="24"/>
  <c r="AH44" i="24"/>
  <c r="AI29" i="24"/>
  <c r="AI72" i="24"/>
  <c r="AI45" i="24"/>
  <c r="AF32" i="51"/>
  <c r="AH37" i="24"/>
  <c r="AH21" i="24"/>
  <c r="AH34" i="24"/>
  <c r="AH18" i="24"/>
  <c r="AH40" i="24"/>
  <c r="AH56" i="24"/>
  <c r="AH71" i="24"/>
  <c r="AH55" i="24"/>
  <c r="AI56" i="24"/>
  <c r="AI41" i="24"/>
  <c r="AI26" i="24"/>
  <c r="AI66" i="24"/>
  <c r="AI40" i="24"/>
  <c r="AI47" i="24"/>
  <c r="AI19" i="24"/>
  <c r="AI16" i="24"/>
  <c r="AF57" i="51"/>
  <c r="BI29" i="24"/>
  <c r="BI9" i="24"/>
  <c r="AF41" i="51"/>
  <c r="BI39" i="24"/>
  <c r="AI46" i="24"/>
  <c r="AH24" i="24"/>
  <c r="AH46" i="24"/>
  <c r="AI63" i="24"/>
  <c r="AI55" i="24"/>
  <c r="AI39" i="24"/>
  <c r="AH22" i="24"/>
  <c r="BI15" i="24"/>
  <c r="AH60" i="24"/>
  <c r="AH43" i="24"/>
  <c r="AI11" i="24"/>
  <c r="AF15" i="51"/>
  <c r="AH35" i="24"/>
  <c r="AH19" i="24"/>
  <c r="AH32" i="24"/>
  <c r="AH15" i="24"/>
  <c r="AG74" i="24"/>
  <c r="AH70" i="24"/>
  <c r="AH54" i="24"/>
  <c r="AH69" i="24"/>
  <c r="AH53" i="24"/>
  <c r="AI58" i="24"/>
  <c r="AI65" i="24"/>
  <c r="AI25" i="24"/>
  <c r="AI54" i="24"/>
  <c r="AI33" i="24"/>
  <c r="AI21" i="24"/>
  <c r="AI69" i="24"/>
  <c r="AI8" i="24"/>
  <c r="AF10" i="51"/>
  <c r="AF14" i="51"/>
  <c r="BI44" i="24"/>
  <c r="BI57" i="24"/>
  <c r="AH6" i="24"/>
  <c r="AH33" i="24"/>
  <c r="AH17" i="24"/>
  <c r="AH30" i="24"/>
  <c r="AH11" i="24"/>
  <c r="AH68" i="24"/>
  <c r="AH52" i="24"/>
  <c r="AH67" i="24"/>
  <c r="AH51" i="24"/>
  <c r="AI30" i="24"/>
  <c r="AI31" i="24"/>
  <c r="AI9" i="24"/>
  <c r="AI71" i="24"/>
  <c r="AI59" i="24"/>
  <c r="AI5" i="24"/>
  <c r="AI57" i="24"/>
  <c r="AI4" i="24"/>
  <c r="AI67" i="24"/>
  <c r="AF67" i="51"/>
  <c r="AF19" i="51"/>
  <c r="BI27" i="24"/>
  <c r="BI19" i="24"/>
  <c r="AF26" i="51"/>
  <c r="AF40" i="51"/>
  <c r="BI16" i="24"/>
  <c r="AF16" i="51"/>
  <c r="BI8" i="24"/>
  <c r="AF8" i="51"/>
  <c r="AF28" i="51"/>
  <c r="BI13" i="24"/>
  <c r="AF39" i="51"/>
  <c r="BI30" i="24"/>
  <c r="AF30" i="51"/>
  <c r="AF22" i="51"/>
  <c r="BI22" i="24"/>
  <c r="BI26" i="24"/>
  <c r="BI4" i="24"/>
  <c r="AF27" i="51"/>
  <c r="AF23" i="51"/>
  <c r="AF29" i="51"/>
  <c r="BI25" i="24"/>
  <c r="AF13" i="51"/>
  <c r="AF38" i="51"/>
  <c r="BI23" i="24"/>
  <c r="AF9" i="51"/>
  <c r="AF25" i="51"/>
  <c r="BI31" i="24"/>
  <c r="BI28" i="24"/>
  <c r="AF40" i="30"/>
  <c r="AI74" i="17"/>
  <c r="BJ6" i="17"/>
  <c r="BJ37" i="17"/>
  <c r="BJ33" i="17"/>
  <c r="BJ29" i="17"/>
  <c r="BJ21" i="17"/>
  <c r="BJ17" i="17"/>
  <c r="BJ34" i="17"/>
  <c r="BJ30" i="17"/>
  <c r="BJ26" i="17"/>
  <c r="BJ22" i="17"/>
  <c r="BJ18" i="17"/>
  <c r="BJ11" i="17"/>
  <c r="BJ4" i="17"/>
  <c r="BJ39" i="17"/>
  <c r="BJ38" i="17"/>
  <c r="BJ66" i="17"/>
  <c r="BJ58" i="17"/>
  <c r="BJ50" i="17"/>
  <c r="BJ69" i="17"/>
  <c r="BJ10" i="17"/>
  <c r="BJ8" i="17"/>
  <c r="BJ16" i="17"/>
  <c r="BJ35" i="17"/>
  <c r="BJ31" i="17"/>
  <c r="BJ27" i="17"/>
  <c r="BJ23" i="17"/>
  <c r="BJ19" i="17"/>
  <c r="BJ13" i="17"/>
  <c r="BJ5" i="17"/>
  <c r="BJ36" i="17"/>
  <c r="BJ28" i="17"/>
  <c r="BJ24" i="17"/>
  <c r="BJ20" i="17"/>
  <c r="BJ73" i="17"/>
  <c r="BJ72" i="17"/>
  <c r="BJ40" i="17"/>
  <c r="BJ68" i="17"/>
  <c r="BJ64" i="17"/>
  <c r="BJ60" i="17"/>
  <c r="BJ56" i="17"/>
  <c r="BJ52" i="17"/>
  <c r="BJ48" i="17"/>
  <c r="BJ44" i="17"/>
  <c r="BJ71" i="17"/>
  <c r="BJ67" i="17"/>
  <c r="BJ63" i="17"/>
  <c r="BJ59" i="17"/>
  <c r="BJ55" i="17"/>
  <c r="BJ51" i="17"/>
  <c r="BJ47" i="17"/>
  <c r="BJ43" i="17"/>
  <c r="BJ70" i="17"/>
  <c r="BJ62" i="17"/>
  <c r="BJ54" i="17"/>
  <c r="BJ46" i="17"/>
  <c r="BJ42" i="17"/>
  <c r="BJ65" i="17"/>
  <c r="BJ61" i="17"/>
  <c r="BJ57" i="17"/>
  <c r="BJ53" i="17"/>
  <c r="BJ49" i="17"/>
  <c r="BJ45" i="17"/>
  <c r="BJ41" i="17"/>
  <c r="BJ74" i="23"/>
  <c r="BK74" i="23"/>
  <c r="BI14" i="17"/>
  <c r="BJ14" i="17"/>
  <c r="BI12" i="17"/>
  <c r="BJ12" i="17"/>
  <c r="BI25" i="17"/>
  <c r="BJ25" i="17"/>
  <c r="BI9" i="17"/>
  <c r="BJ9" i="17"/>
  <c r="BI32" i="17"/>
  <c r="BJ32" i="17"/>
  <c r="BI15" i="17"/>
  <c r="BJ15" i="17"/>
  <c r="BI7" i="17"/>
  <c r="BJ7" i="17"/>
  <c r="BI38" i="17"/>
  <c r="BI70" i="17"/>
  <c r="BI66" i="17"/>
  <c r="BI62" i="17"/>
  <c r="BI58" i="17"/>
  <c r="BI54" i="17"/>
  <c r="BI50" i="17"/>
  <c r="BI46" i="17"/>
  <c r="BI42" i="17"/>
  <c r="BI69" i="17"/>
  <c r="BI65" i="17"/>
  <c r="BI61" i="17"/>
  <c r="BI57" i="17"/>
  <c r="BI53" i="17"/>
  <c r="BI49" i="17"/>
  <c r="BI45" i="17"/>
  <c r="BI41" i="17"/>
  <c r="BI40" i="17"/>
  <c r="BI68" i="17"/>
  <c r="BI64" i="17"/>
  <c r="BI60" i="17"/>
  <c r="BI56" i="17"/>
  <c r="BI52" i="17"/>
  <c r="BI48" i="17"/>
  <c r="BI44" i="17"/>
  <c r="BI71" i="17"/>
  <c r="BI67" i="17"/>
  <c r="BI63" i="17"/>
  <c r="BI59" i="17"/>
  <c r="BI55" i="17"/>
  <c r="BI51" i="17"/>
  <c r="BI47" i="17"/>
  <c r="BI43" i="17"/>
  <c r="BI39" i="17"/>
  <c r="AF41" i="30"/>
  <c r="AF53" i="30"/>
  <c r="AF59" i="30"/>
  <c r="AF43" i="30"/>
  <c r="AF49" i="30"/>
  <c r="AF66" i="30"/>
  <c r="AF69" i="30"/>
  <c r="AF47" i="30"/>
  <c r="AF48" i="30"/>
  <c r="AF61" i="30"/>
  <c r="AF71" i="30"/>
  <c r="AF46" i="30"/>
  <c r="AF64" i="30"/>
  <c r="AF70" i="30"/>
  <c r="AF50" i="30"/>
  <c r="AF67" i="30"/>
  <c r="AF54" i="30"/>
  <c r="AF57" i="30"/>
  <c r="AF52" i="30"/>
  <c r="AF58" i="30"/>
  <c r="AF73" i="30"/>
  <c r="AF63" i="30"/>
  <c r="AF51" i="30"/>
  <c r="AF56" i="30"/>
  <c r="AF44" i="30"/>
  <c r="AF62" i="30"/>
  <c r="AF60" i="30"/>
  <c r="AF68" i="30"/>
  <c r="AF72" i="30"/>
  <c r="AF45" i="30"/>
  <c r="AF55" i="30"/>
  <c r="AF42" i="30"/>
  <c r="AF65" i="30"/>
  <c r="AF39" i="30"/>
  <c r="AF38" i="30"/>
  <c r="AF5" i="30"/>
  <c r="AF13" i="30"/>
  <c r="AF28" i="30"/>
  <c r="AF26" i="30"/>
  <c r="AF33" i="30"/>
  <c r="AF11" i="30"/>
  <c r="AF15" i="30"/>
  <c r="AF19" i="30"/>
  <c r="AF8" i="30"/>
  <c r="AF34" i="30"/>
  <c r="AF31" i="30"/>
  <c r="AF74" i="30"/>
  <c r="AF12" i="30"/>
  <c r="AF4" i="30"/>
  <c r="AF32" i="30"/>
  <c r="AF29" i="30"/>
  <c r="AF25" i="30"/>
  <c r="AF21" i="30"/>
  <c r="AF7" i="30"/>
  <c r="AF10" i="30"/>
  <c r="AF18" i="30"/>
  <c r="AF37" i="30"/>
  <c r="AF23" i="30"/>
  <c r="AF27" i="30"/>
  <c r="AF30" i="30"/>
  <c r="AF16" i="30"/>
  <c r="AF35" i="30"/>
  <c r="AF17" i="30"/>
  <c r="AF24" i="30"/>
  <c r="AF22" i="30"/>
  <c r="AF9" i="30"/>
  <c r="AF14" i="30"/>
  <c r="AF36" i="30"/>
  <c r="AF20" i="30"/>
  <c r="AF6" i="30"/>
  <c r="BI35" i="17"/>
  <c r="BI73" i="17"/>
  <c r="BI34" i="17"/>
  <c r="BI13" i="17"/>
  <c r="BI10" i="17"/>
  <c r="BI27" i="17"/>
  <c r="BI11" i="17"/>
  <c r="BI31" i="17"/>
  <c r="BI8" i="17"/>
  <c r="BI26" i="17"/>
  <c r="BH74" i="17"/>
  <c r="AH74" i="17"/>
  <c r="BI72" i="17"/>
  <c r="BI37" i="17"/>
  <c r="BI33" i="17"/>
  <c r="BI36" i="17"/>
  <c r="BI19" i="17"/>
  <c r="BI24" i="17"/>
  <c r="BI21" i="17"/>
  <c r="BI20" i="17"/>
  <c r="BI28" i="17"/>
  <c r="BI18" i="17"/>
  <c r="BI16" i="17"/>
  <c r="BI6" i="17"/>
  <c r="BI5" i="17"/>
  <c r="BI22" i="17"/>
  <c r="BI17" i="17"/>
  <c r="BI4" i="17"/>
  <c r="BI30" i="17"/>
  <c r="BI29" i="17"/>
  <c r="BI23" i="17"/>
  <c r="BH74" i="24"/>
  <c r="A31" i="18"/>
  <c r="AT2" i="58" l="1"/>
  <c r="BK3" i="17"/>
  <c r="BK3" i="19" s="1"/>
  <c r="AK3" i="25"/>
  <c r="BM3" i="25"/>
  <c r="AJ53" i="17"/>
  <c r="BK53" i="17" s="1"/>
  <c r="AJ19" i="17"/>
  <c r="BK19" i="17" s="1"/>
  <c r="AJ11" i="17"/>
  <c r="BK11" i="17" s="1"/>
  <c r="AJ56" i="17"/>
  <c r="BK56" i="17" s="1"/>
  <c r="AJ29" i="17"/>
  <c r="BK29" i="17" s="1"/>
  <c r="AJ46" i="17"/>
  <c r="BK46" i="17" s="1"/>
  <c r="AJ35" i="17"/>
  <c r="BK35" i="17" s="1"/>
  <c r="AJ40" i="17"/>
  <c r="AJ69" i="17"/>
  <c r="BK69" i="17" s="1"/>
  <c r="AJ58" i="17"/>
  <c r="BK58" i="17" s="1"/>
  <c r="AJ16" i="17"/>
  <c r="BK16" i="17" s="1"/>
  <c r="AJ73" i="17"/>
  <c r="BK73" i="17" s="1"/>
  <c r="AJ20" i="17"/>
  <c r="BK20" i="17" s="1"/>
  <c r="AJ55" i="17"/>
  <c r="BK55" i="17" s="1"/>
  <c r="AJ28" i="17"/>
  <c r="BK28" i="17" s="1"/>
  <c r="AJ25" i="17"/>
  <c r="AJ15" i="17"/>
  <c r="BK15" i="17" s="1"/>
  <c r="AJ22" i="17"/>
  <c r="AJ14" i="17"/>
  <c r="BK14" i="17" s="1"/>
  <c r="AJ32" i="17"/>
  <c r="AJ43" i="17"/>
  <c r="BK43" i="17" s="1"/>
  <c r="AJ17" i="17"/>
  <c r="BK17" i="17" s="1"/>
  <c r="AJ5" i="17"/>
  <c r="BK5" i="17" s="1"/>
  <c r="AJ39" i="17"/>
  <c r="BK39" i="17" s="1"/>
  <c r="AJ47" i="17"/>
  <c r="BK47" i="17" s="1"/>
  <c r="AK3" i="17"/>
  <c r="AJ41" i="17"/>
  <c r="BK41" i="17" s="1"/>
  <c r="AJ62" i="17"/>
  <c r="BK62" i="17" s="1"/>
  <c r="AJ67" i="17"/>
  <c r="BK67" i="17" s="1"/>
  <c r="AJ57" i="17"/>
  <c r="BK57" i="17" s="1"/>
  <c r="AJ31" i="17"/>
  <c r="BK31" i="17" s="1"/>
  <c r="AJ34" i="17"/>
  <c r="BK34" i="17" s="1"/>
  <c r="AJ3" i="19"/>
  <c r="AJ48" i="17"/>
  <c r="BK48" i="17" s="1"/>
  <c r="AJ10" i="17"/>
  <c r="BK10" i="17" s="1"/>
  <c r="AJ49" i="17"/>
  <c r="BK49" i="17" s="1"/>
  <c r="AJ50" i="17"/>
  <c r="BK50" i="17" s="1"/>
  <c r="AJ7" i="17"/>
  <c r="BK7" i="17" s="1"/>
  <c r="AJ36" i="17"/>
  <c r="BK36" i="17" s="1"/>
  <c r="AJ13" i="17"/>
  <c r="BK13" i="17" s="1"/>
  <c r="AJ26" i="17"/>
  <c r="BK26" i="17" s="1"/>
  <c r="AJ72" i="17"/>
  <c r="BK72" i="17" s="1"/>
  <c r="AJ21" i="17"/>
  <c r="BK21" i="17" s="1"/>
  <c r="AJ12" i="17"/>
  <c r="BK12" i="17" s="1"/>
  <c r="AJ65" i="17"/>
  <c r="BK65" i="17" s="1"/>
  <c r="AJ52" i="17"/>
  <c r="BK52" i="17" s="1"/>
  <c r="AJ60" i="17"/>
  <c r="BK60" i="17" s="1"/>
  <c r="AJ37" i="17"/>
  <c r="BK37" i="17" s="1"/>
  <c r="AJ24" i="17"/>
  <c r="BK24" i="17" s="1"/>
  <c r="AJ42" i="17"/>
  <c r="AJ66" i="17"/>
  <c r="BK66" i="17" s="1"/>
  <c r="AJ51" i="17"/>
  <c r="BK51" i="17" s="1"/>
  <c r="AJ4" i="17"/>
  <c r="AJ33" i="17"/>
  <c r="BK33" i="17" s="1"/>
  <c r="AJ38" i="17"/>
  <c r="BK38" i="17" s="1"/>
  <c r="AJ8" i="17"/>
  <c r="BK8" i="17" s="1"/>
  <c r="AJ70" i="17"/>
  <c r="BK70" i="17" s="1"/>
  <c r="AJ68" i="17"/>
  <c r="BK68" i="17" s="1"/>
  <c r="AJ64" i="17"/>
  <c r="BK64" i="17" s="1"/>
  <c r="AJ30" i="17"/>
  <c r="BK30" i="17" s="1"/>
  <c r="AJ61" i="17"/>
  <c r="BK61" i="17" s="1"/>
  <c r="AJ27" i="17"/>
  <c r="BK27" i="17" s="1"/>
  <c r="AJ54" i="17"/>
  <c r="BK54" i="17" s="1"/>
  <c r="AJ71" i="17"/>
  <c r="BK71" i="17" s="1"/>
  <c r="AJ63" i="17"/>
  <c r="BK63" i="17" s="1"/>
  <c r="AJ18" i="17"/>
  <c r="BK18" i="17" s="1"/>
  <c r="AJ59" i="17"/>
  <c r="BK59" i="17" s="1"/>
  <c r="AJ45" i="17"/>
  <c r="BK45" i="17" s="1"/>
  <c r="AJ23" i="17"/>
  <c r="BK23" i="17" s="1"/>
  <c r="AJ6" i="17"/>
  <c r="BK6" i="17" s="1"/>
  <c r="AJ9" i="17"/>
  <c r="BK9" i="17" s="1"/>
  <c r="AJ44" i="17"/>
  <c r="BK44" i="17" s="1"/>
  <c r="AJ29" i="24"/>
  <c r="BL29" i="24" s="1"/>
  <c r="AJ35" i="24"/>
  <c r="AI35" i="51" s="1"/>
  <c r="AJ16" i="24"/>
  <c r="J38" i="66"/>
  <c r="BL40" i="23"/>
  <c r="AF36" i="55"/>
  <c r="BL53" i="23"/>
  <c r="BL15" i="23"/>
  <c r="AF109" i="46"/>
  <c r="AF40" i="56"/>
  <c r="BL7" i="23"/>
  <c r="AF66" i="49"/>
  <c r="BL30" i="23"/>
  <c r="AF79" i="49"/>
  <c r="AF119" i="49"/>
  <c r="AF127" i="49" s="1"/>
  <c r="AF81" i="49"/>
  <c r="BL34" i="23"/>
  <c r="AF95" i="46"/>
  <c r="BL12" i="23"/>
  <c r="BL31" i="23"/>
  <c r="AF65" i="49"/>
  <c r="J37" i="66"/>
  <c r="BL39" i="23"/>
  <c r="BL36" i="23"/>
  <c r="AF82" i="49"/>
  <c r="BL4" i="23"/>
  <c r="AJ74" i="23"/>
  <c r="BL74" i="23" s="1"/>
  <c r="AF37" i="56"/>
  <c r="BL6" i="23"/>
  <c r="AF39" i="56"/>
  <c r="AF96" i="46"/>
  <c r="AF123" i="46"/>
  <c r="BL9" i="23"/>
  <c r="AF108" i="46"/>
  <c r="AJ11" i="24"/>
  <c r="BL11" i="24" s="1"/>
  <c r="AF37" i="55"/>
  <c r="BL54" i="23"/>
  <c r="BL55" i="23"/>
  <c r="AF38" i="55"/>
  <c r="AF38" i="56"/>
  <c r="BL5" i="23"/>
  <c r="BL38" i="23"/>
  <c r="J36" i="66"/>
  <c r="AF125" i="46"/>
  <c r="BL11" i="23"/>
  <c r="AM3" i="23"/>
  <c r="BN3" i="23" s="1"/>
  <c r="AK61" i="23"/>
  <c r="AK14" i="23"/>
  <c r="AK8" i="23"/>
  <c r="AK40" i="23"/>
  <c r="AK30" i="23"/>
  <c r="AK6" i="23"/>
  <c r="AK54" i="23"/>
  <c r="AK67" i="23"/>
  <c r="AK62" i="23"/>
  <c r="AK18" i="23"/>
  <c r="AK39" i="23"/>
  <c r="AK22" i="23"/>
  <c r="AK19" i="23"/>
  <c r="AK57" i="23"/>
  <c r="AK20" i="23"/>
  <c r="AK9" i="23"/>
  <c r="AK70" i="23"/>
  <c r="AK26" i="23"/>
  <c r="AK69" i="23"/>
  <c r="AK32" i="23"/>
  <c r="AK21" i="23"/>
  <c r="AK43" i="23"/>
  <c r="AK27" i="23"/>
  <c r="AK11" i="23"/>
  <c r="AK53" i="23"/>
  <c r="AK65" i="23"/>
  <c r="AK59" i="23"/>
  <c r="AK51" i="23"/>
  <c r="AK41" i="23"/>
  <c r="AK7" i="23"/>
  <c r="AK68" i="23"/>
  <c r="AK55" i="23"/>
  <c r="AK28" i="23"/>
  <c r="AK52" i="23"/>
  <c r="AK72" i="23"/>
  <c r="AK13" i="23"/>
  <c r="AK37" i="23"/>
  <c r="AK44" i="23"/>
  <c r="AK15" i="23"/>
  <c r="AK71" i="23"/>
  <c r="AK34" i="23"/>
  <c r="AK5" i="23"/>
  <c r="AK46" i="23"/>
  <c r="AK66" i="23"/>
  <c r="AK73" i="23"/>
  <c r="AK38" i="23"/>
  <c r="AK17" i="23"/>
  <c r="AK25" i="23"/>
  <c r="AK4" i="23"/>
  <c r="AK49" i="23"/>
  <c r="AK58" i="23"/>
  <c r="AK47" i="23"/>
  <c r="AK42" i="23"/>
  <c r="AK60" i="23"/>
  <c r="AK35" i="23"/>
  <c r="AK16" i="23"/>
  <c r="AK12" i="23"/>
  <c r="AK33" i="23"/>
  <c r="AK45" i="23"/>
  <c r="AK63" i="23"/>
  <c r="AK31" i="23"/>
  <c r="AK10" i="23"/>
  <c r="AK64" i="23"/>
  <c r="AK48" i="23"/>
  <c r="AK24" i="23"/>
  <c r="AK29" i="23"/>
  <c r="AK56" i="23"/>
  <c r="AK50" i="23"/>
  <c r="AK36" i="23"/>
  <c r="AK23" i="23"/>
  <c r="BL21" i="23"/>
  <c r="AF110" i="46"/>
  <c r="BL32" i="23"/>
  <c r="AF80" i="49"/>
  <c r="AF124" i="46"/>
  <c r="BL10" i="23"/>
  <c r="AK3" i="24"/>
  <c r="BM3" i="24" s="1"/>
  <c r="BJ16" i="24"/>
  <c r="AG20" i="51"/>
  <c r="BJ7" i="24"/>
  <c r="BJ49" i="24"/>
  <c r="AG56" i="51"/>
  <c r="BJ53" i="24"/>
  <c r="AG35" i="51"/>
  <c r="BJ68" i="24"/>
  <c r="BJ48" i="24"/>
  <c r="AG16" i="51"/>
  <c r="BJ5" i="24"/>
  <c r="AG48" i="51"/>
  <c r="AG9" i="51"/>
  <c r="BJ6" i="24"/>
  <c r="AG53" i="51"/>
  <c r="AG68" i="51"/>
  <c r="BJ15" i="24"/>
  <c r="BJ56" i="24"/>
  <c r="BJ25" i="24"/>
  <c r="BJ51" i="24"/>
  <c r="AG59" i="51"/>
  <c r="AG27" i="51"/>
  <c r="AG14" i="51"/>
  <c r="BJ60" i="24"/>
  <c r="BK59" i="24"/>
  <c r="AG52" i="51"/>
  <c r="BJ73" i="24"/>
  <c r="BJ29" i="24"/>
  <c r="BK58" i="24"/>
  <c r="BJ52" i="24"/>
  <c r="AG70" i="51"/>
  <c r="BJ39" i="24"/>
  <c r="BK36" i="24"/>
  <c r="AG17" i="51"/>
  <c r="BK39" i="24"/>
  <c r="BJ32" i="24"/>
  <c r="BJ12" i="24"/>
  <c r="AG39" i="51"/>
  <c r="BJ43" i="24"/>
  <c r="BK68" i="24"/>
  <c r="BJ21" i="24"/>
  <c r="AG24" i="51"/>
  <c r="BJ13" i="24"/>
  <c r="AG60" i="51"/>
  <c r="AG43" i="51"/>
  <c r="AG57" i="51"/>
  <c r="BJ42" i="24"/>
  <c r="AG73" i="51"/>
  <c r="AG42" i="51"/>
  <c r="AG72" i="51"/>
  <c r="BK24" i="24"/>
  <c r="BJ24" i="24"/>
  <c r="AH63" i="51"/>
  <c r="BJ38" i="24"/>
  <c r="BK43" i="24"/>
  <c r="BK60" i="24"/>
  <c r="BK42" i="24"/>
  <c r="AG36" i="51"/>
  <c r="AG12" i="51"/>
  <c r="BJ47" i="24"/>
  <c r="BJ26" i="24"/>
  <c r="AG26" i="51"/>
  <c r="BJ18" i="24"/>
  <c r="BJ20" i="24"/>
  <c r="BJ4" i="24"/>
  <c r="BJ14" i="24"/>
  <c r="BJ36" i="24"/>
  <c r="BJ34" i="24"/>
  <c r="BJ11" i="24"/>
  <c r="BK57" i="24"/>
  <c r="AG50" i="51"/>
  <c r="BJ50" i="24"/>
  <c r="AH38" i="51"/>
  <c r="BK47" i="24"/>
  <c r="BK41" i="24"/>
  <c r="BJ41" i="24"/>
  <c r="BJ27" i="24"/>
  <c r="AG29" i="51"/>
  <c r="AG21" i="51"/>
  <c r="AG13" i="51"/>
  <c r="AG69" i="51"/>
  <c r="AG38" i="51"/>
  <c r="AH40" i="51"/>
  <c r="BJ22" i="24"/>
  <c r="AG11" i="51"/>
  <c r="AG41" i="51"/>
  <c r="AG51" i="51"/>
  <c r="BJ59" i="24"/>
  <c r="BJ35" i="24"/>
  <c r="BK50" i="24"/>
  <c r="AG33" i="51"/>
  <c r="AG47" i="51"/>
  <c r="BJ33" i="24"/>
  <c r="BK73" i="24"/>
  <c r="BJ31" i="24"/>
  <c r="AG44" i="51"/>
  <c r="AH4" i="51"/>
  <c r="BK71" i="24"/>
  <c r="BK69" i="24"/>
  <c r="BK38" i="24"/>
  <c r="BJ44" i="24"/>
  <c r="BK55" i="24"/>
  <c r="BJ54" i="24"/>
  <c r="AG45" i="51"/>
  <c r="BJ61" i="24"/>
  <c r="BJ40" i="24"/>
  <c r="BJ63" i="24"/>
  <c r="BJ45" i="24"/>
  <c r="BK61" i="24"/>
  <c r="BK66" i="24"/>
  <c r="BK40" i="24"/>
  <c r="AG31" i="51"/>
  <c r="AG25" i="51"/>
  <c r="AG30" i="51"/>
  <c r="AG7" i="51"/>
  <c r="BJ67" i="24"/>
  <c r="AG61" i="51"/>
  <c r="AG40" i="51"/>
  <c r="BK35" i="24"/>
  <c r="BK45" i="24"/>
  <c r="BK56" i="24"/>
  <c r="AH32" i="51"/>
  <c r="AG15" i="51"/>
  <c r="BJ69" i="24"/>
  <c r="AG4" i="51"/>
  <c r="AG49" i="51"/>
  <c r="AG55" i="51"/>
  <c r="AH24" i="51"/>
  <c r="BK49" i="24"/>
  <c r="AG67" i="51"/>
  <c r="AH69" i="51"/>
  <c r="BK54" i="24"/>
  <c r="AH20" i="51"/>
  <c r="AG22" i="51"/>
  <c r="AG6" i="51"/>
  <c r="AG32" i="51"/>
  <c r="AG63" i="51"/>
  <c r="AG54" i="51"/>
  <c r="AG66" i="51"/>
  <c r="BJ57" i="24"/>
  <c r="AH11" i="51"/>
  <c r="AH8" i="51"/>
  <c r="BJ66" i="24"/>
  <c r="BK63" i="24"/>
  <c r="AH25" i="51"/>
  <c r="BK52" i="24"/>
  <c r="AG37" i="51"/>
  <c r="AG10" i="51"/>
  <c r="AG18" i="51"/>
  <c r="BK4" i="24"/>
  <c r="AG8" i="51"/>
  <c r="BJ55" i="24"/>
  <c r="AH9" i="51"/>
  <c r="BK11" i="24"/>
  <c r="AG5" i="51"/>
  <c r="BJ37" i="24"/>
  <c r="BJ58" i="24"/>
  <c r="BJ9" i="24"/>
  <c r="BJ19" i="24"/>
  <c r="AH46" i="51"/>
  <c r="BK67" i="24"/>
  <c r="BK53" i="24"/>
  <c r="BK72" i="24"/>
  <c r="BJ70" i="24"/>
  <c r="BJ30" i="24"/>
  <c r="BJ46" i="24"/>
  <c r="AG65" i="51"/>
  <c r="AG58" i="51"/>
  <c r="BK70" i="24"/>
  <c r="BJ71" i="24"/>
  <c r="AG34" i="51"/>
  <c r="AG64" i="51"/>
  <c r="AG19" i="51"/>
  <c r="BJ17" i="24"/>
  <c r="AH72" i="51"/>
  <c r="BK51" i="24"/>
  <c r="BK33" i="24"/>
  <c r="BK64" i="24"/>
  <c r="BK48" i="24"/>
  <c r="AH28" i="51"/>
  <c r="BJ62" i="24"/>
  <c r="AG23" i="51"/>
  <c r="BK9" i="24"/>
  <c r="BJ72" i="24"/>
  <c r="BK65" i="24"/>
  <c r="BK62" i="24"/>
  <c r="BK46" i="24"/>
  <c r="AG28" i="51"/>
  <c r="BJ64" i="24"/>
  <c r="BJ23" i="24"/>
  <c r="BJ28" i="24"/>
  <c r="AH74" i="24"/>
  <c r="AG71" i="51"/>
  <c r="AG62" i="51"/>
  <c r="AG46" i="51"/>
  <c r="AH17" i="51"/>
  <c r="BK44" i="24"/>
  <c r="BJ65" i="24"/>
  <c r="AI74" i="24"/>
  <c r="BK25" i="24"/>
  <c r="AH27" i="51"/>
  <c r="AH68" i="51"/>
  <c r="AH52" i="51"/>
  <c r="AH74" i="30"/>
  <c r="BK27" i="24"/>
  <c r="AH55" i="51"/>
  <c r="AH39" i="51"/>
  <c r="BK32" i="24"/>
  <c r="BK16" i="24"/>
  <c r="AH50" i="51"/>
  <c r="AH16" i="51"/>
  <c r="AH48" i="51"/>
  <c r="AH66" i="51"/>
  <c r="AH45" i="51"/>
  <c r="AH70" i="51"/>
  <c r="AH57" i="51"/>
  <c r="AH51" i="51"/>
  <c r="BK8" i="24"/>
  <c r="AH6" i="51"/>
  <c r="BK6" i="24"/>
  <c r="AH31" i="51"/>
  <c r="BK31" i="24"/>
  <c r="AH23" i="51"/>
  <c r="BK23" i="24"/>
  <c r="AH15" i="51"/>
  <c r="BK15" i="24"/>
  <c r="BK37" i="24"/>
  <c r="AH37" i="51"/>
  <c r="AH29" i="51"/>
  <c r="BK29" i="24"/>
  <c r="AH21" i="51"/>
  <c r="BK21" i="24"/>
  <c r="AH13" i="51"/>
  <c r="BK13" i="24"/>
  <c r="AH5" i="51"/>
  <c r="BK5" i="24"/>
  <c r="BK34" i="24"/>
  <c r="AH34" i="51"/>
  <c r="AH30" i="51"/>
  <c r="BK30" i="24"/>
  <c r="AH26" i="51"/>
  <c r="BK26" i="24"/>
  <c r="AH22" i="51"/>
  <c r="BK22" i="24"/>
  <c r="AH18" i="51"/>
  <c r="BK18" i="24"/>
  <c r="AH14" i="51"/>
  <c r="BK14" i="24"/>
  <c r="AH7" i="51"/>
  <c r="BK7" i="24"/>
  <c r="AH43" i="51"/>
  <c r="AH15" i="30"/>
  <c r="AH9" i="30"/>
  <c r="AH12" i="30"/>
  <c r="AH35" i="51"/>
  <c r="BK19" i="24"/>
  <c r="AH19" i="51"/>
  <c r="AH12" i="51"/>
  <c r="AH44" i="51"/>
  <c r="AH61" i="51"/>
  <c r="AH59" i="51"/>
  <c r="AH73" i="51"/>
  <c r="AH62" i="51"/>
  <c r="AH53" i="51"/>
  <c r="AH65" i="51"/>
  <c r="AH47" i="51"/>
  <c r="AH10" i="51"/>
  <c r="BK10" i="24"/>
  <c r="AH41" i="30"/>
  <c r="AH45" i="30"/>
  <c r="AH49" i="30"/>
  <c r="AH53" i="30"/>
  <c r="AH57" i="30"/>
  <c r="AH61" i="30"/>
  <c r="AH65" i="30"/>
  <c r="AH42" i="30"/>
  <c r="AH46" i="30"/>
  <c r="AH54" i="30"/>
  <c r="AH62" i="30"/>
  <c r="AH70" i="30"/>
  <c r="AH7" i="30"/>
  <c r="AH32" i="30"/>
  <c r="AH25" i="30"/>
  <c r="AH14" i="30"/>
  <c r="AH33" i="51"/>
  <c r="BK17" i="24"/>
  <c r="AH36" i="51"/>
  <c r="BK28" i="24"/>
  <c r="BK20" i="24"/>
  <c r="BK12" i="24"/>
  <c r="AH60" i="51"/>
  <c r="AH42" i="51"/>
  <c r="AH58" i="51"/>
  <c r="AH71" i="51"/>
  <c r="AH41" i="51"/>
  <c r="AH64" i="51"/>
  <c r="AH56" i="51"/>
  <c r="AH54" i="51"/>
  <c r="AH67" i="51"/>
  <c r="AH49" i="51"/>
  <c r="AH43" i="30"/>
  <c r="AH47" i="30"/>
  <c r="AH51" i="30"/>
  <c r="AH55" i="30"/>
  <c r="AH59" i="30"/>
  <c r="AH63" i="30"/>
  <c r="AH67" i="30"/>
  <c r="AH71" i="30"/>
  <c r="AH44" i="30"/>
  <c r="AH48" i="30"/>
  <c r="AH52" i="30"/>
  <c r="AH56" i="30"/>
  <c r="AH60" i="30"/>
  <c r="AH64" i="30"/>
  <c r="AH68" i="30"/>
  <c r="AH40" i="30"/>
  <c r="AH72" i="30"/>
  <c r="AH73" i="30"/>
  <c r="AH20" i="30"/>
  <c r="AH24" i="30"/>
  <c r="AH28" i="30"/>
  <c r="AH36" i="30"/>
  <c r="AH5" i="30"/>
  <c r="AH13" i="30"/>
  <c r="AH19" i="30"/>
  <c r="AH23" i="30"/>
  <c r="AH27" i="30"/>
  <c r="AH31" i="30"/>
  <c r="AH35" i="30"/>
  <c r="AH16" i="30"/>
  <c r="AH8" i="30"/>
  <c r="AH10" i="30"/>
  <c r="AH69" i="30"/>
  <c r="AH50" i="30"/>
  <c r="AH58" i="30"/>
  <c r="AH66" i="30"/>
  <c r="AH38" i="30"/>
  <c r="AH39" i="30"/>
  <c r="AH4" i="30"/>
  <c r="AH11" i="30"/>
  <c r="AH18" i="30"/>
  <c r="AH22" i="30"/>
  <c r="AH26" i="30"/>
  <c r="AH30" i="30"/>
  <c r="AH34" i="30"/>
  <c r="AH17" i="30"/>
  <c r="AH21" i="30"/>
  <c r="AH29" i="30"/>
  <c r="AH33" i="30"/>
  <c r="AH37" i="30"/>
  <c r="AH6" i="30"/>
  <c r="AG62" i="30"/>
  <c r="BJ74" i="17"/>
  <c r="AG40" i="30"/>
  <c r="AG53" i="30"/>
  <c r="AG43" i="30"/>
  <c r="AG68" i="30"/>
  <c r="AG63" i="30"/>
  <c r="AG61" i="30"/>
  <c r="AG59" i="30"/>
  <c r="AG48" i="30"/>
  <c r="AG55" i="30"/>
  <c r="AG49" i="30"/>
  <c r="AG50" i="30"/>
  <c r="AG72" i="30"/>
  <c r="AG71" i="30"/>
  <c r="AG58" i="30"/>
  <c r="AG64" i="30"/>
  <c r="AG57" i="30"/>
  <c r="AG42" i="30"/>
  <c r="AG67" i="30"/>
  <c r="AG52" i="30"/>
  <c r="AG41" i="30"/>
  <c r="AG45" i="30"/>
  <c r="AG73" i="30"/>
  <c r="AG70" i="30"/>
  <c r="AG46" i="30"/>
  <c r="AG47" i="30"/>
  <c r="AG51" i="30"/>
  <c r="AG44" i="30"/>
  <c r="AG66" i="30"/>
  <c r="AG69" i="30"/>
  <c r="AG56" i="30"/>
  <c r="AG65" i="30"/>
  <c r="AG54" i="30"/>
  <c r="AG60" i="30"/>
  <c r="AG6" i="30"/>
  <c r="AG38" i="30"/>
  <c r="AG39" i="30"/>
  <c r="AG25" i="30"/>
  <c r="AG14" i="30"/>
  <c r="AG32" i="30"/>
  <c r="AG4" i="30"/>
  <c r="AG18" i="30"/>
  <c r="AG26" i="30"/>
  <c r="AG34" i="30"/>
  <c r="AG5" i="30"/>
  <c r="AG19" i="30"/>
  <c r="AG27" i="30"/>
  <c r="AG35" i="30"/>
  <c r="AG8" i="30"/>
  <c r="AG20" i="30"/>
  <c r="AG28" i="30"/>
  <c r="AG17" i="30"/>
  <c r="AG29" i="30"/>
  <c r="AG37" i="30"/>
  <c r="AG15" i="30"/>
  <c r="AG7" i="30"/>
  <c r="AG12" i="30"/>
  <c r="AG9" i="30"/>
  <c r="AG74" i="30"/>
  <c r="AG11" i="30"/>
  <c r="AG22" i="30"/>
  <c r="AG30" i="30"/>
  <c r="AG13" i="30"/>
  <c r="AG23" i="30"/>
  <c r="AG31" i="30"/>
  <c r="AG16" i="30"/>
  <c r="AG10" i="30"/>
  <c r="AG24" i="30"/>
  <c r="AG36" i="30"/>
  <c r="AG21" i="30"/>
  <c r="AG33" i="30"/>
  <c r="BI74" i="17"/>
  <c r="BI74" i="24"/>
  <c r="A32" i="18"/>
  <c r="AJ28" i="24" l="1"/>
  <c r="BL28" i="24" s="1"/>
  <c r="AJ52" i="24"/>
  <c r="BL52" i="24" s="1"/>
  <c r="AU2" i="58"/>
  <c r="BX2" i="58"/>
  <c r="BW2" i="58"/>
  <c r="AJ60" i="24"/>
  <c r="BL60" i="24" s="1"/>
  <c r="AJ20" i="24"/>
  <c r="BL20" i="24" s="1"/>
  <c r="AJ26" i="24"/>
  <c r="BL26" i="24" s="1"/>
  <c r="BL35" i="24"/>
  <c r="AJ69" i="24"/>
  <c r="BL69" i="24" s="1"/>
  <c r="AJ65" i="24"/>
  <c r="AI65" i="51" s="1"/>
  <c r="AJ73" i="24"/>
  <c r="BL73" i="24" s="1"/>
  <c r="AJ58" i="24"/>
  <c r="BL58" i="24" s="1"/>
  <c r="AJ19" i="24"/>
  <c r="BL19" i="24" s="1"/>
  <c r="AJ56" i="24"/>
  <c r="BL56" i="24" s="1"/>
  <c r="AM3" i="25"/>
  <c r="AJ48" i="24"/>
  <c r="BL48" i="24" s="1"/>
  <c r="BL3" i="17"/>
  <c r="BL3" i="19" s="1"/>
  <c r="AF38" i="43"/>
  <c r="AJ49" i="24"/>
  <c r="BL49" i="24" s="1"/>
  <c r="AJ18" i="24"/>
  <c r="BL18" i="24" s="1"/>
  <c r="AJ59" i="24"/>
  <c r="BL59" i="24" s="1"/>
  <c r="AJ13" i="24"/>
  <c r="BL13" i="24" s="1"/>
  <c r="AI29" i="51"/>
  <c r="AJ50" i="24"/>
  <c r="BL50" i="24" s="1"/>
  <c r="BL16" i="24"/>
  <c r="AI16" i="51"/>
  <c r="AJ21" i="24"/>
  <c r="BL21" i="24" s="1"/>
  <c r="AJ63" i="24"/>
  <c r="BL63" i="24" s="1"/>
  <c r="AJ53" i="24"/>
  <c r="AI53" i="51" s="1"/>
  <c r="AJ41" i="24"/>
  <c r="BL41" i="24" s="1"/>
  <c r="AJ72" i="24"/>
  <c r="AI72" i="51" s="1"/>
  <c r="AJ46" i="24"/>
  <c r="BL46" i="24" s="1"/>
  <c r="AJ7" i="24"/>
  <c r="AI7" i="51" s="1"/>
  <c r="BL65" i="24"/>
  <c r="AJ9" i="24"/>
  <c r="AI9" i="51" s="1"/>
  <c r="AJ44" i="24"/>
  <c r="AI44" i="51" s="1"/>
  <c r="AJ67" i="24"/>
  <c r="AI67" i="51" s="1"/>
  <c r="AJ71" i="24"/>
  <c r="BL71" i="24" s="1"/>
  <c r="AJ57" i="24"/>
  <c r="AI57" i="51" s="1"/>
  <c r="AJ64" i="24"/>
  <c r="AJ43" i="24"/>
  <c r="AJ61" i="24"/>
  <c r="BL61" i="24" s="1"/>
  <c r="AJ30" i="24"/>
  <c r="AJ34" i="24"/>
  <c r="BL34" i="24" s="1"/>
  <c r="AJ27" i="24"/>
  <c r="AJ31" i="24"/>
  <c r="BL31" i="24" s="1"/>
  <c r="AJ62" i="24"/>
  <c r="BL62" i="24" s="1"/>
  <c r="BM18" i="23"/>
  <c r="BM44" i="23"/>
  <c r="BM37" i="23"/>
  <c r="BM50" i="23"/>
  <c r="BM23" i="23"/>
  <c r="AG39" i="56"/>
  <c r="BM56" i="23"/>
  <c r="BM72" i="23"/>
  <c r="BM8" i="23"/>
  <c r="BM29" i="23"/>
  <c r="BM52" i="23"/>
  <c r="BM14" i="23"/>
  <c r="BM59" i="23"/>
  <c r="BM61" i="23"/>
  <c r="BM60" i="23"/>
  <c r="BM43" i="23"/>
  <c r="BM42" i="23"/>
  <c r="BM48" i="23"/>
  <c r="BM47" i="23"/>
  <c r="BM68" i="23"/>
  <c r="BM26" i="23"/>
  <c r="BM64" i="23"/>
  <c r="BM45" i="23"/>
  <c r="BM24" i="23"/>
  <c r="BM41" i="23"/>
  <c r="BM25" i="23"/>
  <c r="BM9" i="23"/>
  <c r="BM28" i="23"/>
  <c r="BM51" i="23"/>
  <c r="BM17" i="23"/>
  <c r="BM20" i="23"/>
  <c r="BM57" i="23"/>
  <c r="BM67" i="23"/>
  <c r="BM31" i="23"/>
  <c r="BM19" i="23"/>
  <c r="BM71" i="23"/>
  <c r="BM63" i="23"/>
  <c r="BM66" i="23"/>
  <c r="BM22" i="23"/>
  <c r="BM62" i="23"/>
  <c r="AG40" i="56"/>
  <c r="BM46" i="23"/>
  <c r="AJ74" i="17"/>
  <c r="AI4" i="30" s="1"/>
  <c r="BK4" i="17"/>
  <c r="AJ66" i="24"/>
  <c r="BK32" i="17"/>
  <c r="AJ32" i="24"/>
  <c r="BK42" i="17"/>
  <c r="AJ42" i="24"/>
  <c r="AI60" i="51"/>
  <c r="AJ22" i="24"/>
  <c r="BK22" i="17"/>
  <c r="AJ6" i="24"/>
  <c r="BL6" i="24" s="1"/>
  <c r="BK25" i="17"/>
  <c r="AJ25" i="24"/>
  <c r="AI11" i="51"/>
  <c r="AJ14" i="24"/>
  <c r="AJ24" i="24"/>
  <c r="AJ55" i="24"/>
  <c r="BL55" i="24" s="1"/>
  <c r="AJ40" i="24"/>
  <c r="BK40" i="17"/>
  <c r="AI21" i="51"/>
  <c r="AJ47" i="24"/>
  <c r="AJ5" i="24"/>
  <c r="AI58" i="51"/>
  <c r="AJ68" i="24"/>
  <c r="BL68" i="24" s="1"/>
  <c r="AI52" i="51"/>
  <c r="AJ15" i="24"/>
  <c r="AJ12" i="24"/>
  <c r="BL12" i="24" s="1"/>
  <c r="AJ70" i="24"/>
  <c r="AJ45" i="24"/>
  <c r="BL45" i="24" s="1"/>
  <c r="AJ23" i="24"/>
  <c r="BL23" i="24" s="1"/>
  <c r="AJ54" i="24"/>
  <c r="AJ17" i="24"/>
  <c r="AJ4" i="24"/>
  <c r="AL3" i="17"/>
  <c r="AK50" i="17"/>
  <c r="BL50" i="17" s="1"/>
  <c r="AK42" i="17"/>
  <c r="BL42" i="17" s="1"/>
  <c r="AK65" i="17"/>
  <c r="BL65" i="17" s="1"/>
  <c r="AK34" i="17"/>
  <c r="BL34" i="17" s="1"/>
  <c r="AK12" i="17"/>
  <c r="AK12" i="24" s="1"/>
  <c r="AK67" i="17"/>
  <c r="AK20" i="17"/>
  <c r="AK20" i="24" s="1"/>
  <c r="AK37" i="17"/>
  <c r="BL37" i="17" s="1"/>
  <c r="AK22" i="17"/>
  <c r="AK22" i="24" s="1"/>
  <c r="AK25" i="17"/>
  <c r="BL25" i="17" s="1"/>
  <c r="AK71" i="17"/>
  <c r="AK19" i="17"/>
  <c r="AK19" i="24" s="1"/>
  <c r="AK24" i="17"/>
  <c r="BL24" i="17" s="1"/>
  <c r="AK10" i="17"/>
  <c r="AK10" i="24" s="1"/>
  <c r="AK66" i="17"/>
  <c r="BL66" i="17" s="1"/>
  <c r="AK7" i="17"/>
  <c r="AK7" i="24" s="1"/>
  <c r="AK16" i="17"/>
  <c r="AK16" i="24" s="1"/>
  <c r="AK41" i="17"/>
  <c r="BL41" i="17" s="1"/>
  <c r="AK62" i="17"/>
  <c r="AK5" i="17"/>
  <c r="AK5" i="24" s="1"/>
  <c r="AK70" i="17"/>
  <c r="BL70" i="17" s="1"/>
  <c r="AK57" i="17"/>
  <c r="BL57" i="17" s="1"/>
  <c r="AK45" i="17"/>
  <c r="BL45" i="17" s="1"/>
  <c r="AK23" i="17"/>
  <c r="AK23" i="24" s="1"/>
  <c r="AK4" i="17"/>
  <c r="AK4" i="24" s="1"/>
  <c r="AK55" i="17"/>
  <c r="BL55" i="17" s="1"/>
  <c r="AK52" i="17"/>
  <c r="BL52" i="17" s="1"/>
  <c r="AK21" i="17"/>
  <c r="AK26" i="17"/>
  <c r="AK63" i="17"/>
  <c r="BL63" i="17" s="1"/>
  <c r="AK47" i="17"/>
  <c r="BL47" i="17" s="1"/>
  <c r="AK56" i="17"/>
  <c r="BL56" i="17" s="1"/>
  <c r="AK51" i="17"/>
  <c r="BL51" i="17" s="1"/>
  <c r="AK64" i="17"/>
  <c r="BL64" i="17" s="1"/>
  <c r="AK28" i="17"/>
  <c r="AK15" i="17"/>
  <c r="AK48" i="17"/>
  <c r="BL48" i="17" s="1"/>
  <c r="AK3" i="19"/>
  <c r="AK43" i="17"/>
  <c r="BL43" i="17" s="1"/>
  <c r="AK18" i="17"/>
  <c r="AK18" i="24" s="1"/>
  <c r="AK46" i="17"/>
  <c r="BL46" i="17" s="1"/>
  <c r="AK38" i="17"/>
  <c r="BL38" i="17" s="1"/>
  <c r="AK59" i="17"/>
  <c r="BL59" i="17" s="1"/>
  <c r="AK68" i="17"/>
  <c r="BL68" i="17" s="1"/>
  <c r="AK29" i="17"/>
  <c r="AK29" i="24" s="1"/>
  <c r="BM29" i="24" s="1"/>
  <c r="AK8" i="17"/>
  <c r="BL8" i="17" s="1"/>
  <c r="AK40" i="17"/>
  <c r="AK32" i="17"/>
  <c r="AK27" i="17"/>
  <c r="AK27" i="24" s="1"/>
  <c r="AK33" i="17"/>
  <c r="BL33" i="17" s="1"/>
  <c r="AK61" i="17"/>
  <c r="BL61" i="17" s="1"/>
  <c r="AK60" i="17"/>
  <c r="BL60" i="17" s="1"/>
  <c r="AK72" i="17"/>
  <c r="AK13" i="17"/>
  <c r="AK36" i="17"/>
  <c r="BL36" i="17" s="1"/>
  <c r="AK6" i="17"/>
  <c r="AK17" i="17"/>
  <c r="BL17" i="17" s="1"/>
  <c r="AK11" i="17"/>
  <c r="AK69" i="17"/>
  <c r="BL69" i="17" s="1"/>
  <c r="AK54" i="17"/>
  <c r="BL54" i="17" s="1"/>
  <c r="AK53" i="17"/>
  <c r="BL53" i="17" s="1"/>
  <c r="AK9" i="17"/>
  <c r="AK9" i="24" s="1"/>
  <c r="AK30" i="17"/>
  <c r="AK49" i="17"/>
  <c r="BL49" i="17" s="1"/>
  <c r="AK58" i="17"/>
  <c r="BL58" i="17" s="1"/>
  <c r="AK31" i="17"/>
  <c r="AK31" i="24" s="1"/>
  <c r="AK44" i="17"/>
  <c r="BL44" i="17" s="1"/>
  <c r="AK35" i="17"/>
  <c r="BL35" i="17" s="1"/>
  <c r="AK14" i="17"/>
  <c r="BL14" i="17" s="1"/>
  <c r="AK73" i="17"/>
  <c r="BL73" i="17" s="1"/>
  <c r="AK39" i="17"/>
  <c r="AJ37" i="24"/>
  <c r="AJ33" i="24"/>
  <c r="AJ8" i="24"/>
  <c r="BL8" i="24" s="1"/>
  <c r="AJ39" i="24"/>
  <c r="AJ38" i="24"/>
  <c r="AI38" i="51" s="1"/>
  <c r="AJ10" i="24"/>
  <c r="AJ51" i="24"/>
  <c r="AJ36" i="24"/>
  <c r="BL53" i="24"/>
  <c r="BM33" i="23"/>
  <c r="BM65" i="23"/>
  <c r="AG95" i="46"/>
  <c r="BM12" i="23"/>
  <c r="BM53" i="23"/>
  <c r="AG36" i="55"/>
  <c r="BM16" i="23"/>
  <c r="AG125" i="46"/>
  <c r="BM11" i="23"/>
  <c r="BM35" i="23"/>
  <c r="BM27" i="23"/>
  <c r="BM69" i="23"/>
  <c r="BM58" i="23"/>
  <c r="BM70" i="23"/>
  <c r="AG37" i="56"/>
  <c r="AK74" i="23"/>
  <c r="BM4" i="23"/>
  <c r="BM49" i="23"/>
  <c r="AF121" i="49"/>
  <c r="AF129" i="49" s="1"/>
  <c r="AG110" i="46"/>
  <c r="BM32" i="23"/>
  <c r="AG80" i="49"/>
  <c r="BM73" i="23"/>
  <c r="BM39" i="23"/>
  <c r="K37" i="66"/>
  <c r="BM5" i="23"/>
  <c r="AG38" i="56"/>
  <c r="AG81" i="49"/>
  <c r="BM34" i="23"/>
  <c r="AG109" i="46"/>
  <c r="BM15" i="23"/>
  <c r="BM54" i="23"/>
  <c r="AG37" i="55"/>
  <c r="BM13" i="23"/>
  <c r="AG82" i="49"/>
  <c r="BM36" i="23"/>
  <c r="AG79" i="49"/>
  <c r="AG119" i="49"/>
  <c r="AG127" i="49" s="1"/>
  <c r="AG66" i="49"/>
  <c r="BM30" i="23"/>
  <c r="BM40" i="23"/>
  <c r="K38" i="66"/>
  <c r="AG123" i="46"/>
  <c r="AG108" i="46"/>
  <c r="AG96" i="46"/>
  <c r="BM55" i="23"/>
  <c r="AG38" i="55"/>
  <c r="BM38" i="23"/>
  <c r="K36" i="66"/>
  <c r="AN3" i="23"/>
  <c r="AM60" i="23"/>
  <c r="AM19" i="23"/>
  <c r="AM73" i="23"/>
  <c r="AM18" i="23"/>
  <c r="AM14" i="23"/>
  <c r="AM68" i="23"/>
  <c r="AM43" i="23"/>
  <c r="AM59" i="23"/>
  <c r="AM22" i="23"/>
  <c r="AM8" i="23"/>
  <c r="AM61" i="23"/>
  <c r="AM69" i="23"/>
  <c r="AM30" i="23"/>
  <c r="AM38" i="23"/>
  <c r="L36" i="66" s="1"/>
  <c r="AM16" i="23"/>
  <c r="AM54" i="23"/>
  <c r="AH37" i="55" s="1"/>
  <c r="AM24" i="23"/>
  <c r="AM26" i="23"/>
  <c r="AM15" i="23"/>
  <c r="AM32" i="23"/>
  <c r="AM52" i="23"/>
  <c r="AM31" i="23"/>
  <c r="AM40" i="23"/>
  <c r="L38" i="66" s="1"/>
  <c r="AM44" i="23"/>
  <c r="AM47" i="23"/>
  <c r="AM48" i="23"/>
  <c r="AM10" i="23"/>
  <c r="AM42" i="23"/>
  <c r="AM55" i="23"/>
  <c r="AH38" i="55" s="1"/>
  <c r="AM71" i="23"/>
  <c r="AM63" i="23"/>
  <c r="AM56" i="23"/>
  <c r="AM6" i="23"/>
  <c r="AH39" i="56" s="1"/>
  <c r="AM34" i="23"/>
  <c r="AM46" i="23"/>
  <c r="AM27" i="23"/>
  <c r="AM64" i="23"/>
  <c r="AM51" i="23"/>
  <c r="AM72" i="23"/>
  <c r="AM67" i="23"/>
  <c r="AM9" i="23"/>
  <c r="AM5" i="23"/>
  <c r="AH38" i="56" s="1"/>
  <c r="AM17" i="23"/>
  <c r="AM13" i="23"/>
  <c r="AM25" i="23"/>
  <c r="AM21" i="23"/>
  <c r="AM33" i="23"/>
  <c r="AM29" i="23"/>
  <c r="AM41" i="23"/>
  <c r="AM37" i="23"/>
  <c r="AM49" i="23"/>
  <c r="AM45" i="23"/>
  <c r="AM57" i="23"/>
  <c r="AM53" i="23"/>
  <c r="AH36" i="55" s="1"/>
  <c r="AM65" i="23"/>
  <c r="AM4" i="23"/>
  <c r="AM62" i="23"/>
  <c r="AM50" i="23"/>
  <c r="AM12" i="23"/>
  <c r="AM70" i="23"/>
  <c r="AM58" i="23"/>
  <c r="AM20" i="23"/>
  <c r="AM7" i="23"/>
  <c r="AH40" i="56" s="1"/>
  <c r="AM66" i="23"/>
  <c r="AM28" i="23"/>
  <c r="AM23" i="23"/>
  <c r="AM11" i="23"/>
  <c r="AM36" i="23"/>
  <c r="AM39" i="23"/>
  <c r="L37" i="66" s="1"/>
  <c r="AM35" i="23"/>
  <c r="BM10" i="23"/>
  <c r="AG124" i="46"/>
  <c r="AG65" i="49"/>
  <c r="BM6" i="23"/>
  <c r="BM7" i="23"/>
  <c r="BM21" i="23"/>
  <c r="AM3" i="24"/>
  <c r="BN3" i="24" s="1"/>
  <c r="A33" i="18"/>
  <c r="BK74" i="24"/>
  <c r="BJ74" i="24"/>
  <c r="AI20" i="51" l="1"/>
  <c r="AI28" i="51"/>
  <c r="AI26" i="51"/>
  <c r="AI63" i="51"/>
  <c r="BL7" i="24"/>
  <c r="BL67" i="24"/>
  <c r="AI41" i="51"/>
  <c r="BL9" i="24"/>
  <c r="AI49" i="51"/>
  <c r="AI73" i="51"/>
  <c r="BL72" i="24"/>
  <c r="AV2" i="58"/>
  <c r="BY2" i="58"/>
  <c r="AK41" i="24"/>
  <c r="AJ41" i="51" s="1"/>
  <c r="AI56" i="51"/>
  <c r="AI69" i="51"/>
  <c r="AI46" i="51"/>
  <c r="AI19" i="51"/>
  <c r="AJ20" i="51"/>
  <c r="AN3" i="25"/>
  <c r="BO3" i="25" s="1"/>
  <c r="AH65" i="49"/>
  <c r="AI50" i="51"/>
  <c r="BM3" i="17"/>
  <c r="BM3" i="19" s="1"/>
  <c r="AG38" i="43"/>
  <c r="AI13" i="51"/>
  <c r="AI48" i="51"/>
  <c r="AH95" i="46"/>
  <c r="AI59" i="51"/>
  <c r="AI18" i="51"/>
  <c r="BN3" i="25"/>
  <c r="AH80" i="49"/>
  <c r="AH96" i="46"/>
  <c r="AH123" i="46"/>
  <c r="AH108" i="46"/>
  <c r="AH81" i="49"/>
  <c r="AH110" i="46"/>
  <c r="AH119" i="49"/>
  <c r="AH127" i="49" s="1"/>
  <c r="AH66" i="49"/>
  <c r="AH79" i="49"/>
  <c r="AL4" i="23"/>
  <c r="AH37" i="56"/>
  <c r="AH82" i="49"/>
  <c r="AH125" i="46"/>
  <c r="AH124" i="46"/>
  <c r="BL44" i="24"/>
  <c r="AH109" i="46"/>
  <c r="AK24" i="24"/>
  <c r="BM24" i="24" s="1"/>
  <c r="AI61" i="51"/>
  <c r="AI70" i="30"/>
  <c r="AI62" i="51"/>
  <c r="AK59" i="24"/>
  <c r="BM59" i="24" s="1"/>
  <c r="AI31" i="51"/>
  <c r="AK46" i="24"/>
  <c r="AJ46" i="51" s="1"/>
  <c r="BL22" i="17"/>
  <c r="AK60" i="24"/>
  <c r="AJ60" i="51" s="1"/>
  <c r="AI70" i="51"/>
  <c r="AI34" i="51"/>
  <c r="AI71" i="51"/>
  <c r="BM27" i="24"/>
  <c r="AJ18" i="51"/>
  <c r="BM18" i="24"/>
  <c r="AI25" i="30"/>
  <c r="AI55" i="51"/>
  <c r="AI24" i="30"/>
  <c r="AK37" i="24"/>
  <c r="AJ37" i="51" s="1"/>
  <c r="AI5" i="30"/>
  <c r="AI14" i="30"/>
  <c r="AK48" i="24"/>
  <c r="AJ48" i="51" s="1"/>
  <c r="AK43" i="24"/>
  <c r="BM43" i="24" s="1"/>
  <c r="AI8" i="30"/>
  <c r="AI33" i="30"/>
  <c r="AI22" i="30"/>
  <c r="AI15" i="30"/>
  <c r="AI43" i="30"/>
  <c r="AI68" i="30"/>
  <c r="AI38" i="30"/>
  <c r="AI47" i="30"/>
  <c r="AK63" i="24"/>
  <c r="AK17" i="24"/>
  <c r="BL27" i="24"/>
  <c r="AI27" i="51"/>
  <c r="AK57" i="24"/>
  <c r="BM57" i="24" s="1"/>
  <c r="AK66" i="24"/>
  <c r="BM66" i="24" s="1"/>
  <c r="AI66" i="30"/>
  <c r="AI30" i="51"/>
  <c r="BL30" i="24"/>
  <c r="AI17" i="30"/>
  <c r="AK25" i="24"/>
  <c r="AJ74" i="24"/>
  <c r="BL74" i="24" s="1"/>
  <c r="AK73" i="24"/>
  <c r="BL43" i="24"/>
  <c r="AI43" i="51"/>
  <c r="AK36" i="24"/>
  <c r="BM36" i="24" s="1"/>
  <c r="AK68" i="24"/>
  <c r="AI39" i="30"/>
  <c r="BL64" i="24"/>
  <c r="AI64" i="51"/>
  <c r="AK45" i="24"/>
  <c r="AJ45" i="51" s="1"/>
  <c r="BL57" i="24"/>
  <c r="AK61" i="24"/>
  <c r="AJ61" i="51" s="1"/>
  <c r="AI5" i="51"/>
  <c r="AJ16" i="51"/>
  <c r="AI23" i="51"/>
  <c r="AI45" i="51"/>
  <c r="AJ23" i="51"/>
  <c r="AJ22" i="51"/>
  <c r="BM20" i="24"/>
  <c r="AI8" i="51"/>
  <c r="AJ12" i="51"/>
  <c r="AI51" i="51"/>
  <c r="AI33" i="51"/>
  <c r="BL5" i="24"/>
  <c r="BL38" i="24"/>
  <c r="BL51" i="24"/>
  <c r="BL70" i="24"/>
  <c r="AI12" i="51"/>
  <c r="BL33" i="24"/>
  <c r="AJ31" i="51"/>
  <c r="BM31" i="24"/>
  <c r="AJ10" i="51"/>
  <c r="BM10" i="24"/>
  <c r="AJ19" i="51"/>
  <c r="BM19" i="24"/>
  <c r="AK65" i="24"/>
  <c r="BL30" i="17"/>
  <c r="BL25" i="24"/>
  <c r="AI25" i="51"/>
  <c r="AK28" i="24"/>
  <c r="BL9" i="17"/>
  <c r="AI4" i="51"/>
  <c r="BL4" i="24"/>
  <c r="BL15" i="17"/>
  <c r="AK15" i="24"/>
  <c r="AK6" i="24"/>
  <c r="BL6" i="17"/>
  <c r="BL54" i="24"/>
  <c r="AI54" i="51"/>
  <c r="BL23" i="17"/>
  <c r="BM23" i="24"/>
  <c r="AK47" i="24"/>
  <c r="BM47" i="24" s="1"/>
  <c r="AK56" i="24"/>
  <c r="BL13" i="17"/>
  <c r="BL11" i="17"/>
  <c r="AI36" i="51"/>
  <c r="BL36" i="24"/>
  <c r="AK53" i="24"/>
  <c r="AJ53" i="51" s="1"/>
  <c r="AK72" i="24"/>
  <c r="BL72" i="17"/>
  <c r="BL22" i="24"/>
  <c r="AI22" i="51"/>
  <c r="AK21" i="24"/>
  <c r="AK42" i="24"/>
  <c r="BM42" i="24" s="1"/>
  <c r="AK58" i="24"/>
  <c r="AI6" i="51"/>
  <c r="BL10" i="24"/>
  <c r="AI10" i="51"/>
  <c r="AK13" i="24"/>
  <c r="AK35" i="24"/>
  <c r="AK51" i="24"/>
  <c r="AJ7" i="51"/>
  <c r="AK14" i="24"/>
  <c r="BL62" i="17"/>
  <c r="AK62" i="24"/>
  <c r="AK52" i="24"/>
  <c r="BL4" i="17"/>
  <c r="BL27" i="17"/>
  <c r="BL16" i="17"/>
  <c r="AK44" i="24"/>
  <c r="BL31" i="17"/>
  <c r="AK50" i="24"/>
  <c r="AJ50" i="51" s="1"/>
  <c r="AM3" i="17"/>
  <c r="BN3" i="17" s="1"/>
  <c r="BN3" i="19" s="1"/>
  <c r="AL3" i="19"/>
  <c r="AL36" i="17"/>
  <c r="AL56" i="17"/>
  <c r="AL20" i="17"/>
  <c r="AL55" i="17"/>
  <c r="AL28" i="17"/>
  <c r="AM28" i="24" s="1"/>
  <c r="AL4" i="17"/>
  <c r="AL71" i="17"/>
  <c r="AL42" i="17"/>
  <c r="AL69" i="17"/>
  <c r="AL63" i="17"/>
  <c r="AL16" i="17"/>
  <c r="AM16" i="24" s="1"/>
  <c r="AL18" i="17"/>
  <c r="BM18" i="17" s="1"/>
  <c r="AL72" i="17"/>
  <c r="AM72" i="24" s="1"/>
  <c r="AL34" i="17"/>
  <c r="AM34" i="24" s="1"/>
  <c r="AL40" i="17"/>
  <c r="AM40" i="24" s="1"/>
  <c r="AL53" i="17"/>
  <c r="AL32" i="17"/>
  <c r="AM32" i="24" s="1"/>
  <c r="AL67" i="17"/>
  <c r="AM67" i="24" s="1"/>
  <c r="AL26" i="17"/>
  <c r="AM26" i="24" s="1"/>
  <c r="AL64" i="17"/>
  <c r="AM64" i="24" s="1"/>
  <c r="AL61" i="17"/>
  <c r="AM61" i="24" s="1"/>
  <c r="AL51" i="17"/>
  <c r="AM51" i="24" s="1"/>
  <c r="AL10" i="17"/>
  <c r="AM10" i="24" s="1"/>
  <c r="AL47" i="17"/>
  <c r="AM47" i="24" s="1"/>
  <c r="AL24" i="17"/>
  <c r="AM24" i="24" s="1"/>
  <c r="AL8" i="17"/>
  <c r="AM8" i="24" s="1"/>
  <c r="AL73" i="17"/>
  <c r="AM73" i="24" s="1"/>
  <c r="AL45" i="17"/>
  <c r="AM45" i="24" s="1"/>
  <c r="AL12" i="17"/>
  <c r="BM12" i="17" s="1"/>
  <c r="AL38" i="17"/>
  <c r="AM38" i="24" s="1"/>
  <c r="AL46" i="17"/>
  <c r="AL6" i="17"/>
  <c r="AM6" i="24" s="1"/>
  <c r="AL31" i="17"/>
  <c r="AL60" i="17"/>
  <c r="AL30" i="17"/>
  <c r="AL15" i="17"/>
  <c r="AL52" i="17"/>
  <c r="AL50" i="17"/>
  <c r="AL37" i="17"/>
  <c r="AL39" i="17"/>
  <c r="AL25" i="17"/>
  <c r="AL21" i="17"/>
  <c r="AL43" i="17"/>
  <c r="AM43" i="24" s="1"/>
  <c r="AL54" i="17"/>
  <c r="AM54" i="24" s="1"/>
  <c r="AL65" i="17"/>
  <c r="AM65" i="24" s="1"/>
  <c r="AL9" i="17"/>
  <c r="BM9" i="17" s="1"/>
  <c r="AL59" i="17"/>
  <c r="AM59" i="24" s="1"/>
  <c r="AL70" i="17"/>
  <c r="AM70" i="24" s="1"/>
  <c r="AL29" i="17"/>
  <c r="AM29" i="24" s="1"/>
  <c r="AL11" i="17"/>
  <c r="BM11" i="17" s="1"/>
  <c r="AL48" i="17"/>
  <c r="AM48" i="24" s="1"/>
  <c r="AL66" i="17"/>
  <c r="AL14" i="17"/>
  <c r="BM14" i="17" s="1"/>
  <c r="AL57" i="17"/>
  <c r="AM57" i="24" s="1"/>
  <c r="AL17" i="17"/>
  <c r="AM17" i="24" s="1"/>
  <c r="AL49" i="17"/>
  <c r="AM49" i="24" s="1"/>
  <c r="AL68" i="17"/>
  <c r="AM68" i="24" s="1"/>
  <c r="AL33" i="17"/>
  <c r="AL23" i="17"/>
  <c r="AL58" i="17"/>
  <c r="AM58" i="24" s="1"/>
  <c r="AL7" i="17"/>
  <c r="AL35" i="17"/>
  <c r="AM35" i="24" s="1"/>
  <c r="AL41" i="17"/>
  <c r="AL13" i="17"/>
  <c r="AM13" i="24" s="1"/>
  <c r="AL27" i="17"/>
  <c r="AL62" i="17"/>
  <c r="AL5" i="17"/>
  <c r="AL22" i="17"/>
  <c r="AL44" i="17"/>
  <c r="AL19" i="17"/>
  <c r="BM22" i="24"/>
  <c r="BM7" i="24"/>
  <c r="BL39" i="24"/>
  <c r="AI39" i="51"/>
  <c r="BL32" i="17"/>
  <c r="BL7" i="17"/>
  <c r="AK69" i="24"/>
  <c r="BL40" i="17"/>
  <c r="AK40" i="24"/>
  <c r="BL42" i="24"/>
  <c r="AI42" i="51"/>
  <c r="AK8" i="24"/>
  <c r="BL10" i="17"/>
  <c r="BL40" i="24"/>
  <c r="AI40" i="51"/>
  <c r="AK32" i="24"/>
  <c r="BL29" i="17"/>
  <c r="AI32" i="51"/>
  <c r="BL32" i="24"/>
  <c r="AI14" i="51"/>
  <c r="BL14" i="24"/>
  <c r="AK64" i="24"/>
  <c r="BL28" i="17"/>
  <c r="BL19" i="17"/>
  <c r="AK11" i="24"/>
  <c r="AK70" i="24"/>
  <c r="AK33" i="24"/>
  <c r="AK71" i="24"/>
  <c r="BL71" i="17"/>
  <c r="AK55" i="24"/>
  <c r="BL66" i="24"/>
  <c r="AI66" i="51"/>
  <c r="AI17" i="51"/>
  <c r="BL17" i="24"/>
  <c r="BL15" i="24"/>
  <c r="AI15" i="51"/>
  <c r="BL26" i="17"/>
  <c r="AK34" i="24"/>
  <c r="BM34" i="24" s="1"/>
  <c r="BL37" i="24"/>
  <c r="AI37" i="51"/>
  <c r="AK38" i="24"/>
  <c r="BL47" i="24"/>
  <c r="AI47" i="51"/>
  <c r="AK26" i="24"/>
  <c r="AJ26" i="51" s="1"/>
  <c r="BL18" i="17"/>
  <c r="BL21" i="17"/>
  <c r="AK49" i="24"/>
  <c r="AI68" i="51"/>
  <c r="BL39" i="17"/>
  <c r="AK39" i="24"/>
  <c r="BL20" i="17"/>
  <c r="AI73" i="30"/>
  <c r="AI26" i="30"/>
  <c r="AI57" i="30"/>
  <c r="AI20" i="30"/>
  <c r="AI12" i="30"/>
  <c r="AI9" i="30"/>
  <c r="AI28" i="30"/>
  <c r="AI27" i="30"/>
  <c r="AI64" i="30"/>
  <c r="AI31" i="30"/>
  <c r="AI49" i="30"/>
  <c r="AI54" i="30"/>
  <c r="AI21" i="30"/>
  <c r="AI50" i="30"/>
  <c r="AI16" i="30"/>
  <c r="AI40" i="30"/>
  <c r="AI19" i="30"/>
  <c r="AI60" i="30"/>
  <c r="AI56" i="30"/>
  <c r="AI53" i="30"/>
  <c r="AI32" i="30"/>
  <c r="AI13" i="30"/>
  <c r="AI36" i="30"/>
  <c r="AI44" i="30"/>
  <c r="AI63" i="30"/>
  <c r="AI48" i="30"/>
  <c r="AI72" i="30"/>
  <c r="AI51" i="30"/>
  <c r="AI65" i="30"/>
  <c r="AI34" i="30"/>
  <c r="AI71" i="30"/>
  <c r="AI74" i="30"/>
  <c r="AI46" i="30"/>
  <c r="BK74" i="17"/>
  <c r="AI30" i="30"/>
  <c r="AI7" i="30"/>
  <c r="AI58" i="30"/>
  <c r="AI55" i="30"/>
  <c r="AI37" i="30"/>
  <c r="AI61" i="30"/>
  <c r="AI45" i="30"/>
  <c r="AI42" i="30"/>
  <c r="AI23" i="30"/>
  <c r="AI41" i="30"/>
  <c r="AI67" i="30"/>
  <c r="AI35" i="30"/>
  <c r="AI10" i="30"/>
  <c r="AI59" i="30"/>
  <c r="AI62" i="30"/>
  <c r="AI29" i="30"/>
  <c r="AI18" i="30"/>
  <c r="AI52" i="30"/>
  <c r="AI69" i="30"/>
  <c r="AI11" i="30"/>
  <c r="AI6" i="30"/>
  <c r="AK74" i="17"/>
  <c r="AJ42" i="30" s="1"/>
  <c r="BL67" i="17"/>
  <c r="AK67" i="24"/>
  <c r="AK30" i="24"/>
  <c r="BL12" i="17"/>
  <c r="BL5" i="17"/>
  <c r="BL24" i="24"/>
  <c r="AI24" i="51"/>
  <c r="AK54" i="24"/>
  <c r="BM12" i="24"/>
  <c r="AJ29" i="51"/>
  <c r="BM25" i="24"/>
  <c r="AJ5" i="51"/>
  <c r="BM5" i="24"/>
  <c r="AJ27" i="51"/>
  <c r="BM41" i="24"/>
  <c r="BM74" i="23"/>
  <c r="AL37" i="23"/>
  <c r="AL26" i="23"/>
  <c r="AL41" i="23"/>
  <c r="AL24" i="23"/>
  <c r="AL29" i="23"/>
  <c r="AL54" i="23"/>
  <c r="AL33" i="23"/>
  <c r="AL16" i="23"/>
  <c r="AJ4" i="51"/>
  <c r="BM4" i="24"/>
  <c r="AJ9" i="51"/>
  <c r="BM9" i="24"/>
  <c r="AL17" i="23"/>
  <c r="AL61" i="23"/>
  <c r="AL5" i="23"/>
  <c r="AL21" i="23"/>
  <c r="AL38" i="23"/>
  <c r="AL25" i="23"/>
  <c r="AL30" i="23"/>
  <c r="AL13" i="23"/>
  <c r="AL69" i="23"/>
  <c r="AL22" i="23"/>
  <c r="AL39" i="23"/>
  <c r="AL64" i="23"/>
  <c r="AL14" i="23"/>
  <c r="AL36" i="23"/>
  <c r="AL27" i="23"/>
  <c r="AL18" i="23"/>
  <c r="AL11" i="23"/>
  <c r="AL46" i="23"/>
  <c r="AL73" i="23"/>
  <c r="AL59" i="23"/>
  <c r="AL23" i="23"/>
  <c r="AL34" i="23"/>
  <c r="AL19" i="23"/>
  <c r="AL28" i="23"/>
  <c r="AL6" i="23"/>
  <c r="AL60" i="23"/>
  <c r="AL67" i="23"/>
  <c r="AL66" i="23"/>
  <c r="AL56" i="23"/>
  <c r="AN36" i="23"/>
  <c r="AN32" i="23"/>
  <c r="AN67" i="23"/>
  <c r="AN5" i="23"/>
  <c r="AI38" i="56" s="1"/>
  <c r="AN21" i="23"/>
  <c r="AN52" i="23"/>
  <c r="AN68" i="23"/>
  <c r="AN25" i="23"/>
  <c r="BO25" i="23" s="1"/>
  <c r="AN57" i="23"/>
  <c r="BO57" i="23" s="1"/>
  <c r="AN27" i="23"/>
  <c r="AN12" i="23"/>
  <c r="AN43" i="23"/>
  <c r="BO43" i="23" s="1"/>
  <c r="AN28" i="23"/>
  <c r="AN14" i="23"/>
  <c r="AN16" i="23"/>
  <c r="BO16" i="23" s="1"/>
  <c r="AN37" i="23"/>
  <c r="BO37" i="23" s="1"/>
  <c r="AN70" i="23"/>
  <c r="AN55" i="23"/>
  <c r="AI38" i="55" s="1"/>
  <c r="AN13" i="23"/>
  <c r="AN60" i="23"/>
  <c r="AN18" i="23"/>
  <c r="AN6" i="23"/>
  <c r="AI39" i="56" s="1"/>
  <c r="AN53" i="23"/>
  <c r="AI36" i="55" s="1"/>
  <c r="AN69" i="23"/>
  <c r="AN54" i="23"/>
  <c r="AI37" i="55" s="1"/>
  <c r="AN71" i="23"/>
  <c r="AN9" i="23"/>
  <c r="AN41" i="23"/>
  <c r="AN11" i="23"/>
  <c r="AN4" i="23"/>
  <c r="AI37" i="56" s="1"/>
  <c r="AN51" i="23"/>
  <c r="AN22" i="23"/>
  <c r="AN31" i="23"/>
  <c r="AN47" i="23"/>
  <c r="AN63" i="23"/>
  <c r="AN48" i="23"/>
  <c r="AN64" i="23"/>
  <c r="AN50" i="23"/>
  <c r="BO50" i="23" s="1"/>
  <c r="AN7" i="23"/>
  <c r="AI40" i="56" s="1"/>
  <c r="AN38" i="23"/>
  <c r="AN73" i="23"/>
  <c r="AN34" i="23"/>
  <c r="AN23" i="23"/>
  <c r="BO23" i="23" s="1"/>
  <c r="AN61" i="23"/>
  <c r="AN62" i="23"/>
  <c r="BO62" i="23" s="1"/>
  <c r="AO3" i="23"/>
  <c r="BP3" i="23" s="1"/>
  <c r="AN35" i="23"/>
  <c r="AN20" i="23"/>
  <c r="AN39" i="23"/>
  <c r="M37" i="66" s="1"/>
  <c r="AN59" i="23"/>
  <c r="AN44" i="23"/>
  <c r="AN29" i="23"/>
  <c r="AN45" i="23"/>
  <c r="AN30" i="23"/>
  <c r="AN46" i="23"/>
  <c r="AN15" i="23"/>
  <c r="AN19" i="23"/>
  <c r="BO19" i="23" s="1"/>
  <c r="AN66" i="23"/>
  <c r="BO66" i="23" s="1"/>
  <c r="AN65" i="23"/>
  <c r="AN10" i="23"/>
  <c r="AN24" i="23"/>
  <c r="AN49" i="23"/>
  <c r="AN58" i="23"/>
  <c r="AN33" i="23"/>
  <c r="AN26" i="23"/>
  <c r="BO26" i="23" s="1"/>
  <c r="AN72" i="23"/>
  <c r="AN56" i="23"/>
  <c r="AN40" i="23"/>
  <c r="M38" i="66" s="1"/>
  <c r="AN17" i="23"/>
  <c r="AN42" i="23"/>
  <c r="AN8" i="23"/>
  <c r="AL7" i="23"/>
  <c r="AL63" i="23"/>
  <c r="BO3" i="23"/>
  <c r="AL20" i="23"/>
  <c r="AL71" i="23"/>
  <c r="AG121" i="49"/>
  <c r="AG129" i="49" s="1"/>
  <c r="AL58" i="23"/>
  <c r="AL55" i="23"/>
  <c r="AL70" i="23"/>
  <c r="AL42" i="23"/>
  <c r="AL12" i="23"/>
  <c r="AL10" i="23"/>
  <c r="AL50" i="23"/>
  <c r="AL48" i="23"/>
  <c r="AL62" i="23"/>
  <c r="AL47" i="23"/>
  <c r="AL8" i="23"/>
  <c r="AL68" i="23"/>
  <c r="AM74" i="23"/>
  <c r="AL44" i="23"/>
  <c r="AL65" i="23"/>
  <c r="AL40" i="23"/>
  <c r="AL51" i="23"/>
  <c r="AL53" i="23"/>
  <c r="AM53" i="24"/>
  <c r="AL31" i="23"/>
  <c r="AL43" i="23"/>
  <c r="BM16" i="24"/>
  <c r="AL57" i="23"/>
  <c r="AL52" i="23"/>
  <c r="AL72" i="23"/>
  <c r="AL45" i="23"/>
  <c r="AL32" i="23"/>
  <c r="AL9" i="23"/>
  <c r="AL35" i="23"/>
  <c r="AL49" i="23"/>
  <c r="AL15" i="23"/>
  <c r="AN3" i="24"/>
  <c r="BO3" i="24" s="1"/>
  <c r="A34" i="18"/>
  <c r="AJ24" i="51" l="1"/>
  <c r="BM29" i="17"/>
  <c r="C38" i="18"/>
  <c r="C23" i="18"/>
  <c r="C8" i="18"/>
  <c r="C30" i="18"/>
  <c r="C34" i="18"/>
  <c r="AI59" i="25" s="1"/>
  <c r="C33" i="18"/>
  <c r="C22" i="18"/>
  <c r="C19" i="18"/>
  <c r="C10" i="18"/>
  <c r="C21" i="18"/>
  <c r="C20" i="18"/>
  <c r="C7" i="18"/>
  <c r="C29" i="18"/>
  <c r="AC73" i="25" s="1"/>
  <c r="C9" i="18"/>
  <c r="C31" i="18"/>
  <c r="C16" i="18"/>
  <c r="C39" i="18"/>
  <c r="C28" i="18"/>
  <c r="C17" i="18"/>
  <c r="C26" i="18"/>
  <c r="C5" i="18"/>
  <c r="C12" i="18"/>
  <c r="C27" i="18"/>
  <c r="C25" i="18"/>
  <c r="C36" i="18"/>
  <c r="AK12" i="25" s="1"/>
  <c r="C32" i="18"/>
  <c r="C24" i="18"/>
  <c r="C15" i="18"/>
  <c r="C37" i="18"/>
  <c r="AM58" i="25" s="1"/>
  <c r="C35" i="18"/>
  <c r="AJ58" i="19" s="1"/>
  <c r="C18" i="18"/>
  <c r="C6" i="18"/>
  <c r="C13" i="18"/>
  <c r="C11" i="18"/>
  <c r="C14" i="18"/>
  <c r="BM46" i="24"/>
  <c r="AH38" i="43"/>
  <c r="AM3" i="19"/>
  <c r="C4" i="18"/>
  <c r="AJ14" i="51"/>
  <c r="BM14" i="24"/>
  <c r="AI95" i="46"/>
  <c r="AI82" i="49"/>
  <c r="AO3" i="25"/>
  <c r="BP3" i="25" s="1"/>
  <c r="BO34" i="23"/>
  <c r="AI81" i="49"/>
  <c r="AI80" i="49"/>
  <c r="BO31" i="23"/>
  <c r="AI65" i="49"/>
  <c r="AI125" i="46"/>
  <c r="BO38" i="23"/>
  <c r="M36" i="66"/>
  <c r="AI96" i="46"/>
  <c r="AI123" i="46"/>
  <c r="AI108" i="46"/>
  <c r="BO21" i="23"/>
  <c r="AI110" i="46"/>
  <c r="AI124" i="46"/>
  <c r="AI109" i="46"/>
  <c r="AI119" i="49"/>
  <c r="AI127" i="49" s="1"/>
  <c r="AI79" i="49"/>
  <c r="AI66" i="49"/>
  <c r="AJ59" i="51"/>
  <c r="BM26" i="17"/>
  <c r="AJ25" i="51"/>
  <c r="BM60" i="24"/>
  <c r="BM37" i="24"/>
  <c r="BM24" i="17"/>
  <c r="BM10" i="17"/>
  <c r="AJ52" i="30"/>
  <c r="AM9" i="24"/>
  <c r="AJ68" i="51"/>
  <c r="AM18" i="24"/>
  <c r="AK74" i="24"/>
  <c r="BM74" i="24" s="1"/>
  <c r="BM61" i="24"/>
  <c r="BM68" i="24"/>
  <c r="BM45" i="24"/>
  <c r="AJ43" i="51"/>
  <c r="AJ57" i="51"/>
  <c r="AJ36" i="51"/>
  <c r="BM63" i="24"/>
  <c r="AJ17" i="51"/>
  <c r="BM17" i="24"/>
  <c r="BM8" i="17"/>
  <c r="BM48" i="24"/>
  <c r="AJ66" i="51"/>
  <c r="AJ64" i="30"/>
  <c r="AJ63" i="51"/>
  <c r="BM5" i="17"/>
  <c r="BM30" i="17"/>
  <c r="AM20" i="24"/>
  <c r="AM62" i="24"/>
  <c r="AM27" i="24"/>
  <c r="BM31" i="17"/>
  <c r="AM36" i="24"/>
  <c r="AM60" i="24"/>
  <c r="AJ49" i="30"/>
  <c r="AM12" i="24"/>
  <c r="AJ34" i="30"/>
  <c r="AM71" i="24"/>
  <c r="AM46" i="24"/>
  <c r="AJ50" i="30"/>
  <c r="AM23" i="24"/>
  <c r="BM32" i="17"/>
  <c r="AM15" i="24"/>
  <c r="BM13" i="17"/>
  <c r="AM55" i="24"/>
  <c r="AJ58" i="51"/>
  <c r="AJ30" i="30"/>
  <c r="AM22" i="24"/>
  <c r="AJ56" i="30"/>
  <c r="BM22" i="17"/>
  <c r="BM15" i="17"/>
  <c r="AM41" i="24"/>
  <c r="AM11" i="24"/>
  <c r="BM16" i="17"/>
  <c r="AJ73" i="51"/>
  <c r="BM73" i="24"/>
  <c r="AJ55" i="30"/>
  <c r="AJ4" i="30"/>
  <c r="AM63" i="24"/>
  <c r="BM19" i="17"/>
  <c r="AM25" i="24"/>
  <c r="AM69" i="24"/>
  <c r="AM44" i="24"/>
  <c r="AM7" i="24"/>
  <c r="AJ34" i="51"/>
  <c r="AJ42" i="51"/>
  <c r="BM58" i="24"/>
  <c r="BM26" i="24"/>
  <c r="BN4" i="23"/>
  <c r="AJ69" i="51"/>
  <c r="AJ47" i="51"/>
  <c r="BM69" i="24"/>
  <c r="BM50" i="24"/>
  <c r="BM44" i="17"/>
  <c r="BM52" i="17"/>
  <c r="BM62" i="24"/>
  <c r="AJ62" i="51"/>
  <c r="AM19" i="24"/>
  <c r="AM30" i="24"/>
  <c r="BM38" i="24"/>
  <c r="AJ38" i="51"/>
  <c r="AJ55" i="51"/>
  <c r="BM55" i="24"/>
  <c r="BM55" i="17"/>
  <c r="BM54" i="24"/>
  <c r="AJ54" i="51"/>
  <c r="AJ6" i="51"/>
  <c r="AM21" i="24"/>
  <c r="AJ35" i="30"/>
  <c r="BM51" i="24"/>
  <c r="AJ51" i="51"/>
  <c r="AM5" i="24"/>
  <c r="BM70" i="24"/>
  <c r="AJ70" i="51"/>
  <c r="BM58" i="17"/>
  <c r="BM45" i="17"/>
  <c r="AJ35" i="51"/>
  <c r="BM35" i="24"/>
  <c r="BM60" i="17"/>
  <c r="BM30" i="24"/>
  <c r="AJ30" i="51"/>
  <c r="BM11" i="24"/>
  <c r="AJ11" i="51"/>
  <c r="BM73" i="17"/>
  <c r="BM13" i="24"/>
  <c r="AJ13" i="51"/>
  <c r="AJ15" i="30"/>
  <c r="BM63" i="17"/>
  <c r="AL74" i="17"/>
  <c r="AK66" i="30" s="1"/>
  <c r="BM71" i="24"/>
  <c r="AJ71" i="51"/>
  <c r="BM67" i="24"/>
  <c r="AJ67" i="51"/>
  <c r="BM20" i="17"/>
  <c r="AJ40" i="51"/>
  <c r="BM40" i="24"/>
  <c r="BM33" i="17"/>
  <c r="AJ44" i="51"/>
  <c r="BM44" i="24"/>
  <c r="BM37" i="17"/>
  <c r="AJ51" i="30"/>
  <c r="BM68" i="17"/>
  <c r="BM23" i="17"/>
  <c r="BM42" i="17"/>
  <c r="BM39" i="24"/>
  <c r="AJ39" i="51"/>
  <c r="BM49" i="17"/>
  <c r="BM47" i="17"/>
  <c r="AJ44" i="30"/>
  <c r="BM56" i="17"/>
  <c r="BM65" i="24"/>
  <c r="AJ65" i="51"/>
  <c r="AJ65" i="30"/>
  <c r="BM57" i="17"/>
  <c r="BM51" i="17"/>
  <c r="BM27" i="17"/>
  <c r="AJ6" i="30"/>
  <c r="AM52" i="24"/>
  <c r="BM49" i="24"/>
  <c r="AJ49" i="51"/>
  <c r="BM28" i="17"/>
  <c r="AJ53" i="30"/>
  <c r="BM61" i="17"/>
  <c r="BM39" i="17"/>
  <c r="AJ46" i="30"/>
  <c r="AJ71" i="30"/>
  <c r="AJ66" i="30"/>
  <c r="AJ23" i="30"/>
  <c r="AJ32" i="30"/>
  <c r="AJ37" i="30"/>
  <c r="AJ62" i="30"/>
  <c r="AJ38" i="30"/>
  <c r="AJ9" i="30"/>
  <c r="AJ12" i="30"/>
  <c r="AJ60" i="30"/>
  <c r="AJ22" i="30"/>
  <c r="AJ29" i="30"/>
  <c r="AJ13" i="30"/>
  <c r="AJ72" i="30"/>
  <c r="AJ45" i="30"/>
  <c r="AJ39" i="30"/>
  <c r="AJ16" i="30"/>
  <c r="AJ36" i="30"/>
  <c r="AJ24" i="30"/>
  <c r="AJ70" i="30"/>
  <c r="AJ26" i="30"/>
  <c r="AJ63" i="30"/>
  <c r="AJ59" i="30"/>
  <c r="AJ5" i="30"/>
  <c r="AJ27" i="30"/>
  <c r="AJ68" i="30"/>
  <c r="AJ33" i="30"/>
  <c r="AJ40" i="30"/>
  <c r="AJ18" i="30"/>
  <c r="AJ14" i="30"/>
  <c r="AJ48" i="30"/>
  <c r="AJ41" i="30"/>
  <c r="AJ74" i="30"/>
  <c r="AJ67" i="30"/>
  <c r="AJ10" i="30"/>
  <c r="AJ25" i="30"/>
  <c r="AJ11" i="30"/>
  <c r="AJ73" i="30"/>
  <c r="AJ19" i="30"/>
  <c r="AJ20" i="30"/>
  <c r="AJ8" i="30"/>
  <c r="AJ43" i="30"/>
  <c r="AJ61" i="30"/>
  <c r="AJ57" i="30"/>
  <c r="AJ7" i="30"/>
  <c r="BL74" i="17"/>
  <c r="AJ17" i="30"/>
  <c r="AJ31" i="30"/>
  <c r="BM66" i="17"/>
  <c r="BM64" i="17"/>
  <c r="BM41" i="17"/>
  <c r="AJ8" i="51"/>
  <c r="BM8" i="24"/>
  <c r="BM4" i="17"/>
  <c r="BM17" i="17"/>
  <c r="BM7" i="17"/>
  <c r="BM48" i="17"/>
  <c r="AJ54" i="30"/>
  <c r="BM50" i="17"/>
  <c r="BM62" i="17"/>
  <c r="AM50" i="24"/>
  <c r="BM21" i="17"/>
  <c r="AJ64" i="51"/>
  <c r="BM64" i="24"/>
  <c r="BM67" i="17"/>
  <c r="BM6" i="24"/>
  <c r="AJ15" i="51"/>
  <c r="BM15" i="24"/>
  <c r="AM4" i="24"/>
  <c r="BM35" i="17"/>
  <c r="BM25" i="17"/>
  <c r="AJ21" i="51"/>
  <c r="BM21" i="24"/>
  <c r="AJ28" i="51"/>
  <c r="BM28" i="24"/>
  <c r="AM14" i="24"/>
  <c r="BM70" i="17"/>
  <c r="BM53" i="17"/>
  <c r="BM36" i="17"/>
  <c r="BM56" i="24"/>
  <c r="AJ56" i="51"/>
  <c r="AM56" i="24"/>
  <c r="BM59" i="17"/>
  <c r="BM40" i="17"/>
  <c r="AJ69" i="30"/>
  <c r="AJ21" i="30"/>
  <c r="BM71" i="17"/>
  <c r="BM38" i="17"/>
  <c r="BM34" i="17"/>
  <c r="AM37" i="24"/>
  <c r="AM31" i="24"/>
  <c r="AM66" i="24"/>
  <c r="BM65" i="17"/>
  <c r="BM72" i="17"/>
  <c r="BM52" i="24"/>
  <c r="AJ52" i="51"/>
  <c r="AJ58" i="30"/>
  <c r="AJ32" i="51"/>
  <c r="BM32" i="24"/>
  <c r="BM33" i="24"/>
  <c r="AJ33" i="51"/>
  <c r="BM54" i="17"/>
  <c r="BM69" i="17"/>
  <c r="BM46" i="17"/>
  <c r="AN3" i="17"/>
  <c r="AM30" i="17"/>
  <c r="AN30" i="24" s="1"/>
  <c r="AM62" i="17"/>
  <c r="AN62" i="24" s="1"/>
  <c r="AM66" i="17"/>
  <c r="AN66" i="24" s="1"/>
  <c r="AM37" i="17"/>
  <c r="AN37" i="24" s="1"/>
  <c r="AM71" i="17"/>
  <c r="AN71" i="24" s="1"/>
  <c r="AM41" i="17"/>
  <c r="AN41" i="24" s="1"/>
  <c r="AM31" i="17"/>
  <c r="AM63" i="17"/>
  <c r="AN63" i="24" s="1"/>
  <c r="AM4" i="17"/>
  <c r="AM39" i="17"/>
  <c r="AN39" i="24" s="1"/>
  <c r="AM40" i="17"/>
  <c r="AM32" i="17"/>
  <c r="AN32" i="24" s="1"/>
  <c r="AL32" i="51" s="1"/>
  <c r="AM64" i="17"/>
  <c r="AN64" i="24" s="1"/>
  <c r="AL64" i="51" s="1"/>
  <c r="AM8" i="17"/>
  <c r="AN8" i="24" s="1"/>
  <c r="AM48" i="17"/>
  <c r="AN48" i="24" s="1"/>
  <c r="AM33" i="17"/>
  <c r="AN33" i="24" s="1"/>
  <c r="AM65" i="17"/>
  <c r="AN65" i="24" s="1"/>
  <c r="AM36" i="17"/>
  <c r="AN36" i="24" s="1"/>
  <c r="AN36" i="25" s="1"/>
  <c r="AM73" i="17"/>
  <c r="AN73" i="24" s="1"/>
  <c r="AM34" i="17"/>
  <c r="AN34" i="24" s="1"/>
  <c r="AM5" i="17"/>
  <c r="AN5" i="24" s="1"/>
  <c r="AM38" i="17"/>
  <c r="AN38" i="24" s="1"/>
  <c r="AL38" i="51" s="1"/>
  <c r="AM10" i="17"/>
  <c r="AN10" i="24" s="1"/>
  <c r="AM35" i="17"/>
  <c r="AN35" i="24" s="1"/>
  <c r="AL35" i="51" s="1"/>
  <c r="AM67" i="17"/>
  <c r="AN67" i="24" s="1"/>
  <c r="AL67" i="51" s="1"/>
  <c r="AM6" i="17"/>
  <c r="AN6" i="24" s="1"/>
  <c r="AL6" i="51" s="1"/>
  <c r="AM7" i="17"/>
  <c r="AN7" i="24" s="1"/>
  <c r="AM72" i="17"/>
  <c r="AN72" i="24" s="1"/>
  <c r="AM68" i="17"/>
  <c r="AN68" i="24" s="1"/>
  <c r="AL68" i="51" s="1"/>
  <c r="AM69" i="17"/>
  <c r="AN69" i="24" s="1"/>
  <c r="AM9" i="17"/>
  <c r="AM42" i="17"/>
  <c r="AN42" i="24" s="1"/>
  <c r="AM16" i="17"/>
  <c r="AN16" i="24" s="1"/>
  <c r="AM70" i="17"/>
  <c r="AN70" i="24" s="1"/>
  <c r="AL70" i="51" s="1"/>
  <c r="AM49" i="17"/>
  <c r="AN49" i="24" s="1"/>
  <c r="AL49" i="51" s="1"/>
  <c r="BO3" i="17"/>
  <c r="BO3" i="19" s="1"/>
  <c r="AM11" i="17"/>
  <c r="BN11" i="17" s="1"/>
  <c r="AM43" i="17"/>
  <c r="AN43" i="24" s="1"/>
  <c r="AL43" i="51" s="1"/>
  <c r="AM12" i="17"/>
  <c r="AN12" i="24" s="1"/>
  <c r="AM44" i="17"/>
  <c r="AN44" i="24" s="1"/>
  <c r="AM13" i="17"/>
  <c r="AN13" i="24" s="1"/>
  <c r="AM45" i="17"/>
  <c r="AN45" i="24" s="1"/>
  <c r="AM14" i="17"/>
  <c r="AN14" i="24" s="1"/>
  <c r="AM46" i="17"/>
  <c r="AN46" i="24" s="1"/>
  <c r="AM17" i="17"/>
  <c r="AN17" i="24" s="1"/>
  <c r="AL17" i="51" s="1"/>
  <c r="AM15" i="17"/>
  <c r="AN15" i="24" s="1"/>
  <c r="AM47" i="17"/>
  <c r="AN47" i="24" s="1"/>
  <c r="AL47" i="51" s="1"/>
  <c r="AM23" i="17"/>
  <c r="AN23" i="24" s="1"/>
  <c r="AM55" i="17"/>
  <c r="AN55" i="24" s="1"/>
  <c r="AM24" i="17"/>
  <c r="AN24" i="24" s="1"/>
  <c r="AM56" i="17"/>
  <c r="AN56" i="24" s="1"/>
  <c r="AM51" i="17"/>
  <c r="AN51" i="24" s="1"/>
  <c r="AM18" i="17"/>
  <c r="AN18" i="24" s="1"/>
  <c r="AM21" i="17"/>
  <c r="BN21" i="17" s="1"/>
  <c r="AM52" i="17"/>
  <c r="AN52" i="24" s="1"/>
  <c r="AM54" i="17"/>
  <c r="AN54" i="24" s="1"/>
  <c r="AL54" i="51" s="1"/>
  <c r="AM53" i="17"/>
  <c r="AN53" i="24" s="1"/>
  <c r="AM19" i="17"/>
  <c r="AN19" i="24" s="1"/>
  <c r="AM57" i="17"/>
  <c r="AN57" i="24" s="1"/>
  <c r="AL57" i="51" s="1"/>
  <c r="AM20" i="17"/>
  <c r="BN20" i="17" s="1"/>
  <c r="AM58" i="17"/>
  <c r="AN58" i="24" s="1"/>
  <c r="AL58" i="51" s="1"/>
  <c r="AM59" i="17"/>
  <c r="AN59" i="24" s="1"/>
  <c r="AM61" i="17"/>
  <c r="AN61" i="24" s="1"/>
  <c r="AL61" i="51" s="1"/>
  <c r="AM60" i="17"/>
  <c r="AN60" i="24" s="1"/>
  <c r="AM22" i="17"/>
  <c r="BN22" i="17" s="1"/>
  <c r="AM25" i="17"/>
  <c r="AN25" i="24" s="1"/>
  <c r="AM26" i="17"/>
  <c r="AN26" i="24" s="1"/>
  <c r="AM27" i="17"/>
  <c r="AN27" i="24" s="1"/>
  <c r="AM28" i="17"/>
  <c r="AN28" i="24" s="1"/>
  <c r="AM29" i="17"/>
  <c r="AN29" i="24" s="1"/>
  <c r="AM50" i="17"/>
  <c r="AN50" i="24" s="1"/>
  <c r="AM42" i="24"/>
  <c r="AM39" i="24"/>
  <c r="AM33" i="24"/>
  <c r="BM53" i="24"/>
  <c r="AJ47" i="30"/>
  <c r="AL43" i="19"/>
  <c r="BM43" i="17"/>
  <c r="BM72" i="24"/>
  <c r="AJ72" i="51"/>
  <c r="BM6" i="17"/>
  <c r="AJ28" i="30"/>
  <c r="BO4" i="23"/>
  <c r="BO72" i="23"/>
  <c r="AN9" i="24"/>
  <c r="BO5" i="23"/>
  <c r="BO33" i="23"/>
  <c r="BO53" i="23"/>
  <c r="BO56" i="23"/>
  <c r="AN40" i="24"/>
  <c r="AN31" i="24"/>
  <c r="BO67" i="23"/>
  <c r="BO48" i="23"/>
  <c r="BO54" i="23"/>
  <c r="BO29" i="23"/>
  <c r="BO73" i="23"/>
  <c r="BO59" i="23"/>
  <c r="BO24" i="23"/>
  <c r="BO46" i="23"/>
  <c r="BO41" i="23"/>
  <c r="BO18" i="23"/>
  <c r="BO45" i="23"/>
  <c r="BO49" i="23"/>
  <c r="BO27" i="23"/>
  <c r="BO40" i="23"/>
  <c r="BO36" i="23"/>
  <c r="BO6" i="23"/>
  <c r="BO65" i="23"/>
  <c r="BO52" i="23"/>
  <c r="BO22" i="23"/>
  <c r="BO11" i="23"/>
  <c r="BO58" i="23"/>
  <c r="BO9" i="23"/>
  <c r="BO44" i="23"/>
  <c r="BO14" i="23"/>
  <c r="BO64" i="23"/>
  <c r="BO39" i="23"/>
  <c r="BO20" i="23"/>
  <c r="BO47" i="23"/>
  <c r="BO32" i="23"/>
  <c r="BO8" i="23"/>
  <c r="BO7" i="23"/>
  <c r="BO71" i="23"/>
  <c r="BO60" i="23"/>
  <c r="BO15" i="23"/>
  <c r="BO68" i="23"/>
  <c r="BO61" i="23"/>
  <c r="BO10" i="23"/>
  <c r="BO51" i="23"/>
  <c r="BO17" i="23"/>
  <c r="BO12" i="23"/>
  <c r="BO35" i="23"/>
  <c r="BO28" i="23"/>
  <c r="BO42" i="23"/>
  <c r="BO69" i="23"/>
  <c r="BO70" i="23"/>
  <c r="BO13" i="23"/>
  <c r="BO55" i="23"/>
  <c r="BO30" i="23"/>
  <c r="BO63" i="23"/>
  <c r="AL45" i="24"/>
  <c r="BN45" i="23"/>
  <c r="BN71" i="23"/>
  <c r="AL71" i="24"/>
  <c r="BN34" i="23"/>
  <c r="AL34" i="24"/>
  <c r="AL25" i="24"/>
  <c r="BN25" i="23"/>
  <c r="AL72" i="24"/>
  <c r="BN72" i="23"/>
  <c r="AL16" i="24"/>
  <c r="BN16" i="23"/>
  <c r="AL20" i="24"/>
  <c r="BN20" i="23"/>
  <c r="AO4" i="23"/>
  <c r="BP4" i="23" s="1"/>
  <c r="AO20" i="23"/>
  <c r="BP20" i="23" s="1"/>
  <c r="AO51" i="23"/>
  <c r="BP51" i="23" s="1"/>
  <c r="AO67" i="23"/>
  <c r="BP67" i="23" s="1"/>
  <c r="AO40" i="23"/>
  <c r="N38" i="66" s="1"/>
  <c r="AO25" i="23"/>
  <c r="BP25" i="23" s="1"/>
  <c r="AO41" i="23"/>
  <c r="BP41" i="23" s="1"/>
  <c r="AO11" i="23"/>
  <c r="AO63" i="23"/>
  <c r="BP63" i="23" s="1"/>
  <c r="AO17" i="23"/>
  <c r="BP17" i="23" s="1"/>
  <c r="AO18" i="23"/>
  <c r="BP18" i="23" s="1"/>
  <c r="AO36" i="23"/>
  <c r="AO8" i="23"/>
  <c r="BP8" i="23" s="1"/>
  <c r="AO24" i="23"/>
  <c r="BP24" i="23" s="1"/>
  <c r="AO56" i="23"/>
  <c r="BP56" i="23" s="1"/>
  <c r="AO42" i="23"/>
  <c r="BP42" i="23" s="1"/>
  <c r="AO57" i="23"/>
  <c r="BP57" i="23" s="1"/>
  <c r="AO27" i="23"/>
  <c r="BP27" i="23" s="1"/>
  <c r="AO58" i="23"/>
  <c r="BP58" i="23" s="1"/>
  <c r="AO28" i="23"/>
  <c r="BP28" i="23" s="1"/>
  <c r="AO44" i="23"/>
  <c r="BP44" i="23" s="1"/>
  <c r="AO14" i="23"/>
  <c r="BP14" i="23" s="1"/>
  <c r="AP3" i="23"/>
  <c r="BQ3" i="23" s="1"/>
  <c r="AO5" i="23"/>
  <c r="AJ38" i="56" s="1"/>
  <c r="AO21" i="23"/>
  <c r="AO52" i="23"/>
  <c r="BP52" i="23" s="1"/>
  <c r="AO68" i="23"/>
  <c r="BP68" i="23" s="1"/>
  <c r="AO73" i="23"/>
  <c r="BP73" i="23" s="1"/>
  <c r="AO61" i="23"/>
  <c r="BP61" i="23" s="1"/>
  <c r="AO37" i="23"/>
  <c r="BP37" i="23" s="1"/>
  <c r="AO12" i="23"/>
  <c r="AO59" i="23"/>
  <c r="BP59" i="23" s="1"/>
  <c r="AO13" i="23"/>
  <c r="BP13" i="23" s="1"/>
  <c r="AO29" i="23"/>
  <c r="BP29" i="23" s="1"/>
  <c r="AO15" i="23"/>
  <c r="AO34" i="23"/>
  <c r="AO19" i="23"/>
  <c r="BP19" i="23" s="1"/>
  <c r="AO6" i="23"/>
  <c r="AJ39" i="56" s="1"/>
  <c r="AO53" i="23"/>
  <c r="AJ36" i="55" s="1"/>
  <c r="AO69" i="23"/>
  <c r="BP69" i="23" s="1"/>
  <c r="AO39" i="23"/>
  <c r="N37" i="66" s="1"/>
  <c r="AO10" i="23"/>
  <c r="AO26" i="23"/>
  <c r="BP26" i="23" s="1"/>
  <c r="AO60" i="23"/>
  <c r="BP60" i="23" s="1"/>
  <c r="AO45" i="23"/>
  <c r="BP45" i="23" s="1"/>
  <c r="AO46" i="23"/>
  <c r="BP46" i="23" s="1"/>
  <c r="AO33" i="23"/>
  <c r="BP33" i="23" s="1"/>
  <c r="AO66" i="23"/>
  <c r="BP66" i="23" s="1"/>
  <c r="AO35" i="23"/>
  <c r="BP35" i="23" s="1"/>
  <c r="AO22" i="23"/>
  <c r="BP22" i="23" s="1"/>
  <c r="AO55" i="23"/>
  <c r="AJ38" i="55" s="1"/>
  <c r="AO43" i="23"/>
  <c r="BP43" i="23" s="1"/>
  <c r="AO31" i="23"/>
  <c r="AO47" i="23"/>
  <c r="BP47" i="23" s="1"/>
  <c r="AO64" i="23"/>
  <c r="BP64" i="23" s="1"/>
  <c r="AO7" i="23"/>
  <c r="AJ40" i="56" s="1"/>
  <c r="AO38" i="23"/>
  <c r="N36" i="66" s="1"/>
  <c r="AO30" i="23"/>
  <c r="BP30" i="23" s="1"/>
  <c r="AO62" i="23"/>
  <c r="BP62" i="23" s="1"/>
  <c r="AO16" i="23"/>
  <c r="BP16" i="23" s="1"/>
  <c r="AO32" i="23"/>
  <c r="AO23" i="23"/>
  <c r="BP23" i="23" s="1"/>
  <c r="AO54" i="23"/>
  <c r="AJ37" i="55" s="1"/>
  <c r="AO70" i="23"/>
  <c r="BP70" i="23" s="1"/>
  <c r="AO71" i="23"/>
  <c r="BP71" i="23" s="1"/>
  <c r="AO9" i="23"/>
  <c r="AO48" i="23"/>
  <c r="BP48" i="23" s="1"/>
  <c r="AO50" i="23"/>
  <c r="BP50" i="23" s="1"/>
  <c r="AO72" i="23"/>
  <c r="BP72" i="23" s="1"/>
  <c r="AO65" i="23"/>
  <c r="BP65" i="23" s="1"/>
  <c r="AO49" i="23"/>
  <c r="BP49" i="23" s="1"/>
  <c r="BN23" i="23"/>
  <c r="AL23" i="24"/>
  <c r="BN68" i="23"/>
  <c r="AL68" i="24"/>
  <c r="BN59" i="23"/>
  <c r="AL59" i="24"/>
  <c r="AL38" i="24"/>
  <c r="BN38" i="23"/>
  <c r="AL43" i="24"/>
  <c r="BN43" i="23"/>
  <c r="AL11" i="24"/>
  <c r="BN11" i="23"/>
  <c r="BN18" i="23"/>
  <c r="AL18" i="24"/>
  <c r="BN41" i="23"/>
  <c r="AL41" i="24"/>
  <c r="AL31" i="24"/>
  <c r="BN31" i="23"/>
  <c r="BN48" i="23"/>
  <c r="AL48" i="24"/>
  <c r="AL50" i="24"/>
  <c r="BN50" i="23"/>
  <c r="AL27" i="24"/>
  <c r="BN27" i="23"/>
  <c r="BN61" i="23"/>
  <c r="AL61" i="24"/>
  <c r="AL26" i="24"/>
  <c r="BN26" i="23"/>
  <c r="BN7" i="23"/>
  <c r="AL7" i="24"/>
  <c r="AL53" i="24"/>
  <c r="BN53" i="23"/>
  <c r="BN52" i="23"/>
  <c r="AL52" i="24"/>
  <c r="AL36" i="24"/>
  <c r="BN36" i="23"/>
  <c r="BN17" i="23"/>
  <c r="AL17" i="24"/>
  <c r="BN37" i="23"/>
  <c r="AL37" i="24"/>
  <c r="AL46" i="24"/>
  <c r="BN46" i="23"/>
  <c r="BN56" i="23"/>
  <c r="AL56" i="24"/>
  <c r="AL51" i="24"/>
  <c r="BN51" i="23"/>
  <c r="AL10" i="24"/>
  <c r="BN10" i="23"/>
  <c r="AN74" i="23"/>
  <c r="AN4" i="24"/>
  <c r="AL66" i="24"/>
  <c r="BN66" i="23"/>
  <c r="BN14" i="23"/>
  <c r="AL14" i="24"/>
  <c r="AL19" i="24"/>
  <c r="BN19" i="23"/>
  <c r="AL30" i="24"/>
  <c r="BN30" i="23"/>
  <c r="BN47" i="23"/>
  <c r="AL47" i="24"/>
  <c r="BN40" i="23"/>
  <c r="AL40" i="24"/>
  <c r="AL12" i="24"/>
  <c r="BN12" i="23"/>
  <c r="AL67" i="24"/>
  <c r="BN67" i="23"/>
  <c r="AL64" i="24"/>
  <c r="BN64" i="23"/>
  <c r="BN13" i="23"/>
  <c r="AL13" i="24"/>
  <c r="AL15" i="24"/>
  <c r="BN15" i="23"/>
  <c r="AL39" i="24"/>
  <c r="BN39" i="23"/>
  <c r="BN54" i="23"/>
  <c r="AL54" i="24"/>
  <c r="AL49" i="24"/>
  <c r="BN49" i="23"/>
  <c r="AL65" i="24"/>
  <c r="BN65" i="23"/>
  <c r="AL42" i="24"/>
  <c r="BN42" i="23"/>
  <c r="AL60" i="24"/>
  <c r="BN60" i="23"/>
  <c r="AL63" i="24"/>
  <c r="BN63" i="23"/>
  <c r="AL29" i="24"/>
  <c r="BN29" i="23"/>
  <c r="BN22" i="23"/>
  <c r="AL22" i="24"/>
  <c r="AL21" i="24"/>
  <c r="BN21" i="23"/>
  <c r="BN57" i="23"/>
  <c r="AL57" i="24"/>
  <c r="BN8" i="23"/>
  <c r="AL8" i="24"/>
  <c r="AL70" i="24"/>
  <c r="BN70" i="23"/>
  <c r="AL74" i="23"/>
  <c r="AL4" i="24"/>
  <c r="BN5" i="23"/>
  <c r="AL5" i="24"/>
  <c r="BN62" i="23"/>
  <c r="AL62" i="24"/>
  <c r="AL35" i="24"/>
  <c r="BN35" i="23"/>
  <c r="AL55" i="24"/>
  <c r="BN55" i="23"/>
  <c r="AL6" i="24"/>
  <c r="BN6" i="23"/>
  <c r="AL69" i="24"/>
  <c r="BN69" i="23"/>
  <c r="AL32" i="24"/>
  <c r="BN32" i="23"/>
  <c r="AL24" i="24"/>
  <c r="BN24" i="23"/>
  <c r="AL9" i="24"/>
  <c r="BN9" i="23"/>
  <c r="BN44" i="23"/>
  <c r="AL44" i="24"/>
  <c r="AL33" i="24"/>
  <c r="BN33" i="23"/>
  <c r="AL73" i="24"/>
  <c r="BN73" i="23"/>
  <c r="BN58" i="23"/>
  <c r="AL58" i="24"/>
  <c r="BN28" i="23"/>
  <c r="AL28" i="24"/>
  <c r="AO3" i="24"/>
  <c r="BP3" i="24" s="1"/>
  <c r="AK11" i="19"/>
  <c r="AK63" i="19"/>
  <c r="AK32" i="25"/>
  <c r="AK44" i="25"/>
  <c r="AK9" i="25"/>
  <c r="AK14" i="25"/>
  <c r="AK37" i="25"/>
  <c r="AK68" i="19"/>
  <c r="AK56" i="25"/>
  <c r="AK71" i="19"/>
  <c r="AK73" i="25"/>
  <c r="AK47" i="25"/>
  <c r="AK59" i="19"/>
  <c r="AK60" i="25"/>
  <c r="AK45" i="19"/>
  <c r="AK24" i="25"/>
  <c r="AK71" i="25"/>
  <c r="AK50" i="19"/>
  <c r="AK25" i="19"/>
  <c r="AK24" i="19"/>
  <c r="AK8" i="19"/>
  <c r="AK69" i="25"/>
  <c r="AK65" i="19"/>
  <c r="AK16" i="25"/>
  <c r="AK30" i="25"/>
  <c r="AK34" i="19"/>
  <c r="AJ33" i="25"/>
  <c r="AJ60" i="25"/>
  <c r="T26" i="25"/>
  <c r="AI71" i="19"/>
  <c r="AI44" i="19"/>
  <c r="AJ59" i="19" l="1"/>
  <c r="AJ5" i="19"/>
  <c r="AJ20" i="25"/>
  <c r="AJ18" i="19"/>
  <c r="AJ13" i="25"/>
  <c r="AJ51" i="19"/>
  <c r="AJ41" i="19"/>
  <c r="AJ45" i="19"/>
  <c r="BL45" i="19" s="1"/>
  <c r="AJ29" i="25"/>
  <c r="AJ27" i="25"/>
  <c r="AJ36" i="25"/>
  <c r="AJ42" i="19"/>
  <c r="AI30" i="25"/>
  <c r="AJ60" i="19"/>
  <c r="AJ29" i="19"/>
  <c r="AJ64" i="19"/>
  <c r="AJ43" i="25"/>
  <c r="AJ16" i="25"/>
  <c r="AJ43" i="19"/>
  <c r="AJ6" i="25"/>
  <c r="AJ31" i="19"/>
  <c r="AJ15" i="19"/>
  <c r="AJ24" i="25"/>
  <c r="AJ4" i="25"/>
  <c r="AJ25" i="19"/>
  <c r="AJ62" i="25"/>
  <c r="AI60" i="25"/>
  <c r="AJ67" i="19"/>
  <c r="AJ50" i="19"/>
  <c r="AJ67" i="25"/>
  <c r="AJ39" i="19"/>
  <c r="AJ55" i="19"/>
  <c r="AJ46" i="19"/>
  <c r="AJ62" i="19"/>
  <c r="AJ49" i="19"/>
  <c r="AJ48" i="25"/>
  <c r="AJ57" i="25"/>
  <c r="AJ5" i="25"/>
  <c r="AJ8" i="19"/>
  <c r="AJ18" i="25"/>
  <c r="AJ22" i="19"/>
  <c r="AJ58" i="25"/>
  <c r="AJ40" i="25"/>
  <c r="AJ13" i="19"/>
  <c r="AJ65" i="19"/>
  <c r="AJ37" i="19"/>
  <c r="AJ53" i="25"/>
  <c r="AJ12" i="25"/>
  <c r="AJ12" i="34" s="1"/>
  <c r="AJ59" i="25"/>
  <c r="AI59" i="34" s="1"/>
  <c r="AJ11" i="19"/>
  <c r="AJ46" i="25"/>
  <c r="AJ19" i="25"/>
  <c r="AJ72" i="25"/>
  <c r="AJ31" i="25"/>
  <c r="AJ20" i="19"/>
  <c r="AI71" i="25"/>
  <c r="AI71" i="34" s="1"/>
  <c r="AJ21" i="19"/>
  <c r="AJ10" i="25"/>
  <c r="AJ28" i="25"/>
  <c r="AJ27" i="19"/>
  <c r="AJ68" i="19"/>
  <c r="AJ69" i="19"/>
  <c r="AJ61" i="19"/>
  <c r="AJ6" i="19"/>
  <c r="AF34" i="56" s="1"/>
  <c r="AF44" i="56" s="1"/>
  <c r="AJ32" i="19"/>
  <c r="AJ73" i="19"/>
  <c r="AJ49" i="25"/>
  <c r="AJ26" i="19"/>
  <c r="AJ71" i="19"/>
  <c r="AJ41" i="25"/>
  <c r="AJ54" i="25"/>
  <c r="AJ34" i="19"/>
  <c r="AF117" i="49" s="1"/>
  <c r="AJ63" i="19"/>
  <c r="BL63" i="19" s="1"/>
  <c r="AJ8" i="25"/>
  <c r="AJ72" i="19"/>
  <c r="AJ36" i="19"/>
  <c r="AJ12" i="19"/>
  <c r="AJ56" i="19"/>
  <c r="AJ14" i="19"/>
  <c r="AJ48" i="19"/>
  <c r="AJ28" i="19"/>
  <c r="AJ37" i="25"/>
  <c r="AJ7" i="19"/>
  <c r="AJ54" i="19"/>
  <c r="AJ66" i="19"/>
  <c r="AJ14" i="25"/>
  <c r="AJ7" i="25"/>
  <c r="AJ53" i="19"/>
  <c r="AF32" i="55" s="1"/>
  <c r="AF40" i="55" s="1"/>
  <c r="AI25" i="19"/>
  <c r="BK25" i="19" s="1"/>
  <c r="AJ52" i="19"/>
  <c r="AJ47" i="19"/>
  <c r="AJ10" i="19"/>
  <c r="AJ35" i="19"/>
  <c r="AJ38" i="19"/>
  <c r="AJ40" i="19"/>
  <c r="AJ44" i="19"/>
  <c r="AJ44" i="25"/>
  <c r="AJ33" i="19"/>
  <c r="AJ71" i="25"/>
  <c r="AJ47" i="25"/>
  <c r="AJ55" i="25"/>
  <c r="AJ69" i="25"/>
  <c r="AJ23" i="25"/>
  <c r="AJ30" i="25"/>
  <c r="BM30" i="25" s="1"/>
  <c r="AJ9" i="19"/>
  <c r="AJ61" i="25"/>
  <c r="AJ15" i="25"/>
  <c r="AJ66" i="25"/>
  <c r="AJ21" i="25"/>
  <c r="AJ73" i="25"/>
  <c r="AJ35" i="25"/>
  <c r="AJ65" i="25"/>
  <c r="AJ30" i="19"/>
  <c r="AF74" i="49" s="1"/>
  <c r="AF84" i="49" s="1"/>
  <c r="AJ63" i="25"/>
  <c r="AJ9" i="25"/>
  <c r="AJ19" i="19"/>
  <c r="AJ38" i="25"/>
  <c r="AJ68" i="25"/>
  <c r="AJ34" i="25"/>
  <c r="AJ23" i="19"/>
  <c r="AF93" i="46" s="1"/>
  <c r="AF99" i="46" s="1"/>
  <c r="AJ16" i="19"/>
  <c r="AF120" i="46" s="1"/>
  <c r="AF128" i="46" s="1"/>
  <c r="AJ57" i="19"/>
  <c r="AJ74" i="25"/>
  <c r="AJ42" i="25"/>
  <c r="AJ17" i="19"/>
  <c r="AJ25" i="25"/>
  <c r="AJ22" i="25"/>
  <c r="AJ24" i="19"/>
  <c r="AF119" i="46" s="1"/>
  <c r="AF127" i="46" s="1"/>
  <c r="AJ26" i="25"/>
  <c r="AJ64" i="25"/>
  <c r="AJ39" i="25"/>
  <c r="AJ17" i="25"/>
  <c r="AJ70" i="25"/>
  <c r="AJ70" i="19"/>
  <c r="AJ51" i="25"/>
  <c r="AJ50" i="25"/>
  <c r="AJ52" i="25"/>
  <c r="AJ56" i="25"/>
  <c r="AJ4" i="19"/>
  <c r="AJ11" i="25"/>
  <c r="AJ45" i="25"/>
  <c r="AJ32" i="25"/>
  <c r="AL18" i="51"/>
  <c r="AJ8" i="73"/>
  <c r="AJ109" i="46"/>
  <c r="AJ80" i="49"/>
  <c r="BP39" i="23"/>
  <c r="AL73" i="19"/>
  <c r="BP7" i="23"/>
  <c r="AK70" i="30"/>
  <c r="AJ65" i="49"/>
  <c r="AJ81" i="49"/>
  <c r="AJ82" i="49"/>
  <c r="AJ124" i="46"/>
  <c r="AJ110" i="46"/>
  <c r="AJ125" i="46"/>
  <c r="AJ95" i="46"/>
  <c r="AM45" i="25"/>
  <c r="AM49" i="25"/>
  <c r="AM10" i="25"/>
  <c r="AL21" i="19"/>
  <c r="AL67" i="19"/>
  <c r="AI41" i="25"/>
  <c r="AL28" i="19"/>
  <c r="AL66" i="19"/>
  <c r="AM20" i="25"/>
  <c r="AI14" i="19"/>
  <c r="AL17" i="19"/>
  <c r="AI32" i="19"/>
  <c r="AI47" i="25"/>
  <c r="AM43" i="25"/>
  <c r="AL19" i="19"/>
  <c r="AL9" i="19"/>
  <c r="AL61" i="19"/>
  <c r="AI51" i="19"/>
  <c r="AI36" i="25"/>
  <c r="AI36" i="34" s="1"/>
  <c r="AI23" i="19"/>
  <c r="AI66" i="19"/>
  <c r="AI69" i="25"/>
  <c r="AI68" i="25"/>
  <c r="AI32" i="25"/>
  <c r="AK54" i="25"/>
  <c r="AK19" i="25"/>
  <c r="AK61" i="25"/>
  <c r="AK40" i="25"/>
  <c r="AJ40" i="34" s="1"/>
  <c r="AK28" i="19"/>
  <c r="AK20" i="19"/>
  <c r="AK52" i="19"/>
  <c r="AM13" i="25"/>
  <c r="AM73" i="25"/>
  <c r="AM65" i="25"/>
  <c r="AM29" i="25"/>
  <c r="AM16" i="25"/>
  <c r="AL18" i="19"/>
  <c r="AL53" i="19"/>
  <c r="AL62" i="19"/>
  <c r="AM5" i="25"/>
  <c r="AI39" i="19"/>
  <c r="AI42" i="25"/>
  <c r="AI34" i="25"/>
  <c r="AL49" i="19"/>
  <c r="AI17" i="19"/>
  <c r="AI28" i="19"/>
  <c r="AI56" i="25"/>
  <c r="AI72" i="25"/>
  <c r="AI72" i="34" s="1"/>
  <c r="AI39" i="25"/>
  <c r="AK39" i="25"/>
  <c r="AK27" i="19"/>
  <c r="AK44" i="19"/>
  <c r="AK19" i="19"/>
  <c r="AK55" i="19"/>
  <c r="AK36" i="25"/>
  <c r="BM36" i="25" s="1"/>
  <c r="AK70" i="19"/>
  <c r="AM8" i="25"/>
  <c r="AM40" i="25"/>
  <c r="AL34" i="19"/>
  <c r="AL29" i="19"/>
  <c r="AL10" i="19"/>
  <c r="AL60" i="19"/>
  <c r="AL6" i="19"/>
  <c r="AI63" i="19"/>
  <c r="AM28" i="25"/>
  <c r="AL72" i="19"/>
  <c r="AL26" i="19"/>
  <c r="AL33" i="19"/>
  <c r="AM41" i="25"/>
  <c r="AI24" i="19"/>
  <c r="AC71" i="25"/>
  <c r="AK39" i="19"/>
  <c r="AK66" i="25"/>
  <c r="AJ66" i="34" s="1"/>
  <c r="AK48" i="19"/>
  <c r="AK58" i="19"/>
  <c r="AK15" i="19"/>
  <c r="AK64" i="25"/>
  <c r="AJ64" i="34" s="1"/>
  <c r="AK43" i="25"/>
  <c r="AM35" i="25"/>
  <c r="AM53" i="25"/>
  <c r="AL16" i="19"/>
  <c r="AL20" i="19"/>
  <c r="AL31" i="19"/>
  <c r="AL64" i="19"/>
  <c r="AL51" i="19"/>
  <c r="AL4" i="19"/>
  <c r="AL52" i="19"/>
  <c r="AM15" i="25"/>
  <c r="AI58" i="19"/>
  <c r="AI53" i="25"/>
  <c r="AI53" i="34" s="1"/>
  <c r="AL70" i="19"/>
  <c r="AL14" i="19"/>
  <c r="AL23" i="19"/>
  <c r="AI31" i="19"/>
  <c r="AI67" i="25"/>
  <c r="AI15" i="19"/>
  <c r="AI55" i="19"/>
  <c r="AI52" i="19"/>
  <c r="AI57" i="25"/>
  <c r="BL57" i="25" s="1"/>
  <c r="AI14" i="25"/>
  <c r="AK38" i="25"/>
  <c r="AK49" i="19"/>
  <c r="AK46" i="25"/>
  <c r="AK13" i="25"/>
  <c r="AJ13" i="34" s="1"/>
  <c r="AK73" i="19"/>
  <c r="AK33" i="25"/>
  <c r="AJ33" i="34" s="1"/>
  <c r="AK10" i="19"/>
  <c r="AM9" i="25"/>
  <c r="AM70" i="25"/>
  <c r="AM32" i="25"/>
  <c r="AM47" i="25"/>
  <c r="AM18" i="25"/>
  <c r="AL46" i="19"/>
  <c r="AL30" i="19"/>
  <c r="AL68" i="19"/>
  <c r="AI16" i="19"/>
  <c r="AI59" i="19"/>
  <c r="AI38" i="25"/>
  <c r="AI38" i="34" s="1"/>
  <c r="AI66" i="25"/>
  <c r="BL66" i="25" s="1"/>
  <c r="AI50" i="19"/>
  <c r="AI20" i="19"/>
  <c r="AI4" i="19"/>
  <c r="AI24" i="25"/>
  <c r="BL24" i="25" s="1"/>
  <c r="AI51" i="25"/>
  <c r="AI21" i="25"/>
  <c r="AI29" i="19"/>
  <c r="AI12" i="19"/>
  <c r="AI61" i="19"/>
  <c r="AI13" i="19"/>
  <c r="AI50" i="25"/>
  <c r="AI45" i="25"/>
  <c r="AI11" i="25"/>
  <c r="AI19" i="25"/>
  <c r="BL19" i="25" s="1"/>
  <c r="AI58" i="25"/>
  <c r="AI58" i="34" s="1"/>
  <c r="AI16" i="25"/>
  <c r="BL16" i="25" s="1"/>
  <c r="AL12" i="19"/>
  <c r="AL55" i="19"/>
  <c r="AM22" i="25"/>
  <c r="AI49" i="19"/>
  <c r="AI70" i="19"/>
  <c r="AI36" i="19"/>
  <c r="AI27" i="19"/>
  <c r="AI65" i="19"/>
  <c r="AI40" i="19"/>
  <c r="AI68" i="19"/>
  <c r="AI21" i="19"/>
  <c r="AI63" i="25"/>
  <c r="AI54" i="25"/>
  <c r="AI6" i="25"/>
  <c r="BL6" i="25" s="1"/>
  <c r="AI25" i="25"/>
  <c r="AI10" i="25"/>
  <c r="AI43" i="25"/>
  <c r="AI64" i="25"/>
  <c r="AI28" i="25"/>
  <c r="AI61" i="25"/>
  <c r="AK42" i="25"/>
  <c r="AK61" i="19"/>
  <c r="AK70" i="25"/>
  <c r="BM70" i="25" s="1"/>
  <c r="AK72" i="19"/>
  <c r="AK51" i="25"/>
  <c r="AK47" i="19"/>
  <c r="AK31" i="19"/>
  <c r="BL31" i="19" s="1"/>
  <c r="AK27" i="25"/>
  <c r="AJ27" i="34" s="1"/>
  <c r="AK64" i="19"/>
  <c r="AK14" i="19"/>
  <c r="AK26" i="19"/>
  <c r="AM51" i="25"/>
  <c r="AM26" i="25"/>
  <c r="AM48" i="25"/>
  <c r="AL59" i="19"/>
  <c r="AL41" i="19"/>
  <c r="AL39" i="19"/>
  <c r="AL47" i="19"/>
  <c r="AL24" i="19"/>
  <c r="AL58" i="19"/>
  <c r="AL7" i="19"/>
  <c r="AL15" i="19"/>
  <c r="AI30" i="19"/>
  <c r="AI67" i="19"/>
  <c r="AI62" i="19"/>
  <c r="AI27" i="25"/>
  <c r="BL27" i="25" s="1"/>
  <c r="AI13" i="25"/>
  <c r="AI13" i="34" s="1"/>
  <c r="AI48" i="19"/>
  <c r="AI43" i="19"/>
  <c r="AI47" i="19"/>
  <c r="AI12" i="25"/>
  <c r="AI49" i="25"/>
  <c r="AI11" i="19"/>
  <c r="AI41" i="19"/>
  <c r="AI33" i="19"/>
  <c r="AI8" i="19"/>
  <c r="AI70" i="25"/>
  <c r="BL70" i="25" s="1"/>
  <c r="AI15" i="25"/>
  <c r="AI42" i="19"/>
  <c r="AI10" i="19"/>
  <c r="AI56" i="19"/>
  <c r="AI26" i="19"/>
  <c r="AI54" i="19"/>
  <c r="AI35" i="19"/>
  <c r="AI72" i="19"/>
  <c r="AI22" i="19"/>
  <c r="AI37" i="19"/>
  <c r="AI23" i="25"/>
  <c r="AI65" i="25"/>
  <c r="AI9" i="25"/>
  <c r="BL9" i="25" s="1"/>
  <c r="AI44" i="25"/>
  <c r="AI35" i="25"/>
  <c r="AI29" i="25"/>
  <c r="BL29" i="25" s="1"/>
  <c r="AI62" i="25"/>
  <c r="AI55" i="25"/>
  <c r="AI17" i="25"/>
  <c r="BL17" i="25" s="1"/>
  <c r="AK4" i="19"/>
  <c r="AK41" i="25"/>
  <c r="AK20" i="25"/>
  <c r="AJ20" i="34" s="1"/>
  <c r="AK56" i="19"/>
  <c r="AK28" i="25"/>
  <c r="AK18" i="19"/>
  <c r="AK21" i="19"/>
  <c r="AK12" i="19"/>
  <c r="BL12" i="19" s="1"/>
  <c r="AK5" i="19"/>
  <c r="AK41" i="19"/>
  <c r="AK30" i="19"/>
  <c r="AM34" i="25"/>
  <c r="AM6" i="25"/>
  <c r="AM67" i="25"/>
  <c r="AM61" i="25"/>
  <c r="AM24" i="25"/>
  <c r="AM72" i="25"/>
  <c r="AL54" i="19"/>
  <c r="AL27" i="19"/>
  <c r="AL71" i="19"/>
  <c r="AL32" i="19"/>
  <c r="AL48" i="19"/>
  <c r="AL8" i="19"/>
  <c r="AL22" i="19"/>
  <c r="AI18" i="19"/>
  <c r="AI9" i="19"/>
  <c r="AI37" i="25"/>
  <c r="AI37" i="34" s="1"/>
  <c r="AI52" i="25"/>
  <c r="AI73" i="25"/>
  <c r="AI45" i="19"/>
  <c r="AI57" i="19"/>
  <c r="AI7" i="19"/>
  <c r="AI73" i="19"/>
  <c r="AI34" i="19"/>
  <c r="AI5" i="19"/>
  <c r="AI46" i="19"/>
  <c r="AI19" i="19"/>
  <c r="AI6" i="19"/>
  <c r="AI33" i="25"/>
  <c r="AI48" i="25"/>
  <c r="AI5" i="25"/>
  <c r="AI31" i="25"/>
  <c r="AI22" i="25"/>
  <c r="AI7" i="25"/>
  <c r="AI74" i="25"/>
  <c r="AI8" i="25"/>
  <c r="BL8" i="25" s="1"/>
  <c r="AI20" i="25"/>
  <c r="AI20" i="34" s="1"/>
  <c r="AK68" i="25"/>
  <c r="AJ68" i="34" s="1"/>
  <c r="AK53" i="19"/>
  <c r="AK48" i="25"/>
  <c r="AJ48" i="34" s="1"/>
  <c r="AK55" i="25"/>
  <c r="AJ55" i="34" s="1"/>
  <c r="AK17" i="19"/>
  <c r="AK16" i="19"/>
  <c r="AK21" i="25"/>
  <c r="AJ21" i="34" s="1"/>
  <c r="AK8" i="25"/>
  <c r="AK9" i="19"/>
  <c r="AK35" i="25"/>
  <c r="AK17" i="25"/>
  <c r="AM54" i="25"/>
  <c r="AM68" i="25"/>
  <c r="AM64" i="25"/>
  <c r="AM59" i="25"/>
  <c r="AM17" i="25"/>
  <c r="AM57" i="25"/>
  <c r="AM38" i="25"/>
  <c r="AL65" i="19"/>
  <c r="AL36" i="19"/>
  <c r="AL35" i="19"/>
  <c r="AL11" i="19"/>
  <c r="AL50" i="19"/>
  <c r="AL56" i="19"/>
  <c r="AL37" i="19"/>
  <c r="AI38" i="19"/>
  <c r="AI53" i="19"/>
  <c r="AI18" i="25"/>
  <c r="AI40" i="25"/>
  <c r="AI4" i="25"/>
  <c r="AI64" i="19"/>
  <c r="AI60" i="19"/>
  <c r="AI69" i="19"/>
  <c r="AI26" i="25"/>
  <c r="AI26" i="34" s="1"/>
  <c r="AI46" i="25"/>
  <c r="AL69" i="19"/>
  <c r="AL38" i="19"/>
  <c r="AL40" i="19"/>
  <c r="AL5" i="19"/>
  <c r="AL13" i="19"/>
  <c r="AL57" i="19"/>
  <c r="AL42" i="19"/>
  <c r="AL25" i="19"/>
  <c r="AL63" i="19"/>
  <c r="AL45" i="19"/>
  <c r="AK4" i="25"/>
  <c r="L57" i="25"/>
  <c r="L37" i="25"/>
  <c r="L61" i="25"/>
  <c r="L18" i="25"/>
  <c r="L36" i="25"/>
  <c r="L11" i="25"/>
  <c r="L54" i="25"/>
  <c r="L66" i="25"/>
  <c r="L52" i="25"/>
  <c r="L19" i="19"/>
  <c r="L26" i="19"/>
  <c r="L4" i="19"/>
  <c r="L23" i="19"/>
  <c r="L51" i="19"/>
  <c r="L47" i="19"/>
  <c r="L69" i="19"/>
  <c r="L43" i="19"/>
  <c r="L20" i="19"/>
  <c r="L9" i="19"/>
  <c r="L24" i="19"/>
  <c r="L25" i="25"/>
  <c r="L20" i="25"/>
  <c r="L49" i="25"/>
  <c r="L42" i="19"/>
  <c r="L44" i="19"/>
  <c r="L30" i="19"/>
  <c r="L10" i="25"/>
  <c r="L22" i="25"/>
  <c r="L21" i="19"/>
  <c r="L59" i="19"/>
  <c r="L60" i="19"/>
  <c r="L42" i="25"/>
  <c r="L34" i="25"/>
  <c r="L67" i="25"/>
  <c r="L15" i="19"/>
  <c r="L48" i="19"/>
  <c r="L21" i="25"/>
  <c r="L58" i="25"/>
  <c r="L44" i="25"/>
  <c r="L68" i="25"/>
  <c r="L51" i="25"/>
  <c r="L14" i="25"/>
  <c r="L60" i="25"/>
  <c r="L59" i="25"/>
  <c r="L14" i="19"/>
  <c r="L27" i="19"/>
  <c r="L34" i="19"/>
  <c r="L72" i="19"/>
  <c r="L62" i="19"/>
  <c r="L71" i="19"/>
  <c r="L33" i="19"/>
  <c r="L16" i="19"/>
  <c r="L9" i="25"/>
  <c r="L45" i="25"/>
  <c r="L26" i="25"/>
  <c r="L47" i="25"/>
  <c r="L17" i="19"/>
  <c r="L64" i="25"/>
  <c r="L32" i="25"/>
  <c r="L53" i="25"/>
  <c r="L7" i="25"/>
  <c r="L17" i="25"/>
  <c r="L63" i="25"/>
  <c r="L22" i="19"/>
  <c r="L45" i="19"/>
  <c r="L19" i="25"/>
  <c r="L56" i="25"/>
  <c r="L16" i="25"/>
  <c r="L43" i="25"/>
  <c r="L46" i="25"/>
  <c r="L62" i="25"/>
  <c r="L23" i="25"/>
  <c r="L55" i="25"/>
  <c r="L73" i="19"/>
  <c r="L36" i="19"/>
  <c r="L32" i="19"/>
  <c r="L56" i="19"/>
  <c r="L55" i="19"/>
  <c r="L71" i="25"/>
  <c r="L28" i="25"/>
  <c r="L41" i="25"/>
  <c r="L35" i="19"/>
  <c r="L41" i="19"/>
  <c r="L15" i="25"/>
  <c r="L70" i="25"/>
  <c r="L10" i="19"/>
  <c r="L37" i="19"/>
  <c r="L6" i="25"/>
  <c r="L73" i="25"/>
  <c r="L31" i="19"/>
  <c r="L49" i="19"/>
  <c r="L58" i="19"/>
  <c r="L29" i="19"/>
  <c r="L29" i="25"/>
  <c r="L4" i="25"/>
  <c r="L65" i="25"/>
  <c r="L30" i="25"/>
  <c r="L13" i="25"/>
  <c r="L5" i="25"/>
  <c r="L12" i="19"/>
  <c r="L6" i="19"/>
  <c r="L5" i="19"/>
  <c r="L65" i="19"/>
  <c r="L52" i="19"/>
  <c r="L64" i="19"/>
  <c r="L70" i="19"/>
  <c r="L63" i="19"/>
  <c r="L61" i="19"/>
  <c r="L11" i="19"/>
  <c r="L72" i="25"/>
  <c r="L74" i="25"/>
  <c r="L25" i="19"/>
  <c r="L48" i="25"/>
  <c r="L8" i="25"/>
  <c r="L27" i="25"/>
  <c r="L33" i="25"/>
  <c r="L35" i="25"/>
  <c r="L24" i="25"/>
  <c r="L31" i="25"/>
  <c r="L7" i="19"/>
  <c r="L28" i="19"/>
  <c r="L13" i="19"/>
  <c r="L54" i="19"/>
  <c r="L68" i="19"/>
  <c r="L53" i="19"/>
  <c r="L66" i="19"/>
  <c r="L67" i="19"/>
  <c r="L50" i="19"/>
  <c r="L8" i="19"/>
  <c r="L69" i="25"/>
  <c r="L18" i="19"/>
  <c r="L57" i="19"/>
  <c r="L12" i="25"/>
  <c r="L50" i="25"/>
  <c r="L46" i="19"/>
  <c r="AG65" i="25"/>
  <c r="AG42" i="25"/>
  <c r="AG58" i="25"/>
  <c r="AG19" i="25"/>
  <c r="AG15" i="25"/>
  <c r="AG25" i="25"/>
  <c r="AG23" i="25"/>
  <c r="AG36" i="25"/>
  <c r="AG49" i="25"/>
  <c r="AG20" i="19"/>
  <c r="AG15" i="19"/>
  <c r="AG39" i="19"/>
  <c r="AG66" i="19"/>
  <c r="AG64" i="19"/>
  <c r="AG58" i="19"/>
  <c r="AG40" i="19"/>
  <c r="AG28" i="19"/>
  <c r="AG6" i="19"/>
  <c r="AG64" i="25"/>
  <c r="AG10" i="25"/>
  <c r="AG67" i="25"/>
  <c r="AG47" i="25"/>
  <c r="AG41" i="25"/>
  <c r="AG21" i="19"/>
  <c r="AG41" i="19"/>
  <c r="AG60" i="19"/>
  <c r="AG46" i="19"/>
  <c r="AG13" i="19"/>
  <c r="AG53" i="25"/>
  <c r="AG48" i="25"/>
  <c r="AG69" i="25"/>
  <c r="AG46" i="25"/>
  <c r="AG27" i="25"/>
  <c r="AG33" i="19"/>
  <c r="AG69" i="19"/>
  <c r="AG8" i="19"/>
  <c r="AG57" i="25"/>
  <c r="AG31" i="25"/>
  <c r="AG74" i="25"/>
  <c r="AG11" i="19"/>
  <c r="AG63" i="19"/>
  <c r="AG18" i="19"/>
  <c r="AG37" i="25"/>
  <c r="AG39" i="25"/>
  <c r="AG9" i="19"/>
  <c r="AG68" i="19"/>
  <c r="AG72" i="19"/>
  <c r="AG43" i="19"/>
  <c r="AG19" i="19"/>
  <c r="AG61" i="25"/>
  <c r="AG73" i="25"/>
  <c r="AG66" i="25"/>
  <c r="AG71" i="25"/>
  <c r="AG18" i="25"/>
  <c r="AG4" i="25"/>
  <c r="AG45" i="25"/>
  <c r="AG8" i="25"/>
  <c r="AG13" i="25"/>
  <c r="AG24" i="25"/>
  <c r="AG63" i="25"/>
  <c r="AG24" i="19"/>
  <c r="AG36" i="19"/>
  <c r="AG42" i="19"/>
  <c r="AG48" i="19"/>
  <c r="AG51" i="19"/>
  <c r="AG49" i="19"/>
  <c r="AG50" i="19"/>
  <c r="AG10" i="19"/>
  <c r="AG14" i="19"/>
  <c r="AG35" i="25"/>
  <c r="AG20" i="25"/>
  <c r="AG56" i="25"/>
  <c r="AG7" i="25"/>
  <c r="AG16" i="19"/>
  <c r="AG67" i="19"/>
  <c r="AG45" i="19"/>
  <c r="AG29" i="19"/>
  <c r="AG26" i="25"/>
  <c r="AG50" i="25"/>
  <c r="AG30" i="25"/>
  <c r="AG68" i="25"/>
  <c r="AG12" i="19"/>
  <c r="AG65" i="19"/>
  <c r="AG47" i="19"/>
  <c r="AG30" i="19"/>
  <c r="AG44" i="25"/>
  <c r="AG16" i="25"/>
  <c r="AG23" i="19"/>
  <c r="AG52" i="19"/>
  <c r="AG62" i="19"/>
  <c r="AG4" i="19"/>
  <c r="AG12" i="25"/>
  <c r="AG5" i="25"/>
  <c r="AG54" i="25"/>
  <c r="AG70" i="19"/>
  <c r="AG34" i="19"/>
  <c r="AG55" i="25"/>
  <c r="AG28" i="25"/>
  <c r="AG25" i="19"/>
  <c r="AG71" i="19"/>
  <c r="AG57" i="19"/>
  <c r="AG17" i="19"/>
  <c r="AG43" i="25"/>
  <c r="AG59" i="25"/>
  <c r="AG6" i="25"/>
  <c r="AG38" i="19"/>
  <c r="AG56" i="19"/>
  <c r="AG22" i="19"/>
  <c r="AG62" i="25"/>
  <c r="AG72" i="25"/>
  <c r="AG38" i="25"/>
  <c r="AG26" i="19"/>
  <c r="AG51" i="25"/>
  <c r="AG40" i="25"/>
  <c r="AG31" i="19"/>
  <c r="AG53" i="19"/>
  <c r="AG73" i="19"/>
  <c r="AG5" i="19"/>
  <c r="AG34" i="25"/>
  <c r="AG33" i="25"/>
  <c r="AG21" i="25"/>
  <c r="AG60" i="25"/>
  <c r="AG22" i="25"/>
  <c r="AG14" i="25"/>
  <c r="AG29" i="25"/>
  <c r="AG70" i="25"/>
  <c r="AG9" i="25"/>
  <c r="AG32" i="25"/>
  <c r="AG7" i="19"/>
  <c r="AG27" i="19"/>
  <c r="AG55" i="19"/>
  <c r="AG61" i="19"/>
  <c r="AG54" i="19"/>
  <c r="AG59" i="19"/>
  <c r="AG35" i="19"/>
  <c r="AG32" i="19"/>
  <c r="AG17" i="25"/>
  <c r="AG52" i="25"/>
  <c r="AG11" i="25"/>
  <c r="AG37" i="19"/>
  <c r="AG44" i="19"/>
  <c r="O43" i="19"/>
  <c r="O22" i="25"/>
  <c r="O48" i="25"/>
  <c r="O26" i="25"/>
  <c r="O27" i="25"/>
  <c r="O36" i="25"/>
  <c r="O65" i="25"/>
  <c r="O45" i="25"/>
  <c r="O27" i="19"/>
  <c r="O68" i="19"/>
  <c r="O72" i="19"/>
  <c r="O71" i="19"/>
  <c r="O59" i="19"/>
  <c r="O46" i="19"/>
  <c r="O8" i="19"/>
  <c r="O13" i="19"/>
  <c r="O37" i="19"/>
  <c r="O33" i="25"/>
  <c r="O31" i="25"/>
  <c r="O5" i="25"/>
  <c r="O6" i="19"/>
  <c r="O58" i="19"/>
  <c r="O9" i="19"/>
  <c r="O44" i="25"/>
  <c r="O67" i="25"/>
  <c r="O64" i="25"/>
  <c r="O25" i="19"/>
  <c r="O62" i="19"/>
  <c r="O12" i="19"/>
  <c r="O56" i="25"/>
  <c r="O8" i="25"/>
  <c r="O18" i="19"/>
  <c r="O41" i="19"/>
  <c r="O22" i="19"/>
  <c r="O11" i="25"/>
  <c r="O60" i="25"/>
  <c r="O9" i="25"/>
  <c r="O14" i="25"/>
  <c r="O20" i="25"/>
  <c r="O69" i="25"/>
  <c r="O32" i="25"/>
  <c r="O30" i="25"/>
  <c r="O11" i="19"/>
  <c r="O36" i="19"/>
  <c r="O53" i="19"/>
  <c r="O44" i="19"/>
  <c r="O45" i="19"/>
  <c r="O64" i="19"/>
  <c r="O57" i="19"/>
  <c r="O23" i="19"/>
  <c r="O20" i="19"/>
  <c r="O50" i="25"/>
  <c r="O74" i="25"/>
  <c r="O43" i="25"/>
  <c r="O54" i="25"/>
  <c r="O35" i="25"/>
  <c r="O13" i="25"/>
  <c r="O35" i="19"/>
  <c r="O69" i="19"/>
  <c r="O61" i="19"/>
  <c r="O54" i="19"/>
  <c r="O49" i="19"/>
  <c r="O66" i="19"/>
  <c r="O17" i="19"/>
  <c r="O15" i="19"/>
  <c r="O12" i="25"/>
  <c r="O4" i="25"/>
  <c r="O63" i="25"/>
  <c r="O10" i="19"/>
  <c r="O19" i="25"/>
  <c r="O68" i="25"/>
  <c r="O58" i="25"/>
  <c r="O60" i="19"/>
  <c r="O70" i="19"/>
  <c r="O21" i="19"/>
  <c r="O59" i="25"/>
  <c r="O25" i="25"/>
  <c r="O42" i="25"/>
  <c r="O24" i="25"/>
  <c r="O52" i="25"/>
  <c r="O70" i="25"/>
  <c r="O17" i="25"/>
  <c r="O46" i="25"/>
  <c r="O37" i="25"/>
  <c r="O7" i="19"/>
  <c r="O56" i="19"/>
  <c r="O52" i="19"/>
  <c r="O28" i="19"/>
  <c r="O32" i="19"/>
  <c r="O4" i="19"/>
  <c r="O34" i="19"/>
  <c r="O29" i="19"/>
  <c r="O42" i="19"/>
  <c r="O48" i="19"/>
  <c r="O16" i="19"/>
  <c r="O21" i="25"/>
  <c r="O23" i="25"/>
  <c r="O26" i="19"/>
  <c r="O62" i="25"/>
  <c r="O53" i="25"/>
  <c r="O51" i="25"/>
  <c r="O41" i="25"/>
  <c r="O18" i="25"/>
  <c r="O10" i="25"/>
  <c r="O16" i="25"/>
  <c r="O55" i="25"/>
  <c r="O47" i="25"/>
  <c r="O7" i="25"/>
  <c r="O49" i="25"/>
  <c r="O19" i="19"/>
  <c r="O51" i="19"/>
  <c r="O55" i="19"/>
  <c r="O31" i="19"/>
  <c r="O30" i="19"/>
  <c r="O24" i="19"/>
  <c r="O61" i="25"/>
  <c r="O15" i="25"/>
  <c r="O57" i="25"/>
  <c r="O6" i="25"/>
  <c r="O72" i="25"/>
  <c r="O28" i="25"/>
  <c r="O34" i="25"/>
  <c r="O66" i="25"/>
  <c r="O5" i="19"/>
  <c r="O73" i="19"/>
  <c r="O63" i="19"/>
  <c r="O67" i="19"/>
  <c r="O50" i="19"/>
  <c r="O47" i="19"/>
  <c r="O33" i="19"/>
  <c r="O29" i="25"/>
  <c r="O65" i="19"/>
  <c r="O14" i="19"/>
  <c r="O73" i="25"/>
  <c r="O71" i="25"/>
  <c r="H22" i="19"/>
  <c r="H19" i="25"/>
  <c r="H4" i="25"/>
  <c r="H12" i="25"/>
  <c r="H52" i="25"/>
  <c r="H9" i="25"/>
  <c r="H21" i="25"/>
  <c r="H67" i="25"/>
  <c r="H27" i="25"/>
  <c r="H25" i="25"/>
  <c r="H5" i="25"/>
  <c r="H15" i="19"/>
  <c r="H35" i="19"/>
  <c r="H63" i="19"/>
  <c r="H58" i="19"/>
  <c r="H66" i="19"/>
  <c r="H46" i="19"/>
  <c r="H4" i="19"/>
  <c r="H19" i="19"/>
  <c r="H10" i="25"/>
  <c r="H51" i="25"/>
  <c r="H26" i="25"/>
  <c r="H32" i="25"/>
  <c r="H16" i="19"/>
  <c r="H51" i="19"/>
  <c r="H46" i="25"/>
  <c r="H60" i="25"/>
  <c r="H17" i="25"/>
  <c r="H36" i="25"/>
  <c r="H21" i="19"/>
  <c r="H64" i="19"/>
  <c r="H65" i="19"/>
  <c r="H68" i="19"/>
  <c r="H34" i="19"/>
  <c r="H7" i="25"/>
  <c r="H66" i="25"/>
  <c r="H10" i="19"/>
  <c r="H50" i="19"/>
  <c r="H72" i="19"/>
  <c r="H63" i="25"/>
  <c r="H18" i="25"/>
  <c r="H41" i="25"/>
  <c r="H31" i="25"/>
  <c r="H48" i="25"/>
  <c r="H33" i="25"/>
  <c r="H37" i="25"/>
  <c r="H33" i="19"/>
  <c r="H20" i="19"/>
  <c r="H62" i="19"/>
  <c r="H55" i="19"/>
  <c r="H47" i="19"/>
  <c r="H44" i="19"/>
  <c r="H27" i="19"/>
  <c r="H31" i="19"/>
  <c r="H17" i="19"/>
  <c r="H11" i="25"/>
  <c r="H67" i="19"/>
  <c r="H53" i="19"/>
  <c r="H26" i="19"/>
  <c r="H28" i="19"/>
  <c r="H56" i="25"/>
  <c r="H42" i="25"/>
  <c r="H6" i="25"/>
  <c r="H56" i="19"/>
  <c r="H54" i="19"/>
  <c r="H42" i="19"/>
  <c r="H13" i="19"/>
  <c r="H14" i="19"/>
  <c r="H45" i="25"/>
  <c r="H49" i="25"/>
  <c r="H8" i="25"/>
  <c r="H14" i="25"/>
  <c r="H5" i="19"/>
  <c r="H59" i="25"/>
  <c r="H22" i="25"/>
  <c r="H44" i="25"/>
  <c r="H35" i="25"/>
  <c r="H24" i="25"/>
  <c r="H73" i="25"/>
  <c r="H69" i="25"/>
  <c r="H53" i="25"/>
  <c r="H20" i="25"/>
  <c r="H73" i="19"/>
  <c r="H23" i="19"/>
  <c r="H61" i="19"/>
  <c r="H60" i="19"/>
  <c r="H45" i="19"/>
  <c r="H59" i="19"/>
  <c r="H7" i="19"/>
  <c r="H36" i="19"/>
  <c r="H18" i="19"/>
  <c r="H6" i="19"/>
  <c r="H62" i="25"/>
  <c r="H28" i="25"/>
  <c r="H23" i="25"/>
  <c r="H34" i="25"/>
  <c r="H24" i="19"/>
  <c r="H57" i="19"/>
  <c r="H11" i="19"/>
  <c r="H69" i="19"/>
  <c r="H43" i="19"/>
  <c r="H25" i="19"/>
  <c r="H13" i="25"/>
  <c r="H52" i="19"/>
  <c r="H71" i="19"/>
  <c r="H37" i="19"/>
  <c r="H68" i="25"/>
  <c r="H71" i="25"/>
  <c r="H15" i="25"/>
  <c r="H70" i="25"/>
  <c r="H58" i="25"/>
  <c r="H30" i="25"/>
  <c r="H16" i="25"/>
  <c r="H32" i="19"/>
  <c r="H9" i="19"/>
  <c r="H48" i="19"/>
  <c r="H41" i="19"/>
  <c r="H70" i="19"/>
  <c r="H49" i="19"/>
  <c r="H30" i="19"/>
  <c r="H12" i="19"/>
  <c r="H64" i="25"/>
  <c r="H61" i="25"/>
  <c r="H47" i="25"/>
  <c r="H50" i="25"/>
  <c r="H43" i="25"/>
  <c r="H29" i="25"/>
  <c r="H65" i="25"/>
  <c r="H72" i="25"/>
  <c r="H8" i="19"/>
  <c r="H55" i="25"/>
  <c r="H54" i="25"/>
  <c r="H57" i="25"/>
  <c r="H29" i="19"/>
  <c r="H74" i="25"/>
  <c r="AL44" i="19"/>
  <c r="W16" i="19"/>
  <c r="W28" i="25"/>
  <c r="W11" i="25"/>
  <c r="W15" i="25"/>
  <c r="W6" i="25"/>
  <c r="W65" i="25"/>
  <c r="W52" i="25"/>
  <c r="W33" i="25"/>
  <c r="W20" i="25"/>
  <c r="W63" i="25"/>
  <c r="W31" i="19"/>
  <c r="W19" i="19"/>
  <c r="W41" i="19"/>
  <c r="W63" i="19"/>
  <c r="W72" i="19"/>
  <c r="W25" i="19"/>
  <c r="W29" i="19"/>
  <c r="W15" i="19"/>
  <c r="W69" i="25"/>
  <c r="W51" i="25"/>
  <c r="W44" i="25"/>
  <c r="W5" i="25"/>
  <c r="W23" i="19"/>
  <c r="W49" i="19"/>
  <c r="W46" i="19"/>
  <c r="W37" i="19"/>
  <c r="W20" i="19"/>
  <c r="W10" i="25"/>
  <c r="W17" i="25"/>
  <c r="W57" i="25"/>
  <c r="W60" i="25"/>
  <c r="W26" i="19"/>
  <c r="W69" i="19"/>
  <c r="W62" i="19"/>
  <c r="W71" i="19"/>
  <c r="W11" i="19"/>
  <c r="W73" i="19"/>
  <c r="W68" i="19"/>
  <c r="W33" i="19"/>
  <c r="W19" i="25"/>
  <c r="W31" i="25"/>
  <c r="W30" i="25"/>
  <c r="W60" i="19"/>
  <c r="W56" i="19"/>
  <c r="W24" i="19"/>
  <c r="W27" i="19"/>
  <c r="W12" i="25"/>
  <c r="W32" i="25"/>
  <c r="W64" i="25"/>
  <c r="W36" i="25"/>
  <c r="W55" i="25"/>
  <c r="W54" i="25"/>
  <c r="W41" i="25"/>
  <c r="W53" i="25"/>
  <c r="W27" i="25"/>
  <c r="W5" i="19"/>
  <c r="W30" i="19"/>
  <c r="W44" i="19"/>
  <c r="W64" i="19"/>
  <c r="W47" i="19"/>
  <c r="W7" i="19"/>
  <c r="W36" i="19"/>
  <c r="W8" i="19"/>
  <c r="W74" i="25"/>
  <c r="W25" i="25"/>
  <c r="W8" i="25"/>
  <c r="W56" i="25"/>
  <c r="W14" i="25"/>
  <c r="W18" i="19"/>
  <c r="W58" i="19"/>
  <c r="W57" i="19"/>
  <c r="W35" i="19"/>
  <c r="W29" i="25"/>
  <c r="W68" i="25"/>
  <c r="W7" i="25"/>
  <c r="W61" i="25"/>
  <c r="W59" i="25"/>
  <c r="W14" i="19"/>
  <c r="W51" i="19"/>
  <c r="W12" i="19"/>
  <c r="W67" i="25"/>
  <c r="W34" i="25"/>
  <c r="W32" i="19"/>
  <c r="W43" i="19"/>
  <c r="W10" i="19"/>
  <c r="W6" i="19"/>
  <c r="W71" i="25"/>
  <c r="W24" i="25"/>
  <c r="W48" i="25"/>
  <c r="W26" i="25"/>
  <c r="W16" i="25"/>
  <c r="W43" i="25"/>
  <c r="W50" i="25"/>
  <c r="W23" i="25"/>
  <c r="W13" i="19"/>
  <c r="W54" i="19"/>
  <c r="W59" i="19"/>
  <c r="W45" i="19"/>
  <c r="W49" i="25"/>
  <c r="W42" i="25"/>
  <c r="W58" i="25"/>
  <c r="W52" i="19"/>
  <c r="W50" i="19"/>
  <c r="W65" i="19"/>
  <c r="W4" i="19"/>
  <c r="W21" i="25"/>
  <c r="W22" i="25"/>
  <c r="W9" i="25"/>
  <c r="W66" i="25"/>
  <c r="W18" i="25"/>
  <c r="W45" i="25"/>
  <c r="W73" i="25"/>
  <c r="W47" i="25"/>
  <c r="W28" i="19"/>
  <c r="W42" i="19"/>
  <c r="W48" i="19"/>
  <c r="W53" i="19"/>
  <c r="W66" i="19"/>
  <c r="W9" i="19"/>
  <c r="W21" i="19"/>
  <c r="W72" i="25"/>
  <c r="W70" i="25"/>
  <c r="W4" i="25"/>
  <c r="W62" i="25"/>
  <c r="W22" i="19"/>
  <c r="W13" i="25"/>
  <c r="W35" i="25"/>
  <c r="W37" i="25"/>
  <c r="W46" i="25"/>
  <c r="W34" i="19"/>
  <c r="W17" i="19"/>
  <c r="W67" i="19"/>
  <c r="W55" i="19"/>
  <c r="W70" i="19"/>
  <c r="W61" i="19"/>
  <c r="AB44" i="25"/>
  <c r="AB23" i="19"/>
  <c r="AB55" i="25"/>
  <c r="AB29" i="25"/>
  <c r="AB63" i="25"/>
  <c r="AB71" i="25"/>
  <c r="AB13" i="25"/>
  <c r="AB23" i="25"/>
  <c r="AB72" i="25"/>
  <c r="AB14" i="25"/>
  <c r="AB14" i="19"/>
  <c r="AB69" i="19"/>
  <c r="AB47" i="19"/>
  <c r="AB41" i="19"/>
  <c r="AB4" i="19"/>
  <c r="AB46" i="19"/>
  <c r="AB51" i="19"/>
  <c r="AB36" i="19"/>
  <c r="AB29" i="19"/>
  <c r="AB26" i="19"/>
  <c r="AB53" i="19"/>
  <c r="AB67" i="19"/>
  <c r="AB55" i="19"/>
  <c r="AB32" i="19"/>
  <c r="AB31" i="19"/>
  <c r="AB46" i="25"/>
  <c r="AB33" i="25"/>
  <c r="AB61" i="25"/>
  <c r="AB24" i="25"/>
  <c r="AB8" i="19"/>
  <c r="AB54" i="19"/>
  <c r="AB60" i="19"/>
  <c r="AB22" i="19"/>
  <c r="AB70" i="25"/>
  <c r="AB65" i="25"/>
  <c r="AB68" i="19"/>
  <c r="AB25" i="19"/>
  <c r="AB35" i="25"/>
  <c r="AB54" i="25"/>
  <c r="AB25" i="25"/>
  <c r="AB71" i="19"/>
  <c r="AB15" i="19"/>
  <c r="AB7" i="19"/>
  <c r="AB67" i="25"/>
  <c r="AB48" i="25"/>
  <c r="AB6" i="25"/>
  <c r="AB22" i="25"/>
  <c r="AB43" i="25"/>
  <c r="AB42" i="25"/>
  <c r="AB50" i="25"/>
  <c r="AB20" i="25"/>
  <c r="AB45" i="25"/>
  <c r="AB37" i="19"/>
  <c r="AB16" i="19"/>
  <c r="AB42" i="19"/>
  <c r="AB56" i="19"/>
  <c r="AB66" i="19"/>
  <c r="AB30" i="19"/>
  <c r="AB70" i="19"/>
  <c r="AB72" i="19"/>
  <c r="AB21" i="19"/>
  <c r="AB24" i="19"/>
  <c r="AB58" i="19"/>
  <c r="AB64" i="19"/>
  <c r="AB35" i="19"/>
  <c r="AB73" i="25"/>
  <c r="AC73" i="34" s="1"/>
  <c r="AB19" i="25"/>
  <c r="AB8" i="25"/>
  <c r="AB48" i="19"/>
  <c r="AB73" i="19"/>
  <c r="AB19" i="19"/>
  <c r="AB69" i="25"/>
  <c r="AB34" i="25"/>
  <c r="AB44" i="19"/>
  <c r="AB60" i="25"/>
  <c r="AB74" i="25"/>
  <c r="AB45" i="19"/>
  <c r="AB61" i="19"/>
  <c r="AB49" i="25"/>
  <c r="AB17" i="25"/>
  <c r="AB10" i="25"/>
  <c r="AB64" i="25"/>
  <c r="AB9" i="25"/>
  <c r="AB30" i="25"/>
  <c r="AB62" i="25"/>
  <c r="AB37" i="25"/>
  <c r="AB26" i="25"/>
  <c r="AB32" i="25"/>
  <c r="AB18" i="19"/>
  <c r="AB27" i="19"/>
  <c r="AB58" i="25"/>
  <c r="AB28" i="25"/>
  <c r="AB47" i="25"/>
  <c r="AB52" i="19"/>
  <c r="AB6" i="19"/>
  <c r="AB21" i="25"/>
  <c r="AB27" i="25"/>
  <c r="AB51" i="25"/>
  <c r="AB11" i="25"/>
  <c r="AB12" i="25"/>
  <c r="AB16" i="25"/>
  <c r="AB5" i="25"/>
  <c r="AB57" i="25"/>
  <c r="AB18" i="25"/>
  <c r="AB10" i="19"/>
  <c r="AB49" i="19"/>
  <c r="AB33" i="19"/>
  <c r="AB57" i="19"/>
  <c r="AB59" i="19"/>
  <c r="AB17" i="19"/>
  <c r="AB9" i="19"/>
  <c r="AB34" i="19"/>
  <c r="AB15" i="25"/>
  <c r="AB4" i="25"/>
  <c r="AB31" i="25"/>
  <c r="AB59" i="25"/>
  <c r="AB41" i="25"/>
  <c r="AB66" i="25"/>
  <c r="AB52" i="25"/>
  <c r="AB53" i="25"/>
  <c r="AB62" i="19"/>
  <c r="AB43" i="19"/>
  <c r="AB12" i="19"/>
  <c r="AB50" i="19"/>
  <c r="AB63" i="19"/>
  <c r="AB11" i="19"/>
  <c r="AB13" i="19"/>
  <c r="AB7" i="25"/>
  <c r="AB36" i="25"/>
  <c r="AB5" i="19"/>
  <c r="AB56" i="25"/>
  <c r="AB68" i="25"/>
  <c r="AB28" i="19"/>
  <c r="AB65" i="19"/>
  <c r="AB20" i="19"/>
  <c r="G10" i="25"/>
  <c r="G70" i="25"/>
  <c r="G20" i="25"/>
  <c r="G7" i="25"/>
  <c r="G16" i="25"/>
  <c r="G58" i="25"/>
  <c r="G31" i="25"/>
  <c r="G19" i="19"/>
  <c r="G8" i="19"/>
  <c r="G17" i="19"/>
  <c r="G36" i="19"/>
  <c r="G11" i="19"/>
  <c r="G21" i="19"/>
  <c r="G63" i="19"/>
  <c r="G61" i="19"/>
  <c r="G13" i="25"/>
  <c r="G67" i="19"/>
  <c r="G56" i="19"/>
  <c r="G34" i="19"/>
  <c r="G9" i="19"/>
  <c r="G55" i="25"/>
  <c r="G56" i="25"/>
  <c r="G15" i="19"/>
  <c r="G23" i="19"/>
  <c r="G62" i="25"/>
  <c r="G24" i="25"/>
  <c r="G30" i="19"/>
  <c r="G32" i="19"/>
  <c r="G4" i="19"/>
  <c r="G19" i="25"/>
  <c r="G21" i="25"/>
  <c r="G47" i="25"/>
  <c r="G52" i="25"/>
  <c r="G29" i="25"/>
  <c r="G54" i="25"/>
  <c r="G4" i="25"/>
  <c r="G68" i="19"/>
  <c r="G43" i="19"/>
  <c r="G31" i="19"/>
  <c r="G5" i="19"/>
  <c r="G55" i="19"/>
  <c r="G42" i="19"/>
  <c r="G22" i="19"/>
  <c r="G35" i="19"/>
  <c r="G10" i="19"/>
  <c r="G59" i="25"/>
  <c r="G15" i="25"/>
  <c r="G41" i="25"/>
  <c r="G64" i="25"/>
  <c r="G32" i="25"/>
  <c r="G58" i="19"/>
  <c r="G69" i="19"/>
  <c r="G71" i="19"/>
  <c r="G41" i="19"/>
  <c r="G62" i="19"/>
  <c r="G23" i="25"/>
  <c r="G50" i="25"/>
  <c r="G18" i="25"/>
  <c r="G52" i="19"/>
  <c r="G27" i="19"/>
  <c r="G57" i="19"/>
  <c r="G72" i="19"/>
  <c r="G33" i="19"/>
  <c r="G35" i="25"/>
  <c r="G12" i="25"/>
  <c r="G34" i="25"/>
  <c r="G42" i="25"/>
  <c r="G11" i="25"/>
  <c r="G18" i="19"/>
  <c r="G24" i="19"/>
  <c r="G6" i="19"/>
  <c r="G49" i="19"/>
  <c r="G37" i="19"/>
  <c r="G64" i="19"/>
  <c r="G12" i="19"/>
  <c r="G51" i="19"/>
  <c r="G48" i="19"/>
  <c r="G59" i="19"/>
  <c r="G65" i="19"/>
  <c r="G53" i="19"/>
  <c r="G28" i="19"/>
  <c r="G9" i="25"/>
  <c r="G36" i="25"/>
  <c r="G44" i="25"/>
  <c r="G29" i="19"/>
  <c r="G20" i="19"/>
  <c r="G47" i="19"/>
  <c r="G27" i="25"/>
  <c r="G14" i="19"/>
  <c r="G13" i="19"/>
  <c r="G60" i="25"/>
  <c r="G46" i="19"/>
  <c r="G54" i="19"/>
  <c r="G26" i="25"/>
  <c r="G5" i="25"/>
  <c r="G28" i="25"/>
  <c r="G17" i="25"/>
  <c r="G71" i="25"/>
  <c r="G48" i="25"/>
  <c r="G8" i="25"/>
  <c r="G66" i="19"/>
  <c r="G50" i="19"/>
  <c r="G26" i="19"/>
  <c r="G66" i="25"/>
  <c r="G46" i="25"/>
  <c r="G57" i="25"/>
  <c r="G25" i="19"/>
  <c r="G7" i="19"/>
  <c r="G60" i="19"/>
  <c r="G44" i="19"/>
  <c r="G45" i="19"/>
  <c r="G43" i="25"/>
  <c r="G49" i="25"/>
  <c r="G16" i="19"/>
  <c r="G37" i="25"/>
  <c r="G70" i="19"/>
  <c r="G73" i="19"/>
  <c r="G33" i="25"/>
  <c r="G22" i="25"/>
  <c r="G25" i="25"/>
  <c r="G51" i="25"/>
  <c r="G14" i="25"/>
  <c r="G63" i="25"/>
  <c r="G69" i="25"/>
  <c r="G53" i="25"/>
  <c r="G73" i="25"/>
  <c r="G30" i="25"/>
  <c r="G65" i="25"/>
  <c r="G45" i="25"/>
  <c r="G68" i="25"/>
  <c r="G6" i="25"/>
  <c r="G72" i="25"/>
  <c r="G67" i="25"/>
  <c r="G61" i="25"/>
  <c r="G74" i="25"/>
  <c r="Z5" i="25"/>
  <c r="Z25" i="25"/>
  <c r="Z4" i="25"/>
  <c r="Z68" i="25"/>
  <c r="Z17" i="25"/>
  <c r="Z56" i="25"/>
  <c r="Z73" i="25"/>
  <c r="Z31" i="25"/>
  <c r="Z26" i="25"/>
  <c r="Z14" i="19"/>
  <c r="Z68" i="19"/>
  <c r="Z53" i="19"/>
  <c r="Z72" i="19"/>
  <c r="Z19" i="19"/>
  <c r="Z30" i="19"/>
  <c r="Z49" i="19"/>
  <c r="Z11" i="19"/>
  <c r="Z6" i="25"/>
  <c r="Z63" i="25"/>
  <c r="Z43" i="25"/>
  <c r="Z50" i="19"/>
  <c r="Z18" i="19"/>
  <c r="Z54" i="25"/>
  <c r="Z33" i="25"/>
  <c r="Z37" i="25"/>
  <c r="Z42" i="19"/>
  <c r="Z6" i="19"/>
  <c r="Z15" i="25"/>
  <c r="Z12" i="25"/>
  <c r="Z46" i="25"/>
  <c r="Z72" i="25"/>
  <c r="Z66" i="25"/>
  <c r="Z42" i="25"/>
  <c r="Z35" i="19"/>
  <c r="Z8" i="19"/>
  <c r="Z66" i="19"/>
  <c r="Z45" i="19"/>
  <c r="Z15" i="19"/>
  <c r="Z55" i="25"/>
  <c r="Z14" i="25"/>
  <c r="Z71" i="25"/>
  <c r="Z47" i="25"/>
  <c r="Z69" i="25"/>
  <c r="Z10" i="19"/>
  <c r="Z52" i="19"/>
  <c r="Z33" i="19"/>
  <c r="Z54" i="19"/>
  <c r="Z67" i="19"/>
  <c r="Z32" i="19"/>
  <c r="Z21" i="19"/>
  <c r="Z9" i="25"/>
  <c r="Z74" i="25"/>
  <c r="Z36" i="25"/>
  <c r="Z34" i="25"/>
  <c r="Z41" i="25"/>
  <c r="Z44" i="25"/>
  <c r="Z16" i="25"/>
  <c r="Z70" i="25"/>
  <c r="Z59" i="19"/>
  <c r="Z61" i="19"/>
  <c r="Z23" i="19"/>
  <c r="Z43" i="19"/>
  <c r="Z71" i="19"/>
  <c r="Z13" i="19"/>
  <c r="Z30" i="25"/>
  <c r="Z51" i="25"/>
  <c r="Z29" i="25"/>
  <c r="Z13" i="25"/>
  <c r="Z7" i="19"/>
  <c r="Z47" i="19"/>
  <c r="Z9" i="19"/>
  <c r="Z58" i="19"/>
  <c r="Z16" i="19"/>
  <c r="Z23" i="25"/>
  <c r="Z7" i="25"/>
  <c r="Z22" i="25"/>
  <c r="Z20" i="25"/>
  <c r="Z48" i="25"/>
  <c r="Z24" i="19"/>
  <c r="Z5" i="19"/>
  <c r="Z57" i="19"/>
  <c r="Z55" i="19"/>
  <c r="Z22" i="19"/>
  <c r="Z28" i="25"/>
  <c r="Z35" i="25"/>
  <c r="Z8" i="25"/>
  <c r="Z53" i="25"/>
  <c r="Z32" i="25"/>
  <c r="Z37" i="19"/>
  <c r="Z63" i="19"/>
  <c r="Z65" i="19"/>
  <c r="Z12" i="19"/>
  <c r="Z59" i="25"/>
  <c r="Z24" i="25"/>
  <c r="Z27" i="25"/>
  <c r="Z18" i="25"/>
  <c r="Z4" i="19"/>
  <c r="Z56" i="19"/>
  <c r="Z31" i="19"/>
  <c r="Z20" i="19"/>
  <c r="Z64" i="25"/>
  <c r="Z57" i="25"/>
  <c r="Z62" i="25"/>
  <c r="Z21" i="25"/>
  <c r="Z11" i="25"/>
  <c r="Z10" i="25"/>
  <c r="Z50" i="25"/>
  <c r="Z45" i="25"/>
  <c r="Z36" i="19"/>
  <c r="Z73" i="19"/>
  <c r="Z48" i="19"/>
  <c r="Z70" i="19"/>
  <c r="Z27" i="19"/>
  <c r="Z34" i="19"/>
  <c r="Z44" i="19"/>
  <c r="Z60" i="19"/>
  <c r="Z51" i="19"/>
  <c r="Z26" i="19"/>
  <c r="Z17" i="19"/>
  <c r="Z65" i="25"/>
  <c r="Z58" i="25"/>
  <c r="Z67" i="25"/>
  <c r="Z52" i="25"/>
  <c r="Z60" i="25"/>
  <c r="Z49" i="25"/>
  <c r="Z19" i="25"/>
  <c r="Z61" i="25"/>
  <c r="Z28" i="19"/>
  <c r="Z41" i="19"/>
  <c r="Z46" i="19"/>
  <c r="Z64" i="19"/>
  <c r="Z29" i="19"/>
  <c r="Z25" i="19"/>
  <c r="Z62" i="19"/>
  <c r="Z69" i="19"/>
  <c r="J49" i="25"/>
  <c r="J72" i="25"/>
  <c r="J53" i="25"/>
  <c r="J22" i="25"/>
  <c r="J30" i="25"/>
  <c r="J46" i="25"/>
  <c r="J6" i="25"/>
  <c r="J41" i="25"/>
  <c r="J71" i="25"/>
  <c r="J37" i="19"/>
  <c r="J11" i="19"/>
  <c r="J71" i="19"/>
  <c r="J65" i="19"/>
  <c r="J67" i="19"/>
  <c r="J41" i="19"/>
  <c r="J8" i="19"/>
  <c r="J23" i="19"/>
  <c r="J17" i="25"/>
  <c r="J31" i="25"/>
  <c r="J24" i="25"/>
  <c r="J32" i="19"/>
  <c r="J61" i="19"/>
  <c r="J16" i="19"/>
  <c r="J69" i="25"/>
  <c r="J55" i="25"/>
  <c r="J73" i="25"/>
  <c r="J4" i="19"/>
  <c r="J51" i="19"/>
  <c r="J70" i="25"/>
  <c r="J51" i="25"/>
  <c r="J36" i="25"/>
  <c r="J20" i="19"/>
  <c r="J45" i="19"/>
  <c r="J72" i="19"/>
  <c r="J63" i="19"/>
  <c r="J29" i="25"/>
  <c r="J68" i="25"/>
  <c r="J11" i="25"/>
  <c r="J36" i="19"/>
  <c r="J28" i="25"/>
  <c r="J10" i="19"/>
  <c r="J32" i="25"/>
  <c r="J56" i="25"/>
  <c r="J61" i="25"/>
  <c r="J10" i="25"/>
  <c r="J65" i="25"/>
  <c r="J25" i="25"/>
  <c r="J47" i="25"/>
  <c r="J30" i="19"/>
  <c r="J22" i="19"/>
  <c r="J34" i="19"/>
  <c r="J64" i="19"/>
  <c r="J70" i="19"/>
  <c r="J59" i="19"/>
  <c r="J46" i="19"/>
  <c r="J29" i="19"/>
  <c r="J12" i="19"/>
  <c r="J14" i="19"/>
  <c r="J5" i="25"/>
  <c r="J50" i="25"/>
  <c r="J37" i="25"/>
  <c r="J54" i="19"/>
  <c r="J60" i="19"/>
  <c r="J45" i="25"/>
  <c r="J60" i="25"/>
  <c r="J25" i="19"/>
  <c r="J55" i="19"/>
  <c r="J19" i="19"/>
  <c r="J21" i="25"/>
  <c r="J63" i="25"/>
  <c r="J15" i="25"/>
  <c r="J47" i="19"/>
  <c r="J56" i="19"/>
  <c r="J33" i="19"/>
  <c r="J74" i="25"/>
  <c r="J66" i="25"/>
  <c r="J48" i="19"/>
  <c r="J64" i="25"/>
  <c r="J27" i="19"/>
  <c r="J52" i="25"/>
  <c r="J14" i="25"/>
  <c r="J67" i="25"/>
  <c r="J33" i="25"/>
  <c r="J44" i="25"/>
  <c r="J59" i="25"/>
  <c r="J24" i="19"/>
  <c r="J73" i="19"/>
  <c r="J17" i="19"/>
  <c r="J15" i="19"/>
  <c r="J53" i="19"/>
  <c r="J62" i="19"/>
  <c r="J68" i="19"/>
  <c r="J48" i="25"/>
  <c r="J12" i="25"/>
  <c r="J26" i="25"/>
  <c r="J9" i="19"/>
  <c r="J58" i="19"/>
  <c r="J35" i="19"/>
  <c r="J16" i="25"/>
  <c r="J62" i="25"/>
  <c r="J57" i="25"/>
  <c r="J31" i="19"/>
  <c r="J42" i="19"/>
  <c r="J49" i="19"/>
  <c r="J13" i="19"/>
  <c r="J23" i="25"/>
  <c r="J42" i="25"/>
  <c r="J7" i="25"/>
  <c r="J26" i="19"/>
  <c r="J66" i="19"/>
  <c r="J52" i="19"/>
  <c r="J21" i="19"/>
  <c r="J50" i="19"/>
  <c r="J13" i="25"/>
  <c r="J4" i="25"/>
  <c r="J5" i="19"/>
  <c r="J44" i="19"/>
  <c r="J69" i="19"/>
  <c r="J7" i="19"/>
  <c r="J58" i="25"/>
  <c r="J20" i="25"/>
  <c r="J27" i="25"/>
  <c r="J19" i="25"/>
  <c r="J18" i="25"/>
  <c r="J8" i="25"/>
  <c r="J9" i="25"/>
  <c r="J35" i="25"/>
  <c r="J43" i="25"/>
  <c r="J54" i="25"/>
  <c r="J6" i="19"/>
  <c r="J18" i="19"/>
  <c r="J43" i="19"/>
  <c r="J34" i="25"/>
  <c r="J28" i="19"/>
  <c r="J57" i="19"/>
  <c r="AN59" i="25"/>
  <c r="AP3" i="25"/>
  <c r="BQ3" i="25" s="1"/>
  <c r="N14" i="19"/>
  <c r="N16" i="19"/>
  <c r="N50" i="25"/>
  <c r="N23" i="19"/>
  <c r="N57" i="25"/>
  <c r="N12" i="19"/>
  <c r="N53" i="25"/>
  <c r="N41" i="25"/>
  <c r="N51" i="25"/>
  <c r="N60" i="25"/>
  <c r="N24" i="25"/>
  <c r="N25" i="25"/>
  <c r="N69" i="19"/>
  <c r="N54" i="19"/>
  <c r="N56" i="19"/>
  <c r="N43" i="19"/>
  <c r="N45" i="19"/>
  <c r="N44" i="19"/>
  <c r="N21" i="19"/>
  <c r="N33" i="19"/>
  <c r="N68" i="25"/>
  <c r="N54" i="25"/>
  <c r="N36" i="25"/>
  <c r="N15" i="25"/>
  <c r="N33" i="25"/>
  <c r="N27" i="19"/>
  <c r="N52" i="19"/>
  <c r="N48" i="19"/>
  <c r="N11" i="19"/>
  <c r="N8" i="25"/>
  <c r="N6" i="25"/>
  <c r="N37" i="19"/>
  <c r="N31" i="25"/>
  <c r="N10" i="19"/>
  <c r="N72" i="25"/>
  <c r="N8" i="19"/>
  <c r="N50" i="19"/>
  <c r="N15" i="19"/>
  <c r="N19" i="19"/>
  <c r="N18" i="25"/>
  <c r="N13" i="19"/>
  <c r="N11" i="25"/>
  <c r="N69" i="25"/>
  <c r="N73" i="25"/>
  <c r="N10" i="25"/>
  <c r="N55" i="25"/>
  <c r="N14" i="25"/>
  <c r="N44" i="25"/>
  <c r="N66" i="25"/>
  <c r="N60" i="19"/>
  <c r="N65" i="19"/>
  <c r="N70" i="19"/>
  <c r="N63" i="19"/>
  <c r="N59" i="19"/>
  <c r="N55" i="19"/>
  <c r="N30" i="19"/>
  <c r="N35" i="19"/>
  <c r="N26" i="19"/>
  <c r="N28" i="25"/>
  <c r="N16" i="25"/>
  <c r="N9" i="25"/>
  <c r="N24" i="19"/>
  <c r="N5" i="25"/>
  <c r="N51" i="19"/>
  <c r="N22" i="19"/>
  <c r="N31" i="19"/>
  <c r="N42" i="25"/>
  <c r="N49" i="25"/>
  <c r="N26" i="25"/>
  <c r="N53" i="19"/>
  <c r="N61" i="19"/>
  <c r="N5" i="19"/>
  <c r="N12" i="25"/>
  <c r="N64" i="25"/>
  <c r="N45" i="25"/>
  <c r="N32" i="25"/>
  <c r="N71" i="25"/>
  <c r="N4" i="19"/>
  <c r="N52" i="25"/>
  <c r="N18" i="19"/>
  <c r="N56" i="25"/>
  <c r="N19" i="25"/>
  <c r="N29" i="25"/>
  <c r="N7" i="19"/>
  <c r="N57" i="19"/>
  <c r="N47" i="19"/>
  <c r="N42" i="19"/>
  <c r="N58" i="19"/>
  <c r="N68" i="19"/>
  <c r="N46" i="19"/>
  <c r="N17" i="19"/>
  <c r="N58" i="25"/>
  <c r="N32" i="19"/>
  <c r="N25" i="19"/>
  <c r="N27" i="25"/>
  <c r="N61" i="25"/>
  <c r="N4" i="25"/>
  <c r="N9" i="19"/>
  <c r="N13" i="25"/>
  <c r="N34" i="19"/>
  <c r="N48" i="25"/>
  <c r="N67" i="25"/>
  <c r="N30" i="25"/>
  <c r="N36" i="19"/>
  <c r="N7" i="25"/>
  <c r="N28" i="19"/>
  <c r="N65" i="25"/>
  <c r="N46" i="25"/>
  <c r="N63" i="25"/>
  <c r="N67" i="19"/>
  <c r="N49" i="19"/>
  <c r="N41" i="19"/>
  <c r="N22" i="25"/>
  <c r="N20" i="19"/>
  <c r="N23" i="25"/>
  <c r="N35" i="25"/>
  <c r="N20" i="25"/>
  <c r="N17" i="25"/>
  <c r="N34" i="25"/>
  <c r="N43" i="25"/>
  <c r="N37" i="25"/>
  <c r="N71" i="19"/>
  <c r="N64" i="19"/>
  <c r="N73" i="19"/>
  <c r="N74" i="25"/>
  <c r="N62" i="25"/>
  <c r="N59" i="25"/>
  <c r="N62" i="19"/>
  <c r="N66" i="19"/>
  <c r="N29" i="19"/>
  <c r="N21" i="25"/>
  <c r="N47" i="25"/>
  <c r="N6" i="19"/>
  <c r="N70" i="25"/>
  <c r="N72" i="19"/>
  <c r="Y22" i="25"/>
  <c r="Y8" i="25"/>
  <c r="Y73" i="25"/>
  <c r="Y51" i="25"/>
  <c r="Y25" i="25"/>
  <c r="Y18" i="25"/>
  <c r="Y47" i="25"/>
  <c r="Y34" i="25"/>
  <c r="Y16" i="25"/>
  <c r="Y18" i="19"/>
  <c r="Y26" i="19"/>
  <c r="Y67" i="19"/>
  <c r="Y59" i="19"/>
  <c r="Y43" i="19"/>
  <c r="Y54" i="19"/>
  <c r="Y27" i="19"/>
  <c r="Y20" i="25"/>
  <c r="Y65" i="25"/>
  <c r="Y46" i="25"/>
  <c r="Y15" i="25"/>
  <c r="Y5" i="25"/>
  <c r="Y37" i="19"/>
  <c r="Y20" i="19"/>
  <c r="Y7" i="19"/>
  <c r="Y69" i="19"/>
  <c r="Y24" i="19"/>
  <c r="Y7" i="25"/>
  <c r="Y21" i="25"/>
  <c r="Y30" i="25"/>
  <c r="Y43" i="25"/>
  <c r="Y33" i="19"/>
  <c r="Y45" i="19"/>
  <c r="Y31" i="19"/>
  <c r="Y49" i="19"/>
  <c r="Y23" i="19"/>
  <c r="Y29" i="25"/>
  <c r="Y64" i="25"/>
  <c r="Y21" i="19"/>
  <c r="Y35" i="19"/>
  <c r="Y42" i="19"/>
  <c r="Y48" i="19"/>
  <c r="Y4" i="19"/>
  <c r="Y61" i="25"/>
  <c r="Y14" i="25"/>
  <c r="Y71" i="25"/>
  <c r="Y33" i="25"/>
  <c r="Y66" i="25"/>
  <c r="Y26" i="25"/>
  <c r="Y6" i="25"/>
  <c r="Y60" i="25"/>
  <c r="Y5" i="19"/>
  <c r="Y9" i="19"/>
  <c r="Y11" i="19"/>
  <c r="Y64" i="19"/>
  <c r="Y60" i="19"/>
  <c r="Y44" i="19"/>
  <c r="Y72" i="19"/>
  <c r="Y73" i="19"/>
  <c r="Y53" i="25"/>
  <c r="Y69" i="25"/>
  <c r="Y57" i="25"/>
  <c r="Y58" i="25"/>
  <c r="Y53" i="19"/>
  <c r="Y52" i="19"/>
  <c r="Y32" i="19"/>
  <c r="Y28" i="25"/>
  <c r="Y56" i="25"/>
  <c r="Y24" i="25"/>
  <c r="Y41" i="25"/>
  <c r="Y28" i="19"/>
  <c r="Y36" i="19"/>
  <c r="Y14" i="19"/>
  <c r="Y50" i="19"/>
  <c r="Y58" i="19"/>
  <c r="Y13" i="19"/>
  <c r="Y55" i="19"/>
  <c r="Y42" i="25"/>
  <c r="Y74" i="25"/>
  <c r="Y44" i="25"/>
  <c r="Y66" i="19"/>
  <c r="Y57" i="19"/>
  <c r="Y8" i="19"/>
  <c r="Y19" i="25"/>
  <c r="Y62" i="25"/>
  <c r="Y59" i="25"/>
  <c r="Y50" i="25"/>
  <c r="Y48" i="25"/>
  <c r="Y45" i="25"/>
  <c r="Y27" i="25"/>
  <c r="Y68" i="25"/>
  <c r="Y10" i="19"/>
  <c r="Y17" i="19"/>
  <c r="Y16" i="19"/>
  <c r="Y34" i="19"/>
  <c r="Y70" i="19"/>
  <c r="Y46" i="19"/>
  <c r="Y71" i="19"/>
  <c r="Y47" i="19"/>
  <c r="Y15" i="19"/>
  <c r="Y52" i="25"/>
  <c r="Y12" i="25"/>
  <c r="Y13" i="25"/>
  <c r="Y32" i="25"/>
  <c r="Y31" i="25"/>
  <c r="Y10" i="25"/>
  <c r="Y63" i="25"/>
  <c r="Y72" i="25"/>
  <c r="Y36" i="25"/>
  <c r="Y22" i="19"/>
  <c r="Y29" i="19"/>
  <c r="Y12" i="19"/>
  <c r="Y63" i="19"/>
  <c r="Y62" i="19"/>
  <c r="Y65" i="19"/>
  <c r="Y56" i="19"/>
  <c r="Y19" i="19"/>
  <c r="Y49" i="25"/>
  <c r="Y17" i="25"/>
  <c r="Y23" i="25"/>
  <c r="Y54" i="25"/>
  <c r="Y70" i="25"/>
  <c r="Y37" i="25"/>
  <c r="Y67" i="25"/>
  <c r="Y9" i="25"/>
  <c r="Y11" i="25"/>
  <c r="Y6" i="19"/>
  <c r="Y30" i="19"/>
  <c r="Y41" i="19"/>
  <c r="Y51" i="19"/>
  <c r="Y25" i="19"/>
  <c r="Y55" i="25"/>
  <c r="Y35" i="25"/>
  <c r="Y4" i="25"/>
  <c r="Y68" i="19"/>
  <c r="Y61" i="19"/>
  <c r="S41" i="25"/>
  <c r="S27" i="25"/>
  <c r="S72" i="25"/>
  <c r="S36" i="25"/>
  <c r="S54" i="25"/>
  <c r="S13" i="25"/>
  <c r="S55" i="25"/>
  <c r="S12" i="25"/>
  <c r="S60" i="25"/>
  <c r="S29" i="19"/>
  <c r="S57" i="19"/>
  <c r="S46" i="19"/>
  <c r="S69" i="19"/>
  <c r="S67" i="19"/>
  <c r="S23" i="19"/>
  <c r="S13" i="19"/>
  <c r="S12" i="19"/>
  <c r="S9" i="19"/>
  <c r="S33" i="25"/>
  <c r="S45" i="25"/>
  <c r="S73" i="25"/>
  <c r="S14" i="19"/>
  <c r="S17" i="19"/>
  <c r="S53" i="19"/>
  <c r="S65" i="19"/>
  <c r="S41" i="19"/>
  <c r="S52" i="19"/>
  <c r="S28" i="19"/>
  <c r="S19" i="25"/>
  <c r="S9" i="25"/>
  <c r="S30" i="25"/>
  <c r="S27" i="19"/>
  <c r="S50" i="19"/>
  <c r="S56" i="19"/>
  <c r="S37" i="19"/>
  <c r="S6" i="25"/>
  <c r="S5" i="25"/>
  <c r="S23" i="25"/>
  <c r="S51" i="19"/>
  <c r="S72" i="19"/>
  <c r="S70" i="25"/>
  <c r="S66" i="25"/>
  <c r="S46" i="25"/>
  <c r="S8" i="19"/>
  <c r="S48" i="19"/>
  <c r="S5" i="19"/>
  <c r="S53" i="25"/>
  <c r="S35" i="25"/>
  <c r="S25" i="25"/>
  <c r="S24" i="19"/>
  <c r="S31" i="25"/>
  <c r="S51" i="25"/>
  <c r="S11" i="25"/>
  <c r="S52" i="25"/>
  <c r="S68" i="25"/>
  <c r="S20" i="25"/>
  <c r="S26" i="25"/>
  <c r="T26" i="34" s="1"/>
  <c r="S57" i="25"/>
  <c r="S74" i="25"/>
  <c r="S62" i="19"/>
  <c r="S47" i="19"/>
  <c r="S20" i="19"/>
  <c r="S32" i="19"/>
  <c r="S10" i="19"/>
  <c r="S26" i="19"/>
  <c r="S19" i="19"/>
  <c r="S8" i="25"/>
  <c r="S43" i="25"/>
  <c r="S21" i="25"/>
  <c r="S64" i="25"/>
  <c r="S71" i="19"/>
  <c r="S64" i="19"/>
  <c r="S36" i="19"/>
  <c r="S7" i="19"/>
  <c r="S29" i="25"/>
  <c r="S63" i="25"/>
  <c r="S15" i="25"/>
  <c r="S58" i="19"/>
  <c r="S42" i="19"/>
  <c r="S11" i="19"/>
  <c r="S56" i="25"/>
  <c r="S67" i="25"/>
  <c r="S17" i="25"/>
  <c r="S25" i="19"/>
  <c r="S66" i="19"/>
  <c r="S34" i="19"/>
  <c r="S16" i="19"/>
  <c r="S59" i="25"/>
  <c r="S16" i="25"/>
  <c r="S50" i="25"/>
  <c r="S15" i="19"/>
  <c r="S63" i="19"/>
  <c r="S35" i="19"/>
  <c r="S71" i="25"/>
  <c r="S47" i="25"/>
  <c r="S65" i="25"/>
  <c r="S33" i="19"/>
  <c r="S43" i="19"/>
  <c r="S60" i="19"/>
  <c r="S70" i="19"/>
  <c r="S22" i="19"/>
  <c r="S28" i="25"/>
  <c r="S49" i="25"/>
  <c r="S62" i="25"/>
  <c r="S32" i="25"/>
  <c r="S14" i="25"/>
  <c r="S44" i="25"/>
  <c r="S10" i="25"/>
  <c r="S48" i="25"/>
  <c r="S37" i="25"/>
  <c r="S73" i="19"/>
  <c r="S44" i="19"/>
  <c r="S55" i="19"/>
  <c r="S59" i="19"/>
  <c r="S7" i="25"/>
  <c r="S4" i="25"/>
  <c r="S31" i="19"/>
  <c r="S30" i="19"/>
  <c r="S61" i="25"/>
  <c r="S34" i="25"/>
  <c r="S4" i="19"/>
  <c r="S18" i="19"/>
  <c r="S6" i="19"/>
  <c r="S42" i="25"/>
  <c r="S18" i="25"/>
  <c r="S58" i="25"/>
  <c r="S49" i="19"/>
  <c r="S54" i="19"/>
  <c r="S69" i="25"/>
  <c r="S22" i="25"/>
  <c r="S24" i="25"/>
  <c r="S68" i="19"/>
  <c r="S61" i="19"/>
  <c r="S45" i="19"/>
  <c r="S21" i="19"/>
  <c r="P34" i="19"/>
  <c r="P72" i="25"/>
  <c r="P28" i="25"/>
  <c r="P48" i="25"/>
  <c r="P74" i="25"/>
  <c r="P63" i="25"/>
  <c r="P17" i="25"/>
  <c r="P41" i="25"/>
  <c r="P5" i="25"/>
  <c r="P42" i="25"/>
  <c r="P27" i="19"/>
  <c r="P66" i="19"/>
  <c r="P65" i="19"/>
  <c r="P54" i="19"/>
  <c r="P64" i="19"/>
  <c r="P68" i="19"/>
  <c r="P30" i="19"/>
  <c r="P17" i="19"/>
  <c r="P27" i="25"/>
  <c r="P31" i="25"/>
  <c r="P44" i="25"/>
  <c r="P43" i="25"/>
  <c r="P35" i="25"/>
  <c r="P33" i="19"/>
  <c r="P26" i="19"/>
  <c r="P58" i="25"/>
  <c r="P49" i="25"/>
  <c r="P6" i="19"/>
  <c r="P18" i="25"/>
  <c r="P49" i="19"/>
  <c r="P51" i="19"/>
  <c r="P46" i="19"/>
  <c r="P14" i="19"/>
  <c r="P64" i="25"/>
  <c r="P29" i="19"/>
  <c r="P16" i="25"/>
  <c r="P62" i="25"/>
  <c r="P12" i="25"/>
  <c r="P70" i="25"/>
  <c r="P12" i="19"/>
  <c r="P7" i="25"/>
  <c r="P15" i="25"/>
  <c r="P73" i="19"/>
  <c r="P55" i="19"/>
  <c r="P43" i="19"/>
  <c r="P57" i="19"/>
  <c r="P9" i="19"/>
  <c r="P31" i="19"/>
  <c r="P61" i="25"/>
  <c r="P25" i="19"/>
  <c r="P47" i="25"/>
  <c r="P71" i="25"/>
  <c r="P47" i="19"/>
  <c r="P72" i="19"/>
  <c r="P58" i="19"/>
  <c r="P67" i="19"/>
  <c r="P8" i="19"/>
  <c r="P4" i="19"/>
  <c r="P36" i="25"/>
  <c r="P51" i="25"/>
  <c r="P73" i="25"/>
  <c r="P33" i="25"/>
  <c r="P57" i="25"/>
  <c r="P15" i="19"/>
  <c r="P60" i="19"/>
  <c r="P13" i="19"/>
  <c r="P8" i="25"/>
  <c r="P24" i="25"/>
  <c r="P69" i="25"/>
  <c r="P54" i="25"/>
  <c r="P4" i="25"/>
  <c r="P60" i="25"/>
  <c r="P14" i="25"/>
  <c r="P37" i="25"/>
  <c r="P68" i="25"/>
  <c r="P32" i="19"/>
  <c r="P53" i="19"/>
  <c r="P71" i="19"/>
  <c r="P56" i="19"/>
  <c r="P41" i="19"/>
  <c r="P50" i="19"/>
  <c r="P22" i="19"/>
  <c r="P16" i="19"/>
  <c r="P20" i="19"/>
  <c r="P37" i="19"/>
  <c r="P23" i="19"/>
  <c r="P10" i="19"/>
  <c r="P50" i="25"/>
  <c r="P26" i="25"/>
  <c r="P25" i="25"/>
  <c r="P34" i="25"/>
  <c r="P56" i="25"/>
  <c r="P23" i="25"/>
  <c r="P10" i="25"/>
  <c r="P21" i="25"/>
  <c r="P19" i="25"/>
  <c r="P11" i="19"/>
  <c r="P52" i="19"/>
  <c r="P61" i="19"/>
  <c r="P70" i="19"/>
  <c r="P19" i="19"/>
  <c r="P21" i="19"/>
  <c r="P36" i="19"/>
  <c r="P35" i="19"/>
  <c r="P67" i="25"/>
  <c r="P66" i="25"/>
  <c r="P20" i="25"/>
  <c r="P11" i="25"/>
  <c r="P9" i="25"/>
  <c r="P65" i="25"/>
  <c r="P55" i="25"/>
  <c r="P46" i="25"/>
  <c r="P59" i="25"/>
  <c r="P18" i="19"/>
  <c r="P45" i="19"/>
  <c r="P59" i="19"/>
  <c r="P28" i="19"/>
  <c r="P6" i="25"/>
  <c r="P32" i="25"/>
  <c r="P13" i="25"/>
  <c r="P52" i="25"/>
  <c r="P30" i="25"/>
  <c r="P22" i="25"/>
  <c r="P53" i="25"/>
  <c r="P45" i="25"/>
  <c r="P29" i="25"/>
  <c r="P24" i="19"/>
  <c r="P42" i="19"/>
  <c r="P63" i="19"/>
  <c r="P69" i="19"/>
  <c r="P62" i="19"/>
  <c r="P44" i="19"/>
  <c r="P7" i="19"/>
  <c r="P48" i="19"/>
  <c r="P5" i="19"/>
  <c r="AH12" i="19"/>
  <c r="AH14" i="19"/>
  <c r="AH58" i="19"/>
  <c r="AH15" i="19"/>
  <c r="AH72" i="19"/>
  <c r="AH42" i="19"/>
  <c r="AH9" i="19"/>
  <c r="AH19" i="25"/>
  <c r="AH6" i="25"/>
  <c r="AH66" i="19"/>
  <c r="AH70" i="25"/>
  <c r="AH4" i="25"/>
  <c r="AH68" i="25"/>
  <c r="AH44" i="25"/>
  <c r="AH27" i="25"/>
  <c r="AH40" i="25"/>
  <c r="AH8" i="25"/>
  <c r="BK8" i="25" s="1"/>
  <c r="AH11" i="19"/>
  <c r="AH52" i="19"/>
  <c r="AH32" i="25"/>
  <c r="AH27" i="19"/>
  <c r="AH10" i="19"/>
  <c r="AH49" i="19"/>
  <c r="AH28" i="19"/>
  <c r="AH62" i="25"/>
  <c r="AH24" i="25"/>
  <c r="AH43" i="19"/>
  <c r="AH33" i="25"/>
  <c r="AH74" i="25"/>
  <c r="AH14" i="25"/>
  <c r="AH9" i="25"/>
  <c r="AH66" i="25"/>
  <c r="AH44" i="19"/>
  <c r="AH21" i="19"/>
  <c r="AH60" i="19"/>
  <c r="AH18" i="19"/>
  <c r="AH23" i="19"/>
  <c r="AH5" i="19"/>
  <c r="AH8" i="19"/>
  <c r="AH31" i="19"/>
  <c r="AH41" i="19"/>
  <c r="AH4" i="19"/>
  <c r="AH55" i="25"/>
  <c r="AH22" i="25"/>
  <c r="AH39" i="25"/>
  <c r="AH26" i="25"/>
  <c r="AH53" i="25"/>
  <c r="AH35" i="25"/>
  <c r="AH16" i="25"/>
  <c r="AH21" i="25"/>
  <c r="AH56" i="19"/>
  <c r="AH47" i="19"/>
  <c r="AH30" i="19"/>
  <c r="AH69" i="19"/>
  <c r="AH34" i="19"/>
  <c r="AH33" i="19"/>
  <c r="AH26" i="19"/>
  <c r="AH16" i="19"/>
  <c r="AH24" i="19"/>
  <c r="AH62" i="19"/>
  <c r="AH36" i="25"/>
  <c r="AH50" i="19"/>
  <c r="AH41" i="25"/>
  <c r="AH54" i="25"/>
  <c r="AH48" i="25"/>
  <c r="AH56" i="25"/>
  <c r="AH63" i="19"/>
  <c r="AH59" i="19"/>
  <c r="AH73" i="19"/>
  <c r="AH57" i="19"/>
  <c r="AH46" i="19"/>
  <c r="AH10" i="25"/>
  <c r="AH29" i="25"/>
  <c r="AH57" i="25"/>
  <c r="AH20" i="25"/>
  <c r="AH42" i="25"/>
  <c r="AH30" i="25"/>
  <c r="AH29" i="19"/>
  <c r="AH64" i="19"/>
  <c r="AH61" i="19"/>
  <c r="AH63" i="25"/>
  <c r="AH55" i="19"/>
  <c r="AH58" i="25"/>
  <c r="AH61" i="25"/>
  <c r="AH12" i="25"/>
  <c r="AH72" i="25"/>
  <c r="AH13" i="25"/>
  <c r="AH6" i="19"/>
  <c r="AH37" i="19"/>
  <c r="AH51" i="19"/>
  <c r="AH7" i="19"/>
  <c r="AH65" i="19"/>
  <c r="AH71" i="25"/>
  <c r="AH23" i="25"/>
  <c r="AH46" i="25"/>
  <c r="AH52" i="25"/>
  <c r="AH36" i="19"/>
  <c r="AH54" i="19"/>
  <c r="AH51" i="25"/>
  <c r="AH17" i="19"/>
  <c r="AH48" i="19"/>
  <c r="AH35" i="19"/>
  <c r="AH65" i="25"/>
  <c r="AH25" i="25"/>
  <c r="AH15" i="25"/>
  <c r="AH43" i="25"/>
  <c r="AH71" i="19"/>
  <c r="AH28" i="25"/>
  <c r="AH7" i="25"/>
  <c r="AH53" i="19"/>
  <c r="AH39" i="19"/>
  <c r="AH45" i="25"/>
  <c r="AH19" i="19"/>
  <c r="AH73" i="25"/>
  <c r="AH38" i="25"/>
  <c r="AH34" i="25"/>
  <c r="AH49" i="25"/>
  <c r="AH22" i="19"/>
  <c r="AH20" i="19"/>
  <c r="AH68" i="19"/>
  <c r="AH37" i="25"/>
  <c r="AH60" i="25"/>
  <c r="AH67" i="25"/>
  <c r="AH47" i="25"/>
  <c r="AH70" i="19"/>
  <c r="AH25" i="19"/>
  <c r="AH50" i="25"/>
  <c r="AH11" i="25"/>
  <c r="AH45" i="19"/>
  <c r="AH69" i="25"/>
  <c r="AH40" i="19"/>
  <c r="AH38" i="19"/>
  <c r="AH31" i="25"/>
  <c r="AH17" i="25"/>
  <c r="AH5" i="25"/>
  <c r="BK5" i="25" s="1"/>
  <c r="AH67" i="19"/>
  <c r="AH13" i="19"/>
  <c r="AH18" i="25"/>
  <c r="AH18" i="34" s="1"/>
  <c r="AH59" i="25"/>
  <c r="AH32" i="19"/>
  <c r="AH64" i="25"/>
  <c r="AK63" i="25"/>
  <c r="AK36" i="19"/>
  <c r="AK22" i="19"/>
  <c r="AK52" i="25"/>
  <c r="AK62" i="19"/>
  <c r="AK18" i="25"/>
  <c r="AK10" i="25"/>
  <c r="AJ10" i="34" s="1"/>
  <c r="AK32" i="19"/>
  <c r="AK13" i="19"/>
  <c r="AK6" i="19"/>
  <c r="AN21" i="24"/>
  <c r="AL21" i="51" s="1"/>
  <c r="M6" i="25"/>
  <c r="M70" i="25"/>
  <c r="M57" i="25"/>
  <c r="M42" i="25"/>
  <c r="M52" i="25"/>
  <c r="M55" i="25"/>
  <c r="M48" i="25"/>
  <c r="M24" i="25"/>
  <c r="M36" i="25"/>
  <c r="M53" i="19"/>
  <c r="M47" i="19"/>
  <c r="M66" i="19"/>
  <c r="M73" i="19"/>
  <c r="M27" i="19"/>
  <c r="M33" i="19"/>
  <c r="M9" i="19"/>
  <c r="M43" i="25"/>
  <c r="M22" i="25"/>
  <c r="M66" i="25"/>
  <c r="M36" i="19"/>
  <c r="M42" i="19"/>
  <c r="M6" i="19"/>
  <c r="M5" i="25"/>
  <c r="M69" i="25"/>
  <c r="M45" i="25"/>
  <c r="M71" i="19"/>
  <c r="M23" i="25"/>
  <c r="M46" i="25"/>
  <c r="M70" i="19"/>
  <c r="M43" i="19"/>
  <c r="M8" i="19"/>
  <c r="M68" i="25"/>
  <c r="M30" i="25"/>
  <c r="M54" i="25"/>
  <c r="M59" i="25"/>
  <c r="M63" i="25"/>
  <c r="M62" i="25"/>
  <c r="M34" i="25"/>
  <c r="M26" i="25"/>
  <c r="M28" i="25"/>
  <c r="M55" i="19"/>
  <c r="M41" i="19"/>
  <c r="M44" i="19"/>
  <c r="M51" i="19"/>
  <c r="M49" i="19"/>
  <c r="M5" i="19"/>
  <c r="M20" i="19"/>
  <c r="M28" i="19"/>
  <c r="M7" i="19"/>
  <c r="M58" i="25"/>
  <c r="M56" i="25"/>
  <c r="M51" i="25"/>
  <c r="M63" i="19"/>
  <c r="M48" i="19"/>
  <c r="M32" i="19"/>
  <c r="M31" i="19"/>
  <c r="M44" i="25"/>
  <c r="M13" i="25"/>
  <c r="M54" i="19"/>
  <c r="M29" i="19"/>
  <c r="M49" i="25"/>
  <c r="M64" i="25"/>
  <c r="M53" i="25"/>
  <c r="M68" i="19"/>
  <c r="M23" i="19"/>
  <c r="M37" i="19"/>
  <c r="M41" i="25"/>
  <c r="M72" i="25"/>
  <c r="M37" i="25"/>
  <c r="N37" i="34" s="1"/>
  <c r="M74" i="25"/>
  <c r="M50" i="25"/>
  <c r="M10" i="25"/>
  <c r="M61" i="25"/>
  <c r="M15" i="25"/>
  <c r="M52" i="19"/>
  <c r="M57" i="19"/>
  <c r="M45" i="19"/>
  <c r="M60" i="19"/>
  <c r="M65" i="19"/>
  <c r="M35" i="19"/>
  <c r="M25" i="19"/>
  <c r="M15" i="19"/>
  <c r="M19" i="25"/>
  <c r="M69" i="19"/>
  <c r="M61" i="19"/>
  <c r="M34" i="19"/>
  <c r="M67" i="25"/>
  <c r="M4" i="25"/>
  <c r="M58" i="19"/>
  <c r="M14" i="19"/>
  <c r="M18" i="25"/>
  <c r="M21" i="25"/>
  <c r="M10" i="19"/>
  <c r="M16" i="19"/>
  <c r="M32" i="25"/>
  <c r="M65" i="25"/>
  <c r="M47" i="25"/>
  <c r="M11" i="25"/>
  <c r="M25" i="25"/>
  <c r="M29" i="25"/>
  <c r="M31" i="25"/>
  <c r="M35" i="25"/>
  <c r="M26" i="19"/>
  <c r="M11" i="19"/>
  <c r="M59" i="19"/>
  <c r="M67" i="19"/>
  <c r="M46" i="19"/>
  <c r="M22" i="19"/>
  <c r="M18" i="19"/>
  <c r="M19" i="19"/>
  <c r="M71" i="25"/>
  <c r="M12" i="25"/>
  <c r="M9" i="25"/>
  <c r="M8" i="25"/>
  <c r="M16" i="25"/>
  <c r="M33" i="25"/>
  <c r="M73" i="25"/>
  <c r="M14" i="25"/>
  <c r="M27" i="25"/>
  <c r="M64" i="19"/>
  <c r="M72" i="19"/>
  <c r="M62" i="19"/>
  <c r="M50" i="19"/>
  <c r="M4" i="19"/>
  <c r="M24" i="19"/>
  <c r="M21" i="19"/>
  <c r="M17" i="19"/>
  <c r="M60" i="25"/>
  <c r="M20" i="25"/>
  <c r="M12" i="19"/>
  <c r="M56" i="19"/>
  <c r="M30" i="19"/>
  <c r="M7" i="25"/>
  <c r="M17" i="25"/>
  <c r="M13" i="19"/>
  <c r="U24" i="25"/>
  <c r="U32" i="25"/>
  <c r="U43" i="25"/>
  <c r="U47" i="25"/>
  <c r="U45" i="25"/>
  <c r="U54" i="25"/>
  <c r="U11" i="25"/>
  <c r="U9" i="25"/>
  <c r="U64" i="25"/>
  <c r="U13" i="19"/>
  <c r="U32" i="19"/>
  <c r="U63" i="19"/>
  <c r="U55" i="19"/>
  <c r="U71" i="19"/>
  <c r="U30" i="19"/>
  <c r="U21" i="19"/>
  <c r="U22" i="19"/>
  <c r="U15" i="19"/>
  <c r="U6" i="19"/>
  <c r="U59" i="25"/>
  <c r="U37" i="25"/>
  <c r="U31" i="25"/>
  <c r="U48" i="25"/>
  <c r="U14" i="19"/>
  <c r="U46" i="19"/>
  <c r="U17" i="19"/>
  <c r="U30" i="25"/>
  <c r="U16" i="25"/>
  <c r="U7" i="25"/>
  <c r="U50" i="19"/>
  <c r="U14" i="25"/>
  <c r="U60" i="25"/>
  <c r="U61" i="25"/>
  <c r="U35" i="19"/>
  <c r="U49" i="19"/>
  <c r="U59" i="19"/>
  <c r="U28" i="19"/>
  <c r="U20" i="25"/>
  <c r="U65" i="25"/>
  <c r="U66" i="25"/>
  <c r="U46" i="25"/>
  <c r="U51" i="25"/>
  <c r="U5" i="25"/>
  <c r="U36" i="25"/>
  <c r="U73" i="25"/>
  <c r="U37" i="19"/>
  <c r="U33" i="19"/>
  <c r="U64" i="19"/>
  <c r="U56" i="19"/>
  <c r="U24" i="19"/>
  <c r="U7" i="19"/>
  <c r="U18" i="19"/>
  <c r="U9" i="19"/>
  <c r="U50" i="25"/>
  <c r="U8" i="25"/>
  <c r="U29" i="25"/>
  <c r="U67" i="25"/>
  <c r="U42" i="19"/>
  <c r="U54" i="19"/>
  <c r="U53" i="19"/>
  <c r="U16" i="19"/>
  <c r="U44" i="25"/>
  <c r="U28" i="25"/>
  <c r="U34" i="19"/>
  <c r="U43" i="19"/>
  <c r="U44" i="19"/>
  <c r="U73" i="19"/>
  <c r="U13" i="25"/>
  <c r="U17" i="25"/>
  <c r="U70" i="19"/>
  <c r="U67" i="19"/>
  <c r="U25" i="19"/>
  <c r="U36" i="19"/>
  <c r="U69" i="25"/>
  <c r="U35" i="25"/>
  <c r="U57" i="25"/>
  <c r="U25" i="25"/>
  <c r="U68" i="25"/>
  <c r="U55" i="25"/>
  <c r="U70" i="25"/>
  <c r="U15" i="25"/>
  <c r="U29" i="19"/>
  <c r="U31" i="19"/>
  <c r="U45" i="19"/>
  <c r="U61" i="19"/>
  <c r="U41" i="19"/>
  <c r="U71" i="25"/>
  <c r="U22" i="25"/>
  <c r="U10" i="19"/>
  <c r="U69" i="19"/>
  <c r="U47" i="19"/>
  <c r="U4" i="19"/>
  <c r="U10" i="25"/>
  <c r="U18" i="25"/>
  <c r="U53" i="25"/>
  <c r="U26" i="19"/>
  <c r="U52" i="19"/>
  <c r="U68" i="19"/>
  <c r="U27" i="19"/>
  <c r="U5" i="19"/>
  <c r="U23" i="25"/>
  <c r="U74" i="25"/>
  <c r="U6" i="25"/>
  <c r="U72" i="25"/>
  <c r="U34" i="25"/>
  <c r="U52" i="25"/>
  <c r="U58" i="25"/>
  <c r="U63" i="25"/>
  <c r="U27" i="25"/>
  <c r="U62" i="25"/>
  <c r="U23" i="19"/>
  <c r="U12" i="19"/>
  <c r="U65" i="19"/>
  <c r="U57" i="19"/>
  <c r="U48" i="19"/>
  <c r="U58" i="19"/>
  <c r="U72" i="19"/>
  <c r="U60" i="19"/>
  <c r="U20" i="19"/>
  <c r="U41" i="25"/>
  <c r="U56" i="25"/>
  <c r="U26" i="25"/>
  <c r="U12" i="25"/>
  <c r="U49" i="25"/>
  <c r="U19" i="25"/>
  <c r="U33" i="25"/>
  <c r="U21" i="25"/>
  <c r="U4" i="25"/>
  <c r="U42" i="25"/>
  <c r="U11" i="19"/>
  <c r="U8" i="19"/>
  <c r="U66" i="19"/>
  <c r="U62" i="19"/>
  <c r="U51" i="19"/>
  <c r="U19" i="19"/>
  <c r="AF27" i="25"/>
  <c r="AF8" i="25"/>
  <c r="AF42" i="25"/>
  <c r="AF28" i="25"/>
  <c r="AF37" i="25"/>
  <c r="AF60" i="25"/>
  <c r="AF25" i="19"/>
  <c r="AF18" i="19"/>
  <c r="AF4" i="19"/>
  <c r="AF24" i="19"/>
  <c r="AF19" i="19"/>
  <c r="AF67" i="19"/>
  <c r="AF54" i="19"/>
  <c r="AF53" i="19"/>
  <c r="AF72" i="19"/>
  <c r="AF40" i="19"/>
  <c r="AF66" i="25"/>
  <c r="AF71" i="25"/>
  <c r="AF7" i="25"/>
  <c r="AF20" i="19"/>
  <c r="AF32" i="19"/>
  <c r="AF48" i="19"/>
  <c r="AF18" i="25"/>
  <c r="AF41" i="25"/>
  <c r="AF55" i="25"/>
  <c r="AF29" i="19"/>
  <c r="AF10" i="19"/>
  <c r="AF65" i="19"/>
  <c r="AF61" i="25"/>
  <c r="AF49" i="25"/>
  <c r="AF72" i="25"/>
  <c r="AF37" i="19"/>
  <c r="AF58" i="19"/>
  <c r="AF43" i="19"/>
  <c r="AF10" i="25"/>
  <c r="AF64" i="25"/>
  <c r="AF62" i="25"/>
  <c r="AF23" i="25"/>
  <c r="AF65" i="25"/>
  <c r="AF35" i="25"/>
  <c r="AF9" i="25"/>
  <c r="AF30" i="19"/>
  <c r="AF12" i="19"/>
  <c r="AF13" i="19"/>
  <c r="AF41" i="19"/>
  <c r="AF71" i="19"/>
  <c r="AF56" i="19"/>
  <c r="AF45" i="19"/>
  <c r="AF4" i="25"/>
  <c r="AF5" i="25"/>
  <c r="AF16" i="25"/>
  <c r="AF6" i="19"/>
  <c r="AF27" i="19"/>
  <c r="AF61" i="19"/>
  <c r="AF68" i="19"/>
  <c r="AF63" i="25"/>
  <c r="AF30" i="25"/>
  <c r="AF26" i="25"/>
  <c r="AF49" i="19"/>
  <c r="AF73" i="19"/>
  <c r="AF57" i="19"/>
  <c r="AF74" i="25"/>
  <c r="AF50" i="25"/>
  <c r="AF48" i="25"/>
  <c r="AF52" i="19"/>
  <c r="AF22" i="19"/>
  <c r="AF47" i="19"/>
  <c r="AF39" i="25"/>
  <c r="AF68" i="25"/>
  <c r="AF34" i="19"/>
  <c r="AF50" i="19"/>
  <c r="AF6" i="25"/>
  <c r="AF57" i="25"/>
  <c r="AF67" i="25"/>
  <c r="AF44" i="25"/>
  <c r="AF51" i="25"/>
  <c r="AF58" i="25"/>
  <c r="AF73" i="25"/>
  <c r="AF40" i="25"/>
  <c r="AF32" i="25"/>
  <c r="AF38" i="25"/>
  <c r="AF13" i="25"/>
  <c r="AF21" i="19"/>
  <c r="AF28" i="19"/>
  <c r="AF14" i="19"/>
  <c r="AF31" i="19"/>
  <c r="AF44" i="19"/>
  <c r="AF38" i="19"/>
  <c r="AF62" i="19"/>
  <c r="AF20" i="25"/>
  <c r="AF29" i="25"/>
  <c r="AF45" i="25"/>
  <c r="AF33" i="25"/>
  <c r="AF70" i="19"/>
  <c r="AF69" i="25"/>
  <c r="AF17" i="25"/>
  <c r="AF59" i="25"/>
  <c r="AF8" i="19"/>
  <c r="AF16" i="19"/>
  <c r="AF15" i="19"/>
  <c r="AF42" i="19"/>
  <c r="AF15" i="25"/>
  <c r="AF54" i="25"/>
  <c r="AF43" i="25"/>
  <c r="AF23" i="19"/>
  <c r="AF17" i="19"/>
  <c r="AF35" i="19"/>
  <c r="AF59" i="19"/>
  <c r="AF47" i="25"/>
  <c r="AF22" i="25"/>
  <c r="AF12" i="25"/>
  <c r="AF33" i="19"/>
  <c r="AF5" i="19"/>
  <c r="AF55" i="19"/>
  <c r="AF63" i="19"/>
  <c r="AF31" i="25"/>
  <c r="AF34" i="25"/>
  <c r="AF53" i="25"/>
  <c r="AF52" i="25"/>
  <c r="AF19" i="25"/>
  <c r="AF70" i="25"/>
  <c r="AF24" i="25"/>
  <c r="AF25" i="25"/>
  <c r="AF36" i="25"/>
  <c r="AF46" i="25"/>
  <c r="AF11" i="25"/>
  <c r="AF14" i="25"/>
  <c r="AF9" i="19"/>
  <c r="AF69" i="19"/>
  <c r="AF26" i="19"/>
  <c r="AF7" i="19"/>
  <c r="AF51" i="19"/>
  <c r="AF66" i="19"/>
  <c r="AF64" i="19"/>
  <c r="AF46" i="19"/>
  <c r="AF21" i="25"/>
  <c r="AF56" i="25"/>
  <c r="AF11" i="19"/>
  <c r="AF60" i="19"/>
  <c r="AF36" i="19"/>
  <c r="AF39" i="19"/>
  <c r="Q29" i="19"/>
  <c r="Q14" i="25"/>
  <c r="Q48" i="25"/>
  <c r="Q30" i="25"/>
  <c r="Q70" i="25"/>
  <c r="Q12" i="25"/>
  <c r="Q29" i="25"/>
  <c r="Q23" i="25"/>
  <c r="Q64" i="25"/>
  <c r="Q56" i="25"/>
  <c r="Q27" i="19"/>
  <c r="Q35" i="19"/>
  <c r="Q41" i="19"/>
  <c r="Q58" i="19"/>
  <c r="Q55" i="19"/>
  <c r="Q14" i="19"/>
  <c r="Q6" i="19"/>
  <c r="Q12" i="19"/>
  <c r="Q62" i="25"/>
  <c r="Q69" i="25"/>
  <c r="Q71" i="25"/>
  <c r="Q28" i="25"/>
  <c r="Q10" i="25"/>
  <c r="Q57" i="19"/>
  <c r="Q48" i="19"/>
  <c r="Q47" i="19"/>
  <c r="Q42" i="19"/>
  <c r="Q45" i="19"/>
  <c r="Q17" i="19"/>
  <c r="Q10" i="19"/>
  <c r="Q19" i="19"/>
  <c r="Q55" i="25"/>
  <c r="Q46" i="25"/>
  <c r="Q9" i="25"/>
  <c r="Q52" i="25"/>
  <c r="Q7" i="25"/>
  <c r="Q72" i="19"/>
  <c r="Q25" i="25"/>
  <c r="Q67" i="25"/>
  <c r="Q4" i="19"/>
  <c r="Q19" i="25"/>
  <c r="Q51" i="25"/>
  <c r="Q58" i="25"/>
  <c r="Q59" i="25"/>
  <c r="Q63" i="25"/>
  <c r="Q36" i="19"/>
  <c r="Q60" i="25"/>
  <c r="Q22" i="25"/>
  <c r="Q24" i="25"/>
  <c r="Q25" i="19"/>
  <c r="Q59" i="19"/>
  <c r="Q65" i="19"/>
  <c r="Q52" i="19"/>
  <c r="Q51" i="19"/>
  <c r="Q5" i="19"/>
  <c r="Q26" i="19"/>
  <c r="Q54" i="19"/>
  <c r="Q53" i="19"/>
  <c r="Q56" i="19"/>
  <c r="Q17" i="25"/>
  <c r="Q35" i="25"/>
  <c r="Q32" i="25"/>
  <c r="Q33" i="25"/>
  <c r="Q23" i="19"/>
  <c r="Q72" i="25"/>
  <c r="Q42" i="25"/>
  <c r="Q4" i="25"/>
  <c r="Q54" i="25"/>
  <c r="Q34" i="19"/>
  <c r="Q50" i="19"/>
  <c r="Q44" i="19"/>
  <c r="Q66" i="19"/>
  <c r="Q37" i="19"/>
  <c r="Q37" i="25"/>
  <c r="Q5" i="25"/>
  <c r="Q7" i="19"/>
  <c r="Q63" i="19"/>
  <c r="Q11" i="19"/>
  <c r="Q31" i="19"/>
  <c r="Q47" i="25"/>
  <c r="Q21" i="25"/>
  <c r="Q50" i="25"/>
  <c r="Q43" i="25"/>
  <c r="Q45" i="25"/>
  <c r="Q8" i="19"/>
  <c r="Q65" i="25"/>
  <c r="Q34" i="25"/>
  <c r="Q31" i="25"/>
  <c r="Q68" i="19"/>
  <c r="Q67" i="19"/>
  <c r="Q20" i="19"/>
  <c r="Q22" i="19"/>
  <c r="Q32" i="19"/>
  <c r="Q16" i="19"/>
  <c r="Q46" i="19"/>
  <c r="Q61" i="19"/>
  <c r="Q24" i="19"/>
  <c r="Q41" i="25"/>
  <c r="Q26" i="25"/>
  <c r="Q18" i="25"/>
  <c r="Q69" i="19"/>
  <c r="Q30" i="19"/>
  <c r="Q66" i="25"/>
  <c r="Q13" i="25"/>
  <c r="Q9" i="19"/>
  <c r="Q20" i="25"/>
  <c r="Q27" i="25"/>
  <c r="Q74" i="25"/>
  <c r="Q16" i="25"/>
  <c r="Q73" i="25"/>
  <c r="Q13" i="19"/>
  <c r="Q33" i="19"/>
  <c r="Q70" i="19"/>
  <c r="Q62" i="19"/>
  <c r="Q64" i="19"/>
  <c r="Q71" i="19"/>
  <c r="Q60" i="19"/>
  <c r="Q28" i="19"/>
  <c r="Q73" i="19"/>
  <c r="Q6" i="25"/>
  <c r="Q49" i="25"/>
  <c r="Q68" i="25"/>
  <c r="Q36" i="25"/>
  <c r="Q61" i="25"/>
  <c r="Q53" i="25"/>
  <c r="Q57" i="25"/>
  <c r="Q44" i="25"/>
  <c r="Q11" i="25"/>
  <c r="Q18" i="19"/>
  <c r="Q15" i="19"/>
  <c r="Q43" i="19"/>
  <c r="Q49" i="19"/>
  <c r="Q21" i="19"/>
  <c r="Q15" i="25"/>
  <c r="Q8" i="25"/>
  <c r="K34" i="25"/>
  <c r="K52" i="25"/>
  <c r="K64" i="25"/>
  <c r="K29" i="25"/>
  <c r="K11" i="25"/>
  <c r="K68" i="25"/>
  <c r="K63" i="25"/>
  <c r="K16" i="25"/>
  <c r="K41" i="19"/>
  <c r="K51" i="19"/>
  <c r="K16" i="19"/>
  <c r="K11" i="19"/>
  <c r="K10" i="19"/>
  <c r="K7" i="25"/>
  <c r="K35" i="25"/>
  <c r="K30" i="19"/>
  <c r="K28" i="25"/>
  <c r="K13" i="19"/>
  <c r="K52" i="19"/>
  <c r="K34" i="19"/>
  <c r="K20" i="19"/>
  <c r="K31" i="25"/>
  <c r="K17" i="25"/>
  <c r="K50" i="25"/>
  <c r="K20" i="25"/>
  <c r="K13" i="25"/>
  <c r="K58" i="25"/>
  <c r="K24" i="25"/>
  <c r="K43" i="25"/>
  <c r="K47" i="25"/>
  <c r="K57" i="19"/>
  <c r="K54" i="19"/>
  <c r="K42" i="19"/>
  <c r="K46" i="19"/>
  <c r="K25" i="19"/>
  <c r="K22" i="19"/>
  <c r="K32" i="19"/>
  <c r="K51" i="25"/>
  <c r="K37" i="25"/>
  <c r="K18" i="25"/>
  <c r="K69" i="25"/>
  <c r="K70" i="25"/>
  <c r="K56" i="19"/>
  <c r="K67" i="19"/>
  <c r="K60" i="19"/>
  <c r="K5" i="19"/>
  <c r="K73" i="19"/>
  <c r="K73" i="25"/>
  <c r="K27" i="25"/>
  <c r="K25" i="25"/>
  <c r="K4" i="25"/>
  <c r="K30" i="25"/>
  <c r="K9" i="25"/>
  <c r="K55" i="25"/>
  <c r="K5" i="25"/>
  <c r="K66" i="25"/>
  <c r="K23" i="19"/>
  <c r="K50" i="19"/>
  <c r="K47" i="19"/>
  <c r="K70" i="19"/>
  <c r="K14" i="25"/>
  <c r="K46" i="25"/>
  <c r="K33" i="25"/>
  <c r="K19" i="25"/>
  <c r="K15" i="25"/>
  <c r="K45" i="25"/>
  <c r="K10" i="25"/>
  <c r="K65" i="25"/>
  <c r="K26" i="25"/>
  <c r="K12" i="19"/>
  <c r="K48" i="19"/>
  <c r="K71" i="19"/>
  <c r="K61" i="19"/>
  <c r="K65" i="19"/>
  <c r="K8" i="19"/>
  <c r="L8" i="73" s="1"/>
  <c r="K26" i="19"/>
  <c r="K14" i="19"/>
  <c r="K24" i="19"/>
  <c r="K48" i="25"/>
  <c r="K49" i="25"/>
  <c r="K60" i="25"/>
  <c r="K67" i="25"/>
  <c r="K36" i="25"/>
  <c r="K71" i="25"/>
  <c r="K57" i="25"/>
  <c r="K61" i="25"/>
  <c r="K58" i="19"/>
  <c r="K72" i="19"/>
  <c r="K66" i="19"/>
  <c r="K37" i="19"/>
  <c r="K4" i="19"/>
  <c r="K74" i="25"/>
  <c r="K62" i="25"/>
  <c r="K68" i="19"/>
  <c r="K44" i="19"/>
  <c r="K27" i="19"/>
  <c r="K28" i="19"/>
  <c r="K44" i="25"/>
  <c r="K12" i="25"/>
  <c r="K59" i="19"/>
  <c r="K54" i="25"/>
  <c r="K9" i="19"/>
  <c r="K53" i="25"/>
  <c r="K32" i="25"/>
  <c r="K15" i="19"/>
  <c r="K21" i="19"/>
  <c r="K8" i="25"/>
  <c r="K62" i="19"/>
  <c r="K36" i="19"/>
  <c r="K6" i="19"/>
  <c r="K23" i="25"/>
  <c r="K21" i="25"/>
  <c r="K17" i="19"/>
  <c r="K63" i="19"/>
  <c r="K18" i="19"/>
  <c r="K19" i="19"/>
  <c r="K22" i="25"/>
  <c r="K72" i="25"/>
  <c r="K59" i="25"/>
  <c r="K56" i="25"/>
  <c r="K42" i="25"/>
  <c r="K64" i="19"/>
  <c r="K69" i="19"/>
  <c r="K7" i="19"/>
  <c r="K41" i="25"/>
  <c r="K6" i="25"/>
  <c r="K43" i="19"/>
  <c r="K53" i="19"/>
  <c r="K35" i="19"/>
  <c r="K55" i="19"/>
  <c r="K31" i="19"/>
  <c r="K29" i="19"/>
  <c r="K45" i="19"/>
  <c r="K49" i="19"/>
  <c r="K33" i="19"/>
  <c r="AK74" i="25"/>
  <c r="BM74" i="25" s="1"/>
  <c r="BP6" i="23"/>
  <c r="T22" i="19"/>
  <c r="T37" i="25"/>
  <c r="T33" i="25"/>
  <c r="T4" i="25"/>
  <c r="T51" i="25"/>
  <c r="T56" i="25"/>
  <c r="T59" i="25"/>
  <c r="T11" i="25"/>
  <c r="T55" i="25"/>
  <c r="T31" i="25"/>
  <c r="T23" i="19"/>
  <c r="T13" i="19"/>
  <c r="T57" i="19"/>
  <c r="T58" i="19"/>
  <c r="T47" i="19"/>
  <c r="T56" i="19"/>
  <c r="T50" i="19"/>
  <c r="T62" i="19"/>
  <c r="T30" i="19"/>
  <c r="T73" i="19"/>
  <c r="T15" i="19"/>
  <c r="T10" i="19"/>
  <c r="T52" i="25"/>
  <c r="T24" i="25"/>
  <c r="T29" i="25"/>
  <c r="T34" i="19"/>
  <c r="T7" i="25"/>
  <c r="T25" i="25"/>
  <c r="T34" i="25"/>
  <c r="T7" i="19"/>
  <c r="T48" i="19"/>
  <c r="T49" i="19"/>
  <c r="T69" i="19"/>
  <c r="T36" i="19"/>
  <c r="T61" i="25"/>
  <c r="T21" i="25"/>
  <c r="T54" i="25"/>
  <c r="T18" i="19"/>
  <c r="T64" i="19"/>
  <c r="T71" i="19"/>
  <c r="T37" i="19"/>
  <c r="T45" i="25"/>
  <c r="T65" i="25"/>
  <c r="T68" i="25"/>
  <c r="T16" i="25"/>
  <c r="T8" i="25"/>
  <c r="T27" i="25"/>
  <c r="T22" i="25"/>
  <c r="T50" i="25"/>
  <c r="T28" i="25"/>
  <c r="T21" i="19"/>
  <c r="T20" i="19"/>
  <c r="T55" i="19"/>
  <c r="T45" i="19"/>
  <c r="T41" i="19"/>
  <c r="T70" i="19"/>
  <c r="T63" i="19"/>
  <c r="T35" i="19"/>
  <c r="T24" i="19"/>
  <c r="T46" i="19"/>
  <c r="T11" i="19"/>
  <c r="T17" i="25"/>
  <c r="T20" i="25"/>
  <c r="T9" i="19"/>
  <c r="T51" i="19"/>
  <c r="T59" i="19"/>
  <c r="T67" i="19"/>
  <c r="T6" i="19"/>
  <c r="T70" i="25"/>
  <c r="T19" i="25"/>
  <c r="T4" i="19"/>
  <c r="T71" i="25"/>
  <c r="T49" i="25"/>
  <c r="T74" i="25"/>
  <c r="T32" i="19"/>
  <c r="T9" i="25"/>
  <c r="T14" i="25"/>
  <c r="T13" i="25"/>
  <c r="T23" i="25"/>
  <c r="T32" i="25"/>
  <c r="T43" i="25"/>
  <c r="T58" i="25"/>
  <c r="T63" i="25"/>
  <c r="T66" i="25"/>
  <c r="T27" i="19"/>
  <c r="T52" i="19"/>
  <c r="T72" i="19"/>
  <c r="T44" i="19"/>
  <c r="T65" i="19"/>
  <c r="T17" i="19"/>
  <c r="T31" i="19"/>
  <c r="T62" i="25"/>
  <c r="T36" i="25"/>
  <c r="T15" i="25"/>
  <c r="T53" i="25"/>
  <c r="T57" i="25"/>
  <c r="T5" i="25"/>
  <c r="T60" i="25"/>
  <c r="T6" i="25"/>
  <c r="T26" i="19"/>
  <c r="T8" i="19"/>
  <c r="T68" i="19"/>
  <c r="T60" i="19"/>
  <c r="T28" i="19"/>
  <c r="T16" i="19"/>
  <c r="T29" i="19"/>
  <c r="T30" i="25"/>
  <c r="T72" i="25"/>
  <c r="T18" i="25"/>
  <c r="T69" i="25"/>
  <c r="T35" i="25"/>
  <c r="T67" i="25"/>
  <c r="T73" i="25"/>
  <c r="T64" i="25"/>
  <c r="T25" i="19"/>
  <c r="T12" i="19"/>
  <c r="T54" i="19"/>
  <c r="T61" i="19"/>
  <c r="T43" i="19"/>
  <c r="T53" i="19"/>
  <c r="T33" i="19"/>
  <c r="T10" i="25"/>
  <c r="T44" i="25"/>
  <c r="T47" i="25"/>
  <c r="T42" i="19"/>
  <c r="T14" i="19"/>
  <c r="T19" i="19"/>
  <c r="T41" i="25"/>
  <c r="T12" i="25"/>
  <c r="T42" i="25"/>
  <c r="T66" i="19"/>
  <c r="T46" i="25"/>
  <c r="T48" i="25"/>
  <c r="T5" i="19"/>
  <c r="X12" i="19"/>
  <c r="X17" i="25"/>
  <c r="X63" i="25"/>
  <c r="X48" i="25"/>
  <c r="X9" i="25"/>
  <c r="X42" i="25"/>
  <c r="X73" i="25"/>
  <c r="X6" i="25"/>
  <c r="X51" i="25"/>
  <c r="X13" i="19"/>
  <c r="X25" i="19"/>
  <c r="X20" i="19"/>
  <c r="X7" i="19"/>
  <c r="X70" i="19"/>
  <c r="X55" i="19"/>
  <c r="X62" i="19"/>
  <c r="X60" i="19"/>
  <c r="X31" i="19"/>
  <c r="X64" i="19"/>
  <c r="X43" i="19"/>
  <c r="X56" i="19"/>
  <c r="X50" i="25"/>
  <c r="X71" i="25"/>
  <c r="X59" i="25"/>
  <c r="X24" i="25"/>
  <c r="X62" i="25"/>
  <c r="X16" i="25"/>
  <c r="X12" i="25"/>
  <c r="X18" i="25"/>
  <c r="X60" i="25"/>
  <c r="X21" i="19"/>
  <c r="X29" i="19"/>
  <c r="X9" i="19"/>
  <c r="X19" i="19"/>
  <c r="X48" i="19"/>
  <c r="X58" i="19"/>
  <c r="X41" i="19"/>
  <c r="X59" i="19"/>
  <c r="X49" i="19"/>
  <c r="X8" i="19"/>
  <c r="X33" i="19"/>
  <c r="X32" i="19"/>
  <c r="X72" i="19"/>
  <c r="X27" i="25"/>
  <c r="X5" i="19"/>
  <c r="X34" i="19"/>
  <c r="X69" i="25"/>
  <c r="X31" i="25"/>
  <c r="X10" i="19"/>
  <c r="X23" i="19"/>
  <c r="X71" i="19"/>
  <c r="X54" i="19"/>
  <c r="X67" i="19"/>
  <c r="X37" i="19"/>
  <c r="X32" i="25"/>
  <c r="X35" i="25"/>
  <c r="X15" i="25"/>
  <c r="X5" i="25"/>
  <c r="X4" i="25"/>
  <c r="X36" i="25"/>
  <c r="X44" i="25"/>
  <c r="X19" i="25"/>
  <c r="X41" i="25"/>
  <c r="X53" i="25"/>
  <c r="X56" i="25"/>
  <c r="X43" i="25"/>
  <c r="X34" i="25"/>
  <c r="X64" i="25"/>
  <c r="X26" i="19"/>
  <c r="X18" i="19"/>
  <c r="X57" i="19"/>
  <c r="X52" i="19"/>
  <c r="X45" i="19"/>
  <c r="X11" i="25"/>
  <c r="X35" i="19"/>
  <c r="X73" i="19"/>
  <c r="X25" i="25"/>
  <c r="X66" i="25"/>
  <c r="X29" i="25"/>
  <c r="X72" i="25"/>
  <c r="X45" i="25"/>
  <c r="X10" i="25"/>
  <c r="X14" i="25"/>
  <c r="X54" i="25"/>
  <c r="X70" i="25"/>
  <c r="X14" i="19"/>
  <c r="X24" i="19"/>
  <c r="X15" i="19"/>
  <c r="X27" i="19"/>
  <c r="X68" i="19"/>
  <c r="X69" i="19"/>
  <c r="X49" i="25"/>
  <c r="X26" i="25"/>
  <c r="X57" i="25"/>
  <c r="X47" i="25"/>
  <c r="X33" i="25"/>
  <c r="X22" i="25"/>
  <c r="X67" i="25"/>
  <c r="X46" i="25"/>
  <c r="X55" i="25"/>
  <c r="X16" i="19"/>
  <c r="X6" i="19"/>
  <c r="X22" i="19"/>
  <c r="X11" i="19"/>
  <c r="X51" i="19"/>
  <c r="X65" i="19"/>
  <c r="X50" i="19"/>
  <c r="X46" i="19"/>
  <c r="X47" i="19"/>
  <c r="X23" i="25"/>
  <c r="X74" i="25"/>
  <c r="X21" i="25"/>
  <c r="X7" i="25"/>
  <c r="X58" i="25"/>
  <c r="X37" i="25"/>
  <c r="X63" i="19"/>
  <c r="X66" i="19"/>
  <c r="X20" i="25"/>
  <c r="X44" i="19"/>
  <c r="X8" i="25"/>
  <c r="X17" i="19"/>
  <c r="X30" i="19"/>
  <c r="X61" i="25"/>
  <c r="X4" i="19"/>
  <c r="X42" i="19"/>
  <c r="X61" i="19"/>
  <c r="X36" i="19"/>
  <c r="X65" i="25"/>
  <c r="X30" i="25"/>
  <c r="X28" i="19"/>
  <c r="X52" i="25"/>
  <c r="X28" i="25"/>
  <c r="Y28" i="34" s="1"/>
  <c r="X13" i="25"/>
  <c r="X68" i="25"/>
  <c r="X53" i="19"/>
  <c r="AC27" i="25"/>
  <c r="AC13" i="25"/>
  <c r="AD9" i="25"/>
  <c r="AD74" i="25"/>
  <c r="AD25" i="25"/>
  <c r="AC50" i="25"/>
  <c r="AD29" i="25"/>
  <c r="AD4" i="25"/>
  <c r="AC67" i="25"/>
  <c r="AD61" i="25"/>
  <c r="AD73" i="25"/>
  <c r="AC21" i="25"/>
  <c r="AD10" i="25"/>
  <c r="AC64" i="25"/>
  <c r="AD50" i="25"/>
  <c r="AD62" i="25"/>
  <c r="AD21" i="19"/>
  <c r="AD36" i="19"/>
  <c r="AD44" i="19"/>
  <c r="AD65" i="19"/>
  <c r="AD57" i="19"/>
  <c r="AD15" i="19"/>
  <c r="AC57" i="25"/>
  <c r="AC37" i="25"/>
  <c r="AC46" i="25"/>
  <c r="AD32" i="25"/>
  <c r="AD6" i="19"/>
  <c r="AD28" i="19"/>
  <c r="AD63" i="19"/>
  <c r="AD59" i="19"/>
  <c r="AD54" i="19"/>
  <c r="AD23" i="19"/>
  <c r="AD49" i="19"/>
  <c r="AD51" i="19"/>
  <c r="AD66" i="25"/>
  <c r="AC16" i="25"/>
  <c r="AC29" i="25"/>
  <c r="AD30" i="25"/>
  <c r="AC4" i="25"/>
  <c r="AD10" i="19"/>
  <c r="AD69" i="19"/>
  <c r="AD46" i="19"/>
  <c r="AD26" i="19"/>
  <c r="AD19" i="25"/>
  <c r="AC44" i="25"/>
  <c r="AD70" i="25"/>
  <c r="AD27" i="25"/>
  <c r="AD33" i="19"/>
  <c r="AD27" i="19"/>
  <c r="AD39" i="19"/>
  <c r="AC71" i="19"/>
  <c r="AD8" i="25"/>
  <c r="AD34" i="19"/>
  <c r="AD20" i="25"/>
  <c r="AD16" i="25"/>
  <c r="AC59" i="25"/>
  <c r="AD18" i="25"/>
  <c r="AD39" i="25"/>
  <c r="AC68" i="25"/>
  <c r="AD53" i="25"/>
  <c r="AD72" i="25"/>
  <c r="AD33" i="25"/>
  <c r="AD41" i="25"/>
  <c r="AD15" i="25"/>
  <c r="AD47" i="25"/>
  <c r="AC22" i="25"/>
  <c r="AC36" i="25"/>
  <c r="AD16" i="19"/>
  <c r="AD42" i="19"/>
  <c r="AD60" i="19"/>
  <c r="AD56" i="19"/>
  <c r="AC23" i="25"/>
  <c r="AD40" i="25"/>
  <c r="AD35" i="25"/>
  <c r="AC62" i="25"/>
  <c r="AC69" i="25"/>
  <c r="AC48" i="25"/>
  <c r="AD48" i="25"/>
  <c r="AD31" i="19"/>
  <c r="AD41" i="19"/>
  <c r="AD47" i="19"/>
  <c r="AD71" i="19"/>
  <c r="AD55" i="19"/>
  <c r="AD69" i="25"/>
  <c r="AC14" i="25"/>
  <c r="AC28" i="25"/>
  <c r="AC35" i="25"/>
  <c r="AD14" i="25"/>
  <c r="AD72" i="19"/>
  <c r="AD22" i="25"/>
  <c r="AD49" i="25"/>
  <c r="AC17" i="25"/>
  <c r="AD43" i="25"/>
  <c r="AD5" i="19"/>
  <c r="AD53" i="19"/>
  <c r="AD11" i="19"/>
  <c r="AD60" i="25"/>
  <c r="AD58" i="19"/>
  <c r="AD17" i="19"/>
  <c r="AC20" i="25"/>
  <c r="AD68" i="25"/>
  <c r="AC26" i="25"/>
  <c r="AD23" i="25"/>
  <c r="AD46" i="25"/>
  <c r="AC49" i="25"/>
  <c r="AC9" i="25"/>
  <c r="AC11" i="25"/>
  <c r="AD42" i="25"/>
  <c r="AC6" i="25"/>
  <c r="AC53" i="25"/>
  <c r="AC31" i="25"/>
  <c r="AD52" i="25"/>
  <c r="AC12" i="25"/>
  <c r="AD29" i="19"/>
  <c r="AC7" i="25"/>
  <c r="AD18" i="19"/>
  <c r="AD37" i="19"/>
  <c r="AD66" i="19"/>
  <c r="AD43" i="19"/>
  <c r="AC73" i="19"/>
  <c r="AD63" i="25"/>
  <c r="AC65" i="25"/>
  <c r="AC63" i="25"/>
  <c r="AC30" i="25"/>
  <c r="AD7" i="25"/>
  <c r="AD12" i="19"/>
  <c r="AD8" i="19"/>
  <c r="AD20" i="19"/>
  <c r="AC33" i="25"/>
  <c r="AD67" i="25"/>
  <c r="AD45" i="25"/>
  <c r="AD57" i="25"/>
  <c r="AC66" i="25"/>
  <c r="AD48" i="19"/>
  <c r="AD59" i="25"/>
  <c r="AC61" i="25"/>
  <c r="AD55" i="25"/>
  <c r="AD65" i="25"/>
  <c r="AC25" i="25"/>
  <c r="AD25" i="19"/>
  <c r="AD68" i="19"/>
  <c r="AD73" i="19"/>
  <c r="AC72" i="19"/>
  <c r="AC42" i="25"/>
  <c r="AD58" i="25"/>
  <c r="AD17" i="25"/>
  <c r="AD37" i="25"/>
  <c r="AD13" i="25"/>
  <c r="AC51" i="25"/>
  <c r="AD11" i="25"/>
  <c r="AC32" i="25"/>
  <c r="AC52" i="25"/>
  <c r="AC8" i="25"/>
  <c r="AD32" i="19"/>
  <c r="AC34" i="25"/>
  <c r="AC55" i="25"/>
  <c r="AC19" i="25"/>
  <c r="AD24" i="25"/>
  <c r="AD28" i="25"/>
  <c r="AC70" i="25"/>
  <c r="AC24" i="25"/>
  <c r="AD35" i="19"/>
  <c r="AD9" i="19"/>
  <c r="AD30" i="19"/>
  <c r="AD7" i="19"/>
  <c r="AD4" i="19"/>
  <c r="AD52" i="19"/>
  <c r="AD62" i="19"/>
  <c r="AD70" i="19"/>
  <c r="AD61" i="19"/>
  <c r="AD45" i="19"/>
  <c r="AD40" i="19"/>
  <c r="AD14" i="19"/>
  <c r="AD24" i="19"/>
  <c r="AC54" i="25"/>
  <c r="AC18" i="25"/>
  <c r="AC41" i="25"/>
  <c r="AC60" i="25"/>
  <c r="AD26" i="25"/>
  <c r="AD44" i="25"/>
  <c r="AC43" i="25"/>
  <c r="AD5" i="25"/>
  <c r="AD38" i="25"/>
  <c r="AC5" i="25"/>
  <c r="AD36" i="25"/>
  <c r="AC45" i="25"/>
  <c r="AC47" i="25"/>
  <c r="AD54" i="25"/>
  <c r="AD64" i="25"/>
  <c r="AD6" i="25"/>
  <c r="AC58" i="25"/>
  <c r="AD12" i="25"/>
  <c r="AD22" i="19"/>
  <c r="AD67" i="19"/>
  <c r="AD64" i="19"/>
  <c r="AD13" i="19"/>
  <c r="AC56" i="25"/>
  <c r="AD34" i="25"/>
  <c r="AC10" i="25"/>
  <c r="AC15" i="25"/>
  <c r="AD38" i="19"/>
  <c r="AD19" i="19"/>
  <c r="AD50" i="19"/>
  <c r="AD71" i="25"/>
  <c r="AD31" i="25"/>
  <c r="AD56" i="25"/>
  <c r="AD51" i="25"/>
  <c r="AD21" i="25"/>
  <c r="AK7" i="19"/>
  <c r="AC72" i="25"/>
  <c r="AK23" i="19"/>
  <c r="AK67" i="19"/>
  <c r="AK49" i="25"/>
  <c r="AK11" i="25"/>
  <c r="AJ11" i="34" s="1"/>
  <c r="AK43" i="19"/>
  <c r="AK51" i="19"/>
  <c r="AK65" i="25"/>
  <c r="AK29" i="25"/>
  <c r="BM29" i="25" s="1"/>
  <c r="AK69" i="19"/>
  <c r="AK15" i="25"/>
  <c r="AJ15" i="34" s="1"/>
  <c r="AK46" i="19"/>
  <c r="AK22" i="25"/>
  <c r="AJ22" i="34" s="1"/>
  <c r="AK25" i="25"/>
  <c r="AK67" i="25"/>
  <c r="AJ67" i="34" s="1"/>
  <c r="AK23" i="25"/>
  <c r="AK29" i="19"/>
  <c r="AK59" i="25"/>
  <c r="AI38" i="43"/>
  <c r="AN3" i="19"/>
  <c r="AA58" i="25"/>
  <c r="AA47" i="25"/>
  <c r="AA33" i="25"/>
  <c r="AA65" i="25"/>
  <c r="AA8" i="25"/>
  <c r="AA36" i="25"/>
  <c r="AA5" i="19"/>
  <c r="AA17" i="25"/>
  <c r="AA71" i="25"/>
  <c r="AA22" i="19"/>
  <c r="AA13" i="19"/>
  <c r="AA20" i="19"/>
  <c r="AA18" i="19"/>
  <c r="AA42" i="19"/>
  <c r="AA55" i="19"/>
  <c r="AA57" i="19"/>
  <c r="AA46" i="19"/>
  <c r="AA55" i="25"/>
  <c r="AA63" i="25"/>
  <c r="AA5" i="25"/>
  <c r="AA12" i="25"/>
  <c r="AA36" i="19"/>
  <c r="AA53" i="19"/>
  <c r="AA48" i="19"/>
  <c r="AA52" i="19"/>
  <c r="AA32" i="25"/>
  <c r="AA61" i="25"/>
  <c r="AA32" i="19"/>
  <c r="AA74" i="25"/>
  <c r="AA23" i="19"/>
  <c r="AA69" i="19"/>
  <c r="AA43" i="19"/>
  <c r="AA67" i="19"/>
  <c r="AA53" i="25"/>
  <c r="AA43" i="25"/>
  <c r="AA48" i="25"/>
  <c r="AA44" i="25"/>
  <c r="AA54" i="25"/>
  <c r="AA64" i="25"/>
  <c r="AA7" i="25"/>
  <c r="AA27" i="25"/>
  <c r="AA35" i="19"/>
  <c r="AA28" i="19"/>
  <c r="AA12" i="19"/>
  <c r="AA11" i="19"/>
  <c r="AA60" i="19"/>
  <c r="AA71" i="19"/>
  <c r="AA58" i="19"/>
  <c r="AA64" i="19"/>
  <c r="AA29" i="25"/>
  <c r="AA37" i="25"/>
  <c r="AA18" i="25"/>
  <c r="AA66" i="25"/>
  <c r="AA9" i="25"/>
  <c r="AA29" i="19"/>
  <c r="AA51" i="19"/>
  <c r="AA20" i="25"/>
  <c r="AA15" i="25"/>
  <c r="AA19" i="25"/>
  <c r="AA6" i="25"/>
  <c r="AA19" i="19"/>
  <c r="AA62" i="19"/>
  <c r="AA51" i="25"/>
  <c r="AA11" i="25"/>
  <c r="AA31" i="25"/>
  <c r="AA34" i="25"/>
  <c r="AA72" i="25"/>
  <c r="AA24" i="19"/>
  <c r="AA69" i="25"/>
  <c r="AA67" i="25"/>
  <c r="AA25" i="25"/>
  <c r="AA9" i="19"/>
  <c r="AA34" i="19"/>
  <c r="AA26" i="19"/>
  <c r="AA37" i="19"/>
  <c r="AA47" i="19"/>
  <c r="AA59" i="19"/>
  <c r="AA45" i="19"/>
  <c r="AA7" i="19"/>
  <c r="AA35" i="25"/>
  <c r="AA16" i="25"/>
  <c r="AA46" i="25"/>
  <c r="AA13" i="25"/>
  <c r="AA49" i="25"/>
  <c r="AA24" i="25"/>
  <c r="AA28" i="25"/>
  <c r="AA62" i="25"/>
  <c r="AA70" i="25"/>
  <c r="AA6" i="19"/>
  <c r="AA30" i="19"/>
  <c r="AA4" i="19"/>
  <c r="AA33" i="19"/>
  <c r="AA63" i="19"/>
  <c r="AA41" i="19"/>
  <c r="AA50" i="19"/>
  <c r="AA61" i="19"/>
  <c r="AA21" i="19"/>
  <c r="AA21" i="25"/>
  <c r="AA60" i="25"/>
  <c r="AA56" i="25"/>
  <c r="AA50" i="25"/>
  <c r="AA73" i="25"/>
  <c r="AA14" i="25"/>
  <c r="AA68" i="25"/>
  <c r="AA52" i="25"/>
  <c r="AA4" i="25"/>
  <c r="AA15" i="19"/>
  <c r="AA17" i="19"/>
  <c r="AA25" i="19"/>
  <c r="AA54" i="19"/>
  <c r="AA49" i="19"/>
  <c r="AA44" i="19"/>
  <c r="AA68" i="19"/>
  <c r="AA73" i="19"/>
  <c r="AA14" i="19"/>
  <c r="AA59" i="25"/>
  <c r="AA10" i="25"/>
  <c r="AA57" i="25"/>
  <c r="AA42" i="25"/>
  <c r="AA26" i="25"/>
  <c r="AA45" i="25"/>
  <c r="AA23" i="25"/>
  <c r="AA41" i="25"/>
  <c r="AA30" i="25"/>
  <c r="AA16" i="19"/>
  <c r="AA31" i="19"/>
  <c r="AA27" i="19"/>
  <c r="AA10" i="19"/>
  <c r="AA72" i="19"/>
  <c r="AA65" i="19"/>
  <c r="AA70" i="19"/>
  <c r="AA56" i="19"/>
  <c r="AA22" i="25"/>
  <c r="AA8" i="19"/>
  <c r="AA66" i="19"/>
  <c r="R10" i="19"/>
  <c r="R21" i="25"/>
  <c r="R4" i="19"/>
  <c r="R16" i="25"/>
  <c r="R48" i="25"/>
  <c r="R27" i="25"/>
  <c r="R68" i="25"/>
  <c r="R20" i="25"/>
  <c r="R7" i="25"/>
  <c r="R65" i="25"/>
  <c r="R63" i="25"/>
  <c r="R12" i="19"/>
  <c r="R28" i="19"/>
  <c r="R56" i="19"/>
  <c r="R34" i="25"/>
  <c r="R10" i="25"/>
  <c r="R36" i="25"/>
  <c r="R25" i="25"/>
  <c r="R11" i="25"/>
  <c r="R54" i="25"/>
  <c r="R26" i="25"/>
  <c r="R6" i="19"/>
  <c r="R19" i="19"/>
  <c r="R5" i="25"/>
  <c r="R32" i="19"/>
  <c r="R13" i="19"/>
  <c r="R61" i="19"/>
  <c r="R45" i="19"/>
  <c r="R72" i="25"/>
  <c r="R59" i="25"/>
  <c r="R33" i="25"/>
  <c r="R61" i="25"/>
  <c r="R56" i="25"/>
  <c r="R66" i="25"/>
  <c r="R15" i="19"/>
  <c r="R49" i="25"/>
  <c r="R18" i="19"/>
  <c r="R9" i="25"/>
  <c r="R36" i="19"/>
  <c r="R30" i="19"/>
  <c r="R46" i="19"/>
  <c r="R67" i="19"/>
  <c r="R49" i="19"/>
  <c r="R48" i="19"/>
  <c r="R14" i="19"/>
  <c r="R42" i="25"/>
  <c r="R62" i="25"/>
  <c r="R17" i="25"/>
  <c r="R60" i="25"/>
  <c r="R4" i="25"/>
  <c r="R19" i="25"/>
  <c r="S19" i="34" s="1"/>
  <c r="R20" i="19"/>
  <c r="R51" i="25"/>
  <c r="R24" i="19"/>
  <c r="R69" i="25"/>
  <c r="R31" i="19"/>
  <c r="R50" i="19"/>
  <c r="R57" i="19"/>
  <c r="R47" i="19"/>
  <c r="R71" i="19"/>
  <c r="R62" i="19"/>
  <c r="R5" i="19"/>
  <c r="R51" i="19"/>
  <c r="R42" i="19"/>
  <c r="R29" i="19"/>
  <c r="R22" i="19"/>
  <c r="R30" i="25"/>
  <c r="R58" i="25"/>
  <c r="R46" i="25"/>
  <c r="R57" i="25"/>
  <c r="R55" i="25"/>
  <c r="R8" i="25"/>
  <c r="R37" i="25"/>
  <c r="R64" i="25"/>
  <c r="R31" i="25"/>
  <c r="R11" i="19"/>
  <c r="R25" i="19"/>
  <c r="R44" i="19"/>
  <c r="R43" i="19"/>
  <c r="R69" i="19"/>
  <c r="R21" i="19"/>
  <c r="R41" i="19"/>
  <c r="R7" i="19"/>
  <c r="R17" i="19"/>
  <c r="R23" i="25"/>
  <c r="R53" i="25"/>
  <c r="R13" i="25"/>
  <c r="R73" i="25"/>
  <c r="R35" i="25"/>
  <c r="R9" i="19"/>
  <c r="R29" i="25"/>
  <c r="R22" i="25"/>
  <c r="R71" i="25"/>
  <c r="R8" i="19"/>
  <c r="R37" i="19"/>
  <c r="R60" i="19"/>
  <c r="R59" i="19"/>
  <c r="R65" i="19"/>
  <c r="R70" i="25"/>
  <c r="R47" i="25"/>
  <c r="R24" i="25"/>
  <c r="R28" i="25"/>
  <c r="R43" i="25"/>
  <c r="R74" i="25"/>
  <c r="R18" i="25"/>
  <c r="R14" i="25"/>
  <c r="R44" i="25"/>
  <c r="R16" i="19"/>
  <c r="R27" i="19"/>
  <c r="R58" i="19"/>
  <c r="R70" i="19"/>
  <c r="R52" i="25"/>
  <c r="R12" i="25"/>
  <c r="R45" i="25"/>
  <c r="R50" i="25"/>
  <c r="R41" i="25"/>
  <c r="R15" i="25"/>
  <c r="R32" i="25"/>
  <c r="R67" i="25"/>
  <c r="R6" i="25"/>
  <c r="R35" i="19"/>
  <c r="R23" i="19"/>
  <c r="R63" i="19"/>
  <c r="R68" i="19"/>
  <c r="R53" i="19"/>
  <c r="R73" i="19"/>
  <c r="R66" i="19"/>
  <c r="R33" i="19"/>
  <c r="R54" i="19"/>
  <c r="R55" i="19"/>
  <c r="R34" i="19"/>
  <c r="R64" i="19"/>
  <c r="R72" i="19"/>
  <c r="R52" i="19"/>
  <c r="R26" i="19"/>
  <c r="AK53" i="25"/>
  <c r="AK66" i="19"/>
  <c r="AK34" i="25"/>
  <c r="AJ34" i="34" s="1"/>
  <c r="AK37" i="19"/>
  <c r="AK45" i="25"/>
  <c r="AK42" i="19"/>
  <c r="AK72" i="25"/>
  <c r="AJ72" i="34" s="1"/>
  <c r="AK62" i="25"/>
  <c r="AJ62" i="34" s="1"/>
  <c r="AK5" i="25"/>
  <c r="AJ5" i="34" s="1"/>
  <c r="AK60" i="19"/>
  <c r="AK58" i="25"/>
  <c r="AJ58" i="34" s="1"/>
  <c r="AK57" i="25"/>
  <c r="BM57" i="25" s="1"/>
  <c r="AK50" i="25"/>
  <c r="AK35" i="19"/>
  <c r="AK33" i="19"/>
  <c r="AK40" i="19"/>
  <c r="AK54" i="19"/>
  <c r="AK6" i="25"/>
  <c r="AJ6" i="34" s="1"/>
  <c r="AK57" i="19"/>
  <c r="AK26" i="25"/>
  <c r="AK7" i="25"/>
  <c r="AJ7" i="34" s="1"/>
  <c r="AK38" i="19"/>
  <c r="AK31" i="25"/>
  <c r="AJ31" i="34" s="1"/>
  <c r="I73" i="25"/>
  <c r="I35" i="25"/>
  <c r="I63" i="25"/>
  <c r="I60" i="25"/>
  <c r="I54" i="25"/>
  <c r="I5" i="25"/>
  <c r="I52" i="25"/>
  <c r="I20" i="19"/>
  <c r="I46" i="19"/>
  <c r="I61" i="19"/>
  <c r="I50" i="19"/>
  <c r="I41" i="19"/>
  <c r="I36" i="19"/>
  <c r="I10" i="19"/>
  <c r="I23" i="19"/>
  <c r="I18" i="19"/>
  <c r="I49" i="25"/>
  <c r="I34" i="25"/>
  <c r="I41" i="25"/>
  <c r="I53" i="25"/>
  <c r="I8" i="19"/>
  <c r="I28" i="19"/>
  <c r="I22" i="19"/>
  <c r="I59" i="25"/>
  <c r="I66" i="25"/>
  <c r="I29" i="25"/>
  <c r="I50" i="25"/>
  <c r="I48" i="19"/>
  <c r="I24" i="19"/>
  <c r="I23" i="25"/>
  <c r="I27" i="25"/>
  <c r="I70" i="19"/>
  <c r="I72" i="19"/>
  <c r="I17" i="25"/>
  <c r="I37" i="25"/>
  <c r="I25" i="25"/>
  <c r="I65" i="25"/>
  <c r="I71" i="25"/>
  <c r="I15" i="25"/>
  <c r="I35" i="19"/>
  <c r="I53" i="19"/>
  <c r="I45" i="19"/>
  <c r="I56" i="19"/>
  <c r="I60" i="19"/>
  <c r="I37" i="19"/>
  <c r="I30" i="19"/>
  <c r="I9" i="19"/>
  <c r="I11" i="19"/>
  <c r="I29" i="19"/>
  <c r="I73" i="19"/>
  <c r="I31" i="25"/>
  <c r="I7" i="25"/>
  <c r="I61" i="25"/>
  <c r="I51" i="19"/>
  <c r="I47" i="19"/>
  <c r="I55" i="19"/>
  <c r="I4" i="19"/>
  <c r="I7" i="19"/>
  <c r="I43" i="25"/>
  <c r="I16" i="25"/>
  <c r="I10" i="25"/>
  <c r="I64" i="19"/>
  <c r="I24" i="25"/>
  <c r="I16" i="19"/>
  <c r="I32" i="19"/>
  <c r="I20" i="25"/>
  <c r="I33" i="25"/>
  <c r="I22" i="25"/>
  <c r="I13" i="25"/>
  <c r="I11" i="25"/>
  <c r="I55" i="25"/>
  <c r="I71" i="19"/>
  <c r="I68" i="25"/>
  <c r="I74" i="25"/>
  <c r="I8" i="25"/>
  <c r="I19" i="19"/>
  <c r="I52" i="19"/>
  <c r="I63" i="19"/>
  <c r="I44" i="19"/>
  <c r="I34" i="19"/>
  <c r="I14" i="19"/>
  <c r="I13" i="19"/>
  <c r="I19" i="25"/>
  <c r="I70" i="25"/>
  <c r="I12" i="25"/>
  <c r="I43" i="19"/>
  <c r="I31" i="19"/>
  <c r="I42" i="25"/>
  <c r="I64" i="25"/>
  <c r="I18" i="25"/>
  <c r="I46" i="25"/>
  <c r="I21" i="19"/>
  <c r="I54" i="19"/>
  <c r="I25" i="19"/>
  <c r="I5" i="19"/>
  <c r="I32" i="25"/>
  <c r="I49" i="19"/>
  <c r="I15" i="19"/>
  <c r="I36" i="25"/>
  <c r="I67" i="25"/>
  <c r="I69" i="25"/>
  <c r="I21" i="25"/>
  <c r="I57" i="25"/>
  <c r="I48" i="25"/>
  <c r="I62" i="25"/>
  <c r="I30" i="25"/>
  <c r="I28" i="25"/>
  <c r="I59" i="19"/>
  <c r="I68" i="19"/>
  <c r="I66" i="19"/>
  <c r="I58" i="19"/>
  <c r="I65" i="19"/>
  <c r="I12" i="19"/>
  <c r="I27" i="19"/>
  <c r="I47" i="25"/>
  <c r="I56" i="25"/>
  <c r="I4" i="25"/>
  <c r="I14" i="25"/>
  <c r="I44" i="25"/>
  <c r="I45" i="25"/>
  <c r="I51" i="25"/>
  <c r="I72" i="25"/>
  <c r="I69" i="19"/>
  <c r="I67" i="19"/>
  <c r="I42" i="19"/>
  <c r="I57" i="19"/>
  <c r="I17" i="19"/>
  <c r="I33" i="19"/>
  <c r="I26" i="19"/>
  <c r="I6" i="25"/>
  <c r="I9" i="25"/>
  <c r="I58" i="25"/>
  <c r="I26" i="25"/>
  <c r="I62" i="19"/>
  <c r="I6" i="19"/>
  <c r="V9" i="19"/>
  <c r="V20" i="25"/>
  <c r="V21" i="25"/>
  <c r="V27" i="25"/>
  <c r="V6" i="25"/>
  <c r="V57" i="25"/>
  <c r="V44" i="25"/>
  <c r="V25" i="25"/>
  <c r="V19" i="25"/>
  <c r="V43" i="25"/>
  <c r="V8" i="19"/>
  <c r="W8" i="73" s="1"/>
  <c r="V22" i="19"/>
  <c r="V50" i="19"/>
  <c r="V58" i="19"/>
  <c r="V57" i="19"/>
  <c r="V47" i="19"/>
  <c r="V18" i="19"/>
  <c r="V69" i="19"/>
  <c r="V73" i="19"/>
  <c r="V34" i="25"/>
  <c r="V32" i="25"/>
  <c r="V72" i="25"/>
  <c r="V12" i="25"/>
  <c r="V30" i="25"/>
  <c r="V28" i="25"/>
  <c r="V45" i="25"/>
  <c r="V55" i="25"/>
  <c r="V65" i="25"/>
  <c r="V54" i="25"/>
  <c r="V61" i="25"/>
  <c r="V19" i="19"/>
  <c r="V6" i="19"/>
  <c r="V17" i="19"/>
  <c r="V60" i="19"/>
  <c r="V63" i="19"/>
  <c r="V53" i="19"/>
  <c r="V67" i="19"/>
  <c r="V70" i="19"/>
  <c r="V34" i="19"/>
  <c r="V15" i="25"/>
  <c r="V36" i="25"/>
  <c r="V4" i="25"/>
  <c r="V59" i="25"/>
  <c r="V13" i="25"/>
  <c r="V14" i="19"/>
  <c r="V54" i="19"/>
  <c r="V61" i="19"/>
  <c r="V43" i="19"/>
  <c r="V8" i="25"/>
  <c r="V28" i="19"/>
  <c r="V15" i="19"/>
  <c r="V64" i="19"/>
  <c r="V62" i="19"/>
  <c r="V46" i="19"/>
  <c r="V24" i="19"/>
  <c r="V18" i="25"/>
  <c r="V52" i="25"/>
  <c r="V67" i="25"/>
  <c r="V23" i="19"/>
  <c r="V42" i="19"/>
  <c r="V11" i="19"/>
  <c r="V27" i="19"/>
  <c r="V33" i="25"/>
  <c r="V63" i="25"/>
  <c r="V50" i="25"/>
  <c r="V11" i="25"/>
  <c r="V70" i="25"/>
  <c r="V73" i="25"/>
  <c r="V74" i="25"/>
  <c r="V22" i="25"/>
  <c r="V20" i="19"/>
  <c r="V4" i="19"/>
  <c r="V5" i="19"/>
  <c r="V71" i="19"/>
  <c r="V55" i="19"/>
  <c r="V68" i="19"/>
  <c r="V52" i="19"/>
  <c r="V29" i="19"/>
  <c r="V14" i="25"/>
  <c r="V7" i="19"/>
  <c r="V60" i="25"/>
  <c r="V58" i="25"/>
  <c r="V37" i="25"/>
  <c r="V64" i="25"/>
  <c r="V5" i="25"/>
  <c r="V17" i="25"/>
  <c r="V26" i="25"/>
  <c r="V35" i="25"/>
  <c r="V25" i="19"/>
  <c r="V10" i="19"/>
  <c r="V12" i="19"/>
  <c r="V51" i="19"/>
  <c r="V72" i="19"/>
  <c r="V48" i="19"/>
  <c r="V45" i="19"/>
  <c r="V65" i="19"/>
  <c r="V30" i="19"/>
  <c r="V48" i="25"/>
  <c r="V49" i="25"/>
  <c r="V10" i="25"/>
  <c r="V46" i="25"/>
  <c r="V26" i="19"/>
  <c r="V53" i="25"/>
  <c r="V71" i="25"/>
  <c r="V69" i="25"/>
  <c r="V21" i="19"/>
  <c r="V16" i="19"/>
  <c r="V47" i="25"/>
  <c r="V56" i="25"/>
  <c r="V31" i="25"/>
  <c r="V68" i="25"/>
  <c r="V36" i="19"/>
  <c r="V59" i="19"/>
  <c r="V33" i="19"/>
  <c r="V42" i="25"/>
  <c r="V41" i="25"/>
  <c r="V66" i="25"/>
  <c r="V16" i="25"/>
  <c r="V51" i="25"/>
  <c r="V24" i="25"/>
  <c r="V29" i="25"/>
  <c r="V62" i="25"/>
  <c r="V35" i="19"/>
  <c r="V13" i="19"/>
  <c r="V32" i="19"/>
  <c r="V49" i="19"/>
  <c r="V56" i="19"/>
  <c r="V66" i="19"/>
  <c r="V31" i="19"/>
  <c r="V23" i="25"/>
  <c r="V41" i="19"/>
  <c r="V37" i="19"/>
  <c r="V9" i="25"/>
  <c r="V7" i="25"/>
  <c r="V44" i="19"/>
  <c r="AE25" i="25"/>
  <c r="AE23" i="25"/>
  <c r="AE6" i="25"/>
  <c r="AE40" i="25"/>
  <c r="AE74" i="25"/>
  <c r="AE16" i="25"/>
  <c r="AE7" i="25"/>
  <c r="AE43" i="25"/>
  <c r="AE19" i="19"/>
  <c r="AE32" i="19"/>
  <c r="AE61" i="19"/>
  <c r="AE68" i="19"/>
  <c r="AE50" i="19"/>
  <c r="AE59" i="19"/>
  <c r="AE8" i="19"/>
  <c r="AE21" i="19"/>
  <c r="AE68" i="25"/>
  <c r="AE46" i="19"/>
  <c r="AE69" i="19"/>
  <c r="AE9" i="19"/>
  <c r="AE47" i="25"/>
  <c r="AE73" i="25"/>
  <c r="AE37" i="25"/>
  <c r="AE57" i="19"/>
  <c r="AE60" i="19"/>
  <c r="AE34" i="19"/>
  <c r="AE55" i="25"/>
  <c r="AE29" i="25"/>
  <c r="AE55" i="19"/>
  <c r="AE22" i="19"/>
  <c r="AE57" i="25"/>
  <c r="AE13" i="25"/>
  <c r="AE53" i="25"/>
  <c r="AE72" i="25"/>
  <c r="AE11" i="25"/>
  <c r="AE63" i="25"/>
  <c r="AE18" i="25"/>
  <c r="AE9" i="25"/>
  <c r="AE11" i="19"/>
  <c r="AE20" i="19"/>
  <c r="AE39" i="19"/>
  <c r="AE48" i="19"/>
  <c r="AE71" i="19"/>
  <c r="AE72" i="19"/>
  <c r="AE28" i="19"/>
  <c r="AE31" i="19"/>
  <c r="AE51" i="25"/>
  <c r="AE12" i="19"/>
  <c r="AE17" i="25"/>
  <c r="AE29" i="19"/>
  <c r="AE70" i="19"/>
  <c r="AE8" i="25"/>
  <c r="AE31" i="25"/>
  <c r="AE58" i="19"/>
  <c r="AE64" i="25"/>
  <c r="AE54" i="25"/>
  <c r="AE71" i="25"/>
  <c r="AE34" i="25"/>
  <c r="AE49" i="25"/>
  <c r="AE39" i="25"/>
  <c r="AE59" i="25"/>
  <c r="AE26" i="25"/>
  <c r="AE67" i="25"/>
  <c r="AE65" i="25"/>
  <c r="AE37" i="19"/>
  <c r="AE36" i="19"/>
  <c r="AE40" i="19"/>
  <c r="AE51" i="19"/>
  <c r="AE56" i="19"/>
  <c r="AE54" i="19"/>
  <c r="AE25" i="19"/>
  <c r="AE7" i="19"/>
  <c r="AE27" i="19"/>
  <c r="AE14" i="25"/>
  <c r="AE66" i="25"/>
  <c r="AE20" i="25"/>
  <c r="AE36" i="25"/>
  <c r="AE5" i="25"/>
  <c r="AE46" i="25"/>
  <c r="AE30" i="25"/>
  <c r="AE41" i="25"/>
  <c r="AE35" i="25"/>
  <c r="AE42" i="25"/>
  <c r="AE22" i="25"/>
  <c r="AE6" i="19"/>
  <c r="AE49" i="19"/>
  <c r="AE53" i="19"/>
  <c r="AE45" i="19"/>
  <c r="AE62" i="19"/>
  <c r="AE63" i="19"/>
  <c r="AE5" i="19"/>
  <c r="AE10" i="19"/>
  <c r="AE18" i="19"/>
  <c r="AE33" i="19"/>
  <c r="AE67" i="19"/>
  <c r="AE64" i="19"/>
  <c r="AE13" i="19"/>
  <c r="AE26" i="19"/>
  <c r="AE10" i="25"/>
  <c r="AE56" i="25"/>
  <c r="AE38" i="25"/>
  <c r="AE47" i="19"/>
  <c r="AE52" i="19"/>
  <c r="AE61" i="25"/>
  <c r="AE15" i="25"/>
  <c r="AE62" i="25"/>
  <c r="AE24" i="19"/>
  <c r="AE65" i="19"/>
  <c r="AE52" i="25"/>
  <c r="AE45" i="25"/>
  <c r="AE69" i="25"/>
  <c r="AE16" i="19"/>
  <c r="AE73" i="19"/>
  <c r="AE35" i="19"/>
  <c r="AE33" i="25"/>
  <c r="AE50" i="25"/>
  <c r="AE70" i="25"/>
  <c r="AE27" i="25"/>
  <c r="AE44" i="25"/>
  <c r="AE48" i="25"/>
  <c r="AE58" i="25"/>
  <c r="AE60" i="25"/>
  <c r="AE4" i="25"/>
  <c r="AE24" i="25"/>
  <c r="AE44" i="19"/>
  <c r="AE43" i="19"/>
  <c r="AE17" i="19"/>
  <c r="AE12" i="25"/>
  <c r="AE28" i="25"/>
  <c r="AE23" i="19"/>
  <c r="AE66" i="19"/>
  <c r="AE41" i="19"/>
  <c r="AE4" i="19"/>
  <c r="AE32" i="25"/>
  <c r="AE30" i="19"/>
  <c r="AE38" i="19"/>
  <c r="AE15" i="19"/>
  <c r="AE21" i="25"/>
  <c r="AE19" i="25"/>
  <c r="AE14" i="19"/>
  <c r="AE42" i="19"/>
  <c r="BP38" i="23"/>
  <c r="AI121" i="49"/>
  <c r="AI129" i="49" s="1"/>
  <c r="BP32" i="23"/>
  <c r="BP54" i="23"/>
  <c r="BP15" i="23"/>
  <c r="BP53" i="23"/>
  <c r="AJ123" i="46"/>
  <c r="AJ96" i="46"/>
  <c r="AJ108" i="46"/>
  <c r="BP21" i="23"/>
  <c r="BP11" i="23"/>
  <c r="AN11" i="24"/>
  <c r="AN11" i="25" s="1"/>
  <c r="AJ37" i="56"/>
  <c r="BP10" i="23"/>
  <c r="BP5" i="23"/>
  <c r="BP36" i="23"/>
  <c r="BP12" i="23"/>
  <c r="AJ119" i="49"/>
  <c r="AJ127" i="49" s="1"/>
  <c r="AJ66" i="49"/>
  <c r="AJ79" i="49"/>
  <c r="BP31" i="23"/>
  <c r="BP34" i="23"/>
  <c r="AN22" i="24"/>
  <c r="AN22" i="25" s="1"/>
  <c r="BP40" i="23"/>
  <c r="BP9" i="23"/>
  <c r="AN20" i="24"/>
  <c r="AN20" i="25" s="1"/>
  <c r="BP55" i="23"/>
  <c r="AK67" i="30"/>
  <c r="AK52" i="30"/>
  <c r="AL63" i="51"/>
  <c r="AL56" i="51"/>
  <c r="AK11" i="30"/>
  <c r="AK45" i="30"/>
  <c r="AK43" i="30"/>
  <c r="AK60" i="30"/>
  <c r="AL39" i="51"/>
  <c r="AL36" i="51"/>
  <c r="AK55" i="30"/>
  <c r="AK38" i="30"/>
  <c r="AL30" i="51"/>
  <c r="AL46" i="51"/>
  <c r="AL4" i="51"/>
  <c r="AL52" i="51"/>
  <c r="AL60" i="51"/>
  <c r="AM44" i="25"/>
  <c r="AL44" i="51"/>
  <c r="AM12" i="25"/>
  <c r="AL12" i="51"/>
  <c r="AM69" i="25"/>
  <c r="AL69" i="51"/>
  <c r="AL73" i="51"/>
  <c r="AN29" i="25"/>
  <c r="AL19" i="51"/>
  <c r="AN19" i="25"/>
  <c r="AL72" i="51"/>
  <c r="AL29" i="51"/>
  <c r="AL33" i="51"/>
  <c r="AL50" i="51"/>
  <c r="AM63" i="25"/>
  <c r="AL41" i="51"/>
  <c r="BO28" i="24"/>
  <c r="BO32" i="24"/>
  <c r="AN32" i="25"/>
  <c r="AN8" i="25"/>
  <c r="AL42" i="51"/>
  <c r="AL66" i="51"/>
  <c r="AM7" i="25"/>
  <c r="AL7" i="51"/>
  <c r="AL65" i="51"/>
  <c r="AL31" i="51"/>
  <c r="AL14" i="51"/>
  <c r="AM25" i="25"/>
  <c r="AL25" i="51"/>
  <c r="AL27" i="51"/>
  <c r="AN27" i="25"/>
  <c r="AL37" i="51"/>
  <c r="AL5" i="51"/>
  <c r="AL24" i="51"/>
  <c r="AM60" i="25"/>
  <c r="AL71" i="51"/>
  <c r="BO59" i="24"/>
  <c r="AL62" i="51"/>
  <c r="AM27" i="25"/>
  <c r="AL55" i="51"/>
  <c r="AL40" i="51"/>
  <c r="AL9" i="51"/>
  <c r="AL51" i="51"/>
  <c r="AL8" i="51"/>
  <c r="AN50" i="25"/>
  <c r="AL15" i="51"/>
  <c r="AL45" i="51"/>
  <c r="AL16" i="51"/>
  <c r="AL53" i="51"/>
  <c r="AL10" i="51"/>
  <c r="AL26" i="51"/>
  <c r="AM23" i="25"/>
  <c r="AL23" i="51"/>
  <c r="AL34" i="51"/>
  <c r="AL28" i="51"/>
  <c r="AL59" i="51"/>
  <c r="AN28" i="25"/>
  <c r="AL13" i="51"/>
  <c r="AL48" i="51"/>
  <c r="AK24" i="30"/>
  <c r="AK41" i="30"/>
  <c r="AK42" i="30"/>
  <c r="AK20" i="30"/>
  <c r="AM21" i="19"/>
  <c r="AN26" i="25"/>
  <c r="BO48" i="24"/>
  <c r="BO73" i="24"/>
  <c r="BN51" i="17"/>
  <c r="AM51" i="19"/>
  <c r="BN34" i="17"/>
  <c r="AM34" i="19"/>
  <c r="AM21" i="25"/>
  <c r="BO61" i="24"/>
  <c r="AN48" i="25"/>
  <c r="AN65" i="25"/>
  <c r="BN56" i="17"/>
  <c r="AM56" i="19"/>
  <c r="BN73" i="17"/>
  <c r="AM73" i="19"/>
  <c r="AM55" i="25"/>
  <c r="AN61" i="25"/>
  <c r="BO62" i="24"/>
  <c r="BO29" i="24"/>
  <c r="AM24" i="19"/>
  <c r="BN36" i="17"/>
  <c r="AM36" i="19"/>
  <c r="AM46" i="25"/>
  <c r="AN31" i="25"/>
  <c r="BO7" i="24"/>
  <c r="AN30" i="25"/>
  <c r="BN45" i="17"/>
  <c r="AM45" i="19"/>
  <c r="BN39" i="17"/>
  <c r="AM39" i="19"/>
  <c r="BO72" i="24"/>
  <c r="AN34" i="25"/>
  <c r="AM39" i="25"/>
  <c r="AM13" i="19"/>
  <c r="AM4" i="19"/>
  <c r="BO8" i="24"/>
  <c r="AN16" i="25"/>
  <c r="AN53" i="25"/>
  <c r="AM42" i="25"/>
  <c r="BN44" i="17"/>
  <c r="AM44" i="19"/>
  <c r="BN63" i="17"/>
  <c r="AM63" i="19"/>
  <c r="BN64" i="17"/>
  <c r="AM64" i="19"/>
  <c r="AN52" i="25"/>
  <c r="AN9" i="25"/>
  <c r="BN50" i="17"/>
  <c r="AM50" i="19"/>
  <c r="AM12" i="19"/>
  <c r="AM31" i="19"/>
  <c r="AM56" i="25"/>
  <c r="BO24" i="24"/>
  <c r="AN37" i="25"/>
  <c r="AN46" i="25"/>
  <c r="AM29" i="19"/>
  <c r="BN43" i="17"/>
  <c r="AM43" i="19"/>
  <c r="BN41" i="17"/>
  <c r="AM41" i="19"/>
  <c r="AM71" i="25"/>
  <c r="AN64" i="25"/>
  <c r="AN47" i="25"/>
  <c r="AM28" i="19"/>
  <c r="AM11" i="19"/>
  <c r="BN71" i="17"/>
  <c r="AM71" i="19"/>
  <c r="AM66" i="25"/>
  <c r="BO10" i="24"/>
  <c r="BN40" i="17"/>
  <c r="AM40" i="19"/>
  <c r="AN63" i="25"/>
  <c r="AN35" i="25"/>
  <c r="AM27" i="19"/>
  <c r="BN37" i="17"/>
  <c r="AM37" i="19"/>
  <c r="AM31" i="25"/>
  <c r="BN55" i="17"/>
  <c r="AM55" i="19"/>
  <c r="BO26" i="24"/>
  <c r="AM26" i="19"/>
  <c r="BN49" i="17"/>
  <c r="AM49" i="19"/>
  <c r="BN66" i="17"/>
  <c r="AM66" i="19"/>
  <c r="AM50" i="25"/>
  <c r="AM19" i="25"/>
  <c r="BN33" i="17"/>
  <c r="AM33" i="19"/>
  <c r="AM14" i="19"/>
  <c r="AM25" i="19"/>
  <c r="BN70" i="17"/>
  <c r="AM70" i="19"/>
  <c r="BN62" i="17"/>
  <c r="AM62" i="19"/>
  <c r="AM18" i="19"/>
  <c r="BO44" i="24"/>
  <c r="AN40" i="25"/>
  <c r="AN66" i="25"/>
  <c r="AN13" i="25"/>
  <c r="AN54" i="25"/>
  <c r="AN57" i="25"/>
  <c r="BO23" i="24"/>
  <c r="AM22" i="19"/>
  <c r="AM16" i="19"/>
  <c r="AM30" i="19"/>
  <c r="BN54" i="17"/>
  <c r="AM54" i="19"/>
  <c r="BN65" i="17"/>
  <c r="AM65" i="19"/>
  <c r="BO13" i="24"/>
  <c r="AN72" i="25"/>
  <c r="AN51" i="25"/>
  <c r="BN60" i="17"/>
  <c r="AM60" i="19"/>
  <c r="BN42" i="17"/>
  <c r="AM42" i="19"/>
  <c r="BN38" i="17"/>
  <c r="AM38" i="19"/>
  <c r="AN18" i="25"/>
  <c r="AM52" i="25"/>
  <c r="AM8" i="19"/>
  <c r="BO69" i="24"/>
  <c r="AN38" i="25"/>
  <c r="AN41" i="25"/>
  <c r="BN61" i="17"/>
  <c r="AM61" i="19"/>
  <c r="AM9" i="19"/>
  <c r="BN9" i="17"/>
  <c r="AM5" i="19"/>
  <c r="AN67" i="25"/>
  <c r="BO6" i="24"/>
  <c r="BO60" i="24"/>
  <c r="BO70" i="24"/>
  <c r="AN69" i="25"/>
  <c r="AN55" i="25"/>
  <c r="AN58" i="25"/>
  <c r="BN59" i="17"/>
  <c r="AM59" i="19"/>
  <c r="BN69" i="17"/>
  <c r="AM69" i="19"/>
  <c r="BN5" i="17"/>
  <c r="BN35" i="17"/>
  <c r="AM35" i="19"/>
  <c r="AM36" i="25"/>
  <c r="BN48" i="17"/>
  <c r="AM48" i="19"/>
  <c r="BO15" i="24"/>
  <c r="AM17" i="19"/>
  <c r="BO25" i="24"/>
  <c r="BO27" i="24"/>
  <c r="AN12" i="25"/>
  <c r="AN49" i="25"/>
  <c r="AN33" i="25"/>
  <c r="BO5" i="24"/>
  <c r="BN58" i="17"/>
  <c r="AM58" i="19"/>
  <c r="BN68" i="17"/>
  <c r="AM68" i="19"/>
  <c r="AM23" i="19"/>
  <c r="AM15" i="19"/>
  <c r="BN46" i="17"/>
  <c r="AM46" i="19"/>
  <c r="AN60" i="25"/>
  <c r="AN42" i="25"/>
  <c r="AN15" i="25"/>
  <c r="AN71" i="25"/>
  <c r="AN39" i="25"/>
  <c r="BO36" i="24"/>
  <c r="AM20" i="19"/>
  <c r="BN72" i="17"/>
  <c r="AM72" i="19"/>
  <c r="AK48" i="30"/>
  <c r="BO45" i="24"/>
  <c r="AM32" i="19"/>
  <c r="AM62" i="25"/>
  <c r="AN68" i="25"/>
  <c r="BN57" i="17"/>
  <c r="AM57" i="19"/>
  <c r="AM7" i="19"/>
  <c r="AM10" i="19"/>
  <c r="AN44" i="25"/>
  <c r="BN47" i="17"/>
  <c r="AM47" i="19"/>
  <c r="AN43" i="25"/>
  <c r="AM19" i="19"/>
  <c r="AM6" i="19"/>
  <c r="BN52" i="17"/>
  <c r="AM52" i="19"/>
  <c r="AN17" i="25"/>
  <c r="AM11" i="25"/>
  <c r="BN53" i="17"/>
  <c r="AM53" i="19"/>
  <c r="BN67" i="17"/>
  <c r="AM67" i="19"/>
  <c r="AM30" i="25"/>
  <c r="AM14" i="25"/>
  <c r="AM37" i="25"/>
  <c r="BO41" i="24"/>
  <c r="AN5" i="25"/>
  <c r="BO51" i="24"/>
  <c r="BO71" i="24"/>
  <c r="BO38" i="24"/>
  <c r="BO58" i="24"/>
  <c r="BO33" i="24"/>
  <c r="BO46" i="24"/>
  <c r="BO68" i="24"/>
  <c r="BO50" i="24"/>
  <c r="BO55" i="24"/>
  <c r="BO9" i="24"/>
  <c r="BO56" i="24"/>
  <c r="AM4" i="25"/>
  <c r="BO66" i="24"/>
  <c r="BO67" i="24"/>
  <c r="AN70" i="25"/>
  <c r="AN24" i="25"/>
  <c r="BO39" i="24"/>
  <c r="BO42" i="24"/>
  <c r="AK58" i="30"/>
  <c r="BN31" i="17"/>
  <c r="BO43" i="24"/>
  <c r="AM33" i="25"/>
  <c r="AK44" i="30"/>
  <c r="AK62" i="30"/>
  <c r="BO57" i="24"/>
  <c r="AK69" i="30"/>
  <c r="AK37" i="30"/>
  <c r="AK57" i="30"/>
  <c r="BO52" i="24"/>
  <c r="AK40" i="30"/>
  <c r="AK65" i="30"/>
  <c r="AK71" i="30"/>
  <c r="AK22" i="30"/>
  <c r="AK26" i="30"/>
  <c r="AN23" i="25"/>
  <c r="BO63" i="24"/>
  <c r="BO64" i="24"/>
  <c r="AK72" i="30"/>
  <c r="AK32" i="30"/>
  <c r="AK25" i="30"/>
  <c r="BO12" i="24"/>
  <c r="BO17" i="24"/>
  <c r="AN20" i="17"/>
  <c r="BO20" i="17" s="1"/>
  <c r="AN27" i="17"/>
  <c r="BO27" i="17" s="1"/>
  <c r="AN68" i="17"/>
  <c r="AO68" i="24" s="1"/>
  <c r="AN11" i="17"/>
  <c r="BO11" i="17" s="1"/>
  <c r="AN43" i="17"/>
  <c r="AO43" i="24" s="1"/>
  <c r="AN39" i="17"/>
  <c r="AO39" i="24" s="1"/>
  <c r="AN71" i="17"/>
  <c r="AO71" i="24" s="1"/>
  <c r="AO3" i="17"/>
  <c r="AN8" i="17"/>
  <c r="BO8" i="17" s="1"/>
  <c r="AN33" i="17"/>
  <c r="AO33" i="24" s="1"/>
  <c r="AN16" i="17"/>
  <c r="BO16" i="17" s="1"/>
  <c r="AN6" i="17"/>
  <c r="BO6" i="17" s="1"/>
  <c r="AN46" i="17"/>
  <c r="AO46" i="24" s="1"/>
  <c r="AM46" i="51" s="1"/>
  <c r="AN12" i="17"/>
  <c r="BO12" i="17" s="1"/>
  <c r="AN52" i="17"/>
  <c r="AO52" i="24" s="1"/>
  <c r="AN51" i="17"/>
  <c r="AO51" i="24" s="1"/>
  <c r="AN41" i="17"/>
  <c r="AO41" i="24" s="1"/>
  <c r="AM41" i="51" s="1"/>
  <c r="AN60" i="17"/>
  <c r="AO60" i="24" s="1"/>
  <c r="AM60" i="51" s="1"/>
  <c r="AN25" i="17"/>
  <c r="BO25" i="17" s="1"/>
  <c r="AN47" i="17"/>
  <c r="AO47" i="24" s="1"/>
  <c r="AM47" i="51" s="1"/>
  <c r="AN22" i="17"/>
  <c r="BO22" i="17" s="1"/>
  <c r="AN5" i="17"/>
  <c r="BO5" i="17" s="1"/>
  <c r="AN65" i="17"/>
  <c r="AO65" i="24" s="1"/>
  <c r="AM65" i="51" s="1"/>
  <c r="AN30" i="17"/>
  <c r="BO30" i="17" s="1"/>
  <c r="AN28" i="17"/>
  <c r="BO28" i="17" s="1"/>
  <c r="AN38" i="17"/>
  <c r="AO38" i="24" s="1"/>
  <c r="AM38" i="51" s="1"/>
  <c r="AN14" i="17"/>
  <c r="BO14" i="17" s="1"/>
  <c r="AN62" i="17"/>
  <c r="AO62" i="24" s="1"/>
  <c r="AN35" i="17"/>
  <c r="AO35" i="24" s="1"/>
  <c r="AM35" i="51" s="1"/>
  <c r="AN10" i="17"/>
  <c r="BO10" i="17" s="1"/>
  <c r="AN56" i="17"/>
  <c r="AO56" i="24" s="1"/>
  <c r="AM56" i="51" s="1"/>
  <c r="AN54" i="17"/>
  <c r="AO54" i="24" s="1"/>
  <c r="AM54" i="51" s="1"/>
  <c r="AN7" i="17"/>
  <c r="BO7" i="17" s="1"/>
  <c r="AN50" i="17"/>
  <c r="AO50" i="24" s="1"/>
  <c r="AM50" i="51" s="1"/>
  <c r="AN37" i="17"/>
  <c r="AO37" i="24" s="1"/>
  <c r="AM37" i="51" s="1"/>
  <c r="AN23" i="17"/>
  <c r="BO23" i="17" s="1"/>
  <c r="AN48" i="17"/>
  <c r="AO48" i="24" s="1"/>
  <c r="AM48" i="51" s="1"/>
  <c r="AN63" i="17"/>
  <c r="AO63" i="24" s="1"/>
  <c r="AN64" i="17"/>
  <c r="AO64" i="24" s="1"/>
  <c r="AM64" i="51" s="1"/>
  <c r="AN49" i="17"/>
  <c r="AO49" i="24" s="1"/>
  <c r="AM49" i="51" s="1"/>
  <c r="AN4" i="17"/>
  <c r="BO4" i="17" s="1"/>
  <c r="AN67" i="17"/>
  <c r="AO67" i="24" s="1"/>
  <c r="AN42" i="17"/>
  <c r="AO42" i="24" s="1"/>
  <c r="AN18" i="17"/>
  <c r="BO18" i="17" s="1"/>
  <c r="AN59" i="17"/>
  <c r="AO59" i="24" s="1"/>
  <c r="AM59" i="51" s="1"/>
  <c r="AN32" i="17"/>
  <c r="BO32" i="17" s="1"/>
  <c r="AN57" i="17"/>
  <c r="AO57" i="24" s="1"/>
  <c r="AM57" i="51" s="1"/>
  <c r="AN21" i="17"/>
  <c r="BO21" i="17" s="1"/>
  <c r="AN58" i="17"/>
  <c r="AO58" i="24" s="1"/>
  <c r="AM58" i="51" s="1"/>
  <c r="AN44" i="17"/>
  <c r="AO44" i="24" s="1"/>
  <c r="AM44" i="51" s="1"/>
  <c r="AN19" i="17"/>
  <c r="BO19" i="17" s="1"/>
  <c r="AN40" i="17"/>
  <c r="AO40" i="24" s="1"/>
  <c r="AM40" i="51" s="1"/>
  <c r="AN15" i="17"/>
  <c r="BO15" i="17" s="1"/>
  <c r="AN34" i="17"/>
  <c r="AO34" i="24" s="1"/>
  <c r="AM34" i="51" s="1"/>
  <c r="AN72" i="17"/>
  <c r="AO72" i="24" s="1"/>
  <c r="AN45" i="17"/>
  <c r="AO45" i="24" s="1"/>
  <c r="AM45" i="51" s="1"/>
  <c r="AN13" i="17"/>
  <c r="BO13" i="17" s="1"/>
  <c r="AN24" i="17"/>
  <c r="BO24" i="17" s="1"/>
  <c r="AN36" i="17"/>
  <c r="AO36" i="24" s="1"/>
  <c r="AM36" i="51" s="1"/>
  <c r="AN26" i="17"/>
  <c r="BO26" i="17" s="1"/>
  <c r="AN61" i="17"/>
  <c r="AO61" i="24" s="1"/>
  <c r="AN9" i="17"/>
  <c r="AO9" i="24" s="1"/>
  <c r="BP9" i="24" s="1"/>
  <c r="AN70" i="17"/>
  <c r="AO70" i="24" s="1"/>
  <c r="AM70" i="51" s="1"/>
  <c r="AN53" i="17"/>
  <c r="AO53" i="24" s="1"/>
  <c r="AM53" i="51" s="1"/>
  <c r="AN69" i="17"/>
  <c r="AO69" i="24" s="1"/>
  <c r="AN55" i="17"/>
  <c r="AO55" i="24" s="1"/>
  <c r="AM55" i="51" s="1"/>
  <c r="AN17" i="17"/>
  <c r="BO17" i="17" s="1"/>
  <c r="AN29" i="17"/>
  <c r="BO29" i="17" s="1"/>
  <c r="AN31" i="17"/>
  <c r="BO31" i="17" s="1"/>
  <c r="AN73" i="17"/>
  <c r="AO73" i="24" s="1"/>
  <c r="AN66" i="17"/>
  <c r="AO66" i="24" s="1"/>
  <c r="AK59" i="30"/>
  <c r="BN32" i="17"/>
  <c r="AK10" i="30"/>
  <c r="BN25" i="17"/>
  <c r="AK73" i="30"/>
  <c r="AK31" i="30"/>
  <c r="AK46" i="30"/>
  <c r="BN10" i="17"/>
  <c r="BN6" i="17"/>
  <c r="AM74" i="17"/>
  <c r="AL50" i="30" s="1"/>
  <c r="AK51" i="30"/>
  <c r="AK29" i="30"/>
  <c r="BN26" i="17"/>
  <c r="AK13" i="30"/>
  <c r="BN29" i="17"/>
  <c r="BN17" i="17"/>
  <c r="AK23" i="30"/>
  <c r="BN4" i="17"/>
  <c r="AM74" i="24"/>
  <c r="AK19" i="30"/>
  <c r="BN13" i="17"/>
  <c r="BN23" i="17"/>
  <c r="BM74" i="17"/>
  <c r="AK49" i="30"/>
  <c r="AK34" i="30"/>
  <c r="AK17" i="30"/>
  <c r="AK47" i="30"/>
  <c r="AK30" i="30"/>
  <c r="AK53" i="30"/>
  <c r="AK54" i="30"/>
  <c r="AK35" i="30"/>
  <c r="BO54" i="24"/>
  <c r="BO49" i="24"/>
  <c r="BN19" i="17"/>
  <c r="AK39" i="30"/>
  <c r="AK64" i="30"/>
  <c r="AK8" i="30"/>
  <c r="AN25" i="25"/>
  <c r="BO35" i="24"/>
  <c r="BN8" i="17"/>
  <c r="AK12" i="30"/>
  <c r="BN28" i="17"/>
  <c r="BN12" i="17"/>
  <c r="BO47" i="24"/>
  <c r="AK27" i="30"/>
  <c r="AK15" i="30"/>
  <c r="AK61" i="30"/>
  <c r="AK33" i="30"/>
  <c r="AK68" i="30"/>
  <c r="AN6" i="25"/>
  <c r="AK4" i="30"/>
  <c r="BN27" i="17"/>
  <c r="AK36" i="30"/>
  <c r="AK7" i="30"/>
  <c r="AK18" i="30"/>
  <c r="BN30" i="17"/>
  <c r="BN7" i="17"/>
  <c r="AN7" i="25"/>
  <c r="BO16" i="24"/>
  <c r="AK6" i="30"/>
  <c r="BN18" i="17"/>
  <c r="AK14" i="30"/>
  <c r="BN15" i="17"/>
  <c r="AK5" i="30"/>
  <c r="BO53" i="24"/>
  <c r="AK16" i="30"/>
  <c r="AK28" i="30"/>
  <c r="BN14" i="17"/>
  <c r="AK50" i="30"/>
  <c r="BN24" i="17"/>
  <c r="AK63" i="30"/>
  <c r="BN16" i="17"/>
  <c r="AK9" i="30"/>
  <c r="AK56" i="30"/>
  <c r="AK74" i="30"/>
  <c r="AK21" i="30"/>
  <c r="BO14" i="24"/>
  <c r="BO34" i="24"/>
  <c r="AN73" i="25"/>
  <c r="BO30" i="24"/>
  <c r="AN56" i="25"/>
  <c r="AN14" i="25"/>
  <c r="BO31" i="24"/>
  <c r="AN10" i="25"/>
  <c r="AN62" i="25"/>
  <c r="BO18" i="24"/>
  <c r="BO19" i="24"/>
  <c r="BO65" i="24"/>
  <c r="AN45" i="25"/>
  <c r="AL45" i="34" s="1"/>
  <c r="BO40" i="24"/>
  <c r="BO37" i="24"/>
  <c r="BO74" i="23"/>
  <c r="AL58" i="25"/>
  <c r="BN58" i="24"/>
  <c r="AK58" i="51"/>
  <c r="AL42" i="25"/>
  <c r="BN42" i="24"/>
  <c r="AK42" i="51"/>
  <c r="BN46" i="24"/>
  <c r="AL46" i="25"/>
  <c r="AK46" i="51"/>
  <c r="AL26" i="25"/>
  <c r="BN26" i="24"/>
  <c r="AK26" i="51"/>
  <c r="AL9" i="25"/>
  <c r="BN9" i="24"/>
  <c r="AK9" i="51"/>
  <c r="AL48" i="25"/>
  <c r="BN48" i="24"/>
  <c r="AK48" i="51"/>
  <c r="AL15" i="25"/>
  <c r="AK15" i="51"/>
  <c r="BN15" i="24"/>
  <c r="AL61" i="25"/>
  <c r="BN61" i="24"/>
  <c r="AK61" i="51"/>
  <c r="AK65" i="51"/>
  <c r="AL65" i="25"/>
  <c r="BN65" i="24"/>
  <c r="AL43" i="25"/>
  <c r="BN43" i="24"/>
  <c r="AK43" i="51"/>
  <c r="AL47" i="25"/>
  <c r="BN47" i="24"/>
  <c r="AK47" i="51"/>
  <c r="AL5" i="25"/>
  <c r="BN5" i="24"/>
  <c r="AK5" i="51"/>
  <c r="AL18" i="25"/>
  <c r="AK18" i="51"/>
  <c r="BN18" i="24"/>
  <c r="AL25" i="25"/>
  <c r="BN25" i="24"/>
  <c r="AK25" i="51"/>
  <c r="AL72" i="25"/>
  <c r="BN72" i="24"/>
  <c r="AK72" i="51"/>
  <c r="AL29" i="25"/>
  <c r="BN29" i="24"/>
  <c r="AK29" i="51"/>
  <c r="BN35" i="24"/>
  <c r="AL35" i="25"/>
  <c r="AK35" i="51"/>
  <c r="AK34" i="51"/>
  <c r="AL34" i="25"/>
  <c r="BN34" i="24"/>
  <c r="AK27" i="51"/>
  <c r="AL27" i="25"/>
  <c r="BN27" i="24"/>
  <c r="AL10" i="25"/>
  <c r="AK10" i="51"/>
  <c r="BN10" i="24"/>
  <c r="AL31" i="25"/>
  <c r="AK31" i="51"/>
  <c r="BN31" i="24"/>
  <c r="AN4" i="25"/>
  <c r="AL38" i="25"/>
  <c r="AK38" i="51"/>
  <c r="BN38" i="24"/>
  <c r="AO74" i="23"/>
  <c r="BP74" i="23" s="1"/>
  <c r="AL49" i="25"/>
  <c r="BN49" i="24"/>
  <c r="AK49" i="51"/>
  <c r="AL8" i="25"/>
  <c r="BN8" i="24"/>
  <c r="AK8" i="51"/>
  <c r="AL69" i="25"/>
  <c r="AK69" i="51"/>
  <c r="BN69" i="24"/>
  <c r="AL21" i="25"/>
  <c r="AK21" i="51"/>
  <c r="BN21" i="24"/>
  <c r="AL20" i="25"/>
  <c r="AK20" i="51"/>
  <c r="BN20" i="24"/>
  <c r="AL7" i="25"/>
  <c r="AK7" i="51"/>
  <c r="BN7" i="24"/>
  <c r="AK11" i="51"/>
  <c r="AL11" i="25"/>
  <c r="BN11" i="24"/>
  <c r="AL13" i="25"/>
  <c r="BN13" i="24"/>
  <c r="AK13" i="51"/>
  <c r="BN19" i="24"/>
  <c r="AK19" i="51"/>
  <c r="AL19" i="25"/>
  <c r="AL4" i="25"/>
  <c r="BN4" i="24"/>
  <c r="AK4" i="51"/>
  <c r="AK39" i="51"/>
  <c r="AL39" i="25"/>
  <c r="BN39" i="24"/>
  <c r="AL64" i="25"/>
  <c r="BN64" i="24"/>
  <c r="AK64" i="51"/>
  <c r="AL56" i="25"/>
  <c r="AK56" i="51"/>
  <c r="BN56" i="24"/>
  <c r="AL17" i="25"/>
  <c r="AK17" i="51"/>
  <c r="BN17" i="24"/>
  <c r="AL71" i="25"/>
  <c r="BN71" i="24"/>
  <c r="AK71" i="51"/>
  <c r="AL33" i="25"/>
  <c r="BN33" i="24"/>
  <c r="AK33" i="51"/>
  <c r="AH121" i="49"/>
  <c r="AH129" i="49" s="1"/>
  <c r="BO4" i="24"/>
  <c r="BN51" i="24"/>
  <c r="AK51" i="51"/>
  <c r="AL51" i="25"/>
  <c r="AL74" i="24"/>
  <c r="BN74" i="23"/>
  <c r="AK54" i="51"/>
  <c r="AL54" i="25"/>
  <c r="BN54" i="24"/>
  <c r="BN28" i="24"/>
  <c r="AL28" i="25"/>
  <c r="AK28" i="51"/>
  <c r="BN6" i="24"/>
  <c r="AK6" i="51"/>
  <c r="AL6" i="25"/>
  <c r="AL67" i="25"/>
  <c r="BN67" i="24"/>
  <c r="AK67" i="51"/>
  <c r="BN14" i="24"/>
  <c r="AK14" i="51"/>
  <c r="AL14" i="25"/>
  <c r="BN55" i="24"/>
  <c r="AK55" i="51"/>
  <c r="AL55" i="25"/>
  <c r="AL73" i="25"/>
  <c r="AK73" i="51"/>
  <c r="BN73" i="24"/>
  <c r="AL37" i="25"/>
  <c r="BN37" i="24"/>
  <c r="AK37" i="51"/>
  <c r="AL23" i="25"/>
  <c r="BN23" i="24"/>
  <c r="AK23" i="51"/>
  <c r="AL30" i="25"/>
  <c r="AK30" i="51"/>
  <c r="BN30" i="24"/>
  <c r="AL50" i="25"/>
  <c r="BN50" i="24"/>
  <c r="AK50" i="51"/>
  <c r="AL16" i="25"/>
  <c r="AK16" i="51"/>
  <c r="BN16" i="24"/>
  <c r="BN62" i="24"/>
  <c r="AL62" i="25"/>
  <c r="AK62" i="51"/>
  <c r="AL22" i="25"/>
  <c r="AK22" i="51"/>
  <c r="BN22" i="24"/>
  <c r="BN12" i="24"/>
  <c r="AL12" i="25"/>
  <c r="AK12" i="51"/>
  <c r="AK53" i="51"/>
  <c r="AL53" i="25"/>
  <c r="BN53" i="24"/>
  <c r="AL32" i="25"/>
  <c r="BN32" i="24"/>
  <c r="AK32" i="51"/>
  <c r="AL57" i="25"/>
  <c r="AK57" i="51"/>
  <c r="BN57" i="24"/>
  <c r="AL60" i="25"/>
  <c r="BN60" i="24"/>
  <c r="AK60" i="51"/>
  <c r="BN36" i="24"/>
  <c r="AL36" i="25"/>
  <c r="AK36" i="51"/>
  <c r="AL24" i="25"/>
  <c r="BN24" i="24"/>
  <c r="AK24" i="51"/>
  <c r="AL52" i="25"/>
  <c r="BN52" i="24"/>
  <c r="AK52" i="51"/>
  <c r="AL63" i="25"/>
  <c r="BN63" i="24"/>
  <c r="AK63" i="51"/>
  <c r="AL44" i="25"/>
  <c r="AK44" i="51"/>
  <c r="BN44" i="24"/>
  <c r="AK40" i="51"/>
  <c r="BN40" i="24"/>
  <c r="AL40" i="25"/>
  <c r="AL66" i="25"/>
  <c r="AK66" i="51"/>
  <c r="BN66" i="24"/>
  <c r="AQ3" i="23"/>
  <c r="BR3" i="23" s="1"/>
  <c r="AP39" i="23"/>
  <c r="O37" i="66" s="1"/>
  <c r="AP16" i="23"/>
  <c r="BQ16" i="23" s="1"/>
  <c r="AP21" i="23"/>
  <c r="AP23" i="23"/>
  <c r="BQ23" i="23" s="1"/>
  <c r="AP55" i="23"/>
  <c r="AK38" i="55" s="1"/>
  <c r="AP37" i="23"/>
  <c r="BQ37" i="23" s="1"/>
  <c r="AP14" i="23"/>
  <c r="BQ14" i="23" s="1"/>
  <c r="AP53" i="23"/>
  <c r="AK36" i="55" s="1"/>
  <c r="AP69" i="23"/>
  <c r="BQ69" i="23" s="1"/>
  <c r="AP30" i="23"/>
  <c r="BQ30" i="23" s="1"/>
  <c r="AP46" i="23"/>
  <c r="BQ46" i="23" s="1"/>
  <c r="AP62" i="23"/>
  <c r="BQ62" i="23" s="1"/>
  <c r="AP32" i="23"/>
  <c r="AP48" i="23"/>
  <c r="BQ48" i="23" s="1"/>
  <c r="AP7" i="23"/>
  <c r="AK40" i="56" s="1"/>
  <c r="AP5" i="23"/>
  <c r="AK38" i="56" s="1"/>
  <c r="AP42" i="23"/>
  <c r="BQ42" i="23" s="1"/>
  <c r="AP20" i="23"/>
  <c r="BQ20" i="23" s="1"/>
  <c r="AP66" i="23"/>
  <c r="BQ66" i="23" s="1"/>
  <c r="AP60" i="23"/>
  <c r="BQ60" i="23" s="1"/>
  <c r="AP47" i="23"/>
  <c r="BQ47" i="23" s="1"/>
  <c r="AP71" i="23"/>
  <c r="BQ71" i="23" s="1"/>
  <c r="AP50" i="23"/>
  <c r="BQ50" i="23" s="1"/>
  <c r="AP19" i="23"/>
  <c r="BQ19" i="23" s="1"/>
  <c r="AP67" i="23"/>
  <c r="BQ67" i="23" s="1"/>
  <c r="AP58" i="23"/>
  <c r="BQ58" i="23" s="1"/>
  <c r="AP36" i="23"/>
  <c r="AP65" i="23"/>
  <c r="BQ65" i="23" s="1"/>
  <c r="AP73" i="23"/>
  <c r="BQ73" i="23" s="1"/>
  <c r="AP59" i="23"/>
  <c r="BQ59" i="23" s="1"/>
  <c r="AP9" i="23"/>
  <c r="BQ9" i="23" s="1"/>
  <c r="AP64" i="23"/>
  <c r="BQ64" i="23" s="1"/>
  <c r="AP29" i="23"/>
  <c r="BQ29" i="23" s="1"/>
  <c r="AP10" i="23"/>
  <c r="AP4" i="23"/>
  <c r="BQ4" i="23" s="1"/>
  <c r="AP43" i="23"/>
  <c r="BQ43" i="23" s="1"/>
  <c r="AP52" i="23"/>
  <c r="BQ52" i="23" s="1"/>
  <c r="AP56" i="23"/>
  <c r="BQ56" i="23" s="1"/>
  <c r="AP12" i="23"/>
  <c r="AP44" i="23"/>
  <c r="BQ44" i="23" s="1"/>
  <c r="AP31" i="23"/>
  <c r="AP6" i="23"/>
  <c r="AK39" i="56" s="1"/>
  <c r="AP51" i="23"/>
  <c r="BQ51" i="23" s="1"/>
  <c r="AP11" i="23"/>
  <c r="AP25" i="23"/>
  <c r="BQ25" i="23" s="1"/>
  <c r="AP68" i="23"/>
  <c r="BQ68" i="23" s="1"/>
  <c r="AP49" i="23"/>
  <c r="BQ49" i="23" s="1"/>
  <c r="AP40" i="23"/>
  <c r="O38" i="66" s="1"/>
  <c r="AP72" i="23"/>
  <c r="BQ72" i="23" s="1"/>
  <c r="AP54" i="23"/>
  <c r="AK37" i="55" s="1"/>
  <c r="AP70" i="23"/>
  <c r="BQ70" i="23" s="1"/>
  <c r="AP41" i="23"/>
  <c r="BQ41" i="23" s="1"/>
  <c r="AP34" i="23"/>
  <c r="AP22" i="23"/>
  <c r="BQ22" i="23" s="1"/>
  <c r="AP38" i="23"/>
  <c r="O36" i="66" s="1"/>
  <c r="AP35" i="23"/>
  <c r="BQ35" i="23" s="1"/>
  <c r="AP13" i="23"/>
  <c r="BQ13" i="23" s="1"/>
  <c r="AP26" i="23"/>
  <c r="BQ26" i="23" s="1"/>
  <c r="AP57" i="23"/>
  <c r="BQ57" i="23" s="1"/>
  <c r="AP24" i="23"/>
  <c r="BQ24" i="23" s="1"/>
  <c r="AP28" i="23"/>
  <c r="BQ28" i="23" s="1"/>
  <c r="AP17" i="23"/>
  <c r="BQ17" i="23" s="1"/>
  <c r="AP63" i="23"/>
  <c r="BQ63" i="23" s="1"/>
  <c r="AP18" i="23"/>
  <c r="BQ18" i="23" s="1"/>
  <c r="AP27" i="23"/>
  <c r="BQ27" i="23" s="1"/>
  <c r="AP45" i="23"/>
  <c r="BQ45" i="23" s="1"/>
  <c r="AP33" i="23"/>
  <c r="BQ33" i="23" s="1"/>
  <c r="AP8" i="23"/>
  <c r="BQ8" i="23" s="1"/>
  <c r="AP15" i="23"/>
  <c r="AP61" i="23"/>
  <c r="BQ61" i="23" s="1"/>
  <c r="AL70" i="25"/>
  <c r="AK70" i="51"/>
  <c r="BN70" i="24"/>
  <c r="AL41" i="25"/>
  <c r="BN41" i="24"/>
  <c r="AK41" i="51"/>
  <c r="AL59" i="25"/>
  <c r="BN59" i="24"/>
  <c r="AK59" i="51"/>
  <c r="AL68" i="25"/>
  <c r="BN68" i="24"/>
  <c r="AK68" i="51"/>
  <c r="AL45" i="25"/>
  <c r="BN45" i="24"/>
  <c r="AK45" i="51"/>
  <c r="AP3" i="24"/>
  <c r="BQ3" i="24" s="1"/>
  <c r="BM8" i="19"/>
  <c r="BL65" i="19"/>
  <c r="BL11" i="19"/>
  <c r="BM9" i="25"/>
  <c r="AJ9" i="34"/>
  <c r="BL19" i="19"/>
  <c r="BL21" i="19"/>
  <c r="BL68" i="19"/>
  <c r="J32" i="66"/>
  <c r="J40" i="66" s="1"/>
  <c r="J34" i="66"/>
  <c r="J42" i="66" s="1"/>
  <c r="AJ44" i="34"/>
  <c r="BM44" i="25"/>
  <c r="AJ71" i="34"/>
  <c r="BM71" i="25"/>
  <c r="AJ60" i="34"/>
  <c r="BM60" i="25"/>
  <c r="BL59" i="19"/>
  <c r="BL18" i="19"/>
  <c r="AJ47" i="34"/>
  <c r="BM47" i="25"/>
  <c r="AJ56" i="34"/>
  <c r="BM56" i="25"/>
  <c r="AJ32" i="34"/>
  <c r="BM32" i="25"/>
  <c r="BL34" i="19"/>
  <c r="BL24" i="19"/>
  <c r="AF33" i="55"/>
  <c r="AF41" i="55" s="1"/>
  <c r="BL71" i="19"/>
  <c r="BM14" i="25"/>
  <c r="AJ14" i="34"/>
  <c r="AJ37" i="34"/>
  <c r="BM37" i="25"/>
  <c r="BL8" i="19"/>
  <c r="AJ69" i="34"/>
  <c r="BM69" i="25"/>
  <c r="AF33" i="56"/>
  <c r="AF43" i="56" s="1"/>
  <c r="BM16" i="25"/>
  <c r="AJ16" i="34"/>
  <c r="BM24" i="25"/>
  <c r="AJ24" i="34"/>
  <c r="BL25" i="19"/>
  <c r="AF35" i="56"/>
  <c r="BL50" i="19"/>
  <c r="J33" i="66"/>
  <c r="J41" i="66" s="1"/>
  <c r="AF34" i="55"/>
  <c r="AF42" i="55" s="1"/>
  <c r="AJ73" i="34"/>
  <c r="BM73" i="25"/>
  <c r="AF77" i="49"/>
  <c r="AF87" i="49" s="1"/>
  <c r="AF106" i="46"/>
  <c r="AF114" i="46" s="1"/>
  <c r="AF75" i="49"/>
  <c r="AF85" i="49" s="1"/>
  <c r="AF32" i="56"/>
  <c r="AF42" i="56" s="1"/>
  <c r="AF62" i="49"/>
  <c r="AF68" i="49" s="1"/>
  <c r="AF104" i="46"/>
  <c r="AF112" i="46" s="1"/>
  <c r="BK14" i="19"/>
  <c r="BK44" i="19"/>
  <c r="BK71" i="19"/>
  <c r="AI60" i="34"/>
  <c r="BL60" i="25"/>
  <c r="AI68" i="34"/>
  <c r="BL71" i="25"/>
  <c r="BK51" i="19"/>
  <c r="BL53" i="25"/>
  <c r="BL36" i="25"/>
  <c r="AJ54" i="34" l="1"/>
  <c r="AI73" i="34"/>
  <c r="AJ51" i="34"/>
  <c r="AF121" i="46"/>
  <c r="AF129" i="46" s="1"/>
  <c r="BM27" i="25"/>
  <c r="BM12" i="25"/>
  <c r="BL7" i="25"/>
  <c r="BL35" i="25"/>
  <c r="AI67" i="34"/>
  <c r="BL68" i="25"/>
  <c r="BL30" i="25"/>
  <c r="AJ30" i="34"/>
  <c r="AJ29" i="73"/>
  <c r="BL22" i="25"/>
  <c r="BL25" i="25"/>
  <c r="AI69" i="34"/>
  <c r="AI41" i="34"/>
  <c r="AI30" i="34"/>
  <c r="AF76" i="49"/>
  <c r="AF86" i="49" s="1"/>
  <c r="BM10" i="25"/>
  <c r="AL29" i="34"/>
  <c r="BM65" i="25"/>
  <c r="BL31" i="25"/>
  <c r="AJ41" i="34"/>
  <c r="AI47" i="34"/>
  <c r="AJ50" i="34"/>
  <c r="AI5" i="34"/>
  <c r="AI54" i="34"/>
  <c r="AI14" i="34"/>
  <c r="AJ4" i="34"/>
  <c r="AI4" i="34"/>
  <c r="BM18" i="25"/>
  <c r="BL18" i="25"/>
  <c r="AJ74" i="19"/>
  <c r="AE39" i="43" s="1"/>
  <c r="BL32" i="19"/>
  <c r="AF92" i="46"/>
  <c r="AF98" i="46" s="1"/>
  <c r="BL30" i="19"/>
  <c r="AI44" i="34"/>
  <c r="BM43" i="25"/>
  <c r="AJ52" i="34"/>
  <c r="BL46" i="25"/>
  <c r="AF105" i="46"/>
  <c r="AF113" i="46" s="1"/>
  <c r="AF63" i="49"/>
  <c r="AF69" i="49" s="1"/>
  <c r="AF70" i="49" s="1"/>
  <c r="BL49" i="25"/>
  <c r="BM61" i="25"/>
  <c r="AJ8" i="34"/>
  <c r="AI57" i="73"/>
  <c r="AJ19" i="34"/>
  <c r="BL59" i="25"/>
  <c r="AJ46" i="73"/>
  <c r="BL62" i="25"/>
  <c r="AI15" i="34"/>
  <c r="AI64" i="34"/>
  <c r="BL74" i="25"/>
  <c r="BM28" i="25"/>
  <c r="AI43" i="34"/>
  <c r="AI32" i="34"/>
  <c r="BM59" i="25"/>
  <c r="AI40" i="34"/>
  <c r="AI52" i="34"/>
  <c r="AI10" i="34"/>
  <c r="BM46" i="25"/>
  <c r="AI56" i="34"/>
  <c r="AJ17" i="34"/>
  <c r="AI21" i="34"/>
  <c r="BM35" i="25"/>
  <c r="BL65" i="25"/>
  <c r="AJ42" i="34"/>
  <c r="AI11" i="34"/>
  <c r="BL51" i="25"/>
  <c r="AJ39" i="34"/>
  <c r="AI42" i="34"/>
  <c r="BL39" i="25"/>
  <c r="BM38" i="25"/>
  <c r="AI34" i="34"/>
  <c r="BM22" i="25"/>
  <c r="AB8" i="73"/>
  <c r="AK69" i="73"/>
  <c r="AF8" i="73"/>
  <c r="AH8" i="73"/>
  <c r="AI24" i="34"/>
  <c r="AH37" i="34"/>
  <c r="BM15" i="25"/>
  <c r="Z8" i="73"/>
  <c r="J8" i="73"/>
  <c r="O8" i="73"/>
  <c r="BM6" i="25"/>
  <c r="S11" i="34"/>
  <c r="AK55" i="34"/>
  <c r="AH69" i="34"/>
  <c r="BL69" i="25"/>
  <c r="AJ63" i="73"/>
  <c r="N8" i="73"/>
  <c r="S8" i="73"/>
  <c r="BL42" i="25"/>
  <c r="BM21" i="25"/>
  <c r="BM54" i="25"/>
  <c r="AK51" i="73"/>
  <c r="AE8" i="73"/>
  <c r="Y8" i="73"/>
  <c r="AO6" i="24"/>
  <c r="AM6" i="51" s="1"/>
  <c r="H8" i="73"/>
  <c r="Y63" i="73"/>
  <c r="S59" i="73"/>
  <c r="Y73" i="73"/>
  <c r="AH45" i="73"/>
  <c r="AB44" i="73"/>
  <c r="L43" i="73"/>
  <c r="Z29" i="73"/>
  <c r="AH64" i="73"/>
  <c r="W62" i="73"/>
  <c r="AB4" i="73"/>
  <c r="AO28" i="24"/>
  <c r="BP28" i="24" s="1"/>
  <c r="BO20" i="24"/>
  <c r="AE47" i="73"/>
  <c r="S55" i="73"/>
  <c r="S58" i="73"/>
  <c r="Y47" i="73"/>
  <c r="L59" i="73"/>
  <c r="N67" i="73"/>
  <c r="AH29" i="73"/>
  <c r="AO18" i="24"/>
  <c r="AM18" i="51" s="1"/>
  <c r="AJ73" i="73"/>
  <c r="W55" i="73"/>
  <c r="L50" i="73"/>
  <c r="AF64" i="73"/>
  <c r="N69" i="73"/>
  <c r="L45" i="73"/>
  <c r="N54" i="73"/>
  <c r="S41" i="73"/>
  <c r="Z61" i="73"/>
  <c r="AO30" i="24"/>
  <c r="BP30" i="24" s="1"/>
  <c r="Y44" i="73"/>
  <c r="L66" i="73"/>
  <c r="J6" i="73"/>
  <c r="U52" i="73"/>
  <c r="AH48" i="73"/>
  <c r="AO11" i="24"/>
  <c r="BP11" i="24" s="1"/>
  <c r="Y42" i="73"/>
  <c r="L49" i="73"/>
  <c r="AB66" i="73"/>
  <c r="AB56" i="73"/>
  <c r="L58" i="73"/>
  <c r="N48" i="73"/>
  <c r="O51" i="73"/>
  <c r="J51" i="73"/>
  <c r="S64" i="73"/>
  <c r="J71" i="73"/>
  <c r="N21" i="73"/>
  <c r="W68" i="73"/>
  <c r="W44" i="73"/>
  <c r="AF55" i="73"/>
  <c r="AH67" i="73"/>
  <c r="J33" i="73"/>
  <c r="AF47" i="73"/>
  <c r="Z68" i="73"/>
  <c r="Z65" i="73"/>
  <c r="H70" i="73"/>
  <c r="W56" i="73"/>
  <c r="AO16" i="24"/>
  <c r="AM16" i="51" s="1"/>
  <c r="AB63" i="73"/>
  <c r="Y66" i="73"/>
  <c r="AF28" i="73"/>
  <c r="Z51" i="73"/>
  <c r="U44" i="73"/>
  <c r="Z41" i="73"/>
  <c r="U72" i="73"/>
  <c r="U29" i="73"/>
  <c r="Z6" i="73"/>
  <c r="Y69" i="73"/>
  <c r="AO26" i="24"/>
  <c r="BP26" i="24" s="1"/>
  <c r="S27" i="73"/>
  <c r="U68" i="73"/>
  <c r="AF46" i="73"/>
  <c r="U33" i="73"/>
  <c r="U8" i="73"/>
  <c r="N4" i="73"/>
  <c r="J26" i="73"/>
  <c r="AK23" i="73"/>
  <c r="Y61" i="73"/>
  <c r="AF66" i="73"/>
  <c r="N50" i="73"/>
  <c r="W59" i="73"/>
  <c r="AF51" i="73"/>
  <c r="AK7" i="73"/>
  <c r="Y4" i="73"/>
  <c r="U61" i="73"/>
  <c r="AF7" i="73"/>
  <c r="N72" i="73"/>
  <c r="Z47" i="73"/>
  <c r="AK47" i="73"/>
  <c r="AE38" i="73"/>
  <c r="W41" i="73"/>
  <c r="J57" i="73"/>
  <c r="U54" i="73"/>
  <c r="N64" i="73"/>
  <c r="O41" i="73"/>
  <c r="W28" i="73"/>
  <c r="J42" i="73"/>
  <c r="AF69" i="73"/>
  <c r="Z19" i="73"/>
  <c r="Z46" i="73"/>
  <c r="O49" i="73"/>
  <c r="O61" i="73"/>
  <c r="W31" i="73"/>
  <c r="J67" i="73"/>
  <c r="S23" i="73"/>
  <c r="Y17" i="73"/>
  <c r="L29" i="73"/>
  <c r="AH53" i="73"/>
  <c r="Z56" i="73"/>
  <c r="O29" i="73"/>
  <c r="O46" i="73"/>
  <c r="O53" i="73"/>
  <c r="H73" i="73"/>
  <c r="U5" i="73"/>
  <c r="L55" i="73"/>
  <c r="Z62" i="73"/>
  <c r="O62" i="73"/>
  <c r="AB41" i="73"/>
  <c r="AH71" i="73"/>
  <c r="H64" i="73"/>
  <c r="U66" i="73"/>
  <c r="J44" i="73"/>
  <c r="O57" i="73"/>
  <c r="AB70" i="73"/>
  <c r="Y53" i="73"/>
  <c r="N30" i="73"/>
  <c r="AB54" i="73"/>
  <c r="AF39" i="73"/>
  <c r="AF42" i="73"/>
  <c r="AF57" i="73"/>
  <c r="N56" i="73"/>
  <c r="S52" i="73"/>
  <c r="L7" i="73"/>
  <c r="AF36" i="73"/>
  <c r="AF73" i="73"/>
  <c r="Z30" i="73"/>
  <c r="AE44" i="73"/>
  <c r="S72" i="73"/>
  <c r="U14" i="73"/>
  <c r="L69" i="73"/>
  <c r="AF60" i="73"/>
  <c r="AH41" i="73"/>
  <c r="J62" i="73"/>
  <c r="J27" i="73"/>
  <c r="AB27" i="73"/>
  <c r="Y57" i="73"/>
  <c r="L64" i="73"/>
  <c r="AF11" i="73"/>
  <c r="N28" i="73"/>
  <c r="AH32" i="73"/>
  <c r="AH68" i="73"/>
  <c r="AH61" i="73"/>
  <c r="H47" i="73"/>
  <c r="Y28" i="73"/>
  <c r="N46" i="73"/>
  <c r="S33" i="73"/>
  <c r="Y36" i="73"/>
  <c r="J68" i="73"/>
  <c r="L33" i="73"/>
  <c r="AH40" i="73"/>
  <c r="AE35" i="73"/>
  <c r="AE59" i="73"/>
  <c r="AB59" i="73"/>
  <c r="L71" i="73"/>
  <c r="AB50" i="73"/>
  <c r="U57" i="73"/>
  <c r="AE23" i="73"/>
  <c r="AE54" i="73"/>
  <c r="S44" i="73"/>
  <c r="AB49" i="73"/>
  <c r="H45" i="73"/>
  <c r="W72" i="73"/>
  <c r="AB10" i="73"/>
  <c r="W5" i="73"/>
  <c r="W51" i="73"/>
  <c r="O6" i="73"/>
  <c r="H65" i="73"/>
  <c r="AE29" i="73"/>
  <c r="AE65" i="73"/>
  <c r="J49" i="73"/>
  <c r="H44" i="73"/>
  <c r="O71" i="73"/>
  <c r="AI60" i="73"/>
  <c r="W52" i="73"/>
  <c r="N49" i="73"/>
  <c r="AE69" i="73"/>
  <c r="O72" i="73"/>
  <c r="J59" i="73"/>
  <c r="Y51" i="73"/>
  <c r="U43" i="73"/>
  <c r="U64" i="73"/>
  <c r="L19" i="73"/>
  <c r="H53" i="73"/>
  <c r="H52" i="73"/>
  <c r="H43" i="73"/>
  <c r="AF9" i="73"/>
  <c r="AE41" i="73"/>
  <c r="S47" i="73"/>
  <c r="S65" i="73"/>
  <c r="W13" i="73"/>
  <c r="AE51" i="73"/>
  <c r="O73" i="73"/>
  <c r="AK82" i="49"/>
  <c r="AJ9" i="73"/>
  <c r="N34" i="73"/>
  <c r="W65" i="73"/>
  <c r="N59" i="73"/>
  <c r="AJ14" i="73"/>
  <c r="AJ16" i="73"/>
  <c r="AJ64" i="73"/>
  <c r="W33" i="73"/>
  <c r="W48" i="73"/>
  <c r="S66" i="73"/>
  <c r="U53" i="73"/>
  <c r="AK45" i="73"/>
  <c r="AJ17" i="73"/>
  <c r="L27" i="73"/>
  <c r="S53" i="73"/>
  <c r="S29" i="73"/>
  <c r="Z73" i="73"/>
  <c r="O32" i="73"/>
  <c r="H27" i="73"/>
  <c r="H5" i="73"/>
  <c r="L63" i="73"/>
  <c r="AF26" i="73"/>
  <c r="N29" i="73"/>
  <c r="O70" i="73"/>
  <c r="H31" i="73"/>
  <c r="S7" i="73"/>
  <c r="Y30" i="73"/>
  <c r="U56" i="73"/>
  <c r="AH56" i="73"/>
  <c r="Z55" i="73"/>
  <c r="O17" i="73"/>
  <c r="H59" i="73"/>
  <c r="H56" i="73"/>
  <c r="AJ12" i="73"/>
  <c r="AJ13" i="73"/>
  <c r="U45" i="73"/>
  <c r="U58" i="73"/>
  <c r="O66" i="73"/>
  <c r="S69" i="73"/>
  <c r="L6" i="73"/>
  <c r="AC73" i="73"/>
  <c r="AJ15" i="73"/>
  <c r="AE5" i="73"/>
  <c r="J53" i="73"/>
  <c r="U49" i="73"/>
  <c r="Z63" i="73"/>
  <c r="H16" i="73"/>
  <c r="AK68" i="73"/>
  <c r="AB68" i="73"/>
  <c r="L72" i="73"/>
  <c r="AK24" i="73"/>
  <c r="AK81" i="49"/>
  <c r="AE62" i="73"/>
  <c r="AE56" i="73"/>
  <c r="S25" i="73"/>
  <c r="AB33" i="73"/>
  <c r="AJ22" i="73"/>
  <c r="J52" i="73"/>
  <c r="AK71" i="73"/>
  <c r="AJ52" i="73"/>
  <c r="J55" i="73"/>
  <c r="N43" i="73"/>
  <c r="AE6" i="73"/>
  <c r="AF49" i="73"/>
  <c r="AE72" i="73"/>
  <c r="H25" i="73"/>
  <c r="AI32" i="55"/>
  <c r="AI40" i="55" s="1"/>
  <c r="AE52" i="73"/>
  <c r="AE71" i="73"/>
  <c r="W29" i="73"/>
  <c r="W70" i="73"/>
  <c r="W69" i="73"/>
  <c r="J12" i="73"/>
  <c r="J54" i="73"/>
  <c r="J72" i="73"/>
  <c r="J36" i="73"/>
  <c r="K34" i="66"/>
  <c r="K42" i="66" s="1"/>
  <c r="AK40" i="73"/>
  <c r="AJ40" i="73"/>
  <c r="S34" i="73"/>
  <c r="S70" i="73"/>
  <c r="AB31" i="73"/>
  <c r="AB60" i="73"/>
  <c r="AE48" i="73"/>
  <c r="W30" i="73"/>
  <c r="W67" i="73"/>
  <c r="W18" i="73"/>
  <c r="J65" i="73"/>
  <c r="J21" i="73"/>
  <c r="J70" i="73"/>
  <c r="J41" i="73"/>
  <c r="BL33" i="19"/>
  <c r="AK33" i="73"/>
  <c r="AJ33" i="73"/>
  <c r="S9" i="73"/>
  <c r="AB16" i="73"/>
  <c r="AB11" i="73"/>
  <c r="AE42" i="73"/>
  <c r="AE39" i="73"/>
  <c r="W53" i="73"/>
  <c r="W47" i="73"/>
  <c r="J58" i="73"/>
  <c r="J50" i="73"/>
  <c r="BL35" i="19"/>
  <c r="AK35" i="73"/>
  <c r="AJ35" i="73"/>
  <c r="S54" i="73"/>
  <c r="M34" i="66"/>
  <c r="M42" i="66" s="1"/>
  <c r="AE14" i="73"/>
  <c r="AE20" i="73"/>
  <c r="AE9" i="73"/>
  <c r="W45" i="73"/>
  <c r="W24" i="73"/>
  <c r="W63" i="73"/>
  <c r="W57" i="73"/>
  <c r="J66" i="73"/>
  <c r="J73" i="73"/>
  <c r="J61" i="73"/>
  <c r="S16" i="73"/>
  <c r="S45" i="73"/>
  <c r="AB28" i="73"/>
  <c r="AJ67" i="73"/>
  <c r="AE11" i="73"/>
  <c r="W71" i="73"/>
  <c r="W46" i="73"/>
  <c r="W60" i="73"/>
  <c r="W58" i="73"/>
  <c r="J29" i="73"/>
  <c r="J24" i="73"/>
  <c r="J46" i="73"/>
  <c r="S61" i="73"/>
  <c r="AB62" i="73"/>
  <c r="AB35" i="73"/>
  <c r="AE26" i="73"/>
  <c r="AE46" i="73"/>
  <c r="W17" i="73"/>
  <c r="W50" i="73"/>
  <c r="J11" i="73"/>
  <c r="J48" i="73"/>
  <c r="J20" i="73"/>
  <c r="S73" i="73"/>
  <c r="S22" i="73"/>
  <c r="S13" i="73"/>
  <c r="AB19" i="73"/>
  <c r="AE15" i="73"/>
  <c r="AE13" i="73"/>
  <c r="W37" i="73"/>
  <c r="W36" i="73"/>
  <c r="W4" i="73"/>
  <c r="W64" i="73"/>
  <c r="W6" i="73"/>
  <c r="W22" i="73"/>
  <c r="J17" i="73"/>
  <c r="J31" i="73"/>
  <c r="J9" i="73"/>
  <c r="AK60" i="73"/>
  <c r="AJ60" i="73"/>
  <c r="AJ59" i="73"/>
  <c r="S14" i="73"/>
  <c r="S32" i="73"/>
  <c r="AE64" i="73"/>
  <c r="AE21" i="73"/>
  <c r="W12" i="73"/>
  <c r="W20" i="73"/>
  <c r="W15" i="73"/>
  <c r="W19" i="73"/>
  <c r="J43" i="73"/>
  <c r="J30" i="73"/>
  <c r="S68" i="73"/>
  <c r="S17" i="73"/>
  <c r="S42" i="73"/>
  <c r="S48" i="73"/>
  <c r="AB7" i="73"/>
  <c r="AE30" i="73"/>
  <c r="AE67" i="73"/>
  <c r="W10" i="73"/>
  <c r="J32" i="73"/>
  <c r="J37" i="73"/>
  <c r="S63" i="73"/>
  <c r="S51" i="73"/>
  <c r="S49" i="73"/>
  <c r="S19" i="73"/>
  <c r="S4" i="73"/>
  <c r="AB45" i="73"/>
  <c r="AE33" i="73"/>
  <c r="AE58" i="73"/>
  <c r="W25" i="73"/>
  <c r="J16" i="73"/>
  <c r="J60" i="73"/>
  <c r="S5" i="73"/>
  <c r="S67" i="73"/>
  <c r="S6" i="73"/>
  <c r="AB21" i="73"/>
  <c r="AE4" i="73"/>
  <c r="AE73" i="73"/>
  <c r="AE18" i="73"/>
  <c r="AE27" i="73"/>
  <c r="AE50" i="73"/>
  <c r="W66" i="73"/>
  <c r="W43" i="73"/>
  <c r="J69" i="73"/>
  <c r="J56" i="73"/>
  <c r="J22" i="73"/>
  <c r="BL42" i="19"/>
  <c r="AK42" i="73"/>
  <c r="AJ42" i="73"/>
  <c r="S35" i="73"/>
  <c r="S21" i="73"/>
  <c r="S62" i="73"/>
  <c r="S46" i="73"/>
  <c r="S10" i="73"/>
  <c r="AB61" i="73"/>
  <c r="AB47" i="73"/>
  <c r="AB51" i="73"/>
  <c r="AJ32" i="73"/>
  <c r="AE16" i="73"/>
  <c r="AE10" i="73"/>
  <c r="AE7" i="73"/>
  <c r="AE68" i="73"/>
  <c r="W16" i="73"/>
  <c r="W61" i="73"/>
  <c r="J13" i="73"/>
  <c r="J64" i="73"/>
  <c r="J45" i="73"/>
  <c r="J28" i="73"/>
  <c r="S71" i="73"/>
  <c r="S30" i="73"/>
  <c r="AB14" i="73"/>
  <c r="AB37" i="73"/>
  <c r="AB29" i="73"/>
  <c r="AE66" i="73"/>
  <c r="AE25" i="73"/>
  <c r="AE70" i="73"/>
  <c r="AE61" i="73"/>
  <c r="W49" i="73"/>
  <c r="W21" i="73"/>
  <c r="W54" i="73"/>
  <c r="J14" i="73"/>
  <c r="AK37" i="73"/>
  <c r="AJ37" i="73"/>
  <c r="S43" i="73"/>
  <c r="S36" i="73"/>
  <c r="AB26" i="73"/>
  <c r="AE63" i="73"/>
  <c r="AE22" i="73"/>
  <c r="AE32" i="73"/>
  <c r="W32" i="73"/>
  <c r="W14" i="73"/>
  <c r="J34" i="73"/>
  <c r="J35" i="73"/>
  <c r="S57" i="73"/>
  <c r="AB34" i="73"/>
  <c r="AB67" i="73"/>
  <c r="AE55" i="73"/>
  <c r="AE19" i="73"/>
  <c r="K32" i="66"/>
  <c r="K40" i="66" s="1"/>
  <c r="AK38" i="73"/>
  <c r="AJ38" i="73"/>
  <c r="BL66" i="19"/>
  <c r="AK66" i="73"/>
  <c r="AJ66" i="73"/>
  <c r="AJ65" i="73"/>
  <c r="S50" i="73"/>
  <c r="S18" i="73"/>
  <c r="AB9" i="73"/>
  <c r="AB43" i="73"/>
  <c r="AB20" i="73"/>
  <c r="AI34" i="55"/>
  <c r="AI42" i="55" s="1"/>
  <c r="AE45" i="73"/>
  <c r="AE12" i="73"/>
  <c r="W35" i="73"/>
  <c r="J15" i="73"/>
  <c r="J63" i="73"/>
  <c r="J7" i="73"/>
  <c r="S60" i="73"/>
  <c r="S11" i="73"/>
  <c r="S31" i="73"/>
  <c r="AB69" i="73"/>
  <c r="BN43" i="19"/>
  <c r="AL43" i="73"/>
  <c r="AE17" i="73"/>
  <c r="AE24" i="73"/>
  <c r="AE53" i="73"/>
  <c r="AE40" i="73"/>
  <c r="W26" i="73"/>
  <c r="W27" i="73"/>
  <c r="J4" i="73"/>
  <c r="S26" i="73"/>
  <c r="S37" i="73"/>
  <c r="S15" i="73"/>
  <c r="AB65" i="73"/>
  <c r="AB30" i="73"/>
  <c r="AB23" i="73"/>
  <c r="AJ36" i="73"/>
  <c r="AE43" i="73"/>
  <c r="AE49" i="73"/>
  <c r="AE36" i="73"/>
  <c r="AE31" i="73"/>
  <c r="AE34" i="73"/>
  <c r="W11" i="73"/>
  <c r="W9" i="73"/>
  <c r="J19" i="73"/>
  <c r="J18" i="73"/>
  <c r="BL57" i="19"/>
  <c r="AK57" i="73"/>
  <c r="AJ57" i="73"/>
  <c r="S24" i="73"/>
  <c r="S56" i="73"/>
  <c r="AB25" i="73"/>
  <c r="AB6" i="73"/>
  <c r="AB64" i="73"/>
  <c r="AK59" i="73"/>
  <c r="BN60" i="19"/>
  <c r="AE37" i="73"/>
  <c r="AE28" i="73"/>
  <c r="AE60" i="73"/>
  <c r="W7" i="73"/>
  <c r="W42" i="73"/>
  <c r="J5" i="73"/>
  <c r="J47" i="73"/>
  <c r="J23" i="73"/>
  <c r="S28" i="73"/>
  <c r="AB17" i="73"/>
  <c r="AB24" i="73"/>
  <c r="AB58" i="73"/>
  <c r="AB32" i="73"/>
  <c r="AE57" i="73"/>
  <c r="W23" i="73"/>
  <c r="W34" i="73"/>
  <c r="W73" i="73"/>
  <c r="J25" i="73"/>
  <c r="J10" i="73"/>
  <c r="BL54" i="19"/>
  <c r="AK54" i="73"/>
  <c r="AJ54" i="73"/>
  <c r="S20" i="73"/>
  <c r="S12" i="73"/>
  <c r="AB15" i="73"/>
  <c r="AD61" i="73"/>
  <c r="AD60" i="73"/>
  <c r="AD39" i="73"/>
  <c r="AD59" i="73"/>
  <c r="Y5" i="73"/>
  <c r="U24" i="73"/>
  <c r="U30" i="73"/>
  <c r="L26" i="73"/>
  <c r="L22" i="73"/>
  <c r="L30" i="73"/>
  <c r="R43" i="73"/>
  <c r="R13" i="73"/>
  <c r="R20" i="73"/>
  <c r="R44" i="73"/>
  <c r="R59" i="73"/>
  <c r="R19" i="73"/>
  <c r="R27" i="73"/>
  <c r="AF33" i="73"/>
  <c r="AF6" i="73"/>
  <c r="AF37" i="73"/>
  <c r="AF67" i="73"/>
  <c r="V73" i="73"/>
  <c r="V33" i="73"/>
  <c r="N62" i="73"/>
  <c r="N15" i="73"/>
  <c r="N41" i="73"/>
  <c r="N6" i="73"/>
  <c r="AH69" i="73"/>
  <c r="AH21" i="73"/>
  <c r="Q63" i="73"/>
  <c r="T25" i="73"/>
  <c r="T10" i="73"/>
  <c r="T8" i="73"/>
  <c r="T53" i="73"/>
  <c r="Z15" i="73"/>
  <c r="Z35" i="73"/>
  <c r="O20" i="73"/>
  <c r="O25" i="73"/>
  <c r="O59" i="73"/>
  <c r="O10" i="73"/>
  <c r="O54" i="73"/>
  <c r="K18" i="73"/>
  <c r="K52" i="73"/>
  <c r="K62" i="73"/>
  <c r="K34" i="73"/>
  <c r="K11" i="73"/>
  <c r="AA33" i="73"/>
  <c r="AA42" i="73"/>
  <c r="H66" i="73"/>
  <c r="H28" i="73"/>
  <c r="H57" i="73"/>
  <c r="H55" i="73"/>
  <c r="X17" i="73"/>
  <c r="X57" i="73"/>
  <c r="X31" i="73"/>
  <c r="I45" i="73"/>
  <c r="I13" i="73"/>
  <c r="I33" i="73"/>
  <c r="P49" i="73"/>
  <c r="P58" i="73"/>
  <c r="AG65" i="73"/>
  <c r="AG42" i="73"/>
  <c r="M55" i="73"/>
  <c r="M20" i="73"/>
  <c r="BM63" i="19"/>
  <c r="AL63" i="73"/>
  <c r="AL56" i="73"/>
  <c r="BM30" i="19"/>
  <c r="AK30" i="73"/>
  <c r="BK37" i="19"/>
  <c r="AI37" i="73"/>
  <c r="AK31" i="73"/>
  <c r="BK27" i="19"/>
  <c r="AI27" i="73"/>
  <c r="AE32" i="56"/>
  <c r="AE42" i="56" s="1"/>
  <c r="AI4" i="73"/>
  <c r="BL49" i="19"/>
  <c r="AK49" i="73"/>
  <c r="AL20" i="73"/>
  <c r="AL60" i="73"/>
  <c r="AD70" i="73"/>
  <c r="AD72" i="73"/>
  <c r="AD42" i="73"/>
  <c r="AD27" i="73"/>
  <c r="AD63" i="73"/>
  <c r="Y11" i="73"/>
  <c r="U35" i="73"/>
  <c r="U18" i="73"/>
  <c r="U62" i="73"/>
  <c r="L18" i="73"/>
  <c r="L44" i="73"/>
  <c r="L25" i="73"/>
  <c r="R15" i="73"/>
  <c r="R67" i="73"/>
  <c r="R50" i="73"/>
  <c r="R25" i="73"/>
  <c r="R10" i="73"/>
  <c r="AF50" i="73"/>
  <c r="AF19" i="73"/>
  <c r="V41" i="73"/>
  <c r="V44" i="73"/>
  <c r="V37" i="73"/>
  <c r="V17" i="73"/>
  <c r="N25" i="73"/>
  <c r="N55" i="73"/>
  <c r="N42" i="73"/>
  <c r="AH19" i="73"/>
  <c r="BJ30" i="19"/>
  <c r="AH30" i="73"/>
  <c r="AH44" i="73"/>
  <c r="Q42" i="73"/>
  <c r="Q31" i="73"/>
  <c r="Q6" i="73"/>
  <c r="T6" i="73"/>
  <c r="T32" i="73"/>
  <c r="T17" i="73"/>
  <c r="Z21" i="73"/>
  <c r="O63" i="73"/>
  <c r="O69" i="73"/>
  <c r="K6" i="73"/>
  <c r="K66" i="73"/>
  <c r="K53" i="73"/>
  <c r="K22" i="73"/>
  <c r="K37" i="73"/>
  <c r="AA52" i="73"/>
  <c r="H9" i="73"/>
  <c r="X34" i="73"/>
  <c r="X58" i="73"/>
  <c r="I37" i="73"/>
  <c r="I60" i="73"/>
  <c r="I42" i="73"/>
  <c r="P54" i="73"/>
  <c r="P6" i="73"/>
  <c r="P43" i="73"/>
  <c r="AG17" i="73"/>
  <c r="AG12" i="73"/>
  <c r="AG36" i="73"/>
  <c r="AG18" i="73"/>
  <c r="M56" i="73"/>
  <c r="M17" i="73"/>
  <c r="M43" i="73"/>
  <c r="BM25" i="19"/>
  <c r="AL25" i="73"/>
  <c r="BM50" i="19"/>
  <c r="AL50" i="73"/>
  <c r="BK45" i="19"/>
  <c r="AI45" i="73"/>
  <c r="BL41" i="19"/>
  <c r="AK41" i="73"/>
  <c r="BK22" i="19"/>
  <c r="AI22" i="73"/>
  <c r="AI36" i="73"/>
  <c r="BK20" i="19"/>
  <c r="AI20" i="73"/>
  <c r="AL16" i="73"/>
  <c r="AL10" i="73"/>
  <c r="BK39" i="19"/>
  <c r="AI39" i="73"/>
  <c r="BK66" i="19"/>
  <c r="AI66" i="73"/>
  <c r="AD62" i="73"/>
  <c r="AD20" i="73"/>
  <c r="AD16" i="73"/>
  <c r="AD33" i="73"/>
  <c r="AD28" i="73"/>
  <c r="Y22" i="73"/>
  <c r="Y72" i="73"/>
  <c r="U63" i="73"/>
  <c r="U50" i="73"/>
  <c r="L68" i="73"/>
  <c r="L65" i="73"/>
  <c r="L46" i="73"/>
  <c r="R18" i="73"/>
  <c r="R68" i="73"/>
  <c r="R34" i="73"/>
  <c r="R17" i="73"/>
  <c r="AF34" i="73"/>
  <c r="AF24" i="73"/>
  <c r="V61" i="73"/>
  <c r="V43" i="73"/>
  <c r="V46" i="73"/>
  <c r="N35" i="73"/>
  <c r="N36" i="73"/>
  <c r="AH38" i="73"/>
  <c r="AH65" i="73"/>
  <c r="AH47" i="73"/>
  <c r="Q24" i="73"/>
  <c r="Q10" i="73"/>
  <c r="Q9" i="73"/>
  <c r="T18" i="73"/>
  <c r="T20" i="73"/>
  <c r="T14" i="73"/>
  <c r="Z71" i="73"/>
  <c r="Z72" i="73"/>
  <c r="O5" i="73"/>
  <c r="O37" i="73"/>
  <c r="K26" i="73"/>
  <c r="K15" i="73"/>
  <c r="K30" i="73"/>
  <c r="AA13" i="73"/>
  <c r="AA10" i="73"/>
  <c r="H34" i="73"/>
  <c r="X18" i="73"/>
  <c r="I71" i="73"/>
  <c r="I61" i="73"/>
  <c r="I54" i="73"/>
  <c r="I51" i="73"/>
  <c r="P61" i="73"/>
  <c r="AG44" i="73"/>
  <c r="AG57" i="73"/>
  <c r="AG24" i="73"/>
  <c r="AG63" i="73"/>
  <c r="M32" i="73"/>
  <c r="M48" i="73"/>
  <c r="M69" i="73"/>
  <c r="AL42" i="73"/>
  <c r="BM11" i="19"/>
  <c r="AL11" i="73"/>
  <c r="AG32" i="55"/>
  <c r="AG40" i="55" s="1"/>
  <c r="AK53" i="73"/>
  <c r="AK5" i="73"/>
  <c r="BK72" i="19"/>
  <c r="AI72" i="73"/>
  <c r="BK62" i="19"/>
  <c r="AI62" i="73"/>
  <c r="BK70" i="19"/>
  <c r="AI70" i="73"/>
  <c r="BK50" i="19"/>
  <c r="AI50" i="73"/>
  <c r="AL29" i="73"/>
  <c r="AI23" i="73"/>
  <c r="AJ5" i="73"/>
  <c r="AJ34" i="73"/>
  <c r="AD52" i="73"/>
  <c r="AD8" i="73"/>
  <c r="AD6" i="73"/>
  <c r="Y6" i="73"/>
  <c r="Y32" i="73"/>
  <c r="U12" i="73"/>
  <c r="U70" i="73"/>
  <c r="L17" i="73"/>
  <c r="L61" i="73"/>
  <c r="L42" i="73"/>
  <c r="L10" i="73"/>
  <c r="R45" i="73"/>
  <c r="AF62" i="73"/>
  <c r="AF4" i="73"/>
  <c r="V45" i="73"/>
  <c r="V34" i="73"/>
  <c r="V14" i="73"/>
  <c r="N65" i="73"/>
  <c r="BL6" i="19"/>
  <c r="AK6" i="73"/>
  <c r="AH39" i="73"/>
  <c r="AD35" i="56"/>
  <c r="AD45" i="56" s="1"/>
  <c r="AH7" i="73"/>
  <c r="AH46" i="73"/>
  <c r="Q23" i="73"/>
  <c r="Q13" i="73"/>
  <c r="Q57" i="73"/>
  <c r="T4" i="73"/>
  <c r="T22" i="73"/>
  <c r="T47" i="73"/>
  <c r="Z44" i="73"/>
  <c r="Z27" i="73"/>
  <c r="O65" i="73"/>
  <c r="K17" i="73"/>
  <c r="K19" i="73"/>
  <c r="K51" i="73"/>
  <c r="AA22" i="73"/>
  <c r="I52" i="73"/>
  <c r="I23" i="73"/>
  <c r="I56" i="73"/>
  <c r="I16" i="73"/>
  <c r="P69" i="73"/>
  <c r="AG37" i="73"/>
  <c r="AG71" i="73"/>
  <c r="AG11" i="73"/>
  <c r="M46" i="73"/>
  <c r="M36" i="73"/>
  <c r="M15" i="73"/>
  <c r="M47" i="73"/>
  <c r="AL57" i="73"/>
  <c r="AL35" i="73"/>
  <c r="AK12" i="73"/>
  <c r="BK35" i="19"/>
  <c r="AI35" i="73"/>
  <c r="BK67" i="19"/>
  <c r="AI67" i="73"/>
  <c r="BL72" i="19"/>
  <c r="AK72" i="73"/>
  <c r="BK49" i="19"/>
  <c r="AI49" i="73"/>
  <c r="BM34" i="19"/>
  <c r="AL34" i="73"/>
  <c r="AL62" i="73"/>
  <c r="AJ19" i="73"/>
  <c r="AJ68" i="73"/>
  <c r="AB46" i="73"/>
  <c r="BL29" i="19"/>
  <c r="AK29" i="73"/>
  <c r="AD4" i="73"/>
  <c r="AD12" i="73"/>
  <c r="Y16" i="73"/>
  <c r="Y33" i="73"/>
  <c r="Y56" i="73"/>
  <c r="Y12" i="73"/>
  <c r="U25" i="73"/>
  <c r="U32" i="73"/>
  <c r="U41" i="73"/>
  <c r="U47" i="73"/>
  <c r="L54" i="73"/>
  <c r="L11" i="73"/>
  <c r="R42" i="73"/>
  <c r="AF59" i="73"/>
  <c r="AF38" i="73"/>
  <c r="AF45" i="73"/>
  <c r="AF65" i="73"/>
  <c r="AF18" i="73"/>
  <c r="V31" i="73"/>
  <c r="N60" i="73"/>
  <c r="AK13" i="73"/>
  <c r="BJ51" i="19"/>
  <c r="AH51" i="73"/>
  <c r="AH57" i="73"/>
  <c r="AH66" i="73"/>
  <c r="Q37" i="73"/>
  <c r="Q60" i="73"/>
  <c r="Q43" i="73"/>
  <c r="Q26" i="73"/>
  <c r="T70" i="73"/>
  <c r="T11" i="73"/>
  <c r="T62" i="73"/>
  <c r="T72" i="73"/>
  <c r="Z70" i="73"/>
  <c r="Z13" i="73"/>
  <c r="Z60" i="73"/>
  <c r="Z23" i="73"/>
  <c r="Z54" i="73"/>
  <c r="O67" i="73"/>
  <c r="O60" i="73"/>
  <c r="K73" i="73"/>
  <c r="K55" i="73"/>
  <c r="K4" i="73"/>
  <c r="AA55" i="73"/>
  <c r="AA43" i="73"/>
  <c r="AA18" i="73"/>
  <c r="H48" i="73"/>
  <c r="H68" i="73"/>
  <c r="H67" i="73"/>
  <c r="X20" i="73"/>
  <c r="I73" i="73"/>
  <c r="P26" i="73"/>
  <c r="P35" i="73"/>
  <c r="AG25" i="73"/>
  <c r="M73" i="73"/>
  <c r="M51" i="73"/>
  <c r="AL13" i="73"/>
  <c r="AL36" i="73"/>
  <c r="AK21" i="73"/>
  <c r="BK54" i="19"/>
  <c r="AI54" i="73"/>
  <c r="BK30" i="19"/>
  <c r="AI30" i="73"/>
  <c r="BK52" i="19"/>
  <c r="AI52" i="73"/>
  <c r="AH32" i="55"/>
  <c r="AH40" i="55" s="1"/>
  <c r="AL53" i="73"/>
  <c r="AI51" i="73"/>
  <c r="AJ11" i="73"/>
  <c r="AB57" i="73"/>
  <c r="AD7" i="73"/>
  <c r="Y43" i="73"/>
  <c r="U36" i="73"/>
  <c r="L31" i="73"/>
  <c r="L4" i="73"/>
  <c r="L48" i="73"/>
  <c r="L57" i="73"/>
  <c r="L16" i="73"/>
  <c r="R36" i="73"/>
  <c r="R47" i="73"/>
  <c r="AF35" i="73"/>
  <c r="AF44" i="73"/>
  <c r="AF56" i="73"/>
  <c r="AF10" i="73"/>
  <c r="AF25" i="73"/>
  <c r="V29" i="73"/>
  <c r="N45" i="73"/>
  <c r="AK32" i="73"/>
  <c r="AH37" i="73"/>
  <c r="AH73" i="73"/>
  <c r="Q35" i="73"/>
  <c r="Q20" i="73"/>
  <c r="Q15" i="73"/>
  <c r="Q55" i="73"/>
  <c r="Q33" i="73"/>
  <c r="T60" i="73"/>
  <c r="T42" i="73"/>
  <c r="T51" i="73"/>
  <c r="Z34" i="73"/>
  <c r="Z58" i="73"/>
  <c r="Z64" i="73"/>
  <c r="Z49" i="73"/>
  <c r="Z43" i="73"/>
  <c r="O68" i="73"/>
  <c r="O11" i="73"/>
  <c r="K24" i="73"/>
  <c r="K25" i="73"/>
  <c r="AA57" i="73"/>
  <c r="AA23" i="73"/>
  <c r="AA50" i="73"/>
  <c r="H51" i="73"/>
  <c r="X6" i="73"/>
  <c r="X27" i="73"/>
  <c r="X37" i="73"/>
  <c r="I25" i="73"/>
  <c r="P37" i="73"/>
  <c r="AG5" i="73"/>
  <c r="AC34" i="56"/>
  <c r="AC44" i="56" s="1"/>
  <c r="AG6" i="73"/>
  <c r="M29" i="73"/>
  <c r="M23" i="73"/>
  <c r="AH33" i="56"/>
  <c r="AH43" i="56" s="1"/>
  <c r="AL5" i="73"/>
  <c r="BM65" i="19"/>
  <c r="AL65" i="73"/>
  <c r="BK9" i="19"/>
  <c r="AI9" i="73"/>
  <c r="AK18" i="73"/>
  <c r="BK26" i="19"/>
  <c r="AI26" i="73"/>
  <c r="AL15" i="73"/>
  <c r="AK61" i="73"/>
  <c r="AH34" i="55"/>
  <c r="AH42" i="55" s="1"/>
  <c r="AL55" i="73"/>
  <c r="BK59" i="19"/>
  <c r="AI59" i="73"/>
  <c r="AE34" i="55"/>
  <c r="AE42" i="55" s="1"/>
  <c r="AI55" i="73"/>
  <c r="AL18" i="73"/>
  <c r="AL61" i="73"/>
  <c r="AJ27" i="73"/>
  <c r="AJ69" i="73"/>
  <c r="AJ51" i="73"/>
  <c r="AB55" i="73"/>
  <c r="AD30" i="73"/>
  <c r="Y49" i="73"/>
  <c r="Y64" i="73"/>
  <c r="U55" i="73"/>
  <c r="U69" i="73"/>
  <c r="L37" i="73"/>
  <c r="L12" i="73"/>
  <c r="L51" i="73"/>
  <c r="R9" i="73"/>
  <c r="R8" i="73"/>
  <c r="R48" i="73"/>
  <c r="AF17" i="73"/>
  <c r="AF31" i="73"/>
  <c r="AF22" i="73"/>
  <c r="AF71" i="73"/>
  <c r="AF29" i="73"/>
  <c r="V16" i="73"/>
  <c r="N57" i="73"/>
  <c r="N31" i="73"/>
  <c r="N9" i="73"/>
  <c r="AH6" i="73"/>
  <c r="AH59" i="73"/>
  <c r="Q36" i="73"/>
  <c r="Q16" i="73"/>
  <c r="Q73" i="73"/>
  <c r="T30" i="73"/>
  <c r="T43" i="73"/>
  <c r="T58" i="73"/>
  <c r="T9" i="73"/>
  <c r="Z16" i="73"/>
  <c r="Z50" i="73"/>
  <c r="Z11" i="73"/>
  <c r="Z31" i="73"/>
  <c r="Z59" i="73"/>
  <c r="O58" i="73"/>
  <c r="O48" i="73"/>
  <c r="K13" i="73"/>
  <c r="AA20" i="73"/>
  <c r="AA5" i="73"/>
  <c r="AA61" i="73"/>
  <c r="H12" i="73"/>
  <c r="H62" i="73"/>
  <c r="H61" i="73"/>
  <c r="X22" i="73"/>
  <c r="X4" i="73"/>
  <c r="X10" i="73"/>
  <c r="X24" i="73"/>
  <c r="X46" i="73"/>
  <c r="I12" i="73"/>
  <c r="I43" i="73"/>
  <c r="I22" i="73"/>
  <c r="P13" i="73"/>
  <c r="AG73" i="73"/>
  <c r="AG29" i="73"/>
  <c r="AG28" i="73"/>
  <c r="M57" i="73"/>
  <c r="M25" i="73"/>
  <c r="M58" i="73"/>
  <c r="M16" i="73"/>
  <c r="M4" i="73"/>
  <c r="L34" i="66"/>
  <c r="L42" i="66" s="1"/>
  <c r="AL40" i="73"/>
  <c r="BK18" i="19"/>
  <c r="AI18" i="73"/>
  <c r="BK56" i="19"/>
  <c r="AI56" i="73"/>
  <c r="AH35" i="56"/>
  <c r="AH45" i="56" s="1"/>
  <c r="AL7" i="73"/>
  <c r="AL12" i="73"/>
  <c r="BK16" i="19"/>
  <c r="AI16" i="73"/>
  <c r="AI15" i="73"/>
  <c r="AK15" i="73"/>
  <c r="AK70" i="73"/>
  <c r="AL9" i="73"/>
  <c r="AJ21" i="73"/>
  <c r="AB42" i="73"/>
  <c r="AD50" i="73"/>
  <c r="AD9" i="73"/>
  <c r="AD55" i="73"/>
  <c r="AD26" i="73"/>
  <c r="Y59" i="73"/>
  <c r="Y31" i="73"/>
  <c r="U20" i="73"/>
  <c r="U13" i="73"/>
  <c r="L35" i="73"/>
  <c r="L36" i="73"/>
  <c r="L41" i="73"/>
  <c r="R23" i="73"/>
  <c r="R57" i="73"/>
  <c r="AF23" i="73"/>
  <c r="AF14" i="73"/>
  <c r="AF52" i="73"/>
  <c r="AF41" i="73"/>
  <c r="V5" i="73"/>
  <c r="V53" i="73"/>
  <c r="N13" i="73"/>
  <c r="N52" i="73"/>
  <c r="N32" i="73"/>
  <c r="N33" i="73"/>
  <c r="AH63" i="73"/>
  <c r="AH43" i="73"/>
  <c r="AH9" i="73"/>
  <c r="Q21" i="73"/>
  <c r="Q22" i="73"/>
  <c r="T31" i="73"/>
  <c r="T33" i="73"/>
  <c r="T12" i="73"/>
  <c r="Z17" i="73"/>
  <c r="Z14" i="73"/>
  <c r="Z9" i="73"/>
  <c r="Z45" i="73"/>
  <c r="Z67" i="73"/>
  <c r="O42" i="73"/>
  <c r="O52" i="73"/>
  <c r="K49" i="73"/>
  <c r="AA17" i="73"/>
  <c r="AA31" i="73"/>
  <c r="AA24" i="73"/>
  <c r="AA59" i="73"/>
  <c r="H41" i="73"/>
  <c r="H63" i="73"/>
  <c r="X65" i="73"/>
  <c r="X43" i="73"/>
  <c r="X56" i="73"/>
  <c r="X49" i="73"/>
  <c r="I30" i="73"/>
  <c r="I69" i="73"/>
  <c r="I28" i="73"/>
  <c r="P24" i="73"/>
  <c r="P16" i="73"/>
  <c r="P21" i="73"/>
  <c r="P8" i="73"/>
  <c r="AG32" i="73"/>
  <c r="AG53" i="73"/>
  <c r="AG34" i="73"/>
  <c r="AG45" i="73"/>
  <c r="AG8" i="73"/>
  <c r="AG40" i="73"/>
  <c r="M18" i="73"/>
  <c r="M49" i="73"/>
  <c r="M33" i="73"/>
  <c r="M60" i="73"/>
  <c r="M26" i="73"/>
  <c r="L32" i="66"/>
  <c r="L40" i="66" s="1"/>
  <c r="AL38" i="73"/>
  <c r="AL22" i="73"/>
  <c r="BL56" i="19"/>
  <c r="AK56" i="73"/>
  <c r="AI10" i="73"/>
  <c r="AL58" i="73"/>
  <c r="BM68" i="19"/>
  <c r="AL68" i="73"/>
  <c r="BL58" i="19"/>
  <c r="AK58" i="73"/>
  <c r="AL19" i="73"/>
  <c r="AI44" i="73"/>
  <c r="AJ53" i="73"/>
  <c r="AB18" i="73"/>
  <c r="AD19" i="73"/>
  <c r="AD35" i="73"/>
  <c r="AD73" i="73"/>
  <c r="AD71" i="73"/>
  <c r="AD46" i="73"/>
  <c r="AD15" i="73"/>
  <c r="Y41" i="73"/>
  <c r="Y60" i="73"/>
  <c r="U31" i="73"/>
  <c r="U4" i="73"/>
  <c r="U21" i="73"/>
  <c r="U48" i="73"/>
  <c r="U23" i="73"/>
  <c r="L53" i="73"/>
  <c r="L62" i="73"/>
  <c r="AF13" i="73"/>
  <c r="V20" i="73"/>
  <c r="V27" i="73"/>
  <c r="V54" i="73"/>
  <c r="V6" i="73"/>
  <c r="N16" i="73"/>
  <c r="N27" i="73"/>
  <c r="BM62" i="19"/>
  <c r="AK62" i="73"/>
  <c r="AH25" i="73"/>
  <c r="AH42" i="73"/>
  <c r="Q19" i="73"/>
  <c r="Q50" i="73"/>
  <c r="Q34" i="73"/>
  <c r="T13" i="73"/>
  <c r="Z12" i="73"/>
  <c r="Z10" i="73"/>
  <c r="Z36" i="73"/>
  <c r="Z5" i="73"/>
  <c r="Z33" i="73"/>
  <c r="Z26" i="73"/>
  <c r="O28" i="73"/>
  <c r="O47" i="73"/>
  <c r="O31" i="73"/>
  <c r="O27" i="73"/>
  <c r="O12" i="73"/>
  <c r="K42" i="73"/>
  <c r="K60" i="73"/>
  <c r="K16" i="73"/>
  <c r="AA26" i="73"/>
  <c r="AA56" i="73"/>
  <c r="AA15" i="73"/>
  <c r="H54" i="73"/>
  <c r="H37" i="73"/>
  <c r="H71" i="73"/>
  <c r="H21" i="73"/>
  <c r="X50" i="73"/>
  <c r="X32" i="73"/>
  <c r="X8" i="73"/>
  <c r="X60" i="73"/>
  <c r="X23" i="73"/>
  <c r="I49" i="73"/>
  <c r="I11" i="73"/>
  <c r="I26" i="73"/>
  <c r="I72" i="73"/>
  <c r="I19" i="73"/>
  <c r="P30" i="73"/>
  <c r="P48" i="73"/>
  <c r="P70" i="73"/>
  <c r="P22" i="73"/>
  <c r="P46" i="73"/>
  <c r="AG35" i="73"/>
  <c r="AG31" i="73"/>
  <c r="AG70" i="73"/>
  <c r="AG67" i="73"/>
  <c r="AG69" i="73"/>
  <c r="AG58" i="73"/>
  <c r="M31" i="73"/>
  <c r="M71" i="73"/>
  <c r="M59" i="73"/>
  <c r="M19" i="73"/>
  <c r="AL69" i="73"/>
  <c r="AL8" i="73"/>
  <c r="BK42" i="19"/>
  <c r="AI42" i="73"/>
  <c r="BM24" i="19"/>
  <c r="AL24" i="73"/>
  <c r="AL30" i="73"/>
  <c r="BK31" i="19"/>
  <c r="AI31" i="73"/>
  <c r="BL48" i="19"/>
  <c r="AK48" i="73"/>
  <c r="BL55" i="19"/>
  <c r="AK55" i="73"/>
  <c r="AK63" i="73"/>
  <c r="AK11" i="73"/>
  <c r="AK34" i="73"/>
  <c r="BL46" i="19"/>
  <c r="AK46" i="73"/>
  <c r="AD38" i="73"/>
  <c r="AD68" i="73"/>
  <c r="AD47" i="73"/>
  <c r="AD69" i="73"/>
  <c r="AD57" i="73"/>
  <c r="Y58" i="73"/>
  <c r="Y62" i="73"/>
  <c r="U17" i="73"/>
  <c r="U7" i="73"/>
  <c r="L73" i="73"/>
  <c r="R30" i="73"/>
  <c r="AF21" i="73"/>
  <c r="AF12" i="73"/>
  <c r="V60" i="73"/>
  <c r="V68" i="73"/>
  <c r="V42" i="73"/>
  <c r="V15" i="73"/>
  <c r="N10" i="73"/>
  <c r="N63" i="73"/>
  <c r="N73" i="73"/>
  <c r="AH70" i="73"/>
  <c r="AH72" i="73"/>
  <c r="Q70" i="73"/>
  <c r="Q41" i="73"/>
  <c r="Q12" i="73"/>
  <c r="T21" i="73"/>
  <c r="T37" i="73"/>
  <c r="T23" i="73"/>
  <c r="Z25" i="73"/>
  <c r="Z28" i="73"/>
  <c r="Z18" i="73"/>
  <c r="O22" i="73"/>
  <c r="K31" i="73"/>
  <c r="K54" i="73"/>
  <c r="K61" i="73"/>
  <c r="AA51" i="73"/>
  <c r="AA4" i="73"/>
  <c r="AA45" i="73"/>
  <c r="AA11" i="73"/>
  <c r="H46" i="73"/>
  <c r="H49" i="73"/>
  <c r="H69" i="73"/>
  <c r="H11" i="73"/>
  <c r="X52" i="73"/>
  <c r="X36" i="73"/>
  <c r="I70" i="73"/>
  <c r="I57" i="73"/>
  <c r="I53" i="73"/>
  <c r="I50" i="73"/>
  <c r="I4" i="73"/>
  <c r="P14" i="73"/>
  <c r="P31" i="73"/>
  <c r="P42" i="73"/>
  <c r="P60" i="73"/>
  <c r="P41" i="73"/>
  <c r="P59" i="73"/>
  <c r="AG59" i="73"/>
  <c r="AG16" i="73"/>
  <c r="AG33" i="73"/>
  <c r="AG64" i="73"/>
  <c r="M8" i="73"/>
  <c r="M11" i="73"/>
  <c r="M62" i="73"/>
  <c r="M21" i="73"/>
  <c r="AL48" i="73"/>
  <c r="AL47" i="73"/>
  <c r="AL46" i="73"/>
  <c r="AL23" i="73"/>
  <c r="AK19" i="73"/>
  <c r="AJ55" i="73"/>
  <c r="AJ24" i="73"/>
  <c r="AK8" i="73"/>
  <c r="AJ70" i="73"/>
  <c r="AB13" i="73"/>
  <c r="AD25" i="73"/>
  <c r="AD41" i="73"/>
  <c r="AD10" i="73"/>
  <c r="AD65" i="73"/>
  <c r="Y35" i="73"/>
  <c r="Y48" i="73"/>
  <c r="Y55" i="73"/>
  <c r="U65" i="73"/>
  <c r="L21" i="73"/>
  <c r="L5" i="73"/>
  <c r="R69" i="73"/>
  <c r="R29" i="73"/>
  <c r="AF30" i="73"/>
  <c r="AF48" i="73"/>
  <c r="V72" i="73"/>
  <c r="V52" i="73"/>
  <c r="V28" i="73"/>
  <c r="V22" i="73"/>
  <c r="N66" i="73"/>
  <c r="AK22" i="73"/>
  <c r="AH28" i="73"/>
  <c r="AH15" i="73"/>
  <c r="Q61" i="73"/>
  <c r="Q56" i="73"/>
  <c r="T45" i="73"/>
  <c r="T59" i="73"/>
  <c r="T7" i="73"/>
  <c r="T56" i="73"/>
  <c r="T67" i="73"/>
  <c r="Z22" i="73"/>
  <c r="O36" i="73"/>
  <c r="O7" i="73"/>
  <c r="O23" i="73"/>
  <c r="K10" i="73"/>
  <c r="K32" i="73"/>
  <c r="AA60" i="73"/>
  <c r="AA66" i="73"/>
  <c r="AA49" i="73"/>
  <c r="H6" i="73"/>
  <c r="H58" i="73"/>
  <c r="H36" i="73"/>
  <c r="X7" i="73"/>
  <c r="X16" i="73"/>
  <c r="I41" i="73"/>
  <c r="I24" i="73"/>
  <c r="I67" i="73"/>
  <c r="I10" i="73"/>
  <c r="I46" i="73"/>
  <c r="P65" i="73"/>
  <c r="P55" i="73"/>
  <c r="P29" i="73"/>
  <c r="P18" i="73"/>
  <c r="P71" i="73"/>
  <c r="AG54" i="73"/>
  <c r="AG66" i="73"/>
  <c r="M50" i="73"/>
  <c r="M61" i="73"/>
  <c r="M72" i="73"/>
  <c r="AL32" i="73"/>
  <c r="AG32" i="56"/>
  <c r="AG42" i="56" s="1"/>
  <c r="AK4" i="73"/>
  <c r="L33" i="66"/>
  <c r="L41" i="66" s="1"/>
  <c r="AL39" i="73"/>
  <c r="AL14" i="73"/>
  <c r="BL39" i="19"/>
  <c r="AK39" i="73"/>
  <c r="BL44" i="19"/>
  <c r="AK44" i="73"/>
  <c r="AI32" i="73"/>
  <c r="AJ62" i="73"/>
  <c r="AJ30" i="73"/>
  <c r="AJ4" i="73"/>
  <c r="AJ49" i="73"/>
  <c r="AB22" i="73"/>
  <c r="AD43" i="73"/>
  <c r="AD17" i="73"/>
  <c r="AD31" i="73"/>
  <c r="AD44" i="73"/>
  <c r="Y37" i="73"/>
  <c r="Y19" i="73"/>
  <c r="Y70" i="73"/>
  <c r="U6" i="73"/>
  <c r="L15" i="73"/>
  <c r="L60" i="73"/>
  <c r="R4" i="73"/>
  <c r="AF32" i="73"/>
  <c r="V58" i="73"/>
  <c r="V26" i="73"/>
  <c r="V59" i="73"/>
  <c r="V21" i="73"/>
  <c r="N47" i="73"/>
  <c r="AK36" i="73"/>
  <c r="AH49" i="73"/>
  <c r="AH58" i="73"/>
  <c r="Q52" i="73"/>
  <c r="Q71" i="73"/>
  <c r="Q4" i="73"/>
  <c r="Q17" i="73"/>
  <c r="T61" i="73"/>
  <c r="T55" i="73"/>
  <c r="T35" i="73"/>
  <c r="T36" i="73"/>
  <c r="T50" i="73"/>
  <c r="T69" i="73"/>
  <c r="O64" i="73"/>
  <c r="AA69" i="73"/>
  <c r="AA44" i="73"/>
  <c r="AA8" i="73"/>
  <c r="AA30" i="73"/>
  <c r="H13" i="73"/>
  <c r="H24" i="73"/>
  <c r="H17" i="73"/>
  <c r="X21" i="73"/>
  <c r="X12" i="73"/>
  <c r="X47" i="73"/>
  <c r="AL44" i="73"/>
  <c r="I48" i="73"/>
  <c r="I66" i="73"/>
  <c r="P51" i="73"/>
  <c r="P34" i="73"/>
  <c r="P20" i="73"/>
  <c r="P72" i="73"/>
  <c r="AG61" i="73"/>
  <c r="AG26" i="73"/>
  <c r="AG39" i="73"/>
  <c r="M67" i="73"/>
  <c r="M63" i="73"/>
  <c r="M37" i="73"/>
  <c r="M34" i="73"/>
  <c r="AI69" i="73"/>
  <c r="BM71" i="19"/>
  <c r="AL71" i="73"/>
  <c r="BK8" i="19"/>
  <c r="AI8" i="73"/>
  <c r="AL41" i="73"/>
  <c r="AL70" i="73"/>
  <c r="BL27" i="19"/>
  <c r="AK27" i="73"/>
  <c r="BL52" i="19"/>
  <c r="AK52" i="73"/>
  <c r="AL17" i="73"/>
  <c r="AL73" i="73"/>
  <c r="AJ18" i="73"/>
  <c r="AJ41" i="73"/>
  <c r="AD66" i="73"/>
  <c r="AD58" i="73"/>
  <c r="AD36" i="73"/>
  <c r="Y45" i="73"/>
  <c r="Y67" i="73"/>
  <c r="Y9" i="73"/>
  <c r="Y7" i="73"/>
  <c r="U19" i="73"/>
  <c r="U67" i="73"/>
  <c r="L67" i="73"/>
  <c r="R73" i="73"/>
  <c r="R31" i="73"/>
  <c r="R56" i="73"/>
  <c r="AF15" i="73"/>
  <c r="AF20" i="73"/>
  <c r="V19" i="73"/>
  <c r="V48" i="73"/>
  <c r="V49" i="73"/>
  <c r="V30" i="73"/>
  <c r="N12" i="73"/>
  <c r="N19" i="73"/>
  <c r="N14" i="73"/>
  <c r="N53" i="73"/>
  <c r="AH35" i="73"/>
  <c r="AH55" i="73"/>
  <c r="AH50" i="73"/>
  <c r="BJ4" i="19"/>
  <c r="AH4" i="73"/>
  <c r="BJ10" i="19"/>
  <c r="AH10" i="73"/>
  <c r="BJ14" i="19"/>
  <c r="AH14" i="73"/>
  <c r="Q28" i="73"/>
  <c r="Q11" i="73"/>
  <c r="Q53" i="73"/>
  <c r="Q8" i="73"/>
  <c r="Q30" i="73"/>
  <c r="T68" i="73"/>
  <c r="T44" i="73"/>
  <c r="T63" i="73"/>
  <c r="T64" i="73"/>
  <c r="T27" i="73"/>
  <c r="T46" i="73"/>
  <c r="O24" i="73"/>
  <c r="O16" i="73"/>
  <c r="K7" i="73"/>
  <c r="K27" i="73"/>
  <c r="K36" i="73"/>
  <c r="AA62" i="73"/>
  <c r="AA34" i="73"/>
  <c r="AA35" i="73"/>
  <c r="AA19" i="73"/>
  <c r="H60" i="73"/>
  <c r="H14" i="73"/>
  <c r="H18" i="73"/>
  <c r="H4" i="73"/>
  <c r="X9" i="73"/>
  <c r="X51" i="73"/>
  <c r="X64" i="73"/>
  <c r="X33" i="73"/>
  <c r="I9" i="73"/>
  <c r="I17" i="73"/>
  <c r="I58" i="73"/>
  <c r="P33" i="73"/>
  <c r="P19" i="73"/>
  <c r="P4" i="73"/>
  <c r="P23" i="73"/>
  <c r="P68" i="73"/>
  <c r="AG55" i="73"/>
  <c r="AG4" i="73"/>
  <c r="AG15" i="73"/>
  <c r="M66" i="73"/>
  <c r="M70" i="73"/>
  <c r="M10" i="73"/>
  <c r="M27" i="73"/>
  <c r="M30" i="73"/>
  <c r="AL27" i="73"/>
  <c r="BK33" i="19"/>
  <c r="AI33" i="73"/>
  <c r="BM59" i="19"/>
  <c r="AL59" i="73"/>
  <c r="BK24" i="19"/>
  <c r="AI24" i="73"/>
  <c r="BL20" i="19"/>
  <c r="AK20" i="73"/>
  <c r="AI14" i="73"/>
  <c r="AJ50" i="73"/>
  <c r="AJ45" i="73"/>
  <c r="AJ23" i="73"/>
  <c r="AD37" i="73"/>
  <c r="AD21" i="73"/>
  <c r="Y52" i="73"/>
  <c r="Y54" i="73"/>
  <c r="Y29" i="73"/>
  <c r="Y20" i="73"/>
  <c r="U59" i="73"/>
  <c r="U34" i="73"/>
  <c r="L56" i="73"/>
  <c r="R28" i="73"/>
  <c r="R11" i="73"/>
  <c r="R53" i="73"/>
  <c r="R12" i="73"/>
  <c r="AF16" i="73"/>
  <c r="V51" i="73"/>
  <c r="V57" i="73"/>
  <c r="V35" i="73"/>
  <c r="V71" i="73"/>
  <c r="N18" i="73"/>
  <c r="N58" i="73"/>
  <c r="N7" i="73"/>
  <c r="N70" i="73"/>
  <c r="AH27" i="73"/>
  <c r="AH12" i="73"/>
  <c r="Q59" i="73"/>
  <c r="Q32" i="73"/>
  <c r="Q67" i="73"/>
  <c r="Q68" i="73"/>
  <c r="T73" i="73"/>
  <c r="T15" i="73"/>
  <c r="T71" i="73"/>
  <c r="T57" i="73"/>
  <c r="Z24" i="73"/>
  <c r="O13" i="73"/>
  <c r="O14" i="73"/>
  <c r="K69" i="73"/>
  <c r="K35" i="73"/>
  <c r="K14" i="73"/>
  <c r="AA25" i="73"/>
  <c r="AA27" i="73"/>
  <c r="AA16" i="73"/>
  <c r="H7" i="73"/>
  <c r="H32" i="73"/>
  <c r="H19" i="73"/>
  <c r="X66" i="73"/>
  <c r="X45" i="73"/>
  <c r="X14" i="73"/>
  <c r="X44" i="73"/>
  <c r="X68" i="73"/>
  <c r="X15" i="73"/>
  <c r="I29" i="73"/>
  <c r="I32" i="73"/>
  <c r="I31" i="73"/>
  <c r="I34" i="73"/>
  <c r="I63" i="73"/>
  <c r="P47" i="73"/>
  <c r="P32" i="73"/>
  <c r="P10" i="73"/>
  <c r="P57" i="73"/>
  <c r="P12" i="73"/>
  <c r="P27" i="73"/>
  <c r="AG27" i="73"/>
  <c r="AG62" i="73"/>
  <c r="AG20" i="73"/>
  <c r="M53" i="73"/>
  <c r="M64" i="73"/>
  <c r="M45" i="73"/>
  <c r="M14" i="73"/>
  <c r="M44" i="73"/>
  <c r="BK64" i="19"/>
  <c r="AI64" i="73"/>
  <c r="BK6" i="19"/>
  <c r="AI6" i="73"/>
  <c r="AH33" i="55"/>
  <c r="AH41" i="55" s="1"/>
  <c r="AL54" i="73"/>
  <c r="BK41" i="19"/>
  <c r="AI41" i="73"/>
  <c r="BK13" i="19"/>
  <c r="AI13" i="73"/>
  <c r="BK58" i="19"/>
  <c r="AI58" i="73"/>
  <c r="BL28" i="19"/>
  <c r="AK28" i="73"/>
  <c r="AI25" i="73"/>
  <c r="AK50" i="73"/>
  <c r="AJ7" i="73"/>
  <c r="AB5" i="73"/>
  <c r="AD13" i="73"/>
  <c r="AD18" i="73"/>
  <c r="AD11" i="73"/>
  <c r="Y71" i="73"/>
  <c r="Y21" i="73"/>
  <c r="Y25" i="73"/>
  <c r="U42" i="73"/>
  <c r="U16" i="73"/>
  <c r="U27" i="73"/>
  <c r="U51" i="73"/>
  <c r="L9" i="73"/>
  <c r="R60" i="73"/>
  <c r="R24" i="73"/>
  <c r="R63" i="73"/>
  <c r="R54" i="73"/>
  <c r="R72" i="73"/>
  <c r="R6" i="73"/>
  <c r="V62" i="73"/>
  <c r="V65" i="73"/>
  <c r="V36" i="73"/>
  <c r="V9" i="73"/>
  <c r="V55" i="73"/>
  <c r="N22" i="73"/>
  <c r="AH17" i="73"/>
  <c r="AH62" i="73"/>
  <c r="AH31" i="73"/>
  <c r="Q5" i="73"/>
  <c r="Q45" i="73"/>
  <c r="Q58" i="73"/>
  <c r="Q29" i="73"/>
  <c r="Q64" i="73"/>
  <c r="T24" i="73"/>
  <c r="T29" i="73"/>
  <c r="Z32" i="73"/>
  <c r="Z69" i="73"/>
  <c r="O34" i="73"/>
  <c r="O18" i="73"/>
  <c r="O33" i="73"/>
  <c r="K44" i="73"/>
  <c r="K58" i="73"/>
  <c r="K48" i="73"/>
  <c r="K12" i="73"/>
  <c r="K23" i="73"/>
  <c r="AA29" i="73"/>
  <c r="AA70" i="73"/>
  <c r="AA12" i="73"/>
  <c r="AA58" i="73"/>
  <c r="AA53" i="73"/>
  <c r="H30" i="73"/>
  <c r="X53" i="73"/>
  <c r="X59" i="73"/>
  <c r="X30" i="73"/>
  <c r="X73" i="73"/>
  <c r="X29" i="73"/>
  <c r="I5" i="73"/>
  <c r="I27" i="73"/>
  <c r="I68" i="73"/>
  <c r="I35" i="73"/>
  <c r="P50" i="73"/>
  <c r="P28" i="73"/>
  <c r="P64" i="73"/>
  <c r="P62" i="73"/>
  <c r="AG7" i="73"/>
  <c r="AG52" i="73"/>
  <c r="AG14" i="73"/>
  <c r="AG19" i="73"/>
  <c r="M68" i="73"/>
  <c r="M52" i="73"/>
  <c r="M22" i="73"/>
  <c r="M42" i="73"/>
  <c r="BK19" i="19"/>
  <c r="AI19" i="73"/>
  <c r="BK11" i="19"/>
  <c r="AI11" i="73"/>
  <c r="BK61" i="19"/>
  <c r="AI61" i="73"/>
  <c r="AL33" i="73"/>
  <c r="AL66" i="73"/>
  <c r="AJ44" i="73"/>
  <c r="AK65" i="73"/>
  <c r="BM43" i="19"/>
  <c r="AK43" i="73"/>
  <c r="AD64" i="73"/>
  <c r="AD53" i="73"/>
  <c r="Y68" i="73"/>
  <c r="Y18" i="73"/>
  <c r="Y23" i="73"/>
  <c r="Y13" i="73"/>
  <c r="U28" i="73"/>
  <c r="U9" i="73"/>
  <c r="L20" i="73"/>
  <c r="R71" i="73"/>
  <c r="R61" i="73"/>
  <c r="R7" i="73"/>
  <c r="R26" i="73"/>
  <c r="R14" i="73"/>
  <c r="V66" i="73"/>
  <c r="V12" i="73"/>
  <c r="V4" i="73"/>
  <c r="V25" i="73"/>
  <c r="V18" i="73"/>
  <c r="V63" i="73"/>
  <c r="N17" i="73"/>
  <c r="N20" i="73"/>
  <c r="AH20" i="73"/>
  <c r="BJ24" i="19"/>
  <c r="AH24" i="73"/>
  <c r="AH52" i="73"/>
  <c r="Q48" i="73"/>
  <c r="Q18" i="73"/>
  <c r="Q72" i="73"/>
  <c r="Q54" i="73"/>
  <c r="Z52" i="73"/>
  <c r="Z7" i="73"/>
  <c r="O19" i="73"/>
  <c r="O21" i="73"/>
  <c r="K5" i="73"/>
  <c r="K9" i="73"/>
  <c r="K29" i="73"/>
  <c r="K8" i="73"/>
  <c r="AA64" i="73"/>
  <c r="AA48" i="73"/>
  <c r="AA65" i="73"/>
  <c r="AA9" i="73"/>
  <c r="AA68" i="73"/>
  <c r="H20" i="73"/>
  <c r="AC71" i="73"/>
  <c r="X48" i="73"/>
  <c r="X54" i="73"/>
  <c r="X5" i="73"/>
  <c r="X11" i="73"/>
  <c r="X25" i="73"/>
  <c r="I6" i="73"/>
  <c r="I44" i="73"/>
  <c r="I65" i="73"/>
  <c r="I15" i="73"/>
  <c r="P67" i="73"/>
  <c r="P52" i="73"/>
  <c r="P45" i="73"/>
  <c r="P25" i="73"/>
  <c r="AG22" i="73"/>
  <c r="AG23" i="73"/>
  <c r="AG10" i="73"/>
  <c r="AG43" i="73"/>
  <c r="AG13" i="73"/>
  <c r="M54" i="73"/>
  <c r="M65" i="73"/>
  <c r="M41" i="73"/>
  <c r="BL9" i="19"/>
  <c r="AK9" i="73"/>
  <c r="BK46" i="19"/>
  <c r="AI46" i="73"/>
  <c r="BK12" i="19"/>
  <c r="AI12" i="73"/>
  <c r="BL10" i="19"/>
  <c r="AK10" i="73"/>
  <c r="AL52" i="73"/>
  <c r="AL26" i="73"/>
  <c r="AL28" i="73"/>
  <c r="AJ71" i="73"/>
  <c r="AJ39" i="73"/>
  <c r="AJ25" i="73"/>
  <c r="AB52" i="73"/>
  <c r="AD67" i="73"/>
  <c r="AD24" i="73"/>
  <c r="AD32" i="73"/>
  <c r="AD48" i="73"/>
  <c r="AD29" i="73"/>
  <c r="AD5" i="73"/>
  <c r="AD51" i="73"/>
  <c r="Y27" i="73"/>
  <c r="Y26" i="73"/>
  <c r="Y10" i="73"/>
  <c r="U60" i="73"/>
  <c r="L70" i="73"/>
  <c r="L34" i="73"/>
  <c r="R64" i="73"/>
  <c r="R46" i="73"/>
  <c r="R5" i="73"/>
  <c r="R55" i="73"/>
  <c r="AF40" i="73"/>
  <c r="V8" i="73"/>
  <c r="V23" i="73"/>
  <c r="V47" i="73"/>
  <c r="V67" i="73"/>
  <c r="V7" i="73"/>
  <c r="V32" i="73"/>
  <c r="N37" i="73"/>
  <c r="N5" i="73"/>
  <c r="N71" i="73"/>
  <c r="AH22" i="73"/>
  <c r="AH54" i="73"/>
  <c r="AH16" i="73"/>
  <c r="AD33" i="56"/>
  <c r="AD43" i="56" s="1"/>
  <c r="AH5" i="73"/>
  <c r="AH11" i="73"/>
  <c r="Q7" i="73"/>
  <c r="Q47" i="73"/>
  <c r="Q14" i="73"/>
  <c r="Q65" i="73"/>
  <c r="T54" i="73"/>
  <c r="T28" i="73"/>
  <c r="Z53" i="73"/>
  <c r="Z20" i="73"/>
  <c r="O9" i="73"/>
  <c r="O4" i="73"/>
  <c r="O26" i="73"/>
  <c r="O15" i="73"/>
  <c r="O44" i="73"/>
  <c r="K57" i="73"/>
  <c r="K46" i="73"/>
  <c r="K63" i="73"/>
  <c r="K41" i="73"/>
  <c r="AA46" i="73"/>
  <c r="AA63" i="73"/>
  <c r="AA47" i="73"/>
  <c r="AA21" i="73"/>
  <c r="AA14" i="73"/>
  <c r="H29" i="73"/>
  <c r="H10" i="73"/>
  <c r="AC72" i="73"/>
  <c r="X61" i="73"/>
  <c r="X42" i="73"/>
  <c r="X13" i="73"/>
  <c r="X71" i="73"/>
  <c r="X72" i="73"/>
  <c r="I18" i="73"/>
  <c r="I47" i="73"/>
  <c r="I64" i="73"/>
  <c r="P63" i="73"/>
  <c r="P56" i="73"/>
  <c r="P44" i="73"/>
  <c r="AG56" i="73"/>
  <c r="AG50" i="73"/>
  <c r="AG72" i="73"/>
  <c r="AG46" i="73"/>
  <c r="M13" i="73"/>
  <c r="M5" i="73"/>
  <c r="M35" i="73"/>
  <c r="BK5" i="19"/>
  <c r="AI5" i="73"/>
  <c r="BL26" i="19"/>
  <c r="AK26" i="73"/>
  <c r="BK21" i="19"/>
  <c r="AI21" i="73"/>
  <c r="BK29" i="19"/>
  <c r="AI29" i="73"/>
  <c r="AH32" i="56"/>
  <c r="AL4" i="73"/>
  <c r="AL72" i="73"/>
  <c r="BK28" i="19"/>
  <c r="AI28" i="73"/>
  <c r="AJ26" i="73"/>
  <c r="AJ47" i="73"/>
  <c r="AJ43" i="73"/>
  <c r="AJ28" i="73"/>
  <c r="AB12" i="73"/>
  <c r="AB48" i="73"/>
  <c r="AD22" i="73"/>
  <c r="AD14" i="73"/>
  <c r="AD34" i="73"/>
  <c r="AD49" i="73"/>
  <c r="Y46" i="73"/>
  <c r="Y15" i="73"/>
  <c r="U10" i="73"/>
  <c r="L47" i="73"/>
  <c r="L52" i="73"/>
  <c r="R62" i="73"/>
  <c r="R16" i="73"/>
  <c r="R51" i="73"/>
  <c r="R58" i="73"/>
  <c r="AF63" i="73"/>
  <c r="AF68" i="73"/>
  <c r="AF72" i="73"/>
  <c r="V11" i="73"/>
  <c r="V69" i="73"/>
  <c r="V70" i="73"/>
  <c r="V24" i="73"/>
  <c r="V50" i="73"/>
  <c r="V13" i="73"/>
  <c r="N24" i="73"/>
  <c r="N61" i="73"/>
  <c r="N23" i="73"/>
  <c r="BJ13" i="19"/>
  <c r="AH13" i="73"/>
  <c r="AH36" i="73"/>
  <c r="AH26" i="73"/>
  <c r="AH23" i="73"/>
  <c r="Q44" i="73"/>
  <c r="Q46" i="73"/>
  <c r="Q66" i="73"/>
  <c r="T49" i="73"/>
  <c r="T16" i="73"/>
  <c r="T52" i="73"/>
  <c r="Z4" i="73"/>
  <c r="Z37" i="73"/>
  <c r="O35" i="73"/>
  <c r="O50" i="73"/>
  <c r="O45" i="73"/>
  <c r="K28" i="73"/>
  <c r="K33" i="73"/>
  <c r="K59" i="73"/>
  <c r="K72" i="73"/>
  <c r="K67" i="73"/>
  <c r="AA41" i="73"/>
  <c r="AA36" i="73"/>
  <c r="AA37" i="73"/>
  <c r="AA7" i="73"/>
  <c r="AA32" i="73"/>
  <c r="H35" i="73"/>
  <c r="H23" i="73"/>
  <c r="X70" i="73"/>
  <c r="X28" i="73"/>
  <c r="X62" i="73"/>
  <c r="X63" i="73"/>
  <c r="I8" i="73"/>
  <c r="I36" i="73"/>
  <c r="I55" i="73"/>
  <c r="I21" i="73"/>
  <c r="P73" i="73"/>
  <c r="P7" i="73"/>
  <c r="P15" i="73"/>
  <c r="P53" i="73"/>
  <c r="AG38" i="73"/>
  <c r="AG49" i="73"/>
  <c r="AG68" i="73"/>
  <c r="AG60" i="73"/>
  <c r="M28" i="73"/>
  <c r="M6" i="73"/>
  <c r="BK53" i="19"/>
  <c r="AI53" i="73"/>
  <c r="AI34" i="73"/>
  <c r="BK47" i="19"/>
  <c r="AI47" i="73"/>
  <c r="AK14" i="73"/>
  <c r="BK68" i="19"/>
  <c r="AI68" i="73"/>
  <c r="BL73" i="19"/>
  <c r="AK73" i="73"/>
  <c r="AL51" i="73"/>
  <c r="BK17" i="19"/>
  <c r="AI17" i="73"/>
  <c r="AL67" i="73"/>
  <c r="AJ61" i="73"/>
  <c r="AJ31" i="73"/>
  <c r="AB53" i="73"/>
  <c r="BL67" i="19"/>
  <c r="AK67" i="73"/>
  <c r="AD40" i="73"/>
  <c r="AD23" i="73"/>
  <c r="Y50" i="73"/>
  <c r="Y24" i="73"/>
  <c r="U11" i="73"/>
  <c r="U37" i="73"/>
  <c r="U15" i="73"/>
  <c r="U22" i="73"/>
  <c r="L24" i="73"/>
  <c r="L13" i="73"/>
  <c r="R21" i="73"/>
  <c r="R70" i="73"/>
  <c r="R32" i="73"/>
  <c r="R37" i="73"/>
  <c r="R52" i="73"/>
  <c r="R41" i="73"/>
  <c r="AF70" i="73"/>
  <c r="AF61" i="73"/>
  <c r="AF43" i="73"/>
  <c r="AF53" i="73"/>
  <c r="V10" i="73"/>
  <c r="V56" i="73"/>
  <c r="N11" i="73"/>
  <c r="N68" i="73"/>
  <c r="N51" i="73"/>
  <c r="AH33" i="73"/>
  <c r="AH18" i="73"/>
  <c r="Q62" i="73"/>
  <c r="Q51" i="73"/>
  <c r="Q27" i="73"/>
  <c r="T34" i="73"/>
  <c r="T19" i="73"/>
  <c r="T5" i="73"/>
  <c r="T41" i="73"/>
  <c r="Z57" i="73"/>
  <c r="Z48" i="73"/>
  <c r="O30" i="73"/>
  <c r="O43" i="73"/>
  <c r="K50" i="73"/>
  <c r="K56" i="73"/>
  <c r="K70" i="73"/>
  <c r="K45" i="73"/>
  <c r="K65" i="73"/>
  <c r="AA28" i="73"/>
  <c r="AA67" i="73"/>
  <c r="H26" i="73"/>
  <c r="H33" i="73"/>
  <c r="H22" i="73"/>
  <c r="H15" i="73"/>
  <c r="X55" i="73"/>
  <c r="X69" i="73"/>
  <c r="X41" i="73"/>
  <c r="I7" i="73"/>
  <c r="I62" i="73"/>
  <c r="P5" i="73"/>
  <c r="P17" i="73"/>
  <c r="P36" i="73"/>
  <c r="AG30" i="73"/>
  <c r="AG51" i="73"/>
  <c r="AG9" i="73"/>
  <c r="AG41" i="73"/>
  <c r="M7" i="73"/>
  <c r="M12" i="73"/>
  <c r="M24" i="73"/>
  <c r="I32" i="66"/>
  <c r="I40" i="66" s="1"/>
  <c r="AI38" i="73"/>
  <c r="BL16" i="19"/>
  <c r="AK16" i="73"/>
  <c r="BK73" i="19"/>
  <c r="AI73" i="73"/>
  <c r="BK43" i="19"/>
  <c r="AI43" i="73"/>
  <c r="BL64" i="19"/>
  <c r="AK64" i="73"/>
  <c r="BK40" i="19"/>
  <c r="AI40" i="73"/>
  <c r="AL64" i="73"/>
  <c r="BK63" i="19"/>
  <c r="AI63" i="73"/>
  <c r="AL49" i="73"/>
  <c r="AL21" i="73"/>
  <c r="AJ48" i="73"/>
  <c r="AK25" i="73"/>
  <c r="AJ6" i="73"/>
  <c r="AJ58" i="73"/>
  <c r="AB36" i="73"/>
  <c r="AD45" i="73"/>
  <c r="AD56" i="73"/>
  <c r="AD54" i="73"/>
  <c r="Y65" i="73"/>
  <c r="Y14" i="73"/>
  <c r="Y34" i="73"/>
  <c r="U26" i="73"/>
  <c r="U46" i="73"/>
  <c r="U71" i="73"/>
  <c r="U73" i="73"/>
  <c r="L28" i="73"/>
  <c r="L14" i="73"/>
  <c r="L23" i="73"/>
  <c r="L32" i="73"/>
  <c r="R49" i="73"/>
  <c r="R33" i="73"/>
  <c r="R22" i="73"/>
  <c r="R66" i="73"/>
  <c r="R65" i="73"/>
  <c r="R35" i="73"/>
  <c r="AF5" i="73"/>
  <c r="AF27" i="73"/>
  <c r="AF58" i="73"/>
  <c r="AF54" i="73"/>
  <c r="V64" i="73"/>
  <c r="N26" i="73"/>
  <c r="N44" i="73"/>
  <c r="AH34" i="73"/>
  <c r="AH60" i="73"/>
  <c r="Q69" i="73"/>
  <c r="Q25" i="73"/>
  <c r="Q49" i="73"/>
  <c r="T66" i="73"/>
  <c r="T26" i="73"/>
  <c r="T48" i="73"/>
  <c r="T65" i="73"/>
  <c r="Z66" i="73"/>
  <c r="Z42" i="73"/>
  <c r="O55" i="73"/>
  <c r="O56" i="73"/>
  <c r="K43" i="73"/>
  <c r="K21" i="73"/>
  <c r="K68" i="73"/>
  <c r="K47" i="73"/>
  <c r="K64" i="73"/>
  <c r="K20" i="73"/>
  <c r="K71" i="73"/>
  <c r="AA54" i="73"/>
  <c r="AA6" i="73"/>
  <c r="H50" i="73"/>
  <c r="H72" i="73"/>
  <c r="H42" i="73"/>
  <c r="X67" i="73"/>
  <c r="X35" i="73"/>
  <c r="X26" i="73"/>
  <c r="X19" i="73"/>
  <c r="I59" i="73"/>
  <c r="I14" i="73"/>
  <c r="I20" i="73"/>
  <c r="P66" i="73"/>
  <c r="P11" i="73"/>
  <c r="P9" i="73"/>
  <c r="AG47" i="73"/>
  <c r="AG48" i="73"/>
  <c r="AG21" i="73"/>
  <c r="M9" i="73"/>
  <c r="BM45" i="19"/>
  <c r="AL45" i="73"/>
  <c r="AL37" i="73"/>
  <c r="AK17" i="73"/>
  <c r="AE35" i="56"/>
  <c r="AE45" i="56" s="1"/>
  <c r="AI7" i="73"/>
  <c r="BK48" i="19"/>
  <c r="AI48" i="73"/>
  <c r="BK65" i="19"/>
  <c r="AI65" i="73"/>
  <c r="AL31" i="73"/>
  <c r="AL6" i="73"/>
  <c r="AI71" i="73"/>
  <c r="AJ72" i="73"/>
  <c r="AJ20" i="73"/>
  <c r="AJ10" i="73"/>
  <c r="AJ56" i="73"/>
  <c r="AA72" i="73"/>
  <c r="AB72" i="73"/>
  <c r="AA71" i="73"/>
  <c r="AB71" i="73"/>
  <c r="AA73" i="73"/>
  <c r="AB73" i="73"/>
  <c r="AO24" i="24"/>
  <c r="AM24" i="51" s="1"/>
  <c r="AK80" i="49"/>
  <c r="AJ61" i="34"/>
  <c r="BM5" i="25"/>
  <c r="AG74" i="49"/>
  <c r="AG84" i="49" s="1"/>
  <c r="O30" i="34"/>
  <c r="BM55" i="25"/>
  <c r="AE34" i="56"/>
  <c r="AE44" i="56" s="1"/>
  <c r="BN56" i="19"/>
  <c r="Z31" i="34"/>
  <c r="O34" i="34"/>
  <c r="BK4" i="19"/>
  <c r="R56" i="34"/>
  <c r="N20" i="34"/>
  <c r="AI6" i="34"/>
  <c r="Q56" i="34"/>
  <c r="BN63" i="19"/>
  <c r="S4" i="34"/>
  <c r="BN68" i="19"/>
  <c r="L42" i="34"/>
  <c r="AJ43" i="34"/>
  <c r="S7" i="34"/>
  <c r="BJ51" i="25"/>
  <c r="AI39" i="34"/>
  <c r="Y16" i="34"/>
  <c r="BN73" i="19"/>
  <c r="AI19" i="34"/>
  <c r="J33" i="34"/>
  <c r="AI22" i="34"/>
  <c r="P49" i="34"/>
  <c r="BL26" i="25"/>
  <c r="W31" i="34"/>
  <c r="W22" i="34"/>
  <c r="O21" i="34"/>
  <c r="BN46" i="19"/>
  <c r="AJ70" i="34"/>
  <c r="J26" i="34"/>
  <c r="AE33" i="56"/>
  <c r="AE43" i="56" s="1"/>
  <c r="BM19" i="25"/>
  <c r="AI18" i="34"/>
  <c r="K4" i="34"/>
  <c r="AG16" i="34"/>
  <c r="BM8" i="25"/>
  <c r="BL44" i="25"/>
  <c r="AO4" i="24"/>
  <c r="AM4" i="51" s="1"/>
  <c r="BK41" i="25"/>
  <c r="AO7" i="24"/>
  <c r="BP7" i="24" s="1"/>
  <c r="T59" i="34"/>
  <c r="AO8" i="24"/>
  <c r="AM8" i="51" s="1"/>
  <c r="AK109" i="46"/>
  <c r="AL11" i="51"/>
  <c r="AO31" i="24"/>
  <c r="AM31" i="51" s="1"/>
  <c r="AK125" i="46"/>
  <c r="AO25" i="24"/>
  <c r="BP25" i="24" s="1"/>
  <c r="AK110" i="46"/>
  <c r="AK65" i="49"/>
  <c r="AO17" i="24"/>
  <c r="BP17" i="24" s="1"/>
  <c r="AK95" i="46"/>
  <c r="AK124" i="46"/>
  <c r="AO27" i="24"/>
  <c r="AM27" i="51" s="1"/>
  <c r="L50" i="34"/>
  <c r="BJ64" i="25"/>
  <c r="Z64" i="34"/>
  <c r="BM5" i="19"/>
  <c r="R55" i="34"/>
  <c r="U4" i="34"/>
  <c r="U9" i="34"/>
  <c r="Q54" i="34"/>
  <c r="AH74" i="49"/>
  <c r="AH84" i="49" s="1"/>
  <c r="AJ65" i="34"/>
  <c r="H22" i="34"/>
  <c r="BM39" i="25"/>
  <c r="BM33" i="25"/>
  <c r="Y17" i="34"/>
  <c r="BL38" i="25"/>
  <c r="BM61" i="19"/>
  <c r="BN26" i="19"/>
  <c r="U73" i="34"/>
  <c r="BJ28" i="25"/>
  <c r="J10" i="34"/>
  <c r="BE72" i="19"/>
  <c r="AE33" i="55"/>
  <c r="AE41" i="55" s="1"/>
  <c r="BL43" i="19"/>
  <c r="V69" i="34"/>
  <c r="N8" i="34"/>
  <c r="W27" i="34"/>
  <c r="Y33" i="34"/>
  <c r="U31" i="34"/>
  <c r="L8" i="34"/>
  <c r="AL31" i="34"/>
  <c r="T50" i="34"/>
  <c r="U34" i="34"/>
  <c r="Q49" i="34"/>
  <c r="BJ61" i="25"/>
  <c r="Z16" i="34"/>
  <c r="O15" i="34"/>
  <c r="AI57" i="34"/>
  <c r="W72" i="34"/>
  <c r="L20" i="34"/>
  <c r="L11" i="34"/>
  <c r="BI58" i="19"/>
  <c r="Z34" i="34"/>
  <c r="O5" i="34"/>
  <c r="BI62" i="19"/>
  <c r="BI52" i="19"/>
  <c r="BJ54" i="19"/>
  <c r="BL40" i="25"/>
  <c r="I55" i="34"/>
  <c r="J31" i="34"/>
  <c r="P56" i="34"/>
  <c r="BL37" i="25"/>
  <c r="BI18" i="19"/>
  <c r="Z12" i="34"/>
  <c r="O32" i="34"/>
  <c r="BK55" i="19"/>
  <c r="BN48" i="19"/>
  <c r="BN61" i="19"/>
  <c r="W7" i="34"/>
  <c r="U32" i="34"/>
  <c r="M53" i="34"/>
  <c r="BJ38" i="25"/>
  <c r="Z15" i="34"/>
  <c r="O45" i="34"/>
  <c r="O72" i="34"/>
  <c r="H14" i="34"/>
  <c r="S53" i="34"/>
  <c r="U6" i="34"/>
  <c r="H55" i="34"/>
  <c r="BQ31" i="23"/>
  <c r="BM52" i="19"/>
  <c r="BJ38" i="19"/>
  <c r="BM49" i="19"/>
  <c r="BQ32" i="23"/>
  <c r="AO23" i="24"/>
  <c r="AM23" i="51" s="1"/>
  <c r="AE106" i="46"/>
  <c r="AE114" i="46" s="1"/>
  <c r="AO21" i="24"/>
  <c r="AM21" i="51" s="1"/>
  <c r="BQ39" i="23"/>
  <c r="BQ38" i="23"/>
  <c r="BM15" i="19"/>
  <c r="U35" i="34"/>
  <c r="N54" i="34"/>
  <c r="BJ56" i="25"/>
  <c r="AO29" i="24"/>
  <c r="AM29" i="51" s="1"/>
  <c r="BQ36" i="23"/>
  <c r="BF6" i="25"/>
  <c r="BJ32" i="19"/>
  <c r="BQ12" i="23"/>
  <c r="BO11" i="24"/>
  <c r="BK16" i="25"/>
  <c r="AJ46" i="34"/>
  <c r="AO32" i="24"/>
  <c r="AM32" i="51" s="1"/>
  <c r="AO12" i="24"/>
  <c r="BP12" i="24" s="1"/>
  <c r="AO19" i="24"/>
  <c r="AM19" i="51" s="1"/>
  <c r="BQ40" i="23"/>
  <c r="BQ11" i="23"/>
  <c r="BO9" i="17"/>
  <c r="T44" i="34"/>
  <c r="U33" i="34"/>
  <c r="Q48" i="34"/>
  <c r="M64" i="34"/>
  <c r="BM13" i="19"/>
  <c r="BI69" i="19"/>
  <c r="H32" i="34"/>
  <c r="H29" i="34"/>
  <c r="BQ21" i="23"/>
  <c r="BQ54" i="23"/>
  <c r="BQ15" i="23"/>
  <c r="BQ53" i="23"/>
  <c r="AE121" i="46"/>
  <c r="AE129" i="46" s="1"/>
  <c r="AO22" i="24"/>
  <c r="BQ6" i="23"/>
  <c r="AO13" i="24"/>
  <c r="BP13" i="24" s="1"/>
  <c r="AO20" i="24"/>
  <c r="AO20" i="25" s="1"/>
  <c r="AM20" i="34" s="1"/>
  <c r="AO15" i="24"/>
  <c r="BP15" i="24" s="1"/>
  <c r="BK42" i="25"/>
  <c r="BM48" i="19"/>
  <c r="BQ55" i="23"/>
  <c r="AO14" i="24"/>
  <c r="AO5" i="24"/>
  <c r="AO5" i="25" s="1"/>
  <c r="AM5" i="34" s="1"/>
  <c r="BQ34" i="23"/>
  <c r="BQ10" i="23"/>
  <c r="BP6" i="24"/>
  <c r="AL68" i="34"/>
  <c r="BN20" i="19"/>
  <c r="BJ12" i="19"/>
  <c r="BQ5" i="23"/>
  <c r="AI29" i="34"/>
  <c r="BK23" i="19"/>
  <c r="AI35" i="34"/>
  <c r="AI66" i="34"/>
  <c r="BQ7" i="23"/>
  <c r="AO10" i="24"/>
  <c r="AO10" i="25" s="1"/>
  <c r="AM10" i="34" s="1"/>
  <c r="AL49" i="34"/>
  <c r="AH52" i="34"/>
  <c r="BK40" i="25"/>
  <c r="BM14" i="19"/>
  <c r="AE77" i="49"/>
  <c r="AE87" i="49" s="1"/>
  <c r="AJ38" i="34"/>
  <c r="AI9" i="34"/>
  <c r="BM41" i="25"/>
  <c r="BM23" i="19"/>
  <c r="Y62" i="34"/>
  <c r="U41" i="34"/>
  <c r="U22" i="34"/>
  <c r="Z45" i="34"/>
  <c r="BJ27" i="25"/>
  <c r="AH121" i="46"/>
  <c r="AH129" i="46" s="1"/>
  <c r="AH119" i="46"/>
  <c r="AH127" i="46" s="1"/>
  <c r="BM70" i="19"/>
  <c r="BK36" i="19"/>
  <c r="BL14" i="19"/>
  <c r="K33" i="66"/>
  <c r="K41" i="66" s="1"/>
  <c r="BM4" i="19"/>
  <c r="BN70" i="19"/>
  <c r="BN66" i="19"/>
  <c r="BN64" i="19"/>
  <c r="AL16" i="34"/>
  <c r="BK57" i="25"/>
  <c r="BJ16" i="19"/>
  <c r="AH24" i="34"/>
  <c r="BJ11" i="19"/>
  <c r="BJ30" i="25"/>
  <c r="AH76" i="49"/>
  <c r="AH86" i="49" s="1"/>
  <c r="BM17" i="19"/>
  <c r="BM58" i="19"/>
  <c r="BM6" i="19"/>
  <c r="BJ41" i="19"/>
  <c r="BM7" i="25"/>
  <c r="BM42" i="25"/>
  <c r="R69" i="34"/>
  <c r="X67" i="34"/>
  <c r="N23" i="34"/>
  <c r="BJ17" i="25"/>
  <c r="AH75" i="49"/>
  <c r="AH85" i="49" s="1"/>
  <c r="AH93" i="46"/>
  <c r="AH99" i="46" s="1"/>
  <c r="BK32" i="19"/>
  <c r="BL53" i="19"/>
  <c r="BM11" i="25"/>
  <c r="BL13" i="19"/>
  <c r="BK29" i="25"/>
  <c r="BJ26" i="19"/>
  <c r="BK6" i="25"/>
  <c r="BF28" i="25"/>
  <c r="BF29" i="25"/>
  <c r="AH77" i="49"/>
  <c r="AH87" i="49" s="1"/>
  <c r="AH22" i="34"/>
  <c r="BM27" i="19"/>
  <c r="BM26" i="19"/>
  <c r="BK69" i="25"/>
  <c r="AH9" i="34"/>
  <c r="BK21" i="25"/>
  <c r="AJ35" i="34"/>
  <c r="BL34" i="25"/>
  <c r="AI65" i="34"/>
  <c r="BL47" i="25"/>
  <c r="BM17" i="25"/>
  <c r="BM10" i="19"/>
  <c r="BN67" i="19"/>
  <c r="AH49" i="34"/>
  <c r="AH36" i="34"/>
  <c r="BM31" i="19"/>
  <c r="BK38" i="19"/>
  <c r="BL5" i="19"/>
  <c r="AG33" i="56"/>
  <c r="AG43" i="56" s="1"/>
  <c r="AL72" i="34"/>
  <c r="BN33" i="19"/>
  <c r="AI70" i="34"/>
  <c r="AH47" i="34"/>
  <c r="BK34" i="25"/>
  <c r="BJ17" i="19"/>
  <c r="BM18" i="19"/>
  <c r="AE105" i="46"/>
  <c r="AE113" i="46" s="1"/>
  <c r="AJ28" i="34"/>
  <c r="BJ19" i="19"/>
  <c r="BK9" i="25"/>
  <c r="AE62" i="49"/>
  <c r="AE68" i="49" s="1"/>
  <c r="BJ40" i="19"/>
  <c r="BL72" i="25"/>
  <c r="BL43" i="25"/>
  <c r="BL67" i="25"/>
  <c r="AJ57" i="34"/>
  <c r="AJ29" i="34"/>
  <c r="BL17" i="19"/>
  <c r="BM72" i="19"/>
  <c r="AG76" i="49"/>
  <c r="AG86" i="49" s="1"/>
  <c r="AG34" i="55"/>
  <c r="AG42" i="55" s="1"/>
  <c r="BN52" i="19"/>
  <c r="AL18" i="34"/>
  <c r="BN14" i="19"/>
  <c r="BN27" i="19"/>
  <c r="V51" i="34"/>
  <c r="S47" i="34"/>
  <c r="R54" i="34"/>
  <c r="S16" i="34"/>
  <c r="AC61" i="34"/>
  <c r="BE73" i="19"/>
  <c r="BF37" i="25"/>
  <c r="X47" i="34"/>
  <c r="Y29" i="34"/>
  <c r="Y69" i="34"/>
  <c r="U70" i="34"/>
  <c r="L47" i="34"/>
  <c r="L68" i="34"/>
  <c r="N28" i="34"/>
  <c r="M68" i="34"/>
  <c r="BK11" i="25"/>
  <c r="AH25" i="34"/>
  <c r="BK10" i="25"/>
  <c r="BJ33" i="19"/>
  <c r="BJ28" i="19"/>
  <c r="P55" i="34"/>
  <c r="Z57" i="34"/>
  <c r="H72" i="34"/>
  <c r="H4" i="34"/>
  <c r="H7" i="34"/>
  <c r="BF31" i="25"/>
  <c r="BF9" i="25"/>
  <c r="BF19" i="25"/>
  <c r="BJ26" i="25"/>
  <c r="BJ18" i="25"/>
  <c r="AE63" i="49"/>
  <c r="AE69" i="49" s="1"/>
  <c r="BJ59" i="19"/>
  <c r="AH106" i="46"/>
  <c r="AH114" i="46" s="1"/>
  <c r="AH104" i="46"/>
  <c r="AH112" i="46" s="1"/>
  <c r="AG120" i="46"/>
  <c r="AG128" i="46" s="1"/>
  <c r="BM28" i="19"/>
  <c r="W15" i="34"/>
  <c r="BL10" i="25"/>
  <c r="BM16" i="19"/>
  <c r="AL26" i="34"/>
  <c r="V16" i="34"/>
  <c r="W17" i="34"/>
  <c r="V57" i="34"/>
  <c r="Y50" i="34"/>
  <c r="BM64" i="19"/>
  <c r="AE75" i="49"/>
  <c r="AE85" i="49" s="1"/>
  <c r="BL5" i="25"/>
  <c r="BL54" i="25"/>
  <c r="BL13" i="25"/>
  <c r="BL41" i="25"/>
  <c r="BL62" i="19"/>
  <c r="BL15" i="19"/>
  <c r="AJ36" i="34"/>
  <c r="BL4" i="19"/>
  <c r="BM51" i="25"/>
  <c r="BM20" i="19"/>
  <c r="BM29" i="19"/>
  <c r="AH117" i="49"/>
  <c r="BN69" i="19"/>
  <c r="BN28" i="19"/>
  <c r="I7" i="34"/>
  <c r="J25" i="34"/>
  <c r="BJ29" i="19"/>
  <c r="BO24" i="25"/>
  <c r="BM12" i="19"/>
  <c r="BM4" i="25"/>
  <c r="I34" i="66"/>
  <c r="I42" i="66" s="1"/>
  <c r="BN35" i="19"/>
  <c r="AH38" i="34"/>
  <c r="AH57" i="34"/>
  <c r="BK15" i="19"/>
  <c r="AL6" i="34"/>
  <c r="S30" i="34"/>
  <c r="N71" i="34"/>
  <c r="N26" i="34"/>
  <c r="Z24" i="34"/>
  <c r="BM42" i="19"/>
  <c r="AH56" i="34"/>
  <c r="BK24" i="25"/>
  <c r="AI25" i="34"/>
  <c r="BL58" i="25"/>
  <c r="AI51" i="34"/>
  <c r="BL56" i="25"/>
  <c r="BM20" i="25"/>
  <c r="BN19" i="19"/>
  <c r="AL47" i="34"/>
  <c r="BJ48" i="19"/>
  <c r="BJ23" i="19"/>
  <c r="BJ74" i="25"/>
  <c r="BJ27" i="19"/>
  <c r="AH68" i="34"/>
  <c r="BM21" i="19"/>
  <c r="BM56" i="19"/>
  <c r="AH34" i="56"/>
  <c r="AH44" i="56" s="1"/>
  <c r="J52" i="34"/>
  <c r="BL52" i="25"/>
  <c r="BM13" i="25"/>
  <c r="T68" i="34"/>
  <c r="AH62" i="49"/>
  <c r="AH68" i="49" s="1"/>
  <c r="BK56" i="25"/>
  <c r="BL4" i="25"/>
  <c r="AG105" i="46"/>
  <c r="AG113" i="46" s="1"/>
  <c r="AL43" i="34"/>
  <c r="AL38" i="34"/>
  <c r="AL64" i="34"/>
  <c r="AL53" i="34"/>
  <c r="AD63" i="34"/>
  <c r="AD19" i="34"/>
  <c r="BI74" i="25"/>
  <c r="BK22" i="25"/>
  <c r="AH32" i="34"/>
  <c r="AH4" i="34"/>
  <c r="BJ15" i="19"/>
  <c r="AL59" i="34"/>
  <c r="AH105" i="46"/>
  <c r="AH113" i="46" s="1"/>
  <c r="AH62" i="34"/>
  <c r="AE32" i="55"/>
  <c r="AE40" i="55" s="1"/>
  <c r="BK28" i="25"/>
  <c r="BM64" i="25"/>
  <c r="W23" i="34"/>
  <c r="J73" i="34"/>
  <c r="S13" i="34"/>
  <c r="BK61" i="25"/>
  <c r="BK43" i="25"/>
  <c r="AE104" i="46"/>
  <c r="AE112" i="46" s="1"/>
  <c r="AH21" i="34"/>
  <c r="BL14" i="25"/>
  <c r="AI46" i="34"/>
  <c r="AI27" i="34"/>
  <c r="BL32" i="25"/>
  <c r="AJ18" i="34"/>
  <c r="BL70" i="19"/>
  <c r="BL73" i="25"/>
  <c r="BM67" i="19"/>
  <c r="BM73" i="19"/>
  <c r="AL70" i="34"/>
  <c r="BN47" i="19"/>
  <c r="W29" i="34"/>
  <c r="W8" i="34"/>
  <c r="W36" i="34"/>
  <c r="W28" i="34"/>
  <c r="J48" i="34"/>
  <c r="AD17" i="34"/>
  <c r="BJ60" i="25"/>
  <c r="AH43" i="34"/>
  <c r="BO59" i="25"/>
  <c r="BJ46" i="19"/>
  <c r="BJ47" i="19"/>
  <c r="BM47" i="19"/>
  <c r="AE93" i="46"/>
  <c r="AE99" i="46" s="1"/>
  <c r="BL15" i="25"/>
  <c r="BL61" i="19"/>
  <c r="AD42" i="34"/>
  <c r="V45" i="34"/>
  <c r="Y11" i="34"/>
  <c r="Y5" i="34"/>
  <c r="T71" i="34"/>
  <c r="U24" i="34"/>
  <c r="Q55" i="34"/>
  <c r="AE92" i="46"/>
  <c r="AE98" i="46" s="1"/>
  <c r="BK32" i="25"/>
  <c r="AE119" i="46"/>
  <c r="AE127" i="46" s="1"/>
  <c r="BJ18" i="19"/>
  <c r="BM39" i="19"/>
  <c r="BM19" i="19"/>
  <c r="AH63" i="49"/>
  <c r="AH69" i="49" s="1"/>
  <c r="BN25" i="19"/>
  <c r="BN49" i="19"/>
  <c r="W18" i="34"/>
  <c r="AH6" i="34"/>
  <c r="BL21" i="25"/>
  <c r="AI8" i="34"/>
  <c r="BM48" i="25"/>
  <c r="AH120" i="46"/>
  <c r="AH128" i="46" s="1"/>
  <c r="J12" i="34"/>
  <c r="BJ36" i="19"/>
  <c r="BJ7" i="19"/>
  <c r="AE76" i="49"/>
  <c r="AE86" i="49" s="1"/>
  <c r="BJ64" i="19"/>
  <c r="AI62" i="34"/>
  <c r="BK34" i="19"/>
  <c r="AI31" i="34"/>
  <c r="BL11" i="25"/>
  <c r="BK47" i="25"/>
  <c r="BK73" i="25"/>
  <c r="BM66" i="25"/>
  <c r="BM40" i="25"/>
  <c r="BM53" i="19"/>
  <c r="BM55" i="19"/>
  <c r="AL73" i="34"/>
  <c r="AH92" i="46"/>
  <c r="AH98" i="46" s="1"/>
  <c r="BN18" i="19"/>
  <c r="BN29" i="19"/>
  <c r="V66" i="34"/>
  <c r="J70" i="34"/>
  <c r="S14" i="34"/>
  <c r="R64" i="34"/>
  <c r="AD56" i="34"/>
  <c r="AD6" i="34"/>
  <c r="AD24" i="34"/>
  <c r="AD33" i="34"/>
  <c r="AD70" i="34"/>
  <c r="U7" i="34"/>
  <c r="L30" i="34"/>
  <c r="BJ53" i="19"/>
  <c r="AH72" i="34"/>
  <c r="H9" i="34"/>
  <c r="H24" i="34"/>
  <c r="BM44" i="19"/>
  <c r="BM41" i="19"/>
  <c r="BK63" i="25"/>
  <c r="I33" i="66"/>
  <c r="I41" i="66" s="1"/>
  <c r="AL74" i="19"/>
  <c r="AG39" i="43" s="1"/>
  <c r="BG46" i="25"/>
  <c r="AG77" i="49"/>
  <c r="AG87" i="49" s="1"/>
  <c r="BN65" i="19"/>
  <c r="AL9" i="34"/>
  <c r="AI76" i="49"/>
  <c r="AI86" i="49" s="1"/>
  <c r="AD59" i="34"/>
  <c r="BG74" i="25"/>
  <c r="W13" i="34"/>
  <c r="AD64" i="34"/>
  <c r="AD10" i="34"/>
  <c r="Y27" i="34"/>
  <c r="U10" i="34"/>
  <c r="U37" i="34"/>
  <c r="Q68" i="34"/>
  <c r="M52" i="34"/>
  <c r="BJ70" i="19"/>
  <c r="BJ73" i="19"/>
  <c r="BJ72" i="19"/>
  <c r="Z37" i="34"/>
  <c r="O51" i="34"/>
  <c r="H49" i="34"/>
  <c r="AH17" i="34"/>
  <c r="BK17" i="25"/>
  <c r="AG14" i="34"/>
  <c r="AH14" i="34"/>
  <c r="BK14" i="25"/>
  <c r="AI45" i="34"/>
  <c r="BL45" i="25"/>
  <c r="AG92" i="46"/>
  <c r="AG98" i="46" s="1"/>
  <c r="S36" i="34"/>
  <c r="AD31" i="34"/>
  <c r="AH7" i="34"/>
  <c r="BK7" i="25"/>
  <c r="AH12" i="34"/>
  <c r="BK12" i="25"/>
  <c r="BJ60" i="19"/>
  <c r="BK60" i="19"/>
  <c r="AI33" i="34"/>
  <c r="BL33" i="25"/>
  <c r="AH33" i="34"/>
  <c r="BK33" i="25"/>
  <c r="BJ57" i="19"/>
  <c r="BK57" i="19"/>
  <c r="AI55" i="34"/>
  <c r="BL55" i="25"/>
  <c r="AI12" i="34"/>
  <c r="BL12" i="25"/>
  <c r="BL28" i="25"/>
  <c r="AI28" i="34"/>
  <c r="AI50" i="34"/>
  <c r="BL50" i="25"/>
  <c r="AE74" i="49"/>
  <c r="AE84" i="49" s="1"/>
  <c r="AI17" i="34"/>
  <c r="AG62" i="49"/>
  <c r="AG68" i="49" s="1"/>
  <c r="BN59" i="19"/>
  <c r="BG56" i="25"/>
  <c r="W37" i="34"/>
  <c r="V55" i="34"/>
  <c r="J18" i="34"/>
  <c r="J29" i="34"/>
  <c r="I34" i="34"/>
  <c r="AG33" i="55"/>
  <c r="AG41" i="55" s="1"/>
  <c r="BM54" i="19"/>
  <c r="AJ53" i="34"/>
  <c r="BM53" i="25"/>
  <c r="S6" i="34"/>
  <c r="R52" i="34"/>
  <c r="S8" i="34"/>
  <c r="S17" i="34"/>
  <c r="AD8" i="34"/>
  <c r="BI22" i="19"/>
  <c r="BJ22" i="19"/>
  <c r="AH23" i="34"/>
  <c r="BK23" i="25"/>
  <c r="BI50" i="19"/>
  <c r="BJ50" i="19"/>
  <c r="BM57" i="19"/>
  <c r="BM9" i="19"/>
  <c r="AG119" i="46"/>
  <c r="AG127" i="46" s="1"/>
  <c r="AG104" i="46"/>
  <c r="AG112" i="46" s="1"/>
  <c r="AI23" i="34"/>
  <c r="BL23" i="25"/>
  <c r="BM49" i="25"/>
  <c r="AJ49" i="34"/>
  <c r="AH30" i="34"/>
  <c r="BK30" i="25"/>
  <c r="BJ39" i="25"/>
  <c r="BJ49" i="19"/>
  <c r="BM34" i="25"/>
  <c r="BJ35" i="19"/>
  <c r="BK39" i="25"/>
  <c r="BK36" i="25"/>
  <c r="AI49" i="34"/>
  <c r="BM58" i="25"/>
  <c r="AE117" i="49"/>
  <c r="AJ63" i="34"/>
  <c r="BM63" i="25"/>
  <c r="AH26" i="34"/>
  <c r="BK26" i="25"/>
  <c r="AH44" i="34"/>
  <c r="BK44" i="25"/>
  <c r="BJ5" i="19"/>
  <c r="AH31" i="34"/>
  <c r="BK31" i="25"/>
  <c r="BK72" i="25"/>
  <c r="BM46" i="19"/>
  <c r="BM66" i="19"/>
  <c r="AH39" i="34"/>
  <c r="BK68" i="25"/>
  <c r="AH64" i="34"/>
  <c r="BJ37" i="19"/>
  <c r="BL63" i="25"/>
  <c r="BL20" i="25"/>
  <c r="BM68" i="25"/>
  <c r="BI25" i="19"/>
  <c r="BJ25" i="19"/>
  <c r="BJ69" i="19"/>
  <c r="AI48" i="34"/>
  <c r="BK48" i="25"/>
  <c r="BL48" i="25"/>
  <c r="AH48" i="34"/>
  <c r="AE120" i="46"/>
  <c r="AE128" i="46" s="1"/>
  <c r="BK10" i="19"/>
  <c r="BL61" i="25"/>
  <c r="AI61" i="34"/>
  <c r="BN57" i="19"/>
  <c r="W73" i="34"/>
  <c r="BM60" i="19"/>
  <c r="BL60" i="19"/>
  <c r="U28" i="34"/>
  <c r="BM32" i="19"/>
  <c r="AG75" i="49"/>
  <c r="AG85" i="49" s="1"/>
  <c r="AH71" i="34"/>
  <c r="BK71" i="25"/>
  <c r="BK49" i="25"/>
  <c r="BJ42" i="19"/>
  <c r="BK7" i="19"/>
  <c r="AI63" i="34"/>
  <c r="BK69" i="19"/>
  <c r="N33" i="34"/>
  <c r="N51" i="34"/>
  <c r="BI47" i="19"/>
  <c r="BJ22" i="25"/>
  <c r="Z10" i="34"/>
  <c r="Z6" i="34"/>
  <c r="O18" i="34"/>
  <c r="H65" i="34"/>
  <c r="H23" i="34"/>
  <c r="H13" i="34"/>
  <c r="AH16" i="34"/>
  <c r="BK62" i="25"/>
  <c r="BK64" i="25"/>
  <c r="AL11" i="34"/>
  <c r="BN15" i="19"/>
  <c r="BN8" i="19"/>
  <c r="BN41" i="19"/>
  <c r="BN45" i="19"/>
  <c r="W19" i="34"/>
  <c r="J32" i="34"/>
  <c r="R43" i="34"/>
  <c r="S62" i="34"/>
  <c r="S33" i="34"/>
  <c r="S34" i="34"/>
  <c r="AD37" i="34"/>
  <c r="AD45" i="34"/>
  <c r="BF63" i="25"/>
  <c r="BF7" i="25"/>
  <c r="AD49" i="34"/>
  <c r="BE71" i="19"/>
  <c r="AD66" i="34"/>
  <c r="AD73" i="34"/>
  <c r="Y10" i="34"/>
  <c r="X43" i="34"/>
  <c r="BF69" i="25"/>
  <c r="L67" i="34"/>
  <c r="BI65" i="19"/>
  <c r="W24" i="34"/>
  <c r="W35" i="34"/>
  <c r="S42" i="34"/>
  <c r="AC72" i="34"/>
  <c r="AD39" i="34"/>
  <c r="Y7" i="34"/>
  <c r="U23" i="34"/>
  <c r="AG24" i="34"/>
  <c r="Q14" i="34"/>
  <c r="T12" i="34"/>
  <c r="H73" i="34"/>
  <c r="X9" i="34"/>
  <c r="P31" i="34"/>
  <c r="AG32" i="34"/>
  <c r="BH48" i="19"/>
  <c r="M31" i="34"/>
  <c r="L44" i="34"/>
  <c r="AH42" i="34"/>
  <c r="BL64" i="25"/>
  <c r="AH28" i="34"/>
  <c r="BL47" i="19"/>
  <c r="BM72" i="25"/>
  <c r="BM33" i="19"/>
  <c r="AL48" i="34"/>
  <c r="BG48" i="25"/>
  <c r="BG61" i="25"/>
  <c r="BG65" i="25"/>
  <c r="V53" i="34"/>
  <c r="W14" i="34"/>
  <c r="W33" i="34"/>
  <c r="W12" i="34"/>
  <c r="S24" i="34"/>
  <c r="R46" i="34"/>
  <c r="R51" i="34"/>
  <c r="S72" i="34"/>
  <c r="AD36" i="34"/>
  <c r="BF41" i="25"/>
  <c r="AD58" i="34"/>
  <c r="AD55" i="34"/>
  <c r="AD40" i="34"/>
  <c r="AD47" i="34"/>
  <c r="Y8" i="34"/>
  <c r="Y72" i="34"/>
  <c r="X53" i="34"/>
  <c r="K44" i="34"/>
  <c r="V71" i="34"/>
  <c r="Y22" i="34"/>
  <c r="U20" i="34"/>
  <c r="R10" i="34"/>
  <c r="U58" i="34"/>
  <c r="N11" i="34"/>
  <c r="N15" i="34"/>
  <c r="N22" i="34"/>
  <c r="Q5" i="34"/>
  <c r="S65" i="34"/>
  <c r="Z61" i="34"/>
  <c r="AA62" i="34"/>
  <c r="Z72" i="34"/>
  <c r="H26" i="34"/>
  <c r="X14" i="34"/>
  <c r="H17" i="34"/>
  <c r="AI74" i="19"/>
  <c r="AD39" i="43" s="1"/>
  <c r="BK18" i="25"/>
  <c r="AH34" i="34"/>
  <c r="BK60" i="25"/>
  <c r="BK4" i="25"/>
  <c r="BJ65" i="19"/>
  <c r="AI7" i="34"/>
  <c r="AI16" i="34"/>
  <c r="BN44" i="19"/>
  <c r="AL61" i="34"/>
  <c r="AL22" i="34"/>
  <c r="BG67" i="25"/>
  <c r="J4" i="34"/>
  <c r="J13" i="34"/>
  <c r="J61" i="34"/>
  <c r="R41" i="34"/>
  <c r="S22" i="34"/>
  <c r="BF42" i="25"/>
  <c r="AD52" i="34"/>
  <c r="AD4" i="34"/>
  <c r="Y32" i="34"/>
  <c r="S10" i="34"/>
  <c r="Y37" i="34"/>
  <c r="AL17" i="34"/>
  <c r="BG71" i="25"/>
  <c r="S27" i="34"/>
  <c r="U27" i="34"/>
  <c r="K19" i="34"/>
  <c r="R8" i="34"/>
  <c r="Q26" i="34"/>
  <c r="Y44" i="34"/>
  <c r="O8" i="34"/>
  <c r="K58" i="34"/>
  <c r="Z53" i="34"/>
  <c r="Z55" i="34"/>
  <c r="W43" i="34"/>
  <c r="P11" i="34"/>
  <c r="AH60" i="34"/>
  <c r="AH61" i="34"/>
  <c r="BJ62" i="19"/>
  <c r="AD5" i="34"/>
  <c r="W9" i="34"/>
  <c r="W5" i="34"/>
  <c r="V54" i="34"/>
  <c r="W32" i="34"/>
  <c r="I67" i="34"/>
  <c r="J22" i="34"/>
  <c r="J16" i="34"/>
  <c r="R50" i="34"/>
  <c r="S29" i="34"/>
  <c r="S31" i="34"/>
  <c r="S63" i="34"/>
  <c r="AD38" i="34"/>
  <c r="AD28" i="34"/>
  <c r="AD41" i="34"/>
  <c r="AD50" i="34"/>
  <c r="AD29" i="34"/>
  <c r="Y68" i="34"/>
  <c r="Y20" i="34"/>
  <c r="Y19" i="34"/>
  <c r="U11" i="34"/>
  <c r="L69" i="34"/>
  <c r="R11" i="34"/>
  <c r="R6" i="34"/>
  <c r="R31" i="34"/>
  <c r="R47" i="34"/>
  <c r="R22" i="34"/>
  <c r="R23" i="34"/>
  <c r="BH68" i="25"/>
  <c r="V63" i="34"/>
  <c r="V13" i="34"/>
  <c r="N18" i="34"/>
  <c r="N41" i="34"/>
  <c r="N56" i="34"/>
  <c r="N66" i="34"/>
  <c r="M57" i="34"/>
  <c r="BI71" i="19"/>
  <c r="Q30" i="34"/>
  <c r="P66" i="34"/>
  <c r="Q25" i="34"/>
  <c r="Q37" i="34"/>
  <c r="Q58" i="34"/>
  <c r="Q42" i="34"/>
  <c r="Q72" i="34"/>
  <c r="T25" i="34"/>
  <c r="Z54" i="34"/>
  <c r="Z26" i="34"/>
  <c r="O27" i="34"/>
  <c r="N52" i="34"/>
  <c r="O14" i="34"/>
  <c r="O6" i="34"/>
  <c r="O36" i="34"/>
  <c r="N53" i="34"/>
  <c r="J55" i="34"/>
  <c r="Z66" i="34"/>
  <c r="H30" i="34"/>
  <c r="H21" i="34"/>
  <c r="BE71" i="25"/>
  <c r="W66" i="34"/>
  <c r="X50" i="34"/>
  <c r="W41" i="34"/>
  <c r="X6" i="34"/>
  <c r="H57" i="34"/>
  <c r="H62" i="34"/>
  <c r="I35" i="34"/>
  <c r="H56" i="34"/>
  <c r="I33" i="34"/>
  <c r="H36" i="34"/>
  <c r="I51" i="34"/>
  <c r="I52" i="34"/>
  <c r="O61" i="34"/>
  <c r="P7" i="34"/>
  <c r="P63" i="34"/>
  <c r="O50" i="34"/>
  <c r="P5" i="34"/>
  <c r="P26" i="34"/>
  <c r="AG21" i="34"/>
  <c r="AG6" i="34"/>
  <c r="BH51" i="19"/>
  <c r="AG8" i="34"/>
  <c r="BH63" i="19"/>
  <c r="M42" i="34"/>
  <c r="Y6" i="34"/>
  <c r="U19" i="34"/>
  <c r="U17" i="34"/>
  <c r="U8" i="34"/>
  <c r="L5" i="34"/>
  <c r="L37" i="34"/>
  <c r="L63" i="34"/>
  <c r="R73" i="34"/>
  <c r="R65" i="34"/>
  <c r="R32" i="34"/>
  <c r="R25" i="34"/>
  <c r="R28" i="34"/>
  <c r="R12" i="34"/>
  <c r="BH42" i="25"/>
  <c r="M61" i="34"/>
  <c r="M44" i="34"/>
  <c r="BI13" i="19"/>
  <c r="BI37" i="19"/>
  <c r="BJ63" i="25"/>
  <c r="Q19" i="34"/>
  <c r="T49" i="34"/>
  <c r="T30" i="34"/>
  <c r="Z50" i="34"/>
  <c r="O20" i="34"/>
  <c r="O71" i="34"/>
  <c r="K25" i="34"/>
  <c r="Z56" i="34"/>
  <c r="H67" i="34"/>
  <c r="X4" i="34"/>
  <c r="W49" i="34"/>
  <c r="P34" i="34"/>
  <c r="O55" i="34"/>
  <c r="P22" i="34"/>
  <c r="BI43" i="25"/>
  <c r="BH70" i="19"/>
  <c r="M46" i="34"/>
  <c r="L45" i="34"/>
  <c r="X71" i="34"/>
  <c r="Y73" i="34"/>
  <c r="U48" i="34"/>
  <c r="U18" i="34"/>
  <c r="U14" i="34"/>
  <c r="U54" i="34"/>
  <c r="T51" i="34"/>
  <c r="K72" i="34"/>
  <c r="K61" i="34"/>
  <c r="L51" i="34"/>
  <c r="L31" i="34"/>
  <c r="R35" i="34"/>
  <c r="Q71" i="34"/>
  <c r="R70" i="34"/>
  <c r="U42" i="34"/>
  <c r="V56" i="34"/>
  <c r="V34" i="34"/>
  <c r="V15" i="34"/>
  <c r="U46" i="34"/>
  <c r="V24" i="34"/>
  <c r="M60" i="34"/>
  <c r="N4" i="34"/>
  <c r="BK52" i="25"/>
  <c r="BI33" i="19"/>
  <c r="AH40" i="34"/>
  <c r="Q32" i="34"/>
  <c r="Q21" i="34"/>
  <c r="Q4" i="34"/>
  <c r="P57" i="34"/>
  <c r="Q17" i="34"/>
  <c r="T58" i="34"/>
  <c r="T37" i="34"/>
  <c r="T28" i="34"/>
  <c r="S71" i="34"/>
  <c r="S64" i="34"/>
  <c r="S52" i="34"/>
  <c r="T23" i="34"/>
  <c r="T9" i="34"/>
  <c r="T13" i="34"/>
  <c r="Z11" i="34"/>
  <c r="Y59" i="34"/>
  <c r="Z41" i="34"/>
  <c r="Z30" i="34"/>
  <c r="Z5" i="34"/>
  <c r="Z25" i="34"/>
  <c r="N46" i="34"/>
  <c r="N49" i="34"/>
  <c r="O73" i="34"/>
  <c r="O25" i="34"/>
  <c r="K9" i="34"/>
  <c r="K12" i="34"/>
  <c r="K63" i="34"/>
  <c r="K11" i="34"/>
  <c r="AA35" i="34"/>
  <c r="H69" i="34"/>
  <c r="H44" i="34"/>
  <c r="H11" i="34"/>
  <c r="BE65" i="25"/>
  <c r="BE55" i="25"/>
  <c r="X21" i="34"/>
  <c r="X26" i="34"/>
  <c r="X34" i="34"/>
  <c r="X68" i="34"/>
  <c r="X8" i="34"/>
  <c r="X36" i="34"/>
  <c r="X30" i="34"/>
  <c r="X28" i="34"/>
  <c r="H64" i="34"/>
  <c r="I20" i="34"/>
  <c r="H41" i="34"/>
  <c r="I25" i="34"/>
  <c r="I19" i="34"/>
  <c r="P28" i="34"/>
  <c r="P16" i="34"/>
  <c r="P23" i="34"/>
  <c r="O67" i="34"/>
  <c r="BH59" i="19"/>
  <c r="BI70" i="25"/>
  <c r="AG31" i="34"/>
  <c r="BH64" i="19"/>
  <c r="L70" i="34"/>
  <c r="L43" i="34"/>
  <c r="M7" i="34"/>
  <c r="M21" i="34"/>
  <c r="L25" i="34"/>
  <c r="T46" i="34"/>
  <c r="T72" i="34"/>
  <c r="U62" i="34"/>
  <c r="T66" i="34"/>
  <c r="U21" i="34"/>
  <c r="U25" i="34"/>
  <c r="L62" i="34"/>
  <c r="K43" i="34"/>
  <c r="R18" i="34"/>
  <c r="R17" i="34"/>
  <c r="R7" i="34"/>
  <c r="Q69" i="34"/>
  <c r="BH55" i="25"/>
  <c r="V4" i="34"/>
  <c r="V41" i="34"/>
  <c r="V70" i="34"/>
  <c r="U60" i="34"/>
  <c r="M67" i="34"/>
  <c r="M48" i="34"/>
  <c r="BJ46" i="25"/>
  <c r="BI46" i="19"/>
  <c r="Q29" i="34"/>
  <c r="Q65" i="34"/>
  <c r="Q10" i="34"/>
  <c r="P54" i="34"/>
  <c r="Q33" i="34"/>
  <c r="Q12" i="34"/>
  <c r="P43" i="34"/>
  <c r="T15" i="34"/>
  <c r="T5" i="34"/>
  <c r="T19" i="34"/>
  <c r="T73" i="34"/>
  <c r="Z9" i="34"/>
  <c r="Z62" i="34"/>
  <c r="Z69" i="34"/>
  <c r="Z29" i="34"/>
  <c r="Z51" i="34"/>
  <c r="N42" i="34"/>
  <c r="K48" i="34"/>
  <c r="K37" i="34"/>
  <c r="K10" i="34"/>
  <c r="K30" i="34"/>
  <c r="Z60" i="34"/>
  <c r="AA45" i="34"/>
  <c r="AA68" i="34"/>
  <c r="H63" i="34"/>
  <c r="H37" i="34"/>
  <c r="H48" i="34"/>
  <c r="BE64" i="25"/>
  <c r="AC14" i="34"/>
  <c r="X72" i="34"/>
  <c r="W67" i="34"/>
  <c r="X25" i="34"/>
  <c r="X31" i="34"/>
  <c r="I18" i="34"/>
  <c r="AG29" i="34"/>
  <c r="BI53" i="25"/>
  <c r="AG15" i="34"/>
  <c r="M22" i="34"/>
  <c r="AA105" i="46"/>
  <c r="AA113" i="46" s="1"/>
  <c r="BG15" i="19"/>
  <c r="BG28" i="25"/>
  <c r="AE28" i="34"/>
  <c r="BH28" i="25"/>
  <c r="BG58" i="25"/>
  <c r="BF73" i="19"/>
  <c r="BH15" i="25"/>
  <c r="AE15" i="34"/>
  <c r="BG13" i="19"/>
  <c r="BF62" i="19"/>
  <c r="BG41" i="25"/>
  <c r="AE41" i="34"/>
  <c r="BG27" i="19"/>
  <c r="BF37" i="19"/>
  <c r="BG17" i="25"/>
  <c r="AE17" i="34"/>
  <c r="BH17" i="25"/>
  <c r="BF39" i="19"/>
  <c r="E33" i="66"/>
  <c r="E41" i="66" s="1"/>
  <c r="BG53" i="25"/>
  <c r="AE53" i="34"/>
  <c r="BF60" i="19"/>
  <c r="BG68" i="25"/>
  <c r="AE68" i="34"/>
  <c r="AD68" i="34"/>
  <c r="BG19" i="19"/>
  <c r="AE25" i="34"/>
  <c r="BH25" i="25"/>
  <c r="AD25" i="34"/>
  <c r="S77" i="49"/>
  <c r="S87" i="49" s="1"/>
  <c r="S35" i="56"/>
  <c r="S45" i="56" s="1"/>
  <c r="S32" i="56"/>
  <c r="S42" i="56" s="1"/>
  <c r="V74" i="19"/>
  <c r="W63" i="34"/>
  <c r="S34" i="56"/>
  <c r="S44" i="56" s="1"/>
  <c r="W30" i="34"/>
  <c r="W25" i="34"/>
  <c r="F34" i="56"/>
  <c r="F44" i="56" s="1"/>
  <c r="I44" i="34"/>
  <c r="J44" i="34"/>
  <c r="I57" i="34"/>
  <c r="F33" i="56"/>
  <c r="F43" i="56" s="1"/>
  <c r="F62" i="49"/>
  <c r="F68" i="49" s="1"/>
  <c r="I24" i="34"/>
  <c r="J24" i="34"/>
  <c r="F93" i="46"/>
  <c r="F99" i="46" s="1"/>
  <c r="F104" i="46"/>
  <c r="F112" i="46" s="1"/>
  <c r="F119" i="46"/>
  <c r="F127" i="46" s="1"/>
  <c r="I27" i="34"/>
  <c r="J27" i="34"/>
  <c r="AG117" i="49"/>
  <c r="BG60" i="25"/>
  <c r="AE60" i="34"/>
  <c r="BG26" i="19"/>
  <c r="AA77" i="49"/>
  <c r="AA87" i="49" s="1"/>
  <c r="BF36" i="19"/>
  <c r="BG29" i="19"/>
  <c r="BF46" i="19"/>
  <c r="S33" i="56"/>
  <c r="S43" i="56" s="1"/>
  <c r="F121" i="46"/>
  <c r="F129" i="46" s="1"/>
  <c r="I59" i="34"/>
  <c r="J59" i="34"/>
  <c r="O77" i="49"/>
  <c r="O87" i="49" s="1"/>
  <c r="R68" i="34"/>
  <c r="S68" i="34"/>
  <c r="BD8" i="19"/>
  <c r="AA57" i="34"/>
  <c r="AB57" i="34"/>
  <c r="BD57" i="25"/>
  <c r="X33" i="55"/>
  <c r="X41" i="55" s="1"/>
  <c r="BC54" i="19"/>
  <c r="AB73" i="34"/>
  <c r="BD73" i="25"/>
  <c r="BC41" i="19"/>
  <c r="BE28" i="25"/>
  <c r="AB28" i="34"/>
  <c r="BC45" i="19"/>
  <c r="AB67" i="34"/>
  <c r="BD67" i="25"/>
  <c r="BC62" i="19"/>
  <c r="BE9" i="25"/>
  <c r="AB9" i="34"/>
  <c r="BC60" i="19"/>
  <c r="AA54" i="34"/>
  <c r="AB54" i="34"/>
  <c r="BD54" i="25"/>
  <c r="BD23" i="19"/>
  <c r="X77" i="49"/>
  <c r="X87" i="49" s="1"/>
  <c r="BC36" i="19"/>
  <c r="BC42" i="19"/>
  <c r="BD36" i="25"/>
  <c r="AB36" i="34"/>
  <c r="BM69" i="19"/>
  <c r="BL69" i="19"/>
  <c r="AG121" i="46"/>
  <c r="AG129" i="46" s="1"/>
  <c r="BL23" i="19"/>
  <c r="AC50" i="19"/>
  <c r="BE50" i="19" s="1"/>
  <c r="AC64" i="19"/>
  <c r="BE64" i="19" s="1"/>
  <c r="Z93" i="46"/>
  <c r="Z99" i="46" s="1"/>
  <c r="Z104" i="46"/>
  <c r="Z112" i="46" s="1"/>
  <c r="AC9" i="19"/>
  <c r="BE9" i="19" s="1"/>
  <c r="Z119" i="46"/>
  <c r="Z127" i="46" s="1"/>
  <c r="BF9" i="19"/>
  <c r="AC17" i="19"/>
  <c r="BE17" i="19" s="1"/>
  <c r="BF17" i="19"/>
  <c r="AC55" i="19"/>
  <c r="BE55" i="19" s="1"/>
  <c r="Z34" i="55"/>
  <c r="Z42" i="55" s="1"/>
  <c r="AC26" i="19"/>
  <c r="BE26" i="19" s="1"/>
  <c r="BF26" i="19"/>
  <c r="AC6" i="19"/>
  <c r="BE6" i="19" s="1"/>
  <c r="Z34" i="56"/>
  <c r="Z44" i="56" s="1"/>
  <c r="BF6" i="19"/>
  <c r="AC44" i="19"/>
  <c r="BG9" i="25"/>
  <c r="AD9" i="34"/>
  <c r="U117" i="49"/>
  <c r="U74" i="49"/>
  <c r="U84" i="49" s="1"/>
  <c r="U63" i="49"/>
  <c r="U69" i="49" s="1"/>
  <c r="U75" i="49"/>
  <c r="U85" i="49" s="1"/>
  <c r="U62" i="49"/>
  <c r="U68" i="49" s="1"/>
  <c r="Q32" i="55"/>
  <c r="Q40" i="55" s="1"/>
  <c r="Q119" i="46"/>
  <c r="Q127" i="46" s="1"/>
  <c r="Q104" i="46"/>
  <c r="Q112" i="46" s="1"/>
  <c r="Q93" i="46"/>
  <c r="Q99" i="46" s="1"/>
  <c r="H105" i="46"/>
  <c r="H113" i="46" s="1"/>
  <c r="K60" i="34"/>
  <c r="L60" i="34"/>
  <c r="R13" i="34"/>
  <c r="Q74" i="19"/>
  <c r="N32" i="56"/>
  <c r="N42" i="56" s="1"/>
  <c r="F33" i="66"/>
  <c r="F41" i="66" s="1"/>
  <c r="BG39" i="19"/>
  <c r="BG66" i="19"/>
  <c r="AE46" i="34"/>
  <c r="BH46" i="25"/>
  <c r="AF34" i="34"/>
  <c r="BH34" i="25"/>
  <c r="AE47" i="34"/>
  <c r="AF47" i="34"/>
  <c r="BH47" i="25"/>
  <c r="BG42" i="19"/>
  <c r="AF33" i="34"/>
  <c r="BH33" i="25"/>
  <c r="BH14" i="19"/>
  <c r="AE58" i="34"/>
  <c r="BH58" i="25"/>
  <c r="AF58" i="34"/>
  <c r="BG57" i="19"/>
  <c r="BH27" i="19"/>
  <c r="BG41" i="19"/>
  <c r="BH62" i="25"/>
  <c r="AE61" i="34"/>
  <c r="BH61" i="25"/>
  <c r="AB75" i="49"/>
  <c r="AB85" i="49" s="1"/>
  <c r="BH32" i="19"/>
  <c r="BG54" i="19"/>
  <c r="AB33" i="55"/>
  <c r="AB41" i="55" s="1"/>
  <c r="BH37" i="25"/>
  <c r="AF37" i="34"/>
  <c r="U49" i="34"/>
  <c r="V49" i="34"/>
  <c r="R33" i="56"/>
  <c r="R43" i="56" s="1"/>
  <c r="R32" i="56"/>
  <c r="R42" i="56" s="1"/>
  <c r="U74" i="19"/>
  <c r="U57" i="34"/>
  <c r="R32" i="55"/>
  <c r="R40" i="55" s="1"/>
  <c r="V36" i="34"/>
  <c r="U59" i="34"/>
  <c r="V59" i="34"/>
  <c r="M25" i="34"/>
  <c r="N25" i="34"/>
  <c r="J33" i="55"/>
  <c r="J41" i="55" s="1"/>
  <c r="BJ59" i="25"/>
  <c r="AH59" i="34"/>
  <c r="BK59" i="25"/>
  <c r="BI40" i="19"/>
  <c r="H34" i="66"/>
  <c r="H42" i="66" s="1"/>
  <c r="BJ67" i="25"/>
  <c r="AH67" i="34"/>
  <c r="BK67" i="25"/>
  <c r="AG58" i="34"/>
  <c r="BJ58" i="25"/>
  <c r="BK58" i="25"/>
  <c r="AG20" i="34"/>
  <c r="BK20" i="25"/>
  <c r="AH20" i="34"/>
  <c r="BI63" i="19"/>
  <c r="BJ63" i="19"/>
  <c r="BI56" i="19"/>
  <c r="BJ56" i="19"/>
  <c r="AG55" i="34"/>
  <c r="BJ55" i="25"/>
  <c r="BI60" i="19"/>
  <c r="BI43" i="19"/>
  <c r="AG70" i="34"/>
  <c r="BJ70" i="25"/>
  <c r="BK70" i="25"/>
  <c r="P74" i="19"/>
  <c r="M32" i="56"/>
  <c r="M42" i="56" s="1"/>
  <c r="P15" i="34"/>
  <c r="Q15" i="34"/>
  <c r="S69" i="34"/>
  <c r="S74" i="19"/>
  <c r="P32" i="56"/>
  <c r="P42" i="56" s="1"/>
  <c r="P34" i="55"/>
  <c r="P42" i="55" s="1"/>
  <c r="T32" i="34"/>
  <c r="T16" i="34"/>
  <c r="S56" i="34"/>
  <c r="T56" i="34"/>
  <c r="P77" i="49"/>
  <c r="P87" i="49" s="1"/>
  <c r="T70" i="34"/>
  <c r="P92" i="46"/>
  <c r="P98" i="46" s="1"/>
  <c r="S60" i="34"/>
  <c r="T60" i="34"/>
  <c r="S41" i="34"/>
  <c r="T41" i="34"/>
  <c r="V35" i="56"/>
  <c r="V45" i="56" s="1"/>
  <c r="N59" i="34"/>
  <c r="K34" i="55"/>
  <c r="K42" i="55" s="1"/>
  <c r="K20" i="34"/>
  <c r="G105" i="46"/>
  <c r="G113" i="46" s="1"/>
  <c r="J14" i="34"/>
  <c r="K14" i="34"/>
  <c r="G92" i="46"/>
  <c r="G98" i="46" s="1"/>
  <c r="G117" i="49"/>
  <c r="G74" i="49"/>
  <c r="G84" i="49" s="1"/>
  <c r="G63" i="49"/>
  <c r="G69" i="49" s="1"/>
  <c r="G120" i="46"/>
  <c r="G128" i="46" s="1"/>
  <c r="BC28" i="19"/>
  <c r="Z65" i="34"/>
  <c r="AA65" i="34"/>
  <c r="AA21" i="34"/>
  <c r="BD21" i="25"/>
  <c r="AA18" i="34"/>
  <c r="BD18" i="25"/>
  <c r="BD32" i="25"/>
  <c r="AA32" i="34"/>
  <c r="W33" i="56"/>
  <c r="W43" i="56" s="1"/>
  <c r="BC5" i="19"/>
  <c r="BC13" i="19"/>
  <c r="Z44" i="34"/>
  <c r="AA44" i="34"/>
  <c r="Z14" i="34"/>
  <c r="BD14" i="25"/>
  <c r="AA14" i="34"/>
  <c r="AA33" i="34"/>
  <c r="AA31" i="34"/>
  <c r="BD31" i="25"/>
  <c r="D34" i="56"/>
  <c r="D44" i="56" s="1"/>
  <c r="D62" i="49"/>
  <c r="D68" i="49" s="1"/>
  <c r="D105" i="46"/>
  <c r="D113" i="46" s="1"/>
  <c r="BD65" i="19"/>
  <c r="Y121" i="46"/>
  <c r="Y129" i="46" s="1"/>
  <c r="BF66" i="25"/>
  <c r="AC66" i="34"/>
  <c r="BE66" i="25"/>
  <c r="BF5" i="25"/>
  <c r="BD52" i="19"/>
  <c r="BE37" i="25"/>
  <c r="BD61" i="19"/>
  <c r="BD73" i="19"/>
  <c r="BF35" i="25"/>
  <c r="AC35" i="34"/>
  <c r="BE35" i="25"/>
  <c r="BD67" i="19"/>
  <c r="BD41" i="19"/>
  <c r="T34" i="55"/>
  <c r="T42" i="55" s="1"/>
  <c r="T32" i="55"/>
  <c r="T40" i="55" s="1"/>
  <c r="W58" i="34"/>
  <c r="X58" i="34"/>
  <c r="T120" i="46"/>
  <c r="T128" i="46" s="1"/>
  <c r="W59" i="34"/>
  <c r="X59" i="34"/>
  <c r="T35" i="56"/>
  <c r="T45" i="56" s="1"/>
  <c r="X17" i="34"/>
  <c r="H50" i="34"/>
  <c r="I50" i="34"/>
  <c r="H15" i="34"/>
  <c r="I15" i="34"/>
  <c r="E120" i="46"/>
  <c r="E128" i="46" s="1"/>
  <c r="L33" i="56"/>
  <c r="L43" i="56" s="1"/>
  <c r="O53" i="34"/>
  <c r="P37" i="34"/>
  <c r="O59" i="34"/>
  <c r="L77" i="49"/>
  <c r="L87" i="49" s="1"/>
  <c r="O60" i="34"/>
  <c r="P60" i="34"/>
  <c r="AC35" i="56"/>
  <c r="AC45" i="56" s="1"/>
  <c r="BI7" i="19"/>
  <c r="BI51" i="25"/>
  <c r="AG51" i="34"/>
  <c r="AF55" i="34"/>
  <c r="BI55" i="25"/>
  <c r="BH52" i="19"/>
  <c r="AF68" i="34"/>
  <c r="BI68" i="25"/>
  <c r="AG68" i="34"/>
  <c r="BJ7" i="25"/>
  <c r="AG7" i="34"/>
  <c r="BI19" i="19"/>
  <c r="BH41" i="19"/>
  <c r="BI28" i="19"/>
  <c r="AF49" i="34"/>
  <c r="BI49" i="25"/>
  <c r="AG49" i="34"/>
  <c r="AF65" i="34"/>
  <c r="BI65" i="25"/>
  <c r="I35" i="56"/>
  <c r="I45" i="56" s="1"/>
  <c r="L65" i="34"/>
  <c r="M65" i="34"/>
  <c r="L6" i="34"/>
  <c r="M6" i="34"/>
  <c r="L28" i="34"/>
  <c r="M28" i="34"/>
  <c r="L23" i="34"/>
  <c r="M23" i="34"/>
  <c r="M66" i="34"/>
  <c r="BK25" i="25"/>
  <c r="BJ71" i="19"/>
  <c r="BM50" i="25"/>
  <c r="E32" i="66"/>
  <c r="E40" i="66" s="1"/>
  <c r="BF38" i="19"/>
  <c r="AE12" i="34"/>
  <c r="BH12" i="25"/>
  <c r="BG16" i="19"/>
  <c r="BF64" i="19"/>
  <c r="BF45" i="19"/>
  <c r="BH30" i="25"/>
  <c r="AE30" i="34"/>
  <c r="AA35" i="56"/>
  <c r="AA45" i="56" s="1"/>
  <c r="BG7" i="19"/>
  <c r="BG54" i="25"/>
  <c r="AE54" i="34"/>
  <c r="AD54" i="34"/>
  <c r="AA92" i="46"/>
  <c r="AA98" i="46" s="1"/>
  <c r="BG12" i="19"/>
  <c r="BG20" i="19"/>
  <c r="BG13" i="25"/>
  <c r="BH13" i="25"/>
  <c r="AE13" i="34"/>
  <c r="BF57" i="19"/>
  <c r="AA106" i="46"/>
  <c r="AA114" i="46" s="1"/>
  <c r="BG21" i="19"/>
  <c r="BG43" i="25"/>
  <c r="AE43" i="34"/>
  <c r="V68" i="34"/>
  <c r="W68" i="34"/>
  <c r="W26" i="34"/>
  <c r="S76" i="49"/>
  <c r="S86" i="49" s="1"/>
  <c r="W44" i="34"/>
  <c r="J11" i="34"/>
  <c r="F117" i="49"/>
  <c r="F74" i="49"/>
  <c r="F84" i="49" s="1"/>
  <c r="F63" i="49"/>
  <c r="F69" i="49" s="1"/>
  <c r="I71" i="34"/>
  <c r="J71" i="34"/>
  <c r="F120" i="46"/>
  <c r="F128" i="46" s="1"/>
  <c r="BM38" i="19"/>
  <c r="BL38" i="19"/>
  <c r="O32" i="55"/>
  <c r="O40" i="55" s="1"/>
  <c r="S15" i="34"/>
  <c r="R71" i="34"/>
  <c r="S23" i="34"/>
  <c r="S26" i="34"/>
  <c r="R48" i="34"/>
  <c r="S48" i="34"/>
  <c r="BC56" i="19"/>
  <c r="AB30" i="34"/>
  <c r="BE30" i="25"/>
  <c r="AA59" i="34"/>
  <c r="AB59" i="34"/>
  <c r="BD59" i="25"/>
  <c r="BD17" i="19"/>
  <c r="AA56" i="34"/>
  <c r="AB56" i="34"/>
  <c r="BD56" i="25"/>
  <c r="BC33" i="19"/>
  <c r="AB49" i="34"/>
  <c r="BD49" i="25"/>
  <c r="BC47" i="19"/>
  <c r="BD24" i="19"/>
  <c r="BE6" i="25"/>
  <c r="AB6" i="34"/>
  <c r="BE18" i="25"/>
  <c r="AB18" i="34"/>
  <c r="X92" i="46"/>
  <c r="X98" i="46" s="1"/>
  <c r="BD12" i="19"/>
  <c r="AB48" i="34"/>
  <c r="BD48" i="25"/>
  <c r="X75" i="49"/>
  <c r="X85" i="49" s="1"/>
  <c r="BD32" i="19"/>
  <c r="AB5" i="34"/>
  <c r="BE5" i="25"/>
  <c r="BD20" i="19"/>
  <c r="AB65" i="34"/>
  <c r="BD65" i="25"/>
  <c r="BM23" i="25"/>
  <c r="AJ23" i="34"/>
  <c r="AG35" i="56"/>
  <c r="AG45" i="56" s="1"/>
  <c r="BL7" i="19"/>
  <c r="D32" i="66"/>
  <c r="D40" i="66" s="1"/>
  <c r="AC22" i="19"/>
  <c r="BE22" i="19" s="1"/>
  <c r="BF22" i="19"/>
  <c r="AC70" i="19"/>
  <c r="BE70" i="19" s="1"/>
  <c r="AD60" i="34"/>
  <c r="AC47" i="19"/>
  <c r="BE47" i="19" s="1"/>
  <c r="BG18" i="25"/>
  <c r="AD18" i="34"/>
  <c r="AC27" i="19"/>
  <c r="BE27" i="19" s="1"/>
  <c r="BF27" i="19"/>
  <c r="AC69" i="19"/>
  <c r="BE69" i="19" s="1"/>
  <c r="AC49" i="19"/>
  <c r="BE49" i="19" s="1"/>
  <c r="Z106" i="46"/>
  <c r="Z114" i="46" s="1"/>
  <c r="AC21" i="19"/>
  <c r="BE21" i="19" s="1"/>
  <c r="BF21" i="19"/>
  <c r="Y21" i="34"/>
  <c r="U121" i="46"/>
  <c r="U129" i="46" s="1"/>
  <c r="U105" i="46"/>
  <c r="U113" i="46" s="1"/>
  <c r="Y35" i="34"/>
  <c r="Y31" i="34"/>
  <c r="Q33" i="56"/>
  <c r="Q43" i="56" s="1"/>
  <c r="T69" i="34"/>
  <c r="U15" i="34"/>
  <c r="U13" i="34"/>
  <c r="Q35" i="56"/>
  <c r="Q45" i="56" s="1"/>
  <c r="Q120" i="46"/>
  <c r="Q128" i="46" s="1"/>
  <c r="U56" i="34"/>
  <c r="H117" i="49"/>
  <c r="K59" i="34"/>
  <c r="L35" i="34"/>
  <c r="R15" i="34"/>
  <c r="Q57" i="34"/>
  <c r="N74" i="49"/>
  <c r="N84" i="49" s="1"/>
  <c r="N117" i="49"/>
  <c r="N63" i="49"/>
  <c r="N69" i="49" s="1"/>
  <c r="N121" i="46"/>
  <c r="N129" i="46" s="1"/>
  <c r="BG21" i="25"/>
  <c r="BH21" i="25"/>
  <c r="AE21" i="34"/>
  <c r="BF63" i="19"/>
  <c r="BF48" i="19"/>
  <c r="AE23" i="34"/>
  <c r="BH23" i="25"/>
  <c r="S117" i="49"/>
  <c r="S63" i="49"/>
  <c r="S69" i="49" s="1"/>
  <c r="S74" i="49"/>
  <c r="S84" i="49" s="1"/>
  <c r="F34" i="55"/>
  <c r="F42" i="55" s="1"/>
  <c r="BG17" i="19"/>
  <c r="BF67" i="19"/>
  <c r="BG57" i="25"/>
  <c r="AE57" i="34"/>
  <c r="BG7" i="25"/>
  <c r="AE7" i="34"/>
  <c r="BH7" i="25"/>
  <c r="I69" i="34"/>
  <c r="J69" i="34"/>
  <c r="R49" i="34"/>
  <c r="S49" i="34"/>
  <c r="O92" i="46"/>
  <c r="O98" i="46" s="1"/>
  <c r="BD14" i="19"/>
  <c r="AB13" i="34"/>
  <c r="BE13" i="25"/>
  <c r="AB37" i="34"/>
  <c r="BD37" i="25"/>
  <c r="AA63" i="34"/>
  <c r="AB63" i="34"/>
  <c r="BD63" i="25"/>
  <c r="AD21" i="34"/>
  <c r="AC20" i="19"/>
  <c r="BE20" i="19" s="1"/>
  <c r="BF20" i="19"/>
  <c r="AD46" i="34"/>
  <c r="AC41" i="19"/>
  <c r="BE41" i="19" s="1"/>
  <c r="U106" i="46"/>
  <c r="U114" i="46" s="1"/>
  <c r="Q33" i="55"/>
  <c r="Q41" i="55" s="1"/>
  <c r="U16" i="34"/>
  <c r="Q105" i="46"/>
  <c r="Q113" i="46" s="1"/>
  <c r="H119" i="46"/>
  <c r="H127" i="46" s="1"/>
  <c r="H93" i="46"/>
  <c r="H99" i="46" s="1"/>
  <c r="H104" i="46"/>
  <c r="H112" i="46" s="1"/>
  <c r="K7" i="34"/>
  <c r="L7" i="34"/>
  <c r="N75" i="49"/>
  <c r="N85" i="49" s="1"/>
  <c r="N76" i="49"/>
  <c r="N86" i="49" s="1"/>
  <c r="AF24" i="34"/>
  <c r="BI24" i="25"/>
  <c r="BI20" i="25"/>
  <c r="AF20" i="34"/>
  <c r="AF26" i="34"/>
  <c r="BI26" i="25"/>
  <c r="BH29" i="19"/>
  <c r="BI8" i="25"/>
  <c r="AF8" i="34"/>
  <c r="R120" i="46"/>
  <c r="R128" i="46" s="1"/>
  <c r="U67" i="34"/>
  <c r="J119" i="46"/>
  <c r="J127" i="46" s="1"/>
  <c r="J93" i="46"/>
  <c r="J99" i="46" s="1"/>
  <c r="J104" i="46"/>
  <c r="J112" i="46" s="1"/>
  <c r="BJ35" i="25"/>
  <c r="BK35" i="25"/>
  <c r="M77" i="49"/>
  <c r="M87" i="49" s="1"/>
  <c r="M119" i="46"/>
  <c r="M127" i="46" s="1"/>
  <c r="M93" i="46"/>
  <c r="M99" i="46" s="1"/>
  <c r="M104" i="46"/>
  <c r="M112" i="46" s="1"/>
  <c r="P76" i="49"/>
  <c r="P86" i="49" s="1"/>
  <c r="Y4" i="34"/>
  <c r="Z4" i="34"/>
  <c r="V121" i="46"/>
  <c r="V129" i="46" s="1"/>
  <c r="N47" i="34"/>
  <c r="O47" i="34"/>
  <c r="K76" i="49"/>
  <c r="K86" i="49" s="1"/>
  <c r="K35" i="56"/>
  <c r="K45" i="56" s="1"/>
  <c r="G33" i="55"/>
  <c r="G41" i="55" s="1"/>
  <c r="K51" i="34"/>
  <c r="BC25" i="19"/>
  <c r="AA36" i="34"/>
  <c r="AA12" i="34"/>
  <c r="BD12" i="25"/>
  <c r="BD33" i="19"/>
  <c r="Y35" i="56"/>
  <c r="Y45" i="56" s="1"/>
  <c r="E32" i="55"/>
  <c r="E40" i="55" s="1"/>
  <c r="AC33" i="56"/>
  <c r="AC43" i="56" s="1"/>
  <c r="BI5" i="19"/>
  <c r="BI54" i="25"/>
  <c r="AG54" i="34"/>
  <c r="AF48" i="34"/>
  <c r="BI48" i="25"/>
  <c r="AG48" i="34"/>
  <c r="L12" i="34"/>
  <c r="M12" i="34"/>
  <c r="BH27" i="25"/>
  <c r="AE27" i="34"/>
  <c r="BF49" i="19"/>
  <c r="BF58" i="19"/>
  <c r="BG73" i="25"/>
  <c r="AE73" i="34"/>
  <c r="I58" i="34"/>
  <c r="J58" i="34"/>
  <c r="I53" i="34"/>
  <c r="J53" i="34"/>
  <c r="I60" i="34"/>
  <c r="J60" i="34"/>
  <c r="BE4" i="25"/>
  <c r="AB4" i="34"/>
  <c r="BD26" i="19"/>
  <c r="BC35" i="19"/>
  <c r="BD22" i="19"/>
  <c r="AD51" i="34"/>
  <c r="AC43" i="19"/>
  <c r="BE43" i="19" s="1"/>
  <c r="Y42" i="34"/>
  <c r="Q92" i="46"/>
  <c r="Q98" i="46" s="1"/>
  <c r="K41" i="34"/>
  <c r="L41" i="34"/>
  <c r="H77" i="49"/>
  <c r="H87" i="49" s="1"/>
  <c r="AE56" i="34"/>
  <c r="AF56" i="34"/>
  <c r="BH56" i="25"/>
  <c r="BH23" i="19"/>
  <c r="BG52" i="19"/>
  <c r="V22" i="34"/>
  <c r="R76" i="49"/>
  <c r="R86" i="49" s="1"/>
  <c r="AG50" i="34"/>
  <c r="BJ50" i="25"/>
  <c r="AG65" i="34"/>
  <c r="BJ65" i="25"/>
  <c r="BK65" i="25"/>
  <c r="BJ8" i="19"/>
  <c r="AD104" i="46"/>
  <c r="AD112" i="46" s="1"/>
  <c r="AD119" i="46"/>
  <c r="AD127" i="46" s="1"/>
  <c r="AD93" i="46"/>
  <c r="AD99" i="46" s="1"/>
  <c r="BJ9" i="19"/>
  <c r="T21" i="34"/>
  <c r="Z21" i="34"/>
  <c r="O13" i="34"/>
  <c r="O28" i="34"/>
  <c r="J34" i="34"/>
  <c r="K34" i="34"/>
  <c r="BC20" i="19"/>
  <c r="Z13" i="34"/>
  <c r="BD13" i="25"/>
  <c r="AA13" i="34"/>
  <c r="W32" i="55"/>
  <c r="W40" i="55" s="1"/>
  <c r="D63" i="49"/>
  <c r="D69" i="49" s="1"/>
  <c r="D117" i="49"/>
  <c r="D125" i="49" s="1"/>
  <c r="D74" i="49"/>
  <c r="D84" i="49" s="1"/>
  <c r="BF4" i="25"/>
  <c r="Y63" i="49"/>
  <c r="Y69" i="49" s="1"/>
  <c r="Y74" i="49"/>
  <c r="Y84" i="49" s="1"/>
  <c r="Y117" i="49"/>
  <c r="BF46" i="25"/>
  <c r="BE46" i="25"/>
  <c r="X20" i="34"/>
  <c r="E92" i="46"/>
  <c r="E98" i="46" s="1"/>
  <c r="E35" i="56"/>
  <c r="E45" i="56" s="1"/>
  <c r="P21" i="34"/>
  <c r="BH44" i="19"/>
  <c r="AG5" i="34"/>
  <c r="AH46" i="34"/>
  <c r="BK51" i="25"/>
  <c r="AH65" i="34"/>
  <c r="BM35" i="19"/>
  <c r="AL7" i="34"/>
  <c r="BF35" i="19"/>
  <c r="BG14" i="25"/>
  <c r="BH14" i="25"/>
  <c r="AE14" i="34"/>
  <c r="BF34" i="19"/>
  <c r="AA76" i="49"/>
  <c r="AA86" i="49" s="1"/>
  <c r="V50" i="34"/>
  <c r="W50" i="34"/>
  <c r="I45" i="34"/>
  <c r="J45" i="34"/>
  <c r="F76" i="49"/>
  <c r="F86" i="49" s="1"/>
  <c r="R67" i="34"/>
  <c r="S67" i="34"/>
  <c r="AC45" i="19"/>
  <c r="BG69" i="25"/>
  <c r="AE69" i="34"/>
  <c r="BG51" i="25"/>
  <c r="AE51" i="34"/>
  <c r="BG37" i="25"/>
  <c r="AE37" i="34"/>
  <c r="I65" i="34"/>
  <c r="J65" i="34"/>
  <c r="F77" i="49"/>
  <c r="F87" i="49" s="1"/>
  <c r="AJ45" i="34"/>
  <c r="BM45" i="25"/>
  <c r="R58" i="34"/>
  <c r="S58" i="34"/>
  <c r="BC70" i="19"/>
  <c r="AA60" i="34"/>
  <c r="AB60" i="34"/>
  <c r="BD60" i="25"/>
  <c r="BC37" i="19"/>
  <c r="BD28" i="19"/>
  <c r="BD13" i="19"/>
  <c r="BL51" i="19"/>
  <c r="BM51" i="19"/>
  <c r="AD14" i="34"/>
  <c r="AC23" i="19"/>
  <c r="BE23" i="19" s="1"/>
  <c r="BF23" i="19"/>
  <c r="U32" i="55"/>
  <c r="U40" i="55" s="1"/>
  <c r="H92" i="46"/>
  <c r="H98" i="46" s="1"/>
  <c r="H33" i="56"/>
  <c r="H43" i="56" s="1"/>
  <c r="R16" i="34"/>
  <c r="AB121" i="46"/>
  <c r="AB129" i="46" s="1"/>
  <c r="BH11" i="19"/>
  <c r="BH17" i="19"/>
  <c r="AE67" i="34"/>
  <c r="BH67" i="25"/>
  <c r="AF67" i="34"/>
  <c r="AB63" i="49"/>
  <c r="AB69" i="49" s="1"/>
  <c r="AB74" i="49"/>
  <c r="AB84" i="49" s="1"/>
  <c r="AB117" i="49"/>
  <c r="BH30" i="19"/>
  <c r="R77" i="49"/>
  <c r="R87" i="49" s="1"/>
  <c r="AG106" i="46"/>
  <c r="AG114" i="46" s="1"/>
  <c r="BM22" i="19"/>
  <c r="BL22" i="19"/>
  <c r="AG11" i="34"/>
  <c r="AH11" i="34"/>
  <c r="BJ45" i="25"/>
  <c r="AH45" i="34"/>
  <c r="BK45" i="25"/>
  <c r="BI6" i="19"/>
  <c r="AD34" i="56"/>
  <c r="AD44" i="56" s="1"/>
  <c r="BJ6" i="19"/>
  <c r="BJ54" i="25"/>
  <c r="BK54" i="25"/>
  <c r="AH54" i="34"/>
  <c r="AD62" i="49"/>
  <c r="AD68" i="49" s="1"/>
  <c r="BJ31" i="19"/>
  <c r="AH19" i="34"/>
  <c r="BK19" i="25"/>
  <c r="P33" i="56"/>
  <c r="P43" i="56" s="1"/>
  <c r="N16" i="34"/>
  <c r="O16" i="34"/>
  <c r="G62" i="49"/>
  <c r="G68" i="49" s="1"/>
  <c r="J64" i="34"/>
  <c r="K64" i="34"/>
  <c r="Z49" i="34"/>
  <c r="AA49" i="34"/>
  <c r="Z59" i="34"/>
  <c r="W35" i="56"/>
  <c r="W45" i="56" s="1"/>
  <c r="BC7" i="19"/>
  <c r="D35" i="56"/>
  <c r="D45" i="56" s="1"/>
  <c r="D119" i="46"/>
  <c r="D127" i="46" s="1"/>
  <c r="D104" i="46"/>
  <c r="D112" i="46" s="1"/>
  <c r="D93" i="46"/>
  <c r="D99" i="46" s="1"/>
  <c r="Y92" i="46"/>
  <c r="Y98" i="46" s="1"/>
  <c r="BF11" i="25"/>
  <c r="AC11" i="34"/>
  <c r="BF60" i="25"/>
  <c r="BE60" i="25"/>
  <c r="E75" i="49"/>
  <c r="E85" i="49" s="1"/>
  <c r="E77" i="49"/>
  <c r="E87" i="49" s="1"/>
  <c r="E32" i="56"/>
  <c r="E42" i="56" s="1"/>
  <c r="H74" i="19"/>
  <c r="L62" i="49"/>
  <c r="L68" i="49" s="1"/>
  <c r="L75" i="49"/>
  <c r="L85" i="49" s="1"/>
  <c r="L105" i="46"/>
  <c r="L113" i="46" s="1"/>
  <c r="P32" i="34"/>
  <c r="AF72" i="34"/>
  <c r="BI72" i="25"/>
  <c r="BH68" i="19"/>
  <c r="I32" i="55"/>
  <c r="I40" i="55" s="1"/>
  <c r="I34" i="56"/>
  <c r="I44" i="56" s="1"/>
  <c r="AD67" i="34"/>
  <c r="AD57" i="34"/>
  <c r="AG93" i="46"/>
  <c r="AG99" i="46" s="1"/>
  <c r="BF43" i="19"/>
  <c r="BF47" i="19"/>
  <c r="BF54" i="19"/>
  <c r="AA33" i="55"/>
  <c r="AA41" i="55" s="1"/>
  <c r="AE9" i="34"/>
  <c r="BH9" i="25"/>
  <c r="BF59" i="19"/>
  <c r="S75" i="49"/>
  <c r="S85" i="49" s="1"/>
  <c r="S121" i="46"/>
  <c r="S129" i="46" s="1"/>
  <c r="W6" i="34"/>
  <c r="I56" i="34"/>
  <c r="J56" i="34"/>
  <c r="F106" i="46"/>
  <c r="F114" i="46" s="1"/>
  <c r="O76" i="49"/>
  <c r="O86" i="49" s="1"/>
  <c r="S70" i="34"/>
  <c r="O35" i="56"/>
  <c r="O45" i="56" s="1"/>
  <c r="O32" i="56"/>
  <c r="O42" i="56" s="1"/>
  <c r="R74" i="19"/>
  <c r="BC73" i="19"/>
  <c r="AB46" i="34"/>
  <c r="BD46" i="25"/>
  <c r="BE15" i="25"/>
  <c r="AB15" i="34"/>
  <c r="AA55" i="34"/>
  <c r="AB55" i="34"/>
  <c r="BD55" i="25"/>
  <c r="AC8" i="19"/>
  <c r="BE8" i="19" s="1"/>
  <c r="BF8" i="19"/>
  <c r="BG23" i="25"/>
  <c r="AD23" i="34"/>
  <c r="X57" i="34"/>
  <c r="Y57" i="34"/>
  <c r="U47" i="34"/>
  <c r="K54" i="34"/>
  <c r="H75" i="49"/>
  <c r="H85" i="49" s="1"/>
  <c r="H120" i="46"/>
  <c r="H128" i="46" s="1"/>
  <c r="Q61" i="34"/>
  <c r="R61" i="34"/>
  <c r="N35" i="56"/>
  <c r="N45" i="56" s="1"/>
  <c r="BH70" i="25"/>
  <c r="AF70" i="34"/>
  <c r="BG62" i="19"/>
  <c r="AF30" i="34"/>
  <c r="BI30" i="25"/>
  <c r="BG58" i="19"/>
  <c r="U66" i="34"/>
  <c r="V9" i="34"/>
  <c r="N27" i="34"/>
  <c r="N32" i="34"/>
  <c r="J75" i="49"/>
  <c r="J85" i="49" s="1"/>
  <c r="N5" i="34"/>
  <c r="BL36" i="19"/>
  <c r="BM36" i="19"/>
  <c r="AG63" i="49"/>
  <c r="AG69" i="49" s="1"/>
  <c r="BI39" i="19"/>
  <c r="H33" i="66"/>
  <c r="H41" i="66" s="1"/>
  <c r="BJ39" i="19"/>
  <c r="BJ13" i="25"/>
  <c r="BK13" i="25"/>
  <c r="AH13" i="34"/>
  <c r="BJ41" i="25"/>
  <c r="AH41" i="34"/>
  <c r="BI49" i="19"/>
  <c r="M106" i="46"/>
  <c r="M114" i="46" s="1"/>
  <c r="M33" i="55"/>
  <c r="M41" i="55" s="1"/>
  <c r="P62" i="49"/>
  <c r="P68" i="49" s="1"/>
  <c r="T11" i="34"/>
  <c r="Z35" i="34"/>
  <c r="Z36" i="34"/>
  <c r="V34" i="55"/>
  <c r="V42" i="55" s="1"/>
  <c r="O23" i="34"/>
  <c r="N50" i="34"/>
  <c r="J21" i="34"/>
  <c r="K21" i="34"/>
  <c r="K68" i="34"/>
  <c r="BD28" i="25"/>
  <c r="AA28" i="34"/>
  <c r="D92" i="46"/>
  <c r="D98" i="46" s="1"/>
  <c r="D77" i="49"/>
  <c r="D87" i="49" s="1"/>
  <c r="BD43" i="19"/>
  <c r="BF51" i="25"/>
  <c r="AC51" i="34"/>
  <c r="BE51" i="25"/>
  <c r="BD44" i="19"/>
  <c r="Y105" i="46"/>
  <c r="Y113" i="46" s="1"/>
  <c r="Y77" i="49"/>
  <c r="Y87" i="49" s="1"/>
  <c r="BD36" i="19"/>
  <c r="T32" i="56"/>
  <c r="T42" i="56" s="1"/>
  <c r="W74" i="19"/>
  <c r="L34" i="55"/>
  <c r="L42" i="55" s="1"/>
  <c r="O52" i="34"/>
  <c r="AC33" i="55"/>
  <c r="AC41" i="55" s="1"/>
  <c r="BH54" i="19"/>
  <c r="AF62" i="34"/>
  <c r="BI62" i="25"/>
  <c r="AG62" i="34"/>
  <c r="BM67" i="25"/>
  <c r="AH58" i="34"/>
  <c r="BJ52" i="19"/>
  <c r="BF71" i="25"/>
  <c r="BG23" i="19"/>
  <c r="BG62" i="25"/>
  <c r="AE62" i="34"/>
  <c r="BG35" i="25"/>
  <c r="AE35" i="34"/>
  <c r="BG34" i="25"/>
  <c r="AE34" i="34"/>
  <c r="AD34" i="34"/>
  <c r="BG72" i="25"/>
  <c r="AE72" i="34"/>
  <c r="AA75" i="49"/>
  <c r="AA85" i="49" s="1"/>
  <c r="BG32" i="19"/>
  <c r="S62" i="49"/>
  <c r="S68" i="49" s="1"/>
  <c r="V60" i="34"/>
  <c r="W60" i="34"/>
  <c r="S119" i="46"/>
  <c r="S127" i="46" s="1"/>
  <c r="S104" i="46"/>
  <c r="S112" i="46" s="1"/>
  <c r="S93" i="46"/>
  <c r="S99" i="46" s="1"/>
  <c r="I42" i="34"/>
  <c r="J42" i="34"/>
  <c r="BM40" i="19"/>
  <c r="BL40" i="19"/>
  <c r="X62" i="49"/>
  <c r="X68" i="49" s="1"/>
  <c r="BD31" i="19"/>
  <c r="BG26" i="25"/>
  <c r="AD26" i="34"/>
  <c r="AA74" i="49"/>
  <c r="AA84" i="49" s="1"/>
  <c r="AA117" i="49"/>
  <c r="AA63" i="49"/>
  <c r="AA69" i="49" s="1"/>
  <c r="BG30" i="19"/>
  <c r="BG44" i="25"/>
  <c r="AE44" i="34"/>
  <c r="BF52" i="19"/>
  <c r="BF53" i="19"/>
  <c r="AA32" i="55"/>
  <c r="AA40" i="55" s="1"/>
  <c r="BG25" i="19"/>
  <c r="BG64" i="25"/>
  <c r="AE64" i="34"/>
  <c r="AA121" i="46"/>
  <c r="AA129" i="46" s="1"/>
  <c r="BG11" i="19"/>
  <c r="BG8" i="19"/>
  <c r="S33" i="55"/>
  <c r="S41" i="55" s="1"/>
  <c r="F33" i="55"/>
  <c r="F41" i="55" s="1"/>
  <c r="I54" i="34"/>
  <c r="J54" i="34"/>
  <c r="O121" i="46"/>
  <c r="O129" i="46" s="1"/>
  <c r="AB41" i="34"/>
  <c r="BD41" i="25"/>
  <c r="X105" i="46"/>
  <c r="X113" i="46" s="1"/>
  <c r="BD15" i="19"/>
  <c r="AA74" i="19"/>
  <c r="X32" i="56"/>
  <c r="X42" i="56" s="1"/>
  <c r="BD4" i="19"/>
  <c r="AA72" i="34"/>
  <c r="AB72" i="34"/>
  <c r="BD72" i="25"/>
  <c r="BE19" i="25"/>
  <c r="AB19" i="34"/>
  <c r="AB43" i="34"/>
  <c r="BD43" i="25"/>
  <c r="AA61" i="34"/>
  <c r="AB61" i="34"/>
  <c r="BD61" i="25"/>
  <c r="AB33" i="34"/>
  <c r="BD33" i="25"/>
  <c r="BG12" i="25"/>
  <c r="AD12" i="34"/>
  <c r="AC62" i="19"/>
  <c r="BE62" i="19" s="1"/>
  <c r="AC11" i="19"/>
  <c r="BE11" i="19" s="1"/>
  <c r="Z121" i="46"/>
  <c r="Z129" i="46" s="1"/>
  <c r="BF11" i="19"/>
  <c r="BG15" i="25"/>
  <c r="AD15" i="34"/>
  <c r="AC33" i="19"/>
  <c r="BE33" i="19" s="1"/>
  <c r="AC10" i="19"/>
  <c r="BE10" i="19" s="1"/>
  <c r="Z120" i="46"/>
  <c r="Z128" i="46" s="1"/>
  <c r="BF10" i="19"/>
  <c r="AD62" i="34"/>
  <c r="U77" i="49"/>
  <c r="U87" i="49" s="1"/>
  <c r="X41" i="34"/>
  <c r="Y41" i="34"/>
  <c r="U34" i="55"/>
  <c r="U42" i="55" s="1"/>
  <c r="U36" i="34"/>
  <c r="Q121" i="46"/>
  <c r="Q129" i="46" s="1"/>
  <c r="Q34" i="55"/>
  <c r="Q42" i="55" s="1"/>
  <c r="H34" i="56"/>
  <c r="H44" i="56" s="1"/>
  <c r="K46" i="34"/>
  <c r="L46" i="34"/>
  <c r="K55" i="34"/>
  <c r="L55" i="34"/>
  <c r="N106" i="46"/>
  <c r="N114" i="46" s="1"/>
  <c r="Q53" i="34"/>
  <c r="R53" i="34"/>
  <c r="Q63" i="34"/>
  <c r="R63" i="34"/>
  <c r="BH26" i="19"/>
  <c r="AB34" i="55"/>
  <c r="AB42" i="55" s="1"/>
  <c r="BG55" i="19"/>
  <c r="BH8" i="19"/>
  <c r="BI13" i="25"/>
  <c r="AF13" i="34"/>
  <c r="BH22" i="19"/>
  <c r="BI5" i="25"/>
  <c r="AF5" i="34"/>
  <c r="BG43" i="19"/>
  <c r="AE71" i="34"/>
  <c r="BH71" i="25"/>
  <c r="BH24" i="19"/>
  <c r="V61" i="34"/>
  <c r="J121" i="46"/>
  <c r="J129" i="46" s="1"/>
  <c r="J62" i="49"/>
  <c r="J68" i="49" s="1"/>
  <c r="AN21" i="25"/>
  <c r="AL21" i="34" s="1"/>
  <c r="BO21" i="24"/>
  <c r="BI67" i="19"/>
  <c r="BJ67" i="19"/>
  <c r="BI68" i="19"/>
  <c r="BJ68" i="19"/>
  <c r="AG52" i="34"/>
  <c r="BJ52" i="25"/>
  <c r="BI61" i="19"/>
  <c r="AG10" i="34"/>
  <c r="AH10" i="34"/>
  <c r="AG66" i="34"/>
  <c r="BJ66" i="25"/>
  <c r="AG40" i="34"/>
  <c r="BJ40" i="25"/>
  <c r="M33" i="56"/>
  <c r="M43" i="56" s="1"/>
  <c r="M120" i="46"/>
  <c r="M128" i="46" s="1"/>
  <c r="Q70" i="34"/>
  <c r="Q35" i="34"/>
  <c r="P74" i="49"/>
  <c r="P84" i="49" s="1"/>
  <c r="P63" i="49"/>
  <c r="P69" i="49" s="1"/>
  <c r="P117" i="49"/>
  <c r="Y71" i="34"/>
  <c r="Z71" i="34"/>
  <c r="N35" i="34"/>
  <c r="O35" i="34"/>
  <c r="W77" i="49"/>
  <c r="W87" i="49" s="1"/>
  <c r="AA20" i="34"/>
  <c r="BD20" i="25"/>
  <c r="BC23" i="19"/>
  <c r="BD17" i="25"/>
  <c r="AA17" i="34"/>
  <c r="D75" i="49"/>
  <c r="D85" i="49" s="1"/>
  <c r="D121" i="46"/>
  <c r="D129" i="46" s="1"/>
  <c r="BF56" i="25"/>
  <c r="BE56" i="25"/>
  <c r="BF58" i="25"/>
  <c r="BE58" i="25"/>
  <c r="BD70" i="19"/>
  <c r="BF20" i="25"/>
  <c r="AC20" i="34"/>
  <c r="BF33" i="25"/>
  <c r="BE33" i="25"/>
  <c r="T76" i="49"/>
  <c r="T86" i="49" s="1"/>
  <c r="T105" i="46"/>
  <c r="T113" i="46" s="1"/>
  <c r="E34" i="55"/>
  <c r="E42" i="55" s="1"/>
  <c r="E76" i="49"/>
  <c r="E86" i="49" s="1"/>
  <c r="P70" i="34"/>
  <c r="BI44" i="25"/>
  <c r="AG44" i="34"/>
  <c r="BI35" i="25"/>
  <c r="AG35" i="34"/>
  <c r="AC77" i="49"/>
  <c r="AC87" i="49" s="1"/>
  <c r="BH36" i="19"/>
  <c r="BI47" i="25"/>
  <c r="AG47" i="34"/>
  <c r="BJ25" i="25"/>
  <c r="AG25" i="34"/>
  <c r="I121" i="46"/>
  <c r="I129" i="46" s="1"/>
  <c r="L9" i="34"/>
  <c r="M9" i="34"/>
  <c r="I106" i="46"/>
  <c r="I114" i="46" s="1"/>
  <c r="L36" i="34"/>
  <c r="M36" i="34"/>
  <c r="BM62" i="25"/>
  <c r="AL20" i="51"/>
  <c r="BG32" i="25"/>
  <c r="AE32" i="34"/>
  <c r="BH32" i="25"/>
  <c r="BG45" i="25"/>
  <c r="BF33" i="19"/>
  <c r="BG5" i="25"/>
  <c r="AE5" i="34"/>
  <c r="BH5" i="25"/>
  <c r="AE26" i="34"/>
  <c r="BH26" i="25"/>
  <c r="AA62" i="49"/>
  <c r="AA68" i="49" s="1"/>
  <c r="BG31" i="19"/>
  <c r="BG22" i="19"/>
  <c r="BG16" i="25"/>
  <c r="AE16" i="34"/>
  <c r="BH16" i="25"/>
  <c r="V46" i="34"/>
  <c r="W46" i="34"/>
  <c r="BM26" i="25"/>
  <c r="AJ26" i="34"/>
  <c r="BM37" i="19"/>
  <c r="BL37" i="19"/>
  <c r="O105" i="46"/>
  <c r="O113" i="46" s="1"/>
  <c r="BC65" i="19"/>
  <c r="BE23" i="25"/>
  <c r="AB23" i="34"/>
  <c r="AB21" i="34"/>
  <c r="BE21" i="25"/>
  <c r="X74" i="49"/>
  <c r="X84" i="49" s="1"/>
  <c r="X117" i="49"/>
  <c r="X63" i="49"/>
  <c r="X69" i="49" s="1"/>
  <c r="BD30" i="19"/>
  <c r="AB34" i="34"/>
  <c r="BD34" i="25"/>
  <c r="BE29" i="25"/>
  <c r="AB29" i="34"/>
  <c r="AA53" i="34"/>
  <c r="AB53" i="34"/>
  <c r="BD53" i="25"/>
  <c r="BE32" i="25"/>
  <c r="AB32" i="34"/>
  <c r="AB47" i="34"/>
  <c r="BD47" i="25"/>
  <c r="BM25" i="25"/>
  <c r="AJ25" i="34"/>
  <c r="AC52" i="19"/>
  <c r="BE52" i="19" s="1"/>
  <c r="Z32" i="55"/>
  <c r="Z40" i="55" s="1"/>
  <c r="AC53" i="19"/>
  <c r="BE53" i="19" s="1"/>
  <c r="Z62" i="49"/>
  <c r="Z68" i="49" s="1"/>
  <c r="AC31" i="19"/>
  <c r="BE31" i="19" s="1"/>
  <c r="BF31" i="19"/>
  <c r="AC56" i="19"/>
  <c r="BE56" i="19" s="1"/>
  <c r="AD16" i="34"/>
  <c r="BG27" i="25"/>
  <c r="AD27" i="34"/>
  <c r="Z33" i="55"/>
  <c r="Z41" i="55" s="1"/>
  <c r="AC54" i="19"/>
  <c r="BE54" i="19" s="1"/>
  <c r="U34" i="56"/>
  <c r="U44" i="56" s="1"/>
  <c r="X66" i="34"/>
  <c r="U76" i="49"/>
  <c r="U86" i="49" s="1"/>
  <c r="Q34" i="56"/>
  <c r="Q44" i="56" s="1"/>
  <c r="K22" i="34"/>
  <c r="L22" i="34"/>
  <c r="Q59" i="34"/>
  <c r="R59" i="34"/>
  <c r="R30" i="34"/>
  <c r="BG69" i="19"/>
  <c r="AB33" i="56"/>
  <c r="AB43" i="56" s="1"/>
  <c r="BH5" i="19"/>
  <c r="AE59" i="34"/>
  <c r="AF59" i="34"/>
  <c r="BH59" i="25"/>
  <c r="BH38" i="25"/>
  <c r="AF38" i="34"/>
  <c r="BH57" i="25"/>
  <c r="AF57" i="34"/>
  <c r="BI4" i="25"/>
  <c r="AF4" i="34"/>
  <c r="AF9" i="34"/>
  <c r="BI9" i="25"/>
  <c r="BH66" i="25"/>
  <c r="AF66" i="34"/>
  <c r="AB32" i="56"/>
  <c r="AB42" i="56" s="1"/>
  <c r="AF74" i="19"/>
  <c r="BH4" i="19"/>
  <c r="AF27" i="34"/>
  <c r="BI27" i="25"/>
  <c r="R92" i="46"/>
  <c r="R98" i="46" s="1"/>
  <c r="U72" i="34"/>
  <c r="V72" i="34"/>
  <c r="V29" i="34"/>
  <c r="R106" i="46"/>
  <c r="R114" i="46" s="1"/>
  <c r="AK74" i="19"/>
  <c r="AF39" i="43" s="1"/>
  <c r="AG34" i="56"/>
  <c r="AG44" i="56" s="1"/>
  <c r="BJ5" i="25"/>
  <c r="AH5" i="34"/>
  <c r="BJ20" i="19"/>
  <c r="BI64" i="19"/>
  <c r="AD76" i="49"/>
  <c r="AD86" i="49" s="1"/>
  <c r="BI34" i="19"/>
  <c r="BJ34" i="19"/>
  <c r="AG53" i="34"/>
  <c r="BJ53" i="25"/>
  <c r="BK53" i="25"/>
  <c r="AG27" i="34"/>
  <c r="BK27" i="25"/>
  <c r="AH27" i="34"/>
  <c r="Q6" i="34"/>
  <c r="T18" i="34"/>
  <c r="T48" i="34"/>
  <c r="S54" i="34"/>
  <c r="T54" i="34"/>
  <c r="Y52" i="34"/>
  <c r="Z52" i="34"/>
  <c r="V119" i="46"/>
  <c r="V127" i="46" s="1"/>
  <c r="V104" i="46"/>
  <c r="V112" i="46" s="1"/>
  <c r="V93" i="46"/>
  <c r="V99" i="46" s="1"/>
  <c r="N65" i="34"/>
  <c r="N69" i="34"/>
  <c r="K106" i="46"/>
  <c r="K114" i="46" s="1"/>
  <c r="N24" i="34"/>
  <c r="O24" i="34"/>
  <c r="J8" i="34"/>
  <c r="K8" i="34"/>
  <c r="J57" i="34"/>
  <c r="K57" i="34"/>
  <c r="G75" i="49"/>
  <c r="G85" i="49" s="1"/>
  <c r="BC29" i="19"/>
  <c r="W92" i="46"/>
  <c r="W98" i="46" s="1"/>
  <c r="BC12" i="19"/>
  <c r="BD22" i="25"/>
  <c r="AA22" i="34"/>
  <c r="W120" i="46"/>
  <c r="W128" i="46" s="1"/>
  <c r="BC10" i="19"/>
  <c r="AA15" i="34"/>
  <c r="BD15" i="25"/>
  <c r="Z43" i="34"/>
  <c r="AA43" i="34"/>
  <c r="D76" i="49"/>
  <c r="D86" i="49" s="1"/>
  <c r="H20" i="34"/>
  <c r="Y33" i="56"/>
  <c r="Y43" i="56" s="1"/>
  <c r="BD49" i="19"/>
  <c r="BE73" i="25"/>
  <c r="BF73" i="25"/>
  <c r="AC50" i="34"/>
  <c r="BF50" i="25"/>
  <c r="BE50" i="25"/>
  <c r="BF70" i="25"/>
  <c r="BE70" i="25"/>
  <c r="X29" i="34"/>
  <c r="T63" i="49"/>
  <c r="T69" i="49" s="1"/>
  <c r="T117" i="49"/>
  <c r="T74" i="49"/>
  <c r="T84" i="49" s="1"/>
  <c r="W64" i="34"/>
  <c r="X64" i="34"/>
  <c r="H16" i="34"/>
  <c r="I16" i="34"/>
  <c r="E33" i="56"/>
  <c r="E43" i="56" s="1"/>
  <c r="E33" i="55"/>
  <c r="E41" i="55" s="1"/>
  <c r="P72" i="34"/>
  <c r="P10" i="34"/>
  <c r="O58" i="34"/>
  <c r="P58" i="34"/>
  <c r="P35" i="34"/>
  <c r="O69" i="34"/>
  <c r="BH73" i="19"/>
  <c r="BH57" i="19"/>
  <c r="AH66" i="34"/>
  <c r="BK46" i="25"/>
  <c r="AH55" i="34"/>
  <c r="AH51" i="34"/>
  <c r="BK50" i="25"/>
  <c r="BK66" i="25"/>
  <c r="AD69" i="34"/>
  <c r="AD65" i="34"/>
  <c r="BK55" i="25"/>
  <c r="AH53" i="34"/>
  <c r="AH50" i="34"/>
  <c r="BK38" i="25"/>
  <c r="BJ43" i="19"/>
  <c r="BJ61" i="19"/>
  <c r="BJ58" i="19"/>
  <c r="AH70" i="34"/>
  <c r="AH35" i="34"/>
  <c r="AJ59" i="34"/>
  <c r="BM7" i="19"/>
  <c r="S32" i="34"/>
  <c r="S28" i="34"/>
  <c r="R57" i="34"/>
  <c r="O33" i="56"/>
  <c r="O43" i="56" s="1"/>
  <c r="S9" i="34"/>
  <c r="O34" i="56"/>
  <c r="O44" i="56" s="1"/>
  <c r="AB22" i="34"/>
  <c r="BE22" i="25"/>
  <c r="BD16" i="19"/>
  <c r="BE10" i="25"/>
  <c r="AB10" i="34"/>
  <c r="BD25" i="19"/>
  <c r="AA50" i="34"/>
  <c r="AB50" i="34"/>
  <c r="BD50" i="25"/>
  <c r="BC63" i="19"/>
  <c r="BE24" i="25"/>
  <c r="AB24" i="34"/>
  <c r="BC59" i="19"/>
  <c r="AB69" i="34"/>
  <c r="BD69" i="25"/>
  <c r="BD19" i="19"/>
  <c r="AA66" i="34"/>
  <c r="AB66" i="34"/>
  <c r="BD66" i="25"/>
  <c r="X121" i="46"/>
  <c r="X129" i="46" s="1"/>
  <c r="BD11" i="19"/>
  <c r="AB44" i="34"/>
  <c r="BD44" i="25"/>
  <c r="BD74" i="25"/>
  <c r="BE12" i="25"/>
  <c r="AB12" i="34"/>
  <c r="BD18" i="19"/>
  <c r="BE8" i="25"/>
  <c r="AB8" i="34"/>
  <c r="AC19" i="19"/>
  <c r="BE19" i="19" s="1"/>
  <c r="BF19" i="19"/>
  <c r="AC67" i="19"/>
  <c r="BE67" i="19" s="1"/>
  <c r="AC61" i="19"/>
  <c r="AC35" i="19"/>
  <c r="BE35" i="19" s="1"/>
  <c r="AC32" i="19"/>
  <c r="BE32" i="19" s="1"/>
  <c r="Z75" i="49"/>
  <c r="Z85" i="49" s="1"/>
  <c r="BF32" i="19"/>
  <c r="BF65" i="25"/>
  <c r="AC29" i="19"/>
  <c r="BE29" i="19" s="1"/>
  <c r="BF29" i="19"/>
  <c r="AC58" i="19"/>
  <c r="BE58" i="19" s="1"/>
  <c r="BG22" i="25"/>
  <c r="AD22" i="34"/>
  <c r="AD35" i="34"/>
  <c r="D33" i="66"/>
  <c r="D41" i="66" s="1"/>
  <c r="AC46" i="19"/>
  <c r="BE46" i="19" s="1"/>
  <c r="AC51" i="19"/>
  <c r="BE51" i="19" s="1"/>
  <c r="AD32" i="34"/>
  <c r="Z77" i="49"/>
  <c r="Z87" i="49" s="1"/>
  <c r="AC36" i="19"/>
  <c r="BE36" i="19" s="1"/>
  <c r="AD61" i="34"/>
  <c r="Y30" i="34"/>
  <c r="X45" i="34"/>
  <c r="Y45" i="34"/>
  <c r="Y15" i="34"/>
  <c r="U120" i="46"/>
  <c r="U128" i="46" s="1"/>
  <c r="U119" i="46"/>
  <c r="U127" i="46" s="1"/>
  <c r="U104" i="46"/>
  <c r="U112" i="46" s="1"/>
  <c r="U93" i="46"/>
  <c r="U99" i="46" s="1"/>
  <c r="Y24" i="34"/>
  <c r="X51" i="34"/>
  <c r="Y51" i="34"/>
  <c r="U92" i="46"/>
  <c r="U98" i="46" s="1"/>
  <c r="T74" i="19"/>
  <c r="Q32" i="56"/>
  <c r="Q42" i="56" s="1"/>
  <c r="T52" i="34"/>
  <c r="U52" i="34"/>
  <c r="H32" i="55"/>
  <c r="H40" i="55" s="1"/>
  <c r="K56" i="34"/>
  <c r="L56" i="34"/>
  <c r="L21" i="34"/>
  <c r="K49" i="34"/>
  <c r="L66" i="34"/>
  <c r="H33" i="55"/>
  <c r="H41" i="55" s="1"/>
  <c r="H74" i="49"/>
  <c r="H84" i="49" s="1"/>
  <c r="H63" i="49"/>
  <c r="H69" i="49" s="1"/>
  <c r="R44" i="34"/>
  <c r="Q66" i="34"/>
  <c r="R34" i="34"/>
  <c r="N62" i="49"/>
  <c r="N68" i="49" s="1"/>
  <c r="R33" i="34"/>
  <c r="N33" i="56"/>
  <c r="N43" i="56" s="1"/>
  <c r="Q60" i="34"/>
  <c r="N34" i="55"/>
  <c r="N42" i="55" s="1"/>
  <c r="R29" i="34"/>
  <c r="BG36" i="19"/>
  <c r="AB77" i="49"/>
  <c r="AB87" i="49" s="1"/>
  <c r="BG51" i="19"/>
  <c r="AF36" i="34"/>
  <c r="BH36" i="25"/>
  <c r="AF31" i="34"/>
  <c r="BI31" i="25"/>
  <c r="BG59" i="19"/>
  <c r="AB105" i="46"/>
  <c r="AB113" i="46" s="1"/>
  <c r="BH15" i="19"/>
  <c r="AE45" i="34"/>
  <c r="AF45" i="34"/>
  <c r="BH45" i="25"/>
  <c r="BH28" i="19"/>
  <c r="BH51" i="25"/>
  <c r="AF51" i="34"/>
  <c r="BH39" i="25"/>
  <c r="AF39" i="34"/>
  <c r="BG73" i="19"/>
  <c r="AB34" i="56"/>
  <c r="AB44" i="56" s="1"/>
  <c r="BH6" i="19"/>
  <c r="BH13" i="19"/>
  <c r="BH64" i="25"/>
  <c r="BG65" i="19"/>
  <c r="BH20" i="19"/>
  <c r="BG67" i="19"/>
  <c r="BI28" i="25"/>
  <c r="AF28" i="34"/>
  <c r="V12" i="34"/>
  <c r="R62" i="49"/>
  <c r="R68" i="49" s="1"/>
  <c r="V35" i="34"/>
  <c r="R33" i="55"/>
  <c r="R41" i="55" s="1"/>
  <c r="R35" i="56"/>
  <c r="R45" i="56" s="1"/>
  <c r="V5" i="34"/>
  <c r="V30" i="34"/>
  <c r="R34" i="56"/>
  <c r="R44" i="56" s="1"/>
  <c r="R75" i="49"/>
  <c r="R85" i="49" s="1"/>
  <c r="J92" i="46"/>
  <c r="J98" i="46" s="1"/>
  <c r="J105" i="46"/>
  <c r="J113" i="46" s="1"/>
  <c r="N13" i="34"/>
  <c r="M58" i="34"/>
  <c r="N58" i="34"/>
  <c r="J32" i="55"/>
  <c r="J40" i="55" s="1"/>
  <c r="M70" i="34"/>
  <c r="AG18" i="34"/>
  <c r="AG69" i="34"/>
  <c r="BJ69" i="25"/>
  <c r="AG73" i="34"/>
  <c r="BJ73" i="25"/>
  <c r="AH73" i="34"/>
  <c r="AG43" i="34"/>
  <c r="BJ43" i="25"/>
  <c r="BI54" i="19"/>
  <c r="AD33" i="55"/>
  <c r="AD41" i="55" s="1"/>
  <c r="BI51" i="19"/>
  <c r="BI55" i="19"/>
  <c r="AD34" i="55"/>
  <c r="AD42" i="55" s="1"/>
  <c r="BJ55" i="19"/>
  <c r="BJ57" i="25"/>
  <c r="BJ21" i="25"/>
  <c r="BI4" i="19"/>
  <c r="AH74" i="19"/>
  <c r="AD32" i="56"/>
  <c r="AD42" i="56" s="1"/>
  <c r="BI21" i="19"/>
  <c r="AD106" i="46"/>
  <c r="AD114" i="46" s="1"/>
  <c r="BJ21" i="19"/>
  <c r="BI11" i="19"/>
  <c r="AD121" i="46"/>
  <c r="AD129" i="46" s="1"/>
  <c r="BI66" i="19"/>
  <c r="BJ66" i="19"/>
  <c r="BI14" i="19"/>
  <c r="P52" i="34"/>
  <c r="P59" i="34"/>
  <c r="P67" i="34"/>
  <c r="Q67" i="34"/>
  <c r="M121" i="46"/>
  <c r="M129" i="46" s="1"/>
  <c r="P61" i="34"/>
  <c r="Q7" i="34"/>
  <c r="M117" i="49"/>
  <c r="M74" i="49"/>
  <c r="M84" i="49" s="1"/>
  <c r="M63" i="49"/>
  <c r="M69" i="49" s="1"/>
  <c r="M76" i="49"/>
  <c r="M86" i="49" s="1"/>
  <c r="P33" i="55"/>
  <c r="P41" i="55" s="1"/>
  <c r="T34" i="34"/>
  <c r="T62" i="34"/>
  <c r="S59" i="34"/>
  <c r="P121" i="46"/>
  <c r="P129" i="46" s="1"/>
  <c r="P120" i="46"/>
  <c r="P128" i="46" s="1"/>
  <c r="T20" i="34"/>
  <c r="T35" i="34"/>
  <c r="P32" i="55"/>
  <c r="P40" i="55" s="1"/>
  <c r="V117" i="49"/>
  <c r="V74" i="49"/>
  <c r="V84" i="49" s="1"/>
  <c r="V63" i="49"/>
  <c r="V69" i="49" s="1"/>
  <c r="Y23" i="34"/>
  <c r="Z23" i="34"/>
  <c r="V92" i="46"/>
  <c r="V98" i="46" s="1"/>
  <c r="Z32" i="34"/>
  <c r="V77" i="49"/>
  <c r="V87" i="49" s="1"/>
  <c r="V32" i="55"/>
  <c r="V40" i="55" s="1"/>
  <c r="Y66" i="34"/>
  <c r="V33" i="55"/>
  <c r="V41" i="55" s="1"/>
  <c r="Y47" i="34"/>
  <c r="N70" i="34"/>
  <c r="O70" i="34"/>
  <c r="N17" i="34"/>
  <c r="O17" i="34"/>
  <c r="N67" i="34"/>
  <c r="K32" i="56"/>
  <c r="K42" i="56" s="1"/>
  <c r="N74" i="19"/>
  <c r="K32" i="55"/>
  <c r="K40" i="55" s="1"/>
  <c r="N77" i="49"/>
  <c r="N87" i="49" s="1"/>
  <c r="N120" i="46"/>
  <c r="N128" i="46" s="1"/>
  <c r="BG60" i="19"/>
  <c r="AB35" i="56"/>
  <c r="AB45" i="56" s="1"/>
  <c r="BH7" i="19"/>
  <c r="AF25" i="34"/>
  <c r="BI25" i="25"/>
  <c r="BG63" i="19"/>
  <c r="BG35" i="19"/>
  <c r="BH16" i="19"/>
  <c r="AF29" i="34"/>
  <c r="BI29" i="25"/>
  <c r="AB106" i="46"/>
  <c r="AB114" i="46" s="1"/>
  <c r="BH21" i="19"/>
  <c r="BH44" i="25"/>
  <c r="AF44" i="34"/>
  <c r="BG47" i="19"/>
  <c r="BG49" i="19"/>
  <c r="BI16" i="25"/>
  <c r="AF16" i="34"/>
  <c r="AB92" i="46"/>
  <c r="AB98" i="46" s="1"/>
  <c r="BH12" i="19"/>
  <c r="AF10" i="34"/>
  <c r="BI10" i="25"/>
  <c r="AB120" i="46"/>
  <c r="AB128" i="46" s="1"/>
  <c r="BH10" i="19"/>
  <c r="AF7" i="34"/>
  <c r="BI7" i="25"/>
  <c r="BH19" i="19"/>
  <c r="R121" i="46"/>
  <c r="R129" i="46" s="1"/>
  <c r="V26" i="34"/>
  <c r="V52" i="34"/>
  <c r="U69" i="34"/>
  <c r="U51" i="34"/>
  <c r="R105" i="46"/>
  <c r="R113" i="46" s="1"/>
  <c r="V32" i="34"/>
  <c r="M47" i="34"/>
  <c r="J35" i="56"/>
  <c r="J45" i="56" s="1"/>
  <c r="J34" i="55"/>
  <c r="J42" i="55" s="1"/>
  <c r="N30" i="34"/>
  <c r="M45" i="34"/>
  <c r="N45" i="34"/>
  <c r="M43" i="34"/>
  <c r="N43" i="34"/>
  <c r="N36" i="34"/>
  <c r="N6" i="34"/>
  <c r="BI45" i="19"/>
  <c r="BJ37" i="25"/>
  <c r="BK37" i="25"/>
  <c r="BJ15" i="25"/>
  <c r="AD77" i="49"/>
  <c r="AD87" i="49" s="1"/>
  <c r="BI36" i="19"/>
  <c r="BJ29" i="25"/>
  <c r="BJ48" i="25"/>
  <c r="BI41" i="19"/>
  <c r="BI44" i="19"/>
  <c r="BJ62" i="25"/>
  <c r="BJ8" i="25"/>
  <c r="BJ6" i="25"/>
  <c r="BI12" i="19"/>
  <c r="AD92" i="46"/>
  <c r="AD98" i="46" s="1"/>
  <c r="P13" i="34"/>
  <c r="Q13" i="34"/>
  <c r="P50" i="34"/>
  <c r="M105" i="46"/>
  <c r="M113" i="46" s="1"/>
  <c r="M62" i="49"/>
  <c r="M68" i="49" s="1"/>
  <c r="M92" i="46"/>
  <c r="M98" i="46" s="1"/>
  <c r="P106" i="46"/>
  <c r="P114" i="46" s="1"/>
  <c r="T47" i="34"/>
  <c r="P75" i="49"/>
  <c r="P85" i="49" s="1"/>
  <c r="T53" i="34"/>
  <c r="S55" i="34"/>
  <c r="V34" i="56"/>
  <c r="V44" i="56" s="1"/>
  <c r="Z17" i="34"/>
  <c r="V76" i="49"/>
  <c r="V86" i="49" s="1"/>
  <c r="Y58" i="34"/>
  <c r="Z33" i="34"/>
  <c r="V106" i="46"/>
  <c r="V114" i="46" s="1"/>
  <c r="Y43" i="34"/>
  <c r="Z18" i="34"/>
  <c r="K34" i="56"/>
  <c r="K44" i="56" s="1"/>
  <c r="N63" i="34"/>
  <c r="O63" i="34"/>
  <c r="N48" i="34"/>
  <c r="K75" i="49"/>
  <c r="K85" i="49" s="1"/>
  <c r="O26" i="34"/>
  <c r="N9" i="34"/>
  <c r="O9" i="34"/>
  <c r="N10" i="34"/>
  <c r="O10" i="34"/>
  <c r="K121" i="46"/>
  <c r="K129" i="46" s="1"/>
  <c r="N68" i="34"/>
  <c r="O68" i="34"/>
  <c r="N57" i="34"/>
  <c r="K35" i="34"/>
  <c r="G35" i="56"/>
  <c r="G45" i="56" s="1"/>
  <c r="K26" i="34"/>
  <c r="J15" i="34"/>
  <c r="K15" i="34"/>
  <c r="G77" i="49"/>
  <c r="G87" i="49" s="1"/>
  <c r="J36" i="34"/>
  <c r="K36" i="34"/>
  <c r="K6" i="34"/>
  <c r="BD19" i="25"/>
  <c r="AA19" i="34"/>
  <c r="BC26" i="19"/>
  <c r="AA24" i="34"/>
  <c r="BD24" i="25"/>
  <c r="BD8" i="25"/>
  <c r="AA8" i="34"/>
  <c r="Z48" i="34"/>
  <c r="AA48" i="34"/>
  <c r="AA34" i="34"/>
  <c r="W105" i="46"/>
  <c r="W113" i="46" s="1"/>
  <c r="BC15" i="19"/>
  <c r="Z46" i="34"/>
  <c r="AA46" i="34"/>
  <c r="BC18" i="19"/>
  <c r="BC19" i="19"/>
  <c r="H53" i="34"/>
  <c r="D33" i="55"/>
  <c r="D41" i="55" s="1"/>
  <c r="D120" i="46"/>
  <c r="D128" i="46" s="1"/>
  <c r="G74" i="19"/>
  <c r="D32" i="56"/>
  <c r="D106" i="46"/>
  <c r="D114" i="46" s="1"/>
  <c r="BF68" i="25"/>
  <c r="BE68" i="25"/>
  <c r="BD50" i="19"/>
  <c r="BF59" i="25"/>
  <c r="BE59" i="25"/>
  <c r="BD57" i="19"/>
  <c r="BF12" i="25"/>
  <c r="AC12" i="34"/>
  <c r="BF30" i="25"/>
  <c r="AC30" i="34"/>
  <c r="BE74" i="25"/>
  <c r="BF8" i="25"/>
  <c r="BD72" i="19"/>
  <c r="BF45" i="25"/>
  <c r="AC45" i="34"/>
  <c r="BE45" i="25"/>
  <c r="BF67" i="25"/>
  <c r="BE67" i="25"/>
  <c r="BD68" i="19"/>
  <c r="BF61" i="25"/>
  <c r="BE61" i="25"/>
  <c r="BD69" i="19"/>
  <c r="X22" i="34"/>
  <c r="W16" i="34"/>
  <c r="X16" i="34"/>
  <c r="T75" i="49"/>
  <c r="T85" i="49" s="1"/>
  <c r="X7" i="34"/>
  <c r="W56" i="34"/>
  <c r="X56" i="34"/>
  <c r="W55" i="34"/>
  <c r="X55" i="34"/>
  <c r="W69" i="34"/>
  <c r="X69" i="34"/>
  <c r="T62" i="49"/>
  <c r="T68" i="49" s="1"/>
  <c r="X11" i="34"/>
  <c r="I61" i="34"/>
  <c r="E104" i="46"/>
  <c r="E112" i="46" s="1"/>
  <c r="E119" i="46"/>
  <c r="E127" i="46" s="1"/>
  <c r="E93" i="46"/>
  <c r="E99" i="46" s="1"/>
  <c r="E121" i="46"/>
  <c r="E129" i="46" s="1"/>
  <c r="I22" i="34"/>
  <c r="H31" i="34"/>
  <c r="I31" i="34"/>
  <c r="H60" i="34"/>
  <c r="H5" i="34"/>
  <c r="I5" i="34"/>
  <c r="I4" i="34"/>
  <c r="L63" i="49"/>
  <c r="L69" i="49" s="1"/>
  <c r="L74" i="49"/>
  <c r="L84" i="49" s="1"/>
  <c r="L117" i="49"/>
  <c r="O74" i="19"/>
  <c r="L32" i="56"/>
  <c r="L42" i="56" s="1"/>
  <c r="P17" i="34"/>
  <c r="P12" i="34"/>
  <c r="P30" i="34"/>
  <c r="O64" i="34"/>
  <c r="P64" i="34"/>
  <c r="P33" i="34"/>
  <c r="BH35" i="19"/>
  <c r="BJ9" i="25"/>
  <c r="AG9" i="34"/>
  <c r="BI34" i="25"/>
  <c r="AG34" i="34"/>
  <c r="BI38" i="25"/>
  <c r="AG38" i="34"/>
  <c r="BJ16" i="25"/>
  <c r="AF50" i="34"/>
  <c r="BI50" i="25"/>
  <c r="BJ20" i="25"/>
  <c r="BH42" i="19"/>
  <c r="BJ4" i="25"/>
  <c r="AG4" i="34"/>
  <c r="BH72" i="19"/>
  <c r="AF69" i="34"/>
  <c r="BI69" i="25"/>
  <c r="AF41" i="34"/>
  <c r="BI41" i="25"/>
  <c r="AG41" i="34"/>
  <c r="BH58" i="19"/>
  <c r="BJ23" i="25"/>
  <c r="AG23" i="34"/>
  <c r="M50" i="34"/>
  <c r="L24" i="34"/>
  <c r="M24" i="34"/>
  <c r="L72" i="34"/>
  <c r="I33" i="56"/>
  <c r="I43" i="56" s="1"/>
  <c r="L29" i="34"/>
  <c r="M29" i="34"/>
  <c r="I120" i="46"/>
  <c r="I128" i="46" s="1"/>
  <c r="I34" i="55"/>
  <c r="I42" i="55" s="1"/>
  <c r="L17" i="34"/>
  <c r="M17" i="34"/>
  <c r="AF71" i="34"/>
  <c r="BI71" i="25"/>
  <c r="BI67" i="25"/>
  <c r="AG67" i="34"/>
  <c r="I92" i="46"/>
  <c r="I98" i="46" s="1"/>
  <c r="L16" i="34"/>
  <c r="M16" i="34"/>
  <c r="I32" i="56"/>
  <c r="I42" i="56" s="1"/>
  <c r="L74" i="19"/>
  <c r="U26" i="34"/>
  <c r="BM52" i="25"/>
  <c r="AC119" i="46"/>
  <c r="AC127" i="46" s="1"/>
  <c r="AC93" i="46"/>
  <c r="AC99" i="46" s="1"/>
  <c r="AC104" i="46"/>
  <c r="AC112" i="46" s="1"/>
  <c r="BI9" i="19"/>
  <c r="L15" i="34"/>
  <c r="M15" i="34"/>
  <c r="BK15" i="25"/>
  <c r="BJ45" i="19"/>
  <c r="BJ44" i="19"/>
  <c r="BM31" i="25"/>
  <c r="AC74" i="49"/>
  <c r="AC84" i="49" s="1"/>
  <c r="AC117" i="49"/>
  <c r="AC63" i="49"/>
  <c r="AC69" i="49" s="1"/>
  <c r="BI30" i="19"/>
  <c r="BI24" i="19"/>
  <c r="BI57" i="25"/>
  <c r="AG57" i="34"/>
  <c r="BH66" i="19"/>
  <c r="L33" i="34"/>
  <c r="M33" i="34"/>
  <c r="I75" i="49"/>
  <c r="I85" i="49" s="1"/>
  <c r="L53" i="34"/>
  <c r="L59" i="34"/>
  <c r="M59" i="34"/>
  <c r="L18" i="34"/>
  <c r="M18" i="34"/>
  <c r="AH63" i="34"/>
  <c r="AH15" i="34"/>
  <c r="AH8" i="34"/>
  <c r="BF72" i="25"/>
  <c r="AH29" i="34"/>
  <c r="K105" i="46"/>
  <c r="K113" i="46" s="1"/>
  <c r="K33" i="55"/>
  <c r="K41" i="55" s="1"/>
  <c r="K92" i="46"/>
  <c r="K98" i="46" s="1"/>
  <c r="G106" i="46"/>
  <c r="G114" i="46" s="1"/>
  <c r="G104" i="46"/>
  <c r="G112" i="46" s="1"/>
  <c r="G93" i="46"/>
  <c r="G99" i="46" s="1"/>
  <c r="G119" i="46"/>
  <c r="G127" i="46" s="1"/>
  <c r="K47" i="34"/>
  <c r="K28" i="34"/>
  <c r="K69" i="34"/>
  <c r="BC17" i="19"/>
  <c r="BD27" i="25"/>
  <c r="AA27" i="34"/>
  <c r="BC24" i="19"/>
  <c r="W93" i="46"/>
  <c r="W99" i="46" s="1"/>
  <c r="W119" i="46"/>
  <c r="W127" i="46" s="1"/>
  <c r="W104" i="46"/>
  <c r="W112" i="46" s="1"/>
  <c r="BC9" i="19"/>
  <c r="AA41" i="34"/>
  <c r="W33" i="55"/>
  <c r="W41" i="55" s="1"/>
  <c r="W117" i="49"/>
  <c r="W63" i="49"/>
  <c r="W69" i="49" s="1"/>
  <c r="W74" i="49"/>
  <c r="W84" i="49" s="1"/>
  <c r="BC30" i="19"/>
  <c r="AA73" i="34"/>
  <c r="H61" i="34"/>
  <c r="H33" i="34"/>
  <c r="H59" i="34"/>
  <c r="H19" i="34"/>
  <c r="BD63" i="19"/>
  <c r="AC41" i="34"/>
  <c r="BE41" i="25"/>
  <c r="BD59" i="19"/>
  <c r="BF16" i="25"/>
  <c r="AC16" i="34"/>
  <c r="BF47" i="25"/>
  <c r="BE47" i="25"/>
  <c r="BF62" i="25"/>
  <c r="AC62" i="34"/>
  <c r="BE62" i="25"/>
  <c r="BD45" i="19"/>
  <c r="BD48" i="19"/>
  <c r="Y106" i="46"/>
  <c r="Y114" i="46" s="1"/>
  <c r="BD37" i="19"/>
  <c r="AC48" i="34"/>
  <c r="BF48" i="25"/>
  <c r="BE48" i="25"/>
  <c r="BF24" i="25"/>
  <c r="BD53" i="19"/>
  <c r="Y32" i="55"/>
  <c r="Y40" i="55" s="1"/>
  <c r="BD47" i="19"/>
  <c r="BE63" i="25"/>
  <c r="W62" i="34"/>
  <c r="X62" i="34"/>
  <c r="X42" i="34"/>
  <c r="W61" i="34"/>
  <c r="W54" i="34"/>
  <c r="T121" i="46"/>
  <c r="T129" i="46" s="1"/>
  <c r="X10" i="34"/>
  <c r="W51" i="34"/>
  <c r="X15" i="34"/>
  <c r="H54" i="34"/>
  <c r="E34" i="56"/>
  <c r="E44" i="56" s="1"/>
  <c r="I48" i="34"/>
  <c r="H10" i="34"/>
  <c r="I10" i="34"/>
  <c r="E105" i="46"/>
  <c r="E113" i="46" s="1"/>
  <c r="I12" i="34"/>
  <c r="O29" i="34"/>
  <c r="P29" i="34"/>
  <c r="O62" i="34"/>
  <c r="P62" i="34"/>
  <c r="L76" i="49"/>
  <c r="L86" i="49" s="1"/>
  <c r="O46" i="34"/>
  <c r="P46" i="34"/>
  <c r="L106" i="46"/>
  <c r="L114" i="46" s="1"/>
  <c r="P4" i="34"/>
  <c r="L121" i="46"/>
  <c r="L129" i="46" s="1"/>
  <c r="O48" i="34"/>
  <c r="AC75" i="49"/>
  <c r="AC85" i="49" s="1"/>
  <c r="BI32" i="19"/>
  <c r="BI33" i="25"/>
  <c r="BI26" i="19"/>
  <c r="BI59" i="25"/>
  <c r="AG59" i="34"/>
  <c r="BH34" i="19"/>
  <c r="AC76" i="49"/>
  <c r="AC86" i="49" s="1"/>
  <c r="BI56" i="25"/>
  <c r="AG56" i="34"/>
  <c r="BI45" i="25"/>
  <c r="AG45" i="34"/>
  <c r="BH43" i="19"/>
  <c r="AC121" i="46"/>
  <c r="AC129" i="46" s="1"/>
  <c r="AF46" i="34"/>
  <c r="BI46" i="25"/>
  <c r="AG46" i="34"/>
  <c r="AC106" i="46"/>
  <c r="AC114" i="46" s="1"/>
  <c r="G34" i="66"/>
  <c r="G42" i="66" s="1"/>
  <c r="BH40" i="19"/>
  <c r="BI36" i="25"/>
  <c r="L4" i="34"/>
  <c r="M4" i="34"/>
  <c r="M71" i="34"/>
  <c r="L26" i="34"/>
  <c r="M26" i="34"/>
  <c r="I76" i="49"/>
  <c r="I86" i="49" s="1"/>
  <c r="L49" i="34"/>
  <c r="L54" i="34"/>
  <c r="M54" i="34"/>
  <c r="M20" i="34"/>
  <c r="M11" i="34"/>
  <c r="AI92" i="46"/>
  <c r="AI98" i="46" s="1"/>
  <c r="BF42" i="19"/>
  <c r="BF4" i="19"/>
  <c r="AA32" i="56"/>
  <c r="AA42" i="56" s="1"/>
  <c r="AE74" i="19"/>
  <c r="BG4" i="19"/>
  <c r="BF44" i="19"/>
  <c r="BG70" i="25"/>
  <c r="AE70" i="34"/>
  <c r="BG52" i="25"/>
  <c r="AE52" i="34"/>
  <c r="BG38" i="25"/>
  <c r="AE38" i="34"/>
  <c r="BG18" i="19"/>
  <c r="AA34" i="56"/>
  <c r="AA44" i="56" s="1"/>
  <c r="BG6" i="19"/>
  <c r="BG36" i="25"/>
  <c r="AE36" i="34"/>
  <c r="BF56" i="19"/>
  <c r="BG59" i="25"/>
  <c r="AE31" i="34"/>
  <c r="BH31" i="25"/>
  <c r="BG28" i="19"/>
  <c r="AE18" i="34"/>
  <c r="BH18" i="25"/>
  <c r="AA34" i="55"/>
  <c r="AA42" i="55" s="1"/>
  <c r="BF55" i="19"/>
  <c r="BG47" i="25"/>
  <c r="BF50" i="19"/>
  <c r="V47" i="34"/>
  <c r="W47" i="34"/>
  <c r="V10" i="34"/>
  <c r="W10" i="34"/>
  <c r="V64" i="34"/>
  <c r="S32" i="55"/>
  <c r="S40" i="55" s="1"/>
  <c r="W34" i="34"/>
  <c r="J9" i="34"/>
  <c r="I47" i="34"/>
  <c r="J47" i="34"/>
  <c r="I28" i="34"/>
  <c r="J28" i="34"/>
  <c r="I36" i="34"/>
  <c r="I46" i="34"/>
  <c r="J46" i="34"/>
  <c r="I43" i="34"/>
  <c r="J43" i="34"/>
  <c r="J37" i="34"/>
  <c r="I41" i="34"/>
  <c r="J41" i="34"/>
  <c r="I63" i="34"/>
  <c r="J63" i="34"/>
  <c r="O34" i="55"/>
  <c r="O42" i="55" s="1"/>
  <c r="R45" i="34"/>
  <c r="O119" i="46"/>
  <c r="O127" i="46" s="1"/>
  <c r="O104" i="46"/>
  <c r="O112" i="46" s="1"/>
  <c r="O93" i="46"/>
  <c r="O99" i="46" s="1"/>
  <c r="R66" i="34"/>
  <c r="S25" i="34"/>
  <c r="S21" i="34"/>
  <c r="BC72" i="19"/>
  <c r="AB45" i="34"/>
  <c r="BD45" i="25"/>
  <c r="BC68" i="19"/>
  <c r="AB52" i="34"/>
  <c r="BD52" i="25"/>
  <c r="X106" i="46"/>
  <c r="X114" i="46" s="1"/>
  <c r="BD21" i="19"/>
  <c r="X34" i="56"/>
  <c r="X44" i="56" s="1"/>
  <c r="BD6" i="19"/>
  <c r="AB16" i="34"/>
  <c r="BE16" i="25"/>
  <c r="BC34" i="19"/>
  <c r="X76" i="49"/>
  <c r="X86" i="49" s="1"/>
  <c r="BE31" i="25"/>
  <c r="AB31" i="34"/>
  <c r="BE20" i="25"/>
  <c r="AB20" i="34"/>
  <c r="BC64" i="19"/>
  <c r="AB27" i="34"/>
  <c r="BE27" i="25"/>
  <c r="BC67" i="19"/>
  <c r="BC52" i="19"/>
  <c r="BC46" i="19"/>
  <c r="AA71" i="34"/>
  <c r="AB71" i="34"/>
  <c r="BD71" i="25"/>
  <c r="AB58" i="34"/>
  <c r="BD58" i="25"/>
  <c r="BG6" i="25"/>
  <c r="AC24" i="19"/>
  <c r="BF24" i="19"/>
  <c r="Z32" i="56"/>
  <c r="Z42" i="56" s="1"/>
  <c r="AC4" i="19"/>
  <c r="AD74" i="19"/>
  <c r="AD11" i="34"/>
  <c r="AC48" i="19"/>
  <c r="BE48" i="19" s="1"/>
  <c r="Z92" i="46"/>
  <c r="Z98" i="46" s="1"/>
  <c r="AC12" i="19"/>
  <c r="BE12" i="19" s="1"/>
  <c r="BF12" i="19"/>
  <c r="AC66" i="19"/>
  <c r="BE66" i="19" s="1"/>
  <c r="Z33" i="56"/>
  <c r="Z43" i="56" s="1"/>
  <c r="AC5" i="19"/>
  <c r="BE5" i="19" s="1"/>
  <c r="BF5" i="19"/>
  <c r="AD48" i="34"/>
  <c r="AC60" i="19"/>
  <c r="BE60" i="19" s="1"/>
  <c r="AD20" i="34"/>
  <c r="BG30" i="25"/>
  <c r="AD30" i="34"/>
  <c r="AC59" i="19"/>
  <c r="BE59" i="19" s="1"/>
  <c r="AC15" i="19"/>
  <c r="Z105" i="46"/>
  <c r="Z113" i="46" s="1"/>
  <c r="BF15" i="19"/>
  <c r="BF64" i="25"/>
  <c r="Y13" i="34"/>
  <c r="Y26" i="34"/>
  <c r="X70" i="34"/>
  <c r="Y25" i="34"/>
  <c r="X44" i="34"/>
  <c r="U33" i="56"/>
  <c r="U43" i="56" s="1"/>
  <c r="Y18" i="34"/>
  <c r="U35" i="56"/>
  <c r="U45" i="56" s="1"/>
  <c r="Y9" i="34"/>
  <c r="U30" i="34"/>
  <c r="Q62" i="49"/>
  <c r="Q68" i="49" s="1"/>
  <c r="U63" i="34"/>
  <c r="Q75" i="49"/>
  <c r="Q85" i="49" s="1"/>
  <c r="Q106" i="46"/>
  <c r="Q114" i="46" s="1"/>
  <c r="T65" i="34"/>
  <c r="T61" i="34"/>
  <c r="U61" i="34"/>
  <c r="Q74" i="49"/>
  <c r="Q84" i="49" s="1"/>
  <c r="Q117" i="49"/>
  <c r="Q63" i="49"/>
  <c r="Q69" i="49" s="1"/>
  <c r="H35" i="56"/>
  <c r="H45" i="56" s="1"/>
  <c r="K71" i="34"/>
  <c r="L71" i="34"/>
  <c r="K65" i="34"/>
  <c r="H76" i="49"/>
  <c r="H86" i="49" s="1"/>
  <c r="H121" i="46"/>
  <c r="H129" i="46" s="1"/>
  <c r="R36" i="34"/>
  <c r="R27" i="34"/>
  <c r="R26" i="34"/>
  <c r="Q43" i="34"/>
  <c r="R5" i="34"/>
  <c r="R4" i="34"/>
  <c r="Q52" i="34"/>
  <c r="R62" i="34"/>
  <c r="BI21" i="25"/>
  <c r="AF21" i="34"/>
  <c r="AB119" i="46"/>
  <c r="AB127" i="46" s="1"/>
  <c r="AB104" i="46"/>
  <c r="AB112" i="46" s="1"/>
  <c r="AB93" i="46"/>
  <c r="AB99" i="46" s="1"/>
  <c r="BH9" i="19"/>
  <c r="BI19" i="25"/>
  <c r="AF19" i="34"/>
  <c r="BG33" i="19"/>
  <c r="AF43" i="34"/>
  <c r="BH43" i="25"/>
  <c r="AF17" i="34"/>
  <c r="BI17" i="25"/>
  <c r="BG38" i="19"/>
  <c r="F32" i="66"/>
  <c r="F40" i="66" s="1"/>
  <c r="AF32" i="34"/>
  <c r="BI32" i="25"/>
  <c r="BI6" i="25"/>
  <c r="AF6" i="34"/>
  <c r="AE48" i="34"/>
  <c r="BH48" i="25"/>
  <c r="BH63" i="25"/>
  <c r="BG45" i="19"/>
  <c r="BH35" i="25"/>
  <c r="AF35" i="34"/>
  <c r="BG37" i="19"/>
  <c r="BH41" i="25"/>
  <c r="BG40" i="19"/>
  <c r="F34" i="66"/>
  <c r="F42" i="66" s="1"/>
  <c r="BH18" i="19"/>
  <c r="V21" i="34"/>
  <c r="V6" i="34"/>
  <c r="U53" i="34"/>
  <c r="U71" i="34"/>
  <c r="U55" i="34"/>
  <c r="V28" i="34"/>
  <c r="V8" i="34"/>
  <c r="U65" i="34"/>
  <c r="V65" i="34"/>
  <c r="V14" i="34"/>
  <c r="R117" i="49"/>
  <c r="R74" i="49"/>
  <c r="R84" i="49" s="1"/>
  <c r="R63" i="49"/>
  <c r="R69" i="49" s="1"/>
  <c r="V11" i="34"/>
  <c r="J106" i="46"/>
  <c r="J114" i="46" s="1"/>
  <c r="N14" i="34"/>
  <c r="M35" i="34"/>
  <c r="J76" i="49"/>
  <c r="J86" i="49" s="1"/>
  <c r="J33" i="56"/>
  <c r="J43" i="56" s="1"/>
  <c r="N34" i="34"/>
  <c r="J34" i="56"/>
  <c r="J44" i="56" s="1"/>
  <c r="N55" i="34"/>
  <c r="AG17" i="34"/>
  <c r="AD32" i="55"/>
  <c r="AD40" i="55" s="1"/>
  <c r="BI53" i="19"/>
  <c r="BI35" i="19"/>
  <c r="AG72" i="34"/>
  <c r="BJ72" i="25"/>
  <c r="BI29" i="19"/>
  <c r="BI57" i="19"/>
  <c r="AG26" i="34"/>
  <c r="AD120" i="46"/>
  <c r="AD128" i="46" s="1"/>
  <c r="BJ44" i="25"/>
  <c r="BI42" i="19"/>
  <c r="M35" i="56"/>
  <c r="M45" i="56" s="1"/>
  <c r="P45" i="34"/>
  <c r="Q45" i="34"/>
  <c r="Q9" i="34"/>
  <c r="Q23" i="34"/>
  <c r="M32" i="55"/>
  <c r="M40" i="55" s="1"/>
  <c r="P69" i="34"/>
  <c r="Q73" i="34"/>
  <c r="Q62" i="34"/>
  <c r="Q18" i="34"/>
  <c r="P44" i="34"/>
  <c r="Q44" i="34"/>
  <c r="T42" i="34"/>
  <c r="T4" i="34"/>
  <c r="T10" i="34"/>
  <c r="T63" i="34"/>
  <c r="S43" i="34"/>
  <c r="T43" i="34"/>
  <c r="S51" i="34"/>
  <c r="T6" i="34"/>
  <c r="S45" i="34"/>
  <c r="T36" i="34"/>
  <c r="Y55" i="34"/>
  <c r="Y67" i="34"/>
  <c r="Z67" i="34"/>
  <c r="V105" i="46"/>
  <c r="V113" i="46" s="1"/>
  <c r="V120" i="46"/>
  <c r="V128" i="46" s="1"/>
  <c r="Z19" i="34"/>
  <c r="Y56" i="34"/>
  <c r="Y53" i="34"/>
  <c r="V33" i="56"/>
  <c r="V43" i="56" s="1"/>
  <c r="Y61" i="34"/>
  <c r="Y46" i="34"/>
  <c r="Z73" i="34"/>
  <c r="K104" i="46"/>
  <c r="K112" i="46" s="1"/>
  <c r="K93" i="46"/>
  <c r="K99" i="46" s="1"/>
  <c r="K119" i="46"/>
  <c r="K127" i="46" s="1"/>
  <c r="N19" i="34"/>
  <c r="O19" i="34"/>
  <c r="N64" i="34"/>
  <c r="K62" i="49"/>
  <c r="K68" i="49" s="1"/>
  <c r="O11" i="34"/>
  <c r="K120" i="46"/>
  <c r="K128" i="46" s="1"/>
  <c r="N60" i="34"/>
  <c r="K18" i="34"/>
  <c r="G33" i="56"/>
  <c r="G43" i="56" s="1"/>
  <c r="J7" i="34"/>
  <c r="K62" i="34"/>
  <c r="K66" i="34"/>
  <c r="J50" i="34"/>
  <c r="K50" i="34"/>
  <c r="K29" i="34"/>
  <c r="K24" i="34"/>
  <c r="AA52" i="34"/>
  <c r="W62" i="49"/>
  <c r="W68" i="49" s="1"/>
  <c r="BC31" i="19"/>
  <c r="BC22" i="19"/>
  <c r="Z7" i="34"/>
  <c r="BD7" i="25"/>
  <c r="AA7" i="34"/>
  <c r="AA29" i="34"/>
  <c r="BD29" i="25"/>
  <c r="AA9" i="34"/>
  <c r="BD9" i="25"/>
  <c r="AA69" i="34"/>
  <c r="BC8" i="19"/>
  <c r="W34" i="56"/>
  <c r="W44" i="56" s="1"/>
  <c r="BC6" i="19"/>
  <c r="Z63" i="34"/>
  <c r="AA4" i="34"/>
  <c r="BD4" i="25"/>
  <c r="H68" i="34"/>
  <c r="H71" i="34"/>
  <c r="H18" i="34"/>
  <c r="BF36" i="25"/>
  <c r="BE36" i="25"/>
  <c r="BD62" i="19"/>
  <c r="BF15" i="25"/>
  <c r="AC15" i="34"/>
  <c r="Y120" i="46"/>
  <c r="Y128" i="46" s="1"/>
  <c r="BF27" i="25"/>
  <c r="AC27" i="34"/>
  <c r="BF10" i="25"/>
  <c r="BF34" i="25"/>
  <c r="BE34" i="25"/>
  <c r="BD35" i="19"/>
  <c r="BD66" i="19"/>
  <c r="BE42" i="25"/>
  <c r="BD71" i="19"/>
  <c r="Y62" i="49"/>
  <c r="Y68" i="49" s="1"/>
  <c r="BD51" i="19"/>
  <c r="BE72" i="25"/>
  <c r="AC44" i="34"/>
  <c r="BF44" i="25"/>
  <c r="BE44" i="25"/>
  <c r="X37" i="34"/>
  <c r="T106" i="46"/>
  <c r="T114" i="46" s="1"/>
  <c r="X73" i="34"/>
  <c r="T33" i="55"/>
  <c r="T41" i="55" s="1"/>
  <c r="X24" i="34"/>
  <c r="T92" i="46"/>
  <c r="T98" i="46" s="1"/>
  <c r="T33" i="56"/>
  <c r="T43" i="56" s="1"/>
  <c r="X32" i="34"/>
  <c r="X19" i="34"/>
  <c r="X33" i="34"/>
  <c r="E117" i="49"/>
  <c r="E63" i="49"/>
  <c r="E69" i="49" s="1"/>
  <c r="E74" i="49"/>
  <c r="E84" i="49" s="1"/>
  <c r="I30" i="34"/>
  <c r="H34" i="34"/>
  <c r="I14" i="34"/>
  <c r="I11" i="34"/>
  <c r="P71" i="34"/>
  <c r="P6" i="34"/>
  <c r="P18" i="34"/>
  <c r="P24" i="34"/>
  <c r="P68" i="34"/>
  <c r="O54" i="34"/>
  <c r="P20" i="34"/>
  <c r="P8" i="34"/>
  <c r="L119" i="46"/>
  <c r="L127" i="46" s="1"/>
  <c r="L93" i="46"/>
  <c r="L99" i="46" s="1"/>
  <c r="L104" i="46"/>
  <c r="L112" i="46" s="1"/>
  <c r="O65" i="34"/>
  <c r="P65" i="34"/>
  <c r="BH37" i="19"/>
  <c r="BH61" i="19"/>
  <c r="BJ14" i="25"/>
  <c r="AC32" i="55"/>
  <c r="AC40" i="55" s="1"/>
  <c r="BH53" i="19"/>
  <c r="BH71" i="19"/>
  <c r="BJ12" i="25"/>
  <c r="AG12" i="34"/>
  <c r="BH47" i="19"/>
  <c r="BH45" i="19"/>
  <c r="AC120" i="46"/>
  <c r="AC128" i="46" s="1"/>
  <c r="BI10" i="19"/>
  <c r="AF63" i="34"/>
  <c r="BI63" i="25"/>
  <c r="AG63" i="34"/>
  <c r="BI66" i="25"/>
  <c r="BI39" i="25"/>
  <c r="AG39" i="34"/>
  <c r="BI8" i="19"/>
  <c r="BJ10" i="25"/>
  <c r="G33" i="66"/>
  <c r="G41" i="66" s="1"/>
  <c r="BH39" i="19"/>
  <c r="BJ19" i="25"/>
  <c r="AG19" i="34"/>
  <c r="I33" i="55"/>
  <c r="I41" i="55" s="1"/>
  <c r="L27" i="34"/>
  <c r="M27" i="34"/>
  <c r="M5" i="34"/>
  <c r="I77" i="49"/>
  <c r="I87" i="49" s="1"/>
  <c r="M56" i="34"/>
  <c r="L32" i="34"/>
  <c r="M32" i="34"/>
  <c r="I105" i="46"/>
  <c r="I113" i="46" s="1"/>
  <c r="L10" i="34"/>
  <c r="M10" i="34"/>
  <c r="I119" i="46"/>
  <c r="I127" i="46" s="1"/>
  <c r="I93" i="46"/>
  <c r="I99" i="46" s="1"/>
  <c r="I104" i="46"/>
  <c r="I112" i="46" s="1"/>
  <c r="L61" i="34"/>
  <c r="BG14" i="19"/>
  <c r="BF41" i="19"/>
  <c r="BG24" i="25"/>
  <c r="AE24" i="34"/>
  <c r="BH24" i="25"/>
  <c r="BG50" i="25"/>
  <c r="AE50" i="34"/>
  <c r="BF65" i="19"/>
  <c r="AA120" i="46"/>
  <c r="AA128" i="46" s="1"/>
  <c r="BG10" i="19"/>
  <c r="AE22" i="34"/>
  <c r="BH22" i="25"/>
  <c r="BG20" i="25"/>
  <c r="BH20" i="25"/>
  <c r="AE20" i="34"/>
  <c r="BF51" i="19"/>
  <c r="BG39" i="25"/>
  <c r="AE39" i="34"/>
  <c r="BG8" i="25"/>
  <c r="AE8" i="34"/>
  <c r="BH8" i="25"/>
  <c r="BF72" i="19"/>
  <c r="BG63" i="25"/>
  <c r="AE63" i="34"/>
  <c r="BG29" i="25"/>
  <c r="AE29" i="34"/>
  <c r="BH29" i="25"/>
  <c r="AA93" i="46"/>
  <c r="AA99" i="46" s="1"/>
  <c r="AA119" i="46"/>
  <c r="AA127" i="46" s="1"/>
  <c r="AA104" i="46"/>
  <c r="AA112" i="46" s="1"/>
  <c r="BG9" i="19"/>
  <c r="BF68" i="19"/>
  <c r="BG40" i="25"/>
  <c r="AE40" i="34"/>
  <c r="V42" i="34"/>
  <c r="W42" i="34"/>
  <c r="S92" i="46"/>
  <c r="S98" i="46" s="1"/>
  <c r="S34" i="55"/>
  <c r="S42" i="55" s="1"/>
  <c r="W70" i="34"/>
  <c r="S105" i="46"/>
  <c r="S113" i="46" s="1"/>
  <c r="W21" i="34"/>
  <c r="J6" i="34"/>
  <c r="I72" i="34"/>
  <c r="J72" i="34"/>
  <c r="J30" i="34"/>
  <c r="F105" i="46"/>
  <c r="F113" i="46" s="1"/>
  <c r="J20" i="34"/>
  <c r="F35" i="56"/>
  <c r="F45" i="56" s="1"/>
  <c r="I17" i="34"/>
  <c r="J35" i="34"/>
  <c r="O33" i="55"/>
  <c r="O41" i="55" s="1"/>
  <c r="S12" i="34"/>
  <c r="S18" i="34"/>
  <c r="S35" i="34"/>
  <c r="O106" i="46"/>
  <c r="O114" i="46" s="1"/>
  <c r="S37" i="34"/>
  <c r="R60" i="34"/>
  <c r="O75" i="49"/>
  <c r="O85" i="49" s="1"/>
  <c r="O120" i="46"/>
  <c r="O128" i="46" s="1"/>
  <c r="X120" i="46"/>
  <c r="X128" i="46" s="1"/>
  <c r="BD10" i="19"/>
  <c r="AB26" i="34"/>
  <c r="BE26" i="25"/>
  <c r="BC44" i="19"/>
  <c r="AB68" i="34"/>
  <c r="BD68" i="25"/>
  <c r="BC61" i="19"/>
  <c r="AA70" i="34"/>
  <c r="AB70" i="34"/>
  <c r="BD70" i="25"/>
  <c r="AB35" i="34"/>
  <c r="BD35" i="25"/>
  <c r="X119" i="46"/>
  <c r="X127" i="46" s="1"/>
  <c r="X93" i="46"/>
  <c r="X99" i="46" s="1"/>
  <c r="X104" i="46"/>
  <c r="X112" i="46" s="1"/>
  <c r="BD9" i="19"/>
  <c r="AB11" i="34"/>
  <c r="BE11" i="25"/>
  <c r="BC51" i="19"/>
  <c r="BC58" i="19"/>
  <c r="BE7" i="25"/>
  <c r="AB7" i="34"/>
  <c r="BC43" i="19"/>
  <c r="BC48" i="19"/>
  <c r="BC57" i="19"/>
  <c r="BE17" i="25"/>
  <c r="AB17" i="34"/>
  <c r="BG31" i="25"/>
  <c r="AC14" i="19"/>
  <c r="BF14" i="19"/>
  <c r="Z35" i="56"/>
  <c r="Z45" i="56" s="1"/>
  <c r="AC7" i="19"/>
  <c r="BF7" i="19"/>
  <c r="AC68" i="19"/>
  <c r="AD7" i="34"/>
  <c r="AC37" i="19"/>
  <c r="BE37" i="19" s="1"/>
  <c r="AD43" i="34"/>
  <c r="BF14" i="25"/>
  <c r="AC42" i="19"/>
  <c r="BE42" i="19" s="1"/>
  <c r="AD72" i="34"/>
  <c r="Z76" i="49"/>
  <c r="Z86" i="49" s="1"/>
  <c r="AC34" i="19"/>
  <c r="BE34" i="19" s="1"/>
  <c r="AC63" i="19"/>
  <c r="BE63" i="19" s="1"/>
  <c r="AC57" i="19"/>
  <c r="BE57" i="19" s="1"/>
  <c r="BG25" i="25"/>
  <c r="U32" i="56"/>
  <c r="U42" i="56" s="1"/>
  <c r="X74" i="19"/>
  <c r="X49" i="34"/>
  <c r="Y49" i="34"/>
  <c r="X54" i="34"/>
  <c r="Y54" i="34"/>
  <c r="Y64" i="34"/>
  <c r="Y36" i="34"/>
  <c r="U33" i="55"/>
  <c r="U41" i="55" s="1"/>
  <c r="Y12" i="34"/>
  <c r="X48" i="34"/>
  <c r="Y48" i="34"/>
  <c r="T64" i="34"/>
  <c r="U64" i="34"/>
  <c r="T45" i="34"/>
  <c r="U45" i="34"/>
  <c r="Q77" i="49"/>
  <c r="Q87" i="49" s="1"/>
  <c r="Q76" i="49"/>
  <c r="Q86" i="49" s="1"/>
  <c r="H62" i="49"/>
  <c r="H68" i="49" s="1"/>
  <c r="H32" i="56"/>
  <c r="H42" i="56" s="1"/>
  <c r="K74" i="19"/>
  <c r="L58" i="34"/>
  <c r="N105" i="46"/>
  <c r="N113" i="46" s="1"/>
  <c r="R20" i="34"/>
  <c r="Q41" i="34"/>
  <c r="Q50" i="34"/>
  <c r="R37" i="34"/>
  <c r="R42" i="34"/>
  <c r="N32" i="55"/>
  <c r="N40" i="55" s="1"/>
  <c r="R9" i="34"/>
  <c r="N92" i="46"/>
  <c r="N98" i="46" s="1"/>
  <c r="R14" i="34"/>
  <c r="BG46" i="19"/>
  <c r="BI14" i="25"/>
  <c r="AF14" i="34"/>
  <c r="BH52" i="25"/>
  <c r="BI12" i="25"/>
  <c r="AF12" i="34"/>
  <c r="BH54" i="25"/>
  <c r="AF54" i="34"/>
  <c r="BH69" i="25"/>
  <c r="BG44" i="19"/>
  <c r="BH40" i="25"/>
  <c r="AF40" i="34"/>
  <c r="BG50" i="19"/>
  <c r="BH50" i="25"/>
  <c r="BG68" i="19"/>
  <c r="BG56" i="19"/>
  <c r="AE65" i="34"/>
  <c r="BH65" i="25"/>
  <c r="BH72" i="25"/>
  <c r="AF18" i="34"/>
  <c r="BI18" i="25"/>
  <c r="BG72" i="19"/>
  <c r="BH25" i="19"/>
  <c r="V33" i="34"/>
  <c r="V62" i="34"/>
  <c r="V18" i="34"/>
  <c r="U68" i="34"/>
  <c r="U44" i="34"/>
  <c r="V44" i="34"/>
  <c r="U50" i="34"/>
  <c r="V20" i="34"/>
  <c r="V31" i="34"/>
  <c r="N73" i="34"/>
  <c r="J120" i="46"/>
  <c r="J128" i="46" s="1"/>
  <c r="M49" i="34"/>
  <c r="M62" i="34"/>
  <c r="N62" i="34"/>
  <c r="BJ31" i="25"/>
  <c r="BI70" i="19"/>
  <c r="BJ49" i="25"/>
  <c r="BI48" i="19"/>
  <c r="AG71" i="34"/>
  <c r="BJ71" i="25"/>
  <c r="AG30" i="34"/>
  <c r="BI73" i="19"/>
  <c r="AG36" i="34"/>
  <c r="BJ36" i="25"/>
  <c r="AD63" i="49"/>
  <c r="AD69" i="49" s="1"/>
  <c r="AD74" i="49"/>
  <c r="AD84" i="49" s="1"/>
  <c r="AD117" i="49"/>
  <c r="BI23" i="19"/>
  <c r="BJ68" i="25"/>
  <c r="BI72" i="19"/>
  <c r="P53" i="34"/>
  <c r="Q11" i="34"/>
  <c r="M75" i="49"/>
  <c r="M85" i="49" s="1"/>
  <c r="Q24" i="34"/>
  <c r="Q51" i="34"/>
  <c r="M34" i="55"/>
  <c r="M42" i="55" s="1"/>
  <c r="Q16" i="34"/>
  <c r="M34" i="56"/>
  <c r="M44" i="56" s="1"/>
  <c r="Q31" i="34"/>
  <c r="P48" i="34"/>
  <c r="T24" i="34"/>
  <c r="P34" i="56"/>
  <c r="P44" i="56" s="1"/>
  <c r="T7" i="34"/>
  <c r="S44" i="34"/>
  <c r="P105" i="46"/>
  <c r="P113" i="46" s="1"/>
  <c r="T17" i="34"/>
  <c r="T29" i="34"/>
  <c r="T8" i="34"/>
  <c r="T31" i="34"/>
  <c r="S46" i="34"/>
  <c r="T33" i="34"/>
  <c r="Y63" i="34"/>
  <c r="Z68" i="34"/>
  <c r="Z28" i="34"/>
  <c r="Y60" i="34"/>
  <c r="Y74" i="19"/>
  <c r="V32" i="56"/>
  <c r="V42" i="56" s="1"/>
  <c r="Y65" i="34"/>
  <c r="Z8" i="34"/>
  <c r="O37" i="34"/>
  <c r="O22" i="34"/>
  <c r="N7" i="34"/>
  <c r="O7" i="34"/>
  <c r="O4" i="34"/>
  <c r="N12" i="34"/>
  <c r="O12" i="34"/>
  <c r="O66" i="34"/>
  <c r="N31" i="34"/>
  <c r="O31" i="34"/>
  <c r="O33" i="34"/>
  <c r="J19" i="34"/>
  <c r="K42" i="34"/>
  <c r="K16" i="34"/>
  <c r="K33" i="34"/>
  <c r="G34" i="55"/>
  <c r="G42" i="55" s="1"/>
  <c r="J5" i="34"/>
  <c r="K5" i="34"/>
  <c r="G76" i="49"/>
  <c r="G86" i="49" s="1"/>
  <c r="J74" i="19"/>
  <c r="G32" i="56"/>
  <c r="G42" i="56" s="1"/>
  <c r="K31" i="34"/>
  <c r="G121" i="46"/>
  <c r="G129" i="46" s="1"/>
  <c r="K53" i="34"/>
  <c r="AA67" i="34"/>
  <c r="W76" i="49"/>
  <c r="W86" i="49" s="1"/>
  <c r="BD10" i="25"/>
  <c r="AA10" i="34"/>
  <c r="W34" i="55"/>
  <c r="W42" i="55" s="1"/>
  <c r="AA23" i="34"/>
  <c r="BD23" i="25"/>
  <c r="AA51" i="34"/>
  <c r="Z70" i="34"/>
  <c r="W106" i="46"/>
  <c r="W114" i="46" s="1"/>
  <c r="BC21" i="19"/>
  <c r="Z47" i="34"/>
  <c r="AA47" i="34"/>
  <c r="AA6" i="34"/>
  <c r="BD6" i="25"/>
  <c r="BC14" i="19"/>
  <c r="AA25" i="34"/>
  <c r="BD25" i="25"/>
  <c r="H45" i="34"/>
  <c r="H51" i="34"/>
  <c r="H46" i="34"/>
  <c r="H12" i="34"/>
  <c r="D34" i="55"/>
  <c r="D42" i="55" s="1"/>
  <c r="H52" i="34"/>
  <c r="AC7" i="34"/>
  <c r="BF53" i="25"/>
  <c r="AC53" i="34"/>
  <c r="BE53" i="25"/>
  <c r="BD34" i="19"/>
  <c r="Y76" i="49"/>
  <c r="Y86" i="49" s="1"/>
  <c r="BF18" i="25"/>
  <c r="BF21" i="25"/>
  <c r="AC21" i="34"/>
  <c r="BF32" i="25"/>
  <c r="AC32" i="34"/>
  <c r="BF17" i="25"/>
  <c r="BE69" i="25"/>
  <c r="BD64" i="19"/>
  <c r="BD56" i="19"/>
  <c r="BF43" i="25"/>
  <c r="AC43" i="34"/>
  <c r="BE43" i="25"/>
  <c r="BF25" i="25"/>
  <c r="BD60" i="19"/>
  <c r="Y75" i="49"/>
  <c r="Y85" i="49" s="1"/>
  <c r="BD46" i="19"/>
  <c r="BF23" i="25"/>
  <c r="X35" i="34"/>
  <c r="T93" i="46"/>
  <c r="T99" i="46" s="1"/>
  <c r="T119" i="46"/>
  <c r="T127" i="46" s="1"/>
  <c r="T104" i="46"/>
  <c r="T112" i="46" s="1"/>
  <c r="W45" i="34"/>
  <c r="W71" i="34"/>
  <c r="X27" i="34"/>
  <c r="X12" i="34"/>
  <c r="X60" i="34"/>
  <c r="W52" i="34"/>
  <c r="X52" i="34"/>
  <c r="I29" i="34"/>
  <c r="H58" i="34"/>
  <c r="I13" i="34"/>
  <c r="I23" i="34"/>
  <c r="I73" i="34"/>
  <c r="H8" i="34"/>
  <c r="D4" i="58" s="1"/>
  <c r="I8" i="34"/>
  <c r="H6" i="34"/>
  <c r="I6" i="34"/>
  <c r="I32" i="34"/>
  <c r="I21" i="34"/>
  <c r="P73" i="34"/>
  <c r="O57" i="34"/>
  <c r="O41" i="34"/>
  <c r="P41" i="34"/>
  <c r="O42" i="34"/>
  <c r="P42" i="34"/>
  <c r="P19" i="34"/>
  <c r="O43" i="34"/>
  <c r="P14" i="34"/>
  <c r="O56" i="34"/>
  <c r="P36" i="34"/>
  <c r="BJ11" i="25"/>
  <c r="AC34" i="55"/>
  <c r="AC42" i="55" s="1"/>
  <c r="BH55" i="19"/>
  <c r="AG22" i="34"/>
  <c r="AC62" i="49"/>
  <c r="AC68" i="49" s="1"/>
  <c r="BI31" i="19"/>
  <c r="BH56" i="19"/>
  <c r="AC32" i="56"/>
  <c r="AC42" i="56" s="1"/>
  <c r="AG74" i="19"/>
  <c r="BH65" i="19"/>
  <c r="BH67" i="19"/>
  <c r="BH50" i="19"/>
  <c r="BJ24" i="25"/>
  <c r="AF73" i="34"/>
  <c r="BI73" i="25"/>
  <c r="BI37" i="25"/>
  <c r="AG37" i="34"/>
  <c r="BH69" i="19"/>
  <c r="BH46" i="19"/>
  <c r="AF64" i="34"/>
  <c r="BI64" i="25"/>
  <c r="AG64" i="34"/>
  <c r="AC105" i="46"/>
  <c r="AC113" i="46" s="1"/>
  <c r="BI15" i="19"/>
  <c r="BI58" i="25"/>
  <c r="M69" i="34"/>
  <c r="M8" i="34"/>
  <c r="M13" i="34"/>
  <c r="I62" i="49"/>
  <c r="I68" i="49" s="1"/>
  <c r="L19" i="34"/>
  <c r="M19" i="34"/>
  <c r="L64" i="34"/>
  <c r="L14" i="34"/>
  <c r="M14" i="34"/>
  <c r="I74" i="49"/>
  <c r="I84" i="49" s="1"/>
  <c r="I63" i="49"/>
  <c r="I69" i="49" s="1"/>
  <c r="I117" i="49"/>
  <c r="M37" i="34"/>
  <c r="AJ38" i="43"/>
  <c r="AO3" i="19"/>
  <c r="BG19" i="25"/>
  <c r="AE19" i="34"/>
  <c r="BH19" i="25"/>
  <c r="BF66" i="19"/>
  <c r="BG4" i="25"/>
  <c r="AE4" i="34"/>
  <c r="BH4" i="25"/>
  <c r="BG33" i="25"/>
  <c r="AE33" i="34"/>
  <c r="BG24" i="19"/>
  <c r="BG10" i="25"/>
  <c r="AE10" i="34"/>
  <c r="BH10" i="25"/>
  <c r="AA33" i="56"/>
  <c r="AA43" i="56" s="1"/>
  <c r="BG5" i="19"/>
  <c r="BG42" i="25"/>
  <c r="AE42" i="34"/>
  <c r="BG66" i="25"/>
  <c r="AE66" i="34"/>
  <c r="E34" i="66"/>
  <c r="E42" i="66" s="1"/>
  <c r="BF40" i="19"/>
  <c r="BG49" i="25"/>
  <c r="AE49" i="34"/>
  <c r="BF70" i="19"/>
  <c r="BF71" i="19"/>
  <c r="BG11" i="25"/>
  <c r="BH11" i="25"/>
  <c r="AE11" i="34"/>
  <c r="BG55" i="25"/>
  <c r="AE55" i="34"/>
  <c r="BF69" i="19"/>
  <c r="BF61" i="19"/>
  <c r="AE6" i="34"/>
  <c r="BH6" i="25"/>
  <c r="S106" i="46"/>
  <c r="S114" i="46" s="1"/>
  <c r="V48" i="34"/>
  <c r="W48" i="34"/>
  <c r="S120" i="46"/>
  <c r="S128" i="46" s="1"/>
  <c r="V58" i="34"/>
  <c r="W11" i="34"/>
  <c r="V67" i="34"/>
  <c r="W4" i="34"/>
  <c r="V43" i="34"/>
  <c r="W20" i="34"/>
  <c r="J51" i="34"/>
  <c r="F92" i="46"/>
  <c r="F98" i="46" s="1"/>
  <c r="I62" i="34"/>
  <c r="J62" i="34"/>
  <c r="I64" i="34"/>
  <c r="I68" i="34"/>
  <c r="J68" i="34"/>
  <c r="F75" i="49"/>
  <c r="F85" i="49" s="1"/>
  <c r="F32" i="56"/>
  <c r="F42" i="56" s="1"/>
  <c r="I74" i="19"/>
  <c r="F32" i="55"/>
  <c r="F40" i="55" s="1"/>
  <c r="I66" i="34"/>
  <c r="J66" i="34"/>
  <c r="I49" i="34"/>
  <c r="J49" i="34"/>
  <c r="S73" i="34"/>
  <c r="O62" i="49"/>
  <c r="O68" i="49" s="1"/>
  <c r="O117" i="49"/>
  <c r="O74" i="49"/>
  <c r="O84" i="49" s="1"/>
  <c r="O63" i="49"/>
  <c r="O69" i="49" s="1"/>
  <c r="S61" i="34"/>
  <c r="S5" i="34"/>
  <c r="S20" i="34"/>
  <c r="BC66" i="19"/>
  <c r="BD27" i="19"/>
  <c r="AA42" i="34"/>
  <c r="AB42" i="34"/>
  <c r="BD42" i="25"/>
  <c r="BC49" i="19"/>
  <c r="AB14" i="34"/>
  <c r="BE14" i="25"/>
  <c r="BC50" i="19"/>
  <c r="AB62" i="34"/>
  <c r="BD62" i="25"/>
  <c r="X35" i="56"/>
  <c r="X45" i="56" s="1"/>
  <c r="BD7" i="19"/>
  <c r="AB25" i="34"/>
  <c r="BE25" i="25"/>
  <c r="AB51" i="34"/>
  <c r="BD51" i="25"/>
  <c r="BD29" i="19"/>
  <c r="BC71" i="19"/>
  <c r="AA64" i="34"/>
  <c r="AB64" i="34"/>
  <c r="BD64" i="25"/>
  <c r="BC69" i="19"/>
  <c r="X32" i="55"/>
  <c r="X40" i="55" s="1"/>
  <c r="BC53" i="19"/>
  <c r="X34" i="55"/>
  <c r="X42" i="55" s="1"/>
  <c r="BC55" i="19"/>
  <c r="X33" i="56"/>
  <c r="X43" i="56" s="1"/>
  <c r="BD5" i="19"/>
  <c r="AD71" i="34"/>
  <c r="AC13" i="19"/>
  <c r="BE13" i="19" s="1"/>
  <c r="BF13" i="19"/>
  <c r="AD44" i="34"/>
  <c r="D34" i="66"/>
  <c r="D42" i="66" s="1"/>
  <c r="AC30" i="19"/>
  <c r="Z117" i="49"/>
  <c r="Z63" i="49"/>
  <c r="Z69" i="49" s="1"/>
  <c r="Z74" i="49"/>
  <c r="Z84" i="49" s="1"/>
  <c r="BF30" i="19"/>
  <c r="BF55" i="25"/>
  <c r="AD13" i="34"/>
  <c r="AC25" i="19"/>
  <c r="BE25" i="19" s="1"/>
  <c r="BF25" i="19"/>
  <c r="AC18" i="19"/>
  <c r="BF18" i="19"/>
  <c r="AC16" i="19"/>
  <c r="BE16" i="19" s="1"/>
  <c r="BF16" i="19"/>
  <c r="AD53" i="34"/>
  <c r="AC28" i="19"/>
  <c r="BE28" i="19" s="1"/>
  <c r="BF28" i="19"/>
  <c r="AC65" i="19"/>
  <c r="X61" i="34"/>
  <c r="X46" i="34"/>
  <c r="Y14" i="34"/>
  <c r="Y34" i="34"/>
  <c r="X63" i="34"/>
  <c r="U12" i="34"/>
  <c r="U5" i="34"/>
  <c r="U43" i="34"/>
  <c r="U29" i="34"/>
  <c r="T55" i="34"/>
  <c r="H34" i="55"/>
  <c r="H42" i="55" s="1"/>
  <c r="H106" i="46"/>
  <c r="H114" i="46" s="1"/>
  <c r="K45" i="34"/>
  <c r="K70" i="34"/>
  <c r="K13" i="34"/>
  <c r="L13" i="34"/>
  <c r="K52" i="34"/>
  <c r="L52" i="34"/>
  <c r="N93" i="46"/>
  <c r="N99" i="46" s="1"/>
  <c r="N119" i="46"/>
  <c r="N127" i="46" s="1"/>
  <c r="N104" i="46"/>
  <c r="N112" i="46" s="1"/>
  <c r="R21" i="34"/>
  <c r="R72" i="34"/>
  <c r="N33" i="55"/>
  <c r="N41" i="55" s="1"/>
  <c r="R24" i="34"/>
  <c r="R19" i="34"/>
  <c r="Q46" i="34"/>
  <c r="N34" i="56"/>
  <c r="N44" i="56" s="1"/>
  <c r="Q64" i="34"/>
  <c r="BG64" i="19"/>
  <c r="AF11" i="34"/>
  <c r="BI11" i="25"/>
  <c r="AF53" i="34"/>
  <c r="BH53" i="25"/>
  <c r="BI22" i="25"/>
  <c r="AF22" i="34"/>
  <c r="BI15" i="25"/>
  <c r="AF15" i="34"/>
  <c r="BG70" i="19"/>
  <c r="AB62" i="49"/>
  <c r="AB68" i="49" s="1"/>
  <c r="BH31" i="19"/>
  <c r="BH73" i="25"/>
  <c r="AB76" i="49"/>
  <c r="AB86" i="49" s="1"/>
  <c r="BG34" i="19"/>
  <c r="BH74" i="25"/>
  <c r="BG61" i="19"/>
  <c r="BG71" i="19"/>
  <c r="AF23" i="34"/>
  <c r="BI23" i="25"/>
  <c r="BH49" i="25"/>
  <c r="BG48" i="19"/>
  <c r="AB32" i="55"/>
  <c r="AB40" i="55" s="1"/>
  <c r="BG53" i="19"/>
  <c r="BH60" i="25"/>
  <c r="V19" i="34"/>
  <c r="V27" i="34"/>
  <c r="V23" i="34"/>
  <c r="V25" i="34"/>
  <c r="V17" i="34"/>
  <c r="R104" i="46"/>
  <c r="R112" i="46" s="1"/>
  <c r="R119" i="46"/>
  <c r="R127" i="46" s="1"/>
  <c r="R93" i="46"/>
  <c r="R99" i="46" s="1"/>
  <c r="V73" i="34"/>
  <c r="V7" i="34"/>
  <c r="V37" i="34"/>
  <c r="R34" i="55"/>
  <c r="R42" i="55" s="1"/>
  <c r="J74" i="49"/>
  <c r="J84" i="49" s="1"/>
  <c r="J117" i="49"/>
  <c r="J63" i="49"/>
  <c r="J69" i="49" s="1"/>
  <c r="J32" i="56"/>
  <c r="J42" i="56" s="1"/>
  <c r="M74" i="19"/>
  <c r="N29" i="34"/>
  <c r="N21" i="34"/>
  <c r="M72" i="34"/>
  <c r="N72" i="34"/>
  <c r="M63" i="34"/>
  <c r="J77" i="49"/>
  <c r="J87" i="49" s="1"/>
  <c r="AD75" i="49"/>
  <c r="AD85" i="49" s="1"/>
  <c r="H32" i="66"/>
  <c r="H40" i="66" s="1"/>
  <c r="BI38" i="19"/>
  <c r="BJ47" i="25"/>
  <c r="BJ34" i="25"/>
  <c r="BI17" i="19"/>
  <c r="AG42" i="34"/>
  <c r="BJ42" i="25"/>
  <c r="BI59" i="19"/>
  <c r="AG33" i="34"/>
  <c r="BJ33" i="25"/>
  <c r="BJ32" i="25"/>
  <c r="AD105" i="46"/>
  <c r="AD113" i="46" s="1"/>
  <c r="Q22" i="34"/>
  <c r="Q20" i="34"/>
  <c r="Q34" i="34"/>
  <c r="Q8" i="34"/>
  <c r="Q36" i="34"/>
  <c r="P47" i="34"/>
  <c r="Q47" i="34"/>
  <c r="Q27" i="34"/>
  <c r="Q28" i="34"/>
  <c r="T22" i="34"/>
  <c r="T14" i="34"/>
  <c r="S50" i="34"/>
  <c r="T67" i="34"/>
  <c r="P35" i="56"/>
  <c r="P45" i="56" s="1"/>
  <c r="S57" i="34"/>
  <c r="T57" i="34"/>
  <c r="S66" i="34"/>
  <c r="P119" i="46"/>
  <c r="P127" i="46" s="1"/>
  <c r="P104" i="46"/>
  <c r="P112" i="46" s="1"/>
  <c r="P93" i="46"/>
  <c r="P99" i="46" s="1"/>
  <c r="T27" i="34"/>
  <c r="Y70" i="34"/>
  <c r="Z27" i="34"/>
  <c r="V75" i="49"/>
  <c r="V85" i="49" s="1"/>
  <c r="V62" i="49"/>
  <c r="V68" i="49" s="1"/>
  <c r="Z20" i="34"/>
  <c r="Z22" i="34"/>
  <c r="K77" i="49"/>
  <c r="K87" i="49" s="1"/>
  <c r="N61" i="34"/>
  <c r="K33" i="56"/>
  <c r="K43" i="56" s="1"/>
  <c r="K117" i="49"/>
  <c r="K63" i="49"/>
  <c r="K69" i="49" s="1"/>
  <c r="K74" i="49"/>
  <c r="K84" i="49" s="1"/>
  <c r="N44" i="34"/>
  <c r="O44" i="34"/>
  <c r="AQ3" i="25"/>
  <c r="BR3" i="25" s="1"/>
  <c r="G34" i="56"/>
  <c r="G44" i="56" s="1"/>
  <c r="K27" i="34"/>
  <c r="J23" i="34"/>
  <c r="K23" i="34"/>
  <c r="G32" i="55"/>
  <c r="G40" i="55" s="1"/>
  <c r="J67" i="34"/>
  <c r="K67" i="34"/>
  <c r="K32" i="34"/>
  <c r="K73" i="34"/>
  <c r="J17" i="34"/>
  <c r="K17" i="34"/>
  <c r="Z58" i="34"/>
  <c r="AA58" i="34"/>
  <c r="BC27" i="19"/>
  <c r="BD11" i="25"/>
  <c r="AA11" i="34"/>
  <c r="Z74" i="19"/>
  <c r="W32" i="56"/>
  <c r="W42" i="56" s="1"/>
  <c r="BC4" i="19"/>
  <c r="BC16" i="19"/>
  <c r="BD30" i="25"/>
  <c r="AA30" i="34"/>
  <c r="AA16" i="34"/>
  <c r="BD16" i="25"/>
  <c r="W75" i="49"/>
  <c r="W85" i="49" s="1"/>
  <c r="BC32" i="19"/>
  <c r="Z42" i="34"/>
  <c r="AA37" i="34"/>
  <c r="W121" i="46"/>
  <c r="W129" i="46" s="1"/>
  <c r="BC11" i="19"/>
  <c r="AA26" i="34"/>
  <c r="BD26" i="25"/>
  <c r="BD5" i="25"/>
  <c r="AA5" i="34"/>
  <c r="H25" i="34"/>
  <c r="H66" i="34"/>
  <c r="H27" i="34"/>
  <c r="D32" i="55"/>
  <c r="D40" i="55" s="1"/>
  <c r="H35" i="34"/>
  <c r="D33" i="56"/>
  <c r="D43" i="56" s="1"/>
  <c r="H47" i="34"/>
  <c r="BF52" i="25"/>
  <c r="BE52" i="25"/>
  <c r="Y93" i="46"/>
  <c r="Y99" i="46" s="1"/>
  <c r="Y104" i="46"/>
  <c r="Y112" i="46" s="1"/>
  <c r="Y119" i="46"/>
  <c r="Y127" i="46" s="1"/>
  <c r="BF57" i="25"/>
  <c r="BE57" i="25"/>
  <c r="Y34" i="56"/>
  <c r="Y44" i="56" s="1"/>
  <c r="BF26" i="25"/>
  <c r="BF49" i="25"/>
  <c r="BE49" i="25"/>
  <c r="BD58" i="19"/>
  <c r="BD42" i="19"/>
  <c r="BF22" i="25"/>
  <c r="AC22" i="34"/>
  <c r="BF54" i="25"/>
  <c r="BE54" i="25"/>
  <c r="BD54" i="19"/>
  <c r="Y33" i="55"/>
  <c r="Y41" i="55" s="1"/>
  <c r="Y34" i="55"/>
  <c r="Y42" i="55" s="1"/>
  <c r="BD55" i="19"/>
  <c r="Y32" i="56"/>
  <c r="Y42" i="56" s="1"/>
  <c r="AB74" i="19"/>
  <c r="AB10" i="31" s="1"/>
  <c r="BF13" i="25"/>
  <c r="AC13" i="34"/>
  <c r="X13" i="34"/>
  <c r="X18" i="34"/>
  <c r="X23" i="34"/>
  <c r="T34" i="56"/>
  <c r="T44" i="56" s="1"/>
  <c r="T77" i="49"/>
  <c r="T87" i="49" s="1"/>
  <c r="W53" i="34"/>
  <c r="W57" i="34"/>
  <c r="X5" i="34"/>
  <c r="W65" i="34"/>
  <c r="X65" i="34"/>
  <c r="H43" i="34"/>
  <c r="H70" i="34"/>
  <c r="I70" i="34"/>
  <c r="H28" i="34"/>
  <c r="H42" i="34"/>
  <c r="E62" i="49"/>
  <c r="E68" i="49" s="1"/>
  <c r="I37" i="34"/>
  <c r="E106" i="46"/>
  <c r="E114" i="46" s="1"/>
  <c r="I26" i="34"/>
  <c r="I9" i="34"/>
  <c r="O49" i="34"/>
  <c r="P51" i="34"/>
  <c r="L35" i="56"/>
  <c r="L45" i="56" s="1"/>
  <c r="P25" i="34"/>
  <c r="L120" i="46"/>
  <c r="L128" i="46" s="1"/>
  <c r="L33" i="55"/>
  <c r="L41" i="55" s="1"/>
  <c r="L32" i="55"/>
  <c r="L40" i="55" s="1"/>
  <c r="P9" i="34"/>
  <c r="L92" i="46"/>
  <c r="L98" i="46" s="1"/>
  <c r="L34" i="56"/>
  <c r="L44" i="56" s="1"/>
  <c r="P27" i="34"/>
  <c r="AF52" i="34"/>
  <c r="BI52" i="25"/>
  <c r="BI27" i="19"/>
  <c r="AF60" i="34"/>
  <c r="BI60" i="25"/>
  <c r="AG60" i="34"/>
  <c r="BI40" i="25"/>
  <c r="BH38" i="19"/>
  <c r="G32" i="66"/>
  <c r="G40" i="66" s="1"/>
  <c r="AG28" i="34"/>
  <c r="BH62" i="19"/>
  <c r="AC92" i="46"/>
  <c r="AC98" i="46" s="1"/>
  <c r="BI16" i="19"/>
  <c r="BH49" i="19"/>
  <c r="AG13" i="34"/>
  <c r="AF61" i="34"/>
  <c r="BI61" i="25"/>
  <c r="AG61" i="34"/>
  <c r="BH33" i="19"/>
  <c r="BH60" i="19"/>
  <c r="BI20" i="19"/>
  <c r="AF42" i="34"/>
  <c r="BI42" i="25"/>
  <c r="L48" i="34"/>
  <c r="M30" i="34"/>
  <c r="L73" i="34"/>
  <c r="M73" i="34"/>
  <c r="M41" i="34"/>
  <c r="M55" i="34"/>
  <c r="M51" i="34"/>
  <c r="L34" i="34"/>
  <c r="M34" i="34"/>
  <c r="L57" i="34"/>
  <c r="BP14" i="24"/>
  <c r="AK37" i="56"/>
  <c r="BP31" i="24"/>
  <c r="AJ121" i="49"/>
  <c r="AJ129" i="49" s="1"/>
  <c r="AK96" i="46"/>
  <c r="AK108" i="46"/>
  <c r="AK123" i="46"/>
  <c r="BP24" i="24"/>
  <c r="BO22" i="24"/>
  <c r="AI105" i="46"/>
  <c r="AI113" i="46" s="1"/>
  <c r="BP19" i="24"/>
  <c r="BP22" i="24"/>
  <c r="AK119" i="49"/>
  <c r="AK127" i="49" s="1"/>
  <c r="AK66" i="49"/>
  <c r="AK79" i="49"/>
  <c r="AN74" i="24"/>
  <c r="BO74" i="24" s="1"/>
  <c r="AL22" i="51"/>
  <c r="BO17" i="25"/>
  <c r="AL30" i="34"/>
  <c r="AL25" i="34"/>
  <c r="AL44" i="34"/>
  <c r="AL19" i="34"/>
  <c r="AL56" i="34"/>
  <c r="AL23" i="34"/>
  <c r="AL37" i="34"/>
  <c r="AL62" i="34"/>
  <c r="AL39" i="34"/>
  <c r="AL69" i="34"/>
  <c r="AL14" i="34"/>
  <c r="BN39" i="19"/>
  <c r="M33" i="66"/>
  <c r="M41" i="66" s="1"/>
  <c r="BN5" i="19"/>
  <c r="AI33" i="56"/>
  <c r="AI43" i="56" s="1"/>
  <c r="AL36" i="34"/>
  <c r="BN38" i="19"/>
  <c r="M32" i="66"/>
  <c r="M40" i="66" s="1"/>
  <c r="BN30" i="19"/>
  <c r="AI63" i="49"/>
  <c r="AI69" i="49" s="1"/>
  <c r="AI117" i="49"/>
  <c r="AI74" i="49"/>
  <c r="AI84" i="49" s="1"/>
  <c r="BN21" i="19"/>
  <c r="AI106" i="46"/>
  <c r="AI114" i="46" s="1"/>
  <c r="AL46" i="34"/>
  <c r="BN6" i="19"/>
  <c r="AI34" i="56"/>
  <c r="AI44" i="56" s="1"/>
  <c r="BN36" i="19"/>
  <c r="AI77" i="49"/>
  <c r="AI87" i="49" s="1"/>
  <c r="AL57" i="34"/>
  <c r="AH42" i="56"/>
  <c r="AL27" i="34"/>
  <c r="BN31" i="19"/>
  <c r="AI62" i="49"/>
  <c r="AI68" i="49" s="1"/>
  <c r="BO52" i="25"/>
  <c r="AL52" i="34"/>
  <c r="AL4" i="34"/>
  <c r="AL63" i="34"/>
  <c r="AL13" i="34"/>
  <c r="AL66" i="34"/>
  <c r="AL15" i="34"/>
  <c r="BN32" i="19"/>
  <c r="AI75" i="49"/>
  <c r="AI85" i="49" s="1"/>
  <c r="AL33" i="34"/>
  <c r="AL54" i="34"/>
  <c r="BN4" i="19"/>
  <c r="AI32" i="56"/>
  <c r="AI42" i="56" s="1"/>
  <c r="AL41" i="34"/>
  <c r="BN11" i="19"/>
  <c r="AI121" i="46"/>
  <c r="AI129" i="46" s="1"/>
  <c r="AL40" i="34"/>
  <c r="BN9" i="19"/>
  <c r="AI119" i="46"/>
  <c r="AI127" i="46" s="1"/>
  <c r="AI104" i="46"/>
  <c r="AI112" i="46" s="1"/>
  <c r="AI93" i="46"/>
  <c r="AI99" i="46" s="1"/>
  <c r="AL35" i="34"/>
  <c r="AL12" i="34"/>
  <c r="AL24" i="34"/>
  <c r="AL42" i="34"/>
  <c r="AL60" i="34"/>
  <c r="AL5" i="34"/>
  <c r="AL55" i="34"/>
  <c r="AL32" i="34"/>
  <c r="BN10" i="19"/>
  <c r="AI120" i="46"/>
  <c r="AI128" i="46" s="1"/>
  <c r="AL8" i="34"/>
  <c r="AL65" i="34"/>
  <c r="AL50" i="34"/>
  <c r="AL28" i="34"/>
  <c r="AL51" i="34"/>
  <c r="BN54" i="19"/>
  <c r="AI33" i="55"/>
  <c r="AI41" i="55" s="1"/>
  <c r="AL67" i="34"/>
  <c r="AL71" i="34"/>
  <c r="AL34" i="34"/>
  <c r="AL10" i="34"/>
  <c r="BN7" i="19"/>
  <c r="AI35" i="56"/>
  <c r="AI45" i="56" s="1"/>
  <c r="AL58" i="34"/>
  <c r="AL20" i="34"/>
  <c r="BO43" i="25"/>
  <c r="BO29" i="25"/>
  <c r="BO54" i="25"/>
  <c r="BO34" i="25"/>
  <c r="AL51" i="30"/>
  <c r="AL7" i="30"/>
  <c r="BO40" i="25"/>
  <c r="AL55" i="30"/>
  <c r="AL57" i="30"/>
  <c r="AL58" i="30"/>
  <c r="AL69" i="30"/>
  <c r="BO27" i="25"/>
  <c r="BO38" i="25"/>
  <c r="BO46" i="25"/>
  <c r="BO55" i="25"/>
  <c r="BO30" i="25"/>
  <c r="BO16" i="25"/>
  <c r="BO41" i="25"/>
  <c r="BO44" i="25"/>
  <c r="BO31" i="25"/>
  <c r="BO28" i="25"/>
  <c r="BO49" i="25"/>
  <c r="AM62" i="51"/>
  <c r="AM66" i="51"/>
  <c r="AM14" i="51"/>
  <c r="BO58" i="25"/>
  <c r="BO32" i="25"/>
  <c r="AM68" i="51"/>
  <c r="AM33" i="51"/>
  <c r="AM9" i="51"/>
  <c r="AM30" i="51"/>
  <c r="AM73" i="51"/>
  <c r="BO20" i="25"/>
  <c r="AM52" i="51"/>
  <c r="BN32" i="25"/>
  <c r="AM43" i="51"/>
  <c r="AM25" i="51"/>
  <c r="BO11" i="25"/>
  <c r="AM42" i="51"/>
  <c r="BO22" i="25"/>
  <c r="AM51" i="51"/>
  <c r="AM67" i="51"/>
  <c r="AK32" i="34"/>
  <c r="AM39" i="51"/>
  <c r="AM17" i="51"/>
  <c r="AM71" i="51"/>
  <c r="AM69" i="51"/>
  <c r="AM22" i="51"/>
  <c r="AM61" i="51"/>
  <c r="AM13" i="51"/>
  <c r="AM72" i="51"/>
  <c r="BO66" i="25"/>
  <c r="AM63" i="51"/>
  <c r="AM28" i="51"/>
  <c r="BO8" i="25"/>
  <c r="AM26" i="51"/>
  <c r="BO61" i="25"/>
  <c r="AL17" i="30"/>
  <c r="AL47" i="30"/>
  <c r="BO37" i="25"/>
  <c r="BO5" i="25"/>
  <c r="AL30" i="30"/>
  <c r="AL22" i="30"/>
  <c r="AL65" i="30"/>
  <c r="AL70" i="30"/>
  <c r="AL63" i="30"/>
  <c r="BP41" i="24"/>
  <c r="AO41" i="25"/>
  <c r="BO69" i="25"/>
  <c r="BN5" i="25"/>
  <c r="BO26" i="25"/>
  <c r="AO22" i="25"/>
  <c r="BP22" i="25" s="1"/>
  <c r="BO36" i="25"/>
  <c r="BO68" i="25"/>
  <c r="BO13" i="25"/>
  <c r="BN55" i="25"/>
  <c r="AN30" i="19"/>
  <c r="AO9" i="25"/>
  <c r="AM9" i="34" s="1"/>
  <c r="BO23" i="25"/>
  <c r="AN15" i="19"/>
  <c r="AN22" i="19"/>
  <c r="BN12" i="19"/>
  <c r="BO71" i="25"/>
  <c r="BO9" i="25"/>
  <c r="AO43" i="25"/>
  <c r="AM43" i="34" s="1"/>
  <c r="BO40" i="17"/>
  <c r="AN40" i="19"/>
  <c r="BO47" i="17"/>
  <c r="AN47" i="19"/>
  <c r="AO37" i="25"/>
  <c r="BN74" i="17"/>
  <c r="AL60" i="30"/>
  <c r="AL61" i="30"/>
  <c r="AL6" i="30"/>
  <c r="AL42" i="30"/>
  <c r="AL14" i="30"/>
  <c r="AL31" i="30"/>
  <c r="AL36" i="30"/>
  <c r="AL39" i="30"/>
  <c r="AL12" i="30"/>
  <c r="AL56" i="30"/>
  <c r="AL9" i="30"/>
  <c r="AL71" i="30"/>
  <c r="AL59" i="30"/>
  <c r="AL66" i="30"/>
  <c r="AL13" i="30"/>
  <c r="AL62" i="30"/>
  <c r="AL44" i="30"/>
  <c r="AL20" i="30"/>
  <c r="AL27" i="30"/>
  <c r="AL45" i="30"/>
  <c r="AL16" i="30"/>
  <c r="AL64" i="30"/>
  <c r="AN19" i="19"/>
  <c r="AN25" i="19"/>
  <c r="AL33" i="30"/>
  <c r="AL49" i="30"/>
  <c r="AL72" i="30"/>
  <c r="AO38" i="25"/>
  <c r="AM38" i="34" s="1"/>
  <c r="BO7" i="25"/>
  <c r="BO44" i="17"/>
  <c r="AN44" i="19"/>
  <c r="BO60" i="17"/>
  <c r="AN60" i="19"/>
  <c r="AL48" i="30"/>
  <c r="BN22" i="19"/>
  <c r="AL11" i="30"/>
  <c r="AL29" i="30"/>
  <c r="BN40" i="19"/>
  <c r="AL68" i="30"/>
  <c r="BP58" i="24"/>
  <c r="BO48" i="25"/>
  <c r="BO50" i="25"/>
  <c r="BO67" i="17"/>
  <c r="AN67" i="19"/>
  <c r="BO33" i="17"/>
  <c r="AN33" i="19"/>
  <c r="AL25" i="30"/>
  <c r="BO15" i="25"/>
  <c r="AO45" i="25"/>
  <c r="AM45" i="34" s="1"/>
  <c r="BP59" i="24"/>
  <c r="AN4" i="19"/>
  <c r="AN8" i="19"/>
  <c r="AL41" i="30"/>
  <c r="AL23" i="30"/>
  <c r="BP66" i="24"/>
  <c r="AO53" i="25"/>
  <c r="AM53" i="34" s="1"/>
  <c r="BO49" i="17"/>
  <c r="AN49" i="19"/>
  <c r="BN16" i="19"/>
  <c r="AL43" i="30"/>
  <c r="AO67" i="25"/>
  <c r="AM67" i="34" s="1"/>
  <c r="BP52" i="24"/>
  <c r="BP70" i="24"/>
  <c r="BO66" i="17"/>
  <c r="AN66" i="19"/>
  <c r="BO64" i="17"/>
  <c r="AN64" i="19"/>
  <c r="BO71" i="17"/>
  <c r="AN71" i="19"/>
  <c r="AM74" i="19"/>
  <c r="AL4" i="30"/>
  <c r="BO64" i="25"/>
  <c r="AO49" i="25"/>
  <c r="BP49" i="25" s="1"/>
  <c r="BO6" i="25"/>
  <c r="BO73" i="17"/>
  <c r="AN73" i="19"/>
  <c r="BO63" i="17"/>
  <c r="AN63" i="19"/>
  <c r="BO39" i="17"/>
  <c r="AN39" i="19"/>
  <c r="AL8" i="30"/>
  <c r="AL40" i="30"/>
  <c r="BO52" i="17"/>
  <c r="AN52" i="19"/>
  <c r="BO72" i="25"/>
  <c r="AO25" i="25"/>
  <c r="AM25" i="34" s="1"/>
  <c r="AO19" i="25"/>
  <c r="AM19" i="34" s="1"/>
  <c r="AN31" i="19"/>
  <c r="BO48" i="17"/>
  <c r="AN48" i="19"/>
  <c r="BO43" i="17"/>
  <c r="AN43" i="19"/>
  <c r="AL26" i="30"/>
  <c r="AL32" i="30"/>
  <c r="AN29" i="19"/>
  <c r="AN23" i="19"/>
  <c r="AN11" i="19"/>
  <c r="AL46" i="30"/>
  <c r="AN17" i="19"/>
  <c r="BO37" i="17"/>
  <c r="AN37" i="19"/>
  <c r="BO68" i="17"/>
  <c r="AN68" i="19"/>
  <c r="BO33" i="25"/>
  <c r="AL21" i="30"/>
  <c r="AL5" i="30"/>
  <c r="BO55" i="17"/>
  <c r="AN55" i="19"/>
  <c r="BO50" i="17"/>
  <c r="AN50" i="19"/>
  <c r="AN27" i="19"/>
  <c r="AL24" i="30"/>
  <c r="AL28" i="30"/>
  <c r="BN51" i="19"/>
  <c r="AL18" i="30"/>
  <c r="BO72" i="17"/>
  <c r="AN72" i="19"/>
  <c r="BP51" i="24"/>
  <c r="BO51" i="17"/>
  <c r="AN51" i="19"/>
  <c r="BO42" i="25"/>
  <c r="BO51" i="25"/>
  <c r="BO53" i="25"/>
  <c r="BP47" i="24"/>
  <c r="AO62" i="25"/>
  <c r="AO71" i="25"/>
  <c r="AM71" i="34" s="1"/>
  <c r="BO69" i="17"/>
  <c r="AN69" i="19"/>
  <c r="AN7" i="19"/>
  <c r="AN20" i="19"/>
  <c r="AL74" i="30"/>
  <c r="AL38" i="30"/>
  <c r="BO45" i="17"/>
  <c r="AN45" i="19"/>
  <c r="BO57" i="17"/>
  <c r="AN57" i="19"/>
  <c r="AN6" i="19"/>
  <c r="BO60" i="25"/>
  <c r="AO31" i="25"/>
  <c r="AM31" i="34" s="1"/>
  <c r="BO12" i="25"/>
  <c r="BO53" i="17"/>
  <c r="AN53" i="19"/>
  <c r="BO54" i="17"/>
  <c r="AN54" i="19"/>
  <c r="BN58" i="19"/>
  <c r="BN55" i="19"/>
  <c r="AL10" i="30"/>
  <c r="BO34" i="17"/>
  <c r="AN34" i="19"/>
  <c r="BO10" i="25"/>
  <c r="BP35" i="24"/>
  <c r="BP54" i="24"/>
  <c r="AO68" i="25"/>
  <c r="AM68" i="34" s="1"/>
  <c r="AO64" i="25"/>
  <c r="BP50" i="24"/>
  <c r="BP34" i="24"/>
  <c r="AO63" i="25"/>
  <c r="AM63" i="34" s="1"/>
  <c r="BO70" i="17"/>
  <c r="AN70" i="19"/>
  <c r="BO56" i="17"/>
  <c r="AN56" i="19"/>
  <c r="BN17" i="19"/>
  <c r="AL52" i="30"/>
  <c r="BO65" i="25"/>
  <c r="AO28" i="25"/>
  <c r="AM28" i="34" s="1"/>
  <c r="BO70" i="25"/>
  <c r="AN21" i="19"/>
  <c r="BN53" i="19"/>
  <c r="AO72" i="25"/>
  <c r="AM72" i="34" s="1"/>
  <c r="BO19" i="25"/>
  <c r="AN18" i="19"/>
  <c r="BO25" i="25"/>
  <c r="AN9" i="19"/>
  <c r="AN10" i="19"/>
  <c r="BN34" i="19"/>
  <c r="BN72" i="19"/>
  <c r="AL35" i="30"/>
  <c r="AO48" i="25"/>
  <c r="AM48" i="34" s="1"/>
  <c r="AN12" i="19"/>
  <c r="AO44" i="25"/>
  <c r="AM44" i="34" s="1"/>
  <c r="BO67" i="25"/>
  <c r="BO47" i="25"/>
  <c r="AO24" i="25"/>
  <c r="AM24" i="34" s="1"/>
  <c r="AO42" i="25"/>
  <c r="AM42" i="34" s="1"/>
  <c r="AO39" i="25"/>
  <c r="AM39" i="34" s="1"/>
  <c r="BO61" i="17"/>
  <c r="AN61" i="19"/>
  <c r="BO35" i="17"/>
  <c r="AN35" i="19"/>
  <c r="AL54" i="30"/>
  <c r="AO61" i="25"/>
  <c r="BO58" i="17"/>
  <c r="AN58" i="19"/>
  <c r="AO40" i="25"/>
  <c r="AM40" i="34" s="1"/>
  <c r="BN50" i="19"/>
  <c r="AO69" i="25"/>
  <c r="AO14" i="25"/>
  <c r="BO18" i="25"/>
  <c r="AO55" i="25"/>
  <c r="AM55" i="34" s="1"/>
  <c r="AO6" i="25"/>
  <c r="BP6" i="25" s="1"/>
  <c r="AN26" i="19"/>
  <c r="BO62" i="17"/>
  <c r="AN62" i="19"/>
  <c r="AL37" i="30"/>
  <c r="AL67" i="30"/>
  <c r="AN5" i="19"/>
  <c r="BO41" i="17"/>
  <c r="AN41" i="19"/>
  <c r="BO56" i="25"/>
  <c r="BO39" i="25"/>
  <c r="BP56" i="24"/>
  <c r="BO46" i="17"/>
  <c r="AN46" i="19"/>
  <c r="BO35" i="25"/>
  <c r="AO65" i="25"/>
  <c r="AM65" i="34" s="1"/>
  <c r="BO21" i="25"/>
  <c r="BO63" i="25"/>
  <c r="AO73" i="25"/>
  <c r="AM73" i="34" s="1"/>
  <c r="BP46" i="24"/>
  <c r="BO36" i="17"/>
  <c r="AN36" i="19"/>
  <c r="AN14" i="19"/>
  <c r="AL73" i="30"/>
  <c r="AL53" i="30"/>
  <c r="AO26" i="25"/>
  <c r="AM26" i="34" s="1"/>
  <c r="AO36" i="25"/>
  <c r="AO57" i="25"/>
  <c r="BO59" i="17"/>
  <c r="AN59" i="19"/>
  <c r="BO42" i="17"/>
  <c r="AN42" i="19"/>
  <c r="AO13" i="25"/>
  <c r="BP13" i="25" s="1"/>
  <c r="BP33" i="24"/>
  <c r="AN24" i="19"/>
  <c r="BO38" i="17"/>
  <c r="AN38" i="19"/>
  <c r="AL15" i="30"/>
  <c r="BN62" i="19"/>
  <c r="BN37" i="19"/>
  <c r="BN23" i="19"/>
  <c r="BO65" i="17"/>
  <c r="AN65" i="19"/>
  <c r="AO23" i="25"/>
  <c r="AM23" i="34" s="1"/>
  <c r="AN32" i="19"/>
  <c r="BN24" i="19"/>
  <c r="BP60" i="24"/>
  <c r="AN16" i="19"/>
  <c r="BO57" i="25"/>
  <c r="AO17" i="25"/>
  <c r="BP17" i="25" s="1"/>
  <c r="AN13" i="19"/>
  <c r="AN28" i="19"/>
  <c r="AL34" i="30"/>
  <c r="BN13" i="19"/>
  <c r="BN71" i="19"/>
  <c r="BN42" i="19"/>
  <c r="AL19" i="30"/>
  <c r="AK66" i="34"/>
  <c r="BN59" i="25"/>
  <c r="AK59" i="34"/>
  <c r="BN66" i="25"/>
  <c r="BN21" i="25"/>
  <c r="AK4" i="34"/>
  <c r="BP37" i="24"/>
  <c r="BP36" i="24"/>
  <c r="AK62" i="34"/>
  <c r="BN43" i="25"/>
  <c r="AK43" i="34"/>
  <c r="AK9" i="34"/>
  <c r="BN40" i="25"/>
  <c r="AO59" i="25"/>
  <c r="BN50" i="25"/>
  <c r="BP45" i="24"/>
  <c r="BN36" i="25"/>
  <c r="AK36" i="34"/>
  <c r="AK40" i="34"/>
  <c r="BN34" i="25"/>
  <c r="AO52" i="25"/>
  <c r="AM52" i="34" s="1"/>
  <c r="AK34" i="34"/>
  <c r="BN30" i="25"/>
  <c r="BN62" i="25"/>
  <c r="AK5" i="34"/>
  <c r="AK50" i="34"/>
  <c r="AK72" i="34"/>
  <c r="BP48" i="24"/>
  <c r="AO33" i="25"/>
  <c r="AM33" i="34" s="1"/>
  <c r="BP39" i="24"/>
  <c r="AO46" i="25"/>
  <c r="BP38" i="24"/>
  <c r="BO62" i="25"/>
  <c r="AO58" i="25"/>
  <c r="AM58" i="34" s="1"/>
  <c r="BP73" i="24"/>
  <c r="BP72" i="24"/>
  <c r="BO73" i="25"/>
  <c r="BP44" i="24"/>
  <c r="AN74" i="17"/>
  <c r="AM67" i="30" s="1"/>
  <c r="AO5" i="17"/>
  <c r="BP5" i="17" s="1"/>
  <c r="AO32" i="17"/>
  <c r="BP32" i="17" s="1"/>
  <c r="AO21" i="17"/>
  <c r="BP21" i="17" s="1"/>
  <c r="AO28" i="17"/>
  <c r="BP28" i="17" s="1"/>
  <c r="AO60" i="17"/>
  <c r="AP60" i="24" s="1"/>
  <c r="AN60" i="51" s="1"/>
  <c r="AO20" i="17"/>
  <c r="BP20" i="17" s="1"/>
  <c r="AO52" i="17"/>
  <c r="AP52" i="24" s="1"/>
  <c r="AN52" i="51" s="1"/>
  <c r="AO66" i="17"/>
  <c r="AP66" i="24" s="1"/>
  <c r="AO67" i="17"/>
  <c r="AP67" i="24" s="1"/>
  <c r="AO26" i="17"/>
  <c r="BP26" i="17" s="1"/>
  <c r="AO27" i="17"/>
  <c r="BP27" i="17" s="1"/>
  <c r="AO19" i="17"/>
  <c r="BP19" i="17" s="1"/>
  <c r="AO34" i="17"/>
  <c r="AP34" i="24" s="1"/>
  <c r="AN34" i="51" s="1"/>
  <c r="AO33" i="17"/>
  <c r="AP33" i="24" s="1"/>
  <c r="AN33" i="51" s="1"/>
  <c r="AO31" i="17"/>
  <c r="BP31" i="17" s="1"/>
  <c r="AO49" i="17"/>
  <c r="AP49" i="24" s="1"/>
  <c r="AO37" i="17"/>
  <c r="AP37" i="24" s="1"/>
  <c r="AO47" i="17"/>
  <c r="AP47" i="24" s="1"/>
  <c r="AO53" i="17"/>
  <c r="AP53" i="24" s="1"/>
  <c r="AN53" i="51" s="1"/>
  <c r="AO4" i="17"/>
  <c r="BP4" i="17" s="1"/>
  <c r="AO51" i="17"/>
  <c r="AP51" i="24" s="1"/>
  <c r="BQ51" i="24" s="1"/>
  <c r="AO56" i="17"/>
  <c r="AP56" i="24" s="1"/>
  <c r="AN56" i="51" s="1"/>
  <c r="AO43" i="17"/>
  <c r="AP43" i="24" s="1"/>
  <c r="AO39" i="17"/>
  <c r="AP39" i="24" s="1"/>
  <c r="AO50" i="17"/>
  <c r="AP50" i="24" s="1"/>
  <c r="AN50" i="51" s="1"/>
  <c r="AO57" i="17"/>
  <c r="AP57" i="24" s="1"/>
  <c r="AN57" i="51" s="1"/>
  <c r="AO73" i="17"/>
  <c r="AP73" i="24" s="1"/>
  <c r="AN73" i="51" s="1"/>
  <c r="AO40" i="17"/>
  <c r="AP40" i="24" s="1"/>
  <c r="AN40" i="51" s="1"/>
  <c r="AO71" i="17"/>
  <c r="AP71" i="24" s="1"/>
  <c r="AN71" i="51" s="1"/>
  <c r="AO69" i="17"/>
  <c r="AP69" i="24" s="1"/>
  <c r="AO62" i="17"/>
  <c r="AP62" i="24" s="1"/>
  <c r="AN62" i="51" s="1"/>
  <c r="AO13" i="17"/>
  <c r="BP13" i="17" s="1"/>
  <c r="AO11" i="17"/>
  <c r="BP11" i="17" s="1"/>
  <c r="AO30" i="17"/>
  <c r="BP30" i="17" s="1"/>
  <c r="AO35" i="17"/>
  <c r="AP35" i="24" s="1"/>
  <c r="AN35" i="51" s="1"/>
  <c r="AO12" i="17"/>
  <c r="BP12" i="17" s="1"/>
  <c r="AO58" i="17"/>
  <c r="AP58" i="24" s="1"/>
  <c r="AN58" i="51" s="1"/>
  <c r="AO59" i="17"/>
  <c r="AP59" i="24" s="1"/>
  <c r="AN59" i="51" s="1"/>
  <c r="AO68" i="17"/>
  <c r="AP68" i="24" s="1"/>
  <c r="AO8" i="17"/>
  <c r="BP8" i="17" s="1"/>
  <c r="AO23" i="17"/>
  <c r="BP23" i="17" s="1"/>
  <c r="AO38" i="17"/>
  <c r="AP38" i="24" s="1"/>
  <c r="AN38" i="51" s="1"/>
  <c r="AO22" i="17"/>
  <c r="BP22" i="17" s="1"/>
  <c r="AO61" i="17"/>
  <c r="AP61" i="24" s="1"/>
  <c r="AN61" i="51" s="1"/>
  <c r="AO14" i="17"/>
  <c r="BP14" i="17" s="1"/>
  <c r="AO45" i="17"/>
  <c r="AP45" i="24" s="1"/>
  <c r="AN45" i="51" s="1"/>
  <c r="AO29" i="17"/>
  <c r="BP29" i="17" s="1"/>
  <c r="AP3" i="17"/>
  <c r="AO10" i="17"/>
  <c r="BP10" i="17" s="1"/>
  <c r="AO24" i="17"/>
  <c r="BP24" i="17" s="1"/>
  <c r="AO65" i="17"/>
  <c r="AP65" i="24" s="1"/>
  <c r="AO63" i="17"/>
  <c r="AP63" i="24" s="1"/>
  <c r="AN63" i="51" s="1"/>
  <c r="AO54" i="17"/>
  <c r="AP54" i="24" s="1"/>
  <c r="AO36" i="17"/>
  <c r="AP36" i="24" s="1"/>
  <c r="AO7" i="17"/>
  <c r="BP7" i="17" s="1"/>
  <c r="AO18" i="17"/>
  <c r="BP18" i="17" s="1"/>
  <c r="AO17" i="17"/>
  <c r="BP17" i="17" s="1"/>
  <c r="AO64" i="17"/>
  <c r="AP64" i="24" s="1"/>
  <c r="AN64" i="51" s="1"/>
  <c r="AO16" i="17"/>
  <c r="BP16" i="17" s="1"/>
  <c r="AO6" i="17"/>
  <c r="BP6" i="17" s="1"/>
  <c r="AO70" i="17"/>
  <c r="AP70" i="24" s="1"/>
  <c r="AN70" i="51" s="1"/>
  <c r="AO41" i="17"/>
  <c r="AP41" i="24" s="1"/>
  <c r="AO25" i="17"/>
  <c r="BP25" i="17" s="1"/>
  <c r="AO72" i="17"/>
  <c r="AP72" i="24" s="1"/>
  <c r="AO55" i="17"/>
  <c r="AP55" i="24" s="1"/>
  <c r="AN55" i="51" s="1"/>
  <c r="AO46" i="17"/>
  <c r="AP46" i="24" s="1"/>
  <c r="AP46" i="25" s="1"/>
  <c r="AO9" i="17"/>
  <c r="BP9" i="17" s="1"/>
  <c r="AO48" i="17"/>
  <c r="AP48" i="24" s="1"/>
  <c r="AN48" i="51" s="1"/>
  <c r="AO15" i="17"/>
  <c r="BP15" i="17" s="1"/>
  <c r="AO44" i="17"/>
  <c r="AP44" i="24" s="1"/>
  <c r="AN44" i="51" s="1"/>
  <c r="AO42" i="17"/>
  <c r="AP42" i="24" s="1"/>
  <c r="AN42" i="51" s="1"/>
  <c r="AO54" i="25"/>
  <c r="BP43" i="24"/>
  <c r="AO60" i="25"/>
  <c r="BN19" i="25"/>
  <c r="AO51" i="25"/>
  <c r="BP65" i="24"/>
  <c r="BP3" i="17"/>
  <c r="BP3" i="19" s="1"/>
  <c r="AK19" i="34"/>
  <c r="BO14" i="25"/>
  <c r="BP40" i="24"/>
  <c r="AM74" i="25"/>
  <c r="BP57" i="24"/>
  <c r="BN29" i="25"/>
  <c r="AO56" i="25"/>
  <c r="AM56" i="34" s="1"/>
  <c r="AO35" i="25"/>
  <c r="AM35" i="34" s="1"/>
  <c r="AK29" i="34"/>
  <c r="AO47" i="25"/>
  <c r="AM47" i="34" s="1"/>
  <c r="BO45" i="25"/>
  <c r="BN73" i="25"/>
  <c r="AK73" i="34"/>
  <c r="AK48" i="34"/>
  <c r="BP63" i="24"/>
  <c r="BP68" i="24"/>
  <c r="AO70" i="25"/>
  <c r="AO34" i="25"/>
  <c r="AO30" i="25"/>
  <c r="BP30" i="25" s="1"/>
  <c r="BP71" i="24"/>
  <c r="BP55" i="24"/>
  <c r="BP64" i="24"/>
  <c r="BP62" i="24"/>
  <c r="BP69" i="24"/>
  <c r="BP42" i="24"/>
  <c r="BP67" i="24"/>
  <c r="BP49" i="24"/>
  <c r="AO50" i="25"/>
  <c r="AM50" i="34" s="1"/>
  <c r="AO66" i="25"/>
  <c r="AM66" i="34" s="1"/>
  <c r="BN54" i="25"/>
  <c r="BP53" i="24"/>
  <c r="AK54" i="34"/>
  <c r="BP61" i="24"/>
  <c r="BN35" i="25"/>
  <c r="AK35" i="34"/>
  <c r="AK60" i="34"/>
  <c r="AK45" i="34"/>
  <c r="BN48" i="25"/>
  <c r="BN9" i="25"/>
  <c r="BN17" i="25"/>
  <c r="BN42" i="25"/>
  <c r="AK23" i="34"/>
  <c r="AK44" i="34"/>
  <c r="AK58" i="34"/>
  <c r="BN45" i="25"/>
  <c r="BN58" i="25"/>
  <c r="AK6" i="34"/>
  <c r="BN27" i="25"/>
  <c r="BN65" i="25"/>
  <c r="BN13" i="25"/>
  <c r="BN23" i="25"/>
  <c r="AK27" i="34"/>
  <c r="AK42" i="34"/>
  <c r="BN51" i="25"/>
  <c r="AK65" i="34"/>
  <c r="AK70" i="34"/>
  <c r="AK17" i="34"/>
  <c r="AK18" i="34"/>
  <c r="BN18" i="25"/>
  <c r="AK28" i="34"/>
  <c r="AK13" i="34"/>
  <c r="BN28" i="25"/>
  <c r="BN44" i="25"/>
  <c r="AK26" i="34"/>
  <c r="BN26" i="25"/>
  <c r="BN11" i="25"/>
  <c r="BN69" i="25"/>
  <c r="AK11" i="34"/>
  <c r="AK31" i="34"/>
  <c r="AK69" i="34"/>
  <c r="BN57" i="25"/>
  <c r="BN47" i="25"/>
  <c r="AK57" i="34"/>
  <c r="BN37" i="25"/>
  <c r="AK47" i="34"/>
  <c r="BN31" i="25"/>
  <c r="AK12" i="34"/>
  <c r="AK15" i="34"/>
  <c r="AK37" i="34"/>
  <c r="BN15" i="25"/>
  <c r="BN24" i="25"/>
  <c r="BN71" i="25"/>
  <c r="AK52" i="34"/>
  <c r="AK24" i="34"/>
  <c r="AK51" i="34"/>
  <c r="BN49" i="25"/>
  <c r="AK71" i="34"/>
  <c r="AK49" i="34"/>
  <c r="BN12" i="25"/>
  <c r="BN41" i="25"/>
  <c r="AK21" i="34"/>
  <c r="BN60" i="25"/>
  <c r="BN72" i="25"/>
  <c r="AK41" i="34"/>
  <c r="AP74" i="23"/>
  <c r="BQ74" i="23" s="1"/>
  <c r="AK53" i="34"/>
  <c r="AK61" i="34"/>
  <c r="BN52" i="25"/>
  <c r="AO4" i="25"/>
  <c r="AM4" i="34" s="1"/>
  <c r="BN25" i="25"/>
  <c r="AK25" i="34"/>
  <c r="AK7" i="34"/>
  <c r="BN4" i="25"/>
  <c r="BN56" i="25"/>
  <c r="BN7" i="25"/>
  <c r="AL74" i="25"/>
  <c r="BN74" i="24"/>
  <c r="BN53" i="25"/>
  <c r="AK46" i="34"/>
  <c r="BN33" i="25"/>
  <c r="AK10" i="34"/>
  <c r="BN70" i="25"/>
  <c r="BN10" i="25"/>
  <c r="AK33" i="34"/>
  <c r="BN16" i="25"/>
  <c r="BN38" i="25"/>
  <c r="BN20" i="25"/>
  <c r="AK16" i="34"/>
  <c r="BN61" i="25"/>
  <c r="AQ59" i="23"/>
  <c r="BR59" i="23" s="1"/>
  <c r="AQ22" i="23"/>
  <c r="BR22" i="23" s="1"/>
  <c r="AQ46" i="23"/>
  <c r="BR46" i="23" s="1"/>
  <c r="AQ10" i="23"/>
  <c r="AQ58" i="23"/>
  <c r="BR58" i="23" s="1"/>
  <c r="AQ32" i="23"/>
  <c r="AQ11" i="23"/>
  <c r="AQ62" i="23"/>
  <c r="BR62" i="23" s="1"/>
  <c r="AQ7" i="23"/>
  <c r="AL40" i="56" s="1"/>
  <c r="AQ49" i="23"/>
  <c r="BR49" i="23" s="1"/>
  <c r="AQ61" i="23"/>
  <c r="BR61" i="23" s="1"/>
  <c r="AQ56" i="23"/>
  <c r="BR56" i="23" s="1"/>
  <c r="AQ19" i="23"/>
  <c r="BR19" i="23" s="1"/>
  <c r="AQ38" i="23"/>
  <c r="P36" i="66" s="1"/>
  <c r="AQ20" i="23"/>
  <c r="BR20" i="23" s="1"/>
  <c r="AQ73" i="23"/>
  <c r="BR73" i="23" s="1"/>
  <c r="AQ21" i="23"/>
  <c r="AQ43" i="23"/>
  <c r="BR43" i="23" s="1"/>
  <c r="AQ54" i="23"/>
  <c r="AL37" i="55" s="1"/>
  <c r="AQ57" i="23"/>
  <c r="BR57" i="23" s="1"/>
  <c r="AQ48" i="23"/>
  <c r="BR48" i="23" s="1"/>
  <c r="AQ5" i="23"/>
  <c r="AL38" i="56" s="1"/>
  <c r="AQ33" i="23"/>
  <c r="BR33" i="23" s="1"/>
  <c r="AQ37" i="23"/>
  <c r="BR37" i="23" s="1"/>
  <c r="AQ28" i="23"/>
  <c r="BR28" i="23" s="1"/>
  <c r="AQ47" i="23"/>
  <c r="BR47" i="23" s="1"/>
  <c r="AQ35" i="23"/>
  <c r="BR35" i="23" s="1"/>
  <c r="AQ66" i="23"/>
  <c r="BR66" i="23" s="1"/>
  <c r="AQ53" i="23"/>
  <c r="AL36" i="55" s="1"/>
  <c r="AQ16" i="23"/>
  <c r="BR16" i="23" s="1"/>
  <c r="AQ72" i="23"/>
  <c r="BR72" i="23" s="1"/>
  <c r="AQ23" i="23"/>
  <c r="BR23" i="23" s="1"/>
  <c r="AQ17" i="23"/>
  <c r="BR17" i="23" s="1"/>
  <c r="AQ65" i="23"/>
  <c r="BR65" i="23" s="1"/>
  <c r="AQ41" i="23"/>
  <c r="BR41" i="23" s="1"/>
  <c r="AQ8" i="23"/>
  <c r="BR8" i="23" s="1"/>
  <c r="AQ51" i="23"/>
  <c r="BR51" i="23" s="1"/>
  <c r="AQ6" i="23"/>
  <c r="AL39" i="56" s="1"/>
  <c r="AQ69" i="23"/>
  <c r="BR69" i="23" s="1"/>
  <c r="AQ52" i="23"/>
  <c r="BR52" i="23" s="1"/>
  <c r="AQ55" i="23"/>
  <c r="AL38" i="55" s="1"/>
  <c r="AQ25" i="23"/>
  <c r="BR25" i="23" s="1"/>
  <c r="AQ71" i="23"/>
  <c r="BR71" i="23" s="1"/>
  <c r="AQ40" i="23"/>
  <c r="P38" i="66" s="1"/>
  <c r="AQ12" i="23"/>
  <c r="AQ31" i="23"/>
  <c r="AQ67" i="23"/>
  <c r="BR67" i="23" s="1"/>
  <c r="AQ13" i="23"/>
  <c r="BR13" i="23" s="1"/>
  <c r="AQ63" i="23"/>
  <c r="BR63" i="23" s="1"/>
  <c r="AQ36" i="23"/>
  <c r="AQ4" i="23"/>
  <c r="BR4" i="23" s="1"/>
  <c r="AR3" i="23"/>
  <c r="BS3" i="23" s="1"/>
  <c r="AQ70" i="23"/>
  <c r="BR70" i="23" s="1"/>
  <c r="AQ26" i="23"/>
  <c r="BR26" i="23" s="1"/>
  <c r="AQ29" i="23"/>
  <c r="BR29" i="23" s="1"/>
  <c r="AQ14" i="23"/>
  <c r="BR14" i="23" s="1"/>
  <c r="AQ27" i="23"/>
  <c r="BR27" i="23" s="1"/>
  <c r="AQ44" i="23"/>
  <c r="BR44" i="23" s="1"/>
  <c r="AQ60" i="23"/>
  <c r="BR60" i="23" s="1"/>
  <c r="AQ15" i="23"/>
  <c r="AQ39" i="23"/>
  <c r="P37" i="66" s="1"/>
  <c r="AQ42" i="23"/>
  <c r="BR42" i="23" s="1"/>
  <c r="AQ45" i="23"/>
  <c r="BR45" i="23" s="1"/>
  <c r="AQ30" i="23"/>
  <c r="BR30" i="23" s="1"/>
  <c r="AQ9" i="23"/>
  <c r="BR9" i="23" s="1"/>
  <c r="AQ64" i="23"/>
  <c r="BR64" i="23" s="1"/>
  <c r="AQ18" i="23"/>
  <c r="BR18" i="23" s="1"/>
  <c r="AQ34" i="23"/>
  <c r="AQ24" i="23"/>
  <c r="BR24" i="23" s="1"/>
  <c r="AQ50" i="23"/>
  <c r="BR50" i="23" s="1"/>
  <c r="AQ68" i="23"/>
  <c r="BR68" i="23" s="1"/>
  <c r="BN67" i="25"/>
  <c r="AK38" i="34"/>
  <c r="AK20" i="34"/>
  <c r="BN8" i="25"/>
  <c r="AK56" i="34"/>
  <c r="BN22" i="25"/>
  <c r="BN46" i="25"/>
  <c r="BN68" i="25"/>
  <c r="AK8" i="34"/>
  <c r="AK67" i="34"/>
  <c r="BN39" i="25"/>
  <c r="BN14" i="25"/>
  <c r="BN63" i="25"/>
  <c r="AK63" i="34"/>
  <c r="AK39" i="34"/>
  <c r="AK68" i="34"/>
  <c r="AK14" i="34"/>
  <c r="BO4" i="25"/>
  <c r="BN64" i="25"/>
  <c r="AK64" i="34"/>
  <c r="AK22" i="34"/>
  <c r="AK30" i="34"/>
  <c r="BN6" i="25"/>
  <c r="AQ3" i="24"/>
  <c r="BR3" i="24" s="1"/>
  <c r="AF120" i="49"/>
  <c r="AF45" i="56"/>
  <c r="AJ18" i="31"/>
  <c r="AJ62" i="31"/>
  <c r="AJ73" i="31"/>
  <c r="AF38" i="35"/>
  <c r="AC37" i="34"/>
  <c r="AC56" i="34"/>
  <c r="AC52" i="34"/>
  <c r="AC25" i="34"/>
  <c r="AC57" i="34"/>
  <c r="AC63" i="34"/>
  <c r="AC54" i="34"/>
  <c r="AC55" i="34"/>
  <c r="AC8" i="34"/>
  <c r="AC26" i="34"/>
  <c r="AC42" i="34"/>
  <c r="AC69" i="34"/>
  <c r="AC70" i="34"/>
  <c r="AC47" i="34"/>
  <c r="AC18" i="34"/>
  <c r="AC5" i="34"/>
  <c r="AC46" i="34"/>
  <c r="AC9" i="34"/>
  <c r="AC23" i="34"/>
  <c r="AC33" i="34"/>
  <c r="AC10" i="34"/>
  <c r="AC68" i="34"/>
  <c r="AC34" i="34"/>
  <c r="AC67" i="34"/>
  <c r="AC4" i="34"/>
  <c r="AC49" i="34"/>
  <c r="AC28" i="34"/>
  <c r="AC59" i="34"/>
  <c r="AC64" i="34"/>
  <c r="AC65" i="34"/>
  <c r="AC36" i="34"/>
  <c r="AC29" i="34"/>
  <c r="AC24" i="34"/>
  <c r="AC17" i="34"/>
  <c r="AC6" i="34"/>
  <c r="AC58" i="34"/>
  <c r="AC19" i="34"/>
  <c r="AC31" i="34"/>
  <c r="AC60" i="34"/>
  <c r="AP27" i="24" l="1"/>
  <c r="BQ27" i="24" s="1"/>
  <c r="AJ40" i="31"/>
  <c r="AK26" i="31"/>
  <c r="AJ10" i="31"/>
  <c r="AG38" i="35"/>
  <c r="AJ72" i="31"/>
  <c r="AJ54" i="31"/>
  <c r="P63" i="31"/>
  <c r="AJ48" i="31"/>
  <c r="AA64" i="31"/>
  <c r="AJ31" i="31"/>
  <c r="AC65" i="73"/>
  <c r="BP8" i="24"/>
  <c r="Z125" i="49"/>
  <c r="AD125" i="49"/>
  <c r="O125" i="49"/>
  <c r="E125" i="49"/>
  <c r="I125" i="49"/>
  <c r="AP28" i="24"/>
  <c r="AN28" i="51" s="1"/>
  <c r="AI125" i="49"/>
  <c r="T125" i="49"/>
  <c r="AO7" i="25"/>
  <c r="AM7" i="34" s="1"/>
  <c r="Q125" i="49"/>
  <c r="V125" i="49"/>
  <c r="AM65" i="73"/>
  <c r="AM7" i="51"/>
  <c r="W125" i="49"/>
  <c r="AC125" i="49"/>
  <c r="K125" i="49"/>
  <c r="R125" i="49"/>
  <c r="J125" i="49"/>
  <c r="L125" i="49"/>
  <c r="M125" i="49"/>
  <c r="AO8" i="25"/>
  <c r="BP8" i="25" s="1"/>
  <c r="AB125" i="49"/>
  <c r="S72" i="31"/>
  <c r="AO21" i="25"/>
  <c r="BP21" i="24"/>
  <c r="P125" i="49"/>
  <c r="AA125" i="49"/>
  <c r="AE70" i="49"/>
  <c r="AP32" i="24"/>
  <c r="BP5" i="24"/>
  <c r="AM5" i="51"/>
  <c r="AO74" i="24"/>
  <c r="AO74" i="25" s="1"/>
  <c r="AO11" i="25"/>
  <c r="AM11" i="34" s="1"/>
  <c r="AO27" i="25"/>
  <c r="AM27" i="34" s="1"/>
  <c r="AM11" i="51"/>
  <c r="AO18" i="25"/>
  <c r="AM18" i="34" s="1"/>
  <c r="AK17" i="31"/>
  <c r="AL40" i="31"/>
  <c r="D11" i="58"/>
  <c r="E11" i="58" s="1"/>
  <c r="F11" i="58" s="1"/>
  <c r="G11" i="58" s="1"/>
  <c r="H11" i="58" s="1"/>
  <c r="I11" i="58" s="1"/>
  <c r="J11" i="58" s="1"/>
  <c r="K11" i="58" s="1"/>
  <c r="L11" i="58" s="1"/>
  <c r="M11" i="58" s="1"/>
  <c r="N11" i="58" s="1"/>
  <c r="O11" i="58" s="1"/>
  <c r="P11" i="58" s="1"/>
  <c r="Q11" i="58" s="1"/>
  <c r="R11" i="58" s="1"/>
  <c r="S11" i="58" s="1"/>
  <c r="T11" i="58" s="1"/>
  <c r="U11" i="58" s="1"/>
  <c r="AX11" i="58" s="1"/>
  <c r="AO29" i="25"/>
  <c r="BP29" i="25" s="1"/>
  <c r="BP18" i="24"/>
  <c r="BP29" i="24"/>
  <c r="K55" i="31"/>
  <c r="AP5" i="24"/>
  <c r="AN5" i="51" s="1"/>
  <c r="H4" i="31"/>
  <c r="BP16" i="24"/>
  <c r="AP17" i="24"/>
  <c r="AN17" i="51" s="1"/>
  <c r="AO16" i="25"/>
  <c r="AM16" i="34" s="1"/>
  <c r="BK74" i="19"/>
  <c r="AI68" i="31"/>
  <c r="AI74" i="31"/>
  <c r="AI40" i="31"/>
  <c r="AH19" i="31"/>
  <c r="AI59" i="31"/>
  <c r="AI52" i="31"/>
  <c r="AI46" i="31"/>
  <c r="AI31" i="31"/>
  <c r="AI27" i="31"/>
  <c r="BP4" i="24"/>
  <c r="AP19" i="24"/>
  <c r="AN19" i="51" s="1"/>
  <c r="AC46" i="73"/>
  <c r="AP26" i="24"/>
  <c r="AN26" i="51" s="1"/>
  <c r="AP4" i="24"/>
  <c r="AN4" i="51" s="1"/>
  <c r="AC30" i="73"/>
  <c r="X125" i="49"/>
  <c r="AC7" i="73"/>
  <c r="Y125" i="49"/>
  <c r="BP27" i="24"/>
  <c r="V28" i="31"/>
  <c r="AP11" i="24"/>
  <c r="BQ11" i="24" s="1"/>
  <c r="E4" i="58"/>
  <c r="F4" i="58" s="1"/>
  <c r="G4" i="58" s="1"/>
  <c r="H4" i="58" s="1"/>
  <c r="I4" i="58" s="1"/>
  <c r="J4" i="58" s="1"/>
  <c r="K4" i="58" s="1"/>
  <c r="L4" i="58" s="1"/>
  <c r="M4" i="58" s="1"/>
  <c r="N4" i="58" s="1"/>
  <c r="O4" i="58" s="1"/>
  <c r="P4" i="58" s="1"/>
  <c r="Q4" i="58" s="1"/>
  <c r="R4" i="58" s="1"/>
  <c r="S4" i="58" s="1"/>
  <c r="T4" i="58" s="1"/>
  <c r="U4" i="58" s="1"/>
  <c r="AN74" i="25"/>
  <c r="AC68" i="73"/>
  <c r="AP30" i="24"/>
  <c r="AN30" i="51" s="1"/>
  <c r="AM36" i="73"/>
  <c r="AP8" i="24"/>
  <c r="BQ8" i="24" s="1"/>
  <c r="AP18" i="24"/>
  <c r="BQ18" i="24" s="1"/>
  <c r="AP29" i="24"/>
  <c r="AN29" i="51" s="1"/>
  <c r="AP31" i="24"/>
  <c r="BQ31" i="24" s="1"/>
  <c r="AP13" i="24"/>
  <c r="BQ13" i="24" s="1"/>
  <c r="AL81" i="49"/>
  <c r="AC4" i="73"/>
  <c r="AC18" i="73"/>
  <c r="AC15" i="73"/>
  <c r="AC24" i="73"/>
  <c r="D10" i="58"/>
  <c r="E10" i="58" s="1"/>
  <c r="F10" i="58" s="1"/>
  <c r="G10" i="58" s="1"/>
  <c r="H10" i="58" s="1"/>
  <c r="I10" i="58" s="1"/>
  <c r="J10" i="58" s="1"/>
  <c r="K10" i="58" s="1"/>
  <c r="L10" i="58" s="1"/>
  <c r="M10" i="58" s="1"/>
  <c r="N10" i="58" s="1"/>
  <c r="O10" i="58" s="1"/>
  <c r="P10" i="58" s="1"/>
  <c r="Q10" i="58" s="1"/>
  <c r="R10" i="58" s="1"/>
  <c r="S10" i="58" s="1"/>
  <c r="T10" i="58" s="1"/>
  <c r="U10" i="58" s="1"/>
  <c r="AX10" i="58" s="1"/>
  <c r="AM48" i="73"/>
  <c r="AC45" i="73"/>
  <c r="AM31" i="73"/>
  <c r="AC61" i="73"/>
  <c r="AC44" i="73"/>
  <c r="AM64" i="73"/>
  <c r="AM14" i="73"/>
  <c r="AM68" i="73"/>
  <c r="AC14" i="73"/>
  <c r="AC19" i="73"/>
  <c r="D14" i="58"/>
  <c r="E14" i="58" s="1"/>
  <c r="F14" i="58" s="1"/>
  <c r="G14" i="58" s="1"/>
  <c r="H14" i="58" s="1"/>
  <c r="I14" i="58" s="1"/>
  <c r="J14" i="58" s="1"/>
  <c r="K14" i="58" s="1"/>
  <c r="L14" i="58" s="1"/>
  <c r="M14" i="58" s="1"/>
  <c r="N14" i="58" s="1"/>
  <c r="O14" i="58" s="1"/>
  <c r="P14" i="58" s="1"/>
  <c r="Q14" i="58" s="1"/>
  <c r="R14" i="58" s="1"/>
  <c r="S14" i="58" s="1"/>
  <c r="T14" i="58" s="1"/>
  <c r="U14" i="58" s="1"/>
  <c r="D13" i="58"/>
  <c r="E13" i="58" s="1"/>
  <c r="F13" i="58" s="1"/>
  <c r="G13" i="58" s="1"/>
  <c r="H13" i="58" s="1"/>
  <c r="I13" i="58" s="1"/>
  <c r="J13" i="58" s="1"/>
  <c r="K13" i="58" s="1"/>
  <c r="L13" i="58" s="1"/>
  <c r="M13" i="58" s="1"/>
  <c r="N13" i="58" s="1"/>
  <c r="O13" i="58" s="1"/>
  <c r="P13" i="58" s="1"/>
  <c r="Q13" i="58" s="1"/>
  <c r="R13" i="58" s="1"/>
  <c r="S13" i="58" s="1"/>
  <c r="T13" i="58" s="1"/>
  <c r="U13" i="58" s="1"/>
  <c r="AX13" i="58" s="1"/>
  <c r="AM66" i="73"/>
  <c r="AM15" i="73"/>
  <c r="D6" i="58"/>
  <c r="E6" i="58" s="1"/>
  <c r="F6" i="58" s="1"/>
  <c r="G6" i="58" s="1"/>
  <c r="H6" i="58" s="1"/>
  <c r="I6" i="58" s="1"/>
  <c r="J6" i="58" s="1"/>
  <c r="K6" i="58" s="1"/>
  <c r="L6" i="58" s="1"/>
  <c r="M6" i="58" s="1"/>
  <c r="N6" i="58" s="1"/>
  <c r="O6" i="58" s="1"/>
  <c r="P6" i="58" s="1"/>
  <c r="Q6" i="58" s="1"/>
  <c r="R6" i="58" s="1"/>
  <c r="S6" i="58" s="1"/>
  <c r="T6" i="58" s="1"/>
  <c r="U6" i="58" s="1"/>
  <c r="AM37" i="73"/>
  <c r="AM52" i="73"/>
  <c r="D17" i="58"/>
  <c r="E17" i="58" s="1"/>
  <c r="F17" i="58" s="1"/>
  <c r="G17" i="58" s="1"/>
  <c r="H17" i="58" s="1"/>
  <c r="I17" i="58" s="1"/>
  <c r="J17" i="58" s="1"/>
  <c r="K17" i="58" s="1"/>
  <c r="L17" i="58" s="1"/>
  <c r="M17" i="58" s="1"/>
  <c r="N17" i="58" s="1"/>
  <c r="O17" i="58" s="1"/>
  <c r="P17" i="58" s="1"/>
  <c r="Q17" i="58" s="1"/>
  <c r="R17" i="58" s="1"/>
  <c r="S17" i="58" s="1"/>
  <c r="T17" i="58" s="1"/>
  <c r="U17" i="58" s="1"/>
  <c r="AX17" i="58" s="1"/>
  <c r="AM51" i="73"/>
  <c r="D15" i="58"/>
  <c r="E15" i="58" s="1"/>
  <c r="F15" i="58" s="1"/>
  <c r="G15" i="58" s="1"/>
  <c r="H15" i="58" s="1"/>
  <c r="I15" i="58" s="1"/>
  <c r="J15" i="58" s="1"/>
  <c r="K15" i="58" s="1"/>
  <c r="L15" i="58" s="1"/>
  <c r="M15" i="58" s="1"/>
  <c r="N15" i="58" s="1"/>
  <c r="O15" i="58" s="1"/>
  <c r="P15" i="58" s="1"/>
  <c r="Q15" i="58" s="1"/>
  <c r="R15" i="58" s="1"/>
  <c r="S15" i="58" s="1"/>
  <c r="T15" i="58" s="1"/>
  <c r="U15" i="58" s="1"/>
  <c r="AX15" i="58" s="1"/>
  <c r="AM12" i="73"/>
  <c r="AM17" i="73"/>
  <c r="AM67" i="73"/>
  <c r="AM25" i="73"/>
  <c r="AM30" i="73"/>
  <c r="AC55" i="73"/>
  <c r="AP9" i="24"/>
  <c r="BQ9" i="24" s="1"/>
  <c r="AM19" i="73"/>
  <c r="AM6" i="73"/>
  <c r="AM11" i="73"/>
  <c r="AM39" i="73"/>
  <c r="AM57" i="73"/>
  <c r="AM23" i="73"/>
  <c r="AP7" i="24"/>
  <c r="BQ7" i="24" s="1"/>
  <c r="BO24" i="19"/>
  <c r="BO29" i="19"/>
  <c r="AC26" i="73"/>
  <c r="AC43" i="73"/>
  <c r="D3" i="58"/>
  <c r="E3" i="58" s="1"/>
  <c r="F3" i="58" s="1"/>
  <c r="G3" i="58" s="1"/>
  <c r="H3" i="58" s="1"/>
  <c r="I3" i="58" s="1"/>
  <c r="J3" i="58" s="1"/>
  <c r="K3" i="58" s="1"/>
  <c r="L3" i="58" s="1"/>
  <c r="M3" i="58" s="1"/>
  <c r="N3" i="58" s="1"/>
  <c r="O3" i="58" s="1"/>
  <c r="P3" i="58" s="1"/>
  <c r="Q3" i="58" s="1"/>
  <c r="R3" i="58" s="1"/>
  <c r="S3" i="58" s="1"/>
  <c r="T3" i="58" s="1"/>
  <c r="AC5" i="73"/>
  <c r="AC9" i="73"/>
  <c r="AC41" i="73"/>
  <c r="BO28" i="19"/>
  <c r="D7" i="58"/>
  <c r="E7" i="58" s="1"/>
  <c r="F7" i="58" s="1"/>
  <c r="G7" i="58" s="1"/>
  <c r="H7" i="58" s="1"/>
  <c r="I7" i="58" s="1"/>
  <c r="J7" i="58" s="1"/>
  <c r="K7" i="58" s="1"/>
  <c r="L7" i="58" s="1"/>
  <c r="M7" i="58" s="1"/>
  <c r="N7" i="58" s="1"/>
  <c r="O7" i="58" s="1"/>
  <c r="P7" i="58" s="1"/>
  <c r="Q7" i="58" s="1"/>
  <c r="R7" i="58" s="1"/>
  <c r="S7" i="58" s="1"/>
  <c r="T7" i="58" s="1"/>
  <c r="AC16" i="73"/>
  <c r="BO13" i="19"/>
  <c r="BO9" i="19"/>
  <c r="Z8" i="58"/>
  <c r="D16" i="58"/>
  <c r="E16" i="58" s="1"/>
  <c r="F16" i="58" s="1"/>
  <c r="G16" i="58" s="1"/>
  <c r="H16" i="58" s="1"/>
  <c r="I16" i="58" s="1"/>
  <c r="J16" i="58" s="1"/>
  <c r="K16" i="58" s="1"/>
  <c r="L16" i="58" s="1"/>
  <c r="M16" i="58" s="1"/>
  <c r="N16" i="58" s="1"/>
  <c r="O16" i="58" s="1"/>
  <c r="P16" i="58" s="1"/>
  <c r="Q16" i="58" s="1"/>
  <c r="R16" i="58" s="1"/>
  <c r="S16" i="58" s="1"/>
  <c r="T16" i="58" s="1"/>
  <c r="AC69" i="73"/>
  <c r="AC52" i="73"/>
  <c r="AC42" i="73"/>
  <c r="BO18" i="19"/>
  <c r="BO27" i="19"/>
  <c r="AC49" i="73"/>
  <c r="AC60" i="73"/>
  <c r="AC6" i="73"/>
  <c r="AC56" i="73"/>
  <c r="BO20" i="19"/>
  <c r="N34" i="66"/>
  <c r="N42" i="66" s="1"/>
  <c r="AC11" i="73"/>
  <c r="AC34" i="73"/>
  <c r="AC20" i="73"/>
  <c r="AM29" i="73"/>
  <c r="AM43" i="73"/>
  <c r="BO16" i="19"/>
  <c r="AJ35" i="56"/>
  <c r="AJ45" i="56" s="1"/>
  <c r="U125" i="49"/>
  <c r="AC51" i="73"/>
  <c r="AC57" i="73"/>
  <c r="AC47" i="73"/>
  <c r="D5" i="58"/>
  <c r="E5" i="58" s="1"/>
  <c r="F5" i="58" s="1"/>
  <c r="G5" i="58" s="1"/>
  <c r="H5" i="58" s="1"/>
  <c r="I5" i="58" s="1"/>
  <c r="J5" i="58" s="1"/>
  <c r="K5" i="58" s="1"/>
  <c r="L5" i="58" s="1"/>
  <c r="M5" i="58" s="1"/>
  <c r="N5" i="58" s="1"/>
  <c r="O5" i="58" s="1"/>
  <c r="P5" i="58" s="1"/>
  <c r="Q5" i="58" s="1"/>
  <c r="R5" i="58" s="1"/>
  <c r="S5" i="58" s="1"/>
  <c r="T5" i="58" s="1"/>
  <c r="AJ34" i="55"/>
  <c r="AJ42" i="55" s="1"/>
  <c r="BO8" i="19"/>
  <c r="AC25" i="73"/>
  <c r="D18" i="58"/>
  <c r="E18" i="58" s="1"/>
  <c r="F18" i="58" s="1"/>
  <c r="G18" i="58" s="1"/>
  <c r="H18" i="58" s="1"/>
  <c r="I18" i="58" s="1"/>
  <c r="J18" i="58" s="1"/>
  <c r="K18" i="58" s="1"/>
  <c r="L18" i="58" s="1"/>
  <c r="M18" i="58" s="1"/>
  <c r="N18" i="58" s="1"/>
  <c r="O18" i="58" s="1"/>
  <c r="P18" i="58" s="1"/>
  <c r="Q18" i="58" s="1"/>
  <c r="R18" i="58" s="1"/>
  <c r="S18" i="58" s="1"/>
  <c r="T18" i="58" s="1"/>
  <c r="AC22" i="73"/>
  <c r="AM18" i="73"/>
  <c r="AM42" i="73"/>
  <c r="AJ33" i="56"/>
  <c r="AJ43" i="56" s="1"/>
  <c r="AJ32" i="56"/>
  <c r="AJ42" i="56" s="1"/>
  <c r="N125" i="49"/>
  <c r="AE120" i="49"/>
  <c r="AE125" i="49"/>
  <c r="AC66" i="73"/>
  <c r="AC29" i="73"/>
  <c r="AC31" i="73"/>
  <c r="D19" i="58"/>
  <c r="E19" i="58" s="1"/>
  <c r="F19" i="58" s="1"/>
  <c r="G19" i="58" s="1"/>
  <c r="H19" i="58" s="1"/>
  <c r="I19" i="58" s="1"/>
  <c r="J19" i="58" s="1"/>
  <c r="K19" i="58" s="1"/>
  <c r="L19" i="58" s="1"/>
  <c r="M19" i="58" s="1"/>
  <c r="N19" i="58" s="1"/>
  <c r="O19" i="58" s="1"/>
  <c r="P19" i="58" s="1"/>
  <c r="Q19" i="58" s="1"/>
  <c r="R19" i="58" s="1"/>
  <c r="S19" i="58" s="1"/>
  <c r="T19" i="58" s="1"/>
  <c r="AC37" i="73"/>
  <c r="AM60" i="73"/>
  <c r="AM58" i="73"/>
  <c r="AM63" i="73"/>
  <c r="AM40" i="73"/>
  <c r="AC70" i="73"/>
  <c r="AC35" i="73"/>
  <c r="AC28" i="73"/>
  <c r="AM73" i="73"/>
  <c r="AM49" i="73"/>
  <c r="AM16" i="73"/>
  <c r="F125" i="49"/>
  <c r="AC10" i="73"/>
  <c r="AM4" i="73"/>
  <c r="AM32" i="73"/>
  <c r="AM69" i="73"/>
  <c r="AM8" i="73"/>
  <c r="AM35" i="73"/>
  <c r="AP6" i="24"/>
  <c r="AN6" i="51" s="1"/>
  <c r="AJ33" i="55"/>
  <c r="AJ41" i="55" s="1"/>
  <c r="AG120" i="49"/>
  <c r="AG125" i="49"/>
  <c r="AC63" i="73"/>
  <c r="AM62" i="73"/>
  <c r="AM47" i="73"/>
  <c r="AM5" i="73"/>
  <c r="BO14" i="19"/>
  <c r="BO22" i="19"/>
  <c r="D12" i="58"/>
  <c r="E12" i="58" s="1"/>
  <c r="F12" i="58" s="1"/>
  <c r="G12" i="58" s="1"/>
  <c r="H12" i="58" s="1"/>
  <c r="I12" i="58" s="1"/>
  <c r="J12" i="58" s="1"/>
  <c r="K12" i="58" s="1"/>
  <c r="L12" i="58" s="1"/>
  <c r="M12" i="58" s="1"/>
  <c r="N12" i="58" s="1"/>
  <c r="O12" i="58" s="1"/>
  <c r="P12" i="58" s="1"/>
  <c r="Q12" i="58" s="1"/>
  <c r="R12" i="58" s="1"/>
  <c r="S12" i="58" s="1"/>
  <c r="T12" i="58" s="1"/>
  <c r="AM44" i="73"/>
  <c r="AM10" i="73"/>
  <c r="AF125" i="49"/>
  <c r="AM20" i="73"/>
  <c r="AJ77" i="49"/>
  <c r="AJ87" i="49" s="1"/>
  <c r="BO26" i="19"/>
  <c r="AJ32" i="55"/>
  <c r="AJ40" i="55" s="1"/>
  <c r="AM26" i="73"/>
  <c r="AM28" i="73"/>
  <c r="AM50" i="73"/>
  <c r="H125" i="49"/>
  <c r="AM22" i="73"/>
  <c r="AM33" i="73"/>
  <c r="AC53" i="73"/>
  <c r="AC32" i="73"/>
  <c r="AC48" i="73"/>
  <c r="AM21" i="73"/>
  <c r="AM7" i="73"/>
  <c r="AM46" i="73"/>
  <c r="AM9" i="73"/>
  <c r="BO17" i="19"/>
  <c r="BO25" i="19"/>
  <c r="BO30" i="19"/>
  <c r="AC23" i="73"/>
  <c r="AC58" i="73"/>
  <c r="AC64" i="73"/>
  <c r="AM24" i="73"/>
  <c r="AM13" i="73"/>
  <c r="BO19" i="19"/>
  <c r="G125" i="49"/>
  <c r="AC21" i="73"/>
  <c r="AC67" i="73"/>
  <c r="AC12" i="73"/>
  <c r="AC50" i="73"/>
  <c r="AC59" i="73"/>
  <c r="AC8" i="73"/>
  <c r="AM41" i="73"/>
  <c r="AM45" i="73"/>
  <c r="AM56" i="73"/>
  <c r="AM27" i="73"/>
  <c r="N32" i="66"/>
  <c r="N40" i="66" s="1"/>
  <c r="AJ34" i="56"/>
  <c r="AJ44" i="56" s="1"/>
  <c r="N33" i="66"/>
  <c r="N41" i="66" s="1"/>
  <c r="S125" i="49"/>
  <c r="AH120" i="49"/>
  <c r="AH125" i="49"/>
  <c r="AC62" i="73"/>
  <c r="AC33" i="73"/>
  <c r="AC27" i="73"/>
  <c r="AC54" i="73"/>
  <c r="AM38" i="73"/>
  <c r="AM34" i="73"/>
  <c r="AM54" i="73"/>
  <c r="AM70" i="73"/>
  <c r="AM53" i="73"/>
  <c r="BO23" i="19"/>
  <c r="AC36" i="73"/>
  <c r="AC13" i="73"/>
  <c r="D9" i="58"/>
  <c r="E9" i="58" s="1"/>
  <c r="F9" i="58" s="1"/>
  <c r="G9" i="58" s="1"/>
  <c r="H9" i="58" s="1"/>
  <c r="I9" i="58" s="1"/>
  <c r="J9" i="58" s="1"/>
  <c r="K9" i="58" s="1"/>
  <c r="L9" i="58" s="1"/>
  <c r="M9" i="58" s="1"/>
  <c r="N9" i="58" s="1"/>
  <c r="O9" i="58" s="1"/>
  <c r="P9" i="58" s="1"/>
  <c r="Q9" i="58" s="1"/>
  <c r="R9" i="58" s="1"/>
  <c r="S9" i="58" s="1"/>
  <c r="T9" i="58" s="1"/>
  <c r="AC17" i="73"/>
  <c r="AM55" i="73"/>
  <c r="AM59" i="73"/>
  <c r="AM71" i="73"/>
  <c r="AM61" i="73"/>
  <c r="AM72" i="73"/>
  <c r="AL65" i="49"/>
  <c r="AP22" i="24"/>
  <c r="BQ22" i="24" s="1"/>
  <c r="AL82" i="49"/>
  <c r="AL109" i="46"/>
  <c r="AL110" i="46"/>
  <c r="AL125" i="46"/>
  <c r="AL80" i="49"/>
  <c r="AL95" i="46"/>
  <c r="AL124" i="46"/>
  <c r="AP16" i="24"/>
  <c r="AN16" i="51" s="1"/>
  <c r="G70" i="49"/>
  <c r="AH38" i="31"/>
  <c r="BP23" i="24"/>
  <c r="BP10" i="24"/>
  <c r="AM20" i="51"/>
  <c r="AM10" i="51"/>
  <c r="BP20" i="24"/>
  <c r="AP20" i="24"/>
  <c r="AN20" i="51" s="1"/>
  <c r="AP24" i="24"/>
  <c r="AP21" i="24"/>
  <c r="AN21" i="51" s="1"/>
  <c r="BR39" i="23"/>
  <c r="BR38" i="23"/>
  <c r="BR54" i="23"/>
  <c r="AP14" i="24"/>
  <c r="BQ14" i="24" s="1"/>
  <c r="BR6" i="23"/>
  <c r="BR21" i="23"/>
  <c r="BR31" i="23"/>
  <c r="BR12" i="23"/>
  <c r="AP12" i="24"/>
  <c r="BQ12" i="24" s="1"/>
  <c r="BR7" i="23"/>
  <c r="BR36" i="23"/>
  <c r="BR32" i="23"/>
  <c r="BR55" i="23"/>
  <c r="AP25" i="24"/>
  <c r="BQ25" i="24" s="1"/>
  <c r="BR15" i="23"/>
  <c r="AP15" i="24"/>
  <c r="BQ15" i="24" s="1"/>
  <c r="BR10" i="23"/>
  <c r="BR34" i="23"/>
  <c r="BR53" i="23"/>
  <c r="AP10" i="24"/>
  <c r="BQ10" i="24" s="1"/>
  <c r="BR5" i="23"/>
  <c r="BR11" i="23"/>
  <c r="BR40" i="23"/>
  <c r="AP23" i="24"/>
  <c r="AN23" i="51" s="1"/>
  <c r="M63" i="31"/>
  <c r="AJ105" i="46"/>
  <c r="AJ113" i="46" s="1"/>
  <c r="AJ121" i="46"/>
  <c r="AJ129" i="46" s="1"/>
  <c r="AF64" i="31"/>
  <c r="AJ106" i="46"/>
  <c r="AJ114" i="46" s="1"/>
  <c r="BQ17" i="24"/>
  <c r="AJ58" i="31"/>
  <c r="AJ16" i="31"/>
  <c r="AJ66" i="31"/>
  <c r="AJ22" i="31"/>
  <c r="AJ53" i="31"/>
  <c r="AJ60" i="31"/>
  <c r="AJ33" i="31"/>
  <c r="AJ26" i="31"/>
  <c r="AJ30" i="31"/>
  <c r="AJ25" i="31"/>
  <c r="AJ8" i="31"/>
  <c r="AJ28" i="31"/>
  <c r="AJ44" i="31"/>
  <c r="AJ19" i="31"/>
  <c r="AJ67" i="31"/>
  <c r="AJ27" i="31"/>
  <c r="AJ50" i="31"/>
  <c r="AJ55" i="31"/>
  <c r="BM74" i="19"/>
  <c r="AK20" i="31"/>
  <c r="AK69" i="31"/>
  <c r="AO15" i="25"/>
  <c r="BP32" i="24"/>
  <c r="M64" i="31"/>
  <c r="O70" i="49"/>
  <c r="I50" i="31"/>
  <c r="BQ5" i="24"/>
  <c r="AO12" i="25"/>
  <c r="AM12" i="34" s="1"/>
  <c r="AJ76" i="49"/>
  <c r="AJ86" i="49" s="1"/>
  <c r="AO32" i="25"/>
  <c r="AM32" i="34" s="1"/>
  <c r="AK22" i="31"/>
  <c r="AM15" i="51"/>
  <c r="S22" i="31"/>
  <c r="U47" i="31"/>
  <c r="R68" i="31"/>
  <c r="V41" i="31"/>
  <c r="AG70" i="49"/>
  <c r="AH70" i="49"/>
  <c r="AJ71" i="31"/>
  <c r="AJ49" i="31"/>
  <c r="AK30" i="31"/>
  <c r="AJ21" i="31"/>
  <c r="S31" i="31"/>
  <c r="AJ15" i="31"/>
  <c r="AJ7" i="31"/>
  <c r="AJ41" i="31"/>
  <c r="BL74" i="19"/>
  <c r="AJ59" i="31"/>
  <c r="AK72" i="31"/>
  <c r="AK74" i="31"/>
  <c r="H55" i="31"/>
  <c r="AK68" i="31"/>
  <c r="AK29" i="31"/>
  <c r="AJ24" i="31"/>
  <c r="AJ35" i="31"/>
  <c r="AJ12" i="31"/>
  <c r="AJ20" i="31"/>
  <c r="AJ69" i="31"/>
  <c r="AM12" i="51"/>
  <c r="O37" i="31"/>
  <c r="O14" i="31"/>
  <c r="AJ29" i="31"/>
  <c r="AJ34" i="31"/>
  <c r="AJ61" i="31"/>
  <c r="AJ39" i="31"/>
  <c r="AJ38" i="31"/>
  <c r="AJ6" i="31"/>
  <c r="AJ68" i="31"/>
  <c r="AJ13" i="31"/>
  <c r="AJ46" i="31"/>
  <c r="AJ52" i="31"/>
  <c r="AJ56" i="31"/>
  <c r="AJ37" i="31"/>
  <c r="AJ45" i="31"/>
  <c r="AJ63" i="31"/>
  <c r="AJ11" i="31"/>
  <c r="AJ32" i="31"/>
  <c r="AJ9" i="31"/>
  <c r="AJ64" i="31"/>
  <c r="AJ70" i="31"/>
  <c r="AJ57" i="31"/>
  <c r="AJ14" i="31"/>
  <c r="AJ42" i="31"/>
  <c r="AK49" i="31"/>
  <c r="AJ62" i="49"/>
  <c r="AJ68" i="49" s="1"/>
  <c r="AJ23" i="31"/>
  <c r="AJ74" i="31"/>
  <c r="AJ65" i="31"/>
  <c r="AJ43" i="31"/>
  <c r="AJ51" i="31"/>
  <c r="AJ17" i="31"/>
  <c r="AJ4" i="31"/>
  <c r="AJ47" i="31"/>
  <c r="AJ5" i="31"/>
  <c r="AJ36" i="31"/>
  <c r="BQ28" i="24"/>
  <c r="BQ32" i="24"/>
  <c r="AJ75" i="49"/>
  <c r="AJ85" i="49" s="1"/>
  <c r="AJ92" i="46"/>
  <c r="AJ98" i="46" s="1"/>
  <c r="AJ120" i="46"/>
  <c r="AJ128" i="46" s="1"/>
  <c r="AK61" i="31"/>
  <c r="L4" i="31"/>
  <c r="AE72" i="31"/>
  <c r="AI19" i="31"/>
  <c r="AI20" i="31"/>
  <c r="BP31" i="25"/>
  <c r="AI17" i="31"/>
  <c r="AI72" i="31"/>
  <c r="P54" i="31"/>
  <c r="N42" i="31"/>
  <c r="W63" i="31"/>
  <c r="AI42" i="31"/>
  <c r="BP4" i="25"/>
  <c r="V50" i="31"/>
  <c r="AI54" i="31"/>
  <c r="AI44" i="31"/>
  <c r="AI12" i="31"/>
  <c r="AI51" i="31"/>
  <c r="BP25" i="25"/>
  <c r="AF44" i="31"/>
  <c r="K11" i="31"/>
  <c r="I33" i="31"/>
  <c r="P59" i="31"/>
  <c r="N36" i="31"/>
  <c r="V59" i="31"/>
  <c r="AH23" i="31"/>
  <c r="AI5" i="31"/>
  <c r="AI43" i="31"/>
  <c r="AI60" i="31"/>
  <c r="AI4" i="31"/>
  <c r="BP28" i="25"/>
  <c r="V70" i="49"/>
  <c r="AC70" i="49"/>
  <c r="Y72" i="31"/>
  <c r="AK32" i="31"/>
  <c r="AK70" i="31"/>
  <c r="AK56" i="31"/>
  <c r="AK14" i="31"/>
  <c r="M19" i="31"/>
  <c r="AK53" i="31"/>
  <c r="AK27" i="31"/>
  <c r="AK25" i="31"/>
  <c r="AE38" i="35"/>
  <c r="AI67" i="31"/>
  <c r="AI29" i="31"/>
  <c r="AI63" i="31"/>
  <c r="AI15" i="31"/>
  <c r="AI33" i="31"/>
  <c r="AK18" i="31"/>
  <c r="AK41" i="31"/>
  <c r="AK57" i="31"/>
  <c r="AK10" i="31"/>
  <c r="AK40" i="31"/>
  <c r="AK54" i="31"/>
  <c r="AK21" i="31"/>
  <c r="AK59" i="31"/>
  <c r="BP5" i="25"/>
  <c r="AK35" i="31"/>
  <c r="AK36" i="31"/>
  <c r="N29" i="31"/>
  <c r="V72" i="31"/>
  <c r="Y69" i="31"/>
  <c r="T37" i="31"/>
  <c r="AB58" i="31"/>
  <c r="S32" i="31"/>
  <c r="V69" i="31"/>
  <c r="AB54" i="31"/>
  <c r="AK55" i="31"/>
  <c r="AK12" i="31"/>
  <c r="I21" i="31"/>
  <c r="AK13" i="31"/>
  <c r="BO31" i="19"/>
  <c r="AK63" i="31"/>
  <c r="AK23" i="31"/>
  <c r="AK66" i="31"/>
  <c r="AK34" i="31"/>
  <c r="AK62" i="31"/>
  <c r="AK52" i="31"/>
  <c r="AK16" i="31"/>
  <c r="AH40" i="31"/>
  <c r="AI69" i="31"/>
  <c r="AI65" i="31"/>
  <c r="AI66" i="31"/>
  <c r="AI18" i="31"/>
  <c r="AI6" i="31"/>
  <c r="AK51" i="31"/>
  <c r="AK33" i="31"/>
  <c r="AK42" i="31"/>
  <c r="AK15" i="31"/>
  <c r="AK39" i="31"/>
  <c r="BO7" i="19"/>
  <c r="AK24" i="31"/>
  <c r="V70" i="31"/>
  <c r="S35" i="31"/>
  <c r="S55" i="31"/>
  <c r="O31" i="31"/>
  <c r="V31" i="31"/>
  <c r="AK44" i="31"/>
  <c r="AK37" i="31"/>
  <c r="AK64" i="31"/>
  <c r="AK50" i="31"/>
  <c r="M62" i="31"/>
  <c r="M8" i="31"/>
  <c r="AK28" i="31"/>
  <c r="AK73" i="31"/>
  <c r="AK47" i="31"/>
  <c r="AK46" i="31"/>
  <c r="AK6" i="31"/>
  <c r="S30" i="31"/>
  <c r="N61" i="31"/>
  <c r="Q14" i="31"/>
  <c r="AH66" i="31"/>
  <c r="AI57" i="31"/>
  <c r="AI36" i="31"/>
  <c r="AI41" i="31"/>
  <c r="AI9" i="31"/>
  <c r="AH38" i="35"/>
  <c r="AK48" i="31"/>
  <c r="AK19" i="31"/>
  <c r="AK8" i="31"/>
  <c r="AK5" i="31"/>
  <c r="AK31" i="31"/>
  <c r="AK65" i="31"/>
  <c r="AK71" i="31"/>
  <c r="AK9" i="31"/>
  <c r="M43" i="31"/>
  <c r="N69" i="31"/>
  <c r="V55" i="31"/>
  <c r="S50" i="31"/>
  <c r="V21" i="31"/>
  <c r="AK7" i="31"/>
  <c r="AK43" i="31"/>
  <c r="AK45" i="31"/>
  <c r="AK67" i="31"/>
  <c r="AK4" i="31"/>
  <c r="AK11" i="31"/>
  <c r="AK38" i="31"/>
  <c r="AK58" i="31"/>
  <c r="AK60" i="31"/>
  <c r="S29" i="31"/>
  <c r="P48" i="31"/>
  <c r="V36" i="31"/>
  <c r="AE66" i="31"/>
  <c r="K52" i="31"/>
  <c r="T46" i="31"/>
  <c r="L70" i="49"/>
  <c r="AB45" i="31"/>
  <c r="AH45" i="31"/>
  <c r="AI62" i="31"/>
  <c r="AI28" i="31"/>
  <c r="AI61" i="31"/>
  <c r="AI47" i="31"/>
  <c r="AI32" i="31"/>
  <c r="AI16" i="31"/>
  <c r="AI55" i="31"/>
  <c r="AI56" i="31"/>
  <c r="AI73" i="31"/>
  <c r="O62" i="31"/>
  <c r="T29" i="31"/>
  <c r="T18" i="31"/>
  <c r="AF34" i="31"/>
  <c r="Y25" i="31"/>
  <c r="I49" i="31"/>
  <c r="O22" i="31"/>
  <c r="O66" i="31"/>
  <c r="U36" i="31"/>
  <c r="H24" i="31"/>
  <c r="P26" i="31"/>
  <c r="AB18" i="31"/>
  <c r="I67" i="31"/>
  <c r="AB60" i="31"/>
  <c r="T19" i="31"/>
  <c r="Q61" i="31"/>
  <c r="U63" i="31"/>
  <c r="P19" i="31"/>
  <c r="T57" i="31"/>
  <c r="P51" i="31"/>
  <c r="T68" i="31"/>
  <c r="Q37" i="31"/>
  <c r="Q70" i="49"/>
  <c r="T49" i="31"/>
  <c r="AE58" i="31"/>
  <c r="AB33" i="31"/>
  <c r="AH17" i="31"/>
  <c r="AI50" i="31"/>
  <c r="AI8" i="31"/>
  <c r="AI49" i="31"/>
  <c r="AI34" i="31"/>
  <c r="AI23" i="31"/>
  <c r="AI64" i="31"/>
  <c r="AI7" i="31"/>
  <c r="AI39" i="31"/>
  <c r="AI21" i="31"/>
  <c r="I25" i="31"/>
  <c r="AB44" i="31"/>
  <c r="O5" i="31"/>
  <c r="T7" i="31"/>
  <c r="N49" i="31"/>
  <c r="U51" i="31"/>
  <c r="AB66" i="31"/>
  <c r="P49" i="31"/>
  <c r="O45" i="31"/>
  <c r="T60" i="31"/>
  <c r="Q6" i="31"/>
  <c r="V71" i="31"/>
  <c r="AB61" i="31"/>
  <c r="P69" i="31"/>
  <c r="T21" i="31"/>
  <c r="V68" i="31"/>
  <c r="V49" i="31"/>
  <c r="V46" i="31"/>
  <c r="T41" i="31"/>
  <c r="J12" i="31"/>
  <c r="U59" i="31"/>
  <c r="P45" i="31"/>
  <c r="I66" i="31"/>
  <c r="V64" i="31"/>
  <c r="AB56" i="31"/>
  <c r="Q13" i="31"/>
  <c r="AE19" i="31"/>
  <c r="AH73" i="31"/>
  <c r="AI25" i="31"/>
  <c r="AI38" i="31"/>
  <c r="AI37" i="31"/>
  <c r="AI13" i="31"/>
  <c r="AI10" i="31"/>
  <c r="AI45" i="31"/>
  <c r="AI24" i="31"/>
  <c r="U16" i="31"/>
  <c r="AB7" i="31"/>
  <c r="T6" i="31"/>
  <c r="Y70" i="49"/>
  <c r="U23" i="31"/>
  <c r="U21" i="31"/>
  <c r="AD15" i="31"/>
  <c r="V17" i="31"/>
  <c r="V43" i="31"/>
  <c r="L10" i="31"/>
  <c r="AB26" i="31"/>
  <c r="AB47" i="31"/>
  <c r="W54" i="31"/>
  <c r="P6" i="31"/>
  <c r="O58" i="31"/>
  <c r="L55" i="31"/>
  <c r="J27" i="31"/>
  <c r="O61" i="31"/>
  <c r="AE39" i="31"/>
  <c r="AH11" i="31"/>
  <c r="AI26" i="31"/>
  <c r="AH28" i="31"/>
  <c r="AI30" i="31"/>
  <c r="AI22" i="31"/>
  <c r="AI71" i="31"/>
  <c r="AI53" i="31"/>
  <c r="AI58" i="31"/>
  <c r="AI70" i="31"/>
  <c r="AI35" i="31"/>
  <c r="AI48" i="31"/>
  <c r="AI11" i="31"/>
  <c r="AI14" i="31"/>
  <c r="P42" i="31"/>
  <c r="O30" i="31"/>
  <c r="O36" i="31"/>
  <c r="T24" i="31"/>
  <c r="T43" i="31"/>
  <c r="U22" i="31"/>
  <c r="AB55" i="31"/>
  <c r="J46" i="31"/>
  <c r="P46" i="31"/>
  <c r="O13" i="31"/>
  <c r="V60" i="31"/>
  <c r="U62" i="31"/>
  <c r="U30" i="31"/>
  <c r="T32" i="31"/>
  <c r="V35" i="31"/>
  <c r="T44" i="31"/>
  <c r="V52" i="31"/>
  <c r="U55" i="31"/>
  <c r="K25" i="31"/>
  <c r="J32" i="31"/>
  <c r="K33" i="31"/>
  <c r="AE35" i="31"/>
  <c r="AE28" i="31"/>
  <c r="AE70" i="31"/>
  <c r="AE40" i="31"/>
  <c r="AE44" i="31"/>
  <c r="AE41" i="31"/>
  <c r="AE68" i="31"/>
  <c r="AE18" i="31"/>
  <c r="V14" i="31"/>
  <c r="R61" i="31"/>
  <c r="Q50" i="31"/>
  <c r="Q20" i="31"/>
  <c r="Q29" i="31"/>
  <c r="Q46" i="31"/>
  <c r="R24" i="31"/>
  <c r="R58" i="31"/>
  <c r="R41" i="31"/>
  <c r="R71" i="31"/>
  <c r="R43" i="31"/>
  <c r="R42" i="31"/>
  <c r="Q49" i="31"/>
  <c r="Q15" i="31"/>
  <c r="R25" i="31"/>
  <c r="Q59" i="31"/>
  <c r="AF55" i="31"/>
  <c r="AF73" i="31"/>
  <c r="Y63" i="31"/>
  <c r="X50" i="31"/>
  <c r="X68" i="31"/>
  <c r="X33" i="31"/>
  <c r="Y16" i="31"/>
  <c r="K37" i="31"/>
  <c r="J26" i="31"/>
  <c r="L73" i="31"/>
  <c r="L50" i="31"/>
  <c r="L71" i="31"/>
  <c r="L69" i="31"/>
  <c r="L42" i="31"/>
  <c r="L22" i="31"/>
  <c r="L29" i="31"/>
  <c r="L25" i="31"/>
  <c r="L21" i="31"/>
  <c r="J45" i="31"/>
  <c r="K51" i="31"/>
  <c r="AF41" i="31"/>
  <c r="Y57" i="31"/>
  <c r="AF61" i="31"/>
  <c r="AF72" i="31"/>
  <c r="AF68" i="31"/>
  <c r="Y26" i="31"/>
  <c r="U43" i="31"/>
  <c r="U48" i="31"/>
  <c r="U32" i="31"/>
  <c r="U35" i="31"/>
  <c r="U50" i="31"/>
  <c r="U28" i="31"/>
  <c r="U7" i="31"/>
  <c r="U20" i="31"/>
  <c r="U25" i="31"/>
  <c r="U24" i="31"/>
  <c r="U11" i="31"/>
  <c r="U6" i="31"/>
  <c r="U60" i="31"/>
  <c r="U66" i="31"/>
  <c r="U67" i="31"/>
  <c r="U65" i="31"/>
  <c r="U72" i="31"/>
  <c r="T10" i="31"/>
  <c r="U61" i="31"/>
  <c r="U4" i="31"/>
  <c r="U31" i="31"/>
  <c r="U29" i="31"/>
  <c r="U37" i="31"/>
  <c r="T47" i="31"/>
  <c r="T23" i="31"/>
  <c r="T70" i="31"/>
  <c r="U49" i="31"/>
  <c r="U12" i="31"/>
  <c r="U42" i="31"/>
  <c r="U41" i="31"/>
  <c r="U17" i="31"/>
  <c r="U34" i="31"/>
  <c r="U33" i="31"/>
  <c r="U69" i="31"/>
  <c r="U19" i="31"/>
  <c r="U64" i="31"/>
  <c r="T11" i="31"/>
  <c r="T16" i="31"/>
  <c r="T8" i="31"/>
  <c r="T36" i="31"/>
  <c r="T34" i="31"/>
  <c r="K53" i="31"/>
  <c r="K58" i="31"/>
  <c r="K66" i="31"/>
  <c r="K49" i="31"/>
  <c r="K4" i="31"/>
  <c r="K24" i="31"/>
  <c r="K9" i="31"/>
  <c r="K22" i="31"/>
  <c r="K34" i="31"/>
  <c r="K35" i="31"/>
  <c r="K67" i="31"/>
  <c r="J73" i="31"/>
  <c r="K26" i="31"/>
  <c r="J72" i="31"/>
  <c r="K72" i="31"/>
  <c r="I41" i="31"/>
  <c r="I13" i="31"/>
  <c r="J13" i="31"/>
  <c r="I70" i="31"/>
  <c r="I31" i="31"/>
  <c r="J44" i="31"/>
  <c r="I9" i="31"/>
  <c r="I56" i="31"/>
  <c r="I72" i="31"/>
  <c r="J29" i="31"/>
  <c r="I60" i="31"/>
  <c r="J61" i="31"/>
  <c r="I45" i="31"/>
  <c r="I64" i="31"/>
  <c r="J14" i="31"/>
  <c r="I29" i="31"/>
  <c r="I63" i="31"/>
  <c r="J15" i="31"/>
  <c r="K19" i="31"/>
  <c r="X47" i="31"/>
  <c r="P61" i="31"/>
  <c r="P55" i="31"/>
  <c r="P70" i="31"/>
  <c r="O44" i="31"/>
  <c r="P66" i="31"/>
  <c r="P9" i="31"/>
  <c r="P56" i="31"/>
  <c r="O41" i="31"/>
  <c r="O51" i="31"/>
  <c r="O43" i="31"/>
  <c r="P14" i="31"/>
  <c r="P12" i="31"/>
  <c r="P23" i="31"/>
  <c r="P24" i="31"/>
  <c r="P21" i="31"/>
  <c r="O29" i="31"/>
  <c r="P67" i="31"/>
  <c r="P8" i="31"/>
  <c r="O68" i="31"/>
  <c r="P58" i="31"/>
  <c r="P73" i="31"/>
  <c r="P10" i="31"/>
  <c r="O6" i="31"/>
  <c r="O71" i="31"/>
  <c r="P60" i="31"/>
  <c r="O54" i="31"/>
  <c r="P11" i="31"/>
  <c r="O60" i="31"/>
  <c r="P52" i="31"/>
  <c r="O35" i="31"/>
  <c r="O18" i="31"/>
  <c r="P53" i="31"/>
  <c r="P37" i="31"/>
  <c r="O57" i="31"/>
  <c r="P33" i="31"/>
  <c r="O46" i="31"/>
  <c r="P41" i="31"/>
  <c r="P28" i="31"/>
  <c r="O4" i="31"/>
  <c r="O11" i="31"/>
  <c r="P4" i="31"/>
  <c r="P25" i="31"/>
  <c r="O9" i="31"/>
  <c r="P44" i="31"/>
  <c r="P7" i="31"/>
  <c r="O12" i="31"/>
  <c r="O47" i="31"/>
  <c r="V58" i="31"/>
  <c r="V65" i="31"/>
  <c r="V27" i="31"/>
  <c r="V32" i="31"/>
  <c r="V42" i="31"/>
  <c r="V23" i="31"/>
  <c r="V33" i="31"/>
  <c r="V37" i="31"/>
  <c r="V18" i="31"/>
  <c r="V34" i="31"/>
  <c r="V53" i="31"/>
  <c r="V47" i="31"/>
  <c r="V7" i="31"/>
  <c r="V57" i="31"/>
  <c r="V24" i="31"/>
  <c r="V62" i="31"/>
  <c r="V16" i="31"/>
  <c r="V5" i="31"/>
  <c r="V10" i="31"/>
  <c r="V66" i="31"/>
  <c r="V4" i="31"/>
  <c r="V56" i="31"/>
  <c r="V8" i="31"/>
  <c r="V73" i="31"/>
  <c r="V29" i="31"/>
  <c r="V19" i="31"/>
  <c r="V67" i="31"/>
  <c r="V51" i="31"/>
  <c r="V9" i="31"/>
  <c r="V63" i="31"/>
  <c r="V25" i="31"/>
  <c r="V12" i="31"/>
  <c r="V48" i="31"/>
  <c r="V54" i="31"/>
  <c r="V11" i="31"/>
  <c r="V44" i="31"/>
  <c r="V45" i="31"/>
  <c r="V26" i="31"/>
  <c r="V6" i="31"/>
  <c r="V15" i="31"/>
  <c r="V61" i="31"/>
  <c r="V22" i="31"/>
  <c r="V13" i="31"/>
  <c r="V20" i="31"/>
  <c r="V30" i="31"/>
  <c r="T9" i="31"/>
  <c r="AB70" i="49"/>
  <c r="AB69" i="31"/>
  <c r="S60" i="31"/>
  <c r="AB43" i="31"/>
  <c r="W70" i="49"/>
  <c r="AB46" i="31"/>
  <c r="S41" i="31"/>
  <c r="T17" i="31"/>
  <c r="T27" i="31"/>
  <c r="AF13" i="31"/>
  <c r="AB4" i="31"/>
  <c r="T65" i="31"/>
  <c r="T33" i="31"/>
  <c r="AB62" i="31"/>
  <c r="AB41" i="31"/>
  <c r="T70" i="49"/>
  <c r="AF52" i="31"/>
  <c r="T59" i="31"/>
  <c r="AF48" i="31"/>
  <c r="AB50" i="31"/>
  <c r="S33" i="31"/>
  <c r="W21" i="31"/>
  <c r="M71" i="31"/>
  <c r="S46" i="31"/>
  <c r="S59" i="31"/>
  <c r="T62" i="31"/>
  <c r="N34" i="31"/>
  <c r="AB72" i="31"/>
  <c r="S9" i="31"/>
  <c r="T51" i="31"/>
  <c r="T73" i="31"/>
  <c r="T72" i="31"/>
  <c r="AA70" i="49"/>
  <c r="T66" i="31"/>
  <c r="AB13" i="31"/>
  <c r="N28" i="31"/>
  <c r="AF29" i="31"/>
  <c r="T50" i="31"/>
  <c r="AF11" i="31"/>
  <c r="T56" i="31"/>
  <c r="N4" i="31"/>
  <c r="AB53" i="31"/>
  <c r="AB71" i="31"/>
  <c r="S42" i="31"/>
  <c r="M73" i="31"/>
  <c r="T15" i="31"/>
  <c r="AB57" i="31"/>
  <c r="S10" i="31"/>
  <c r="S54" i="31"/>
  <c r="T28" i="31"/>
  <c r="T25" i="31"/>
  <c r="AB68" i="31"/>
  <c r="S13" i="31"/>
  <c r="M29" i="31"/>
  <c r="T71" i="31"/>
  <c r="T13" i="31"/>
  <c r="T54" i="31"/>
  <c r="N70" i="49"/>
  <c r="T69" i="31"/>
  <c r="S63" i="31"/>
  <c r="T67" i="31"/>
  <c r="S25" i="31"/>
  <c r="T14" i="31"/>
  <c r="T20" i="31"/>
  <c r="I35" i="31"/>
  <c r="AB36" i="31"/>
  <c r="AF42" i="31"/>
  <c r="AF54" i="31"/>
  <c r="AF31" i="31"/>
  <c r="S69" i="31"/>
  <c r="T52" i="31"/>
  <c r="AF50" i="31"/>
  <c r="S21" i="31"/>
  <c r="T63" i="31"/>
  <c r="S23" i="31"/>
  <c r="T42" i="31"/>
  <c r="T53" i="31"/>
  <c r="T64" i="31"/>
  <c r="S52" i="31"/>
  <c r="T48" i="31"/>
  <c r="T58" i="31"/>
  <c r="T5" i="31"/>
  <c r="S28" i="31"/>
  <c r="AA34" i="31"/>
  <c r="BE7" i="19"/>
  <c r="AA59" i="31"/>
  <c r="Y39" i="43"/>
  <c r="Z38" i="35"/>
  <c r="AD74" i="31"/>
  <c r="AD44" i="31"/>
  <c r="AD72" i="31"/>
  <c r="AD61" i="31"/>
  <c r="AD60" i="31"/>
  <c r="AD50" i="31"/>
  <c r="AD9" i="31"/>
  <c r="AD38" i="31"/>
  <c r="AD69" i="31"/>
  <c r="AD26" i="31"/>
  <c r="AD47" i="31"/>
  <c r="AD11" i="31"/>
  <c r="AD10" i="31"/>
  <c r="AD31" i="31"/>
  <c r="AD54" i="31"/>
  <c r="AD35" i="31"/>
  <c r="AD29" i="31"/>
  <c r="AD39" i="31"/>
  <c r="AD36" i="31"/>
  <c r="AD17" i="31"/>
  <c r="AD22" i="31"/>
  <c r="AD20" i="31"/>
  <c r="AD23" i="31"/>
  <c r="AD8" i="31"/>
  <c r="AD56" i="31"/>
  <c r="AD19" i="31"/>
  <c r="AD58" i="31"/>
  <c r="AD46" i="31"/>
  <c r="AD43" i="31"/>
  <c r="AD5" i="31"/>
  <c r="AD59" i="31"/>
  <c r="D38" i="35"/>
  <c r="C39" i="43"/>
  <c r="H74" i="31"/>
  <c r="H15" i="31"/>
  <c r="H46" i="30"/>
  <c r="H32" i="31"/>
  <c r="H52" i="31"/>
  <c r="H60" i="31"/>
  <c r="H48" i="30"/>
  <c r="H68" i="31"/>
  <c r="H20" i="31"/>
  <c r="H43" i="31"/>
  <c r="H64" i="30"/>
  <c r="H45" i="30"/>
  <c r="H6" i="31"/>
  <c r="H61" i="30"/>
  <c r="H46" i="31"/>
  <c r="H30" i="31"/>
  <c r="H36" i="31"/>
  <c r="H45" i="31"/>
  <c r="H33" i="31"/>
  <c r="H61" i="31"/>
  <c r="H51" i="30"/>
  <c r="H9" i="31"/>
  <c r="H11" i="31"/>
  <c r="H34" i="31"/>
  <c r="H47" i="30"/>
  <c r="H62" i="30"/>
  <c r="H35" i="31"/>
  <c r="H58" i="30"/>
  <c r="H7" i="31"/>
  <c r="H70" i="31"/>
  <c r="H54" i="31"/>
  <c r="H71" i="31"/>
  <c r="H44" i="31"/>
  <c r="H72" i="30"/>
  <c r="H63" i="30"/>
  <c r="H42" i="30"/>
  <c r="H47" i="31"/>
  <c r="H58" i="31"/>
  <c r="H69" i="30"/>
  <c r="H70" i="30"/>
  <c r="H73" i="31"/>
  <c r="H54" i="30"/>
  <c r="H71" i="30"/>
  <c r="H44" i="30"/>
  <c r="H72" i="31"/>
  <c r="H16" i="31"/>
  <c r="H56" i="30"/>
  <c r="H29" i="31"/>
  <c r="AA26" i="31"/>
  <c r="Z37" i="31"/>
  <c r="Z33" i="31"/>
  <c r="AD38" i="35"/>
  <c r="AC39" i="43"/>
  <c r="BI74" i="19"/>
  <c r="AD51" i="31"/>
  <c r="AG14" i="31"/>
  <c r="AG20" i="31"/>
  <c r="S39" i="43"/>
  <c r="T38" i="35"/>
  <c r="X74" i="31"/>
  <c r="X55" i="31"/>
  <c r="X41" i="31"/>
  <c r="W19" i="31"/>
  <c r="W29" i="31"/>
  <c r="W67" i="31"/>
  <c r="W31" i="31"/>
  <c r="X17" i="31"/>
  <c r="X67" i="31"/>
  <c r="W37" i="31"/>
  <c r="W68" i="31"/>
  <c r="X21" i="31"/>
  <c r="X35" i="31"/>
  <c r="W18" i="31"/>
  <c r="X22" i="31"/>
  <c r="W45" i="31"/>
  <c r="W57" i="31"/>
  <c r="W72" i="31"/>
  <c r="W46" i="31"/>
  <c r="W59" i="31"/>
  <c r="X34" i="31"/>
  <c r="X59" i="31"/>
  <c r="X46" i="31"/>
  <c r="X18" i="31"/>
  <c r="W62" i="31"/>
  <c r="X28" i="31"/>
  <c r="X45" i="31"/>
  <c r="X29" i="31"/>
  <c r="X7" i="31"/>
  <c r="W24" i="31"/>
  <c r="W70" i="31"/>
  <c r="X4" i="31"/>
  <c r="W48" i="31"/>
  <c r="W52" i="31"/>
  <c r="W53" i="31"/>
  <c r="X54" i="31"/>
  <c r="X24" i="31"/>
  <c r="W44" i="31"/>
  <c r="W61" i="31"/>
  <c r="W30" i="31"/>
  <c r="W58" i="31"/>
  <c r="X44" i="31"/>
  <c r="W32" i="31"/>
  <c r="X69" i="31"/>
  <c r="W27" i="31"/>
  <c r="X15" i="31"/>
  <c r="W14" i="31"/>
  <c r="X60" i="31"/>
  <c r="X43" i="31"/>
  <c r="X26" i="31"/>
  <c r="W11" i="31"/>
  <c r="W49" i="31"/>
  <c r="D120" i="49"/>
  <c r="D128" i="49" s="1"/>
  <c r="AD41" i="31"/>
  <c r="H31" i="31"/>
  <c r="AA13" i="31"/>
  <c r="Z52" i="31"/>
  <c r="AH54" i="31"/>
  <c r="AH41" i="31"/>
  <c r="AH70" i="31"/>
  <c r="AH24" i="31"/>
  <c r="AH59" i="31"/>
  <c r="AH5" i="31"/>
  <c r="AH60" i="31"/>
  <c r="AH56" i="31"/>
  <c r="X27" i="31"/>
  <c r="H49" i="31"/>
  <c r="AA16" i="31"/>
  <c r="Z50" i="31"/>
  <c r="I39" i="43"/>
  <c r="J38" i="35"/>
  <c r="N74" i="31"/>
  <c r="N64" i="31"/>
  <c r="N31" i="31"/>
  <c r="N8" i="31"/>
  <c r="N37" i="31"/>
  <c r="N7" i="31"/>
  <c r="N16" i="31"/>
  <c r="N43" i="31"/>
  <c r="N65" i="31"/>
  <c r="N32" i="31"/>
  <c r="N33" i="31"/>
  <c r="N72" i="31"/>
  <c r="N52" i="31"/>
  <c r="N12" i="31"/>
  <c r="N59" i="31"/>
  <c r="N55" i="31"/>
  <c r="N54" i="31"/>
  <c r="N11" i="31"/>
  <c r="N13" i="31"/>
  <c r="N67" i="31"/>
  <c r="N41" i="31"/>
  <c r="N58" i="31"/>
  <c r="N21" i="31"/>
  <c r="N48" i="31"/>
  <c r="N56" i="31"/>
  <c r="N44" i="31"/>
  <c r="N35" i="31"/>
  <c r="N17" i="31"/>
  <c r="N14" i="31"/>
  <c r="N71" i="31"/>
  <c r="N25" i="31"/>
  <c r="AD25" i="31"/>
  <c r="O120" i="49"/>
  <c r="AE24" i="31"/>
  <c r="M20" i="31"/>
  <c r="M70" i="31"/>
  <c r="U39" i="43"/>
  <c r="V38" i="35"/>
  <c r="Z74" i="31"/>
  <c r="Z46" i="31"/>
  <c r="Z7" i="31"/>
  <c r="Z16" i="31"/>
  <c r="Z20" i="31"/>
  <c r="Z28" i="31"/>
  <c r="Z43" i="31"/>
  <c r="Z13" i="31"/>
  <c r="Z26" i="31"/>
  <c r="Z66" i="31"/>
  <c r="Z27" i="31"/>
  <c r="Z59" i="31"/>
  <c r="Z30" i="31"/>
  <c r="Z36" i="31"/>
  <c r="Z14" i="31"/>
  <c r="Z22" i="31"/>
  <c r="Z54" i="31"/>
  <c r="Z44" i="31"/>
  <c r="Z11" i="31"/>
  <c r="Z9" i="31"/>
  <c r="Z60" i="31"/>
  <c r="Z15" i="31"/>
  <c r="Z5" i="31"/>
  <c r="Z42" i="31"/>
  <c r="Z67" i="31"/>
  <c r="Z61" i="31"/>
  <c r="Z12" i="31"/>
  <c r="Z29" i="31"/>
  <c r="Z21" i="31"/>
  <c r="N70" i="31"/>
  <c r="N10" i="31"/>
  <c r="L56" i="31"/>
  <c r="L31" i="31"/>
  <c r="Y4" i="31"/>
  <c r="AD34" i="31"/>
  <c r="AD37" i="31"/>
  <c r="W15" i="31"/>
  <c r="W16" i="31"/>
  <c r="M26" i="31"/>
  <c r="M33" i="31"/>
  <c r="X5" i="31"/>
  <c r="H64" i="31"/>
  <c r="AA6" i="31"/>
  <c r="AA31" i="31"/>
  <c r="N5" i="31"/>
  <c r="L11" i="31"/>
  <c r="L59" i="31"/>
  <c r="W22" i="31"/>
  <c r="AE56" i="31"/>
  <c r="X19" i="31"/>
  <c r="H59" i="31"/>
  <c r="M58" i="31"/>
  <c r="M55" i="31"/>
  <c r="H68" i="30"/>
  <c r="AA18" i="31"/>
  <c r="AA47" i="31"/>
  <c r="Z6" i="31"/>
  <c r="R10" i="31"/>
  <c r="Z35" i="31"/>
  <c r="N15" i="31"/>
  <c r="R13" i="31"/>
  <c r="Y27" i="31"/>
  <c r="BE61" i="19"/>
  <c r="AG34" i="31"/>
  <c r="AG29" i="31"/>
  <c r="M14" i="31"/>
  <c r="X62" i="31"/>
  <c r="H27" i="31"/>
  <c r="J70" i="49"/>
  <c r="R52" i="31"/>
  <c r="AG49" i="31"/>
  <c r="M56" i="31"/>
  <c r="AB120" i="49"/>
  <c r="Y53" i="31"/>
  <c r="Q72" i="31"/>
  <c r="H51" i="31"/>
  <c r="Q24" i="31"/>
  <c r="R72" i="31"/>
  <c r="AD49" i="31"/>
  <c r="W34" i="31"/>
  <c r="M69" i="31"/>
  <c r="AA49" i="31"/>
  <c r="Z63" i="31"/>
  <c r="Q25" i="31"/>
  <c r="N47" i="31"/>
  <c r="L23" i="31"/>
  <c r="AE29" i="31"/>
  <c r="BJ74" i="19"/>
  <c r="AH39" i="31"/>
  <c r="AH13" i="31"/>
  <c r="AH6" i="31"/>
  <c r="AH29" i="31"/>
  <c r="AH71" i="31"/>
  <c r="AH33" i="31"/>
  <c r="AH15" i="31"/>
  <c r="AH47" i="31"/>
  <c r="AH30" i="31"/>
  <c r="BO15" i="19"/>
  <c r="M17" i="31"/>
  <c r="X52" i="31"/>
  <c r="X39" i="43"/>
  <c r="BD74" i="19"/>
  <c r="Y38" i="35"/>
  <c r="H49" i="30"/>
  <c r="AA32" i="31"/>
  <c r="K6" i="31"/>
  <c r="Z69" i="31"/>
  <c r="Z57" i="31"/>
  <c r="Q73" i="31"/>
  <c r="R9" i="31"/>
  <c r="L51" i="31"/>
  <c r="L65" i="31"/>
  <c r="Y64" i="31"/>
  <c r="Z120" i="49"/>
  <c r="AB49" i="31"/>
  <c r="J4" i="31"/>
  <c r="W71" i="31"/>
  <c r="W33" i="31"/>
  <c r="M30" i="31"/>
  <c r="I58" i="31"/>
  <c r="X9" i="31"/>
  <c r="AA55" i="31"/>
  <c r="F39" i="43"/>
  <c r="G38" i="35"/>
  <c r="K74" i="31"/>
  <c r="K15" i="31"/>
  <c r="K31" i="31"/>
  <c r="K16" i="31"/>
  <c r="K20" i="31"/>
  <c r="K71" i="31"/>
  <c r="K30" i="31"/>
  <c r="K54" i="31"/>
  <c r="K44" i="31"/>
  <c r="K70" i="31"/>
  <c r="K50" i="31"/>
  <c r="K45" i="31"/>
  <c r="K48" i="31"/>
  <c r="K42" i="31"/>
  <c r="K47" i="31"/>
  <c r="K5" i="31"/>
  <c r="K64" i="31"/>
  <c r="K13" i="31"/>
  <c r="K12" i="31"/>
  <c r="K23" i="31"/>
  <c r="K28" i="31"/>
  <c r="K36" i="31"/>
  <c r="K21" i="31"/>
  <c r="K29" i="31"/>
  <c r="Z65" i="31"/>
  <c r="Q70" i="31"/>
  <c r="AD120" i="49"/>
  <c r="AF46" i="31"/>
  <c r="R53" i="31"/>
  <c r="R62" i="31"/>
  <c r="L47" i="31"/>
  <c r="H70" i="49"/>
  <c r="Y20" i="31"/>
  <c r="Y73" i="31"/>
  <c r="T39" i="43"/>
  <c r="U38" i="35"/>
  <c r="Y74" i="31"/>
  <c r="Y65" i="31"/>
  <c r="Y13" i="31"/>
  <c r="Y8" i="31"/>
  <c r="Y44" i="31"/>
  <c r="Y37" i="31"/>
  <c r="Y49" i="31"/>
  <c r="Y12" i="31"/>
  <c r="Y41" i="31"/>
  <c r="Y68" i="31"/>
  <c r="Y29" i="31"/>
  <c r="Y24" i="31"/>
  <c r="Y18" i="31"/>
  <c r="Y23" i="31"/>
  <c r="Y11" i="31"/>
  <c r="Y62" i="31"/>
  <c r="Y59" i="31"/>
  <c r="Y55" i="31"/>
  <c r="Y45" i="31"/>
  <c r="Y9" i="31"/>
  <c r="Y32" i="31"/>
  <c r="Y15" i="31"/>
  <c r="Y6" i="31"/>
  <c r="Y60" i="31"/>
  <c r="Y42" i="31"/>
  <c r="Y7" i="31"/>
  <c r="Y19" i="31"/>
  <c r="Y52" i="31"/>
  <c r="Y36" i="31"/>
  <c r="Y17" i="31"/>
  <c r="Y10" i="31"/>
  <c r="Y66" i="31"/>
  <c r="Y67" i="31"/>
  <c r="AD14" i="31"/>
  <c r="AB48" i="31"/>
  <c r="AB51" i="31"/>
  <c r="J7" i="31"/>
  <c r="AE9" i="31"/>
  <c r="AE10" i="31"/>
  <c r="M9" i="31"/>
  <c r="I16" i="31"/>
  <c r="H13" i="31"/>
  <c r="K70" i="49"/>
  <c r="Q43" i="31"/>
  <c r="Q19" i="31"/>
  <c r="L62" i="31"/>
  <c r="J50" i="31"/>
  <c r="AE4" i="31"/>
  <c r="I28" i="31"/>
  <c r="H59" i="30"/>
  <c r="AA69" i="31"/>
  <c r="O15" i="31"/>
  <c r="M57" i="31"/>
  <c r="X20" i="31"/>
  <c r="X32" i="31"/>
  <c r="H10" i="31"/>
  <c r="H66" i="31"/>
  <c r="K46" i="31"/>
  <c r="K7" i="31"/>
  <c r="Q41" i="31"/>
  <c r="R73" i="31"/>
  <c r="L27" i="31"/>
  <c r="Y51" i="31"/>
  <c r="AD67" i="31"/>
  <c r="K65" i="31"/>
  <c r="AF69" i="31"/>
  <c r="Z70" i="49"/>
  <c r="K61" i="31"/>
  <c r="N68" i="31"/>
  <c r="R63" i="31"/>
  <c r="L6" i="31"/>
  <c r="AD62" i="31"/>
  <c r="S71" i="31"/>
  <c r="AE8" i="31"/>
  <c r="J16" i="31"/>
  <c r="P13" i="31"/>
  <c r="P32" i="31"/>
  <c r="H69" i="31"/>
  <c r="P17" i="31"/>
  <c r="Y120" i="49"/>
  <c r="H25" i="31"/>
  <c r="O52" i="31"/>
  <c r="I8" i="31"/>
  <c r="O70" i="31"/>
  <c r="S20" i="31"/>
  <c r="S62" i="31"/>
  <c r="M52" i="31"/>
  <c r="P5" i="31"/>
  <c r="X10" i="31"/>
  <c r="H62" i="31"/>
  <c r="AA5" i="31"/>
  <c r="Z41" i="31"/>
  <c r="AG43" i="31"/>
  <c r="R14" i="31"/>
  <c r="W65" i="31"/>
  <c r="Z47" i="31"/>
  <c r="AA48" i="31"/>
  <c r="AH8" i="31"/>
  <c r="AH12" i="31"/>
  <c r="AH51" i="31"/>
  <c r="AI70" i="49"/>
  <c r="M45" i="31"/>
  <c r="M28" i="31"/>
  <c r="X36" i="31"/>
  <c r="H19" i="31"/>
  <c r="H53" i="30"/>
  <c r="AA57" i="31"/>
  <c r="AA27" i="31"/>
  <c r="Z31" i="31"/>
  <c r="Q45" i="31"/>
  <c r="N66" i="31"/>
  <c r="N57" i="31"/>
  <c r="N30" i="31"/>
  <c r="AF53" i="31"/>
  <c r="AF71" i="31"/>
  <c r="R29" i="31"/>
  <c r="R54" i="31"/>
  <c r="L13" i="31"/>
  <c r="L37" i="31"/>
  <c r="Y48" i="31"/>
  <c r="Y50" i="31"/>
  <c r="AD16" i="31"/>
  <c r="BE30" i="19"/>
  <c r="AB5" i="31"/>
  <c r="AB29" i="31"/>
  <c r="E39" i="43"/>
  <c r="F38" i="35"/>
  <c r="J74" i="31"/>
  <c r="J58" i="31"/>
  <c r="J22" i="31"/>
  <c r="J63" i="31"/>
  <c r="J55" i="31"/>
  <c r="I62" i="31"/>
  <c r="J65" i="31"/>
  <c r="J68" i="31"/>
  <c r="J59" i="31"/>
  <c r="I26" i="31"/>
  <c r="I44" i="31"/>
  <c r="J69" i="31"/>
  <c r="I59" i="31"/>
  <c r="J47" i="31"/>
  <c r="J23" i="31"/>
  <c r="J20" i="31"/>
  <c r="J24" i="31"/>
  <c r="I4" i="31"/>
  <c r="I68" i="31"/>
  <c r="I55" i="31"/>
  <c r="J19" i="31"/>
  <c r="I54" i="31"/>
  <c r="J33" i="31"/>
  <c r="J64" i="31"/>
  <c r="J28" i="31"/>
  <c r="I53" i="31"/>
  <c r="I7" i="31"/>
  <c r="J34" i="31"/>
  <c r="J54" i="31"/>
  <c r="J41" i="31"/>
  <c r="I46" i="31"/>
  <c r="J6" i="31"/>
  <c r="J57" i="31"/>
  <c r="J10" i="31"/>
  <c r="I32" i="31"/>
  <c r="J35" i="31"/>
  <c r="J37" i="31"/>
  <c r="I18" i="31"/>
  <c r="I6" i="31"/>
  <c r="I30" i="31"/>
  <c r="I20" i="31"/>
  <c r="J17" i="31"/>
  <c r="J31" i="31"/>
  <c r="J9" i="31"/>
  <c r="J11" i="31"/>
  <c r="J66" i="31"/>
  <c r="J60" i="31"/>
  <c r="J36" i="31"/>
  <c r="J21" i="31"/>
  <c r="J18" i="31"/>
  <c r="J8" i="31"/>
  <c r="I24" i="31"/>
  <c r="I73" i="31"/>
  <c r="I19" i="31"/>
  <c r="I23" i="31"/>
  <c r="I15" i="31"/>
  <c r="I65" i="31"/>
  <c r="J49" i="31"/>
  <c r="AE5" i="31"/>
  <c r="I120" i="49"/>
  <c r="M13" i="31"/>
  <c r="X8" i="31"/>
  <c r="H8" i="31"/>
  <c r="H37" i="31"/>
  <c r="AA14" i="31"/>
  <c r="AA21" i="31"/>
  <c r="AA46" i="31"/>
  <c r="K63" i="31"/>
  <c r="K62" i="31"/>
  <c r="Z18" i="31"/>
  <c r="Z73" i="31"/>
  <c r="Z25" i="31"/>
  <c r="Q55" i="31"/>
  <c r="N18" i="31"/>
  <c r="R15" i="31"/>
  <c r="L8" i="31"/>
  <c r="Y43" i="31"/>
  <c r="W23" i="31"/>
  <c r="AE51" i="31"/>
  <c r="M54" i="31"/>
  <c r="E120" i="49"/>
  <c r="X12" i="31"/>
  <c r="K43" i="31"/>
  <c r="Q47" i="31"/>
  <c r="N60" i="31"/>
  <c r="Y56" i="31"/>
  <c r="BE15" i="19"/>
  <c r="AD48" i="31"/>
  <c r="AD24" i="31"/>
  <c r="AB64" i="31"/>
  <c r="I14" i="31"/>
  <c r="X48" i="31"/>
  <c r="BE45" i="19"/>
  <c r="H63" i="31"/>
  <c r="H50" i="30"/>
  <c r="K8" i="31"/>
  <c r="M4" i="31"/>
  <c r="M10" i="31"/>
  <c r="I47" i="31"/>
  <c r="X71" i="31"/>
  <c r="H66" i="30"/>
  <c r="K60" i="31"/>
  <c r="Z68" i="31"/>
  <c r="Q68" i="31"/>
  <c r="Z53" i="31"/>
  <c r="N62" i="31"/>
  <c r="I22" i="31"/>
  <c r="X30" i="31"/>
  <c r="K32" i="31"/>
  <c r="AD53" i="31"/>
  <c r="I34" i="31"/>
  <c r="K59" i="31"/>
  <c r="AD33" i="31"/>
  <c r="AE52" i="31"/>
  <c r="S70" i="49"/>
  <c r="J48" i="31"/>
  <c r="AE59" i="31"/>
  <c r="Q51" i="31"/>
  <c r="J70" i="31"/>
  <c r="X37" i="31"/>
  <c r="R32" i="31"/>
  <c r="AE67" i="31"/>
  <c r="R11" i="31"/>
  <c r="AD70" i="31"/>
  <c r="J51" i="31"/>
  <c r="W20" i="31"/>
  <c r="M25" i="31"/>
  <c r="G120" i="49"/>
  <c r="Y28" i="31"/>
  <c r="J5" i="31"/>
  <c r="W6" i="31"/>
  <c r="M44" i="31"/>
  <c r="X63" i="31"/>
  <c r="X58" i="31"/>
  <c r="AA11" i="31"/>
  <c r="AA4" i="31"/>
  <c r="K120" i="49"/>
  <c r="Z48" i="31"/>
  <c r="Z62" i="31"/>
  <c r="Q62" i="31"/>
  <c r="J120" i="49"/>
  <c r="R6" i="31"/>
  <c r="Y71" i="31"/>
  <c r="AD65" i="31"/>
  <c r="W60" i="31"/>
  <c r="AE61" i="31"/>
  <c r="M35" i="31"/>
  <c r="AB39" i="43"/>
  <c r="BH74" i="19"/>
  <c r="AC38" i="35"/>
  <c r="AG27" i="31"/>
  <c r="AG15" i="31"/>
  <c r="AG25" i="31"/>
  <c r="AG35" i="31"/>
  <c r="AG23" i="31"/>
  <c r="AG69" i="31"/>
  <c r="AG42" i="31"/>
  <c r="AG10" i="31"/>
  <c r="AG48" i="31"/>
  <c r="AG32" i="31"/>
  <c r="AG66" i="31"/>
  <c r="AG50" i="31"/>
  <c r="AG22" i="31"/>
  <c r="AG62" i="31"/>
  <c r="AG38" i="31"/>
  <c r="AG30" i="31"/>
  <c r="AG18" i="31"/>
  <c r="AG59" i="31"/>
  <c r="AG57" i="31"/>
  <c r="AG65" i="31"/>
  <c r="AG11" i="31"/>
  <c r="AG74" i="31"/>
  <c r="AG39" i="31"/>
  <c r="AG47" i="31"/>
  <c r="AG6" i="31"/>
  <c r="AG5" i="31"/>
  <c r="AG53" i="31"/>
  <c r="AG16" i="31"/>
  <c r="AG37" i="31"/>
  <c r="AG70" i="31"/>
  <c r="AG26" i="31"/>
  <c r="AG67" i="31"/>
  <c r="AG58" i="31"/>
  <c r="AG8" i="31"/>
  <c r="AG33" i="31"/>
  <c r="AG24" i="31"/>
  <c r="AG56" i="31"/>
  <c r="AF36" i="31"/>
  <c r="AF59" i="31"/>
  <c r="AF28" i="31"/>
  <c r="AF20" i="31"/>
  <c r="AG21" i="31"/>
  <c r="AF63" i="31"/>
  <c r="AF9" i="31"/>
  <c r="AF37" i="31"/>
  <c r="AG31" i="31"/>
  <c r="AG19" i="31"/>
  <c r="AG54" i="31"/>
  <c r="AF8" i="31"/>
  <c r="AF43" i="31"/>
  <c r="AF5" i="31"/>
  <c r="AG63" i="31"/>
  <c r="AF6" i="31"/>
  <c r="AF60" i="31"/>
  <c r="AF21" i="31"/>
  <c r="AF10" i="31"/>
  <c r="AG17" i="31"/>
  <c r="AG52" i="31"/>
  <c r="AG51" i="31"/>
  <c r="AG44" i="31"/>
  <c r="AG61" i="31"/>
  <c r="AF4" i="31"/>
  <c r="AF51" i="31"/>
  <c r="AF67" i="31"/>
  <c r="AF35" i="31"/>
  <c r="AG40" i="31"/>
  <c r="AG7" i="31"/>
  <c r="AG73" i="31"/>
  <c r="AF7" i="31"/>
  <c r="AF16" i="31"/>
  <c r="AF12" i="31"/>
  <c r="AG72" i="31"/>
  <c r="AF33" i="31"/>
  <c r="AF45" i="31"/>
  <c r="AF40" i="31"/>
  <c r="AG60" i="31"/>
  <c r="AG28" i="31"/>
  <c r="AG4" i="31"/>
  <c r="AF47" i="31"/>
  <c r="AF19" i="31"/>
  <c r="X72" i="31"/>
  <c r="X51" i="31"/>
  <c r="H67" i="30"/>
  <c r="H14" i="31"/>
  <c r="AA56" i="31"/>
  <c r="Z24" i="31"/>
  <c r="Z58" i="31"/>
  <c r="N63" i="31"/>
  <c r="N24" i="31"/>
  <c r="R12" i="31"/>
  <c r="L16" i="31"/>
  <c r="G39" i="43"/>
  <c r="H38" i="35"/>
  <c r="L74" i="31"/>
  <c r="L15" i="31"/>
  <c r="L41" i="31"/>
  <c r="L44" i="31"/>
  <c r="L36" i="31"/>
  <c r="L34" i="31"/>
  <c r="L28" i="31"/>
  <c r="L58" i="31"/>
  <c r="L49" i="31"/>
  <c r="L14" i="31"/>
  <c r="L32" i="31"/>
  <c r="L54" i="31"/>
  <c r="L66" i="31"/>
  <c r="L48" i="31"/>
  <c r="L60" i="31"/>
  <c r="L57" i="31"/>
  <c r="L72" i="31"/>
  <c r="L30" i="31"/>
  <c r="L7" i="31"/>
  <c r="L70" i="31"/>
  <c r="L35" i="31"/>
  <c r="L61" i="31"/>
  <c r="L33" i="31"/>
  <c r="L9" i="31"/>
  <c r="L12" i="31"/>
  <c r="L19" i="31"/>
  <c r="L67" i="31"/>
  <c r="Y58" i="31"/>
  <c r="AD57" i="31"/>
  <c r="AD42" i="31"/>
  <c r="W55" i="31"/>
  <c r="W41" i="31"/>
  <c r="AE65" i="31"/>
  <c r="M36" i="31"/>
  <c r="X25" i="31"/>
  <c r="H17" i="31"/>
  <c r="Z10" i="31"/>
  <c r="N27" i="31"/>
  <c r="Y5" i="31"/>
  <c r="Y47" i="31"/>
  <c r="AD66" i="31"/>
  <c r="AD73" i="31"/>
  <c r="BE24" i="19"/>
  <c r="AB6" i="31"/>
  <c r="W42" i="31"/>
  <c r="AE50" i="31"/>
  <c r="AE6" i="31"/>
  <c r="I69" i="31"/>
  <c r="H43" i="30"/>
  <c r="AG13" i="31"/>
  <c r="H21" i="31"/>
  <c r="H57" i="31"/>
  <c r="H73" i="30"/>
  <c r="K57" i="31"/>
  <c r="Q12" i="31"/>
  <c r="V120" i="49"/>
  <c r="AG55" i="31"/>
  <c r="AF65" i="31"/>
  <c r="AD71" i="31"/>
  <c r="I5" i="31"/>
  <c r="H52" i="30"/>
  <c r="N20" i="31"/>
  <c r="R45" i="31"/>
  <c r="AB65" i="31"/>
  <c r="J67" i="31"/>
  <c r="AG64" i="31"/>
  <c r="AA23" i="31"/>
  <c r="Y22" i="31"/>
  <c r="W39" i="43"/>
  <c r="BC74" i="19"/>
  <c r="X38" i="35"/>
  <c r="AB74" i="31"/>
  <c r="AB12" i="31"/>
  <c r="AB35" i="31"/>
  <c r="AB11" i="31"/>
  <c r="AB52" i="31"/>
  <c r="AB8" i="31"/>
  <c r="AB42" i="31"/>
  <c r="AB24" i="31"/>
  <c r="AB20" i="31"/>
  <c r="AB14" i="31"/>
  <c r="AB16" i="31"/>
  <c r="AB22" i="31"/>
  <c r="AB37" i="31"/>
  <c r="AB73" i="31"/>
  <c r="AB15" i="31"/>
  <c r="AB63" i="31"/>
  <c r="AB19" i="31"/>
  <c r="AB23" i="31"/>
  <c r="AB28" i="31"/>
  <c r="AB31" i="31"/>
  <c r="AB30" i="31"/>
  <c r="AB21" i="31"/>
  <c r="AB34" i="31"/>
  <c r="AB32" i="31"/>
  <c r="AB70" i="31"/>
  <c r="AB25" i="31"/>
  <c r="W9" i="31"/>
  <c r="H12" i="31"/>
  <c r="R22" i="31"/>
  <c r="N39" i="43"/>
  <c r="O38" i="35"/>
  <c r="S74" i="31"/>
  <c r="S66" i="31"/>
  <c r="S14" i="31"/>
  <c r="S16" i="31"/>
  <c r="S34" i="31"/>
  <c r="S4" i="31"/>
  <c r="S26" i="31"/>
  <c r="S64" i="31"/>
  <c r="S73" i="31"/>
  <c r="S5" i="31"/>
  <c r="S37" i="31"/>
  <c r="S53" i="31"/>
  <c r="S18" i="31"/>
  <c r="S17" i="31"/>
  <c r="S70" i="31"/>
  <c r="S15" i="31"/>
  <c r="S24" i="31"/>
  <c r="S43" i="31"/>
  <c r="S51" i="31"/>
  <c r="S68" i="31"/>
  <c r="S49" i="31"/>
  <c r="S11" i="31"/>
  <c r="S58" i="31"/>
  <c r="S36" i="31"/>
  <c r="S47" i="31"/>
  <c r="S48" i="31"/>
  <c r="S8" i="31"/>
  <c r="S6" i="31"/>
  <c r="S57" i="31"/>
  <c r="S19" i="31"/>
  <c r="S61" i="31"/>
  <c r="S45" i="31"/>
  <c r="S44" i="31"/>
  <c r="S56" i="31"/>
  <c r="S65" i="31"/>
  <c r="S67" i="31"/>
  <c r="I10" i="31"/>
  <c r="K69" i="31"/>
  <c r="M23" i="31"/>
  <c r="J42" i="31"/>
  <c r="AE48" i="31"/>
  <c r="L43" i="31"/>
  <c r="AD21" i="31"/>
  <c r="AB17" i="31"/>
  <c r="J43" i="31"/>
  <c r="AG71" i="31"/>
  <c r="M50" i="31"/>
  <c r="H65" i="31"/>
  <c r="AA28" i="31"/>
  <c r="K56" i="31"/>
  <c r="Q22" i="31"/>
  <c r="N46" i="31"/>
  <c r="R26" i="31"/>
  <c r="L17" i="31"/>
  <c r="U70" i="49"/>
  <c r="AD55" i="31"/>
  <c r="J71" i="31"/>
  <c r="AE26" i="31"/>
  <c r="X14" i="31"/>
  <c r="X70" i="31"/>
  <c r="H5" i="31"/>
  <c r="Z72" i="31"/>
  <c r="R37" i="31"/>
  <c r="R70" i="31"/>
  <c r="L46" i="31"/>
  <c r="L63" i="31"/>
  <c r="BE65" i="19"/>
  <c r="AD18" i="31"/>
  <c r="AD30" i="31"/>
  <c r="AE71" i="31"/>
  <c r="M31" i="31"/>
  <c r="X23" i="31"/>
  <c r="Z49" i="31"/>
  <c r="Z8" i="31"/>
  <c r="Q66" i="31"/>
  <c r="Q44" i="31"/>
  <c r="AF25" i="31"/>
  <c r="L52" i="31"/>
  <c r="Y54" i="31"/>
  <c r="AD7" i="31"/>
  <c r="AB9" i="31"/>
  <c r="W8" i="31"/>
  <c r="AE14" i="31"/>
  <c r="X49" i="31"/>
  <c r="H56" i="31"/>
  <c r="AA22" i="31"/>
  <c r="K68" i="31"/>
  <c r="Q53" i="31"/>
  <c r="Q7" i="31"/>
  <c r="N6" i="31"/>
  <c r="R120" i="49"/>
  <c r="AF18" i="31"/>
  <c r="AF38" i="31"/>
  <c r="R27" i="31"/>
  <c r="L26" i="31"/>
  <c r="J56" i="31"/>
  <c r="M60" i="31"/>
  <c r="M65" i="31"/>
  <c r="I48" i="31"/>
  <c r="X56" i="31"/>
  <c r="AG9" i="31"/>
  <c r="AG12" i="31"/>
  <c r="M48" i="31"/>
  <c r="I11" i="31"/>
  <c r="X31" i="31"/>
  <c r="X64" i="31"/>
  <c r="BE68" i="19"/>
  <c r="H18" i="31"/>
  <c r="K41" i="31"/>
  <c r="K27" i="31"/>
  <c r="Z34" i="31"/>
  <c r="Z70" i="31"/>
  <c r="Q63" i="31"/>
  <c r="AF15" i="31"/>
  <c r="L53" i="31"/>
  <c r="O64" i="31"/>
  <c r="N26" i="31"/>
  <c r="Y34" i="31"/>
  <c r="AD52" i="31"/>
  <c r="W50" i="31"/>
  <c r="I42" i="31"/>
  <c r="J52" i="31"/>
  <c r="I71" i="31"/>
  <c r="Q54" i="31"/>
  <c r="Y70" i="31"/>
  <c r="Z17" i="31"/>
  <c r="Y14" i="31"/>
  <c r="Y21" i="31"/>
  <c r="S12" i="31"/>
  <c r="S27" i="31"/>
  <c r="J25" i="31"/>
  <c r="I61" i="31"/>
  <c r="X73" i="31"/>
  <c r="X53" i="31"/>
  <c r="H26" i="31"/>
  <c r="Q17" i="31"/>
  <c r="Q69" i="31"/>
  <c r="N50" i="31"/>
  <c r="BE44" i="19"/>
  <c r="W4" i="31"/>
  <c r="BO5" i="19"/>
  <c r="V39" i="43"/>
  <c r="W38" i="35"/>
  <c r="AA74" i="31"/>
  <c r="AA66" i="31"/>
  <c r="AA51" i="31"/>
  <c r="AA50" i="31"/>
  <c r="AA73" i="31"/>
  <c r="AA43" i="31"/>
  <c r="AA71" i="31"/>
  <c r="AA30" i="31"/>
  <c r="AA67" i="31"/>
  <c r="AA7" i="31"/>
  <c r="AA72" i="31"/>
  <c r="AA29" i="31"/>
  <c r="AA70" i="31"/>
  <c r="AA53" i="31"/>
  <c r="AA45" i="31"/>
  <c r="AA60" i="31"/>
  <c r="AA36" i="31"/>
  <c r="AA10" i="31"/>
  <c r="AA58" i="31"/>
  <c r="AA25" i="31"/>
  <c r="AA20" i="31"/>
  <c r="AA12" i="31"/>
  <c r="AA8" i="31"/>
  <c r="AA15" i="31"/>
  <c r="AA17" i="31"/>
  <c r="BE18" i="19"/>
  <c r="AA35" i="31"/>
  <c r="AA65" i="31"/>
  <c r="Z56" i="31"/>
  <c r="Q120" i="49"/>
  <c r="AH25" i="31"/>
  <c r="AH52" i="31"/>
  <c r="AH21" i="31"/>
  <c r="AH55" i="31"/>
  <c r="AH20" i="31"/>
  <c r="AH69" i="31"/>
  <c r="AH61" i="31"/>
  <c r="AH68" i="31"/>
  <c r="AH64" i="31"/>
  <c r="AH53" i="31"/>
  <c r="AH74" i="31"/>
  <c r="AH43" i="31"/>
  <c r="AH32" i="31"/>
  <c r="AH67" i="31"/>
  <c r="X66" i="31"/>
  <c r="H23" i="31"/>
  <c r="H53" i="31"/>
  <c r="AA37" i="31"/>
  <c r="AR3" i="25"/>
  <c r="Z71" i="31"/>
  <c r="AD40" i="31"/>
  <c r="W69" i="31"/>
  <c r="W10" i="31"/>
  <c r="X57" i="31"/>
  <c r="H67" i="31"/>
  <c r="H28" i="31"/>
  <c r="AA63" i="31"/>
  <c r="AD68" i="31"/>
  <c r="W35" i="31"/>
  <c r="AA44" i="31"/>
  <c r="W64" i="31"/>
  <c r="W13" i="31"/>
  <c r="Z39" i="43"/>
  <c r="AA38" i="35"/>
  <c r="BF74" i="19"/>
  <c r="AE74" i="31"/>
  <c r="AE13" i="31"/>
  <c r="AE37" i="31"/>
  <c r="AE12" i="31"/>
  <c r="AE36" i="31"/>
  <c r="AE16" i="31"/>
  <c r="AE11" i="31"/>
  <c r="AE62" i="31"/>
  <c r="AE60" i="31"/>
  <c r="AE7" i="31"/>
  <c r="AE20" i="31"/>
  <c r="AE21" i="31"/>
  <c r="AE43" i="31"/>
  <c r="AE23" i="31"/>
  <c r="AE53" i="31"/>
  <c r="AE73" i="31"/>
  <c r="AE17" i="31"/>
  <c r="AE49" i="31"/>
  <c r="AE34" i="31"/>
  <c r="AE47" i="31"/>
  <c r="AE25" i="31"/>
  <c r="AE33" i="31"/>
  <c r="AE31" i="31"/>
  <c r="AE42" i="31"/>
  <c r="AE55" i="31"/>
  <c r="AE46" i="31"/>
  <c r="AE38" i="31"/>
  <c r="AE45" i="31"/>
  <c r="AE63" i="31"/>
  <c r="X11" i="31"/>
  <c r="H50" i="31"/>
  <c r="AA54" i="31"/>
  <c r="AA24" i="31"/>
  <c r="M61" i="31"/>
  <c r="H39" i="43"/>
  <c r="I38" i="35"/>
  <c r="M74" i="31"/>
  <c r="M22" i="31"/>
  <c r="M53" i="31"/>
  <c r="M21" i="31"/>
  <c r="M67" i="31"/>
  <c r="M51" i="31"/>
  <c r="M72" i="31"/>
  <c r="M42" i="31"/>
  <c r="M6" i="31"/>
  <c r="M27" i="31"/>
  <c r="M12" i="31"/>
  <c r="M16" i="31"/>
  <c r="M68" i="31"/>
  <c r="M37" i="31"/>
  <c r="M47" i="31"/>
  <c r="M49" i="31"/>
  <c r="M7" i="31"/>
  <c r="M59" i="31"/>
  <c r="M24" i="31"/>
  <c r="M18" i="31"/>
  <c r="M41" i="31"/>
  <c r="M15" i="31"/>
  <c r="M66" i="31"/>
  <c r="H57" i="30"/>
  <c r="H60" i="30"/>
  <c r="AA62" i="31"/>
  <c r="Z64" i="31"/>
  <c r="AG45" i="31"/>
  <c r="N53" i="31"/>
  <c r="Y33" i="31"/>
  <c r="AD32" i="31"/>
  <c r="AA61" i="31"/>
  <c r="Z19" i="31"/>
  <c r="AE22" i="31"/>
  <c r="M11" i="31"/>
  <c r="AA52" i="31"/>
  <c r="AE32" i="31"/>
  <c r="H22" i="31"/>
  <c r="L45" i="31"/>
  <c r="AG68" i="31"/>
  <c r="L5" i="31"/>
  <c r="AG46" i="31"/>
  <c r="BE14" i="19"/>
  <c r="N9" i="31"/>
  <c r="AD27" i="31"/>
  <c r="AE57" i="31"/>
  <c r="AE64" i="31"/>
  <c r="AG41" i="31"/>
  <c r="H65" i="30"/>
  <c r="M39" i="43"/>
  <c r="N38" i="35"/>
  <c r="R74" i="31"/>
  <c r="R28" i="31"/>
  <c r="R50" i="31"/>
  <c r="Q36" i="31"/>
  <c r="R7" i="31"/>
  <c r="R65" i="31"/>
  <c r="R5" i="31"/>
  <c r="Q8" i="31"/>
  <c r="Q30" i="31"/>
  <c r="Q33" i="31"/>
  <c r="R20" i="31"/>
  <c r="R33" i="31"/>
  <c r="R4" i="31"/>
  <c r="R60" i="31"/>
  <c r="R35" i="31"/>
  <c r="Q21" i="31"/>
  <c r="R21" i="31"/>
  <c r="Q64" i="31"/>
  <c r="R46" i="31"/>
  <c r="R57" i="31"/>
  <c r="Q4" i="31"/>
  <c r="R17" i="31"/>
  <c r="Q5" i="31"/>
  <c r="Q48" i="31"/>
  <c r="R19" i="31"/>
  <c r="Q34" i="31"/>
  <c r="R51" i="31"/>
  <c r="Q42" i="31"/>
  <c r="Q67" i="31"/>
  <c r="R66" i="31"/>
  <c r="Q18" i="31"/>
  <c r="R30" i="31"/>
  <c r="Q9" i="31"/>
  <c r="R49" i="31"/>
  <c r="R69" i="31"/>
  <c r="Q10" i="31"/>
  <c r="Q23" i="31"/>
  <c r="R31" i="31"/>
  <c r="R55" i="31"/>
  <c r="Q26" i="31"/>
  <c r="R36" i="31"/>
  <c r="Q31" i="31"/>
  <c r="R56" i="31"/>
  <c r="Q65" i="31"/>
  <c r="R23" i="31"/>
  <c r="Q52" i="31"/>
  <c r="R16" i="31"/>
  <c r="R34" i="31"/>
  <c r="Q71" i="31"/>
  <c r="R8" i="31"/>
  <c r="Q56" i="31"/>
  <c r="Q57" i="31"/>
  <c r="R44" i="31"/>
  <c r="Q11" i="31"/>
  <c r="Q35" i="31"/>
  <c r="R64" i="31"/>
  <c r="R59" i="31"/>
  <c r="Q28" i="31"/>
  <c r="Y31" i="31"/>
  <c r="W66" i="31"/>
  <c r="AE15" i="31"/>
  <c r="AH37" i="31"/>
  <c r="AH35" i="31"/>
  <c r="AH62" i="31"/>
  <c r="AH48" i="31"/>
  <c r="AH50" i="31"/>
  <c r="AH36" i="31"/>
  <c r="AH27" i="31"/>
  <c r="AH14" i="31"/>
  <c r="AH65" i="31"/>
  <c r="AH9" i="31"/>
  <c r="AH18" i="31"/>
  <c r="AH58" i="31"/>
  <c r="AH16" i="31"/>
  <c r="AH46" i="31"/>
  <c r="AH49" i="31"/>
  <c r="AH10" i="31"/>
  <c r="AH4" i="31"/>
  <c r="AH26" i="31"/>
  <c r="AK38" i="43"/>
  <c r="AP3" i="19"/>
  <c r="BP23" i="25"/>
  <c r="BO21" i="19"/>
  <c r="BO4" i="19"/>
  <c r="AH57" i="31"/>
  <c r="AH63" i="31"/>
  <c r="AH44" i="31"/>
  <c r="AH72" i="31"/>
  <c r="AH34" i="31"/>
  <c r="AH42" i="31"/>
  <c r="AH7" i="31"/>
  <c r="AH31" i="31"/>
  <c r="AH22" i="31"/>
  <c r="X6" i="31"/>
  <c r="AA41" i="31"/>
  <c r="K14" i="31"/>
  <c r="Z32" i="31"/>
  <c r="Z51" i="31"/>
  <c r="Q27" i="31"/>
  <c r="Q16" i="31"/>
  <c r="N51" i="31"/>
  <c r="N22" i="31"/>
  <c r="AF70" i="31"/>
  <c r="R48" i="31"/>
  <c r="R18" i="31"/>
  <c r="L64" i="31"/>
  <c r="Y35" i="31"/>
  <c r="AD28" i="31"/>
  <c r="AD13" i="31"/>
  <c r="AB27" i="31"/>
  <c r="J53" i="31"/>
  <c r="W28" i="31"/>
  <c r="AE69" i="31"/>
  <c r="I70" i="49"/>
  <c r="I17" i="31"/>
  <c r="X13" i="31"/>
  <c r="X61" i="31"/>
  <c r="H55" i="30"/>
  <c r="AA42" i="31"/>
  <c r="K18" i="31"/>
  <c r="Z4" i="31"/>
  <c r="Q32" i="31"/>
  <c r="N73" i="31"/>
  <c r="N45" i="31"/>
  <c r="AF56" i="31"/>
  <c r="R47" i="31"/>
  <c r="R67" i="31"/>
  <c r="L18" i="31"/>
  <c r="Y46" i="31"/>
  <c r="AD63" i="31"/>
  <c r="W73" i="31"/>
  <c r="W12" i="31"/>
  <c r="I52" i="31"/>
  <c r="X65" i="31"/>
  <c r="H42" i="31"/>
  <c r="AA68" i="31"/>
  <c r="Z23" i="31"/>
  <c r="N19" i="31"/>
  <c r="AD12" i="31"/>
  <c r="AD4" i="31"/>
  <c r="AB67" i="31"/>
  <c r="W51" i="31"/>
  <c r="M34" i="31"/>
  <c r="M46" i="31"/>
  <c r="H41" i="31"/>
  <c r="AA9" i="31"/>
  <c r="K17" i="31"/>
  <c r="M32" i="31"/>
  <c r="M5" i="31"/>
  <c r="K39" i="43"/>
  <c r="L38" i="35"/>
  <c r="P74" i="31"/>
  <c r="P29" i="31"/>
  <c r="P62" i="31"/>
  <c r="P18" i="31"/>
  <c r="P15" i="31"/>
  <c r="O67" i="31"/>
  <c r="O53" i="31"/>
  <c r="O32" i="31"/>
  <c r="O50" i="31"/>
  <c r="P22" i="31"/>
  <c r="P72" i="31"/>
  <c r="O26" i="31"/>
  <c r="O16" i="31"/>
  <c r="P71" i="31"/>
  <c r="O65" i="31"/>
  <c r="O24" i="31"/>
  <c r="P47" i="31"/>
  <c r="P43" i="31"/>
  <c r="O73" i="31"/>
  <c r="O25" i="31"/>
  <c r="P65" i="31"/>
  <c r="P27" i="31"/>
  <c r="P31" i="31"/>
  <c r="P68" i="31"/>
  <c r="P20" i="31"/>
  <c r="O20" i="31"/>
  <c r="O10" i="31"/>
  <c r="P36" i="31"/>
  <c r="P50" i="31"/>
  <c r="P64" i="31"/>
  <c r="P57" i="31"/>
  <c r="O63" i="31"/>
  <c r="O69" i="31"/>
  <c r="P30" i="31"/>
  <c r="P35" i="31"/>
  <c r="O59" i="31"/>
  <c r="P34" i="31"/>
  <c r="O28" i="31"/>
  <c r="O27" i="31"/>
  <c r="P16" i="31"/>
  <c r="X42" i="31"/>
  <c r="B50" i="56"/>
  <c r="E50" i="56" s="1"/>
  <c r="D42" i="56"/>
  <c r="H48" i="31"/>
  <c r="AA19" i="31"/>
  <c r="AA33" i="31"/>
  <c r="K73" i="31"/>
  <c r="M70" i="49"/>
  <c r="N23" i="31"/>
  <c r="AF49" i="31"/>
  <c r="Q60" i="31"/>
  <c r="AB59" i="31"/>
  <c r="I37" i="31"/>
  <c r="Q58" i="31"/>
  <c r="AE30" i="31"/>
  <c r="X16" i="31"/>
  <c r="Z55" i="31"/>
  <c r="S7" i="31"/>
  <c r="AE54" i="31"/>
  <c r="I36" i="31"/>
  <c r="AD70" i="49"/>
  <c r="L68" i="31"/>
  <c r="W26" i="31"/>
  <c r="AD45" i="31"/>
  <c r="L20" i="31"/>
  <c r="Y61" i="31"/>
  <c r="L24" i="31"/>
  <c r="W17" i="31"/>
  <c r="J30" i="31"/>
  <c r="J62" i="31"/>
  <c r="W56" i="31"/>
  <c r="I43" i="31"/>
  <c r="K10" i="31"/>
  <c r="Z45" i="31"/>
  <c r="AF39" i="31"/>
  <c r="Y30" i="31"/>
  <c r="AD6" i="31"/>
  <c r="AD64" i="31"/>
  <c r="W25" i="31"/>
  <c r="W36" i="31"/>
  <c r="AE27" i="31"/>
  <c r="AG36" i="31"/>
  <c r="BE4" i="19"/>
  <c r="AC74" i="19"/>
  <c r="AC18" i="31" s="1"/>
  <c r="AC120" i="49"/>
  <c r="J39" i="43"/>
  <c r="K38" i="35"/>
  <c r="O74" i="31"/>
  <c r="M120" i="49"/>
  <c r="P39" i="43"/>
  <c r="Q38" i="35"/>
  <c r="U74" i="31"/>
  <c r="O48" i="31"/>
  <c r="T30" i="31"/>
  <c r="AF24" i="31"/>
  <c r="AF22" i="31"/>
  <c r="U27" i="31"/>
  <c r="T31" i="31"/>
  <c r="AF62" i="31"/>
  <c r="U46" i="31"/>
  <c r="O23" i="31"/>
  <c r="AF30" i="31"/>
  <c r="AF17" i="31"/>
  <c r="U54" i="31"/>
  <c r="U18" i="31"/>
  <c r="U14" i="31"/>
  <c r="O42" i="31"/>
  <c r="AF14" i="31"/>
  <c r="W43" i="31"/>
  <c r="W120" i="49"/>
  <c r="L120" i="49"/>
  <c r="T120" i="49"/>
  <c r="O21" i="31"/>
  <c r="U73" i="31"/>
  <c r="P120" i="49"/>
  <c r="AF26" i="31"/>
  <c r="P70" i="49"/>
  <c r="O8" i="31"/>
  <c r="T45" i="31"/>
  <c r="I51" i="31"/>
  <c r="U13" i="31"/>
  <c r="O33" i="31"/>
  <c r="H120" i="49"/>
  <c r="U45" i="31"/>
  <c r="U5" i="31"/>
  <c r="F120" i="49"/>
  <c r="O49" i="31"/>
  <c r="T26" i="31"/>
  <c r="T55" i="31"/>
  <c r="AF32" i="31"/>
  <c r="AF27" i="31"/>
  <c r="U56" i="31"/>
  <c r="U44" i="31"/>
  <c r="U120" i="49"/>
  <c r="F70" i="49"/>
  <c r="R70" i="49"/>
  <c r="X70" i="49"/>
  <c r="U57" i="31"/>
  <c r="O7" i="31"/>
  <c r="S120" i="49"/>
  <c r="N120" i="49"/>
  <c r="U58" i="31"/>
  <c r="U52" i="31"/>
  <c r="O56" i="31"/>
  <c r="O72" i="31"/>
  <c r="T4" i="31"/>
  <c r="AF57" i="31"/>
  <c r="U71" i="31"/>
  <c r="U53" i="31"/>
  <c r="R39" i="43"/>
  <c r="S38" i="35"/>
  <c r="W74" i="31"/>
  <c r="X120" i="49"/>
  <c r="AF58" i="31"/>
  <c r="U8" i="31"/>
  <c r="T22" i="31"/>
  <c r="AF23" i="31"/>
  <c r="U10" i="31"/>
  <c r="O19" i="31"/>
  <c r="T12" i="31"/>
  <c r="Q39" i="43"/>
  <c r="R38" i="35"/>
  <c r="V74" i="31"/>
  <c r="U70" i="31"/>
  <c r="W47" i="31"/>
  <c r="O17" i="31"/>
  <c r="T35" i="31"/>
  <c r="BG74" i="19"/>
  <c r="AB38" i="35"/>
  <c r="AA39" i="43"/>
  <c r="AF74" i="31"/>
  <c r="U26" i="31"/>
  <c r="AA120" i="49"/>
  <c r="D39" i="43"/>
  <c r="E38" i="35"/>
  <c r="I74" i="31"/>
  <c r="I12" i="31"/>
  <c r="T61" i="31"/>
  <c r="I57" i="31"/>
  <c r="O34" i="31"/>
  <c r="U15" i="31"/>
  <c r="U68" i="31"/>
  <c r="I27" i="31"/>
  <c r="O55" i="31"/>
  <c r="O39" i="43"/>
  <c r="P38" i="35"/>
  <c r="T74" i="31"/>
  <c r="L39" i="43"/>
  <c r="M38" i="35"/>
  <c r="Q74" i="31"/>
  <c r="AF66" i="31"/>
  <c r="U9" i="31"/>
  <c r="W5" i="31"/>
  <c r="W7" i="31"/>
  <c r="BO11" i="19"/>
  <c r="BP26" i="25"/>
  <c r="BP14" i="25"/>
  <c r="BO6" i="19"/>
  <c r="BP10" i="25"/>
  <c r="BP18" i="25"/>
  <c r="BP32" i="25"/>
  <c r="BP21" i="25"/>
  <c r="AM70" i="34"/>
  <c r="BP19" i="25"/>
  <c r="AL123" i="46"/>
  <c r="AL96" i="46"/>
  <c r="AL108" i="46"/>
  <c r="BP24" i="25"/>
  <c r="AI120" i="49"/>
  <c r="BP20" i="25"/>
  <c r="AL119" i="49"/>
  <c r="AL127" i="49" s="1"/>
  <c r="AL79" i="49"/>
  <c r="AL66" i="49"/>
  <c r="BO32" i="19"/>
  <c r="AK121" i="49"/>
  <c r="AK129" i="49" s="1"/>
  <c r="AL37" i="56"/>
  <c r="BP9" i="25"/>
  <c r="AM29" i="34"/>
  <c r="BO10" i="19"/>
  <c r="BO12" i="19"/>
  <c r="AL27" i="31"/>
  <c r="AL42" i="31"/>
  <c r="AN46" i="34"/>
  <c r="AM69" i="34"/>
  <c r="AM8" i="34"/>
  <c r="AM13" i="34"/>
  <c r="BP61" i="25"/>
  <c r="BP64" i="25"/>
  <c r="AL12" i="31"/>
  <c r="AH39" i="43"/>
  <c r="AI38" i="35"/>
  <c r="AM61" i="34"/>
  <c r="AJ119" i="46"/>
  <c r="AJ127" i="46" s="1"/>
  <c r="AJ104" i="46"/>
  <c r="AJ112" i="46" s="1"/>
  <c r="AJ93" i="46"/>
  <c r="AJ99" i="46" s="1"/>
  <c r="AM64" i="34"/>
  <c r="AM54" i="34"/>
  <c r="BP37" i="25"/>
  <c r="BP59" i="25"/>
  <c r="AM59" i="34"/>
  <c r="AM51" i="34"/>
  <c r="AM21" i="34"/>
  <c r="AM6" i="34"/>
  <c r="AM62" i="34"/>
  <c r="BP36" i="25"/>
  <c r="AM36" i="34"/>
  <c r="AM30" i="34"/>
  <c r="AM49" i="34"/>
  <c r="BP48" i="25"/>
  <c r="BP43" i="25"/>
  <c r="AM37" i="34"/>
  <c r="BP72" i="25"/>
  <c r="AM57" i="34"/>
  <c r="BP55" i="25"/>
  <c r="BP60" i="25"/>
  <c r="AM14" i="34"/>
  <c r="AM41" i="34"/>
  <c r="AM17" i="34"/>
  <c r="BP65" i="25"/>
  <c r="BP63" i="25"/>
  <c r="AM60" i="34"/>
  <c r="AM46" i="34"/>
  <c r="BP40" i="25"/>
  <c r="AM22" i="34"/>
  <c r="BP44" i="25"/>
  <c r="AJ74" i="49"/>
  <c r="AJ84" i="49" s="1"/>
  <c r="AJ63" i="49"/>
  <c r="AJ69" i="49" s="1"/>
  <c r="AJ117" i="49"/>
  <c r="AJ125" i="49" s="1"/>
  <c r="BP71" i="25"/>
  <c r="AM34" i="34"/>
  <c r="AL34" i="31"/>
  <c r="AL57" i="31"/>
  <c r="AL48" i="31"/>
  <c r="AL55" i="31"/>
  <c r="BP62" i="25"/>
  <c r="AM23" i="30"/>
  <c r="AP51" i="25"/>
  <c r="AN51" i="34" s="1"/>
  <c r="AN51" i="51"/>
  <c r="BP45" i="25"/>
  <c r="AN46" i="51"/>
  <c r="BQ46" i="24"/>
  <c r="BP39" i="25"/>
  <c r="AN12" i="51"/>
  <c r="AN41" i="51"/>
  <c r="AN39" i="51"/>
  <c r="AN69" i="51"/>
  <c r="AN14" i="51"/>
  <c r="AN18" i="51"/>
  <c r="AN67" i="51"/>
  <c r="AN15" i="51"/>
  <c r="AN47" i="51"/>
  <c r="AN37" i="51"/>
  <c r="AN13" i="51"/>
  <c r="AN43" i="51"/>
  <c r="AN68" i="51"/>
  <c r="AN32" i="51"/>
  <c r="AN36" i="51"/>
  <c r="AN7" i="51"/>
  <c r="AN27" i="51"/>
  <c r="AN8" i="51"/>
  <c r="AN72" i="51"/>
  <c r="AP25" i="25"/>
  <c r="AN25" i="34" s="1"/>
  <c r="AN49" i="51"/>
  <c r="AN54" i="51"/>
  <c r="AN65" i="51"/>
  <c r="AN66" i="51"/>
  <c r="AN25" i="51"/>
  <c r="AL23" i="31"/>
  <c r="AM50" i="30"/>
  <c r="AM60" i="30"/>
  <c r="AL37" i="31"/>
  <c r="AL59" i="31"/>
  <c r="AM74" i="30"/>
  <c r="AL71" i="31"/>
  <c r="AL73" i="31"/>
  <c r="AL33" i="31"/>
  <c r="AM71" i="30"/>
  <c r="AL58" i="31"/>
  <c r="BP53" i="25"/>
  <c r="AM73" i="30"/>
  <c r="AM14" i="30"/>
  <c r="BP41" i="25"/>
  <c r="AM62" i="30"/>
  <c r="AM54" i="30"/>
  <c r="AL50" i="31"/>
  <c r="AL36" i="31"/>
  <c r="AM26" i="30"/>
  <c r="BQ69" i="24"/>
  <c r="AM56" i="30"/>
  <c r="AM63" i="30"/>
  <c r="AL19" i="31"/>
  <c r="AL16" i="31"/>
  <c r="AM61" i="30"/>
  <c r="AP69" i="25"/>
  <c r="AL68" i="31"/>
  <c r="AL74" i="31"/>
  <c r="AM57" i="30"/>
  <c r="AM58" i="30"/>
  <c r="AM38" i="30"/>
  <c r="BQ44" i="24"/>
  <c r="BQ62" i="24"/>
  <c r="AL21" i="31"/>
  <c r="BN74" i="19"/>
  <c r="AM9" i="30"/>
  <c r="AM44" i="30"/>
  <c r="AM33" i="30"/>
  <c r="AM70" i="30"/>
  <c r="AM31" i="30"/>
  <c r="AL43" i="31"/>
  <c r="AM46" i="30"/>
  <c r="AP44" i="25"/>
  <c r="AM59" i="30"/>
  <c r="AM7" i="30"/>
  <c r="AL51" i="31"/>
  <c r="AM41" i="30"/>
  <c r="AP7" i="25"/>
  <c r="AL60" i="31"/>
  <c r="AM55" i="30"/>
  <c r="AP62" i="25"/>
  <c r="AL66" i="31"/>
  <c r="AL35" i="31"/>
  <c r="AM25" i="30"/>
  <c r="AM68" i="30"/>
  <c r="AL4" i="31"/>
  <c r="AM47" i="30"/>
  <c r="AM29" i="30"/>
  <c r="AL13" i="31"/>
  <c r="AL14" i="31"/>
  <c r="AM35" i="30"/>
  <c r="AM43" i="30"/>
  <c r="AM15" i="30"/>
  <c r="AM21" i="30"/>
  <c r="AM45" i="30"/>
  <c r="AM11" i="30"/>
  <c r="BO59" i="19"/>
  <c r="AP49" i="25"/>
  <c r="BP63" i="17"/>
  <c r="AO63" i="19"/>
  <c r="AP64" i="25"/>
  <c r="AN64" i="34" s="1"/>
  <c r="AO31" i="19"/>
  <c r="BQ50" i="24"/>
  <c r="BO72" i="19"/>
  <c r="AO22" i="19"/>
  <c r="BP51" i="17"/>
  <c r="AO51" i="19"/>
  <c r="AP37" i="25"/>
  <c r="BO47" i="19"/>
  <c r="BQ36" i="24"/>
  <c r="AO29" i="19"/>
  <c r="AP38" i="25"/>
  <c r="BQ33" i="24"/>
  <c r="AP34" i="25"/>
  <c r="AN34" i="34" s="1"/>
  <c r="AP43" i="25"/>
  <c r="AP24" i="25"/>
  <c r="AO23" i="19"/>
  <c r="BP67" i="17"/>
  <c r="AO67" i="19"/>
  <c r="BO52" i="19"/>
  <c r="AO4" i="19"/>
  <c r="BP47" i="17"/>
  <c r="AO47" i="19"/>
  <c r="AP71" i="25"/>
  <c r="AN71" i="34" s="1"/>
  <c r="BQ57" i="24"/>
  <c r="AO14" i="19"/>
  <c r="AO27" i="19"/>
  <c r="BP35" i="25"/>
  <c r="AO8" i="19"/>
  <c r="AN8" i="73" s="1"/>
  <c r="BP66" i="17"/>
  <c r="AO66" i="19"/>
  <c r="AL6" i="31"/>
  <c r="AL41" i="31"/>
  <c r="AL24" i="31"/>
  <c r="AL15" i="31"/>
  <c r="AL45" i="31"/>
  <c r="AL28" i="31"/>
  <c r="AL26" i="31"/>
  <c r="AL18" i="31"/>
  <c r="AL5" i="31"/>
  <c r="AL63" i="31"/>
  <c r="AL56" i="31"/>
  <c r="AL46" i="31"/>
  <c r="AL67" i="31"/>
  <c r="AL47" i="31"/>
  <c r="AL44" i="31"/>
  <c r="AL65" i="31"/>
  <c r="AL53" i="31"/>
  <c r="AL54" i="31"/>
  <c r="AL64" i="31"/>
  <c r="AL30" i="31"/>
  <c r="AL8" i="31"/>
  <c r="AL25" i="31"/>
  <c r="AL52" i="31"/>
  <c r="AL31" i="31"/>
  <c r="AL49" i="31"/>
  <c r="BO45" i="19"/>
  <c r="BP37" i="17"/>
  <c r="AO37" i="19"/>
  <c r="AP61" i="25"/>
  <c r="BP34" i="17"/>
  <c r="AO34" i="19"/>
  <c r="BO54" i="19"/>
  <c r="AP27" i="25"/>
  <c r="BP42" i="25"/>
  <c r="BP42" i="17"/>
  <c r="AO42" i="19"/>
  <c r="BP68" i="17"/>
  <c r="AO68" i="19"/>
  <c r="BP52" i="17"/>
  <c r="AO52" i="19"/>
  <c r="BO37" i="19"/>
  <c r="AL22" i="31"/>
  <c r="BP43" i="17"/>
  <c r="AO43" i="19"/>
  <c r="BO33" i="19"/>
  <c r="BP33" i="17"/>
  <c r="AO33" i="19"/>
  <c r="BQ65" i="24"/>
  <c r="AN74" i="19"/>
  <c r="AM61" i="31" s="1"/>
  <c r="AP73" i="25"/>
  <c r="AN73" i="34" s="1"/>
  <c r="AO15" i="19"/>
  <c r="BP58" i="17"/>
  <c r="AO58" i="19"/>
  <c r="BP60" i="17"/>
  <c r="AO60" i="19"/>
  <c r="AP18" i="25"/>
  <c r="AN18" i="34" s="1"/>
  <c r="BQ54" i="24"/>
  <c r="BQ66" i="24"/>
  <c r="BO46" i="19"/>
  <c r="AP13" i="25"/>
  <c r="AN13" i="34" s="1"/>
  <c r="AP28" i="25"/>
  <c r="AN28" i="34" s="1"/>
  <c r="BP48" i="17"/>
  <c r="AO48" i="19"/>
  <c r="AO12" i="19"/>
  <c r="AO28" i="19"/>
  <c r="AM37" i="30"/>
  <c r="BO62" i="19"/>
  <c r="AM4" i="30"/>
  <c r="AL38" i="31"/>
  <c r="AL70" i="31"/>
  <c r="AM48" i="30"/>
  <c r="BP56" i="17"/>
  <c r="AO56" i="19"/>
  <c r="BP49" i="17"/>
  <c r="AO49" i="19"/>
  <c r="AO19" i="19"/>
  <c r="BP38" i="17"/>
  <c r="AO38" i="19"/>
  <c r="BO53" i="19"/>
  <c r="AO20" i="19"/>
  <c r="AP23" i="25"/>
  <c r="BQ23" i="25" s="1"/>
  <c r="AP42" i="25"/>
  <c r="AN42" i="34" s="1"/>
  <c r="AP35" i="25"/>
  <c r="AN35" i="34" s="1"/>
  <c r="AO9" i="19"/>
  <c r="BP35" i="17"/>
  <c r="AO35" i="19"/>
  <c r="AO21" i="19"/>
  <c r="BO38" i="19"/>
  <c r="AM72" i="30"/>
  <c r="AL10" i="31"/>
  <c r="AL32" i="31"/>
  <c r="AL17" i="31"/>
  <c r="BP36" i="17"/>
  <c r="AO36" i="19"/>
  <c r="BO42" i="19"/>
  <c r="BO61" i="19"/>
  <c r="BO40" i="19"/>
  <c r="BQ40" i="24"/>
  <c r="AP70" i="25"/>
  <c r="AN70" i="34" s="1"/>
  <c r="AP53" i="25"/>
  <c r="AP19" i="25"/>
  <c r="BP67" i="25"/>
  <c r="AP48" i="25"/>
  <c r="BP46" i="17"/>
  <c r="AO46" i="19"/>
  <c r="AO30" i="19"/>
  <c r="AO32" i="19"/>
  <c r="AL62" i="31"/>
  <c r="BO49" i="19"/>
  <c r="AM22" i="30"/>
  <c r="AM51" i="30"/>
  <c r="AO7" i="19"/>
  <c r="BP54" i="17"/>
  <c r="AO54" i="19"/>
  <c r="AO24" i="19"/>
  <c r="BO67" i="19"/>
  <c r="AP14" i="25"/>
  <c r="AN14" i="34" s="1"/>
  <c r="AP12" i="25"/>
  <c r="BP59" i="17"/>
  <c r="AO59" i="19"/>
  <c r="AP54" i="25"/>
  <c r="AN54" i="34" s="1"/>
  <c r="BQ72" i="24"/>
  <c r="AP60" i="25"/>
  <c r="AN60" i="34" s="1"/>
  <c r="BP47" i="25"/>
  <c r="BP55" i="17"/>
  <c r="AO55" i="19"/>
  <c r="AO11" i="19"/>
  <c r="AO5" i="19"/>
  <c r="AM52" i="30"/>
  <c r="AL29" i="31"/>
  <c r="AM6" i="30"/>
  <c r="BP53" i="17"/>
  <c r="AO53" i="19"/>
  <c r="AP56" i="25"/>
  <c r="AN56" i="34" s="1"/>
  <c r="BP45" i="17"/>
  <c r="AO45" i="19"/>
  <c r="BP61" i="17"/>
  <c r="AO61" i="19"/>
  <c r="AO26" i="19"/>
  <c r="BO68" i="19"/>
  <c r="BP44" i="17"/>
  <c r="AO44" i="19"/>
  <c r="BO58" i="19"/>
  <c r="BP68" i="25"/>
  <c r="BP73" i="25"/>
  <c r="BQ68" i="24"/>
  <c r="BP72" i="17"/>
  <c r="AO72" i="19"/>
  <c r="AO13" i="19"/>
  <c r="BO56" i="19"/>
  <c r="BO69" i="19"/>
  <c r="AL9" i="31"/>
  <c r="AM8" i="30"/>
  <c r="BP65" i="17"/>
  <c r="AO65" i="19"/>
  <c r="BQ63" i="24"/>
  <c r="BQ41" i="24"/>
  <c r="AP8" i="25"/>
  <c r="AP59" i="25"/>
  <c r="AO25" i="19"/>
  <c r="BP62" i="17"/>
  <c r="AO62" i="19"/>
  <c r="AL20" i="31"/>
  <c r="BP38" i="25"/>
  <c r="BP57" i="25"/>
  <c r="BP41" i="17"/>
  <c r="AO41" i="19"/>
  <c r="BP69" i="17"/>
  <c r="AO69" i="19"/>
  <c r="BO74" i="17"/>
  <c r="AM66" i="30"/>
  <c r="AM17" i="30"/>
  <c r="AM53" i="30"/>
  <c r="AM24" i="30"/>
  <c r="AM69" i="30"/>
  <c r="AM39" i="30"/>
  <c r="AM36" i="30"/>
  <c r="AM12" i="30"/>
  <c r="AM32" i="30"/>
  <c r="AM64" i="30"/>
  <c r="AM16" i="30"/>
  <c r="AM49" i="30"/>
  <c r="AM10" i="30"/>
  <c r="AM19" i="30"/>
  <c r="AM18" i="30"/>
  <c r="AM27" i="30"/>
  <c r="AM40" i="30"/>
  <c r="BO50" i="19"/>
  <c r="AM42" i="30"/>
  <c r="BQ47" i="24"/>
  <c r="BO73" i="19"/>
  <c r="AP15" i="25"/>
  <c r="AP39" i="25"/>
  <c r="AN39" i="34" s="1"/>
  <c r="AP45" i="25"/>
  <c r="AN45" i="34" s="1"/>
  <c r="BQ67" i="24"/>
  <c r="AP17" i="25"/>
  <c r="AN17" i="34" s="1"/>
  <c r="BP70" i="17"/>
  <c r="AO70" i="19"/>
  <c r="BP71" i="17"/>
  <c r="AO71" i="19"/>
  <c r="AM20" i="30"/>
  <c r="BO41" i="19"/>
  <c r="BO70" i="19"/>
  <c r="AL7" i="31"/>
  <c r="AL69" i="31"/>
  <c r="AM5" i="30"/>
  <c r="AO6" i="19"/>
  <c r="BP40" i="17"/>
  <c r="AO40" i="19"/>
  <c r="BO43" i="19"/>
  <c r="BO71" i="19"/>
  <c r="BO60" i="19"/>
  <c r="AM34" i="30"/>
  <c r="BO51" i="19"/>
  <c r="AP55" i="25"/>
  <c r="AO16" i="19"/>
  <c r="BP73" i="17"/>
  <c r="AO73" i="19"/>
  <c r="BO57" i="19"/>
  <c r="BO55" i="19"/>
  <c r="AL61" i="31"/>
  <c r="AM65" i="30"/>
  <c r="BO66" i="19"/>
  <c r="BP64" i="17"/>
  <c r="AO64" i="19"/>
  <c r="BP57" i="17"/>
  <c r="AO57" i="19"/>
  <c r="BO34" i="19"/>
  <c r="BO39" i="19"/>
  <c r="AL72" i="31"/>
  <c r="BO63" i="19"/>
  <c r="AO10" i="19"/>
  <c r="BP51" i="25"/>
  <c r="BP69" i="25"/>
  <c r="AP52" i="25"/>
  <c r="BQ52" i="25" s="1"/>
  <c r="AO17" i="19"/>
  <c r="BP50" i="17"/>
  <c r="AO50" i="19"/>
  <c r="BO65" i="19"/>
  <c r="AL39" i="31"/>
  <c r="BO48" i="19"/>
  <c r="BO64" i="19"/>
  <c r="BO44" i="19"/>
  <c r="AM28" i="30"/>
  <c r="BO35" i="19"/>
  <c r="BQ58" i="24"/>
  <c r="AO18" i="19"/>
  <c r="BP39" i="17"/>
  <c r="AO39" i="19"/>
  <c r="BO36" i="19"/>
  <c r="AM30" i="30"/>
  <c r="AL11" i="31"/>
  <c r="AM13" i="30"/>
  <c r="BP46" i="25"/>
  <c r="BP58" i="25"/>
  <c r="BP33" i="25"/>
  <c r="BQ52" i="24"/>
  <c r="BP52" i="25"/>
  <c r="BP54" i="25"/>
  <c r="AP36" i="25"/>
  <c r="AN36" i="34" s="1"/>
  <c r="AP66" i="25"/>
  <c r="AN66" i="34" s="1"/>
  <c r="BQ61" i="24"/>
  <c r="BP56" i="25"/>
  <c r="BQ49" i="24"/>
  <c r="BQ70" i="24"/>
  <c r="AP5" i="25"/>
  <c r="AP40" i="25"/>
  <c r="AP47" i="25"/>
  <c r="BP74" i="24"/>
  <c r="AP65" i="25"/>
  <c r="AP32" i="25"/>
  <c r="AP57" i="25"/>
  <c r="AN57" i="34" s="1"/>
  <c r="BQ56" i="24"/>
  <c r="BQ42" i="24"/>
  <c r="AP50" i="25"/>
  <c r="AN50" i="34" s="1"/>
  <c r="BQ38" i="24"/>
  <c r="AO74" i="17"/>
  <c r="AN74" i="30" s="1"/>
  <c r="BQ35" i="24"/>
  <c r="AP63" i="25"/>
  <c r="AP67" i="25"/>
  <c r="AN67" i="34" s="1"/>
  <c r="AP22" i="17"/>
  <c r="BQ22" i="17" s="1"/>
  <c r="AP60" i="17"/>
  <c r="AQ60" i="24" s="1"/>
  <c r="AP70" i="17"/>
  <c r="AQ70" i="24" s="1"/>
  <c r="AO70" i="51" s="1"/>
  <c r="AP71" i="17"/>
  <c r="AQ71" i="24" s="1"/>
  <c r="AO71" i="51" s="1"/>
  <c r="AP54" i="17"/>
  <c r="AQ54" i="24" s="1"/>
  <c r="AO54" i="51" s="1"/>
  <c r="AP14" i="17"/>
  <c r="BQ14" i="17" s="1"/>
  <c r="AP11" i="17"/>
  <c r="BQ11" i="17" s="1"/>
  <c r="AP68" i="17"/>
  <c r="AQ68" i="24" s="1"/>
  <c r="AO68" i="51" s="1"/>
  <c r="AP46" i="17"/>
  <c r="AQ46" i="24" s="1"/>
  <c r="AP13" i="17"/>
  <c r="BQ13" i="17" s="1"/>
  <c r="AP15" i="17"/>
  <c r="BQ15" i="17" s="1"/>
  <c r="AP65" i="17"/>
  <c r="AQ65" i="24" s="1"/>
  <c r="AO65" i="51" s="1"/>
  <c r="AP5" i="17"/>
  <c r="BQ5" i="17" s="1"/>
  <c r="AP51" i="17"/>
  <c r="AQ51" i="24" s="1"/>
  <c r="AP45" i="17"/>
  <c r="AQ45" i="24" s="1"/>
  <c r="AO45" i="51" s="1"/>
  <c r="AP36" i="17"/>
  <c r="AQ36" i="24" s="1"/>
  <c r="AO36" i="51" s="1"/>
  <c r="AP47" i="17"/>
  <c r="AQ47" i="24" s="1"/>
  <c r="AO47" i="51" s="1"/>
  <c r="AP37" i="17"/>
  <c r="AQ37" i="24" s="1"/>
  <c r="AP29" i="17"/>
  <c r="BQ29" i="17" s="1"/>
  <c r="AP28" i="17"/>
  <c r="BQ28" i="17" s="1"/>
  <c r="AP69" i="17"/>
  <c r="AQ69" i="24" s="1"/>
  <c r="AO69" i="51" s="1"/>
  <c r="AP19" i="17"/>
  <c r="BQ19" i="17" s="1"/>
  <c r="AP26" i="17"/>
  <c r="BQ26" i="17" s="1"/>
  <c r="AP59" i="17"/>
  <c r="AQ59" i="24" s="1"/>
  <c r="AO59" i="51" s="1"/>
  <c r="AP63" i="17"/>
  <c r="AQ63" i="24" s="1"/>
  <c r="AP12" i="17"/>
  <c r="BQ12" i="17" s="1"/>
  <c r="AP24" i="17"/>
  <c r="BQ24" i="17" s="1"/>
  <c r="AP33" i="17"/>
  <c r="AQ33" i="24" s="1"/>
  <c r="AO33" i="51" s="1"/>
  <c r="AP43" i="17"/>
  <c r="AQ43" i="24" s="1"/>
  <c r="AP20" i="17"/>
  <c r="BQ20" i="17" s="1"/>
  <c r="AP44" i="17"/>
  <c r="AQ44" i="24" s="1"/>
  <c r="AO44" i="51" s="1"/>
  <c r="AP72" i="17"/>
  <c r="AQ72" i="24" s="1"/>
  <c r="AO72" i="51" s="1"/>
  <c r="AP23" i="17"/>
  <c r="BQ23" i="17" s="1"/>
  <c r="AP17" i="17"/>
  <c r="BQ17" i="17" s="1"/>
  <c r="AP52" i="17"/>
  <c r="AQ52" i="24" s="1"/>
  <c r="AP30" i="17"/>
  <c r="BQ30" i="17" s="1"/>
  <c r="AP55" i="17"/>
  <c r="AQ55" i="24" s="1"/>
  <c r="AO55" i="51" s="1"/>
  <c r="AP57" i="17"/>
  <c r="AQ57" i="24" s="1"/>
  <c r="AP27" i="17"/>
  <c r="BQ27" i="17" s="1"/>
  <c r="AP56" i="17"/>
  <c r="AQ56" i="24" s="1"/>
  <c r="AP66" i="17"/>
  <c r="AQ66" i="24" s="1"/>
  <c r="AP35" i="17"/>
  <c r="AQ35" i="24" s="1"/>
  <c r="AO35" i="51" s="1"/>
  <c r="AP73" i="17"/>
  <c r="AQ73" i="24" s="1"/>
  <c r="AP67" i="17"/>
  <c r="AQ67" i="24" s="1"/>
  <c r="AP10" i="17"/>
  <c r="BQ10" i="17" s="1"/>
  <c r="AP61" i="17"/>
  <c r="AQ61" i="24" s="1"/>
  <c r="AO61" i="51" s="1"/>
  <c r="AP42" i="17"/>
  <c r="AQ42" i="24" s="1"/>
  <c r="AO42" i="51" s="1"/>
  <c r="AP4" i="17"/>
  <c r="BQ4" i="17" s="1"/>
  <c r="AP49" i="17"/>
  <c r="AQ49" i="24" s="1"/>
  <c r="AQ3" i="17"/>
  <c r="AP25" i="17"/>
  <c r="BQ25" i="17" s="1"/>
  <c r="AP18" i="17"/>
  <c r="BQ18" i="17" s="1"/>
  <c r="AP62" i="17"/>
  <c r="AQ62" i="24" s="1"/>
  <c r="AP50" i="17"/>
  <c r="AQ50" i="24" s="1"/>
  <c r="AO50" i="51" s="1"/>
  <c r="AP8" i="17"/>
  <c r="BQ8" i="17" s="1"/>
  <c r="AP53" i="17"/>
  <c r="AQ53" i="24" s="1"/>
  <c r="AP40" i="17"/>
  <c r="AQ40" i="24" s="1"/>
  <c r="AP64" i="17"/>
  <c r="AQ64" i="24" s="1"/>
  <c r="AP58" i="17"/>
  <c r="AQ58" i="24" s="1"/>
  <c r="AP16" i="17"/>
  <c r="BQ16" i="17" s="1"/>
  <c r="AP9" i="17"/>
  <c r="BQ9" i="17" s="1"/>
  <c r="AP48" i="17"/>
  <c r="AQ48" i="24" s="1"/>
  <c r="AO48" i="51" s="1"/>
  <c r="AP41" i="17"/>
  <c r="AQ41" i="24" s="1"/>
  <c r="AP21" i="17"/>
  <c r="BQ21" i="17" s="1"/>
  <c r="AP7" i="17"/>
  <c r="BQ7" i="17" s="1"/>
  <c r="AP34" i="17"/>
  <c r="AQ34" i="24" s="1"/>
  <c r="AO34" i="51" s="1"/>
  <c r="AP39" i="17"/>
  <c r="AQ39" i="24" s="1"/>
  <c r="AO39" i="51" s="1"/>
  <c r="AP31" i="17"/>
  <c r="BQ31" i="17" s="1"/>
  <c r="AP6" i="17"/>
  <c r="BQ6" i="17" s="1"/>
  <c r="AP32" i="17"/>
  <c r="BQ32" i="17" s="1"/>
  <c r="AP38" i="17"/>
  <c r="AQ38" i="24" s="1"/>
  <c r="AO38" i="51" s="1"/>
  <c r="BQ37" i="24"/>
  <c r="BQ3" i="17"/>
  <c r="BQ3" i="19" s="1"/>
  <c r="BQ53" i="24"/>
  <c r="AP58" i="25"/>
  <c r="AN58" i="34" s="1"/>
  <c r="BO74" i="25"/>
  <c r="BQ71" i="24"/>
  <c r="AP26" i="25"/>
  <c r="BQ26" i="25" s="1"/>
  <c r="BQ59" i="24"/>
  <c r="BP66" i="25"/>
  <c r="BQ45" i="24"/>
  <c r="BQ34" i="24"/>
  <c r="BP70" i="25"/>
  <c r="AP68" i="25"/>
  <c r="AN68" i="34" s="1"/>
  <c r="BQ60" i="24"/>
  <c r="AP72" i="25"/>
  <c r="AN72" i="34" s="1"/>
  <c r="AP41" i="25"/>
  <c r="BQ64" i="24"/>
  <c r="BQ55" i="24"/>
  <c r="BQ73" i="24"/>
  <c r="BP34" i="25"/>
  <c r="BP50" i="25"/>
  <c r="BQ43" i="24"/>
  <c r="AP29" i="25"/>
  <c r="AP33" i="25"/>
  <c r="BQ39" i="24"/>
  <c r="BQ48" i="24"/>
  <c r="AS3" i="23"/>
  <c r="BT3" i="23" s="1"/>
  <c r="AR68" i="23"/>
  <c r="BS68" i="23" s="1"/>
  <c r="AR29" i="23"/>
  <c r="BS29" i="23" s="1"/>
  <c r="AR18" i="23"/>
  <c r="BS18" i="23" s="1"/>
  <c r="AR26" i="23"/>
  <c r="BS26" i="23" s="1"/>
  <c r="AR9" i="23"/>
  <c r="BS9" i="23" s="1"/>
  <c r="AR32" i="23"/>
  <c r="AR73" i="23"/>
  <c r="BS73" i="23" s="1"/>
  <c r="AR33" i="23"/>
  <c r="BS33" i="23" s="1"/>
  <c r="AR49" i="23"/>
  <c r="BS49" i="23" s="1"/>
  <c r="AR57" i="23"/>
  <c r="BS57" i="23" s="1"/>
  <c r="AR40" i="23"/>
  <c r="Q38" i="66" s="1"/>
  <c r="AR30" i="23"/>
  <c r="BS30" i="23" s="1"/>
  <c r="AR15" i="23"/>
  <c r="AR31" i="23"/>
  <c r="AR22" i="23"/>
  <c r="BS22" i="23" s="1"/>
  <c r="AR20" i="23"/>
  <c r="BS20" i="23" s="1"/>
  <c r="AR13" i="23"/>
  <c r="BS13" i="23" s="1"/>
  <c r="AR34" i="23"/>
  <c r="AR45" i="23"/>
  <c r="BS45" i="23" s="1"/>
  <c r="AR25" i="23"/>
  <c r="BS25" i="23" s="1"/>
  <c r="AR48" i="23"/>
  <c r="BS48" i="23" s="1"/>
  <c r="AR62" i="23"/>
  <c r="BS62" i="23" s="1"/>
  <c r="AR43" i="23"/>
  <c r="BS43" i="23" s="1"/>
  <c r="AR56" i="23"/>
  <c r="BS56" i="23" s="1"/>
  <c r="AR36" i="23"/>
  <c r="AR11" i="23"/>
  <c r="AR35" i="23"/>
  <c r="BS35" i="23" s="1"/>
  <c r="AR70" i="23"/>
  <c r="BS70" i="23" s="1"/>
  <c r="AR50" i="23"/>
  <c r="BS50" i="23" s="1"/>
  <c r="AR61" i="23"/>
  <c r="BS61" i="23" s="1"/>
  <c r="AR10" i="23"/>
  <c r="AR41" i="23"/>
  <c r="BS41" i="23" s="1"/>
  <c r="AR59" i="23"/>
  <c r="BS59" i="23" s="1"/>
  <c r="AR52" i="23"/>
  <c r="BS52" i="23" s="1"/>
  <c r="AR12" i="23"/>
  <c r="AR63" i="23"/>
  <c r="BS63" i="23" s="1"/>
  <c r="AR6" i="23"/>
  <c r="AM39" i="56" s="1"/>
  <c r="AR17" i="23"/>
  <c r="BS17" i="23" s="1"/>
  <c r="AR16" i="23"/>
  <c r="BS16" i="23" s="1"/>
  <c r="AR23" i="23"/>
  <c r="BS23" i="23" s="1"/>
  <c r="AR46" i="23"/>
  <c r="BS46" i="23" s="1"/>
  <c r="AR8" i="23"/>
  <c r="BS8" i="23" s="1"/>
  <c r="AR67" i="23"/>
  <c r="BS67" i="23" s="1"/>
  <c r="AR4" i="23"/>
  <c r="BS4" i="23" s="1"/>
  <c r="AR39" i="23"/>
  <c r="Q37" i="66" s="1"/>
  <c r="AR42" i="23"/>
  <c r="BS42" i="23" s="1"/>
  <c r="AR58" i="23"/>
  <c r="BS58" i="23" s="1"/>
  <c r="AR5" i="23"/>
  <c r="AM38" i="56" s="1"/>
  <c r="AR27" i="23"/>
  <c r="BS27" i="23" s="1"/>
  <c r="AR28" i="23"/>
  <c r="BS28" i="23" s="1"/>
  <c r="AR44" i="23"/>
  <c r="BS44" i="23" s="1"/>
  <c r="AR55" i="23"/>
  <c r="AM38" i="55" s="1"/>
  <c r="AR14" i="23"/>
  <c r="BS14" i="23" s="1"/>
  <c r="AR65" i="23"/>
  <c r="BS65" i="23" s="1"/>
  <c r="AR64" i="23"/>
  <c r="BS64" i="23" s="1"/>
  <c r="AR24" i="23"/>
  <c r="BS24" i="23" s="1"/>
  <c r="AR71" i="23"/>
  <c r="BS71" i="23" s="1"/>
  <c r="AR69" i="23"/>
  <c r="BS69" i="23" s="1"/>
  <c r="AR7" i="23"/>
  <c r="AM40" i="56" s="1"/>
  <c r="AR60" i="23"/>
  <c r="BS60" i="23" s="1"/>
  <c r="AR38" i="23"/>
  <c r="Q36" i="66" s="1"/>
  <c r="AR19" i="23"/>
  <c r="BS19" i="23" s="1"/>
  <c r="AR54" i="23"/>
  <c r="AM37" i="55" s="1"/>
  <c r="AR51" i="23"/>
  <c r="BS51" i="23" s="1"/>
  <c r="AR53" i="23"/>
  <c r="AM36" i="55" s="1"/>
  <c r="AR66" i="23"/>
  <c r="BS66" i="23" s="1"/>
  <c r="AR21" i="23"/>
  <c r="AM110" i="46" s="1"/>
  <c r="AR37" i="23"/>
  <c r="BS37" i="23" s="1"/>
  <c r="AR72" i="23"/>
  <c r="BS72" i="23" s="1"/>
  <c r="AR47" i="23"/>
  <c r="BS47" i="23" s="1"/>
  <c r="AP4" i="25"/>
  <c r="AQ74" i="23"/>
  <c r="BQ46" i="25"/>
  <c r="BN74" i="25"/>
  <c r="AR3" i="24"/>
  <c r="BS3" i="24" s="1"/>
  <c r="BK74" i="25"/>
  <c r="AC128" i="49" l="1"/>
  <c r="R128" i="49"/>
  <c r="AJ70" i="49"/>
  <c r="BP16" i="25"/>
  <c r="BP7" i="25"/>
  <c r="BP11" i="25"/>
  <c r="AD76" i="34"/>
  <c r="AE76" i="34" s="1"/>
  <c r="AF76" i="34" s="1"/>
  <c r="AG76" i="34" s="1"/>
  <c r="AH76" i="34" s="1"/>
  <c r="AI76" i="34" s="1"/>
  <c r="AJ76" i="34" s="1"/>
  <c r="AK76" i="34" s="1"/>
  <c r="AL76" i="34" s="1"/>
  <c r="AN7" i="34"/>
  <c r="AM80" i="49"/>
  <c r="D39" i="35"/>
  <c r="D40" i="35" s="1"/>
  <c r="AP20" i="25"/>
  <c r="AN20" i="34" s="1"/>
  <c r="AM82" i="49"/>
  <c r="AM125" i="46"/>
  <c r="AM81" i="49"/>
  <c r="AM95" i="46"/>
  <c r="AM65" i="49"/>
  <c r="AM109" i="46"/>
  <c r="AQ4" i="24"/>
  <c r="AO4" i="51" s="1"/>
  <c r="AM124" i="46"/>
  <c r="AP22" i="25"/>
  <c r="AN22" i="34" s="1"/>
  <c r="AN22" i="51"/>
  <c r="BQ29" i="25"/>
  <c r="BP27" i="25"/>
  <c r="AP31" i="25"/>
  <c r="BQ31" i="25" s="1"/>
  <c r="AQ17" i="24"/>
  <c r="AO17" i="51" s="1"/>
  <c r="AP11" i="25"/>
  <c r="AN11" i="34" s="1"/>
  <c r="AN11" i="51"/>
  <c r="F128" i="49"/>
  <c r="H128" i="49"/>
  <c r="N128" i="49"/>
  <c r="S128" i="49"/>
  <c r="BQ30" i="24"/>
  <c r="AP6" i="25"/>
  <c r="AN6" i="34" s="1"/>
  <c r="P128" i="49"/>
  <c r="U128" i="49"/>
  <c r="AP9" i="25"/>
  <c r="AN9" i="34" s="1"/>
  <c r="AA128" i="49"/>
  <c r="X128" i="49"/>
  <c r="T128" i="49"/>
  <c r="L128" i="49"/>
  <c r="AI128" i="49"/>
  <c r="W128" i="49"/>
  <c r="M128" i="49"/>
  <c r="AN9" i="51"/>
  <c r="AP30" i="25"/>
  <c r="BQ30" i="25" s="1"/>
  <c r="Q128" i="49"/>
  <c r="BQ4" i="24"/>
  <c r="BQ26" i="24"/>
  <c r="BQ19" i="24"/>
  <c r="AQ30" i="24"/>
  <c r="AO30" i="51" s="1"/>
  <c r="AQ19" i="24"/>
  <c r="AO19" i="51" s="1"/>
  <c r="AP74" i="24"/>
  <c r="AN40" i="73"/>
  <c r="AP16" i="25"/>
  <c r="BQ16" i="25" s="1"/>
  <c r="AN31" i="51"/>
  <c r="V128" i="49"/>
  <c r="BQ29" i="24"/>
  <c r="K128" i="49"/>
  <c r="AB128" i="49"/>
  <c r="J128" i="49"/>
  <c r="AN57" i="73"/>
  <c r="AQ27" i="24"/>
  <c r="AO27" i="51" s="1"/>
  <c r="AQ11" i="24"/>
  <c r="AO11" i="51" s="1"/>
  <c r="AQ24" i="24"/>
  <c r="AO24" i="51" s="1"/>
  <c r="AQ5" i="24"/>
  <c r="AO5" i="51" s="1"/>
  <c r="AQ28" i="24"/>
  <c r="AO28" i="51" s="1"/>
  <c r="AQ23" i="24"/>
  <c r="AO23" i="51" s="1"/>
  <c r="AQ13" i="24"/>
  <c r="AO13" i="51" s="1"/>
  <c r="AP21" i="25"/>
  <c r="AN21" i="34" s="1"/>
  <c r="AN10" i="51"/>
  <c r="AP10" i="25"/>
  <c r="AN10" i="34" s="1"/>
  <c r="AQ25" i="24"/>
  <c r="BR25" i="24" s="1"/>
  <c r="AQ15" i="24"/>
  <c r="AO15" i="51" s="1"/>
  <c r="AQ16" i="24"/>
  <c r="AO16" i="51" s="1"/>
  <c r="AN44" i="73"/>
  <c r="AN10" i="73"/>
  <c r="BQ6" i="24"/>
  <c r="AQ21" i="24"/>
  <c r="AO21" i="51" s="1"/>
  <c r="AN71" i="73"/>
  <c r="AN27" i="73"/>
  <c r="AN7" i="73"/>
  <c r="AN56" i="73"/>
  <c r="AN58" i="73"/>
  <c r="AN14" i="73"/>
  <c r="AN51" i="73"/>
  <c r="AN39" i="73"/>
  <c r="AN15" i="73"/>
  <c r="AN22" i="73"/>
  <c r="AN18" i="73"/>
  <c r="AN69" i="73"/>
  <c r="AN13" i="73"/>
  <c r="AN47" i="73"/>
  <c r="AQ31" i="24"/>
  <c r="BR31" i="24" s="1"/>
  <c r="AQ26" i="24"/>
  <c r="AO26" i="51" s="1"/>
  <c r="AN72" i="73"/>
  <c r="AN5" i="73"/>
  <c r="AN34" i="73"/>
  <c r="AN62" i="73"/>
  <c r="AX6" i="58"/>
  <c r="AX4" i="58"/>
  <c r="AN26" i="73"/>
  <c r="AN61" i="73"/>
  <c r="AN38" i="73"/>
  <c r="AQ18" i="24"/>
  <c r="AO18" i="51" s="1"/>
  <c r="AN16" i="73"/>
  <c r="AX14" i="58"/>
  <c r="AN45" i="73"/>
  <c r="AN19" i="73"/>
  <c r="AN24" i="73"/>
  <c r="AN54" i="73"/>
  <c r="AN36" i="73"/>
  <c r="AN49" i="73"/>
  <c r="AN60" i="73"/>
  <c r="AK34" i="56"/>
  <c r="AK44" i="56" s="1"/>
  <c r="BP21" i="19"/>
  <c r="AK32" i="56"/>
  <c r="AK42" i="56" s="1"/>
  <c r="E128" i="49"/>
  <c r="AH128" i="49"/>
  <c r="AG128" i="49"/>
  <c r="AK34" i="55"/>
  <c r="AK42" i="55" s="1"/>
  <c r="BP30" i="19"/>
  <c r="I128" i="49"/>
  <c r="AN64" i="73"/>
  <c r="AN31" i="73"/>
  <c r="AQ10" i="24"/>
  <c r="BR10" i="24" s="1"/>
  <c r="BP9" i="19"/>
  <c r="BP28" i="19"/>
  <c r="AN32" i="73"/>
  <c r="BP23" i="19"/>
  <c r="U9" i="58"/>
  <c r="AX9" i="58" s="1"/>
  <c r="AN11" i="73"/>
  <c r="AN35" i="73"/>
  <c r="AN41" i="73"/>
  <c r="U7" i="58"/>
  <c r="AX7" i="58" s="1"/>
  <c r="V15" i="58"/>
  <c r="AY15" i="58" s="1"/>
  <c r="AQ20" i="24"/>
  <c r="AO20" i="51" s="1"/>
  <c r="AN6" i="73"/>
  <c r="U18" i="58"/>
  <c r="AX18" i="58" s="1"/>
  <c r="BP25" i="19"/>
  <c r="BP20" i="19"/>
  <c r="AN23" i="73"/>
  <c r="V17" i="58"/>
  <c r="AY17" i="58" s="1"/>
  <c r="BP26" i="19"/>
  <c r="Y128" i="49"/>
  <c r="U12" i="58"/>
  <c r="AX12" i="58" s="1"/>
  <c r="BP17" i="19"/>
  <c r="O32" i="66"/>
  <c r="O40" i="66" s="1"/>
  <c r="AN30" i="73"/>
  <c r="AN33" i="73"/>
  <c r="AN46" i="73"/>
  <c r="V6" i="58"/>
  <c r="AY6" i="58" s="1"/>
  <c r="BP16" i="19"/>
  <c r="AN52" i="73"/>
  <c r="U19" i="58"/>
  <c r="AX19" i="58" s="1"/>
  <c r="AN28" i="73"/>
  <c r="AQ12" i="24"/>
  <c r="AO12" i="51" s="1"/>
  <c r="BP19" i="19"/>
  <c r="BP29" i="19"/>
  <c r="AN25" i="73"/>
  <c r="AN37" i="73"/>
  <c r="AN68" i="73"/>
  <c r="AN48" i="73"/>
  <c r="V4" i="58"/>
  <c r="AY4" i="58" s="1"/>
  <c r="AQ29" i="24"/>
  <c r="BR29" i="24" s="1"/>
  <c r="BP24" i="19"/>
  <c r="BP8" i="19"/>
  <c r="AN55" i="73"/>
  <c r="AK33" i="55"/>
  <c r="AK41" i="55" s="1"/>
  <c r="G128" i="49"/>
  <c r="AN67" i="73"/>
  <c r="AN42" i="73"/>
  <c r="V13" i="58"/>
  <c r="AY13" i="58" s="1"/>
  <c r="AK32" i="55"/>
  <c r="AK40" i="55" s="1"/>
  <c r="BP27" i="19"/>
  <c r="Z128" i="49"/>
  <c r="O128" i="49"/>
  <c r="AN17" i="73"/>
  <c r="AN65" i="73"/>
  <c r="AF128" i="49"/>
  <c r="AQ14" i="24"/>
  <c r="BR14" i="24" s="1"/>
  <c r="BP14" i="19"/>
  <c r="BP51" i="19"/>
  <c r="AE128" i="49"/>
  <c r="AN43" i="73"/>
  <c r="U16" i="58"/>
  <c r="AX16" i="58" s="1"/>
  <c r="U3" i="58"/>
  <c r="AX3" i="58" s="1"/>
  <c r="V14" i="58"/>
  <c r="AY14" i="58" s="1"/>
  <c r="O33" i="66"/>
  <c r="O41" i="66" s="1"/>
  <c r="H74" i="34"/>
  <c r="AN70" i="73"/>
  <c r="U5" i="58"/>
  <c r="AX5" i="58" s="1"/>
  <c r="AN50" i="73"/>
  <c r="AA8" i="58"/>
  <c r="BD8" i="58" s="1"/>
  <c r="BC8" i="58"/>
  <c r="BP22" i="19"/>
  <c r="AD128" i="49"/>
  <c r="AN12" i="73"/>
  <c r="AN66" i="73"/>
  <c r="AN4" i="73"/>
  <c r="AN20" i="73"/>
  <c r="AN73" i="73"/>
  <c r="V11" i="58"/>
  <c r="AY11" i="58" s="1"/>
  <c r="BP18" i="19"/>
  <c r="O34" i="66"/>
  <c r="O42" i="66" s="1"/>
  <c r="BP13" i="19"/>
  <c r="AN53" i="73"/>
  <c r="AN9" i="73"/>
  <c r="AN63" i="73"/>
  <c r="AK33" i="56"/>
  <c r="AK43" i="56" s="1"/>
  <c r="AN21" i="73"/>
  <c r="AN59" i="73"/>
  <c r="AN29" i="73"/>
  <c r="V10" i="58"/>
  <c r="AY10" i="58" s="1"/>
  <c r="BR74" i="23"/>
  <c r="AQ7" i="24"/>
  <c r="AO7" i="51" s="1"/>
  <c r="BQ21" i="24"/>
  <c r="BS38" i="23"/>
  <c r="BS12" i="23"/>
  <c r="AQ22" i="24"/>
  <c r="BR22" i="24" s="1"/>
  <c r="BS32" i="23"/>
  <c r="BS5" i="23"/>
  <c r="AQ32" i="24"/>
  <c r="AO32" i="51" s="1"/>
  <c r="BS7" i="23"/>
  <c r="BS53" i="23"/>
  <c r="BS6" i="23"/>
  <c r="BS54" i="23"/>
  <c r="AQ6" i="24"/>
  <c r="AO6" i="51" s="1"/>
  <c r="BS55" i="23"/>
  <c r="BS39" i="23"/>
  <c r="BS34" i="23"/>
  <c r="AQ9" i="24"/>
  <c r="AO9" i="51" s="1"/>
  <c r="BS11" i="23"/>
  <c r="BQ23" i="24"/>
  <c r="BQ16" i="24"/>
  <c r="BS10" i="23"/>
  <c r="AK77" i="49"/>
  <c r="AK87" i="49" s="1"/>
  <c r="BS21" i="23"/>
  <c r="AQ8" i="24"/>
  <c r="AO8" i="51" s="1"/>
  <c r="BS15" i="23"/>
  <c r="BS31" i="23"/>
  <c r="BS40" i="23"/>
  <c r="BS36" i="23"/>
  <c r="BQ20" i="24"/>
  <c r="AN32" i="34"/>
  <c r="AN24" i="51"/>
  <c r="BQ24" i="24"/>
  <c r="AK106" i="46"/>
  <c r="AK114" i="46" s="1"/>
  <c r="AK121" i="46"/>
  <c r="AK129" i="46" s="1"/>
  <c r="BR19" i="24"/>
  <c r="AK120" i="46"/>
  <c r="AK128" i="46" s="1"/>
  <c r="BR4" i="24"/>
  <c r="AK62" i="49"/>
  <c r="AK68" i="49" s="1"/>
  <c r="BR30" i="24"/>
  <c r="AK105" i="46"/>
  <c r="AK113" i="46" s="1"/>
  <c r="AK76" i="49"/>
  <c r="AK86" i="49" s="1"/>
  <c r="AK92" i="46"/>
  <c r="AK98" i="46" s="1"/>
  <c r="BQ28" i="25"/>
  <c r="BP4" i="19"/>
  <c r="BP6" i="19"/>
  <c r="BQ18" i="25"/>
  <c r="BP15" i="19"/>
  <c r="BP5" i="19"/>
  <c r="BQ25" i="25"/>
  <c r="BP12" i="19"/>
  <c r="BP31" i="19"/>
  <c r="BP12" i="25"/>
  <c r="H74" i="51"/>
  <c r="I74" i="51" s="1"/>
  <c r="AJ120" i="49"/>
  <c r="AJ128" i="49" s="1"/>
  <c r="AN10" i="30"/>
  <c r="AN49" i="30"/>
  <c r="AN22" i="30"/>
  <c r="AN12" i="34"/>
  <c r="BQ12" i="25"/>
  <c r="AN15" i="34"/>
  <c r="BQ15" i="25"/>
  <c r="AN27" i="34"/>
  <c r="BQ27" i="25"/>
  <c r="AN5" i="34"/>
  <c r="BQ5" i="25"/>
  <c r="AN24" i="34"/>
  <c r="BQ24" i="25"/>
  <c r="AK35" i="56"/>
  <c r="BP7" i="19"/>
  <c r="BQ22" i="25"/>
  <c r="BQ7" i="25"/>
  <c r="AN4" i="34"/>
  <c r="BQ4" i="25"/>
  <c r="AN8" i="34"/>
  <c r="BQ8" i="25"/>
  <c r="AK75" i="49"/>
  <c r="AK85" i="49" s="1"/>
  <c r="BP32" i="19"/>
  <c r="AN19" i="34"/>
  <c r="BQ19" i="25"/>
  <c r="BQ32" i="25"/>
  <c r="BQ13" i="25"/>
  <c r="BQ14" i="25"/>
  <c r="AM15" i="34"/>
  <c r="BP15" i="25"/>
  <c r="BP10" i="19"/>
  <c r="BP11" i="19"/>
  <c r="BQ17" i="25"/>
  <c r="AC11" i="31"/>
  <c r="AC61" i="31"/>
  <c r="AC23" i="31"/>
  <c r="AC62" i="31"/>
  <c r="AC36" i="31"/>
  <c r="AC25" i="31"/>
  <c r="AC14" i="31"/>
  <c r="AC21" i="31"/>
  <c r="AC35" i="31"/>
  <c r="AC67" i="31"/>
  <c r="AC63" i="31"/>
  <c r="AC28" i="31"/>
  <c r="AC49" i="31"/>
  <c r="AC45" i="31"/>
  <c r="AC47" i="31"/>
  <c r="AC44" i="31"/>
  <c r="AC57" i="31"/>
  <c r="AC29" i="31"/>
  <c r="AC58" i="31"/>
  <c r="AC53" i="31"/>
  <c r="AC70" i="31"/>
  <c r="BE74" i="19"/>
  <c r="AC59" i="31"/>
  <c r="AC32" i="31"/>
  <c r="AC55" i="31"/>
  <c r="AC56" i="31"/>
  <c r="AC19" i="31"/>
  <c r="AC6" i="31"/>
  <c r="AC48" i="31"/>
  <c r="AC42" i="31"/>
  <c r="AC16" i="31"/>
  <c r="AC5" i="31"/>
  <c r="AC64" i="31"/>
  <c r="AC46" i="31"/>
  <c r="AC20" i="31"/>
  <c r="AC4" i="31"/>
  <c r="AC50" i="31"/>
  <c r="AC69" i="31"/>
  <c r="AC9" i="31"/>
  <c r="AC54" i="31"/>
  <c r="AC22" i="31"/>
  <c r="AC7" i="31"/>
  <c r="AC52" i="31"/>
  <c r="AC30" i="31"/>
  <c r="AC66" i="31"/>
  <c r="AC72" i="31"/>
  <c r="AC15" i="31"/>
  <c r="AC31" i="31"/>
  <c r="AC17" i="31"/>
  <c r="AC74" i="31"/>
  <c r="BR3" i="17"/>
  <c r="BR3" i="19" s="1"/>
  <c r="AL38" i="43"/>
  <c r="AQ3" i="19"/>
  <c r="AS3" i="25"/>
  <c r="AC12" i="31"/>
  <c r="BS3" i="25"/>
  <c r="AC26" i="31"/>
  <c r="AC41" i="31"/>
  <c r="AM50" i="31"/>
  <c r="AC71" i="31"/>
  <c r="AC33" i="31"/>
  <c r="AC65" i="31"/>
  <c r="AC24" i="31"/>
  <c r="AC34" i="31"/>
  <c r="AC73" i="31"/>
  <c r="AC43" i="31"/>
  <c r="AC60" i="31"/>
  <c r="AC8" i="31"/>
  <c r="AC37" i="31"/>
  <c r="AC13" i="31"/>
  <c r="AC51" i="31"/>
  <c r="AC10" i="31"/>
  <c r="AC68" i="31"/>
  <c r="AC27" i="31"/>
  <c r="AM37" i="56"/>
  <c r="AM119" i="49"/>
  <c r="AM127" i="49" s="1"/>
  <c r="AM79" i="49"/>
  <c r="AM66" i="49"/>
  <c r="AM108" i="46"/>
  <c r="AM123" i="46"/>
  <c r="AM96" i="46"/>
  <c r="AL121" i="49"/>
  <c r="AL129" i="49" s="1"/>
  <c r="AN52" i="34"/>
  <c r="BQ51" i="25"/>
  <c r="BQ61" i="25"/>
  <c r="BQ37" i="25"/>
  <c r="BQ71" i="25"/>
  <c r="AN61" i="34"/>
  <c r="BQ59" i="25"/>
  <c r="BQ36" i="25"/>
  <c r="AK104" i="46"/>
  <c r="AK112" i="46" s="1"/>
  <c r="AK119" i="46"/>
  <c r="AK127" i="46" s="1"/>
  <c r="AK93" i="46"/>
  <c r="AK99" i="46" s="1"/>
  <c r="AN44" i="34"/>
  <c r="AN55" i="34"/>
  <c r="BQ64" i="25"/>
  <c r="AN62" i="34"/>
  <c r="AN49" i="34"/>
  <c r="AN40" i="34"/>
  <c r="AN26" i="34"/>
  <c r="AN59" i="34"/>
  <c r="BQ41" i="25"/>
  <c r="AN37" i="34"/>
  <c r="BQ47" i="25"/>
  <c r="AN63" i="34"/>
  <c r="AN29" i="34"/>
  <c r="AN43" i="34"/>
  <c r="AN47" i="34"/>
  <c r="AN65" i="34"/>
  <c r="BQ53" i="25"/>
  <c r="AN38" i="34"/>
  <c r="AN23" i="34"/>
  <c r="AN48" i="34"/>
  <c r="BQ42" i="25"/>
  <c r="AN53" i="34"/>
  <c r="BQ45" i="25"/>
  <c r="AN33" i="34"/>
  <c r="AK74" i="49"/>
  <c r="AK84" i="49" s="1"/>
  <c r="AK63" i="49"/>
  <c r="AK69" i="49" s="1"/>
  <c r="AK117" i="49"/>
  <c r="AK125" i="49" s="1"/>
  <c r="AN69" i="34"/>
  <c r="AM16" i="31"/>
  <c r="AI39" i="43"/>
  <c r="AJ38" i="35"/>
  <c r="AN41" i="34"/>
  <c r="AN16" i="34"/>
  <c r="BQ35" i="25"/>
  <c r="AN60" i="30"/>
  <c r="AN15" i="30"/>
  <c r="AN5" i="30"/>
  <c r="BQ34" i="25"/>
  <c r="BQ43" i="25"/>
  <c r="AM29" i="31"/>
  <c r="AM58" i="31"/>
  <c r="AN25" i="30"/>
  <c r="AN53" i="30"/>
  <c r="AM46" i="31"/>
  <c r="AM31" i="31"/>
  <c r="BQ44" i="25"/>
  <c r="AO60" i="51"/>
  <c r="AO67" i="51"/>
  <c r="AO58" i="51"/>
  <c r="AO66" i="51"/>
  <c r="AO40" i="51"/>
  <c r="BR56" i="24"/>
  <c r="AO56" i="51"/>
  <c r="AO41" i="51"/>
  <c r="AO57" i="51"/>
  <c r="AO52" i="51"/>
  <c r="AO63" i="51"/>
  <c r="AO64" i="51"/>
  <c r="AO51" i="51"/>
  <c r="AO53" i="51"/>
  <c r="AO73" i="51"/>
  <c r="AO43" i="51"/>
  <c r="AO46" i="51"/>
  <c r="AO49" i="51"/>
  <c r="AO25" i="51"/>
  <c r="AO37" i="51"/>
  <c r="AO62" i="51"/>
  <c r="AM38" i="31"/>
  <c r="AM39" i="31"/>
  <c r="AM32" i="31"/>
  <c r="BQ69" i="25"/>
  <c r="AM62" i="31"/>
  <c r="AN6" i="30"/>
  <c r="AM17" i="31"/>
  <c r="AM55" i="31"/>
  <c r="AM25" i="31"/>
  <c r="AM53" i="31"/>
  <c r="AM74" i="31"/>
  <c r="AM54" i="31"/>
  <c r="AM24" i="31"/>
  <c r="AN4" i="30"/>
  <c r="AM20" i="31"/>
  <c r="BQ49" i="25"/>
  <c r="AM33" i="31"/>
  <c r="AN51" i="30"/>
  <c r="AN21" i="30"/>
  <c r="AN54" i="30"/>
  <c r="AM47" i="31"/>
  <c r="BQ73" i="25"/>
  <c r="BQ62" i="25"/>
  <c r="AN65" i="30"/>
  <c r="AM9" i="31"/>
  <c r="AM6" i="31"/>
  <c r="AM23" i="31"/>
  <c r="AN58" i="30"/>
  <c r="AM72" i="31"/>
  <c r="BQ56" i="25"/>
  <c r="AM8" i="31"/>
  <c r="AM42" i="31"/>
  <c r="BQ60" i="17"/>
  <c r="AP60" i="19"/>
  <c r="BP72" i="19"/>
  <c r="AQ26" i="25"/>
  <c r="AO26" i="34" s="1"/>
  <c r="BP47" i="19"/>
  <c r="AQ72" i="25"/>
  <c r="AO72" i="34" s="1"/>
  <c r="BR58" i="24"/>
  <c r="BQ48" i="17"/>
  <c r="AP48" i="19"/>
  <c r="AP20" i="19"/>
  <c r="BP60" i="19"/>
  <c r="BR73" i="24"/>
  <c r="AP9" i="19"/>
  <c r="BQ43" i="17"/>
  <c r="AP43" i="19"/>
  <c r="AN19" i="30"/>
  <c r="BP35" i="19"/>
  <c r="BP52" i="19"/>
  <c r="AP16" i="19"/>
  <c r="AQ40" i="25"/>
  <c r="AQ47" i="25"/>
  <c r="AO47" i="34" s="1"/>
  <c r="AQ38" i="25"/>
  <c r="AO38" i="34" s="1"/>
  <c r="AQ63" i="25"/>
  <c r="AO63" i="34" s="1"/>
  <c r="BQ50" i="17"/>
  <c r="AP50" i="19"/>
  <c r="AP19" i="19"/>
  <c r="BP74" i="17"/>
  <c r="AN73" i="30"/>
  <c r="AN35" i="30"/>
  <c r="AN66" i="30"/>
  <c r="AN31" i="30"/>
  <c r="AN11" i="30"/>
  <c r="AN63" i="30"/>
  <c r="AN23" i="30"/>
  <c r="AN33" i="30"/>
  <c r="AN16" i="30"/>
  <c r="AN42" i="30"/>
  <c r="AN30" i="30"/>
  <c r="AN32" i="30"/>
  <c r="AN67" i="30"/>
  <c r="AN61" i="30"/>
  <c r="AN8" i="30"/>
  <c r="AN72" i="30"/>
  <c r="AN59" i="30"/>
  <c r="AN45" i="30"/>
  <c r="AN40" i="30"/>
  <c r="AN71" i="30"/>
  <c r="BP41" i="19"/>
  <c r="AN36" i="30"/>
  <c r="BQ39" i="17"/>
  <c r="AP39" i="19"/>
  <c r="AQ55" i="25"/>
  <c r="AP24" i="19"/>
  <c r="AQ48" i="25"/>
  <c r="BQ62" i="17"/>
  <c r="AP62" i="19"/>
  <c r="BQ69" i="17"/>
  <c r="AP69" i="19"/>
  <c r="AN43" i="30"/>
  <c r="BP56" i="19"/>
  <c r="BP66" i="19"/>
  <c r="AM34" i="31"/>
  <c r="BQ33" i="17"/>
  <c r="AP33" i="19"/>
  <c r="BQ54" i="25"/>
  <c r="BR33" i="24"/>
  <c r="AQ44" i="25"/>
  <c r="BQ74" i="24"/>
  <c r="AQ61" i="25"/>
  <c r="AP18" i="19"/>
  <c r="AP28" i="19"/>
  <c r="BP44" i="19"/>
  <c r="AN12" i="30"/>
  <c r="BP67" i="19"/>
  <c r="AM36" i="31"/>
  <c r="BP43" i="19"/>
  <c r="BP48" i="19"/>
  <c r="BP65" i="19"/>
  <c r="BR43" i="24"/>
  <c r="AP25" i="19"/>
  <c r="BQ25" i="19" s="1"/>
  <c r="AP29" i="19"/>
  <c r="AQ19" i="25"/>
  <c r="BR19" i="25" s="1"/>
  <c r="BR53" i="24"/>
  <c r="BQ37" i="17"/>
  <c r="AP37" i="19"/>
  <c r="AN28" i="30"/>
  <c r="BO74" i="19"/>
  <c r="AM56" i="31"/>
  <c r="AM28" i="31"/>
  <c r="AM13" i="31"/>
  <c r="AM18" i="31"/>
  <c r="AM22" i="31"/>
  <c r="AM21" i="31"/>
  <c r="AM11" i="31"/>
  <c r="AM60" i="31"/>
  <c r="AM48" i="31"/>
  <c r="AM5" i="31"/>
  <c r="AM41" i="31"/>
  <c r="AM14" i="31"/>
  <c r="AM52" i="31"/>
  <c r="AM37" i="31"/>
  <c r="AM7" i="31"/>
  <c r="AM71" i="31"/>
  <c r="AM64" i="31"/>
  <c r="AM69" i="31"/>
  <c r="AM27" i="31"/>
  <c r="AM44" i="31"/>
  <c r="AM26" i="31"/>
  <c r="AM57" i="31"/>
  <c r="AM19" i="31"/>
  <c r="AM30" i="31"/>
  <c r="AM68" i="31"/>
  <c r="AM49" i="31"/>
  <c r="AM12" i="31"/>
  <c r="AN7" i="30"/>
  <c r="BQ58" i="17"/>
  <c r="AP58" i="19"/>
  <c r="BP49" i="19"/>
  <c r="AQ11" i="25"/>
  <c r="AQ36" i="25"/>
  <c r="AO36" i="34" s="1"/>
  <c r="BQ49" i="17"/>
  <c r="AP49" i="19"/>
  <c r="BQ47" i="17"/>
  <c r="AP47" i="19"/>
  <c r="BP71" i="19"/>
  <c r="AN38" i="30"/>
  <c r="AN37" i="30"/>
  <c r="AN39" i="30"/>
  <c r="BP63" i="19"/>
  <c r="AP4" i="19"/>
  <c r="BQ36" i="17"/>
  <c r="AP36" i="19"/>
  <c r="AN34" i="30"/>
  <c r="AN27" i="30"/>
  <c r="AN18" i="30"/>
  <c r="AP21" i="19"/>
  <c r="BP59" i="19"/>
  <c r="BQ42" i="17"/>
  <c r="AP42" i="19"/>
  <c r="BQ45" i="17"/>
  <c r="AP45" i="19"/>
  <c r="AN50" i="30"/>
  <c r="BQ61" i="17"/>
  <c r="AP61" i="19"/>
  <c r="BQ51" i="17"/>
  <c r="AP51" i="19"/>
  <c r="BP70" i="19"/>
  <c r="BP36" i="19"/>
  <c r="AN17" i="30"/>
  <c r="BQ63" i="17"/>
  <c r="AP63" i="19"/>
  <c r="AP10" i="19"/>
  <c r="AP5" i="19"/>
  <c r="AN56" i="30"/>
  <c r="AM43" i="31"/>
  <c r="AP17" i="19"/>
  <c r="BQ72" i="17"/>
  <c r="AP72" i="19"/>
  <c r="AP12" i="19"/>
  <c r="AQ56" i="25"/>
  <c r="AO56" i="34" s="1"/>
  <c r="AQ49" i="25"/>
  <c r="AO49" i="34" s="1"/>
  <c r="BQ67" i="17"/>
  <c r="AP67" i="19"/>
  <c r="BQ65" i="17"/>
  <c r="AP65" i="19"/>
  <c r="AN24" i="30"/>
  <c r="AM65" i="31"/>
  <c r="AN46" i="30"/>
  <c r="BQ70" i="17"/>
  <c r="AP70" i="19"/>
  <c r="AP23" i="19"/>
  <c r="BR45" i="24"/>
  <c r="AO74" i="19"/>
  <c r="BP69" i="19"/>
  <c r="AQ25" i="25"/>
  <c r="BR25" i="25" s="1"/>
  <c r="BR69" i="24"/>
  <c r="AQ70" i="25"/>
  <c r="AO70" i="34" s="1"/>
  <c r="AQ50" i="25"/>
  <c r="AO50" i="34" s="1"/>
  <c r="BQ73" i="17"/>
  <c r="AP73" i="19"/>
  <c r="AP15" i="19"/>
  <c r="AN55" i="30"/>
  <c r="BP62" i="19"/>
  <c r="BP61" i="19"/>
  <c r="BP55" i="19"/>
  <c r="AN26" i="30"/>
  <c r="AN9" i="30"/>
  <c r="BQ34" i="17"/>
  <c r="AP34" i="19"/>
  <c r="BP50" i="19"/>
  <c r="BP58" i="19"/>
  <c r="BQ40" i="17"/>
  <c r="AP40" i="19"/>
  <c r="AP8" i="19"/>
  <c r="AO8" i="73" s="1"/>
  <c r="AQ59" i="25"/>
  <c r="AO59" i="34" s="1"/>
  <c r="AQ37" i="25"/>
  <c r="AQ68" i="25"/>
  <c r="BQ39" i="25"/>
  <c r="AQ20" i="25"/>
  <c r="AO20" i="34" s="1"/>
  <c r="BQ35" i="17"/>
  <c r="AP35" i="19"/>
  <c r="AP13" i="19"/>
  <c r="AN44" i="30"/>
  <c r="AN57" i="30"/>
  <c r="AN70" i="30"/>
  <c r="AN47" i="30"/>
  <c r="BP33" i="19"/>
  <c r="AM70" i="31"/>
  <c r="AM51" i="31"/>
  <c r="BP64" i="19"/>
  <c r="BQ66" i="25"/>
  <c r="BQ70" i="25"/>
  <c r="BR54" i="24"/>
  <c r="BQ66" i="17"/>
  <c r="AP66" i="19"/>
  <c r="BQ46" i="17"/>
  <c r="AP46" i="19"/>
  <c r="AM59" i="31"/>
  <c r="AN41" i="30"/>
  <c r="BP46" i="19"/>
  <c r="BP38" i="19"/>
  <c r="AN29" i="30"/>
  <c r="AN62" i="30"/>
  <c r="AM73" i="31"/>
  <c r="AQ30" i="25"/>
  <c r="BP53" i="19"/>
  <c r="AP22" i="19"/>
  <c r="AQ51" i="25"/>
  <c r="BQ38" i="25"/>
  <c r="AQ13" i="25"/>
  <c r="AO13" i="34" s="1"/>
  <c r="AQ34" i="25"/>
  <c r="AO34" i="34" s="1"/>
  <c r="BQ53" i="17"/>
  <c r="AP53" i="19"/>
  <c r="BP74" i="25"/>
  <c r="BR40" i="24"/>
  <c r="BQ55" i="25"/>
  <c r="AQ31" i="25"/>
  <c r="BR31" i="25" s="1"/>
  <c r="BQ60" i="25"/>
  <c r="AQ71" i="25"/>
  <c r="AQ35" i="25"/>
  <c r="BR62" i="24"/>
  <c r="BQ56" i="17"/>
  <c r="AP56" i="19"/>
  <c r="BQ68" i="17"/>
  <c r="AP68" i="19"/>
  <c r="AM10" i="31"/>
  <c r="BP40" i="19"/>
  <c r="BP45" i="19"/>
  <c r="AM4" i="31"/>
  <c r="AM35" i="31"/>
  <c r="BQ40" i="25"/>
  <c r="BP68" i="19"/>
  <c r="AQ65" i="25"/>
  <c r="BR67" i="24"/>
  <c r="AQ39" i="25"/>
  <c r="AO39" i="34" s="1"/>
  <c r="AQ16" i="25"/>
  <c r="AO16" i="34" s="1"/>
  <c r="BR46" i="24"/>
  <c r="BQ38" i="17"/>
  <c r="AP38" i="19"/>
  <c r="AP27" i="19"/>
  <c r="AP11" i="19"/>
  <c r="BQ65" i="25"/>
  <c r="AN64" i="30"/>
  <c r="AM67" i="31"/>
  <c r="AN20" i="30"/>
  <c r="BQ52" i="17"/>
  <c r="AP52" i="19"/>
  <c r="AP7" i="19"/>
  <c r="BP34" i="19"/>
  <c r="BQ41" i="17"/>
  <c r="AP41" i="19"/>
  <c r="AQ66" i="25"/>
  <c r="AO66" i="34" s="1"/>
  <c r="BP39" i="19"/>
  <c r="AP26" i="19"/>
  <c r="AQ67" i="25"/>
  <c r="AO67" i="34" s="1"/>
  <c r="BR57" i="24"/>
  <c r="AQ60" i="25"/>
  <c r="AQ52" i="25"/>
  <c r="AO52" i="34" s="1"/>
  <c r="AP32" i="19"/>
  <c r="BQ57" i="17"/>
  <c r="AP57" i="19"/>
  <c r="AP14" i="19"/>
  <c r="AN48" i="30"/>
  <c r="AM15" i="31"/>
  <c r="BP54" i="19"/>
  <c r="AN69" i="30"/>
  <c r="AN52" i="30"/>
  <c r="BP57" i="19"/>
  <c r="BQ44" i="17"/>
  <c r="AP44" i="19"/>
  <c r="BP37" i="19"/>
  <c r="BQ59" i="17"/>
  <c r="AP59" i="19"/>
  <c r="AQ42" i="25"/>
  <c r="BR41" i="24"/>
  <c r="AP6" i="19"/>
  <c r="BQ55" i="17"/>
  <c r="AP55" i="19"/>
  <c r="BQ54" i="17"/>
  <c r="AP54" i="19"/>
  <c r="AN14" i="30"/>
  <c r="AM45" i="31"/>
  <c r="AM40" i="31"/>
  <c r="AN68" i="30"/>
  <c r="AQ64" i="25"/>
  <c r="AO64" i="34" s="1"/>
  <c r="BQ48" i="25"/>
  <c r="BQ64" i="17"/>
  <c r="AP64" i="19"/>
  <c r="BP42" i="19"/>
  <c r="AQ28" i="25"/>
  <c r="AO28" i="34" s="1"/>
  <c r="AP31" i="19"/>
  <c r="AP30" i="19"/>
  <c r="BQ71" i="17"/>
  <c r="AP71" i="19"/>
  <c r="AN13" i="30"/>
  <c r="BP73" i="19"/>
  <c r="AM66" i="31"/>
  <c r="AM63" i="31"/>
  <c r="BR55" i="24"/>
  <c r="AQ69" i="25"/>
  <c r="BQ58" i="25"/>
  <c r="AQ53" i="25"/>
  <c r="AQ33" i="25"/>
  <c r="AQ43" i="25"/>
  <c r="AO43" i="34" s="1"/>
  <c r="BR64" i="24"/>
  <c r="BQ50" i="25"/>
  <c r="BR44" i="24"/>
  <c r="BR61" i="24"/>
  <c r="BQ57" i="25"/>
  <c r="BQ33" i="25"/>
  <c r="BQ67" i="25"/>
  <c r="BR51" i="24"/>
  <c r="AQ73" i="25"/>
  <c r="AO73" i="34" s="1"/>
  <c r="BR48" i="24"/>
  <c r="BR66" i="24"/>
  <c r="AQ15" i="25"/>
  <c r="BR15" i="25" s="1"/>
  <c r="AP74" i="25"/>
  <c r="BR63" i="24"/>
  <c r="BR38" i="24"/>
  <c r="BR65" i="24"/>
  <c r="BQ72" i="25"/>
  <c r="BR47" i="24"/>
  <c r="BQ63" i="25"/>
  <c r="BR59" i="24"/>
  <c r="AQ41" i="25"/>
  <c r="AO41" i="34" s="1"/>
  <c r="BR37" i="24"/>
  <c r="BR39" i="24"/>
  <c r="AP74" i="17"/>
  <c r="AO5" i="30" s="1"/>
  <c r="AQ9" i="25"/>
  <c r="AQ7" i="17"/>
  <c r="BR7" i="17" s="1"/>
  <c r="AQ46" i="17"/>
  <c r="AR46" i="24" s="1"/>
  <c r="AQ41" i="17"/>
  <c r="AR41" i="24" s="1"/>
  <c r="AQ23" i="17"/>
  <c r="BR23" i="17" s="1"/>
  <c r="AQ55" i="17"/>
  <c r="AQ30" i="17"/>
  <c r="BR30" i="17" s="1"/>
  <c r="AQ62" i="17"/>
  <c r="AQ21" i="17"/>
  <c r="BR21" i="17" s="1"/>
  <c r="AQ13" i="17"/>
  <c r="BR13" i="17" s="1"/>
  <c r="AQ68" i="17"/>
  <c r="AQ26" i="17"/>
  <c r="BR26" i="17" s="1"/>
  <c r="AQ22" i="17"/>
  <c r="BR22" i="17" s="1"/>
  <c r="AQ63" i="17"/>
  <c r="AQ14" i="17"/>
  <c r="BR14" i="17" s="1"/>
  <c r="AQ37" i="17"/>
  <c r="AQ38" i="17"/>
  <c r="AQ20" i="17"/>
  <c r="BR20" i="17" s="1"/>
  <c r="AQ34" i="17"/>
  <c r="AQ59" i="17"/>
  <c r="AR59" i="24" s="1"/>
  <c r="AP59" i="51" s="1"/>
  <c r="AQ50" i="17"/>
  <c r="AR50" i="24" s="1"/>
  <c r="AQ8" i="17"/>
  <c r="BR8" i="17" s="1"/>
  <c r="AQ39" i="17"/>
  <c r="AR39" i="24" s="1"/>
  <c r="AP39" i="51" s="1"/>
  <c r="AQ6" i="17"/>
  <c r="BR6" i="17" s="1"/>
  <c r="AQ70" i="17"/>
  <c r="AR70" i="24" s="1"/>
  <c r="AP70" i="51" s="1"/>
  <c r="AQ11" i="17"/>
  <c r="BR11" i="17" s="1"/>
  <c r="AQ61" i="17"/>
  <c r="AR61" i="24" s="1"/>
  <c r="AP61" i="51" s="1"/>
  <c r="AQ52" i="17"/>
  <c r="AQ42" i="17"/>
  <c r="AR42" i="24" s="1"/>
  <c r="AQ28" i="17"/>
  <c r="BR28" i="17" s="1"/>
  <c r="AQ65" i="17"/>
  <c r="AR65" i="24" s="1"/>
  <c r="AP65" i="51" s="1"/>
  <c r="AQ71" i="17"/>
  <c r="AQ36" i="17"/>
  <c r="AR36" i="24" s="1"/>
  <c r="AP36" i="51" s="1"/>
  <c r="AQ31" i="17"/>
  <c r="BR31" i="17" s="1"/>
  <c r="AQ9" i="17"/>
  <c r="BR9" i="17" s="1"/>
  <c r="AQ69" i="17"/>
  <c r="AQ27" i="17"/>
  <c r="BR27" i="17" s="1"/>
  <c r="AR3" i="17"/>
  <c r="AQ60" i="17"/>
  <c r="AR60" i="24" s="1"/>
  <c r="AQ44" i="17"/>
  <c r="AR44" i="24" s="1"/>
  <c r="AQ19" i="17"/>
  <c r="BR19" i="17" s="1"/>
  <c r="AQ32" i="17"/>
  <c r="BR32" i="17" s="1"/>
  <c r="AQ51" i="17"/>
  <c r="AQ45" i="17"/>
  <c r="AQ29" i="17"/>
  <c r="BR29" i="17" s="1"/>
  <c r="AQ73" i="17"/>
  <c r="AQ67" i="17"/>
  <c r="AR67" i="24" s="1"/>
  <c r="AP67" i="51" s="1"/>
  <c r="AQ57" i="17"/>
  <c r="AR57" i="24" s="1"/>
  <c r="AQ33" i="17"/>
  <c r="AQ72" i="17"/>
  <c r="AR72" i="24" s="1"/>
  <c r="AP72" i="51" s="1"/>
  <c r="AQ16" i="17"/>
  <c r="BR16" i="17" s="1"/>
  <c r="AQ54" i="17"/>
  <c r="AQ58" i="17"/>
  <c r="AR58" i="24" s="1"/>
  <c r="AP58" i="51" s="1"/>
  <c r="AQ5" i="17"/>
  <c r="BR5" i="17" s="1"/>
  <c r="AQ47" i="17"/>
  <c r="AR47" i="24" s="1"/>
  <c r="AP47" i="51" s="1"/>
  <c r="AQ35" i="17"/>
  <c r="AQ10" i="17"/>
  <c r="BR10" i="17" s="1"/>
  <c r="AQ17" i="17"/>
  <c r="BR17" i="17" s="1"/>
  <c r="AQ40" i="17"/>
  <c r="AR40" i="24" s="1"/>
  <c r="AP40" i="51" s="1"/>
  <c r="AQ43" i="17"/>
  <c r="AR43" i="24" s="1"/>
  <c r="AQ53" i="17"/>
  <c r="AR53" i="24" s="1"/>
  <c r="AP53" i="51" s="1"/>
  <c r="AQ12" i="17"/>
  <c r="BR12" i="17" s="1"/>
  <c r="AQ49" i="17"/>
  <c r="AR49" i="24" s="1"/>
  <c r="AP49" i="51" s="1"/>
  <c r="AQ18" i="17"/>
  <c r="BR18" i="17" s="1"/>
  <c r="AQ64" i="17"/>
  <c r="AR64" i="24" s="1"/>
  <c r="AP64" i="51" s="1"/>
  <c r="AQ4" i="17"/>
  <c r="BR4" i="17" s="1"/>
  <c r="AQ24" i="17"/>
  <c r="BR24" i="17" s="1"/>
  <c r="AQ25" i="17"/>
  <c r="BR25" i="17" s="1"/>
  <c r="AQ15" i="17"/>
  <c r="BR15" i="17" s="1"/>
  <c r="AQ66" i="17"/>
  <c r="AR66" i="24" s="1"/>
  <c r="AP66" i="51" s="1"/>
  <c r="AQ48" i="17"/>
  <c r="AR48" i="24" s="1"/>
  <c r="AP48" i="51" s="1"/>
  <c r="AQ56" i="17"/>
  <c r="BR36" i="24"/>
  <c r="AR7" i="24"/>
  <c r="BS7" i="24" s="1"/>
  <c r="AR35" i="24"/>
  <c r="AR55" i="24"/>
  <c r="AR25" i="24"/>
  <c r="AP25" i="51" s="1"/>
  <c r="AQ7" i="25"/>
  <c r="AO7" i="34" s="1"/>
  <c r="AQ12" i="25"/>
  <c r="AO12" i="34" s="1"/>
  <c r="AR38" i="24"/>
  <c r="AP38" i="51" s="1"/>
  <c r="AR45" i="24"/>
  <c r="AP45" i="51" s="1"/>
  <c r="AQ17" i="25"/>
  <c r="BR17" i="25" s="1"/>
  <c r="AR34" i="24"/>
  <c r="AP34" i="51" s="1"/>
  <c r="BR68" i="24"/>
  <c r="AR13" i="24"/>
  <c r="AP13" i="51" s="1"/>
  <c r="AR20" i="24"/>
  <c r="BS20" i="24" s="1"/>
  <c r="BR71" i="24"/>
  <c r="BR49" i="24"/>
  <c r="BR42" i="24"/>
  <c r="BR70" i="24"/>
  <c r="BR52" i="24"/>
  <c r="AR8" i="24"/>
  <c r="AP8" i="51" s="1"/>
  <c r="AQ62" i="25"/>
  <c r="AO62" i="34" s="1"/>
  <c r="AQ58" i="25"/>
  <c r="AR19" i="24"/>
  <c r="AP19" i="51" s="1"/>
  <c r="BQ68" i="25"/>
  <c r="AR69" i="24"/>
  <c r="AP69" i="51" s="1"/>
  <c r="AR62" i="24"/>
  <c r="AQ57" i="25"/>
  <c r="AR33" i="24"/>
  <c r="BS33" i="24" s="1"/>
  <c r="BR34" i="24"/>
  <c r="BR72" i="24"/>
  <c r="AR68" i="24"/>
  <c r="AP68" i="51" s="1"/>
  <c r="AQ54" i="25"/>
  <c r="AR16" i="24"/>
  <c r="AP16" i="51" s="1"/>
  <c r="AR73" i="24"/>
  <c r="BR50" i="24"/>
  <c r="AQ45" i="25"/>
  <c r="AO45" i="34" s="1"/>
  <c r="AR71" i="24"/>
  <c r="AR6" i="24"/>
  <c r="AP6" i="51" s="1"/>
  <c r="BR35" i="24"/>
  <c r="AR54" i="24"/>
  <c r="AR54" i="25" s="1"/>
  <c r="AR24" i="24"/>
  <c r="AR37" i="24"/>
  <c r="AR63" i="24"/>
  <c r="AP63" i="51" s="1"/>
  <c r="AR26" i="24"/>
  <c r="BS26" i="24" s="1"/>
  <c r="AQ46" i="25"/>
  <c r="AR18" i="24"/>
  <c r="BR60" i="24"/>
  <c r="AR51" i="24"/>
  <c r="AP51" i="51" s="1"/>
  <c r="AR56" i="24"/>
  <c r="AP56" i="51" s="1"/>
  <c r="AR52" i="24"/>
  <c r="AR74" i="23"/>
  <c r="BS74" i="23" s="1"/>
  <c r="AT3" i="23"/>
  <c r="BU3" i="23" s="1"/>
  <c r="AS51" i="23"/>
  <c r="BT51" i="23" s="1"/>
  <c r="AS57" i="23"/>
  <c r="BT57" i="23" s="1"/>
  <c r="AS46" i="23"/>
  <c r="BT46" i="23" s="1"/>
  <c r="AS61" i="23"/>
  <c r="BT61" i="23" s="1"/>
  <c r="AS71" i="23"/>
  <c r="BT71" i="23" s="1"/>
  <c r="AS59" i="23"/>
  <c r="BT59" i="23" s="1"/>
  <c r="AS15" i="23"/>
  <c r="AN109" i="46" s="1"/>
  <c r="AS44" i="23"/>
  <c r="BT44" i="23" s="1"/>
  <c r="AS54" i="23"/>
  <c r="AN37" i="55" s="1"/>
  <c r="AS16" i="23"/>
  <c r="BT16" i="23" s="1"/>
  <c r="AS56" i="23"/>
  <c r="BT56" i="23" s="1"/>
  <c r="AS37" i="23"/>
  <c r="BT37" i="23" s="1"/>
  <c r="AS14" i="23"/>
  <c r="BT14" i="23" s="1"/>
  <c r="AS73" i="23"/>
  <c r="BT73" i="23" s="1"/>
  <c r="AS68" i="23"/>
  <c r="BT68" i="23" s="1"/>
  <c r="AS24" i="23"/>
  <c r="BT24" i="23" s="1"/>
  <c r="AS36" i="23"/>
  <c r="AS35" i="23"/>
  <c r="BT35" i="23" s="1"/>
  <c r="AS4" i="23"/>
  <c r="BT4" i="23" s="1"/>
  <c r="AS9" i="23"/>
  <c r="BT9" i="23" s="1"/>
  <c r="AS25" i="23"/>
  <c r="BT25" i="23" s="1"/>
  <c r="AS18" i="23"/>
  <c r="BT18" i="23" s="1"/>
  <c r="AS23" i="23"/>
  <c r="BT23" i="23" s="1"/>
  <c r="AS32" i="23"/>
  <c r="AN80" i="49" s="1"/>
  <c r="AS39" i="23"/>
  <c r="R37" i="66" s="1"/>
  <c r="AS17" i="23"/>
  <c r="BT17" i="23" s="1"/>
  <c r="AS53" i="23"/>
  <c r="AN36" i="55" s="1"/>
  <c r="AS12" i="23"/>
  <c r="AS19" i="23"/>
  <c r="BT19" i="23" s="1"/>
  <c r="AS66" i="23"/>
  <c r="BT66" i="23" s="1"/>
  <c r="AS10" i="23"/>
  <c r="AS48" i="23"/>
  <c r="BT48" i="23" s="1"/>
  <c r="AS20" i="23"/>
  <c r="BT20" i="23" s="1"/>
  <c r="AS8" i="23"/>
  <c r="BT8" i="23" s="1"/>
  <c r="AS28" i="23"/>
  <c r="BT28" i="23" s="1"/>
  <c r="AS47" i="23"/>
  <c r="BT47" i="23" s="1"/>
  <c r="AS67" i="23"/>
  <c r="BT67" i="23" s="1"/>
  <c r="AS42" i="23"/>
  <c r="BT42" i="23" s="1"/>
  <c r="AS62" i="23"/>
  <c r="BT62" i="23" s="1"/>
  <c r="AS21" i="23"/>
  <c r="AN110" i="46" s="1"/>
  <c r="AS69" i="23"/>
  <c r="BT69" i="23" s="1"/>
  <c r="AS7" i="23"/>
  <c r="AN40" i="56" s="1"/>
  <c r="AS11" i="23"/>
  <c r="AN125" i="46" s="1"/>
  <c r="AS38" i="23"/>
  <c r="R36" i="66" s="1"/>
  <c r="AS41" i="23"/>
  <c r="BT41" i="23" s="1"/>
  <c r="AS27" i="23"/>
  <c r="BT27" i="23" s="1"/>
  <c r="AS55" i="23"/>
  <c r="AN38" i="55" s="1"/>
  <c r="AS52" i="23"/>
  <c r="BT52" i="23" s="1"/>
  <c r="AS43" i="23"/>
  <c r="BT43" i="23" s="1"/>
  <c r="AS72" i="23"/>
  <c r="BT72" i="23" s="1"/>
  <c r="AS6" i="23"/>
  <c r="AN39" i="56" s="1"/>
  <c r="AS70" i="23"/>
  <c r="BT70" i="23" s="1"/>
  <c r="AS45" i="23"/>
  <c r="BT45" i="23" s="1"/>
  <c r="AS26" i="23"/>
  <c r="BT26" i="23" s="1"/>
  <c r="AS30" i="23"/>
  <c r="BT30" i="23" s="1"/>
  <c r="AS64" i="23"/>
  <c r="BT64" i="23" s="1"/>
  <c r="AS65" i="23"/>
  <c r="BT65" i="23" s="1"/>
  <c r="AS5" i="23"/>
  <c r="AN38" i="56" s="1"/>
  <c r="AS49" i="23"/>
  <c r="BT49" i="23" s="1"/>
  <c r="AS60" i="23"/>
  <c r="BT60" i="23" s="1"/>
  <c r="AS63" i="23"/>
  <c r="BT63" i="23" s="1"/>
  <c r="AS29" i="23"/>
  <c r="BT29" i="23" s="1"/>
  <c r="AS58" i="23"/>
  <c r="BT58" i="23" s="1"/>
  <c r="AS34" i="23"/>
  <c r="AN81" i="49" s="1"/>
  <c r="AS33" i="23"/>
  <c r="BT33" i="23" s="1"/>
  <c r="AS40" i="23"/>
  <c r="R38" i="66" s="1"/>
  <c r="AS31" i="23"/>
  <c r="AS22" i="23"/>
  <c r="BT22" i="23" s="1"/>
  <c r="AS13" i="23"/>
  <c r="BT13" i="23" s="1"/>
  <c r="AS50" i="23"/>
  <c r="BT50" i="23" s="1"/>
  <c r="AQ4" i="25"/>
  <c r="BR4" i="25" s="1"/>
  <c r="AS3" i="24"/>
  <c r="BT3" i="24" s="1"/>
  <c r="AO11" i="34" l="1"/>
  <c r="BQ20" i="25"/>
  <c r="AN31" i="34"/>
  <c r="AN30" i="34"/>
  <c r="AO30" i="34"/>
  <c r="AR31" i="24"/>
  <c r="BS31" i="24" s="1"/>
  <c r="AR27" i="24"/>
  <c r="BR17" i="24"/>
  <c r="AN124" i="46"/>
  <c r="AR32" i="24"/>
  <c r="BS32" i="24" s="1"/>
  <c r="AR11" i="24"/>
  <c r="AR17" i="24"/>
  <c r="BS17" i="24" s="1"/>
  <c r="AR22" i="24"/>
  <c r="AR14" i="24"/>
  <c r="AR15" i="24"/>
  <c r="AP15" i="51" s="1"/>
  <c r="AN95" i="46"/>
  <c r="AN65" i="49"/>
  <c r="AN82" i="49"/>
  <c r="AR9" i="24"/>
  <c r="BS9" i="24" s="1"/>
  <c r="AR23" i="24"/>
  <c r="AR10" i="24"/>
  <c r="AP10" i="51" s="1"/>
  <c r="AR5" i="24"/>
  <c r="AM76" i="34"/>
  <c r="BT32" i="23"/>
  <c r="BT15" i="23"/>
  <c r="BT55" i="23"/>
  <c r="BT10" i="23"/>
  <c r="BT39" i="23"/>
  <c r="BT54" i="23"/>
  <c r="BT31" i="23"/>
  <c r="BT34" i="23"/>
  <c r="BT7" i="23"/>
  <c r="BT12" i="23"/>
  <c r="BT6" i="23"/>
  <c r="BT53" i="23"/>
  <c r="AR28" i="24"/>
  <c r="BS28" i="24" s="1"/>
  <c r="AR12" i="24"/>
  <c r="BS12" i="24" s="1"/>
  <c r="BT21" i="23"/>
  <c r="BT11" i="23"/>
  <c r="AR21" i="24"/>
  <c r="AP21" i="51" s="1"/>
  <c r="BT36" i="23"/>
  <c r="BT40" i="23"/>
  <c r="AR4" i="24"/>
  <c r="AP4" i="51" s="1"/>
  <c r="BT38" i="23"/>
  <c r="AR30" i="24"/>
  <c r="AP30" i="51" s="1"/>
  <c r="AR29" i="24"/>
  <c r="BS29" i="24" s="1"/>
  <c r="BT5" i="23"/>
  <c r="AO9" i="34"/>
  <c r="BQ11" i="25"/>
  <c r="AO31" i="51"/>
  <c r="BQ9" i="25"/>
  <c r="BR21" i="24"/>
  <c r="AQ8" i="25"/>
  <c r="BR8" i="25" s="1"/>
  <c r="BQ6" i="25"/>
  <c r="AQ21" i="25"/>
  <c r="AO21" i="34" s="1"/>
  <c r="BQ10" i="25"/>
  <c r="BR27" i="24"/>
  <c r="AQ27" i="25"/>
  <c r="BR27" i="25" s="1"/>
  <c r="AP14" i="51"/>
  <c r="AQ14" i="25"/>
  <c r="AO14" i="34" s="1"/>
  <c r="AP27" i="51"/>
  <c r="AP11" i="51"/>
  <c r="AP24" i="51"/>
  <c r="AP18" i="51"/>
  <c r="AQ24" i="25"/>
  <c r="BR24" i="25" s="1"/>
  <c r="AQ18" i="25"/>
  <c r="BR18" i="25" s="1"/>
  <c r="BR16" i="24"/>
  <c r="BR11" i="24"/>
  <c r="AO10" i="51"/>
  <c r="AP5" i="51"/>
  <c r="BR24" i="24"/>
  <c r="AQ10" i="25"/>
  <c r="AO10" i="34" s="1"/>
  <c r="AQ5" i="25"/>
  <c r="BR5" i="25" s="1"/>
  <c r="BS23" i="24"/>
  <c r="AQ23" i="25"/>
  <c r="AO23" i="34" s="1"/>
  <c r="BQ21" i="25"/>
  <c r="AQ74" i="24"/>
  <c r="AQ74" i="25" s="1"/>
  <c r="BR13" i="24"/>
  <c r="BR9" i="24"/>
  <c r="BR5" i="24"/>
  <c r="BR28" i="24"/>
  <c r="BR23" i="24"/>
  <c r="BR15" i="24"/>
  <c r="BR7" i="24"/>
  <c r="BR32" i="24"/>
  <c r="AO14" i="51"/>
  <c r="BR12" i="24"/>
  <c r="BR20" i="24"/>
  <c r="AO29" i="51"/>
  <c r="AQ29" i="25"/>
  <c r="AQ32" i="25"/>
  <c r="AO32" i="34" s="1"/>
  <c r="AO58" i="73"/>
  <c r="AO60" i="73"/>
  <c r="AO30" i="73"/>
  <c r="AO52" i="73"/>
  <c r="AO68" i="73"/>
  <c r="BR18" i="24"/>
  <c r="AO7" i="73"/>
  <c r="AO28" i="73"/>
  <c r="AO39" i="73"/>
  <c r="AO47" i="73"/>
  <c r="AP22" i="51"/>
  <c r="AO23" i="73"/>
  <c r="AO22" i="51"/>
  <c r="AO36" i="73"/>
  <c r="AO63" i="73"/>
  <c r="AO18" i="73"/>
  <c r="AO20" i="73"/>
  <c r="AO14" i="73"/>
  <c r="AO56" i="73"/>
  <c r="AO57" i="73"/>
  <c r="AO54" i="73"/>
  <c r="AO27" i="73"/>
  <c r="AO13" i="73"/>
  <c r="BR26" i="24"/>
  <c r="AO32" i="73"/>
  <c r="AO38" i="73"/>
  <c r="AO35" i="73"/>
  <c r="AO15" i="73"/>
  <c r="AO61" i="73"/>
  <c r="AO19" i="73"/>
  <c r="AO55" i="73"/>
  <c r="AO73" i="73"/>
  <c r="AO50" i="73"/>
  <c r="AO49" i="73"/>
  <c r="AO33" i="73"/>
  <c r="AO6" i="73"/>
  <c r="AO46" i="73"/>
  <c r="AQ22" i="25"/>
  <c r="AO22" i="34" s="1"/>
  <c r="AO45" i="73"/>
  <c r="AK70" i="49"/>
  <c r="BQ26" i="19"/>
  <c r="BQ29" i="19"/>
  <c r="AO42" i="73"/>
  <c r="AO59" i="73"/>
  <c r="AO25" i="73"/>
  <c r="V9" i="58"/>
  <c r="AY9" i="58" s="1"/>
  <c r="AL32" i="55"/>
  <c r="AL40" i="55" s="1"/>
  <c r="AB8" i="58"/>
  <c r="BE8" i="58" s="1"/>
  <c r="AL62" i="49"/>
  <c r="AL68" i="49" s="1"/>
  <c r="P34" i="66"/>
  <c r="P42" i="66" s="1"/>
  <c r="BQ17" i="19"/>
  <c r="AO69" i="73"/>
  <c r="AO29" i="73"/>
  <c r="AO40" i="73"/>
  <c r="AO71" i="73"/>
  <c r="V5" i="58"/>
  <c r="AY5" i="58" s="1"/>
  <c r="AO12" i="73"/>
  <c r="AL35" i="56"/>
  <c r="AL45" i="56" s="1"/>
  <c r="BQ23" i="19"/>
  <c r="AL33" i="56"/>
  <c r="AL43" i="56" s="1"/>
  <c r="AL77" i="49"/>
  <c r="AL87" i="49" s="1"/>
  <c r="AO10" i="73"/>
  <c r="AO70" i="73"/>
  <c r="V18" i="58"/>
  <c r="AY18" i="58" s="1"/>
  <c r="BQ22" i="19"/>
  <c r="BQ24" i="19"/>
  <c r="BQ9" i="19"/>
  <c r="AO17" i="73"/>
  <c r="AO31" i="73"/>
  <c r="AL32" i="56"/>
  <c r="AL42" i="56" s="1"/>
  <c r="W10" i="58"/>
  <c r="AZ10" i="58" s="1"/>
  <c r="AO4" i="73"/>
  <c r="AQ6" i="25"/>
  <c r="AO6" i="34" s="1"/>
  <c r="BQ28" i="19"/>
  <c r="P33" i="66"/>
  <c r="P41" i="66" s="1"/>
  <c r="W11" i="58"/>
  <c r="AO9" i="73"/>
  <c r="BQ18" i="19"/>
  <c r="BQ20" i="19"/>
  <c r="W14" i="58"/>
  <c r="AZ14" i="58" s="1"/>
  <c r="AO24" i="73"/>
  <c r="V12" i="58"/>
  <c r="AY12" i="58" s="1"/>
  <c r="W15" i="58"/>
  <c r="AZ15" i="58" s="1"/>
  <c r="AO21" i="73"/>
  <c r="BQ14" i="19"/>
  <c r="V19" i="58"/>
  <c r="BQ8" i="19"/>
  <c r="BQ16" i="19"/>
  <c r="AO34" i="73"/>
  <c r="V3" i="58"/>
  <c r="AY3" i="58" s="1"/>
  <c r="AO65" i="73"/>
  <c r="AO26" i="73"/>
  <c r="V7" i="58"/>
  <c r="AY7" i="58" s="1"/>
  <c r="BQ30" i="19"/>
  <c r="AL33" i="55"/>
  <c r="AL41" i="55" s="1"/>
  <c r="BQ27" i="19"/>
  <c r="BQ13" i="19"/>
  <c r="AO5" i="73"/>
  <c r="AO53" i="73"/>
  <c r="AO66" i="73"/>
  <c r="AO67" i="73"/>
  <c r="AO11" i="73"/>
  <c r="AL75" i="49"/>
  <c r="AL85" i="49" s="1"/>
  <c r="P32" i="66"/>
  <c r="P40" i="66" s="1"/>
  <c r="BQ19" i="19"/>
  <c r="V16" i="58"/>
  <c r="AY16" i="58" s="1"/>
  <c r="AO16" i="73"/>
  <c r="AO43" i="73"/>
  <c r="AO37" i="73"/>
  <c r="AO41" i="73"/>
  <c r="AL34" i="55"/>
  <c r="AL42" i="55" s="1"/>
  <c r="AO72" i="73"/>
  <c r="W4" i="58"/>
  <c r="AZ4" i="58" s="1"/>
  <c r="AO48" i="73"/>
  <c r="AO22" i="73"/>
  <c r="W13" i="58"/>
  <c r="AZ13" i="58" s="1"/>
  <c r="W17" i="58"/>
  <c r="AO44" i="73"/>
  <c r="AL34" i="56"/>
  <c r="AL44" i="56" s="1"/>
  <c r="AO51" i="73"/>
  <c r="W6" i="58"/>
  <c r="AZ6" i="58" s="1"/>
  <c r="AO62" i="73"/>
  <c r="AO64" i="73"/>
  <c r="BS14" i="24"/>
  <c r="AL76" i="49"/>
  <c r="AL86" i="49" s="1"/>
  <c r="AL105" i="46"/>
  <c r="AL113" i="46" s="1"/>
  <c r="BR6" i="24"/>
  <c r="BS11" i="24"/>
  <c r="BR8" i="24"/>
  <c r="AL120" i="46"/>
  <c r="AL128" i="46" s="1"/>
  <c r="BS4" i="24"/>
  <c r="BS6" i="24"/>
  <c r="BS18" i="24"/>
  <c r="BS16" i="24"/>
  <c r="BS8" i="24"/>
  <c r="BS25" i="24"/>
  <c r="BS27" i="24"/>
  <c r="BS5" i="24"/>
  <c r="BS21" i="24"/>
  <c r="AL92" i="46"/>
  <c r="AL98" i="46" s="1"/>
  <c r="BS22" i="24"/>
  <c r="AL121" i="46"/>
  <c r="AL129" i="46" s="1"/>
  <c r="BS19" i="24"/>
  <c r="BS13" i="24"/>
  <c r="BS24" i="24"/>
  <c r="BS15" i="24"/>
  <c r="AL106" i="46"/>
  <c r="AL114" i="46" s="1"/>
  <c r="BS10" i="24"/>
  <c r="BQ11" i="19"/>
  <c r="BQ10" i="19"/>
  <c r="BR26" i="25"/>
  <c r="BQ21" i="19"/>
  <c r="BQ7" i="19"/>
  <c r="BQ6" i="19"/>
  <c r="BR12" i="25"/>
  <c r="BR20" i="25"/>
  <c r="BR9" i="25"/>
  <c r="BQ31" i="19"/>
  <c r="AK45" i="56"/>
  <c r="BQ32" i="19"/>
  <c r="BQ5" i="19"/>
  <c r="BR7" i="25"/>
  <c r="BQ15" i="19"/>
  <c r="BR11" i="25"/>
  <c r="BR30" i="25"/>
  <c r="BR28" i="25"/>
  <c r="AK120" i="49"/>
  <c r="AK128" i="49" s="1"/>
  <c r="BR16" i="25"/>
  <c r="BR13" i="25"/>
  <c r="BQ12" i="19"/>
  <c r="BQ4" i="19"/>
  <c r="AP54" i="34"/>
  <c r="E38" i="50"/>
  <c r="AT3" i="25"/>
  <c r="BT3" i="25"/>
  <c r="AM38" i="43"/>
  <c r="AR3" i="19"/>
  <c r="E37" i="35"/>
  <c r="I74" i="34"/>
  <c r="AN37" i="56"/>
  <c r="AN119" i="49"/>
  <c r="AN127" i="49" s="1"/>
  <c r="AN66" i="49"/>
  <c r="AN79" i="49"/>
  <c r="AM121" i="49"/>
  <c r="AM129" i="49" s="1"/>
  <c r="AN123" i="46"/>
  <c r="AN96" i="46"/>
  <c r="AN108" i="46"/>
  <c r="BR52" i="25"/>
  <c r="BR70" i="25"/>
  <c r="BR61" i="25"/>
  <c r="BR35" i="25"/>
  <c r="AO46" i="34"/>
  <c r="BR71" i="25"/>
  <c r="AO57" i="34"/>
  <c r="BR44" i="25"/>
  <c r="AO44" i="34"/>
  <c r="BR49" i="25"/>
  <c r="BR64" i="25"/>
  <c r="BR39" i="25"/>
  <c r="AO68" i="34"/>
  <c r="BR36" i="25"/>
  <c r="BR33" i="25"/>
  <c r="AO35" i="34"/>
  <c r="AL104" i="46"/>
  <c r="AL112" i="46" s="1"/>
  <c r="AL119" i="46"/>
  <c r="AL127" i="46" s="1"/>
  <c r="AL93" i="46"/>
  <c r="AL99" i="46" s="1"/>
  <c r="AO31" i="34"/>
  <c r="BR42" i="25"/>
  <c r="BR60" i="25"/>
  <c r="AO25" i="34"/>
  <c r="AO48" i="34"/>
  <c r="AO71" i="34"/>
  <c r="AO60" i="34"/>
  <c r="AL74" i="49"/>
  <c r="AL84" i="49" s="1"/>
  <c r="AL63" i="49"/>
  <c r="AL69" i="49" s="1"/>
  <c r="AL117" i="49"/>
  <c r="AL125" i="49" s="1"/>
  <c r="BR56" i="25"/>
  <c r="AO42" i="34"/>
  <c r="BR51" i="25"/>
  <c r="AO33" i="34"/>
  <c r="AO51" i="34"/>
  <c r="AO40" i="34"/>
  <c r="BR41" i="25"/>
  <c r="AO19" i="34"/>
  <c r="AO37" i="34"/>
  <c r="AN7" i="31"/>
  <c r="AJ39" i="43"/>
  <c r="AK38" i="35"/>
  <c r="AO69" i="34"/>
  <c r="AO54" i="34"/>
  <c r="AO58" i="34"/>
  <c r="AO53" i="34"/>
  <c r="AO65" i="34"/>
  <c r="AO55" i="34"/>
  <c r="AO15" i="34"/>
  <c r="AO61" i="34"/>
  <c r="AO4" i="34"/>
  <c r="AO17" i="34"/>
  <c r="AO6" i="30"/>
  <c r="AN8" i="31"/>
  <c r="AN58" i="31"/>
  <c r="AR33" i="25"/>
  <c r="AN21" i="31"/>
  <c r="BR69" i="25"/>
  <c r="BR63" i="25"/>
  <c r="BR65" i="25"/>
  <c r="BR59" i="25"/>
  <c r="AR55" i="25"/>
  <c r="AP55" i="34" s="1"/>
  <c r="AP73" i="51"/>
  <c r="AP44" i="51"/>
  <c r="BS52" i="24"/>
  <c r="AP54" i="51"/>
  <c r="AP26" i="51"/>
  <c r="AP23" i="51"/>
  <c r="AP46" i="51"/>
  <c r="AP55" i="51"/>
  <c r="AP35" i="51"/>
  <c r="AP62" i="51"/>
  <c r="BR50" i="25"/>
  <c r="AP20" i="51"/>
  <c r="AP31" i="51"/>
  <c r="BR67" i="25"/>
  <c r="AP9" i="51"/>
  <c r="AP41" i="51"/>
  <c r="AP42" i="51"/>
  <c r="BR40" i="25"/>
  <c r="AP43" i="51"/>
  <c r="AP57" i="51"/>
  <c r="BR43" i="25"/>
  <c r="AP12" i="51"/>
  <c r="AP33" i="51"/>
  <c r="AP50" i="51"/>
  <c r="AP7" i="51"/>
  <c r="AP17" i="51"/>
  <c r="AP37" i="51"/>
  <c r="AP52" i="51"/>
  <c r="BR53" i="25"/>
  <c r="AP71" i="51"/>
  <c r="AP60" i="51"/>
  <c r="BR47" i="25"/>
  <c r="AO46" i="30"/>
  <c r="AO7" i="30"/>
  <c r="AO8" i="30"/>
  <c r="AO51" i="30"/>
  <c r="AO42" i="30"/>
  <c r="AO28" i="30"/>
  <c r="BR38" i="25"/>
  <c r="AO13" i="30"/>
  <c r="AO33" i="30"/>
  <c r="BR41" i="17"/>
  <c r="AQ41" i="19"/>
  <c r="BS44" i="24"/>
  <c r="BQ55" i="19"/>
  <c r="AR67" i="25"/>
  <c r="AP67" i="34" s="1"/>
  <c r="AR38" i="25"/>
  <c r="AQ18" i="19"/>
  <c r="BR71" i="17"/>
  <c r="AQ71" i="19"/>
  <c r="AN56" i="31"/>
  <c r="AO32" i="30"/>
  <c r="AR26" i="25"/>
  <c r="AP26" i="34" s="1"/>
  <c r="AR31" i="25"/>
  <c r="AP31" i="34" s="1"/>
  <c r="BR49" i="17"/>
  <c r="AQ49" i="19"/>
  <c r="BR65" i="17"/>
  <c r="AQ65" i="19"/>
  <c r="AN26" i="31"/>
  <c r="AO39" i="30"/>
  <c r="BQ49" i="19"/>
  <c r="AO60" i="30"/>
  <c r="AO11" i="30"/>
  <c r="BR61" i="17"/>
  <c r="AQ61" i="19"/>
  <c r="BR35" i="17"/>
  <c r="AQ35" i="19"/>
  <c r="AQ6" i="19"/>
  <c r="BQ71" i="19"/>
  <c r="AO71" i="30"/>
  <c r="AO29" i="30"/>
  <c r="BS47" i="24"/>
  <c r="AN11" i="31"/>
  <c r="AN34" i="31"/>
  <c r="BR47" i="17"/>
  <c r="AQ47" i="19"/>
  <c r="BR39" i="17"/>
  <c r="AQ39" i="19"/>
  <c r="BQ59" i="19"/>
  <c r="BQ66" i="19"/>
  <c r="BQ73" i="19"/>
  <c r="AN15" i="31"/>
  <c r="AQ9" i="19"/>
  <c r="BS65" i="24"/>
  <c r="AQ5" i="19"/>
  <c r="AQ8" i="19"/>
  <c r="AN48" i="31"/>
  <c r="AN14" i="31"/>
  <c r="BQ33" i="19"/>
  <c r="AN45" i="31"/>
  <c r="AO23" i="30"/>
  <c r="BR69" i="17"/>
  <c r="AQ69" i="19"/>
  <c r="AN63" i="31"/>
  <c r="BR58" i="17"/>
  <c r="AQ58" i="19"/>
  <c r="BR50" i="17"/>
  <c r="AQ50" i="19"/>
  <c r="BQ68" i="19"/>
  <c r="AN43" i="31"/>
  <c r="BQ36" i="19"/>
  <c r="AO18" i="30"/>
  <c r="BS48" i="24"/>
  <c r="AR10" i="25"/>
  <c r="BR54" i="17"/>
  <c r="AQ54" i="19"/>
  <c r="BR59" i="17"/>
  <c r="AQ59" i="19"/>
  <c r="BQ51" i="19"/>
  <c r="BQ58" i="19"/>
  <c r="BQ50" i="19"/>
  <c r="BQ60" i="19"/>
  <c r="AN69" i="31"/>
  <c r="AQ16" i="19"/>
  <c r="BR34" i="17"/>
  <c r="AQ34" i="19"/>
  <c r="AO21" i="30"/>
  <c r="AP74" i="19"/>
  <c r="AN29" i="31"/>
  <c r="AR43" i="25"/>
  <c r="AP43" i="34" s="1"/>
  <c r="BR72" i="17"/>
  <c r="AQ72" i="19"/>
  <c r="AQ20" i="19"/>
  <c r="BR20" i="19" s="1"/>
  <c r="AN33" i="31"/>
  <c r="BQ56" i="19"/>
  <c r="AO72" i="30"/>
  <c r="AN44" i="31"/>
  <c r="BQ72" i="19"/>
  <c r="AN4" i="31"/>
  <c r="AQ15" i="19"/>
  <c r="BS42" i="24"/>
  <c r="BR33" i="17"/>
  <c r="AQ33" i="19"/>
  <c r="BR38" i="17"/>
  <c r="AQ38" i="19"/>
  <c r="AO14" i="30"/>
  <c r="AO45" i="30"/>
  <c r="AN30" i="31"/>
  <c r="BQ61" i="19"/>
  <c r="AN74" i="31"/>
  <c r="AO66" i="30"/>
  <c r="AN59" i="31"/>
  <c r="BR36" i="17"/>
  <c r="AQ36" i="19"/>
  <c r="AR14" i="25"/>
  <c r="AO62" i="30"/>
  <c r="BR57" i="17"/>
  <c r="AQ57" i="19"/>
  <c r="BR37" i="17"/>
  <c r="AQ37" i="19"/>
  <c r="AN31" i="31"/>
  <c r="BQ44" i="19"/>
  <c r="AN24" i="31"/>
  <c r="BQ65" i="19"/>
  <c r="AN47" i="31"/>
  <c r="AO26" i="30"/>
  <c r="AN53" i="31"/>
  <c r="AR45" i="25"/>
  <c r="AP45" i="34" s="1"/>
  <c r="BR67" i="17"/>
  <c r="AQ67" i="19"/>
  <c r="AQ14" i="19"/>
  <c r="AO25" i="30"/>
  <c r="AO17" i="30"/>
  <c r="BQ34" i="19"/>
  <c r="AO48" i="30"/>
  <c r="AO44" i="30"/>
  <c r="AN18" i="31"/>
  <c r="BR46" i="17"/>
  <c r="AQ46" i="19"/>
  <c r="BS46" i="24"/>
  <c r="AQ12" i="19"/>
  <c r="AR63" i="25"/>
  <c r="AQ11" i="19"/>
  <c r="AR7" i="25"/>
  <c r="BS7" i="25" s="1"/>
  <c r="BS66" i="24"/>
  <c r="BS60" i="24"/>
  <c r="BS56" i="24"/>
  <c r="BS71" i="24"/>
  <c r="BR73" i="17"/>
  <c r="AQ73" i="19"/>
  <c r="BR63" i="17"/>
  <c r="AQ63" i="19"/>
  <c r="AO16" i="30"/>
  <c r="AO40" i="30"/>
  <c r="AO34" i="30"/>
  <c r="BQ35" i="19"/>
  <c r="AO59" i="30"/>
  <c r="AO58" i="30"/>
  <c r="AQ24" i="19"/>
  <c r="BQ47" i="19"/>
  <c r="BS73" i="24"/>
  <c r="BR40" i="17"/>
  <c r="AQ40" i="19"/>
  <c r="AO61" i="30"/>
  <c r="BQ46" i="19"/>
  <c r="BS54" i="24"/>
  <c r="AR58" i="25"/>
  <c r="AP58" i="34" s="1"/>
  <c r="AR6" i="25"/>
  <c r="AR5" i="25"/>
  <c r="AP5" i="34" s="1"/>
  <c r="AR39" i="25"/>
  <c r="AR40" i="25"/>
  <c r="BS41" i="24"/>
  <c r="AQ29" i="19"/>
  <c r="AQ22" i="19"/>
  <c r="AN13" i="31"/>
  <c r="BQ67" i="19"/>
  <c r="AN37" i="31"/>
  <c r="AN39" i="31"/>
  <c r="AQ23" i="19"/>
  <c r="AR49" i="25"/>
  <c r="AQ7" i="19"/>
  <c r="BQ38" i="19"/>
  <c r="AO38" i="30"/>
  <c r="AR25" i="25"/>
  <c r="BS25" i="25" s="1"/>
  <c r="AR29" i="25"/>
  <c r="BS70" i="24"/>
  <c r="AR11" i="25"/>
  <c r="BS11" i="25" s="1"/>
  <c r="BR66" i="25"/>
  <c r="BR55" i="25"/>
  <c r="AR51" i="25"/>
  <c r="AP51" i="34" s="1"/>
  <c r="BS59" i="24"/>
  <c r="BR45" i="17"/>
  <c r="AQ45" i="19"/>
  <c r="AQ26" i="19"/>
  <c r="AO54" i="30"/>
  <c r="AN5" i="31"/>
  <c r="AN16" i="31"/>
  <c r="AN42" i="31"/>
  <c r="AQ27" i="19"/>
  <c r="BR52" i="17"/>
  <c r="AQ52" i="19"/>
  <c r="AO24" i="30"/>
  <c r="BR70" i="17"/>
  <c r="AQ70" i="19"/>
  <c r="BQ43" i="19"/>
  <c r="AR57" i="25"/>
  <c r="BS50" i="24"/>
  <c r="AR52" i="25"/>
  <c r="AP52" i="34" s="1"/>
  <c r="BR68" i="25"/>
  <c r="BR58" i="25"/>
  <c r="BS62" i="24"/>
  <c r="AR61" i="25"/>
  <c r="BR51" i="17"/>
  <c r="AQ51" i="19"/>
  <c r="BR68" i="17"/>
  <c r="AQ68" i="19"/>
  <c r="AO36" i="30"/>
  <c r="AO20" i="30"/>
  <c r="AN60" i="31"/>
  <c r="BQ69" i="19"/>
  <c r="AO41" i="30"/>
  <c r="AO70" i="30"/>
  <c r="BQ53" i="19"/>
  <c r="BR43" i="17"/>
  <c r="AQ43" i="19"/>
  <c r="AN12" i="31"/>
  <c r="BS37" i="24"/>
  <c r="BR54" i="25"/>
  <c r="AR68" i="25"/>
  <c r="AP68" i="34" s="1"/>
  <c r="AR64" i="25"/>
  <c r="AP64" i="34" s="1"/>
  <c r="BS72" i="24"/>
  <c r="AQ32" i="19"/>
  <c r="AQ13" i="19"/>
  <c r="BQ37" i="19"/>
  <c r="AO27" i="30"/>
  <c r="AO52" i="30"/>
  <c r="BR53" i="17"/>
  <c r="AQ53" i="19"/>
  <c r="AN9" i="31"/>
  <c r="AR16" i="25"/>
  <c r="BS16" i="25" s="1"/>
  <c r="BQ40" i="19"/>
  <c r="AR24" i="25"/>
  <c r="BS55" i="24"/>
  <c r="AR8" i="25"/>
  <c r="AR35" i="25"/>
  <c r="AP35" i="34" s="1"/>
  <c r="BR72" i="25"/>
  <c r="AR9" i="25"/>
  <c r="BS9" i="25" s="1"/>
  <c r="BR34" i="25"/>
  <c r="AR23" i="25"/>
  <c r="AR18" i="25"/>
  <c r="AR32" i="25"/>
  <c r="BS69" i="24"/>
  <c r="BS34" i="24"/>
  <c r="AQ19" i="19"/>
  <c r="AQ21" i="19"/>
  <c r="BQ64" i="19"/>
  <c r="AO63" i="30"/>
  <c r="AO56" i="30"/>
  <c r="BQ54" i="19"/>
  <c r="BP74" i="19"/>
  <c r="AN23" i="31"/>
  <c r="AN66" i="31"/>
  <c r="AN19" i="31"/>
  <c r="AN70" i="31"/>
  <c r="AN20" i="31"/>
  <c r="AN52" i="31"/>
  <c r="AN65" i="31"/>
  <c r="AN10" i="31"/>
  <c r="AN6" i="31"/>
  <c r="AN67" i="31"/>
  <c r="AN46" i="31"/>
  <c r="AN28" i="31"/>
  <c r="AN35" i="31"/>
  <c r="AN51" i="31"/>
  <c r="AN36" i="31"/>
  <c r="AN22" i="31"/>
  <c r="AN61" i="31"/>
  <c r="AN41" i="31"/>
  <c r="AN55" i="31"/>
  <c r="AN27" i="31"/>
  <c r="AN32" i="31"/>
  <c r="AN40" i="31"/>
  <c r="AN25" i="31"/>
  <c r="AN73" i="31"/>
  <c r="AQ31" i="19"/>
  <c r="AN38" i="31"/>
  <c r="BR42" i="17"/>
  <c r="AQ42" i="19"/>
  <c r="AN62" i="31"/>
  <c r="AQ17" i="19"/>
  <c r="BQ57" i="19"/>
  <c r="BQ39" i="19"/>
  <c r="BR37" i="25"/>
  <c r="BR56" i="17"/>
  <c r="AQ56" i="19"/>
  <c r="BR44" i="17"/>
  <c r="AQ44" i="19"/>
  <c r="AP44" i="73" s="1"/>
  <c r="BR62" i="17"/>
  <c r="AQ62" i="19"/>
  <c r="AN49" i="31"/>
  <c r="AN71" i="31"/>
  <c r="BQ62" i="19"/>
  <c r="AO67" i="30"/>
  <c r="AO30" i="30"/>
  <c r="AQ25" i="19"/>
  <c r="BQ42" i="19"/>
  <c r="AQ4" i="19"/>
  <c r="AQ28" i="19"/>
  <c r="AN17" i="31"/>
  <c r="AN64" i="31"/>
  <c r="BQ70" i="19"/>
  <c r="AR22" i="25"/>
  <c r="AP22" i="34" s="1"/>
  <c r="AO74" i="30"/>
  <c r="AR12" i="25"/>
  <c r="BS12" i="25" s="1"/>
  <c r="BS53" i="24"/>
  <c r="BR48" i="17"/>
  <c r="AQ48" i="19"/>
  <c r="BR60" i="17"/>
  <c r="AQ60" i="19"/>
  <c r="AQ30" i="19"/>
  <c r="AN72" i="31"/>
  <c r="AO73" i="30"/>
  <c r="AO22" i="30"/>
  <c r="BQ45" i="19"/>
  <c r="BQ48" i="19"/>
  <c r="AN68" i="31"/>
  <c r="AR36" i="25"/>
  <c r="BR64" i="17"/>
  <c r="AQ64" i="19"/>
  <c r="BQ41" i="19"/>
  <c r="BQ63" i="19"/>
  <c r="AN57" i="31"/>
  <c r="AR19" i="25"/>
  <c r="AP19" i="34" s="1"/>
  <c r="BQ74" i="17"/>
  <c r="AO31" i="30"/>
  <c r="AO49" i="30"/>
  <c r="AO9" i="30"/>
  <c r="AO65" i="30"/>
  <c r="AO35" i="30"/>
  <c r="AO68" i="30"/>
  <c r="AO37" i="30"/>
  <c r="AO15" i="30"/>
  <c r="AO19" i="30"/>
  <c r="AO53" i="30"/>
  <c r="AO4" i="30"/>
  <c r="AO12" i="30"/>
  <c r="AO69" i="30"/>
  <c r="AO43" i="30"/>
  <c r="AO47" i="30"/>
  <c r="AO50" i="30"/>
  <c r="AO64" i="30"/>
  <c r="AO57" i="30"/>
  <c r="AR37" i="25"/>
  <c r="AQ10" i="19"/>
  <c r="BQ52" i="19"/>
  <c r="AN50" i="31"/>
  <c r="BR48" i="25"/>
  <c r="AR20" i="25"/>
  <c r="AP20" i="34" s="1"/>
  <c r="BR66" i="17"/>
  <c r="AQ66" i="19"/>
  <c r="BR55" i="17"/>
  <c r="AQ55" i="19"/>
  <c r="AN54" i="31"/>
  <c r="AO10" i="30"/>
  <c r="AO55" i="30"/>
  <c r="AR44" i="25"/>
  <c r="AR46" i="25"/>
  <c r="AP46" i="34" s="1"/>
  <c r="AR65" i="25"/>
  <c r="AP65" i="34" s="1"/>
  <c r="BR73" i="25"/>
  <c r="AR27" i="25"/>
  <c r="BS27" i="25" s="1"/>
  <c r="AR66" i="25"/>
  <c r="AP66" i="34" s="1"/>
  <c r="BR57" i="25"/>
  <c r="AR13" i="25"/>
  <c r="AP13" i="34" s="1"/>
  <c r="BS45" i="24"/>
  <c r="AR41" i="25"/>
  <c r="AP41" i="34" s="1"/>
  <c r="BS40" i="24"/>
  <c r="BS38" i="24"/>
  <c r="AR50" i="25"/>
  <c r="AP50" i="34" s="1"/>
  <c r="BS43" i="24"/>
  <c r="AR42" i="25"/>
  <c r="BR74" i="24"/>
  <c r="AR73" i="25"/>
  <c r="AP73" i="34" s="1"/>
  <c r="BS63" i="24"/>
  <c r="BS57" i="24"/>
  <c r="BS64" i="24"/>
  <c r="BR62" i="25"/>
  <c r="AR71" i="25"/>
  <c r="BS39" i="24"/>
  <c r="AR24" i="17"/>
  <c r="BS24" i="17" s="1"/>
  <c r="AR33" i="17"/>
  <c r="AR8" i="17"/>
  <c r="BS8" i="17" s="1"/>
  <c r="AR72" i="17"/>
  <c r="AS72" i="24" s="1"/>
  <c r="AR32" i="17"/>
  <c r="BS32" i="17" s="1"/>
  <c r="AR71" i="17"/>
  <c r="AR16" i="17"/>
  <c r="BS16" i="17" s="1"/>
  <c r="AR55" i="17"/>
  <c r="AR30" i="17"/>
  <c r="BS30" i="17" s="1"/>
  <c r="AR26" i="17"/>
  <c r="BS26" i="17" s="1"/>
  <c r="AR14" i="17"/>
  <c r="BS14" i="17" s="1"/>
  <c r="AR37" i="17"/>
  <c r="AS37" i="24" s="1"/>
  <c r="AQ37" i="51" s="1"/>
  <c r="AR12" i="17"/>
  <c r="BS12" i="17" s="1"/>
  <c r="AR20" i="17"/>
  <c r="BS20" i="17" s="1"/>
  <c r="AR17" i="17"/>
  <c r="BS17" i="17" s="1"/>
  <c r="AR45" i="17"/>
  <c r="AS45" i="24" s="1"/>
  <c r="AQ45" i="51" s="1"/>
  <c r="AR64" i="17"/>
  <c r="AR56" i="17"/>
  <c r="AR68" i="17"/>
  <c r="AR40" i="17"/>
  <c r="AS40" i="24" s="1"/>
  <c r="AQ40" i="51" s="1"/>
  <c r="AR15" i="17"/>
  <c r="BS15" i="17" s="1"/>
  <c r="AR59" i="17"/>
  <c r="AS59" i="24" s="1"/>
  <c r="AQ59" i="51" s="1"/>
  <c r="AR48" i="17"/>
  <c r="AR31" i="17"/>
  <c r="BS31" i="17" s="1"/>
  <c r="AR28" i="17"/>
  <c r="BS28" i="17" s="1"/>
  <c r="AR54" i="17"/>
  <c r="AR36" i="17"/>
  <c r="AR53" i="17"/>
  <c r="AS53" i="24" s="1"/>
  <c r="AQ53" i="51" s="1"/>
  <c r="AR63" i="17"/>
  <c r="AR57" i="17"/>
  <c r="AS57" i="24" s="1"/>
  <c r="AR7" i="17"/>
  <c r="BS7" i="17" s="1"/>
  <c r="AR49" i="17"/>
  <c r="AR47" i="17"/>
  <c r="AR6" i="17"/>
  <c r="BS6" i="17" s="1"/>
  <c r="AR38" i="17"/>
  <c r="AS38" i="24" s="1"/>
  <c r="AR22" i="17"/>
  <c r="BS22" i="17" s="1"/>
  <c r="AR46" i="17"/>
  <c r="AS46" i="24" s="1"/>
  <c r="AR58" i="17"/>
  <c r="AR70" i="17"/>
  <c r="AR34" i="17"/>
  <c r="AS34" i="24" s="1"/>
  <c r="BT34" i="24" s="1"/>
  <c r="AS3" i="17"/>
  <c r="AR39" i="17"/>
  <c r="AS39" i="24" s="1"/>
  <c r="AS39" i="25" s="1"/>
  <c r="AR11" i="17"/>
  <c r="BS11" i="17" s="1"/>
  <c r="AR4" i="17"/>
  <c r="BS4" i="17" s="1"/>
  <c r="AR9" i="17"/>
  <c r="BS9" i="17" s="1"/>
  <c r="AR69" i="17"/>
  <c r="AR44" i="17"/>
  <c r="AS44" i="24" s="1"/>
  <c r="AQ44" i="51" s="1"/>
  <c r="AR35" i="17"/>
  <c r="AR65" i="17"/>
  <c r="AR62" i="17"/>
  <c r="AS62" i="24" s="1"/>
  <c r="AQ62" i="51" s="1"/>
  <c r="AR61" i="17"/>
  <c r="AS61" i="24" s="1"/>
  <c r="AQ61" i="51" s="1"/>
  <c r="AR13" i="17"/>
  <c r="BS13" i="17" s="1"/>
  <c r="AR60" i="17"/>
  <c r="AR29" i="17"/>
  <c r="BS29" i="17" s="1"/>
  <c r="AR23" i="17"/>
  <c r="BS23" i="17" s="1"/>
  <c r="AR43" i="17"/>
  <c r="AS43" i="24" s="1"/>
  <c r="AQ43" i="51" s="1"/>
  <c r="AR67" i="17"/>
  <c r="AR18" i="17"/>
  <c r="BS18" i="17" s="1"/>
  <c r="AR42" i="17"/>
  <c r="AS42" i="24" s="1"/>
  <c r="AS42" i="25" s="1"/>
  <c r="AR5" i="17"/>
  <c r="BS5" i="17" s="1"/>
  <c r="AR52" i="17"/>
  <c r="AR73" i="17"/>
  <c r="AS73" i="24" s="1"/>
  <c r="AR50" i="17"/>
  <c r="AS50" i="24" s="1"/>
  <c r="AQ50" i="51" s="1"/>
  <c r="AR25" i="17"/>
  <c r="BS25" i="17" s="1"/>
  <c r="AR21" i="17"/>
  <c r="BS21" i="17" s="1"/>
  <c r="AR27" i="17"/>
  <c r="BS27" i="17" s="1"/>
  <c r="AR10" i="17"/>
  <c r="BS10" i="17" s="1"/>
  <c r="AR66" i="17"/>
  <c r="AS66" i="24" s="1"/>
  <c r="AR41" i="17"/>
  <c r="AR51" i="17"/>
  <c r="AS51" i="24" s="1"/>
  <c r="AQ51" i="51" s="1"/>
  <c r="AR19" i="17"/>
  <c r="BS19" i="17" s="1"/>
  <c r="AQ74" i="17"/>
  <c r="AP32" i="30" s="1"/>
  <c r="AR56" i="25"/>
  <c r="BS3" i="17"/>
  <c r="BS3" i="19" s="1"/>
  <c r="BS35" i="24"/>
  <c r="AR70" i="25"/>
  <c r="AR60" i="25"/>
  <c r="AR69" i="25"/>
  <c r="AP69" i="34" s="1"/>
  <c r="AR72" i="25"/>
  <c r="AR59" i="25"/>
  <c r="AP59" i="34" s="1"/>
  <c r="BU44" i="23"/>
  <c r="BS49" i="24"/>
  <c r="AR30" i="25"/>
  <c r="AP30" i="34" s="1"/>
  <c r="AS15" i="24"/>
  <c r="AQ15" i="51" s="1"/>
  <c r="BU15" i="23"/>
  <c r="AS48" i="24"/>
  <c r="AR15" i="25"/>
  <c r="AP15" i="34" s="1"/>
  <c r="BU42" i="23"/>
  <c r="AR17" i="25"/>
  <c r="AP17" i="34" s="1"/>
  <c r="AS8" i="24"/>
  <c r="AQ8" i="51" s="1"/>
  <c r="BS61" i="24"/>
  <c r="AS71" i="24"/>
  <c r="AS19" i="24"/>
  <c r="AQ19" i="51" s="1"/>
  <c r="AR53" i="25"/>
  <c r="AP53" i="34" s="1"/>
  <c r="AS12" i="24"/>
  <c r="AQ12" i="51" s="1"/>
  <c r="BU12" i="23"/>
  <c r="BU50" i="23"/>
  <c r="BT32" i="24"/>
  <c r="AS17" i="24"/>
  <c r="AQ17" i="51" s="1"/>
  <c r="AR34" i="25"/>
  <c r="AP34" i="34" s="1"/>
  <c r="AS67" i="24"/>
  <c r="AS32" i="24"/>
  <c r="BS67" i="24"/>
  <c r="BR46" i="25"/>
  <c r="AS26" i="24"/>
  <c r="AQ26" i="51" s="1"/>
  <c r="BU26" i="23"/>
  <c r="BU18" i="23"/>
  <c r="AS7" i="24"/>
  <c r="AQ7" i="51" s="1"/>
  <c r="AS60" i="24"/>
  <c r="BU60" i="23"/>
  <c r="AS25" i="24"/>
  <c r="BU25" i="23"/>
  <c r="BS68" i="24"/>
  <c r="AS56" i="24"/>
  <c r="AQ56" i="51" s="1"/>
  <c r="BU56" i="23"/>
  <c r="AS47" i="24"/>
  <c r="AQ47" i="51" s="1"/>
  <c r="AS29" i="24"/>
  <c r="BT29" i="24" s="1"/>
  <c r="AR21" i="25"/>
  <c r="AR47" i="25"/>
  <c r="AP47" i="34" s="1"/>
  <c r="BS51" i="24"/>
  <c r="AS70" i="24"/>
  <c r="AS9" i="24"/>
  <c r="AQ9" i="51" s="1"/>
  <c r="BU9" i="23"/>
  <c r="AS16" i="24"/>
  <c r="AQ16" i="51" s="1"/>
  <c r="AS31" i="24"/>
  <c r="AQ31" i="51" s="1"/>
  <c r="BU31" i="23"/>
  <c r="AS58" i="24"/>
  <c r="AS6" i="24"/>
  <c r="AQ6" i="51" s="1"/>
  <c r="BU6" i="23"/>
  <c r="AS21" i="24"/>
  <c r="BT21" i="24" s="1"/>
  <c r="BU21" i="23"/>
  <c r="BU34" i="23"/>
  <c r="AS64" i="24"/>
  <c r="BT64" i="24" s="1"/>
  <c r="AR62" i="25"/>
  <c r="AP62" i="34" s="1"/>
  <c r="AS35" i="24"/>
  <c r="AQ35" i="51" s="1"/>
  <c r="AS54" i="24"/>
  <c r="AQ54" i="51" s="1"/>
  <c r="BU54" i="23"/>
  <c r="BR45" i="25"/>
  <c r="AS49" i="24"/>
  <c r="AQ49" i="51" s="1"/>
  <c r="BU49" i="23"/>
  <c r="AS36" i="24"/>
  <c r="AQ36" i="51" s="1"/>
  <c r="AR48" i="25"/>
  <c r="AP48" i="34" s="1"/>
  <c r="BS58" i="24"/>
  <c r="AS11" i="24"/>
  <c r="BT11" i="24" s="1"/>
  <c r="BU11" i="23"/>
  <c r="BT12" i="24"/>
  <c r="AS30" i="24"/>
  <c r="AQ30" i="51" s="1"/>
  <c r="AS52" i="24"/>
  <c r="AQ52" i="51" s="1"/>
  <c r="AS24" i="24"/>
  <c r="AS24" i="25" s="1"/>
  <c r="AS41" i="24"/>
  <c r="AS69" i="24"/>
  <c r="AQ69" i="51" s="1"/>
  <c r="AS33" i="24"/>
  <c r="AQ33" i="51" s="1"/>
  <c r="AS63" i="24"/>
  <c r="AS55" i="24"/>
  <c r="BU55" i="23"/>
  <c r="AS68" i="24"/>
  <c r="BS36" i="24"/>
  <c r="AS28" i="24"/>
  <c r="AS65" i="24"/>
  <c r="AQ65" i="51" s="1"/>
  <c r="AS27" i="24"/>
  <c r="AQ27" i="51" s="1"/>
  <c r="AU3" i="23"/>
  <c r="BV3" i="23" s="1"/>
  <c r="AT43" i="23"/>
  <c r="BU43" i="23" s="1"/>
  <c r="AT71" i="23"/>
  <c r="BU71" i="23" s="1"/>
  <c r="AT54" i="23"/>
  <c r="AO37" i="55" s="1"/>
  <c r="AT73" i="23"/>
  <c r="BU73" i="23" s="1"/>
  <c r="AT10" i="23"/>
  <c r="AT50" i="23"/>
  <c r="AT63" i="23"/>
  <c r="BU63" i="23" s="1"/>
  <c r="AT26" i="23"/>
  <c r="AT57" i="23"/>
  <c r="BU57" i="23" s="1"/>
  <c r="AT42" i="23"/>
  <c r="AT64" i="23"/>
  <c r="BU64" i="23" s="1"/>
  <c r="AT14" i="23"/>
  <c r="BU14" i="23" s="1"/>
  <c r="AT58" i="23"/>
  <c r="BU58" i="23" s="1"/>
  <c r="AT9" i="23"/>
  <c r="AT69" i="23"/>
  <c r="BU69" i="23" s="1"/>
  <c r="AT30" i="23"/>
  <c r="BU30" i="23" s="1"/>
  <c r="AT17" i="23"/>
  <c r="BU17" i="23" s="1"/>
  <c r="AT25" i="23"/>
  <c r="AT38" i="23"/>
  <c r="S36" i="66" s="1"/>
  <c r="AT46" i="23"/>
  <c r="BU46" i="23" s="1"/>
  <c r="AT33" i="23"/>
  <c r="BU33" i="23" s="1"/>
  <c r="AT18" i="23"/>
  <c r="AT62" i="23"/>
  <c r="BU62" i="23" s="1"/>
  <c r="AT49" i="23"/>
  <c r="AT7" i="23"/>
  <c r="AO40" i="56" s="1"/>
  <c r="AT70" i="23"/>
  <c r="BU70" i="23" s="1"/>
  <c r="AT45" i="23"/>
  <c r="BU45" i="23" s="1"/>
  <c r="AT65" i="23"/>
  <c r="BU65" i="23" s="1"/>
  <c r="AT66" i="23"/>
  <c r="BU66" i="23" s="1"/>
  <c r="AT4" i="23"/>
  <c r="BU4" i="23" s="1"/>
  <c r="AT8" i="23"/>
  <c r="BU8" i="23" s="1"/>
  <c r="AT23" i="23"/>
  <c r="BU23" i="23" s="1"/>
  <c r="AT20" i="23"/>
  <c r="BU20" i="23" s="1"/>
  <c r="AT24" i="23"/>
  <c r="BU24" i="23" s="1"/>
  <c r="AT36" i="23"/>
  <c r="BU36" i="23" s="1"/>
  <c r="AT40" i="23"/>
  <c r="S38" i="66" s="1"/>
  <c r="AT52" i="23"/>
  <c r="BU52" i="23" s="1"/>
  <c r="AT56" i="23"/>
  <c r="AT68" i="23"/>
  <c r="BU68" i="23" s="1"/>
  <c r="AT72" i="23"/>
  <c r="BU72" i="23" s="1"/>
  <c r="AT5" i="23"/>
  <c r="AO38" i="56" s="1"/>
  <c r="AT11" i="23"/>
  <c r="AT21" i="23"/>
  <c r="AT15" i="23"/>
  <c r="AT37" i="23"/>
  <c r="BU37" i="23" s="1"/>
  <c r="AT31" i="23"/>
  <c r="AT53" i="23"/>
  <c r="AO36" i="55" s="1"/>
  <c r="AT47" i="23"/>
  <c r="BU47" i="23" s="1"/>
  <c r="AT59" i="23"/>
  <c r="BU59" i="23" s="1"/>
  <c r="AT6" i="23"/>
  <c r="AO39" i="56" s="1"/>
  <c r="AT12" i="23"/>
  <c r="AT22" i="23"/>
  <c r="BU22" i="23" s="1"/>
  <c r="AT28" i="23"/>
  <c r="BU28" i="23" s="1"/>
  <c r="AT44" i="23"/>
  <c r="AT60" i="23"/>
  <c r="AT61" i="23"/>
  <c r="BU61" i="23" s="1"/>
  <c r="AT29" i="23"/>
  <c r="BU29" i="23" s="1"/>
  <c r="AT16" i="23"/>
  <c r="BU16" i="23" s="1"/>
  <c r="AT19" i="23"/>
  <c r="BU19" i="23" s="1"/>
  <c r="AT39" i="23"/>
  <c r="S37" i="66" s="1"/>
  <c r="AT35" i="23"/>
  <c r="BU35" i="23" s="1"/>
  <c r="AT34" i="23"/>
  <c r="AT51" i="23"/>
  <c r="BU51" i="23" s="1"/>
  <c r="AT41" i="23"/>
  <c r="BU41" i="23" s="1"/>
  <c r="AT67" i="23"/>
  <c r="BU67" i="23" s="1"/>
  <c r="AT48" i="23"/>
  <c r="BU48" i="23" s="1"/>
  <c r="AT13" i="23"/>
  <c r="BU13" i="23" s="1"/>
  <c r="AT32" i="23"/>
  <c r="AT27" i="23"/>
  <c r="BU27" i="23" s="1"/>
  <c r="AT55" i="23"/>
  <c r="AO38" i="55" s="1"/>
  <c r="BS54" i="25"/>
  <c r="AR4" i="25"/>
  <c r="AP4" i="34" s="1"/>
  <c r="AS74" i="23"/>
  <c r="BT74" i="23" s="1"/>
  <c r="AT3" i="24"/>
  <c r="BU3" i="24" s="1"/>
  <c r="AP10" i="34" l="1"/>
  <c r="AP21" i="34"/>
  <c r="BR21" i="25"/>
  <c r="AP30" i="73"/>
  <c r="AP53" i="73"/>
  <c r="AP4" i="73"/>
  <c r="AO8" i="34"/>
  <c r="AO80" i="49"/>
  <c r="AO109" i="46"/>
  <c r="AO95" i="46"/>
  <c r="AO110" i="46"/>
  <c r="BU32" i="23"/>
  <c r="AS4" i="24"/>
  <c r="AQ4" i="51" s="1"/>
  <c r="AO125" i="46"/>
  <c r="AS20" i="24"/>
  <c r="AQ20" i="51" s="1"/>
  <c r="AS18" i="24"/>
  <c r="BT18" i="24" s="1"/>
  <c r="AS10" i="24"/>
  <c r="BT31" i="24"/>
  <c r="AS14" i="24"/>
  <c r="BT9" i="24"/>
  <c r="AP32" i="51"/>
  <c r="BU38" i="23"/>
  <c r="BU5" i="23"/>
  <c r="BU39" i="23"/>
  <c r="BT17" i="24"/>
  <c r="AO81" i="49"/>
  <c r="AO65" i="49"/>
  <c r="AS5" i="24"/>
  <c r="AQ5" i="51" s="1"/>
  <c r="AS23" i="24"/>
  <c r="BT23" i="24" s="1"/>
  <c r="BU53" i="23"/>
  <c r="AS22" i="24"/>
  <c r="BT16" i="24"/>
  <c r="AO124" i="46"/>
  <c r="BU7" i="23"/>
  <c r="BU40" i="23"/>
  <c r="AS13" i="24"/>
  <c r="BT13" i="24" s="1"/>
  <c r="AO82" i="49"/>
  <c r="BU10" i="23"/>
  <c r="AP8" i="34"/>
  <c r="BS32" i="25"/>
  <c r="AP14" i="34"/>
  <c r="AP23" i="34"/>
  <c r="AP29" i="34"/>
  <c r="AN76" i="34"/>
  <c r="AP56" i="73"/>
  <c r="BT25" i="24"/>
  <c r="AP59" i="73"/>
  <c r="BT27" i="24"/>
  <c r="BT26" i="24"/>
  <c r="AR74" i="24"/>
  <c r="BT19" i="24"/>
  <c r="AP68" i="73"/>
  <c r="BT4" i="24"/>
  <c r="BT5" i="24"/>
  <c r="AP9" i="73"/>
  <c r="BT8" i="24"/>
  <c r="BT6" i="24"/>
  <c r="BT28" i="24"/>
  <c r="BT30" i="24"/>
  <c r="AP38" i="73"/>
  <c r="AP50" i="73"/>
  <c r="AP41" i="73"/>
  <c r="BT20" i="24"/>
  <c r="BS30" i="24"/>
  <c r="BT7" i="24"/>
  <c r="AP29" i="51"/>
  <c r="AR28" i="25"/>
  <c r="AP28" i="34" s="1"/>
  <c r="BT24" i="24"/>
  <c r="BT15" i="24"/>
  <c r="AP28" i="51"/>
  <c r="AP62" i="73"/>
  <c r="AP47" i="73"/>
  <c r="BS24" i="25"/>
  <c r="AO27" i="34"/>
  <c r="AP18" i="34"/>
  <c r="AO24" i="34"/>
  <c r="BR14" i="25"/>
  <c r="AO29" i="34"/>
  <c r="BR29" i="25"/>
  <c r="AL70" i="49"/>
  <c r="AO18" i="34"/>
  <c r="BR10" i="25"/>
  <c r="AO5" i="34"/>
  <c r="BR23" i="25"/>
  <c r="AP11" i="73"/>
  <c r="AP23" i="73"/>
  <c r="BS6" i="25"/>
  <c r="AP58" i="73"/>
  <c r="BR32" i="25"/>
  <c r="AP73" i="73"/>
  <c r="AP46" i="73"/>
  <c r="AP57" i="73"/>
  <c r="AP35" i="73"/>
  <c r="AP25" i="73"/>
  <c r="AP19" i="73"/>
  <c r="AP28" i="73"/>
  <c r="AP17" i="73"/>
  <c r="AP5" i="73"/>
  <c r="AP55" i="73"/>
  <c r="AP72" i="73"/>
  <c r="AP45" i="73"/>
  <c r="BR6" i="25"/>
  <c r="AP66" i="73"/>
  <c r="AP40" i="73"/>
  <c r="AP42" i="73"/>
  <c r="AP51" i="73"/>
  <c r="AP32" i="73"/>
  <c r="AP61" i="73"/>
  <c r="AP48" i="73"/>
  <c r="AP34" i="73"/>
  <c r="AP10" i="73"/>
  <c r="AP12" i="73"/>
  <c r="AP33" i="73"/>
  <c r="AP16" i="73"/>
  <c r="AP29" i="73"/>
  <c r="AP37" i="73"/>
  <c r="AP15" i="73"/>
  <c r="AP43" i="73"/>
  <c r="AP69" i="73"/>
  <c r="BS4" i="25"/>
  <c r="BS17" i="25"/>
  <c r="AP49" i="73"/>
  <c r="AP70" i="73"/>
  <c r="AP21" i="73"/>
  <c r="AP36" i="73"/>
  <c r="AP52" i="73"/>
  <c r="AP14" i="73"/>
  <c r="AP20" i="73"/>
  <c r="AP54" i="73"/>
  <c r="BR22" i="25"/>
  <c r="Q33" i="66"/>
  <c r="Q41" i="66" s="1"/>
  <c r="AP39" i="73"/>
  <c r="W5" i="58"/>
  <c r="AZ5" i="58" s="1"/>
  <c r="X13" i="58"/>
  <c r="BA13" i="58" s="1"/>
  <c r="AP65" i="73"/>
  <c r="W18" i="58"/>
  <c r="AZ18" i="58" s="1"/>
  <c r="W9" i="58"/>
  <c r="AZ9" i="58" s="1"/>
  <c r="W7" i="58"/>
  <c r="AZ7" i="58" s="1"/>
  <c r="BR14" i="19"/>
  <c r="X4" i="58"/>
  <c r="X15" i="58"/>
  <c r="BA15" i="58" s="1"/>
  <c r="BR8" i="19"/>
  <c r="X10" i="58"/>
  <c r="BA10" i="58" s="1"/>
  <c r="W3" i="58"/>
  <c r="AZ3" i="58" s="1"/>
  <c r="W12" i="58"/>
  <c r="AZ12" i="58" s="1"/>
  <c r="AM34" i="56"/>
  <c r="AM44" i="56" s="1"/>
  <c r="BR18" i="19"/>
  <c r="X6" i="58"/>
  <c r="BA6" i="58" s="1"/>
  <c r="X14" i="58"/>
  <c r="BA14" i="58" s="1"/>
  <c r="BR22" i="19"/>
  <c r="AM92" i="46"/>
  <c r="AM98" i="46" s="1"/>
  <c r="AM76" i="49"/>
  <c r="AM86" i="49" s="1"/>
  <c r="BR29" i="19"/>
  <c r="BR16" i="19"/>
  <c r="X17" i="58"/>
  <c r="BA17" i="58" s="1"/>
  <c r="W19" i="58"/>
  <c r="X19" i="58" s="1"/>
  <c r="X11" i="58"/>
  <c r="BA11" i="58" s="1"/>
  <c r="AM105" i="46"/>
  <c r="AM113" i="46" s="1"/>
  <c r="AM32" i="55"/>
  <c r="AM40" i="55" s="1"/>
  <c r="BS29" i="25"/>
  <c r="AM106" i="46"/>
  <c r="AM114" i="46" s="1"/>
  <c r="AM34" i="55"/>
  <c r="AM42" i="55" s="1"/>
  <c r="BR28" i="19"/>
  <c r="AM77" i="49"/>
  <c r="AM87" i="49" s="1"/>
  <c r="BR19" i="19"/>
  <c r="AM32" i="56"/>
  <c r="BR17" i="19"/>
  <c r="BR27" i="19"/>
  <c r="AM35" i="56"/>
  <c r="AM45" i="56" s="1"/>
  <c r="BR30" i="19"/>
  <c r="AM33" i="55"/>
  <c r="AM41" i="55" s="1"/>
  <c r="BR25" i="19"/>
  <c r="Q34" i="66"/>
  <c r="Q42" i="66" s="1"/>
  <c r="BR23" i="19"/>
  <c r="AM33" i="56"/>
  <c r="AM43" i="56" s="1"/>
  <c r="AM75" i="49"/>
  <c r="AM85" i="49" s="1"/>
  <c r="AM121" i="46"/>
  <c r="AM129" i="46" s="1"/>
  <c r="BR13" i="19"/>
  <c r="BR6" i="19"/>
  <c r="AM120" i="46"/>
  <c r="AM128" i="46" s="1"/>
  <c r="AM62" i="49"/>
  <c r="AM68" i="49" s="1"/>
  <c r="BR26" i="19"/>
  <c r="BR24" i="19"/>
  <c r="BR7" i="19"/>
  <c r="BR9" i="19"/>
  <c r="BR11" i="19"/>
  <c r="Q32" i="66"/>
  <c r="Q40" i="66" s="1"/>
  <c r="AP6" i="73"/>
  <c r="AP67" i="73"/>
  <c r="AP18" i="73"/>
  <c r="AP24" i="73"/>
  <c r="AP7" i="73"/>
  <c r="AP31" i="73"/>
  <c r="AP26" i="73"/>
  <c r="AP13" i="73"/>
  <c r="AP8" i="73"/>
  <c r="AP63" i="73"/>
  <c r="AP64" i="73"/>
  <c r="AP71" i="73"/>
  <c r="AZ17" i="58"/>
  <c r="W16" i="58"/>
  <c r="AZ16" i="58" s="1"/>
  <c r="AP27" i="73"/>
  <c r="AY19" i="58"/>
  <c r="AZ11" i="58"/>
  <c r="AP22" i="73"/>
  <c r="AC8" i="58"/>
  <c r="BF8" i="58" s="1"/>
  <c r="AP60" i="73"/>
  <c r="BR15" i="19"/>
  <c r="AL120" i="49"/>
  <c r="AL128" i="49" s="1"/>
  <c r="BS28" i="25"/>
  <c r="BS8" i="25"/>
  <c r="BS26" i="25"/>
  <c r="BS23" i="25"/>
  <c r="BS18" i="25"/>
  <c r="BR5" i="19"/>
  <c r="BS15" i="25"/>
  <c r="BR12" i="19"/>
  <c r="BS10" i="25"/>
  <c r="BR32" i="19"/>
  <c r="BR21" i="19"/>
  <c r="BS22" i="25"/>
  <c r="BR31" i="19"/>
  <c r="BS20" i="25"/>
  <c r="BS14" i="25"/>
  <c r="BS19" i="25"/>
  <c r="BR10" i="19"/>
  <c r="BR4" i="19"/>
  <c r="BS21" i="25"/>
  <c r="BS13" i="25"/>
  <c r="BS31" i="25"/>
  <c r="BS5" i="25"/>
  <c r="BS30" i="25"/>
  <c r="E45" i="35"/>
  <c r="E39" i="35"/>
  <c r="E40" i="35" s="1"/>
  <c r="E41" i="35" s="1"/>
  <c r="AU3" i="25"/>
  <c r="BV3" i="25" s="1"/>
  <c r="AN38" i="43"/>
  <c r="AS3" i="19"/>
  <c r="BU3" i="25"/>
  <c r="J74" i="51"/>
  <c r="F38" i="50"/>
  <c r="J74" i="34"/>
  <c r="F37" i="35"/>
  <c r="AO119" i="49"/>
  <c r="AO127" i="49" s="1"/>
  <c r="AO66" i="49"/>
  <c r="AO79" i="49"/>
  <c r="AO123" i="46"/>
  <c r="AO108" i="46"/>
  <c r="AO96" i="46"/>
  <c r="AO37" i="56"/>
  <c r="AN121" i="49"/>
  <c r="AN129" i="49" s="1"/>
  <c r="AQ24" i="34"/>
  <c r="AQ39" i="34"/>
  <c r="BS73" i="25"/>
  <c r="BS36" i="25"/>
  <c r="AQ42" i="34"/>
  <c r="AP40" i="34"/>
  <c r="AP71" i="34"/>
  <c r="AP16" i="34"/>
  <c r="BS43" i="25"/>
  <c r="AP70" i="34"/>
  <c r="AP39" i="34"/>
  <c r="AP33" i="34"/>
  <c r="BS37" i="25"/>
  <c r="BS52" i="25"/>
  <c r="AM104" i="46"/>
  <c r="AM112" i="46" s="1"/>
  <c r="AM119" i="46"/>
  <c r="AM127" i="46" s="1"/>
  <c r="AM93" i="46"/>
  <c r="AM99" i="46" s="1"/>
  <c r="AP38" i="34"/>
  <c r="AP11" i="34"/>
  <c r="BS56" i="25"/>
  <c r="BS61" i="25"/>
  <c r="AM74" i="49"/>
  <c r="AM84" i="49" s="1"/>
  <c r="AM63" i="49"/>
  <c r="AM69" i="49" s="1"/>
  <c r="AM117" i="49"/>
  <c r="AP6" i="34"/>
  <c r="AP60" i="34"/>
  <c r="BS51" i="25"/>
  <c r="AP25" i="34"/>
  <c r="AP27" i="34"/>
  <c r="BS50" i="25"/>
  <c r="AP32" i="34"/>
  <c r="AP24" i="34"/>
  <c r="AP12" i="34"/>
  <c r="AP44" i="34"/>
  <c r="AP37" i="34"/>
  <c r="AP63" i="34"/>
  <c r="AP57" i="34"/>
  <c r="AP56" i="34"/>
  <c r="AP36" i="34"/>
  <c r="AO72" i="31"/>
  <c r="AK39" i="43"/>
  <c r="AL38" i="35"/>
  <c r="BS33" i="25"/>
  <c r="AP7" i="34"/>
  <c r="BS35" i="25"/>
  <c r="AP9" i="34"/>
  <c r="AP42" i="34"/>
  <c r="AP49" i="34"/>
  <c r="AP61" i="34"/>
  <c r="BS46" i="25"/>
  <c r="AP72" i="34"/>
  <c r="BS58" i="25"/>
  <c r="AO31" i="31"/>
  <c r="AO40" i="31"/>
  <c r="AO50" i="31"/>
  <c r="AO22" i="31"/>
  <c r="AO34" i="31"/>
  <c r="AO35" i="31"/>
  <c r="AO33" i="31"/>
  <c r="AO66" i="31"/>
  <c r="AP46" i="30"/>
  <c r="AP30" i="30"/>
  <c r="AP48" i="30"/>
  <c r="AP45" i="30"/>
  <c r="AP61" i="30"/>
  <c r="AP23" i="30"/>
  <c r="AP5" i="30"/>
  <c r="AP20" i="30"/>
  <c r="AP4" i="30"/>
  <c r="AS20" i="25"/>
  <c r="AQ20" i="34" s="1"/>
  <c r="AO20" i="31"/>
  <c r="BS55" i="25"/>
  <c r="AP70" i="30"/>
  <c r="AS25" i="25"/>
  <c r="AQ25" i="34" s="1"/>
  <c r="BS41" i="25"/>
  <c r="AQ64" i="51"/>
  <c r="AQ24" i="51"/>
  <c r="AS64" i="25"/>
  <c r="AQ64" i="34" s="1"/>
  <c r="BT39" i="24"/>
  <c r="AS34" i="25"/>
  <c r="AQ34" i="34" s="1"/>
  <c r="BT42" i="24"/>
  <c r="BS49" i="25"/>
  <c r="AQ41" i="51"/>
  <c r="AQ29" i="51"/>
  <c r="AQ39" i="51"/>
  <c r="AQ67" i="51"/>
  <c r="AQ71" i="51"/>
  <c r="AQ60" i="51"/>
  <c r="AS69" i="25"/>
  <c r="AQ69" i="34" s="1"/>
  <c r="AS32" i="25"/>
  <c r="AQ32" i="34" s="1"/>
  <c r="AS38" i="25"/>
  <c r="AQ38" i="34" s="1"/>
  <c r="AQ34" i="51"/>
  <c r="AQ28" i="51"/>
  <c r="BT58" i="24"/>
  <c r="AQ55" i="51"/>
  <c r="AQ48" i="51"/>
  <c r="AQ32" i="51"/>
  <c r="AQ13" i="51"/>
  <c r="AQ18" i="51"/>
  <c r="AQ11" i="51"/>
  <c r="AQ46" i="51"/>
  <c r="AQ21" i="51"/>
  <c r="AQ23" i="51"/>
  <c r="AQ42" i="51"/>
  <c r="AQ58" i="51"/>
  <c r="AQ57" i="51"/>
  <c r="AQ72" i="51"/>
  <c r="AQ63" i="51"/>
  <c r="AQ68" i="51"/>
  <c r="AQ38" i="51"/>
  <c r="AQ66" i="51"/>
  <c r="BT69" i="24"/>
  <c r="AQ25" i="51"/>
  <c r="AQ70" i="51"/>
  <c r="AQ73" i="51"/>
  <c r="AP40" i="30"/>
  <c r="AP8" i="30"/>
  <c r="AP69" i="30"/>
  <c r="AP12" i="30"/>
  <c r="AP59" i="30"/>
  <c r="AP13" i="30"/>
  <c r="BS39" i="25"/>
  <c r="AP74" i="30"/>
  <c r="BT24" i="25"/>
  <c r="AP65" i="30"/>
  <c r="AP58" i="30"/>
  <c r="BS57" i="25"/>
  <c r="AP39" i="30"/>
  <c r="AO21" i="31"/>
  <c r="BS63" i="25"/>
  <c r="AP62" i="30"/>
  <c r="AP27" i="30"/>
  <c r="BS45" i="25"/>
  <c r="AR27" i="19"/>
  <c r="BS50" i="17"/>
  <c r="AR50" i="19"/>
  <c r="AR74" i="25"/>
  <c r="BS52" i="17"/>
  <c r="AR52" i="19"/>
  <c r="BS63" i="17"/>
  <c r="AR63" i="19"/>
  <c r="AQ74" i="19"/>
  <c r="AO8" i="31"/>
  <c r="BR38" i="19"/>
  <c r="BR59" i="19"/>
  <c r="AO58" i="31"/>
  <c r="AO52" i="31"/>
  <c r="AS31" i="25"/>
  <c r="BT31" i="25" s="1"/>
  <c r="AS26" i="25"/>
  <c r="AQ26" i="34" s="1"/>
  <c r="AS50" i="25"/>
  <c r="BT44" i="24"/>
  <c r="BT5" i="17"/>
  <c r="AR5" i="19"/>
  <c r="BS5" i="19" s="1"/>
  <c r="BS53" i="17"/>
  <c r="AR53" i="19"/>
  <c r="AP50" i="30"/>
  <c r="BR65" i="19"/>
  <c r="AO70" i="31"/>
  <c r="BS54" i="17"/>
  <c r="AR54" i="19"/>
  <c r="AO18" i="31"/>
  <c r="BR33" i="19"/>
  <c r="BR54" i="19"/>
  <c r="BR69" i="19"/>
  <c r="AO54" i="31"/>
  <c r="BT6" i="17"/>
  <c r="AR6" i="19"/>
  <c r="BS6" i="19" s="1"/>
  <c r="AS18" i="25"/>
  <c r="BT18" i="25" s="1"/>
  <c r="BR53" i="19"/>
  <c r="AS5" i="25"/>
  <c r="BT5" i="25" s="1"/>
  <c r="BT40" i="24"/>
  <c r="AS49" i="25"/>
  <c r="AQ49" i="34" s="1"/>
  <c r="BS60" i="17"/>
  <c r="AR60" i="19"/>
  <c r="AR15" i="19"/>
  <c r="BS15" i="19" s="1"/>
  <c r="AO23" i="31"/>
  <c r="AP71" i="30"/>
  <c r="AO67" i="31"/>
  <c r="BT25" i="17"/>
  <c r="AR25" i="19"/>
  <c r="BS25" i="19" s="1"/>
  <c r="BS57" i="17"/>
  <c r="AR57" i="19"/>
  <c r="BS59" i="25"/>
  <c r="BR48" i="19"/>
  <c r="AS16" i="25"/>
  <c r="AQ16" i="34" s="1"/>
  <c r="AS43" i="25"/>
  <c r="BR64" i="19"/>
  <c r="AR13" i="19"/>
  <c r="BS13" i="19" s="1"/>
  <c r="BS40" i="17"/>
  <c r="AR40" i="19"/>
  <c r="BR42" i="19"/>
  <c r="AO74" i="31"/>
  <c r="AP67" i="30"/>
  <c r="AO37" i="31"/>
  <c r="BR41" i="19"/>
  <c r="AO57" i="31"/>
  <c r="BS42" i="17"/>
  <c r="AR42" i="19"/>
  <c r="BR37" i="19"/>
  <c r="BT53" i="24"/>
  <c r="BS61" i="17"/>
  <c r="AR61" i="19"/>
  <c r="BS68" i="17"/>
  <c r="AR68" i="19"/>
  <c r="AO45" i="31"/>
  <c r="BR34" i="19"/>
  <c r="AO63" i="31"/>
  <c r="BT21" i="17"/>
  <c r="AR21" i="19"/>
  <c r="BS21" i="19" s="1"/>
  <c r="BT73" i="24"/>
  <c r="AS36" i="25"/>
  <c r="AQ36" i="34" s="1"/>
  <c r="BS62" i="17"/>
  <c r="AR62" i="19"/>
  <c r="BS56" i="17"/>
  <c r="AR56" i="19"/>
  <c r="AO44" i="31"/>
  <c r="AO32" i="31"/>
  <c r="AP34" i="30"/>
  <c r="BR36" i="19"/>
  <c r="BR39" i="19"/>
  <c r="AO65" i="31"/>
  <c r="AS22" i="25"/>
  <c r="AQ22" i="34" s="1"/>
  <c r="AO5" i="31"/>
  <c r="BS65" i="17"/>
  <c r="AR65" i="19"/>
  <c r="BS64" i="17"/>
  <c r="AR64" i="19"/>
  <c r="AO24" i="31"/>
  <c r="AO38" i="31"/>
  <c r="AO48" i="31"/>
  <c r="AP9" i="30"/>
  <c r="AO43" i="31"/>
  <c r="AP17" i="30"/>
  <c r="BT46" i="24"/>
  <c r="BR58" i="19"/>
  <c r="BR52" i="19"/>
  <c r="BS36" i="17"/>
  <c r="AR36" i="19"/>
  <c r="AS28" i="25"/>
  <c r="BR49" i="19"/>
  <c r="BS35" i="17"/>
  <c r="AR35" i="19"/>
  <c r="BS45" i="17"/>
  <c r="AR45" i="19"/>
  <c r="AO64" i="31"/>
  <c r="AO69" i="31"/>
  <c r="BR67" i="19"/>
  <c r="AO49" i="31"/>
  <c r="AO12" i="31"/>
  <c r="AO53" i="31"/>
  <c r="AR24" i="19"/>
  <c r="BS24" i="19" s="1"/>
  <c r="BS43" i="17"/>
  <c r="AR43" i="19"/>
  <c r="BS44" i="17"/>
  <c r="AR44" i="19"/>
  <c r="AR17" i="19"/>
  <c r="BS17" i="19" s="1"/>
  <c r="AO51" i="31"/>
  <c r="BR47" i="19"/>
  <c r="BR35" i="19"/>
  <c r="AO59" i="31"/>
  <c r="AP68" i="30"/>
  <c r="AP52" i="30"/>
  <c r="BS73" i="17"/>
  <c r="AR73" i="19"/>
  <c r="BS48" i="17"/>
  <c r="AR48" i="19"/>
  <c r="BS69" i="17"/>
  <c r="AR69" i="19"/>
  <c r="BT20" i="17"/>
  <c r="AR20" i="19"/>
  <c r="AO39" i="31"/>
  <c r="AO10" i="31"/>
  <c r="AO4" i="31"/>
  <c r="AP63" i="30"/>
  <c r="AP51" i="30"/>
  <c r="AP43" i="30"/>
  <c r="AR18" i="19"/>
  <c r="BS18" i="19" s="1"/>
  <c r="BT9" i="17"/>
  <c r="AR9" i="19"/>
  <c r="AR12" i="19"/>
  <c r="BS12" i="19" s="1"/>
  <c r="AO14" i="31"/>
  <c r="AO29" i="31"/>
  <c r="AP26" i="30"/>
  <c r="AP53" i="30"/>
  <c r="AS7" i="25"/>
  <c r="AQ7" i="34" s="1"/>
  <c r="BS67" i="17"/>
  <c r="AR67" i="19"/>
  <c r="AS53" i="25"/>
  <c r="AQ53" i="34" s="1"/>
  <c r="AS15" i="25"/>
  <c r="BT15" i="25" s="1"/>
  <c r="AS57" i="25"/>
  <c r="BS37" i="17"/>
  <c r="AR37" i="19"/>
  <c r="BR62" i="19"/>
  <c r="BR63" i="19"/>
  <c r="AO62" i="31"/>
  <c r="AO30" i="31"/>
  <c r="AO26" i="31"/>
  <c r="BR61" i="19"/>
  <c r="AO46" i="31"/>
  <c r="AP25" i="30"/>
  <c r="BS49" i="17"/>
  <c r="AR49" i="19"/>
  <c r="AR31" i="19"/>
  <c r="BS31" i="19" s="1"/>
  <c r="AO73" i="31"/>
  <c r="AS10" i="25"/>
  <c r="AQ10" i="34" s="1"/>
  <c r="BT41" i="24"/>
  <c r="AR11" i="19"/>
  <c r="BS11" i="19" s="1"/>
  <c r="BT14" i="17"/>
  <c r="AR14" i="19"/>
  <c r="BR55" i="19"/>
  <c r="AP37" i="30"/>
  <c r="AP15" i="30"/>
  <c r="AO47" i="31"/>
  <c r="AP36" i="30"/>
  <c r="AO28" i="31"/>
  <c r="BS47" i="17"/>
  <c r="AR47" i="19"/>
  <c r="BT23" i="17"/>
  <c r="AR23" i="19"/>
  <c r="BS23" i="19" s="1"/>
  <c r="BU6" i="24"/>
  <c r="BS65" i="25"/>
  <c r="BT56" i="24"/>
  <c r="BT37" i="24"/>
  <c r="BS39" i="17"/>
  <c r="AR39" i="19"/>
  <c r="BT26" i="17"/>
  <c r="AR26" i="19"/>
  <c r="BR45" i="19"/>
  <c r="AO36" i="31"/>
  <c r="AP72" i="30"/>
  <c r="AO68" i="31"/>
  <c r="AS62" i="25"/>
  <c r="BQ74" i="19"/>
  <c r="AO71" i="31"/>
  <c r="AO19" i="31"/>
  <c r="AO55" i="31"/>
  <c r="AR29" i="19"/>
  <c r="BS29" i="19" s="1"/>
  <c r="BT72" i="24"/>
  <c r="BT47" i="24"/>
  <c r="AR4" i="19"/>
  <c r="BS4" i="19" s="1"/>
  <c r="BT62" i="24"/>
  <c r="BS64" i="25"/>
  <c r="BR74" i="17"/>
  <c r="AP21" i="30"/>
  <c r="AP6" i="30"/>
  <c r="AP38" i="30"/>
  <c r="AP10" i="30"/>
  <c r="AP14" i="30"/>
  <c r="AP18" i="30"/>
  <c r="AP16" i="30"/>
  <c r="AP54" i="30"/>
  <c r="AP49" i="30"/>
  <c r="AP47" i="30"/>
  <c r="AP42" i="30"/>
  <c r="AP28" i="30"/>
  <c r="AP29" i="30"/>
  <c r="AR30" i="19"/>
  <c r="BS30" i="19" s="1"/>
  <c r="BR44" i="19"/>
  <c r="AP57" i="30"/>
  <c r="BR73" i="19"/>
  <c r="AO61" i="31"/>
  <c r="AP22" i="30"/>
  <c r="AO41" i="31"/>
  <c r="BR51" i="19"/>
  <c r="AS65" i="25"/>
  <c r="AS12" i="25"/>
  <c r="AQ12" i="34" s="1"/>
  <c r="BS59" i="17"/>
  <c r="AR59" i="19"/>
  <c r="AS54" i="25"/>
  <c r="AS23" i="25"/>
  <c r="BT23" i="25" s="1"/>
  <c r="BS38" i="25"/>
  <c r="BS40" i="25"/>
  <c r="AS11" i="25"/>
  <c r="BT11" i="25" s="1"/>
  <c r="BT28" i="25"/>
  <c r="BS34" i="17"/>
  <c r="AR34" i="19"/>
  <c r="BS55" i="17"/>
  <c r="AR55" i="19"/>
  <c r="BR66" i="19"/>
  <c r="BR70" i="19"/>
  <c r="AO16" i="31"/>
  <c r="AP41" i="30"/>
  <c r="AP64" i="30"/>
  <c r="AP66" i="30"/>
  <c r="BR43" i="19"/>
  <c r="BT51" i="24"/>
  <c r="BS68" i="25"/>
  <c r="AS21" i="25"/>
  <c r="AQ21" i="34" s="1"/>
  <c r="BT19" i="17"/>
  <c r="AR19" i="19"/>
  <c r="BS19" i="19" s="1"/>
  <c r="BS70" i="17"/>
  <c r="AR70" i="19"/>
  <c r="AR16" i="19"/>
  <c r="BS16" i="19" s="1"/>
  <c r="AP11" i="30"/>
  <c r="AO6" i="31"/>
  <c r="AO56" i="31"/>
  <c r="AP55" i="30"/>
  <c r="AP73" i="30"/>
  <c r="AP60" i="30"/>
  <c r="BS33" i="17"/>
  <c r="AR33" i="19"/>
  <c r="BT28" i="17"/>
  <c r="AR28" i="19"/>
  <c r="BS28" i="19" s="1"/>
  <c r="BR57" i="19"/>
  <c r="AO17" i="31"/>
  <c r="AS59" i="25"/>
  <c r="AQ59" i="34" s="1"/>
  <c r="AS71" i="25"/>
  <c r="BS66" i="25"/>
  <c r="AS52" i="25"/>
  <c r="AQ52" i="34" s="1"/>
  <c r="AS45" i="25"/>
  <c r="BT67" i="24"/>
  <c r="AS48" i="25"/>
  <c r="BS51" i="17"/>
  <c r="AR51" i="19"/>
  <c r="BS58" i="17"/>
  <c r="AR58" i="19"/>
  <c r="BS71" i="17"/>
  <c r="AR71" i="19"/>
  <c r="AP24" i="30"/>
  <c r="BR56" i="19"/>
  <c r="AO25" i="31"/>
  <c r="AP33" i="30"/>
  <c r="AO42" i="31"/>
  <c r="BR60" i="19"/>
  <c r="AO27" i="31"/>
  <c r="BT70" i="24"/>
  <c r="BT55" i="24"/>
  <c r="BT33" i="24"/>
  <c r="BT57" i="24"/>
  <c r="BT38" i="24"/>
  <c r="BS41" i="17"/>
  <c r="AR41" i="19"/>
  <c r="BS46" i="17"/>
  <c r="AR46" i="19"/>
  <c r="BT32" i="17"/>
  <c r="AR32" i="19"/>
  <c r="AO15" i="31"/>
  <c r="AP7" i="30"/>
  <c r="AO7" i="31"/>
  <c r="AP44" i="30"/>
  <c r="AR7" i="19"/>
  <c r="BS7" i="19" s="1"/>
  <c r="AS6" i="25"/>
  <c r="BT6" i="25" s="1"/>
  <c r="BT63" i="24"/>
  <c r="AS35" i="25"/>
  <c r="AQ35" i="34" s="1"/>
  <c r="AS13" i="25"/>
  <c r="BT13" i="25" s="1"/>
  <c r="AS66" i="25"/>
  <c r="AS60" i="25"/>
  <c r="AQ60" i="34" s="1"/>
  <c r="AS61" i="25"/>
  <c r="AQ61" i="34" s="1"/>
  <c r="BS66" i="17"/>
  <c r="AR66" i="19"/>
  <c r="AR22" i="19"/>
  <c r="BS22" i="19" s="1"/>
  <c r="BS72" i="17"/>
  <c r="AR72" i="19"/>
  <c r="AO13" i="31"/>
  <c r="AP35" i="30"/>
  <c r="BR40" i="19"/>
  <c r="BR46" i="19"/>
  <c r="AO60" i="31"/>
  <c r="BS9" i="19"/>
  <c r="BR71" i="19"/>
  <c r="AP56" i="30"/>
  <c r="AS58" i="25"/>
  <c r="AQ58" i="34" s="1"/>
  <c r="AS14" i="25"/>
  <c r="BT14" i="25" s="1"/>
  <c r="AO11" i="31"/>
  <c r="BS67" i="25"/>
  <c r="AS68" i="25"/>
  <c r="AQ68" i="34" s="1"/>
  <c r="AS19" i="25"/>
  <c r="BT19" i="25" s="1"/>
  <c r="BS44" i="25"/>
  <c r="AS17" i="25"/>
  <c r="AQ17" i="34" s="1"/>
  <c r="BT10" i="17"/>
  <c r="AR10" i="19"/>
  <c r="BS10" i="19" s="1"/>
  <c r="BS38" i="17"/>
  <c r="AR38" i="19"/>
  <c r="BT8" i="17"/>
  <c r="AR8" i="19"/>
  <c r="BS8" i="19" s="1"/>
  <c r="AO9" i="31"/>
  <c r="BR68" i="19"/>
  <c r="BR72" i="19"/>
  <c r="BR50" i="19"/>
  <c r="AP31" i="30"/>
  <c r="AP19" i="30"/>
  <c r="BS42" i="25"/>
  <c r="AS8" i="25"/>
  <c r="AQ8" i="34" s="1"/>
  <c r="BT54" i="24"/>
  <c r="BT66" i="24"/>
  <c r="AS37" i="25"/>
  <c r="AQ37" i="34" s="1"/>
  <c r="BS72" i="25"/>
  <c r="AS46" i="25"/>
  <c r="AQ46" i="34" s="1"/>
  <c r="BT52" i="24"/>
  <c r="AS30" i="25"/>
  <c r="AQ30" i="34" s="1"/>
  <c r="AS73" i="25"/>
  <c r="BT60" i="24"/>
  <c r="BS74" i="24"/>
  <c r="AS47" i="25"/>
  <c r="BT65" i="24"/>
  <c r="BS71" i="25"/>
  <c r="BT45" i="24"/>
  <c r="BT43" i="24"/>
  <c r="AS27" i="25"/>
  <c r="BT27" i="25" s="1"/>
  <c r="BT71" i="24"/>
  <c r="AS67" i="25"/>
  <c r="AQ67" i="34" s="1"/>
  <c r="AR74" i="17"/>
  <c r="AQ38" i="30" s="1"/>
  <c r="BS70" i="25"/>
  <c r="AS55" i="25"/>
  <c r="AQ55" i="34" s="1"/>
  <c r="BS60" i="25"/>
  <c r="BU12" i="24"/>
  <c r="BU5" i="24"/>
  <c r="BT36" i="24"/>
  <c r="AS9" i="17"/>
  <c r="AS68" i="17"/>
  <c r="AS47" i="17"/>
  <c r="AT47" i="24" s="1"/>
  <c r="AS15" i="17"/>
  <c r="BT15" i="17" s="1"/>
  <c r="AS62" i="17"/>
  <c r="AS16" i="17"/>
  <c r="AT16" i="24" s="1"/>
  <c r="AS14" i="17"/>
  <c r="AS44" i="17"/>
  <c r="AS58" i="17"/>
  <c r="AS42" i="17"/>
  <c r="AT42" i="24" s="1"/>
  <c r="AR42" i="51" s="1"/>
  <c r="AS25" i="17"/>
  <c r="AT25" i="24" s="1"/>
  <c r="AS41" i="17"/>
  <c r="AT3" i="17"/>
  <c r="AS30" i="17"/>
  <c r="BT30" i="17" s="1"/>
  <c r="AS45" i="17"/>
  <c r="AT45" i="24" s="1"/>
  <c r="AR45" i="51" s="1"/>
  <c r="AS39" i="17"/>
  <c r="AT39" i="24" s="1"/>
  <c r="AR39" i="51" s="1"/>
  <c r="AS26" i="17"/>
  <c r="AS21" i="17"/>
  <c r="AS50" i="17"/>
  <c r="AS59" i="17"/>
  <c r="AT59" i="24" s="1"/>
  <c r="AR59" i="51" s="1"/>
  <c r="AS35" i="17"/>
  <c r="AS73" i="17"/>
  <c r="AT73" i="24" s="1"/>
  <c r="AR73" i="51" s="1"/>
  <c r="AS18" i="17"/>
  <c r="AT18" i="24" s="1"/>
  <c r="AS13" i="17"/>
  <c r="AT13" i="24" s="1"/>
  <c r="BU13" i="24" s="1"/>
  <c r="AS43" i="17"/>
  <c r="AS52" i="17"/>
  <c r="AS60" i="17"/>
  <c r="AS49" i="17"/>
  <c r="AS61" i="17"/>
  <c r="AS53" i="17"/>
  <c r="AT53" i="24" s="1"/>
  <c r="AS32" i="17"/>
  <c r="AS66" i="17"/>
  <c r="AT66" i="24" s="1"/>
  <c r="AS33" i="17"/>
  <c r="AS31" i="17"/>
  <c r="BT31" i="17" s="1"/>
  <c r="AS70" i="17"/>
  <c r="AT70" i="24" s="1"/>
  <c r="AS29" i="17"/>
  <c r="BT29" i="17" s="1"/>
  <c r="AS19" i="17"/>
  <c r="AS37" i="17"/>
  <c r="AS10" i="17"/>
  <c r="AS72" i="17"/>
  <c r="AT72" i="24" s="1"/>
  <c r="AR72" i="51" s="1"/>
  <c r="AS36" i="17"/>
  <c r="AT36" i="24" s="1"/>
  <c r="AR36" i="51" s="1"/>
  <c r="AS64" i="17"/>
  <c r="AS23" i="17"/>
  <c r="AS17" i="17"/>
  <c r="BT17" i="17" s="1"/>
  <c r="AS38" i="17"/>
  <c r="AS48" i="17"/>
  <c r="AT48" i="24" s="1"/>
  <c r="AR48" i="51" s="1"/>
  <c r="AS34" i="17"/>
  <c r="AS24" i="17"/>
  <c r="BT24" i="17" s="1"/>
  <c r="AS51" i="17"/>
  <c r="AS7" i="17"/>
  <c r="BT7" i="17" s="1"/>
  <c r="AS71" i="17"/>
  <c r="AS22" i="17"/>
  <c r="AT22" i="24" s="1"/>
  <c r="BU22" i="24" s="1"/>
  <c r="AS5" i="17"/>
  <c r="AS40" i="17"/>
  <c r="AT40" i="24" s="1"/>
  <c r="AS20" i="17"/>
  <c r="AT20" i="24" s="1"/>
  <c r="AS67" i="17"/>
  <c r="AT67" i="24" s="1"/>
  <c r="AR67" i="51" s="1"/>
  <c r="AS56" i="17"/>
  <c r="AT56" i="24" s="1"/>
  <c r="AR56" i="51" s="1"/>
  <c r="AS65" i="17"/>
  <c r="AS69" i="17"/>
  <c r="AS27" i="17"/>
  <c r="BT27" i="17" s="1"/>
  <c r="AS63" i="17"/>
  <c r="AS4" i="17"/>
  <c r="BT4" i="17" s="1"/>
  <c r="AS6" i="17"/>
  <c r="AS54" i="17"/>
  <c r="AT54" i="24" s="1"/>
  <c r="AS12" i="17"/>
  <c r="BT12" i="17" s="1"/>
  <c r="AS46" i="17"/>
  <c r="AT46" i="24" s="1"/>
  <c r="AS57" i="17"/>
  <c r="AS28" i="17"/>
  <c r="AT28" i="24" s="1"/>
  <c r="BU28" i="24" s="1"/>
  <c r="AS8" i="17"/>
  <c r="AS11" i="17"/>
  <c r="AT11" i="24" s="1"/>
  <c r="BU11" i="24" s="1"/>
  <c r="AS55" i="17"/>
  <c r="AS44" i="25"/>
  <c r="AQ44" i="34" s="1"/>
  <c r="BT50" i="24"/>
  <c r="BS69" i="25"/>
  <c r="BT3" i="17"/>
  <c r="BT3" i="19" s="1"/>
  <c r="BU26" i="24"/>
  <c r="AS51" i="25"/>
  <c r="AQ51" i="34" s="1"/>
  <c r="AS70" i="25"/>
  <c r="AQ70" i="34" s="1"/>
  <c r="AT5" i="24"/>
  <c r="AR5" i="51" s="1"/>
  <c r="AT57" i="24"/>
  <c r="AR57" i="51" s="1"/>
  <c r="AT26" i="24"/>
  <c r="AT71" i="24"/>
  <c r="AT43" i="24"/>
  <c r="AR43" i="51" s="1"/>
  <c r="AT64" i="24"/>
  <c r="AT23" i="24"/>
  <c r="BU23" i="24" s="1"/>
  <c r="AS72" i="25"/>
  <c r="BV72" i="23"/>
  <c r="AT8" i="24"/>
  <c r="AR8" i="51" s="1"/>
  <c r="BV8" i="23"/>
  <c r="AT32" i="24"/>
  <c r="AR32" i="51" s="1"/>
  <c r="AT65" i="24"/>
  <c r="AR65" i="51" s="1"/>
  <c r="AT68" i="24"/>
  <c r="AR68" i="51" s="1"/>
  <c r="BS53" i="25"/>
  <c r="AS41" i="25"/>
  <c r="AQ41" i="34" s="1"/>
  <c r="AT63" i="24"/>
  <c r="AT7" i="24"/>
  <c r="BU7" i="24" s="1"/>
  <c r="AT31" i="24"/>
  <c r="BU31" i="24" s="1"/>
  <c r="AT50" i="24"/>
  <c r="AS29" i="25"/>
  <c r="BT29" i="25" s="1"/>
  <c r="BS47" i="25"/>
  <c r="AT61" i="24"/>
  <c r="AT49" i="24"/>
  <c r="BT68" i="24"/>
  <c r="AT58" i="24"/>
  <c r="BV58" i="23"/>
  <c r="AS9" i="25"/>
  <c r="AQ9" i="34" s="1"/>
  <c r="AT10" i="24"/>
  <c r="AR10" i="51" s="1"/>
  <c r="BS62" i="25"/>
  <c r="AT51" i="24"/>
  <c r="AR51" i="51" s="1"/>
  <c r="AS74" i="24"/>
  <c r="BU74" i="23"/>
  <c r="AS33" i="25"/>
  <c r="AQ33" i="34" s="1"/>
  <c r="AT60" i="24"/>
  <c r="AT62" i="24"/>
  <c r="AT21" i="24"/>
  <c r="AR21" i="51" s="1"/>
  <c r="AT19" i="24"/>
  <c r="AR19" i="51" s="1"/>
  <c r="AT44" i="24"/>
  <c r="BS34" i="25"/>
  <c r="BT35" i="24"/>
  <c r="AT24" i="24"/>
  <c r="BU24" i="24" s="1"/>
  <c r="AS63" i="25"/>
  <c r="AQ63" i="34" s="1"/>
  <c r="BT59" i="24"/>
  <c r="AT33" i="24"/>
  <c r="AR33" i="51" s="1"/>
  <c r="BT48" i="24"/>
  <c r="AT14" i="24"/>
  <c r="AR14" i="51" s="1"/>
  <c r="BV14" i="23"/>
  <c r="AT34" i="24"/>
  <c r="AR34" i="51" s="1"/>
  <c r="AS40" i="25"/>
  <c r="BV22" i="23"/>
  <c r="AT55" i="24"/>
  <c r="BV55" i="23"/>
  <c r="BV39" i="23"/>
  <c r="AS56" i="25"/>
  <c r="BU19" i="24"/>
  <c r="AT12" i="24"/>
  <c r="AR12" i="51" s="1"/>
  <c r="AT38" i="24"/>
  <c r="AT69" i="24"/>
  <c r="AR69" i="51" s="1"/>
  <c r="BV67" i="23"/>
  <c r="AT6" i="24"/>
  <c r="AR6" i="51" s="1"/>
  <c r="BV6" i="23"/>
  <c r="BT61" i="24"/>
  <c r="AT9" i="24"/>
  <c r="AR9" i="51" s="1"/>
  <c r="AT35" i="24"/>
  <c r="AR35" i="51" s="1"/>
  <c r="BT49" i="24"/>
  <c r="BS48" i="25"/>
  <c r="AT37" i="24"/>
  <c r="AR37" i="51" s="1"/>
  <c r="AT52" i="24"/>
  <c r="AR52" i="51" s="1"/>
  <c r="AT41" i="24"/>
  <c r="AR41" i="51" s="1"/>
  <c r="AT30" i="24"/>
  <c r="AR30" i="51" s="1"/>
  <c r="AS4" i="25"/>
  <c r="AQ4" i="34" s="1"/>
  <c r="BT42" i="25"/>
  <c r="AT74" i="23"/>
  <c r="BT39" i="25"/>
  <c r="AV3" i="23"/>
  <c r="BW3" i="23" s="1"/>
  <c r="AU60" i="23"/>
  <c r="BV60" i="23" s="1"/>
  <c r="AU50" i="23"/>
  <c r="BV50" i="23" s="1"/>
  <c r="AU40" i="23"/>
  <c r="T38" i="66" s="1"/>
  <c r="T42" i="66" s="1"/>
  <c r="AU19" i="23"/>
  <c r="BV19" i="23" s="1"/>
  <c r="AU66" i="23"/>
  <c r="BV66" i="23" s="1"/>
  <c r="AU69" i="23"/>
  <c r="BV69" i="23" s="1"/>
  <c r="AU47" i="23"/>
  <c r="BV47" i="23" s="1"/>
  <c r="AU51" i="23"/>
  <c r="BV51" i="23" s="1"/>
  <c r="AU73" i="23"/>
  <c r="BV73" i="23" s="1"/>
  <c r="AU15" i="23"/>
  <c r="AP109" i="46" s="1"/>
  <c r="AP113" i="46" s="1"/>
  <c r="AU59" i="23"/>
  <c r="BV59" i="23" s="1"/>
  <c r="AU4" i="23"/>
  <c r="BV4" i="23" s="1"/>
  <c r="AU25" i="23"/>
  <c r="BV25" i="23" s="1"/>
  <c r="AU13" i="23"/>
  <c r="BV13" i="23" s="1"/>
  <c r="AU35" i="23"/>
  <c r="BV35" i="23" s="1"/>
  <c r="AU64" i="23"/>
  <c r="BV64" i="23" s="1"/>
  <c r="AU67" i="23"/>
  <c r="AU71" i="23"/>
  <c r="BV71" i="23" s="1"/>
  <c r="AU70" i="23"/>
  <c r="BV70" i="23" s="1"/>
  <c r="AU45" i="23"/>
  <c r="BV45" i="23" s="1"/>
  <c r="AU32" i="23"/>
  <c r="AP80" i="49" s="1"/>
  <c r="AP85" i="49" s="1"/>
  <c r="AU31" i="23"/>
  <c r="AP65" i="49" s="1"/>
  <c r="AP68" i="49" s="1"/>
  <c r="AU29" i="23"/>
  <c r="BV29" i="23" s="1"/>
  <c r="AU61" i="23"/>
  <c r="BV61" i="23" s="1"/>
  <c r="AU39" i="23"/>
  <c r="T37" i="66" s="1"/>
  <c r="T41" i="66" s="1"/>
  <c r="AU37" i="23"/>
  <c r="BV37" i="23" s="1"/>
  <c r="AU27" i="23"/>
  <c r="BV27" i="23" s="1"/>
  <c r="AU41" i="23"/>
  <c r="BV41" i="23" s="1"/>
  <c r="AU43" i="23"/>
  <c r="BV43" i="23" s="1"/>
  <c r="AU48" i="23"/>
  <c r="BV48" i="23" s="1"/>
  <c r="AU30" i="23"/>
  <c r="BV30" i="23" s="1"/>
  <c r="AU26" i="23"/>
  <c r="BV26" i="23" s="1"/>
  <c r="AU55" i="23"/>
  <c r="AP38" i="55" s="1"/>
  <c r="AP42" i="55" s="1"/>
  <c r="AU46" i="23"/>
  <c r="BV46" i="23" s="1"/>
  <c r="AU10" i="23"/>
  <c r="AP124" i="46" s="1"/>
  <c r="AP128" i="46" s="1"/>
  <c r="AU57" i="23"/>
  <c r="BV57" i="23" s="1"/>
  <c r="AU65" i="23"/>
  <c r="BV65" i="23" s="1"/>
  <c r="AU42" i="23"/>
  <c r="BV42" i="23" s="1"/>
  <c r="AU7" i="23"/>
  <c r="AP40" i="56" s="1"/>
  <c r="AP45" i="56" s="1"/>
  <c r="AU72" i="23"/>
  <c r="AU58" i="23"/>
  <c r="AU9" i="23"/>
  <c r="BV9" i="23" s="1"/>
  <c r="AU36" i="23"/>
  <c r="AP82" i="49" s="1"/>
  <c r="AP87" i="49" s="1"/>
  <c r="AU17" i="23"/>
  <c r="BV17" i="23" s="1"/>
  <c r="AU16" i="23"/>
  <c r="BV16" i="23" s="1"/>
  <c r="AU52" i="23"/>
  <c r="BV52" i="23" s="1"/>
  <c r="AU33" i="23"/>
  <c r="BV33" i="23" s="1"/>
  <c r="AU23" i="23"/>
  <c r="BV23" i="23" s="1"/>
  <c r="AU14" i="23"/>
  <c r="AU49" i="23"/>
  <c r="BV49" i="23" s="1"/>
  <c r="AU62" i="23"/>
  <c r="BV62" i="23" s="1"/>
  <c r="AU24" i="23"/>
  <c r="BV24" i="23" s="1"/>
  <c r="AU20" i="23"/>
  <c r="BV20" i="23" s="1"/>
  <c r="AU56" i="23"/>
  <c r="BV56" i="23" s="1"/>
  <c r="AU21" i="23"/>
  <c r="AP110" i="46" s="1"/>
  <c r="AP114" i="46" s="1"/>
  <c r="AU8" i="23"/>
  <c r="AU5" i="23"/>
  <c r="AP38" i="56" s="1"/>
  <c r="AP43" i="56" s="1"/>
  <c r="AU22" i="23"/>
  <c r="AU53" i="23"/>
  <c r="AP36" i="55" s="1"/>
  <c r="AP40" i="55" s="1"/>
  <c r="AU38" i="23"/>
  <c r="T36" i="66" s="1"/>
  <c r="T40" i="66" s="1"/>
  <c r="AU28" i="23"/>
  <c r="BV28" i="23" s="1"/>
  <c r="AU68" i="23"/>
  <c r="BV68" i="23" s="1"/>
  <c r="AU44" i="23"/>
  <c r="BV44" i="23" s="1"/>
  <c r="AU6" i="23"/>
  <c r="AP39" i="56" s="1"/>
  <c r="AP44" i="56" s="1"/>
  <c r="AU63" i="23"/>
  <c r="BV63" i="23" s="1"/>
  <c r="AU54" i="23"/>
  <c r="AP37" i="55" s="1"/>
  <c r="AP41" i="55" s="1"/>
  <c r="AU11" i="23"/>
  <c r="AP125" i="46" s="1"/>
  <c r="AP129" i="46" s="1"/>
  <c r="AU18" i="23"/>
  <c r="BV18" i="23" s="1"/>
  <c r="AU12" i="23"/>
  <c r="AP95" i="46" s="1"/>
  <c r="AP98" i="46" s="1"/>
  <c r="AU34" i="23"/>
  <c r="AP81" i="49" s="1"/>
  <c r="AP86" i="49" s="1"/>
  <c r="AU3" i="24"/>
  <c r="BV3" i="24" s="1"/>
  <c r="AQ28" i="34" l="1"/>
  <c r="AQ41" i="73"/>
  <c r="BT30" i="25"/>
  <c r="AQ32" i="73"/>
  <c r="AQ38" i="73"/>
  <c r="AQ70" i="73"/>
  <c r="AQ34" i="73"/>
  <c r="AQ51" i="73"/>
  <c r="AQ68" i="73"/>
  <c r="AQ60" i="73"/>
  <c r="AQ50" i="73"/>
  <c r="AQ35" i="73"/>
  <c r="AQ30" i="73"/>
  <c r="AQ67" i="73"/>
  <c r="AQ9" i="73"/>
  <c r="AQ61" i="73"/>
  <c r="AQ27" i="73"/>
  <c r="AQ4" i="73"/>
  <c r="AQ20" i="73"/>
  <c r="AQ44" i="73"/>
  <c r="AQ53" i="73"/>
  <c r="AQ37" i="73"/>
  <c r="AR16" i="51"/>
  <c r="BU16" i="24"/>
  <c r="AR25" i="51"/>
  <c r="BU25" i="24"/>
  <c r="AR20" i="51"/>
  <c r="BU20" i="24"/>
  <c r="AR18" i="51"/>
  <c r="BU18" i="24"/>
  <c r="AT17" i="24"/>
  <c r="BU17" i="24" s="1"/>
  <c r="AT29" i="24"/>
  <c r="BU10" i="24"/>
  <c r="BU21" i="24"/>
  <c r="BU30" i="24"/>
  <c r="C51" i="56"/>
  <c r="D51" i="56" s="1"/>
  <c r="BV15" i="23"/>
  <c r="BV10" i="23"/>
  <c r="BV31" i="23"/>
  <c r="BV12" i="23"/>
  <c r="BV34" i="23"/>
  <c r="BV40" i="23"/>
  <c r="BV36" i="23"/>
  <c r="AT15" i="24"/>
  <c r="BU15" i="24" s="1"/>
  <c r="BT22" i="17"/>
  <c r="BT16" i="17"/>
  <c r="BT11" i="17"/>
  <c r="BU32" i="24"/>
  <c r="BV7" i="23"/>
  <c r="AT27" i="24"/>
  <c r="BU27" i="24" s="1"/>
  <c r="BV32" i="23"/>
  <c r="BU8" i="24"/>
  <c r="BT18" i="17"/>
  <c r="BT13" i="17"/>
  <c r="AQ22" i="51"/>
  <c r="BT22" i="24"/>
  <c r="AQ14" i="51"/>
  <c r="BT14" i="24"/>
  <c r="AQ10" i="51"/>
  <c r="BT10" i="24"/>
  <c r="BV11" i="23"/>
  <c r="AT4" i="24"/>
  <c r="BV54" i="23"/>
  <c r="BV21" i="23"/>
  <c r="BV5" i="23"/>
  <c r="BU14" i="24"/>
  <c r="BV38" i="23"/>
  <c r="BV53" i="23"/>
  <c r="BU9" i="24"/>
  <c r="AO76" i="34"/>
  <c r="AM70" i="49"/>
  <c r="BT10" i="25"/>
  <c r="BT9" i="25"/>
  <c r="BT8" i="25"/>
  <c r="BT22" i="25"/>
  <c r="AM125" i="49"/>
  <c r="AM120" i="49"/>
  <c r="AM128" i="49" s="1"/>
  <c r="BT26" i="25"/>
  <c r="BT17" i="25"/>
  <c r="BT32" i="25"/>
  <c r="BS20" i="19"/>
  <c r="AQ48" i="73"/>
  <c r="AQ72" i="73"/>
  <c r="AQ73" i="73"/>
  <c r="BT25" i="25"/>
  <c r="BT21" i="25"/>
  <c r="BS27" i="19"/>
  <c r="AQ21" i="73"/>
  <c r="AQ58" i="73"/>
  <c r="AQ45" i="73"/>
  <c r="AQ26" i="73"/>
  <c r="BS26" i="19"/>
  <c r="AQ14" i="73"/>
  <c r="BT7" i="25"/>
  <c r="BS14" i="19"/>
  <c r="AQ17" i="73"/>
  <c r="BT16" i="25"/>
  <c r="AQ64" i="73"/>
  <c r="AQ46" i="73"/>
  <c r="BS32" i="19"/>
  <c r="AQ18" i="73"/>
  <c r="BT4" i="25"/>
  <c r="AQ55" i="73"/>
  <c r="AQ16" i="73"/>
  <c r="BT20" i="25"/>
  <c r="AQ36" i="73"/>
  <c r="AQ5" i="73"/>
  <c r="AM42" i="56"/>
  <c r="BT12" i="25"/>
  <c r="BA19" i="58"/>
  <c r="Y4" i="58"/>
  <c r="BB4" i="58" s="1"/>
  <c r="AN62" i="49"/>
  <c r="AN68" i="49" s="1"/>
  <c r="Y14" i="58"/>
  <c r="BB14" i="58" s="1"/>
  <c r="Y17" i="58"/>
  <c r="BB17" i="58" s="1"/>
  <c r="R32" i="66"/>
  <c r="R40" i="66" s="1"/>
  <c r="AN34" i="56"/>
  <c r="AN44" i="56" s="1"/>
  <c r="X16" i="58"/>
  <c r="BA16" i="58" s="1"/>
  <c r="AN35" i="56"/>
  <c r="AN45" i="56" s="1"/>
  <c r="AQ7" i="73"/>
  <c r="Y6" i="58"/>
  <c r="BB6" i="58" s="1"/>
  <c r="X7" i="58"/>
  <c r="BA7" i="58" s="1"/>
  <c r="AQ43" i="73"/>
  <c r="AN120" i="46"/>
  <c r="AN128" i="46" s="1"/>
  <c r="AQ23" i="73"/>
  <c r="AQ49" i="73"/>
  <c r="AQ6" i="73"/>
  <c r="X9" i="58"/>
  <c r="BA9" i="58" s="1"/>
  <c r="AN92" i="46"/>
  <c r="AN98" i="46" s="1"/>
  <c r="AQ24" i="73"/>
  <c r="AQ47" i="73"/>
  <c r="AQ33" i="73"/>
  <c r="AQ42" i="73"/>
  <c r="AN75" i="49"/>
  <c r="AN85" i="49" s="1"/>
  <c r="X12" i="58"/>
  <c r="BA12" i="58" s="1"/>
  <c r="X18" i="58"/>
  <c r="BA18" i="58" s="1"/>
  <c r="AN106" i="46"/>
  <c r="AN114" i="46" s="1"/>
  <c r="AN33" i="55"/>
  <c r="AN41" i="55" s="1"/>
  <c r="AQ71" i="73"/>
  <c r="AQ69" i="73"/>
  <c r="AQ29" i="73"/>
  <c r="AN105" i="46"/>
  <c r="AN113" i="46" s="1"/>
  <c r="AQ31" i="73"/>
  <c r="AQ66" i="73"/>
  <c r="AQ57" i="73"/>
  <c r="X3" i="58"/>
  <c r="BA3" i="58" s="1"/>
  <c r="AN34" i="55"/>
  <c r="AN42" i="55" s="1"/>
  <c r="R34" i="66"/>
  <c r="R42" i="66" s="1"/>
  <c r="AQ40" i="73"/>
  <c r="AQ59" i="73"/>
  <c r="AQ63" i="73"/>
  <c r="AQ62" i="73"/>
  <c r="Y13" i="58"/>
  <c r="BB13" i="58" s="1"/>
  <c r="AQ10" i="73"/>
  <c r="AQ19" i="73"/>
  <c r="AQ56" i="73"/>
  <c r="Y10" i="58"/>
  <c r="BB10" i="58" s="1"/>
  <c r="AQ65" i="73"/>
  <c r="AN76" i="49"/>
  <c r="AN86" i="49" s="1"/>
  <c r="R33" i="66"/>
  <c r="R41" i="66" s="1"/>
  <c r="AQ13" i="73"/>
  <c r="AQ15" i="73"/>
  <c r="AQ8" i="73"/>
  <c r="AN121" i="46"/>
  <c r="AN129" i="46" s="1"/>
  <c r="AN32" i="55"/>
  <c r="AN40" i="55" s="1"/>
  <c r="AQ25" i="73"/>
  <c r="AQ12" i="73"/>
  <c r="X5" i="58"/>
  <c r="BA5" i="58" s="1"/>
  <c r="AD8" i="58"/>
  <c r="BG8" i="58" s="1"/>
  <c r="AN32" i="56"/>
  <c r="AN42" i="56" s="1"/>
  <c r="AN77" i="49"/>
  <c r="AN87" i="49" s="1"/>
  <c r="AN33" i="56"/>
  <c r="AN43" i="56" s="1"/>
  <c r="AQ11" i="73"/>
  <c r="AQ54" i="73"/>
  <c r="AQ52" i="73"/>
  <c r="Y11" i="58"/>
  <c r="BB11" i="58" s="1"/>
  <c r="AQ22" i="73"/>
  <c r="Y15" i="58"/>
  <c r="BB15" i="58" s="1"/>
  <c r="AQ39" i="73"/>
  <c r="AQ28" i="73"/>
  <c r="AZ19" i="58"/>
  <c r="BA4" i="58"/>
  <c r="BU3" i="17"/>
  <c r="BU3" i="19" s="1"/>
  <c r="AO38" i="43"/>
  <c r="AT3" i="19"/>
  <c r="K74" i="51"/>
  <c r="G38" i="50"/>
  <c r="F39" i="35"/>
  <c r="F40" i="35" s="1"/>
  <c r="F41" i="35" s="1"/>
  <c r="F45" i="35"/>
  <c r="AV3" i="25"/>
  <c r="G37" i="35"/>
  <c r="K74" i="34"/>
  <c r="AP108" i="46"/>
  <c r="AP112" i="46" s="1"/>
  <c r="AP123" i="46"/>
  <c r="AP127" i="46" s="1"/>
  <c r="AP96" i="46"/>
  <c r="AP99" i="46" s="1"/>
  <c r="BW4" i="23"/>
  <c r="AP37" i="56"/>
  <c r="AP42" i="56" s="1"/>
  <c r="AP119" i="49"/>
  <c r="AP127" i="49" s="1"/>
  <c r="AP66" i="49"/>
  <c r="AP69" i="49" s="1"/>
  <c r="AP70" i="49" s="1"/>
  <c r="AP79" i="49"/>
  <c r="AP84" i="49" s="1"/>
  <c r="AO121" i="49"/>
  <c r="AO129" i="49" s="1"/>
  <c r="BT36" i="25"/>
  <c r="BU19" i="25"/>
  <c r="AP62" i="31"/>
  <c r="AL39" i="43"/>
  <c r="AM38" i="35"/>
  <c r="BT35" i="25"/>
  <c r="AN104" i="46"/>
  <c r="AN112" i="46" s="1"/>
  <c r="AN119" i="46"/>
  <c r="AN127" i="46" s="1"/>
  <c r="AN93" i="46"/>
  <c r="AN99" i="46" s="1"/>
  <c r="AQ43" i="34"/>
  <c r="AQ73" i="34"/>
  <c r="BT46" i="25"/>
  <c r="AN74" i="49"/>
  <c r="AN84" i="49" s="1"/>
  <c r="AN117" i="49"/>
  <c r="AN63" i="49"/>
  <c r="AN69" i="49" s="1"/>
  <c r="AN70" i="49" s="1"/>
  <c r="AP9" i="31"/>
  <c r="AP42" i="31"/>
  <c r="AQ13" i="34"/>
  <c r="AP70" i="31"/>
  <c r="AP55" i="31"/>
  <c r="AP63" i="31"/>
  <c r="AQ72" i="34"/>
  <c r="BT57" i="25"/>
  <c r="BT37" i="25"/>
  <c r="AP51" i="31"/>
  <c r="AP67" i="31"/>
  <c r="AQ31" i="34"/>
  <c r="AQ50" i="34"/>
  <c r="AQ19" i="34"/>
  <c r="AQ48" i="34"/>
  <c r="BU5" i="25"/>
  <c r="AQ57" i="34"/>
  <c r="AQ29" i="34"/>
  <c r="BT54" i="25"/>
  <c r="AQ54" i="34"/>
  <c r="AQ23" i="34"/>
  <c r="AQ66" i="34"/>
  <c r="AQ45" i="34"/>
  <c r="BU7" i="25"/>
  <c r="BT38" i="25"/>
  <c r="AQ18" i="34"/>
  <c r="AQ47" i="34"/>
  <c r="BT52" i="25"/>
  <c r="AQ56" i="34"/>
  <c r="AQ11" i="34"/>
  <c r="AQ6" i="34"/>
  <c r="AQ40" i="34"/>
  <c r="BT58" i="25"/>
  <c r="AP59" i="31"/>
  <c r="AQ15" i="34"/>
  <c r="AQ27" i="34"/>
  <c r="AQ62" i="34"/>
  <c r="BT49" i="25"/>
  <c r="AQ71" i="34"/>
  <c r="AQ14" i="34"/>
  <c r="BU8" i="25"/>
  <c r="AQ65" i="34"/>
  <c r="AQ5" i="34"/>
  <c r="BT61" i="25"/>
  <c r="AP34" i="31"/>
  <c r="AP73" i="31"/>
  <c r="AP49" i="31"/>
  <c r="AP22" i="31"/>
  <c r="BU11" i="25"/>
  <c r="AP27" i="31"/>
  <c r="BT68" i="25"/>
  <c r="BT62" i="25"/>
  <c r="AP11" i="31"/>
  <c r="BT48" i="25"/>
  <c r="AP60" i="31"/>
  <c r="AQ16" i="30"/>
  <c r="AQ26" i="30"/>
  <c r="AQ57" i="30"/>
  <c r="BU25" i="25"/>
  <c r="AQ20" i="30"/>
  <c r="AQ44" i="30"/>
  <c r="BT45" i="25"/>
  <c r="AQ54" i="30"/>
  <c r="BT64" i="25"/>
  <c r="BT34" i="25"/>
  <c r="BU34" i="24"/>
  <c r="AP61" i="31"/>
  <c r="AP18" i="31"/>
  <c r="AP57" i="31"/>
  <c r="AQ48" i="30"/>
  <c r="AQ47" i="30"/>
  <c r="AR15" i="51"/>
  <c r="BT50" i="25"/>
  <c r="BT59" i="25"/>
  <c r="AR46" i="51"/>
  <c r="BT69" i="25"/>
  <c r="AR66" i="51"/>
  <c r="AR22" i="51"/>
  <c r="AR40" i="51"/>
  <c r="AR17" i="51"/>
  <c r="AR53" i="51"/>
  <c r="BU21" i="25"/>
  <c r="AR61" i="51"/>
  <c r="AR44" i="51"/>
  <c r="AR11" i="51"/>
  <c r="AR60" i="51"/>
  <c r="BU32" i="25"/>
  <c r="AR50" i="51"/>
  <c r="AR64" i="51"/>
  <c r="AR26" i="51"/>
  <c r="AR31" i="51"/>
  <c r="AR62" i="51"/>
  <c r="AR38" i="51"/>
  <c r="AT48" i="25"/>
  <c r="AR48" i="34" s="1"/>
  <c r="AR27" i="51"/>
  <c r="AR7" i="51"/>
  <c r="AR63" i="51"/>
  <c r="AR24" i="51"/>
  <c r="AR58" i="51"/>
  <c r="AR13" i="51"/>
  <c r="AR23" i="51"/>
  <c r="AR47" i="51"/>
  <c r="AR70" i="51"/>
  <c r="AR54" i="51"/>
  <c r="AR28" i="51"/>
  <c r="AR55" i="51"/>
  <c r="AR49" i="51"/>
  <c r="AR71" i="51"/>
  <c r="BU31" i="25"/>
  <c r="AQ56" i="30"/>
  <c r="AQ70" i="30"/>
  <c r="AQ61" i="30"/>
  <c r="AQ63" i="30"/>
  <c r="AQ12" i="30"/>
  <c r="AP48" i="31"/>
  <c r="AQ39" i="30"/>
  <c r="AQ4" i="30"/>
  <c r="AQ74" i="30"/>
  <c r="AQ67" i="30"/>
  <c r="BT42" i="17"/>
  <c r="AS42" i="19"/>
  <c r="AS16" i="19"/>
  <c r="BT16" i="19" s="1"/>
  <c r="BS55" i="19"/>
  <c r="BS65" i="19"/>
  <c r="BT53" i="25"/>
  <c r="AT73" i="25"/>
  <c r="BU73" i="25" s="1"/>
  <c r="AS8" i="19"/>
  <c r="AS19" i="19"/>
  <c r="BT62" i="17"/>
  <c r="AS62" i="19"/>
  <c r="AP58" i="31"/>
  <c r="AP14" i="31"/>
  <c r="BS44" i="19"/>
  <c r="BS42" i="19"/>
  <c r="AP28" i="31"/>
  <c r="AS23" i="19"/>
  <c r="AS11" i="19"/>
  <c r="BT11" i="19" s="1"/>
  <c r="BT68" i="17"/>
  <c r="AS68" i="19"/>
  <c r="AP25" i="31"/>
  <c r="AP64" i="31"/>
  <c r="AT14" i="25"/>
  <c r="AR14" i="34" s="1"/>
  <c r="BT74" i="24"/>
  <c r="BU57" i="24"/>
  <c r="AS6" i="19"/>
  <c r="BT6" i="19" s="1"/>
  <c r="AS32" i="19"/>
  <c r="BT32" i="19" s="1"/>
  <c r="BS46" i="19"/>
  <c r="AP16" i="31"/>
  <c r="AQ45" i="30"/>
  <c r="BS69" i="19"/>
  <c r="AP19" i="31"/>
  <c r="AQ31" i="30"/>
  <c r="AT13" i="25"/>
  <c r="AR13" i="34" s="1"/>
  <c r="BU54" i="24"/>
  <c r="BT47" i="17"/>
  <c r="AS47" i="19"/>
  <c r="AT25" i="25"/>
  <c r="AR25" i="34" s="1"/>
  <c r="AT45" i="25"/>
  <c r="AS4" i="19"/>
  <c r="BT53" i="17"/>
  <c r="AS53" i="19"/>
  <c r="AQ62" i="30"/>
  <c r="AQ15" i="30"/>
  <c r="BS63" i="19"/>
  <c r="AQ36" i="30"/>
  <c r="AS14" i="19"/>
  <c r="AT63" i="25"/>
  <c r="AR63" i="34" s="1"/>
  <c r="BT46" i="17"/>
  <c r="AS46" i="19"/>
  <c r="BS43" i="19"/>
  <c r="BT65" i="25"/>
  <c r="BT71" i="25"/>
  <c r="BU51" i="24"/>
  <c r="AT5" i="25"/>
  <c r="AR5" i="34" s="1"/>
  <c r="BT63" i="17"/>
  <c r="AS63" i="19"/>
  <c r="BT61" i="17"/>
  <c r="AS61" i="19"/>
  <c r="AP69" i="31"/>
  <c r="AP5" i="31"/>
  <c r="BT25" i="19"/>
  <c r="AQ24" i="30"/>
  <c r="AT19" i="25"/>
  <c r="AR19" i="34" s="1"/>
  <c r="AT22" i="25"/>
  <c r="AR22" i="34" s="1"/>
  <c r="BS38" i="19"/>
  <c r="BU60" i="24"/>
  <c r="AT67" i="25"/>
  <c r="AR67" i="34" s="1"/>
  <c r="AT33" i="25"/>
  <c r="AR33" i="34" s="1"/>
  <c r="AT68" i="25"/>
  <c r="AR68" i="34" s="1"/>
  <c r="AS27" i="19"/>
  <c r="BT49" i="17"/>
  <c r="AS49" i="19"/>
  <c r="BT55" i="25"/>
  <c r="BS41" i="19"/>
  <c r="BS71" i="19"/>
  <c r="BT29" i="19"/>
  <c r="AP45" i="31"/>
  <c r="BS48" i="19"/>
  <c r="AQ59" i="30"/>
  <c r="AS28" i="19"/>
  <c r="BT28" i="19" s="1"/>
  <c r="BT69" i="17"/>
  <c r="AS69" i="19"/>
  <c r="BT60" i="17"/>
  <c r="AS60" i="19"/>
  <c r="AP53" i="31"/>
  <c r="BS52" i="19"/>
  <c r="AQ55" i="30"/>
  <c r="BU35" i="24"/>
  <c r="AT7" i="25"/>
  <c r="AR7" i="34" s="1"/>
  <c r="BT54" i="17"/>
  <c r="AS54" i="19"/>
  <c r="BT66" i="25"/>
  <c r="AT10" i="25"/>
  <c r="AR10" i="34" s="1"/>
  <c r="BU65" i="24"/>
  <c r="BT65" i="17"/>
  <c r="AS65" i="19"/>
  <c r="BT52" i="17"/>
  <c r="AS52" i="19"/>
  <c r="BT14" i="19"/>
  <c r="BT12" i="19"/>
  <c r="AQ42" i="30"/>
  <c r="BS53" i="19"/>
  <c r="AP52" i="31"/>
  <c r="BT70" i="17"/>
  <c r="AS70" i="19"/>
  <c r="AR70" i="73" s="1"/>
  <c r="BU17" i="25"/>
  <c r="AT30" i="25"/>
  <c r="AR30" i="34" s="1"/>
  <c r="AT56" i="25"/>
  <c r="BT56" i="17"/>
  <c r="AS56" i="19"/>
  <c r="BT43" i="17"/>
  <c r="AS43" i="19"/>
  <c r="BS58" i="19"/>
  <c r="AQ13" i="30"/>
  <c r="BS73" i="19"/>
  <c r="AP71" i="31"/>
  <c r="BT36" i="17"/>
  <c r="AS36" i="19"/>
  <c r="AS10" i="19"/>
  <c r="BT10" i="19" s="1"/>
  <c r="BU62" i="24"/>
  <c r="AS9" i="19"/>
  <c r="AP43" i="31"/>
  <c r="AT32" i="25"/>
  <c r="AR32" i="34" s="1"/>
  <c r="AT42" i="25"/>
  <c r="BT67" i="17"/>
  <c r="AS67" i="19"/>
  <c r="AS13" i="19"/>
  <c r="BS74" i="17"/>
  <c r="AQ50" i="30"/>
  <c r="AQ52" i="30"/>
  <c r="AQ64" i="30"/>
  <c r="AQ65" i="30"/>
  <c r="AQ17" i="30"/>
  <c r="AQ18" i="30"/>
  <c r="AQ30" i="30"/>
  <c r="AQ72" i="30"/>
  <c r="AQ22" i="30"/>
  <c r="AQ51" i="30"/>
  <c r="AQ19" i="30"/>
  <c r="AQ69" i="30"/>
  <c r="AQ29" i="30"/>
  <c r="AQ68" i="30"/>
  <c r="AQ37" i="30"/>
  <c r="AQ10" i="30"/>
  <c r="AQ53" i="30"/>
  <c r="AQ60" i="30"/>
  <c r="AQ58" i="30"/>
  <c r="AQ28" i="30"/>
  <c r="AQ71" i="30"/>
  <c r="AP32" i="31"/>
  <c r="AP7" i="31"/>
  <c r="AQ8" i="30"/>
  <c r="BT58" i="17"/>
  <c r="AS58" i="19"/>
  <c r="BS64" i="19"/>
  <c r="AT34" i="25"/>
  <c r="AT71" i="25"/>
  <c r="AT27" i="25"/>
  <c r="AP56" i="31"/>
  <c r="AT47" i="25"/>
  <c r="AR47" i="34" s="1"/>
  <c r="BU69" i="24"/>
  <c r="AT16" i="25"/>
  <c r="AR16" i="34" s="1"/>
  <c r="BU58" i="24"/>
  <c r="AS20" i="19"/>
  <c r="BT20" i="19" s="1"/>
  <c r="AS18" i="19"/>
  <c r="BT18" i="19" s="1"/>
  <c r="AP21" i="31"/>
  <c r="BT9" i="19"/>
  <c r="BS40" i="19"/>
  <c r="BS74" i="25"/>
  <c r="AQ14" i="30"/>
  <c r="BS49" i="19"/>
  <c r="AT21" i="25"/>
  <c r="AR21" i="34" s="1"/>
  <c r="BS57" i="19"/>
  <c r="BU66" i="24"/>
  <c r="BT40" i="17"/>
  <c r="AS40" i="19"/>
  <c r="BT73" i="17"/>
  <c r="AS73" i="19"/>
  <c r="AP10" i="31"/>
  <c r="BS72" i="19"/>
  <c r="BS51" i="19"/>
  <c r="AQ33" i="30"/>
  <c r="BT44" i="17"/>
  <c r="AS44" i="19"/>
  <c r="BT57" i="17"/>
  <c r="AS57" i="19"/>
  <c r="BS39" i="19"/>
  <c r="AT41" i="25"/>
  <c r="AR41" i="34" s="1"/>
  <c r="AT38" i="25"/>
  <c r="AS5" i="19"/>
  <c r="BT5" i="19" s="1"/>
  <c r="BT35" i="17"/>
  <c r="AS35" i="19"/>
  <c r="AQ9" i="30"/>
  <c r="AP74" i="31"/>
  <c r="AP68" i="31"/>
  <c r="AT55" i="25"/>
  <c r="BT72" i="17"/>
  <c r="AS72" i="19"/>
  <c r="BS54" i="19"/>
  <c r="BU31" i="17"/>
  <c r="AS31" i="19"/>
  <c r="AT24" i="25"/>
  <c r="BU24" i="25" s="1"/>
  <c r="BU49" i="24"/>
  <c r="AT53" i="25"/>
  <c r="AR53" i="34" s="1"/>
  <c r="AS22" i="19"/>
  <c r="BT59" i="17"/>
  <c r="AS59" i="19"/>
  <c r="BS33" i="19"/>
  <c r="BS56" i="19"/>
  <c r="BS68" i="19"/>
  <c r="BT13" i="19"/>
  <c r="BS50" i="19"/>
  <c r="AP26" i="31"/>
  <c r="BS67" i="19"/>
  <c r="AT64" i="25"/>
  <c r="AR64" i="34" s="1"/>
  <c r="BS70" i="19"/>
  <c r="BT66" i="17"/>
  <c r="AS66" i="19"/>
  <c r="AT52" i="25"/>
  <c r="BU40" i="24"/>
  <c r="BT71" i="17"/>
  <c r="AS71" i="19"/>
  <c r="BT50" i="17"/>
  <c r="AS50" i="19"/>
  <c r="BT22" i="19"/>
  <c r="BT23" i="19"/>
  <c r="AP38" i="31"/>
  <c r="AQ7" i="30"/>
  <c r="BT60" i="25"/>
  <c r="AT15" i="25"/>
  <c r="AR15" i="34" s="1"/>
  <c r="AT61" i="25"/>
  <c r="AR61" i="34" s="1"/>
  <c r="AS7" i="19"/>
  <c r="AS21" i="19"/>
  <c r="AP54" i="31"/>
  <c r="AQ11" i="30"/>
  <c r="BT64" i="17"/>
  <c r="AS64" i="19"/>
  <c r="BT37" i="17"/>
  <c r="AS37" i="19"/>
  <c r="BU37" i="24"/>
  <c r="BT51" i="17"/>
  <c r="AS51" i="19"/>
  <c r="AS26" i="19"/>
  <c r="AQ43" i="30"/>
  <c r="BS62" i="19"/>
  <c r="BS61" i="19"/>
  <c r="AP12" i="31"/>
  <c r="BT27" i="19"/>
  <c r="AP50" i="31"/>
  <c r="BT55" i="17"/>
  <c r="AS55" i="19"/>
  <c r="BT33" i="17"/>
  <c r="AS33" i="19"/>
  <c r="AT8" i="25"/>
  <c r="AR8" i="34" s="1"/>
  <c r="AS24" i="19"/>
  <c r="BT24" i="19" s="1"/>
  <c r="BT39" i="17"/>
  <c r="AS39" i="19"/>
  <c r="AQ46" i="30"/>
  <c r="AQ27" i="30"/>
  <c r="BS66" i="19"/>
  <c r="BS59" i="19"/>
  <c r="BS37" i="19"/>
  <c r="AQ6" i="30"/>
  <c r="BT15" i="19"/>
  <c r="AP17" i="31"/>
  <c r="AS29" i="19"/>
  <c r="BU12" i="17"/>
  <c r="AS12" i="19"/>
  <c r="AP15" i="31"/>
  <c r="AT39" i="25"/>
  <c r="BT34" i="17"/>
  <c r="AS34" i="19"/>
  <c r="BT45" i="17"/>
  <c r="AS45" i="19"/>
  <c r="AQ40" i="30"/>
  <c r="AP6" i="31"/>
  <c r="BS45" i="19"/>
  <c r="AQ49" i="30"/>
  <c r="BT21" i="19"/>
  <c r="BS34" i="19"/>
  <c r="AP33" i="31"/>
  <c r="AP40" i="31"/>
  <c r="AT17" i="25"/>
  <c r="AR17" i="34" s="1"/>
  <c r="AT18" i="25"/>
  <c r="AR18" i="34" s="1"/>
  <c r="AT20" i="25"/>
  <c r="AR20" i="34" s="1"/>
  <c r="AT72" i="25"/>
  <c r="AR72" i="34" s="1"/>
  <c r="BT48" i="17"/>
  <c r="AS48" i="19"/>
  <c r="BU30" i="17"/>
  <c r="AS30" i="19"/>
  <c r="BT30" i="19" s="1"/>
  <c r="BT7" i="19"/>
  <c r="AP24" i="31"/>
  <c r="AP31" i="31"/>
  <c r="AP8" i="31"/>
  <c r="BS47" i="19"/>
  <c r="AQ35" i="30"/>
  <c r="AP4" i="31"/>
  <c r="AQ23" i="30"/>
  <c r="AQ66" i="30"/>
  <c r="BU25" i="17"/>
  <c r="AS25" i="19"/>
  <c r="AT31" i="25"/>
  <c r="BU43" i="24"/>
  <c r="BT19" i="19"/>
  <c r="AP37" i="31"/>
  <c r="AP20" i="31"/>
  <c r="AP46" i="31"/>
  <c r="BT43" i="25"/>
  <c r="BU48" i="24"/>
  <c r="BT38" i="17"/>
  <c r="AS38" i="19"/>
  <c r="AP30" i="31"/>
  <c r="AQ5" i="30"/>
  <c r="BT31" i="19"/>
  <c r="AP36" i="31"/>
  <c r="AP35" i="31"/>
  <c r="AQ25" i="30"/>
  <c r="BS60" i="19"/>
  <c r="AQ32" i="30"/>
  <c r="BT8" i="19"/>
  <c r="BU46" i="24"/>
  <c r="BU15" i="17"/>
  <c r="AS15" i="19"/>
  <c r="BU70" i="24"/>
  <c r="BT26" i="19"/>
  <c r="BS36" i="19"/>
  <c r="BT4" i="19"/>
  <c r="AR74" i="19"/>
  <c r="BR74" i="19"/>
  <c r="AP47" i="31"/>
  <c r="AP41" i="31"/>
  <c r="AP23" i="31"/>
  <c r="AP66" i="31"/>
  <c r="AP39" i="31"/>
  <c r="AP29" i="31"/>
  <c r="AP65" i="31"/>
  <c r="AP44" i="31"/>
  <c r="AT36" i="25"/>
  <c r="AT59" i="25"/>
  <c r="AR59" i="34" s="1"/>
  <c r="AT44" i="25"/>
  <c r="BU50" i="24"/>
  <c r="AS17" i="19"/>
  <c r="BT17" i="19" s="1"/>
  <c r="BT41" i="17"/>
  <c r="AS41" i="19"/>
  <c r="AQ21" i="30"/>
  <c r="AP13" i="31"/>
  <c r="AQ73" i="30"/>
  <c r="AP72" i="31"/>
  <c r="BS35" i="19"/>
  <c r="AQ34" i="30"/>
  <c r="AQ41" i="30"/>
  <c r="BT47" i="25"/>
  <c r="AT28" i="25"/>
  <c r="AR28" i="34" s="1"/>
  <c r="BT73" i="25"/>
  <c r="AT49" i="25"/>
  <c r="AR49" i="34" s="1"/>
  <c r="BU73" i="24"/>
  <c r="AT11" i="25"/>
  <c r="AR11" i="34" s="1"/>
  <c r="AS74" i="25"/>
  <c r="BU41" i="24"/>
  <c r="BT63" i="25"/>
  <c r="BT67" i="25"/>
  <c r="AT66" i="25"/>
  <c r="BU42" i="24"/>
  <c r="AT50" i="25"/>
  <c r="AR50" i="34" s="1"/>
  <c r="BU53" i="24"/>
  <c r="AT29" i="25"/>
  <c r="BU56" i="24"/>
  <c r="BT44" i="25"/>
  <c r="AT65" i="25"/>
  <c r="AR65" i="34" s="1"/>
  <c r="AT70" i="25"/>
  <c r="AT58" i="25"/>
  <c r="AR58" i="34" s="1"/>
  <c r="BU68" i="24"/>
  <c r="BT33" i="25"/>
  <c r="BU45" i="24"/>
  <c r="AT60" i="25"/>
  <c r="AR60" i="34" s="1"/>
  <c r="BU9" i="25"/>
  <c r="BT70" i="25"/>
  <c r="AT69" i="25"/>
  <c r="AR69" i="34" s="1"/>
  <c r="AT6" i="25"/>
  <c r="AR6" i="34" s="1"/>
  <c r="BU38" i="24"/>
  <c r="AT51" i="25"/>
  <c r="AR51" i="34" s="1"/>
  <c r="BU27" i="25"/>
  <c r="BT51" i="25"/>
  <c r="AT57" i="25"/>
  <c r="AR57" i="34" s="1"/>
  <c r="BU67" i="24"/>
  <c r="BU47" i="24"/>
  <c r="BT72" i="25"/>
  <c r="AT46" i="25"/>
  <c r="AR46" i="34" s="1"/>
  <c r="BV21" i="24"/>
  <c r="AT35" i="25"/>
  <c r="AR35" i="34" s="1"/>
  <c r="BU63" i="24"/>
  <c r="AS74" i="17"/>
  <c r="AR18" i="30" s="1"/>
  <c r="BV22" i="24"/>
  <c r="BU55" i="24"/>
  <c r="BT41" i="25"/>
  <c r="BU71" i="24"/>
  <c r="AT9" i="25"/>
  <c r="AR9" i="34" s="1"/>
  <c r="AT23" i="25"/>
  <c r="BU23" i="25" s="1"/>
  <c r="BU33" i="24"/>
  <c r="AT62" i="25"/>
  <c r="AR62" i="34" s="1"/>
  <c r="AT26" i="17"/>
  <c r="BU26" i="17" s="1"/>
  <c r="AT51" i="17"/>
  <c r="AT10" i="17"/>
  <c r="BU10" i="17" s="1"/>
  <c r="AT53" i="17"/>
  <c r="AT32" i="17"/>
  <c r="BU32" i="17" s="1"/>
  <c r="AT9" i="17"/>
  <c r="BU9" i="17" s="1"/>
  <c r="AT41" i="17"/>
  <c r="AT73" i="17"/>
  <c r="AT38" i="17"/>
  <c r="AT21" i="17"/>
  <c r="BU21" i="17" s="1"/>
  <c r="AT56" i="17"/>
  <c r="AT43" i="17"/>
  <c r="AT31" i="17"/>
  <c r="AT46" i="17"/>
  <c r="AT68" i="17"/>
  <c r="AT34" i="17"/>
  <c r="AT60" i="17"/>
  <c r="AT58" i="17"/>
  <c r="AT35" i="17"/>
  <c r="AT42" i="17"/>
  <c r="AT19" i="17"/>
  <c r="BU19" i="17" s="1"/>
  <c r="AT62" i="17"/>
  <c r="AT30" i="17"/>
  <c r="AU3" i="17"/>
  <c r="AT50" i="17"/>
  <c r="AT70" i="17"/>
  <c r="AT33" i="17"/>
  <c r="AT39" i="17"/>
  <c r="AT22" i="17"/>
  <c r="BU22" i="17" s="1"/>
  <c r="AT29" i="17"/>
  <c r="BU29" i="17" s="1"/>
  <c r="AT44" i="17"/>
  <c r="AT67" i="17"/>
  <c r="AT23" i="17"/>
  <c r="BU23" i="17" s="1"/>
  <c r="AT17" i="17"/>
  <c r="BU17" i="17" s="1"/>
  <c r="AT66" i="17"/>
  <c r="AT45" i="17"/>
  <c r="AT18" i="17"/>
  <c r="BU18" i="17" s="1"/>
  <c r="AT40" i="17"/>
  <c r="AT28" i="17"/>
  <c r="BU28" i="17" s="1"/>
  <c r="AT48" i="17"/>
  <c r="AT71" i="17"/>
  <c r="AT4" i="17"/>
  <c r="BU4" i="17" s="1"/>
  <c r="AT69" i="17"/>
  <c r="AT20" i="17"/>
  <c r="BU20" i="17" s="1"/>
  <c r="AT65" i="17"/>
  <c r="AT49" i="17"/>
  <c r="AT55" i="17"/>
  <c r="AT24" i="17"/>
  <c r="BU24" i="17" s="1"/>
  <c r="AT47" i="17"/>
  <c r="AT64" i="17"/>
  <c r="AT13" i="17"/>
  <c r="BU13" i="17" s="1"/>
  <c r="AT5" i="17"/>
  <c r="BU5" i="17" s="1"/>
  <c r="AT36" i="17"/>
  <c r="AT8" i="17"/>
  <c r="BU8" i="17" s="1"/>
  <c r="AT15" i="17"/>
  <c r="AT16" i="17"/>
  <c r="BU16" i="17" s="1"/>
  <c r="AT14" i="17"/>
  <c r="BU14" i="17" s="1"/>
  <c r="AT6" i="17"/>
  <c r="BU6" i="17" s="1"/>
  <c r="AT11" i="17"/>
  <c r="BU11" i="17" s="1"/>
  <c r="AT52" i="17"/>
  <c r="AT63" i="17"/>
  <c r="AT57" i="17"/>
  <c r="AT37" i="17"/>
  <c r="AT59" i="17"/>
  <c r="AT7" i="17"/>
  <c r="BU7" i="17" s="1"/>
  <c r="AT54" i="17"/>
  <c r="AT61" i="17"/>
  <c r="AT72" i="17"/>
  <c r="AT25" i="17"/>
  <c r="AT27" i="17"/>
  <c r="BU27" i="17" s="1"/>
  <c r="AT12" i="17"/>
  <c r="AU60" i="24"/>
  <c r="AS60" i="51" s="1"/>
  <c r="BW60" i="23"/>
  <c r="AU6" i="24"/>
  <c r="AS6" i="51" s="1"/>
  <c r="BW6" i="23"/>
  <c r="AU26" i="24"/>
  <c r="BV26" i="24" s="1"/>
  <c r="BW26" i="23"/>
  <c r="AT74" i="24"/>
  <c r="AU57" i="24"/>
  <c r="BW57" i="23"/>
  <c r="AU39" i="24"/>
  <c r="AS39" i="51" s="1"/>
  <c r="BW39" i="23"/>
  <c r="BU61" i="24"/>
  <c r="AU61" i="24"/>
  <c r="BW61" i="23"/>
  <c r="AU63" i="24"/>
  <c r="AS63" i="51" s="1"/>
  <c r="BW63" i="23"/>
  <c r="AU29" i="24"/>
  <c r="BV29" i="24" s="1"/>
  <c r="BW29" i="23"/>
  <c r="BV31" i="24"/>
  <c r="AU12" i="24"/>
  <c r="BV12" i="24" s="1"/>
  <c r="BW12" i="23"/>
  <c r="AU31" i="24"/>
  <c r="BW31" i="23"/>
  <c r="BU39" i="24"/>
  <c r="AU34" i="24"/>
  <c r="BW34" i="23"/>
  <c r="AU32" i="24"/>
  <c r="AS32" i="51" s="1"/>
  <c r="BW32" i="23"/>
  <c r="AU68" i="24"/>
  <c r="BW68" i="23"/>
  <c r="AT37" i="25"/>
  <c r="AU45" i="24"/>
  <c r="AS45" i="51" s="1"/>
  <c r="BW45" i="23"/>
  <c r="BU29" i="25"/>
  <c r="H3" i="65" s="1"/>
  <c r="AU40" i="24"/>
  <c r="BW40" i="23"/>
  <c r="AU70" i="24"/>
  <c r="AS70" i="51" s="1"/>
  <c r="BW70" i="23"/>
  <c r="AU30" i="24"/>
  <c r="AS30" i="51" s="1"/>
  <c r="BW30" i="23"/>
  <c r="BU59" i="24"/>
  <c r="AU71" i="24"/>
  <c r="AS71" i="51" s="1"/>
  <c r="BW71" i="23"/>
  <c r="BU52" i="24"/>
  <c r="BU72" i="24"/>
  <c r="BU64" i="24"/>
  <c r="AU44" i="24"/>
  <c r="AS44" i="51" s="1"/>
  <c r="BW44" i="23"/>
  <c r="AU67" i="24"/>
  <c r="AS67" i="51" s="1"/>
  <c r="BW67" i="23"/>
  <c r="BU44" i="24"/>
  <c r="AU50" i="24"/>
  <c r="BW50" i="23"/>
  <c r="AU64" i="24"/>
  <c r="BW64" i="23"/>
  <c r="AT54" i="25"/>
  <c r="AR54" i="34" s="1"/>
  <c r="BT56" i="25"/>
  <c r="AU18" i="24"/>
  <c r="AS18" i="51" s="1"/>
  <c r="BW18" i="23"/>
  <c r="AU43" i="24"/>
  <c r="BW43" i="23"/>
  <c r="AU49" i="24"/>
  <c r="AS49" i="51" s="1"/>
  <c r="BW49" i="23"/>
  <c r="AU33" i="24"/>
  <c r="BW33" i="23"/>
  <c r="AU35" i="24"/>
  <c r="AS35" i="51" s="1"/>
  <c r="BW35" i="23"/>
  <c r="BT40" i="25"/>
  <c r="AU69" i="24"/>
  <c r="BW69" i="23"/>
  <c r="AU54" i="24"/>
  <c r="AS54" i="51" s="1"/>
  <c r="BW54" i="23"/>
  <c r="AU27" i="24"/>
  <c r="BV27" i="24" s="1"/>
  <c r="BW27" i="23"/>
  <c r="AU20" i="24"/>
  <c r="BW20" i="23"/>
  <c r="AU52" i="24"/>
  <c r="BW52" i="23"/>
  <c r="AU13" i="24"/>
  <c r="AS13" i="51" s="1"/>
  <c r="BW13" i="23"/>
  <c r="BU36" i="24"/>
  <c r="AU55" i="24"/>
  <c r="BW55" i="23"/>
  <c r="AT40" i="25"/>
  <c r="AU5" i="24"/>
  <c r="AS5" i="51" s="1"/>
  <c r="BW5" i="23"/>
  <c r="AU62" i="24"/>
  <c r="AS62" i="51" s="1"/>
  <c r="BW62" i="23"/>
  <c r="AU16" i="24"/>
  <c r="AS16" i="51" s="1"/>
  <c r="BW16" i="23"/>
  <c r="AU25" i="24"/>
  <c r="AS25" i="51" s="1"/>
  <c r="BW25" i="23"/>
  <c r="AT43" i="25"/>
  <c r="AR43" i="34" s="1"/>
  <c r="AU66" i="24"/>
  <c r="AS66" i="51" s="1"/>
  <c r="BW66" i="23"/>
  <c r="AU48" i="24"/>
  <c r="AS48" i="51" s="1"/>
  <c r="BW48" i="23"/>
  <c r="AU22" i="24"/>
  <c r="AS22" i="51" s="1"/>
  <c r="BW22" i="23"/>
  <c r="AU56" i="24"/>
  <c r="AS56" i="51" s="1"/>
  <c r="BW56" i="23"/>
  <c r="AU17" i="24"/>
  <c r="BV17" i="24" s="1"/>
  <c r="BW17" i="23"/>
  <c r="BV13" i="24"/>
  <c r="AU65" i="24"/>
  <c r="BW65" i="23"/>
  <c r="AU53" i="24"/>
  <c r="AS53" i="51" s="1"/>
  <c r="BW53" i="23"/>
  <c r="AU23" i="24"/>
  <c r="AS23" i="51" s="1"/>
  <c r="BW23" i="23"/>
  <c r="AU36" i="24"/>
  <c r="AS36" i="51" s="1"/>
  <c r="BW36" i="23"/>
  <c r="AU59" i="24"/>
  <c r="BW59" i="23"/>
  <c r="AT12" i="25"/>
  <c r="BU12" i="25" s="1"/>
  <c r="BV20" i="24"/>
  <c r="AU11" i="24"/>
  <c r="AS11" i="51" s="1"/>
  <c r="BW11" i="23"/>
  <c r="AU38" i="24"/>
  <c r="BW38" i="23"/>
  <c r="AU21" i="24"/>
  <c r="AS21" i="51" s="1"/>
  <c r="BW21" i="23"/>
  <c r="AU9" i="24"/>
  <c r="AS9" i="51" s="1"/>
  <c r="BW9" i="23"/>
  <c r="AU15" i="24"/>
  <c r="BW15" i="23"/>
  <c r="BV14" i="24"/>
  <c r="AU10" i="24"/>
  <c r="AS10" i="51" s="1"/>
  <c r="BW10" i="23"/>
  <c r="AU41" i="24"/>
  <c r="AS41" i="51" s="1"/>
  <c r="BW41" i="23"/>
  <c r="AU14" i="24"/>
  <c r="BW14" i="23"/>
  <c r="AU58" i="24"/>
  <c r="BW58" i="23"/>
  <c r="AU73" i="24"/>
  <c r="BW73" i="23"/>
  <c r="AU19" i="24"/>
  <c r="BV19" i="24" s="1"/>
  <c r="BW19" i="23"/>
  <c r="AU28" i="24"/>
  <c r="BV28" i="24" s="1"/>
  <c r="BW28" i="23"/>
  <c r="AU8" i="24"/>
  <c r="BV8" i="24" s="1"/>
  <c r="BW8" i="23"/>
  <c r="AU72" i="24"/>
  <c r="AS72" i="51" s="1"/>
  <c r="BW72" i="23"/>
  <c r="AU51" i="24"/>
  <c r="AS51" i="51" s="1"/>
  <c r="BW51" i="23"/>
  <c r="AT26" i="25"/>
  <c r="AR26" i="34" s="1"/>
  <c r="BV15" i="24"/>
  <c r="BV30" i="24"/>
  <c r="AU42" i="24"/>
  <c r="AS42" i="51" s="1"/>
  <c r="BW42" i="23"/>
  <c r="AU46" i="24"/>
  <c r="AS46" i="51" s="1"/>
  <c r="BW46" i="23"/>
  <c r="AU37" i="24"/>
  <c r="AS37" i="51" s="1"/>
  <c r="BW37" i="23"/>
  <c r="AU24" i="24"/>
  <c r="AS24" i="51" s="1"/>
  <c r="BW24" i="23"/>
  <c r="AU7" i="24"/>
  <c r="AS7" i="51" s="1"/>
  <c r="BW7" i="23"/>
  <c r="AU47" i="24"/>
  <c r="AS47" i="51" s="1"/>
  <c r="BW47" i="23"/>
  <c r="AT4" i="25"/>
  <c r="BU4" i="25" s="1"/>
  <c r="H22" i="65" s="1"/>
  <c r="A22" i="65" s="1"/>
  <c r="AW3" i="23"/>
  <c r="BX3" i="23" s="1"/>
  <c r="AV60" i="23"/>
  <c r="AV34" i="23"/>
  <c r="AQ81" i="49" s="1"/>
  <c r="AQ86" i="49" s="1"/>
  <c r="AV6" i="23"/>
  <c r="AQ39" i="56" s="1"/>
  <c r="AQ44" i="56" s="1"/>
  <c r="AV58" i="23"/>
  <c r="AV16" i="23"/>
  <c r="AV13" i="23"/>
  <c r="AV56" i="23"/>
  <c r="AV21" i="23"/>
  <c r="AQ110" i="46" s="1"/>
  <c r="AQ114" i="46" s="1"/>
  <c r="AV12" i="23"/>
  <c r="AQ95" i="46" s="1"/>
  <c r="AQ98" i="46" s="1"/>
  <c r="AV52" i="23"/>
  <c r="AV41" i="23"/>
  <c r="AV17" i="23"/>
  <c r="AV46" i="23"/>
  <c r="AV20" i="23"/>
  <c r="AV47" i="23"/>
  <c r="AV36" i="23"/>
  <c r="AQ82" i="49" s="1"/>
  <c r="AQ87" i="49" s="1"/>
  <c r="AV64" i="23"/>
  <c r="AV19" i="23"/>
  <c r="AV48" i="23"/>
  <c r="AV29" i="23"/>
  <c r="AV5" i="23"/>
  <c r="AQ38" i="56" s="1"/>
  <c r="AQ43" i="56" s="1"/>
  <c r="AV4" i="23"/>
  <c r="AV25" i="23"/>
  <c r="AV43" i="23"/>
  <c r="AV35" i="23"/>
  <c r="AV50" i="23"/>
  <c r="AV61" i="23"/>
  <c r="AV30" i="23"/>
  <c r="AV72" i="23"/>
  <c r="AV31" i="23"/>
  <c r="AQ65" i="49" s="1"/>
  <c r="AQ68" i="49" s="1"/>
  <c r="AV69" i="23"/>
  <c r="AV44" i="23"/>
  <c r="AV7" i="23"/>
  <c r="AQ40" i="56" s="1"/>
  <c r="AQ45" i="56" s="1"/>
  <c r="AV51" i="23"/>
  <c r="AV66" i="23"/>
  <c r="AV33" i="23"/>
  <c r="AV65" i="23"/>
  <c r="AV14" i="23"/>
  <c r="AV70" i="23"/>
  <c r="AV53" i="23"/>
  <c r="AQ36" i="55" s="1"/>
  <c r="AQ40" i="55" s="1"/>
  <c r="AV57" i="23"/>
  <c r="AV23" i="23"/>
  <c r="AV67" i="23"/>
  <c r="AV73" i="23"/>
  <c r="AV54" i="23"/>
  <c r="AQ37" i="55" s="1"/>
  <c r="AQ41" i="55" s="1"/>
  <c r="AV49" i="23"/>
  <c r="AV40" i="23"/>
  <c r="U38" i="66" s="1"/>
  <c r="U42" i="66" s="1"/>
  <c r="AV62" i="23"/>
  <c r="AV15" i="23"/>
  <c r="AQ109" i="46" s="1"/>
  <c r="AQ113" i="46" s="1"/>
  <c r="AV18" i="23"/>
  <c r="AV27" i="23"/>
  <c r="AV39" i="23"/>
  <c r="U37" i="66" s="1"/>
  <c r="U41" i="66" s="1"/>
  <c r="AV10" i="23"/>
  <c r="AQ124" i="46" s="1"/>
  <c r="AQ128" i="46" s="1"/>
  <c r="AV32" i="23"/>
  <c r="AQ80" i="49" s="1"/>
  <c r="AQ85" i="49" s="1"/>
  <c r="AV45" i="23"/>
  <c r="AV24" i="23"/>
  <c r="AV68" i="23"/>
  <c r="AV22" i="23"/>
  <c r="AV55" i="23"/>
  <c r="AQ38" i="55" s="1"/>
  <c r="AQ42" i="55" s="1"/>
  <c r="AV26" i="23"/>
  <c r="AV59" i="23"/>
  <c r="AV8" i="23"/>
  <c r="AV63" i="23"/>
  <c r="AV38" i="23"/>
  <c r="U36" i="66" s="1"/>
  <c r="U40" i="66" s="1"/>
  <c r="AV11" i="23"/>
  <c r="AQ125" i="46" s="1"/>
  <c r="AQ129" i="46" s="1"/>
  <c r="AV71" i="23"/>
  <c r="AV42" i="23"/>
  <c r="AV9" i="23"/>
  <c r="AV37" i="23"/>
  <c r="AV28" i="23"/>
  <c r="AU74" i="23"/>
  <c r="BV74" i="23" s="1"/>
  <c r="AU4" i="24"/>
  <c r="BV4" i="24" s="1"/>
  <c r="AV3" i="24"/>
  <c r="BW3" i="24" s="1"/>
  <c r="BU30" i="25" l="1"/>
  <c r="BU20" i="25"/>
  <c r="BU26" i="25"/>
  <c r="BU22" i="25"/>
  <c r="BU6" i="25"/>
  <c r="BU15" i="25"/>
  <c r="AR64" i="73"/>
  <c r="BU16" i="25"/>
  <c r="BU18" i="25"/>
  <c r="BU13" i="25"/>
  <c r="BU10" i="25"/>
  <c r="BU28" i="25"/>
  <c r="BU14" i="25"/>
  <c r="AR30" i="73"/>
  <c r="AR38" i="73"/>
  <c r="AR25" i="73"/>
  <c r="AR57" i="73"/>
  <c r="AR62" i="73"/>
  <c r="AR49" i="73"/>
  <c r="AR22" i="73"/>
  <c r="AR40" i="73"/>
  <c r="AR27" i="73"/>
  <c r="AR14" i="73"/>
  <c r="AR39" i="73"/>
  <c r="AR24" i="73"/>
  <c r="AR50" i="73"/>
  <c r="AR69" i="73"/>
  <c r="AR52" i="73"/>
  <c r="AR73" i="73"/>
  <c r="AR6" i="73"/>
  <c r="AR42" i="73"/>
  <c r="AR26" i="73"/>
  <c r="AR23" i="73"/>
  <c r="AR34" i="73"/>
  <c r="AR60" i="73"/>
  <c r="F51" i="56"/>
  <c r="G51" i="56" s="1"/>
  <c r="AR54" i="73"/>
  <c r="AR33" i="73"/>
  <c r="AR37" i="73"/>
  <c r="AR10" i="73"/>
  <c r="AR46" i="73"/>
  <c r="BV25" i="24"/>
  <c r="BV32" i="24"/>
  <c r="BV18" i="24"/>
  <c r="BV6" i="24"/>
  <c r="BV10" i="24"/>
  <c r="BV23" i="24"/>
  <c r="BV9" i="24"/>
  <c r="AN125" i="49"/>
  <c r="AN120" i="49"/>
  <c r="AN128" i="49" s="1"/>
  <c r="BV16" i="24"/>
  <c r="BV24" i="24"/>
  <c r="BV5" i="24"/>
  <c r="AR4" i="51"/>
  <c r="BU4" i="24"/>
  <c r="AR29" i="51"/>
  <c r="BU29" i="24"/>
  <c r="BV7" i="24"/>
  <c r="BV11" i="24"/>
  <c r="AP76" i="34"/>
  <c r="AO62" i="49"/>
  <c r="AO68" i="49" s="1"/>
  <c r="AO34" i="55"/>
  <c r="AO42" i="55" s="1"/>
  <c r="AO32" i="55"/>
  <c r="AO40" i="55" s="1"/>
  <c r="AO92" i="46"/>
  <c r="AO98" i="46" s="1"/>
  <c r="AO106" i="46"/>
  <c r="AO114" i="46" s="1"/>
  <c r="AO32" i="56"/>
  <c r="AO35" i="56"/>
  <c r="AO45" i="56" s="1"/>
  <c r="AR44" i="73"/>
  <c r="AE8" i="58"/>
  <c r="BH8" i="58" s="1"/>
  <c r="AR63" i="73"/>
  <c r="AO105" i="46"/>
  <c r="AO113" i="46" s="1"/>
  <c r="AR17" i="73"/>
  <c r="AR65" i="73"/>
  <c r="AR12" i="73"/>
  <c r="Z17" i="58"/>
  <c r="BC17" i="58" s="1"/>
  <c r="AO33" i="55"/>
  <c r="AO41" i="55" s="1"/>
  <c r="Z15" i="58"/>
  <c r="BC15" i="58" s="1"/>
  <c r="Z10" i="58"/>
  <c r="BC10" i="58" s="1"/>
  <c r="AR21" i="73"/>
  <c r="Y7" i="58"/>
  <c r="BB7" i="58" s="1"/>
  <c r="AR20" i="73"/>
  <c r="Y5" i="58"/>
  <c r="AR55" i="73"/>
  <c r="S34" i="66"/>
  <c r="S42" i="66" s="1"/>
  <c r="AO121" i="46"/>
  <c r="AO129" i="46" s="1"/>
  <c r="Z6" i="58"/>
  <c r="BC6" i="58" s="1"/>
  <c r="Z11" i="58"/>
  <c r="BC11" i="58" s="1"/>
  <c r="AR66" i="73"/>
  <c r="Y9" i="58"/>
  <c r="BB9" i="58" s="1"/>
  <c r="Z14" i="58"/>
  <c r="BC14" i="58" s="1"/>
  <c r="AR53" i="73"/>
  <c r="Y3" i="58"/>
  <c r="BB3" i="58" s="1"/>
  <c r="AR56" i="73"/>
  <c r="AR43" i="73"/>
  <c r="AO33" i="56"/>
  <c r="AO43" i="56" s="1"/>
  <c r="AR35" i="73"/>
  <c r="Y18" i="58"/>
  <c r="BB18" i="58" s="1"/>
  <c r="AR72" i="73"/>
  <c r="AR31" i="73"/>
  <c r="AR11" i="73"/>
  <c r="AR61" i="73"/>
  <c r="AR47" i="73"/>
  <c r="S33" i="66"/>
  <c r="S41" i="66" s="1"/>
  <c r="AR5" i="73"/>
  <c r="AR51" i="73"/>
  <c r="Y12" i="58"/>
  <c r="BB12" i="58" s="1"/>
  <c r="AR7" i="73"/>
  <c r="AR29" i="73"/>
  <c r="AO120" i="46"/>
  <c r="AO128" i="46" s="1"/>
  <c r="AR16" i="73"/>
  <c r="AR41" i="73"/>
  <c r="AR15" i="73"/>
  <c r="AR9" i="73"/>
  <c r="AR8" i="73"/>
  <c r="AR68" i="73"/>
  <c r="AR67" i="73"/>
  <c r="AR71" i="73"/>
  <c r="AO76" i="49"/>
  <c r="AO86" i="49" s="1"/>
  <c r="AO77" i="49"/>
  <c r="AO87" i="49" s="1"/>
  <c r="AO75" i="49"/>
  <c r="AO85" i="49" s="1"/>
  <c r="AR36" i="73"/>
  <c r="AR45" i="73"/>
  <c r="AR32" i="73"/>
  <c r="AR48" i="73"/>
  <c r="Y16" i="58"/>
  <c r="Z4" i="58"/>
  <c r="BC4" i="58" s="1"/>
  <c r="S32" i="66"/>
  <c r="S40" i="66" s="1"/>
  <c r="Z13" i="58"/>
  <c r="BC13" i="58" s="1"/>
  <c r="AR18" i="73"/>
  <c r="AR59" i="73"/>
  <c r="AO34" i="56"/>
  <c r="AO44" i="56" s="1"/>
  <c r="AR4" i="73"/>
  <c r="AR13" i="73"/>
  <c r="AR58" i="73"/>
  <c r="AR19" i="73"/>
  <c r="AR28" i="73"/>
  <c r="L74" i="34"/>
  <c r="H37" i="35"/>
  <c r="H38" i="50"/>
  <c r="L74" i="51"/>
  <c r="G45" i="35"/>
  <c r="G39" i="35"/>
  <c r="G40" i="35" s="1"/>
  <c r="G41" i="35" s="1"/>
  <c r="AW3" i="25"/>
  <c r="BX3" i="25" s="1"/>
  <c r="BW3" i="25"/>
  <c r="AP38" i="43"/>
  <c r="AU3" i="19"/>
  <c r="BV3" i="17"/>
  <c r="BV3" i="19" s="1"/>
  <c r="AQ108" i="46"/>
  <c r="AQ112" i="46" s="1"/>
  <c r="AQ123" i="46"/>
  <c r="AQ127" i="46" s="1"/>
  <c r="AQ96" i="46"/>
  <c r="AQ99" i="46" s="1"/>
  <c r="AQ119" i="49"/>
  <c r="AQ127" i="49" s="1"/>
  <c r="AQ66" i="49"/>
  <c r="AQ69" i="49" s="1"/>
  <c r="AQ70" i="49" s="1"/>
  <c r="AQ79" i="49"/>
  <c r="AQ84" i="49" s="1"/>
  <c r="AP120" i="49"/>
  <c r="AP128" i="49" s="1"/>
  <c r="AP121" i="49"/>
  <c r="AP129" i="49" s="1"/>
  <c r="BX4" i="23"/>
  <c r="AQ37" i="56"/>
  <c r="AQ42" i="56" s="1"/>
  <c r="BU67" i="25"/>
  <c r="AR39" i="34"/>
  <c r="BU70" i="25"/>
  <c r="AQ38" i="31"/>
  <c r="AM39" i="43"/>
  <c r="AN38" i="35"/>
  <c r="BU36" i="25"/>
  <c r="AR42" i="34"/>
  <c r="BU57" i="25"/>
  <c r="AO74" i="49"/>
  <c r="AO84" i="49" s="1"/>
  <c r="AO63" i="49"/>
  <c r="AO69" i="49" s="1"/>
  <c r="AO117" i="49"/>
  <c r="BU71" i="25"/>
  <c r="AO104" i="46"/>
  <c r="AO112" i="46" s="1"/>
  <c r="AO119" i="46"/>
  <c r="AO127" i="46" s="1"/>
  <c r="AO93" i="46"/>
  <c r="AO99" i="46" s="1"/>
  <c r="BU45" i="25"/>
  <c r="AR66" i="34"/>
  <c r="BU53" i="25"/>
  <c r="BU34" i="25"/>
  <c r="AR4" i="34"/>
  <c r="AR27" i="34"/>
  <c r="AR73" i="34"/>
  <c r="BU50" i="25"/>
  <c r="BU72" i="25"/>
  <c r="AR34" i="34"/>
  <c r="BU52" i="25"/>
  <c r="AR56" i="34"/>
  <c r="AR24" i="34"/>
  <c r="AR70" i="34"/>
  <c r="AR36" i="34"/>
  <c r="BV22" i="25"/>
  <c r="AR29" i="34"/>
  <c r="AR45" i="34"/>
  <c r="AR23" i="34"/>
  <c r="AR44" i="34"/>
  <c r="AR52" i="34"/>
  <c r="AR38" i="34"/>
  <c r="AR40" i="34"/>
  <c r="AR12" i="34"/>
  <c r="BU60" i="25"/>
  <c r="AR31" i="34"/>
  <c r="BU64" i="25"/>
  <c r="AR55" i="34"/>
  <c r="AR71" i="34"/>
  <c r="AR37" i="34"/>
  <c r="AQ24" i="31"/>
  <c r="BU49" i="25"/>
  <c r="BV45" i="24"/>
  <c r="AQ67" i="31"/>
  <c r="BU48" i="25"/>
  <c r="AQ16" i="31"/>
  <c r="AR45" i="30"/>
  <c r="AR41" i="30"/>
  <c r="AR71" i="30"/>
  <c r="AR47" i="30"/>
  <c r="AR10" i="30"/>
  <c r="AR31" i="30"/>
  <c r="AR25" i="30"/>
  <c r="AR50" i="30"/>
  <c r="AR13" i="30"/>
  <c r="BU66" i="25"/>
  <c r="BU42" i="25"/>
  <c r="AS59" i="51"/>
  <c r="AS29" i="51"/>
  <c r="AS31" i="51"/>
  <c r="AS20" i="51"/>
  <c r="AS19" i="51"/>
  <c r="AS57" i="51"/>
  <c r="BU47" i="25"/>
  <c r="AS65" i="51"/>
  <c r="AS14" i="51"/>
  <c r="AS17" i="51"/>
  <c r="AS73" i="51"/>
  <c r="AS38" i="51"/>
  <c r="AS28" i="51"/>
  <c r="AS58" i="51"/>
  <c r="BU56" i="25"/>
  <c r="AS50" i="51"/>
  <c r="AS34" i="51"/>
  <c r="AU6" i="25"/>
  <c r="BW6" i="25" s="1"/>
  <c r="AS4" i="51"/>
  <c r="AS69" i="51"/>
  <c r="AS55" i="51"/>
  <c r="BU55" i="25"/>
  <c r="AS8" i="51"/>
  <c r="AS61" i="51"/>
  <c r="AS64" i="51"/>
  <c r="AS15" i="51"/>
  <c r="AS40" i="51"/>
  <c r="AS68" i="51"/>
  <c r="AS26" i="51"/>
  <c r="AS12" i="51"/>
  <c r="AS33" i="51"/>
  <c r="AS27" i="51"/>
  <c r="AS43" i="51"/>
  <c r="AS52" i="51"/>
  <c r="AQ58" i="31"/>
  <c r="AU45" i="25"/>
  <c r="AS45" i="34" s="1"/>
  <c r="AQ39" i="31"/>
  <c r="BU61" i="25"/>
  <c r="AR73" i="30"/>
  <c r="AR30" i="30"/>
  <c r="AR48" i="30"/>
  <c r="AR33" i="30"/>
  <c r="AQ74" i="31"/>
  <c r="AR16" i="30"/>
  <c r="AR27" i="30"/>
  <c r="AR56" i="30"/>
  <c r="BU59" i="25"/>
  <c r="BU44" i="25"/>
  <c r="AQ41" i="31"/>
  <c r="BU33" i="17"/>
  <c r="AT33" i="19"/>
  <c r="BU62" i="17"/>
  <c r="AT62" i="19"/>
  <c r="BT52" i="19"/>
  <c r="BT46" i="19"/>
  <c r="AU23" i="25"/>
  <c r="AS23" i="34" s="1"/>
  <c r="BV65" i="24"/>
  <c r="BU36" i="17"/>
  <c r="AT36" i="19"/>
  <c r="BV19" i="17"/>
  <c r="AT19" i="19"/>
  <c r="BU19" i="19" s="1"/>
  <c r="BT74" i="17"/>
  <c r="AR19" i="30"/>
  <c r="AR34" i="30"/>
  <c r="AR21" i="30"/>
  <c r="AR49" i="30"/>
  <c r="AR43" i="30"/>
  <c r="AR38" i="30"/>
  <c r="AR26" i="30"/>
  <c r="AR32" i="30"/>
  <c r="AR4" i="30"/>
  <c r="AR17" i="30"/>
  <c r="AR67" i="30"/>
  <c r="AR35" i="30"/>
  <c r="AR8" i="30"/>
  <c r="AR20" i="30"/>
  <c r="AR54" i="30"/>
  <c r="BT33" i="19"/>
  <c r="BT37" i="19"/>
  <c r="AR68" i="30"/>
  <c r="BT40" i="19"/>
  <c r="BT67" i="19"/>
  <c r="BV61" i="24"/>
  <c r="BT55" i="19"/>
  <c r="BS74" i="19"/>
  <c r="AQ61" i="31"/>
  <c r="AQ51" i="31"/>
  <c r="AQ60" i="31"/>
  <c r="AQ17" i="31"/>
  <c r="AQ31" i="31"/>
  <c r="AQ59" i="31"/>
  <c r="AQ12" i="31"/>
  <c r="AQ20" i="31"/>
  <c r="AQ5" i="31"/>
  <c r="AQ48" i="31"/>
  <c r="AQ66" i="31"/>
  <c r="AQ45" i="31"/>
  <c r="AQ71" i="31"/>
  <c r="AQ19" i="31"/>
  <c r="AQ27" i="31"/>
  <c r="AQ70" i="31"/>
  <c r="AQ18" i="31"/>
  <c r="AQ37" i="31"/>
  <c r="AQ32" i="31"/>
  <c r="AQ9" i="31"/>
  <c r="BU33" i="25"/>
  <c r="BV70" i="24"/>
  <c r="BU74" i="24"/>
  <c r="BU55" i="17"/>
  <c r="AT55" i="19"/>
  <c r="BU68" i="17"/>
  <c r="AT68" i="19"/>
  <c r="BT41" i="19"/>
  <c r="AR7" i="30"/>
  <c r="BU11" i="19"/>
  <c r="AR69" i="30"/>
  <c r="BV14" i="17"/>
  <c r="AT14" i="19"/>
  <c r="AS14" i="73" s="1"/>
  <c r="BV15" i="17"/>
  <c r="AT15" i="19"/>
  <c r="BV47" i="24"/>
  <c r="BV41" i="24"/>
  <c r="BW22" i="24"/>
  <c r="BU49" i="17"/>
  <c r="AT49" i="19"/>
  <c r="BU46" i="17"/>
  <c r="AT46" i="19"/>
  <c r="AQ68" i="31"/>
  <c r="AR23" i="30"/>
  <c r="BT57" i="19"/>
  <c r="AR29" i="30"/>
  <c r="BV16" i="17"/>
  <c r="AT16" i="19"/>
  <c r="BU16" i="19" s="1"/>
  <c r="AU30" i="25"/>
  <c r="BV30" i="25" s="1"/>
  <c r="BV40" i="24"/>
  <c r="BW26" i="24"/>
  <c r="BU65" i="17"/>
  <c r="AT65" i="19"/>
  <c r="AS65" i="73" s="1"/>
  <c r="BV31" i="17"/>
  <c r="AT31" i="19"/>
  <c r="BU31" i="19" s="1"/>
  <c r="BT38" i="19"/>
  <c r="AQ64" i="31"/>
  <c r="AQ69" i="31"/>
  <c r="AQ50" i="31"/>
  <c r="AQ52" i="31"/>
  <c r="AQ57" i="31"/>
  <c r="AU52" i="25"/>
  <c r="AS52" i="34" s="1"/>
  <c r="BV8" i="17"/>
  <c r="AT8" i="19"/>
  <c r="AS8" i="73" s="1"/>
  <c r="AU7" i="25"/>
  <c r="BV7" i="25" s="1"/>
  <c r="AU10" i="25"/>
  <c r="BV10" i="25" s="1"/>
  <c r="AU48" i="25"/>
  <c r="BV35" i="24"/>
  <c r="BV20" i="17"/>
  <c r="AT20" i="19"/>
  <c r="BU20" i="19" s="1"/>
  <c r="BU43" i="17"/>
  <c r="AT43" i="19"/>
  <c r="AR61" i="30"/>
  <c r="BT50" i="19"/>
  <c r="BT72" i="19"/>
  <c r="BT44" i="19"/>
  <c r="AQ14" i="31"/>
  <c r="BW8" i="24"/>
  <c r="BW28" i="24"/>
  <c r="BV39" i="24"/>
  <c r="BT65" i="19"/>
  <c r="BU63" i="25"/>
  <c r="BW6" i="24"/>
  <c r="BU69" i="17"/>
  <c r="AT69" i="19"/>
  <c r="BU56" i="17"/>
  <c r="AT56" i="19"/>
  <c r="BT74" i="25"/>
  <c r="AR62" i="30"/>
  <c r="AR22" i="30"/>
  <c r="AQ44" i="31"/>
  <c r="AR63" i="30"/>
  <c r="AR39" i="30"/>
  <c r="BU58" i="25"/>
  <c r="BV30" i="17"/>
  <c r="AT30" i="19"/>
  <c r="AS30" i="73" s="1"/>
  <c r="BW23" i="24"/>
  <c r="BU60" i="17"/>
  <c r="AT60" i="19"/>
  <c r="AU24" i="25"/>
  <c r="AU66" i="25"/>
  <c r="BV33" i="24"/>
  <c r="AT4" i="19"/>
  <c r="BV21" i="17"/>
  <c r="AT21" i="19"/>
  <c r="BU21" i="19" s="1"/>
  <c r="AQ54" i="31"/>
  <c r="AQ72" i="31"/>
  <c r="AQ6" i="31"/>
  <c r="BU23" i="19"/>
  <c r="AR24" i="30"/>
  <c r="BU12" i="19"/>
  <c r="BU35" i="17"/>
  <c r="AT35" i="19"/>
  <c r="AU54" i="25"/>
  <c r="AS54" i="34" s="1"/>
  <c r="AU44" i="25"/>
  <c r="AU15" i="25"/>
  <c r="BV15" i="25" s="1"/>
  <c r="BU71" i="17"/>
  <c r="AT71" i="19"/>
  <c r="BU38" i="17"/>
  <c r="AT38" i="19"/>
  <c r="AQ35" i="31"/>
  <c r="AQ63" i="31"/>
  <c r="AR72" i="30"/>
  <c r="BW29" i="24"/>
  <c r="BV73" i="24"/>
  <c r="BU18" i="19"/>
  <c r="BU41" i="25"/>
  <c r="BV37" i="24"/>
  <c r="AU49" i="25"/>
  <c r="AU60" i="25"/>
  <c r="AS60" i="34" s="1"/>
  <c r="BU48" i="17"/>
  <c r="AT48" i="19"/>
  <c r="BU73" i="17"/>
  <c r="AT73" i="19"/>
  <c r="BT71" i="19"/>
  <c r="AQ29" i="31"/>
  <c r="BT70" i="19"/>
  <c r="BT54" i="19"/>
  <c r="AQ23" i="31"/>
  <c r="AR51" i="30"/>
  <c r="AU13" i="25"/>
  <c r="AS13" i="34" s="1"/>
  <c r="BT47" i="19"/>
  <c r="BT56" i="19"/>
  <c r="BU47" i="17"/>
  <c r="AT47" i="19"/>
  <c r="AS47" i="73" s="1"/>
  <c r="AU9" i="25"/>
  <c r="BV9" i="25" s="1"/>
  <c r="AU25" i="25"/>
  <c r="AS25" i="34" s="1"/>
  <c r="BV12" i="17"/>
  <c r="AT12" i="19"/>
  <c r="BV28" i="17"/>
  <c r="AT28" i="19"/>
  <c r="BU28" i="19" s="1"/>
  <c r="BU41" i="17"/>
  <c r="AT41" i="19"/>
  <c r="BU15" i="19"/>
  <c r="AR37" i="30"/>
  <c r="AQ13" i="31"/>
  <c r="AR65" i="30"/>
  <c r="BT58" i="19"/>
  <c r="BV5" i="17"/>
  <c r="AT5" i="19"/>
  <c r="BV44" i="24"/>
  <c r="AU46" i="25"/>
  <c r="AS46" i="34" s="1"/>
  <c r="AU43" i="25"/>
  <c r="BV68" i="24"/>
  <c r="BV27" i="17"/>
  <c r="AT27" i="19"/>
  <c r="AS27" i="73" s="1"/>
  <c r="BU40" i="17"/>
  <c r="AT40" i="19"/>
  <c r="BV9" i="17"/>
  <c r="AT9" i="19"/>
  <c r="BU9" i="19" s="1"/>
  <c r="BU51" i="25"/>
  <c r="AR59" i="30"/>
  <c r="AR6" i="30"/>
  <c r="BT36" i="19"/>
  <c r="AQ10" i="31"/>
  <c r="BV6" i="17"/>
  <c r="AT6" i="19"/>
  <c r="AS6" i="73" s="1"/>
  <c r="BU39" i="25"/>
  <c r="BU58" i="17"/>
  <c r="AT58" i="19"/>
  <c r="BU68" i="25"/>
  <c r="BV56" i="24"/>
  <c r="BV25" i="17"/>
  <c r="AT25" i="19"/>
  <c r="AS25" i="73" s="1"/>
  <c r="BV18" i="17"/>
  <c r="AT18" i="19"/>
  <c r="BV32" i="17"/>
  <c r="AT32" i="19"/>
  <c r="AQ11" i="31"/>
  <c r="AR40" i="30"/>
  <c r="AQ56" i="31"/>
  <c r="BT42" i="19"/>
  <c r="AQ30" i="31"/>
  <c r="AU20" i="25"/>
  <c r="AU27" i="25"/>
  <c r="AS27" i="34" s="1"/>
  <c r="BV24" i="17"/>
  <c r="AT24" i="19"/>
  <c r="BU24" i="19" s="1"/>
  <c r="AU36" i="25"/>
  <c r="AS36" i="34" s="1"/>
  <c r="BV53" i="24"/>
  <c r="BV32" i="25"/>
  <c r="BV31" i="25"/>
  <c r="AU42" i="25"/>
  <c r="AS42" i="34" s="1"/>
  <c r="AU18" i="25"/>
  <c r="AS18" i="34" s="1"/>
  <c r="AU32" i="25"/>
  <c r="AS32" i="34" s="1"/>
  <c r="BU72" i="17"/>
  <c r="AT72" i="19"/>
  <c r="BU45" i="17"/>
  <c r="AT45" i="19"/>
  <c r="BU53" i="17"/>
  <c r="AT53" i="19"/>
  <c r="AS53" i="73" s="1"/>
  <c r="AR66" i="30"/>
  <c r="BT59" i="19"/>
  <c r="AQ28" i="31"/>
  <c r="AR52" i="30"/>
  <c r="BT61" i="19"/>
  <c r="AQ40" i="31"/>
  <c r="AR44" i="30"/>
  <c r="AU63" i="25"/>
  <c r="AS63" i="34" s="1"/>
  <c r="BT73" i="19"/>
  <c r="AU19" i="25"/>
  <c r="AS19" i="34" s="1"/>
  <c r="BU64" i="17"/>
  <c r="AT64" i="19"/>
  <c r="BV36" i="24"/>
  <c r="AU56" i="25"/>
  <c r="AS56" i="34" s="1"/>
  <c r="AU38" i="25"/>
  <c r="AU62" i="25"/>
  <c r="BU61" i="17"/>
  <c r="AT61" i="19"/>
  <c r="BU66" i="17"/>
  <c r="AT66" i="19"/>
  <c r="BV10" i="17"/>
  <c r="AT10" i="19"/>
  <c r="AS10" i="73" s="1"/>
  <c r="AR9" i="30"/>
  <c r="AR53" i="30"/>
  <c r="BU32" i="19"/>
  <c r="AQ7" i="31"/>
  <c r="AR55" i="30"/>
  <c r="BT68" i="19"/>
  <c r="AU69" i="25"/>
  <c r="AS69" i="34" s="1"/>
  <c r="AQ26" i="31"/>
  <c r="BU54" i="25"/>
  <c r="BV34" i="24"/>
  <c r="BU54" i="17"/>
  <c r="AT54" i="19"/>
  <c r="BV17" i="17"/>
  <c r="AT17" i="19"/>
  <c r="AS17" i="73" s="1"/>
  <c r="BU51" i="17"/>
  <c r="AT51" i="19"/>
  <c r="AQ62" i="31"/>
  <c r="BT63" i="19"/>
  <c r="BT53" i="19"/>
  <c r="AR58" i="30"/>
  <c r="AQ21" i="31"/>
  <c r="BV11" i="17"/>
  <c r="AT11" i="19"/>
  <c r="BU34" i="17"/>
  <c r="AT34" i="19"/>
  <c r="BW11" i="24"/>
  <c r="BW5" i="24"/>
  <c r="BV7" i="17"/>
  <c r="AT7" i="19"/>
  <c r="BU7" i="19" s="1"/>
  <c r="BV23" i="17"/>
  <c r="AT23" i="19"/>
  <c r="BV26" i="17"/>
  <c r="AT26" i="19"/>
  <c r="BU26" i="19" s="1"/>
  <c r="AR60" i="30"/>
  <c r="AQ34" i="31"/>
  <c r="BT48" i="19"/>
  <c r="BT45" i="19"/>
  <c r="AR11" i="30"/>
  <c r="AQ42" i="31"/>
  <c r="AQ53" i="31"/>
  <c r="AR36" i="30"/>
  <c r="AQ4" i="31"/>
  <c r="BV67" i="24"/>
  <c r="BU42" i="17"/>
  <c r="AT42" i="19"/>
  <c r="BW17" i="24"/>
  <c r="BT64" i="19"/>
  <c r="BV24" i="25"/>
  <c r="AU64" i="25"/>
  <c r="BU59" i="17"/>
  <c r="AT59" i="19"/>
  <c r="AS59" i="73" s="1"/>
  <c r="BU67" i="17"/>
  <c r="AT67" i="19"/>
  <c r="AQ73" i="31"/>
  <c r="BT35" i="19"/>
  <c r="AQ43" i="31"/>
  <c r="AQ15" i="31"/>
  <c r="BU6" i="19"/>
  <c r="AQ47" i="31"/>
  <c r="AR46" i="30"/>
  <c r="BU50" i="17"/>
  <c r="AT50" i="19"/>
  <c r="BT69" i="19"/>
  <c r="BW21" i="24"/>
  <c r="BV20" i="25"/>
  <c r="AU51" i="25"/>
  <c r="AS51" i="34" s="1"/>
  <c r="AU31" i="25"/>
  <c r="BU37" i="17"/>
  <c r="AT37" i="19"/>
  <c r="BU44" i="17"/>
  <c r="AT44" i="19"/>
  <c r="AQ46" i="31"/>
  <c r="AQ33" i="31"/>
  <c r="BT34" i="19"/>
  <c r="BT39" i="19"/>
  <c r="BT51" i="19"/>
  <c r="AR28" i="30"/>
  <c r="AR74" i="30"/>
  <c r="AQ22" i="31"/>
  <c r="BT49" i="19"/>
  <c r="AS74" i="19"/>
  <c r="AR17" i="31" s="1"/>
  <c r="BU4" i="19"/>
  <c r="BT62" i="19"/>
  <c r="AR64" i="30"/>
  <c r="AQ36" i="31"/>
  <c r="BU70" i="17"/>
  <c r="AT70" i="19"/>
  <c r="AU53" i="25"/>
  <c r="AS53" i="34" s="1"/>
  <c r="AU14" i="25"/>
  <c r="AS14" i="34" s="1"/>
  <c r="AU55" i="25"/>
  <c r="AS55" i="34" s="1"/>
  <c r="AU50" i="25"/>
  <c r="BU57" i="17"/>
  <c r="AT57" i="19"/>
  <c r="BV29" i="17"/>
  <c r="AT29" i="19"/>
  <c r="BU29" i="19" s="1"/>
  <c r="AQ65" i="31"/>
  <c r="BT66" i="19"/>
  <c r="AR5" i="30"/>
  <c r="AR70" i="30"/>
  <c r="BV13" i="17"/>
  <c r="AT13" i="19"/>
  <c r="BU13" i="19" s="1"/>
  <c r="AU58" i="25"/>
  <c r="AS58" i="34" s="1"/>
  <c r="BV13" i="25"/>
  <c r="BW14" i="24"/>
  <c r="BV57" i="24"/>
  <c r="BV72" i="24"/>
  <c r="AU59" i="25"/>
  <c r="AS59" i="34" s="1"/>
  <c r="BW12" i="24"/>
  <c r="BU63" i="17"/>
  <c r="AT63" i="19"/>
  <c r="BV22" i="17"/>
  <c r="AT22" i="19"/>
  <c r="AS22" i="73" s="1"/>
  <c r="AR42" i="30"/>
  <c r="BU5" i="19"/>
  <c r="AR14" i="30"/>
  <c r="AQ55" i="31"/>
  <c r="AQ8" i="31"/>
  <c r="AR57" i="30"/>
  <c r="BT43" i="19"/>
  <c r="AU71" i="25"/>
  <c r="AS71" i="34" s="1"/>
  <c r="BV18" i="25"/>
  <c r="AU16" i="25"/>
  <c r="BV16" i="25" s="1"/>
  <c r="BU38" i="25"/>
  <c r="H6" i="65" s="1"/>
  <c r="AU61" i="25"/>
  <c r="AS61" i="34" s="1"/>
  <c r="AU57" i="25"/>
  <c r="AS57" i="34" s="1"/>
  <c r="BU52" i="17"/>
  <c r="AT52" i="19"/>
  <c r="BU39" i="17"/>
  <c r="AT39" i="19"/>
  <c r="AQ25" i="31"/>
  <c r="AQ49" i="31"/>
  <c r="BT60" i="19"/>
  <c r="BU27" i="19"/>
  <c r="AR12" i="30"/>
  <c r="AR15" i="30"/>
  <c r="BV52" i="24"/>
  <c r="AU28" i="25"/>
  <c r="AS28" i="34" s="1"/>
  <c r="BV63" i="24"/>
  <c r="BV6" i="25"/>
  <c r="AU29" i="25"/>
  <c r="AS29" i="34" s="1"/>
  <c r="BW13" i="24"/>
  <c r="BU65" i="25"/>
  <c r="BU40" i="25"/>
  <c r="H7" i="65" s="1"/>
  <c r="BU69" i="25"/>
  <c r="BV42" i="24"/>
  <c r="BV55" i="24"/>
  <c r="BV51" i="24"/>
  <c r="BV59" i="24"/>
  <c r="BU62" i="25"/>
  <c r="AU5" i="25"/>
  <c r="AS5" i="34" s="1"/>
  <c r="BW9" i="24"/>
  <c r="BV60" i="24"/>
  <c r="BV71" i="24"/>
  <c r="AU39" i="25"/>
  <c r="BW30" i="24"/>
  <c r="BU46" i="25"/>
  <c r="BV66" i="24"/>
  <c r="AU73" i="25"/>
  <c r="AS73" i="34" s="1"/>
  <c r="BU35" i="25"/>
  <c r="AU22" i="25"/>
  <c r="AS22" i="34" s="1"/>
  <c r="AT74" i="25"/>
  <c r="AU26" i="25"/>
  <c r="AS26" i="34" s="1"/>
  <c r="AU41" i="25"/>
  <c r="BW19" i="24"/>
  <c r="BV58" i="24"/>
  <c r="AU47" i="25"/>
  <c r="BV54" i="24"/>
  <c r="AU17" i="25"/>
  <c r="AS17" i="34" s="1"/>
  <c r="AU70" i="25"/>
  <c r="AS70" i="34" s="1"/>
  <c r="BW27" i="24"/>
  <c r="BW20" i="24"/>
  <c r="BU37" i="25"/>
  <c r="BW15" i="24"/>
  <c r="BW7" i="24"/>
  <c r="BV49" i="24"/>
  <c r="BV48" i="24"/>
  <c r="AU40" i="25"/>
  <c r="BW10" i="24"/>
  <c r="BU43" i="25"/>
  <c r="BV43" i="24"/>
  <c r="AU11" i="17"/>
  <c r="AU20" i="17"/>
  <c r="AU27" i="17"/>
  <c r="AU47" i="17"/>
  <c r="AU35" i="17"/>
  <c r="AU23" i="17"/>
  <c r="AU18" i="17"/>
  <c r="AU33" i="17"/>
  <c r="AU45" i="17"/>
  <c r="AU67" i="17"/>
  <c r="AU63" i="17"/>
  <c r="AU60" i="17"/>
  <c r="AU7" i="17"/>
  <c r="AU44" i="17"/>
  <c r="AU30" i="17"/>
  <c r="AU43" i="17"/>
  <c r="AU21" i="17"/>
  <c r="AU59" i="17"/>
  <c r="AU15" i="17"/>
  <c r="AU58" i="17"/>
  <c r="AU17" i="17"/>
  <c r="AU10" i="17"/>
  <c r="AU6" i="17"/>
  <c r="AU9" i="17"/>
  <c r="AU62" i="17"/>
  <c r="AU48" i="17"/>
  <c r="AU24" i="17"/>
  <c r="AU72" i="17"/>
  <c r="AU5" i="17"/>
  <c r="AU65" i="17"/>
  <c r="AU19" i="17"/>
  <c r="AU64" i="17"/>
  <c r="AU26" i="17"/>
  <c r="AU50" i="17"/>
  <c r="AU40" i="17"/>
  <c r="AU25" i="17"/>
  <c r="AU38" i="17"/>
  <c r="AU46" i="17"/>
  <c r="AU71" i="17"/>
  <c r="AU51" i="17"/>
  <c r="AU42" i="17"/>
  <c r="AU32" i="17"/>
  <c r="AV3" i="17"/>
  <c r="AU55" i="17"/>
  <c r="AU13" i="17"/>
  <c r="AU56" i="17"/>
  <c r="AU61" i="17"/>
  <c r="AU68" i="17"/>
  <c r="AU28" i="17"/>
  <c r="AU49" i="17"/>
  <c r="AU34" i="17"/>
  <c r="AU16" i="17"/>
  <c r="AU73" i="17"/>
  <c r="AU4" i="17"/>
  <c r="AU57" i="17"/>
  <c r="AU12" i="17"/>
  <c r="AU36" i="17"/>
  <c r="AU8" i="17"/>
  <c r="AU66" i="17"/>
  <c r="AU41" i="17"/>
  <c r="AU31" i="17"/>
  <c r="AU52" i="17"/>
  <c r="AU39" i="17"/>
  <c r="AU37" i="17"/>
  <c r="AU70" i="17"/>
  <c r="AU29" i="17"/>
  <c r="AU22" i="17"/>
  <c r="AU69" i="17"/>
  <c r="AU14" i="17"/>
  <c r="AU54" i="17"/>
  <c r="AU53" i="17"/>
  <c r="AU33" i="25"/>
  <c r="AS33" i="34" s="1"/>
  <c r="BW25" i="24"/>
  <c r="BW24" i="24"/>
  <c r="AU34" i="25"/>
  <c r="AU35" i="25"/>
  <c r="AS35" i="34" s="1"/>
  <c r="AU37" i="25"/>
  <c r="AS37" i="34" s="1"/>
  <c r="AT74" i="17"/>
  <c r="AS23" i="30" s="1"/>
  <c r="BV4" i="17"/>
  <c r="BV46" i="24"/>
  <c r="AV24" i="24"/>
  <c r="AT24" i="51" s="1"/>
  <c r="BX24" i="23"/>
  <c r="AV43" i="24"/>
  <c r="AT43" i="51" s="1"/>
  <c r="BX43" i="23"/>
  <c r="AU68" i="25"/>
  <c r="AS68" i="34" s="1"/>
  <c r="BW18" i="24"/>
  <c r="AV45" i="24"/>
  <c r="AV45" i="25" s="1"/>
  <c r="BX45" i="23"/>
  <c r="AV25" i="24"/>
  <c r="BX25" i="24" s="1"/>
  <c r="BX25" i="23"/>
  <c r="AV62" i="24"/>
  <c r="BX62" i="23"/>
  <c r="AV36" i="24"/>
  <c r="BX36" i="23"/>
  <c r="AV40" i="24"/>
  <c r="AT40" i="51" s="1"/>
  <c r="BX40" i="23"/>
  <c r="AV47" i="24"/>
  <c r="AT47" i="51" s="1"/>
  <c r="BX47" i="23"/>
  <c r="AV35" i="24"/>
  <c r="AT35" i="51" s="1"/>
  <c r="BX35" i="23"/>
  <c r="AV20" i="24"/>
  <c r="BX20" i="23"/>
  <c r="AU21" i="25"/>
  <c r="AS21" i="34" s="1"/>
  <c r="AV46" i="24"/>
  <c r="AT46" i="51" s="1"/>
  <c r="BX46" i="23"/>
  <c r="AV17" i="24"/>
  <c r="BX17" i="23"/>
  <c r="AV68" i="24"/>
  <c r="AT68" i="51" s="1"/>
  <c r="BX68" i="23"/>
  <c r="AV41" i="24"/>
  <c r="AT41" i="51" s="1"/>
  <c r="BX41" i="23"/>
  <c r="AV52" i="24"/>
  <c r="AT52" i="51" s="1"/>
  <c r="BX52" i="23"/>
  <c r="AV64" i="24"/>
  <c r="AT64" i="51" s="1"/>
  <c r="BX64" i="23"/>
  <c r="AV12" i="24"/>
  <c r="BX12" i="23"/>
  <c r="AV32" i="24"/>
  <c r="AT32" i="51" s="1"/>
  <c r="BX32" i="23"/>
  <c r="AV21" i="24"/>
  <c r="AT21" i="51" s="1"/>
  <c r="BX21" i="23"/>
  <c r="AV15" i="24"/>
  <c r="AT15" i="51" s="1"/>
  <c r="BX15" i="23"/>
  <c r="AV56" i="24"/>
  <c r="BX56" i="23"/>
  <c r="BV12" i="25"/>
  <c r="AV10" i="24"/>
  <c r="AT10" i="51" s="1"/>
  <c r="BX10" i="23"/>
  <c r="AU74" i="24"/>
  <c r="AU74" i="25" s="1"/>
  <c r="BW74" i="23"/>
  <c r="AV54" i="24"/>
  <c r="AT54" i="51" s="1"/>
  <c r="BX54" i="23"/>
  <c r="AU11" i="25"/>
  <c r="AS11" i="34" s="1"/>
  <c r="AV28" i="24"/>
  <c r="BX28" i="23"/>
  <c r="AV14" i="24"/>
  <c r="BX14" i="23"/>
  <c r="AV13" i="24"/>
  <c r="AT13" i="51" s="1"/>
  <c r="BX13" i="23"/>
  <c r="AU65" i="25"/>
  <c r="AS65" i="34" s="1"/>
  <c r="AV26" i="24"/>
  <c r="AT26" i="51" s="1"/>
  <c r="BX26" i="23"/>
  <c r="AV27" i="24"/>
  <c r="AT27" i="51" s="1"/>
  <c r="BX27" i="23"/>
  <c r="AV67" i="24"/>
  <c r="AT67" i="51" s="1"/>
  <c r="BX67" i="23"/>
  <c r="AU8" i="25"/>
  <c r="AS8" i="34" s="1"/>
  <c r="BV38" i="24"/>
  <c r="AV37" i="24"/>
  <c r="AT37" i="51" s="1"/>
  <c r="BX37" i="23"/>
  <c r="AV65" i="24"/>
  <c r="BX65" i="23"/>
  <c r="AV16" i="24"/>
  <c r="AT16" i="51" s="1"/>
  <c r="BX16" i="23"/>
  <c r="AV72" i="24"/>
  <c r="BX72" i="23"/>
  <c r="AV5" i="24"/>
  <c r="BX5" i="23"/>
  <c r="AV23" i="24"/>
  <c r="AT23" i="51" s="1"/>
  <c r="BX23" i="23"/>
  <c r="AV9" i="24"/>
  <c r="BX9" i="23"/>
  <c r="AV33" i="24"/>
  <c r="AT33" i="51" s="1"/>
  <c r="BX33" i="23"/>
  <c r="AV58" i="24"/>
  <c r="AT58" i="51" s="1"/>
  <c r="BX58" i="23"/>
  <c r="BV64" i="24"/>
  <c r="AV30" i="24"/>
  <c r="AT30" i="51" s="1"/>
  <c r="BX30" i="23"/>
  <c r="AV29" i="24"/>
  <c r="AT29" i="51" s="1"/>
  <c r="BX29" i="23"/>
  <c r="AV73" i="24"/>
  <c r="AT73" i="51" s="1"/>
  <c r="BX73" i="23"/>
  <c r="AV42" i="24"/>
  <c r="AT42" i="51" s="1"/>
  <c r="BX42" i="23"/>
  <c r="AV66" i="24"/>
  <c r="AT66" i="51" s="1"/>
  <c r="BX66" i="23"/>
  <c r="AV6" i="24"/>
  <c r="AT6" i="51" s="1"/>
  <c r="BX6" i="23"/>
  <c r="AV59" i="24"/>
  <c r="BX59" i="23"/>
  <c r="AV49" i="24"/>
  <c r="AT49" i="51" s="1"/>
  <c r="BX49" i="23"/>
  <c r="AV71" i="24"/>
  <c r="AT71" i="51" s="1"/>
  <c r="BX71" i="23"/>
  <c r="AV51" i="24"/>
  <c r="AT51" i="51" s="1"/>
  <c r="BX51" i="23"/>
  <c r="AV34" i="24"/>
  <c r="AT34" i="51" s="1"/>
  <c r="BX34" i="23"/>
  <c r="AV55" i="24"/>
  <c r="BX55" i="23"/>
  <c r="AV18" i="24"/>
  <c r="AT18" i="51" s="1"/>
  <c r="BX18" i="23"/>
  <c r="BW31" i="24"/>
  <c r="AV11" i="24"/>
  <c r="AT11" i="51" s="1"/>
  <c r="BX11" i="23"/>
  <c r="AV7" i="24"/>
  <c r="AT7" i="51" s="1"/>
  <c r="BX7" i="23"/>
  <c r="AV60" i="24"/>
  <c r="AT60" i="51" s="1"/>
  <c r="BX60" i="23"/>
  <c r="BV50" i="24"/>
  <c r="AV50" i="24"/>
  <c r="BX50" i="23"/>
  <c r="AV48" i="24"/>
  <c r="AT48" i="51" s="1"/>
  <c r="BX48" i="23"/>
  <c r="AV53" i="24"/>
  <c r="AT53" i="51" s="1"/>
  <c r="BX53" i="23"/>
  <c r="AU12" i="25"/>
  <c r="AU72" i="25"/>
  <c r="AS72" i="34" s="1"/>
  <c r="BV62" i="24"/>
  <c r="BW32" i="24"/>
  <c r="AU67" i="25"/>
  <c r="AS67" i="34" s="1"/>
  <c r="AV38" i="24"/>
  <c r="BX38" i="23"/>
  <c r="AV44" i="24"/>
  <c r="BX44" i="23"/>
  <c r="BV69" i="24"/>
  <c r="AV22" i="24"/>
  <c r="AT22" i="51" s="1"/>
  <c r="BX22" i="23"/>
  <c r="AV39" i="24"/>
  <c r="AT39" i="51" s="1"/>
  <c r="BX39" i="23"/>
  <c r="AV57" i="24"/>
  <c r="AT57" i="51" s="1"/>
  <c r="BX57" i="23"/>
  <c r="BW16" i="24"/>
  <c r="AV63" i="24"/>
  <c r="BX63" i="23"/>
  <c r="AV69" i="24"/>
  <c r="BX69" i="23"/>
  <c r="AV61" i="24"/>
  <c r="BX61" i="23"/>
  <c r="AV19" i="24"/>
  <c r="BX19" i="23"/>
  <c r="AV70" i="24"/>
  <c r="BX70" i="23"/>
  <c r="AV8" i="24"/>
  <c r="AT8" i="51" s="1"/>
  <c r="BX8" i="23"/>
  <c r="AV31" i="24"/>
  <c r="AT31" i="51" s="1"/>
  <c r="BX31" i="23"/>
  <c r="BW4" i="24"/>
  <c r="AU4" i="25"/>
  <c r="AS4" i="34" s="1"/>
  <c r="AV74" i="23"/>
  <c r="AV4" i="24"/>
  <c r="AX3" i="23"/>
  <c r="BY3" i="23" s="1"/>
  <c r="AW5" i="23"/>
  <c r="AR38" i="56" s="1"/>
  <c r="AR43" i="56" s="1"/>
  <c r="AW27" i="23"/>
  <c r="AW43" i="23"/>
  <c r="AW32" i="23"/>
  <c r="AR80" i="49" s="1"/>
  <c r="AR85" i="49" s="1"/>
  <c r="AW41" i="23"/>
  <c r="AW48" i="23"/>
  <c r="AW34" i="23"/>
  <c r="AR81" i="49" s="1"/>
  <c r="AR86" i="49" s="1"/>
  <c r="AW57" i="23"/>
  <c r="AW16" i="23"/>
  <c r="AW70" i="23"/>
  <c r="AW15" i="23"/>
  <c r="AR109" i="46" s="1"/>
  <c r="AR113" i="46" s="1"/>
  <c r="AW37" i="23"/>
  <c r="AW45" i="23"/>
  <c r="AW55" i="23"/>
  <c r="AR38" i="55" s="1"/>
  <c r="AR42" i="55" s="1"/>
  <c r="AW62" i="23"/>
  <c r="AW49" i="23"/>
  <c r="AW30" i="23"/>
  <c r="AW24" i="23"/>
  <c r="AW40" i="23"/>
  <c r="V38" i="66" s="1"/>
  <c r="V42" i="66" s="1"/>
  <c r="AW65" i="23"/>
  <c r="AW53" i="23"/>
  <c r="AR36" i="55" s="1"/>
  <c r="AR40" i="55" s="1"/>
  <c r="AW59" i="23"/>
  <c r="AW23" i="23"/>
  <c r="AW7" i="23"/>
  <c r="AR40" i="56" s="1"/>
  <c r="AR45" i="56" s="1"/>
  <c r="AW51" i="23"/>
  <c r="AW54" i="23"/>
  <c r="AR37" i="55" s="1"/>
  <c r="AR41" i="55" s="1"/>
  <c r="AW46" i="23"/>
  <c r="AW21" i="23"/>
  <c r="AR110" i="46" s="1"/>
  <c r="AR114" i="46" s="1"/>
  <c r="AW36" i="23"/>
  <c r="AR82" i="49" s="1"/>
  <c r="AR87" i="49" s="1"/>
  <c r="AW12" i="23"/>
  <c r="AR95" i="46" s="1"/>
  <c r="AR98" i="46" s="1"/>
  <c r="AW50" i="23"/>
  <c r="AW71" i="23"/>
  <c r="AW14" i="23"/>
  <c r="AW31" i="23"/>
  <c r="AR65" i="49" s="1"/>
  <c r="AR68" i="49" s="1"/>
  <c r="AW28" i="23"/>
  <c r="AW18" i="23"/>
  <c r="AW26" i="23"/>
  <c r="AW63" i="23"/>
  <c r="AW44" i="23"/>
  <c r="AW25" i="23"/>
  <c r="AW35" i="23"/>
  <c r="AW56" i="23"/>
  <c r="AW22" i="23"/>
  <c r="AW8" i="23"/>
  <c r="AW11" i="23"/>
  <c r="AR125" i="46" s="1"/>
  <c r="AR129" i="46" s="1"/>
  <c r="AW13" i="23"/>
  <c r="AW9" i="23"/>
  <c r="AW6" i="23"/>
  <c r="AR39" i="56" s="1"/>
  <c r="AR44" i="56" s="1"/>
  <c r="AW39" i="23"/>
  <c r="V37" i="66" s="1"/>
  <c r="V41" i="66" s="1"/>
  <c r="AW67" i="23"/>
  <c r="AW33" i="23"/>
  <c r="AW69" i="23"/>
  <c r="AW47" i="23"/>
  <c r="AW29" i="23"/>
  <c r="AW66" i="23"/>
  <c r="AW38" i="23"/>
  <c r="V36" i="66" s="1"/>
  <c r="V40" i="66" s="1"/>
  <c r="AW20" i="23"/>
  <c r="AW10" i="23"/>
  <c r="AR124" i="46" s="1"/>
  <c r="AR128" i="46" s="1"/>
  <c r="AW72" i="23"/>
  <c r="AW52" i="23"/>
  <c r="AW68" i="23"/>
  <c r="AW17" i="23"/>
  <c r="AW60" i="23"/>
  <c r="AW73" i="23"/>
  <c r="AW4" i="23"/>
  <c r="AW19" i="23"/>
  <c r="AW64" i="23"/>
  <c r="AW58" i="23"/>
  <c r="AW61" i="23"/>
  <c r="AW42" i="23"/>
  <c r="BV4" i="25"/>
  <c r="AW3" i="24"/>
  <c r="BX3" i="24" s="1"/>
  <c r="BV8" i="25" l="1"/>
  <c r="BV27" i="25"/>
  <c r="BU17" i="19"/>
  <c r="BV17" i="25"/>
  <c r="BV28" i="25"/>
  <c r="BV21" i="25"/>
  <c r="BV26" i="25"/>
  <c r="BU14" i="19"/>
  <c r="BV23" i="25"/>
  <c r="BV25" i="25"/>
  <c r="BV19" i="25"/>
  <c r="BV11" i="25"/>
  <c r="BV5" i="25"/>
  <c r="BV29" i="25"/>
  <c r="BV14" i="25"/>
  <c r="BU25" i="19"/>
  <c r="BU8" i="19"/>
  <c r="BU10" i="19"/>
  <c r="BU22" i="19"/>
  <c r="BU30" i="19"/>
  <c r="AS13" i="73"/>
  <c r="AS20" i="73"/>
  <c r="AS34" i="73"/>
  <c r="AS61" i="73"/>
  <c r="AS36" i="73"/>
  <c r="AS32" i="73"/>
  <c r="AS35" i="73"/>
  <c r="AS15" i="73"/>
  <c r="AS18" i="73"/>
  <c r="AS12" i="73"/>
  <c r="AO70" i="49"/>
  <c r="AS64" i="73"/>
  <c r="AS52" i="73"/>
  <c r="AS67" i="73"/>
  <c r="AS51" i="73"/>
  <c r="AS42" i="73"/>
  <c r="AS45" i="73"/>
  <c r="AS43" i="73"/>
  <c r="AO125" i="49"/>
  <c r="AO120" i="49"/>
  <c r="AO128" i="49" s="1"/>
  <c r="C50" i="56"/>
  <c r="D50" i="56" s="1"/>
  <c r="AO42" i="56"/>
  <c r="AQ76" i="34"/>
  <c r="Z16" i="58"/>
  <c r="BC16" i="58" s="1"/>
  <c r="Z5" i="58"/>
  <c r="BC5" i="58" s="1"/>
  <c r="AP121" i="46"/>
  <c r="AP106" i="46"/>
  <c r="AA14" i="58"/>
  <c r="BD14" i="58" s="1"/>
  <c r="AP33" i="56"/>
  <c r="AP34" i="55"/>
  <c r="AP34" i="56"/>
  <c r="AP32" i="56"/>
  <c r="Z9" i="58"/>
  <c r="BC9" i="58" s="1"/>
  <c r="Z7" i="58"/>
  <c r="BC7" i="58" s="1"/>
  <c r="AS33" i="73"/>
  <c r="AS21" i="73"/>
  <c r="T32" i="66"/>
  <c r="Z18" i="58"/>
  <c r="AS56" i="73"/>
  <c r="T33" i="66"/>
  <c r="AP120" i="46"/>
  <c r="AA11" i="58"/>
  <c r="BD11" i="58" s="1"/>
  <c r="AA10" i="58"/>
  <c r="BD10" i="58" s="1"/>
  <c r="AS5" i="73"/>
  <c r="AS58" i="73"/>
  <c r="AA15" i="58"/>
  <c r="BD15" i="58" s="1"/>
  <c r="AF8" i="58"/>
  <c r="BI8" i="58" s="1"/>
  <c r="AP32" i="55"/>
  <c r="AA13" i="58"/>
  <c r="BD13" i="58" s="1"/>
  <c r="AA6" i="58"/>
  <c r="BD6" i="58" s="1"/>
  <c r="AS68" i="73"/>
  <c r="AS62" i="73"/>
  <c r="Z12" i="58"/>
  <c r="BC12" i="58" s="1"/>
  <c r="AS16" i="73"/>
  <c r="AS63" i="73"/>
  <c r="AP75" i="49"/>
  <c r="AS28" i="73"/>
  <c r="AS11" i="73"/>
  <c r="AS49" i="73"/>
  <c r="AS66" i="73"/>
  <c r="AP33" i="55"/>
  <c r="AP62" i="49"/>
  <c r="AP105" i="46"/>
  <c r="AS57" i="73"/>
  <c r="Z3" i="58"/>
  <c r="BC3" i="58" s="1"/>
  <c r="AS54" i="73"/>
  <c r="AS55" i="73"/>
  <c r="T34" i="66"/>
  <c r="AP92" i="46"/>
  <c r="AS72" i="73"/>
  <c r="AP35" i="56"/>
  <c r="AP77" i="49"/>
  <c r="AS38" i="73"/>
  <c r="AS69" i="73"/>
  <c r="AS60" i="73"/>
  <c r="AS40" i="73"/>
  <c r="AS73" i="73"/>
  <c r="AS7" i="73"/>
  <c r="AS48" i="73"/>
  <c r="AS71" i="73"/>
  <c r="AS50" i="73"/>
  <c r="AS23" i="73"/>
  <c r="AS19" i="73"/>
  <c r="AS37" i="73"/>
  <c r="AS39" i="73"/>
  <c r="AS46" i="73"/>
  <c r="AS26" i="73"/>
  <c r="AA17" i="58"/>
  <c r="BD17" i="58" s="1"/>
  <c r="AS29" i="73"/>
  <c r="AS44" i="73"/>
  <c r="AA4" i="58"/>
  <c r="BD4" i="58" s="1"/>
  <c r="AS24" i="73"/>
  <c r="AS70" i="73"/>
  <c r="AS41" i="73"/>
  <c r="AS31" i="73"/>
  <c r="AP76" i="49"/>
  <c r="BB16" i="58"/>
  <c r="AS9" i="73"/>
  <c r="BB5" i="58"/>
  <c r="AS4" i="73"/>
  <c r="AX3" i="25"/>
  <c r="AQ38" i="43"/>
  <c r="AV3" i="19"/>
  <c r="AS64" i="30"/>
  <c r="M74" i="51"/>
  <c r="I38" i="50"/>
  <c r="H45" i="35"/>
  <c r="H39" i="35"/>
  <c r="H40" i="35" s="1"/>
  <c r="H41" i="35" s="1"/>
  <c r="I37" i="35"/>
  <c r="M74" i="34"/>
  <c r="BY4" i="23"/>
  <c r="AR37" i="56"/>
  <c r="AR42" i="56" s="1"/>
  <c r="AR108" i="46"/>
  <c r="AR112" i="46" s="1"/>
  <c r="AR123" i="46"/>
  <c r="AR127" i="46" s="1"/>
  <c r="AR96" i="46"/>
  <c r="AR99" i="46" s="1"/>
  <c r="AQ120" i="49"/>
  <c r="AQ128" i="49" s="1"/>
  <c r="AQ121" i="49"/>
  <c r="AQ129" i="49" s="1"/>
  <c r="AR119" i="49"/>
  <c r="AR127" i="49" s="1"/>
  <c r="AR66" i="49"/>
  <c r="AR69" i="49" s="1"/>
  <c r="AR70" i="49" s="1"/>
  <c r="AR79" i="49"/>
  <c r="AR84" i="49" s="1"/>
  <c r="BV38" i="25"/>
  <c r="BV49" i="25"/>
  <c r="AP74" i="49"/>
  <c r="AP63" i="49"/>
  <c r="AP117" i="49"/>
  <c r="AP125" i="49" s="1"/>
  <c r="BV48" i="25"/>
  <c r="BW16" i="25"/>
  <c r="BV41" i="25"/>
  <c r="AS6" i="34"/>
  <c r="BW30" i="25"/>
  <c r="BV61" i="25"/>
  <c r="BW7" i="25"/>
  <c r="AS48" i="34"/>
  <c r="BW20" i="25"/>
  <c r="BV71" i="25"/>
  <c r="BV33" i="25"/>
  <c r="AS49" i="34"/>
  <c r="BV52" i="25"/>
  <c r="AS39" i="34"/>
  <c r="BW29" i="25"/>
  <c r="AS38" i="34"/>
  <c r="AS34" i="34"/>
  <c r="BW31" i="25"/>
  <c r="AS16" i="34"/>
  <c r="AS10" i="34"/>
  <c r="AS31" i="34"/>
  <c r="AR15" i="31"/>
  <c r="AN39" i="43"/>
  <c r="AO38" i="35"/>
  <c r="BV44" i="25"/>
  <c r="AS44" i="34"/>
  <c r="AS30" i="34"/>
  <c r="BW28" i="25"/>
  <c r="BV63" i="25"/>
  <c r="BV57" i="25"/>
  <c r="BW14" i="25"/>
  <c r="AS15" i="34"/>
  <c r="AS24" i="34"/>
  <c r="AS20" i="34"/>
  <c r="BV53" i="25"/>
  <c r="BW13" i="25"/>
  <c r="AS64" i="34"/>
  <c r="AS66" i="34"/>
  <c r="AS47" i="34"/>
  <c r="AS41" i="34"/>
  <c r="AS50" i="34"/>
  <c r="BW27" i="25"/>
  <c r="AS43" i="34"/>
  <c r="AS9" i="34"/>
  <c r="AS40" i="34"/>
  <c r="AP119" i="46"/>
  <c r="AP104" i="46"/>
  <c r="AP93" i="46"/>
  <c r="AT45" i="34"/>
  <c r="AS7" i="34"/>
  <c r="AS62" i="34"/>
  <c r="AS12" i="34"/>
  <c r="AR36" i="31"/>
  <c r="AS22" i="30"/>
  <c r="AS63" i="30"/>
  <c r="BV56" i="25"/>
  <c r="AS57" i="30"/>
  <c r="AS59" i="30"/>
  <c r="AS38" i="30"/>
  <c r="AS21" i="30"/>
  <c r="AR14" i="31"/>
  <c r="AR58" i="31"/>
  <c r="AS13" i="30"/>
  <c r="AS14" i="30"/>
  <c r="AS71" i="30"/>
  <c r="AR60" i="31"/>
  <c r="AS56" i="30"/>
  <c r="AR18" i="31"/>
  <c r="AR4" i="31"/>
  <c r="AR37" i="31"/>
  <c r="AR45" i="31"/>
  <c r="AR55" i="31"/>
  <c r="AR49" i="31"/>
  <c r="AR12" i="31"/>
  <c r="AR57" i="31"/>
  <c r="AR50" i="31"/>
  <c r="AR62" i="31"/>
  <c r="AR34" i="31"/>
  <c r="AR64" i="31"/>
  <c r="AR9" i="31"/>
  <c r="AR51" i="31"/>
  <c r="AR23" i="31"/>
  <c r="AR71" i="31"/>
  <c r="BW45" i="24"/>
  <c r="AT45" i="51"/>
  <c r="BW9" i="25"/>
  <c r="BV54" i="25"/>
  <c r="BV60" i="25"/>
  <c r="BW61" i="24"/>
  <c r="BW23" i="25"/>
  <c r="BV69" i="25"/>
  <c r="AT17" i="51"/>
  <c r="AT70" i="51"/>
  <c r="AT28" i="51"/>
  <c r="AT4" i="51"/>
  <c r="AT65" i="51"/>
  <c r="AT38" i="51"/>
  <c r="BW10" i="25"/>
  <c r="AT25" i="51"/>
  <c r="AT61" i="51"/>
  <c r="AT9" i="51"/>
  <c r="AT20" i="51"/>
  <c r="AT19" i="51"/>
  <c r="BV45" i="25"/>
  <c r="AT69" i="51"/>
  <c r="BW25" i="25"/>
  <c r="AT63" i="51"/>
  <c r="AT56" i="51"/>
  <c r="AT12" i="51"/>
  <c r="AT44" i="51"/>
  <c r="AT59" i="51"/>
  <c r="BV58" i="25"/>
  <c r="AT14" i="51"/>
  <c r="AT72" i="51"/>
  <c r="BW57" i="24"/>
  <c r="AV57" i="25"/>
  <c r="AT57" i="34" s="1"/>
  <c r="AT5" i="51"/>
  <c r="AT36" i="51"/>
  <c r="AT50" i="51"/>
  <c r="AT62" i="51"/>
  <c r="AT55" i="51"/>
  <c r="BV66" i="25"/>
  <c r="AR63" i="31"/>
  <c r="AS44" i="30"/>
  <c r="AS66" i="30"/>
  <c r="AS50" i="30"/>
  <c r="AS5" i="30"/>
  <c r="AS24" i="30"/>
  <c r="BV43" i="25"/>
  <c r="AR26" i="31"/>
  <c r="BV59" i="25"/>
  <c r="BV51" i="25"/>
  <c r="BW15" i="25"/>
  <c r="AS49" i="30"/>
  <c r="BW24" i="25"/>
  <c r="AS35" i="30"/>
  <c r="AR52" i="31"/>
  <c r="AR73" i="31"/>
  <c r="AS15" i="30"/>
  <c r="AS16" i="30"/>
  <c r="AR19" i="31"/>
  <c r="AR32" i="31"/>
  <c r="AR16" i="31"/>
  <c r="AR53" i="31"/>
  <c r="AR44" i="31"/>
  <c r="AR5" i="31"/>
  <c r="AR21" i="31"/>
  <c r="BV46" i="25"/>
  <c r="AR74" i="31"/>
  <c r="AR35" i="31"/>
  <c r="AR67" i="31"/>
  <c r="AR61" i="31"/>
  <c r="AR66" i="31"/>
  <c r="AR7" i="31"/>
  <c r="AS45" i="30"/>
  <c r="BV62" i="25"/>
  <c r="AR8" i="31"/>
  <c r="BW24" i="17"/>
  <c r="AU24" i="19"/>
  <c r="AT24" i="73" s="1"/>
  <c r="BV57" i="17"/>
  <c r="AU57" i="19"/>
  <c r="AT57" i="73" s="1"/>
  <c r="BW6" i="17"/>
  <c r="AU6" i="19"/>
  <c r="AT6" i="73" s="1"/>
  <c r="BV23" i="19"/>
  <c r="BV28" i="19"/>
  <c r="BU68" i="19"/>
  <c r="AV32" i="25"/>
  <c r="AT32" i="34" s="1"/>
  <c r="AU4" i="19"/>
  <c r="BW10" i="17"/>
  <c r="AU10" i="19"/>
  <c r="BV25" i="19"/>
  <c r="BU49" i="19"/>
  <c r="AS74" i="30"/>
  <c r="AS47" i="30"/>
  <c r="BV32" i="19"/>
  <c r="AV25" i="25"/>
  <c r="AT25" i="34" s="1"/>
  <c r="BW18" i="25"/>
  <c r="BU36" i="19"/>
  <c r="AV52" i="25"/>
  <c r="AT52" i="34" s="1"/>
  <c r="BV68" i="17"/>
  <c r="AU68" i="19"/>
  <c r="AT68" i="73" s="1"/>
  <c r="BV43" i="17"/>
  <c r="AU43" i="19"/>
  <c r="AT43" i="73" s="1"/>
  <c r="BV21" i="19"/>
  <c r="AS26" i="30"/>
  <c r="BV66" i="17"/>
  <c r="AU66" i="19"/>
  <c r="BU41" i="19"/>
  <c r="AV16" i="25"/>
  <c r="AT16" i="34" s="1"/>
  <c r="BV9" i="19"/>
  <c r="AV38" i="25"/>
  <c r="BX31" i="24"/>
  <c r="AV53" i="25"/>
  <c r="AT53" i="34" s="1"/>
  <c r="AV42" i="25"/>
  <c r="BX27" i="24"/>
  <c r="BV61" i="17"/>
  <c r="AU61" i="19"/>
  <c r="AT61" i="73" s="1"/>
  <c r="BW30" i="17"/>
  <c r="AU30" i="19"/>
  <c r="BU52" i="19"/>
  <c r="BU51" i="19"/>
  <c r="BU71" i="19"/>
  <c r="BV31" i="19"/>
  <c r="BV41" i="17"/>
  <c r="AU41" i="19"/>
  <c r="AT41" i="73" s="1"/>
  <c r="BW49" i="24"/>
  <c r="BV12" i="19"/>
  <c r="BU40" i="19"/>
  <c r="BU39" i="19"/>
  <c r="AV41" i="25"/>
  <c r="AT41" i="34" s="1"/>
  <c r="BU74" i="17"/>
  <c r="AS67" i="30"/>
  <c r="AS60" i="30"/>
  <c r="AS68" i="30"/>
  <c r="AS8" i="30"/>
  <c r="AS28" i="30"/>
  <c r="AS18" i="30"/>
  <c r="AS65" i="30"/>
  <c r="AS69" i="30"/>
  <c r="AS31" i="30"/>
  <c r="AS58" i="30"/>
  <c r="AS20" i="30"/>
  <c r="AS9" i="30"/>
  <c r="AS55" i="30"/>
  <c r="AS29" i="30"/>
  <c r="AS73" i="30"/>
  <c r="AS46" i="30"/>
  <c r="AS52" i="30"/>
  <c r="AS43" i="30"/>
  <c r="AS40" i="30"/>
  <c r="AS37" i="30"/>
  <c r="AS12" i="30"/>
  <c r="AS25" i="30"/>
  <c r="AS19" i="30"/>
  <c r="BV56" i="17"/>
  <c r="AU56" i="19"/>
  <c r="BV44" i="17"/>
  <c r="AU44" i="19"/>
  <c r="BV13" i="19"/>
  <c r="BU44" i="19"/>
  <c r="BU47" i="19"/>
  <c r="BU48" i="19"/>
  <c r="BV20" i="19"/>
  <c r="AS7" i="30"/>
  <c r="BV36" i="17"/>
  <c r="AU36" i="19"/>
  <c r="BW16" i="17"/>
  <c r="AU16" i="19"/>
  <c r="AV8" i="25"/>
  <c r="AT8" i="34" s="1"/>
  <c r="AV48" i="25"/>
  <c r="AV73" i="25"/>
  <c r="AT73" i="34" s="1"/>
  <c r="AV26" i="25"/>
  <c r="BW13" i="17"/>
  <c r="AU13" i="19"/>
  <c r="BW7" i="17"/>
  <c r="AU7" i="19"/>
  <c r="BU42" i="19"/>
  <c r="BV17" i="19"/>
  <c r="BU58" i="19"/>
  <c r="AT74" i="19"/>
  <c r="BV4" i="19"/>
  <c r="AR29" i="31"/>
  <c r="BW72" i="24"/>
  <c r="BU50" i="19"/>
  <c r="BW17" i="17"/>
  <c r="AU17" i="19"/>
  <c r="AT17" i="73" s="1"/>
  <c r="BV19" i="19"/>
  <c r="BX6" i="24"/>
  <c r="BU73" i="19"/>
  <c r="BW68" i="24"/>
  <c r="BV55" i="17"/>
  <c r="AU55" i="19"/>
  <c r="BV60" i="17"/>
  <c r="AU60" i="19"/>
  <c r="BU74" i="25"/>
  <c r="BU70" i="19"/>
  <c r="BU56" i="19"/>
  <c r="BU65" i="19"/>
  <c r="AS17" i="30"/>
  <c r="AV44" i="25"/>
  <c r="AT44" i="34" s="1"/>
  <c r="BV73" i="17"/>
  <c r="AU73" i="19"/>
  <c r="AT73" i="73" s="1"/>
  <c r="BW28" i="17"/>
  <c r="AU28" i="19"/>
  <c r="AT28" i="73" s="1"/>
  <c r="BW70" i="24"/>
  <c r="BW50" i="24"/>
  <c r="BX29" i="24"/>
  <c r="BV34" i="25"/>
  <c r="BV63" i="17"/>
  <c r="AU63" i="19"/>
  <c r="AT63" i="73" s="1"/>
  <c r="BU37" i="19"/>
  <c r="BU34" i="19"/>
  <c r="BV10" i="19"/>
  <c r="AS54" i="30"/>
  <c r="AV56" i="25"/>
  <c r="AT56" i="34" s="1"/>
  <c r="BW9" i="17"/>
  <c r="AU9" i="19"/>
  <c r="AV12" i="25"/>
  <c r="BV24" i="19"/>
  <c r="BV55" i="25"/>
  <c r="BV42" i="25"/>
  <c r="AV13" i="25"/>
  <c r="AT13" i="34" s="1"/>
  <c r="AV17" i="25"/>
  <c r="AT17" i="34" s="1"/>
  <c r="BW32" i="17"/>
  <c r="AU32" i="19"/>
  <c r="AT32" i="73" s="1"/>
  <c r="BV67" i="17"/>
  <c r="AU67" i="19"/>
  <c r="AT67" i="73" s="1"/>
  <c r="BU54" i="19"/>
  <c r="BV15" i="19"/>
  <c r="AS70" i="30"/>
  <c r="AV62" i="25"/>
  <c r="AT62" i="34" s="1"/>
  <c r="BV59" i="17"/>
  <c r="AU59" i="19"/>
  <c r="AT59" i="73" s="1"/>
  <c r="AV19" i="25"/>
  <c r="AV30" i="25"/>
  <c r="AT30" i="34" s="1"/>
  <c r="BV42" i="17"/>
  <c r="AU42" i="19"/>
  <c r="BV45" i="17"/>
  <c r="AU45" i="19"/>
  <c r="AT45" i="73" s="1"/>
  <c r="BU69" i="19"/>
  <c r="AR65" i="31"/>
  <c r="BV27" i="19"/>
  <c r="BU43" i="19"/>
  <c r="BW60" i="24"/>
  <c r="AV14" i="25"/>
  <c r="AT14" i="34" s="1"/>
  <c r="AV46" i="25"/>
  <c r="BV51" i="17"/>
  <c r="AU51" i="19"/>
  <c r="AT51" i="73" s="1"/>
  <c r="BV33" i="17"/>
  <c r="AU33" i="19"/>
  <c r="BU66" i="19"/>
  <c r="AS10" i="30"/>
  <c r="BX22" i="24"/>
  <c r="BV64" i="25"/>
  <c r="BW43" i="24"/>
  <c r="AV61" i="25"/>
  <c r="AT61" i="34" s="1"/>
  <c r="BV53" i="17"/>
  <c r="AU53" i="19"/>
  <c r="BV71" i="17"/>
  <c r="AU71" i="19"/>
  <c r="AT71" i="73" s="1"/>
  <c r="BW18" i="17"/>
  <c r="AU18" i="19"/>
  <c r="AT18" i="73" s="1"/>
  <c r="AS62" i="30"/>
  <c r="AS51" i="30"/>
  <c r="AS53" i="30"/>
  <c r="BV6" i="19"/>
  <c r="BV14" i="19"/>
  <c r="AS33" i="30"/>
  <c r="AS61" i="30"/>
  <c r="BV26" i="19"/>
  <c r="BX15" i="24"/>
  <c r="BV58" i="17"/>
  <c r="AU58" i="19"/>
  <c r="AV24" i="25"/>
  <c r="AT24" i="34" s="1"/>
  <c r="BV54" i="17"/>
  <c r="AU54" i="19"/>
  <c r="AT54" i="73" s="1"/>
  <c r="BV46" i="17"/>
  <c r="AU46" i="19"/>
  <c r="BW23" i="17"/>
  <c r="AU23" i="19"/>
  <c r="AT23" i="73" s="1"/>
  <c r="BV22" i="19"/>
  <c r="AS4" i="30"/>
  <c r="AS48" i="30"/>
  <c r="BU61" i="19"/>
  <c r="AS30" i="30"/>
  <c r="BV5" i="19"/>
  <c r="BU62" i="19"/>
  <c r="AR47" i="31"/>
  <c r="BW37" i="24"/>
  <c r="BV7" i="19"/>
  <c r="BU55" i="19"/>
  <c r="AV64" i="25"/>
  <c r="AT64" i="34" s="1"/>
  <c r="BW32" i="25"/>
  <c r="AV69" i="25"/>
  <c r="AT69" i="34" s="1"/>
  <c r="AV20" i="25"/>
  <c r="BW14" i="17"/>
  <c r="AU14" i="19"/>
  <c r="BV38" i="17"/>
  <c r="AU38" i="19"/>
  <c r="AT38" i="73" s="1"/>
  <c r="BV35" i="17"/>
  <c r="AU35" i="19"/>
  <c r="AS6" i="30"/>
  <c r="BU53" i="19"/>
  <c r="BU60" i="19"/>
  <c r="AS72" i="30"/>
  <c r="BV48" i="17"/>
  <c r="AU48" i="19"/>
  <c r="AT48" i="73" s="1"/>
  <c r="AV71" i="25"/>
  <c r="BV49" i="17"/>
  <c r="AU49" i="19"/>
  <c r="AT49" i="73" s="1"/>
  <c r="AV11" i="25"/>
  <c r="AT11" i="34" s="1"/>
  <c r="BW33" i="24"/>
  <c r="BV69" i="17"/>
  <c r="AU69" i="19"/>
  <c r="BW25" i="17"/>
  <c r="AU25" i="19"/>
  <c r="BV47" i="17"/>
  <c r="AU47" i="19"/>
  <c r="BV11" i="19"/>
  <c r="AR42" i="31"/>
  <c r="BU35" i="19"/>
  <c r="AR20" i="31"/>
  <c r="BV72" i="17"/>
  <c r="AU72" i="19"/>
  <c r="AT72" i="73" s="1"/>
  <c r="BW51" i="24"/>
  <c r="BW12" i="17"/>
  <c r="AU12" i="19"/>
  <c r="AT12" i="73" s="1"/>
  <c r="AV65" i="25"/>
  <c r="AT65" i="34" s="1"/>
  <c r="BW59" i="24"/>
  <c r="BV36" i="25"/>
  <c r="AV63" i="25"/>
  <c r="AT63" i="34" s="1"/>
  <c r="BW54" i="24"/>
  <c r="AV35" i="25"/>
  <c r="AT35" i="34" s="1"/>
  <c r="BW22" i="17"/>
  <c r="AU22" i="19"/>
  <c r="BV40" i="17"/>
  <c r="AU40" i="19"/>
  <c r="BW27" i="17"/>
  <c r="AU27" i="19"/>
  <c r="AT27" i="73" s="1"/>
  <c r="BU63" i="19"/>
  <c r="AR46" i="31"/>
  <c r="AR54" i="31"/>
  <c r="BV16" i="19"/>
  <c r="BU33" i="19"/>
  <c r="BW8" i="17"/>
  <c r="AU8" i="19"/>
  <c r="AT8" i="73" s="1"/>
  <c r="BV18" i="19"/>
  <c r="BV50" i="25"/>
  <c r="BX9" i="24"/>
  <c r="BW29" i="17"/>
  <c r="AU29" i="19"/>
  <c r="AT29" i="73" s="1"/>
  <c r="BV50" i="17"/>
  <c r="AU50" i="19"/>
  <c r="BW20" i="17"/>
  <c r="AU20" i="19"/>
  <c r="BT74" i="19"/>
  <c r="AR31" i="31"/>
  <c r="AR72" i="31"/>
  <c r="AR28" i="31"/>
  <c r="AR11" i="31"/>
  <c r="AR70" i="31"/>
  <c r="AR30" i="31"/>
  <c r="AR10" i="31"/>
  <c r="AR39" i="31"/>
  <c r="BU67" i="19"/>
  <c r="BU45" i="19"/>
  <c r="AS36" i="30"/>
  <c r="AR68" i="31"/>
  <c r="BV70" i="17"/>
  <c r="AU70" i="19"/>
  <c r="BW26" i="17"/>
  <c r="AU26" i="19"/>
  <c r="AT26" i="73" s="1"/>
  <c r="BW11" i="17"/>
  <c r="AU11" i="19"/>
  <c r="AR41" i="31"/>
  <c r="BV8" i="19"/>
  <c r="AR24" i="31"/>
  <c r="BV62" i="17"/>
  <c r="AU62" i="19"/>
  <c r="AT62" i="73" s="1"/>
  <c r="AV21" i="25"/>
  <c r="AT21" i="34" s="1"/>
  <c r="BV34" i="17"/>
  <c r="AU34" i="19"/>
  <c r="AT34" i="73" s="1"/>
  <c r="AV67" i="25"/>
  <c r="BW58" i="24"/>
  <c r="AV28" i="25"/>
  <c r="AT28" i="34" s="1"/>
  <c r="AV47" i="25"/>
  <c r="AV23" i="25"/>
  <c r="BV37" i="17"/>
  <c r="AU37" i="19"/>
  <c r="BV64" i="17"/>
  <c r="AU64" i="19"/>
  <c r="AT64" i="73" s="1"/>
  <c r="AR43" i="31"/>
  <c r="AR69" i="31"/>
  <c r="BU46" i="19"/>
  <c r="BW15" i="17"/>
  <c r="AU15" i="19"/>
  <c r="AV7" i="25"/>
  <c r="AT7" i="34" s="1"/>
  <c r="BV74" i="24"/>
  <c r="BW55" i="24"/>
  <c r="AV10" i="25"/>
  <c r="BW40" i="24"/>
  <c r="BV39" i="17"/>
  <c r="AU39" i="19"/>
  <c r="BW19" i="17"/>
  <c r="AU19" i="19"/>
  <c r="AS34" i="30"/>
  <c r="AS32" i="30"/>
  <c r="AR38" i="31"/>
  <c r="BU72" i="19"/>
  <c r="AR59" i="31"/>
  <c r="AR33" i="31"/>
  <c r="AR6" i="31"/>
  <c r="BV30" i="19"/>
  <c r="AR48" i="31"/>
  <c r="AS11" i="30"/>
  <c r="AR25" i="31"/>
  <c r="BU38" i="19"/>
  <c r="AV66" i="25"/>
  <c r="AV39" i="25"/>
  <c r="AT39" i="34" s="1"/>
  <c r="BV52" i="17"/>
  <c r="AU52" i="19"/>
  <c r="AT52" i="73" s="1"/>
  <c r="BV65" i="17"/>
  <c r="AU65" i="19"/>
  <c r="AS27" i="30"/>
  <c r="BV29" i="19"/>
  <c r="BU59" i="19"/>
  <c r="AR13" i="31"/>
  <c r="AR22" i="31"/>
  <c r="AS41" i="30"/>
  <c r="AS42" i="30"/>
  <c r="BU57" i="19"/>
  <c r="BW19" i="25"/>
  <c r="BW21" i="17"/>
  <c r="AU21" i="19"/>
  <c r="AV18" i="25"/>
  <c r="AV34" i="25"/>
  <c r="AT34" i="34" s="1"/>
  <c r="AV5" i="25"/>
  <c r="AT5" i="34" s="1"/>
  <c r="BW36" i="24"/>
  <c r="BW31" i="17"/>
  <c r="AU31" i="19"/>
  <c r="AT31" i="73" s="1"/>
  <c r="BW5" i="17"/>
  <c r="AU5" i="19"/>
  <c r="AT5" i="73" s="1"/>
  <c r="BV40" i="25"/>
  <c r="AR40" i="31"/>
  <c r="BU64" i="19"/>
  <c r="AR27" i="31"/>
  <c r="AS39" i="30"/>
  <c r="AR56" i="31"/>
  <c r="AV54" i="25"/>
  <c r="AT54" i="34" s="1"/>
  <c r="AV22" i="25"/>
  <c r="BW56" i="24"/>
  <c r="BW5" i="25"/>
  <c r="BW65" i="24"/>
  <c r="BW63" i="24"/>
  <c r="BW38" i="24"/>
  <c r="BV39" i="25"/>
  <c r="BX16" i="24"/>
  <c r="BW17" i="25"/>
  <c r="BW22" i="25"/>
  <c r="BX30" i="24"/>
  <c r="BV74" i="25"/>
  <c r="BV70" i="25"/>
  <c r="BW52" i="24"/>
  <c r="BV47" i="25"/>
  <c r="BV73" i="25"/>
  <c r="BW44" i="24"/>
  <c r="BW39" i="24"/>
  <c r="AV72" i="25"/>
  <c r="AV49" i="25"/>
  <c r="AT49" i="34" s="1"/>
  <c r="AV15" i="25"/>
  <c r="BX21" i="24"/>
  <c r="BX18" i="24"/>
  <c r="AV55" i="25"/>
  <c r="AT55" i="34" s="1"/>
  <c r="BW26" i="25"/>
  <c r="AV29" i="25"/>
  <c r="AT29" i="34" s="1"/>
  <c r="BW47" i="24"/>
  <c r="BX5" i="24"/>
  <c r="AV51" i="25"/>
  <c r="AT51" i="34" s="1"/>
  <c r="AV40" i="25"/>
  <c r="AT40" i="34" s="1"/>
  <c r="AV37" i="25"/>
  <c r="AT37" i="34" s="1"/>
  <c r="AV28" i="17"/>
  <c r="AV5" i="17"/>
  <c r="AV68" i="17"/>
  <c r="AV19" i="17"/>
  <c r="AV38" i="17"/>
  <c r="AV51" i="17"/>
  <c r="AV70" i="17"/>
  <c r="AV49" i="17"/>
  <c r="AV69" i="17"/>
  <c r="AV47" i="17"/>
  <c r="AW3" i="17"/>
  <c r="AV9" i="17"/>
  <c r="AV48" i="17"/>
  <c r="AV63" i="17"/>
  <c r="AV39" i="17"/>
  <c r="AV45" i="17"/>
  <c r="AV60" i="17"/>
  <c r="AV37" i="17"/>
  <c r="AV66" i="17"/>
  <c r="AV11" i="17"/>
  <c r="AV15" i="17"/>
  <c r="AV67" i="17"/>
  <c r="AV35" i="17"/>
  <c r="AV58" i="17"/>
  <c r="AV73" i="17"/>
  <c r="AV24" i="17"/>
  <c r="AV46" i="17"/>
  <c r="AV61" i="17"/>
  <c r="AV30" i="17"/>
  <c r="AV65" i="17"/>
  <c r="AV8" i="17"/>
  <c r="AV17" i="17"/>
  <c r="AV34" i="17"/>
  <c r="AV43" i="17"/>
  <c r="AV52" i="17"/>
  <c r="AV25" i="17"/>
  <c r="AV18" i="17"/>
  <c r="AV55" i="17"/>
  <c r="AV64" i="17"/>
  <c r="AV13" i="17"/>
  <c r="AV71" i="17"/>
  <c r="AV6" i="17"/>
  <c r="AV59" i="17"/>
  <c r="AV23" i="17"/>
  <c r="AV20" i="17"/>
  <c r="AV10" i="17"/>
  <c r="AV62" i="17"/>
  <c r="AV50" i="17"/>
  <c r="AV40" i="17"/>
  <c r="AV31" i="17"/>
  <c r="AV7" i="17"/>
  <c r="AV54" i="17"/>
  <c r="AV42" i="17"/>
  <c r="AV26" i="17"/>
  <c r="AV33" i="17"/>
  <c r="AV27" i="17"/>
  <c r="AV32" i="17"/>
  <c r="AV29" i="17"/>
  <c r="AV53" i="17"/>
  <c r="AV44" i="17"/>
  <c r="AV41" i="17"/>
  <c r="AV57" i="17"/>
  <c r="AV22" i="17"/>
  <c r="AV12" i="17"/>
  <c r="AV16" i="17"/>
  <c r="AV14" i="17"/>
  <c r="AV21" i="17"/>
  <c r="AV72" i="17"/>
  <c r="AV56" i="17"/>
  <c r="AV36" i="17"/>
  <c r="AV4" i="17"/>
  <c r="BV35" i="25"/>
  <c r="AV6" i="25"/>
  <c r="AT6" i="34" s="1"/>
  <c r="BX32" i="24"/>
  <c r="BW66" i="24"/>
  <c r="BW8" i="25"/>
  <c r="BW67" i="24"/>
  <c r="BX12" i="24"/>
  <c r="BV67" i="25"/>
  <c r="BW3" i="17"/>
  <c r="BW3" i="19" s="1"/>
  <c r="AV59" i="25"/>
  <c r="AT59" i="34" s="1"/>
  <c r="AV43" i="25"/>
  <c r="AT43" i="34" s="1"/>
  <c r="BW64" i="24"/>
  <c r="BW12" i="25"/>
  <c r="BX24" i="24"/>
  <c r="AU74" i="17"/>
  <c r="AT48" i="30" s="1"/>
  <c r="BW4" i="17"/>
  <c r="BW11" i="25"/>
  <c r="AV9" i="25"/>
  <c r="AT9" i="34" s="1"/>
  <c r="BV72" i="25"/>
  <c r="BW35" i="24"/>
  <c r="BV68" i="25"/>
  <c r="BV37" i="25"/>
  <c r="AW11" i="24"/>
  <c r="AU11" i="51" s="1"/>
  <c r="BY11" i="23"/>
  <c r="AV31" i="25"/>
  <c r="AT31" i="34" s="1"/>
  <c r="AW16" i="24"/>
  <c r="BY16" i="23"/>
  <c r="BX8" i="24"/>
  <c r="AV58" i="25"/>
  <c r="AT58" i="34" s="1"/>
  <c r="AV27" i="25"/>
  <c r="AW25" i="24"/>
  <c r="AU25" i="51" s="1"/>
  <c r="BY25" i="23"/>
  <c r="AW57" i="24"/>
  <c r="BY57" i="23"/>
  <c r="BW41" i="24"/>
  <c r="AW35" i="24"/>
  <c r="AU35" i="51" s="1"/>
  <c r="BY35" i="23"/>
  <c r="AW5" i="24"/>
  <c r="AU5" i="51" s="1"/>
  <c r="BY5" i="23"/>
  <c r="BW53" i="24"/>
  <c r="BW46" i="24"/>
  <c r="AW71" i="24"/>
  <c r="BY71" i="23"/>
  <c r="BX13" i="24"/>
  <c r="AW8" i="24"/>
  <c r="BY8" i="23"/>
  <c r="AV68" i="25"/>
  <c r="AT68" i="34" s="1"/>
  <c r="AW50" i="24"/>
  <c r="AU50" i="51" s="1"/>
  <c r="BY50" i="23"/>
  <c r="AV74" i="24"/>
  <c r="BX74" i="23"/>
  <c r="AW44" i="24"/>
  <c r="BY44" i="23"/>
  <c r="BV65" i="25"/>
  <c r="AW12" i="24"/>
  <c r="AU12" i="51" s="1"/>
  <c r="BY12" i="23"/>
  <c r="BX19" i="24"/>
  <c r="AV60" i="25"/>
  <c r="AT60" i="34" s="1"/>
  <c r="AW61" i="24"/>
  <c r="BY61" i="23"/>
  <c r="AV50" i="25"/>
  <c r="AT50" i="34" s="1"/>
  <c r="AW36" i="24"/>
  <c r="AU36" i="51" s="1"/>
  <c r="BY36" i="23"/>
  <c r="AW56" i="24"/>
  <c r="AU56" i="51" s="1"/>
  <c r="BY56" i="23"/>
  <c r="BW42" i="24"/>
  <c r="AW21" i="24"/>
  <c r="AU21" i="51" s="1"/>
  <c r="BY21" i="23"/>
  <c r="AV33" i="25"/>
  <c r="BX7" i="24"/>
  <c r="AW46" i="24"/>
  <c r="AU46" i="51" s="1"/>
  <c r="BY46" i="23"/>
  <c r="AW26" i="24"/>
  <c r="BY26" i="23"/>
  <c r="AW54" i="24"/>
  <c r="AU54" i="51" s="1"/>
  <c r="BY54" i="23"/>
  <c r="BX11" i="24"/>
  <c r="AW58" i="24"/>
  <c r="BY58" i="23"/>
  <c r="AW51" i="24"/>
  <c r="AU51" i="51" s="1"/>
  <c r="BY51" i="23"/>
  <c r="BX17" i="24"/>
  <c r="BX20" i="24"/>
  <c r="BX26" i="24"/>
  <c r="BW69" i="24"/>
  <c r="AW18" i="24"/>
  <c r="BY18" i="23"/>
  <c r="BX14" i="24"/>
  <c r="AW7" i="24"/>
  <c r="BY7" i="23"/>
  <c r="AW22" i="24"/>
  <c r="BY22" i="23"/>
  <c r="AW64" i="24"/>
  <c r="AU64" i="51" s="1"/>
  <c r="BY64" i="23"/>
  <c r="AW68" i="24"/>
  <c r="BY68" i="23"/>
  <c r="AW66" i="24"/>
  <c r="AU66" i="51" s="1"/>
  <c r="BY66" i="23"/>
  <c r="AW23" i="24"/>
  <c r="AU23" i="51" s="1"/>
  <c r="BY23" i="23"/>
  <c r="BW73" i="24"/>
  <c r="AW55" i="24"/>
  <c r="BY55" i="23"/>
  <c r="AW48" i="24"/>
  <c r="BY48" i="23"/>
  <c r="AW31" i="24"/>
  <c r="AU31" i="51" s="1"/>
  <c r="BY31" i="23"/>
  <c r="AW20" i="24"/>
  <c r="AU20" i="51" s="1"/>
  <c r="BY20" i="23"/>
  <c r="AW29" i="24"/>
  <c r="BY29" i="23"/>
  <c r="AW59" i="24"/>
  <c r="AU59" i="51" s="1"/>
  <c r="BY59" i="23"/>
  <c r="BX23" i="24"/>
  <c r="BW48" i="24"/>
  <c r="AW42" i="24"/>
  <c r="AU42" i="51" s="1"/>
  <c r="BY42" i="23"/>
  <c r="AW10" i="24"/>
  <c r="BY10" i="23"/>
  <c r="AW47" i="24"/>
  <c r="AU47" i="51" s="1"/>
  <c r="BY47" i="23"/>
  <c r="AW53" i="24"/>
  <c r="AU53" i="51" s="1"/>
  <c r="BY53" i="23"/>
  <c r="AW37" i="24"/>
  <c r="BX37" i="24" s="1"/>
  <c r="BY37" i="23"/>
  <c r="AW28" i="24"/>
  <c r="AU28" i="51" s="1"/>
  <c r="BY28" i="23"/>
  <c r="AW72" i="24"/>
  <c r="AU72" i="51" s="1"/>
  <c r="BY72" i="23"/>
  <c r="AW69" i="24"/>
  <c r="AU69" i="51" s="1"/>
  <c r="BY69" i="23"/>
  <c r="AW65" i="24"/>
  <c r="AU65" i="51" s="1"/>
  <c r="BY65" i="23"/>
  <c r="BW21" i="25"/>
  <c r="AW63" i="24"/>
  <c r="BY63" i="23"/>
  <c r="AW27" i="24"/>
  <c r="AU27" i="51" s="1"/>
  <c r="BY27" i="23"/>
  <c r="AW17" i="24"/>
  <c r="BY17" i="23"/>
  <c r="AW33" i="24"/>
  <c r="BY33" i="23"/>
  <c r="AW40" i="24"/>
  <c r="AU40" i="51" s="1"/>
  <c r="BY40" i="23"/>
  <c r="AV36" i="25"/>
  <c r="BW71" i="24"/>
  <c r="BW34" i="24"/>
  <c r="AW15" i="24"/>
  <c r="BY15" i="23"/>
  <c r="AW32" i="24"/>
  <c r="AU32" i="51" s="1"/>
  <c r="BY32" i="23"/>
  <c r="AW73" i="24"/>
  <c r="AU73" i="51" s="1"/>
  <c r="BY73" i="23"/>
  <c r="AV70" i="25"/>
  <c r="AW67" i="24"/>
  <c r="AU67" i="51" s="1"/>
  <c r="BY67" i="23"/>
  <c r="AW24" i="24"/>
  <c r="AU24" i="51" s="1"/>
  <c r="BY24" i="23"/>
  <c r="AW13" i="24"/>
  <c r="AU13" i="51" s="1"/>
  <c r="BY13" i="23"/>
  <c r="AW34" i="24"/>
  <c r="AU34" i="51" s="1"/>
  <c r="BY34" i="23"/>
  <c r="AW19" i="24"/>
  <c r="AU19" i="51" s="1"/>
  <c r="BY19" i="23"/>
  <c r="AW60" i="24"/>
  <c r="AU60" i="51" s="1"/>
  <c r="BY60" i="23"/>
  <c r="AW39" i="24"/>
  <c r="AU39" i="51" s="1"/>
  <c r="BY39" i="23"/>
  <c r="AW30" i="24"/>
  <c r="AU30" i="51" s="1"/>
  <c r="BY30" i="23"/>
  <c r="BW62" i="24"/>
  <c r="BX28" i="24"/>
  <c r="AW45" i="24"/>
  <c r="BY45" i="23"/>
  <c r="AW41" i="24"/>
  <c r="BY41" i="23"/>
  <c r="AW14" i="24"/>
  <c r="BY14" i="23"/>
  <c r="AW38" i="24"/>
  <c r="BY38" i="23"/>
  <c r="AW6" i="24"/>
  <c r="BY6" i="23"/>
  <c r="AW49" i="24"/>
  <c r="AU49" i="51" s="1"/>
  <c r="BY49" i="23"/>
  <c r="BX10" i="24"/>
  <c r="AW70" i="24"/>
  <c r="BY70" i="23"/>
  <c r="AW43" i="24"/>
  <c r="AU43" i="51" s="1"/>
  <c r="BY43" i="23"/>
  <c r="AW52" i="24"/>
  <c r="AU52" i="51" s="1"/>
  <c r="BY52" i="23"/>
  <c r="AW9" i="24"/>
  <c r="AU9" i="51" s="1"/>
  <c r="BY9" i="23"/>
  <c r="AW62" i="24"/>
  <c r="AU62" i="51" s="1"/>
  <c r="BY62" i="23"/>
  <c r="BW45" i="25"/>
  <c r="BW4" i="25"/>
  <c r="AV4" i="25"/>
  <c r="BX4" i="24"/>
  <c r="AY3" i="23"/>
  <c r="BZ3" i="23" s="1"/>
  <c r="AX70" i="23"/>
  <c r="AX27" i="23"/>
  <c r="AX22" i="23"/>
  <c r="AX46" i="23"/>
  <c r="AX66" i="23"/>
  <c r="AX15" i="23"/>
  <c r="AS109" i="46" s="1"/>
  <c r="AS113" i="46" s="1"/>
  <c r="AX43" i="23"/>
  <c r="AX41" i="23"/>
  <c r="AX36" i="23"/>
  <c r="AS82" i="49" s="1"/>
  <c r="AS87" i="49" s="1"/>
  <c r="AX54" i="23"/>
  <c r="AS37" i="55" s="1"/>
  <c r="AS41" i="55" s="1"/>
  <c r="AX23" i="23"/>
  <c r="AX55" i="23"/>
  <c r="AS38" i="55" s="1"/>
  <c r="AS42" i="55" s="1"/>
  <c r="AX65" i="23"/>
  <c r="AX31" i="23"/>
  <c r="AS65" i="49" s="1"/>
  <c r="AS68" i="49" s="1"/>
  <c r="AX69" i="23"/>
  <c r="AX61" i="23"/>
  <c r="AX50" i="23"/>
  <c r="AX68" i="23"/>
  <c r="AX51" i="23"/>
  <c r="AX33" i="23"/>
  <c r="AX45" i="23"/>
  <c r="AX18" i="23"/>
  <c r="AX53" i="23"/>
  <c r="AS36" i="55" s="1"/>
  <c r="AS40" i="55" s="1"/>
  <c r="AX12" i="23"/>
  <c r="AS95" i="46" s="1"/>
  <c r="AS98" i="46" s="1"/>
  <c r="AX57" i="23"/>
  <c r="AX39" i="23"/>
  <c r="W37" i="66" s="1"/>
  <c r="W41" i="66" s="1"/>
  <c r="AX62" i="23"/>
  <c r="AX5" i="23"/>
  <c r="AS38" i="56" s="1"/>
  <c r="AS43" i="56" s="1"/>
  <c r="AX37" i="23"/>
  <c r="AX9" i="23"/>
  <c r="AX16" i="23"/>
  <c r="AX28" i="23"/>
  <c r="AX59" i="23"/>
  <c r="AX20" i="23"/>
  <c r="AX38" i="23"/>
  <c r="W36" i="66" s="1"/>
  <c r="W40" i="66" s="1"/>
  <c r="AX58" i="23"/>
  <c r="AX24" i="23"/>
  <c r="AX63" i="23"/>
  <c r="AX21" i="23"/>
  <c r="AS110" i="46" s="1"/>
  <c r="AS114" i="46" s="1"/>
  <c r="AX32" i="23"/>
  <c r="AS80" i="49" s="1"/>
  <c r="AS85" i="49" s="1"/>
  <c r="AX44" i="23"/>
  <c r="AX52" i="23"/>
  <c r="AX67" i="23"/>
  <c r="AX10" i="23"/>
  <c r="AS124" i="46" s="1"/>
  <c r="AS128" i="46" s="1"/>
  <c r="AX71" i="23"/>
  <c r="AX47" i="23"/>
  <c r="AX11" i="23"/>
  <c r="AS125" i="46" s="1"/>
  <c r="AS129" i="46" s="1"/>
  <c r="AX34" i="23"/>
  <c r="AS81" i="49" s="1"/>
  <c r="AS86" i="49" s="1"/>
  <c r="AX48" i="23"/>
  <c r="AX60" i="23"/>
  <c r="AX13" i="23"/>
  <c r="AX26" i="23"/>
  <c r="AX14" i="23"/>
  <c r="AX73" i="23"/>
  <c r="AX64" i="23"/>
  <c r="AX19" i="23"/>
  <c r="AX7" i="23"/>
  <c r="AS40" i="56" s="1"/>
  <c r="AS45" i="56" s="1"/>
  <c r="AX42" i="23"/>
  <c r="AX17" i="23"/>
  <c r="AX49" i="23"/>
  <c r="AX8" i="23"/>
  <c r="AX40" i="23"/>
  <c r="W38" i="66" s="1"/>
  <c r="W42" i="66" s="1"/>
  <c r="AX56" i="23"/>
  <c r="AX72" i="23"/>
  <c r="AX4" i="23"/>
  <c r="AX29" i="23"/>
  <c r="AX6" i="23"/>
  <c r="AS39" i="56" s="1"/>
  <c r="AS44" i="56" s="1"/>
  <c r="AX35" i="23"/>
  <c r="AX30" i="23"/>
  <c r="AX25" i="23"/>
  <c r="AW74" i="23"/>
  <c r="AW4" i="24"/>
  <c r="AU4" i="51" s="1"/>
  <c r="AX3" i="24"/>
  <c r="BY3" i="24" s="1"/>
  <c r="F50" i="56" l="1"/>
  <c r="G50" i="56" s="1"/>
  <c r="AR76" i="34"/>
  <c r="AQ32" i="55"/>
  <c r="AA18" i="58"/>
  <c r="BD18" i="58" s="1"/>
  <c r="U34" i="66"/>
  <c r="AT46" i="73"/>
  <c r="AQ105" i="46"/>
  <c r="AQ33" i="55"/>
  <c r="AQ35" i="56"/>
  <c r="AQ106" i="46"/>
  <c r="AQ121" i="46"/>
  <c r="AT40" i="73"/>
  <c r="AB14" i="58"/>
  <c r="BE14" i="58" s="1"/>
  <c r="AQ34" i="55"/>
  <c r="AB6" i="58"/>
  <c r="BE6" i="58" s="1"/>
  <c r="AT60" i="73"/>
  <c r="AT21" i="73"/>
  <c r="AB4" i="58"/>
  <c r="BE4" i="58" s="1"/>
  <c r="AT25" i="73"/>
  <c r="AQ120" i="46"/>
  <c r="AT20" i="73"/>
  <c r="AT70" i="73"/>
  <c r="AB13" i="58"/>
  <c r="BE13" i="58" s="1"/>
  <c r="AA7" i="58"/>
  <c r="BD7" i="58" s="1"/>
  <c r="AT47" i="73"/>
  <c r="AT9" i="73"/>
  <c r="AB10" i="58"/>
  <c r="BE10" i="58" s="1"/>
  <c r="AQ32" i="56"/>
  <c r="AT42" i="73"/>
  <c r="AA9" i="58"/>
  <c r="BD9" i="58" s="1"/>
  <c r="AT56" i="73"/>
  <c r="AQ92" i="46"/>
  <c r="AT13" i="73"/>
  <c r="AT53" i="73"/>
  <c r="AB11" i="58"/>
  <c r="BE11" i="58" s="1"/>
  <c r="AT58" i="73"/>
  <c r="AQ77" i="49"/>
  <c r="AA3" i="58"/>
  <c r="BD3" i="58" s="1"/>
  <c r="AT10" i="73"/>
  <c r="AT4" i="73"/>
  <c r="AT11" i="73"/>
  <c r="AQ75" i="49"/>
  <c r="AT37" i="73"/>
  <c r="AT44" i="73"/>
  <c r="AT19" i="73"/>
  <c r="U33" i="66"/>
  <c r="AQ34" i="56"/>
  <c r="AB17" i="58"/>
  <c r="BE17" i="58" s="1"/>
  <c r="AT36" i="73"/>
  <c r="AT15" i="73"/>
  <c r="AG8" i="58"/>
  <c r="AH8" i="58" s="1"/>
  <c r="AT22" i="73"/>
  <c r="AA5" i="58"/>
  <c r="BD5" i="58" s="1"/>
  <c r="AQ33" i="56"/>
  <c r="AQ76" i="49"/>
  <c r="AT39" i="73"/>
  <c r="AT33" i="73"/>
  <c r="AT14" i="73"/>
  <c r="AA12" i="58"/>
  <c r="BD12" i="58" s="1"/>
  <c r="AB15" i="58"/>
  <c r="BE15" i="58" s="1"/>
  <c r="AT55" i="73"/>
  <c r="AA16" i="58"/>
  <c r="BD16" i="58" s="1"/>
  <c r="AQ62" i="49"/>
  <c r="AT65" i="73"/>
  <c r="AT16" i="73"/>
  <c r="U32" i="66"/>
  <c r="AT7" i="73"/>
  <c r="AT35" i="73"/>
  <c r="AT30" i="73"/>
  <c r="AT66" i="73"/>
  <c r="BC18" i="58"/>
  <c r="AT69" i="73"/>
  <c r="AT50" i="73"/>
  <c r="BW35" i="25"/>
  <c r="N74" i="51"/>
  <c r="J38" i="50"/>
  <c r="J37" i="35"/>
  <c r="N74" i="34"/>
  <c r="I39" i="35"/>
  <c r="I40" i="35" s="1"/>
  <c r="I41" i="35" s="1"/>
  <c r="I45" i="35"/>
  <c r="AY3" i="25"/>
  <c r="AR38" i="43"/>
  <c r="AW3" i="19"/>
  <c r="BY3" i="25"/>
  <c r="AS96" i="46"/>
  <c r="AS99" i="46" s="1"/>
  <c r="AS108" i="46"/>
  <c r="AS112" i="46" s="1"/>
  <c r="AS123" i="46"/>
  <c r="AS127" i="46" s="1"/>
  <c r="AS119" i="49"/>
  <c r="AS127" i="49" s="1"/>
  <c r="AS79" i="49"/>
  <c r="AS84" i="49" s="1"/>
  <c r="AS66" i="49"/>
  <c r="AS69" i="49" s="1"/>
  <c r="AS70" i="49" s="1"/>
  <c r="AR120" i="49"/>
  <c r="AR128" i="49" s="1"/>
  <c r="AR121" i="49"/>
  <c r="AR129" i="49" s="1"/>
  <c r="BZ4" i="23"/>
  <c r="AS37" i="56"/>
  <c r="AS42" i="56" s="1"/>
  <c r="BW41" i="25"/>
  <c r="BW70" i="25"/>
  <c r="AQ74" i="49"/>
  <c r="AQ117" i="49"/>
  <c r="AQ125" i="49" s="1"/>
  <c r="AQ63" i="49"/>
  <c r="AT70" i="34"/>
  <c r="BW64" i="25"/>
  <c r="AT72" i="34"/>
  <c r="AS49" i="31"/>
  <c r="AO39" i="43"/>
  <c r="AP38" i="35"/>
  <c r="BW66" i="25"/>
  <c r="AT23" i="34"/>
  <c r="AT33" i="34"/>
  <c r="BX7" i="25"/>
  <c r="BW42" i="25"/>
  <c r="BW62" i="25"/>
  <c r="AT42" i="34"/>
  <c r="BX28" i="25"/>
  <c r="AT19" i="34"/>
  <c r="BX14" i="25"/>
  <c r="AT22" i="34"/>
  <c r="AT47" i="34"/>
  <c r="AT66" i="34"/>
  <c r="AT27" i="34"/>
  <c r="BW71" i="25"/>
  <c r="BX18" i="25"/>
  <c r="BX32" i="25"/>
  <c r="AT12" i="34"/>
  <c r="AT4" i="34"/>
  <c r="BW49" i="25"/>
  <c r="BW73" i="25"/>
  <c r="AT38" i="34"/>
  <c r="BX10" i="25"/>
  <c r="BW59" i="25"/>
  <c r="AT10" i="34"/>
  <c r="BW48" i="25"/>
  <c r="AT36" i="34"/>
  <c r="AT18" i="34"/>
  <c r="BX30" i="25"/>
  <c r="BW46" i="25"/>
  <c r="AT46" i="34"/>
  <c r="AT26" i="34"/>
  <c r="AT15" i="34"/>
  <c r="AT71" i="34"/>
  <c r="AQ119" i="46"/>
  <c r="AQ104" i="46"/>
  <c r="AQ93" i="46"/>
  <c r="BW63" i="25"/>
  <c r="BW56" i="25"/>
  <c r="BW69" i="25"/>
  <c r="AT67" i="34"/>
  <c r="AT20" i="34"/>
  <c r="AT48" i="34"/>
  <c r="BW44" i="25"/>
  <c r="BW61" i="25"/>
  <c r="BW34" i="25"/>
  <c r="BW57" i="25"/>
  <c r="AS23" i="31"/>
  <c r="AU37" i="51"/>
  <c r="AS70" i="31"/>
  <c r="AW37" i="25"/>
  <c r="AS40" i="31"/>
  <c r="BX23" i="25"/>
  <c r="BW54" i="25"/>
  <c r="BW39" i="25"/>
  <c r="BX24" i="25"/>
  <c r="BX12" i="25"/>
  <c r="BX5" i="25"/>
  <c r="BX25" i="25"/>
  <c r="BX8" i="25"/>
  <c r="AU45" i="51"/>
  <c r="AU70" i="51"/>
  <c r="AU26" i="51"/>
  <c r="AU17" i="51"/>
  <c r="AU38" i="51"/>
  <c r="AU48" i="51"/>
  <c r="AU29" i="51"/>
  <c r="AU8" i="51"/>
  <c r="AU63" i="51"/>
  <c r="AU22" i="51"/>
  <c r="BW52" i="25"/>
  <c r="BW53" i="25"/>
  <c r="AU10" i="51"/>
  <c r="AU18" i="51"/>
  <c r="AU55" i="51"/>
  <c r="AW22" i="25"/>
  <c r="AU22" i="34" s="1"/>
  <c r="AU14" i="51"/>
  <c r="AU41" i="51"/>
  <c r="AU6" i="51"/>
  <c r="AU16" i="51"/>
  <c r="AU57" i="51"/>
  <c r="AU71" i="51"/>
  <c r="AU58" i="51"/>
  <c r="AU44" i="51"/>
  <c r="AU7" i="51"/>
  <c r="AU33" i="51"/>
  <c r="AU68" i="51"/>
  <c r="AU15" i="51"/>
  <c r="AU61" i="51"/>
  <c r="AT52" i="30"/>
  <c r="AT29" i="30"/>
  <c r="AT49" i="30"/>
  <c r="AT24" i="30"/>
  <c r="AT15" i="30"/>
  <c r="BW47" i="25"/>
  <c r="AT16" i="30"/>
  <c r="AT37" i="30"/>
  <c r="AT45" i="30"/>
  <c r="AT58" i="30"/>
  <c r="AT11" i="30"/>
  <c r="BX26" i="25"/>
  <c r="AT5" i="30"/>
  <c r="BW67" i="25"/>
  <c r="AT65" i="30"/>
  <c r="BY22" i="24"/>
  <c r="AT31" i="30"/>
  <c r="BX22" i="25"/>
  <c r="AT72" i="30"/>
  <c r="AT44" i="30"/>
  <c r="AT13" i="30"/>
  <c r="BW15" i="19"/>
  <c r="BY27" i="24"/>
  <c r="BW60" i="17"/>
  <c r="AV60" i="19"/>
  <c r="AS53" i="31"/>
  <c r="AS16" i="31"/>
  <c r="AS58" i="31"/>
  <c r="BV60" i="19"/>
  <c r="AS41" i="31"/>
  <c r="AW60" i="25"/>
  <c r="AU60" i="34" s="1"/>
  <c r="BW50" i="17"/>
  <c r="AV50" i="19"/>
  <c r="AU50" i="73" s="1"/>
  <c r="BW45" i="17"/>
  <c r="AV45" i="19"/>
  <c r="AU45" i="73" s="1"/>
  <c r="AT30" i="30"/>
  <c r="AS18" i="31"/>
  <c r="AT71" i="30"/>
  <c r="BY23" i="24"/>
  <c r="BX66" i="24"/>
  <c r="AW56" i="25"/>
  <c r="AU56" i="34" s="1"/>
  <c r="BY13" i="24"/>
  <c r="AW68" i="25"/>
  <c r="AU68" i="34" s="1"/>
  <c r="AW25" i="25"/>
  <c r="AU25" i="34" s="1"/>
  <c r="BX6" i="17"/>
  <c r="AV6" i="19"/>
  <c r="BW47" i="17"/>
  <c r="AV47" i="19"/>
  <c r="BW5" i="19"/>
  <c r="AS27" i="31"/>
  <c r="AT67" i="30"/>
  <c r="AT41" i="30"/>
  <c r="AT70" i="30"/>
  <c r="BX11" i="17"/>
  <c r="AV11" i="19"/>
  <c r="AU11" i="73" s="1"/>
  <c r="BW62" i="17"/>
  <c r="AV62" i="19"/>
  <c r="BV72" i="19"/>
  <c r="AW19" i="25"/>
  <c r="AU19" i="34" s="1"/>
  <c r="BX11" i="25"/>
  <c r="BW38" i="25"/>
  <c r="AW52" i="25"/>
  <c r="AW28" i="25"/>
  <c r="AU28" i="34" s="1"/>
  <c r="AW36" i="25"/>
  <c r="AU36" i="34" s="1"/>
  <c r="BW71" i="17"/>
  <c r="AV71" i="19"/>
  <c r="BW69" i="17"/>
  <c r="AV69" i="19"/>
  <c r="AS66" i="31"/>
  <c r="AS74" i="31"/>
  <c r="AS19" i="31"/>
  <c r="BV54" i="19"/>
  <c r="BV66" i="19"/>
  <c r="AT51" i="30"/>
  <c r="BX15" i="17"/>
  <c r="AV15" i="19"/>
  <c r="AU15" i="73" s="1"/>
  <c r="BX10" i="17"/>
  <c r="AV10" i="19"/>
  <c r="AU10" i="73" s="1"/>
  <c r="BV59" i="19"/>
  <c r="AW24" i="25"/>
  <c r="AU24" i="34" s="1"/>
  <c r="AW64" i="25"/>
  <c r="AU64" i="34" s="1"/>
  <c r="BX13" i="17"/>
  <c r="AV13" i="19"/>
  <c r="BW49" i="17"/>
  <c r="AV49" i="19"/>
  <c r="BV64" i="19"/>
  <c r="AS43" i="31"/>
  <c r="AT63" i="30"/>
  <c r="BW27" i="19"/>
  <c r="AT60" i="30"/>
  <c r="BV48" i="19"/>
  <c r="BV53" i="19"/>
  <c r="BW9" i="19"/>
  <c r="BW7" i="19"/>
  <c r="AT74" i="30"/>
  <c r="BV61" i="19"/>
  <c r="AT34" i="30"/>
  <c r="BX26" i="17"/>
  <c r="AV26" i="19"/>
  <c r="AU26" i="73" s="1"/>
  <c r="BX71" i="24"/>
  <c r="AW65" i="25"/>
  <c r="BV33" i="19"/>
  <c r="AW69" i="25"/>
  <c r="AU69" i="34" s="1"/>
  <c r="BX19" i="25"/>
  <c r="AS36" i="31"/>
  <c r="BX43" i="24"/>
  <c r="AV4" i="19"/>
  <c r="BW64" i="17"/>
  <c r="AV64" i="19"/>
  <c r="AU64" i="73" s="1"/>
  <c r="BW70" i="17"/>
  <c r="AV70" i="19"/>
  <c r="AU70" i="73" s="1"/>
  <c r="AT59" i="30"/>
  <c r="BW11" i="19"/>
  <c r="BW20" i="19"/>
  <c r="BV73" i="19"/>
  <c r="AT20" i="30"/>
  <c r="BX31" i="17"/>
  <c r="AV31" i="19"/>
  <c r="AU31" i="73" s="1"/>
  <c r="BW63" i="17"/>
  <c r="AV63" i="19"/>
  <c r="AU63" i="73" s="1"/>
  <c r="BW10" i="19"/>
  <c r="BX34" i="24"/>
  <c r="AS45" i="31"/>
  <c r="BW65" i="25"/>
  <c r="AW67" i="25"/>
  <c r="AW61" i="25"/>
  <c r="AU61" i="34" s="1"/>
  <c r="BW36" i="17"/>
  <c r="AV36" i="19"/>
  <c r="BW55" i="17"/>
  <c r="AV55" i="19"/>
  <c r="BW51" i="17"/>
  <c r="AV51" i="19"/>
  <c r="AU51" i="73" s="1"/>
  <c r="BW31" i="19"/>
  <c r="BV65" i="19"/>
  <c r="BV37" i="19"/>
  <c r="AT43" i="30"/>
  <c r="AS67" i="31"/>
  <c r="BV71" i="19"/>
  <c r="AW23" i="25"/>
  <c r="AU23" i="34" s="1"/>
  <c r="AW70" i="25"/>
  <c r="AU70" i="34" s="1"/>
  <c r="AW53" i="25"/>
  <c r="AU53" i="34" s="1"/>
  <c r="BW56" i="17"/>
  <c r="AV56" i="19"/>
  <c r="BX18" i="17"/>
  <c r="AV18" i="19"/>
  <c r="BW38" i="17"/>
  <c r="AV38" i="19"/>
  <c r="BW13" i="19"/>
  <c r="AT21" i="30"/>
  <c r="BW67" i="17"/>
  <c r="AV67" i="19"/>
  <c r="AU67" i="73" s="1"/>
  <c r="BW12" i="19"/>
  <c r="BV42" i="19"/>
  <c r="AS68" i="31"/>
  <c r="BW23" i="19"/>
  <c r="AW62" i="25"/>
  <c r="BY7" i="24"/>
  <c r="AW16" i="25"/>
  <c r="AU16" i="34" s="1"/>
  <c r="BW72" i="17"/>
  <c r="AV72" i="19"/>
  <c r="BX25" i="17"/>
  <c r="AV25" i="19"/>
  <c r="AU25" i="73" s="1"/>
  <c r="BX19" i="17"/>
  <c r="AV19" i="19"/>
  <c r="BW19" i="19"/>
  <c r="BW26" i="19"/>
  <c r="BV50" i="19"/>
  <c r="BV40" i="19"/>
  <c r="BV44" i="19"/>
  <c r="AS32" i="31"/>
  <c r="AT22" i="30"/>
  <c r="BW42" i="17"/>
  <c r="AV42" i="19"/>
  <c r="AU42" i="73" s="1"/>
  <c r="BW48" i="17"/>
  <c r="AV48" i="19"/>
  <c r="AU48" i="73" s="1"/>
  <c r="AW57" i="25"/>
  <c r="AU57" i="34" s="1"/>
  <c r="BW28" i="19"/>
  <c r="BX73" i="24"/>
  <c r="AW47" i="25"/>
  <c r="BX21" i="17"/>
  <c r="AV21" i="19"/>
  <c r="BW52" i="17"/>
  <c r="AV52" i="19"/>
  <c r="BW68" i="17"/>
  <c r="AV68" i="19"/>
  <c r="BV52" i="19"/>
  <c r="BV43" i="19"/>
  <c r="AT47" i="30"/>
  <c r="AW30" i="25"/>
  <c r="AU30" i="34" s="1"/>
  <c r="BV62" i="19"/>
  <c r="AS54" i="31"/>
  <c r="BY21" i="24"/>
  <c r="AS28" i="31"/>
  <c r="BV55" i="19"/>
  <c r="AW49" i="25"/>
  <c r="AU49" i="34" s="1"/>
  <c r="BY12" i="24"/>
  <c r="BX14" i="17"/>
  <c r="AV14" i="19"/>
  <c r="BW43" i="17"/>
  <c r="AV43" i="19"/>
  <c r="BX5" i="17"/>
  <c r="AV5" i="19"/>
  <c r="AU5" i="73" s="1"/>
  <c r="BV39" i="19"/>
  <c r="BW22" i="19"/>
  <c r="AT53" i="30"/>
  <c r="BV58" i="19"/>
  <c r="AS31" i="31"/>
  <c r="BV56" i="19"/>
  <c r="AT69" i="30"/>
  <c r="AW17" i="25"/>
  <c r="BY17" i="25" s="1"/>
  <c r="BV36" i="19"/>
  <c r="BX46" i="24"/>
  <c r="BX23" i="17"/>
  <c r="AV23" i="19"/>
  <c r="BV46" i="19"/>
  <c r="AW10" i="25"/>
  <c r="AU10" i="34" s="1"/>
  <c r="AW18" i="25"/>
  <c r="AU18" i="34" s="1"/>
  <c r="AW11" i="25"/>
  <c r="AU11" i="34" s="1"/>
  <c r="BX16" i="17"/>
  <c r="AV16" i="19"/>
  <c r="BW34" i="17"/>
  <c r="AV34" i="19"/>
  <c r="BX28" i="17"/>
  <c r="AV28" i="19"/>
  <c r="BV70" i="19"/>
  <c r="BW29" i="19"/>
  <c r="AT35" i="30"/>
  <c r="AT56" i="30"/>
  <c r="AT54" i="30"/>
  <c r="BW37" i="17"/>
  <c r="AV37" i="19"/>
  <c r="AS9" i="31"/>
  <c r="BW59" i="17"/>
  <c r="AV59" i="19"/>
  <c r="AU59" i="73" s="1"/>
  <c r="BY11" i="24"/>
  <c r="BY6" i="24"/>
  <c r="BX12" i="17"/>
  <c r="AV12" i="19"/>
  <c r="AU12" i="73" s="1"/>
  <c r="BX17" i="17"/>
  <c r="AV17" i="19"/>
  <c r="AS42" i="31"/>
  <c r="AT14" i="30"/>
  <c r="BX54" i="24"/>
  <c r="AW26" i="25"/>
  <c r="AU26" i="34" s="1"/>
  <c r="BX55" i="24"/>
  <c r="AS7" i="31"/>
  <c r="AS4" i="31"/>
  <c r="AU74" i="19"/>
  <c r="AT18" i="31" s="1"/>
  <c r="BW4" i="19"/>
  <c r="BY15" i="24"/>
  <c r="AW42" i="25"/>
  <c r="AU42" i="34" s="1"/>
  <c r="BX44" i="24"/>
  <c r="BX22" i="17"/>
  <c r="AV22" i="19"/>
  <c r="BX8" i="17"/>
  <c r="AV8" i="19"/>
  <c r="AT73" i="30"/>
  <c r="BV68" i="19"/>
  <c r="BW6" i="19"/>
  <c r="AS17" i="31"/>
  <c r="BX7" i="17"/>
  <c r="AV7" i="19"/>
  <c r="BV49" i="19"/>
  <c r="AW38" i="25"/>
  <c r="AU38" i="34" s="1"/>
  <c r="BW57" i="17"/>
  <c r="AV57" i="19"/>
  <c r="BW65" i="17"/>
  <c r="AV65" i="19"/>
  <c r="AT12" i="30"/>
  <c r="AS46" i="31"/>
  <c r="BW66" i="17"/>
  <c r="AV66" i="19"/>
  <c r="AU66" i="73" s="1"/>
  <c r="BW72" i="25"/>
  <c r="BX9" i="17"/>
  <c r="AV9" i="19"/>
  <c r="AU9" i="73" s="1"/>
  <c r="BW30" i="19"/>
  <c r="BX17" i="25"/>
  <c r="AV74" i="25"/>
  <c r="BW41" i="17"/>
  <c r="AV41" i="19"/>
  <c r="AU41" i="73" s="1"/>
  <c r="BX30" i="17"/>
  <c r="AV30" i="19"/>
  <c r="BV47" i="19"/>
  <c r="AT61" i="30"/>
  <c r="BV67" i="19"/>
  <c r="AT4" i="30"/>
  <c r="BW17" i="19"/>
  <c r="AT62" i="30"/>
  <c r="BW54" i="17"/>
  <c r="AV54" i="19"/>
  <c r="AU54" i="73" s="1"/>
  <c r="AW35" i="25"/>
  <c r="AU35" i="34" s="1"/>
  <c r="BX20" i="25"/>
  <c r="AW14" i="25"/>
  <c r="AU14" i="34" s="1"/>
  <c r="BW44" i="17"/>
  <c r="AV44" i="19"/>
  <c r="BW61" i="17"/>
  <c r="AV61" i="19"/>
  <c r="AU61" i="73" s="1"/>
  <c r="AT33" i="30"/>
  <c r="AS33" i="31"/>
  <c r="AT42" i="30"/>
  <c r="BV45" i="19"/>
  <c r="AW63" i="25"/>
  <c r="AU63" i="34" s="1"/>
  <c r="AS47" i="31"/>
  <c r="BW18" i="19"/>
  <c r="AS50" i="31"/>
  <c r="BX16" i="25"/>
  <c r="AW59" i="25"/>
  <c r="AW51" i="25"/>
  <c r="AU51" i="34" s="1"/>
  <c r="AW50" i="25"/>
  <c r="BW53" i="17"/>
  <c r="AV53" i="19"/>
  <c r="AU53" i="73" s="1"/>
  <c r="BW46" i="17"/>
  <c r="AV46" i="19"/>
  <c r="BW21" i="19"/>
  <c r="AS11" i="31"/>
  <c r="BV57" i="19"/>
  <c r="AS26" i="31"/>
  <c r="AW31" i="25"/>
  <c r="AU31" i="34" s="1"/>
  <c r="AW39" i="25"/>
  <c r="AW9" i="25"/>
  <c r="AU9" i="34" s="1"/>
  <c r="BX41" i="24"/>
  <c r="AW40" i="25"/>
  <c r="AU40" i="34" s="1"/>
  <c r="BX29" i="17"/>
  <c r="AV29" i="19"/>
  <c r="BX24" i="17"/>
  <c r="AV24" i="19"/>
  <c r="AT8" i="30"/>
  <c r="BW25" i="19"/>
  <c r="BV35" i="19"/>
  <c r="AT66" i="30"/>
  <c r="BW32" i="19"/>
  <c r="AT10" i="30"/>
  <c r="BU74" i="19"/>
  <c r="AS60" i="31"/>
  <c r="AS64" i="31"/>
  <c r="AS14" i="31"/>
  <c r="AS51" i="31"/>
  <c r="AS69" i="31"/>
  <c r="AS62" i="31"/>
  <c r="AS24" i="31"/>
  <c r="AS38" i="31"/>
  <c r="AS63" i="31"/>
  <c r="AS29" i="31"/>
  <c r="AS59" i="31"/>
  <c r="AS72" i="31"/>
  <c r="AS13" i="31"/>
  <c r="AS56" i="31"/>
  <c r="AS25" i="31"/>
  <c r="AS35" i="31"/>
  <c r="AS20" i="31"/>
  <c r="AS6" i="31"/>
  <c r="AS30" i="31"/>
  <c r="AS15" i="31"/>
  <c r="AS34" i="31"/>
  <c r="AS8" i="31"/>
  <c r="AS61" i="31"/>
  <c r="AS73" i="31"/>
  <c r="AS71" i="31"/>
  <c r="AS21" i="31"/>
  <c r="AS44" i="31"/>
  <c r="AS10" i="31"/>
  <c r="AS39" i="31"/>
  <c r="AS5" i="31"/>
  <c r="AW5" i="25"/>
  <c r="AS48" i="31"/>
  <c r="BX13" i="25"/>
  <c r="AW29" i="25"/>
  <c r="BX58" i="24"/>
  <c r="BV74" i="17"/>
  <c r="AT57" i="30"/>
  <c r="AT27" i="30"/>
  <c r="AT39" i="30"/>
  <c r="AT68" i="30"/>
  <c r="AT26" i="30"/>
  <c r="AT18" i="30"/>
  <c r="AT46" i="30"/>
  <c r="AT38" i="30"/>
  <c r="AT25" i="30"/>
  <c r="AT64" i="30"/>
  <c r="AT32" i="30"/>
  <c r="AT55" i="30"/>
  <c r="AT7" i="30"/>
  <c r="AT40" i="30"/>
  <c r="AT28" i="30"/>
  <c r="AT19" i="30"/>
  <c r="AT23" i="30"/>
  <c r="AT50" i="30"/>
  <c r="BX32" i="17"/>
  <c r="AV32" i="19"/>
  <c r="AU32" i="73" s="1"/>
  <c r="BW73" i="17"/>
  <c r="AV73" i="19"/>
  <c r="AU73" i="73" s="1"/>
  <c r="BV34" i="19"/>
  <c r="AS65" i="31"/>
  <c r="AT6" i="30"/>
  <c r="AT17" i="30"/>
  <c r="BV41" i="19"/>
  <c r="AS57" i="31"/>
  <c r="BW14" i="19"/>
  <c r="BX48" i="24"/>
  <c r="BW40" i="17"/>
  <c r="AV40" i="19"/>
  <c r="BX20" i="17"/>
  <c r="AV20" i="19"/>
  <c r="BX72" i="24"/>
  <c r="BV51" i="19"/>
  <c r="AW32" i="25"/>
  <c r="BX21" i="25"/>
  <c r="BX15" i="25"/>
  <c r="AW45" i="25"/>
  <c r="BX33" i="24"/>
  <c r="AW8" i="25"/>
  <c r="AU8" i="34" s="1"/>
  <c r="BX27" i="17"/>
  <c r="AV27" i="19"/>
  <c r="AU27" i="73" s="1"/>
  <c r="BW58" i="17"/>
  <c r="AV58" i="19"/>
  <c r="AU58" i="73" s="1"/>
  <c r="AS12" i="31"/>
  <c r="BW8" i="19"/>
  <c r="BV38" i="19"/>
  <c r="AS52" i="31"/>
  <c r="AT36" i="30"/>
  <c r="BW39" i="17"/>
  <c r="AV39" i="19"/>
  <c r="AS22" i="31"/>
  <c r="AW20" i="25"/>
  <c r="AU20" i="34" s="1"/>
  <c r="BW33" i="17"/>
  <c r="AV33" i="19"/>
  <c r="BW35" i="17"/>
  <c r="AV35" i="19"/>
  <c r="AS55" i="31"/>
  <c r="BV69" i="19"/>
  <c r="AS37" i="31"/>
  <c r="BV63" i="19"/>
  <c r="BW16" i="19"/>
  <c r="BW24" i="19"/>
  <c r="AT9" i="30"/>
  <c r="BX35" i="24"/>
  <c r="AW21" i="25"/>
  <c r="BW43" i="25"/>
  <c r="BY19" i="24"/>
  <c r="BX69" i="24"/>
  <c r="BW58" i="25"/>
  <c r="BX62" i="24"/>
  <c r="BW55" i="25"/>
  <c r="BX29" i="25"/>
  <c r="BW40" i="25"/>
  <c r="BX63" i="24"/>
  <c r="BX65" i="24"/>
  <c r="BX60" i="24"/>
  <c r="BW37" i="25"/>
  <c r="BX36" i="24"/>
  <c r="AW66" i="25"/>
  <c r="AU66" i="34" s="1"/>
  <c r="BY9" i="24"/>
  <c r="BX31" i="25"/>
  <c r="BX6" i="25"/>
  <c r="AW43" i="25"/>
  <c r="AU43" i="34" s="1"/>
  <c r="BX27" i="25"/>
  <c r="BY28" i="24"/>
  <c r="AW72" i="25"/>
  <c r="BX64" i="24"/>
  <c r="BX70" i="24"/>
  <c r="AW7" i="25"/>
  <c r="AU7" i="34" s="1"/>
  <c r="BY25" i="24"/>
  <c r="BX68" i="24"/>
  <c r="AW34" i="25"/>
  <c r="BX56" i="24"/>
  <c r="BY10" i="24"/>
  <c r="BX52" i="24"/>
  <c r="BW51" i="25"/>
  <c r="BW50" i="25"/>
  <c r="BY32" i="24"/>
  <c r="BX40" i="24"/>
  <c r="BY16" i="24"/>
  <c r="AW46" i="25"/>
  <c r="AU46" i="34" s="1"/>
  <c r="BY18" i="24"/>
  <c r="BW68" i="25"/>
  <c r="AW33" i="25"/>
  <c r="AW54" i="25"/>
  <c r="BX53" i="24"/>
  <c r="BX47" i="24"/>
  <c r="AW13" i="17"/>
  <c r="AW23" i="17"/>
  <c r="AW70" i="17"/>
  <c r="AW36" i="17"/>
  <c r="AW5" i="17"/>
  <c r="AW19" i="17"/>
  <c r="AW8" i="17"/>
  <c r="AW67" i="17"/>
  <c r="AW65" i="17"/>
  <c r="AW35" i="17"/>
  <c r="AW47" i="17"/>
  <c r="AW32" i="17"/>
  <c r="AW12" i="17"/>
  <c r="AW51" i="17"/>
  <c r="AW24" i="17"/>
  <c r="AW21" i="17"/>
  <c r="AW45" i="17"/>
  <c r="AW22" i="17"/>
  <c r="AW4" i="17"/>
  <c r="AW37" i="17"/>
  <c r="AW64" i="17"/>
  <c r="AW72" i="17"/>
  <c r="AW59" i="17"/>
  <c r="AW54" i="17"/>
  <c r="AW26" i="17"/>
  <c r="AW42" i="17"/>
  <c r="AW48" i="17"/>
  <c r="AW9" i="17"/>
  <c r="AW63" i="17"/>
  <c r="AW38" i="17"/>
  <c r="AW61" i="17"/>
  <c r="AW52" i="17"/>
  <c r="AW6" i="17"/>
  <c r="AW60" i="17"/>
  <c r="AW15" i="17"/>
  <c r="AW11" i="17"/>
  <c r="AW18" i="17"/>
  <c r="AW33" i="17"/>
  <c r="AW44" i="17"/>
  <c r="AW73" i="17"/>
  <c r="AW66" i="17"/>
  <c r="AW17" i="17"/>
  <c r="AW29" i="17"/>
  <c r="AW27" i="17"/>
  <c r="AW68" i="17"/>
  <c r="AW20" i="17"/>
  <c r="AW43" i="17"/>
  <c r="AW30" i="17"/>
  <c r="AW50" i="17"/>
  <c r="AW53" i="17"/>
  <c r="AW31" i="17"/>
  <c r="AW55" i="17"/>
  <c r="AW39" i="17"/>
  <c r="AW62" i="17"/>
  <c r="AW28" i="17"/>
  <c r="AX3" i="17"/>
  <c r="AW58" i="17"/>
  <c r="AW57" i="17"/>
  <c r="AW10" i="17"/>
  <c r="AW34" i="17"/>
  <c r="AW56" i="17"/>
  <c r="AW71" i="17"/>
  <c r="AW25" i="17"/>
  <c r="AW16" i="17"/>
  <c r="AW41" i="17"/>
  <c r="AW69" i="17"/>
  <c r="AW7" i="17"/>
  <c r="AW40" i="17"/>
  <c r="AW49" i="17"/>
  <c r="AW46" i="17"/>
  <c r="AW14" i="17"/>
  <c r="BW60" i="25"/>
  <c r="BX49" i="24"/>
  <c r="AV74" i="17"/>
  <c r="AU9" i="30" s="1"/>
  <c r="BX4" i="17"/>
  <c r="BX59" i="24"/>
  <c r="BX39" i="24"/>
  <c r="AW41" i="25"/>
  <c r="AW73" i="25"/>
  <c r="AU73" i="34" s="1"/>
  <c r="BY5" i="24"/>
  <c r="BY14" i="24"/>
  <c r="BX61" i="24"/>
  <c r="AW12" i="25"/>
  <c r="AU12" i="34" s="1"/>
  <c r="BX3" i="17"/>
  <c r="BX3" i="19" s="1"/>
  <c r="BX9" i="25"/>
  <c r="BY20" i="24"/>
  <c r="AX16" i="24"/>
  <c r="AV16" i="51" s="1"/>
  <c r="BZ16" i="23"/>
  <c r="AX37" i="24"/>
  <c r="AV37" i="51" s="1"/>
  <c r="BZ37" i="23"/>
  <c r="BW74" i="24"/>
  <c r="AW15" i="25"/>
  <c r="AU15" i="34" s="1"/>
  <c r="AX49" i="24"/>
  <c r="AV49" i="51" s="1"/>
  <c r="BZ49" i="23"/>
  <c r="AX5" i="24"/>
  <c r="AX5" i="25" s="1"/>
  <c r="BZ5" i="23"/>
  <c r="AX8" i="24"/>
  <c r="AX8" i="25" s="1"/>
  <c r="BZ8" i="23"/>
  <c r="AX45" i="24"/>
  <c r="BZ45" i="23"/>
  <c r="BX50" i="24"/>
  <c r="AX62" i="24"/>
  <c r="AV62" i="51" s="1"/>
  <c r="BZ62" i="23"/>
  <c r="AW6" i="25"/>
  <c r="AU6" i="34" s="1"/>
  <c r="AX33" i="24"/>
  <c r="BZ33" i="23"/>
  <c r="AW44" i="25"/>
  <c r="BW36" i="25"/>
  <c r="AX39" i="24"/>
  <c r="AV39" i="51" s="1"/>
  <c r="BZ39" i="23"/>
  <c r="AX51" i="24"/>
  <c r="AV51" i="51" s="1"/>
  <c r="BZ51" i="23"/>
  <c r="BY26" i="24"/>
  <c r="BX38" i="24"/>
  <c r="AX53" i="24"/>
  <c r="BZ53" i="23"/>
  <c r="AX68" i="24"/>
  <c r="BZ68" i="23"/>
  <c r="AW71" i="25"/>
  <c r="AX70" i="24"/>
  <c r="BZ70" i="23"/>
  <c r="BX42" i="24"/>
  <c r="AX50" i="24"/>
  <c r="AV50" i="51" s="1"/>
  <c r="BZ50" i="23"/>
  <c r="AX20" i="24"/>
  <c r="AV20" i="51" s="1"/>
  <c r="BZ20" i="23"/>
  <c r="AX61" i="24"/>
  <c r="AX61" i="25" s="1"/>
  <c r="BZ61" i="23"/>
  <c r="BY8" i="24"/>
  <c r="BY30" i="24"/>
  <c r="AX69" i="24"/>
  <c r="AV69" i="51" s="1"/>
  <c r="BZ69" i="23"/>
  <c r="BY29" i="24"/>
  <c r="AX64" i="24"/>
  <c r="BZ64" i="23"/>
  <c r="AX31" i="24"/>
  <c r="BZ31" i="23"/>
  <c r="BX45" i="24"/>
  <c r="AX72" i="24"/>
  <c r="AV72" i="51" s="1"/>
  <c r="BZ72" i="23"/>
  <c r="AX65" i="24"/>
  <c r="AV65" i="51" s="1"/>
  <c r="BZ65" i="23"/>
  <c r="AX55" i="24"/>
  <c r="AV55" i="51" s="1"/>
  <c r="BZ55" i="23"/>
  <c r="AX9" i="24"/>
  <c r="BZ9" i="23"/>
  <c r="AX73" i="24"/>
  <c r="BZ73" i="23"/>
  <c r="AX11" i="24"/>
  <c r="BZ11" i="23"/>
  <c r="BY31" i="24"/>
  <c r="AX67" i="24"/>
  <c r="AV67" i="51" s="1"/>
  <c r="BZ67" i="23"/>
  <c r="AX23" i="24"/>
  <c r="AV23" i="51" s="1"/>
  <c r="BZ23" i="23"/>
  <c r="BY17" i="24"/>
  <c r="AX56" i="24"/>
  <c r="AV56" i="51" s="1"/>
  <c r="BZ56" i="23"/>
  <c r="AX18" i="24"/>
  <c r="BZ18" i="23"/>
  <c r="AX71" i="24"/>
  <c r="AV71" i="51" s="1"/>
  <c r="BZ71" i="23"/>
  <c r="AX52" i="24"/>
  <c r="AV52" i="51" s="1"/>
  <c r="BZ52" i="23"/>
  <c r="AX54" i="24"/>
  <c r="AV54" i="51" s="1"/>
  <c r="BZ54" i="23"/>
  <c r="BW33" i="25"/>
  <c r="AX28" i="24"/>
  <c r="AV28" i="51" s="1"/>
  <c r="BZ28" i="23"/>
  <c r="AX19" i="24"/>
  <c r="AV19" i="51" s="1"/>
  <c r="BZ19" i="23"/>
  <c r="AX34" i="24"/>
  <c r="BZ34" i="23"/>
  <c r="AW27" i="25"/>
  <c r="AU27" i="34" s="1"/>
  <c r="AX44" i="24"/>
  <c r="AV44" i="51" s="1"/>
  <c r="BZ44" i="23"/>
  <c r="AX36" i="24"/>
  <c r="AV36" i="51" s="1"/>
  <c r="BZ36" i="23"/>
  <c r="AW55" i="25"/>
  <c r="AU55" i="34" s="1"/>
  <c r="AX42" i="24"/>
  <c r="BZ42" i="23"/>
  <c r="AX14" i="24"/>
  <c r="AV14" i="51" s="1"/>
  <c r="BZ14" i="23"/>
  <c r="AX10" i="24"/>
  <c r="AV10" i="51" s="1"/>
  <c r="BZ10" i="23"/>
  <c r="AX32" i="24"/>
  <c r="AV32" i="51" s="1"/>
  <c r="BZ32" i="23"/>
  <c r="AX41" i="24"/>
  <c r="AV41" i="51" s="1"/>
  <c r="BZ41" i="23"/>
  <c r="AX27" i="24"/>
  <c r="AV27" i="51" s="1"/>
  <c r="BZ27" i="23"/>
  <c r="AX57" i="24"/>
  <c r="BZ57" i="23"/>
  <c r="AX47" i="24"/>
  <c r="AV47" i="51" s="1"/>
  <c r="BZ47" i="23"/>
  <c r="AX21" i="24"/>
  <c r="AV21" i="51" s="1"/>
  <c r="BZ21" i="23"/>
  <c r="AX43" i="24"/>
  <c r="BZ43" i="23"/>
  <c r="AW13" i="25"/>
  <c r="AX59" i="24"/>
  <c r="BZ59" i="23"/>
  <c r="AX7" i="24"/>
  <c r="BZ7" i="23"/>
  <c r="AX48" i="24"/>
  <c r="AV48" i="51" s="1"/>
  <c r="BZ48" i="23"/>
  <c r="AX25" i="24"/>
  <c r="AV25" i="51" s="1"/>
  <c r="BZ25" i="23"/>
  <c r="AX63" i="24"/>
  <c r="AV63" i="51" s="1"/>
  <c r="BZ63" i="23"/>
  <c r="AX15" i="24"/>
  <c r="BZ15" i="23"/>
  <c r="BY24" i="24"/>
  <c r="AX17" i="24"/>
  <c r="AV17" i="51" s="1"/>
  <c r="BZ17" i="23"/>
  <c r="AX60" i="24"/>
  <c r="AV60" i="51" s="1"/>
  <c r="BZ60" i="23"/>
  <c r="AX30" i="24"/>
  <c r="AV30" i="51" s="1"/>
  <c r="BZ30" i="23"/>
  <c r="AX24" i="24"/>
  <c r="BZ24" i="23"/>
  <c r="AX66" i="24"/>
  <c r="BZ66" i="23"/>
  <c r="AW58" i="25"/>
  <c r="AU58" i="34" s="1"/>
  <c r="BX51" i="24"/>
  <c r="AX29" i="24"/>
  <c r="BZ29" i="23"/>
  <c r="AX12" i="24"/>
  <c r="BZ12" i="23"/>
  <c r="AX13" i="24"/>
  <c r="AV13" i="51" s="1"/>
  <c r="BZ13" i="23"/>
  <c r="AX35" i="24"/>
  <c r="BZ35" i="23"/>
  <c r="AX58" i="24"/>
  <c r="BZ58" i="23"/>
  <c r="AX46" i="24"/>
  <c r="AV46" i="51" s="1"/>
  <c r="BZ46" i="23"/>
  <c r="AW48" i="25"/>
  <c r="BX57" i="24"/>
  <c r="BX67" i="24"/>
  <c r="AX40" i="24"/>
  <c r="BZ40" i="23"/>
  <c r="AW74" i="24"/>
  <c r="BY74" i="23"/>
  <c r="AX26" i="24"/>
  <c r="AV26" i="51" s="1"/>
  <c r="BZ26" i="23"/>
  <c r="AX6" i="24"/>
  <c r="BZ6" i="23"/>
  <c r="AX38" i="24"/>
  <c r="AV38" i="51" s="1"/>
  <c r="BZ38" i="23"/>
  <c r="AX22" i="24"/>
  <c r="AV22" i="51" s="1"/>
  <c r="BZ22" i="23"/>
  <c r="BX4" i="25"/>
  <c r="AZ3" i="23"/>
  <c r="CA3" i="23" s="1"/>
  <c r="AY13" i="23"/>
  <c r="AY36" i="23"/>
  <c r="AT82" i="49" s="1"/>
  <c r="AT87" i="49" s="1"/>
  <c r="AY59" i="23"/>
  <c r="AY11" i="23"/>
  <c r="AT125" i="46" s="1"/>
  <c r="AT129" i="46" s="1"/>
  <c r="AY69" i="23"/>
  <c r="AY50" i="23"/>
  <c r="AY48" i="23"/>
  <c r="AY12" i="23"/>
  <c r="AT95" i="46" s="1"/>
  <c r="AT98" i="46" s="1"/>
  <c r="AY16" i="23"/>
  <c r="AY9" i="23"/>
  <c r="AY51" i="23"/>
  <c r="AY61" i="23"/>
  <c r="AY62" i="23"/>
  <c r="AY21" i="23"/>
  <c r="AT110" i="46" s="1"/>
  <c r="AT114" i="46" s="1"/>
  <c r="AY52" i="23"/>
  <c r="AY66" i="23"/>
  <c r="AY25" i="23"/>
  <c r="AY63" i="23"/>
  <c r="AY15" i="23"/>
  <c r="AT109" i="46" s="1"/>
  <c r="AT113" i="46" s="1"/>
  <c r="AY56" i="23"/>
  <c r="AY37" i="23"/>
  <c r="AY68" i="23"/>
  <c r="AY18" i="23"/>
  <c r="AY28" i="23"/>
  <c r="AY44" i="23"/>
  <c r="AY60" i="23"/>
  <c r="AY35" i="23"/>
  <c r="AY23" i="23"/>
  <c r="AY10" i="23"/>
  <c r="AT124" i="46" s="1"/>
  <c r="AT128" i="46" s="1"/>
  <c r="AY67" i="23"/>
  <c r="AY7" i="23"/>
  <c r="AT40" i="56" s="1"/>
  <c r="AT45" i="56" s="1"/>
  <c r="AY39" i="23"/>
  <c r="X37" i="66" s="1"/>
  <c r="X41" i="66" s="1"/>
  <c r="AY33" i="23"/>
  <c r="AY53" i="23"/>
  <c r="AT36" i="55" s="1"/>
  <c r="AT40" i="55" s="1"/>
  <c r="AY73" i="23"/>
  <c r="AY65" i="23"/>
  <c r="AY72" i="23"/>
  <c r="AY32" i="23"/>
  <c r="AT80" i="49" s="1"/>
  <c r="AT85" i="49" s="1"/>
  <c r="AY54" i="23"/>
  <c r="AT37" i="55" s="1"/>
  <c r="AT41" i="55" s="1"/>
  <c r="AY47" i="23"/>
  <c r="AY6" i="23"/>
  <c r="AT39" i="56" s="1"/>
  <c r="AT44" i="56" s="1"/>
  <c r="AY22" i="23"/>
  <c r="AY57" i="23"/>
  <c r="AY27" i="23"/>
  <c r="AY34" i="23"/>
  <c r="AT81" i="49" s="1"/>
  <c r="AT86" i="49" s="1"/>
  <c r="AY41" i="23"/>
  <c r="AY26" i="23"/>
  <c r="AY58" i="23"/>
  <c r="AY17" i="23"/>
  <c r="AY40" i="23"/>
  <c r="X38" i="66" s="1"/>
  <c r="X42" i="66" s="1"/>
  <c r="AY29" i="23"/>
  <c r="AY14" i="23"/>
  <c r="AY38" i="23"/>
  <c r="X36" i="66" s="1"/>
  <c r="X40" i="66" s="1"/>
  <c r="AY43" i="23"/>
  <c r="AY64" i="23"/>
  <c r="AY42" i="23"/>
  <c r="AY71" i="23"/>
  <c r="AY5" i="23"/>
  <c r="AT38" i="56" s="1"/>
  <c r="AT43" i="56" s="1"/>
  <c r="AY31" i="23"/>
  <c r="AT65" i="49" s="1"/>
  <c r="AT68" i="49" s="1"/>
  <c r="AY24" i="23"/>
  <c r="AY46" i="23"/>
  <c r="AY20" i="23"/>
  <c r="AY70" i="23"/>
  <c r="AY55" i="23"/>
  <c r="AT38" i="55" s="1"/>
  <c r="AT42" i="55" s="1"/>
  <c r="AY49" i="23"/>
  <c r="AY30" i="23"/>
  <c r="AY45" i="23"/>
  <c r="AY4" i="23"/>
  <c r="AY19" i="23"/>
  <c r="AY8" i="23"/>
  <c r="AX74" i="23"/>
  <c r="AX4" i="24"/>
  <c r="AW4" i="25"/>
  <c r="AU4" i="34" s="1"/>
  <c r="BY4" i="24"/>
  <c r="AY3" i="24"/>
  <c r="BZ3" i="24" s="1"/>
  <c r="AS76" i="34" l="1"/>
  <c r="AR77" i="49"/>
  <c r="V32" i="66"/>
  <c r="AR32" i="56"/>
  <c r="AC13" i="58"/>
  <c r="BF13" i="58" s="1"/>
  <c r="AR34" i="56"/>
  <c r="AB16" i="58"/>
  <c r="BE16" i="58" s="1"/>
  <c r="AB5" i="58"/>
  <c r="BE5" i="58" s="1"/>
  <c r="AC14" i="58"/>
  <c r="BF14" i="58" s="1"/>
  <c r="BK8" i="58"/>
  <c r="AI8" i="58"/>
  <c r="AJ8" i="58" s="1"/>
  <c r="AU19" i="73"/>
  <c r="V33" i="66"/>
  <c r="AR35" i="56"/>
  <c r="AR76" i="49"/>
  <c r="AR33" i="56"/>
  <c r="AC15" i="58"/>
  <c r="BF15" i="58" s="1"/>
  <c r="BJ8" i="58"/>
  <c r="V34" i="66"/>
  <c r="AR106" i="46"/>
  <c r="AB9" i="58"/>
  <c r="BE9" i="58" s="1"/>
  <c r="AU33" i="73"/>
  <c r="AB12" i="58"/>
  <c r="BE12" i="58" s="1"/>
  <c r="AU49" i="73"/>
  <c r="AU13" i="73"/>
  <c r="AU24" i="73"/>
  <c r="AU4" i="73"/>
  <c r="AU60" i="73"/>
  <c r="AR92" i="46"/>
  <c r="AR62" i="49"/>
  <c r="AR120" i="46"/>
  <c r="AU30" i="73"/>
  <c r="AU57" i="73"/>
  <c r="AC17" i="58"/>
  <c r="BF17" i="58" s="1"/>
  <c r="AB3" i="58"/>
  <c r="BE3" i="58" s="1"/>
  <c r="AU69" i="73"/>
  <c r="AU14" i="73"/>
  <c r="AU68" i="73"/>
  <c r="AU6" i="73"/>
  <c r="AU36" i="73"/>
  <c r="AU16" i="73"/>
  <c r="AU40" i="73"/>
  <c r="AR105" i="46"/>
  <c r="AU38" i="73"/>
  <c r="AU35" i="73"/>
  <c r="AC4" i="58"/>
  <c r="BF4" i="58" s="1"/>
  <c r="AR121" i="46"/>
  <c r="AU52" i="73"/>
  <c r="AU43" i="73"/>
  <c r="AU17" i="73"/>
  <c r="AU29" i="73"/>
  <c r="AU21" i="73"/>
  <c r="AU39" i="73"/>
  <c r="AU8" i="73"/>
  <c r="AC10" i="58"/>
  <c r="AB18" i="58"/>
  <c r="BE18" i="58" s="1"/>
  <c r="AU62" i="73"/>
  <c r="AU44" i="73"/>
  <c r="AU65" i="73"/>
  <c r="AU22" i="73"/>
  <c r="AR32" i="55"/>
  <c r="AU18" i="73"/>
  <c r="AC11" i="58"/>
  <c r="BF11" i="58" s="1"/>
  <c r="AU37" i="73"/>
  <c r="AU20" i="73"/>
  <c r="AR33" i="55"/>
  <c r="AR34" i="55"/>
  <c r="AU71" i="73"/>
  <c r="AU34" i="73"/>
  <c r="AU28" i="73"/>
  <c r="AC6" i="58"/>
  <c r="BF6" i="58" s="1"/>
  <c r="AU56" i="73"/>
  <c r="AU46" i="73"/>
  <c r="AR75" i="49"/>
  <c r="AU23" i="73"/>
  <c r="AU72" i="73"/>
  <c r="AB7" i="58"/>
  <c r="BE7" i="58" s="1"/>
  <c r="AU55" i="73"/>
  <c r="AU7" i="73"/>
  <c r="AU47" i="73"/>
  <c r="K37" i="35"/>
  <c r="O74" i="34"/>
  <c r="J39" i="35"/>
  <c r="J40" i="35" s="1"/>
  <c r="J41" i="35" s="1"/>
  <c r="J45" i="35"/>
  <c r="AZ3" i="25"/>
  <c r="CA3" i="25" s="1"/>
  <c r="BY3" i="17"/>
  <c r="BY3" i="19" s="1"/>
  <c r="AS38" i="43"/>
  <c r="AX3" i="19"/>
  <c r="BZ3" i="25"/>
  <c r="K38" i="50"/>
  <c r="O74" i="51"/>
  <c r="AT119" i="49"/>
  <c r="AT127" i="49" s="1"/>
  <c r="AT66" i="49"/>
  <c r="AT69" i="49" s="1"/>
  <c r="AT70" i="49" s="1"/>
  <c r="AT79" i="49"/>
  <c r="AT84" i="49" s="1"/>
  <c r="AS120" i="49"/>
  <c r="AS128" i="49" s="1"/>
  <c r="AS121" i="49"/>
  <c r="AS129" i="49" s="1"/>
  <c r="AT96" i="46"/>
  <c r="AT99" i="46" s="1"/>
  <c r="AT123" i="46"/>
  <c r="AT127" i="46" s="1"/>
  <c r="AT108" i="46"/>
  <c r="AT112" i="46" s="1"/>
  <c r="CA4" i="23"/>
  <c r="AT37" i="56"/>
  <c r="AT42" i="56" s="1"/>
  <c r="AT53" i="31"/>
  <c r="AT26" i="31"/>
  <c r="AT62" i="31"/>
  <c r="AU17" i="34"/>
  <c r="AT54" i="31"/>
  <c r="BY22" i="25"/>
  <c r="AT60" i="31"/>
  <c r="AT61" i="31"/>
  <c r="BX70" i="25"/>
  <c r="BY32" i="25"/>
  <c r="BY21" i="25"/>
  <c r="AT59" i="31"/>
  <c r="AP39" i="43"/>
  <c r="AQ38" i="35"/>
  <c r="AT7" i="31"/>
  <c r="AV61" i="34"/>
  <c r="AU71" i="34"/>
  <c r="AT57" i="31"/>
  <c r="BY29" i="25"/>
  <c r="AT28" i="31"/>
  <c r="BY19" i="25"/>
  <c r="AU29" i="34"/>
  <c r="BX65" i="25"/>
  <c r="AU47" i="34"/>
  <c r="AU44" i="34"/>
  <c r="BY14" i="25"/>
  <c r="AU13" i="34"/>
  <c r="AU37" i="34"/>
  <c r="BX49" i="25"/>
  <c r="BX69" i="25"/>
  <c r="BY10" i="25"/>
  <c r="BX38" i="25"/>
  <c r="BX45" i="25"/>
  <c r="AU45" i="34"/>
  <c r="BX39" i="25"/>
  <c r="AT47" i="31"/>
  <c r="BX64" i="25"/>
  <c r="AU39" i="34"/>
  <c r="AU48" i="34"/>
  <c r="AU33" i="34"/>
  <c r="AU50" i="34"/>
  <c r="AR104" i="46"/>
  <c r="AR119" i="46"/>
  <c r="AR93" i="46"/>
  <c r="AU34" i="34"/>
  <c r="AR74" i="49"/>
  <c r="AR117" i="49"/>
  <c r="AR125" i="49" s="1"/>
  <c r="AR63" i="49"/>
  <c r="AU52" i="34"/>
  <c r="AU72" i="34"/>
  <c r="BX56" i="25"/>
  <c r="BX46" i="25"/>
  <c r="AU32" i="34"/>
  <c r="BX42" i="25"/>
  <c r="AU21" i="34"/>
  <c r="BX63" i="25"/>
  <c r="BX37" i="25"/>
  <c r="AU41" i="34"/>
  <c r="AU65" i="34"/>
  <c r="AU62" i="34"/>
  <c r="BY5" i="25"/>
  <c r="AV5" i="34"/>
  <c r="AT5" i="31"/>
  <c r="AT27" i="31"/>
  <c r="AU5" i="34"/>
  <c r="AU59" i="34"/>
  <c r="AU54" i="34"/>
  <c r="AV8" i="34"/>
  <c r="BY11" i="25"/>
  <c r="AU67" i="34"/>
  <c r="AT14" i="31"/>
  <c r="BX40" i="25"/>
  <c r="BY31" i="25"/>
  <c r="BX59" i="25"/>
  <c r="BY18" i="25"/>
  <c r="AV61" i="51"/>
  <c r="AX54" i="25"/>
  <c r="AV54" i="34" s="1"/>
  <c r="BY61" i="24"/>
  <c r="BZ5" i="24"/>
  <c r="BX47" i="25"/>
  <c r="BY26" i="25"/>
  <c r="BY25" i="25"/>
  <c r="BY20" i="25"/>
  <c r="BY9" i="25"/>
  <c r="AU43" i="30"/>
  <c r="AU6" i="30"/>
  <c r="AU17" i="30"/>
  <c r="AX28" i="25"/>
  <c r="AV28" i="34" s="1"/>
  <c r="AV31" i="51"/>
  <c r="AV35" i="51"/>
  <c r="BX50" i="25"/>
  <c r="BY64" i="24"/>
  <c r="AV9" i="51"/>
  <c r="BY23" i="25"/>
  <c r="AV4" i="51"/>
  <c r="AV11" i="51"/>
  <c r="BX62" i="25"/>
  <c r="BX51" i="25"/>
  <c r="AV7" i="51"/>
  <c r="AV43" i="51"/>
  <c r="AV57" i="51"/>
  <c r="AV18" i="51"/>
  <c r="AV8" i="51"/>
  <c r="AU37" i="30"/>
  <c r="AV66" i="51"/>
  <c r="AV73" i="51"/>
  <c r="AV33" i="51"/>
  <c r="AU31" i="30"/>
  <c r="AV34" i="51"/>
  <c r="AV45" i="51"/>
  <c r="AV68" i="51"/>
  <c r="AV5" i="51"/>
  <c r="AV40" i="51"/>
  <c r="AV58" i="51"/>
  <c r="AV64" i="51"/>
  <c r="AV42" i="51"/>
  <c r="AV59" i="51"/>
  <c r="AV29" i="51"/>
  <c r="AV15" i="51"/>
  <c r="AV24" i="51"/>
  <c r="AV12" i="51"/>
  <c r="AV53" i="51"/>
  <c r="AV70" i="51"/>
  <c r="AX14" i="25"/>
  <c r="BZ14" i="25" s="1"/>
  <c r="AV6" i="51"/>
  <c r="BZ10" i="24"/>
  <c r="AX10" i="25"/>
  <c r="AV10" i="34" s="1"/>
  <c r="BY60" i="24"/>
  <c r="BX34" i="25"/>
  <c r="BY8" i="25"/>
  <c r="AX60" i="25"/>
  <c r="AV60" i="34" s="1"/>
  <c r="AT20" i="31"/>
  <c r="AX6" i="25"/>
  <c r="AT24" i="31"/>
  <c r="AX70" i="25"/>
  <c r="AV70" i="34" s="1"/>
  <c r="BX35" i="25"/>
  <c r="AT38" i="31"/>
  <c r="BZ6" i="24"/>
  <c r="BX53" i="25"/>
  <c r="AU47" i="30"/>
  <c r="BY28" i="25"/>
  <c r="AT10" i="31"/>
  <c r="BY70" i="24"/>
  <c r="BY33" i="24"/>
  <c r="BY14" i="17"/>
  <c r="AW14" i="19"/>
  <c r="AV14" i="73" s="1"/>
  <c r="AU21" i="30"/>
  <c r="BX8" i="19"/>
  <c r="BX17" i="19"/>
  <c r="BW34" i="19"/>
  <c r="BW48" i="19"/>
  <c r="BW64" i="19"/>
  <c r="AU7" i="30"/>
  <c r="BY54" i="24"/>
  <c r="AX64" i="25"/>
  <c r="BX46" i="17"/>
  <c r="AW46" i="19"/>
  <c r="BX33" i="17"/>
  <c r="AW33" i="19"/>
  <c r="BY19" i="17"/>
  <c r="AW19" i="19"/>
  <c r="AV19" i="73" s="1"/>
  <c r="AU45" i="30"/>
  <c r="AU34" i="30"/>
  <c r="BW61" i="19"/>
  <c r="AT39" i="31"/>
  <c r="BY7" i="17"/>
  <c r="AW7" i="19"/>
  <c r="AU15" i="30"/>
  <c r="BW65" i="19"/>
  <c r="AU10" i="30"/>
  <c r="AU50" i="30"/>
  <c r="BY16" i="17"/>
  <c r="AW16" i="19"/>
  <c r="BX52" i="17"/>
  <c r="AW52" i="19"/>
  <c r="BX27" i="19"/>
  <c r="BW41" i="19"/>
  <c r="AU26" i="30"/>
  <c r="BX15" i="19"/>
  <c r="AU44" i="30"/>
  <c r="BX36" i="17"/>
  <c r="AW36" i="19"/>
  <c r="AV36" i="73" s="1"/>
  <c r="BW44" i="19"/>
  <c r="BY66" i="24"/>
  <c r="BZ27" i="24"/>
  <c r="AX18" i="25"/>
  <c r="AV18" i="34" s="1"/>
  <c r="BY25" i="17"/>
  <c r="AW25" i="19"/>
  <c r="AV25" i="73" s="1"/>
  <c r="BX61" i="17"/>
  <c r="AW61" i="19"/>
  <c r="BX29" i="19"/>
  <c r="BW57" i="19"/>
  <c r="AT69" i="31"/>
  <c r="BY29" i="17"/>
  <c r="AW29" i="19"/>
  <c r="BW55" i="19"/>
  <c r="BY5" i="17"/>
  <c r="AW5" i="19"/>
  <c r="AX45" i="25"/>
  <c r="AV45" i="34" s="1"/>
  <c r="BX71" i="17"/>
  <c r="AW71" i="19"/>
  <c r="AV71" i="73" s="1"/>
  <c r="BX38" i="17"/>
  <c r="AW38" i="19"/>
  <c r="AV38" i="73" s="1"/>
  <c r="AU74" i="30"/>
  <c r="BX5" i="19"/>
  <c r="AU13" i="30"/>
  <c r="AU35" i="30"/>
  <c r="AX72" i="25"/>
  <c r="AV72" i="34" s="1"/>
  <c r="BX69" i="17"/>
  <c r="AW69" i="19"/>
  <c r="AX57" i="25"/>
  <c r="AV57" i="34" s="1"/>
  <c r="BZ24" i="24"/>
  <c r="AX41" i="25"/>
  <c r="AV41" i="34" s="1"/>
  <c r="AX56" i="25"/>
  <c r="AV56" i="34" s="1"/>
  <c r="BZ20" i="24"/>
  <c r="AX49" i="25"/>
  <c r="AV49" i="34" s="1"/>
  <c r="BX56" i="17"/>
  <c r="AW56" i="19"/>
  <c r="BX63" i="17"/>
  <c r="AW63" i="19"/>
  <c r="BW35" i="19"/>
  <c r="AU32" i="30"/>
  <c r="BW59" i="19"/>
  <c r="AT45" i="31"/>
  <c r="BX47" i="17"/>
  <c r="AW47" i="19"/>
  <c r="AX19" i="25"/>
  <c r="AV19" i="34" s="1"/>
  <c r="AX35" i="25"/>
  <c r="AV35" i="34" s="1"/>
  <c r="BY6" i="25"/>
  <c r="AX22" i="25"/>
  <c r="BX34" i="17"/>
  <c r="AW34" i="19"/>
  <c r="BY9" i="17"/>
  <c r="AW9" i="19"/>
  <c r="BW74" i="25"/>
  <c r="BW68" i="19"/>
  <c r="AU58" i="30"/>
  <c r="BX18" i="19"/>
  <c r="BX73" i="17"/>
  <c r="AW73" i="19"/>
  <c r="BZ30" i="24"/>
  <c r="BZ32" i="24"/>
  <c r="BY50" i="24"/>
  <c r="BY10" i="17"/>
  <c r="AW10" i="19"/>
  <c r="AV10" i="73" s="1"/>
  <c r="BX48" i="17"/>
  <c r="AW48" i="19"/>
  <c r="AU25" i="30"/>
  <c r="BW43" i="19"/>
  <c r="AT52" i="31"/>
  <c r="BW62" i="19"/>
  <c r="AU27" i="30"/>
  <c r="BX35" i="17"/>
  <c r="AW35" i="19"/>
  <c r="AU70" i="30"/>
  <c r="AU61" i="30"/>
  <c r="BX36" i="25"/>
  <c r="BZ29" i="24"/>
  <c r="AU38" i="30"/>
  <c r="BX16" i="19"/>
  <c r="BX58" i="25"/>
  <c r="BX52" i="25"/>
  <c r="AX38" i="25"/>
  <c r="AV38" i="34" s="1"/>
  <c r="AX23" i="25"/>
  <c r="AV23" i="34" s="1"/>
  <c r="BX57" i="17"/>
  <c r="AW57" i="19"/>
  <c r="AV57" i="73" s="1"/>
  <c r="BX42" i="17"/>
  <c r="AW42" i="19"/>
  <c r="BW33" i="19"/>
  <c r="AU8" i="30"/>
  <c r="BW37" i="19"/>
  <c r="BW52" i="19"/>
  <c r="BW63" i="19"/>
  <c r="BW60" i="19"/>
  <c r="BW70" i="19"/>
  <c r="BX28" i="19"/>
  <c r="BW56" i="19"/>
  <c r="AU52" i="30"/>
  <c r="BZ28" i="24"/>
  <c r="AU66" i="30"/>
  <c r="AX21" i="25"/>
  <c r="AV21" i="34" s="1"/>
  <c r="AU54" i="30"/>
  <c r="BX60" i="17"/>
  <c r="AW60" i="19"/>
  <c r="AX71" i="25"/>
  <c r="AX37" i="25"/>
  <c r="AV37" i="34" s="1"/>
  <c r="BX58" i="17"/>
  <c r="AW58" i="19"/>
  <c r="BY26" i="17"/>
  <c r="AW26" i="19"/>
  <c r="BV74" i="19"/>
  <c r="AT64" i="31"/>
  <c r="AT32" i="31"/>
  <c r="AT33" i="31"/>
  <c r="AT31" i="31"/>
  <c r="AT22" i="31"/>
  <c r="AT4" i="31"/>
  <c r="AT6" i="31"/>
  <c r="AT16" i="31"/>
  <c r="AT67" i="31"/>
  <c r="AT9" i="31"/>
  <c r="AT71" i="31"/>
  <c r="AU29" i="30"/>
  <c r="BW72" i="19"/>
  <c r="BX49" i="17"/>
  <c r="AW49" i="19"/>
  <c r="BW42" i="19"/>
  <c r="BW46" i="19"/>
  <c r="BY47" i="24"/>
  <c r="BX24" i="19"/>
  <c r="AU30" i="30"/>
  <c r="BX67" i="25"/>
  <c r="AX67" i="25"/>
  <c r="BX54" i="17"/>
  <c r="AW54" i="19"/>
  <c r="AU59" i="30"/>
  <c r="BX23" i="19"/>
  <c r="BX14" i="19"/>
  <c r="BW67" i="19"/>
  <c r="AT73" i="31"/>
  <c r="BX11" i="19"/>
  <c r="AT25" i="31"/>
  <c r="AU19" i="30"/>
  <c r="AX7" i="25"/>
  <c r="AV7" i="34" s="1"/>
  <c r="BX65" i="17"/>
  <c r="AW65" i="19"/>
  <c r="AX52" i="25"/>
  <c r="AV52" i="34" s="1"/>
  <c r="BY16" i="25"/>
  <c r="BZ8" i="24"/>
  <c r="BZ17" i="24"/>
  <c r="BZ14" i="24"/>
  <c r="AX16" i="25"/>
  <c r="AV16" i="34" s="1"/>
  <c r="BY28" i="17"/>
  <c r="AW28" i="19"/>
  <c r="BX59" i="17"/>
  <c r="AW59" i="19"/>
  <c r="BX9" i="19"/>
  <c r="BX7" i="19"/>
  <c r="BX21" i="19"/>
  <c r="BX31" i="19"/>
  <c r="AT17" i="31"/>
  <c r="AU4" i="30"/>
  <c r="BY8" i="17"/>
  <c r="AW8" i="19"/>
  <c r="AV8" i="73" s="1"/>
  <c r="BX43" i="25"/>
  <c r="BX4" i="19"/>
  <c r="AV74" i="19"/>
  <c r="BX22" i="19"/>
  <c r="BW58" i="19"/>
  <c r="BZ26" i="24"/>
  <c r="BX62" i="17"/>
  <c r="AW62" i="19"/>
  <c r="BX72" i="17"/>
  <c r="AW72" i="19"/>
  <c r="AT72" i="31"/>
  <c r="BW73" i="19"/>
  <c r="AT74" i="31"/>
  <c r="BW54" i="19"/>
  <c r="AT23" i="31"/>
  <c r="AT49" i="31"/>
  <c r="BW49" i="19"/>
  <c r="AT51" i="31"/>
  <c r="BY32" i="17"/>
  <c r="AW32" i="19"/>
  <c r="AV32" i="73" s="1"/>
  <c r="BW47" i="19"/>
  <c r="BY59" i="24"/>
  <c r="BX6" i="19"/>
  <c r="BX40" i="17"/>
  <c r="AW40" i="19"/>
  <c r="AV40" i="73" s="1"/>
  <c r="BY6" i="17"/>
  <c r="AW6" i="19"/>
  <c r="AV6" i="73" s="1"/>
  <c r="AX42" i="25"/>
  <c r="BY42" i="25" s="1"/>
  <c r="BZ11" i="24"/>
  <c r="AX68" i="25"/>
  <c r="BY68" i="25" s="1"/>
  <c r="BX39" i="17"/>
  <c r="AW39" i="19"/>
  <c r="BX64" i="17"/>
  <c r="AW64" i="19"/>
  <c r="AV64" i="73" s="1"/>
  <c r="AT30" i="31"/>
  <c r="AT40" i="31"/>
  <c r="AU60" i="30"/>
  <c r="AU11" i="30"/>
  <c r="AT44" i="31"/>
  <c r="BX20" i="19"/>
  <c r="BX67" i="17"/>
  <c r="AW67" i="19"/>
  <c r="AV67" i="73" s="1"/>
  <c r="BY43" i="24"/>
  <c r="BY15" i="17"/>
  <c r="AW15" i="19"/>
  <c r="AV15" i="73" s="1"/>
  <c r="BX60" i="25"/>
  <c r="AU22" i="30"/>
  <c r="AX62" i="25"/>
  <c r="AV62" i="34" s="1"/>
  <c r="AX30" i="25"/>
  <c r="AW74" i="25"/>
  <c r="AX15" i="25"/>
  <c r="AV15" i="34" s="1"/>
  <c r="BX55" i="17"/>
  <c r="AW55" i="19"/>
  <c r="BX37" i="17"/>
  <c r="AW37" i="19"/>
  <c r="BW39" i="19"/>
  <c r="AU42" i="30"/>
  <c r="AT48" i="31"/>
  <c r="AU56" i="30"/>
  <c r="AT46" i="31"/>
  <c r="AT68" i="31"/>
  <c r="BX13" i="19"/>
  <c r="AT66" i="31"/>
  <c r="AT13" i="31"/>
  <c r="AX58" i="25"/>
  <c r="AV58" i="34" s="1"/>
  <c r="AU73" i="30"/>
  <c r="BX41" i="17"/>
  <c r="AW41" i="19"/>
  <c r="AV41" i="73" s="1"/>
  <c r="BY30" i="25"/>
  <c r="BY73" i="24"/>
  <c r="BY53" i="24"/>
  <c r="BY31" i="17"/>
  <c r="AW31" i="19"/>
  <c r="AV31" i="73" s="1"/>
  <c r="AW4" i="19"/>
  <c r="BX32" i="19"/>
  <c r="AT36" i="31"/>
  <c r="AT58" i="31"/>
  <c r="AT65" i="31"/>
  <c r="BW69" i="19"/>
  <c r="AT8" i="31"/>
  <c r="AU39" i="30"/>
  <c r="AT55" i="31"/>
  <c r="AX31" i="25"/>
  <c r="AV31" i="34" s="1"/>
  <c r="BW36" i="19"/>
  <c r="BX30" i="19"/>
  <c r="BY24" i="25"/>
  <c r="BX57" i="25"/>
  <c r="BY62" i="24"/>
  <c r="BY40" i="24"/>
  <c r="AX63" i="25"/>
  <c r="AX36" i="25"/>
  <c r="BX53" i="17"/>
  <c r="AW53" i="19"/>
  <c r="BY22" i="17"/>
  <c r="AW22" i="19"/>
  <c r="AT50" i="31"/>
  <c r="AT15" i="31"/>
  <c r="AT34" i="31"/>
  <c r="AT21" i="31"/>
  <c r="BX44" i="17"/>
  <c r="AW44" i="19"/>
  <c r="BZ12" i="24"/>
  <c r="BX12" i="19"/>
  <c r="AX69" i="25"/>
  <c r="AV69" i="34" s="1"/>
  <c r="BW53" i="19"/>
  <c r="BZ9" i="24"/>
  <c r="BX50" i="17"/>
  <c r="AW50" i="19"/>
  <c r="BX45" i="17"/>
  <c r="AW45" i="19"/>
  <c r="AT43" i="31"/>
  <c r="BX19" i="19"/>
  <c r="AT35" i="31"/>
  <c r="AU53" i="30"/>
  <c r="AU5" i="30"/>
  <c r="BY17" i="17"/>
  <c r="AW17" i="19"/>
  <c r="BX61" i="25"/>
  <c r="BZ25" i="24"/>
  <c r="AX44" i="25"/>
  <c r="AV44" i="34" s="1"/>
  <c r="BY30" i="17"/>
  <c r="AW30" i="19"/>
  <c r="BY21" i="17"/>
  <c r="AW21" i="19"/>
  <c r="AV21" i="73" s="1"/>
  <c r="AU41" i="30"/>
  <c r="BW66" i="19"/>
  <c r="BW71" i="19"/>
  <c r="AU20" i="30"/>
  <c r="BY27" i="17"/>
  <c r="AW27" i="19"/>
  <c r="BX44" i="25"/>
  <c r="BW74" i="17"/>
  <c r="AU12" i="30"/>
  <c r="AU33" i="30"/>
  <c r="AU62" i="30"/>
  <c r="AU55" i="30"/>
  <c r="AU24" i="30"/>
  <c r="AU51" i="30"/>
  <c r="AU23" i="30"/>
  <c r="AU49" i="30"/>
  <c r="AU46" i="30"/>
  <c r="AU28" i="30"/>
  <c r="AU72" i="30"/>
  <c r="AU14" i="30"/>
  <c r="AU18" i="30"/>
  <c r="AU36" i="30"/>
  <c r="AU69" i="30"/>
  <c r="BY18" i="17"/>
  <c r="AW18" i="19"/>
  <c r="AV18" i="73" s="1"/>
  <c r="BY23" i="17"/>
  <c r="AW23" i="19"/>
  <c r="AV23" i="73" s="1"/>
  <c r="AX55" i="25"/>
  <c r="AV55" i="34" s="1"/>
  <c r="AX51" i="25"/>
  <c r="AV51" i="34" s="1"/>
  <c r="BX43" i="17"/>
  <c r="AW43" i="19"/>
  <c r="BY24" i="17"/>
  <c r="AW24" i="19"/>
  <c r="AV24" i="73" s="1"/>
  <c r="AU16" i="30"/>
  <c r="AU57" i="30"/>
  <c r="AT12" i="31"/>
  <c r="AT11" i="31"/>
  <c r="BW38" i="19"/>
  <c r="BX26" i="19"/>
  <c r="AT29" i="31"/>
  <c r="BW45" i="19"/>
  <c r="AU40" i="30"/>
  <c r="AU71" i="30"/>
  <c r="BX66" i="17"/>
  <c r="AW66" i="19"/>
  <c r="BW40" i="19"/>
  <c r="BY11" i="17"/>
  <c r="AW11" i="19"/>
  <c r="BY13" i="17"/>
  <c r="AW13" i="19"/>
  <c r="AX48" i="25"/>
  <c r="BY20" i="17"/>
  <c r="AW20" i="19"/>
  <c r="AV20" i="73" s="1"/>
  <c r="BX51" i="17"/>
  <c r="AW51" i="19"/>
  <c r="AV51" i="73" s="1"/>
  <c r="AT70" i="31"/>
  <c r="AT41" i="31"/>
  <c r="AT37" i="31"/>
  <c r="AT19" i="31"/>
  <c r="BX25" i="19"/>
  <c r="BW51" i="19"/>
  <c r="AU65" i="30"/>
  <c r="AT42" i="31"/>
  <c r="BX10" i="19"/>
  <c r="AX13" i="25"/>
  <c r="AV13" i="34" s="1"/>
  <c r="BX70" i="17"/>
  <c r="AW70" i="19"/>
  <c r="AV70" i="73" s="1"/>
  <c r="BX68" i="25"/>
  <c r="BY46" i="24"/>
  <c r="AX34" i="25"/>
  <c r="BY65" i="24"/>
  <c r="AX39" i="25"/>
  <c r="BX68" i="17"/>
  <c r="AW68" i="19"/>
  <c r="AV68" i="73" s="1"/>
  <c r="BY12" i="17"/>
  <c r="AW12" i="19"/>
  <c r="AV12" i="73" s="1"/>
  <c r="AU63" i="30"/>
  <c r="AT63" i="31"/>
  <c r="AU67" i="30"/>
  <c r="AT56" i="31"/>
  <c r="AU68" i="30"/>
  <c r="BW50" i="19"/>
  <c r="AU64" i="30"/>
  <c r="AU48" i="30"/>
  <c r="BY52" i="24"/>
  <c r="BX72" i="25"/>
  <c r="BY69" i="24"/>
  <c r="BZ13" i="24"/>
  <c r="AX59" i="25"/>
  <c r="AV59" i="34" s="1"/>
  <c r="BZ31" i="24"/>
  <c r="AX12" i="25"/>
  <c r="AV12" i="34" s="1"/>
  <c r="AX29" i="25"/>
  <c r="AV29" i="34" s="1"/>
  <c r="BY57" i="24"/>
  <c r="BX66" i="25"/>
  <c r="BY71" i="24"/>
  <c r="AX47" i="25"/>
  <c r="AX43" i="25"/>
  <c r="AV43" i="34" s="1"/>
  <c r="BY45" i="24"/>
  <c r="BY13" i="25"/>
  <c r="BY44" i="24"/>
  <c r="BX73" i="25"/>
  <c r="AX66" i="25"/>
  <c r="AV66" i="34" s="1"/>
  <c r="BY7" i="25"/>
  <c r="BX41" i="25"/>
  <c r="BY15" i="25"/>
  <c r="AX32" i="25"/>
  <c r="BY36" i="24"/>
  <c r="BX54" i="25"/>
  <c r="AX20" i="25"/>
  <c r="AV20" i="34" s="1"/>
  <c r="BZ22" i="24"/>
  <c r="BY37" i="24"/>
  <c r="BZ23" i="24"/>
  <c r="BZ16" i="24"/>
  <c r="BX33" i="25"/>
  <c r="AX24" i="25"/>
  <c r="BY49" i="24"/>
  <c r="BY56" i="24"/>
  <c r="AX50" i="25"/>
  <c r="AX17" i="25"/>
  <c r="BY67" i="24"/>
  <c r="BY58" i="24"/>
  <c r="BX71" i="25"/>
  <c r="BY38" i="24"/>
  <c r="BY35" i="24"/>
  <c r="AX33" i="25"/>
  <c r="BY51" i="24"/>
  <c r="BY12" i="25"/>
  <c r="AW74" i="17"/>
  <c r="AV36" i="30" s="1"/>
  <c r="BY4" i="17"/>
  <c r="AX53" i="25"/>
  <c r="AV53" i="34" s="1"/>
  <c r="BZ21" i="24"/>
  <c r="BY34" i="24"/>
  <c r="AX25" i="25"/>
  <c r="AX27" i="25"/>
  <c r="BY39" i="24"/>
  <c r="BY41" i="24"/>
  <c r="AX30" i="17"/>
  <c r="AX22" i="17"/>
  <c r="AX38" i="17"/>
  <c r="AX21" i="17"/>
  <c r="AX17" i="17"/>
  <c r="AX68" i="17"/>
  <c r="AX60" i="17"/>
  <c r="AX6" i="17"/>
  <c r="AX25" i="17"/>
  <c r="AX32" i="17"/>
  <c r="AX9" i="17"/>
  <c r="AX29" i="17"/>
  <c r="AX33" i="17"/>
  <c r="AX69" i="17"/>
  <c r="AX31" i="17"/>
  <c r="AX62" i="17"/>
  <c r="AX54" i="17"/>
  <c r="AX51" i="17"/>
  <c r="AX37" i="17"/>
  <c r="AX28" i="17"/>
  <c r="AX52" i="17"/>
  <c r="AX35" i="17"/>
  <c r="AX67" i="17"/>
  <c r="AY3" i="17"/>
  <c r="AX55" i="17"/>
  <c r="AX27" i="17"/>
  <c r="AX10" i="17"/>
  <c r="AX66" i="17"/>
  <c r="AX4" i="17"/>
  <c r="AX36" i="17"/>
  <c r="AX64" i="17"/>
  <c r="AX43" i="17"/>
  <c r="AX49" i="17"/>
  <c r="AX63" i="17"/>
  <c r="AX13" i="17"/>
  <c r="AX5" i="17"/>
  <c r="AX20" i="17"/>
  <c r="AX11" i="17"/>
  <c r="AX47" i="17"/>
  <c r="AX59" i="17"/>
  <c r="AX16" i="17"/>
  <c r="AX34" i="17"/>
  <c r="AX46" i="17"/>
  <c r="AX45" i="17"/>
  <c r="AX53" i="17"/>
  <c r="AX71" i="17"/>
  <c r="AX18" i="17"/>
  <c r="AX41" i="17"/>
  <c r="AX72" i="17"/>
  <c r="AX70" i="17"/>
  <c r="AX48" i="17"/>
  <c r="AX8" i="17"/>
  <c r="AX12" i="17"/>
  <c r="AX26" i="17"/>
  <c r="AX50" i="17"/>
  <c r="AX73" i="17"/>
  <c r="AX65" i="17"/>
  <c r="AX61" i="17"/>
  <c r="AX39" i="17"/>
  <c r="AX58" i="17"/>
  <c r="AX40" i="17"/>
  <c r="AX56" i="17"/>
  <c r="AX44" i="17"/>
  <c r="AX15" i="17"/>
  <c r="AX57" i="17"/>
  <c r="AX19" i="17"/>
  <c r="AX7" i="17"/>
  <c r="AX14" i="17"/>
  <c r="AX24" i="17"/>
  <c r="AX42" i="17"/>
  <c r="AX23" i="17"/>
  <c r="AY73" i="24"/>
  <c r="AW73" i="51" s="1"/>
  <c r="CA73" i="23"/>
  <c r="AY67" i="24"/>
  <c r="AW67" i="51" s="1"/>
  <c r="CA67" i="23"/>
  <c r="AY46" i="24"/>
  <c r="AW46" i="51" s="1"/>
  <c r="CA46" i="23"/>
  <c r="AY10" i="24"/>
  <c r="CA10" i="23"/>
  <c r="AY20" i="24"/>
  <c r="AW20" i="51" s="1"/>
  <c r="CA20" i="23"/>
  <c r="AY68" i="24"/>
  <c r="CA68" i="23"/>
  <c r="AY30" i="24"/>
  <c r="AW30" i="51" s="1"/>
  <c r="CA30" i="23"/>
  <c r="AY38" i="24"/>
  <c r="AW38" i="51" s="1"/>
  <c r="CA38" i="23"/>
  <c r="AY37" i="24"/>
  <c r="CA37" i="23"/>
  <c r="BX48" i="25"/>
  <c r="AX11" i="25"/>
  <c r="AV11" i="34" s="1"/>
  <c r="AX65" i="25"/>
  <c r="AX74" i="24"/>
  <c r="BZ74" i="23"/>
  <c r="AY56" i="24"/>
  <c r="AW56" i="51" s="1"/>
  <c r="CA56" i="23"/>
  <c r="BY48" i="24"/>
  <c r="AY31" i="24"/>
  <c r="CA31" i="23"/>
  <c r="BY63" i="24"/>
  <c r="AY15" i="24"/>
  <c r="CA15" i="23"/>
  <c r="AY55" i="24"/>
  <c r="AW55" i="51" s="1"/>
  <c r="CA55" i="23"/>
  <c r="BZ15" i="24"/>
  <c r="AY63" i="24"/>
  <c r="AW63" i="51" s="1"/>
  <c r="CA63" i="23"/>
  <c r="AY33" i="24"/>
  <c r="CA33" i="23"/>
  <c r="AY25" i="24"/>
  <c r="CA25" i="23"/>
  <c r="AY59" i="24"/>
  <c r="CA59" i="23"/>
  <c r="AY66" i="24"/>
  <c r="AW66" i="51" s="1"/>
  <c r="CA66" i="23"/>
  <c r="BX55" i="25"/>
  <c r="AY39" i="24"/>
  <c r="AW39" i="51" s="1"/>
  <c r="CA39" i="23"/>
  <c r="AY52" i="24"/>
  <c r="CA52" i="23"/>
  <c r="AY24" i="24"/>
  <c r="AW24" i="51" s="1"/>
  <c r="CA24" i="23"/>
  <c r="AY21" i="24"/>
  <c r="AW21" i="51" s="1"/>
  <c r="CA21" i="23"/>
  <c r="BY68" i="24"/>
  <c r="AY28" i="24"/>
  <c r="AW28" i="51" s="1"/>
  <c r="CA28" i="23"/>
  <c r="AY62" i="24"/>
  <c r="AW62" i="51" s="1"/>
  <c r="CA62" i="23"/>
  <c r="AY60" i="24"/>
  <c r="AW60" i="51" s="1"/>
  <c r="CA60" i="23"/>
  <c r="AY14" i="24"/>
  <c r="AW14" i="51" s="1"/>
  <c r="CA14" i="23"/>
  <c r="AY34" i="24"/>
  <c r="AW34" i="51" s="1"/>
  <c r="CA34" i="23"/>
  <c r="BX74" i="24"/>
  <c r="AX26" i="25"/>
  <c r="AY27" i="24"/>
  <c r="AW27" i="51" s="1"/>
  <c r="CA27" i="23"/>
  <c r="AY61" i="24"/>
  <c r="AW61" i="51" s="1"/>
  <c r="CA61" i="23"/>
  <c r="AY45" i="24"/>
  <c r="CA45" i="23"/>
  <c r="BY42" i="24"/>
  <c r="AY5" i="24"/>
  <c r="AW5" i="51" s="1"/>
  <c r="CA5" i="23"/>
  <c r="AX9" i="25"/>
  <c r="AY41" i="24"/>
  <c r="AY41" i="25" s="1"/>
  <c r="CA41" i="23"/>
  <c r="AY57" i="24"/>
  <c r="AW57" i="51" s="1"/>
  <c r="CA57" i="23"/>
  <c r="AY51" i="24"/>
  <c r="AW51" i="51" s="1"/>
  <c r="CA51" i="23"/>
  <c r="BY72" i="24"/>
  <c r="AY13" i="24"/>
  <c r="CA13" i="23"/>
  <c r="AY71" i="24"/>
  <c r="CA71" i="23"/>
  <c r="AY17" i="24"/>
  <c r="AW17" i="51" s="1"/>
  <c r="CA17" i="23"/>
  <c r="AY22" i="24"/>
  <c r="AW22" i="51" s="1"/>
  <c r="CA22" i="23"/>
  <c r="AY9" i="24"/>
  <c r="AW9" i="51" s="1"/>
  <c r="CA9" i="23"/>
  <c r="AY49" i="24"/>
  <c r="AW49" i="51" s="1"/>
  <c r="CA49" i="23"/>
  <c r="AY44" i="24"/>
  <c r="CA44" i="23"/>
  <c r="AY40" i="24"/>
  <c r="CA40" i="23"/>
  <c r="BZ7" i="24"/>
  <c r="BY27" i="25"/>
  <c r="AY6" i="24"/>
  <c r="AW6" i="51" s="1"/>
  <c r="CA6" i="23"/>
  <c r="AY16" i="24"/>
  <c r="AW16" i="51" s="1"/>
  <c r="CA16" i="23"/>
  <c r="AX46" i="25"/>
  <c r="AV46" i="34" s="1"/>
  <c r="AY7" i="24"/>
  <c r="CA7" i="23"/>
  <c r="AY64" i="24"/>
  <c r="AW64" i="51" s="1"/>
  <c r="CA64" i="23"/>
  <c r="AY26" i="24"/>
  <c r="CA26" i="23"/>
  <c r="AY47" i="24"/>
  <c r="AW47" i="51" s="1"/>
  <c r="CA47" i="23"/>
  <c r="AY12" i="24"/>
  <c r="CA12" i="24" s="1"/>
  <c r="CA12" i="23"/>
  <c r="AY70" i="24"/>
  <c r="CA70" i="23"/>
  <c r="AY18" i="24"/>
  <c r="AW18" i="51" s="1"/>
  <c r="CA18" i="23"/>
  <c r="AY58" i="24"/>
  <c r="CA58" i="23"/>
  <c r="AY54" i="24"/>
  <c r="AW54" i="51" s="1"/>
  <c r="CA54" i="23"/>
  <c r="AY48" i="24"/>
  <c r="AW48" i="51" s="1"/>
  <c r="CA48" i="23"/>
  <c r="BZ18" i="24"/>
  <c r="AY23" i="24"/>
  <c r="AW23" i="51" s="1"/>
  <c r="CA23" i="23"/>
  <c r="AY29" i="24"/>
  <c r="AW29" i="51" s="1"/>
  <c r="CA29" i="23"/>
  <c r="AY8" i="24"/>
  <c r="AW8" i="51" s="1"/>
  <c r="CA8" i="23"/>
  <c r="AY32" i="24"/>
  <c r="AW32" i="51" s="1"/>
  <c r="CA32" i="23"/>
  <c r="AY50" i="24"/>
  <c r="AW50" i="51" s="1"/>
  <c r="CA50" i="23"/>
  <c r="AY53" i="24"/>
  <c r="CA53" i="23"/>
  <c r="AY35" i="24"/>
  <c r="BZ35" i="24" s="1"/>
  <c r="CA35" i="23"/>
  <c r="AY43" i="24"/>
  <c r="AY43" i="25" s="1"/>
  <c r="CA43" i="23"/>
  <c r="AX73" i="25"/>
  <c r="AV73" i="34" s="1"/>
  <c r="AX40" i="25"/>
  <c r="AY19" i="24"/>
  <c r="AW19" i="51" s="1"/>
  <c r="CA19" i="23"/>
  <c r="AY72" i="24"/>
  <c r="CA72" i="23"/>
  <c r="AY69" i="24"/>
  <c r="CA69" i="23"/>
  <c r="BY55" i="24"/>
  <c r="AY36" i="24"/>
  <c r="AW36" i="51" s="1"/>
  <c r="CA36" i="23"/>
  <c r="AY42" i="24"/>
  <c r="CA42" i="23"/>
  <c r="BZ19" i="24"/>
  <c r="AY65" i="24"/>
  <c r="AW65" i="51" s="1"/>
  <c r="CA65" i="23"/>
  <c r="AY11" i="24"/>
  <c r="AW11" i="51" s="1"/>
  <c r="CA11" i="23"/>
  <c r="AX4" i="25"/>
  <c r="AV4" i="34" s="1"/>
  <c r="BZ4" i="24"/>
  <c r="BY61" i="25"/>
  <c r="BA3" i="23"/>
  <c r="CB3" i="23" s="1"/>
  <c r="AZ21" i="23"/>
  <c r="AU110" i="46" s="1"/>
  <c r="AU114" i="46" s="1"/>
  <c r="AZ43" i="23"/>
  <c r="AZ31" i="23"/>
  <c r="AU65" i="49" s="1"/>
  <c r="AU68" i="49" s="1"/>
  <c r="AZ47" i="23"/>
  <c r="AZ67" i="23"/>
  <c r="AZ48" i="23"/>
  <c r="AZ64" i="23"/>
  <c r="AZ7" i="23"/>
  <c r="AU40" i="56" s="1"/>
  <c r="AU45" i="56" s="1"/>
  <c r="AZ23" i="23"/>
  <c r="AZ22" i="23"/>
  <c r="AZ40" i="23"/>
  <c r="Y38" i="66" s="1"/>
  <c r="Y42" i="66" s="1"/>
  <c r="AZ37" i="23"/>
  <c r="AZ50" i="23"/>
  <c r="AZ68" i="23"/>
  <c r="AZ15" i="23"/>
  <c r="AU109" i="46" s="1"/>
  <c r="AU113" i="46" s="1"/>
  <c r="AZ19" i="23"/>
  <c r="AZ32" i="23"/>
  <c r="AU80" i="49" s="1"/>
  <c r="AU85" i="49" s="1"/>
  <c r="AZ10" i="23"/>
  <c r="AU124" i="46" s="1"/>
  <c r="AU128" i="46" s="1"/>
  <c r="AZ5" i="23"/>
  <c r="AU38" i="56" s="1"/>
  <c r="AU43" i="56" s="1"/>
  <c r="AZ9" i="23"/>
  <c r="AZ53" i="23"/>
  <c r="AU36" i="55" s="1"/>
  <c r="AU40" i="55" s="1"/>
  <c r="AZ27" i="23"/>
  <c r="AZ60" i="23"/>
  <c r="AZ26" i="23"/>
  <c r="AZ42" i="23"/>
  <c r="AZ33" i="23"/>
  <c r="AZ49" i="23"/>
  <c r="AZ45" i="23"/>
  <c r="AZ25" i="23"/>
  <c r="AZ69" i="23"/>
  <c r="AZ34" i="23"/>
  <c r="AU81" i="49" s="1"/>
  <c r="AU86" i="49" s="1"/>
  <c r="AZ58" i="23"/>
  <c r="AZ39" i="23"/>
  <c r="Y37" i="66" s="1"/>
  <c r="Y41" i="66" s="1"/>
  <c r="AZ17" i="23"/>
  <c r="AZ41" i="23"/>
  <c r="AZ6" i="23"/>
  <c r="AU39" i="56" s="1"/>
  <c r="AU44" i="56" s="1"/>
  <c r="AZ13" i="23"/>
  <c r="AZ16" i="23"/>
  <c r="AZ65" i="23"/>
  <c r="AZ52" i="23"/>
  <c r="AZ36" i="23"/>
  <c r="AU82" i="49" s="1"/>
  <c r="AU87" i="49" s="1"/>
  <c r="AZ57" i="23"/>
  <c r="AZ12" i="23"/>
  <c r="AU95" i="46" s="1"/>
  <c r="AU98" i="46" s="1"/>
  <c r="AZ20" i="23"/>
  <c r="AZ30" i="23"/>
  <c r="AZ46" i="23"/>
  <c r="AZ4" i="23"/>
  <c r="AZ73" i="23"/>
  <c r="AZ28" i="23"/>
  <c r="AZ35" i="23"/>
  <c r="AZ51" i="23"/>
  <c r="AZ38" i="23"/>
  <c r="Y36" i="66" s="1"/>
  <c r="Y40" i="66" s="1"/>
  <c r="AZ24" i="23"/>
  <c r="AZ44" i="23"/>
  <c r="AZ66" i="23"/>
  <c r="AZ56" i="23"/>
  <c r="AZ54" i="23"/>
  <c r="AU37" i="55" s="1"/>
  <c r="AU41" i="55" s="1"/>
  <c r="AZ70" i="23"/>
  <c r="AZ59" i="23"/>
  <c r="AZ63" i="23"/>
  <c r="AZ18" i="23"/>
  <c r="AZ55" i="23"/>
  <c r="AU38" i="55" s="1"/>
  <c r="AU42" i="55" s="1"/>
  <c r="AZ71" i="23"/>
  <c r="AZ8" i="23"/>
  <c r="AZ14" i="23"/>
  <c r="AZ61" i="23"/>
  <c r="AZ62" i="23"/>
  <c r="AZ11" i="23"/>
  <c r="AU125" i="46" s="1"/>
  <c r="AU129" i="46" s="1"/>
  <c r="AZ72" i="23"/>
  <c r="AZ29" i="23"/>
  <c r="AY4" i="24"/>
  <c r="AW4" i="51" s="1"/>
  <c r="AY74" i="23"/>
  <c r="BZ8" i="25"/>
  <c r="BY4" i="25"/>
  <c r="BZ5" i="25"/>
  <c r="AZ3" i="24"/>
  <c r="CA3" i="24" s="1"/>
  <c r="AT76" i="34" l="1"/>
  <c r="AD10" i="58"/>
  <c r="BG10" i="58" s="1"/>
  <c r="BX37" i="19"/>
  <c r="AS32" i="56"/>
  <c r="AS33" i="56"/>
  <c r="AV37" i="73"/>
  <c r="BL8" i="58"/>
  <c r="AS32" i="55"/>
  <c r="AS62" i="49"/>
  <c r="AS34" i="55"/>
  <c r="AV53" i="73"/>
  <c r="AC9" i="58"/>
  <c r="BF9" i="58" s="1"/>
  <c r="BM8" i="58"/>
  <c r="AK8" i="58"/>
  <c r="AS121" i="46"/>
  <c r="W33" i="66"/>
  <c r="AV59" i="73"/>
  <c r="AS33" i="55"/>
  <c r="AV73" i="73"/>
  <c r="AV22" i="73"/>
  <c r="AV13" i="73"/>
  <c r="AV56" i="73"/>
  <c r="AD6" i="58"/>
  <c r="BG6" i="58" s="1"/>
  <c r="AV52" i="73"/>
  <c r="AV33" i="73"/>
  <c r="AS76" i="49"/>
  <c r="AS34" i="56"/>
  <c r="AV66" i="73"/>
  <c r="AD13" i="58"/>
  <c r="BG13" i="58" s="1"/>
  <c r="AV62" i="73"/>
  <c r="AV26" i="73"/>
  <c r="AD15" i="58"/>
  <c r="BG15" i="58" s="1"/>
  <c r="AV28" i="73"/>
  <c r="AV4" i="73"/>
  <c r="AS105" i="46"/>
  <c r="W34" i="66"/>
  <c r="AV55" i="73"/>
  <c r="AV45" i="73"/>
  <c r="AV61" i="73"/>
  <c r="AV29" i="73"/>
  <c r="AS106" i="46"/>
  <c r="AV11" i="73"/>
  <c r="AV5" i="73"/>
  <c r="AS35" i="56"/>
  <c r="AV54" i="73"/>
  <c r="AV50" i="73"/>
  <c r="AD14" i="58"/>
  <c r="AV42" i="73"/>
  <c r="AV48" i="73"/>
  <c r="AC12" i="58"/>
  <c r="BF12" i="58" s="1"/>
  <c r="AV34" i="73"/>
  <c r="AV47" i="73"/>
  <c r="AS120" i="46"/>
  <c r="AV46" i="73"/>
  <c r="AV9" i="73"/>
  <c r="AC3" i="58"/>
  <c r="AV63" i="73"/>
  <c r="AC5" i="58"/>
  <c r="BF5" i="58" s="1"/>
  <c r="AV69" i="73"/>
  <c r="AS92" i="46"/>
  <c r="AS75" i="49"/>
  <c r="AV27" i="73"/>
  <c r="AV44" i="73"/>
  <c r="AV72" i="73"/>
  <c r="AV7" i="73"/>
  <c r="W32" i="66"/>
  <c r="AV58" i="73"/>
  <c r="AD17" i="58"/>
  <c r="AV43" i="73"/>
  <c r="AC16" i="58"/>
  <c r="BF16" i="58" s="1"/>
  <c r="AS77" i="49"/>
  <c r="AC7" i="58"/>
  <c r="BF7" i="58" s="1"/>
  <c r="AD11" i="58"/>
  <c r="BG11" i="58" s="1"/>
  <c r="AC18" i="58"/>
  <c r="BF18" i="58" s="1"/>
  <c r="AV16" i="73"/>
  <c r="AV30" i="73"/>
  <c r="AV60" i="73"/>
  <c r="AV65" i="73"/>
  <c r="BF10" i="58"/>
  <c r="AD4" i="58"/>
  <c r="BG4" i="58" s="1"/>
  <c r="AV17" i="73"/>
  <c r="AV39" i="73"/>
  <c r="AV49" i="73"/>
  <c r="AV35" i="73"/>
  <c r="BY54" i="25"/>
  <c r="CA30" i="24"/>
  <c r="AY30" i="25"/>
  <c r="CA30" i="25" s="1"/>
  <c r="AT38" i="43"/>
  <c r="AY3" i="19"/>
  <c r="BZ3" i="17"/>
  <c r="BZ3" i="19" s="1"/>
  <c r="AY65" i="25"/>
  <c r="AW65" i="34" s="1"/>
  <c r="L38" i="50"/>
  <c r="P74" i="51"/>
  <c r="BA3" i="25"/>
  <c r="L37" i="35"/>
  <c r="P74" i="34"/>
  <c r="K45" i="35"/>
  <c r="K39" i="35"/>
  <c r="K40" i="35" s="1"/>
  <c r="K41" i="35" s="1"/>
  <c r="AV51" i="30"/>
  <c r="AV25" i="30"/>
  <c r="AU123" i="46"/>
  <c r="AU127" i="46" s="1"/>
  <c r="AU96" i="46"/>
  <c r="AU99" i="46" s="1"/>
  <c r="AU108" i="46"/>
  <c r="AU112" i="46" s="1"/>
  <c r="CB4" i="23"/>
  <c r="AU37" i="56"/>
  <c r="AU42" i="56" s="1"/>
  <c r="AU119" i="49"/>
  <c r="AU127" i="49" s="1"/>
  <c r="AU66" i="49"/>
  <c r="AU69" i="49" s="1"/>
  <c r="AU70" i="49" s="1"/>
  <c r="AU79" i="49"/>
  <c r="AU84" i="49" s="1"/>
  <c r="AT120" i="49"/>
  <c r="AT128" i="49" s="1"/>
  <c r="AT121" i="49"/>
  <c r="AT129" i="49" s="1"/>
  <c r="BZ17" i="25"/>
  <c r="BY35" i="25"/>
  <c r="AV33" i="34"/>
  <c r="AS104" i="46"/>
  <c r="AS119" i="46"/>
  <c r="AS93" i="46"/>
  <c r="BY67" i="25"/>
  <c r="AU23" i="31"/>
  <c r="AQ39" i="43"/>
  <c r="AR38" i="35"/>
  <c r="AV14" i="34"/>
  <c r="AV6" i="34"/>
  <c r="BY36" i="25"/>
  <c r="AV26" i="34"/>
  <c r="AV9" i="34"/>
  <c r="BY72" i="25"/>
  <c r="AS74" i="49"/>
  <c r="AS63" i="49"/>
  <c r="AS117" i="49"/>
  <c r="AS125" i="49" s="1"/>
  <c r="BY64" i="25"/>
  <c r="AV36" i="34"/>
  <c r="AV65" i="34"/>
  <c r="AV48" i="34"/>
  <c r="BY52" i="25"/>
  <c r="AV67" i="34"/>
  <c r="AV30" i="34"/>
  <c r="BY45" i="25"/>
  <c r="BY56" i="25"/>
  <c r="AV42" i="34"/>
  <c r="AV40" i="34"/>
  <c r="AV63" i="34"/>
  <c r="AV32" i="34"/>
  <c r="AV50" i="34"/>
  <c r="AW41" i="34"/>
  <c r="AV22" i="34"/>
  <c r="AV34" i="34"/>
  <c r="BY38" i="25"/>
  <c r="AV17" i="34"/>
  <c r="BZ29" i="25"/>
  <c r="AV68" i="34"/>
  <c r="AV64" i="34"/>
  <c r="AV71" i="34"/>
  <c r="AV24" i="34"/>
  <c r="BZ20" i="25"/>
  <c r="BY39" i="25"/>
  <c r="BZ31" i="25"/>
  <c r="AV25" i="34"/>
  <c r="BZ7" i="25"/>
  <c r="BY37" i="25"/>
  <c r="BY59" i="25"/>
  <c r="BY57" i="25"/>
  <c r="AV47" i="34"/>
  <c r="BZ19" i="25"/>
  <c r="AV27" i="34"/>
  <c r="AV39" i="34"/>
  <c r="AW43" i="34"/>
  <c r="BY48" i="25"/>
  <c r="BY43" i="25"/>
  <c r="BZ28" i="25"/>
  <c r="BY55" i="25"/>
  <c r="BY58" i="25"/>
  <c r="BY70" i="25"/>
  <c r="BY60" i="25"/>
  <c r="AW12" i="51"/>
  <c r="BZ6" i="25"/>
  <c r="BY71" i="25"/>
  <c r="BZ43" i="24"/>
  <c r="BY49" i="25"/>
  <c r="BZ41" i="24"/>
  <c r="AV57" i="30"/>
  <c r="AV29" i="30"/>
  <c r="AV44" i="30"/>
  <c r="AV23" i="30"/>
  <c r="AV67" i="30"/>
  <c r="AV15" i="30"/>
  <c r="AV17" i="30"/>
  <c r="AW70" i="51"/>
  <c r="AW71" i="51"/>
  <c r="AW43" i="51"/>
  <c r="AU40" i="31"/>
  <c r="AV54" i="30"/>
  <c r="AW13" i="51"/>
  <c r="AV4" i="30"/>
  <c r="AW41" i="51"/>
  <c r="AW53" i="51"/>
  <c r="AW31" i="51"/>
  <c r="AV69" i="30"/>
  <c r="AV73" i="30"/>
  <c r="AW45" i="51"/>
  <c r="BZ10" i="25"/>
  <c r="AW37" i="51"/>
  <c r="AW69" i="51"/>
  <c r="AW10" i="51"/>
  <c r="AW68" i="51"/>
  <c r="AW52" i="51"/>
  <c r="BZ12" i="25"/>
  <c r="AW33" i="51"/>
  <c r="AW35" i="51"/>
  <c r="AW72" i="51"/>
  <c r="AW58" i="51"/>
  <c r="AW59" i="51"/>
  <c r="AV24" i="30"/>
  <c r="AW7" i="51"/>
  <c r="AW44" i="51"/>
  <c r="AV28" i="30"/>
  <c r="AV70" i="30"/>
  <c r="AW25" i="51"/>
  <c r="BY41" i="25"/>
  <c r="AW26" i="51"/>
  <c r="BY63" i="25"/>
  <c r="BY62" i="25"/>
  <c r="AW15" i="51"/>
  <c r="AV26" i="30"/>
  <c r="AW40" i="51"/>
  <c r="AW42" i="51"/>
  <c r="AV34" i="30"/>
  <c r="AV64" i="30"/>
  <c r="AV10" i="30"/>
  <c r="AV52" i="30"/>
  <c r="AV56" i="30"/>
  <c r="AV48" i="30"/>
  <c r="AV74" i="30"/>
  <c r="BZ44" i="24"/>
  <c r="AY44" i="25"/>
  <c r="AW44" i="34" s="1"/>
  <c r="AV6" i="30"/>
  <c r="AV47" i="30"/>
  <c r="BZ24" i="25"/>
  <c r="BY34" i="25"/>
  <c r="AY18" i="25"/>
  <c r="AW18" i="34" s="1"/>
  <c r="BY47" i="25"/>
  <c r="AV46" i="30"/>
  <c r="AV33" i="30"/>
  <c r="AY36" i="25"/>
  <c r="AY56" i="25"/>
  <c r="BY49" i="17"/>
  <c r="AX49" i="19"/>
  <c r="BZ30" i="17"/>
  <c r="AX30" i="19"/>
  <c r="BY11" i="19"/>
  <c r="AU34" i="31"/>
  <c r="BX71" i="19"/>
  <c r="BZ21" i="25"/>
  <c r="AY70" i="25"/>
  <c r="BZ15" i="17"/>
  <c r="AX15" i="19"/>
  <c r="AW15" i="73" s="1"/>
  <c r="BY43" i="17"/>
  <c r="AX43" i="19"/>
  <c r="BX44" i="19"/>
  <c r="BY32" i="19"/>
  <c r="AU56" i="31"/>
  <c r="BY10" i="19"/>
  <c r="BY25" i="19"/>
  <c r="BZ54" i="24"/>
  <c r="BY24" i="19"/>
  <c r="BX57" i="19"/>
  <c r="AY62" i="25"/>
  <c r="AW62" i="34" s="1"/>
  <c r="BW74" i="19"/>
  <c r="AU8" i="31"/>
  <c r="AU53" i="31"/>
  <c r="AU25" i="31"/>
  <c r="AU38" i="31"/>
  <c r="AU28" i="31"/>
  <c r="AU14" i="31"/>
  <c r="AU67" i="31"/>
  <c r="AU9" i="31"/>
  <c r="AU57" i="31"/>
  <c r="AU61" i="31"/>
  <c r="AU49" i="31"/>
  <c r="AU59" i="31"/>
  <c r="AU63" i="31"/>
  <c r="AU24" i="31"/>
  <c r="AU70" i="31"/>
  <c r="AU69" i="31"/>
  <c r="AU60" i="31"/>
  <c r="AU58" i="31"/>
  <c r="AU16" i="31"/>
  <c r="AU41" i="31"/>
  <c r="AU62" i="31"/>
  <c r="AU43" i="31"/>
  <c r="AU21" i="31"/>
  <c r="BZ58" i="24"/>
  <c r="BX61" i="19"/>
  <c r="AY26" i="25"/>
  <c r="AW26" i="34" s="1"/>
  <c r="BZ57" i="24"/>
  <c r="BZ38" i="24"/>
  <c r="BY61" i="17"/>
  <c r="AX61" i="19"/>
  <c r="BZ27" i="17"/>
  <c r="AX27" i="19"/>
  <c r="AV38" i="30"/>
  <c r="BY27" i="19"/>
  <c r="AU74" i="31"/>
  <c r="AV72" i="30"/>
  <c r="AV12" i="30"/>
  <c r="AV68" i="30"/>
  <c r="BZ5" i="17"/>
  <c r="AX5" i="19"/>
  <c r="AW5" i="73" s="1"/>
  <c r="BX56" i="19"/>
  <c r="BY44" i="17"/>
  <c r="AX44" i="19"/>
  <c r="AW44" i="73" s="1"/>
  <c r="BY69" i="25"/>
  <c r="AY39" i="25"/>
  <c r="AW39" i="34" s="1"/>
  <c r="BY65" i="17"/>
  <c r="AX65" i="19"/>
  <c r="BY55" i="17"/>
  <c r="AX55" i="19"/>
  <c r="BY12" i="19"/>
  <c r="AU65" i="31"/>
  <c r="AV49" i="30"/>
  <c r="AU54" i="31"/>
  <c r="BZ21" i="17"/>
  <c r="AX21" i="19"/>
  <c r="AW21" i="73" s="1"/>
  <c r="CA13" i="24"/>
  <c r="AY12" i="25"/>
  <c r="AW12" i="34" s="1"/>
  <c r="AY24" i="25"/>
  <c r="AW24" i="34" s="1"/>
  <c r="BZ64" i="24"/>
  <c r="BY73" i="17"/>
  <c r="AX73" i="19"/>
  <c r="AU73" i="31"/>
  <c r="AV7" i="30"/>
  <c r="AU33" i="31"/>
  <c r="AV22" i="30"/>
  <c r="AV58" i="30"/>
  <c r="AY31" i="25"/>
  <c r="BY57" i="17"/>
  <c r="AX57" i="19"/>
  <c r="AY72" i="25"/>
  <c r="BX74" i="25"/>
  <c r="AU35" i="31"/>
  <c r="AY35" i="25"/>
  <c r="BY50" i="17"/>
  <c r="AX50" i="19"/>
  <c r="AW50" i="73" s="1"/>
  <c r="BY67" i="17"/>
  <c r="AX67" i="19"/>
  <c r="BX74" i="17"/>
  <c r="AV50" i="30"/>
  <c r="AV18" i="30"/>
  <c r="AV20" i="30"/>
  <c r="AU13" i="31"/>
  <c r="AV9" i="30"/>
  <c r="AV61" i="30"/>
  <c r="BY7" i="19"/>
  <c r="AV62" i="30"/>
  <c r="CA28" i="24"/>
  <c r="BY74" i="24"/>
  <c r="CA7" i="24"/>
  <c r="BZ66" i="24"/>
  <c r="BZ26" i="17"/>
  <c r="AX26" i="19"/>
  <c r="BY35" i="17"/>
  <c r="AX35" i="19"/>
  <c r="AV53" i="30"/>
  <c r="AV45" i="30"/>
  <c r="AU6" i="31"/>
  <c r="AV30" i="30"/>
  <c r="BY5" i="19"/>
  <c r="AU42" i="31"/>
  <c r="BZ42" i="24"/>
  <c r="BY9" i="19"/>
  <c r="BX52" i="19"/>
  <c r="AY69" i="25"/>
  <c r="AW69" i="34" s="1"/>
  <c r="AX4" i="19"/>
  <c r="AW4" i="73" s="1"/>
  <c r="AY51" i="25"/>
  <c r="AY53" i="25"/>
  <c r="CA5" i="24"/>
  <c r="BZ68" i="24"/>
  <c r="BZ12" i="17"/>
  <c r="AX12" i="19"/>
  <c r="BY52" i="17"/>
  <c r="AX52" i="19"/>
  <c r="BX68" i="19"/>
  <c r="AU29" i="31"/>
  <c r="AV32" i="30"/>
  <c r="BY15" i="19"/>
  <c r="AU50" i="31"/>
  <c r="BX73" i="19"/>
  <c r="BX47" i="19"/>
  <c r="AU7" i="31"/>
  <c r="BZ17" i="17"/>
  <c r="AX17" i="19"/>
  <c r="AW17" i="73" s="1"/>
  <c r="BZ19" i="17"/>
  <c r="AX19" i="19"/>
  <c r="BX41" i="19"/>
  <c r="BZ59" i="24"/>
  <c r="BZ8" i="17"/>
  <c r="AX8" i="19"/>
  <c r="BZ28" i="17"/>
  <c r="AX28" i="19"/>
  <c r="AV71" i="30"/>
  <c r="BY23" i="19"/>
  <c r="BY22" i="19"/>
  <c r="BX65" i="19"/>
  <c r="BY26" i="19"/>
  <c r="BY14" i="19"/>
  <c r="AU30" i="31"/>
  <c r="BZ20" i="17"/>
  <c r="AX20" i="19"/>
  <c r="AW20" i="73" s="1"/>
  <c r="BX38" i="19"/>
  <c r="AY17" i="25"/>
  <c r="BX64" i="19"/>
  <c r="CA19" i="24"/>
  <c r="BZ50" i="24"/>
  <c r="AY16" i="25"/>
  <c r="AY20" i="25"/>
  <c r="AW20" i="34" s="1"/>
  <c r="BY48" i="17"/>
  <c r="AX48" i="19"/>
  <c r="BY37" i="17"/>
  <c r="AX37" i="19"/>
  <c r="AU20" i="31"/>
  <c r="AU45" i="31"/>
  <c r="AV40" i="30"/>
  <c r="AV16" i="30"/>
  <c r="AV27" i="30"/>
  <c r="BY40" i="17"/>
  <c r="AX40" i="19"/>
  <c r="BX39" i="19"/>
  <c r="AY45" i="25"/>
  <c r="AW45" i="34" s="1"/>
  <c r="CA25" i="24"/>
  <c r="BY70" i="17"/>
  <c r="AX70" i="19"/>
  <c r="AW70" i="73" s="1"/>
  <c r="BY51" i="17"/>
  <c r="AX51" i="19"/>
  <c r="AW51" i="73" s="1"/>
  <c r="BY18" i="19"/>
  <c r="AU31" i="31"/>
  <c r="AU51" i="31"/>
  <c r="AV14" i="30"/>
  <c r="AV42" i="30"/>
  <c r="BX69" i="19"/>
  <c r="BX36" i="19"/>
  <c r="AV37" i="30"/>
  <c r="BZ14" i="17"/>
  <c r="AX14" i="19"/>
  <c r="AW14" i="73" s="1"/>
  <c r="AU11" i="31"/>
  <c r="CA32" i="24"/>
  <c r="CA6" i="24"/>
  <c r="CA10" i="24"/>
  <c r="BY72" i="17"/>
  <c r="AX72" i="19"/>
  <c r="AW72" i="73" s="1"/>
  <c r="BY54" i="17"/>
  <c r="AX54" i="19"/>
  <c r="AW54" i="73" s="1"/>
  <c r="AV19" i="30"/>
  <c r="BX45" i="19"/>
  <c r="BX53" i="19"/>
  <c r="BX58" i="19"/>
  <c r="AU27" i="31"/>
  <c r="AV43" i="30"/>
  <c r="BY13" i="19"/>
  <c r="BZ37" i="24"/>
  <c r="BZ11" i="25"/>
  <c r="AY61" i="25"/>
  <c r="AY33" i="25"/>
  <c r="BY41" i="17"/>
  <c r="AX41" i="19"/>
  <c r="BY62" i="17"/>
  <c r="AX62" i="19"/>
  <c r="AU55" i="31"/>
  <c r="AU37" i="31"/>
  <c r="BY6" i="19"/>
  <c r="BX35" i="19"/>
  <c r="AU71" i="31"/>
  <c r="AV55" i="30"/>
  <c r="AV31" i="30"/>
  <c r="AY60" i="25"/>
  <c r="AW60" i="34" s="1"/>
  <c r="BZ7" i="17"/>
  <c r="AX7" i="19"/>
  <c r="AW7" i="73" s="1"/>
  <c r="BY64" i="17"/>
  <c r="AX64" i="19"/>
  <c r="BZ22" i="25"/>
  <c r="AY8" i="25"/>
  <c r="BZ46" i="24"/>
  <c r="BZ18" i="17"/>
  <c r="AX18" i="19"/>
  <c r="AW18" i="73" s="1"/>
  <c r="BZ31" i="17"/>
  <c r="AX31" i="19"/>
  <c r="BX51" i="19"/>
  <c r="AU36" i="31"/>
  <c r="BX67" i="19"/>
  <c r="BX72" i="19"/>
  <c r="AV5" i="30"/>
  <c r="BY19" i="19"/>
  <c r="AU10" i="31"/>
  <c r="AU47" i="31"/>
  <c r="BX34" i="19"/>
  <c r="BY58" i="17"/>
  <c r="AX58" i="19"/>
  <c r="BZ15" i="25"/>
  <c r="AY27" i="25"/>
  <c r="AY63" i="25"/>
  <c r="AW63" i="34" s="1"/>
  <c r="BY71" i="17"/>
  <c r="AX71" i="19"/>
  <c r="BY69" i="17"/>
  <c r="AX69" i="19"/>
  <c r="AW69" i="73" s="1"/>
  <c r="AU68" i="31"/>
  <c r="BX50" i="19"/>
  <c r="BY29" i="19"/>
  <c r="AV59" i="30"/>
  <c r="AU4" i="31"/>
  <c r="BZ11" i="17"/>
  <c r="AX11" i="19"/>
  <c r="AW11" i="73" s="1"/>
  <c r="BZ13" i="17"/>
  <c r="AX13" i="19"/>
  <c r="AY58" i="25"/>
  <c r="AW58" i="34" s="1"/>
  <c r="AY71" i="25"/>
  <c r="AW71" i="34" s="1"/>
  <c r="BY16" i="19"/>
  <c r="BZ10" i="17"/>
  <c r="AX10" i="19"/>
  <c r="AW10" i="73" s="1"/>
  <c r="CA29" i="24"/>
  <c r="BZ40" i="24"/>
  <c r="BY53" i="17"/>
  <c r="AX53" i="19"/>
  <c r="AW53" i="73" s="1"/>
  <c r="BY33" i="17"/>
  <c r="AX33" i="19"/>
  <c r="AW33" i="73" s="1"/>
  <c r="BY20" i="19"/>
  <c r="AU17" i="31"/>
  <c r="BX62" i="19"/>
  <c r="AU18" i="31"/>
  <c r="AV66" i="30"/>
  <c r="AU72" i="31"/>
  <c r="BZ24" i="17"/>
  <c r="AX24" i="19"/>
  <c r="AW24" i="73" s="1"/>
  <c r="BY56" i="17"/>
  <c r="AX56" i="19"/>
  <c r="AW56" i="73" s="1"/>
  <c r="BY8" i="19"/>
  <c r="AY67" i="25"/>
  <c r="AW67" i="34" s="1"/>
  <c r="BY45" i="17"/>
  <c r="AX45" i="19"/>
  <c r="BZ29" i="17"/>
  <c r="AX29" i="19"/>
  <c r="BX40" i="19"/>
  <c r="BX59" i="19"/>
  <c r="AU64" i="31"/>
  <c r="BX49" i="19"/>
  <c r="AU12" i="31"/>
  <c r="AV35" i="30"/>
  <c r="AU5" i="31"/>
  <c r="BX54" i="19"/>
  <c r="BZ27" i="25"/>
  <c r="AY47" i="25"/>
  <c r="AW47" i="34" s="1"/>
  <c r="CA11" i="24"/>
  <c r="AY23" i="25"/>
  <c r="AW23" i="34" s="1"/>
  <c r="BZ55" i="24"/>
  <c r="BY46" i="17"/>
  <c r="AX46" i="19"/>
  <c r="BZ9" i="17"/>
  <c r="AX9" i="19"/>
  <c r="AU32" i="31"/>
  <c r="AV39" i="30"/>
  <c r="AV63" i="30"/>
  <c r="BX33" i="19"/>
  <c r="AV13" i="30"/>
  <c r="AU46" i="31"/>
  <c r="BX55" i="19"/>
  <c r="BX43" i="19"/>
  <c r="BX66" i="19"/>
  <c r="BY51" i="25"/>
  <c r="BZ18" i="25"/>
  <c r="AY34" i="25"/>
  <c r="AW34" i="34" s="1"/>
  <c r="AY73" i="25"/>
  <c r="BY34" i="17"/>
  <c r="AX34" i="19"/>
  <c r="BZ32" i="17"/>
  <c r="AX32" i="19"/>
  <c r="BY21" i="19"/>
  <c r="AW74" i="19"/>
  <c r="BY4" i="19"/>
  <c r="AU15" i="31"/>
  <c r="BX60" i="19"/>
  <c r="AU48" i="31"/>
  <c r="AV11" i="30"/>
  <c r="AU52" i="31"/>
  <c r="AY22" i="25"/>
  <c r="AW22" i="34" s="1"/>
  <c r="BY63" i="17"/>
  <c r="AX63" i="19"/>
  <c r="BY36" i="17"/>
  <c r="AX36" i="19"/>
  <c r="AW36" i="73" s="1"/>
  <c r="BY17" i="19"/>
  <c r="BZ23" i="25"/>
  <c r="BZ65" i="24"/>
  <c r="BZ49" i="24"/>
  <c r="CA15" i="24"/>
  <c r="BZ16" i="17"/>
  <c r="AX16" i="19"/>
  <c r="AW16" i="73" s="1"/>
  <c r="BZ25" i="17"/>
  <c r="AX25" i="19"/>
  <c r="AV65" i="30"/>
  <c r="BY28" i="19"/>
  <c r="BX42" i="19"/>
  <c r="AU44" i="31"/>
  <c r="BX46" i="19"/>
  <c r="AV8" i="30"/>
  <c r="AV21" i="30"/>
  <c r="BY68" i="17"/>
  <c r="AX68" i="19"/>
  <c r="AW68" i="73" s="1"/>
  <c r="BY38" i="17"/>
  <c r="AX38" i="19"/>
  <c r="AW38" i="73" s="1"/>
  <c r="BX48" i="19"/>
  <c r="CA18" i="24"/>
  <c r="BZ16" i="25"/>
  <c r="AY21" i="25"/>
  <c r="AW21" i="34" s="1"/>
  <c r="BY39" i="17"/>
  <c r="AX39" i="19"/>
  <c r="AW39" i="73" s="1"/>
  <c r="BZ13" i="25"/>
  <c r="BZ30" i="25"/>
  <c r="BY44" i="25"/>
  <c r="AY48" i="25"/>
  <c r="CA14" i="24"/>
  <c r="BY59" i="17"/>
  <c r="AX59" i="19"/>
  <c r="BZ6" i="17"/>
  <c r="AX6" i="19"/>
  <c r="BX70" i="19"/>
  <c r="AU26" i="31"/>
  <c r="AU39" i="31"/>
  <c r="AU22" i="31"/>
  <c r="AU19" i="31"/>
  <c r="BY42" i="17"/>
  <c r="AX42" i="19"/>
  <c r="AW42" i="73" s="1"/>
  <c r="BZ22" i="17"/>
  <c r="AX22" i="19"/>
  <c r="BY66" i="17"/>
  <c r="AX66" i="19"/>
  <c r="AW66" i="73" s="1"/>
  <c r="AY52" i="25"/>
  <c r="AW52" i="34" s="1"/>
  <c r="AY9" i="25"/>
  <c r="AW9" i="34" s="1"/>
  <c r="BZ23" i="17"/>
  <c r="AX23" i="19"/>
  <c r="AW23" i="73" s="1"/>
  <c r="BY47" i="17"/>
  <c r="AX47" i="19"/>
  <c r="BY60" i="17"/>
  <c r="AX60" i="19"/>
  <c r="BY30" i="19"/>
  <c r="BY31" i="19"/>
  <c r="AV60" i="30"/>
  <c r="BX63" i="19"/>
  <c r="AV41" i="30"/>
  <c r="AU66" i="31"/>
  <c r="BZ32" i="25"/>
  <c r="CA17" i="24"/>
  <c r="BY66" i="25"/>
  <c r="BZ56" i="24"/>
  <c r="BY50" i="25"/>
  <c r="AY55" i="25"/>
  <c r="AW55" i="34" s="1"/>
  <c r="BY33" i="25"/>
  <c r="AY38" i="25"/>
  <c r="AW38" i="34" s="1"/>
  <c r="AY37" i="25"/>
  <c r="AW37" i="34" s="1"/>
  <c r="CA26" i="24"/>
  <c r="AY57" i="25"/>
  <c r="AW57" i="34" s="1"/>
  <c r="AY32" i="25"/>
  <c r="AW32" i="34" s="1"/>
  <c r="BZ53" i="24"/>
  <c r="CA20" i="24"/>
  <c r="AY68" i="25"/>
  <c r="AW68" i="34" s="1"/>
  <c r="BZ9" i="25"/>
  <c r="AY25" i="25"/>
  <c r="AW25" i="34" s="1"/>
  <c r="AY64" i="25"/>
  <c r="BZ47" i="24"/>
  <c r="BZ25" i="25"/>
  <c r="AY5" i="25"/>
  <c r="CA16" i="24"/>
  <c r="AY66" i="25"/>
  <c r="AW66" i="34" s="1"/>
  <c r="AY6" i="25"/>
  <c r="AW6" i="34" s="1"/>
  <c r="BY53" i="25"/>
  <c r="BY40" i="25"/>
  <c r="AY59" i="25"/>
  <c r="BY46" i="25"/>
  <c r="AY7" i="25"/>
  <c r="AW7" i="34" s="1"/>
  <c r="BZ52" i="24"/>
  <c r="AY50" i="25"/>
  <c r="AW50" i="34" s="1"/>
  <c r="BZ45" i="24"/>
  <c r="AY40" i="25"/>
  <c r="AW40" i="34" s="1"/>
  <c r="BZ63" i="24"/>
  <c r="AY42" i="25"/>
  <c r="AW42" i="34" s="1"/>
  <c r="AY11" i="25"/>
  <c r="AW11" i="34" s="1"/>
  <c r="AX74" i="17"/>
  <c r="AW33" i="30" s="1"/>
  <c r="BZ4" i="17"/>
  <c r="AY46" i="25"/>
  <c r="BZ67" i="24"/>
  <c r="BZ61" i="24"/>
  <c r="AY29" i="25"/>
  <c r="AW29" i="34" s="1"/>
  <c r="CA27" i="24"/>
  <c r="BZ26" i="25"/>
  <c r="AY15" i="17"/>
  <c r="AY8" i="17"/>
  <c r="AY49" i="17"/>
  <c r="AY22" i="17"/>
  <c r="AY43" i="17"/>
  <c r="AZ3" i="17"/>
  <c r="AY33" i="17"/>
  <c r="AY73" i="17"/>
  <c r="AY65" i="17"/>
  <c r="AY57" i="17"/>
  <c r="AY47" i="17"/>
  <c r="AY40" i="17"/>
  <c r="AY31" i="17"/>
  <c r="AY13" i="17"/>
  <c r="AY32" i="17"/>
  <c r="AY23" i="17"/>
  <c r="AY30" i="17"/>
  <c r="AY72" i="17"/>
  <c r="AY63" i="17"/>
  <c r="AY50" i="17"/>
  <c r="AY41" i="17"/>
  <c r="AY14" i="17"/>
  <c r="AY48" i="17"/>
  <c r="AY62" i="17"/>
  <c r="AY24" i="17"/>
  <c r="AY6" i="17"/>
  <c r="AY21" i="17"/>
  <c r="AY51" i="17"/>
  <c r="AY37" i="17"/>
  <c r="AY34" i="17"/>
  <c r="AY18" i="17"/>
  <c r="AY9" i="17"/>
  <c r="AY69" i="17"/>
  <c r="AY56" i="17"/>
  <c r="AY55" i="17"/>
  <c r="AY38" i="17"/>
  <c r="AY17" i="17"/>
  <c r="AY68" i="17"/>
  <c r="AY60" i="17"/>
  <c r="AY71" i="17"/>
  <c r="AY67" i="17"/>
  <c r="AY19" i="17"/>
  <c r="AY70" i="17"/>
  <c r="AY45" i="17"/>
  <c r="AY5" i="17"/>
  <c r="AY12" i="17"/>
  <c r="AY10" i="17"/>
  <c r="AY25" i="17"/>
  <c r="AY58" i="17"/>
  <c r="AY59" i="17"/>
  <c r="AY29" i="17"/>
  <c r="AY7" i="17"/>
  <c r="AY36" i="17"/>
  <c r="AY28" i="17"/>
  <c r="AY54" i="17"/>
  <c r="AY44" i="17"/>
  <c r="AY35" i="17"/>
  <c r="AY26" i="17"/>
  <c r="AY46" i="17"/>
  <c r="AY53" i="17"/>
  <c r="AY61" i="17"/>
  <c r="AY39" i="17"/>
  <c r="AY27" i="17"/>
  <c r="AY4" i="17"/>
  <c r="AY11" i="17"/>
  <c r="AY64" i="17"/>
  <c r="AY16" i="17"/>
  <c r="AY66" i="17"/>
  <c r="AY42" i="17"/>
  <c r="AY20" i="17"/>
  <c r="AY52" i="17"/>
  <c r="CA23" i="24"/>
  <c r="CA8" i="24"/>
  <c r="AY10" i="25"/>
  <c r="AW10" i="34" s="1"/>
  <c r="BZ34" i="24"/>
  <c r="BZ33" i="24"/>
  <c r="BZ73" i="24"/>
  <c r="CA9" i="24"/>
  <c r="CA22" i="24"/>
  <c r="BZ39" i="24"/>
  <c r="AZ12" i="24"/>
  <c r="CB12" i="23"/>
  <c r="AZ64" i="24"/>
  <c r="CB64" i="23"/>
  <c r="AZ29" i="24"/>
  <c r="AZ29" i="25" s="1"/>
  <c r="CB29" i="23"/>
  <c r="AZ16" i="24"/>
  <c r="AX16" i="51" s="1"/>
  <c r="CB16" i="23"/>
  <c r="AZ48" i="24"/>
  <c r="AZ48" i="25" s="1"/>
  <c r="CB48" i="23"/>
  <c r="AZ43" i="24"/>
  <c r="CB43" i="23"/>
  <c r="BZ69" i="24"/>
  <c r="AZ69" i="24"/>
  <c r="CB69" i="23"/>
  <c r="AZ11" i="24"/>
  <c r="AX11" i="51" s="1"/>
  <c r="CB11" i="23"/>
  <c r="AZ25" i="24"/>
  <c r="CB25" i="23"/>
  <c r="AZ36" i="24"/>
  <c r="AX36" i="51" s="1"/>
  <c r="CB36" i="23"/>
  <c r="AZ45" i="24"/>
  <c r="AX45" i="51" s="1"/>
  <c r="CB45" i="23"/>
  <c r="BZ70" i="24"/>
  <c r="AZ52" i="24"/>
  <c r="CB52" i="23"/>
  <c r="AZ49" i="24"/>
  <c r="AX49" i="51" s="1"/>
  <c r="CB49" i="23"/>
  <c r="AZ6" i="24"/>
  <c r="AX6" i="51" s="1"/>
  <c r="CB6" i="23"/>
  <c r="AZ33" i="24"/>
  <c r="AX33" i="51" s="1"/>
  <c r="CB33" i="23"/>
  <c r="AZ41" i="24"/>
  <c r="CB41" i="23"/>
  <c r="AZ42" i="24"/>
  <c r="CB42" i="23"/>
  <c r="AZ17" i="24"/>
  <c r="AX17" i="51" s="1"/>
  <c r="CB17" i="23"/>
  <c r="AY13" i="25"/>
  <c r="AW13" i="34" s="1"/>
  <c r="AZ26" i="24"/>
  <c r="AX26" i="51" s="1"/>
  <c r="CB26" i="23"/>
  <c r="AZ58" i="24"/>
  <c r="AX58" i="51" s="1"/>
  <c r="CB58" i="23"/>
  <c r="AZ60" i="24"/>
  <c r="CB60" i="23"/>
  <c r="AZ39" i="24"/>
  <c r="CB39" i="23"/>
  <c r="AZ27" i="24"/>
  <c r="CB27" i="23"/>
  <c r="AZ37" i="24"/>
  <c r="AX37" i="51" s="1"/>
  <c r="CB37" i="23"/>
  <c r="AZ13" i="24"/>
  <c r="AX13" i="51" s="1"/>
  <c r="CB13" i="23"/>
  <c r="AZ71" i="24"/>
  <c r="CB71" i="23"/>
  <c r="AZ63" i="24"/>
  <c r="AX63" i="51" s="1"/>
  <c r="CB63" i="23"/>
  <c r="AY49" i="25"/>
  <c r="AY14" i="25"/>
  <c r="AW14" i="34" s="1"/>
  <c r="CA24" i="24"/>
  <c r="AZ24" i="24"/>
  <c r="AX24" i="51" s="1"/>
  <c r="CB24" i="23"/>
  <c r="AZ53" i="24"/>
  <c r="AX53" i="51" s="1"/>
  <c r="CB53" i="23"/>
  <c r="AZ57" i="24"/>
  <c r="AX57" i="51" s="1"/>
  <c r="CB57" i="23"/>
  <c r="AZ47" i="24"/>
  <c r="CB47" i="23"/>
  <c r="BZ48" i="24"/>
  <c r="AZ55" i="24"/>
  <c r="AX55" i="51" s="1"/>
  <c r="CB55" i="23"/>
  <c r="CA21" i="24"/>
  <c r="BZ72" i="24"/>
  <c r="AZ38" i="24"/>
  <c r="AX38" i="51" s="1"/>
  <c r="CB38" i="23"/>
  <c r="AZ9" i="24"/>
  <c r="CB9" i="23"/>
  <c r="AZ22" i="24"/>
  <c r="AX22" i="51" s="1"/>
  <c r="CB22" i="23"/>
  <c r="AY74" i="24"/>
  <c r="CA74" i="23"/>
  <c r="AZ62" i="24"/>
  <c r="AX62" i="51" s="1"/>
  <c r="CB62" i="23"/>
  <c r="CA31" i="24"/>
  <c r="AZ18" i="24"/>
  <c r="CB18" i="23"/>
  <c r="AZ51" i="24"/>
  <c r="AX51" i="51" s="1"/>
  <c r="CB51" i="23"/>
  <c r="AZ5" i="24"/>
  <c r="AX5" i="51" s="1"/>
  <c r="CB5" i="23"/>
  <c r="AZ65" i="24"/>
  <c r="AX65" i="51" s="1"/>
  <c r="CB65" i="23"/>
  <c r="AZ14" i="24"/>
  <c r="AX14" i="51" s="1"/>
  <c r="CB14" i="23"/>
  <c r="AZ59" i="24"/>
  <c r="CB59" i="23"/>
  <c r="AX74" i="25"/>
  <c r="BZ51" i="24"/>
  <c r="AZ35" i="24"/>
  <c r="AX35" i="51" s="1"/>
  <c r="CB35" i="23"/>
  <c r="AZ10" i="24"/>
  <c r="AX10" i="51" s="1"/>
  <c r="CB10" i="23"/>
  <c r="AZ72" i="24"/>
  <c r="AX72" i="51" s="1"/>
  <c r="CB72" i="23"/>
  <c r="AZ8" i="24"/>
  <c r="CB8" i="24" s="1"/>
  <c r="CB8" i="23"/>
  <c r="AY54" i="25"/>
  <c r="AW54" i="34" s="1"/>
  <c r="AZ54" i="24"/>
  <c r="CB54" i="23"/>
  <c r="BY73" i="25"/>
  <c r="AY15" i="25"/>
  <c r="AW15" i="34" s="1"/>
  <c r="AZ28" i="24"/>
  <c r="CB28" i="24" s="1"/>
  <c r="CB28" i="23"/>
  <c r="AZ32" i="24"/>
  <c r="CB32" i="23"/>
  <c r="AZ23" i="24"/>
  <c r="AX23" i="51" s="1"/>
  <c r="CB23" i="23"/>
  <c r="AZ21" i="24"/>
  <c r="AX21" i="51" s="1"/>
  <c r="CB21" i="23"/>
  <c r="AZ44" i="24"/>
  <c r="AX44" i="51" s="1"/>
  <c r="CB44" i="23"/>
  <c r="BZ71" i="24"/>
  <c r="BZ62" i="24"/>
  <c r="BZ60" i="24"/>
  <c r="AZ73" i="24"/>
  <c r="CB73" i="23"/>
  <c r="AZ19" i="24"/>
  <c r="CB19" i="23"/>
  <c r="AZ40" i="24"/>
  <c r="CB40" i="23"/>
  <c r="AZ31" i="24"/>
  <c r="AX31" i="51" s="1"/>
  <c r="CB31" i="23"/>
  <c r="BY65" i="25"/>
  <c r="AZ70" i="24"/>
  <c r="CB70" i="23"/>
  <c r="AZ15" i="24"/>
  <c r="AX15" i="51" s="1"/>
  <c r="CB15" i="23"/>
  <c r="AZ20" i="24"/>
  <c r="CB20" i="23"/>
  <c r="AZ67" i="24"/>
  <c r="AX67" i="51" s="1"/>
  <c r="CB67" i="23"/>
  <c r="AZ34" i="24"/>
  <c r="AX34" i="51" s="1"/>
  <c r="CB34" i="23"/>
  <c r="AZ56" i="24"/>
  <c r="CB56" i="23"/>
  <c r="AY19" i="25"/>
  <c r="AW19" i="34" s="1"/>
  <c r="BZ36" i="24"/>
  <c r="AY28" i="25"/>
  <c r="AW28" i="34" s="1"/>
  <c r="AZ46" i="24"/>
  <c r="CB46" i="23"/>
  <c r="AZ68" i="24"/>
  <c r="AX68" i="51" s="1"/>
  <c r="CB68" i="23"/>
  <c r="AZ7" i="24"/>
  <c r="AX7" i="51" s="1"/>
  <c r="CB7" i="23"/>
  <c r="AZ61" i="24"/>
  <c r="AX61" i="51" s="1"/>
  <c r="CB61" i="23"/>
  <c r="AZ66" i="24"/>
  <c r="AX66" i="51" s="1"/>
  <c r="CB66" i="23"/>
  <c r="AZ30" i="24"/>
  <c r="AX30" i="51" s="1"/>
  <c r="CB30" i="23"/>
  <c r="AZ50" i="24"/>
  <c r="CB50" i="23"/>
  <c r="BB3" i="23"/>
  <c r="CC3" i="23" s="1"/>
  <c r="BA41" i="23"/>
  <c r="BA37" i="23"/>
  <c r="BA59" i="23"/>
  <c r="BA48" i="23"/>
  <c r="BA31" i="23"/>
  <c r="AV65" i="49" s="1"/>
  <c r="AV68" i="49" s="1"/>
  <c r="BA25" i="23"/>
  <c r="BA34" i="23"/>
  <c r="AV81" i="49" s="1"/>
  <c r="AV86" i="49" s="1"/>
  <c r="BA57" i="23"/>
  <c r="BA5" i="23"/>
  <c r="AV38" i="56" s="1"/>
  <c r="AV43" i="56" s="1"/>
  <c r="BA68" i="23"/>
  <c r="BA63" i="23"/>
  <c r="BA69" i="23"/>
  <c r="BA14" i="23"/>
  <c r="BA56" i="23"/>
  <c r="BA58" i="23"/>
  <c r="BA53" i="23"/>
  <c r="AV36" i="55" s="1"/>
  <c r="AV40" i="55" s="1"/>
  <c r="BA6" i="23"/>
  <c r="AV39" i="56" s="1"/>
  <c r="AV44" i="56" s="1"/>
  <c r="BA39" i="23"/>
  <c r="Z37" i="66" s="1"/>
  <c r="Z41" i="66" s="1"/>
  <c r="BA49" i="23"/>
  <c r="BA29" i="23"/>
  <c r="BA61" i="23"/>
  <c r="BA4" i="23"/>
  <c r="BA62" i="23"/>
  <c r="BA27" i="23"/>
  <c r="BA20" i="23"/>
  <c r="BA40" i="23"/>
  <c r="Z38" i="66" s="1"/>
  <c r="Z42" i="66" s="1"/>
  <c r="BA12" i="23"/>
  <c r="AV95" i="46" s="1"/>
  <c r="AV98" i="46" s="1"/>
  <c r="BA10" i="23"/>
  <c r="AV124" i="46" s="1"/>
  <c r="AV128" i="46" s="1"/>
  <c r="BA54" i="23"/>
  <c r="AV37" i="55" s="1"/>
  <c r="AV41" i="55" s="1"/>
  <c r="BA26" i="23"/>
  <c r="BA17" i="23"/>
  <c r="BA45" i="23"/>
  <c r="BA67" i="23"/>
  <c r="BA65" i="23"/>
  <c r="BA66" i="23"/>
  <c r="BA72" i="23"/>
  <c r="BA28" i="23"/>
  <c r="BA8" i="23"/>
  <c r="BA42" i="23"/>
  <c r="BA60" i="23"/>
  <c r="BA22" i="23"/>
  <c r="BA18" i="23"/>
  <c r="BA24" i="23"/>
  <c r="BA47" i="23"/>
  <c r="BA15" i="23"/>
  <c r="AV109" i="46" s="1"/>
  <c r="AV113" i="46" s="1"/>
  <c r="BA44" i="23"/>
  <c r="BA33" i="23"/>
  <c r="BA13" i="23"/>
  <c r="BA52" i="23"/>
  <c r="BA36" i="23"/>
  <c r="AV82" i="49" s="1"/>
  <c r="AV87" i="49" s="1"/>
  <c r="BA73" i="23"/>
  <c r="BA9" i="23"/>
  <c r="BA16" i="23"/>
  <c r="BA19" i="23"/>
  <c r="BA23" i="23"/>
  <c r="BA71" i="23"/>
  <c r="BA7" i="23"/>
  <c r="AV40" i="56" s="1"/>
  <c r="AV45" i="56" s="1"/>
  <c r="BA43" i="23"/>
  <c r="BA30" i="23"/>
  <c r="BA32" i="23"/>
  <c r="AV80" i="49" s="1"/>
  <c r="AV85" i="49" s="1"/>
  <c r="BA35" i="23"/>
  <c r="BA70" i="23"/>
  <c r="BA55" i="23"/>
  <c r="AV38" i="55" s="1"/>
  <c r="AV42" i="55" s="1"/>
  <c r="BA50" i="23"/>
  <c r="BA21" i="23"/>
  <c r="AV110" i="46" s="1"/>
  <c r="AV114" i="46" s="1"/>
  <c r="BA64" i="23"/>
  <c r="BA51" i="23"/>
  <c r="BA38" i="23"/>
  <c r="Z36" i="66" s="1"/>
  <c r="Z40" i="66" s="1"/>
  <c r="BA46" i="23"/>
  <c r="BA11" i="23"/>
  <c r="AV125" i="46" s="1"/>
  <c r="AV129" i="46" s="1"/>
  <c r="AY4" i="25"/>
  <c r="CA4" i="24"/>
  <c r="BZ41" i="25"/>
  <c r="BZ4" i="25"/>
  <c r="BZ43" i="25"/>
  <c r="AZ74" i="23"/>
  <c r="AZ4" i="24"/>
  <c r="AX4" i="51" s="1"/>
  <c r="BA3" i="24"/>
  <c r="CB3" i="24"/>
  <c r="AW30" i="34" l="1"/>
  <c r="AU76" i="34"/>
  <c r="AE17" i="58"/>
  <c r="BH17" i="58" s="1"/>
  <c r="AD3" i="58"/>
  <c r="BG3" i="58" s="1"/>
  <c r="AE14" i="58"/>
  <c r="BH14" i="58" s="1"/>
  <c r="AT34" i="56"/>
  <c r="AT32" i="55"/>
  <c r="AT92" i="46"/>
  <c r="AE6" i="58"/>
  <c r="BH6" i="58" s="1"/>
  <c r="AT120" i="46"/>
  <c r="AT34" i="55"/>
  <c r="AW48" i="73"/>
  <c r="AE15" i="58"/>
  <c r="BH15" i="58" s="1"/>
  <c r="AW59" i="73"/>
  <c r="AT35" i="56"/>
  <c r="AT105" i="46"/>
  <c r="AW64" i="73"/>
  <c r="AD18" i="58"/>
  <c r="BG18" i="58" s="1"/>
  <c r="AW25" i="73"/>
  <c r="AW61" i="73"/>
  <c r="AT75" i="49"/>
  <c r="AT32" i="56"/>
  <c r="AW60" i="73"/>
  <c r="AD12" i="58"/>
  <c r="BG12" i="58" s="1"/>
  <c r="AW9" i="73"/>
  <c r="X33" i="66"/>
  <c r="AE11" i="58"/>
  <c r="BH11" i="58" s="1"/>
  <c r="AW8" i="73"/>
  <c r="AW58" i="73"/>
  <c r="AW26" i="73"/>
  <c r="AW35" i="73"/>
  <c r="BN8" i="58"/>
  <c r="AL8" i="58"/>
  <c r="AW13" i="73"/>
  <c r="AT76" i="49"/>
  <c r="AT33" i="55"/>
  <c r="AW32" i="73"/>
  <c r="AW28" i="73"/>
  <c r="AT121" i="46"/>
  <c r="AD7" i="58"/>
  <c r="BG7" i="58" s="1"/>
  <c r="AE13" i="58"/>
  <c r="BH13" i="58" s="1"/>
  <c r="AW37" i="73"/>
  <c r="AW12" i="73"/>
  <c r="AW47" i="73"/>
  <c r="AW45" i="73"/>
  <c r="AD9" i="58"/>
  <c r="BG9" i="58" s="1"/>
  <c r="AT33" i="56"/>
  <c r="AW57" i="73"/>
  <c r="AW6" i="73"/>
  <c r="AW27" i="73"/>
  <c r="AW22" i="73"/>
  <c r="AW49" i="73"/>
  <c r="AW46" i="73"/>
  <c r="AW43" i="73"/>
  <c r="X32" i="66"/>
  <c r="AT77" i="49"/>
  <c r="X34" i="66"/>
  <c r="AE4" i="58"/>
  <c r="BH4" i="58" s="1"/>
  <c r="AW65" i="73"/>
  <c r="AW34" i="73"/>
  <c r="AW55" i="73"/>
  <c r="AT62" i="49"/>
  <c r="AD16" i="58"/>
  <c r="BG16" i="58" s="1"/>
  <c r="AD5" i="58"/>
  <c r="BG5" i="58" s="1"/>
  <c r="AW67" i="73"/>
  <c r="AE10" i="58"/>
  <c r="AW19" i="73"/>
  <c r="AW30" i="73"/>
  <c r="AW40" i="73"/>
  <c r="AW62" i="73"/>
  <c r="AW52" i="73"/>
  <c r="AW31" i="73"/>
  <c r="AW63" i="73"/>
  <c r="AT106" i="46"/>
  <c r="AW71" i="73"/>
  <c r="BG17" i="58"/>
  <c r="BF3" i="58"/>
  <c r="BG14" i="58"/>
  <c r="AW41" i="73"/>
  <c r="AW29" i="73"/>
  <c r="AW73" i="73"/>
  <c r="BB3" i="25"/>
  <c r="CC3" i="25" s="1"/>
  <c r="AU38" i="43"/>
  <c r="AZ3" i="19"/>
  <c r="CB3" i="25"/>
  <c r="M38" i="50"/>
  <c r="Q74" i="51"/>
  <c r="Q74" i="34"/>
  <c r="M37" i="35"/>
  <c r="L45" i="35"/>
  <c r="L39" i="35"/>
  <c r="L40" i="35" s="1"/>
  <c r="L41" i="35" s="1"/>
  <c r="BZ65" i="25"/>
  <c r="AV108" i="46"/>
  <c r="AV112" i="46" s="1"/>
  <c r="AV96" i="46"/>
  <c r="AV99" i="46" s="1"/>
  <c r="AV123" i="46"/>
  <c r="AV127" i="46" s="1"/>
  <c r="AV119" i="49"/>
  <c r="AV127" i="49" s="1"/>
  <c r="AV66" i="49"/>
  <c r="AV69" i="49" s="1"/>
  <c r="AV70" i="49" s="1"/>
  <c r="AV79" i="49"/>
  <c r="AV84" i="49" s="1"/>
  <c r="AU120" i="49"/>
  <c r="AU128" i="49" s="1"/>
  <c r="AU121" i="49"/>
  <c r="AU129" i="49" s="1"/>
  <c r="CC4" i="23"/>
  <c r="AV37" i="56"/>
  <c r="AV42" i="56" s="1"/>
  <c r="CA12" i="25"/>
  <c r="AT74" i="49"/>
  <c r="AT63" i="49"/>
  <c r="AT117" i="49"/>
  <c r="AT125" i="49" s="1"/>
  <c r="BZ51" i="25"/>
  <c r="AT104" i="46"/>
  <c r="AT119" i="46"/>
  <c r="AT93" i="46"/>
  <c r="BZ69" i="25"/>
  <c r="BZ68" i="25"/>
  <c r="BZ55" i="25"/>
  <c r="BZ48" i="25"/>
  <c r="AX48" i="34"/>
  <c r="BZ47" i="25"/>
  <c r="AW64" i="34"/>
  <c r="CA32" i="25"/>
  <c r="AW70" i="34"/>
  <c r="AW49" i="34"/>
  <c r="BZ56" i="25"/>
  <c r="AX29" i="34"/>
  <c r="BZ44" i="25"/>
  <c r="BZ61" i="25"/>
  <c r="AW61" i="34"/>
  <c r="AW35" i="34"/>
  <c r="BZ39" i="25"/>
  <c r="AV21" i="31"/>
  <c r="AR39" i="43"/>
  <c r="AS38" i="35"/>
  <c r="BZ71" i="25"/>
  <c r="AW59" i="34"/>
  <c r="BZ72" i="25"/>
  <c r="CA8" i="25"/>
  <c r="AW8" i="34"/>
  <c r="AW46" i="34"/>
  <c r="AW48" i="34"/>
  <c r="AW56" i="34"/>
  <c r="AW72" i="34"/>
  <c r="AW17" i="34"/>
  <c r="CA15" i="25"/>
  <c r="AW51" i="34"/>
  <c r="AW5" i="34"/>
  <c r="AW4" i="34"/>
  <c r="AW33" i="34"/>
  <c r="BZ34" i="25"/>
  <c r="AW31" i="34"/>
  <c r="AW73" i="34"/>
  <c r="AW27" i="34"/>
  <c r="BZ67" i="25"/>
  <c r="AW16" i="34"/>
  <c r="AW36" i="34"/>
  <c r="BZ36" i="25"/>
  <c r="AW53" i="34"/>
  <c r="CB29" i="24"/>
  <c r="BZ74" i="24"/>
  <c r="BZ73" i="25"/>
  <c r="CA20" i="25"/>
  <c r="BZ33" i="25"/>
  <c r="CA18" i="25"/>
  <c r="AX28" i="51"/>
  <c r="CA27" i="25"/>
  <c r="CA24" i="25"/>
  <c r="AW12" i="30"/>
  <c r="AV66" i="31"/>
  <c r="CB16" i="24"/>
  <c r="AV54" i="31"/>
  <c r="AW22" i="30"/>
  <c r="AY74" i="25"/>
  <c r="AX48" i="51"/>
  <c r="AV40" i="31"/>
  <c r="AX47" i="51"/>
  <c r="AX25" i="51"/>
  <c r="AX41" i="51"/>
  <c r="AV37" i="31"/>
  <c r="AX40" i="51"/>
  <c r="AV11" i="31"/>
  <c r="AX29" i="51"/>
  <c r="AX64" i="51"/>
  <c r="AX56" i="51"/>
  <c r="AV32" i="31"/>
  <c r="BZ35" i="25"/>
  <c r="AZ25" i="25"/>
  <c r="CB25" i="25" s="1"/>
  <c r="AV70" i="31"/>
  <c r="AX39" i="51"/>
  <c r="AZ28" i="25"/>
  <c r="AX28" i="34" s="1"/>
  <c r="AX43" i="51"/>
  <c r="AX32" i="51"/>
  <c r="CB27" i="24"/>
  <c r="AX27" i="51"/>
  <c r="AX20" i="51"/>
  <c r="AV43" i="31"/>
  <c r="AW66" i="30"/>
  <c r="AZ27" i="25"/>
  <c r="AX12" i="51"/>
  <c r="AX50" i="51"/>
  <c r="AX19" i="51"/>
  <c r="AX9" i="51"/>
  <c r="BZ58" i="25"/>
  <c r="AX54" i="51"/>
  <c r="AZ8" i="25"/>
  <c r="AX8" i="34" s="1"/>
  <c r="CA56" i="24"/>
  <c r="AX42" i="51"/>
  <c r="AX59" i="51"/>
  <c r="AX70" i="51"/>
  <c r="AX60" i="51"/>
  <c r="AZ56" i="25"/>
  <c r="AX46" i="51"/>
  <c r="AX52" i="51"/>
  <c r="AX71" i="51"/>
  <c r="CA23" i="25"/>
  <c r="AX73" i="51"/>
  <c r="AX8" i="51"/>
  <c r="AX18" i="51"/>
  <c r="AX69" i="51"/>
  <c r="BZ53" i="25"/>
  <c r="AV28" i="31"/>
  <c r="AW69" i="30"/>
  <c r="AV35" i="31"/>
  <c r="AW17" i="30"/>
  <c r="AV51" i="31"/>
  <c r="AV52" i="31"/>
  <c r="AW74" i="30"/>
  <c r="CB25" i="24"/>
  <c r="AV24" i="31"/>
  <c r="AW4" i="30"/>
  <c r="CA21" i="25"/>
  <c r="CA31" i="25"/>
  <c r="AV4" i="31"/>
  <c r="AV19" i="31"/>
  <c r="AV10" i="31"/>
  <c r="AV47" i="31"/>
  <c r="AV45" i="31"/>
  <c r="AV5" i="31"/>
  <c r="CA16" i="25"/>
  <c r="AV74" i="31"/>
  <c r="BZ63" i="25"/>
  <c r="AV62" i="31"/>
  <c r="AV42" i="31"/>
  <c r="AV49" i="31"/>
  <c r="AV9" i="31"/>
  <c r="AV68" i="31"/>
  <c r="BZ35" i="17"/>
  <c r="AY35" i="19"/>
  <c r="CA24" i="17"/>
  <c r="AY24" i="19"/>
  <c r="BY74" i="17"/>
  <c r="AW54" i="30"/>
  <c r="AW41" i="30"/>
  <c r="AW8" i="30"/>
  <c r="AW10" i="30"/>
  <c r="AW61" i="30"/>
  <c r="AW25" i="30"/>
  <c r="AW48" i="30"/>
  <c r="AW43" i="30"/>
  <c r="AW9" i="30"/>
  <c r="AW55" i="30"/>
  <c r="AW16" i="30"/>
  <c r="AW57" i="30"/>
  <c r="AW32" i="30"/>
  <c r="AW56" i="30"/>
  <c r="AW63" i="30"/>
  <c r="AW52" i="30"/>
  <c r="AW34" i="30"/>
  <c r="AW30" i="30"/>
  <c r="BY56" i="19"/>
  <c r="BZ28" i="19"/>
  <c r="AW71" i="30"/>
  <c r="CA48" i="24"/>
  <c r="CB15" i="24"/>
  <c r="AZ26" i="25"/>
  <c r="BZ44" i="17"/>
  <c r="AY44" i="19"/>
  <c r="BZ62" i="17"/>
  <c r="AY62" i="19"/>
  <c r="CA11" i="25"/>
  <c r="BY67" i="19"/>
  <c r="AW18" i="30"/>
  <c r="CA6" i="17"/>
  <c r="AY6" i="19"/>
  <c r="BZ8" i="19"/>
  <c r="BZ59" i="17"/>
  <c r="AY59" i="19"/>
  <c r="BZ72" i="17"/>
  <c r="AY72" i="19"/>
  <c r="AX72" i="73" s="1"/>
  <c r="AV72" i="31"/>
  <c r="AV15" i="31"/>
  <c r="BZ20" i="19"/>
  <c r="AW7" i="30"/>
  <c r="BZ39" i="17"/>
  <c r="AY39" i="19"/>
  <c r="AX39" i="73" s="1"/>
  <c r="BY55" i="19"/>
  <c r="CA21" i="17"/>
  <c r="AY21" i="19"/>
  <c r="AX21" i="73" s="1"/>
  <c r="BZ36" i="17"/>
  <c r="AY36" i="19"/>
  <c r="AW39" i="30"/>
  <c r="CA50" i="24"/>
  <c r="AZ40" i="25"/>
  <c r="BY74" i="25"/>
  <c r="AZ57" i="25"/>
  <c r="AZ41" i="25"/>
  <c r="AZ12" i="25"/>
  <c r="BZ58" i="17"/>
  <c r="AY58" i="19"/>
  <c r="AX58" i="73" s="1"/>
  <c r="CA30" i="17"/>
  <c r="AY30" i="19"/>
  <c r="BZ22" i="19"/>
  <c r="BZ10" i="19"/>
  <c r="AV46" i="31"/>
  <c r="AV61" i="31"/>
  <c r="AV63" i="31"/>
  <c r="BY35" i="19"/>
  <c r="BZ30" i="19"/>
  <c r="AV59" i="31"/>
  <c r="CA14" i="17"/>
  <c r="AY14" i="19"/>
  <c r="AX14" i="73" s="1"/>
  <c r="CA58" i="24"/>
  <c r="CA25" i="17"/>
  <c r="AY25" i="19"/>
  <c r="CA23" i="17"/>
  <c r="AY23" i="19"/>
  <c r="AV39" i="31"/>
  <c r="AV33" i="31"/>
  <c r="BY71" i="19"/>
  <c r="AW72" i="30"/>
  <c r="AW26" i="30"/>
  <c r="AV13" i="31"/>
  <c r="BZ37" i="17"/>
  <c r="AY37" i="19"/>
  <c r="AX37" i="73" s="1"/>
  <c r="BY53" i="19"/>
  <c r="AZ60" i="25"/>
  <c r="BY65" i="19"/>
  <c r="BZ52" i="25"/>
  <c r="AZ30" i="25"/>
  <c r="CB19" i="24"/>
  <c r="CA59" i="24"/>
  <c r="CA53" i="24"/>
  <c r="AZ33" i="25"/>
  <c r="CA10" i="17"/>
  <c r="AY10" i="19"/>
  <c r="CA32" i="17"/>
  <c r="AY32" i="19"/>
  <c r="BY39" i="19"/>
  <c r="BZ16" i="19"/>
  <c r="AW62" i="30"/>
  <c r="AW49" i="30"/>
  <c r="BZ19" i="19"/>
  <c r="BZ26" i="19"/>
  <c r="AW6" i="30"/>
  <c r="AZ34" i="25"/>
  <c r="AX34" i="34" s="1"/>
  <c r="AZ20" i="25"/>
  <c r="BY52" i="19"/>
  <c r="CA12" i="17"/>
  <c r="AY12" i="19"/>
  <c r="CA13" i="17"/>
  <c r="AY13" i="19"/>
  <c r="BY42" i="19"/>
  <c r="BX74" i="19"/>
  <c r="AV57" i="31"/>
  <c r="AV29" i="31"/>
  <c r="AV41" i="31"/>
  <c r="AV27" i="31"/>
  <c r="AV12" i="31"/>
  <c r="AV14" i="31"/>
  <c r="AV30" i="31"/>
  <c r="AV50" i="31"/>
  <c r="AV22" i="31"/>
  <c r="AV7" i="31"/>
  <c r="AV73" i="31"/>
  <c r="BZ5" i="19"/>
  <c r="BY49" i="19"/>
  <c r="AV48" i="31"/>
  <c r="BY59" i="19"/>
  <c r="BZ50" i="17"/>
  <c r="AY50" i="19"/>
  <c r="AX50" i="73" s="1"/>
  <c r="AZ66" i="25"/>
  <c r="CA66" i="25" s="1"/>
  <c r="CA73" i="24"/>
  <c r="CB14" i="24"/>
  <c r="AZ24" i="25"/>
  <c r="AX24" i="34" s="1"/>
  <c r="AZ6" i="25"/>
  <c r="AX6" i="34" s="1"/>
  <c r="CA5" i="17"/>
  <c r="AY5" i="19"/>
  <c r="CA31" i="17"/>
  <c r="AY31" i="19"/>
  <c r="AX31" i="73" s="1"/>
  <c r="BZ9" i="19"/>
  <c r="AW67" i="30"/>
  <c r="AW44" i="30"/>
  <c r="AW13" i="30"/>
  <c r="BZ6" i="19"/>
  <c r="BY64" i="19"/>
  <c r="AZ72" i="25"/>
  <c r="AX72" i="34" s="1"/>
  <c r="BY69" i="19"/>
  <c r="BZ45" i="17"/>
  <c r="AY45" i="19"/>
  <c r="BZ40" i="17"/>
  <c r="AY40" i="19"/>
  <c r="AW20" i="30"/>
  <c r="BZ31" i="19"/>
  <c r="AV18" i="31"/>
  <c r="AV44" i="31"/>
  <c r="BZ17" i="19"/>
  <c r="AV17" i="31"/>
  <c r="BZ41" i="17"/>
  <c r="AY41" i="19"/>
  <c r="AX41" i="73" s="1"/>
  <c r="AZ61" i="25"/>
  <c r="AX61" i="34" s="1"/>
  <c r="AZ65" i="25"/>
  <c r="AZ49" i="25"/>
  <c r="AX49" i="34" s="1"/>
  <c r="BZ70" i="17"/>
  <c r="AY70" i="19"/>
  <c r="BZ47" i="17"/>
  <c r="AY47" i="19"/>
  <c r="AW40" i="30"/>
  <c r="AV26" i="31"/>
  <c r="AW38" i="30"/>
  <c r="BY61" i="19"/>
  <c r="BZ46" i="17"/>
  <c r="AY46" i="19"/>
  <c r="BZ23" i="19"/>
  <c r="BZ7" i="19"/>
  <c r="CA7" i="17"/>
  <c r="AY7" i="19"/>
  <c r="BZ49" i="25"/>
  <c r="CA19" i="17"/>
  <c r="AY19" i="19"/>
  <c r="BZ57" i="17"/>
  <c r="AY57" i="19"/>
  <c r="AX57" i="73" s="1"/>
  <c r="AV20" i="31"/>
  <c r="AV38" i="31"/>
  <c r="AX74" i="19"/>
  <c r="BZ4" i="19"/>
  <c r="BZ21" i="19"/>
  <c r="AV16" i="31"/>
  <c r="CB7" i="24"/>
  <c r="AZ5" i="25"/>
  <c r="AX5" i="34" s="1"/>
  <c r="AZ52" i="25"/>
  <c r="AX52" i="34" s="1"/>
  <c r="BZ67" i="17"/>
  <c r="AY67" i="19"/>
  <c r="BZ65" i="17"/>
  <c r="AY65" i="19"/>
  <c r="AW46" i="30"/>
  <c r="BZ32" i="19"/>
  <c r="BY46" i="19"/>
  <c r="BZ29" i="19"/>
  <c r="BZ18" i="19"/>
  <c r="AW51" i="30"/>
  <c r="BY37" i="19"/>
  <c r="AW73" i="30"/>
  <c r="AV34" i="31"/>
  <c r="CA29" i="25"/>
  <c r="BY40" i="19"/>
  <c r="AZ10" i="25"/>
  <c r="AX10" i="34" s="1"/>
  <c r="AW21" i="30"/>
  <c r="AW35" i="30"/>
  <c r="CA26" i="25"/>
  <c r="BY44" i="19"/>
  <c r="AZ43" i="25"/>
  <c r="CA44" i="24"/>
  <c r="AZ63" i="25"/>
  <c r="AX63" i="34" s="1"/>
  <c r="BZ71" i="17"/>
  <c r="AY71" i="19"/>
  <c r="BZ73" i="17"/>
  <c r="AY73" i="19"/>
  <c r="AX73" i="73" s="1"/>
  <c r="AV58" i="31"/>
  <c r="AV23" i="31"/>
  <c r="BY62" i="19"/>
  <c r="AW5" i="30"/>
  <c r="AV8" i="31"/>
  <c r="CA28" i="17"/>
  <c r="AY28" i="19"/>
  <c r="AX28" i="73" s="1"/>
  <c r="CA29" i="17"/>
  <c r="AY29" i="19"/>
  <c r="AX29" i="73" s="1"/>
  <c r="CA54" i="24"/>
  <c r="CA43" i="24"/>
  <c r="AZ38" i="25"/>
  <c r="AX38" i="34" s="1"/>
  <c r="CA22" i="25"/>
  <c r="BZ70" i="25"/>
  <c r="AZ68" i="25"/>
  <c r="AX68" i="34" s="1"/>
  <c r="AZ51" i="25"/>
  <c r="AX51" i="34" s="1"/>
  <c r="BZ52" i="17"/>
  <c r="AY52" i="19"/>
  <c r="BZ60" i="17"/>
  <c r="AY60" i="19"/>
  <c r="BZ33" i="17"/>
  <c r="AY33" i="19"/>
  <c r="AX33" i="73" s="1"/>
  <c r="AW37" i="30"/>
  <c r="AV67" i="31"/>
  <c r="BY34" i="19"/>
  <c r="AW50" i="30"/>
  <c r="BZ13" i="19"/>
  <c r="BY48" i="19"/>
  <c r="BY57" i="19"/>
  <c r="AV36" i="31"/>
  <c r="AW23" i="30"/>
  <c r="BZ61" i="17"/>
  <c r="AY61" i="19"/>
  <c r="BZ42" i="25"/>
  <c r="BZ24" i="19"/>
  <c r="AZ9" i="25"/>
  <c r="AX9" i="34" s="1"/>
  <c r="CA47" i="24"/>
  <c r="BZ25" i="19"/>
  <c r="BZ57" i="25"/>
  <c r="CB21" i="24"/>
  <c r="CA71" i="24"/>
  <c r="CA45" i="24"/>
  <c r="CA20" i="17"/>
  <c r="AY20" i="19"/>
  <c r="AX20" i="73" s="1"/>
  <c r="BZ68" i="17"/>
  <c r="AY68" i="19"/>
  <c r="AW28" i="30"/>
  <c r="BY38" i="19"/>
  <c r="BY45" i="19"/>
  <c r="BY54" i="19"/>
  <c r="AV69" i="31"/>
  <c r="AW59" i="30"/>
  <c r="BY33" i="19"/>
  <c r="CA42" i="24"/>
  <c r="CB9" i="24"/>
  <c r="BZ46" i="25"/>
  <c r="BZ60" i="25"/>
  <c r="BZ45" i="25"/>
  <c r="BZ38" i="25"/>
  <c r="CA46" i="24"/>
  <c r="AZ18" i="25"/>
  <c r="BZ42" i="17"/>
  <c r="AY42" i="19"/>
  <c r="AX42" i="73" s="1"/>
  <c r="CA17" i="17"/>
  <c r="AY17" i="19"/>
  <c r="AX17" i="73" s="1"/>
  <c r="BZ43" i="17"/>
  <c r="AY43" i="19"/>
  <c r="CA25" i="25"/>
  <c r="AV6" i="31"/>
  <c r="BY41" i="19"/>
  <c r="AV55" i="31"/>
  <c r="AW36" i="30"/>
  <c r="BZ34" i="17"/>
  <c r="AY34" i="19"/>
  <c r="AZ58" i="25"/>
  <c r="AX58" i="34" s="1"/>
  <c r="AZ35" i="25"/>
  <c r="AX35" i="34" s="1"/>
  <c r="CA64" i="24"/>
  <c r="AZ70" i="25"/>
  <c r="CA70" i="25" s="1"/>
  <c r="CA70" i="24"/>
  <c r="CB17" i="24"/>
  <c r="CB23" i="24"/>
  <c r="CB13" i="24"/>
  <c r="CA36" i="24"/>
  <c r="BZ66" i="17"/>
  <c r="AY66" i="19"/>
  <c r="AX66" i="73" s="1"/>
  <c r="BZ38" i="17"/>
  <c r="AY38" i="19"/>
  <c r="AX38" i="73" s="1"/>
  <c r="CA22" i="17"/>
  <c r="AY22" i="19"/>
  <c r="AX22" i="73" s="1"/>
  <c r="BZ11" i="19"/>
  <c r="AV56" i="31"/>
  <c r="AW27" i="30"/>
  <c r="AV65" i="31"/>
  <c r="AW14" i="30"/>
  <c r="BZ53" i="17"/>
  <c r="AY53" i="19"/>
  <c r="AZ31" i="25"/>
  <c r="CA38" i="24"/>
  <c r="CA17" i="25"/>
  <c r="CA16" i="17"/>
  <c r="AY16" i="19"/>
  <c r="AX16" i="73" s="1"/>
  <c r="BZ55" i="17"/>
  <c r="AY55" i="19"/>
  <c r="AX55" i="73" s="1"/>
  <c r="BZ49" i="17"/>
  <c r="AY49" i="19"/>
  <c r="AX49" i="73" s="1"/>
  <c r="BY58" i="19"/>
  <c r="BY51" i="19"/>
  <c r="AV60" i="31"/>
  <c r="AV25" i="31"/>
  <c r="AV64" i="31"/>
  <c r="AW24" i="30"/>
  <c r="BZ51" i="17"/>
  <c r="AY51" i="19"/>
  <c r="AX51" i="73" s="1"/>
  <c r="AZ16" i="25"/>
  <c r="AX16" i="34" s="1"/>
  <c r="BZ12" i="19"/>
  <c r="BZ14" i="19"/>
  <c r="BY50" i="19"/>
  <c r="CA9" i="25"/>
  <c r="BY66" i="19"/>
  <c r="AW64" i="30"/>
  <c r="AZ54" i="25"/>
  <c r="AX54" i="34" s="1"/>
  <c r="BZ54" i="25"/>
  <c r="BZ62" i="25"/>
  <c r="CA39" i="24"/>
  <c r="BZ37" i="25"/>
  <c r="AZ69" i="25"/>
  <c r="AZ32" i="25"/>
  <c r="AX32" i="34" s="1"/>
  <c r="CA62" i="24"/>
  <c r="AZ37" i="25"/>
  <c r="BZ64" i="17"/>
  <c r="AY64" i="19"/>
  <c r="BZ56" i="17"/>
  <c r="AY56" i="19"/>
  <c r="AX56" i="73" s="1"/>
  <c r="CA8" i="17"/>
  <c r="AY8" i="19"/>
  <c r="AW70" i="30"/>
  <c r="AW31" i="30"/>
  <c r="BY68" i="19"/>
  <c r="BY36" i="19"/>
  <c r="BY72" i="19"/>
  <c r="AW15" i="30"/>
  <c r="AW65" i="30"/>
  <c r="BZ27" i="19"/>
  <c r="BY43" i="19"/>
  <c r="AW29" i="30"/>
  <c r="AW68" i="30"/>
  <c r="CA26" i="17"/>
  <c r="AY26" i="19"/>
  <c r="AX26" i="73" s="1"/>
  <c r="AW60" i="30"/>
  <c r="AZ39" i="25"/>
  <c r="CA69" i="24"/>
  <c r="CA11" i="17"/>
  <c r="AY11" i="19"/>
  <c r="BZ69" i="17"/>
  <c r="AY69" i="19"/>
  <c r="CA15" i="17"/>
  <c r="AY15" i="19"/>
  <c r="BY60" i="19"/>
  <c r="AV53" i="31"/>
  <c r="AW45" i="30"/>
  <c r="AW11" i="30"/>
  <c r="BY47" i="19"/>
  <c r="CA60" i="24"/>
  <c r="BZ48" i="17"/>
  <c r="AY48" i="19"/>
  <c r="AX48" i="73" s="1"/>
  <c r="AZ55" i="25"/>
  <c r="AX55" i="34" s="1"/>
  <c r="BZ63" i="17"/>
  <c r="AY63" i="19"/>
  <c r="AZ17" i="25"/>
  <c r="AX17" i="34" s="1"/>
  <c r="CA67" i="24"/>
  <c r="AZ22" i="25"/>
  <c r="AX22" i="34" s="1"/>
  <c r="CB11" i="24"/>
  <c r="AY4" i="19"/>
  <c r="CA9" i="17"/>
  <c r="AY9" i="19"/>
  <c r="BY70" i="19"/>
  <c r="AV31" i="31"/>
  <c r="AW58" i="30"/>
  <c r="AW42" i="30"/>
  <c r="BZ54" i="17"/>
  <c r="AY54" i="19"/>
  <c r="AX54" i="73" s="1"/>
  <c r="BY73" i="19"/>
  <c r="AZ67" i="25"/>
  <c r="CB22" i="24"/>
  <c r="CA27" i="17"/>
  <c r="AY27" i="19"/>
  <c r="AX27" i="73" s="1"/>
  <c r="CA18" i="17"/>
  <c r="AY18" i="19"/>
  <c r="AX18" i="73" s="1"/>
  <c r="BY63" i="19"/>
  <c r="AW19" i="30"/>
  <c r="AV71" i="31"/>
  <c r="BZ15" i="19"/>
  <c r="AW53" i="30"/>
  <c r="AW47" i="30"/>
  <c r="CA5" i="25"/>
  <c r="AZ62" i="25"/>
  <c r="AZ46" i="25"/>
  <c r="CA46" i="25" s="1"/>
  <c r="AZ23" i="25"/>
  <c r="AX23" i="34" s="1"/>
  <c r="CA19" i="25"/>
  <c r="BZ64" i="25"/>
  <c r="CB32" i="24"/>
  <c r="AZ21" i="25"/>
  <c r="AX21" i="34" s="1"/>
  <c r="CA68" i="24"/>
  <c r="CA37" i="24"/>
  <c r="CA52" i="24"/>
  <c r="BZ50" i="25"/>
  <c r="BZ66" i="25"/>
  <c r="CA34" i="24"/>
  <c r="AZ11" i="25"/>
  <c r="AX11" i="34" s="1"/>
  <c r="CA10" i="25"/>
  <c r="BZ40" i="25"/>
  <c r="CB26" i="24"/>
  <c r="CA6" i="25"/>
  <c r="AZ15" i="25"/>
  <c r="AX15" i="34" s="1"/>
  <c r="CA41" i="24"/>
  <c r="CA55" i="24"/>
  <c r="CB10" i="24"/>
  <c r="BZ59" i="25"/>
  <c r="CA13" i="25"/>
  <c r="CA7" i="25"/>
  <c r="CA72" i="24"/>
  <c r="CA40" i="24"/>
  <c r="AZ47" i="17"/>
  <c r="AZ27" i="17"/>
  <c r="AZ55" i="17"/>
  <c r="AZ66" i="17"/>
  <c r="AZ16" i="17"/>
  <c r="AZ67" i="17"/>
  <c r="AZ59" i="17"/>
  <c r="AZ6" i="17"/>
  <c r="AZ10" i="17"/>
  <c r="AZ13" i="17"/>
  <c r="AZ42" i="17"/>
  <c r="AZ31" i="17"/>
  <c r="AZ7" i="17"/>
  <c r="AZ38" i="17"/>
  <c r="AZ20" i="17"/>
  <c r="AZ45" i="17"/>
  <c r="AZ26" i="17"/>
  <c r="AZ33" i="17"/>
  <c r="AZ57" i="17"/>
  <c r="AZ41" i="17"/>
  <c r="AZ63" i="17"/>
  <c r="AZ39" i="17"/>
  <c r="AZ4" i="17"/>
  <c r="AZ44" i="17"/>
  <c r="AZ53" i="17"/>
  <c r="AZ40" i="17"/>
  <c r="AZ11" i="17"/>
  <c r="AZ9" i="17"/>
  <c r="AZ24" i="17"/>
  <c r="AZ46" i="17"/>
  <c r="AZ22" i="17"/>
  <c r="AZ52" i="17"/>
  <c r="AZ12" i="17"/>
  <c r="AZ28" i="17"/>
  <c r="BA3" i="17"/>
  <c r="AZ50" i="17"/>
  <c r="AZ70" i="17"/>
  <c r="AZ21" i="17"/>
  <c r="AZ34" i="17"/>
  <c r="AZ54" i="17"/>
  <c r="AZ29" i="17"/>
  <c r="AZ69" i="17"/>
  <c r="AZ14" i="17"/>
  <c r="AZ19" i="17"/>
  <c r="AZ32" i="17"/>
  <c r="AZ15" i="17"/>
  <c r="AZ30" i="17"/>
  <c r="AZ72" i="17"/>
  <c r="AZ60" i="17"/>
  <c r="AZ58" i="17"/>
  <c r="AZ65" i="17"/>
  <c r="AZ51" i="17"/>
  <c r="AZ48" i="17"/>
  <c r="AZ56" i="17"/>
  <c r="AZ62" i="17"/>
  <c r="AZ5" i="17"/>
  <c r="AZ35" i="17"/>
  <c r="AZ61" i="17"/>
  <c r="AZ64" i="17"/>
  <c r="AZ73" i="17"/>
  <c r="AZ37" i="17"/>
  <c r="AZ71" i="17"/>
  <c r="AZ17" i="17"/>
  <c r="AZ49" i="17"/>
  <c r="AZ18" i="17"/>
  <c r="AZ43" i="17"/>
  <c r="AZ8" i="17"/>
  <c r="AZ36" i="17"/>
  <c r="AZ25" i="17"/>
  <c r="AZ68" i="17"/>
  <c r="AZ23" i="17"/>
  <c r="CA57" i="24"/>
  <c r="AZ47" i="25"/>
  <c r="AX47" i="34" s="1"/>
  <c r="AZ42" i="25"/>
  <c r="AY74" i="17"/>
  <c r="AX32" i="30" s="1"/>
  <c r="CA4" i="17"/>
  <c r="CA3" i="17"/>
  <c r="CA3" i="19" s="1"/>
  <c r="CB31" i="24"/>
  <c r="AZ50" i="25"/>
  <c r="CB12" i="24"/>
  <c r="CA49" i="24"/>
  <c r="CA35" i="24"/>
  <c r="AZ64" i="25"/>
  <c r="AX64" i="34" s="1"/>
  <c r="BA8" i="24"/>
  <c r="AY8" i="51" s="1"/>
  <c r="CC8" i="23"/>
  <c r="BA59" i="24"/>
  <c r="CC59" i="23"/>
  <c r="BA64" i="24"/>
  <c r="AY64" i="51" s="1"/>
  <c r="CC64" i="23"/>
  <c r="BA65" i="24"/>
  <c r="CC65" i="23"/>
  <c r="BA37" i="24"/>
  <c r="AY37" i="51" s="1"/>
  <c r="CC37" i="23"/>
  <c r="BA30" i="24"/>
  <c r="CC30" i="23"/>
  <c r="BA12" i="24"/>
  <c r="AY12" i="51" s="1"/>
  <c r="CC12" i="23"/>
  <c r="BA41" i="24"/>
  <c r="AY41" i="51" s="1"/>
  <c r="CC41" i="23"/>
  <c r="CA61" i="24"/>
  <c r="AZ13" i="25"/>
  <c r="CA63" i="24"/>
  <c r="BA40" i="24"/>
  <c r="AY40" i="51" s="1"/>
  <c r="CC40" i="23"/>
  <c r="BA38" i="24"/>
  <c r="AY38" i="51" s="1"/>
  <c r="CC38" i="23"/>
  <c r="BA20" i="24"/>
  <c r="AY20" i="51" s="1"/>
  <c r="CC20" i="23"/>
  <c r="BA32" i="24"/>
  <c r="AY32" i="51" s="1"/>
  <c r="CC32" i="23"/>
  <c r="BA27" i="24"/>
  <c r="AY27" i="51" s="1"/>
  <c r="CC27" i="23"/>
  <c r="BA62" i="24"/>
  <c r="CC62" i="23"/>
  <c r="BA35" i="24"/>
  <c r="AY35" i="51" s="1"/>
  <c r="CC35" i="23"/>
  <c r="BA51" i="24"/>
  <c r="AY51" i="51" s="1"/>
  <c r="CC51" i="23"/>
  <c r="AZ71" i="25"/>
  <c r="AX71" i="34" s="1"/>
  <c r="BA61" i="24"/>
  <c r="CC61" i="23"/>
  <c r="BA26" i="24"/>
  <c r="CC26" i="23"/>
  <c r="BA29" i="24"/>
  <c r="CC29" i="23"/>
  <c r="BA54" i="24"/>
  <c r="CC54" i="23"/>
  <c r="BA49" i="24"/>
  <c r="CC49" i="23"/>
  <c r="BA48" i="24"/>
  <c r="CC48" i="23"/>
  <c r="BA39" i="24"/>
  <c r="CC39" i="23"/>
  <c r="BA25" i="24"/>
  <c r="AY25" i="51" s="1"/>
  <c r="CC25" i="23"/>
  <c r="BA67" i="24"/>
  <c r="AY67" i="51" s="1"/>
  <c r="CC67" i="23"/>
  <c r="CA66" i="24"/>
  <c r="AZ59" i="25"/>
  <c r="AZ45" i="25"/>
  <c r="AX45" i="34" s="1"/>
  <c r="BA19" i="24"/>
  <c r="AY19" i="51" s="1"/>
  <c r="CC19" i="23"/>
  <c r="AZ73" i="25"/>
  <c r="AX73" i="34" s="1"/>
  <c r="CB18" i="24"/>
  <c r="BA52" i="24"/>
  <c r="AY52" i="51" s="1"/>
  <c r="CC52" i="23"/>
  <c r="BA6" i="24"/>
  <c r="CC6" i="24" s="1"/>
  <c r="CC6" i="23"/>
  <c r="BA28" i="24"/>
  <c r="CC28" i="23"/>
  <c r="BA55" i="24"/>
  <c r="CC55" i="23"/>
  <c r="AZ14" i="25"/>
  <c r="BA43" i="24"/>
  <c r="CC43" i="23"/>
  <c r="AZ7" i="25"/>
  <c r="AZ53" i="25"/>
  <c r="AX53" i="34" s="1"/>
  <c r="CB24" i="24"/>
  <c r="BA13" i="24"/>
  <c r="CC13" i="23"/>
  <c r="BA53" i="24"/>
  <c r="CC53" i="23"/>
  <c r="BA31" i="24"/>
  <c r="CC31" i="23"/>
  <c r="BA70" i="24"/>
  <c r="CC70" i="23"/>
  <c r="CA51" i="24"/>
  <c r="BA16" i="24"/>
  <c r="CC16" i="23"/>
  <c r="CB30" i="24"/>
  <c r="CA14" i="25"/>
  <c r="BA33" i="24"/>
  <c r="AY33" i="51" s="1"/>
  <c r="CC33" i="23"/>
  <c r="BA58" i="24"/>
  <c r="AY58" i="51" s="1"/>
  <c r="CC58" i="23"/>
  <c r="CA65" i="24"/>
  <c r="BA42" i="24"/>
  <c r="AY42" i="51" s="1"/>
  <c r="CC42" i="23"/>
  <c r="BA45" i="24"/>
  <c r="AY45" i="51" s="1"/>
  <c r="CC45" i="23"/>
  <c r="BA71" i="24"/>
  <c r="AY71" i="51" s="1"/>
  <c r="CC71" i="23"/>
  <c r="BA44" i="24"/>
  <c r="CC44" i="23"/>
  <c r="BA56" i="24"/>
  <c r="CC56" i="23"/>
  <c r="BA34" i="24"/>
  <c r="AY34" i="51" s="1"/>
  <c r="CC34" i="23"/>
  <c r="BA21" i="24"/>
  <c r="AY21" i="51" s="1"/>
  <c r="CC21" i="23"/>
  <c r="CB5" i="24"/>
  <c r="BA73" i="24"/>
  <c r="CC73" i="23"/>
  <c r="AZ19" i="25"/>
  <c r="AX19" i="34" s="1"/>
  <c r="AZ44" i="25"/>
  <c r="CB6" i="24"/>
  <c r="BA15" i="24"/>
  <c r="CC15" i="23"/>
  <c r="BA14" i="24"/>
  <c r="AY14" i="51" s="1"/>
  <c r="CC14" i="23"/>
  <c r="BA60" i="24"/>
  <c r="AY60" i="51" s="1"/>
  <c r="CC60" i="23"/>
  <c r="BA66" i="24"/>
  <c r="AY66" i="51" s="1"/>
  <c r="CC66" i="23"/>
  <c r="BA7" i="24"/>
  <c r="AY7" i="51" s="1"/>
  <c r="CC7" i="23"/>
  <c r="AZ36" i="25"/>
  <c r="AX36" i="34" s="1"/>
  <c r="BA47" i="24"/>
  <c r="AY47" i="51" s="1"/>
  <c r="CC47" i="23"/>
  <c r="BA69" i="24"/>
  <c r="CC69" i="23"/>
  <c r="CB20" i="24"/>
  <c r="BA46" i="24"/>
  <c r="AY46" i="51" s="1"/>
  <c r="CC46" i="23"/>
  <c r="BA17" i="24"/>
  <c r="CC17" i="23"/>
  <c r="BA36" i="24"/>
  <c r="CC36" i="23"/>
  <c r="BA24" i="24"/>
  <c r="AY24" i="51" s="1"/>
  <c r="CC24" i="23"/>
  <c r="BA63" i="24"/>
  <c r="AY63" i="51" s="1"/>
  <c r="CC63" i="23"/>
  <c r="BA57" i="24"/>
  <c r="AY57" i="51" s="1"/>
  <c r="CC57" i="23"/>
  <c r="BA72" i="24"/>
  <c r="CC72" i="23"/>
  <c r="BA10" i="24"/>
  <c r="CC10" i="23"/>
  <c r="BA9" i="24"/>
  <c r="CC9" i="23"/>
  <c r="AZ74" i="24"/>
  <c r="CB74" i="23"/>
  <c r="CA33" i="24"/>
  <c r="BA18" i="24"/>
  <c r="CC18" i="23"/>
  <c r="BA68" i="24"/>
  <c r="AY68" i="51" s="1"/>
  <c r="CC68" i="23"/>
  <c r="BA11" i="24"/>
  <c r="CC11" i="23"/>
  <c r="BA50" i="24"/>
  <c r="AY50" i="51" s="1"/>
  <c r="CC50" i="23"/>
  <c r="BA23" i="24"/>
  <c r="CC23" i="23"/>
  <c r="CA28" i="25"/>
  <c r="BA22" i="24"/>
  <c r="AY22" i="51" s="1"/>
  <c r="CC22" i="23"/>
  <c r="BA5" i="24"/>
  <c r="AY5" i="51" s="1"/>
  <c r="CC5" i="23"/>
  <c r="BB42" i="23"/>
  <c r="BB42" i="24" s="1"/>
  <c r="BB53" i="23"/>
  <c r="BB45" i="23"/>
  <c r="BB45" i="24" s="1"/>
  <c r="BB21" i="23"/>
  <c r="BB19" i="23"/>
  <c r="BB19" i="24" s="1"/>
  <c r="BB19" i="25" s="1"/>
  <c r="BB15" i="23"/>
  <c r="BB13" i="23"/>
  <c r="BB13" i="24" s="1"/>
  <c r="BB13" i="25" s="1"/>
  <c r="BB52" i="23"/>
  <c r="BB52" i="24" s="1"/>
  <c r="BB23" i="23"/>
  <c r="BB23" i="24" s="1"/>
  <c r="BB23" i="25" s="1"/>
  <c r="BB16" i="23"/>
  <c r="BB16" i="24" s="1"/>
  <c r="BB16" i="25" s="1"/>
  <c r="BB59" i="23"/>
  <c r="BB59" i="24" s="1"/>
  <c r="BB51" i="23"/>
  <c r="BB51" i="24" s="1"/>
  <c r="BB27" i="23"/>
  <c r="BB27" i="24" s="1"/>
  <c r="BB27" i="25" s="1"/>
  <c r="BB18" i="23"/>
  <c r="BB18" i="24" s="1"/>
  <c r="BB18" i="25" s="1"/>
  <c r="BB14" i="23"/>
  <c r="BB14" i="24" s="1"/>
  <c r="BB14" i="25" s="1"/>
  <c r="BB57" i="23"/>
  <c r="BB57" i="24" s="1"/>
  <c r="BB54" i="23"/>
  <c r="BB50" i="23"/>
  <c r="BB50" i="24" s="1"/>
  <c r="BB17" i="23"/>
  <c r="BB17" i="24" s="1"/>
  <c r="BB17" i="25" s="1"/>
  <c r="BB49" i="23"/>
  <c r="BB49" i="24" s="1"/>
  <c r="BB44" i="23"/>
  <c r="BB44" i="24" s="1"/>
  <c r="BB25" i="23"/>
  <c r="BB25" i="24" s="1"/>
  <c r="BB25" i="25" s="1"/>
  <c r="BB22" i="23"/>
  <c r="BB22" i="24" s="1"/>
  <c r="BB22" i="25" s="1"/>
  <c r="BB20" i="23"/>
  <c r="BB20" i="24" s="1"/>
  <c r="BB20" i="25" s="1"/>
  <c r="BB48" i="23"/>
  <c r="BB48" i="24" s="1"/>
  <c r="BB43" i="23"/>
  <c r="BB43" i="24" s="1"/>
  <c r="BB11" i="23"/>
  <c r="BB55" i="23"/>
  <c r="BB47" i="23"/>
  <c r="BB47" i="24" s="1"/>
  <c r="BB46" i="23"/>
  <c r="BB46" i="24" s="1"/>
  <c r="BB26" i="23"/>
  <c r="BB26" i="24" s="1"/>
  <c r="BB26" i="25" s="1"/>
  <c r="BB12" i="23"/>
  <c r="BB58" i="23"/>
  <c r="BB58" i="24" s="1"/>
  <c r="BB41" i="23"/>
  <c r="BB41" i="24" s="1"/>
  <c r="BB68" i="23"/>
  <c r="BB68" i="24" s="1"/>
  <c r="BB69" i="23"/>
  <c r="BB69" i="24" s="1"/>
  <c r="BB73" i="23"/>
  <c r="BB73" i="24" s="1"/>
  <c r="BB32" i="23"/>
  <c r="BB34" i="23"/>
  <c r="BB35" i="23"/>
  <c r="BB35" i="24" s="1"/>
  <c r="BB5" i="23"/>
  <c r="BB24" i="23"/>
  <c r="BB24" i="24" s="1"/>
  <c r="BB24" i="25" s="1"/>
  <c r="BB67" i="23"/>
  <c r="BB67" i="24" s="1"/>
  <c r="BB28" i="23"/>
  <c r="BB28" i="24" s="1"/>
  <c r="BB28" i="25" s="1"/>
  <c r="BB70" i="23"/>
  <c r="BB70" i="24" s="1"/>
  <c r="BB72" i="23"/>
  <c r="BB72" i="24" s="1"/>
  <c r="BB56" i="23"/>
  <c r="BB56" i="24" s="1"/>
  <c r="BB4" i="23"/>
  <c r="AW37" i="56" s="1"/>
  <c r="AW42" i="56" s="1"/>
  <c r="BB38" i="23"/>
  <c r="BB9" i="23"/>
  <c r="BB60" i="23"/>
  <c r="BB60" i="24" s="1"/>
  <c r="BB37" i="23"/>
  <c r="BB37" i="24" s="1"/>
  <c r="BB33" i="23"/>
  <c r="BB33" i="24" s="1"/>
  <c r="BB29" i="23"/>
  <c r="BB29" i="24" s="1"/>
  <c r="BB29" i="25" s="1"/>
  <c r="BB40" i="23"/>
  <c r="BB65" i="23"/>
  <c r="BB65" i="24" s="1"/>
  <c r="BB6" i="23"/>
  <c r="BB7" i="23"/>
  <c r="BB71" i="23"/>
  <c r="BB71" i="24" s="1"/>
  <c r="BB61" i="23"/>
  <c r="BB61" i="24" s="1"/>
  <c r="BB10" i="23"/>
  <c r="BB31" i="23"/>
  <c r="BB64" i="23"/>
  <c r="BB64" i="24" s="1"/>
  <c r="BB36" i="23"/>
  <c r="BB8" i="23"/>
  <c r="BB8" i="24" s="1"/>
  <c r="BB8" i="25" s="1"/>
  <c r="BB30" i="23"/>
  <c r="BB63" i="23"/>
  <c r="BB63" i="24" s="1"/>
  <c r="BB66" i="23"/>
  <c r="BB66" i="24" s="1"/>
  <c r="BB39" i="23"/>
  <c r="BB62" i="23"/>
  <c r="BB62" i="24" s="1"/>
  <c r="CA48" i="25"/>
  <c r="BA74" i="23"/>
  <c r="BA4" i="24"/>
  <c r="AY4" i="51" s="1"/>
  <c r="CB29" i="25"/>
  <c r="AZ4" i="25"/>
  <c r="AX4" i="34" s="1"/>
  <c r="CB4" i="24"/>
  <c r="CA4" i="25"/>
  <c r="BB3" i="24"/>
  <c r="CC3" i="24" s="1"/>
  <c r="AV76" i="34" l="1"/>
  <c r="AU33" i="56"/>
  <c r="AU75" i="49"/>
  <c r="AF10" i="58"/>
  <c r="BI10" i="58" s="1"/>
  <c r="AU35" i="56"/>
  <c r="BO8" i="58"/>
  <c r="AM8" i="58"/>
  <c r="BP8" i="58" s="1"/>
  <c r="AU120" i="46"/>
  <c r="AX32" i="73"/>
  <c r="AF15" i="58"/>
  <c r="AU105" i="46"/>
  <c r="AU34" i="56"/>
  <c r="AE5" i="58"/>
  <c r="BH5" i="58" s="1"/>
  <c r="AX59" i="73"/>
  <c r="AU32" i="55"/>
  <c r="AF13" i="58"/>
  <c r="BI13" i="58" s="1"/>
  <c r="AE16" i="58"/>
  <c r="AU76" i="49"/>
  <c r="Y34" i="66"/>
  <c r="AX67" i="73"/>
  <c r="AE7" i="58"/>
  <c r="BH7" i="58" s="1"/>
  <c r="AX60" i="73"/>
  <c r="AU32" i="56"/>
  <c r="AU121" i="46"/>
  <c r="AU77" i="49"/>
  <c r="AX69" i="73"/>
  <c r="AX11" i="73"/>
  <c r="AX8" i="73"/>
  <c r="AX52" i="73"/>
  <c r="AU92" i="46"/>
  <c r="AF11" i="58"/>
  <c r="BI11" i="58" s="1"/>
  <c r="AE18" i="58"/>
  <c r="BH18" i="58" s="1"/>
  <c r="AX71" i="73"/>
  <c r="AU106" i="46"/>
  <c r="AX13" i="73"/>
  <c r="AX46" i="73"/>
  <c r="AX10" i="73"/>
  <c r="AX53" i="73"/>
  <c r="AX5" i="73"/>
  <c r="AX65" i="73"/>
  <c r="AX45" i="73"/>
  <c r="AX6" i="73"/>
  <c r="Y33" i="66"/>
  <c r="AX44" i="73"/>
  <c r="AX25" i="73"/>
  <c r="Y32" i="66"/>
  <c r="AX15" i="73"/>
  <c r="AF6" i="58"/>
  <c r="BI6" i="58" s="1"/>
  <c r="AF4" i="58"/>
  <c r="BI4" i="58" s="1"/>
  <c r="AX70" i="73"/>
  <c r="AX43" i="73"/>
  <c r="AF14" i="58"/>
  <c r="BI14" i="58" s="1"/>
  <c r="AX40" i="73"/>
  <c r="AE9" i="58"/>
  <c r="AE12" i="58"/>
  <c r="BH12" i="58" s="1"/>
  <c r="AX7" i="73"/>
  <c r="AX61" i="73"/>
  <c r="AX64" i="73"/>
  <c r="AE3" i="58"/>
  <c r="BH3" i="58" s="1"/>
  <c r="AU34" i="55"/>
  <c r="AX63" i="73"/>
  <c r="AX62" i="73"/>
  <c r="AX24" i="73"/>
  <c r="AX4" i="73"/>
  <c r="AX47" i="73"/>
  <c r="AU62" i="49"/>
  <c r="AX68" i="73"/>
  <c r="AX36" i="73"/>
  <c r="AX34" i="73"/>
  <c r="AX9" i="73"/>
  <c r="AX12" i="73"/>
  <c r="AF17" i="58"/>
  <c r="BI17" i="58" s="1"/>
  <c r="AU33" i="55"/>
  <c r="BH10" i="58"/>
  <c r="AX30" i="73"/>
  <c r="AX19" i="73"/>
  <c r="AX23" i="73"/>
  <c r="AX35" i="73"/>
  <c r="N37" i="35"/>
  <c r="R74" i="34"/>
  <c r="R74" i="51"/>
  <c r="N38" i="50"/>
  <c r="AV38" i="43"/>
  <c r="BA3" i="19"/>
  <c r="M45" i="35"/>
  <c r="M39" i="35"/>
  <c r="M40" i="35" s="1"/>
  <c r="M41" i="35" s="1"/>
  <c r="BB55" i="24"/>
  <c r="AW38" i="55"/>
  <c r="AW42" i="55" s="1"/>
  <c r="BB11" i="24"/>
  <c r="BB11" i="25" s="1"/>
  <c r="AW125" i="46"/>
  <c r="AW129" i="46" s="1"/>
  <c r="BB36" i="24"/>
  <c r="BB36" i="25" s="1"/>
  <c r="AW82" i="49"/>
  <c r="AW87" i="49" s="1"/>
  <c r="BB10" i="24"/>
  <c r="BB10" i="25" s="1"/>
  <c r="AW124" i="46"/>
  <c r="AW128" i="46" s="1"/>
  <c r="BB40" i="24"/>
  <c r="BB40" i="25" s="1"/>
  <c r="AA38" i="66"/>
  <c r="AA42" i="66" s="1"/>
  <c r="BB15" i="24"/>
  <c r="BB15" i="25" s="1"/>
  <c r="AW109" i="46"/>
  <c r="AW113" i="46" s="1"/>
  <c r="BB21" i="24"/>
  <c r="BB21" i="25" s="1"/>
  <c r="AW110" i="46"/>
  <c r="AW114" i="46" s="1"/>
  <c r="BB9" i="24"/>
  <c r="BB9" i="25" s="1"/>
  <c r="AW108" i="46"/>
  <c r="AW112" i="46" s="1"/>
  <c r="AW96" i="46"/>
  <c r="AW99" i="46" s="1"/>
  <c r="AW123" i="46"/>
  <c r="AW127" i="46" s="1"/>
  <c r="BB53" i="24"/>
  <c r="AW36" i="55"/>
  <c r="AW40" i="55" s="1"/>
  <c r="BB38" i="24"/>
  <c r="AZ38" i="51" s="1"/>
  <c r="AA36" i="66"/>
  <c r="AA40" i="66" s="1"/>
  <c r="BB6" i="24"/>
  <c r="BB6" i="25" s="1"/>
  <c r="AW39" i="56"/>
  <c r="AW44" i="56" s="1"/>
  <c r="BB32" i="24"/>
  <c r="BB32" i="25" s="1"/>
  <c r="AW80" i="49"/>
  <c r="AW85" i="49" s="1"/>
  <c r="BB39" i="24"/>
  <c r="AZ39" i="51" s="1"/>
  <c r="AA37" i="66"/>
  <c r="AA41" i="66" s="1"/>
  <c r="BB7" i="24"/>
  <c r="BB7" i="25" s="1"/>
  <c r="AW40" i="56"/>
  <c r="AW45" i="56" s="1"/>
  <c r="BB30" i="24"/>
  <c r="BB30" i="25" s="1"/>
  <c r="AW119" i="49"/>
  <c r="AW127" i="49" s="1"/>
  <c r="AW79" i="49"/>
  <c r="AW84" i="49" s="1"/>
  <c r="AW66" i="49"/>
  <c r="AW69" i="49" s="1"/>
  <c r="BB31" i="24"/>
  <c r="BB31" i="25" s="1"/>
  <c r="AW65" i="49"/>
  <c r="AW68" i="49" s="1"/>
  <c r="BB54" i="24"/>
  <c r="BB54" i="25" s="1"/>
  <c r="AW37" i="55"/>
  <c r="AW41" i="55" s="1"/>
  <c r="AV120" i="49"/>
  <c r="AV128" i="49" s="1"/>
  <c r="AV121" i="49"/>
  <c r="AV129" i="49" s="1"/>
  <c r="BB34" i="24"/>
  <c r="AZ34" i="51" s="1"/>
  <c r="AW81" i="49"/>
  <c r="AW86" i="49" s="1"/>
  <c r="BB12" i="24"/>
  <c r="BB12" i="25" s="1"/>
  <c r="AW95" i="46"/>
  <c r="AW98" i="46" s="1"/>
  <c r="BB5" i="24"/>
  <c r="BB5" i="25" s="1"/>
  <c r="AW38" i="56"/>
  <c r="AW43" i="56" s="1"/>
  <c r="AX25" i="34"/>
  <c r="AX66" i="34"/>
  <c r="CB17" i="25"/>
  <c r="CB30" i="25"/>
  <c r="AX30" i="34"/>
  <c r="AX69" i="34"/>
  <c r="AX43" i="34"/>
  <c r="CA39" i="25"/>
  <c r="AX12" i="34"/>
  <c r="AW6" i="31"/>
  <c r="AT38" i="35"/>
  <c r="AS39" i="43"/>
  <c r="CA67" i="25"/>
  <c r="AX46" i="34"/>
  <c r="AU74" i="49"/>
  <c r="AU63" i="49"/>
  <c r="AU117" i="49"/>
  <c r="AU125" i="49" s="1"/>
  <c r="CB16" i="25"/>
  <c r="CA51" i="25"/>
  <c r="AX39" i="34"/>
  <c r="CB20" i="25"/>
  <c r="CB32" i="25"/>
  <c r="CA72" i="25"/>
  <c r="CA68" i="25"/>
  <c r="CB26" i="25"/>
  <c r="AX40" i="34"/>
  <c r="CA62" i="25"/>
  <c r="CA38" i="25"/>
  <c r="CA55" i="25"/>
  <c r="AX14" i="34"/>
  <c r="AX20" i="34"/>
  <c r="AX44" i="34"/>
  <c r="CB31" i="25"/>
  <c r="AU104" i="46"/>
  <c r="AU119" i="46"/>
  <c r="AU93" i="46"/>
  <c r="CB24" i="25"/>
  <c r="AX50" i="34"/>
  <c r="AX27" i="34"/>
  <c r="AX33" i="34"/>
  <c r="AX37" i="34"/>
  <c r="CA58" i="25"/>
  <c r="AX42" i="34"/>
  <c r="CA49" i="25"/>
  <c r="AX60" i="34"/>
  <c r="AX13" i="34"/>
  <c r="AX70" i="34"/>
  <c r="CB11" i="25"/>
  <c r="AX67" i="34"/>
  <c r="AX18" i="34"/>
  <c r="AX56" i="34"/>
  <c r="AX59" i="34"/>
  <c r="CB15" i="25"/>
  <c r="AX41" i="34"/>
  <c r="CA52" i="25"/>
  <c r="CA65" i="25"/>
  <c r="AX65" i="34"/>
  <c r="AX7" i="34"/>
  <c r="AX57" i="34"/>
  <c r="CB8" i="25"/>
  <c r="AX26" i="34"/>
  <c r="CB23" i="25"/>
  <c r="CA53" i="25"/>
  <c r="CA61" i="25"/>
  <c r="AX62" i="34"/>
  <c r="AX31" i="34"/>
  <c r="CA40" i="25"/>
  <c r="CA43" i="25"/>
  <c r="CA37" i="25"/>
  <c r="AZ29" i="51"/>
  <c r="AZ43" i="51"/>
  <c r="AZ26" i="51"/>
  <c r="AZ65" i="51"/>
  <c r="AZ56" i="51"/>
  <c r="AW34" i="31"/>
  <c r="CB18" i="25"/>
  <c r="CA33" i="25"/>
  <c r="AX41" i="30"/>
  <c r="CB27" i="25"/>
  <c r="AX36" i="30"/>
  <c r="AX72" i="30"/>
  <c r="AX70" i="30"/>
  <c r="AX66" i="30"/>
  <c r="AY26" i="51"/>
  <c r="AY6" i="51"/>
  <c r="CB28" i="25"/>
  <c r="AZ70" i="51"/>
  <c r="CA35" i="25"/>
  <c r="CB35" i="24"/>
  <c r="AZ48" i="51"/>
  <c r="AZ41" i="51"/>
  <c r="AZ53" i="51"/>
  <c r="AZ49" i="51"/>
  <c r="AZ57" i="51"/>
  <c r="AW70" i="31"/>
  <c r="AW65" i="31"/>
  <c r="AW48" i="31"/>
  <c r="AW62" i="31"/>
  <c r="AW24" i="31"/>
  <c r="AW20" i="31"/>
  <c r="AW28" i="31"/>
  <c r="AW45" i="31"/>
  <c r="AW17" i="31"/>
  <c r="AW9" i="31"/>
  <c r="AW52" i="31"/>
  <c r="AW37" i="31"/>
  <c r="AW30" i="31"/>
  <c r="BZ74" i="25"/>
  <c r="CB12" i="25"/>
  <c r="AZ13" i="51"/>
  <c r="AZ61" i="51"/>
  <c r="AZ64" i="51"/>
  <c r="AZ17" i="51"/>
  <c r="AZ44" i="51"/>
  <c r="AZ55" i="51"/>
  <c r="AY31" i="51"/>
  <c r="AW10" i="31"/>
  <c r="AZ22" i="51"/>
  <c r="AZ46" i="51"/>
  <c r="AZ71" i="51"/>
  <c r="AZ28" i="51"/>
  <c r="AZ51" i="51"/>
  <c r="AZ59" i="51"/>
  <c r="AY15" i="51"/>
  <c r="AZ37" i="51"/>
  <c r="AY28" i="51"/>
  <c r="AZ45" i="51"/>
  <c r="AZ35" i="51"/>
  <c r="AZ8" i="51"/>
  <c r="AZ23" i="51"/>
  <c r="AZ69" i="51"/>
  <c r="AZ42" i="51"/>
  <c r="AZ52" i="51"/>
  <c r="AZ62" i="51"/>
  <c r="AY53" i="51"/>
  <c r="AY29" i="51"/>
  <c r="CA56" i="25"/>
  <c r="AZ50" i="51"/>
  <c r="AZ47" i="51"/>
  <c r="AY36" i="51"/>
  <c r="AY49" i="51"/>
  <c r="AY59" i="51"/>
  <c r="CB72" i="24"/>
  <c r="AZ72" i="51"/>
  <c r="AZ27" i="51"/>
  <c r="AY13" i="51"/>
  <c r="AY65" i="51"/>
  <c r="AY17" i="51"/>
  <c r="AZ73" i="51"/>
  <c r="CB5" i="25"/>
  <c r="AZ58" i="51"/>
  <c r="AY23" i="51"/>
  <c r="AY9" i="51"/>
  <c r="AY61" i="51"/>
  <c r="AY30" i="51"/>
  <c r="AZ19" i="51"/>
  <c r="AZ32" i="51"/>
  <c r="AW12" i="31"/>
  <c r="AY72" i="51"/>
  <c r="AY69" i="51"/>
  <c r="AY10" i="51"/>
  <c r="AZ68" i="51"/>
  <c r="AZ33" i="51"/>
  <c r="AZ66" i="51"/>
  <c r="AZ20" i="51"/>
  <c r="AY55" i="51"/>
  <c r="CA63" i="25"/>
  <c r="AZ18" i="51"/>
  <c r="AY11" i="51"/>
  <c r="AY43" i="51"/>
  <c r="AY70" i="51"/>
  <c r="AZ60" i="51"/>
  <c r="AY44" i="51"/>
  <c r="AY56" i="51"/>
  <c r="AZ16" i="51"/>
  <c r="AZ67" i="51"/>
  <c r="AY16" i="51"/>
  <c r="AY54" i="51"/>
  <c r="AZ14" i="51"/>
  <c r="AW22" i="31"/>
  <c r="AW32" i="31"/>
  <c r="AY48" i="51"/>
  <c r="AY62" i="51"/>
  <c r="AY39" i="51"/>
  <c r="AZ63" i="51"/>
  <c r="AZ24" i="51"/>
  <c r="AY73" i="51"/>
  <c r="CB21" i="25"/>
  <c r="AZ25" i="51"/>
  <c r="AY18" i="51"/>
  <c r="AX68" i="30"/>
  <c r="AX8" i="30"/>
  <c r="AX5" i="30"/>
  <c r="AX10" i="30"/>
  <c r="AW14" i="31"/>
  <c r="AW69" i="31"/>
  <c r="AX69" i="30"/>
  <c r="AX51" i="30"/>
  <c r="AX56" i="30"/>
  <c r="AW33" i="31"/>
  <c r="BA30" i="25"/>
  <c r="AX58" i="30"/>
  <c r="AX21" i="30"/>
  <c r="AX49" i="30"/>
  <c r="CC30" i="24"/>
  <c r="AW51" i="31"/>
  <c r="AX16" i="30"/>
  <c r="CB37" i="24"/>
  <c r="CB6" i="25"/>
  <c r="BA37" i="25"/>
  <c r="AW4" i="31"/>
  <c r="CA51" i="17"/>
  <c r="AZ51" i="19"/>
  <c r="AY51" i="73" s="1"/>
  <c r="BA47" i="25"/>
  <c r="AY47" i="34" s="1"/>
  <c r="CA72" i="17"/>
  <c r="AZ72" i="19"/>
  <c r="CA45" i="17"/>
  <c r="AZ45" i="19"/>
  <c r="CA14" i="19"/>
  <c r="AX11" i="30"/>
  <c r="CB68" i="24"/>
  <c r="BA33" i="25"/>
  <c r="AY33" i="34" s="1"/>
  <c r="CB30" i="17"/>
  <c r="AZ30" i="19"/>
  <c r="AY30" i="73" s="1"/>
  <c r="CB20" i="17"/>
  <c r="AZ20" i="19"/>
  <c r="AY20" i="73" s="1"/>
  <c r="AX33" i="30"/>
  <c r="AY74" i="19"/>
  <c r="CA4" i="19"/>
  <c r="CA22" i="19"/>
  <c r="AW44" i="31"/>
  <c r="AW26" i="31"/>
  <c r="AW53" i="31"/>
  <c r="AX19" i="30"/>
  <c r="CA60" i="17"/>
  <c r="AZ60" i="19"/>
  <c r="AX57" i="30"/>
  <c r="BA25" i="25"/>
  <c r="AY25" i="34" s="1"/>
  <c r="CA47" i="25"/>
  <c r="CB29" i="17"/>
  <c r="AZ29" i="19"/>
  <c r="CB10" i="17"/>
  <c r="AZ10" i="19"/>
  <c r="BZ66" i="19"/>
  <c r="AX45" i="30"/>
  <c r="BZ73" i="19"/>
  <c r="AX37" i="30"/>
  <c r="AX31" i="30"/>
  <c r="AX17" i="30"/>
  <c r="CA63" i="17"/>
  <c r="AZ63" i="19"/>
  <c r="AY63" i="73" s="1"/>
  <c r="CB62" i="24"/>
  <c r="CB58" i="24"/>
  <c r="CB13" i="17"/>
  <c r="AZ13" i="19"/>
  <c r="BA9" i="25"/>
  <c r="BA15" i="25"/>
  <c r="CB70" i="24"/>
  <c r="CB13" i="25"/>
  <c r="CA54" i="17"/>
  <c r="AZ54" i="19"/>
  <c r="CB6" i="17"/>
  <c r="AZ6" i="19"/>
  <c r="CA11" i="19"/>
  <c r="AX50" i="30"/>
  <c r="BZ49" i="19"/>
  <c r="AX13" i="30"/>
  <c r="BZ52" i="19"/>
  <c r="AW21" i="31"/>
  <c r="AW36" i="31"/>
  <c r="CA21" i="19"/>
  <c r="BZ62" i="19"/>
  <c r="AX42" i="30"/>
  <c r="BA20" i="25"/>
  <c r="AZ20" i="34" s="1"/>
  <c r="CB39" i="24"/>
  <c r="CB23" i="17"/>
  <c r="AZ23" i="19"/>
  <c r="CA34" i="17"/>
  <c r="AZ34" i="19"/>
  <c r="CA59" i="17"/>
  <c r="AZ59" i="19"/>
  <c r="CA27" i="19"/>
  <c r="BZ63" i="19"/>
  <c r="AX24" i="30"/>
  <c r="AW16" i="31"/>
  <c r="BZ37" i="19"/>
  <c r="AX71" i="30"/>
  <c r="BA69" i="25"/>
  <c r="AY69" i="34" s="1"/>
  <c r="CB7" i="17"/>
  <c r="AZ7" i="19"/>
  <c r="AY7" i="73" s="1"/>
  <c r="BA10" i="25"/>
  <c r="CA44" i="25"/>
  <c r="BA31" i="25"/>
  <c r="CA68" i="17"/>
  <c r="AZ68" i="19"/>
  <c r="CB21" i="17"/>
  <c r="AZ21" i="19"/>
  <c r="AY21" i="73" s="1"/>
  <c r="CA67" i="17"/>
  <c r="AZ67" i="19"/>
  <c r="AY67" i="73" s="1"/>
  <c r="BZ55" i="19"/>
  <c r="AX46" i="30"/>
  <c r="CA5" i="19"/>
  <c r="AX26" i="30"/>
  <c r="BA48" i="25"/>
  <c r="BA41" i="25"/>
  <c r="CB25" i="17"/>
  <c r="AZ25" i="19"/>
  <c r="AY25" i="73" s="1"/>
  <c r="CA70" i="17"/>
  <c r="AZ70" i="19"/>
  <c r="CB16" i="17"/>
  <c r="AZ16" i="19"/>
  <c r="AY16" i="73" s="1"/>
  <c r="BZ43" i="19"/>
  <c r="BZ71" i="19"/>
  <c r="BZ47" i="19"/>
  <c r="AW67" i="31"/>
  <c r="AW55" i="31"/>
  <c r="CA65" i="17"/>
  <c r="AZ65" i="19"/>
  <c r="BA72" i="25"/>
  <c r="AY72" i="34" s="1"/>
  <c r="CB53" i="24"/>
  <c r="CA36" i="17"/>
  <c r="AZ36" i="19"/>
  <c r="CA50" i="17"/>
  <c r="AZ50" i="19"/>
  <c r="AY50" i="73" s="1"/>
  <c r="CA66" i="17"/>
  <c r="AZ66" i="19"/>
  <c r="AY66" i="73" s="1"/>
  <c r="CA8" i="19"/>
  <c r="BZ57" i="19"/>
  <c r="BZ40" i="19"/>
  <c r="BZ44" i="19"/>
  <c r="AW47" i="31"/>
  <c r="CA57" i="17"/>
  <c r="AZ57" i="19"/>
  <c r="CB32" i="17"/>
  <c r="AZ32" i="19"/>
  <c r="BZ33" i="19"/>
  <c r="BZ74" i="17"/>
  <c r="AX40" i="30"/>
  <c r="AX65" i="30"/>
  <c r="AX12" i="30"/>
  <c r="AX55" i="30"/>
  <c r="AX64" i="30"/>
  <c r="AX6" i="30"/>
  <c r="AX47" i="30"/>
  <c r="AX63" i="30"/>
  <c r="AX67" i="30"/>
  <c r="AX23" i="30"/>
  <c r="AX59" i="30"/>
  <c r="AX15" i="30"/>
  <c r="BZ60" i="19"/>
  <c r="CA31" i="19"/>
  <c r="BA73" i="25"/>
  <c r="AY73" i="34" s="1"/>
  <c r="BA49" i="25"/>
  <c r="BA12" i="25"/>
  <c r="CB8" i="17"/>
  <c r="AZ8" i="19"/>
  <c r="AY8" i="73" s="1"/>
  <c r="CA55" i="17"/>
  <c r="AZ55" i="19"/>
  <c r="AX30" i="30"/>
  <c r="AX74" i="30"/>
  <c r="AX20" i="30"/>
  <c r="CA58" i="17"/>
  <c r="AZ58" i="19"/>
  <c r="CB15" i="17"/>
  <c r="AZ15" i="19"/>
  <c r="AY15" i="73" s="1"/>
  <c r="BA18" i="25"/>
  <c r="AZ18" i="34" s="1"/>
  <c r="CB57" i="24"/>
  <c r="CC13" i="24"/>
  <c r="CA43" i="17"/>
  <c r="AZ43" i="19"/>
  <c r="AY43" i="73" s="1"/>
  <c r="CB28" i="17"/>
  <c r="AZ28" i="19"/>
  <c r="CB27" i="17"/>
  <c r="AZ27" i="19"/>
  <c r="BZ56" i="19"/>
  <c r="CA16" i="19"/>
  <c r="CA17" i="19"/>
  <c r="AW31" i="31"/>
  <c r="BZ45" i="19"/>
  <c r="AW56" i="31"/>
  <c r="BZ39" i="19"/>
  <c r="AW25" i="31"/>
  <c r="BA54" i="25"/>
  <c r="CB18" i="17"/>
  <c r="AZ18" i="19"/>
  <c r="AY18" i="73" s="1"/>
  <c r="CB12" i="17"/>
  <c r="AZ12" i="19"/>
  <c r="AY12" i="73" s="1"/>
  <c r="CA47" i="17"/>
  <c r="AZ47" i="19"/>
  <c r="BZ48" i="19"/>
  <c r="BZ61" i="19"/>
  <c r="CA19" i="19"/>
  <c r="BZ70" i="19"/>
  <c r="AW41" i="31"/>
  <c r="CA24" i="19"/>
  <c r="BA50" i="25"/>
  <c r="CC7" i="24"/>
  <c r="BZ38" i="19"/>
  <c r="BA63" i="25"/>
  <c r="CC21" i="24"/>
  <c r="CA49" i="17"/>
  <c r="AZ49" i="19"/>
  <c r="CA52" i="17"/>
  <c r="AZ52" i="19"/>
  <c r="AY52" i="73" s="1"/>
  <c r="AX7" i="30"/>
  <c r="CA69" i="17"/>
  <c r="AZ69" i="19"/>
  <c r="AY69" i="73" s="1"/>
  <c r="BY74" i="19"/>
  <c r="AW19" i="31"/>
  <c r="AW29" i="31"/>
  <c r="AW50" i="31"/>
  <c r="AW23" i="31"/>
  <c r="AW49" i="31"/>
  <c r="AW42" i="31"/>
  <c r="AW11" i="31"/>
  <c r="AW71" i="31"/>
  <c r="AW72" i="31"/>
  <c r="AW66" i="31"/>
  <c r="AW63" i="31"/>
  <c r="AW60" i="31"/>
  <c r="AW8" i="31"/>
  <c r="AW68" i="31"/>
  <c r="AW58" i="31"/>
  <c r="AW57" i="31"/>
  <c r="AW46" i="31"/>
  <c r="AW38" i="31"/>
  <c r="AW54" i="31"/>
  <c r="AW39" i="31"/>
  <c r="AW13" i="31"/>
  <c r="AW43" i="31"/>
  <c r="BA29" i="25"/>
  <c r="CB17" i="17"/>
  <c r="AZ17" i="19"/>
  <c r="AY17" i="73" s="1"/>
  <c r="CB22" i="17"/>
  <c r="AZ22" i="19"/>
  <c r="CA26" i="19"/>
  <c r="BZ64" i="19"/>
  <c r="BZ42" i="19"/>
  <c r="BZ65" i="19"/>
  <c r="AW74" i="31"/>
  <c r="AX35" i="30"/>
  <c r="AW40" i="31"/>
  <c r="CA25" i="19"/>
  <c r="CB26" i="17"/>
  <c r="AZ26" i="19"/>
  <c r="AY26" i="73" s="1"/>
  <c r="CA42" i="17"/>
  <c r="AZ42" i="19"/>
  <c r="AY42" i="73" s="1"/>
  <c r="BA40" i="25"/>
  <c r="AY40" i="34" s="1"/>
  <c r="CB9" i="25"/>
  <c r="CA41" i="25"/>
  <c r="BA24" i="25"/>
  <c r="AZ24" i="34" s="1"/>
  <c r="CB34" i="24"/>
  <c r="CA71" i="17"/>
  <c r="AZ71" i="19"/>
  <c r="AY71" i="73" s="1"/>
  <c r="CA46" i="17"/>
  <c r="AZ46" i="19"/>
  <c r="AY46" i="73" s="1"/>
  <c r="BZ54" i="19"/>
  <c r="BZ68" i="19"/>
  <c r="AX39" i="30"/>
  <c r="CA32" i="19"/>
  <c r="CA30" i="19"/>
  <c r="AX29" i="30"/>
  <c r="CA48" i="17"/>
  <c r="AZ48" i="19"/>
  <c r="AY48" i="73" s="1"/>
  <c r="BA42" i="25"/>
  <c r="AY42" i="34" s="1"/>
  <c r="CC32" i="24"/>
  <c r="CA15" i="19"/>
  <c r="CA69" i="25"/>
  <c r="CB38" i="24"/>
  <c r="BA43" i="25"/>
  <c r="BA26" i="25"/>
  <c r="AZ26" i="34" s="1"/>
  <c r="BA65" i="25"/>
  <c r="AY65" i="34" s="1"/>
  <c r="CA37" i="17"/>
  <c r="AZ37" i="19"/>
  <c r="CB24" i="17"/>
  <c r="AZ24" i="19"/>
  <c r="AY24" i="73" s="1"/>
  <c r="BZ67" i="19"/>
  <c r="AX73" i="30"/>
  <c r="BZ35" i="19"/>
  <c r="AX28" i="30"/>
  <c r="CB19" i="17"/>
  <c r="AZ19" i="19"/>
  <c r="CC14" i="24"/>
  <c r="AX14" i="30"/>
  <c r="CA54" i="25"/>
  <c r="CA34" i="25"/>
  <c r="BA36" i="25"/>
  <c r="AY36" i="34" s="1"/>
  <c r="CB56" i="24"/>
  <c r="CA73" i="17"/>
  <c r="AZ73" i="19"/>
  <c r="CB9" i="17"/>
  <c r="AZ9" i="19"/>
  <c r="AY9" i="73" s="1"/>
  <c r="BZ51" i="19"/>
  <c r="AW61" i="31"/>
  <c r="CA20" i="19"/>
  <c r="CA29" i="19"/>
  <c r="AW35" i="31"/>
  <c r="AW64" i="31"/>
  <c r="CA38" i="17"/>
  <c r="AZ38" i="19"/>
  <c r="AY38" i="73" s="1"/>
  <c r="BA61" i="25"/>
  <c r="BA64" i="25"/>
  <c r="CA64" i="17"/>
  <c r="AZ64" i="19"/>
  <c r="AY64" i="73" s="1"/>
  <c r="CB11" i="17"/>
  <c r="AZ11" i="19"/>
  <c r="AY11" i="73" s="1"/>
  <c r="CA13" i="19"/>
  <c r="BZ58" i="19"/>
  <c r="AX34" i="30"/>
  <c r="AW27" i="31"/>
  <c r="CA33" i="17"/>
  <c r="AZ33" i="19"/>
  <c r="CA6" i="19"/>
  <c r="CC19" i="24"/>
  <c r="AX38" i="30"/>
  <c r="BA5" i="25"/>
  <c r="CC17" i="24"/>
  <c r="CB44" i="24"/>
  <c r="BA55" i="25"/>
  <c r="CA61" i="17"/>
  <c r="AZ61" i="19"/>
  <c r="CA40" i="17"/>
  <c r="AZ40" i="19"/>
  <c r="BZ53" i="19"/>
  <c r="AX44" i="30"/>
  <c r="CA7" i="19"/>
  <c r="BZ50" i="19"/>
  <c r="CA10" i="19"/>
  <c r="AX22" i="30"/>
  <c r="AX52" i="30"/>
  <c r="AX25" i="30"/>
  <c r="AW59" i="31"/>
  <c r="BA11" i="25"/>
  <c r="BA60" i="25"/>
  <c r="AY60" i="34" s="1"/>
  <c r="BZ69" i="19"/>
  <c r="BZ36" i="19"/>
  <c r="CA74" i="24"/>
  <c r="CB10" i="25"/>
  <c r="CA35" i="17"/>
  <c r="AZ35" i="19"/>
  <c r="AY35" i="73" s="1"/>
  <c r="CA53" i="17"/>
  <c r="AZ53" i="19"/>
  <c r="CA28" i="19"/>
  <c r="CA23" i="19"/>
  <c r="AX18" i="30"/>
  <c r="AX48" i="30"/>
  <c r="CA41" i="17"/>
  <c r="AZ41" i="19"/>
  <c r="BZ34" i="19"/>
  <c r="BZ46" i="19"/>
  <c r="BA67" i="25"/>
  <c r="AY67" i="34" s="1"/>
  <c r="BA22" i="25"/>
  <c r="AZ22" i="34" s="1"/>
  <c r="BA46" i="25"/>
  <c r="AY46" i="34" s="1"/>
  <c r="BA71" i="25"/>
  <c r="BA28" i="25"/>
  <c r="AZ28" i="34" s="1"/>
  <c r="BA51" i="25"/>
  <c r="BA59" i="25"/>
  <c r="AY59" i="34" s="1"/>
  <c r="CB5" i="17"/>
  <c r="AZ5" i="19"/>
  <c r="CA44" i="17"/>
  <c r="AZ44" i="19"/>
  <c r="AX61" i="30"/>
  <c r="BZ72" i="19"/>
  <c r="AX27" i="30"/>
  <c r="AX54" i="30"/>
  <c r="CB52" i="24"/>
  <c r="CA9" i="19"/>
  <c r="BA27" i="25"/>
  <c r="AY27" i="34" s="1"/>
  <c r="BA66" i="25"/>
  <c r="CB14" i="17"/>
  <c r="AZ14" i="19"/>
  <c r="CA18" i="19"/>
  <c r="CB22" i="25"/>
  <c r="CA62" i="17"/>
  <c r="AZ62" i="19"/>
  <c r="AZ4" i="19"/>
  <c r="AW5" i="31"/>
  <c r="AW7" i="31"/>
  <c r="AW18" i="31"/>
  <c r="BZ41" i="19"/>
  <c r="CA12" i="19"/>
  <c r="AX9" i="30"/>
  <c r="AW73" i="31"/>
  <c r="CC23" i="24"/>
  <c r="BZ59" i="19"/>
  <c r="CB31" i="17"/>
  <c r="AZ31" i="19"/>
  <c r="AY31" i="73" s="1"/>
  <c r="BA16" i="25"/>
  <c r="AZ16" i="34" s="1"/>
  <c r="CA60" i="25"/>
  <c r="AZ74" i="25"/>
  <c r="CA57" i="25"/>
  <c r="BA45" i="25"/>
  <c r="AY45" i="34" s="1"/>
  <c r="BA6" i="25"/>
  <c r="BA35" i="25"/>
  <c r="AY35" i="34" s="1"/>
  <c r="BA8" i="25"/>
  <c r="AZ8" i="34" s="1"/>
  <c r="CA56" i="17"/>
  <c r="AZ56" i="19"/>
  <c r="AY56" i="73" s="1"/>
  <c r="CA39" i="17"/>
  <c r="AZ39" i="19"/>
  <c r="AW15" i="31"/>
  <c r="AX60" i="30"/>
  <c r="AX43" i="30"/>
  <c r="AX62" i="30"/>
  <c r="AX4" i="30"/>
  <c r="AX53" i="30"/>
  <c r="BA32" i="25"/>
  <c r="BA19" i="25"/>
  <c r="AZ19" i="34" s="1"/>
  <c r="CA50" i="25"/>
  <c r="BA7" i="25"/>
  <c r="CB54" i="24"/>
  <c r="CB19" i="25"/>
  <c r="CB48" i="24"/>
  <c r="BA39" i="25"/>
  <c r="AY39" i="34" s="1"/>
  <c r="BA34" i="25"/>
  <c r="AY34" i="34" s="1"/>
  <c r="BA21" i="25"/>
  <c r="BA53" i="25"/>
  <c r="CC15" i="24"/>
  <c r="CC29" i="24"/>
  <c r="CB63" i="24"/>
  <c r="CC24" i="24"/>
  <c r="CB7" i="25"/>
  <c r="CC10" i="24"/>
  <c r="CC20" i="24"/>
  <c r="CA45" i="25"/>
  <c r="BA70" i="25"/>
  <c r="CB41" i="24"/>
  <c r="BA13" i="25"/>
  <c r="AZ13" i="34" s="1"/>
  <c r="CA42" i="25"/>
  <c r="CB49" i="24"/>
  <c r="CC31" i="24"/>
  <c r="CC16" i="24"/>
  <c r="CB33" i="24"/>
  <c r="CC12" i="24"/>
  <c r="CC9" i="24"/>
  <c r="BA68" i="25"/>
  <c r="AY68" i="34" s="1"/>
  <c r="BA57" i="25"/>
  <c r="CB73" i="24"/>
  <c r="CA59" i="25"/>
  <c r="AZ74" i="17"/>
  <c r="AY27" i="30" s="1"/>
  <c r="CB4" i="17"/>
  <c r="CA64" i="25"/>
  <c r="CC26" i="24"/>
  <c r="CC8" i="24"/>
  <c r="CC5" i="24"/>
  <c r="CA71" i="25"/>
  <c r="CB43" i="24"/>
  <c r="CC22" i="24"/>
  <c r="CB65" i="24"/>
  <c r="CB51" i="24"/>
  <c r="CB55" i="24"/>
  <c r="BA44" i="25"/>
  <c r="CB71" i="24"/>
  <c r="CB64" i="24"/>
  <c r="BA56" i="25"/>
  <c r="BA43" i="17"/>
  <c r="BA6" i="17"/>
  <c r="BA6" i="19" s="1"/>
  <c r="AW34" i="56" s="1"/>
  <c r="BA33" i="17"/>
  <c r="BA12" i="17"/>
  <c r="BA12" i="19" s="1"/>
  <c r="AW92" i="46" s="1"/>
  <c r="BA44" i="17"/>
  <c r="BA17" i="17"/>
  <c r="BA17" i="19" s="1"/>
  <c r="BA8" i="17"/>
  <c r="BA8" i="19" s="1"/>
  <c r="BA72" i="17"/>
  <c r="BA41" i="17"/>
  <c r="BA46" i="17"/>
  <c r="BA64" i="17"/>
  <c r="BA55" i="17"/>
  <c r="BA63" i="17"/>
  <c r="BA20" i="17"/>
  <c r="BA20" i="19" s="1"/>
  <c r="BA50" i="17"/>
  <c r="BA73" i="17"/>
  <c r="BA53" i="17"/>
  <c r="BA57" i="17"/>
  <c r="BA42" i="17"/>
  <c r="BA49" i="17"/>
  <c r="BA58" i="17"/>
  <c r="BA9" i="17"/>
  <c r="BA9" i="19" s="1"/>
  <c r="BA23" i="17"/>
  <c r="BA23" i="19" s="1"/>
  <c r="BA14" i="17"/>
  <c r="BA14" i="19" s="1"/>
  <c r="BA7" i="17"/>
  <c r="BA7" i="19" s="1"/>
  <c r="AW35" i="56" s="1"/>
  <c r="BA66" i="17"/>
  <c r="BA67" i="17"/>
  <c r="BA11" i="17"/>
  <c r="BA11" i="19" s="1"/>
  <c r="AW121" i="46" s="1"/>
  <c r="BA52" i="17"/>
  <c r="BA68" i="17"/>
  <c r="BA54" i="17"/>
  <c r="BA4" i="17"/>
  <c r="BA5" i="17"/>
  <c r="BA5" i="19" s="1"/>
  <c r="AW33" i="56" s="1"/>
  <c r="BA62" i="17"/>
  <c r="BA60" i="17"/>
  <c r="BA31" i="17"/>
  <c r="BA31" i="19" s="1"/>
  <c r="AW62" i="49" s="1"/>
  <c r="BA19" i="17"/>
  <c r="BA19" i="19" s="1"/>
  <c r="BA65" i="17"/>
  <c r="BA25" i="17"/>
  <c r="BA25" i="19" s="1"/>
  <c r="BA27" i="17"/>
  <c r="BA27" i="19" s="1"/>
  <c r="BA21" i="17"/>
  <c r="BA21" i="19" s="1"/>
  <c r="AW106" i="46" s="1"/>
  <c r="BA38" i="17"/>
  <c r="BA32" i="17"/>
  <c r="BA32" i="19" s="1"/>
  <c r="AW75" i="49" s="1"/>
  <c r="BA15" i="17"/>
  <c r="BA15" i="19" s="1"/>
  <c r="AW105" i="46" s="1"/>
  <c r="BA56" i="17"/>
  <c r="BA30" i="17"/>
  <c r="BA30" i="19" s="1"/>
  <c r="BA13" i="17"/>
  <c r="BA13" i="19" s="1"/>
  <c r="BA26" i="17"/>
  <c r="BA26" i="19" s="1"/>
  <c r="BA34" i="17"/>
  <c r="BA70" i="17"/>
  <c r="BA18" i="17"/>
  <c r="BA18" i="19" s="1"/>
  <c r="BA29" i="17"/>
  <c r="BA29" i="19" s="1"/>
  <c r="BA71" i="17"/>
  <c r="BA36" i="17"/>
  <c r="BA22" i="17"/>
  <c r="BA22" i="19" s="1"/>
  <c r="BA51" i="17"/>
  <c r="BA40" i="17"/>
  <c r="BA16" i="17"/>
  <c r="BA16" i="19" s="1"/>
  <c r="BA61" i="17"/>
  <c r="BA47" i="17"/>
  <c r="BA37" i="17"/>
  <c r="BA59" i="17"/>
  <c r="BA45" i="17"/>
  <c r="BA48" i="17"/>
  <c r="BA24" i="17"/>
  <c r="BA24" i="19" s="1"/>
  <c r="BA39" i="17"/>
  <c r="BA69" i="17"/>
  <c r="BA35" i="17"/>
  <c r="BA10" i="17"/>
  <c r="BA10" i="19" s="1"/>
  <c r="AW120" i="46" s="1"/>
  <c r="BA28" i="17"/>
  <c r="BA28" i="19" s="1"/>
  <c r="CB36" i="24"/>
  <c r="CB45" i="24"/>
  <c r="CB14" i="25"/>
  <c r="CB61" i="24"/>
  <c r="BA17" i="25"/>
  <c r="AZ17" i="34" s="1"/>
  <c r="CB3" i="17"/>
  <c r="CB3" i="19" s="1"/>
  <c r="CB59" i="24"/>
  <c r="CB46" i="24"/>
  <c r="CC28" i="24"/>
  <c r="CA36" i="25"/>
  <c r="CC11" i="24"/>
  <c r="CB50" i="24"/>
  <c r="CB67" i="24"/>
  <c r="BA52" i="25"/>
  <c r="CB40" i="24"/>
  <c r="BA62" i="25"/>
  <c r="BA23" i="25"/>
  <c r="AY23" i="34" s="1"/>
  <c r="CC18" i="24"/>
  <c r="CC27" i="24"/>
  <c r="CB60" i="24"/>
  <c r="BA38" i="25"/>
  <c r="AY38" i="34" s="1"/>
  <c r="CC25" i="24"/>
  <c r="BA58" i="25"/>
  <c r="AY58" i="34" s="1"/>
  <c r="CB69" i="24"/>
  <c r="BA74" i="24"/>
  <c r="CC74" i="23"/>
  <c r="CB42" i="24"/>
  <c r="CA73" i="25"/>
  <c r="BA14" i="25"/>
  <c r="AZ14" i="34" s="1"/>
  <c r="CB47" i="24"/>
  <c r="CB66" i="24"/>
  <c r="BB70" i="25"/>
  <c r="CC70" i="24"/>
  <c r="CC4" i="24"/>
  <c r="BA4" i="25"/>
  <c r="AY4" i="34" s="1"/>
  <c r="BB51" i="25"/>
  <c r="CC51" i="24"/>
  <c r="BB73" i="25"/>
  <c r="CC73" i="24"/>
  <c r="BB57" i="25"/>
  <c r="CC57" i="24"/>
  <c r="BB69" i="25"/>
  <c r="CC69" i="24"/>
  <c r="BB68" i="25"/>
  <c r="CC68" i="24"/>
  <c r="BB45" i="25"/>
  <c r="CC45" i="24"/>
  <c r="BB41" i="25"/>
  <c r="CC41" i="24"/>
  <c r="BB53" i="25"/>
  <c r="CC53" i="24"/>
  <c r="BB67" i="25"/>
  <c r="CC67" i="24"/>
  <c r="BB58" i="25"/>
  <c r="CC58" i="24"/>
  <c r="BB42" i="25"/>
  <c r="CC42" i="24"/>
  <c r="BB4" i="24"/>
  <c r="BB4" i="25" s="1"/>
  <c r="BB74" i="23"/>
  <c r="BB74" i="24" s="1"/>
  <c r="CB4" i="25"/>
  <c r="BB46" i="25"/>
  <c r="CC46" i="24"/>
  <c r="BB66" i="25"/>
  <c r="CC66" i="24"/>
  <c r="BB47" i="25"/>
  <c r="CC47" i="24"/>
  <c r="BB50" i="25"/>
  <c r="CC50" i="24"/>
  <c r="BB55" i="25"/>
  <c r="CC55" i="24"/>
  <c r="BB63" i="25"/>
  <c r="CC63" i="24"/>
  <c r="BB71" i="25"/>
  <c r="CC71" i="24"/>
  <c r="BB61" i="25"/>
  <c r="CC61" i="24"/>
  <c r="BB43" i="25"/>
  <c r="CC43" i="24"/>
  <c r="BB52" i="25"/>
  <c r="CC52" i="24"/>
  <c r="BB64" i="25"/>
  <c r="CC64" i="24"/>
  <c r="BB48" i="25"/>
  <c r="CC48" i="24"/>
  <c r="BB65" i="25"/>
  <c r="CC65" i="24"/>
  <c r="BB59" i="25"/>
  <c r="CC59" i="24"/>
  <c r="BB34" i="25"/>
  <c r="BB72" i="25"/>
  <c r="CC72" i="24"/>
  <c r="BB35" i="25"/>
  <c r="CC35" i="24"/>
  <c r="BB39" i="25"/>
  <c r="CC39" i="24"/>
  <c r="BB33" i="25"/>
  <c r="CC33" i="24"/>
  <c r="BB44" i="25"/>
  <c r="CC44" i="24"/>
  <c r="BB56" i="25"/>
  <c r="CC56" i="24"/>
  <c r="BB62" i="25"/>
  <c r="CC62" i="24"/>
  <c r="BB37" i="25"/>
  <c r="CC37" i="24"/>
  <c r="BB49" i="25"/>
  <c r="CC49" i="24"/>
  <c r="BB60" i="25"/>
  <c r="CC60" i="24"/>
  <c r="AW76" i="34" l="1"/>
  <c r="AZ30" i="34"/>
  <c r="AZ15" i="34"/>
  <c r="AZ11" i="51"/>
  <c r="AZ15" i="51"/>
  <c r="AZ5" i="51"/>
  <c r="AZ19" i="73"/>
  <c r="AZ29" i="73"/>
  <c r="Z34" i="66"/>
  <c r="AV34" i="56"/>
  <c r="AZ6" i="73"/>
  <c r="AV120" i="46"/>
  <c r="AZ10" i="73"/>
  <c r="AF9" i="58"/>
  <c r="BI9" i="58" s="1"/>
  <c r="AF16" i="58"/>
  <c r="BI16" i="58" s="1"/>
  <c r="AG15" i="58"/>
  <c r="BJ15" i="58" s="1"/>
  <c r="AV32" i="55"/>
  <c r="AV77" i="49"/>
  <c r="AV33" i="55"/>
  <c r="AY61" i="73"/>
  <c r="AY10" i="73"/>
  <c r="Z32" i="66"/>
  <c r="AZ9" i="51"/>
  <c r="Z33" i="66"/>
  <c r="AV33" i="56"/>
  <c r="AZ5" i="73"/>
  <c r="AV76" i="49"/>
  <c r="AY54" i="73"/>
  <c r="AY49" i="73"/>
  <c r="AV34" i="55"/>
  <c r="AY39" i="73"/>
  <c r="AV106" i="46"/>
  <c r="AZ21" i="73"/>
  <c r="AZ23" i="73"/>
  <c r="AV32" i="56"/>
  <c r="AZ24" i="73"/>
  <c r="AZ8" i="73"/>
  <c r="AZ9" i="34"/>
  <c r="AG17" i="58"/>
  <c r="AH17" i="58" s="1"/>
  <c r="AY55" i="73"/>
  <c r="AG14" i="58"/>
  <c r="AH14" i="58" s="1"/>
  <c r="AY4" i="73"/>
  <c r="AG13" i="58"/>
  <c r="AN8" i="58"/>
  <c r="BQ8" i="58" s="1"/>
  <c r="AZ22" i="73"/>
  <c r="AV75" i="49"/>
  <c r="AZ32" i="73"/>
  <c r="AZ13" i="73"/>
  <c r="AF18" i="58"/>
  <c r="BI18" i="58" s="1"/>
  <c r="AY53" i="73"/>
  <c r="AZ27" i="73"/>
  <c r="AY23" i="73"/>
  <c r="AZ17" i="73"/>
  <c r="AF3" i="58"/>
  <c r="BI3" i="58" s="1"/>
  <c r="AG11" i="58"/>
  <c r="AH11" i="58" s="1"/>
  <c r="AZ9" i="73"/>
  <c r="AZ28" i="73"/>
  <c r="AG4" i="58"/>
  <c r="AY62" i="73"/>
  <c r="AF7" i="58"/>
  <c r="BI7" i="58" s="1"/>
  <c r="AZ14" i="73"/>
  <c r="AZ16" i="73"/>
  <c r="AY68" i="73"/>
  <c r="AF5" i="58"/>
  <c r="BI5" i="58" s="1"/>
  <c r="AV35" i="56"/>
  <c r="AZ7" i="73"/>
  <c r="AY72" i="73"/>
  <c r="AY57" i="73"/>
  <c r="AY27" i="73"/>
  <c r="AY14" i="73"/>
  <c r="AY6" i="73"/>
  <c r="AG10" i="58"/>
  <c r="AH10" i="58" s="1"/>
  <c r="AY58" i="73"/>
  <c r="AY47" i="73"/>
  <c r="AY45" i="73"/>
  <c r="AY13" i="73"/>
  <c r="AY59" i="73"/>
  <c r="AG6" i="58"/>
  <c r="AH6" i="58" s="1"/>
  <c r="AY29" i="73"/>
  <c r="AY40" i="73"/>
  <c r="AY32" i="73"/>
  <c r="AV62" i="49"/>
  <c r="AZ31" i="73"/>
  <c r="AV92" i="46"/>
  <c r="AZ12" i="73"/>
  <c r="AZ25" i="73"/>
  <c r="AY22" i="73"/>
  <c r="AY65" i="73"/>
  <c r="AV121" i="46"/>
  <c r="AZ11" i="73"/>
  <c r="AZ20" i="73"/>
  <c r="AZ6" i="51"/>
  <c r="AZ10" i="51"/>
  <c r="AY41" i="73"/>
  <c r="AY37" i="73"/>
  <c r="AY34" i="73"/>
  <c r="AY5" i="73"/>
  <c r="AZ26" i="73"/>
  <c r="AZ18" i="73"/>
  <c r="AV105" i="46"/>
  <c r="AZ15" i="73"/>
  <c r="AY19" i="73"/>
  <c r="AF12" i="58"/>
  <c r="BI12" i="58" s="1"/>
  <c r="AY70" i="73"/>
  <c r="AY44" i="73"/>
  <c r="AZ30" i="73"/>
  <c r="AY33" i="73"/>
  <c r="BH9" i="58"/>
  <c r="AY28" i="73"/>
  <c r="AY36" i="73"/>
  <c r="BH16" i="58"/>
  <c r="BI15" i="58"/>
  <c r="AY60" i="73"/>
  <c r="AY73" i="73"/>
  <c r="AZ10" i="34"/>
  <c r="AZ40" i="51"/>
  <c r="CC40" i="24"/>
  <c r="AZ36" i="51"/>
  <c r="CC34" i="24"/>
  <c r="CC38" i="24"/>
  <c r="AZ12" i="51"/>
  <c r="BB38" i="25"/>
  <c r="CC38" i="25" s="1"/>
  <c r="CC36" i="24"/>
  <c r="AZ12" i="34"/>
  <c r="AZ7" i="34"/>
  <c r="AZ32" i="34"/>
  <c r="AZ21" i="34"/>
  <c r="AZ21" i="51"/>
  <c r="AW70" i="49"/>
  <c r="AZ5" i="34"/>
  <c r="S74" i="51"/>
  <c r="O38" i="50"/>
  <c r="S74" i="34"/>
  <c r="O37" i="35"/>
  <c r="N45" i="35"/>
  <c r="N39" i="35"/>
  <c r="N40" i="35" s="1"/>
  <c r="N41" i="35" s="1"/>
  <c r="AZ6" i="34"/>
  <c r="AZ7" i="51"/>
  <c r="AW120" i="49"/>
  <c r="AW128" i="49" s="1"/>
  <c r="AW121" i="49"/>
  <c r="AW129" i="49" s="1"/>
  <c r="AZ30" i="51"/>
  <c r="CC54" i="24"/>
  <c r="AZ54" i="51"/>
  <c r="AZ31" i="34"/>
  <c r="AZ31" i="51"/>
  <c r="AY24" i="34"/>
  <c r="AZ66" i="34"/>
  <c r="AY22" i="34"/>
  <c r="AZ64" i="34"/>
  <c r="AY15" i="34"/>
  <c r="AZ43" i="34"/>
  <c r="AZ61" i="34"/>
  <c r="AZ51" i="34"/>
  <c r="AZ41" i="34"/>
  <c r="AZ52" i="34"/>
  <c r="AZ53" i="34"/>
  <c r="AZ70" i="34"/>
  <c r="AY19" i="34"/>
  <c r="AY26" i="34"/>
  <c r="AZ63" i="34"/>
  <c r="AZ55" i="34"/>
  <c r="AZ56" i="34"/>
  <c r="AY32" i="34"/>
  <c r="AZ44" i="34"/>
  <c r="AZ11" i="34"/>
  <c r="AV104" i="46"/>
  <c r="AV119" i="46"/>
  <c r="AV93" i="46"/>
  <c r="AZ71" i="34"/>
  <c r="AZ29" i="34"/>
  <c r="AY29" i="34"/>
  <c r="AY71" i="34"/>
  <c r="AZ34" i="34"/>
  <c r="AY43" i="34"/>
  <c r="AY5" i="34"/>
  <c r="AY11" i="34"/>
  <c r="AY31" i="34"/>
  <c r="AW63" i="49"/>
  <c r="AW117" i="49"/>
  <c r="AW125" i="49" s="1"/>
  <c r="AW74" i="49"/>
  <c r="AZ25" i="34"/>
  <c r="AY52" i="34"/>
  <c r="AY51" i="34"/>
  <c r="AY7" i="34"/>
  <c r="AZ46" i="34"/>
  <c r="AY17" i="34"/>
  <c r="AY64" i="34"/>
  <c r="AY70" i="34"/>
  <c r="AY18" i="34"/>
  <c r="AZ59" i="34"/>
  <c r="CB37" i="25"/>
  <c r="AZ37" i="34"/>
  <c r="AY61" i="34"/>
  <c r="AY53" i="34"/>
  <c r="AY56" i="34"/>
  <c r="AX9" i="31"/>
  <c r="AU38" i="35"/>
  <c r="AT39" i="43"/>
  <c r="AY16" i="34"/>
  <c r="AZ58" i="34"/>
  <c r="AY63" i="34"/>
  <c r="AY14" i="34"/>
  <c r="AY20" i="34"/>
  <c r="AY44" i="34"/>
  <c r="AY37" i="34"/>
  <c r="AZ48" i="34"/>
  <c r="AY48" i="34"/>
  <c r="AY9" i="34"/>
  <c r="AY10" i="34"/>
  <c r="AW104" i="46"/>
  <c r="AW119" i="46"/>
  <c r="AW93" i="46"/>
  <c r="AZ57" i="34"/>
  <c r="AZ40" i="34"/>
  <c r="AZ69" i="34"/>
  <c r="AY12" i="34"/>
  <c r="AZ36" i="34"/>
  <c r="AY30" i="34"/>
  <c r="AZ68" i="34"/>
  <c r="AZ27" i="34"/>
  <c r="AZ72" i="34"/>
  <c r="AV63" i="49"/>
  <c r="AV117" i="49"/>
  <c r="AV125" i="49" s="1"/>
  <c r="AV74" i="49"/>
  <c r="AY55" i="34"/>
  <c r="AZ50" i="34"/>
  <c r="AY8" i="34"/>
  <c r="AZ54" i="34"/>
  <c r="AZ49" i="34"/>
  <c r="AY6" i="34"/>
  <c r="AZ39" i="34"/>
  <c r="AY41" i="34"/>
  <c r="AZ35" i="34"/>
  <c r="AY66" i="34"/>
  <c r="AY49" i="34"/>
  <c r="AY28" i="34"/>
  <c r="AY13" i="34"/>
  <c r="AZ23" i="34"/>
  <c r="AZ62" i="34"/>
  <c r="AZ4" i="34"/>
  <c r="AZ73" i="34"/>
  <c r="AZ33" i="34"/>
  <c r="AZ65" i="34"/>
  <c r="AY21" i="34"/>
  <c r="AY54" i="34"/>
  <c r="AZ47" i="34"/>
  <c r="AZ42" i="34"/>
  <c r="AZ67" i="34"/>
  <c r="AY57" i="34"/>
  <c r="AY62" i="34"/>
  <c r="AZ45" i="34"/>
  <c r="AZ60" i="34"/>
  <c r="AY50" i="34"/>
  <c r="CB67" i="25"/>
  <c r="CC11" i="25"/>
  <c r="CB47" i="25"/>
  <c r="CB59" i="25"/>
  <c r="CC41" i="25"/>
  <c r="CC47" i="25"/>
  <c r="CC50" i="25"/>
  <c r="CB50" i="25"/>
  <c r="AX29" i="31"/>
  <c r="AX25" i="31"/>
  <c r="AX16" i="31"/>
  <c r="AX38" i="31"/>
  <c r="AX61" i="31"/>
  <c r="CC30" i="25"/>
  <c r="CB49" i="25"/>
  <c r="CC49" i="25"/>
  <c r="CB73" i="25"/>
  <c r="CC53" i="25"/>
  <c r="CC73" i="25"/>
  <c r="CC39" i="25"/>
  <c r="CC51" i="25"/>
  <c r="AX55" i="31"/>
  <c r="CC59" i="25"/>
  <c r="AY56" i="30"/>
  <c r="AZ4" i="51"/>
  <c r="AX5" i="31"/>
  <c r="AY40" i="30"/>
  <c r="AX46" i="31"/>
  <c r="AX35" i="31"/>
  <c r="AY52" i="30"/>
  <c r="CB45" i="25"/>
  <c r="AY64" i="30"/>
  <c r="AY16" i="30"/>
  <c r="AX68" i="31"/>
  <c r="AX22" i="31"/>
  <c r="AX12" i="31"/>
  <c r="AX42" i="31"/>
  <c r="AX15" i="31"/>
  <c r="AY57" i="30"/>
  <c r="AX28" i="31"/>
  <c r="AY42" i="30"/>
  <c r="CC71" i="25"/>
  <c r="AX44" i="31"/>
  <c r="AY26" i="30"/>
  <c r="AX73" i="31"/>
  <c r="AX10" i="31"/>
  <c r="AX45" i="31"/>
  <c r="CB42" i="25"/>
  <c r="AX27" i="31"/>
  <c r="AX56" i="31"/>
  <c r="CC63" i="25"/>
  <c r="AX71" i="31"/>
  <c r="AX43" i="31"/>
  <c r="AX74" i="31"/>
  <c r="AY20" i="30"/>
  <c r="CC37" i="25"/>
  <c r="AX48" i="31"/>
  <c r="AX47" i="31"/>
  <c r="AX39" i="31"/>
  <c r="CC57" i="25"/>
  <c r="AX7" i="31"/>
  <c r="AX57" i="31"/>
  <c r="CC66" i="25"/>
  <c r="CC54" i="25"/>
  <c r="AX24" i="31"/>
  <c r="CC34" i="25"/>
  <c r="CB71" i="25"/>
  <c r="CC40" i="25"/>
  <c r="AX70" i="31"/>
  <c r="AX50" i="31"/>
  <c r="CC45" i="25"/>
  <c r="AX54" i="31"/>
  <c r="CC72" i="25"/>
  <c r="CC60" i="25"/>
  <c r="CC42" i="25"/>
  <c r="CA49" i="19"/>
  <c r="CB49" i="17"/>
  <c r="BA49" i="19"/>
  <c r="CB49" i="19" s="1"/>
  <c r="AY74" i="30"/>
  <c r="AY6" i="30"/>
  <c r="AY38" i="30"/>
  <c r="CB42" i="17"/>
  <c r="BA42" i="19"/>
  <c r="CB42" i="19" s="1"/>
  <c r="CA56" i="19"/>
  <c r="CC26" i="25"/>
  <c r="AY68" i="30"/>
  <c r="CA63" i="19"/>
  <c r="AY37" i="30"/>
  <c r="CB36" i="17"/>
  <c r="BA36" i="19"/>
  <c r="AZ36" i="73" s="1"/>
  <c r="CA55" i="19"/>
  <c r="CB56" i="17"/>
  <c r="BA56" i="19"/>
  <c r="CB56" i="19" s="1"/>
  <c r="CB63" i="17"/>
  <c r="BA63" i="19"/>
  <c r="CB63" i="19" s="1"/>
  <c r="CC21" i="25"/>
  <c r="CA41" i="19"/>
  <c r="CA38" i="19"/>
  <c r="CB19" i="19"/>
  <c r="CB8" i="19"/>
  <c r="CA57" i="19"/>
  <c r="CA72" i="19"/>
  <c r="AY53" i="30"/>
  <c r="CB70" i="17"/>
  <c r="BA70" i="19"/>
  <c r="CB70" i="19" s="1"/>
  <c r="CC8" i="25"/>
  <c r="CB55" i="17"/>
  <c r="BA55" i="19"/>
  <c r="AZ55" i="73" s="1"/>
  <c r="CB34" i="25"/>
  <c r="CC6" i="25"/>
  <c r="CB12" i="19"/>
  <c r="CA54" i="19"/>
  <c r="CC27" i="25"/>
  <c r="CA46" i="19"/>
  <c r="CA65" i="19"/>
  <c r="CC65" i="25"/>
  <c r="CC17" i="25"/>
  <c r="CB64" i="17"/>
  <c r="BA64" i="19"/>
  <c r="CB64" i="19" s="1"/>
  <c r="CB57" i="25"/>
  <c r="CB39" i="25"/>
  <c r="AY28" i="30"/>
  <c r="CA43" i="19"/>
  <c r="AX34" i="31"/>
  <c r="CB46" i="25"/>
  <c r="CB33" i="25"/>
  <c r="CC22" i="25"/>
  <c r="CB43" i="25"/>
  <c r="CB55" i="25"/>
  <c r="CB38" i="17"/>
  <c r="BA38" i="19"/>
  <c r="AZ38" i="73" s="1"/>
  <c r="CB46" i="17"/>
  <c r="BA46" i="19"/>
  <c r="CB46" i="19" s="1"/>
  <c r="CC5" i="25"/>
  <c r="CB18" i="19"/>
  <c r="AY63" i="30"/>
  <c r="CA59" i="19"/>
  <c r="AY71" i="30"/>
  <c r="CA39" i="19"/>
  <c r="CA64" i="19"/>
  <c r="AY73" i="30"/>
  <c r="CB41" i="17"/>
  <c r="BA41" i="19"/>
  <c r="CB41" i="19" s="1"/>
  <c r="CC24" i="25"/>
  <c r="CB22" i="19"/>
  <c r="CC12" i="25"/>
  <c r="CA67" i="19"/>
  <c r="CA51" i="19"/>
  <c r="AX69" i="31"/>
  <c r="CA61" i="19"/>
  <c r="CC69" i="25"/>
  <c r="CB28" i="19"/>
  <c r="CB72" i="17"/>
  <c r="BA72" i="19"/>
  <c r="CB72" i="19" s="1"/>
  <c r="CB68" i="25"/>
  <c r="CA74" i="25"/>
  <c r="CB4" i="19"/>
  <c r="AZ74" i="19"/>
  <c r="AY58" i="30"/>
  <c r="AY67" i="30"/>
  <c r="CA34" i="19"/>
  <c r="AX72" i="31"/>
  <c r="AY49" i="30"/>
  <c r="CB34" i="17"/>
  <c r="BA34" i="19"/>
  <c r="AZ34" i="73" s="1"/>
  <c r="CB36" i="25"/>
  <c r="CA62" i="19"/>
  <c r="CA44" i="19"/>
  <c r="AY72" i="30"/>
  <c r="AY30" i="30"/>
  <c r="AY60" i="30"/>
  <c r="CB11" i="19"/>
  <c r="CB65" i="17"/>
  <c r="BA65" i="19"/>
  <c r="CB65" i="19" s="1"/>
  <c r="AY32" i="30"/>
  <c r="CB17" i="19"/>
  <c r="CA69" i="19"/>
  <c r="CB54" i="25"/>
  <c r="CB21" i="19"/>
  <c r="BZ74" i="19"/>
  <c r="AX4" i="31"/>
  <c r="AX18" i="31"/>
  <c r="AX66" i="31"/>
  <c r="AX40" i="31"/>
  <c r="AX13" i="31"/>
  <c r="AX31" i="31"/>
  <c r="AX65" i="31"/>
  <c r="AX30" i="31"/>
  <c r="AX41" i="31"/>
  <c r="AX6" i="31"/>
  <c r="AX37" i="31"/>
  <c r="AX62" i="31"/>
  <c r="AX8" i="31"/>
  <c r="AX52" i="31"/>
  <c r="AX67" i="31"/>
  <c r="AX17" i="31"/>
  <c r="AX51" i="31"/>
  <c r="AX59" i="31"/>
  <c r="AX26" i="31"/>
  <c r="AX23" i="31"/>
  <c r="AX21" i="31"/>
  <c r="AX63" i="31"/>
  <c r="AX64" i="31"/>
  <c r="AX49" i="31"/>
  <c r="AX11" i="31"/>
  <c r="AX58" i="31"/>
  <c r="AX53" i="31"/>
  <c r="AY21" i="30"/>
  <c r="CB40" i="17"/>
  <c r="BA40" i="19"/>
  <c r="AZ40" i="73" s="1"/>
  <c r="CA37" i="19"/>
  <c r="CB44" i="17"/>
  <c r="BA44" i="19"/>
  <c r="CB44" i="19" s="1"/>
  <c r="CC7" i="25"/>
  <c r="CA48" i="19"/>
  <c r="CB40" i="25"/>
  <c r="CB23" i="19"/>
  <c r="AY39" i="30"/>
  <c r="AY24" i="30"/>
  <c r="CB53" i="17"/>
  <c r="BA53" i="19"/>
  <c r="AZ53" i="73" s="1"/>
  <c r="CB27" i="19"/>
  <c r="CB32" i="19"/>
  <c r="CB5" i="19"/>
  <c r="AY50" i="30"/>
  <c r="AY13" i="30"/>
  <c r="CA33" i="19"/>
  <c r="CA42" i="19"/>
  <c r="CC15" i="25"/>
  <c r="AY33" i="30"/>
  <c r="AX60" i="31"/>
  <c r="CB41" i="25"/>
  <c r="CB61" i="25"/>
  <c r="AY12" i="30"/>
  <c r="AY15" i="30"/>
  <c r="CB60" i="17"/>
  <c r="BA60" i="19"/>
  <c r="CB60" i="19" s="1"/>
  <c r="CB33" i="17"/>
  <c r="BA33" i="19"/>
  <c r="CB33" i="19" s="1"/>
  <c r="CC19" i="25"/>
  <c r="CC16" i="25"/>
  <c r="AY36" i="30"/>
  <c r="AY7" i="30"/>
  <c r="AY5" i="30"/>
  <c r="AY35" i="30"/>
  <c r="CB71" i="17"/>
  <c r="BA71" i="19"/>
  <c r="CB71" i="19" s="1"/>
  <c r="CB39" i="17"/>
  <c r="BA39" i="19"/>
  <c r="AZ39" i="73" s="1"/>
  <c r="CB62" i="17"/>
  <c r="BA62" i="19"/>
  <c r="CB62" i="19" s="1"/>
  <c r="CC32" i="25"/>
  <c r="CB31" i="19"/>
  <c r="CC29" i="25"/>
  <c r="AX32" i="31"/>
  <c r="AX14" i="31"/>
  <c r="CA68" i="19"/>
  <c r="CC9" i="25"/>
  <c r="AY61" i="30"/>
  <c r="AX19" i="31"/>
  <c r="CB50" i="17"/>
  <c r="BA50" i="19"/>
  <c r="CB50" i="19" s="1"/>
  <c r="CB43" i="17"/>
  <c r="BA43" i="19"/>
  <c r="CB43" i="19" s="1"/>
  <c r="CC18" i="25"/>
  <c r="CB16" i="19"/>
  <c r="CB13" i="19"/>
  <c r="CB10" i="19"/>
  <c r="AY14" i="30"/>
  <c r="AX20" i="31"/>
  <c r="CB69" i="25"/>
  <c r="CA47" i="19"/>
  <c r="CC55" i="25"/>
  <c r="AY23" i="30"/>
  <c r="AY48" i="30"/>
  <c r="CC4" i="25"/>
  <c r="CB74" i="24"/>
  <c r="CC46" i="25"/>
  <c r="CC33" i="25"/>
  <c r="CC36" i="25"/>
  <c r="CB48" i="17"/>
  <c r="BA48" i="19"/>
  <c r="CB48" i="19" s="1"/>
  <c r="BA74" i="17"/>
  <c r="AZ33" i="30" s="1"/>
  <c r="BA4" i="19"/>
  <c r="AZ4" i="73" s="1"/>
  <c r="CB56" i="25"/>
  <c r="CB14" i="19"/>
  <c r="AY65" i="30"/>
  <c r="CB15" i="19"/>
  <c r="CB20" i="19"/>
  <c r="AY62" i="30"/>
  <c r="AX33" i="31"/>
  <c r="CA40" i="19"/>
  <c r="CB73" i="17"/>
  <c r="BA73" i="19"/>
  <c r="CB73" i="19" s="1"/>
  <c r="AY69" i="30"/>
  <c r="CC14" i="25"/>
  <c r="CB69" i="17"/>
  <c r="BA69" i="19"/>
  <c r="CB69" i="19" s="1"/>
  <c r="CC43" i="25"/>
  <c r="CB45" i="17"/>
  <c r="BA45" i="19"/>
  <c r="CB45" i="19" s="1"/>
  <c r="CB54" i="17"/>
  <c r="BA54" i="19"/>
  <c r="AZ54" i="73" s="1"/>
  <c r="AY59" i="30"/>
  <c r="CB51" i="25"/>
  <c r="CB9" i="19"/>
  <c r="CB26" i="19"/>
  <c r="CC31" i="25"/>
  <c r="CC20" i="25"/>
  <c r="CB29" i="19"/>
  <c r="AY11" i="30"/>
  <c r="AY47" i="30"/>
  <c r="CB51" i="17"/>
  <c r="BA51" i="19"/>
  <c r="CB51" i="19" s="1"/>
  <c r="CB63" i="25"/>
  <c r="CB35" i="25"/>
  <c r="CB59" i="17"/>
  <c r="BA59" i="19"/>
  <c r="CB59" i="19" s="1"/>
  <c r="CB68" i="17"/>
  <c r="BA68" i="19"/>
  <c r="CB68" i="19" s="1"/>
  <c r="CC13" i="25"/>
  <c r="AY25" i="30"/>
  <c r="AY51" i="30"/>
  <c r="CB30" i="19"/>
  <c r="AY66" i="30"/>
  <c r="AY18" i="30"/>
  <c r="CA36" i="19"/>
  <c r="CB48" i="25"/>
  <c r="CA45" i="19"/>
  <c r="AY17" i="30"/>
  <c r="CB53" i="25"/>
  <c r="CB60" i="25"/>
  <c r="CB52" i="25"/>
  <c r="CB37" i="17"/>
  <c r="BA37" i="19"/>
  <c r="CB37" i="19" s="1"/>
  <c r="CB52" i="17"/>
  <c r="BA52" i="19"/>
  <c r="CB52" i="19" s="1"/>
  <c r="AY41" i="30"/>
  <c r="CC28" i="25"/>
  <c r="AY10" i="30"/>
  <c r="AY54" i="30"/>
  <c r="CA58" i="19"/>
  <c r="CA70" i="19"/>
  <c r="AX36" i="31"/>
  <c r="CA35" i="19"/>
  <c r="CA60" i="19"/>
  <c r="CC25" i="25"/>
  <c r="CB65" i="25"/>
  <c r="CA74" i="17"/>
  <c r="AY34" i="30"/>
  <c r="AY46" i="30"/>
  <c r="AY9" i="30"/>
  <c r="AY22" i="30"/>
  <c r="AY4" i="30"/>
  <c r="CB6" i="19"/>
  <c r="CC64" i="25"/>
  <c r="CB47" i="17"/>
  <c r="BA47" i="19"/>
  <c r="CB47" i="19" s="1"/>
  <c r="CB44" i="25"/>
  <c r="CB70" i="25"/>
  <c r="CB66" i="25"/>
  <c r="CA53" i="19"/>
  <c r="CA73" i="19"/>
  <c r="CB24" i="19"/>
  <c r="CA66" i="19"/>
  <c r="AY31" i="30"/>
  <c r="AY43" i="30"/>
  <c r="CB57" i="17"/>
  <c r="BA57" i="19"/>
  <c r="CB57" i="19" s="1"/>
  <c r="CB64" i="25"/>
  <c r="CB72" i="25"/>
  <c r="CC48" i="25"/>
  <c r="CC61" i="25"/>
  <c r="CC67" i="25"/>
  <c r="CB61" i="17"/>
  <c r="BA61" i="19"/>
  <c r="CB61" i="19" s="1"/>
  <c r="CB67" i="17"/>
  <c r="BA67" i="19"/>
  <c r="CB67" i="19" s="1"/>
  <c r="CA52" i="19"/>
  <c r="AY45" i="30"/>
  <c r="AY70" i="30"/>
  <c r="CC10" i="25"/>
  <c r="AY19" i="30"/>
  <c r="AY55" i="30"/>
  <c r="CB58" i="17"/>
  <c r="BA58" i="19"/>
  <c r="CB58" i="19" s="1"/>
  <c r="CA71" i="19"/>
  <c r="CB35" i="17"/>
  <c r="BA35" i="19"/>
  <c r="CB35" i="19" s="1"/>
  <c r="CC35" i="25"/>
  <c r="CB66" i="17"/>
  <c r="BA66" i="19"/>
  <c r="CB66" i="19" s="1"/>
  <c r="AY29" i="30"/>
  <c r="CA50" i="19"/>
  <c r="CB25" i="19"/>
  <c r="CB7" i="19"/>
  <c r="AY44" i="30"/>
  <c r="AY8" i="30"/>
  <c r="CC70" i="25"/>
  <c r="CC52" i="25"/>
  <c r="CC56" i="25"/>
  <c r="CC44" i="25"/>
  <c r="CC68" i="25"/>
  <c r="CB58" i="25"/>
  <c r="CC58" i="25"/>
  <c r="BA74" i="25"/>
  <c r="CB38" i="25"/>
  <c r="CB62" i="25"/>
  <c r="CC23" i="25"/>
  <c r="CC62" i="25"/>
  <c r="BB74" i="25"/>
  <c r="CC74" i="24"/>
  <c r="AX76" i="34" l="1"/>
  <c r="BJ10" i="58"/>
  <c r="BJ17" i="58"/>
  <c r="BJ6" i="58"/>
  <c r="BJ11" i="58"/>
  <c r="AZ43" i="73"/>
  <c r="AZ57" i="73"/>
  <c r="BK14" i="58"/>
  <c r="AI14" i="58"/>
  <c r="AZ61" i="73"/>
  <c r="BK6" i="58"/>
  <c r="AI6" i="58"/>
  <c r="BJ14" i="58"/>
  <c r="AZ44" i="73"/>
  <c r="AZ41" i="73"/>
  <c r="AG5" i="58"/>
  <c r="AH5" i="58" s="1"/>
  <c r="AZ73" i="73"/>
  <c r="AZ63" i="73"/>
  <c r="AZ71" i="73"/>
  <c r="BK17" i="58"/>
  <c r="AI17" i="58"/>
  <c r="AZ49" i="73"/>
  <c r="AZ50" i="73"/>
  <c r="AZ66" i="73"/>
  <c r="AZ37" i="73"/>
  <c r="AZ72" i="73"/>
  <c r="AZ52" i="73"/>
  <c r="AZ60" i="73"/>
  <c r="AZ67" i="73"/>
  <c r="AZ48" i="73"/>
  <c r="AZ64" i="73"/>
  <c r="AZ70" i="73"/>
  <c r="AG7" i="58"/>
  <c r="AH7" i="58" s="1"/>
  <c r="AG18" i="58"/>
  <c r="AH18" i="58" s="1"/>
  <c r="AH15" i="58"/>
  <c r="BK15" i="58" s="1"/>
  <c r="AZ47" i="73"/>
  <c r="AZ46" i="73"/>
  <c r="AH4" i="58"/>
  <c r="AI4" i="58" s="1"/>
  <c r="AZ68" i="73"/>
  <c r="AG16" i="58"/>
  <c r="AH16" i="58" s="1"/>
  <c r="BK10" i="58"/>
  <c r="AI10" i="58"/>
  <c r="AJ10" i="58" s="1"/>
  <c r="BJ4" i="58"/>
  <c r="AG12" i="58"/>
  <c r="AH12" i="58" s="1"/>
  <c r="AG9" i="58"/>
  <c r="AH9" i="58" s="1"/>
  <c r="AZ69" i="73"/>
  <c r="AZ42" i="73"/>
  <c r="AZ33" i="73"/>
  <c r="AZ62" i="73"/>
  <c r="AZ35" i="73"/>
  <c r="BK11" i="58"/>
  <c r="AI11" i="58"/>
  <c r="AO8" i="58"/>
  <c r="BR8" i="58" s="1"/>
  <c r="AZ56" i="73"/>
  <c r="AH13" i="58"/>
  <c r="AI13" i="58" s="1"/>
  <c r="AZ58" i="73"/>
  <c r="AG3" i="58"/>
  <c r="BJ3" i="58" s="1"/>
  <c r="BJ13" i="58"/>
  <c r="AZ45" i="73"/>
  <c r="AZ51" i="73"/>
  <c r="AZ65" i="73"/>
  <c r="AZ59" i="73"/>
  <c r="AZ38" i="34"/>
  <c r="P38" i="50"/>
  <c r="T74" i="51"/>
  <c r="AZ16" i="30"/>
  <c r="AZ55" i="30"/>
  <c r="O45" i="35"/>
  <c r="O39" i="35"/>
  <c r="O40" i="35" s="1"/>
  <c r="O41" i="35" s="1"/>
  <c r="T74" i="34"/>
  <c r="P37" i="35"/>
  <c r="BA74" i="19"/>
  <c r="AZ7" i="31" s="1"/>
  <c r="AW32" i="56"/>
  <c r="CB39" i="19"/>
  <c r="AA33" i="66"/>
  <c r="AY60" i="31"/>
  <c r="AV38" i="35"/>
  <c r="AU39" i="43"/>
  <c r="CB53" i="19"/>
  <c r="AW32" i="55"/>
  <c r="CB55" i="19"/>
  <c r="AW34" i="55"/>
  <c r="CB54" i="19"/>
  <c r="AW33" i="55"/>
  <c r="CB40" i="19"/>
  <c r="AA34" i="66"/>
  <c r="CB38" i="19"/>
  <c r="AA32" i="66"/>
  <c r="CB34" i="19"/>
  <c r="AW76" i="49"/>
  <c r="CB36" i="19"/>
  <c r="AW77" i="49"/>
  <c r="AZ47" i="30"/>
  <c r="AY53" i="31"/>
  <c r="AZ74" i="30"/>
  <c r="AZ27" i="30"/>
  <c r="AZ72" i="30"/>
  <c r="AZ45" i="30"/>
  <c r="AZ68" i="30"/>
  <c r="AZ29" i="30"/>
  <c r="AZ23" i="30"/>
  <c r="AZ70" i="30"/>
  <c r="AZ43" i="30"/>
  <c r="AZ30" i="30"/>
  <c r="AZ26" i="30"/>
  <c r="AZ54" i="30"/>
  <c r="AZ71" i="30"/>
  <c r="AZ6" i="30"/>
  <c r="AZ10" i="30"/>
  <c r="AZ7" i="30"/>
  <c r="AZ14" i="30"/>
  <c r="AZ57" i="30"/>
  <c r="AZ8" i="30"/>
  <c r="AZ51" i="30"/>
  <c r="AZ24" i="30"/>
  <c r="AZ22" i="30"/>
  <c r="AZ62" i="30"/>
  <c r="AZ9" i="30"/>
  <c r="AZ73" i="30"/>
  <c r="AZ20" i="30"/>
  <c r="AZ19" i="30"/>
  <c r="AZ53" i="30"/>
  <c r="AZ52" i="30"/>
  <c r="AZ36" i="30"/>
  <c r="AZ15" i="30"/>
  <c r="AZ58" i="30"/>
  <c r="AZ25" i="30"/>
  <c r="AZ13" i="30"/>
  <c r="AZ5" i="30"/>
  <c r="AY21" i="31"/>
  <c r="AY47" i="31"/>
  <c r="AY35" i="31"/>
  <c r="AY44" i="31"/>
  <c r="AY43" i="31"/>
  <c r="AY57" i="31"/>
  <c r="AY46" i="31"/>
  <c r="AY74" i="31"/>
  <c r="AY36" i="31"/>
  <c r="AY70" i="31"/>
  <c r="AY28" i="31"/>
  <c r="AZ34" i="30"/>
  <c r="AY45" i="31"/>
  <c r="AZ40" i="30"/>
  <c r="AY39" i="31"/>
  <c r="AY32" i="31"/>
  <c r="AZ31" i="30"/>
  <c r="AY56" i="31"/>
  <c r="AY55" i="31"/>
  <c r="AZ4" i="30"/>
  <c r="AY73" i="31"/>
  <c r="AY4" i="31"/>
  <c r="AZ18" i="30"/>
  <c r="AZ38" i="30"/>
  <c r="AY67" i="31"/>
  <c r="AY8" i="31"/>
  <c r="AY64" i="31"/>
  <c r="AZ67" i="30"/>
  <c r="AY18" i="31"/>
  <c r="AY62" i="31"/>
  <c r="AZ59" i="30"/>
  <c r="AZ21" i="30"/>
  <c r="AZ48" i="30"/>
  <c r="AZ17" i="30"/>
  <c r="AZ66" i="30"/>
  <c r="CB74" i="25"/>
  <c r="AZ69" i="30"/>
  <c r="AY6" i="31"/>
  <c r="AY40" i="31"/>
  <c r="CA74" i="19"/>
  <c r="AY25" i="31"/>
  <c r="AY13" i="31"/>
  <c r="AY69" i="31"/>
  <c r="AY17" i="31"/>
  <c r="AY54" i="31"/>
  <c r="AY68" i="31"/>
  <c r="AY59" i="31"/>
  <c r="AY58" i="31"/>
  <c r="AY34" i="31"/>
  <c r="AY19" i="31"/>
  <c r="AY7" i="31"/>
  <c r="AY26" i="31"/>
  <c r="AY9" i="31"/>
  <c r="AY51" i="31"/>
  <c r="AY30" i="31"/>
  <c r="AY50" i="31"/>
  <c r="AY5" i="31"/>
  <c r="AY33" i="31"/>
  <c r="AY12" i="31"/>
  <c r="AY31" i="31"/>
  <c r="AY20" i="31"/>
  <c r="AY65" i="31"/>
  <c r="AY10" i="31"/>
  <c r="AY23" i="31"/>
  <c r="AY38" i="31"/>
  <c r="AY29" i="31"/>
  <c r="AY52" i="31"/>
  <c r="AY66" i="31"/>
  <c r="AY72" i="31"/>
  <c r="AY41" i="31"/>
  <c r="AY63" i="31"/>
  <c r="AY15" i="31"/>
  <c r="AY42" i="31"/>
  <c r="AY14" i="31"/>
  <c r="AY16" i="31"/>
  <c r="AY48" i="31"/>
  <c r="AY71" i="31"/>
  <c r="AZ28" i="30"/>
  <c r="AY37" i="31"/>
  <c r="AZ12" i="30"/>
  <c r="AZ63" i="30"/>
  <c r="AZ44" i="30"/>
  <c r="AY49" i="31"/>
  <c r="AZ65" i="30"/>
  <c r="AZ42" i="30"/>
  <c r="AY27" i="31"/>
  <c r="AZ64" i="30"/>
  <c r="AY22" i="31"/>
  <c r="CC74" i="25"/>
  <c r="AY24" i="31"/>
  <c r="CB74" i="17"/>
  <c r="AZ46" i="30"/>
  <c r="AZ50" i="30"/>
  <c r="AZ11" i="30"/>
  <c r="AZ35" i="30"/>
  <c r="AZ49" i="30"/>
  <c r="AZ60" i="30"/>
  <c r="AZ61" i="30"/>
  <c r="AZ37" i="30"/>
  <c r="AZ56" i="30"/>
  <c r="AZ39" i="30"/>
  <c r="AY11" i="31"/>
  <c r="AZ32" i="30"/>
  <c r="AY61" i="31"/>
  <c r="AZ41" i="30"/>
  <c r="AY76" i="34" l="1"/>
  <c r="BJ12" i="58"/>
  <c r="BL10" i="58"/>
  <c r="BJ18" i="58"/>
  <c r="BJ7" i="58"/>
  <c r="BJ9" i="58"/>
  <c r="BK16" i="58"/>
  <c r="AI16" i="58"/>
  <c r="AP8" i="58"/>
  <c r="BS8" i="58"/>
  <c r="BK4" i="58"/>
  <c r="BL4" i="58"/>
  <c r="AJ4" i="58"/>
  <c r="BL17" i="58"/>
  <c r="AJ17" i="58"/>
  <c r="AI15" i="58"/>
  <c r="AJ15" i="58" s="1"/>
  <c r="BK18" i="58"/>
  <c r="AI18" i="58"/>
  <c r="BJ5" i="58"/>
  <c r="BK5" i="58"/>
  <c r="AI5" i="58"/>
  <c r="BL11" i="58"/>
  <c r="AJ11" i="58"/>
  <c r="BK7" i="58"/>
  <c r="AI7" i="58"/>
  <c r="BK9" i="58"/>
  <c r="AI9" i="58"/>
  <c r="BL6" i="58"/>
  <c r="AJ6" i="58"/>
  <c r="BK12" i="58"/>
  <c r="AI12" i="58"/>
  <c r="AH3" i="58"/>
  <c r="AI3" i="58" s="1"/>
  <c r="BL14" i="58"/>
  <c r="AJ14" i="58"/>
  <c r="BM10" i="58"/>
  <c r="AK10" i="58"/>
  <c r="BK13" i="58"/>
  <c r="BL13" i="58"/>
  <c r="AJ13" i="58"/>
  <c r="BJ16" i="58"/>
  <c r="AZ6" i="31"/>
  <c r="AZ45" i="31"/>
  <c r="AZ18" i="31"/>
  <c r="AZ63" i="31"/>
  <c r="AZ26" i="31"/>
  <c r="AZ14" i="31"/>
  <c r="AZ41" i="31"/>
  <c r="AZ58" i="31"/>
  <c r="AZ31" i="31"/>
  <c r="AZ62" i="31"/>
  <c r="AZ40" i="31"/>
  <c r="AZ54" i="31"/>
  <c r="AZ35" i="31"/>
  <c r="AZ17" i="31"/>
  <c r="AZ28" i="31"/>
  <c r="AZ4" i="31"/>
  <c r="AZ72" i="31"/>
  <c r="AZ64" i="31"/>
  <c r="AZ59" i="31"/>
  <c r="AZ21" i="31"/>
  <c r="AZ8" i="31"/>
  <c r="AZ22" i="31"/>
  <c r="CB74" i="19"/>
  <c r="AZ13" i="31"/>
  <c r="AZ70" i="31"/>
  <c r="AZ56" i="31"/>
  <c r="AZ47" i="31"/>
  <c r="AZ20" i="31"/>
  <c r="Q37" i="35"/>
  <c r="U74" i="34"/>
  <c r="P39" i="35"/>
  <c r="P40" i="35" s="1"/>
  <c r="P41" i="35" s="1"/>
  <c r="P45" i="35"/>
  <c r="AZ36" i="31"/>
  <c r="AZ33" i="31"/>
  <c r="AZ49" i="31"/>
  <c r="AZ73" i="31"/>
  <c r="AZ38" i="31"/>
  <c r="AZ69" i="31"/>
  <c r="AZ16" i="31"/>
  <c r="AZ74" i="31"/>
  <c r="AZ34" i="31"/>
  <c r="AZ71" i="31"/>
  <c r="AZ12" i="31"/>
  <c r="AZ30" i="31"/>
  <c r="AZ11" i="31"/>
  <c r="AZ29" i="31"/>
  <c r="AZ27" i="31"/>
  <c r="AZ46" i="31"/>
  <c r="AZ32" i="31"/>
  <c r="AZ19" i="31"/>
  <c r="AZ9" i="31"/>
  <c r="AZ68" i="31"/>
  <c r="AZ39" i="31"/>
  <c r="AZ55" i="31"/>
  <c r="AZ44" i="31"/>
  <c r="AZ43" i="31"/>
  <c r="AZ67" i="31"/>
  <c r="AZ61" i="31"/>
  <c r="AZ42" i="31"/>
  <c r="AZ25" i="31"/>
  <c r="AZ48" i="31"/>
  <c r="AZ50" i="31"/>
  <c r="AZ65" i="31"/>
  <c r="AZ53" i="31"/>
  <c r="AZ51" i="31"/>
  <c r="AZ52" i="31"/>
  <c r="AZ23" i="31"/>
  <c r="AZ15" i="31"/>
  <c r="U74" i="51"/>
  <c r="Q38" i="50"/>
  <c r="AZ60" i="31"/>
  <c r="AZ5" i="31"/>
  <c r="AZ66" i="31"/>
  <c r="AZ57" i="31"/>
  <c r="AZ24" i="31"/>
  <c r="AZ10" i="31"/>
  <c r="AZ37" i="31"/>
  <c r="AW38" i="35"/>
  <c r="AV39" i="43"/>
  <c r="AZ76" i="34" l="1"/>
  <c r="BK3" i="58"/>
  <c r="BL18" i="58"/>
  <c r="AJ18" i="58"/>
  <c r="AK18" i="58" s="1"/>
  <c r="BL15" i="58"/>
  <c r="BL5" i="58"/>
  <c r="AJ5" i="58"/>
  <c r="BM15" i="58"/>
  <c r="AK15" i="58"/>
  <c r="BM17" i="58"/>
  <c r="AK17" i="58"/>
  <c r="BL3" i="58"/>
  <c r="AJ3" i="58"/>
  <c r="BM11" i="58"/>
  <c r="AK11" i="58"/>
  <c r="BN10" i="58"/>
  <c r="AL10" i="58"/>
  <c r="BM14" i="58"/>
  <c r="AK14" i="58"/>
  <c r="BL12" i="58"/>
  <c r="AJ12" i="58"/>
  <c r="BM4" i="58"/>
  <c r="AK4" i="58"/>
  <c r="BM6" i="58"/>
  <c r="AK6" i="58"/>
  <c r="BL9" i="58"/>
  <c r="AJ9" i="58"/>
  <c r="AQ8" i="58"/>
  <c r="BT8" i="58"/>
  <c r="BM13" i="58"/>
  <c r="AK13" i="58"/>
  <c r="BL16" i="58"/>
  <c r="AJ16" i="58"/>
  <c r="BL7" i="58"/>
  <c r="AJ7" i="58"/>
  <c r="R38" i="50"/>
  <c r="V74" i="51"/>
  <c r="V74" i="34"/>
  <c r="R37" i="35"/>
  <c r="Q45" i="35"/>
  <c r="Q39" i="35"/>
  <c r="Q40" i="35" s="1"/>
  <c r="Q41" i="35" s="1"/>
  <c r="BM3" i="58" l="1"/>
  <c r="AK3" i="58"/>
  <c r="BO10" i="58"/>
  <c r="AM10" i="58"/>
  <c r="BP10" i="58" s="1"/>
  <c r="BN15" i="58"/>
  <c r="AL15" i="58"/>
  <c r="BO15" i="58" s="1"/>
  <c r="BN14" i="58"/>
  <c r="AL14" i="58"/>
  <c r="BN6" i="58"/>
  <c r="AL6" i="58"/>
  <c r="BM12" i="58"/>
  <c r="AK12" i="58"/>
  <c r="BN11" i="58"/>
  <c r="AL11" i="58"/>
  <c r="BM5" i="58"/>
  <c r="AK5" i="58"/>
  <c r="BM18" i="58"/>
  <c r="BM7" i="58"/>
  <c r="AK7" i="58"/>
  <c r="BN17" i="58"/>
  <c r="AL17" i="58"/>
  <c r="AR8" i="58"/>
  <c r="BU8" i="58"/>
  <c r="BN18" i="58"/>
  <c r="AL18" i="58"/>
  <c r="BM16" i="58"/>
  <c r="AK16" i="58"/>
  <c r="BN13" i="58"/>
  <c r="AL13" i="58"/>
  <c r="BO13" i="58" s="1"/>
  <c r="BM9" i="58"/>
  <c r="AK9" i="58"/>
  <c r="BN4" i="58"/>
  <c r="AL4" i="58"/>
  <c r="W74" i="34"/>
  <c r="S37" i="35"/>
  <c r="S38" i="50"/>
  <c r="W74" i="51"/>
  <c r="R45" i="35"/>
  <c r="R39" i="35"/>
  <c r="R40" i="35" s="1"/>
  <c r="R41" i="35" s="1"/>
  <c r="AM4" i="58" l="1"/>
  <c r="BP4" i="58" s="1"/>
  <c r="BO4" i="58"/>
  <c r="BO14" i="58"/>
  <c r="AM14" i="58"/>
  <c r="BP14" i="58" s="1"/>
  <c r="BN16" i="58"/>
  <c r="AL16" i="58"/>
  <c r="BN9" i="58"/>
  <c r="AL9" i="58"/>
  <c r="BO6" i="58"/>
  <c r="AM6" i="58"/>
  <c r="BP6" i="58" s="1"/>
  <c r="BO18" i="58"/>
  <c r="AM18" i="58"/>
  <c r="BP18" i="58" s="1"/>
  <c r="AN10" i="58"/>
  <c r="BQ10" i="58" s="1"/>
  <c r="BN12" i="58"/>
  <c r="AL12" i="58"/>
  <c r="BO17" i="58"/>
  <c r="AM17" i="58"/>
  <c r="BP17" i="58" s="1"/>
  <c r="BN5" i="58"/>
  <c r="AL5" i="58"/>
  <c r="BO11" i="58"/>
  <c r="AM11" i="58"/>
  <c r="BP11" i="58"/>
  <c r="AM13" i="58"/>
  <c r="BP13" i="58" s="1"/>
  <c r="AM15" i="58"/>
  <c r="BP15" i="58" s="1"/>
  <c r="AS8" i="58"/>
  <c r="BV8" i="58"/>
  <c r="BN3" i="58"/>
  <c r="AL3" i="58"/>
  <c r="BN7" i="58"/>
  <c r="AL7" i="58"/>
  <c r="BO7" i="58" s="1"/>
  <c r="T38" i="50"/>
  <c r="X74" i="51"/>
  <c r="S45" i="35"/>
  <c r="S46" i="35" s="1"/>
  <c r="S39" i="35"/>
  <c r="S40" i="35" s="1"/>
  <c r="S41" i="35" s="1"/>
  <c r="X74" i="34"/>
  <c r="T37" i="35"/>
  <c r="AN15" i="58" l="1"/>
  <c r="BQ15" i="58" s="1"/>
  <c r="BO12" i="58"/>
  <c r="AM12" i="58"/>
  <c r="BP12" i="58" s="1"/>
  <c r="AT8" i="58"/>
  <c r="BW8" i="58"/>
  <c r="AN13" i="58"/>
  <c r="BQ13" i="58" s="1"/>
  <c r="AM7" i="58"/>
  <c r="BP7" i="58" s="1"/>
  <c r="BO16" i="58"/>
  <c r="AM16" i="58"/>
  <c r="BP16" i="58" s="1"/>
  <c r="AN18" i="58"/>
  <c r="BQ18" i="58" s="1"/>
  <c r="AN6" i="58"/>
  <c r="BQ6" i="58" s="1"/>
  <c r="BO9" i="58"/>
  <c r="AM9" i="58"/>
  <c r="BP9" i="58" s="1"/>
  <c r="AN11" i="58"/>
  <c r="BQ11" i="58" s="1"/>
  <c r="BO5" i="58"/>
  <c r="AM5" i="58"/>
  <c r="BP5" i="58" s="1"/>
  <c r="AN14" i="58"/>
  <c r="BQ14" i="58" s="1"/>
  <c r="AO10" i="58"/>
  <c r="BR10" i="58"/>
  <c r="AN17" i="58"/>
  <c r="BQ17" i="58" s="1"/>
  <c r="BO3" i="58"/>
  <c r="AM3" i="58"/>
  <c r="BP3" i="58" s="1"/>
  <c r="AN4" i="58"/>
  <c r="BQ4" i="58" s="1"/>
  <c r="T45" i="35"/>
  <c r="T39" i="35"/>
  <c r="T40" i="35" s="1"/>
  <c r="T41" i="35" s="1"/>
  <c r="Y74" i="34"/>
  <c r="U37" i="35"/>
  <c r="Y74" i="51"/>
  <c r="U38" i="50"/>
  <c r="AN9" i="58" l="1"/>
  <c r="BQ9" i="58" s="1"/>
  <c r="AN3" i="58"/>
  <c r="BQ3" i="58" s="1"/>
  <c r="AO18" i="58"/>
  <c r="BR18" i="58"/>
  <c r="AP10" i="58"/>
  <c r="BS10" i="58"/>
  <c r="AN16" i="58"/>
  <c r="BQ16" i="58" s="1"/>
  <c r="AN7" i="58"/>
  <c r="BQ7" i="58" s="1"/>
  <c r="AO13" i="58"/>
  <c r="BR13" i="58"/>
  <c r="AN12" i="58"/>
  <c r="BQ12" i="58" s="1"/>
  <c r="AO4" i="58"/>
  <c r="BR4" i="58" s="1"/>
  <c r="AO17" i="58"/>
  <c r="BR17" i="58"/>
  <c r="AO14" i="58"/>
  <c r="BR14" i="58" s="1"/>
  <c r="AU8" i="58"/>
  <c r="BX8" i="58"/>
  <c r="AN5" i="58"/>
  <c r="BQ5" i="58" s="1"/>
  <c r="AO6" i="58"/>
  <c r="BR6" i="58"/>
  <c r="AO11" i="58"/>
  <c r="BR11" i="58" s="1"/>
  <c r="AO15" i="58"/>
  <c r="BR15" i="58" s="1"/>
  <c r="U45" i="35"/>
  <c r="U39" i="35"/>
  <c r="U40" i="35" s="1"/>
  <c r="U41" i="35" s="1"/>
  <c r="V38" i="50"/>
  <c r="Z74" i="51"/>
  <c r="V37" i="35"/>
  <c r="Z74" i="34"/>
  <c r="AP4" i="58" l="1"/>
  <c r="BS4" i="58"/>
  <c r="AP13" i="58"/>
  <c r="BS13" i="58"/>
  <c r="AO12" i="58"/>
  <c r="BR12" i="58" s="1"/>
  <c r="BS15" i="58"/>
  <c r="AP15" i="58"/>
  <c r="AP17" i="58"/>
  <c r="BS17" i="58"/>
  <c r="AO16" i="58"/>
  <c r="BR16" i="58"/>
  <c r="AQ10" i="58"/>
  <c r="BT10" i="58"/>
  <c r="AO3" i="58"/>
  <c r="BR3" i="58"/>
  <c r="AP11" i="58"/>
  <c r="BS11" i="58"/>
  <c r="AP6" i="58"/>
  <c r="BS6" i="58"/>
  <c r="AO5" i="58"/>
  <c r="BR5" i="58" s="1"/>
  <c r="AO7" i="58"/>
  <c r="BR7" i="58"/>
  <c r="AP18" i="58"/>
  <c r="BS18" i="58"/>
  <c r="BY8" i="58"/>
  <c r="AV8" i="58"/>
  <c r="AP14" i="58"/>
  <c r="BS14" i="58"/>
  <c r="AO9" i="58"/>
  <c r="BR9" i="58"/>
  <c r="V45" i="35"/>
  <c r="V39" i="35"/>
  <c r="V40" i="35" s="1"/>
  <c r="V41" i="35" s="1"/>
  <c r="W37" i="35"/>
  <c r="AA74" i="34"/>
  <c r="W38" i="50"/>
  <c r="AA74" i="51"/>
  <c r="AQ11" i="58" l="1"/>
  <c r="BT11" i="58"/>
  <c r="AR10" i="58"/>
  <c r="BU10" i="58"/>
  <c r="AP16" i="58"/>
  <c r="BS16" i="58"/>
  <c r="AQ14" i="58"/>
  <c r="BT14" i="58"/>
  <c r="AQ15" i="58"/>
  <c r="BT15" i="58"/>
  <c r="AQ13" i="58"/>
  <c r="BT13" i="58"/>
  <c r="BT6" i="58"/>
  <c r="AQ6" i="58"/>
  <c r="AP3" i="58"/>
  <c r="BS3" i="58"/>
  <c r="AP9" i="58"/>
  <c r="BS9" i="58"/>
  <c r="AQ17" i="58"/>
  <c r="BT17" i="58"/>
  <c r="AQ18" i="58"/>
  <c r="BT18" i="58"/>
  <c r="BS12" i="58"/>
  <c r="AP12" i="58"/>
  <c r="AP7" i="58"/>
  <c r="BS7" i="58"/>
  <c r="AP5" i="58"/>
  <c r="BS5" i="58"/>
  <c r="AQ4" i="58"/>
  <c r="BT4" i="58"/>
  <c r="AB74" i="51"/>
  <c r="X38" i="50"/>
  <c r="X36" i="50" s="1"/>
  <c r="W45" i="35"/>
  <c r="W46" i="35" s="1"/>
  <c r="W39" i="35"/>
  <c r="W40" i="35" s="1"/>
  <c r="W41" i="35" s="1"/>
  <c r="AB74" i="34"/>
  <c r="Y37" i="35" s="1"/>
  <c r="X37" i="35"/>
  <c r="AQ9" i="58" l="1"/>
  <c r="BT9" i="58"/>
  <c r="AQ3" i="58"/>
  <c r="BT3" i="58"/>
  <c r="AR14" i="58"/>
  <c r="BU14" i="58"/>
  <c r="AR6" i="58"/>
  <c r="BU6" i="58"/>
  <c r="AR4" i="58"/>
  <c r="BU4" i="58"/>
  <c r="AS10" i="58"/>
  <c r="BV10" i="58"/>
  <c r="AR17" i="58"/>
  <c r="BU17" i="58"/>
  <c r="AR13" i="58"/>
  <c r="BU13" i="58"/>
  <c r="AR15" i="58"/>
  <c r="BU15" i="58"/>
  <c r="AQ16" i="58"/>
  <c r="BT16" i="58"/>
  <c r="AQ5" i="58"/>
  <c r="BT5" i="58"/>
  <c r="AQ7" i="58"/>
  <c r="BT7" i="58"/>
  <c r="AQ12" i="58"/>
  <c r="BT12" i="58"/>
  <c r="AR18" i="58"/>
  <c r="BU18" i="58"/>
  <c r="AR11" i="58"/>
  <c r="BU11" i="58"/>
  <c r="X45" i="35"/>
  <c r="X39" i="35"/>
  <c r="X40" i="35" s="1"/>
  <c r="X41" i="35" s="1"/>
  <c r="Y39" i="35"/>
  <c r="Y40" i="35" s="1"/>
  <c r="Y45" i="35"/>
  <c r="AC74" i="51"/>
  <c r="Y38" i="50"/>
  <c r="Y36" i="50" s="1"/>
  <c r="AS17" i="58" l="1"/>
  <c r="BV17" i="58"/>
  <c r="AS18" i="58"/>
  <c r="BV18" i="58"/>
  <c r="AS15" i="58"/>
  <c r="BV15" i="58"/>
  <c r="AS13" i="58"/>
  <c r="BV13" i="58"/>
  <c r="AR3" i="58"/>
  <c r="BU3" i="58"/>
  <c r="AR16" i="58"/>
  <c r="BU16" i="58"/>
  <c r="AS11" i="58"/>
  <c r="BV11" i="58"/>
  <c r="AS6" i="58"/>
  <c r="BV6" i="58"/>
  <c r="AR12" i="58"/>
  <c r="BU12" i="58"/>
  <c r="BW10" i="58"/>
  <c r="AT10" i="58"/>
  <c r="AS4" i="58"/>
  <c r="BV4" i="58"/>
  <c r="AS14" i="58"/>
  <c r="BV14" i="58"/>
  <c r="AR7" i="58"/>
  <c r="BU7" i="58"/>
  <c r="BU5" i="58"/>
  <c r="AR5" i="58"/>
  <c r="AR9" i="58"/>
  <c r="BU9" i="58"/>
  <c r="Y41" i="35"/>
  <c r="AD39" i="51"/>
  <c r="AD74" i="51" s="1"/>
  <c r="AE74" i="51" s="1"/>
  <c r="AF74" i="51" s="1"/>
  <c r="AG74" i="51" s="1"/>
  <c r="AH74" i="51" s="1"/>
  <c r="AI74" i="51" s="1"/>
  <c r="AJ74" i="51" s="1"/>
  <c r="AK74" i="51" s="1"/>
  <c r="BX10" i="58" l="1"/>
  <c r="AU10" i="58"/>
  <c r="AT11" i="58"/>
  <c r="BW11" i="58"/>
  <c r="AS5" i="58"/>
  <c r="BV5" i="58"/>
  <c r="BW18" i="58"/>
  <c r="AT18" i="58"/>
  <c r="AS12" i="58"/>
  <c r="BV12" i="58"/>
  <c r="AS9" i="58"/>
  <c r="BV9" i="58"/>
  <c r="AT13" i="58"/>
  <c r="BW13" i="58"/>
  <c r="AT15" i="58"/>
  <c r="BW15" i="58"/>
  <c r="AT6" i="58"/>
  <c r="BW6" i="58"/>
  <c r="AS16" i="58"/>
  <c r="BV16" i="58"/>
  <c r="AS3" i="58"/>
  <c r="BV3" i="58"/>
  <c r="AS7" i="58"/>
  <c r="BV7" i="58"/>
  <c r="AT14" i="58"/>
  <c r="BW14" i="58"/>
  <c r="AT4" i="58"/>
  <c r="BW4" i="58"/>
  <c r="AT17" i="58"/>
  <c r="BW17" i="58"/>
  <c r="AL74" i="51"/>
  <c r="AC74" i="24"/>
  <c r="AU4" i="58" l="1"/>
  <c r="BX4" i="58"/>
  <c r="BX18" i="58"/>
  <c r="AU18" i="58"/>
  <c r="BX11" i="58"/>
  <c r="AU11" i="58"/>
  <c r="BX6" i="58"/>
  <c r="AU6" i="58"/>
  <c r="AU13" i="58"/>
  <c r="BX13" i="58"/>
  <c r="AT9" i="58"/>
  <c r="BW9" i="58"/>
  <c r="AU17" i="58"/>
  <c r="BX17" i="58"/>
  <c r="AU14" i="58"/>
  <c r="BX14" i="58"/>
  <c r="AV10" i="58"/>
  <c r="BY10" i="58"/>
  <c r="AT16" i="58"/>
  <c r="BW16" i="58"/>
  <c r="BX15" i="58"/>
  <c r="AU15" i="58"/>
  <c r="AT12" i="58"/>
  <c r="BW12" i="58"/>
  <c r="AT5" i="58"/>
  <c r="BW5" i="58"/>
  <c r="AT7" i="58"/>
  <c r="BW7" i="58"/>
  <c r="AT3" i="58"/>
  <c r="BW3" i="58"/>
  <c r="AM74" i="51"/>
  <c r="AI38" i="50"/>
  <c r="BF74" i="24"/>
  <c r="AC74" i="25"/>
  <c r="AC71" i="34"/>
  <c r="AV17" i="58" l="1"/>
  <c r="BY17" i="58"/>
  <c r="AU16" i="58"/>
  <c r="BX16" i="58"/>
  <c r="AU3" i="58"/>
  <c r="BX3" i="58"/>
  <c r="AU5" i="58"/>
  <c r="BX5" i="58"/>
  <c r="AC74" i="34"/>
  <c r="AD74" i="34" s="1"/>
  <c r="AE74" i="34" s="1"/>
  <c r="Y19" i="58"/>
  <c r="AV6" i="58"/>
  <c r="BY6" i="58"/>
  <c r="BY11" i="58"/>
  <c r="AV11" i="58"/>
  <c r="BY15" i="58"/>
  <c r="AV15" i="58"/>
  <c r="BY14" i="58"/>
  <c r="AV14" i="58"/>
  <c r="AU9" i="58"/>
  <c r="BX9" i="58"/>
  <c r="AV13" i="58"/>
  <c r="BY13" i="58"/>
  <c r="BX7" i="58"/>
  <c r="AU7" i="58"/>
  <c r="BY18" i="58"/>
  <c r="AV18" i="58"/>
  <c r="AU12" i="58"/>
  <c r="BX12" i="58"/>
  <c r="AV4" i="58"/>
  <c r="BY4" i="58"/>
  <c r="F12" i="74"/>
  <c r="F18" i="74"/>
  <c r="F9" i="74"/>
  <c r="F8" i="74"/>
  <c r="F14" i="74"/>
  <c r="F4" i="74"/>
  <c r="F3" i="74"/>
  <c r="F16" i="74"/>
  <c r="F15" i="74"/>
  <c r="F5" i="74"/>
  <c r="F10" i="74"/>
  <c r="F7" i="74"/>
  <c r="F6" i="74"/>
  <c r="F11" i="74"/>
  <c r="F17" i="74"/>
  <c r="F13" i="74"/>
  <c r="E8" i="74"/>
  <c r="D3" i="74"/>
  <c r="D6" i="74"/>
  <c r="E18" i="74"/>
  <c r="D9" i="74"/>
  <c r="E4" i="74"/>
  <c r="D18" i="74"/>
  <c r="E9" i="74"/>
  <c r="E6" i="74"/>
  <c r="E7" i="74"/>
  <c r="D11" i="74"/>
  <c r="E5" i="74"/>
  <c r="D4" i="74"/>
  <c r="E14" i="74"/>
  <c r="E13" i="74"/>
  <c r="E3" i="74"/>
  <c r="E12" i="74"/>
  <c r="D16" i="74"/>
  <c r="D14" i="74"/>
  <c r="D17" i="74"/>
  <c r="D10" i="74"/>
  <c r="E10" i="74"/>
  <c r="D12" i="74"/>
  <c r="E16" i="74"/>
  <c r="D8" i="74"/>
  <c r="E11" i="74"/>
  <c r="E17" i="74"/>
  <c r="D15" i="74"/>
  <c r="D13" i="74"/>
  <c r="E15" i="74"/>
  <c r="D5" i="74"/>
  <c r="D7" i="74"/>
  <c r="AN74" i="51"/>
  <c r="AJ38" i="50"/>
  <c r="AJ36" i="50" s="1"/>
  <c r="BQ74" i="25"/>
  <c r="BR74" i="25"/>
  <c r="Z38" i="50"/>
  <c r="Z36" i="50" s="1"/>
  <c r="BF74" i="25"/>
  <c r="AV9" i="58" l="1"/>
  <c r="BY9" i="58"/>
  <c r="BB19" i="58"/>
  <c r="Z19" i="58"/>
  <c r="AV12" i="58"/>
  <c r="BY12" i="58"/>
  <c r="BY5" i="58"/>
  <c r="AV5" i="58"/>
  <c r="AV3" i="58"/>
  <c r="BY3" i="58"/>
  <c r="AV7" i="58"/>
  <c r="BY7" i="58"/>
  <c r="AV16" i="58"/>
  <c r="BY16" i="58"/>
  <c r="AO74" i="51"/>
  <c r="AK38" i="50"/>
  <c r="AK36" i="50" s="1"/>
  <c r="AF74" i="34"/>
  <c r="AA38" i="50"/>
  <c r="AA36" i="50" s="1"/>
  <c r="AA37" i="35"/>
  <c r="Z37" i="35"/>
  <c r="BC19" i="58" l="1"/>
  <c r="AA19" i="58"/>
  <c r="AP74" i="51"/>
  <c r="AL38" i="50"/>
  <c r="AL36" i="50" s="1"/>
  <c r="AG74" i="34"/>
  <c r="AB38" i="50"/>
  <c r="AB36" i="50" s="1"/>
  <c r="AA45" i="35"/>
  <c r="AA47" i="35"/>
  <c r="AA39" i="35"/>
  <c r="AA40" i="35" s="1"/>
  <c r="Z45" i="35"/>
  <c r="Z39" i="35"/>
  <c r="Z40" i="35" s="1"/>
  <c r="Z41" i="35" s="1"/>
  <c r="AB37" i="35"/>
  <c r="BD19" i="58" l="1"/>
  <c r="AB19" i="58"/>
  <c r="AQ74" i="51"/>
  <c r="AM38" i="50"/>
  <c r="AM36" i="50" s="1"/>
  <c r="AB35" i="35"/>
  <c r="AA41" i="35"/>
  <c r="AH74" i="34"/>
  <c r="AA46" i="35"/>
  <c r="AC38" i="50"/>
  <c r="AC36" i="50" s="1"/>
  <c r="AB45" i="35"/>
  <c r="AB47" i="35"/>
  <c r="AB39" i="35"/>
  <c r="AB40" i="35" s="1"/>
  <c r="AB41" i="35" s="1"/>
  <c r="AC37" i="35"/>
  <c r="AC47" i="35" s="1"/>
  <c r="BE19" i="58" l="1"/>
  <c r="AC19" i="58"/>
  <c r="AB46" i="35"/>
  <c r="AR74" i="51"/>
  <c r="AN38" i="50"/>
  <c r="AN36" i="50" s="1"/>
  <c r="AC35" i="35"/>
  <c r="AI74" i="34"/>
  <c r="AJ74" i="34" s="1"/>
  <c r="AK74" i="34" s="1"/>
  <c r="AL74" i="34" s="1"/>
  <c r="AM74" i="34" s="1"/>
  <c r="AD38" i="50"/>
  <c r="AD36" i="50" s="1"/>
  <c r="AD37" i="35"/>
  <c r="AC39" i="35"/>
  <c r="AC40" i="35" s="1"/>
  <c r="AC41" i="35" s="1"/>
  <c r="AC45" i="35"/>
  <c r="B4" i="52" l="1"/>
  <c r="C4" i="52"/>
  <c r="BF19" i="58"/>
  <c r="AD19" i="58"/>
  <c r="AN74" i="34"/>
  <c r="AO74" i="34" s="1"/>
  <c r="AP74" i="34" s="1"/>
  <c r="AQ74" i="34" s="1"/>
  <c r="AR74" i="34" s="1"/>
  <c r="AS74" i="34" s="1"/>
  <c r="AT74" i="34" s="1"/>
  <c r="AU74" i="34" s="1"/>
  <c r="AV74" i="34" s="1"/>
  <c r="AW74" i="34" s="1"/>
  <c r="AX74" i="34" s="1"/>
  <c r="AY74" i="34" s="1"/>
  <c r="AZ74" i="34" s="1"/>
  <c r="AC46" i="35"/>
  <c r="AS74" i="51"/>
  <c r="AO38" i="50"/>
  <c r="AO36" i="50" s="1"/>
  <c r="AD35" i="35"/>
  <c r="AH37" i="35"/>
  <c r="AG37" i="35"/>
  <c r="AF37" i="35"/>
  <c r="AE38" i="50"/>
  <c r="AE36" i="50" s="1"/>
  <c r="AD45" i="35"/>
  <c r="AD47" i="35"/>
  <c r="AD39" i="35"/>
  <c r="AD40" i="35" s="1"/>
  <c r="AD41" i="35" s="1"/>
  <c r="AE37" i="35"/>
  <c r="BG19" i="58" l="1"/>
  <c r="AE19" i="58"/>
  <c r="C3" i="52"/>
  <c r="B3" i="52"/>
  <c r="AT74" i="51"/>
  <c r="AP38" i="50"/>
  <c r="AP36" i="50" s="1"/>
  <c r="AI37" i="35"/>
  <c r="AG39" i="35"/>
  <c r="AG40" i="35" s="1"/>
  <c r="AE34" i="35"/>
  <c r="AH39" i="35"/>
  <c r="AH40" i="35" s="1"/>
  <c r="AD46" i="35"/>
  <c r="AH34" i="35"/>
  <c r="AH47" i="35"/>
  <c r="AH45" i="35"/>
  <c r="AH35" i="35"/>
  <c r="AG34" i="35"/>
  <c r="AG45" i="35"/>
  <c r="AG35" i="35"/>
  <c r="AG47" i="35"/>
  <c r="AF38" i="50"/>
  <c r="AF36" i="50" s="1"/>
  <c r="AF35" i="35"/>
  <c r="AF45" i="35"/>
  <c r="AF34" i="35"/>
  <c r="AF47" i="35"/>
  <c r="AF39" i="35"/>
  <c r="AF40" i="35" s="1"/>
  <c r="AE35" i="35"/>
  <c r="AE47" i="35"/>
  <c r="AE45" i="35"/>
  <c r="AE39" i="35"/>
  <c r="AE40" i="35" s="1"/>
  <c r="AE41" i="35" s="1"/>
  <c r="BH19" i="58" l="1"/>
  <c r="AF19" i="58"/>
  <c r="AH41" i="35"/>
  <c r="AH43" i="35" s="1"/>
  <c r="AE46" i="35"/>
  <c r="AI35" i="35"/>
  <c r="AI47" i="35"/>
  <c r="AI45" i="35"/>
  <c r="AI46" i="35" s="1"/>
  <c r="AI39" i="35"/>
  <c r="AI40" i="35" s="1"/>
  <c r="AI41" i="35" s="1"/>
  <c r="AI43" i="35" s="1"/>
  <c r="AI34" i="35"/>
  <c r="AJ37" i="35"/>
  <c r="AJ47" i="35" s="1"/>
  <c r="AU74" i="51"/>
  <c r="AQ38" i="50"/>
  <c r="AQ36" i="50" s="1"/>
  <c r="AF41" i="35"/>
  <c r="AG41" i="35"/>
  <c r="AH46" i="35"/>
  <c r="AG46" i="35"/>
  <c r="AG38" i="50"/>
  <c r="AG36" i="50" s="1"/>
  <c r="AF46" i="35"/>
  <c r="BI19" i="58" l="1"/>
  <c r="AG19" i="58"/>
  <c r="AK37" i="35"/>
  <c r="AV74" i="51"/>
  <c r="AR38" i="50"/>
  <c r="AR36" i="50" s="1"/>
  <c r="AJ39" i="35"/>
  <c r="AJ40" i="35" s="1"/>
  <c r="AJ41" i="35" s="1"/>
  <c r="AJ43" i="35" s="1"/>
  <c r="AJ45" i="35"/>
  <c r="AJ35" i="35"/>
  <c r="AJ34" i="35"/>
  <c r="AH38" i="50"/>
  <c r="BJ19" i="58" l="1"/>
  <c r="AH19" i="58"/>
  <c r="AJ46" i="35"/>
  <c r="AW74" i="51"/>
  <c r="AS38" i="50"/>
  <c r="AS36" i="50" s="1"/>
  <c r="AK45" i="35"/>
  <c r="AK39" i="35"/>
  <c r="AK40" i="35" s="1"/>
  <c r="AK41" i="35" s="1"/>
  <c r="AK35" i="35"/>
  <c r="AK34" i="35"/>
  <c r="AK47" i="35"/>
  <c r="AL37" i="35"/>
  <c r="AH36" i="50"/>
  <c r="AI36" i="50"/>
  <c r="BK19" i="58" l="1"/>
  <c r="AI19" i="58"/>
  <c r="AK43" i="35"/>
  <c r="AK46" i="35"/>
  <c r="AL39" i="35"/>
  <c r="AL40" i="35" s="1"/>
  <c r="AL41" i="35" s="1"/>
  <c r="AL45" i="35"/>
  <c r="AL35" i="35"/>
  <c r="AL34" i="35"/>
  <c r="AL47" i="35"/>
  <c r="AM37" i="35"/>
  <c r="AX74" i="51"/>
  <c r="AT38" i="50"/>
  <c r="AT36" i="50" s="1"/>
  <c r="BL19" i="58" l="1"/>
  <c r="AJ19" i="58"/>
  <c r="AL43" i="35"/>
  <c r="AL46" i="35"/>
  <c r="AY74" i="51"/>
  <c r="AU38" i="50"/>
  <c r="AU36" i="50" s="1"/>
  <c r="AM35" i="35"/>
  <c r="AM39" i="35"/>
  <c r="AM40" i="35" s="1"/>
  <c r="AM41" i="35" s="1"/>
  <c r="AM43" i="35" s="1"/>
  <c r="AM45" i="35"/>
  <c r="AM34" i="35"/>
  <c r="AM47" i="35"/>
  <c r="AN37" i="35"/>
  <c r="BM19" i="58" l="1"/>
  <c r="AK19" i="58"/>
  <c r="AM46" i="35"/>
  <c r="AO37" i="35"/>
  <c r="AN39" i="35"/>
  <c r="AN40" i="35" s="1"/>
  <c r="AN41" i="35" s="1"/>
  <c r="AN43" i="35" s="1"/>
  <c r="AN35" i="35"/>
  <c r="AN45" i="35"/>
  <c r="AN47" i="35"/>
  <c r="AN34" i="35"/>
  <c r="AZ74" i="51"/>
  <c r="AW38" i="50" s="1"/>
  <c r="AV38" i="50"/>
  <c r="AV36" i="50" s="1"/>
  <c r="AN46" i="35" l="1"/>
  <c r="BN19" i="58"/>
  <c r="AL19" i="58"/>
  <c r="AW36" i="50"/>
  <c r="AO45" i="35"/>
  <c r="AO35" i="35"/>
  <c r="AO39" i="35"/>
  <c r="AO40" i="35" s="1"/>
  <c r="AO41" i="35" s="1"/>
  <c r="AO43" i="35" s="1"/>
  <c r="AO34" i="35"/>
  <c r="AO47" i="35"/>
  <c r="AP37" i="35"/>
  <c r="AS46" i="35" l="1"/>
  <c r="AO46" i="35"/>
  <c r="AT46" i="35"/>
  <c r="BO19" i="58"/>
  <c r="AM19" i="58"/>
  <c r="D19" i="74" s="1"/>
  <c r="AP47" i="35"/>
  <c r="AP39" i="35"/>
  <c r="AP40" i="35" s="1"/>
  <c r="AP41" i="35" s="1"/>
  <c r="AP43" i="35" s="1"/>
  <c r="AP45" i="35"/>
  <c r="AV46" i="35" s="1"/>
  <c r="AP35" i="35"/>
  <c r="AP34" i="35"/>
  <c r="AQ37" i="35"/>
  <c r="AR46" i="35" l="1"/>
  <c r="AQ46" i="35"/>
  <c r="AP46" i="35"/>
  <c r="AU46" i="35"/>
  <c r="AW46" i="35"/>
  <c r="BP19" i="58"/>
  <c r="AN19" i="58"/>
  <c r="E19" i="74" s="1"/>
  <c r="AQ39" i="35"/>
  <c r="AQ40" i="35" s="1"/>
  <c r="AQ41" i="35" s="1"/>
  <c r="AQ43" i="35" s="1"/>
  <c r="AQ45" i="35"/>
  <c r="AQ34" i="35"/>
  <c r="AQ47" i="35"/>
  <c r="AQ35" i="35"/>
  <c r="AR37" i="35"/>
  <c r="BQ19" i="58" l="1"/>
  <c r="F19" i="74" s="1"/>
  <c r="AO19" i="58"/>
  <c r="BR19" i="58"/>
  <c r="AR34" i="35"/>
  <c r="AR47" i="35"/>
  <c r="AR45" i="35"/>
  <c r="AR35" i="35"/>
  <c r="AR39" i="35"/>
  <c r="AR40" i="35" s="1"/>
  <c r="AR41" i="35" s="1"/>
  <c r="AR43" i="35" s="1"/>
  <c r="AS37" i="35"/>
  <c r="BS19" i="58" l="1"/>
  <c r="AP19" i="58"/>
  <c r="AT37" i="35"/>
  <c r="AS34" i="35"/>
  <c r="AS45" i="35"/>
  <c r="AS47" i="35"/>
  <c r="AS35" i="35"/>
  <c r="AS39" i="35"/>
  <c r="AS40" i="35" s="1"/>
  <c r="AS41" i="35" s="1"/>
  <c r="AS43" i="35" s="1"/>
  <c r="AQ19" i="58" l="1"/>
  <c r="BT19" i="58"/>
  <c r="AT34" i="35"/>
  <c r="AT39" i="35"/>
  <c r="AT40" i="35" s="1"/>
  <c r="AT41" i="35" s="1"/>
  <c r="AT43" i="35" s="1"/>
  <c r="AT35" i="35"/>
  <c r="AT47" i="35"/>
  <c r="AT45" i="35"/>
  <c r="AU37" i="35"/>
  <c r="AR19" i="58" l="1"/>
  <c r="BU19" i="58"/>
  <c r="AU34" i="35"/>
  <c r="AU45" i="35"/>
  <c r="AU47" i="35"/>
  <c r="AU39" i="35"/>
  <c r="AU40" i="35" s="1"/>
  <c r="AU41" i="35" s="1"/>
  <c r="AU43" i="35" s="1"/>
  <c r="AU35" i="35"/>
  <c r="AV37" i="35"/>
  <c r="AS19" i="58" l="1"/>
  <c r="BV19" i="58"/>
  <c r="AW37" i="35"/>
  <c r="AW34" i="35" s="1"/>
  <c r="AV34" i="35"/>
  <c r="AV39" i="35"/>
  <c r="AV40" i="35" s="1"/>
  <c r="AV41" i="35" s="1"/>
  <c r="AV43" i="35" s="1"/>
  <c r="AV35" i="35"/>
  <c r="AV47" i="35"/>
  <c r="AV45" i="35"/>
  <c r="AW47" i="35" l="1"/>
  <c r="AW45" i="35"/>
  <c r="AW39" i="35"/>
  <c r="AW40" i="35" s="1"/>
  <c r="AW41" i="35" s="1"/>
  <c r="AW43" i="35" s="1"/>
  <c r="AW35" i="35"/>
  <c r="BW19" i="58"/>
  <c r="AT19" i="58"/>
  <c r="H42" i="65"/>
  <c r="A42" i="65" s="1"/>
  <c r="AU19" i="58" l="1"/>
  <c r="BX19" i="58"/>
  <c r="H48" i="65"/>
  <c r="A48" i="65" s="1"/>
  <c r="BY19" i="58" l="1"/>
  <c r="AV19" i="58"/>
  <c r="H57" i="65"/>
  <c r="A57" i="65" s="1"/>
  <c r="H41" i="65"/>
  <c r="A41" i="65" s="1"/>
  <c r="H11" i="65"/>
  <c r="A11" i="65" s="1"/>
  <c r="H5" i="65"/>
  <c r="A5" i="65" s="1"/>
  <c r="H16" i="65"/>
  <c r="A16" i="65" s="1"/>
  <c r="H40" i="65"/>
  <c r="A40" i="65" s="1"/>
  <c r="A7" i="65"/>
  <c r="H69" i="65"/>
  <c r="A69" i="65" s="1"/>
  <c r="H34" i="65"/>
  <c r="A34" i="65" s="1"/>
  <c r="H67" i="65"/>
  <c r="A67" i="65" s="1"/>
  <c r="H45" i="65"/>
  <c r="A45" i="65" s="1"/>
  <c r="H44" i="65"/>
  <c r="A44" i="65" s="1"/>
  <c r="H61" i="65"/>
  <c r="A61" i="65" s="1"/>
  <c r="H14" i="65"/>
  <c r="A14" i="65" s="1"/>
  <c r="H17" i="65"/>
  <c r="A17" i="65" s="1"/>
  <c r="H15" i="65"/>
  <c r="A15" i="65" s="1"/>
  <c r="H52" i="65"/>
  <c r="A52" i="65" s="1"/>
  <c r="H20" i="65"/>
  <c r="A20" i="65" s="1"/>
  <c r="H23" i="65"/>
  <c r="A23" i="65" s="1"/>
  <c r="H25" i="65"/>
  <c r="A25" i="65" s="1"/>
  <c r="H8" i="65"/>
  <c r="A8" i="65" s="1"/>
  <c r="H4" i="65"/>
  <c r="A4" i="65" s="1"/>
  <c r="H33" i="65"/>
  <c r="A33" i="65" s="1"/>
  <c r="H51" i="65"/>
  <c r="A51" i="65" s="1"/>
  <c r="H66" i="65"/>
  <c r="A66" i="65" s="1"/>
  <c r="H71" i="65"/>
  <c r="A71" i="65" s="1"/>
  <c r="H35" i="65"/>
  <c r="A35" i="65" s="1"/>
  <c r="H13" i="65"/>
  <c r="A13" i="65" s="1"/>
  <c r="H21" i="65"/>
  <c r="A21" i="65" s="1"/>
  <c r="H24" i="65"/>
  <c r="A24" i="65" s="1"/>
  <c r="H26" i="65"/>
  <c r="A26" i="65" s="1"/>
  <c r="H55" i="65"/>
  <c r="A55" i="65" s="1"/>
  <c r="H18" i="65"/>
  <c r="A18" i="65" s="1"/>
  <c r="H38" i="65"/>
  <c r="A38" i="65" s="1"/>
  <c r="H37" i="65"/>
  <c r="A37" i="65" s="1"/>
  <c r="H53" i="65"/>
  <c r="A53" i="65" s="1"/>
  <c r="H28" i="65"/>
  <c r="A28" i="65" s="1"/>
  <c r="H68" i="65"/>
  <c r="A68" i="65" s="1"/>
  <c r="H60" i="65"/>
  <c r="A60" i="65" s="1"/>
  <c r="H64" i="65"/>
  <c r="A64" i="65" s="1"/>
  <c r="H36" i="65"/>
  <c r="A36" i="65" s="1"/>
  <c r="H9" i="65"/>
  <c r="A9" i="65" s="1"/>
  <c r="H46" i="65"/>
  <c r="A46" i="65" s="1"/>
  <c r="H19" i="65"/>
  <c r="A19" i="65" s="1"/>
  <c r="H72" i="65"/>
  <c r="A72" i="65" s="1"/>
  <c r="A6" i="65"/>
  <c r="H49" i="65"/>
  <c r="A49" i="65" s="1"/>
  <c r="H29" i="65"/>
  <c r="A29" i="65" s="1"/>
  <c r="H56" i="65"/>
  <c r="A56" i="65" s="1"/>
  <c r="H70" i="65"/>
  <c r="A70" i="65" s="1"/>
  <c r="H32" i="65"/>
  <c r="A32" i="65" s="1"/>
  <c r="H50" i="65"/>
  <c r="A50" i="65" s="1"/>
  <c r="H59" i="65"/>
  <c r="A59" i="65" s="1"/>
  <c r="H47" i="65"/>
  <c r="A47" i="65" s="1"/>
  <c r="H39" i="65"/>
  <c r="A39" i="65" s="1"/>
  <c r="H31" i="65"/>
  <c r="A31" i="65" s="1"/>
  <c r="H43" i="65"/>
  <c r="A43" i="65" s="1"/>
  <c r="H58" i="65"/>
  <c r="A58" i="65" s="1"/>
  <c r="H12" i="65"/>
  <c r="A12" i="65" s="1"/>
  <c r="H54" i="65"/>
  <c r="A54" i="65" s="1"/>
  <c r="H27" i="65"/>
  <c r="A27" i="65" s="1"/>
  <c r="H63" i="65"/>
  <c r="A63" i="65" s="1"/>
  <c r="H65" i="65"/>
  <c r="A65" i="65" s="1"/>
  <c r="H30" i="65"/>
  <c r="A30" i="65" s="1"/>
  <c r="H62" i="65"/>
  <c r="A62" i="65" s="1"/>
  <c r="H10" i="65"/>
  <c r="A10" i="65" s="1"/>
  <c r="A3" i="65"/>
</calcChain>
</file>

<file path=xl/sharedStrings.xml><?xml version="1.0" encoding="utf-8"?>
<sst xmlns="http://schemas.openxmlformats.org/spreadsheetml/2006/main" count="14961" uniqueCount="304">
  <si>
    <t>Year</t>
  </si>
  <si>
    <t>Relevant Year-to-Year Change</t>
  </si>
  <si>
    <t>GDP Deflator Data</t>
  </si>
  <si>
    <t>Source:</t>
  </si>
  <si>
    <t>Implicit Price Deflator</t>
  </si>
  <si>
    <t>After clicking on the link above, perform the following steps:</t>
  </si>
  <si>
    <t>Click on SECTION 1 - DOMESTIC PRODUCT AND INCOME.</t>
  </si>
  <si>
    <t>Click on Table 1.1.9. Implicit Price Deflators for Gross Domestic Product (A) (Q).</t>
  </si>
  <si>
    <t>Look above and to the right of the table that appears and click MODIFY.</t>
  </si>
  <si>
    <t>After the table appears go above it and to the right; select DOWNLOAD.</t>
  </si>
  <si>
    <t>Select ".XLS" as the type of file to download.</t>
  </si>
  <si>
    <t>Sort#</t>
  </si>
  <si>
    <t>STCC#</t>
  </si>
  <si>
    <t>STCC_ Description</t>
  </si>
  <si>
    <t>DistCategory</t>
  </si>
  <si>
    <t>CarOwnership</t>
  </si>
  <si>
    <t>TrainType</t>
  </si>
  <si>
    <t>Revenue000s</t>
  </si>
  <si>
    <t>Cars</t>
  </si>
  <si>
    <t>Car-Miles000s</t>
  </si>
  <si>
    <t>Tons</t>
  </si>
  <si>
    <t>Ton-MilesMM</t>
  </si>
  <si>
    <t>RPTM</t>
  </si>
  <si>
    <t>00</t>
  </si>
  <si>
    <t>Intermodal</t>
  </si>
  <si>
    <t>S</t>
  </si>
  <si>
    <t>X</t>
  </si>
  <si>
    <t>M</t>
  </si>
  <si>
    <t>L</t>
  </si>
  <si>
    <t>VL</t>
  </si>
  <si>
    <t>01</t>
  </si>
  <si>
    <t>Farm Products (not Grain)</t>
  </si>
  <si>
    <t>XX</t>
  </si>
  <si>
    <t>Grain</t>
  </si>
  <si>
    <t>R</t>
  </si>
  <si>
    <t>U</t>
  </si>
  <si>
    <t>P</t>
  </si>
  <si>
    <t>10</t>
  </si>
  <si>
    <t>Metalic Ores</t>
  </si>
  <si>
    <t>11</t>
  </si>
  <si>
    <t>Coal</t>
  </si>
  <si>
    <t>14</t>
  </si>
  <si>
    <t>Non-Metallic Minerals</t>
  </si>
  <si>
    <t>20</t>
  </si>
  <si>
    <t>Food and Kindred</t>
  </si>
  <si>
    <t>24</t>
  </si>
  <si>
    <t>Lumber and Wood Products</t>
  </si>
  <si>
    <t>26</t>
  </si>
  <si>
    <t>Pulp, Paper and Allied</t>
  </si>
  <si>
    <t>28</t>
  </si>
  <si>
    <t>Chemical</t>
  </si>
  <si>
    <t>29</t>
  </si>
  <si>
    <t>Petroleum</t>
  </si>
  <si>
    <t>32</t>
  </si>
  <si>
    <t>Stone, Clay and Glass</t>
  </si>
  <si>
    <t>33</t>
  </si>
  <si>
    <t>Primary Metal Products</t>
  </si>
  <si>
    <t>37</t>
  </si>
  <si>
    <t>Transportation Equipment</t>
  </si>
  <si>
    <t>40</t>
  </si>
  <si>
    <t>Waste and Scrap</t>
  </si>
  <si>
    <t>99</t>
  </si>
  <si>
    <t>All Other</t>
  </si>
  <si>
    <t>13</t>
  </si>
  <si>
    <t>Crude Oil</t>
  </si>
  <si>
    <t>SM</t>
  </si>
  <si>
    <t>MU</t>
  </si>
  <si>
    <t>Sort</t>
  </si>
  <si>
    <t>STCC Description</t>
  </si>
  <si>
    <t>Dist Cate-gory</t>
  </si>
  <si>
    <t>Car Own-ership</t>
  </si>
  <si>
    <t>Train Type</t>
  </si>
  <si>
    <t>Revenue (000s)</t>
  </si>
  <si>
    <t>Car-Miles</t>
  </si>
  <si>
    <t>Ton-Miles</t>
  </si>
  <si>
    <t>Nominal Revenue (in millions)</t>
  </si>
  <si>
    <t>CATEGORY</t>
  </si>
  <si>
    <t>Change</t>
  </si>
  <si>
    <t>STCC</t>
  </si>
  <si>
    <t>Dist Category</t>
  </si>
  <si>
    <t>2007p</t>
  </si>
  <si>
    <t/>
  </si>
  <si>
    <t>SML</t>
  </si>
  <si>
    <t>WAYBILL TOTAL</t>
  </si>
  <si>
    <t>Real Revenue (in millions)</t>
  </si>
  <si>
    <t>Ton-Miles (millions)</t>
  </si>
  <si>
    <t>*Any mileage-related tab has an adjusted 2015 column which uses a linking factor, due to the change in mileage methodology in 2015</t>
  </si>
  <si>
    <t>2015 Adj</t>
  </si>
  <si>
    <t>Nominal Revenue per Ton-Mile (cents)</t>
  </si>
  <si>
    <t>Real Revenue per Ton-Mile (cents)</t>
  </si>
  <si>
    <t>Nominal Revenue Commodity Share</t>
  </si>
  <si>
    <t>Real Revenue Commodity Share</t>
  </si>
  <si>
    <t>Row #</t>
  </si>
  <si>
    <t>Total Change</t>
  </si>
  <si>
    <t>Average Annual Rate of Change*</t>
  </si>
  <si>
    <t>Nominal Dollars (Unadjusted for Inflation)</t>
  </si>
  <si>
    <t>*Assumes continuous compounding</t>
  </si>
  <si>
    <t xml:space="preserve"> </t>
  </si>
  <si>
    <t xml:space="preserve">Tornqvist Index </t>
  </si>
  <si>
    <t>Real Revenue</t>
  </si>
  <si>
    <t>Output Measure</t>
  </si>
  <si>
    <t>Output Index</t>
  </si>
  <si>
    <t>Output YoY Change</t>
  </si>
  <si>
    <t>Input YoY Change</t>
  </si>
  <si>
    <t>Annual Productivity Change</t>
  </si>
  <si>
    <t>YoY TI Changes</t>
  </si>
  <si>
    <t>Periodic Geomeans</t>
  </si>
  <si>
    <t>z</t>
  </si>
  <si>
    <t>Annual Increases</t>
  </si>
  <si>
    <t xml:space="preserve">TI Nominal </t>
  </si>
  <si>
    <t>Distance</t>
  </si>
  <si>
    <t>ShipSize</t>
  </si>
  <si>
    <t>Single</t>
  </si>
  <si>
    <t>All Distances</t>
  </si>
  <si>
    <t>Multi/Unit</t>
  </si>
  <si>
    <t>RPTM (cents)</t>
  </si>
  <si>
    <t>Multi/Unit - All Distances</t>
  </si>
  <si>
    <t>Ownership</t>
  </si>
  <si>
    <t>Privately Owned</t>
  </si>
  <si>
    <t>Railroad Supplied</t>
  </si>
  <si>
    <t>Short (&lt;500 mi)</t>
  </si>
  <si>
    <t>Long (&gt;1000 mi)</t>
  </si>
  <si>
    <t>Shipment Size</t>
  </si>
  <si>
    <t>Single-Car (&lt;6 cars)</t>
  </si>
  <si>
    <t>Multi-Car (6-49 cars)</t>
  </si>
  <si>
    <t>Unit (&gt;49 cars)</t>
  </si>
  <si>
    <t>Totals (Raw)</t>
  </si>
  <si>
    <t>Tons (thousands)</t>
  </si>
  <si>
    <t>Average LOH (mi)</t>
  </si>
  <si>
    <t>Totals (Indexed)</t>
  </si>
  <si>
    <t>Average LOH</t>
  </si>
  <si>
    <t>Analysis:</t>
  </si>
  <si>
    <t>non-Intermodal</t>
  </si>
  <si>
    <t>Gr Rate</t>
  </si>
  <si>
    <t>Revenue</t>
  </si>
  <si>
    <t>LOH</t>
  </si>
  <si>
    <t>Car Own</t>
  </si>
  <si>
    <t>Shipment Type</t>
  </si>
  <si>
    <t>NA</t>
  </si>
  <si>
    <t>S, M, L, VL</t>
  </si>
  <si>
    <t>Not Used</t>
  </si>
  <si>
    <t>S, M, L</t>
  </si>
  <si>
    <t>P, R</t>
  </si>
  <si>
    <t>S, M, U</t>
  </si>
  <si>
    <t>Metallic Ores</t>
  </si>
  <si>
    <t>S, M, L*</t>
  </si>
  <si>
    <t>Total Categories</t>
  </si>
  <si>
    <t>Definitions:</t>
  </si>
  <si>
    <t>Item</t>
  </si>
  <si>
    <t>Meaning</t>
  </si>
  <si>
    <t>Standard Transportation Commodity Code</t>
  </si>
  <si>
    <t>Length of Haul Category</t>
  </si>
  <si>
    <t>Short (&lt;500 miles)</t>
  </si>
  <si>
    <t xml:space="preserve">L </t>
  </si>
  <si>
    <t>Car Ownership Category</t>
  </si>
  <si>
    <t>Railroad Owned</t>
  </si>
  <si>
    <t>Shipment Type Category</t>
  </si>
  <si>
    <t>Single (&lt;6 cars)</t>
  </si>
  <si>
    <t>Multicar (6-49 cars)</t>
  </si>
  <si>
    <t xml:space="preserve">Indicates that the dimension represented by </t>
  </si>
  <si>
    <t>that cell is not used to calculate rate trends.</t>
  </si>
  <si>
    <t>For example, "Farm Products (not Grain)"</t>
  </si>
  <si>
    <t>is not separated by distance groups.</t>
  </si>
  <si>
    <t>Notes</t>
  </si>
  <si>
    <t>Crude Oil (Single-Car)</t>
  </si>
  <si>
    <t>SML, VL**</t>
  </si>
  <si>
    <t>Crude Oil (not Single-Car)</t>
  </si>
  <si>
    <t>MU **</t>
  </si>
  <si>
    <t>Carload Shipment Size Category</t>
  </si>
  <si>
    <t>STCCsort</t>
  </si>
  <si>
    <t>STCCname</t>
  </si>
  <si>
    <t>Distance Adjustments for 2015 by Production Category, Weighted by Tons</t>
  </si>
  <si>
    <t>Production</t>
  </si>
  <si>
    <t>Group</t>
  </si>
  <si>
    <t>Records</t>
  </si>
  <si>
    <t>Ton Miles</t>
  </si>
  <si>
    <t>Percent</t>
  </si>
  <si>
    <t>Category</t>
  </si>
  <si>
    <t>Difference</t>
  </si>
  <si>
    <t>0_S_X_X</t>
  </si>
  <si>
    <t>0_M_X_X</t>
  </si>
  <si>
    <t>Regression Linking Factor</t>
  </si>
  <si>
    <t>0_L_X_X</t>
  </si>
  <si>
    <t>0_VL_X_X</t>
  </si>
  <si>
    <t>1_X_X_X</t>
  </si>
  <si>
    <t>2_S_R_S</t>
  </si>
  <si>
    <t>2_S_R_M</t>
  </si>
  <si>
    <t>2_S_R_U</t>
  </si>
  <si>
    <t>2_S_P_S</t>
  </si>
  <si>
    <t>2_S_P_M</t>
  </si>
  <si>
    <t>2_S_P_U</t>
  </si>
  <si>
    <t>2_M_R_S</t>
  </si>
  <si>
    <t>2_M_R_M</t>
  </si>
  <si>
    <t>2_M_R_U</t>
  </si>
  <si>
    <t>2_M_P_S</t>
  </si>
  <si>
    <t>2_M_P_M</t>
  </si>
  <si>
    <t>2_M_P_U</t>
  </si>
  <si>
    <t>2_L_R_S</t>
  </si>
  <si>
    <t>2_L_R_M</t>
  </si>
  <si>
    <t>2_L_R_U</t>
  </si>
  <si>
    <t>2_L_P_S</t>
  </si>
  <si>
    <t>2_L_P_M</t>
  </si>
  <si>
    <t>2_L_P_U</t>
  </si>
  <si>
    <t>10_S_X_X</t>
  </si>
  <si>
    <t>10_M_X_X</t>
  </si>
  <si>
    <t>10_L_X_X</t>
  </si>
  <si>
    <t>11_S_R_X</t>
  </si>
  <si>
    <t>11_S_P_X</t>
  </si>
  <si>
    <t>11_M_R_X</t>
  </si>
  <si>
    <t>11_M_P_X</t>
  </si>
  <si>
    <t>11_L_R_X</t>
  </si>
  <si>
    <t>11_L_P_X</t>
  </si>
  <si>
    <t>11_VL_R_X</t>
  </si>
  <si>
    <t>11_VL_P_X</t>
  </si>
  <si>
    <t>13_SML_X_S</t>
  </si>
  <si>
    <t>13_VL_X_S</t>
  </si>
  <si>
    <t>13_X_X_MU</t>
  </si>
  <si>
    <t>14_S_X_X</t>
  </si>
  <si>
    <t>14_M_X_X</t>
  </si>
  <si>
    <t>14_L_X_X</t>
  </si>
  <si>
    <t>20_S_X_X</t>
  </si>
  <si>
    <t>20_M_X_X</t>
  </si>
  <si>
    <t>20_L_X_X</t>
  </si>
  <si>
    <t>24_S_X_X</t>
  </si>
  <si>
    <t>24_M_X_X</t>
  </si>
  <si>
    <t>24_L_X_X</t>
  </si>
  <si>
    <t>26_S_X_X</t>
  </si>
  <si>
    <t>26_M_X_X</t>
  </si>
  <si>
    <t>26_L_X_X</t>
  </si>
  <si>
    <t>28_S_X_X</t>
  </si>
  <si>
    <t>28_M_X_X</t>
  </si>
  <si>
    <t>28_L_X_X</t>
  </si>
  <si>
    <t>29_S_X_X</t>
  </si>
  <si>
    <t>29_M_X_X</t>
  </si>
  <si>
    <t>29_L_X_X</t>
  </si>
  <si>
    <t>32_S_X_X</t>
  </si>
  <si>
    <t>32_M_X_X</t>
  </si>
  <si>
    <t>32_L_X_X</t>
  </si>
  <si>
    <t>33_S_X_X</t>
  </si>
  <si>
    <t>33_M_X_X</t>
  </si>
  <si>
    <t>33_L_X_X</t>
  </si>
  <si>
    <t>37_S_X_X</t>
  </si>
  <si>
    <t>37_M_X_X</t>
  </si>
  <si>
    <t>37_L_X_X</t>
  </si>
  <si>
    <t>40_S_X_X</t>
  </si>
  <si>
    <t>40_M_X_X</t>
  </si>
  <si>
    <t>40_L_X_X</t>
  </si>
  <si>
    <t>99_S_X_X</t>
  </si>
  <si>
    <t>99_M_X_X</t>
  </si>
  <si>
    <t>99_L_X_X</t>
  </si>
  <si>
    <t>Med (500-1000 mi)</t>
  </si>
  <si>
    <t>Constant Dollars (Inflation Adjusted)</t>
  </si>
  <si>
    <t>10% Change Flag</t>
  </si>
  <si>
    <t>Commodity</t>
  </si>
  <si>
    <t>Table 3. Categories with Over 10% Change in Real RPTM</t>
  </si>
  <si>
    <t>Farm Products (Not Grain)</t>
  </si>
  <si>
    <t>Relevant Year-to-Year % Change</t>
  </si>
  <si>
    <t>Crude Oil*</t>
  </si>
  <si>
    <t>*Note that the base year for Crude Oil is 2007 instead of 1985, since it was not included in the sutdy until then.</t>
  </si>
  <si>
    <t>Table 4. Change in Rail Rate Index by Commodity</t>
  </si>
  <si>
    <t>-</t>
  </si>
  <si>
    <t>0113, 0114</t>
  </si>
  <si>
    <t>*For these cases, a short distance is less than 100 miles, a medium distance is from 100 miles to less than 250 miles, and a long distance is 250 miles or more.</t>
  </si>
  <si>
    <t>**Crude oil tends to be shipped long distances, so the short, medium, and long distance groups, that is, those less than 1,500 miles, are a single category called "SML".  Also, the multicar and unit train shipment types are combined and labelled "MU".</t>
  </si>
  <si>
    <r>
      <t>Commodity</t>
    </r>
    <r>
      <rPr>
        <sz val="8"/>
        <rFont val="Arial"/>
        <family val="2"/>
      </rPr>
      <t>+</t>
    </r>
  </si>
  <si>
    <t>Medium (from 500 but &lt;1,000 miles)</t>
  </si>
  <si>
    <t>Long (from 1,000 but &lt;1,500 miles)</t>
  </si>
  <si>
    <t>Very Long (1,500 miles or more)</t>
  </si>
  <si>
    <t>Med (500-1,000 mi)</t>
  </si>
  <si>
    <t>Long (&gt;1,000 mi)</t>
  </si>
  <si>
    <t>SML (&lt;1,500 mi)</t>
  </si>
  <si>
    <t>VL (&gt;1,500 mi)</t>
  </si>
  <si>
    <t>Single - SML (&lt;1,500 mi)</t>
  </si>
  <si>
    <t>Single - VL (&gt;1,500 mi)</t>
  </si>
  <si>
    <t>Long (1,000-1,500 mi)</t>
  </si>
  <si>
    <t>Very Long (&gt;1,500 mi)</t>
  </si>
  <si>
    <t>Long (1,000 - 1,500 mi)</t>
  </si>
  <si>
    <t>+Note that all commodity groups include traffic moving under the specified STCC, except for intermodal traffic which is grouped in its own category.</t>
  </si>
  <si>
    <t>+Also note that all commodity groups include traffic moving under the specified STCC, except for intermodal traffic which is grouped in its own category.</t>
  </si>
  <si>
    <t>Table 1.  Categories of Railroad Output Since 2008</t>
  </si>
  <si>
    <t>Table 1.2  Categories of Railroad Output 1985-2007</t>
  </si>
  <si>
    <t>Note that since crude oil traffic was not included in the study until 2007, both the overall index and crude oil index need to be calculated with a base year of 2007 in Figure 4.5.</t>
  </si>
  <si>
    <t xml:space="preserve">Nominal Rail Rate Index </t>
  </si>
  <si>
    <t xml:space="preserve"> Real Rail Rate Index </t>
  </si>
  <si>
    <t>Rail Rate Indices by Commodity Group</t>
  </si>
  <si>
    <t>Note that any calculations involving miles must take into account the changes to the mileage calculation methodology in the Waybill which took place in 2015.</t>
  </si>
  <si>
    <t>Linking Factor=% Increase in Ton-Miles from Regression=([1/Regression Linking Factor]-1)</t>
  </si>
  <si>
    <t>In order to accomplish this, we determined the relationship between the new miles and the predicted miles for 2015, and we used that to calculate a linking factor.</t>
  </si>
  <si>
    <t>That linking factor is used in some calculations to calculate an adjusted 2015 figure that can be compared to 2014, while the actual 2015 number is compared to 2016.</t>
  </si>
  <si>
    <t>*Prior to 2007, Crude Oil was not as prevalent and was included in the All Other category.  As a result, each tab has an alternate calculation called 2007p which still has Crude Oil grouped with All Other so that it can be compared to the 2006 figure, as well as a 2007 tab which includes Crude Oil in its own category so it can be compared to the 2008 figure.</t>
  </si>
  <si>
    <t>Guide</t>
  </si>
  <si>
    <t>This workpaper supports the current Rail Rate Index Study.  The user can find each of the Figures and Tables featured in the Study in the first few tabs.</t>
  </si>
  <si>
    <t xml:space="preserve">Those tabs are followed by additional tables and figures which go beyond what is shown in the Study.  </t>
  </si>
  <si>
    <t>Finally, the tabs at the end show the formatted data from our queries of the Confidential Carload Waybill Sample as well as other inputs into the calculations.  Note that the data has been aggregated at a sufficient level to ensure confidentiality.</t>
  </si>
  <si>
    <t xml:space="preserve">After those are the tabs with the necessary calculations to create the Figures and Tables.  The tabs showing the calculations for the indices come first, followed by the tabs which calculate each of their components.  </t>
  </si>
  <si>
    <t>Recall that our methodology for creating the Rail Rate Index uses a Tornqvist index calculation, which is described in the Study as follows:</t>
  </si>
  <si>
    <t>Figures and Tables in Study</t>
  </si>
  <si>
    <t>Additional Figures and Tables</t>
  </si>
  <si>
    <t>Calculations</t>
  </si>
  <si>
    <t>Data and Inputs</t>
  </si>
  <si>
    <t>Note that the metallic ore in Table 3 is not shown since was the last year that was impacted by an issue with the Waybill data which has been corrected beginning with 2019.</t>
  </si>
  <si>
    <t>WAYBILL TOTAL (BASE YEAR 2007)</t>
  </si>
  <si>
    <t>https://apps.bea.gov/iTable/?reqid=19&amp;step=3&amp;isuri=1&amp;1921=survey&amp;1903=13</t>
  </si>
  <si>
    <t>Note that the metallic ore in Figure 4.3 is not shown from 2016-2018 and 2022 as those years are impacted by an issue with the Waybill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</si>
</sst>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164" formatCode="00"/>
    <numFmt numFmtId="165" formatCode="0.0000"/>
    <numFmt numFmtId="166" formatCode="0.000%"/>
    <numFmt numFmtId="167" formatCode="0.0%"/>
    <numFmt numFmtId="168" formatCode="&quot;$&quot;#,##0"/>
    <numFmt numFmtId="169" formatCode="0.0"/>
    <numFmt numFmtId="170" formatCode="0.000"/>
    <numFmt numFmtId="171" formatCode="#,##0.0000"/>
    <numFmt numFmtId="172" formatCode="0.00000000000000%"/>
    <numFmt numFmtId="173" formatCode="&quot;$&quot;#,##0.00;\(&quot;$&quot;#,##0.00\)"/>
    <numFmt numFmtId="174" formatCode="0.000000"/>
    <numFmt numFmtId="175" formatCode="0.00000000000000000"/>
    <numFmt numFmtId="176" formatCode="#,##0.0"/>
  </numFmts>
  <fonts count="32" x14ac:knownFonts="1">
    <font>
      <sz val="10"/>
      <name val="Arial"/>
    </font>
    <font>
      <sz val="10"/>
      <name val="Arial"/>
      <family val="2"/>
    </font>
    <font>
      <sz val="10"/>
      <color indexed="8"/>
      <name val="Arial"/>
      <family val="2"/>
    </font>
    <font>
      <b/>
      <sz val="10"/>
      <name val="Arial"/>
      <family val="2"/>
    </font>
    <font>
      <sz val="8"/>
      <name val="Arial"/>
      <family val="2"/>
    </font>
    <font>
      <b/>
      <sz val="10"/>
      <color indexed="8"/>
      <name val="Arial"/>
      <family val="2"/>
    </font>
    <font>
      <sz val="10"/>
      <name val="Arial"/>
      <family val="2"/>
    </font>
    <font>
      <b/>
      <sz val="14"/>
      <name val="Arial"/>
      <family val="2"/>
    </font>
    <font>
      <b/>
      <sz val="8"/>
      <name val="Arial"/>
      <family val="2"/>
    </font>
    <font>
      <b/>
      <sz val="7"/>
      <name val="Arial"/>
      <family val="2"/>
    </font>
    <font>
      <sz val="7"/>
      <name val="Arial"/>
      <family val="2"/>
    </font>
    <font>
      <b/>
      <sz val="12"/>
      <name val="Arial"/>
      <family val="2"/>
    </font>
    <font>
      <i/>
      <sz val="10"/>
      <name val="Arial"/>
      <family val="2"/>
    </font>
    <font>
      <u/>
      <sz val="10"/>
      <name val="Arial"/>
      <family val="2"/>
    </font>
    <font>
      <sz val="14"/>
      <name val="Arial"/>
      <family val="2"/>
    </font>
    <font>
      <sz val="11"/>
      <color indexed="8"/>
      <name val="Calibri"/>
      <family val="2"/>
    </font>
    <font>
      <sz val="10"/>
      <color rgb="FFFF0000"/>
      <name val="Arial"/>
      <family val="2"/>
    </font>
    <font>
      <sz val="10"/>
      <color theme="9"/>
      <name val="Arial"/>
      <family val="2"/>
    </font>
    <font>
      <u/>
      <sz val="10"/>
      <color theme="10"/>
      <name val="Arial"/>
      <family val="2"/>
    </font>
    <font>
      <sz val="10"/>
      <color indexed="8"/>
      <name val="Arial"/>
      <family val="2"/>
    </font>
    <font>
      <b/>
      <i/>
      <sz val="11"/>
      <color indexed="8"/>
      <name val="Calibri"/>
      <family val="2"/>
    </font>
    <font>
      <b/>
      <i/>
      <sz val="11"/>
      <color theme="1"/>
      <name val="Calibri"/>
      <family val="2"/>
      <scheme val="minor"/>
    </font>
    <font>
      <sz val="10"/>
      <color theme="4"/>
      <name val="Arial"/>
      <family val="2"/>
    </font>
    <font>
      <sz val="10"/>
      <color theme="3"/>
      <name val="Arial"/>
      <family val="2"/>
    </font>
    <font>
      <sz val="8"/>
      <color theme="3"/>
      <name val="Arial"/>
      <family val="2"/>
    </font>
    <font>
      <b/>
      <sz val="18"/>
      <name val="Arial"/>
      <family val="2"/>
    </font>
    <font>
      <sz val="11"/>
      <name val="Calibri"/>
      <family val="2"/>
    </font>
    <font>
      <sz val="8"/>
      <color indexed="8"/>
      <name val="Arial"/>
      <family val="2"/>
    </font>
    <font>
      <b/>
      <u/>
      <sz val="10"/>
      <name val="Arial"/>
      <family val="2"/>
    </font>
    <font>
      <b/>
      <sz val="10"/>
      <color theme="0"/>
      <name val="Arial"/>
      <family val="2"/>
    </font>
    <font>
      <sz val="11"/>
      <color indexed="8"/>
      <name val="Calibri"/>
    </font>
    <font>
      <sz val="10"/>
      <color indexed="8"/>
      <name val="Arial"/>
    </font>
  </fonts>
  <fills count="1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34998626667073579"/>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22"/>
      </left>
      <right style="thin">
        <color indexed="22"/>
      </right>
      <top/>
      <bottom/>
      <diagonal/>
    </border>
    <border>
      <left/>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s>
  <cellStyleXfs count="12">
    <xf numFmtId="0" fontId="0" fillId="0" borderId="0"/>
    <xf numFmtId="0" fontId="6" fillId="0" borderId="0"/>
    <xf numFmtId="0" fontId="2" fillId="0" borderId="0"/>
    <xf numFmtId="0" fontId="2" fillId="0" borderId="0"/>
    <xf numFmtId="0" fontId="2" fillId="0" borderId="0"/>
    <xf numFmtId="9" fontId="1" fillId="0" borderId="0" applyFont="0" applyFill="0" applyBorder="0" applyAlignment="0" applyProtection="0"/>
    <xf numFmtId="0" fontId="18" fillId="0" borderId="0" applyNumberFormat="0" applyFill="0" applyBorder="0" applyAlignment="0" applyProtection="0"/>
    <xf numFmtId="0" fontId="19" fillId="0" borderId="0"/>
    <xf numFmtId="0" fontId="19" fillId="0" borderId="0"/>
    <xf numFmtId="0" fontId="1" fillId="0" borderId="0"/>
    <xf numFmtId="0" fontId="1" fillId="0" borderId="0"/>
    <xf numFmtId="0" fontId="31" fillId="0" borderId="0"/>
  </cellStyleXfs>
  <cellXfs count="329">
    <xf numFmtId="0" fontId="0" fillId="0" borderId="0" xfId="0"/>
    <xf numFmtId="0" fontId="2" fillId="2" borderId="2" xfId="3" applyFont="1" applyFill="1" applyBorder="1" applyAlignment="1">
      <alignment horizontal="center"/>
    </xf>
    <xf numFmtId="0" fontId="2" fillId="0" borderId="1" xfId="3" applyFont="1" applyFill="1" applyBorder="1" applyAlignment="1"/>
    <xf numFmtId="0" fontId="0" fillId="0" borderId="0" xfId="0" applyAlignment="1"/>
    <xf numFmtId="0" fontId="2" fillId="0" borderId="1" xfId="3" applyFont="1" applyFill="1" applyBorder="1" applyAlignment="1">
      <alignment horizontal="center" wrapText="1"/>
    </xf>
    <xf numFmtId="0" fontId="0" fillId="0" borderId="0" xfId="0" applyAlignment="1">
      <alignment horizontal="center"/>
    </xf>
    <xf numFmtId="0" fontId="2" fillId="0" borderId="1" xfId="2" applyFont="1" applyFill="1" applyBorder="1" applyAlignment="1"/>
    <xf numFmtId="10" fontId="0" fillId="0" borderId="0" xfId="0" applyNumberFormat="1"/>
    <xf numFmtId="2" fontId="0" fillId="0" borderId="0" xfId="0" applyNumberFormat="1"/>
    <xf numFmtId="0" fontId="7" fillId="0" borderId="0" xfId="0" applyFont="1" applyAlignment="1" applyProtection="1">
      <alignment horizontal="left"/>
    </xf>
    <xf numFmtId="0" fontId="4" fillId="0" borderId="0" xfId="0" applyFont="1"/>
    <xf numFmtId="0" fontId="9" fillId="3" borderId="3" xfId="0" applyFont="1" applyFill="1" applyBorder="1" applyAlignment="1" applyProtection="1">
      <alignment horizontal="center" textRotation="90" wrapText="1"/>
    </xf>
    <xf numFmtId="0" fontId="0" fillId="0" borderId="0" xfId="0" applyAlignment="1">
      <alignment textRotation="68"/>
    </xf>
    <xf numFmtId="0" fontId="9" fillId="3" borderId="3" xfId="0" applyFont="1" applyFill="1" applyBorder="1" applyAlignment="1" applyProtection="1">
      <alignment horizontal="center" wrapText="1"/>
    </xf>
    <xf numFmtId="0" fontId="0" fillId="0" borderId="0" xfId="0" applyFill="1" applyBorder="1"/>
    <xf numFmtId="0" fontId="10" fillId="0" borderId="0" xfId="0" applyNumberFormat="1" applyFont="1" applyFill="1" applyBorder="1" applyAlignment="1" applyProtection="1">
      <alignment horizontal="center"/>
    </xf>
    <xf numFmtId="168" fontId="8"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0" fontId="5" fillId="0" borderId="3" xfId="0" applyFont="1" applyFill="1" applyBorder="1" applyProtection="1"/>
    <xf numFmtId="0" fontId="8" fillId="0" borderId="3" xfId="0" applyFont="1" applyFill="1" applyBorder="1" applyProtection="1"/>
    <xf numFmtId="168" fontId="5" fillId="4" borderId="3" xfId="0" applyNumberFormat="1" applyFont="1" applyFill="1" applyBorder="1" applyAlignment="1" applyProtection="1">
      <alignment horizontal="left"/>
    </xf>
    <xf numFmtId="0" fontId="9"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3" fillId="3" borderId="3" xfId="0" applyFont="1" applyFill="1" applyBorder="1" applyAlignment="1" applyProtection="1">
      <alignment horizontal="center" textRotation="90" wrapText="1"/>
    </xf>
    <xf numFmtId="168" fontId="3"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wrapText="1"/>
    </xf>
    <xf numFmtId="0" fontId="3" fillId="3" borderId="3" xfId="0" quotePrefix="1" applyFont="1" applyFill="1" applyBorder="1" applyAlignment="1" applyProtection="1">
      <alignment horizontal="center" wrapText="1"/>
    </xf>
    <xf numFmtId="4" fontId="3" fillId="0" borderId="0" xfId="0" applyNumberFormat="1" applyFont="1" applyAlignment="1">
      <alignment horizontal="right"/>
    </xf>
    <xf numFmtId="2" fontId="4" fillId="0" borderId="0" xfId="0" applyNumberFormat="1" applyFont="1"/>
    <xf numFmtId="171" fontId="3" fillId="0" borderId="0" xfId="0" applyNumberFormat="1" applyFont="1" applyAlignment="1">
      <alignment horizontal="right"/>
    </xf>
    <xf numFmtId="3" fontId="0" fillId="0" borderId="0" xfId="0" applyNumberFormat="1"/>
    <xf numFmtId="1" fontId="3" fillId="3" borderId="3" xfId="0" applyNumberFormat="1" applyFont="1" applyFill="1" applyBorder="1" applyAlignment="1" applyProtection="1">
      <alignment horizontal="center"/>
    </xf>
    <xf numFmtId="0" fontId="2" fillId="0" borderId="1" xfId="4" applyFont="1" applyFill="1" applyBorder="1" applyAlignment="1">
      <alignment horizontal="right" wrapText="1"/>
    </xf>
    <xf numFmtId="0" fontId="2" fillId="0" borderId="1" xfId="4" applyFont="1" applyFill="1" applyBorder="1" applyAlignment="1">
      <alignment wrapText="1"/>
    </xf>
    <xf numFmtId="3" fontId="9" fillId="3" borderId="3" xfId="0" applyNumberFormat="1" applyFont="1" applyFill="1" applyBorder="1" applyAlignment="1" applyProtection="1">
      <alignment horizontal="center" wrapText="1"/>
    </xf>
    <xf numFmtId="0" fontId="0" fillId="0" borderId="0" xfId="0" applyAlignment="1">
      <alignment horizontal="center" wrapText="1"/>
    </xf>
    <xf numFmtId="0" fontId="0" fillId="0" borderId="0" xfId="0" applyFill="1" applyBorder="1" applyAlignment="1"/>
    <xf numFmtId="0" fontId="13" fillId="0" borderId="0" xfId="0" applyFont="1"/>
    <xf numFmtId="0" fontId="1" fillId="0" borderId="0" xfId="0" applyFont="1"/>
    <xf numFmtId="169" fontId="0" fillId="0" borderId="0" xfId="0" applyNumberFormat="1"/>
    <xf numFmtId="2" fontId="0" fillId="0" borderId="0" xfId="0" applyNumberFormat="1" applyAlignment="1">
      <alignment horizontal="center"/>
    </xf>
    <xf numFmtId="0" fontId="6" fillId="0" borderId="0" xfId="0" applyFont="1" applyFill="1" applyBorder="1"/>
    <xf numFmtId="0" fontId="10" fillId="4" borderId="3" xfId="0" applyNumberFormat="1" applyFont="1" applyFill="1" applyBorder="1" applyAlignment="1" applyProtection="1">
      <alignment horizontal="center"/>
    </xf>
    <xf numFmtId="170" fontId="0" fillId="0" borderId="0" xfId="0" applyNumberFormat="1"/>
    <xf numFmtId="0" fontId="0" fillId="0" borderId="0" xfId="0" applyFill="1" applyBorder="1" applyAlignment="1">
      <alignment horizontal="center"/>
    </xf>
    <xf numFmtId="0" fontId="11" fillId="0" borderId="0" xfId="0" applyFont="1" applyAlignment="1"/>
    <xf numFmtId="0" fontId="3" fillId="0" borderId="0" xfId="0" applyFont="1"/>
    <xf numFmtId="42" fontId="0" fillId="0" borderId="0" xfId="0" applyNumberFormat="1"/>
    <xf numFmtId="0" fontId="0" fillId="0" borderId="10" xfId="0" applyBorder="1" applyAlignment="1">
      <alignment wrapText="1"/>
    </xf>
    <xf numFmtId="0" fontId="8" fillId="0" borderId="10" xfId="0" applyFont="1" applyBorder="1" applyAlignment="1">
      <alignment horizontal="center" wrapText="1"/>
    </xf>
    <xf numFmtId="0" fontId="3" fillId="0" borderId="11" xfId="0" applyFont="1" applyFill="1" applyBorder="1" applyAlignment="1" applyProtection="1">
      <alignment horizontal="center"/>
    </xf>
    <xf numFmtId="0" fontId="7" fillId="0" borderId="0" xfId="0" applyFont="1" applyAlignment="1" applyProtection="1">
      <alignment horizontal="center"/>
    </xf>
    <xf numFmtId="0" fontId="4" fillId="0" borderId="0" xfId="0" applyFont="1" applyAlignment="1">
      <alignment horizontal="center"/>
    </xf>
    <xf numFmtId="0" fontId="8" fillId="3" borderId="3" xfId="0" applyFont="1" applyFill="1" applyBorder="1" applyAlignment="1" applyProtection="1">
      <alignment horizontal="center" textRotation="90" wrapText="1"/>
    </xf>
    <xf numFmtId="168" fontId="0" fillId="0" borderId="0" xfId="0" applyNumberFormat="1"/>
    <xf numFmtId="2" fontId="11" fillId="0" borderId="0" xfId="0" applyNumberFormat="1" applyFont="1" applyAlignment="1"/>
    <xf numFmtId="2" fontId="8" fillId="0" borderId="10" xfId="0" applyNumberFormat="1" applyFont="1" applyBorder="1" applyAlignment="1">
      <alignment horizontal="center" wrapText="1"/>
    </xf>
    <xf numFmtId="0" fontId="5" fillId="0" borderId="0" xfId="0" applyFont="1" applyFill="1" applyBorder="1" applyProtection="1"/>
    <xf numFmtId="2" fontId="0" fillId="0" borderId="0" xfId="0" applyNumberFormat="1" applyFont="1"/>
    <xf numFmtId="165" fontId="0" fillId="0" borderId="0" xfId="0" applyNumberFormat="1"/>
    <xf numFmtId="172" fontId="0" fillId="0" borderId="0" xfId="0" applyNumberFormat="1"/>
    <xf numFmtId="0" fontId="0" fillId="0" borderId="0" xfId="0" applyAlignment="1">
      <alignment wrapText="1"/>
    </xf>
    <xf numFmtId="0" fontId="0" fillId="0" borderId="0" xfId="0" applyAlignment="1">
      <alignment horizontal="center"/>
    </xf>
    <xf numFmtId="164" fontId="1" fillId="0" borderId="3" xfId="0" applyNumberFormat="1" applyFont="1" applyFill="1" applyBorder="1" applyAlignment="1" applyProtection="1">
      <alignment horizontal="center"/>
    </xf>
    <xf numFmtId="0" fontId="0" fillId="0" borderId="0" xfId="0" applyFill="1"/>
    <xf numFmtId="168" fontId="5" fillId="0" borderId="3" xfId="0" applyNumberFormat="1" applyFont="1" applyFill="1" applyBorder="1" applyAlignment="1" applyProtection="1">
      <alignment horizontal="left"/>
    </xf>
    <xf numFmtId="0" fontId="2" fillId="0" borderId="6" xfId="3" applyFont="1" applyFill="1" applyBorder="1" applyAlignment="1"/>
    <xf numFmtId="0" fontId="1" fillId="0" borderId="0" xfId="0" quotePrefix="1" applyFont="1" applyAlignment="1">
      <alignment horizontal="center"/>
    </xf>
    <xf numFmtId="0" fontId="0" fillId="0" borderId="0" xfId="0" applyAlignment="1">
      <alignment vertical="center"/>
    </xf>
    <xf numFmtId="168" fontId="1" fillId="4" borderId="3" xfId="0" applyNumberFormat="1" applyFont="1" applyFill="1" applyBorder="1" applyAlignment="1" applyProtection="1">
      <alignment horizontal="center"/>
    </xf>
    <xf numFmtId="167" fontId="0" fillId="0" borderId="0" xfId="0" applyNumberFormat="1"/>
    <xf numFmtId="0" fontId="16" fillId="0" borderId="0" xfId="0" applyFont="1"/>
    <xf numFmtId="168" fontId="16" fillId="6" borderId="3" xfId="0" applyNumberFormat="1" applyFont="1" applyFill="1" applyBorder="1" applyAlignment="1" applyProtection="1">
      <alignment horizontal="right"/>
    </xf>
    <xf numFmtId="0" fontId="17" fillId="0" borderId="0" xfId="0" applyFont="1"/>
    <xf numFmtId="0" fontId="1" fillId="0" borderId="0" xfId="0" applyFont="1" applyFill="1"/>
    <xf numFmtId="10" fontId="0" fillId="0" borderId="12" xfId="0" applyNumberFormat="1" applyBorder="1"/>
    <xf numFmtId="10" fontId="0" fillId="0" borderId="13" xfId="0" applyNumberFormat="1" applyBorder="1"/>
    <xf numFmtId="10" fontId="0" fillId="0" borderId="14" xfId="0" applyNumberFormat="1" applyBorder="1"/>
    <xf numFmtId="10" fontId="1" fillId="0" borderId="3" xfId="0" applyNumberFormat="1" applyFont="1" applyFill="1" applyBorder="1" applyAlignment="1" applyProtection="1">
      <alignment horizontal="right"/>
    </xf>
    <xf numFmtId="10" fontId="1" fillId="4" borderId="3" xfId="0" applyNumberFormat="1" applyFont="1" applyFill="1" applyBorder="1" applyAlignment="1" applyProtection="1">
      <alignment horizontal="right"/>
    </xf>
    <xf numFmtId="0" fontId="18" fillId="0" borderId="0" xfId="6"/>
    <xf numFmtId="0" fontId="1" fillId="0" borderId="0" xfId="0" quotePrefix="1" applyFont="1"/>
    <xf numFmtId="2" fontId="1" fillId="0" borderId="0" xfId="0" applyNumberFormat="1" applyFont="1"/>
    <xf numFmtId="1" fontId="0" fillId="0" borderId="0" xfId="0" applyNumberFormat="1"/>
    <xf numFmtId="0" fontId="0" fillId="5" borderId="0" xfId="0" applyFill="1"/>
    <xf numFmtId="4" fontId="20" fillId="0" borderId="1" xfId="7" applyNumberFormat="1" applyFont="1" applyFill="1" applyBorder="1" applyAlignment="1">
      <alignment horizontal="right" wrapText="1"/>
    </xf>
    <xf numFmtId="0" fontId="21" fillId="0" borderId="0" xfId="0" applyFont="1"/>
    <xf numFmtId="4" fontId="0" fillId="0" borderId="0" xfId="0" applyNumberFormat="1"/>
    <xf numFmtId="0" fontId="15" fillId="2" borderId="2" xfId="7" applyFont="1" applyFill="1" applyBorder="1" applyAlignment="1">
      <alignment horizontal="center"/>
    </xf>
    <xf numFmtId="0" fontId="22" fillId="0" borderId="0" xfId="0" applyFont="1"/>
    <xf numFmtId="9" fontId="0" fillId="0" borderId="0" xfId="5" applyFont="1"/>
    <xf numFmtId="0" fontId="1" fillId="0" borderId="0" xfId="0" applyFont="1" applyFill="1" applyBorder="1"/>
    <xf numFmtId="10" fontId="0" fillId="0" borderId="0" xfId="0" applyNumberFormat="1" applyFill="1"/>
    <xf numFmtId="0" fontId="3" fillId="7" borderId="0" xfId="0" applyFont="1" applyFill="1" applyAlignment="1">
      <alignment wrapText="1"/>
    </xf>
    <xf numFmtId="0" fontId="0" fillId="7" borderId="0" xfId="0" applyFill="1"/>
    <xf numFmtId="0" fontId="24" fillId="0" borderId="0" xfId="0" applyFont="1" applyProtection="1"/>
    <xf numFmtId="10" fontId="0" fillId="0" borderId="14" xfId="0" applyNumberFormat="1" applyFill="1" applyBorder="1"/>
    <xf numFmtId="169" fontId="0" fillId="0" borderId="0" xfId="0" applyNumberFormat="1" applyFill="1"/>
    <xf numFmtId="42" fontId="0" fillId="0" borderId="0" xfId="0" applyNumberFormat="1" applyFill="1"/>
    <xf numFmtId="170" fontId="0" fillId="0" borderId="0" xfId="0" applyNumberFormat="1" applyFill="1"/>
    <xf numFmtId="165" fontId="0" fillId="0" borderId="0" xfId="0" applyNumberFormat="1" applyFill="1"/>
    <xf numFmtId="0" fontId="0" fillId="8" borderId="0" xfId="0" applyFill="1"/>
    <xf numFmtId="10" fontId="0" fillId="8" borderId="0" xfId="0" applyNumberFormat="1" applyFill="1"/>
    <xf numFmtId="0" fontId="23" fillId="0" borderId="0" xfId="0" applyFont="1"/>
    <xf numFmtId="0" fontId="0" fillId="0" borderId="0" xfId="0"/>
    <xf numFmtId="0" fontId="0" fillId="0" borderId="0" xfId="0" applyAlignment="1">
      <alignment horizontal="center"/>
    </xf>
    <xf numFmtId="9" fontId="11" fillId="0" borderId="0" xfId="5" applyFont="1" applyAlignment="1">
      <alignment horizontal="center"/>
    </xf>
    <xf numFmtId="0" fontId="4" fillId="0" borderId="0" xfId="0" applyFont="1" applyProtection="1"/>
    <xf numFmtId="0" fontId="4" fillId="0" borderId="3" xfId="0" applyFont="1" applyFill="1" applyBorder="1" applyAlignment="1" applyProtection="1">
      <alignment horizontal="center"/>
    </xf>
    <xf numFmtId="168" fontId="1" fillId="0" borderId="3" xfId="0" applyNumberFormat="1" applyFont="1" applyFill="1" applyBorder="1" applyAlignment="1" applyProtection="1">
      <alignment horizontal="right"/>
    </xf>
    <xf numFmtId="168" fontId="1" fillId="4" borderId="3" xfId="0" applyNumberFormat="1" applyFont="1" applyFill="1" applyBorder="1" applyAlignment="1" applyProtection="1">
      <alignment horizontal="right"/>
    </xf>
    <xf numFmtId="10" fontId="1" fillId="6" borderId="3" xfId="0" applyNumberFormat="1" applyFont="1" applyFill="1" applyBorder="1" applyAlignment="1" applyProtection="1">
      <alignment horizontal="right"/>
    </xf>
    <xf numFmtId="0" fontId="2" fillId="0" borderId="3" xfId="0" applyFont="1" applyFill="1" applyBorder="1" applyProtection="1"/>
    <xf numFmtId="168" fontId="2" fillId="4" borderId="3" xfId="0" applyNumberFormat="1" applyFont="1" applyFill="1" applyBorder="1" applyAlignment="1" applyProtection="1">
      <alignment horizontal="left"/>
    </xf>
    <xf numFmtId="168" fontId="2" fillId="0" borderId="0" xfId="0" applyNumberFormat="1" applyFont="1" applyFill="1" applyBorder="1" applyAlignment="1" applyProtection="1">
      <alignment horizontal="left"/>
    </xf>
    <xf numFmtId="168" fontId="1" fillId="6" borderId="3" xfId="0" applyNumberFormat="1" applyFont="1" applyFill="1" applyBorder="1" applyAlignment="1" applyProtection="1">
      <alignment horizontal="right"/>
    </xf>
    <xf numFmtId="0" fontId="1" fillId="0" borderId="11" xfId="0" applyFont="1" applyBorder="1"/>
    <xf numFmtId="168" fontId="1" fillId="0" borderId="0" xfId="0" applyNumberFormat="1" applyFont="1"/>
    <xf numFmtId="3"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right"/>
    </xf>
    <xf numFmtId="0" fontId="4" fillId="0" borderId="3" xfId="0" applyFont="1" applyFill="1" applyBorder="1" applyProtection="1"/>
    <xf numFmtId="170" fontId="1" fillId="0" borderId="3" xfId="0" applyNumberFormat="1" applyFont="1" applyFill="1" applyBorder="1" applyAlignment="1" applyProtection="1">
      <alignment horizontal="right"/>
    </xf>
    <xf numFmtId="170" fontId="1" fillId="4" borderId="3" xfId="0" applyNumberFormat="1" applyFont="1" applyFill="1" applyBorder="1" applyAlignment="1" applyProtection="1">
      <alignment horizontal="right"/>
    </xf>
    <xf numFmtId="169"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center"/>
    </xf>
    <xf numFmtId="169" fontId="1" fillId="4" borderId="3" xfId="0" applyNumberFormat="1" applyFont="1" applyFill="1" applyBorder="1" applyAlignment="1" applyProtection="1">
      <alignment horizontal="right"/>
    </xf>
    <xf numFmtId="2" fontId="1" fillId="0" borderId="0" xfId="0" applyNumberFormat="1" applyFont="1" applyFill="1" applyBorder="1" applyAlignment="1" applyProtection="1">
      <alignment horizontal="right"/>
    </xf>
    <xf numFmtId="10" fontId="1" fillId="0" borderId="0" xfId="0" applyNumberFormat="1" applyFont="1"/>
    <xf numFmtId="0" fontId="15" fillId="0" borderId="1" xfId="8" applyFont="1" applyFill="1" applyBorder="1" applyAlignment="1"/>
    <xf numFmtId="0" fontId="15" fillId="0" borderId="1" xfId="8" applyFont="1" applyFill="1" applyBorder="1" applyAlignment="1">
      <alignment horizontal="right"/>
    </xf>
    <xf numFmtId="173" fontId="15" fillId="0" borderId="1" xfId="8" applyNumberFormat="1" applyFont="1" applyFill="1" applyBorder="1" applyAlignment="1">
      <alignment horizontal="right"/>
    </xf>
    <xf numFmtId="4" fontId="15" fillId="0" borderId="1" xfId="7" applyNumberFormat="1" applyFont="1" applyFill="1" applyBorder="1" applyAlignment="1">
      <alignment horizontal="right" wrapText="1"/>
    </xf>
    <xf numFmtId="0" fontId="3" fillId="0" borderId="0" xfId="0" applyFont="1" applyAlignment="1"/>
    <xf numFmtId="1" fontId="16" fillId="0" borderId="0" xfId="0" applyNumberFormat="1" applyFont="1"/>
    <xf numFmtId="174" fontId="0" fillId="0" borderId="0" xfId="0" applyNumberFormat="1"/>
    <xf numFmtId="174" fontId="0" fillId="0" borderId="0" xfId="0" applyNumberFormat="1" applyFill="1"/>
    <xf numFmtId="0" fontId="0" fillId="8" borderId="0" xfId="0" applyFill="1" applyAlignment="1">
      <alignment horizontal="center" wrapText="1"/>
    </xf>
    <xf numFmtId="0" fontId="3" fillId="8" borderId="5" xfId="0" applyFont="1" applyFill="1" applyBorder="1" applyAlignment="1">
      <alignment horizontal="center"/>
    </xf>
    <xf numFmtId="0" fontId="3" fillId="8" borderId="5" xfId="0" applyFont="1" applyFill="1" applyBorder="1" applyAlignment="1">
      <alignment horizontal="center" wrapText="1"/>
    </xf>
    <xf numFmtId="0" fontId="0" fillId="8" borderId="0" xfId="0" applyFill="1" applyBorder="1" applyAlignment="1"/>
    <xf numFmtId="0" fontId="0" fillId="8" borderId="0" xfId="0" applyFill="1" applyBorder="1" applyAlignment="1">
      <alignment horizontal="center" wrapText="1"/>
    </xf>
    <xf numFmtId="0" fontId="0" fillId="8" borderId="0" xfId="0" applyFill="1" applyBorder="1" applyAlignment="1">
      <alignment horizontal="center"/>
    </xf>
    <xf numFmtId="0" fontId="0" fillId="8" borderId="0" xfId="0" applyFill="1" applyBorder="1" applyAlignment="1">
      <alignment vertical="center"/>
    </xf>
    <xf numFmtId="0" fontId="0" fillId="8" borderId="0" xfId="0" applyFill="1" applyBorder="1" applyAlignment="1">
      <alignment horizontal="center" vertical="center"/>
    </xf>
    <xf numFmtId="0" fontId="0" fillId="8" borderId="4" xfId="0" applyFill="1" applyBorder="1" applyAlignment="1"/>
    <xf numFmtId="0" fontId="0" fillId="8" borderId="4" xfId="0" applyFill="1" applyBorder="1" applyAlignment="1">
      <alignment horizontal="center" wrapText="1"/>
    </xf>
    <xf numFmtId="0" fontId="0" fillId="8" borderId="4" xfId="0" applyFill="1" applyBorder="1" applyAlignment="1">
      <alignment horizontal="center"/>
    </xf>
    <xf numFmtId="0" fontId="0" fillId="8" borderId="0" xfId="0" applyFill="1" applyAlignment="1"/>
    <xf numFmtId="0" fontId="3" fillId="8" borderId="0" xfId="0" applyFont="1" applyFill="1" applyAlignment="1">
      <alignment horizontal="right" wrapText="1"/>
    </xf>
    <xf numFmtId="0" fontId="0" fillId="8" borderId="0" xfId="0" applyFill="1" applyAlignment="1">
      <alignment horizontal="right" wrapText="1"/>
    </xf>
    <xf numFmtId="0" fontId="13" fillId="8" borderId="0" xfId="0" applyFont="1" applyFill="1"/>
    <xf numFmtId="0" fontId="13" fillId="8" borderId="0" xfId="0" applyFont="1" applyFill="1" applyAlignment="1">
      <alignment horizontal="left"/>
    </xf>
    <xf numFmtId="0" fontId="1" fillId="8" borderId="0" xfId="0" applyFont="1" applyFill="1"/>
    <xf numFmtId="0" fontId="1" fillId="8" borderId="0" xfId="0" applyFont="1" applyFill="1" applyAlignment="1">
      <alignment horizontal="left"/>
    </xf>
    <xf numFmtId="0" fontId="12" fillId="8" borderId="0" xfId="0" applyFont="1" applyFill="1" applyAlignment="1">
      <alignment horizontal="left"/>
    </xf>
    <xf numFmtId="0" fontId="0" fillId="8" borderId="0" xfId="0" applyFill="1" applyAlignment="1">
      <alignment horizontal="left"/>
    </xf>
    <xf numFmtId="0" fontId="0" fillId="8" borderId="0" xfId="0" applyFill="1" applyAlignment="1">
      <alignment horizontal="left" indent="1"/>
    </xf>
    <xf numFmtId="3" fontId="1" fillId="0" borderId="0" xfId="0" applyNumberFormat="1" applyFont="1"/>
    <xf numFmtId="168" fontId="1" fillId="8" borderId="0" xfId="0" applyNumberFormat="1" applyFont="1" applyFill="1" applyBorder="1" applyAlignment="1" applyProtection="1">
      <alignment horizontal="center"/>
    </xf>
    <xf numFmtId="10" fontId="1" fillId="8" borderId="0" xfId="0" applyNumberFormat="1" applyFont="1" applyFill="1" applyBorder="1" applyAlignment="1" applyProtection="1">
      <alignment horizontal="center"/>
    </xf>
    <xf numFmtId="164" fontId="1" fillId="8" borderId="0" xfId="0" applyNumberFormat="1" applyFont="1" applyFill="1" applyBorder="1" applyAlignment="1" applyProtection="1">
      <alignment horizontal="center"/>
    </xf>
    <xf numFmtId="164" fontId="1" fillId="8" borderId="4" xfId="0" applyNumberFormat="1" applyFont="1" applyFill="1" applyBorder="1" applyAlignment="1" applyProtection="1">
      <alignment horizontal="center"/>
    </xf>
    <xf numFmtId="10" fontId="1" fillId="8" borderId="4" xfId="0" applyNumberFormat="1" applyFont="1" applyFill="1" applyBorder="1" applyAlignment="1" applyProtection="1">
      <alignment horizontal="center"/>
    </xf>
    <xf numFmtId="0" fontId="3" fillId="8" borderId="0" xfId="0" applyFont="1" applyFill="1" applyBorder="1" applyAlignment="1">
      <alignment horizontal="center" wrapText="1"/>
    </xf>
    <xf numFmtId="167" fontId="0" fillId="8" borderId="0" xfId="0" applyNumberFormat="1" applyFill="1" applyBorder="1" applyAlignment="1">
      <alignment horizontal="center"/>
    </xf>
    <xf numFmtId="166" fontId="0" fillId="8" borderId="0" xfId="0" applyNumberFormat="1" applyFill="1" applyBorder="1" applyAlignment="1">
      <alignment horizontal="center"/>
    </xf>
    <xf numFmtId="0" fontId="0" fillId="8" borderId="5" xfId="0" applyFill="1" applyBorder="1" applyAlignment="1">
      <alignment horizontal="center" wrapText="1"/>
    </xf>
    <xf numFmtId="167" fontId="0" fillId="8" borderId="4" xfId="0" applyNumberFormat="1" applyFill="1" applyBorder="1" applyAlignment="1">
      <alignment horizontal="center"/>
    </xf>
    <xf numFmtId="166" fontId="0" fillId="8" borderId="4" xfId="0" applyNumberFormat="1" applyFill="1" applyBorder="1" applyAlignment="1">
      <alignment horizontal="center"/>
    </xf>
    <xf numFmtId="0" fontId="3" fillId="8" borderId="4" xfId="0" applyFont="1" applyFill="1" applyBorder="1" applyAlignment="1">
      <alignment horizontal="center" wrapText="1"/>
    </xf>
    <xf numFmtId="2" fontId="17" fillId="0" borderId="0" xfId="0" applyNumberFormat="1" applyFont="1" applyBorder="1" applyAlignment="1">
      <alignment horizontal="center" wrapText="1"/>
    </xf>
    <xf numFmtId="169" fontId="22" fillId="0" borderId="0" xfId="0" applyNumberFormat="1" applyFont="1" applyBorder="1" applyAlignment="1">
      <alignment horizontal="center" wrapText="1"/>
    </xf>
    <xf numFmtId="2" fontId="23" fillId="0" borderId="0" xfId="0" applyNumberFormat="1" applyFont="1" applyBorder="1" applyAlignment="1">
      <alignment horizontal="center" wrapText="1"/>
    </xf>
    <xf numFmtId="2" fontId="16" fillId="0" borderId="0" xfId="0" applyNumberFormat="1" applyFont="1" applyBorder="1" applyAlignment="1">
      <alignment horizontal="center" wrapText="1"/>
    </xf>
    <xf numFmtId="174" fontId="17" fillId="0" borderId="0" xfId="0" applyNumberFormat="1" applyFont="1" applyBorder="1"/>
    <xf numFmtId="174" fontId="22" fillId="0" borderId="0" xfId="0" applyNumberFormat="1" applyFont="1" applyBorder="1"/>
    <xf numFmtId="174" fontId="23" fillId="0" borderId="0" xfId="0" applyNumberFormat="1" applyFont="1" applyBorder="1"/>
    <xf numFmtId="0" fontId="16" fillId="0" borderId="0" xfId="0" applyFont="1" applyBorder="1"/>
    <xf numFmtId="0" fontId="3" fillId="0" borderId="0" xfId="0" applyFont="1" applyBorder="1" applyAlignment="1"/>
    <xf numFmtId="3" fontId="0" fillId="0" borderId="0" xfId="0" applyNumberFormat="1" applyFill="1"/>
    <xf numFmtId="0" fontId="0" fillId="0" borderId="0" xfId="0" applyAlignment="1">
      <alignment horizontal="center"/>
    </xf>
    <xf numFmtId="0" fontId="26" fillId="2" borderId="2" xfId="7" applyFont="1" applyFill="1" applyBorder="1" applyAlignment="1">
      <alignment horizontal="center" wrapText="1"/>
    </xf>
    <xf numFmtId="0" fontId="26" fillId="2" borderId="2" xfId="7" applyFont="1" applyFill="1" applyBorder="1" applyAlignment="1">
      <alignment horizontal="center"/>
    </xf>
    <xf numFmtId="0" fontId="3" fillId="8" borderId="5" xfId="0" applyFont="1" applyFill="1" applyBorder="1" applyAlignment="1">
      <alignment horizontal="center" vertical="center" wrapText="1"/>
    </xf>
    <xf numFmtId="0" fontId="3" fillId="8" borderId="5" xfId="0" applyFont="1" applyFill="1" applyBorder="1" applyAlignment="1" applyProtection="1">
      <alignment horizontal="center" vertical="center"/>
    </xf>
    <xf numFmtId="0" fontId="3" fillId="8" borderId="5" xfId="0" applyFont="1" applyFill="1" applyBorder="1" applyAlignment="1" applyProtection="1">
      <alignment horizontal="center" vertical="center" wrapText="1"/>
    </xf>
    <xf numFmtId="0" fontId="3" fillId="8" borderId="5" xfId="0" quotePrefix="1" applyFont="1" applyFill="1" applyBorder="1" applyAlignment="1" applyProtection="1">
      <alignment horizontal="center" vertical="center" wrapText="1"/>
    </xf>
    <xf numFmtId="0" fontId="5" fillId="8" borderId="0" xfId="0" applyFont="1" applyFill="1" applyBorder="1" applyAlignment="1" applyProtection="1">
      <alignment horizontal="center"/>
    </xf>
    <xf numFmtId="168" fontId="5" fillId="8" borderId="0" xfId="0" applyNumberFormat="1" applyFont="1" applyFill="1" applyBorder="1" applyAlignment="1" applyProtection="1">
      <alignment horizontal="center"/>
    </xf>
    <xf numFmtId="0" fontId="5" fillId="8" borderId="4" xfId="0" applyFont="1" applyFill="1" applyBorder="1" applyAlignment="1" applyProtection="1">
      <alignment horizontal="center"/>
    </xf>
    <xf numFmtId="0" fontId="1" fillId="8" borderId="0" xfId="0" applyFont="1" applyFill="1" applyBorder="1" applyAlignment="1"/>
    <xf numFmtId="0" fontId="1" fillId="8" borderId="0" xfId="0" quotePrefix="1" applyFont="1" applyFill="1" applyBorder="1" applyAlignment="1">
      <alignment horizontal="center"/>
    </xf>
    <xf numFmtId="0" fontId="1" fillId="8" borderId="0" xfId="0" applyFont="1" applyFill="1" applyBorder="1" applyAlignment="1">
      <alignment horizontal="center"/>
    </xf>
    <xf numFmtId="168" fontId="3" fillId="4" borderId="3" xfId="0" applyNumberFormat="1" applyFont="1" applyFill="1" applyBorder="1" applyAlignment="1" applyProtection="1">
      <alignment horizontal="left"/>
    </xf>
    <xf numFmtId="168" fontId="5" fillId="6" borderId="3" xfId="0" applyNumberFormat="1" applyFont="1" applyFill="1" applyBorder="1" applyAlignment="1" applyProtection="1">
      <alignment horizontal="left"/>
    </xf>
    <xf numFmtId="0" fontId="5" fillId="6" borderId="3" xfId="0" applyFont="1" applyFill="1" applyBorder="1" applyProtection="1"/>
    <xf numFmtId="0" fontId="5" fillId="8" borderId="3" xfId="0" applyFont="1" applyFill="1" applyBorder="1" applyProtection="1"/>
    <xf numFmtId="10" fontId="1" fillId="8" borderId="3" xfId="0" applyNumberFormat="1" applyFont="1" applyFill="1" applyBorder="1" applyAlignment="1" applyProtection="1">
      <alignment horizontal="right"/>
    </xf>
    <xf numFmtId="3" fontId="1" fillId="0" borderId="3" xfId="0" applyNumberFormat="1" applyFont="1" applyFill="1" applyBorder="1" applyAlignment="1" applyProtection="1">
      <alignment horizontal="center"/>
    </xf>
    <xf numFmtId="168" fontId="3" fillId="0" borderId="3"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4" fillId="0" borderId="0" xfId="0" applyFont="1" applyFill="1" applyBorder="1"/>
    <xf numFmtId="0" fontId="4" fillId="0" borderId="0" xfId="0" applyFont="1" applyFill="1" applyBorder="1" applyProtection="1"/>
    <xf numFmtId="0" fontId="1" fillId="0" borderId="0" xfId="0" applyFont="1" applyFill="1" applyBorder="1" applyAlignment="1" applyProtection="1">
      <alignment horizontal="center"/>
    </xf>
    <xf numFmtId="0" fontId="3" fillId="0" borderId="0" xfId="0" applyFont="1" applyFill="1" applyBorder="1" applyAlignment="1" applyProtection="1">
      <alignment horizontal="center" textRotation="90" wrapText="1"/>
    </xf>
    <xf numFmtId="0" fontId="3" fillId="0" borderId="0" xfId="0" applyFont="1" applyFill="1" applyBorder="1" applyAlignment="1" applyProtection="1">
      <alignment horizontal="center" wrapText="1"/>
    </xf>
    <xf numFmtId="0" fontId="3" fillId="0" borderId="0" xfId="0" quotePrefix="1" applyFont="1" applyFill="1" applyBorder="1" applyAlignment="1" applyProtection="1">
      <alignment horizontal="center" wrapText="1"/>
    </xf>
    <xf numFmtId="164" fontId="1" fillId="0" borderId="0" xfId="0" applyNumberFormat="1" applyFont="1" applyFill="1" applyBorder="1" applyAlignment="1" applyProtection="1">
      <alignment horizontal="center"/>
    </xf>
    <xf numFmtId="10" fontId="1" fillId="0" borderId="0" xfId="0" applyNumberFormat="1" applyFont="1" applyFill="1" applyBorder="1" applyAlignment="1" applyProtection="1">
      <alignment horizontal="right"/>
    </xf>
    <xf numFmtId="168" fontId="5" fillId="0" borderId="0" xfId="0" applyNumberFormat="1" applyFont="1" applyFill="1" applyBorder="1" applyAlignment="1" applyProtection="1">
      <alignment horizontal="left"/>
    </xf>
    <xf numFmtId="168" fontId="1" fillId="0" borderId="0" xfId="0" applyNumberFormat="1" applyFont="1" applyFill="1" applyBorder="1" applyAlignment="1" applyProtection="1">
      <alignment horizontal="center"/>
    </xf>
    <xf numFmtId="0" fontId="2" fillId="0" borderId="0" xfId="0" applyFont="1" applyFill="1" applyBorder="1" applyProtection="1"/>
    <xf numFmtId="10" fontId="1" fillId="0" borderId="0" xfId="0" applyNumberFormat="1" applyFont="1" applyFill="1" applyBorder="1"/>
    <xf numFmtId="10" fontId="3" fillId="0" borderId="0" xfId="0" applyNumberFormat="1" applyFont="1" applyFill="1" applyBorder="1" applyAlignment="1" applyProtection="1">
      <alignment horizontal="left"/>
    </xf>
    <xf numFmtId="1" fontId="1" fillId="0" borderId="0" xfId="0" applyNumberFormat="1" applyFont="1" applyFill="1" applyBorder="1" applyAlignment="1" applyProtection="1">
      <alignment horizontal="center"/>
    </xf>
    <xf numFmtId="166" fontId="1" fillId="0" borderId="0" xfId="0" applyNumberFormat="1" applyFont="1" applyFill="1" applyBorder="1" applyAlignment="1" applyProtection="1">
      <alignment horizontal="right"/>
    </xf>
    <xf numFmtId="3"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xf>
    <xf numFmtId="0" fontId="0" fillId="0" borderId="0" xfId="0" applyAlignment="1">
      <alignment horizontal="center"/>
    </xf>
    <xf numFmtId="168" fontId="3" fillId="8" borderId="0" xfId="0" applyNumberFormat="1" applyFont="1" applyFill="1" applyBorder="1" applyAlignment="1" applyProtection="1">
      <alignment horizontal="center"/>
    </xf>
    <xf numFmtId="169" fontId="1" fillId="6" borderId="3" xfId="0" applyNumberFormat="1" applyFont="1" applyFill="1" applyBorder="1" applyAlignment="1" applyProtection="1">
      <alignment horizontal="right"/>
    </xf>
    <xf numFmtId="169" fontId="0" fillId="8" borderId="0" xfId="0" applyNumberFormat="1" applyFill="1" applyAlignment="1">
      <alignment horizontal="center"/>
    </xf>
    <xf numFmtId="176" fontId="2" fillId="8" borderId="0" xfId="0" applyNumberFormat="1" applyFont="1" applyFill="1" applyBorder="1" applyAlignment="1" applyProtection="1">
      <alignment horizontal="center"/>
    </xf>
    <xf numFmtId="168" fontId="5" fillId="8" borderId="4" xfId="0" applyNumberFormat="1" applyFont="1" applyFill="1" applyBorder="1" applyAlignment="1" applyProtection="1">
      <alignment horizontal="center"/>
    </xf>
    <xf numFmtId="176" fontId="2" fillId="8" borderId="4" xfId="0" applyNumberFormat="1" applyFont="1" applyFill="1" applyBorder="1" applyAlignment="1" applyProtection="1">
      <alignment horizontal="center"/>
    </xf>
    <xf numFmtId="169" fontId="0" fillId="8" borderId="4" xfId="0" applyNumberFormat="1" applyFill="1" applyBorder="1" applyAlignment="1">
      <alignment horizontal="center"/>
    </xf>
    <xf numFmtId="168" fontId="5" fillId="0" borderId="3" xfId="0" applyNumberFormat="1" applyFont="1" applyFill="1" applyBorder="1" applyAlignment="1" applyProtection="1">
      <alignment horizontal="center"/>
    </xf>
    <xf numFmtId="168" fontId="5" fillId="6" borderId="3" xfId="0" applyNumberFormat="1" applyFont="1" applyFill="1" applyBorder="1" applyAlignment="1" applyProtection="1">
      <alignment horizontal="center"/>
    </xf>
    <xf numFmtId="0" fontId="1" fillId="8" borderId="0" xfId="0" applyFont="1" applyFill="1" applyBorder="1" applyAlignment="1">
      <alignment horizontal="center" vertical="center" wrapText="1"/>
    </xf>
    <xf numFmtId="0" fontId="0" fillId="8" borderId="4" xfId="0" applyFill="1" applyBorder="1" applyAlignment="1">
      <alignment horizontal="left" indent="1"/>
    </xf>
    <xf numFmtId="0" fontId="1" fillId="8" borderId="4" xfId="0" applyFont="1" applyFill="1" applyBorder="1" applyAlignment="1">
      <alignment horizontal="left"/>
    </xf>
    <xf numFmtId="0" fontId="0" fillId="8" borderId="4" xfId="0" applyFill="1" applyBorder="1"/>
    <xf numFmtId="0" fontId="8" fillId="8" borderId="0" xfId="0" applyFont="1" applyFill="1" applyAlignment="1">
      <alignment horizontal="left"/>
    </xf>
    <xf numFmtId="0" fontId="4" fillId="8" borderId="0" xfId="0" applyFont="1" applyFill="1" applyAlignment="1">
      <alignment horizontal="center" wrapText="1"/>
    </xf>
    <xf numFmtId="0" fontId="4" fillId="8" borderId="0" xfId="0" applyFont="1" applyFill="1"/>
    <xf numFmtId="0" fontId="4" fillId="0" borderId="0" xfId="0" applyFont="1" applyFill="1" applyAlignment="1">
      <alignment horizontal="left" indent="2"/>
    </xf>
    <xf numFmtId="0" fontId="4" fillId="0" borderId="0" xfId="0" applyFont="1" applyFill="1" applyAlignment="1">
      <alignment horizontal="center" wrapText="1"/>
    </xf>
    <xf numFmtId="0" fontId="4" fillId="0" borderId="0" xfId="0" applyFont="1" applyFill="1"/>
    <xf numFmtId="0" fontId="0" fillId="0" borderId="0" xfId="0" applyFill="1" applyAlignment="1">
      <alignment horizontal="center" wrapText="1"/>
    </xf>
    <xf numFmtId="0" fontId="1" fillId="9" borderId="0" xfId="0" applyFont="1" applyFill="1" applyBorder="1" applyAlignment="1">
      <alignment horizontal="center" vertical="center" wrapText="1"/>
    </xf>
    <xf numFmtId="1" fontId="0" fillId="9" borderId="0" xfId="0" applyNumberFormat="1" applyFill="1" applyBorder="1" applyAlignment="1">
      <alignment horizontal="center"/>
    </xf>
    <xf numFmtId="0" fontId="1" fillId="9" borderId="0" xfId="0" applyFont="1" applyFill="1" applyBorder="1" applyAlignment="1">
      <alignment horizontal="center" vertical="center"/>
    </xf>
    <xf numFmtId="0" fontId="0" fillId="9" borderId="0" xfId="0" applyFill="1" applyBorder="1" applyAlignment="1">
      <alignment horizontal="center"/>
    </xf>
    <xf numFmtId="0" fontId="0" fillId="9" borderId="0" xfId="0" applyFill="1" applyAlignment="1">
      <alignment horizontal="center"/>
    </xf>
    <xf numFmtId="0" fontId="1" fillId="0" borderId="0" xfId="0" applyFont="1" applyAlignment="1">
      <alignment horizontal="left"/>
    </xf>
    <xf numFmtId="0" fontId="4" fillId="8" borderId="0" xfId="0" applyFont="1" applyFill="1" applyBorder="1" applyAlignment="1">
      <alignment wrapText="1"/>
    </xf>
    <xf numFmtId="0" fontId="5" fillId="0" borderId="19" xfId="0" applyFont="1" applyFill="1" applyBorder="1" applyProtection="1"/>
    <xf numFmtId="0" fontId="3" fillId="0" borderId="19" xfId="0" applyFont="1" applyFill="1" applyBorder="1" applyAlignment="1" applyProtection="1">
      <alignment horizontal="center"/>
    </xf>
    <xf numFmtId="168" fontId="5" fillId="4" borderId="18" xfId="0" applyNumberFormat="1" applyFont="1" applyFill="1" applyBorder="1" applyAlignment="1" applyProtection="1">
      <alignment horizontal="left"/>
    </xf>
    <xf numFmtId="0" fontId="10" fillId="4" borderId="18" xfId="0" applyNumberFormat="1" applyFont="1" applyFill="1" applyBorder="1" applyAlignment="1" applyProtection="1">
      <alignment horizontal="center"/>
    </xf>
    <xf numFmtId="168" fontId="3"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right"/>
    </xf>
    <xf numFmtId="10" fontId="1" fillId="4" borderId="18" xfId="0" applyNumberFormat="1" applyFont="1" applyFill="1" applyBorder="1" applyAlignment="1" applyProtection="1">
      <alignment horizontal="right"/>
    </xf>
    <xf numFmtId="10" fontId="1" fillId="6" borderId="18" xfId="0" applyNumberFormat="1" applyFont="1" applyFill="1" applyBorder="1" applyAlignment="1" applyProtection="1">
      <alignment horizontal="right"/>
    </xf>
    <xf numFmtId="164" fontId="3" fillId="0" borderId="19" xfId="0" applyNumberFormat="1" applyFont="1" applyFill="1" applyBorder="1" applyAlignment="1" applyProtection="1">
      <alignment horizontal="center"/>
    </xf>
    <xf numFmtId="168" fontId="3" fillId="0" borderId="19" xfId="0" applyNumberFormat="1" applyFont="1" applyFill="1" applyBorder="1" applyAlignment="1" applyProtection="1">
      <alignment horizontal="right"/>
    </xf>
    <xf numFmtId="10" fontId="3" fillId="0" borderId="19" xfId="0" applyNumberFormat="1" applyFont="1" applyFill="1" applyBorder="1" applyAlignment="1" applyProtection="1">
      <alignment horizontal="right"/>
    </xf>
    <xf numFmtId="0" fontId="3" fillId="0" borderId="0" xfId="0" applyFont="1" applyFill="1" applyBorder="1"/>
    <xf numFmtId="3" fontId="3" fillId="0" borderId="0" xfId="0" applyNumberFormat="1" applyFont="1" applyFill="1" applyBorder="1"/>
    <xf numFmtId="175" fontId="3" fillId="0" borderId="0" xfId="0" applyNumberFormat="1" applyFont="1" applyFill="1" applyBorder="1"/>
    <xf numFmtId="0" fontId="8" fillId="0" borderId="19" xfId="0" applyFont="1" applyFill="1" applyBorder="1" applyProtection="1"/>
    <xf numFmtId="3" fontId="3" fillId="0" borderId="19" xfId="0" applyNumberFormat="1" applyFont="1" applyFill="1" applyBorder="1" applyAlignment="1" applyProtection="1">
      <alignment horizontal="right"/>
    </xf>
    <xf numFmtId="0" fontId="9" fillId="4" borderId="18" xfId="0" applyNumberFormat="1" applyFont="1" applyFill="1" applyBorder="1" applyAlignment="1" applyProtection="1">
      <alignment horizontal="center"/>
    </xf>
    <xf numFmtId="3" fontId="1" fillId="4" borderId="18" xfId="0" applyNumberFormat="1" applyFont="1" applyFill="1" applyBorder="1" applyAlignment="1" applyProtection="1">
      <alignment horizontal="right"/>
    </xf>
    <xf numFmtId="170" fontId="3" fillId="0" borderId="19" xfId="0" applyNumberFormat="1" applyFont="1" applyFill="1" applyBorder="1" applyAlignment="1" applyProtection="1">
      <alignment horizontal="right"/>
    </xf>
    <xf numFmtId="170" fontId="1" fillId="4" borderId="18" xfId="0" applyNumberFormat="1" applyFont="1" applyFill="1" applyBorder="1" applyAlignment="1" applyProtection="1">
      <alignment horizontal="right"/>
    </xf>
    <xf numFmtId="170" fontId="1" fillId="0" borderId="18" xfId="0" applyNumberFormat="1" applyFont="1" applyFill="1" applyBorder="1" applyAlignment="1" applyProtection="1">
      <alignment horizontal="right"/>
    </xf>
    <xf numFmtId="167" fontId="3" fillId="0" borderId="19" xfId="0" applyNumberFormat="1" applyFont="1" applyFill="1" applyBorder="1" applyAlignment="1" applyProtection="1">
      <alignment horizontal="right"/>
    </xf>
    <xf numFmtId="2" fontId="3" fillId="0" borderId="19" xfId="0" applyNumberFormat="1" applyFont="1" applyFill="1" applyBorder="1" applyAlignment="1" applyProtection="1">
      <alignment horizontal="right"/>
    </xf>
    <xf numFmtId="169" fontId="3" fillId="0" borderId="0" xfId="0" applyNumberFormat="1" applyFont="1" applyFill="1" applyBorder="1"/>
    <xf numFmtId="169" fontId="8" fillId="0" borderId="19" xfId="0" applyNumberFormat="1" applyFont="1" applyFill="1" applyBorder="1" applyProtection="1"/>
    <xf numFmtId="169" fontId="3" fillId="0" borderId="19" xfId="0" applyNumberFormat="1" applyFont="1" applyFill="1" applyBorder="1" applyAlignment="1" applyProtection="1">
      <alignment horizontal="center"/>
    </xf>
    <xf numFmtId="1" fontId="3" fillId="0" borderId="19" xfId="0" applyNumberFormat="1" applyFont="1" applyFill="1" applyBorder="1" applyAlignment="1" applyProtection="1">
      <alignment horizontal="center"/>
    </xf>
    <xf numFmtId="169" fontId="3" fillId="0" borderId="19" xfId="0" applyNumberFormat="1" applyFont="1" applyFill="1" applyBorder="1" applyAlignment="1" applyProtection="1">
      <alignment horizontal="right"/>
    </xf>
    <xf numFmtId="10" fontId="1" fillId="4" borderId="20" xfId="0" applyNumberFormat="1" applyFont="1" applyFill="1" applyBorder="1" applyAlignment="1" applyProtection="1">
      <alignment horizontal="right"/>
    </xf>
    <xf numFmtId="0" fontId="0" fillId="0" borderId="21" xfId="0" applyFill="1" applyBorder="1"/>
    <xf numFmtId="1" fontId="1" fillId="4" borderId="3" xfId="0" applyNumberFormat="1" applyFont="1" applyFill="1" applyBorder="1" applyAlignment="1" applyProtection="1">
      <alignment horizontal="right"/>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 fillId="0" borderId="0" xfId="0" applyFont="1" applyAlignment="1">
      <alignment vertical="center" wrapText="1"/>
    </xf>
    <xf numFmtId="0" fontId="3" fillId="9" borderId="23" xfId="0" applyFont="1" applyFill="1" applyBorder="1" applyAlignment="1">
      <alignment horizontal="center" vertical="center"/>
    </xf>
    <xf numFmtId="0" fontId="3" fillId="7" borderId="24" xfId="0" applyFont="1" applyFill="1" applyBorder="1" applyAlignment="1">
      <alignment horizontal="center" vertical="center"/>
    </xf>
    <xf numFmtId="0" fontId="29" fillId="10" borderId="24" xfId="0" applyFont="1" applyFill="1" applyBorder="1" applyAlignment="1">
      <alignment horizontal="center" vertical="center"/>
    </xf>
    <xf numFmtId="0" fontId="29" fillId="11" borderId="25" xfId="0" applyFont="1" applyFill="1" applyBorder="1" applyAlignment="1">
      <alignment horizontal="center" vertical="center"/>
    </xf>
    <xf numFmtId="10" fontId="0" fillId="0" borderId="0" xfId="5" applyNumberFormat="1" applyFont="1" applyFill="1"/>
    <xf numFmtId="10" fontId="0" fillId="0" borderId="0" xfId="5" applyNumberFormat="1" applyFont="1"/>
    <xf numFmtId="0" fontId="15" fillId="0" borderId="1" xfId="2" applyFont="1" applyFill="1" applyBorder="1" applyAlignment="1">
      <alignment horizontal="right" wrapText="1"/>
    </xf>
    <xf numFmtId="168" fontId="1" fillId="6" borderId="18" xfId="0" applyNumberFormat="1" applyFont="1" applyFill="1" applyBorder="1" applyAlignment="1" applyProtection="1">
      <alignment horizontal="right"/>
    </xf>
    <xf numFmtId="3" fontId="1" fillId="6" borderId="3" xfId="0" applyNumberFormat="1" applyFont="1" applyFill="1" applyBorder="1" applyAlignment="1" applyProtection="1">
      <alignment horizontal="right"/>
    </xf>
    <xf numFmtId="3" fontId="1" fillId="6" borderId="18" xfId="0" applyNumberFormat="1" applyFont="1" applyFill="1" applyBorder="1" applyAlignment="1" applyProtection="1">
      <alignment horizontal="right"/>
    </xf>
    <xf numFmtId="10" fontId="1" fillId="0" borderId="0" xfId="5" applyNumberFormat="1" applyFont="1" applyFill="1"/>
    <xf numFmtId="0" fontId="1" fillId="0" borderId="0" xfId="10"/>
    <xf numFmtId="170" fontId="1" fillId="0" borderId="0" xfId="0" applyNumberFormat="1" applyFont="1" applyFill="1" applyBorder="1"/>
    <xf numFmtId="0" fontId="3" fillId="0" borderId="3" xfId="0" applyFont="1" applyBorder="1"/>
    <xf numFmtId="0" fontId="0" fillId="0" borderId="3" xfId="0" applyBorder="1"/>
    <xf numFmtId="169" fontId="3" fillId="0" borderId="3" xfId="0" applyNumberFormat="1" applyFont="1" applyBorder="1"/>
    <xf numFmtId="167" fontId="0" fillId="0" borderId="0" xfId="5" applyNumberFormat="1" applyFont="1"/>
    <xf numFmtId="0" fontId="30" fillId="2" borderId="2" xfId="11" applyFont="1" applyFill="1" applyBorder="1" applyAlignment="1">
      <alignment horizontal="center"/>
    </xf>
    <xf numFmtId="0" fontId="30" fillId="0" borderId="1" xfId="11" applyFont="1" applyFill="1" applyBorder="1" applyAlignment="1">
      <alignment horizontal="right" wrapText="1"/>
    </xf>
    <xf numFmtId="0" fontId="30" fillId="0" borderId="1" xfId="11" applyFont="1" applyFill="1" applyBorder="1" applyAlignment="1">
      <alignment wrapText="1"/>
    </xf>
    <xf numFmtId="170" fontId="1" fillId="0" borderId="17" xfId="0" applyNumberFormat="1" applyFont="1" applyFill="1" applyBorder="1"/>
    <xf numFmtId="170" fontId="3" fillId="0" borderId="0" xfId="0" applyNumberFormat="1" applyFont="1" applyFill="1"/>
    <xf numFmtId="0" fontId="3" fillId="0" borderId="0" xfId="0" applyFont="1" applyAlignment="1">
      <alignment horizontal="left"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0" fillId="0" borderId="0" xfId="0" applyAlignment="1">
      <alignment horizontal="center"/>
    </xf>
    <xf numFmtId="0" fontId="25" fillId="8" borderId="0" xfId="0" applyFont="1" applyFill="1" applyAlignment="1">
      <alignment horizontal="center"/>
    </xf>
    <xf numFmtId="9" fontId="11" fillId="8" borderId="0" xfId="5" applyFont="1" applyFill="1" applyAlignment="1">
      <alignment horizontal="center"/>
    </xf>
    <xf numFmtId="0" fontId="4" fillId="8" borderId="0" xfId="0" applyFont="1" applyFill="1" applyAlignment="1">
      <alignment horizontal="left" wrapText="1"/>
    </xf>
    <xf numFmtId="0" fontId="4" fillId="8" borderId="0" xfId="0" quotePrefix="1" applyFont="1" applyFill="1" applyAlignment="1">
      <alignment horizontal="left" wrapText="1"/>
    </xf>
    <xf numFmtId="0" fontId="11" fillId="8" borderId="4" xfId="0" applyFont="1" applyFill="1" applyBorder="1" applyAlignment="1">
      <alignment horizontal="center"/>
    </xf>
    <xf numFmtId="0" fontId="4" fillId="8" borderId="0" xfId="0" applyFont="1" applyFill="1" applyAlignment="1">
      <alignment horizontal="left"/>
    </xf>
    <xf numFmtId="0" fontId="4" fillId="8" borderId="7" xfId="0" quotePrefix="1" applyFont="1" applyFill="1" applyBorder="1" applyAlignment="1">
      <alignment horizontal="left" wrapText="1"/>
    </xf>
    <xf numFmtId="0" fontId="4" fillId="8" borderId="7" xfId="0" applyFont="1" applyFill="1" applyBorder="1" applyAlignment="1">
      <alignment horizontal="left" wrapText="1"/>
    </xf>
    <xf numFmtId="168" fontId="27" fillId="8" borderId="7" xfId="0" applyNumberFormat="1" applyFont="1" applyFill="1" applyBorder="1" applyAlignment="1" applyProtection="1">
      <alignment horizontal="left"/>
    </xf>
    <xf numFmtId="0" fontId="4" fillId="8" borderId="0" xfId="0" quotePrefix="1" applyFont="1" applyFill="1" applyBorder="1" applyAlignment="1">
      <alignment horizontal="left" wrapText="1"/>
    </xf>
    <xf numFmtId="0" fontId="4" fillId="8" borderId="0" xfId="0" applyFont="1" applyFill="1" applyBorder="1" applyAlignment="1">
      <alignment horizontal="left"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Border="1" applyAlignment="1">
      <alignment horizontal="center" vertical="center" wrapText="1"/>
    </xf>
    <xf numFmtId="0" fontId="1" fillId="0" borderId="0" xfId="0" applyFont="1" applyAlignment="1">
      <alignment horizontal="center"/>
    </xf>
    <xf numFmtId="0" fontId="11" fillId="0" borderId="0" xfId="0" applyFont="1" applyAlignment="1">
      <alignment horizontal="center"/>
    </xf>
    <xf numFmtId="0" fontId="15" fillId="2" borderId="15" xfId="7" applyFont="1" applyFill="1" applyBorder="1" applyAlignment="1">
      <alignment horizontal="center" vertical="center"/>
    </xf>
    <xf numFmtId="0" fontId="15" fillId="2" borderId="16" xfId="7" applyFont="1" applyFill="1" applyBorder="1" applyAlignment="1">
      <alignment horizontal="center" vertical="center"/>
    </xf>
    <xf numFmtId="0" fontId="15" fillId="2" borderId="8" xfId="7" applyFont="1" applyFill="1" applyBorder="1" applyAlignment="1">
      <alignment horizontal="center" wrapText="1"/>
    </xf>
    <xf numFmtId="0" fontId="15" fillId="2" borderId="9" xfId="7" applyFont="1" applyFill="1" applyBorder="1" applyAlignment="1">
      <alignment horizontal="center" wrapText="1"/>
    </xf>
  </cellXfs>
  <cellStyles count="12">
    <cellStyle name="Hyperlink" xfId="6" builtinId="8"/>
    <cellStyle name="Normal" xfId="0" builtinId="0"/>
    <cellStyle name="Normal 2" xfId="1" xr:uid="{00000000-0005-0000-0000-000002000000}"/>
    <cellStyle name="Normal 2 2" xfId="10" xr:uid="{A83AC537-12C1-4CB7-8D7C-ECA48ADEE3CC}"/>
    <cellStyle name="Normal 3" xfId="9" xr:uid="{00000000-0005-0000-0000-000003000000}"/>
    <cellStyle name="Normal_2015 Factors" xfId="8" xr:uid="{00000000-0005-0000-0000-000004000000}"/>
    <cellStyle name="Normal_Data from Waybill Query_1" xfId="11" xr:uid="{2BAC88B2-1DC8-4F88-BB3C-D44677BADF62}"/>
    <cellStyle name="Normal_Sheet1" xfId="7" xr:uid="{00000000-0005-0000-0000-000005000000}"/>
    <cellStyle name="Normal_Sheet2" xfId="2" xr:uid="{00000000-0005-0000-0000-000006000000}"/>
    <cellStyle name="Normal_Sheet3" xfId="3" xr:uid="{00000000-0005-0000-0000-000007000000}"/>
    <cellStyle name="Normal_Summary_Statistics" xfId="4" xr:uid="{00000000-0005-0000-0000-000009000000}"/>
    <cellStyle name="Percent" xfId="5" builtinId="5"/>
  </cellStyles>
  <dxfs count="0"/>
  <tableStyles count="0" defaultTableStyle="TableStyleMedium9" defaultPivotStyle="PivotStyleLight16"/>
  <colors>
    <mruColors>
      <color rgb="FFFFFF99"/>
      <color rgb="FFB674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a:t>Figure 1. Rail Rate Index </a:t>
            </a:r>
            <a:r>
              <a:rPr lang="en-US" sz="1600" b="1" i="0" u="none" strike="noStrike" baseline="0">
                <a:effectLst/>
              </a:rPr>
              <a:t>Based on </a:t>
            </a:r>
            <a:endParaRPr lang="en-US" sz="1600" b="1"/>
          </a:p>
          <a:p>
            <a:pPr>
              <a:defRPr sz="1600"/>
            </a:pPr>
            <a:r>
              <a:rPr lang="en-US" sz="1600" b="1"/>
              <a:t>Real Revenue Per Ton-Mile, 1985=100</a:t>
            </a:r>
          </a:p>
        </c:rich>
      </c:tx>
      <c:layout>
        <c:manualLayout>
          <c:xMode val="edge"/>
          <c:yMode val="edge"/>
          <c:x val="0.30017405091585353"/>
          <c:y val="3.8263662688533609E-2"/>
        </c:manualLayout>
      </c:layout>
      <c:overlay val="0"/>
    </c:title>
    <c:autoTitleDeleted val="0"/>
    <c:plotArea>
      <c:layout>
        <c:manualLayout>
          <c:layoutTarget val="inner"/>
          <c:xMode val="edge"/>
          <c:yMode val="edge"/>
          <c:x val="0.10763500931098709"/>
          <c:y val="0.15829551687285517"/>
          <c:w val="0.87672300180354634"/>
          <c:h val="0.6534765117830591"/>
        </c:manualLayout>
      </c:layout>
      <c:lineChart>
        <c:grouping val="standard"/>
        <c:varyColors val="0"/>
        <c:ser>
          <c:idx val="5"/>
          <c:order val="0"/>
          <c:tx>
            <c:strRef>
              <c:f>'Figure 1. Real Rail Rate Index'!$A$37</c:f>
              <c:strCache>
                <c:ptCount val="1"/>
                <c:pt idx="0">
                  <c:v>Tornqvist Index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 Real Rail Rate Index'!$D$36:$AW$36</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'Figure 1. Real Rail Rate Index'!$D$37:$AW$37</c:f>
              <c:numCache>
                <c:formatCode>0.0</c:formatCode>
                <c:ptCount val="38"/>
                <c:pt idx="0">
                  <c:v>100</c:v>
                </c:pt>
                <c:pt idx="1">
                  <c:v>94.684139496213987</c:v>
                </c:pt>
                <c:pt idx="2">
                  <c:v>87.705243969189425</c:v>
                </c:pt>
                <c:pt idx="3">
                  <c:v>84.456253686963564</c:v>
                </c:pt>
                <c:pt idx="4">
                  <c:v>80.366302061871863</c:v>
                </c:pt>
                <c:pt idx="5">
                  <c:v>77.602088766838875</c:v>
                </c:pt>
                <c:pt idx="6">
                  <c:v>75.510501513781847</c:v>
                </c:pt>
                <c:pt idx="7">
                  <c:v>72.136391098031751</c:v>
                </c:pt>
                <c:pt idx="8">
                  <c:v>70.52282395869976</c:v>
                </c:pt>
                <c:pt idx="9">
                  <c:v>68.562377675265054</c:v>
                </c:pt>
                <c:pt idx="10">
                  <c:v>65.795112452835468</c:v>
                </c:pt>
                <c:pt idx="11">
                  <c:v>64.516827227395638</c:v>
                </c:pt>
                <c:pt idx="12">
                  <c:v>62.984345612984214</c:v>
                </c:pt>
                <c:pt idx="13">
                  <c:v>61.090879959314947</c:v>
                </c:pt>
                <c:pt idx="14">
                  <c:v>59.455910188082925</c:v>
                </c:pt>
                <c:pt idx="15">
                  <c:v>57.734275094049082</c:v>
                </c:pt>
                <c:pt idx="16">
                  <c:v>57.522767865003033</c:v>
                </c:pt>
                <c:pt idx="17">
                  <c:v>58.386851216626596</c:v>
                </c:pt>
                <c:pt idx="18">
                  <c:v>56.449939263659886</c:v>
                </c:pt>
                <c:pt idx="19">
                  <c:v>56.057265990972958</c:v>
                </c:pt>
                <c:pt idx="20">
                  <c:v>59.934277470158186</c:v>
                </c:pt>
                <c:pt idx="21">
                  <c:v>63.374971448301622</c:v>
                </c:pt>
                <c:pt idx="22">
                  <c:v>64.581471643855195</c:v>
                </c:pt>
                <c:pt idx="23">
                  <c:v>72.995386568807689</c:v>
                </c:pt>
                <c:pt idx="24">
                  <c:v>67.97156245496538</c:v>
                </c:pt>
                <c:pt idx="25">
                  <c:v>71.542881507065189</c:v>
                </c:pt>
                <c:pt idx="26">
                  <c:v>77.256745445484412</c:v>
                </c:pt>
                <c:pt idx="27">
                  <c:v>78.129144047162953</c:v>
                </c:pt>
                <c:pt idx="28">
                  <c:v>76.899850159710738</c:v>
                </c:pt>
                <c:pt idx="29">
                  <c:v>77.176716485292971</c:v>
                </c:pt>
                <c:pt idx="30">
                  <c:v>73.393626244630198</c:v>
                </c:pt>
                <c:pt idx="31">
                  <c:v>71.315619631587239</c:v>
                </c:pt>
                <c:pt idx="32">
                  <c:v>71.494864872844232</c:v>
                </c:pt>
                <c:pt idx="33">
                  <c:v>72.386240150743205</c:v>
                </c:pt>
                <c:pt idx="34">
                  <c:v>73.477675617921989</c:v>
                </c:pt>
                <c:pt idx="35">
                  <c:v>71.045065806766445</c:v>
                </c:pt>
                <c:pt idx="36">
                  <c:v>70.41632585975394</c:v>
                </c:pt>
                <c:pt idx="37">
                  <c:v>77.815025862153462</c:v>
                </c:pt>
              </c:numCache>
            </c:numRef>
          </c:val>
          <c:smooth val="0"/>
          <c:extLst>
            <c:ext xmlns:c16="http://schemas.microsoft.com/office/drawing/2014/chart" uri="{C3380CC4-5D6E-409C-BE32-E72D297353CC}">
              <c16:uniqueId val="{00000000-594D-4CA6-A3F1-FC4FD595F578}"/>
            </c:ext>
          </c:extLst>
        </c:ser>
        <c:dLbls>
          <c:showLegendKey val="0"/>
          <c:showVal val="0"/>
          <c:showCatName val="0"/>
          <c:showSerName val="0"/>
          <c:showPercent val="0"/>
          <c:showBubbleSize val="0"/>
        </c:dLbls>
        <c:marker val="1"/>
        <c:smooth val="0"/>
        <c:axId val="292579584"/>
        <c:axId val="292585856"/>
      </c:lineChart>
      <c:catAx>
        <c:axId val="29257958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1842929332830057"/>
              <c:y val="0.882724572923194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585856"/>
        <c:crosses val="autoZero"/>
        <c:auto val="1"/>
        <c:lblAlgn val="ctr"/>
        <c:lblOffset val="100"/>
        <c:noMultiLvlLbl val="0"/>
      </c:catAx>
      <c:valAx>
        <c:axId val="292585856"/>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Tornqvist Index</a:t>
                </a:r>
              </a:p>
            </c:rich>
          </c:tx>
          <c:layout>
            <c:manualLayout>
              <c:xMode val="edge"/>
              <c:yMode val="edge"/>
              <c:x val="2.532588454376164E-2"/>
              <c:y val="0.418670218617882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579584"/>
        <c:crosses val="autoZero"/>
        <c:crossBetween val="between"/>
        <c:majorUnit val="10"/>
        <c:minorUnit val="5"/>
      </c:valAx>
      <c:spPr>
        <a:noFill/>
        <a:ln w="9525">
          <a:solidFill>
            <a:schemeClr val="tx1"/>
          </a:solid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6. Grain Rates and Shipment Distance</a:t>
            </a:r>
          </a:p>
        </c:rich>
      </c:tx>
      <c:layout>
        <c:manualLayout>
          <c:xMode val="edge"/>
          <c:yMode val="edge"/>
          <c:x val="0.29589078502482163"/>
          <c:y val="8.2539793289052935E-2"/>
        </c:manualLayout>
      </c:layout>
      <c:overlay val="0"/>
      <c:spPr>
        <a:noFill/>
        <a:ln w="25400">
          <a:noFill/>
        </a:ln>
      </c:spPr>
    </c:title>
    <c:autoTitleDeleted val="0"/>
    <c:plotArea>
      <c:layout>
        <c:manualLayout>
          <c:layoutTarget val="inner"/>
          <c:xMode val="edge"/>
          <c:yMode val="edge"/>
          <c:x val="0.15945945945945986"/>
          <c:y val="0.17897130822520849"/>
          <c:w val="0.807707648597912"/>
          <c:h val="0.61073958931852479"/>
        </c:manualLayout>
      </c:layout>
      <c:lineChart>
        <c:grouping val="standard"/>
        <c:varyColors val="0"/>
        <c:ser>
          <c:idx val="2"/>
          <c:order val="0"/>
          <c:tx>
            <c:strRef>
              <c:f>'Grain Graphs'!$B$112</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Graphs'!$D$112:$AW$112</c:f>
              <c:numCache>
                <c:formatCode>0.000</c:formatCode>
                <c:ptCount val="38"/>
                <c:pt idx="0">
                  <c:v>8.9871649212788256</c:v>
                </c:pt>
                <c:pt idx="1">
                  <c:v>7.843860386623394</c:v>
                </c:pt>
                <c:pt idx="2">
                  <c:v>7.0327057833576205</c:v>
                </c:pt>
                <c:pt idx="3">
                  <c:v>6.8074503585384543</c:v>
                </c:pt>
                <c:pt idx="4">
                  <c:v>6.4774243898268757</c:v>
                </c:pt>
                <c:pt idx="5">
                  <c:v>6.7524270987389636</c:v>
                </c:pt>
                <c:pt idx="6">
                  <c:v>6.5217438005961625</c:v>
                </c:pt>
                <c:pt idx="7">
                  <c:v>6.5094955201221758</c:v>
                </c:pt>
                <c:pt idx="8">
                  <c:v>6.2990847237895773</c:v>
                </c:pt>
                <c:pt idx="9">
                  <c:v>6.3476673897389562</c:v>
                </c:pt>
                <c:pt idx="10">
                  <c:v>6.1536219989204231</c:v>
                </c:pt>
                <c:pt idx="11">
                  <c:v>5.6679133022695627</c:v>
                </c:pt>
                <c:pt idx="12">
                  <c:v>5.8596869809196992</c:v>
                </c:pt>
                <c:pt idx="13">
                  <c:v>5.4550241186684447</c:v>
                </c:pt>
                <c:pt idx="14">
                  <c:v>5.4274074106364019</c:v>
                </c:pt>
                <c:pt idx="15">
                  <c:v>5.4733368626657235</c:v>
                </c:pt>
                <c:pt idx="16">
                  <c:v>5.4592375809199227</c:v>
                </c:pt>
                <c:pt idx="17">
                  <c:v>5.6436334737986691</c:v>
                </c:pt>
                <c:pt idx="18">
                  <c:v>5.688864144487729</c:v>
                </c:pt>
                <c:pt idx="19">
                  <c:v>5.7718624352764261</c:v>
                </c:pt>
                <c:pt idx="20">
                  <c:v>6.0377917282419666</c:v>
                </c:pt>
                <c:pt idx="21">
                  <c:v>6.0307802107270696</c:v>
                </c:pt>
                <c:pt idx="22">
                  <c:v>6.2892462543271268</c:v>
                </c:pt>
                <c:pt idx="23">
                  <c:v>7.6256373868730796</c:v>
                </c:pt>
                <c:pt idx="24">
                  <c:v>7.2682774252064641</c:v>
                </c:pt>
                <c:pt idx="25">
                  <c:v>7.4310017010915983</c:v>
                </c:pt>
                <c:pt idx="26">
                  <c:v>7.8413130865685661</c:v>
                </c:pt>
                <c:pt idx="27">
                  <c:v>7.8068646129576136</c:v>
                </c:pt>
                <c:pt idx="28">
                  <c:v>8.1039516996747398</c:v>
                </c:pt>
                <c:pt idx="29">
                  <c:v>7.8297169372572233</c:v>
                </c:pt>
                <c:pt idx="30">
                  <c:v>7.2585151392203544</c:v>
                </c:pt>
                <c:pt idx="31">
                  <c:v>7.2725953959587679</c:v>
                </c:pt>
                <c:pt idx="32">
                  <c:v>7.1831292584030413</c:v>
                </c:pt>
                <c:pt idx="33">
                  <c:v>7.3314481354545009</c:v>
                </c:pt>
                <c:pt idx="34">
                  <c:v>7.313523261768383</c:v>
                </c:pt>
                <c:pt idx="35">
                  <c:v>7.2201756134178909</c:v>
                </c:pt>
                <c:pt idx="36">
                  <c:v>7.3953223691922947</c:v>
                </c:pt>
                <c:pt idx="37">
                  <c:v>7.8648539098125321</c:v>
                </c:pt>
              </c:numCache>
            </c:numRef>
          </c:val>
          <c:smooth val="0"/>
          <c:extLst>
            <c:ext xmlns:c16="http://schemas.microsoft.com/office/drawing/2014/chart" uri="{C3380CC4-5D6E-409C-BE32-E72D297353CC}">
              <c16:uniqueId val="{00000000-47F7-4602-B9B8-A245AA11EFAA}"/>
            </c:ext>
          </c:extLst>
        </c:ser>
        <c:ser>
          <c:idx val="3"/>
          <c:order val="1"/>
          <c:tx>
            <c:strRef>
              <c:f>'Grain Graphs'!$B$113</c:f>
              <c:strCache>
                <c:ptCount val="1"/>
                <c:pt idx="0">
                  <c:v>Med (500-1000 mi)</c:v>
                </c:pt>
              </c:strCache>
            </c:strRef>
          </c:tx>
          <c:spPr>
            <a:ln>
              <a:solidFill>
                <a:schemeClr val="bg2">
                  <a:lumMod val="50000"/>
                </a:schemeClr>
              </a:solidFill>
            </a:ln>
          </c:spPr>
          <c:marker>
            <c:symbol val="diamond"/>
            <c:size val="7"/>
            <c:spPr>
              <a:solidFill>
                <a:schemeClr val="bg2">
                  <a:lumMod val="50000"/>
                  <a:alpha val="97000"/>
                </a:schemeClr>
              </a:solidFill>
              <a:ln>
                <a:solidFill>
                  <a:schemeClr val="bg2">
                    <a:lumMod val="50000"/>
                  </a:schemeClr>
                </a:solidFill>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Graphs'!$D$113:$AW$113</c:f>
              <c:numCache>
                <c:formatCode>0.000</c:formatCode>
                <c:ptCount val="38"/>
                <c:pt idx="0">
                  <c:v>4.5407119295057905</c:v>
                </c:pt>
                <c:pt idx="1">
                  <c:v>4.2875779956247619</c:v>
                </c:pt>
                <c:pt idx="2">
                  <c:v>3.8820087028894688</c:v>
                </c:pt>
                <c:pt idx="3">
                  <c:v>3.9727875661914074</c:v>
                </c:pt>
                <c:pt idx="4">
                  <c:v>3.8700613285146539</c:v>
                </c:pt>
                <c:pt idx="5">
                  <c:v>4.0183506730934608</c:v>
                </c:pt>
                <c:pt idx="6">
                  <c:v>3.806169486198554</c:v>
                </c:pt>
                <c:pt idx="7">
                  <c:v>3.8211086874630396</c:v>
                </c:pt>
                <c:pt idx="8">
                  <c:v>3.9341178279334961</c:v>
                </c:pt>
                <c:pt idx="9">
                  <c:v>4.0100233394762084</c:v>
                </c:pt>
                <c:pt idx="10">
                  <c:v>3.9321303254957396</c:v>
                </c:pt>
                <c:pt idx="11">
                  <c:v>3.9346637469367609</c:v>
                </c:pt>
                <c:pt idx="12">
                  <c:v>3.9524228108732609</c:v>
                </c:pt>
                <c:pt idx="13">
                  <c:v>3.8489935709695042</c:v>
                </c:pt>
                <c:pt idx="14">
                  <c:v>3.697148559776998</c:v>
                </c:pt>
                <c:pt idx="15">
                  <c:v>3.5474672206522104</c:v>
                </c:pt>
                <c:pt idx="16">
                  <c:v>3.487561059383363</c:v>
                </c:pt>
                <c:pt idx="17">
                  <c:v>3.502441985853888</c:v>
                </c:pt>
                <c:pt idx="18">
                  <c:v>3.4834348756734053</c:v>
                </c:pt>
                <c:pt idx="19">
                  <c:v>3.6533215491869964</c:v>
                </c:pt>
                <c:pt idx="20">
                  <c:v>4.011361325900574</c:v>
                </c:pt>
                <c:pt idx="21">
                  <c:v>3.962012039670709</c:v>
                </c:pt>
                <c:pt idx="22">
                  <c:v>4.125783131333308</c:v>
                </c:pt>
                <c:pt idx="23">
                  <c:v>4.6928789525230918</c:v>
                </c:pt>
                <c:pt idx="24">
                  <c:v>4.4868970837955748</c:v>
                </c:pt>
                <c:pt idx="25">
                  <c:v>4.6488540626452304</c:v>
                </c:pt>
                <c:pt idx="26">
                  <c:v>4.9621547687807519</c:v>
                </c:pt>
                <c:pt idx="27">
                  <c:v>5.0109125941596897</c:v>
                </c:pt>
                <c:pt idx="28">
                  <c:v>5.0042146950413349</c:v>
                </c:pt>
                <c:pt idx="29">
                  <c:v>5.0970993829834352</c:v>
                </c:pt>
                <c:pt idx="30">
                  <c:v>4.7137101402061541</c:v>
                </c:pt>
                <c:pt idx="31">
                  <c:v>4.7157302313370977</c:v>
                </c:pt>
                <c:pt idx="32">
                  <c:v>4.7924486713523322</c:v>
                </c:pt>
                <c:pt idx="33">
                  <c:v>4.8122249519017375</c:v>
                </c:pt>
                <c:pt idx="34">
                  <c:v>4.9510100369305681</c:v>
                </c:pt>
                <c:pt idx="35">
                  <c:v>4.7848809464553801</c:v>
                </c:pt>
                <c:pt idx="36">
                  <c:v>4.5965042847221973</c:v>
                </c:pt>
                <c:pt idx="37">
                  <c:v>4.7750075635923572</c:v>
                </c:pt>
              </c:numCache>
            </c:numRef>
          </c:val>
          <c:smooth val="0"/>
          <c:extLst>
            <c:ext xmlns:c16="http://schemas.microsoft.com/office/drawing/2014/chart" uri="{C3380CC4-5D6E-409C-BE32-E72D297353CC}">
              <c16:uniqueId val="{00000001-47F7-4602-B9B8-A245AA11EFAA}"/>
            </c:ext>
          </c:extLst>
        </c:ser>
        <c:ser>
          <c:idx val="0"/>
          <c:order val="2"/>
          <c:tx>
            <c:strRef>
              <c:f>'Grain Graphs'!$B$114</c:f>
              <c:strCache>
                <c:ptCount val="1"/>
                <c:pt idx="0">
                  <c:v>Long (&gt;1000 mi)</c:v>
                </c:pt>
              </c:strCache>
            </c:strRef>
          </c:tx>
          <c:spPr>
            <a:ln>
              <a:solidFill>
                <a:schemeClr val="tx1"/>
              </a:solidFill>
            </a:ln>
          </c:spPr>
          <c:marker>
            <c:symbol val="x"/>
            <c:size val="7"/>
            <c:spPr>
              <a:solidFill>
                <a:schemeClr val="tx1"/>
              </a:solidFill>
              <a:ln>
                <a:solidFill>
                  <a:schemeClr val="tx1"/>
                </a:solidFill>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Graphs'!$D$114:$AW$114</c:f>
              <c:numCache>
                <c:formatCode>0.000</c:formatCode>
                <c:ptCount val="38"/>
                <c:pt idx="0">
                  <c:v>3.461270140177902</c:v>
                </c:pt>
                <c:pt idx="1">
                  <c:v>3.2596928048832874</c:v>
                </c:pt>
                <c:pt idx="2">
                  <c:v>2.9304555423915057</c:v>
                </c:pt>
                <c:pt idx="3">
                  <c:v>3.1141909838013118</c:v>
                </c:pt>
                <c:pt idx="4">
                  <c:v>3.0264625542547456</c:v>
                </c:pt>
                <c:pt idx="5">
                  <c:v>3.0487292350221082</c:v>
                </c:pt>
                <c:pt idx="6">
                  <c:v>2.9709248077725428</c:v>
                </c:pt>
                <c:pt idx="7">
                  <c:v>2.9957833099200735</c:v>
                </c:pt>
                <c:pt idx="8">
                  <c:v>3.1599114960832848</c:v>
                </c:pt>
                <c:pt idx="9">
                  <c:v>3.4385226576243073</c:v>
                </c:pt>
                <c:pt idx="10">
                  <c:v>3.0197437994635394</c:v>
                </c:pt>
                <c:pt idx="11">
                  <c:v>3.0638653599341623</c:v>
                </c:pt>
                <c:pt idx="12">
                  <c:v>2.9812969936070699</c:v>
                </c:pt>
                <c:pt idx="13">
                  <c:v>2.9313384541450902</c:v>
                </c:pt>
                <c:pt idx="14">
                  <c:v>2.7912027718325936</c:v>
                </c:pt>
                <c:pt idx="15">
                  <c:v>2.7330668622849252</c:v>
                </c:pt>
                <c:pt idx="16">
                  <c:v>2.656099275243152</c:v>
                </c:pt>
                <c:pt idx="17">
                  <c:v>2.6318613323983047</c:v>
                </c:pt>
                <c:pt idx="18">
                  <c:v>2.5159906978786863</c:v>
                </c:pt>
                <c:pt idx="19">
                  <c:v>2.5637515179280319</c:v>
                </c:pt>
                <c:pt idx="20">
                  <c:v>2.8358045647576269</c:v>
                </c:pt>
                <c:pt idx="21">
                  <c:v>3.0270224823669314</c:v>
                </c:pt>
                <c:pt idx="22">
                  <c:v>3.0791889786927773</c:v>
                </c:pt>
                <c:pt idx="23">
                  <c:v>3.5048097632987893</c:v>
                </c:pt>
                <c:pt idx="24">
                  <c:v>3.2604368774144521</c:v>
                </c:pt>
                <c:pt idx="25">
                  <c:v>3.4315334826905701</c:v>
                </c:pt>
                <c:pt idx="26">
                  <c:v>3.7230510652063247</c:v>
                </c:pt>
                <c:pt idx="27">
                  <c:v>3.8352452330491378</c:v>
                </c:pt>
                <c:pt idx="28">
                  <c:v>3.8791338251223411</c:v>
                </c:pt>
                <c:pt idx="29">
                  <c:v>3.8407595183182521</c:v>
                </c:pt>
                <c:pt idx="30">
                  <c:v>3.4346266765646596</c:v>
                </c:pt>
                <c:pt idx="31">
                  <c:v>3.3195973711173119</c:v>
                </c:pt>
                <c:pt idx="32">
                  <c:v>3.3433714365966241</c:v>
                </c:pt>
                <c:pt idx="33">
                  <c:v>3.2488983922720442</c:v>
                </c:pt>
                <c:pt idx="34">
                  <c:v>3.5413641507522757</c:v>
                </c:pt>
                <c:pt idx="35">
                  <c:v>3.4599470155119287</c:v>
                </c:pt>
                <c:pt idx="36">
                  <c:v>3.1974652600765414</c:v>
                </c:pt>
                <c:pt idx="37">
                  <c:v>3.2491641004658636</c:v>
                </c:pt>
              </c:numCache>
            </c:numRef>
          </c:val>
          <c:smooth val="0"/>
          <c:extLst>
            <c:ext xmlns:c16="http://schemas.microsoft.com/office/drawing/2014/chart" uri="{C3380CC4-5D6E-409C-BE32-E72D297353CC}">
              <c16:uniqueId val="{00000002-47F7-4602-B9B8-A245AA11EFAA}"/>
            </c:ext>
          </c:extLst>
        </c:ser>
        <c:dLbls>
          <c:showLegendKey val="0"/>
          <c:showVal val="0"/>
          <c:showCatName val="0"/>
          <c:showSerName val="0"/>
          <c:showPercent val="0"/>
          <c:showBubbleSize val="0"/>
        </c:dLbls>
        <c:marker val="1"/>
        <c:smooth val="0"/>
        <c:axId val="293547392"/>
        <c:axId val="293549568"/>
      </c:lineChart>
      <c:catAx>
        <c:axId val="29354739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456648252859673"/>
              <c:y val="0.877577181860382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549568"/>
        <c:crosses val="autoZero"/>
        <c:auto val="1"/>
        <c:lblAlgn val="ctr"/>
        <c:lblOffset val="100"/>
        <c:tickLblSkip val="1"/>
        <c:tickMarkSkip val="1"/>
        <c:noMultiLvlLbl val="0"/>
      </c:catAx>
      <c:valAx>
        <c:axId val="293549568"/>
        <c:scaling>
          <c:orientation val="minMax"/>
          <c:max val="8"/>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8378378378378383E-2"/>
              <c:y val="0.190157069292512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47392"/>
        <c:crosses val="autoZero"/>
        <c:crossBetween val="between"/>
        <c:majorUnit val="0.5"/>
        <c:minorUnit val="0.2"/>
      </c:valAx>
      <c:spPr>
        <a:noFill/>
        <a:ln w="12700">
          <a:solidFill>
            <a:srgbClr val="808080"/>
          </a:solidFill>
          <a:prstDash val="solid"/>
        </a:ln>
      </c:spPr>
    </c:plotArea>
    <c:legend>
      <c:legendPos val="b"/>
      <c:layout>
        <c:manualLayout>
          <c:xMode val="edge"/>
          <c:yMode val="edge"/>
          <c:x val="0.29280631894261983"/>
          <c:y val="0.93069109470010292"/>
          <c:w val="0.53727981670213953"/>
          <c:h val="4.3698913612053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7. Grain Rates and Shipment Size</a:t>
            </a:r>
          </a:p>
        </c:rich>
      </c:tx>
      <c:layout>
        <c:manualLayout>
          <c:xMode val="edge"/>
          <c:yMode val="edge"/>
          <c:x val="0.34911217903440228"/>
          <c:y val="5.5876271753607223E-2"/>
        </c:manualLayout>
      </c:layout>
      <c:overlay val="0"/>
      <c:spPr>
        <a:noFill/>
        <a:ln w="25400">
          <a:noFill/>
        </a:ln>
      </c:spPr>
    </c:title>
    <c:autoTitleDeleted val="0"/>
    <c:plotArea>
      <c:layout>
        <c:manualLayout>
          <c:layoutTarget val="inner"/>
          <c:xMode val="edge"/>
          <c:yMode val="edge"/>
          <c:x val="0.15564759228595296"/>
          <c:y val="0.17857162319905218"/>
          <c:w val="0.820075783928779"/>
          <c:h val="0.6205363906167064"/>
        </c:manualLayout>
      </c:layout>
      <c:lineChart>
        <c:grouping val="standard"/>
        <c:varyColors val="0"/>
        <c:ser>
          <c:idx val="3"/>
          <c:order val="1"/>
          <c:tx>
            <c:strRef>
              <c:f>'Grain Graphs'!$B$127</c:f>
              <c:strCache>
                <c:ptCount val="1"/>
                <c:pt idx="0">
                  <c:v>Single-Car (&lt;6 cars)</c:v>
                </c:pt>
              </c:strCache>
            </c:strRef>
          </c:tx>
          <c:spPr>
            <a:ln>
              <a:solidFill>
                <a:schemeClr val="tx1"/>
              </a:solidFill>
            </a:ln>
          </c:spPr>
          <c:marker>
            <c:symbol val="circle"/>
            <c:size val="7"/>
            <c:spPr>
              <a:solidFill>
                <a:schemeClr val="tx1"/>
              </a:solidFill>
              <a:ln>
                <a:solidFill>
                  <a:schemeClr val="tx1"/>
                </a:solidFill>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Graphs'!$D$127:$AW$127</c:f>
              <c:numCache>
                <c:formatCode>0.000</c:formatCode>
                <c:ptCount val="38"/>
                <c:pt idx="0">
                  <c:v>7.6369585000617013</c:v>
                </c:pt>
                <c:pt idx="1">
                  <c:v>6.3981063427346259</c:v>
                </c:pt>
                <c:pt idx="2">
                  <c:v>5.8528046310036341</c:v>
                </c:pt>
                <c:pt idx="3">
                  <c:v>5.964054495986665</c:v>
                </c:pt>
                <c:pt idx="4">
                  <c:v>5.4384560162212576</c:v>
                </c:pt>
                <c:pt idx="5">
                  <c:v>5.1347584255655203</c:v>
                </c:pt>
                <c:pt idx="6">
                  <c:v>4.7060006185680905</c:v>
                </c:pt>
                <c:pt idx="7">
                  <c:v>4.7916041116393933</c:v>
                </c:pt>
                <c:pt idx="8">
                  <c:v>4.7822681218328702</c:v>
                </c:pt>
                <c:pt idx="9">
                  <c:v>4.8590287775041237</c:v>
                </c:pt>
                <c:pt idx="10">
                  <c:v>4.5526286735689183</c:v>
                </c:pt>
                <c:pt idx="11">
                  <c:v>4.4457170482444148</c:v>
                </c:pt>
                <c:pt idx="12">
                  <c:v>4.3660809117594432</c:v>
                </c:pt>
                <c:pt idx="13">
                  <c:v>4.3669068365671526</c:v>
                </c:pt>
                <c:pt idx="14">
                  <c:v>4.0964632135798524</c:v>
                </c:pt>
                <c:pt idx="15">
                  <c:v>3.8741518711572165</c:v>
                </c:pt>
                <c:pt idx="16">
                  <c:v>3.963310670048787</c:v>
                </c:pt>
                <c:pt idx="17">
                  <c:v>3.9055526243170671</c:v>
                </c:pt>
                <c:pt idx="18">
                  <c:v>3.6133681460785398</c:v>
                </c:pt>
                <c:pt idx="19">
                  <c:v>3.8507108953078095</c:v>
                </c:pt>
                <c:pt idx="20">
                  <c:v>4.1949482959408417</c:v>
                </c:pt>
                <c:pt idx="21">
                  <c:v>4.3499066701107987</c:v>
                </c:pt>
                <c:pt idx="22">
                  <c:v>4.4997878111765361</c:v>
                </c:pt>
                <c:pt idx="23">
                  <c:v>5.2283795598298628</c:v>
                </c:pt>
                <c:pt idx="24">
                  <c:v>4.8342805117050887</c:v>
                </c:pt>
                <c:pt idx="25">
                  <c:v>5.0912630294453507</c:v>
                </c:pt>
                <c:pt idx="26">
                  <c:v>5.5579734608999249</c:v>
                </c:pt>
                <c:pt idx="27">
                  <c:v>5.5274281161267709</c:v>
                </c:pt>
                <c:pt idx="28">
                  <c:v>5.6682553377628766</c:v>
                </c:pt>
                <c:pt idx="29">
                  <c:v>5.6992309410531039</c:v>
                </c:pt>
                <c:pt idx="30">
                  <c:v>4.8036216356465093</c:v>
                </c:pt>
                <c:pt idx="31">
                  <c:v>4.8596916354848911</c:v>
                </c:pt>
                <c:pt idx="32">
                  <c:v>4.8752622335490372</c:v>
                </c:pt>
                <c:pt idx="33">
                  <c:v>5.0011771151059659</c:v>
                </c:pt>
                <c:pt idx="34">
                  <c:v>5.0535812231141692</c:v>
                </c:pt>
                <c:pt idx="35">
                  <c:v>5.1409849139630888</c:v>
                </c:pt>
                <c:pt idx="36">
                  <c:v>4.66774490624117</c:v>
                </c:pt>
                <c:pt idx="37">
                  <c:v>4.7401569129773433</c:v>
                </c:pt>
              </c:numCache>
            </c:numRef>
          </c:val>
          <c:smooth val="0"/>
          <c:extLst>
            <c:ext xmlns:c16="http://schemas.microsoft.com/office/drawing/2014/chart" uri="{C3380CC4-5D6E-409C-BE32-E72D297353CC}">
              <c16:uniqueId val="{00000001-D861-4FFD-AE36-8D616373AE82}"/>
            </c:ext>
          </c:extLst>
        </c:ser>
        <c:ser>
          <c:idx val="0"/>
          <c:order val="2"/>
          <c:tx>
            <c:strRef>
              <c:f>'Grain Graphs'!$B$128</c:f>
              <c:strCache>
                <c:ptCount val="1"/>
                <c:pt idx="0">
                  <c:v>Multi-Car (6-49 cars)</c:v>
                </c:pt>
              </c:strCache>
            </c:strRef>
          </c:tx>
          <c:spPr>
            <a:ln>
              <a:solidFill>
                <a:schemeClr val="accent2"/>
              </a:solidFill>
            </a:ln>
          </c:spPr>
          <c:marker>
            <c:symbol val="square"/>
            <c:size val="7"/>
            <c:spPr>
              <a:solidFill>
                <a:schemeClr val="accent2"/>
              </a:solidFill>
              <a:ln>
                <a:solidFill>
                  <a:schemeClr val="accent2"/>
                </a:solidFill>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Graphs'!$D$128:$AW$128</c:f>
              <c:numCache>
                <c:formatCode>0.000</c:formatCode>
                <c:ptCount val="38"/>
                <c:pt idx="0">
                  <c:v>5.8021925479613516</c:v>
                </c:pt>
                <c:pt idx="1">
                  <c:v>5.0498679726350915</c:v>
                </c:pt>
                <c:pt idx="2">
                  <c:v>4.3988198466124055</c:v>
                </c:pt>
                <c:pt idx="3">
                  <c:v>4.5421854313864589</c:v>
                </c:pt>
                <c:pt idx="4">
                  <c:v>4.3926426362677073</c:v>
                </c:pt>
                <c:pt idx="5">
                  <c:v>4.5159094616933029</c:v>
                </c:pt>
                <c:pt idx="6">
                  <c:v>4.403041522303714</c:v>
                </c:pt>
                <c:pt idx="7">
                  <c:v>4.2903412314330653</c:v>
                </c:pt>
                <c:pt idx="8">
                  <c:v>4.2491649923780965</c:v>
                </c:pt>
                <c:pt idx="9">
                  <c:v>4.4094708792666664</c:v>
                </c:pt>
                <c:pt idx="10">
                  <c:v>3.969618712385877</c:v>
                </c:pt>
                <c:pt idx="11">
                  <c:v>3.9353943898881338</c:v>
                </c:pt>
                <c:pt idx="12">
                  <c:v>3.9447110056778132</c:v>
                </c:pt>
                <c:pt idx="13">
                  <c:v>3.8262882191669596</c:v>
                </c:pt>
                <c:pt idx="14">
                  <c:v>3.6941477305518657</c:v>
                </c:pt>
                <c:pt idx="15">
                  <c:v>3.6179936282637923</c:v>
                </c:pt>
                <c:pt idx="16">
                  <c:v>3.5867186802346041</c:v>
                </c:pt>
                <c:pt idx="17">
                  <c:v>3.7253159520913646</c:v>
                </c:pt>
                <c:pt idx="18">
                  <c:v>3.6084376581343975</c:v>
                </c:pt>
                <c:pt idx="19">
                  <c:v>3.8503976829190738</c:v>
                </c:pt>
                <c:pt idx="20">
                  <c:v>3.9233370100936797</c:v>
                </c:pt>
                <c:pt idx="21">
                  <c:v>3.9783103867221588</c:v>
                </c:pt>
                <c:pt idx="22">
                  <c:v>4.2493136237678764</c:v>
                </c:pt>
                <c:pt idx="23">
                  <c:v>4.7690888379702949</c:v>
                </c:pt>
                <c:pt idx="24">
                  <c:v>4.638100197666323</c:v>
                </c:pt>
                <c:pt idx="25">
                  <c:v>4.8766105103110196</c:v>
                </c:pt>
                <c:pt idx="26">
                  <c:v>5.2356052170216048</c:v>
                </c:pt>
                <c:pt idx="27">
                  <c:v>5.3475050866998615</c:v>
                </c:pt>
                <c:pt idx="28">
                  <c:v>5.5060184747037937</c:v>
                </c:pt>
                <c:pt idx="29">
                  <c:v>5.6596590054237019</c:v>
                </c:pt>
                <c:pt idx="30">
                  <c:v>4.9721325767991615</c:v>
                </c:pt>
                <c:pt idx="31">
                  <c:v>4.7661188261748517</c:v>
                </c:pt>
                <c:pt idx="32">
                  <c:v>4.8359030240323353</c:v>
                </c:pt>
                <c:pt idx="33">
                  <c:v>5.0262620795814898</c:v>
                </c:pt>
                <c:pt idx="34">
                  <c:v>5.2340182254821084</c:v>
                </c:pt>
                <c:pt idx="35">
                  <c:v>5.170721848948185</c:v>
                </c:pt>
                <c:pt idx="36">
                  <c:v>4.74555994616302</c:v>
                </c:pt>
                <c:pt idx="37">
                  <c:v>4.9746648466825913</c:v>
                </c:pt>
              </c:numCache>
            </c:numRef>
          </c:val>
          <c:smooth val="0"/>
          <c:extLst>
            <c:ext xmlns:c16="http://schemas.microsoft.com/office/drawing/2014/chart" uri="{C3380CC4-5D6E-409C-BE32-E72D297353CC}">
              <c16:uniqueId val="{00000002-D861-4FFD-AE36-8D616373AE82}"/>
            </c:ext>
          </c:extLst>
        </c:ser>
        <c:ser>
          <c:idx val="1"/>
          <c:order val="3"/>
          <c:tx>
            <c:strRef>
              <c:f>'Grain Graphs'!$B$129</c:f>
              <c:strCache>
                <c:ptCount val="1"/>
                <c:pt idx="0">
                  <c:v>Unit (&gt;49 cars)</c:v>
                </c:pt>
              </c:strCache>
            </c:strRef>
          </c:tx>
          <c:spPr>
            <a:ln>
              <a:solidFill>
                <a:schemeClr val="accent1"/>
              </a:solidFill>
            </a:ln>
          </c:spPr>
          <c:marker>
            <c:symbol val="diamond"/>
            <c:size val="7"/>
            <c:spPr>
              <a:solidFill>
                <a:schemeClr val="accent1"/>
              </a:solidFill>
              <a:ln>
                <a:solidFill>
                  <a:schemeClr val="accent1"/>
                </a:solidFill>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Graphs'!$D$129:$AW$129</c:f>
              <c:numCache>
                <c:formatCode>0.000</c:formatCode>
                <c:ptCount val="38"/>
                <c:pt idx="0">
                  <c:v>3.2566229683084265</c:v>
                </c:pt>
                <c:pt idx="1">
                  <c:v>2.9487744885653941</c:v>
                </c:pt>
                <c:pt idx="2">
                  <c:v>2.9395761263331583</c:v>
                </c:pt>
                <c:pt idx="3">
                  <c:v>3.1520227599770854</c:v>
                </c:pt>
                <c:pt idx="4">
                  <c:v>3.0452394240492389</c:v>
                </c:pt>
                <c:pt idx="5">
                  <c:v>3.1464364574112191</c:v>
                </c:pt>
                <c:pt idx="6">
                  <c:v>3.0516173755670062</c:v>
                </c:pt>
                <c:pt idx="7">
                  <c:v>3.0959975668383337</c:v>
                </c:pt>
                <c:pt idx="8">
                  <c:v>3.2397609486091312</c:v>
                </c:pt>
                <c:pt idx="9">
                  <c:v>3.4009563277298454</c:v>
                </c:pt>
                <c:pt idx="10">
                  <c:v>3.0931200839130848</c:v>
                </c:pt>
                <c:pt idx="11">
                  <c:v>3.1082198293368499</c:v>
                </c:pt>
                <c:pt idx="12">
                  <c:v>3.0457386811313074</c:v>
                </c:pt>
                <c:pt idx="13">
                  <c:v>3.0933616454936042</c:v>
                </c:pt>
                <c:pt idx="14">
                  <c:v>2.9730282650128803</c:v>
                </c:pt>
                <c:pt idx="15">
                  <c:v>2.900344257497065</c:v>
                </c:pt>
                <c:pt idx="16">
                  <c:v>2.7734402749986673</c:v>
                </c:pt>
                <c:pt idx="17">
                  <c:v>2.778250074412238</c:v>
                </c:pt>
                <c:pt idx="18">
                  <c:v>2.6859271383844403</c:v>
                </c:pt>
                <c:pt idx="19">
                  <c:v>2.7300416637949447</c:v>
                </c:pt>
                <c:pt idx="20">
                  <c:v>2.9916581564490818</c:v>
                </c:pt>
                <c:pt idx="21">
                  <c:v>3.1307247758838539</c:v>
                </c:pt>
                <c:pt idx="22">
                  <c:v>3.1940636533717521</c:v>
                </c:pt>
                <c:pt idx="23">
                  <c:v>3.5934784896720084</c:v>
                </c:pt>
                <c:pt idx="24">
                  <c:v>3.3767217369451568</c:v>
                </c:pt>
                <c:pt idx="25">
                  <c:v>3.5688928239316819</c:v>
                </c:pt>
                <c:pt idx="26">
                  <c:v>3.8888294018654448</c:v>
                </c:pt>
                <c:pt idx="27">
                  <c:v>4.0258377712127178</c:v>
                </c:pt>
                <c:pt idx="28">
                  <c:v>4.0583709851165111</c:v>
                </c:pt>
                <c:pt idx="29">
                  <c:v>3.9531834646926569</c:v>
                </c:pt>
                <c:pt idx="30">
                  <c:v>3.5661830773326337</c:v>
                </c:pt>
                <c:pt idx="31">
                  <c:v>3.5116355239784793</c:v>
                </c:pt>
                <c:pt idx="32">
                  <c:v>3.5408820574631448</c:v>
                </c:pt>
                <c:pt idx="33">
                  <c:v>3.4357977464962497</c:v>
                </c:pt>
                <c:pt idx="34">
                  <c:v>3.783464131975784</c:v>
                </c:pt>
                <c:pt idx="35">
                  <c:v>3.6434341264039425</c:v>
                </c:pt>
                <c:pt idx="36">
                  <c:v>3.429649536171067</c:v>
                </c:pt>
                <c:pt idx="37">
                  <c:v>3.4996475447334676</c:v>
                </c:pt>
              </c:numCache>
            </c:numRef>
          </c:val>
          <c:smooth val="0"/>
          <c:extLst>
            <c:ext xmlns:c16="http://schemas.microsoft.com/office/drawing/2014/chart" uri="{C3380CC4-5D6E-409C-BE32-E72D297353CC}">
              <c16:uniqueId val="{00000000-7D6A-408C-84F7-0D95FAA7F447}"/>
            </c:ext>
          </c:extLst>
        </c:ser>
        <c:dLbls>
          <c:showLegendKey val="0"/>
          <c:showVal val="0"/>
          <c:showCatName val="0"/>
          <c:showSerName val="0"/>
          <c:showPercent val="0"/>
          <c:showBubbleSize val="0"/>
        </c:dLbls>
        <c:marker val="1"/>
        <c:smooth val="0"/>
        <c:axId val="293584256"/>
        <c:axId val="293676544"/>
        <c:extLst>
          <c:ext xmlns:c15="http://schemas.microsoft.com/office/drawing/2012/chart" uri="{02D57815-91ED-43cb-92C2-25804820EDAC}">
            <c15:filteredLineSeries>
              <c15:ser>
                <c:idx val="2"/>
                <c:order val="0"/>
                <c:tx>
                  <c:strRef>
                    <c:extLst>
                      <c:ext uri="{02D57815-91ED-43cb-92C2-25804820EDAC}">
                        <c15:formulaRef>
                          <c15:sqref>'Grain Graphs'!$B$90</c15:sqref>
                        </c15:formulaRef>
                      </c:ext>
                    </c:extLst>
                    <c:strCache>
                      <c:ptCount val="1"/>
                      <c:pt idx="0">
                        <c:v>Ownership</c:v>
                      </c:pt>
                    </c:strCache>
                  </c:strRef>
                </c:tx>
                <c:spPr>
                  <a:ln w="12700">
                    <a:solidFill>
                      <a:srgbClr val="000000"/>
                    </a:solidFill>
                    <a:prstDash val="solid"/>
                  </a:ln>
                </c:spPr>
                <c:marker>
                  <c:symbol val="triangle"/>
                  <c:size val="5"/>
                  <c:spPr>
                    <a:solidFill>
                      <a:srgbClr val="FFFF00"/>
                    </a:solidFill>
                    <a:ln>
                      <a:solidFill>
                        <a:srgbClr val="000000"/>
                      </a:solidFill>
                      <a:prstDash val="solid"/>
                    </a:ln>
                  </c:spPr>
                </c:marker>
                <c:cat>
                  <c:numRef>
                    <c:extLst>
                      <c:ext uri="{02D57815-91ED-43cb-92C2-25804820EDAC}">
                        <c15:formulaRef>
                          <c15:sqref>'Grain Graphs'!$D$90:$AW$90</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'Grain Graphs'!$D$90:$AW$90</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val>
                <c:smooth val="0"/>
                <c:extLst>
                  <c:ext xmlns:c16="http://schemas.microsoft.com/office/drawing/2014/chart" uri="{C3380CC4-5D6E-409C-BE32-E72D297353CC}">
                    <c16:uniqueId val="{00000000-D861-4FFD-AE36-8D616373AE82}"/>
                  </c:ext>
                </c:extLst>
              </c15:ser>
            </c15:filteredLineSeries>
          </c:ext>
        </c:extLst>
      </c:lineChart>
      <c:catAx>
        <c:axId val="29358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02032869575184"/>
              <c:y val="0.882115893260709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676544"/>
        <c:crosses val="autoZero"/>
        <c:auto val="1"/>
        <c:lblAlgn val="ctr"/>
        <c:lblOffset val="100"/>
        <c:tickLblSkip val="1"/>
        <c:tickMarkSkip val="1"/>
        <c:noMultiLvlLbl val="0"/>
      </c:catAx>
      <c:valAx>
        <c:axId val="293676544"/>
        <c:scaling>
          <c:orientation val="minMax"/>
          <c:max val="7"/>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515460897836975E-2"/>
              <c:y val="0.1152861189118100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84256"/>
        <c:crosses val="autoZero"/>
        <c:crossBetween val="between"/>
        <c:majorUnit val="0.5"/>
        <c:minorUnit val="0.5"/>
      </c:valAx>
      <c:spPr>
        <a:noFill/>
        <a:ln w="12700">
          <a:solidFill>
            <a:srgbClr val="808080"/>
          </a:solidFill>
          <a:prstDash val="solid"/>
        </a:ln>
      </c:spPr>
    </c:plotArea>
    <c:legend>
      <c:legendPos val="b"/>
      <c:layout>
        <c:manualLayout>
          <c:xMode val="edge"/>
          <c:yMode val="edge"/>
          <c:x val="0.25356650715423967"/>
          <c:y val="0.94159022232090028"/>
          <c:w val="0.57373556469922615"/>
          <c:h val="5.517614875304139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sz="1600"/>
              <a:t>Figure 8. Coal Rates and Car Ownership</a:t>
            </a:r>
          </a:p>
        </c:rich>
      </c:tx>
      <c:layout>
        <c:manualLayout>
          <c:xMode val="edge"/>
          <c:yMode val="edge"/>
          <c:x val="0.33221530493543538"/>
          <c:y val="7.7268309203285077E-2"/>
        </c:manualLayout>
      </c:layout>
      <c:overlay val="0"/>
      <c:spPr>
        <a:noFill/>
        <a:ln w="25400">
          <a:noFill/>
        </a:ln>
      </c:spPr>
    </c:title>
    <c:autoTitleDeleted val="0"/>
    <c:plotArea>
      <c:layout>
        <c:manualLayout>
          <c:layoutTarget val="inner"/>
          <c:xMode val="edge"/>
          <c:yMode val="edge"/>
          <c:x val="0.1573678879536167"/>
          <c:y val="0.17713004484304934"/>
          <c:w val="0.80464385715705355"/>
          <c:h val="0.62107623318385774"/>
        </c:manualLayout>
      </c:layout>
      <c:lineChart>
        <c:grouping val="standard"/>
        <c:varyColors val="0"/>
        <c:ser>
          <c:idx val="0"/>
          <c:order val="0"/>
          <c:tx>
            <c:strRef>
              <c:f>'Coal Graphs'!$B$68</c:f>
              <c:strCache>
                <c:ptCount val="1"/>
                <c:pt idx="0">
                  <c:v>Privately Owned</c:v>
                </c:pt>
              </c:strCache>
            </c:strRef>
          </c:tx>
          <c:spPr>
            <a:ln w="28575">
              <a:solidFill>
                <a:srgbClr val="FFC000"/>
              </a:solidFill>
              <a:prstDash val="solid"/>
            </a:ln>
          </c:spPr>
          <c:marker>
            <c:symbol val="diamond"/>
            <c:size val="7"/>
            <c:spPr>
              <a:solidFill>
                <a:srgbClr val="FFC000">
                  <a:alpha val="99000"/>
                </a:srgbClr>
              </a:solidFill>
              <a:ln>
                <a:solidFill>
                  <a:srgbClr val="FFC000"/>
                </a:solidFill>
                <a:prstDash val="solid"/>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Graphs'!$D$68:$AW$68</c:f>
              <c:numCache>
                <c:formatCode>0.000</c:formatCode>
                <c:ptCount val="38"/>
                <c:pt idx="0">
                  <c:v>4.0342730935814908</c:v>
                </c:pt>
                <c:pt idx="1">
                  <c:v>3.737814610471661</c:v>
                </c:pt>
                <c:pt idx="2">
                  <c:v>3.5194435634909627</c:v>
                </c:pt>
                <c:pt idx="3">
                  <c:v>3.3821254987542111</c:v>
                </c:pt>
                <c:pt idx="4">
                  <c:v>3.2281363862442465</c:v>
                </c:pt>
                <c:pt idx="5">
                  <c:v>3.0778855894797319</c:v>
                </c:pt>
                <c:pt idx="6">
                  <c:v>3.0047148832897768</c:v>
                </c:pt>
                <c:pt idx="7">
                  <c:v>2.8237410652216703</c:v>
                </c:pt>
                <c:pt idx="8">
                  <c:v>2.6855917224489598</c:v>
                </c:pt>
                <c:pt idx="9">
                  <c:v>2.5183843748537593</c:v>
                </c:pt>
                <c:pt idx="10">
                  <c:v>2.4062426449158067</c:v>
                </c:pt>
                <c:pt idx="11">
                  <c:v>2.3070614261919622</c:v>
                </c:pt>
                <c:pt idx="12">
                  <c:v>2.2474363557381336</c:v>
                </c:pt>
                <c:pt idx="13">
                  <c:v>2.0432011869036031</c:v>
                </c:pt>
                <c:pt idx="14">
                  <c:v>2.0127842647992513</c:v>
                </c:pt>
                <c:pt idx="15">
                  <c:v>1.9179422600831733</c:v>
                </c:pt>
                <c:pt idx="16">
                  <c:v>1.8326993830502865</c:v>
                </c:pt>
                <c:pt idx="17">
                  <c:v>1.8174620954840164</c:v>
                </c:pt>
                <c:pt idx="18">
                  <c:v>1.7705847214863186</c:v>
                </c:pt>
                <c:pt idx="19">
                  <c:v>1.6498171033742337</c:v>
                </c:pt>
                <c:pt idx="20">
                  <c:v>1.7819141884819214</c:v>
                </c:pt>
                <c:pt idx="21">
                  <c:v>1.8207214668834868</c:v>
                </c:pt>
                <c:pt idx="22">
                  <c:v>1.9310677769508919</c:v>
                </c:pt>
                <c:pt idx="23">
                  <c:v>2.3651886476551134</c:v>
                </c:pt>
                <c:pt idx="24">
                  <c:v>2.1700394519761597</c:v>
                </c:pt>
                <c:pt idx="25">
                  <c:v>2.3694875332112688</c:v>
                </c:pt>
                <c:pt idx="26">
                  <c:v>2.6208335384423456</c:v>
                </c:pt>
                <c:pt idx="27">
                  <c:v>2.5857297656142078</c:v>
                </c:pt>
                <c:pt idx="28">
                  <c:v>2.6712543709975387</c:v>
                </c:pt>
                <c:pt idx="29">
                  <c:v>2.4709650410714699</c:v>
                </c:pt>
                <c:pt idx="30">
                  <c:v>2.2898794953282531</c:v>
                </c:pt>
                <c:pt idx="31">
                  <c:v>2.2212600233970226</c:v>
                </c:pt>
                <c:pt idx="32">
                  <c:v>2.1931313863030075</c:v>
                </c:pt>
                <c:pt idx="33">
                  <c:v>2.1675127913328174</c:v>
                </c:pt>
                <c:pt idx="34">
                  <c:v>2.0815968434822443</c:v>
                </c:pt>
                <c:pt idx="35">
                  <c:v>1.8882390940809148</c:v>
                </c:pt>
                <c:pt idx="36">
                  <c:v>1.9124643683500882</c:v>
                </c:pt>
                <c:pt idx="37">
                  <c:v>2.1532709965146344</c:v>
                </c:pt>
              </c:numCache>
            </c:numRef>
          </c:val>
          <c:smooth val="0"/>
          <c:extLst>
            <c:ext xmlns:c16="http://schemas.microsoft.com/office/drawing/2014/chart" uri="{C3380CC4-5D6E-409C-BE32-E72D297353CC}">
              <c16:uniqueId val="{00000000-D8AB-4CF2-AA06-C1C91FAB3411}"/>
            </c:ext>
          </c:extLst>
        </c:ser>
        <c:ser>
          <c:idx val="1"/>
          <c:order val="1"/>
          <c:tx>
            <c:strRef>
              <c:f>'Coal Graphs'!$B$69</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Graphs'!$D$69:$AW$69</c:f>
              <c:numCache>
                <c:formatCode>0.000</c:formatCode>
                <c:ptCount val="38"/>
                <c:pt idx="0">
                  <c:v>6.5822192991058692</c:v>
                </c:pt>
                <c:pt idx="1">
                  <c:v>6.3994560378921008</c:v>
                </c:pt>
                <c:pt idx="2">
                  <c:v>5.9174680707060157</c:v>
                </c:pt>
                <c:pt idx="3">
                  <c:v>5.4386637994293618</c:v>
                </c:pt>
                <c:pt idx="4">
                  <c:v>5.2658467396729929</c:v>
                </c:pt>
                <c:pt idx="5">
                  <c:v>5.027474447919265</c:v>
                </c:pt>
                <c:pt idx="6">
                  <c:v>4.7071634270890419</c:v>
                </c:pt>
                <c:pt idx="7">
                  <c:v>4.711975730890364</c:v>
                </c:pt>
                <c:pt idx="8">
                  <c:v>4.2941478542266012</c:v>
                </c:pt>
                <c:pt idx="9">
                  <c:v>3.9473449538326126</c:v>
                </c:pt>
                <c:pt idx="10">
                  <c:v>3.7830703947942412</c:v>
                </c:pt>
                <c:pt idx="11">
                  <c:v>3.4968747490131618</c:v>
                </c:pt>
                <c:pt idx="12">
                  <c:v>3.5644170506575596</c:v>
                </c:pt>
                <c:pt idx="13">
                  <c:v>3.4091812212870165</c:v>
                </c:pt>
                <c:pt idx="14">
                  <c:v>3.0792549667752254</c:v>
                </c:pt>
                <c:pt idx="15">
                  <c:v>3.0453623488827763</c:v>
                </c:pt>
                <c:pt idx="16">
                  <c:v>2.9454299296392086</c:v>
                </c:pt>
                <c:pt idx="17">
                  <c:v>2.9925903759749017</c:v>
                </c:pt>
                <c:pt idx="18">
                  <c:v>2.9415101203271443</c:v>
                </c:pt>
                <c:pt idx="19">
                  <c:v>2.8542245917053273</c:v>
                </c:pt>
                <c:pt idx="20">
                  <c:v>3.0166708394714683</c:v>
                </c:pt>
                <c:pt idx="21">
                  <c:v>3.0295319625353581</c:v>
                </c:pt>
                <c:pt idx="22">
                  <c:v>2.9746876740676331</c:v>
                </c:pt>
                <c:pt idx="23">
                  <c:v>3.5824739055038206</c:v>
                </c:pt>
                <c:pt idx="24">
                  <c:v>3.1472111306982291</c:v>
                </c:pt>
                <c:pt idx="25">
                  <c:v>3.5514037662653792</c:v>
                </c:pt>
                <c:pt idx="26">
                  <c:v>4.3189417246563355</c:v>
                </c:pt>
                <c:pt idx="27">
                  <c:v>4.1645525309393472</c:v>
                </c:pt>
                <c:pt idx="28">
                  <c:v>3.8804274099130045</c:v>
                </c:pt>
                <c:pt idx="29">
                  <c:v>3.5696106299336652</c:v>
                </c:pt>
                <c:pt idx="30">
                  <c:v>3.3193146379950362</c:v>
                </c:pt>
                <c:pt idx="31">
                  <c:v>3.1674063274893665</c:v>
                </c:pt>
                <c:pt idx="32">
                  <c:v>3.3145259505007214</c:v>
                </c:pt>
                <c:pt idx="33">
                  <c:v>3.3559726569219008</c:v>
                </c:pt>
                <c:pt idx="34">
                  <c:v>3.5069458114784653</c:v>
                </c:pt>
                <c:pt idx="35">
                  <c:v>3.0885593762204335</c:v>
                </c:pt>
                <c:pt idx="36">
                  <c:v>3.2754099316880487</c:v>
                </c:pt>
                <c:pt idx="37">
                  <c:v>4.6785013611189337</c:v>
                </c:pt>
              </c:numCache>
            </c:numRef>
          </c:val>
          <c:smooth val="0"/>
          <c:extLst>
            <c:ext xmlns:c16="http://schemas.microsoft.com/office/drawing/2014/chart" uri="{C3380CC4-5D6E-409C-BE32-E72D297353CC}">
              <c16:uniqueId val="{00000001-D8AB-4CF2-AA06-C1C91FAB3411}"/>
            </c:ext>
          </c:extLst>
        </c:ser>
        <c:dLbls>
          <c:showLegendKey val="0"/>
          <c:showVal val="0"/>
          <c:showCatName val="0"/>
          <c:showSerName val="0"/>
          <c:showPercent val="0"/>
          <c:showBubbleSize val="0"/>
        </c:dLbls>
        <c:marker val="1"/>
        <c:smooth val="0"/>
        <c:axId val="294218368"/>
        <c:axId val="294249600"/>
      </c:lineChart>
      <c:catAx>
        <c:axId val="29421836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319631259900979"/>
              <c:y val="0.88763356193379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49600"/>
        <c:crosses val="autoZero"/>
        <c:auto val="1"/>
        <c:lblAlgn val="ctr"/>
        <c:lblOffset val="100"/>
        <c:tickLblSkip val="1"/>
        <c:tickMarkSkip val="1"/>
        <c:noMultiLvlLbl val="0"/>
      </c:catAx>
      <c:valAx>
        <c:axId val="294249600"/>
        <c:scaling>
          <c:orientation val="minMax"/>
          <c:max val="6"/>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530918879453828E-2"/>
              <c:y val="0.1573233799543355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218368"/>
        <c:crosses val="autoZero"/>
        <c:crossBetween val="between"/>
        <c:majorUnit val="0.5"/>
        <c:minorUnit val="0.1"/>
      </c:valAx>
      <c:spPr>
        <a:noFill/>
        <a:ln w="12700">
          <a:solidFill>
            <a:srgbClr val="808080"/>
          </a:solidFill>
          <a:prstDash val="solid"/>
        </a:ln>
      </c:spPr>
    </c:plotArea>
    <c:legend>
      <c:legendPos val="b"/>
      <c:layout>
        <c:manualLayout>
          <c:xMode val="edge"/>
          <c:yMode val="edge"/>
          <c:x val="0.38443657237722795"/>
          <c:y val="0.94247102983094844"/>
          <c:w val="0.35584845880901861"/>
          <c:h val="4.89268196314170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Figure 9. Coal Rates and Shipment Distance</a:t>
            </a:r>
          </a:p>
        </c:rich>
      </c:tx>
      <c:layout>
        <c:manualLayout>
          <c:xMode val="edge"/>
          <c:yMode val="edge"/>
          <c:x val="0.32159626455532836"/>
          <c:y val="7.8103559423493119E-2"/>
        </c:manualLayout>
      </c:layout>
      <c:overlay val="0"/>
      <c:spPr>
        <a:noFill/>
        <a:ln w="25400">
          <a:noFill/>
        </a:ln>
      </c:spPr>
    </c:title>
    <c:autoTitleDeleted val="0"/>
    <c:plotArea>
      <c:layout>
        <c:manualLayout>
          <c:layoutTarget val="inner"/>
          <c:xMode val="edge"/>
          <c:yMode val="edge"/>
          <c:x val="0.1586023587165537"/>
          <c:y val="0.17323647447294918"/>
          <c:w val="0.82215234697872708"/>
          <c:h val="0.61647436005983125"/>
        </c:manualLayout>
      </c:layout>
      <c:lineChart>
        <c:grouping val="standard"/>
        <c:varyColors val="0"/>
        <c:ser>
          <c:idx val="3"/>
          <c:order val="0"/>
          <c:tx>
            <c:strRef>
              <c:f>'Coal Graphs'!$B$84</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'Coal Graphs'!$D$60:$AW$60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Graphs'!$D$84:$AW$84</c:f>
              <c:numCache>
                <c:formatCode>0.000</c:formatCode>
                <c:ptCount val="38"/>
                <c:pt idx="0">
                  <c:v>7.8368138901834472</c:v>
                </c:pt>
                <c:pt idx="1">
                  <c:v>7.438108615948706</c:v>
                </c:pt>
                <c:pt idx="2">
                  <c:v>7.0137965000548306</c:v>
                </c:pt>
                <c:pt idx="3">
                  <c:v>6.4965128996605976</c:v>
                </c:pt>
                <c:pt idx="4">
                  <c:v>6.3285299533849866</c:v>
                </c:pt>
                <c:pt idx="5">
                  <c:v>6.0890239561233868</c:v>
                </c:pt>
                <c:pt idx="6">
                  <c:v>6.0847842147505702</c:v>
                </c:pt>
                <c:pt idx="7">
                  <c:v>5.8768859213392766</c:v>
                </c:pt>
                <c:pt idx="8">
                  <c:v>5.8736775598568558</c:v>
                </c:pt>
                <c:pt idx="9">
                  <c:v>5.3235640548160994</c:v>
                </c:pt>
                <c:pt idx="10">
                  <c:v>5.1279886088575442</c:v>
                </c:pt>
                <c:pt idx="11">
                  <c:v>4.9487964424301323</c:v>
                </c:pt>
                <c:pt idx="12">
                  <c:v>5.0041353826807535</c:v>
                </c:pt>
                <c:pt idx="13">
                  <c:v>4.8862534142338774</c:v>
                </c:pt>
                <c:pt idx="14">
                  <c:v>4.6454732053636567</c:v>
                </c:pt>
                <c:pt idx="15">
                  <c:v>4.4257826682745645</c:v>
                </c:pt>
                <c:pt idx="16">
                  <c:v>4.3685243044885018</c:v>
                </c:pt>
                <c:pt idx="17">
                  <c:v>4.6836791667992443</c:v>
                </c:pt>
                <c:pt idx="18">
                  <c:v>4.7100396207813295</c:v>
                </c:pt>
                <c:pt idx="19">
                  <c:v>4.8133141189845032</c:v>
                </c:pt>
                <c:pt idx="20">
                  <c:v>5.4581517513214752</c:v>
                </c:pt>
                <c:pt idx="21">
                  <c:v>5.672096576895016</c:v>
                </c:pt>
                <c:pt idx="22">
                  <c:v>5.7585666009471543</c:v>
                </c:pt>
                <c:pt idx="23">
                  <c:v>7.1347833490995711</c:v>
                </c:pt>
                <c:pt idx="24">
                  <c:v>6.4991335057317121</c:v>
                </c:pt>
                <c:pt idx="25">
                  <c:v>7.2232871724734933</c:v>
                </c:pt>
                <c:pt idx="26">
                  <c:v>8.029950431683023</c:v>
                </c:pt>
                <c:pt idx="27">
                  <c:v>7.9187252307063787</c:v>
                </c:pt>
                <c:pt idx="28">
                  <c:v>7.0281033571387752</c:v>
                </c:pt>
                <c:pt idx="29">
                  <c:v>6.3722775333201502</c:v>
                </c:pt>
                <c:pt idx="30">
                  <c:v>5.9425048015174813</c:v>
                </c:pt>
                <c:pt idx="31">
                  <c:v>5.5763848367568718</c:v>
                </c:pt>
                <c:pt idx="32">
                  <c:v>5.7621911192697146</c:v>
                </c:pt>
                <c:pt idx="33">
                  <c:v>5.8618328410768683</c:v>
                </c:pt>
                <c:pt idx="34">
                  <c:v>5.8664685834256529</c:v>
                </c:pt>
                <c:pt idx="35">
                  <c:v>4.976287076859343</c:v>
                </c:pt>
                <c:pt idx="36">
                  <c:v>5.4923536783833686</c:v>
                </c:pt>
                <c:pt idx="37">
                  <c:v>7.1976346086169638</c:v>
                </c:pt>
              </c:numCache>
            </c:numRef>
          </c:val>
          <c:smooth val="0"/>
          <c:extLst>
            <c:ext xmlns:c16="http://schemas.microsoft.com/office/drawing/2014/chart" uri="{C3380CC4-5D6E-409C-BE32-E72D297353CC}">
              <c16:uniqueId val="{00000000-32E7-4EB0-BF4E-DBFD24BF87C8}"/>
            </c:ext>
          </c:extLst>
        </c:ser>
        <c:ser>
          <c:idx val="4"/>
          <c:order val="1"/>
          <c:tx>
            <c:strRef>
              <c:f>'Coal Graphs'!$B$85</c:f>
              <c:strCache>
                <c:ptCount val="1"/>
                <c:pt idx="0">
                  <c:v>Med (500-1,000 mi)</c:v>
                </c:pt>
              </c:strCache>
            </c:strRef>
          </c:tx>
          <c:spPr>
            <a:ln>
              <a:solidFill>
                <a:schemeClr val="bg2">
                  <a:lumMod val="50000"/>
                </a:schemeClr>
              </a:solidFill>
            </a:ln>
          </c:spPr>
          <c:marker>
            <c:symbol val="diamond"/>
            <c:size val="7"/>
            <c:spPr>
              <a:solidFill>
                <a:schemeClr val="bg2">
                  <a:lumMod val="50000"/>
                </a:schemeClr>
              </a:solidFill>
              <a:ln>
                <a:solidFill>
                  <a:schemeClr val="bg2">
                    <a:lumMod val="50000"/>
                  </a:schemeClr>
                </a:solidFill>
              </a:ln>
            </c:spPr>
          </c:marker>
          <c:cat>
            <c:numRef>
              <c:f>'Coal Graphs'!$D$60:$AW$60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Graphs'!$D$85:$AW$85</c:f>
              <c:numCache>
                <c:formatCode>0.000</c:formatCode>
                <c:ptCount val="38"/>
                <c:pt idx="0">
                  <c:v>4.8815926862214374</c:v>
                </c:pt>
                <c:pt idx="1">
                  <c:v>4.696366382561858</c:v>
                </c:pt>
                <c:pt idx="2">
                  <c:v>4.2325308202557164</c:v>
                </c:pt>
                <c:pt idx="3">
                  <c:v>4.1743656248448229</c:v>
                </c:pt>
                <c:pt idx="4">
                  <c:v>3.9100299219387922</c:v>
                </c:pt>
                <c:pt idx="5">
                  <c:v>3.8424794838314553</c:v>
                </c:pt>
                <c:pt idx="6">
                  <c:v>3.7465871977529117</c:v>
                </c:pt>
                <c:pt idx="7">
                  <c:v>3.5983542280996197</c:v>
                </c:pt>
                <c:pt idx="8">
                  <c:v>3.3122534279956879</c:v>
                </c:pt>
                <c:pt idx="9">
                  <c:v>2.9979265364182019</c:v>
                </c:pt>
                <c:pt idx="10">
                  <c:v>2.9056292833911868</c:v>
                </c:pt>
                <c:pt idx="11">
                  <c:v>2.8228835653787363</c:v>
                </c:pt>
                <c:pt idx="12">
                  <c:v>2.8685950275888055</c:v>
                </c:pt>
                <c:pt idx="13">
                  <c:v>2.6670155077337556</c:v>
                </c:pt>
                <c:pt idx="14">
                  <c:v>2.5661997329520174</c:v>
                </c:pt>
                <c:pt idx="15">
                  <c:v>2.5446299066623519</c:v>
                </c:pt>
                <c:pt idx="16">
                  <c:v>2.4358731698797893</c:v>
                </c:pt>
                <c:pt idx="17">
                  <c:v>2.3927222489543629</c:v>
                </c:pt>
                <c:pt idx="18">
                  <c:v>2.2574619410418904</c:v>
                </c:pt>
                <c:pt idx="19">
                  <c:v>2.2789961184091241</c:v>
                </c:pt>
                <c:pt idx="20">
                  <c:v>2.3317189572084707</c:v>
                </c:pt>
                <c:pt idx="21">
                  <c:v>2.3426621262761622</c:v>
                </c:pt>
                <c:pt idx="22">
                  <c:v>2.4181103395137171</c:v>
                </c:pt>
                <c:pt idx="23">
                  <c:v>2.9575949160739823</c:v>
                </c:pt>
                <c:pt idx="24">
                  <c:v>2.8800945851132442</c:v>
                </c:pt>
                <c:pt idx="25">
                  <c:v>3.0975873302614758</c:v>
                </c:pt>
                <c:pt idx="26">
                  <c:v>3.3854708865810568</c:v>
                </c:pt>
                <c:pt idx="27">
                  <c:v>3.3105588389820069</c:v>
                </c:pt>
                <c:pt idx="28">
                  <c:v>3.2724675255811637</c:v>
                </c:pt>
                <c:pt idx="29">
                  <c:v>3.1697971862704168</c:v>
                </c:pt>
                <c:pt idx="30">
                  <c:v>2.9464750461818743</c:v>
                </c:pt>
                <c:pt idx="31">
                  <c:v>2.8133881093686584</c:v>
                </c:pt>
                <c:pt idx="32">
                  <c:v>2.9748573862078862</c:v>
                </c:pt>
                <c:pt idx="33">
                  <c:v>3.0175324522387315</c:v>
                </c:pt>
                <c:pt idx="34">
                  <c:v>2.7513792545049212</c:v>
                </c:pt>
                <c:pt idx="35">
                  <c:v>2.4692776960830982</c:v>
                </c:pt>
                <c:pt idx="36">
                  <c:v>2.6471815194845574</c:v>
                </c:pt>
                <c:pt idx="37">
                  <c:v>3.127293456625261</c:v>
                </c:pt>
              </c:numCache>
            </c:numRef>
          </c:val>
          <c:smooth val="0"/>
          <c:extLst>
            <c:ext xmlns:c16="http://schemas.microsoft.com/office/drawing/2014/chart" uri="{C3380CC4-5D6E-409C-BE32-E72D297353CC}">
              <c16:uniqueId val="{00000001-32E7-4EB0-BF4E-DBFD24BF87C8}"/>
            </c:ext>
          </c:extLst>
        </c:ser>
        <c:ser>
          <c:idx val="0"/>
          <c:order val="2"/>
          <c:tx>
            <c:strRef>
              <c:f>'Coal Graphs'!$B$86</c:f>
              <c:strCache>
                <c:ptCount val="1"/>
                <c:pt idx="0">
                  <c:v>Long (1,000-1,500 mi)</c:v>
                </c:pt>
              </c:strCache>
            </c:strRef>
          </c:tx>
          <c:spPr>
            <a:ln>
              <a:solidFill>
                <a:schemeClr val="tx1"/>
              </a:solidFill>
            </a:ln>
          </c:spPr>
          <c:marker>
            <c:symbol val="square"/>
            <c:size val="7"/>
            <c:spPr>
              <a:solidFill>
                <a:schemeClr val="tx1"/>
              </a:solidFill>
              <a:ln>
                <a:solidFill>
                  <a:schemeClr val="tx1"/>
                </a:solidFill>
              </a:ln>
            </c:spPr>
          </c:marker>
          <c:cat>
            <c:numRef>
              <c:f>'Coal Graphs'!$D$60:$AW$60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Graphs'!$D$86:$AW$86</c:f>
              <c:numCache>
                <c:formatCode>0.000</c:formatCode>
                <c:ptCount val="38"/>
                <c:pt idx="0">
                  <c:v>3.7962154110498627</c:v>
                </c:pt>
                <c:pt idx="1">
                  <c:v>3.4664052260612506</c:v>
                </c:pt>
                <c:pt idx="2">
                  <c:v>3.0973128283461127</c:v>
                </c:pt>
                <c:pt idx="3">
                  <c:v>2.9163830075107704</c:v>
                </c:pt>
                <c:pt idx="4">
                  <c:v>2.7750423850206269</c:v>
                </c:pt>
                <c:pt idx="5">
                  <c:v>2.6509784809466823</c:v>
                </c:pt>
                <c:pt idx="6">
                  <c:v>2.5290898982174257</c:v>
                </c:pt>
                <c:pt idx="7">
                  <c:v>2.409708460758246</c:v>
                </c:pt>
                <c:pt idx="8">
                  <c:v>2.2546122523595375</c:v>
                </c:pt>
                <c:pt idx="9">
                  <c:v>2.1091428577974654</c:v>
                </c:pt>
                <c:pt idx="10">
                  <c:v>2.0436536306041853</c:v>
                </c:pt>
                <c:pt idx="11">
                  <c:v>1.9743869743013551</c:v>
                </c:pt>
                <c:pt idx="12">
                  <c:v>1.8475186585886494</c:v>
                </c:pt>
                <c:pt idx="13">
                  <c:v>1.7373612387727273</c:v>
                </c:pt>
                <c:pt idx="14">
                  <c:v>1.7251491086256958</c:v>
                </c:pt>
                <c:pt idx="15">
                  <c:v>1.6572469660838312</c:v>
                </c:pt>
                <c:pt idx="16">
                  <c:v>1.5436584216698086</c:v>
                </c:pt>
                <c:pt idx="17">
                  <c:v>1.5004511343045928</c:v>
                </c:pt>
                <c:pt idx="18">
                  <c:v>1.4666899342901614</c:v>
                </c:pt>
                <c:pt idx="19">
                  <c:v>1.3469260165683361</c:v>
                </c:pt>
                <c:pt idx="20">
                  <c:v>1.400970244551536</c:v>
                </c:pt>
                <c:pt idx="21">
                  <c:v>1.4388717418967345</c:v>
                </c:pt>
                <c:pt idx="22">
                  <c:v>1.5219097727732978</c:v>
                </c:pt>
                <c:pt idx="23">
                  <c:v>1.8220070859811872</c:v>
                </c:pt>
                <c:pt idx="24">
                  <c:v>1.6257602438866345</c:v>
                </c:pt>
                <c:pt idx="25">
                  <c:v>1.7788557602088289</c:v>
                </c:pt>
                <c:pt idx="26">
                  <c:v>2.0816755867933372</c:v>
                </c:pt>
                <c:pt idx="27">
                  <c:v>2.1464286590309052</c:v>
                </c:pt>
                <c:pt idx="28">
                  <c:v>2.274664482339503</c:v>
                </c:pt>
                <c:pt idx="29">
                  <c:v>2.049199755375219</c:v>
                </c:pt>
                <c:pt idx="30">
                  <c:v>1.9417192293271612</c:v>
                </c:pt>
                <c:pt idx="31">
                  <c:v>1.8584858631984642</c:v>
                </c:pt>
                <c:pt idx="32">
                  <c:v>1.876704398440868</c:v>
                </c:pt>
                <c:pt idx="33">
                  <c:v>1.8980394511748242</c:v>
                </c:pt>
                <c:pt idx="34">
                  <c:v>1.784766459367753</c:v>
                </c:pt>
                <c:pt idx="35">
                  <c:v>1.6158336244897462</c:v>
                </c:pt>
                <c:pt idx="36">
                  <c:v>1.6891508868495504</c:v>
                </c:pt>
                <c:pt idx="37">
                  <c:v>1.9263823397697637</c:v>
                </c:pt>
              </c:numCache>
            </c:numRef>
          </c:val>
          <c:smooth val="0"/>
          <c:extLst>
            <c:ext xmlns:c16="http://schemas.microsoft.com/office/drawing/2014/chart" uri="{C3380CC4-5D6E-409C-BE32-E72D297353CC}">
              <c16:uniqueId val="{00000002-32E7-4EB0-BF4E-DBFD24BF87C8}"/>
            </c:ext>
          </c:extLst>
        </c:ser>
        <c:ser>
          <c:idx val="1"/>
          <c:order val="3"/>
          <c:tx>
            <c:strRef>
              <c:f>'Coal Graphs'!$B$87</c:f>
              <c:strCache>
                <c:ptCount val="1"/>
                <c:pt idx="0">
                  <c:v>Very Long (&gt;1,500 mi)</c:v>
                </c:pt>
              </c:strCache>
            </c:strRef>
          </c:tx>
          <c:spPr>
            <a:ln>
              <a:solidFill>
                <a:schemeClr val="bg1">
                  <a:lumMod val="50000"/>
                </a:schemeClr>
              </a:solidFill>
            </a:ln>
          </c:spPr>
          <c:marker>
            <c:symbol val="triangle"/>
            <c:size val="7"/>
            <c:spPr>
              <a:solidFill>
                <a:schemeClr val="bg1">
                  <a:lumMod val="50000"/>
                  <a:alpha val="99000"/>
                </a:schemeClr>
              </a:solidFill>
              <a:ln>
                <a:solidFill>
                  <a:schemeClr val="bg1">
                    <a:lumMod val="50000"/>
                    <a:alpha val="96000"/>
                  </a:schemeClr>
                </a:solidFill>
              </a:ln>
            </c:spPr>
          </c:marker>
          <c:cat>
            <c:numRef>
              <c:f>'Coal Graphs'!$D$60:$AW$60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Graphs'!$D$87:$AW$87</c:f>
              <c:numCache>
                <c:formatCode>0.000</c:formatCode>
                <c:ptCount val="38"/>
                <c:pt idx="0">
                  <c:v>3.3151026720977765</c:v>
                </c:pt>
                <c:pt idx="1">
                  <c:v>2.9971832785616335</c:v>
                </c:pt>
                <c:pt idx="2">
                  <c:v>2.7787463059172084</c:v>
                </c:pt>
                <c:pt idx="3">
                  <c:v>2.7804229253819357</c:v>
                </c:pt>
                <c:pt idx="4">
                  <c:v>2.6381531887714424</c:v>
                </c:pt>
                <c:pt idx="5">
                  <c:v>2.6133469666976583</c:v>
                </c:pt>
                <c:pt idx="6">
                  <c:v>2.3886385487995909</c:v>
                </c:pt>
                <c:pt idx="7">
                  <c:v>2.2934674157923167</c:v>
                </c:pt>
                <c:pt idx="8">
                  <c:v>2.2053838013373976</c:v>
                </c:pt>
                <c:pt idx="9">
                  <c:v>2.2518169552778144</c:v>
                </c:pt>
                <c:pt idx="10">
                  <c:v>2.0966473423207939</c:v>
                </c:pt>
                <c:pt idx="11">
                  <c:v>1.8335724515150844</c:v>
                </c:pt>
                <c:pt idx="12">
                  <c:v>1.691267339266642</c:v>
                </c:pt>
                <c:pt idx="13">
                  <c:v>1.5847800036713138</c:v>
                </c:pt>
                <c:pt idx="14">
                  <c:v>1.5501877562141464</c:v>
                </c:pt>
                <c:pt idx="15">
                  <c:v>1.540168096648165</c:v>
                </c:pt>
                <c:pt idx="16">
                  <c:v>1.4877681211493718</c:v>
                </c:pt>
                <c:pt idx="17">
                  <c:v>1.4942582919254019</c:v>
                </c:pt>
                <c:pt idx="18">
                  <c:v>1.5407713086814723</c:v>
                </c:pt>
                <c:pt idx="19">
                  <c:v>1.4361306581536715</c:v>
                </c:pt>
                <c:pt idx="20">
                  <c:v>1.5180247353296945</c:v>
                </c:pt>
                <c:pt idx="21">
                  <c:v>1.6228908138962297</c:v>
                </c:pt>
                <c:pt idx="22">
                  <c:v>1.6408532736808261</c:v>
                </c:pt>
                <c:pt idx="23">
                  <c:v>2.1302803718239538</c:v>
                </c:pt>
                <c:pt idx="24">
                  <c:v>1.9811640091586831</c:v>
                </c:pt>
                <c:pt idx="25">
                  <c:v>2.2272919635361341</c:v>
                </c:pt>
                <c:pt idx="26">
                  <c:v>2.3721744348101979</c:v>
                </c:pt>
                <c:pt idx="27">
                  <c:v>2.21325498039982</c:v>
                </c:pt>
                <c:pt idx="28">
                  <c:v>2.0580040643737738</c:v>
                </c:pt>
                <c:pt idx="29">
                  <c:v>1.9571605935415921</c:v>
                </c:pt>
                <c:pt idx="30">
                  <c:v>1.6795298883831942</c:v>
                </c:pt>
                <c:pt idx="31">
                  <c:v>1.5296942307388828</c:v>
                </c:pt>
                <c:pt idx="32">
                  <c:v>1.5217330131049775</c:v>
                </c:pt>
                <c:pt idx="33">
                  <c:v>1.5048073101954433</c:v>
                </c:pt>
                <c:pt idx="34">
                  <c:v>1.5570030339148362</c:v>
                </c:pt>
                <c:pt idx="35">
                  <c:v>1.4376906336753317</c:v>
                </c:pt>
                <c:pt idx="36">
                  <c:v>1.3991624242906957</c:v>
                </c:pt>
                <c:pt idx="37">
                  <c:v>1.6957065608391935</c:v>
                </c:pt>
              </c:numCache>
            </c:numRef>
          </c:val>
          <c:smooth val="0"/>
          <c:extLst>
            <c:ext xmlns:c16="http://schemas.microsoft.com/office/drawing/2014/chart" uri="{C3380CC4-5D6E-409C-BE32-E72D297353CC}">
              <c16:uniqueId val="{00000003-32E7-4EB0-BF4E-DBFD24BF87C8}"/>
            </c:ext>
          </c:extLst>
        </c:ser>
        <c:dLbls>
          <c:showLegendKey val="0"/>
          <c:showVal val="0"/>
          <c:showCatName val="0"/>
          <c:showSerName val="0"/>
          <c:showPercent val="0"/>
          <c:showBubbleSize val="0"/>
        </c:dLbls>
        <c:marker val="1"/>
        <c:smooth val="0"/>
        <c:axId val="294580224"/>
        <c:axId val="294582144"/>
      </c:lineChart>
      <c:catAx>
        <c:axId val="29458022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10196487869956"/>
              <c:y val="0.878686282635723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582144"/>
        <c:crosses val="autoZero"/>
        <c:auto val="1"/>
        <c:lblAlgn val="ctr"/>
        <c:lblOffset val="100"/>
        <c:tickLblSkip val="1"/>
        <c:tickMarkSkip val="1"/>
        <c:noMultiLvlLbl val="0"/>
      </c:catAx>
      <c:valAx>
        <c:axId val="294582144"/>
        <c:scaling>
          <c:orientation val="minMax"/>
          <c:max val="9"/>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7957106190455469E-2"/>
              <c:y val="0.160917253764332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94580224"/>
        <c:crosses val="autoZero"/>
        <c:crossBetween val="between"/>
        <c:majorUnit val="0.5"/>
      </c:valAx>
      <c:spPr>
        <a:noFill/>
        <a:ln w="12700">
          <a:solidFill>
            <a:srgbClr val="808080"/>
          </a:solidFill>
          <a:prstDash val="solid"/>
        </a:ln>
      </c:spPr>
    </c:plotArea>
    <c:legend>
      <c:legendPos val="b"/>
      <c:layout>
        <c:manualLayout>
          <c:xMode val="edge"/>
          <c:yMode val="edge"/>
          <c:x val="0.17241838140398197"/>
          <c:y val="0.93256365980568223"/>
          <c:w val="0.77597343425994403"/>
          <c:h val="4.98924805451950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Figure 10. Coal Tons, Ton-Miles, Revenue, and Revenue per Ton-Mile</a:t>
            </a:r>
          </a:p>
        </c:rich>
      </c:tx>
      <c:layout>
        <c:manualLayout>
          <c:xMode val="edge"/>
          <c:yMode val="edge"/>
          <c:x val="0.22962236446432915"/>
          <c:y val="7.662835249042145E-2"/>
        </c:manualLayout>
      </c:layout>
      <c:overlay val="1"/>
    </c:title>
    <c:autoTitleDeleted val="0"/>
    <c:plotArea>
      <c:layout>
        <c:manualLayout>
          <c:layoutTarget val="inner"/>
          <c:xMode val="edge"/>
          <c:yMode val="edge"/>
          <c:x val="0.12661870969832476"/>
          <c:y val="0.18752884877205403"/>
          <c:w val="0.84924908543652999"/>
          <c:h val="0.63732610251117816"/>
        </c:manualLayout>
      </c:layout>
      <c:lineChart>
        <c:grouping val="standard"/>
        <c:varyColors val="0"/>
        <c:ser>
          <c:idx val="0"/>
          <c:order val="0"/>
          <c:tx>
            <c:strRef>
              <c:f>'Coal Graphs'!$A$125</c:f>
              <c:strCache>
                <c:ptCount val="1"/>
                <c:pt idx="0">
                  <c:v>Real Revenue</c:v>
                </c:pt>
              </c:strCache>
            </c:strRef>
          </c:tx>
          <c:spPr>
            <a:ln>
              <a:solidFill>
                <a:schemeClr val="accent3"/>
              </a:solidFill>
              <a:prstDash val="solid"/>
            </a:ln>
          </c:spPr>
          <c:marker>
            <c:symbol val="diamond"/>
            <c:size val="7"/>
            <c:spPr>
              <a:solidFill>
                <a:schemeClr val="accent3"/>
              </a:solidFill>
              <a:ln>
                <a:solidFill>
                  <a:schemeClr val="accent3"/>
                </a:solidFill>
              </a:ln>
            </c:spPr>
          </c:marker>
          <c:cat>
            <c:numRef>
              <c:f>'Coal Graphs'!$D$115:$AW$115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Graphs'!$D$125:$AW$125</c:f>
              <c:numCache>
                <c:formatCode>0.00</c:formatCode>
                <c:ptCount val="38"/>
                <c:pt idx="0">
                  <c:v>1</c:v>
                </c:pt>
                <c:pt idx="1">
                  <c:v>0.93872791420669432</c:v>
                </c:pt>
                <c:pt idx="2">
                  <c:v>0.88383772176213049</c:v>
                </c:pt>
                <c:pt idx="3">
                  <c:v>0.9052741941567557</c:v>
                </c:pt>
                <c:pt idx="4">
                  <c:v>0.90073780595094988</c:v>
                </c:pt>
                <c:pt idx="5">
                  <c:v>0.89358127853185709</c:v>
                </c:pt>
                <c:pt idx="6">
                  <c:v>0.81079389895459886</c:v>
                </c:pt>
                <c:pt idx="7">
                  <c:v>0.78477713474178912</c:v>
                </c:pt>
                <c:pt idx="8">
                  <c:v>0.74940340317263565</c:v>
                </c:pt>
                <c:pt idx="9">
                  <c:v>0.81992092204591371</c:v>
                </c:pt>
                <c:pt idx="10">
                  <c:v>0.8508336601807166</c:v>
                </c:pt>
                <c:pt idx="11">
                  <c:v>0.88032141648193307</c:v>
                </c:pt>
                <c:pt idx="12">
                  <c:v>0.84563668948744786</c:v>
                </c:pt>
                <c:pt idx="13">
                  <c:v>0.85922554359957326</c:v>
                </c:pt>
                <c:pt idx="14">
                  <c:v>0.82529757440467655</c:v>
                </c:pt>
                <c:pt idx="15">
                  <c:v>0.7963644173814296</c:v>
                </c:pt>
                <c:pt idx="16">
                  <c:v>0.84264972535090865</c:v>
                </c:pt>
                <c:pt idx="17">
                  <c:v>0.81065984881877906</c:v>
                </c:pt>
                <c:pt idx="18">
                  <c:v>0.79002751198042243</c:v>
                </c:pt>
                <c:pt idx="19">
                  <c:v>0.82806550651856214</c:v>
                </c:pt>
                <c:pt idx="20">
                  <c:v>0.88241506149906668</c:v>
                </c:pt>
                <c:pt idx="21">
                  <c:v>1.0029208772440326</c:v>
                </c:pt>
                <c:pt idx="22">
                  <c:v>1.0248534658805259</c:v>
                </c:pt>
                <c:pt idx="23">
                  <c:v>1.1808255473400469</c:v>
                </c:pt>
                <c:pt idx="24">
                  <c:v>1.064699139050296</c:v>
                </c:pt>
                <c:pt idx="25">
                  <c:v>1.2008166819825612</c:v>
                </c:pt>
                <c:pt idx="26">
                  <c:v>1.3504921207744438</c:v>
                </c:pt>
                <c:pt idx="27">
                  <c:v>1.2209705982035026</c:v>
                </c:pt>
                <c:pt idx="28">
                  <c:v>1.1391549568847923</c:v>
                </c:pt>
                <c:pt idx="29">
                  <c:v>1.1361197265403951</c:v>
                </c:pt>
                <c:pt idx="30">
                  <c:v>0.94725144255448546</c:v>
                </c:pt>
                <c:pt idx="31">
                  <c:v>0.70383275385297561</c:v>
                </c:pt>
                <c:pt idx="32">
                  <c:v>0.78626579004069652</c:v>
                </c:pt>
                <c:pt idx="33">
                  <c:v>0.78879223610098981</c:v>
                </c:pt>
                <c:pt idx="34">
                  <c:v>0.67831029503533802</c:v>
                </c:pt>
                <c:pt idx="35">
                  <c:v>0.45060177349130676</c:v>
                </c:pt>
                <c:pt idx="36">
                  <c:v>0.53551180479079163</c:v>
                </c:pt>
                <c:pt idx="37">
                  <c:v>0.62610881790522277</c:v>
                </c:pt>
              </c:numCache>
            </c:numRef>
          </c:val>
          <c:smooth val="0"/>
          <c:extLst>
            <c:ext xmlns:c16="http://schemas.microsoft.com/office/drawing/2014/chart" uri="{C3380CC4-5D6E-409C-BE32-E72D297353CC}">
              <c16:uniqueId val="{00000000-406B-45AF-B89C-D72A0745712E}"/>
            </c:ext>
          </c:extLst>
        </c:ser>
        <c:ser>
          <c:idx val="1"/>
          <c:order val="1"/>
          <c:tx>
            <c:v>Tons</c:v>
          </c:tx>
          <c:spPr>
            <a:ln>
              <a:solidFill>
                <a:srgbClr val="C00000"/>
              </a:solidFill>
            </a:ln>
          </c:spPr>
          <c:marker>
            <c:symbol val="circle"/>
            <c:size val="7"/>
          </c:marker>
          <c:dPt>
            <c:idx val="18"/>
            <c:marker>
              <c:spPr>
                <a:ln>
                  <a:solidFill>
                    <a:srgbClr val="C00000">
                      <a:alpha val="95000"/>
                    </a:srgbClr>
                  </a:solidFill>
                </a:ln>
              </c:spPr>
            </c:marker>
            <c:bubble3D val="0"/>
            <c:extLst>
              <c:ext xmlns:c16="http://schemas.microsoft.com/office/drawing/2014/chart" uri="{C3380CC4-5D6E-409C-BE32-E72D297353CC}">
                <c16:uniqueId val="{00000001-966A-45DB-AD5F-D11E5735C010}"/>
              </c:ext>
            </c:extLst>
          </c:dPt>
          <c:cat>
            <c:numRef>
              <c:f>'Coal Graphs'!$D$115:$AW$115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Graphs'!$D$126:$AW$126</c:f>
              <c:numCache>
                <c:formatCode>0.00</c:formatCode>
                <c:ptCount val="38"/>
                <c:pt idx="0">
                  <c:v>1</c:v>
                </c:pt>
                <c:pt idx="1">
                  <c:v>1.0105499192078575</c:v>
                </c:pt>
                <c:pt idx="2">
                  <c:v>1.0316087726160224</c:v>
                </c:pt>
                <c:pt idx="3">
                  <c:v>1.0840686877591661</c:v>
                </c:pt>
                <c:pt idx="4">
                  <c:v>1.1143144323701011</c:v>
                </c:pt>
                <c:pt idx="5">
                  <c:v>1.1334689668611388</c:v>
                </c:pt>
                <c:pt idx="6">
                  <c:v>1.0558685079608057</c:v>
                </c:pt>
                <c:pt idx="7">
                  <c:v>1.0694776610221279</c:v>
                </c:pt>
                <c:pt idx="8">
                  <c:v>1.0579489140170026</c:v>
                </c:pt>
                <c:pt idx="9">
                  <c:v>1.2271304676341688</c:v>
                </c:pt>
                <c:pt idx="10">
                  <c:v>1.2869432026932721</c:v>
                </c:pt>
                <c:pt idx="11">
                  <c:v>1.3587718016789327</c:v>
                </c:pt>
                <c:pt idx="12">
                  <c:v>1.3382252469966021</c:v>
                </c:pt>
                <c:pt idx="13">
                  <c:v>1.4397491291080282</c:v>
                </c:pt>
                <c:pt idx="14">
                  <c:v>1.4050287359562317</c:v>
                </c:pt>
                <c:pt idx="15">
                  <c:v>1.3853128583755749</c:v>
                </c:pt>
                <c:pt idx="16">
                  <c:v>1.5087118927863405</c:v>
                </c:pt>
                <c:pt idx="17">
                  <c:v>1.4650773367693848</c:v>
                </c:pt>
                <c:pt idx="18">
                  <c:v>1.4315627665029875</c:v>
                </c:pt>
                <c:pt idx="19">
                  <c:v>1.5045899767324185</c:v>
                </c:pt>
                <c:pt idx="20">
                  <c:v>1.4930502337073754</c:v>
                </c:pt>
                <c:pt idx="21">
                  <c:v>1.6365845165281041</c:v>
                </c:pt>
                <c:pt idx="22">
                  <c:v>1.616895725942751</c:v>
                </c:pt>
                <c:pt idx="23">
                  <c:v>1.5077987776062876</c:v>
                </c:pt>
                <c:pt idx="24">
                  <c:v>1.5018767716595991</c:v>
                </c:pt>
                <c:pt idx="25">
                  <c:v>1.5248745615982813</c:v>
                </c:pt>
                <c:pt idx="26">
                  <c:v>1.5067068397173349</c:v>
                </c:pt>
                <c:pt idx="27">
                  <c:v>1.3773766547902659</c:v>
                </c:pt>
                <c:pt idx="28">
                  <c:v>1.308559984062688</c:v>
                </c:pt>
                <c:pt idx="29">
                  <c:v>1.3858645385588371</c:v>
                </c:pt>
                <c:pt idx="30">
                  <c:v>1.2506638918534871</c:v>
                </c:pt>
                <c:pt idx="31">
                  <c:v>1.0182348976292996</c:v>
                </c:pt>
                <c:pt idx="32">
                  <c:v>1.0839963979860998</c:v>
                </c:pt>
                <c:pt idx="33">
                  <c:v>1.0679149121495239</c:v>
                </c:pt>
                <c:pt idx="34">
                  <c:v>0.97758196710704037</c:v>
                </c:pt>
                <c:pt idx="35">
                  <c:v>0.72954158206646824</c:v>
                </c:pt>
                <c:pt idx="36">
                  <c:v>0.80601402580045578</c:v>
                </c:pt>
                <c:pt idx="37">
                  <c:v>0.81249898532115594</c:v>
                </c:pt>
              </c:numCache>
            </c:numRef>
          </c:val>
          <c:smooth val="0"/>
          <c:extLst>
            <c:ext xmlns:c16="http://schemas.microsoft.com/office/drawing/2014/chart" uri="{C3380CC4-5D6E-409C-BE32-E72D297353CC}">
              <c16:uniqueId val="{00000001-406B-45AF-B89C-D72A0745712E}"/>
            </c:ext>
          </c:extLst>
        </c:ser>
        <c:ser>
          <c:idx val="2"/>
          <c:order val="2"/>
          <c:tx>
            <c:strRef>
              <c:f>'Coal Graphs'!$A$127</c:f>
              <c:strCache>
                <c:ptCount val="1"/>
                <c:pt idx="0">
                  <c:v>Ton-Miles</c:v>
                </c:pt>
              </c:strCache>
            </c:strRef>
          </c:tx>
          <c:spPr>
            <a:ln>
              <a:solidFill>
                <a:srgbClr val="FFC000"/>
              </a:solidFill>
            </a:ln>
          </c:spPr>
          <c:marker>
            <c:symbol val="square"/>
            <c:size val="7"/>
            <c:spPr>
              <a:solidFill>
                <a:srgbClr val="FFC000"/>
              </a:solidFill>
              <a:ln>
                <a:solidFill>
                  <a:srgbClr val="FFC000"/>
                </a:solidFill>
              </a:ln>
            </c:spPr>
          </c:marker>
          <c:cat>
            <c:numRef>
              <c:f>'Coal Graphs'!$D$115:$AW$115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Graphs'!$D$127:$AW$127</c:f>
              <c:numCache>
                <c:formatCode>0.00</c:formatCode>
                <c:ptCount val="38"/>
                <c:pt idx="0">
                  <c:v>1</c:v>
                </c:pt>
                <c:pt idx="1">
                  <c:v>0.99921848985056172</c:v>
                </c:pt>
                <c:pt idx="2">
                  <c:v>1.0182125843521281</c:v>
                </c:pt>
                <c:pt idx="3">
                  <c:v>1.1080590685758167</c:v>
                </c:pt>
                <c:pt idx="4">
                  <c:v>1.1484019816379094</c:v>
                </c:pt>
                <c:pt idx="5">
                  <c:v>1.1981807802869162</c:v>
                </c:pt>
                <c:pt idx="6">
                  <c:v>1.1601008487879796</c:v>
                </c:pt>
                <c:pt idx="7">
                  <c:v>1.170331836005192</c:v>
                </c:pt>
                <c:pt idx="8">
                  <c:v>1.2071477597841673</c:v>
                </c:pt>
                <c:pt idx="9">
                  <c:v>1.4140202920809237</c:v>
                </c:pt>
                <c:pt idx="10">
                  <c:v>1.5431155751574912</c:v>
                </c:pt>
                <c:pt idx="11">
                  <c:v>1.6919083118701199</c:v>
                </c:pt>
                <c:pt idx="12">
                  <c:v>1.6386908685635844</c:v>
                </c:pt>
                <c:pt idx="13">
                  <c:v>1.8125768768136132</c:v>
                </c:pt>
                <c:pt idx="14">
                  <c:v>1.8471909806933013</c:v>
                </c:pt>
                <c:pt idx="15">
                  <c:v>1.8461852111096764</c:v>
                </c:pt>
                <c:pt idx="16">
                  <c:v>2.0572914896942596</c:v>
                </c:pt>
                <c:pt idx="17">
                  <c:v>1.9983418393351047</c:v>
                </c:pt>
                <c:pt idx="18">
                  <c:v>1.9863677446976236</c:v>
                </c:pt>
                <c:pt idx="19">
                  <c:v>2.2144837615782427</c:v>
                </c:pt>
                <c:pt idx="20">
                  <c:v>2.2067434132285881</c:v>
                </c:pt>
                <c:pt idx="21">
                  <c:v>2.4790589258652678</c:v>
                </c:pt>
                <c:pt idx="22">
                  <c:v>2.453255499452943</c:v>
                </c:pt>
                <c:pt idx="23">
                  <c:v>2.3106434886613072</c:v>
                </c:pt>
                <c:pt idx="24">
                  <c:v>2.3330694320799723</c:v>
                </c:pt>
                <c:pt idx="25">
                  <c:v>2.3763141263056315</c:v>
                </c:pt>
                <c:pt idx="26">
                  <c:v>2.3534974278122474</c:v>
                </c:pt>
                <c:pt idx="27">
                  <c:v>2.1560981576747693</c:v>
                </c:pt>
                <c:pt idx="28">
                  <c:v>2.0211483442178442</c:v>
                </c:pt>
                <c:pt idx="29">
                  <c:v>2.1965939748965351</c:v>
                </c:pt>
                <c:pt idx="30">
                  <c:v>1.9861944533166611</c:v>
                </c:pt>
                <c:pt idx="31">
                  <c:v>1.5195853239189676</c:v>
                </c:pt>
                <c:pt idx="32">
                  <c:v>1.672272019897928</c:v>
                </c:pt>
                <c:pt idx="33">
                  <c:v>1.6682353500825682</c:v>
                </c:pt>
                <c:pt idx="34">
                  <c:v>1.4706457992130533</c:v>
                </c:pt>
                <c:pt idx="35">
                  <c:v>1.0769209859260216</c:v>
                </c:pt>
                <c:pt idx="36">
                  <c:v>1.2442966748442077</c:v>
                </c:pt>
                <c:pt idx="37">
                  <c:v>1.1962338006537503</c:v>
                </c:pt>
              </c:numCache>
            </c:numRef>
          </c:val>
          <c:smooth val="0"/>
          <c:extLst>
            <c:ext xmlns:c16="http://schemas.microsoft.com/office/drawing/2014/chart" uri="{C3380CC4-5D6E-409C-BE32-E72D297353CC}">
              <c16:uniqueId val="{00000002-406B-45AF-B89C-D72A0745712E}"/>
            </c:ext>
          </c:extLst>
        </c:ser>
        <c:ser>
          <c:idx val="3"/>
          <c:order val="3"/>
          <c:tx>
            <c:v>RPTM</c:v>
          </c:tx>
          <c:spPr>
            <a:ln>
              <a:prstDash val="solid"/>
            </a:ln>
          </c:spPr>
          <c:marker>
            <c:symbol val="triangle"/>
            <c:size val="7"/>
          </c:marker>
          <c:cat>
            <c:numRef>
              <c:f>'Coal Graphs'!$D$115:$AW$115</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'Coal Graphs'!$D$128:$AW$128</c:f>
              <c:numCache>
                <c:formatCode>0.00</c:formatCode>
                <c:ptCount val="38"/>
                <c:pt idx="0">
                  <c:v>1</c:v>
                </c:pt>
                <c:pt idx="1">
                  <c:v>0.93946211338331631</c:v>
                </c:pt>
                <c:pt idx="2">
                  <c:v>0.86802867627539892</c:v>
                </c:pt>
                <c:pt idx="3">
                  <c:v>0.8169909166668351</c:v>
                </c:pt>
                <c:pt idx="4">
                  <c:v>0.78434017038726445</c:v>
                </c:pt>
                <c:pt idx="5">
                  <c:v>0.74578168272560696</c:v>
                </c:pt>
                <c:pt idx="6">
                  <c:v>0.69889949636850912</c:v>
                </c:pt>
                <c:pt idx="7">
                  <c:v>0.67055950338029402</c:v>
                </c:pt>
                <c:pt idx="8">
                  <c:v>0.62080503161156153</c:v>
                </c:pt>
                <c:pt idx="9">
                  <c:v>0.57985088802317564</c:v>
                </c:pt>
                <c:pt idx="10">
                  <c:v>0.55137390476658243</c:v>
                </c:pt>
                <c:pt idx="11">
                  <c:v>0.52031272043866617</c:v>
                </c:pt>
                <c:pt idx="12">
                  <c:v>0.51604406035941475</c:v>
                </c:pt>
                <c:pt idx="13">
                  <c:v>0.4740353662185261</c:v>
                </c:pt>
                <c:pt idx="14">
                  <c:v>0.44678519061137889</c:v>
                </c:pt>
                <c:pt idx="15">
                  <c:v>0.43135673094400068</c:v>
                </c:pt>
                <c:pt idx="16">
                  <c:v>0.40959180046777793</c:v>
                </c:pt>
                <c:pt idx="17">
                  <c:v>0.40566625432238596</c:v>
                </c:pt>
                <c:pt idx="18">
                  <c:v>0.39772469830388085</c:v>
                </c:pt>
                <c:pt idx="19">
                  <c:v>0.37393162274913561</c:v>
                </c:pt>
                <c:pt idx="20">
                  <c:v>0.39987207221706139</c:v>
                </c:pt>
                <c:pt idx="21">
                  <c:v>0.40455709494439801</c:v>
                </c:pt>
                <c:pt idx="22">
                  <c:v>0.41775243797845779</c:v>
                </c:pt>
                <c:pt idx="23">
                  <c:v>0.51103753267630625</c:v>
                </c:pt>
                <c:pt idx="24">
                  <c:v>0.45635124459245008</c:v>
                </c:pt>
                <c:pt idx="25">
                  <c:v>0.50532741807558368</c:v>
                </c:pt>
                <c:pt idx="26">
                  <c:v>0.57382349554119871</c:v>
                </c:pt>
                <c:pt idx="27">
                  <c:v>0.56628711167781465</c:v>
                </c:pt>
                <c:pt idx="28">
                  <c:v>0.56361768800579015</c:v>
                </c:pt>
                <c:pt idx="29">
                  <c:v>0.51721881218121302</c:v>
                </c:pt>
                <c:pt idx="30">
                  <c:v>0.47691777659166801</c:v>
                </c:pt>
                <c:pt idx="31">
                  <c:v>0.46317422442447054</c:v>
                </c:pt>
                <c:pt idx="32">
                  <c:v>0.47017816520585476</c:v>
                </c:pt>
                <c:pt idx="33">
                  <c:v>0.47283030902201489</c:v>
                </c:pt>
                <c:pt idx="34">
                  <c:v>0.46123294636839396</c:v>
                </c:pt>
                <c:pt idx="35">
                  <c:v>0.41841674494238212</c:v>
                </c:pt>
                <c:pt idx="36">
                  <c:v>0.43037308996895013</c:v>
                </c:pt>
                <c:pt idx="37">
                  <c:v>0.52340003899158338</c:v>
                </c:pt>
              </c:numCache>
            </c:numRef>
          </c:val>
          <c:smooth val="0"/>
          <c:extLst>
            <c:ext xmlns:c16="http://schemas.microsoft.com/office/drawing/2014/chart" uri="{C3380CC4-5D6E-409C-BE32-E72D297353CC}">
              <c16:uniqueId val="{00000003-406B-45AF-B89C-D72A0745712E}"/>
            </c:ext>
          </c:extLst>
        </c:ser>
        <c:dLbls>
          <c:showLegendKey val="0"/>
          <c:showVal val="0"/>
          <c:showCatName val="0"/>
          <c:showSerName val="0"/>
          <c:showPercent val="0"/>
          <c:showBubbleSize val="0"/>
        </c:dLbls>
        <c:marker val="1"/>
        <c:smooth val="0"/>
        <c:axId val="294634240"/>
        <c:axId val="294636160"/>
      </c:lineChart>
      <c:catAx>
        <c:axId val="294634240"/>
        <c:scaling>
          <c:orientation val="minMax"/>
        </c:scaling>
        <c:delete val="0"/>
        <c:axPos val="b"/>
        <c:title>
          <c:tx>
            <c:rich>
              <a:bodyPr/>
              <a:lstStyle/>
              <a:p>
                <a:pPr>
                  <a:defRPr sz="1400"/>
                </a:pPr>
                <a:r>
                  <a:rPr lang="en-US" sz="1400"/>
                  <a:t>Year</a:t>
                </a:r>
              </a:p>
            </c:rich>
          </c:tx>
          <c:layout>
            <c:manualLayout>
              <c:xMode val="edge"/>
              <c:yMode val="edge"/>
              <c:x val="0.51489375298227202"/>
              <c:y val="0.8896614825935002"/>
            </c:manualLayout>
          </c:layout>
          <c:overlay val="0"/>
        </c:title>
        <c:numFmt formatCode="General" sourceLinked="1"/>
        <c:majorTickMark val="out"/>
        <c:minorTickMark val="none"/>
        <c:tickLblPos val="nextTo"/>
        <c:txPr>
          <a:bodyPr rot="-5400000" vert="horz"/>
          <a:lstStyle/>
          <a:p>
            <a:pPr>
              <a:defRPr/>
            </a:pPr>
            <a:endParaRPr lang="en-US"/>
          </a:p>
        </c:txPr>
        <c:crossAx val="294636160"/>
        <c:crosses val="autoZero"/>
        <c:auto val="1"/>
        <c:lblAlgn val="ctr"/>
        <c:lblOffset val="100"/>
        <c:noMultiLvlLbl val="0"/>
      </c:catAx>
      <c:valAx>
        <c:axId val="294636160"/>
        <c:scaling>
          <c:orientation val="minMax"/>
        </c:scaling>
        <c:delete val="0"/>
        <c:axPos val="l"/>
        <c:majorGridlines/>
        <c:title>
          <c:tx>
            <c:rich>
              <a:bodyPr rot="-5400000" vert="horz"/>
              <a:lstStyle/>
              <a:p>
                <a:pPr>
                  <a:defRPr sz="1400"/>
                </a:pPr>
                <a:r>
                  <a:rPr lang="en-US" sz="1400"/>
                  <a:t>Index (1985=1.00)</a:t>
                </a:r>
              </a:p>
              <a:p>
                <a:pPr>
                  <a:defRPr sz="1400"/>
                </a:pPr>
                <a:endParaRPr lang="en-US" sz="1400"/>
              </a:p>
            </c:rich>
          </c:tx>
          <c:overlay val="0"/>
        </c:title>
        <c:numFmt formatCode="0.00" sourceLinked="1"/>
        <c:majorTickMark val="out"/>
        <c:minorTickMark val="none"/>
        <c:tickLblPos val="nextTo"/>
        <c:crossAx val="294634240"/>
        <c:crosses val="autoZero"/>
        <c:crossBetween val="between"/>
      </c:valAx>
      <c:spPr>
        <a:ln w="3175">
          <a:solidFill>
            <a:srgbClr val="000000"/>
          </a:solidFill>
        </a:ln>
      </c:spPr>
    </c:plotArea>
    <c:legend>
      <c:legendPos val="b"/>
      <c:layout>
        <c:manualLayout>
          <c:xMode val="edge"/>
          <c:yMode val="edge"/>
          <c:x val="0.36231254539000773"/>
          <c:y val="0.94150831146106739"/>
          <c:w val="0.41754434285996811"/>
          <c:h val="5.450765150211536E-2"/>
        </c:manualLayout>
      </c:layout>
      <c:overlay val="0"/>
      <c:spPr>
        <a:ln w="3175">
          <a:solidFill>
            <a:srgbClr val="000000"/>
          </a:solidFill>
        </a:ln>
      </c:sp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11. Chemical Rates and Shipment Distance</a:t>
            </a:r>
          </a:p>
        </c:rich>
      </c:tx>
      <c:layout>
        <c:manualLayout>
          <c:xMode val="edge"/>
          <c:yMode val="edge"/>
          <c:x val="0.28443053453106204"/>
          <c:y val="7.1434469688423624E-2"/>
        </c:manualLayout>
      </c:layout>
      <c:overlay val="0"/>
      <c:spPr>
        <a:noFill/>
        <a:ln w="25400">
          <a:noFill/>
        </a:ln>
      </c:spPr>
    </c:title>
    <c:autoTitleDeleted val="0"/>
    <c:plotArea>
      <c:layout>
        <c:manualLayout>
          <c:layoutTarget val="inner"/>
          <c:xMode val="edge"/>
          <c:yMode val="edge"/>
          <c:x val="0.16413793103448276"/>
          <c:y val="0.17897130822520849"/>
          <c:w val="0.81249561166173045"/>
          <c:h val="0.61968815472978522"/>
        </c:manualLayout>
      </c:layout>
      <c:lineChart>
        <c:grouping val="standard"/>
        <c:varyColors val="0"/>
        <c:ser>
          <c:idx val="3"/>
          <c:order val="0"/>
          <c:tx>
            <c:strRef>
              <c:f>'Chemical Graphs'!$B$40</c:f>
              <c:strCache>
                <c:ptCount val="1"/>
                <c:pt idx="0">
                  <c:v>Short (&lt;500 mi)</c:v>
                </c:pt>
              </c:strCache>
            </c:strRef>
          </c:tx>
          <c:spPr>
            <a:ln>
              <a:solidFill>
                <a:schemeClr val="accent5"/>
              </a:solidFill>
            </a:ln>
          </c:spPr>
          <c:marker>
            <c:symbol val="circle"/>
            <c:size val="7"/>
            <c:spPr>
              <a:solidFill>
                <a:schemeClr val="accent5"/>
              </a:solidFill>
              <a:ln>
                <a:solidFill>
                  <a:schemeClr val="accent5"/>
                </a:solidFill>
              </a:ln>
            </c:spPr>
          </c:marker>
          <c:cat>
            <c:numRef>
              <c:f>'Chemical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'Chemical Graphs'!$D$40:$AW$40</c:f>
              <c:numCache>
                <c:formatCode>0.000</c:formatCode>
                <c:ptCount val="38"/>
                <c:pt idx="0">
                  <c:v>14.818786959079238</c:v>
                </c:pt>
                <c:pt idx="1">
                  <c:v>14.313981677823792</c:v>
                </c:pt>
                <c:pt idx="2">
                  <c:v>13.547573698802953</c:v>
                </c:pt>
                <c:pt idx="3">
                  <c:v>12.956652266468222</c:v>
                </c:pt>
                <c:pt idx="4">
                  <c:v>12.610065052796807</c:v>
                </c:pt>
                <c:pt idx="5">
                  <c:v>12.157821981619191</c:v>
                </c:pt>
                <c:pt idx="6">
                  <c:v>12.511076168196775</c:v>
                </c:pt>
                <c:pt idx="7">
                  <c:v>11.698929212545323</c:v>
                </c:pt>
                <c:pt idx="8">
                  <c:v>11.307504743740077</c:v>
                </c:pt>
                <c:pt idx="9">
                  <c:v>10.967569708597155</c:v>
                </c:pt>
                <c:pt idx="10">
                  <c:v>10.873754705358587</c:v>
                </c:pt>
                <c:pt idx="11">
                  <c:v>10.622369918338523</c:v>
                </c:pt>
                <c:pt idx="12">
                  <c:v>10.214852064976998</c:v>
                </c:pt>
                <c:pt idx="13">
                  <c:v>10.098599652589105</c:v>
                </c:pt>
                <c:pt idx="14">
                  <c:v>9.9060858265346123</c:v>
                </c:pt>
                <c:pt idx="15">
                  <c:v>9.5516240842637998</c:v>
                </c:pt>
                <c:pt idx="16">
                  <c:v>9.6899873906822762</c:v>
                </c:pt>
                <c:pt idx="17">
                  <c:v>10.032440691246418</c:v>
                </c:pt>
                <c:pt idx="18">
                  <c:v>9.7362148823771744</c:v>
                </c:pt>
                <c:pt idx="19">
                  <c:v>9.2648236601944998</c:v>
                </c:pt>
                <c:pt idx="20">
                  <c:v>9.6621161180302177</c:v>
                </c:pt>
                <c:pt idx="21">
                  <c:v>10.127680291214192</c:v>
                </c:pt>
                <c:pt idx="22">
                  <c:v>10.545301225433919</c:v>
                </c:pt>
                <c:pt idx="23">
                  <c:v>11.720074510850086</c:v>
                </c:pt>
                <c:pt idx="24">
                  <c:v>11.543144488369213</c:v>
                </c:pt>
                <c:pt idx="25">
                  <c:v>11.786360070294617</c:v>
                </c:pt>
                <c:pt idx="26">
                  <c:v>12.368613002601336</c:v>
                </c:pt>
                <c:pt idx="27">
                  <c:v>12.921873131141201</c:v>
                </c:pt>
                <c:pt idx="28">
                  <c:v>12.75661196210039</c:v>
                </c:pt>
                <c:pt idx="29">
                  <c:v>12.963640720765593</c:v>
                </c:pt>
                <c:pt idx="30">
                  <c:v>10.491276717635509</c:v>
                </c:pt>
                <c:pt idx="31">
                  <c:v>10.913836374651444</c:v>
                </c:pt>
                <c:pt idx="32">
                  <c:v>10.854660655787891</c:v>
                </c:pt>
                <c:pt idx="33">
                  <c:v>10.801365000696741</c:v>
                </c:pt>
                <c:pt idx="34">
                  <c:v>11.19715890740745</c:v>
                </c:pt>
                <c:pt idx="35">
                  <c:v>11.417819163737516</c:v>
                </c:pt>
                <c:pt idx="36">
                  <c:v>11.040938885962461</c:v>
                </c:pt>
                <c:pt idx="37">
                  <c:v>10.937528042328042</c:v>
                </c:pt>
              </c:numCache>
            </c:numRef>
          </c:val>
          <c:smooth val="0"/>
          <c:extLst>
            <c:ext xmlns:c16="http://schemas.microsoft.com/office/drawing/2014/chart" uri="{C3380CC4-5D6E-409C-BE32-E72D297353CC}">
              <c16:uniqueId val="{00000000-AFC4-4100-B18C-AB97CB4BD95D}"/>
            </c:ext>
          </c:extLst>
        </c:ser>
        <c:ser>
          <c:idx val="0"/>
          <c:order val="1"/>
          <c:tx>
            <c:strRef>
              <c:f>'Chemical Graphs'!$B$41</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'Chemical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'Chemical Graphs'!$D$41:$AW$41</c:f>
              <c:numCache>
                <c:formatCode>0.000</c:formatCode>
                <c:ptCount val="38"/>
                <c:pt idx="0">
                  <c:v>9.5133729428570071</c:v>
                </c:pt>
                <c:pt idx="1">
                  <c:v>9.2822953825956205</c:v>
                </c:pt>
                <c:pt idx="2">
                  <c:v>8.4940288114803053</c:v>
                </c:pt>
                <c:pt idx="3">
                  <c:v>8.3524642143941321</c:v>
                </c:pt>
                <c:pt idx="4">
                  <c:v>8.1890249901957226</c:v>
                </c:pt>
                <c:pt idx="5">
                  <c:v>7.927724580059424</c:v>
                </c:pt>
                <c:pt idx="6">
                  <c:v>7.8525718803702027</c:v>
                </c:pt>
                <c:pt idx="7">
                  <c:v>7.5329245512495326</c:v>
                </c:pt>
                <c:pt idx="8">
                  <c:v>7.4004593564528998</c:v>
                </c:pt>
                <c:pt idx="9">
                  <c:v>7.0676314160557947</c:v>
                </c:pt>
                <c:pt idx="10">
                  <c:v>6.8618666500906613</c:v>
                </c:pt>
                <c:pt idx="11">
                  <c:v>6.7767395548281968</c:v>
                </c:pt>
                <c:pt idx="12">
                  <c:v>6.6670982168771857</c:v>
                </c:pt>
                <c:pt idx="13">
                  <c:v>6.4060840758360671</c:v>
                </c:pt>
                <c:pt idx="14">
                  <c:v>6.1195377792284198</c:v>
                </c:pt>
                <c:pt idx="15">
                  <c:v>5.7651617705190343</c:v>
                </c:pt>
                <c:pt idx="16">
                  <c:v>5.7814364798062003</c:v>
                </c:pt>
                <c:pt idx="17">
                  <c:v>5.6923328541405356</c:v>
                </c:pt>
                <c:pt idx="18">
                  <c:v>5.4844434872424612</c:v>
                </c:pt>
                <c:pt idx="19">
                  <c:v>5.370123283157616</c:v>
                </c:pt>
                <c:pt idx="20">
                  <c:v>5.6049772863115122</c:v>
                </c:pt>
                <c:pt idx="21">
                  <c:v>5.8918996261027852</c:v>
                </c:pt>
                <c:pt idx="22">
                  <c:v>6.1320381253582852</c:v>
                </c:pt>
                <c:pt idx="23">
                  <c:v>6.8518976956418483</c:v>
                </c:pt>
                <c:pt idx="24">
                  <c:v>6.4173583081485495</c:v>
                </c:pt>
                <c:pt idx="25">
                  <c:v>6.5811833592154558</c:v>
                </c:pt>
                <c:pt idx="26">
                  <c:v>6.9471135265820489</c:v>
                </c:pt>
                <c:pt idx="27">
                  <c:v>7.0815988722578869</c:v>
                </c:pt>
                <c:pt idx="28">
                  <c:v>7.0949776751235785</c:v>
                </c:pt>
                <c:pt idx="29">
                  <c:v>6.9962528121933101</c:v>
                </c:pt>
                <c:pt idx="30">
                  <c:v>6.4803138747211397</c:v>
                </c:pt>
                <c:pt idx="31">
                  <c:v>6.3755133148967937</c:v>
                </c:pt>
                <c:pt idx="32">
                  <c:v>6.189217628569466</c:v>
                </c:pt>
                <c:pt idx="33">
                  <c:v>6.2477935861855789</c:v>
                </c:pt>
                <c:pt idx="34">
                  <c:v>6.4234267071490159</c:v>
                </c:pt>
                <c:pt idx="35">
                  <c:v>6.3863550737221946</c:v>
                </c:pt>
                <c:pt idx="36">
                  <c:v>6.1689659018291056</c:v>
                </c:pt>
                <c:pt idx="37">
                  <c:v>6.3733905042095707</c:v>
                </c:pt>
              </c:numCache>
            </c:numRef>
          </c:val>
          <c:smooth val="0"/>
          <c:extLst>
            <c:ext xmlns:c16="http://schemas.microsoft.com/office/drawing/2014/chart" uri="{C3380CC4-5D6E-409C-BE32-E72D297353CC}">
              <c16:uniqueId val="{00000001-AFC4-4100-B18C-AB97CB4BD95D}"/>
            </c:ext>
          </c:extLst>
        </c:ser>
        <c:ser>
          <c:idx val="1"/>
          <c:order val="2"/>
          <c:tx>
            <c:strRef>
              <c:f>'Chemical Graphs'!$B$42</c:f>
              <c:strCache>
                <c:ptCount val="1"/>
                <c:pt idx="0">
                  <c:v>Long (&gt;1,000 mi)</c:v>
                </c:pt>
              </c:strCache>
            </c:strRef>
          </c:tx>
          <c:spPr>
            <a:ln>
              <a:solidFill>
                <a:schemeClr val="tx1"/>
              </a:solidFill>
            </a:ln>
          </c:spPr>
          <c:marker>
            <c:spPr>
              <a:solidFill>
                <a:schemeClr val="tx1"/>
              </a:solidFill>
              <a:ln>
                <a:solidFill>
                  <a:schemeClr val="tx1"/>
                </a:solidFill>
              </a:ln>
            </c:spPr>
          </c:marker>
          <c:cat>
            <c:numRef>
              <c:f>'Chemical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'Chemical Graphs'!$D$42:$AW$42</c:f>
              <c:numCache>
                <c:formatCode>0.000</c:formatCode>
                <c:ptCount val="38"/>
                <c:pt idx="0">
                  <c:v>7.6872723892068926</c:v>
                </c:pt>
                <c:pt idx="1">
                  <c:v>7.4747630711158068</c:v>
                </c:pt>
                <c:pt idx="2">
                  <c:v>7.1228262092340744</c:v>
                </c:pt>
                <c:pt idx="3">
                  <c:v>7.0268727311109949</c:v>
                </c:pt>
                <c:pt idx="4">
                  <c:v>6.6581839323987895</c:v>
                </c:pt>
                <c:pt idx="5">
                  <c:v>6.4194660091778575</c:v>
                </c:pt>
                <c:pt idx="6">
                  <c:v>6.1748762459258826</c:v>
                </c:pt>
                <c:pt idx="7">
                  <c:v>5.9170457008732242</c:v>
                </c:pt>
                <c:pt idx="8">
                  <c:v>5.6832630855760558</c:v>
                </c:pt>
                <c:pt idx="9">
                  <c:v>5.4616889729820217</c:v>
                </c:pt>
                <c:pt idx="10">
                  <c:v>5.2241105552832652</c:v>
                </c:pt>
                <c:pt idx="11">
                  <c:v>5.1836891132192449</c:v>
                </c:pt>
                <c:pt idx="12">
                  <c:v>5.0813425670874723</c:v>
                </c:pt>
                <c:pt idx="13">
                  <c:v>5.0148395889148718</c:v>
                </c:pt>
                <c:pt idx="14">
                  <c:v>4.8017800939303248</c:v>
                </c:pt>
                <c:pt idx="15">
                  <c:v>4.5230099159886903</c:v>
                </c:pt>
                <c:pt idx="16">
                  <c:v>4.4564744060559986</c:v>
                </c:pt>
                <c:pt idx="17">
                  <c:v>4.4189779798850202</c:v>
                </c:pt>
                <c:pt idx="18">
                  <c:v>4.0733261421150662</c:v>
                </c:pt>
                <c:pt idx="19">
                  <c:v>3.9199277242093613</c:v>
                </c:pt>
                <c:pt idx="20">
                  <c:v>4.1374108751462808</c:v>
                </c:pt>
                <c:pt idx="21">
                  <c:v>4.2722916755064757</c:v>
                </c:pt>
                <c:pt idx="22">
                  <c:v>4.4472302110674304</c:v>
                </c:pt>
                <c:pt idx="23">
                  <c:v>4.8404868768512888</c:v>
                </c:pt>
                <c:pt idx="24">
                  <c:v>4.5933413918287318</c:v>
                </c:pt>
                <c:pt idx="25">
                  <c:v>4.685581692778519</c:v>
                </c:pt>
                <c:pt idx="26">
                  <c:v>4.9361278226614349</c:v>
                </c:pt>
                <c:pt idx="27">
                  <c:v>5.0585139863152193</c:v>
                </c:pt>
                <c:pt idx="28">
                  <c:v>4.9843886240894131</c:v>
                </c:pt>
                <c:pt idx="29">
                  <c:v>4.9006493910677369</c:v>
                </c:pt>
                <c:pt idx="30">
                  <c:v>4.4344879945847921</c:v>
                </c:pt>
                <c:pt idx="31">
                  <c:v>4.4358808418423035</c:v>
                </c:pt>
                <c:pt idx="32">
                  <c:v>4.4386909945363699</c:v>
                </c:pt>
                <c:pt idx="33">
                  <c:v>4.3219452591252363</c:v>
                </c:pt>
                <c:pt idx="34">
                  <c:v>4.329208405216745</c:v>
                </c:pt>
                <c:pt idx="35">
                  <c:v>4.3603711920846404</c:v>
                </c:pt>
                <c:pt idx="36">
                  <c:v>4.1621007026274377</c:v>
                </c:pt>
                <c:pt idx="37">
                  <c:v>4.6329651682966713</c:v>
                </c:pt>
              </c:numCache>
            </c:numRef>
          </c:val>
          <c:smooth val="0"/>
          <c:extLst>
            <c:ext xmlns:c16="http://schemas.microsoft.com/office/drawing/2014/chart" uri="{C3380CC4-5D6E-409C-BE32-E72D297353CC}">
              <c16:uniqueId val="{00000002-AFC4-4100-B18C-AB97CB4BD95D}"/>
            </c:ext>
          </c:extLst>
        </c:ser>
        <c:dLbls>
          <c:showLegendKey val="0"/>
          <c:showVal val="0"/>
          <c:showCatName val="0"/>
          <c:showSerName val="0"/>
          <c:showPercent val="0"/>
          <c:showBubbleSize val="0"/>
        </c:dLbls>
        <c:marker val="1"/>
        <c:smooth val="0"/>
        <c:axId val="294704256"/>
        <c:axId val="294706176"/>
      </c:lineChart>
      <c:catAx>
        <c:axId val="29470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33051511358401"/>
              <c:y val="0.887869503418090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706176"/>
        <c:crossesAt val="3"/>
        <c:auto val="1"/>
        <c:lblAlgn val="ctr"/>
        <c:lblOffset val="100"/>
        <c:tickLblSkip val="1"/>
        <c:tickMarkSkip val="1"/>
        <c:noMultiLvlLbl val="0"/>
      </c:catAx>
      <c:valAx>
        <c:axId val="294706176"/>
        <c:scaling>
          <c:orientation val="minMax"/>
          <c:max val="16"/>
          <c:min val="3"/>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6.3676978786258262E-2"/>
              <c:y val="0.1704523610766419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704256"/>
        <c:crosses val="autoZero"/>
        <c:crossBetween val="between"/>
        <c:majorUnit val="1"/>
        <c:minorUnit val="0.2"/>
      </c:valAx>
      <c:spPr>
        <a:noFill/>
        <a:ln w="12700">
          <a:solidFill>
            <a:srgbClr val="808080"/>
          </a:solidFill>
          <a:prstDash val="solid"/>
        </a:ln>
      </c:spPr>
    </c:plotArea>
    <c:legend>
      <c:legendPos val="b"/>
      <c:layout>
        <c:manualLayout>
          <c:xMode val="edge"/>
          <c:yMode val="edge"/>
          <c:x val="0.3293501825137084"/>
          <c:y val="0.94537756920786042"/>
          <c:w val="0.53547429748070274"/>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500"/>
              <a:t>Figure 12. Crude</a:t>
            </a:r>
            <a:r>
              <a:rPr lang="en-US" sz="1500" baseline="0"/>
              <a:t> Oil </a:t>
            </a:r>
            <a:r>
              <a:rPr lang="en-US" sz="1500" b="1" i="0" u="none" strike="noStrike" baseline="0">
                <a:effectLst/>
              </a:rPr>
              <a:t>Rate Trend </a:t>
            </a:r>
            <a:r>
              <a:rPr lang="en-US" sz="1500" baseline="0"/>
              <a:t>by Shipment Size and Distance</a:t>
            </a:r>
            <a:endParaRPr lang="en-US" sz="1500"/>
          </a:p>
        </c:rich>
      </c:tx>
      <c:layout>
        <c:manualLayout>
          <c:xMode val="edge"/>
          <c:yMode val="edge"/>
          <c:x val="0.18419051942905579"/>
          <c:y val="7.437960961063253E-2"/>
        </c:manualLayout>
      </c:layout>
      <c:overlay val="0"/>
      <c:spPr>
        <a:noFill/>
        <a:ln w="25400">
          <a:noFill/>
        </a:ln>
      </c:spPr>
    </c:title>
    <c:autoTitleDeleted val="0"/>
    <c:plotArea>
      <c:layout>
        <c:manualLayout>
          <c:layoutTarget val="inner"/>
          <c:xMode val="edge"/>
          <c:yMode val="edge"/>
          <c:x val="0.16413793103448276"/>
          <c:y val="0.17897130822520849"/>
          <c:w val="0.80975917339925696"/>
          <c:h val="0.61968815472978522"/>
        </c:manualLayout>
      </c:layout>
      <c:lineChart>
        <c:grouping val="standard"/>
        <c:varyColors val="0"/>
        <c:ser>
          <c:idx val="5"/>
          <c:order val="0"/>
          <c:tx>
            <c:strRef>
              <c:f>'Crude Oil Graphs'!$B$40</c:f>
              <c:strCache>
                <c:ptCount val="1"/>
                <c:pt idx="0">
                  <c:v>Single - SML (&lt;1,500 mi)</c:v>
                </c:pt>
              </c:strCache>
            </c:strRef>
          </c:tx>
          <c:spPr>
            <a:ln>
              <a:solidFill>
                <a:schemeClr val="bg1">
                  <a:lumMod val="75000"/>
                </a:schemeClr>
              </a:solidFill>
            </a:ln>
          </c:spPr>
          <c:marker>
            <c:spPr>
              <a:solidFill>
                <a:schemeClr val="bg1">
                  <a:lumMod val="75000"/>
                </a:schemeClr>
              </a:solidFill>
              <a:ln>
                <a:solidFill>
                  <a:schemeClr val="bg1">
                    <a:lumMod val="75000"/>
                  </a:schemeClr>
                </a:solidFill>
              </a:ln>
            </c:spPr>
          </c:marker>
          <c:cat>
            <c:numRef>
              <c:f>'Crude Oil Graphs'!$D$30:$AA$30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'Crude Oil Graphs'!$D$40:$AA$40</c:f>
              <c:numCache>
                <c:formatCode>0.000</c:formatCode>
                <c:ptCount val="16"/>
                <c:pt idx="0">
                  <c:v>8.1700834983613007</c:v>
                </c:pt>
                <c:pt idx="1">
                  <c:v>7.7218269394000147</c:v>
                </c:pt>
                <c:pt idx="2">
                  <c:v>6.7405308020677914</c:v>
                </c:pt>
                <c:pt idx="3">
                  <c:v>6.7505041402867008</c:v>
                </c:pt>
                <c:pt idx="4">
                  <c:v>7.7110511392258063</c:v>
                </c:pt>
                <c:pt idx="5">
                  <c:v>7.6718441073795161</c:v>
                </c:pt>
                <c:pt idx="6">
                  <c:v>7.3022766845709075</c:v>
                </c:pt>
                <c:pt idx="7">
                  <c:v>6.997794370716627</c:v>
                </c:pt>
                <c:pt idx="8">
                  <c:v>5.4460463131318502</c:v>
                </c:pt>
                <c:pt idx="9">
                  <c:v>5.8479835343846496</c:v>
                </c:pt>
                <c:pt idx="10">
                  <c:v>6.0823116205980066</c:v>
                </c:pt>
                <c:pt idx="11">
                  <c:v>5.6477416032573524</c:v>
                </c:pt>
                <c:pt idx="12">
                  <c:v>6.464602873216772</c:v>
                </c:pt>
                <c:pt idx="13">
                  <c:v>6.4246300461078265</c:v>
                </c:pt>
                <c:pt idx="14">
                  <c:v>6.0875167266650489</c:v>
                </c:pt>
                <c:pt idx="15">
                  <c:v>6.7474539544962093</c:v>
                </c:pt>
              </c:numCache>
            </c:numRef>
          </c:val>
          <c:smooth val="0"/>
          <c:extLst>
            <c:ext xmlns:c16="http://schemas.microsoft.com/office/drawing/2014/chart" uri="{C3380CC4-5D6E-409C-BE32-E72D297353CC}">
              <c16:uniqueId val="{00000001-8ADD-4838-8671-194385384548}"/>
            </c:ext>
          </c:extLst>
        </c:ser>
        <c:ser>
          <c:idx val="1"/>
          <c:order val="1"/>
          <c:tx>
            <c:strRef>
              <c:f>'Crude Oil Graphs'!$B$41</c:f>
              <c:strCache>
                <c:ptCount val="1"/>
                <c:pt idx="0">
                  <c:v>Single - VL (&gt;1,500 mi)</c:v>
                </c:pt>
              </c:strCache>
            </c:strRef>
          </c:tx>
          <c:spPr>
            <a:ln>
              <a:solidFill>
                <a:srgbClr val="00B0F0"/>
              </a:solidFill>
            </a:ln>
          </c:spPr>
          <c:marker>
            <c:spPr>
              <a:solidFill>
                <a:srgbClr val="00B0F0"/>
              </a:solidFill>
              <a:ln>
                <a:solidFill>
                  <a:srgbClr val="00B0F0"/>
                </a:solidFill>
              </a:ln>
            </c:spPr>
          </c:marker>
          <c:cat>
            <c:numRef>
              <c:f>'Crude Oil Graphs'!$D$30:$AA$30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'Crude Oil Graphs'!$D$41:$AA$41</c:f>
              <c:numCache>
                <c:formatCode>0.000</c:formatCode>
                <c:ptCount val="16"/>
                <c:pt idx="0">
                  <c:v>5.1136465828484798</c:v>
                </c:pt>
                <c:pt idx="1">
                  <c:v>4.7358517790045713</c:v>
                </c:pt>
                <c:pt idx="2">
                  <c:v>3.6828339470753741</c:v>
                </c:pt>
                <c:pt idx="3">
                  <c:v>3.6868602028905526</c:v>
                </c:pt>
                <c:pt idx="4">
                  <c:v>4.1911253247426279</c:v>
                </c:pt>
                <c:pt idx="5">
                  <c:v>4.5776605186824151</c:v>
                </c:pt>
                <c:pt idx="6">
                  <c:v>4.3198318879320361</c:v>
                </c:pt>
                <c:pt idx="7">
                  <c:v>4.0808344078094771</c:v>
                </c:pt>
                <c:pt idx="8">
                  <c:v>3.1371670958361153</c:v>
                </c:pt>
                <c:pt idx="9">
                  <c:v>2.5793989584256547</c:v>
                </c:pt>
                <c:pt idx="10">
                  <c:v>2.2387876177966102</c:v>
                </c:pt>
                <c:pt idx="11">
                  <c:v>2.9244973089223363</c:v>
                </c:pt>
                <c:pt idx="12">
                  <c:v>3.0875804817539865</c:v>
                </c:pt>
                <c:pt idx="13">
                  <c:v>2.7660730468583528</c:v>
                </c:pt>
                <c:pt idx="14">
                  <c:v>2.6273644837845089</c:v>
                </c:pt>
                <c:pt idx="15">
                  <c:v>3.7300270513976552</c:v>
                </c:pt>
              </c:numCache>
            </c:numRef>
          </c:val>
          <c:smooth val="0"/>
          <c:extLst>
            <c:ext xmlns:c16="http://schemas.microsoft.com/office/drawing/2014/chart" uri="{C3380CC4-5D6E-409C-BE32-E72D297353CC}">
              <c16:uniqueId val="{00000002-8ADD-4838-8671-194385384548}"/>
            </c:ext>
          </c:extLst>
        </c:ser>
        <c:ser>
          <c:idx val="0"/>
          <c:order val="2"/>
          <c:tx>
            <c:strRef>
              <c:f>'Crude Oil Graphs'!$B$42</c:f>
              <c:strCache>
                <c:ptCount val="1"/>
                <c:pt idx="0">
                  <c:v>Multi/Unit - All Distances</c:v>
                </c:pt>
              </c:strCache>
            </c:strRef>
          </c:tx>
          <c:cat>
            <c:numRef>
              <c:f>'Crude Oil Graphs'!$D$30:$AA$30</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'Crude Oil Graphs'!$D$42:$AA$42</c:f>
              <c:numCache>
                <c:formatCode>0.000</c:formatCode>
                <c:ptCount val="16"/>
                <c:pt idx="0">
                  <c:v>5.9259516798605434</c:v>
                </c:pt>
                <c:pt idx="1">
                  <c:v>5.9361313446272943</c:v>
                </c:pt>
                <c:pt idx="2">
                  <c:v>5.7732268221578122</c:v>
                </c:pt>
                <c:pt idx="3">
                  <c:v>3.4082426516756739</c:v>
                </c:pt>
                <c:pt idx="4">
                  <c:v>4.0290685834511288</c:v>
                </c:pt>
                <c:pt idx="5">
                  <c:v>4.0813028266360281</c:v>
                </c:pt>
                <c:pt idx="6">
                  <c:v>3.9355455250719729</c:v>
                </c:pt>
                <c:pt idx="7">
                  <c:v>3.8955922029019927</c:v>
                </c:pt>
                <c:pt idx="8">
                  <c:v>3.2575054533683541</c:v>
                </c:pt>
                <c:pt idx="9">
                  <c:v>3.0918501800860727</c:v>
                </c:pt>
                <c:pt idx="10">
                  <c:v>2.8699253507844249</c:v>
                </c:pt>
                <c:pt idx="11">
                  <c:v>2.7615965988093913</c:v>
                </c:pt>
                <c:pt idx="12">
                  <c:v>3.1156432648912395</c:v>
                </c:pt>
                <c:pt idx="13">
                  <c:v>3.0408612426141479</c:v>
                </c:pt>
                <c:pt idx="14">
                  <c:v>2.5221737694842097</c:v>
                </c:pt>
                <c:pt idx="15">
                  <c:v>3.224623065401897</c:v>
                </c:pt>
              </c:numCache>
            </c:numRef>
          </c:val>
          <c:smooth val="0"/>
          <c:extLst>
            <c:ext xmlns:c16="http://schemas.microsoft.com/office/drawing/2014/chart" uri="{C3380CC4-5D6E-409C-BE32-E72D297353CC}">
              <c16:uniqueId val="{00000000-1617-45A5-BCED-DBB82218966D}"/>
            </c:ext>
          </c:extLst>
        </c:ser>
        <c:dLbls>
          <c:showLegendKey val="0"/>
          <c:showVal val="0"/>
          <c:showCatName val="0"/>
          <c:showSerName val="0"/>
          <c:showPercent val="0"/>
          <c:showBubbleSize val="0"/>
        </c:dLbls>
        <c:marker val="1"/>
        <c:smooth val="0"/>
        <c:axId val="293798656"/>
        <c:axId val="293800576"/>
      </c:lineChart>
      <c:catAx>
        <c:axId val="2937986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984958473253253"/>
              <c:y val="0.885004173905195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800576"/>
        <c:crossesAt val="0"/>
        <c:auto val="1"/>
        <c:lblAlgn val="ctr"/>
        <c:lblOffset val="100"/>
        <c:tickLblSkip val="1"/>
        <c:tickMarkSkip val="1"/>
        <c:noMultiLvlLbl val="0"/>
      </c:catAx>
      <c:valAx>
        <c:axId val="293800576"/>
        <c:scaling>
          <c:orientation val="minMax"/>
          <c:max val="9"/>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361243384055252E-2"/>
              <c:y val="0.1847790086411118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798656"/>
        <c:crosses val="autoZero"/>
        <c:crossBetween val="between"/>
        <c:majorUnit val="1"/>
        <c:minorUnit val="0.2"/>
      </c:valAx>
      <c:spPr>
        <a:noFill/>
        <a:ln w="12700">
          <a:solidFill>
            <a:srgbClr val="808080"/>
          </a:solidFill>
          <a:prstDash val="solid"/>
        </a:ln>
      </c:spPr>
    </c:plotArea>
    <c:legend>
      <c:legendPos val="b"/>
      <c:layout>
        <c:manualLayout>
          <c:xMode val="edge"/>
          <c:yMode val="edge"/>
          <c:x val="0.18387767165915284"/>
          <c:y val="0.93964691018207247"/>
          <c:w val="0.77672353287314166"/>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13. Intermodal Rates and Shipment Distance</a:t>
            </a:r>
          </a:p>
        </c:rich>
      </c:tx>
      <c:layout>
        <c:manualLayout>
          <c:xMode val="edge"/>
          <c:yMode val="edge"/>
          <c:x val="0.31592982270014014"/>
          <c:y val="6.8555627180114334E-2"/>
        </c:manualLayout>
      </c:layout>
      <c:overlay val="0"/>
      <c:spPr>
        <a:noFill/>
        <a:ln w="25400">
          <a:noFill/>
        </a:ln>
      </c:spPr>
    </c:title>
    <c:autoTitleDeleted val="0"/>
    <c:plotArea>
      <c:layout>
        <c:manualLayout>
          <c:layoutTarget val="inner"/>
          <c:xMode val="edge"/>
          <c:yMode val="edge"/>
          <c:x val="0.17029460070635166"/>
          <c:y val="0.15711354366855634"/>
          <c:w val="0.81359718873277165"/>
          <c:h val="0.58824452222737655"/>
        </c:manualLayout>
      </c:layout>
      <c:lineChart>
        <c:grouping val="standard"/>
        <c:varyColors val="0"/>
        <c:ser>
          <c:idx val="4"/>
          <c:order val="0"/>
          <c:tx>
            <c:strRef>
              <c:f>'Intermodal Graphs'!$B$42</c:f>
              <c:strCache>
                <c:ptCount val="1"/>
                <c:pt idx="0">
                  <c:v>Short (&lt;500 mi)</c:v>
                </c:pt>
              </c:strCache>
            </c:strRef>
          </c:tx>
          <c:marker>
            <c:symbol val="circle"/>
            <c:size val="7"/>
          </c:marker>
          <c:cat>
            <c:numRef>
              <c:f>'Intermodal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'Intermodal Graphs'!$D$42:$AW$42</c:f>
              <c:numCache>
                <c:formatCode>0.000</c:formatCode>
                <c:ptCount val="38"/>
                <c:pt idx="0">
                  <c:v>12.582240465644295</c:v>
                </c:pt>
                <c:pt idx="1">
                  <c:v>11.83356271167129</c:v>
                </c:pt>
                <c:pt idx="2">
                  <c:v>10.814659230590575</c:v>
                </c:pt>
                <c:pt idx="3">
                  <c:v>10.266845420245508</c:v>
                </c:pt>
                <c:pt idx="4">
                  <c:v>10.177578217283157</c:v>
                </c:pt>
                <c:pt idx="5">
                  <c:v>10.037674235722715</c:v>
                </c:pt>
                <c:pt idx="6">
                  <c:v>9.8885411452350365</c:v>
                </c:pt>
                <c:pt idx="7">
                  <c:v>10.089983823969254</c:v>
                </c:pt>
                <c:pt idx="8">
                  <c:v>9.884965455106407</c:v>
                </c:pt>
                <c:pt idx="9">
                  <c:v>8.50426564022783</c:v>
                </c:pt>
                <c:pt idx="10">
                  <c:v>8.6690789618270205</c:v>
                </c:pt>
                <c:pt idx="11">
                  <c:v>9.5717115008882061</c:v>
                </c:pt>
                <c:pt idx="12">
                  <c:v>9.4022233088217515</c:v>
                </c:pt>
                <c:pt idx="13">
                  <c:v>9.6518073736432797</c:v>
                </c:pt>
                <c:pt idx="14">
                  <c:v>9.5634002959991768</c:v>
                </c:pt>
                <c:pt idx="15">
                  <c:v>9.7926558284785443</c:v>
                </c:pt>
                <c:pt idx="16">
                  <c:v>10.203045535693326</c:v>
                </c:pt>
                <c:pt idx="17">
                  <c:v>10.65388950344083</c:v>
                </c:pt>
                <c:pt idx="18">
                  <c:v>9.8386517010276986</c:v>
                </c:pt>
                <c:pt idx="19">
                  <c:v>10.386841639186059</c:v>
                </c:pt>
                <c:pt idx="20">
                  <c:v>10.703270048070209</c:v>
                </c:pt>
                <c:pt idx="21">
                  <c:v>13.84247323291844</c:v>
                </c:pt>
                <c:pt idx="22">
                  <c:v>11.793202324968515</c:v>
                </c:pt>
                <c:pt idx="23">
                  <c:v>11.43031154419428</c:v>
                </c:pt>
                <c:pt idx="24">
                  <c:v>10.718075214662784</c:v>
                </c:pt>
                <c:pt idx="25">
                  <c:v>10.842338112081833</c:v>
                </c:pt>
                <c:pt idx="26">
                  <c:v>10.793903995059683</c:v>
                </c:pt>
                <c:pt idx="27">
                  <c:v>9.7594602888457054</c:v>
                </c:pt>
                <c:pt idx="28">
                  <c:v>8.1398572586908209</c:v>
                </c:pt>
                <c:pt idx="29">
                  <c:v>11.096007596527715</c:v>
                </c:pt>
                <c:pt idx="30">
                  <c:v>11.818366208242717</c:v>
                </c:pt>
                <c:pt idx="31">
                  <c:v>12.076414190197752</c:v>
                </c:pt>
                <c:pt idx="32">
                  <c:v>12.237419905761501</c:v>
                </c:pt>
                <c:pt idx="33">
                  <c:v>12.586085556577187</c:v>
                </c:pt>
                <c:pt idx="34">
                  <c:v>13.059358585528516</c:v>
                </c:pt>
                <c:pt idx="35">
                  <c:v>12.109346513050502</c:v>
                </c:pt>
                <c:pt idx="36">
                  <c:v>12.310158653969774</c:v>
                </c:pt>
                <c:pt idx="37">
                  <c:v>13.776608046253912</c:v>
                </c:pt>
              </c:numCache>
            </c:numRef>
          </c:val>
          <c:smooth val="0"/>
          <c:extLst>
            <c:ext xmlns:c16="http://schemas.microsoft.com/office/drawing/2014/chart" uri="{C3380CC4-5D6E-409C-BE32-E72D297353CC}">
              <c16:uniqueId val="{00000000-2EF0-4B15-8972-48143B27F261}"/>
            </c:ext>
          </c:extLst>
        </c:ser>
        <c:ser>
          <c:idx val="0"/>
          <c:order val="1"/>
          <c:tx>
            <c:strRef>
              <c:f>'Intermodal Graphs'!$B$43</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'Intermodal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'Intermodal Graphs'!$D$43:$AW$43</c:f>
              <c:numCache>
                <c:formatCode>0.000</c:formatCode>
                <c:ptCount val="38"/>
                <c:pt idx="0">
                  <c:v>9.971381132992386</c:v>
                </c:pt>
                <c:pt idx="1">
                  <c:v>9.5545102539928344</c:v>
                </c:pt>
                <c:pt idx="2">
                  <c:v>9.2087168811414344</c:v>
                </c:pt>
                <c:pt idx="3">
                  <c:v>8.7521918043509768</c:v>
                </c:pt>
                <c:pt idx="4">
                  <c:v>8.465627052518613</c:v>
                </c:pt>
                <c:pt idx="5">
                  <c:v>8.5059929138494663</c:v>
                </c:pt>
                <c:pt idx="6">
                  <c:v>8.3984807496826299</c:v>
                </c:pt>
                <c:pt idx="7">
                  <c:v>8.1332062716499465</c:v>
                </c:pt>
                <c:pt idx="8">
                  <c:v>7.8878401787857859</c:v>
                </c:pt>
                <c:pt idx="9">
                  <c:v>7.4580979089919843</c:v>
                </c:pt>
                <c:pt idx="10">
                  <c:v>6.9554043443839895</c:v>
                </c:pt>
                <c:pt idx="11">
                  <c:v>6.9745571741901946</c:v>
                </c:pt>
                <c:pt idx="12">
                  <c:v>7.0493900746756974</c:v>
                </c:pt>
                <c:pt idx="13">
                  <c:v>7.0484140441966909</c:v>
                </c:pt>
                <c:pt idx="14">
                  <c:v>6.8737911407760102</c:v>
                </c:pt>
                <c:pt idx="15">
                  <c:v>6.5019098874279635</c:v>
                </c:pt>
                <c:pt idx="16">
                  <c:v>6.6089215880739793</c:v>
                </c:pt>
                <c:pt idx="17">
                  <c:v>6.8065937287800446</c:v>
                </c:pt>
                <c:pt idx="18">
                  <c:v>6.2770875948068836</c:v>
                </c:pt>
                <c:pt idx="19">
                  <c:v>6.4339915952242084</c:v>
                </c:pt>
                <c:pt idx="20">
                  <c:v>7.1131833942444098</c:v>
                </c:pt>
                <c:pt idx="21">
                  <c:v>7.6741841314483379</c:v>
                </c:pt>
                <c:pt idx="22">
                  <c:v>7.4986139814092745</c:v>
                </c:pt>
                <c:pt idx="23">
                  <c:v>7.7314289313400968</c:v>
                </c:pt>
                <c:pt idx="24">
                  <c:v>7.0324502852864272</c:v>
                </c:pt>
                <c:pt idx="25">
                  <c:v>7.2141361726813962</c:v>
                </c:pt>
                <c:pt idx="26">
                  <c:v>7.1835420408259463</c:v>
                </c:pt>
                <c:pt idx="27">
                  <c:v>6.6370954117603169</c:v>
                </c:pt>
                <c:pt idx="28">
                  <c:v>5.8990759621357203</c:v>
                </c:pt>
                <c:pt idx="29">
                  <c:v>7.6829045340405271</c:v>
                </c:pt>
                <c:pt idx="30">
                  <c:v>7.4144926478300368</c:v>
                </c:pt>
                <c:pt idx="31">
                  <c:v>7.7078306491523891</c:v>
                </c:pt>
                <c:pt idx="32">
                  <c:v>7.9045531345438462</c:v>
                </c:pt>
                <c:pt idx="33">
                  <c:v>8.1239055867083572</c:v>
                </c:pt>
                <c:pt idx="34">
                  <c:v>8.1909461782514938</c:v>
                </c:pt>
                <c:pt idx="35">
                  <c:v>7.7760645088831755</c:v>
                </c:pt>
                <c:pt idx="36">
                  <c:v>7.9175995829529739</c:v>
                </c:pt>
                <c:pt idx="37">
                  <c:v>9.0331979483975111</c:v>
                </c:pt>
              </c:numCache>
            </c:numRef>
          </c:val>
          <c:smooth val="0"/>
          <c:extLst>
            <c:ext xmlns:c16="http://schemas.microsoft.com/office/drawing/2014/chart" uri="{C3380CC4-5D6E-409C-BE32-E72D297353CC}">
              <c16:uniqueId val="{00000001-2EF0-4B15-8972-48143B27F261}"/>
            </c:ext>
          </c:extLst>
        </c:ser>
        <c:ser>
          <c:idx val="1"/>
          <c:order val="2"/>
          <c:tx>
            <c:strRef>
              <c:f>'Intermodal Graphs'!$B$44</c:f>
              <c:strCache>
                <c:ptCount val="1"/>
                <c:pt idx="0">
                  <c:v>Long (1,000 - 1,500 mi)</c:v>
                </c:pt>
              </c:strCache>
            </c:strRef>
          </c:tx>
          <c:spPr>
            <a:ln>
              <a:solidFill>
                <a:schemeClr val="tx1"/>
              </a:solidFill>
            </a:ln>
          </c:spPr>
          <c:marker>
            <c:spPr>
              <a:solidFill>
                <a:schemeClr val="tx1"/>
              </a:solidFill>
              <a:ln>
                <a:solidFill>
                  <a:schemeClr val="tx1"/>
                </a:solidFill>
              </a:ln>
            </c:spPr>
          </c:marker>
          <c:cat>
            <c:numRef>
              <c:f>'Intermodal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'Intermodal Graphs'!$D$44:$AW$44</c:f>
              <c:numCache>
                <c:formatCode>0.000</c:formatCode>
                <c:ptCount val="38"/>
                <c:pt idx="0">
                  <c:v>9.1324154785660117</c:v>
                </c:pt>
                <c:pt idx="1">
                  <c:v>8.7380160317000168</c:v>
                </c:pt>
                <c:pt idx="2">
                  <c:v>8.0405171384143639</c:v>
                </c:pt>
                <c:pt idx="3">
                  <c:v>7.9442252501521624</c:v>
                </c:pt>
                <c:pt idx="4">
                  <c:v>7.7081184428356</c:v>
                </c:pt>
                <c:pt idx="5">
                  <c:v>7.6704605303978397</c:v>
                </c:pt>
                <c:pt idx="6">
                  <c:v>7.2751065936653454</c:v>
                </c:pt>
                <c:pt idx="7">
                  <c:v>6.9894362772760736</c:v>
                </c:pt>
                <c:pt idx="8">
                  <c:v>6.9688150551080446</c:v>
                </c:pt>
                <c:pt idx="9">
                  <c:v>7.065515076919632</c:v>
                </c:pt>
                <c:pt idx="10">
                  <c:v>7.0112130783085052</c:v>
                </c:pt>
                <c:pt idx="11">
                  <c:v>6.8665813862798686</c:v>
                </c:pt>
                <c:pt idx="12">
                  <c:v>6.3038822276352953</c:v>
                </c:pt>
                <c:pt idx="13">
                  <c:v>6.1052469416314388</c:v>
                </c:pt>
                <c:pt idx="14">
                  <c:v>5.8921760670487311</c:v>
                </c:pt>
                <c:pt idx="15">
                  <c:v>5.7391886708856754</c:v>
                </c:pt>
                <c:pt idx="16">
                  <c:v>5.5911779877839649</c:v>
                </c:pt>
                <c:pt idx="17">
                  <c:v>5.4415519716247864</c:v>
                </c:pt>
                <c:pt idx="18">
                  <c:v>5.6452198872301285</c:v>
                </c:pt>
                <c:pt idx="19">
                  <c:v>6.0263029925684295</c:v>
                </c:pt>
                <c:pt idx="20">
                  <c:v>6.9216571358780428</c:v>
                </c:pt>
                <c:pt idx="21">
                  <c:v>7.3578823245894407</c:v>
                </c:pt>
                <c:pt idx="22">
                  <c:v>7.1384029207878088</c:v>
                </c:pt>
                <c:pt idx="23">
                  <c:v>7.5159737110895826</c:v>
                </c:pt>
                <c:pt idx="24">
                  <c:v>6.5757286948537077</c:v>
                </c:pt>
                <c:pt idx="25">
                  <c:v>7.5245795723876947</c:v>
                </c:pt>
                <c:pt idx="26">
                  <c:v>7.3898035777624163</c:v>
                </c:pt>
                <c:pt idx="27">
                  <c:v>7.2611596301149604</c:v>
                </c:pt>
                <c:pt idx="28">
                  <c:v>6.7784013625507402</c:v>
                </c:pt>
                <c:pt idx="29">
                  <c:v>7.5798390838792278</c:v>
                </c:pt>
                <c:pt idx="30">
                  <c:v>7.2333009592269946</c:v>
                </c:pt>
                <c:pt idx="31">
                  <c:v>7.1891145867343562</c:v>
                </c:pt>
                <c:pt idx="32">
                  <c:v>7.2232846317025787</c:v>
                </c:pt>
                <c:pt idx="33">
                  <c:v>7.7006687513423193</c:v>
                </c:pt>
                <c:pt idx="34">
                  <c:v>7.6867441298176544</c:v>
                </c:pt>
                <c:pt idx="35">
                  <c:v>7.4245312153704504</c:v>
                </c:pt>
                <c:pt idx="36">
                  <c:v>7.5083464823798307</c:v>
                </c:pt>
                <c:pt idx="37">
                  <c:v>8.5912932212754818</c:v>
                </c:pt>
              </c:numCache>
            </c:numRef>
          </c:val>
          <c:smooth val="0"/>
          <c:extLst>
            <c:ext xmlns:c16="http://schemas.microsoft.com/office/drawing/2014/chart" uri="{C3380CC4-5D6E-409C-BE32-E72D297353CC}">
              <c16:uniqueId val="{00000002-2EF0-4B15-8972-48143B27F261}"/>
            </c:ext>
          </c:extLst>
        </c:ser>
        <c:ser>
          <c:idx val="2"/>
          <c:order val="3"/>
          <c:tx>
            <c:strRef>
              <c:f>'Intermodal Graphs'!$B$45</c:f>
              <c:strCache>
                <c:ptCount val="1"/>
                <c:pt idx="0">
                  <c:v>Very Long (&gt;1,500 mi)</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numRef>
              <c:f>'Intermodal Graphs'!$D$30:$AW$30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'Intermodal Graphs'!$D$45:$AW$45</c:f>
              <c:numCache>
                <c:formatCode>0.000</c:formatCode>
                <c:ptCount val="38"/>
                <c:pt idx="0">
                  <c:v>7.9590629108627855</c:v>
                </c:pt>
                <c:pt idx="1">
                  <c:v>7.2358871192492762</c:v>
                </c:pt>
                <c:pt idx="2">
                  <c:v>6.6015365724239912</c:v>
                </c:pt>
                <c:pt idx="3">
                  <c:v>6.066265457090096</c:v>
                </c:pt>
                <c:pt idx="4">
                  <c:v>5.452769515077792</c:v>
                </c:pt>
                <c:pt idx="5">
                  <c:v>5.171509289405904</c:v>
                </c:pt>
                <c:pt idx="6">
                  <c:v>4.903529654949466</c:v>
                </c:pt>
                <c:pt idx="7">
                  <c:v>4.7701630376790014</c:v>
                </c:pt>
                <c:pt idx="8">
                  <c:v>4.6863741007834792</c:v>
                </c:pt>
                <c:pt idx="9">
                  <c:v>4.744404553520563</c:v>
                </c:pt>
                <c:pt idx="10">
                  <c:v>4.5239509556699229</c:v>
                </c:pt>
                <c:pt idx="11">
                  <c:v>4.4460014464530992</c:v>
                </c:pt>
                <c:pt idx="12">
                  <c:v>4.4071214208936436</c:v>
                </c:pt>
                <c:pt idx="13">
                  <c:v>4.3512876236499496</c:v>
                </c:pt>
                <c:pt idx="14">
                  <c:v>4.3086354985020989</c:v>
                </c:pt>
                <c:pt idx="15">
                  <c:v>4.2389042990418107</c:v>
                </c:pt>
                <c:pt idx="16">
                  <c:v>4.2654707709312945</c:v>
                </c:pt>
                <c:pt idx="17">
                  <c:v>4.264125349386835</c:v>
                </c:pt>
                <c:pt idx="18">
                  <c:v>4.2532770239818563</c:v>
                </c:pt>
                <c:pt idx="19">
                  <c:v>4.4981358197352828</c:v>
                </c:pt>
                <c:pt idx="20">
                  <c:v>4.9176825139603251</c:v>
                </c:pt>
                <c:pt idx="21">
                  <c:v>5.0398797971254048</c:v>
                </c:pt>
                <c:pt idx="22">
                  <c:v>5.0150724437431631</c:v>
                </c:pt>
                <c:pt idx="23">
                  <c:v>5.444730691955793</c:v>
                </c:pt>
                <c:pt idx="24">
                  <c:v>4.6893215467449689</c:v>
                </c:pt>
                <c:pt idx="25">
                  <c:v>4.9792032413176468</c:v>
                </c:pt>
                <c:pt idx="26">
                  <c:v>5.4524559020407946</c:v>
                </c:pt>
                <c:pt idx="27">
                  <c:v>5.613598961041637</c:v>
                </c:pt>
                <c:pt idx="28">
                  <c:v>5.3513580042553697</c:v>
                </c:pt>
                <c:pt idx="29">
                  <c:v>5.5848271361664672</c:v>
                </c:pt>
                <c:pt idx="30">
                  <c:v>5.3176670122040086</c:v>
                </c:pt>
                <c:pt idx="31">
                  <c:v>4.9909407177516876</c:v>
                </c:pt>
                <c:pt idx="32">
                  <c:v>5.1133002081259971</c:v>
                </c:pt>
                <c:pt idx="33">
                  <c:v>5.3126223194573852</c:v>
                </c:pt>
                <c:pt idx="34">
                  <c:v>5.3700767503890452</c:v>
                </c:pt>
                <c:pt idx="35">
                  <c:v>5.1048447201886926</c:v>
                </c:pt>
                <c:pt idx="36">
                  <c:v>5.5240482427516469</c:v>
                </c:pt>
                <c:pt idx="37">
                  <c:v>6.5516874977671851</c:v>
                </c:pt>
              </c:numCache>
            </c:numRef>
          </c:val>
          <c:smooth val="0"/>
          <c:extLst>
            <c:ext xmlns:c16="http://schemas.microsoft.com/office/drawing/2014/chart" uri="{C3380CC4-5D6E-409C-BE32-E72D297353CC}">
              <c16:uniqueId val="{00000003-2EF0-4B15-8972-48143B27F261}"/>
            </c:ext>
          </c:extLst>
        </c:ser>
        <c:dLbls>
          <c:showLegendKey val="0"/>
          <c:showVal val="0"/>
          <c:showCatName val="0"/>
          <c:showSerName val="0"/>
          <c:showPercent val="0"/>
          <c:showBubbleSize val="0"/>
        </c:dLbls>
        <c:marker val="1"/>
        <c:smooth val="0"/>
        <c:axId val="294258944"/>
        <c:axId val="294269312"/>
      </c:lineChart>
      <c:catAx>
        <c:axId val="29425894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5594054312693797"/>
              <c:y val="0.84554036713276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69312"/>
        <c:crossesAt val="3"/>
        <c:auto val="1"/>
        <c:lblAlgn val="ctr"/>
        <c:lblOffset val="100"/>
        <c:tickLblSkip val="1"/>
        <c:tickMarkSkip val="1"/>
        <c:noMultiLvlLbl val="0"/>
      </c:catAx>
      <c:valAx>
        <c:axId val="294269312"/>
        <c:scaling>
          <c:orientation val="minMax"/>
          <c:max val="15"/>
          <c:min val="3"/>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 per Ton-Mile (cents)</a:t>
                </a:r>
              </a:p>
            </c:rich>
          </c:tx>
          <c:layout>
            <c:manualLayout>
              <c:xMode val="edge"/>
              <c:yMode val="edge"/>
              <c:x val="8.796874332076568E-2"/>
              <c:y val="9.580208977942797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alpha val="98000"/>
                  </a:srgbClr>
                </a:solidFill>
                <a:latin typeface="Arial"/>
                <a:ea typeface="Arial"/>
                <a:cs typeface="Arial"/>
              </a:defRPr>
            </a:pPr>
            <a:endParaRPr lang="en-US"/>
          </a:p>
        </c:txPr>
        <c:crossAx val="294258944"/>
        <c:crosses val="autoZero"/>
        <c:crossBetween val="between"/>
        <c:majorUnit val="1"/>
      </c:valAx>
      <c:spPr>
        <a:noFill/>
        <a:ln w="12700">
          <a:solidFill>
            <a:srgbClr val="808080"/>
          </a:solidFill>
          <a:prstDash val="solid"/>
        </a:ln>
      </c:spPr>
    </c:plotArea>
    <c:legend>
      <c:legendPos val="b"/>
      <c:layout>
        <c:manualLayout>
          <c:xMode val="edge"/>
          <c:yMode val="edge"/>
          <c:x val="0.20433685326383738"/>
          <c:y val="0.92023495532836508"/>
          <c:w val="0.7244332686585585"/>
          <c:h val="5.2221050792522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Figure 2. Rail Rate Index Based on </a:t>
            </a:r>
            <a:endParaRPr lang="en-US" sz="1600">
              <a:effectLst/>
            </a:endParaRPr>
          </a:p>
          <a:p>
            <a:pPr>
              <a:defRPr/>
            </a:pPr>
            <a:r>
              <a:rPr lang="en-US" sz="1600" b="1" i="0" baseline="0">
                <a:effectLst/>
              </a:rPr>
              <a:t>Nominal Revenue Per Ton-Mile, 1985=100</a:t>
            </a:r>
            <a:endParaRPr lang="en-US" sz="1600">
              <a:effectLst/>
            </a:endParaRPr>
          </a:p>
        </c:rich>
      </c:tx>
      <c:layout>
        <c:manualLayout>
          <c:xMode val="edge"/>
          <c:yMode val="edge"/>
          <c:x val="0.29441949247963506"/>
          <c:y val="7.4114945748499764E-2"/>
        </c:manualLayout>
      </c:layout>
      <c:overlay val="0"/>
    </c:title>
    <c:autoTitleDeleted val="0"/>
    <c:plotArea>
      <c:layout>
        <c:manualLayout>
          <c:layoutTarget val="inner"/>
          <c:xMode val="edge"/>
          <c:yMode val="edge"/>
          <c:x val="8.6717892425905593E-2"/>
          <c:y val="0.19634732381344527"/>
          <c:w val="0.89791437980241395"/>
          <c:h val="0.69863117542923481"/>
        </c:manualLayout>
      </c:layout>
      <c:lineChart>
        <c:grouping val="standard"/>
        <c:varyColors val="0"/>
        <c:ser>
          <c:idx val="5"/>
          <c:order val="0"/>
          <c:tx>
            <c:strRef>
              <c:f>'Figure 2. Nom Rail Rate Index'!$A$38</c:f>
              <c:strCache>
                <c:ptCount val="1"/>
                <c:pt idx="0">
                  <c:v>TI Nominal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dLbl>
              <c:idx val="37"/>
              <c:layout>
                <c:manualLayout>
                  <c:x val="-1.8218412225121133E-2"/>
                  <c:y val="-2.8735107636486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29-45E4-94B5-B80007F9E5A2}"/>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 Nom Rail Rate Index'!$D$37:$AW$37</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'Figure 2. Nom Rail Rate Index'!$D$38:$AW$38</c:f>
              <c:numCache>
                <c:formatCode>0.0</c:formatCode>
                <c:ptCount val="38"/>
                <c:pt idx="0">
                  <c:v>100</c:v>
                </c:pt>
                <c:pt idx="1">
                  <c:v>96.589628644396726</c:v>
                </c:pt>
                <c:pt idx="2">
                  <c:v>91.687890481929017</c:v>
                </c:pt>
                <c:pt idx="3">
                  <c:v>91.406186276185124</c:v>
                </c:pt>
                <c:pt idx="4">
                  <c:v>90.391418339926147</c:v>
                </c:pt>
                <c:pt idx="5">
                  <c:v>90.54976667593192</c:v>
                </c:pt>
                <c:pt idx="6">
                  <c:v>91.090553209516955</c:v>
                </c:pt>
                <c:pt idx="7">
                  <c:v>89.003382561985916</c:v>
                </c:pt>
                <c:pt idx="8">
                  <c:v>89.076150563169179</c:v>
                </c:pt>
                <c:pt idx="9">
                  <c:v>88.447853980698866</c:v>
                </c:pt>
                <c:pt idx="10">
                  <c:v>86.657612580673998</c:v>
                </c:pt>
                <c:pt idx="11">
                  <c:v>86.528957175895627</c:v>
                </c:pt>
                <c:pt idx="12">
                  <c:v>85.931356334050136</c:v>
                </c:pt>
                <c:pt idx="13">
                  <c:v>84.284526581494219</c:v>
                </c:pt>
                <c:pt idx="14">
                  <c:v>83.189473464771325</c:v>
                </c:pt>
                <c:pt idx="15">
                  <c:v>82.610869171693693</c:v>
                </c:pt>
                <c:pt idx="16">
                  <c:v>84.16170863528599</c:v>
                </c:pt>
                <c:pt idx="17">
                  <c:v>86.752922020067189</c:v>
                </c:pt>
                <c:pt idx="18">
                  <c:v>85.531247749124788</c:v>
                </c:pt>
                <c:pt idx="19">
                  <c:v>87.221029006732522</c:v>
                </c:pt>
                <c:pt idx="20">
                  <c:v>96.17766427481935</c:v>
                </c:pt>
                <c:pt idx="21">
                  <c:v>104.83666153255739</c:v>
                </c:pt>
                <c:pt idx="22">
                  <c:v>109.72835068882048</c:v>
                </c:pt>
                <c:pt idx="23">
                  <c:v>126.41541598915141</c:v>
                </c:pt>
                <c:pt idx="24">
                  <c:v>118.44152648359051</c:v>
                </c:pt>
                <c:pt idx="25">
                  <c:v>126.17952973791688</c:v>
                </c:pt>
                <c:pt idx="26">
                  <c:v>139.06859230793987</c:v>
                </c:pt>
                <c:pt idx="27">
                  <c:v>143.25937034274273</c:v>
                </c:pt>
                <c:pt idx="28">
                  <c:v>143.40553410931264</c:v>
                </c:pt>
                <c:pt idx="29">
                  <c:v>146.42853107442446</c:v>
                </c:pt>
                <c:pt idx="30">
                  <c:v>140.54353345501775</c:v>
                </c:pt>
                <c:pt idx="31">
                  <c:v>137.86329221748963</c:v>
                </c:pt>
                <c:pt idx="32">
                  <c:v>140.68516921618712</c:v>
                </c:pt>
                <c:pt idx="33">
                  <c:v>145.70346115459941</c:v>
                </c:pt>
                <c:pt idx="34">
                  <c:v>150.38270291048423</c:v>
                </c:pt>
                <c:pt idx="35">
                  <c:v>147.32508990501151</c:v>
                </c:pt>
                <c:pt idx="36">
                  <c:v>152.71914999103493</c:v>
                </c:pt>
                <c:pt idx="37">
                  <c:v>180.64409689886926</c:v>
                </c:pt>
              </c:numCache>
            </c:numRef>
          </c:val>
          <c:smooth val="0"/>
          <c:extLst>
            <c:ext xmlns:c16="http://schemas.microsoft.com/office/drawing/2014/chart" uri="{C3380CC4-5D6E-409C-BE32-E72D297353CC}">
              <c16:uniqueId val="{00000000-48F6-4C78-8A92-8038946DD5A3}"/>
            </c:ext>
          </c:extLst>
        </c:ser>
        <c:dLbls>
          <c:showLegendKey val="0"/>
          <c:showVal val="0"/>
          <c:showCatName val="0"/>
          <c:showSerName val="0"/>
          <c:showPercent val="0"/>
          <c:showBubbleSize val="0"/>
        </c:dLbls>
        <c:marker val="1"/>
        <c:smooth val="0"/>
        <c:axId val="292484608"/>
        <c:axId val="292486528"/>
      </c:lineChart>
      <c:catAx>
        <c:axId val="29248460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742749903176088"/>
              <c:y val="0.954335630200117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486528"/>
        <c:crosses val="autoZero"/>
        <c:auto val="1"/>
        <c:lblAlgn val="ctr"/>
        <c:lblOffset val="100"/>
        <c:tickLblSkip val="1"/>
        <c:tickMarkSkip val="1"/>
        <c:noMultiLvlLbl val="0"/>
      </c:catAx>
      <c:valAx>
        <c:axId val="292486528"/>
        <c:scaling>
          <c:orientation val="minMax"/>
          <c:max val="190"/>
          <c:min val="8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Tornqvist Index</a:t>
                </a:r>
              </a:p>
            </c:rich>
          </c:tx>
          <c:layout>
            <c:manualLayout>
              <c:xMode val="edge"/>
              <c:yMode val="edge"/>
              <c:x val="1.3061599386943339E-2"/>
              <c:y val="0.421405683978163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484608"/>
        <c:crosses val="autoZero"/>
        <c:crossBetween val="between"/>
        <c:majorUnit val="10"/>
        <c:minorUnit val="1"/>
      </c:valAx>
      <c:spPr>
        <a:noFill/>
        <a:ln w="9525">
          <a:solidFill>
            <a:schemeClr val="tx1"/>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a:t>Figure 3. Real Revenue</a:t>
            </a:r>
          </a:p>
        </c:rich>
      </c:tx>
      <c:layout>
        <c:manualLayout>
          <c:xMode val="edge"/>
          <c:yMode val="edge"/>
          <c:x val="0.3806504997183936"/>
          <c:y val="6.2113396074384458E-2"/>
        </c:manualLayout>
      </c:layout>
      <c:overlay val="0"/>
    </c:title>
    <c:autoTitleDeleted val="0"/>
    <c:plotArea>
      <c:layout>
        <c:manualLayout>
          <c:layoutTarget val="inner"/>
          <c:xMode val="edge"/>
          <c:yMode val="edge"/>
          <c:x val="0.10197379340327058"/>
          <c:y val="0.15957458650042375"/>
          <c:w val="0.8826763837594912"/>
          <c:h val="0.73556285586861758"/>
        </c:manualLayout>
      </c:layout>
      <c:lineChart>
        <c:grouping val="standard"/>
        <c:varyColors val="0"/>
        <c:ser>
          <c:idx val="0"/>
          <c:order val="0"/>
          <c:tx>
            <c:v>Real Revenue</c:v>
          </c:tx>
          <c:spPr>
            <a:ln>
              <a:solidFill>
                <a:schemeClr val="accent3"/>
              </a:solidFill>
            </a:ln>
          </c:spPr>
          <c:marker>
            <c:spPr>
              <a:solidFill>
                <a:schemeClr val="accent3"/>
              </a:solidFill>
              <a:ln>
                <a:solidFill>
                  <a:schemeClr val="accent3"/>
                </a:solidFill>
              </a:ln>
            </c:spPr>
          </c:marker>
          <c:cat>
            <c:numRef>
              <c:f>'Figure 3. Real Revenue'!$C$38:$AV$38</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'Figure 3. Real Revenue'!$C$39:$AV$39</c:f>
              <c:numCache>
                <c:formatCode>"$"#,##0</c:formatCode>
                <c:ptCount val="38"/>
                <c:pt idx="0">
                  <c:v>66853.926856707185</c:v>
                </c:pt>
                <c:pt idx="1">
                  <c:v>64099.336827672661</c:v>
                </c:pt>
                <c:pt idx="2">
                  <c:v>62866.320551831202</c:v>
                </c:pt>
                <c:pt idx="3">
                  <c:v>64677.33754083042</c:v>
                </c:pt>
                <c:pt idx="4">
                  <c:v>62465.416765713293</c:v>
                </c:pt>
                <c:pt idx="5">
                  <c:v>60665.39076121743</c:v>
                </c:pt>
                <c:pt idx="6">
                  <c:v>57013.414563382816</c:v>
                </c:pt>
                <c:pt idx="7">
                  <c:v>57658.550744861008</c:v>
                </c:pt>
                <c:pt idx="8">
                  <c:v>58473.263971258995</c:v>
                </c:pt>
                <c:pt idx="9">
                  <c:v>61107.007275532291</c:v>
                </c:pt>
                <c:pt idx="10">
                  <c:v>61816.262319156245</c:v>
                </c:pt>
                <c:pt idx="11">
                  <c:v>62315.881378176171</c:v>
                </c:pt>
                <c:pt idx="12">
                  <c:v>62175.735192241125</c:v>
                </c:pt>
                <c:pt idx="13">
                  <c:v>61850.323639641181</c:v>
                </c:pt>
                <c:pt idx="14">
                  <c:v>62450.738133664272</c:v>
                </c:pt>
                <c:pt idx="15">
                  <c:v>62722.157012513417</c:v>
                </c:pt>
                <c:pt idx="16">
                  <c:v>62316.790849166238</c:v>
                </c:pt>
                <c:pt idx="17">
                  <c:v>64158.119808978365</c:v>
                </c:pt>
                <c:pt idx="18">
                  <c:v>65002.877880398941</c:v>
                </c:pt>
                <c:pt idx="19">
                  <c:v>66101.089298316831</c:v>
                </c:pt>
                <c:pt idx="20">
                  <c:v>73215.182795784523</c:v>
                </c:pt>
                <c:pt idx="21">
                  <c:v>80672.728753636824</c:v>
                </c:pt>
                <c:pt idx="22">
                  <c:v>80497.133029589211</c:v>
                </c:pt>
                <c:pt idx="23">
                  <c:v>85376.214170872496</c:v>
                </c:pt>
                <c:pt idx="24">
                  <c:v>69029.647691810838</c:v>
                </c:pt>
                <c:pt idx="25">
                  <c:v>80097.221603478654</c:v>
                </c:pt>
                <c:pt idx="26">
                  <c:v>87474.422887452049</c:v>
                </c:pt>
                <c:pt idx="27">
                  <c:v>90346.808662660318</c:v>
                </c:pt>
                <c:pt idx="28">
                  <c:v>92625.341211837003</c:v>
                </c:pt>
                <c:pt idx="29">
                  <c:v>96650.386900892991</c:v>
                </c:pt>
                <c:pt idx="30">
                  <c:v>88851.640862026819</c:v>
                </c:pt>
                <c:pt idx="31">
                  <c:v>81401.04456883583</c:v>
                </c:pt>
                <c:pt idx="32">
                  <c:v>84990.101581619994</c:v>
                </c:pt>
                <c:pt idx="33">
                  <c:v>89953.143284854028</c:v>
                </c:pt>
                <c:pt idx="34">
                  <c:v>85623.131034497346</c:v>
                </c:pt>
                <c:pt idx="35">
                  <c:v>74663.376602091492</c:v>
                </c:pt>
                <c:pt idx="36">
                  <c:v>78572.231606053712</c:v>
                </c:pt>
                <c:pt idx="37">
                  <c:v>84667.840000000011</c:v>
                </c:pt>
              </c:numCache>
            </c:numRef>
          </c:val>
          <c:smooth val="0"/>
          <c:extLst>
            <c:ext xmlns:c16="http://schemas.microsoft.com/office/drawing/2014/chart" uri="{C3380CC4-5D6E-409C-BE32-E72D297353CC}">
              <c16:uniqueId val="{00000002-AFAE-4526-8975-756D5611E3A1}"/>
            </c:ext>
          </c:extLst>
        </c:ser>
        <c:dLbls>
          <c:showLegendKey val="0"/>
          <c:showVal val="0"/>
          <c:showCatName val="0"/>
          <c:showSerName val="0"/>
          <c:showPercent val="0"/>
          <c:showBubbleSize val="0"/>
        </c:dLbls>
        <c:marker val="1"/>
        <c:smooth val="0"/>
        <c:axId val="287708288"/>
        <c:axId val="287710592"/>
      </c:lineChart>
      <c:catAx>
        <c:axId val="2877082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2375788552746649"/>
              <c:y val="0.968592330214042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87710592"/>
        <c:crossesAt val="40000"/>
        <c:auto val="1"/>
        <c:lblAlgn val="ctr"/>
        <c:lblOffset val="100"/>
        <c:tickLblSkip val="1"/>
        <c:tickMarkSkip val="1"/>
        <c:noMultiLvlLbl val="0"/>
      </c:catAx>
      <c:valAx>
        <c:axId val="287710592"/>
        <c:scaling>
          <c:orientation val="minMax"/>
          <c:max val="100000"/>
          <c:min val="4000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Revenues (millions)</a:t>
                </a:r>
              </a:p>
              <a:p>
                <a:pPr>
                  <a:defRPr sz="1400" b="1" i="0" u="none" strike="noStrike" baseline="0">
                    <a:solidFill>
                      <a:srgbClr val="000000"/>
                    </a:solidFill>
                    <a:latin typeface="Arial"/>
                    <a:ea typeface="Arial"/>
                    <a:cs typeface="Arial"/>
                  </a:defRPr>
                </a:pPr>
                <a:endParaRPr lang="en-US" sz="1400"/>
              </a:p>
            </c:rich>
          </c:tx>
          <c:layout>
            <c:manualLayout>
              <c:xMode val="edge"/>
              <c:yMode val="edge"/>
              <c:x val="1.3796785278876876E-3"/>
              <c:y val="0.34874296355309592"/>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7708288"/>
        <c:crosses val="autoZero"/>
        <c:crossBetween val="between"/>
        <c:majorUnit val="5000"/>
        <c:minorUnit val="1000"/>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4.1 Rail Rate Indices for Commodity Groups, 1985=100</a:t>
            </a:r>
          </a:p>
          <a:p>
            <a:pPr algn="ctr">
              <a:defRPr sz="1575" b="0" i="0" u="none" strike="noStrike" baseline="0">
                <a:solidFill>
                  <a:srgbClr val="000000"/>
                </a:solidFill>
                <a:latin typeface="Arial"/>
                <a:ea typeface="Arial"/>
                <a:cs typeface="Arial"/>
              </a:defRPr>
            </a:pPr>
            <a:endParaRPr lang="en-US"/>
          </a:p>
        </c:rich>
      </c:tx>
      <c:layout>
        <c:manualLayout>
          <c:xMode val="edge"/>
          <c:yMode val="edge"/>
          <c:x val="0.17350298119519378"/>
          <c:y val="5.5511414375237975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'Real Rail Rate Index'!$G$74:$BA$74</c:f>
              <c:numCache>
                <c:formatCode>0.0</c:formatCode>
                <c:ptCount val="39"/>
                <c:pt idx="0" formatCode="0">
                  <c:v>100</c:v>
                </c:pt>
                <c:pt idx="1">
                  <c:v>94.684139496213987</c:v>
                </c:pt>
                <c:pt idx="2">
                  <c:v>87.705243969189425</c:v>
                </c:pt>
                <c:pt idx="3">
                  <c:v>84.456253686963564</c:v>
                </c:pt>
                <c:pt idx="4">
                  <c:v>80.366302061871863</c:v>
                </c:pt>
                <c:pt idx="5">
                  <c:v>77.602088766838875</c:v>
                </c:pt>
                <c:pt idx="6">
                  <c:v>75.510501513781847</c:v>
                </c:pt>
                <c:pt idx="7">
                  <c:v>72.136391098031751</c:v>
                </c:pt>
                <c:pt idx="8">
                  <c:v>70.52282395869976</c:v>
                </c:pt>
                <c:pt idx="9">
                  <c:v>68.562377675265054</c:v>
                </c:pt>
                <c:pt idx="10">
                  <c:v>65.795112452835468</c:v>
                </c:pt>
                <c:pt idx="11">
                  <c:v>64.516827227395638</c:v>
                </c:pt>
                <c:pt idx="12">
                  <c:v>62.984345612984214</c:v>
                </c:pt>
                <c:pt idx="13">
                  <c:v>61.090879959314947</c:v>
                </c:pt>
                <c:pt idx="14">
                  <c:v>59.455910188082925</c:v>
                </c:pt>
                <c:pt idx="15">
                  <c:v>57.734275094049082</c:v>
                </c:pt>
                <c:pt idx="16">
                  <c:v>57.522767865003033</c:v>
                </c:pt>
                <c:pt idx="17">
                  <c:v>58.386851216626596</c:v>
                </c:pt>
                <c:pt idx="18">
                  <c:v>56.449939263659886</c:v>
                </c:pt>
                <c:pt idx="19">
                  <c:v>56.057265990972958</c:v>
                </c:pt>
                <c:pt idx="20">
                  <c:v>59.934277470158186</c:v>
                </c:pt>
                <c:pt idx="21">
                  <c:v>63.374971448301622</c:v>
                </c:pt>
                <c:pt idx="22">
                  <c:v>64.581471643855195</c:v>
                </c:pt>
                <c:pt idx="23">
                  <c:v>72.995386568807689</c:v>
                </c:pt>
                <c:pt idx="24">
                  <c:v>67.97156245496538</c:v>
                </c:pt>
                <c:pt idx="25">
                  <c:v>71.542881507065189</c:v>
                </c:pt>
                <c:pt idx="26">
                  <c:v>77.256745445484412</c:v>
                </c:pt>
                <c:pt idx="27">
                  <c:v>78.129144047162953</c:v>
                </c:pt>
                <c:pt idx="28">
                  <c:v>76.899850159710738</c:v>
                </c:pt>
                <c:pt idx="29">
                  <c:v>77.176716485292971</c:v>
                </c:pt>
                <c:pt idx="30">
                  <c:v>73.393626244630198</c:v>
                </c:pt>
                <c:pt idx="31">
                  <c:v>71.315619631587239</c:v>
                </c:pt>
                <c:pt idx="32">
                  <c:v>71.494864872844232</c:v>
                </c:pt>
                <c:pt idx="33">
                  <c:v>72.386240150743205</c:v>
                </c:pt>
                <c:pt idx="34">
                  <c:v>73.477675617921989</c:v>
                </c:pt>
                <c:pt idx="35">
                  <c:v>71.045065806766445</c:v>
                </c:pt>
                <c:pt idx="36">
                  <c:v>70.41632585975394</c:v>
                </c:pt>
                <c:pt idx="37">
                  <c:v>77.815025862153462</c:v>
                </c:pt>
              </c:numCache>
            </c:numRef>
          </c:val>
          <c:smooth val="0"/>
          <c:extLst>
            <c:ext xmlns:c16="http://schemas.microsoft.com/office/drawing/2014/chart" uri="{C3380CC4-5D6E-409C-BE32-E72D297353CC}">
              <c16:uniqueId val="{00000001-A18B-46CF-AE15-6ACBA2C46570}"/>
            </c:ext>
          </c:extLst>
        </c:ser>
        <c:ser>
          <c:idx val="1"/>
          <c:order val="1"/>
          <c:tx>
            <c:strRef>
              <c:f>'Rail Rate Indices by Comm'!$A$3</c:f>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'Rail Rate Indices by Comm'!$C$3:$AV$3</c:f>
              <c:numCache>
                <c:formatCode>0.0</c:formatCode>
                <c:ptCount val="38"/>
                <c:pt idx="0" formatCode="#,##0">
                  <c:v>100</c:v>
                </c:pt>
                <c:pt idx="1">
                  <c:v>92.837067341457896</c:v>
                </c:pt>
                <c:pt idx="2">
                  <c:v>85.801221817349216</c:v>
                </c:pt>
                <c:pt idx="3">
                  <c:v>80.542851835816421</c:v>
                </c:pt>
                <c:pt idx="4">
                  <c:v>75.016519270195417</c:v>
                </c:pt>
                <c:pt idx="5">
                  <c:v>72.752513261516839</c:v>
                </c:pt>
                <c:pt idx="6">
                  <c:v>69.727661127865147</c:v>
                </c:pt>
                <c:pt idx="7">
                  <c:v>67.858669315650147</c:v>
                </c:pt>
                <c:pt idx="8">
                  <c:v>66.62367651467855</c:v>
                </c:pt>
                <c:pt idx="9">
                  <c:v>65.759855672138201</c:v>
                </c:pt>
                <c:pt idx="10">
                  <c:v>63.077293425917887</c:v>
                </c:pt>
                <c:pt idx="11">
                  <c:v>62.602660214283461</c:v>
                </c:pt>
                <c:pt idx="12">
                  <c:v>61.514666279685997</c:v>
                </c:pt>
                <c:pt idx="13">
                  <c:v>60.82511901832617</c:v>
                </c:pt>
                <c:pt idx="14">
                  <c:v>59.826553464723276</c:v>
                </c:pt>
                <c:pt idx="15">
                  <c:v>58.47458215212221</c:v>
                </c:pt>
                <c:pt idx="16">
                  <c:v>58.808403783638681</c:v>
                </c:pt>
                <c:pt idx="17">
                  <c:v>59.07638001356154</c:v>
                </c:pt>
                <c:pt idx="18">
                  <c:v>58.10472909647229</c:v>
                </c:pt>
                <c:pt idx="19">
                  <c:v>61.187078349397559</c:v>
                </c:pt>
                <c:pt idx="20">
                  <c:v>67.252799450783741</c:v>
                </c:pt>
                <c:pt idx="21">
                  <c:v>70.933503270098413</c:v>
                </c:pt>
                <c:pt idx="22">
                  <c:v>69.372620710439492</c:v>
                </c:pt>
                <c:pt idx="23">
                  <c:v>73.87210551110249</c:v>
                </c:pt>
                <c:pt idx="24">
                  <c:v>64.640219073695675</c:v>
                </c:pt>
                <c:pt idx="25">
                  <c:v>68.854563668215917</c:v>
                </c:pt>
                <c:pt idx="26">
                  <c:v>72.709198153952812</c:v>
                </c:pt>
                <c:pt idx="27">
                  <c:v>72.733025209753706</c:v>
                </c:pt>
                <c:pt idx="28">
                  <c:v>67.958091785037794</c:v>
                </c:pt>
                <c:pt idx="29">
                  <c:v>75.204214188589319</c:v>
                </c:pt>
                <c:pt idx="30">
                  <c:v>75.405821399007877</c:v>
                </c:pt>
                <c:pt idx="31">
                  <c:v>72.871486227399487</c:v>
                </c:pt>
                <c:pt idx="32">
                  <c:v>74.422936075620456</c:v>
                </c:pt>
                <c:pt idx="33">
                  <c:v>77.405419679359611</c:v>
                </c:pt>
                <c:pt idx="34">
                  <c:v>78.200172098442252</c:v>
                </c:pt>
                <c:pt idx="35">
                  <c:v>74.369977963253831</c:v>
                </c:pt>
                <c:pt idx="36">
                  <c:v>78.59218425242166</c:v>
                </c:pt>
                <c:pt idx="37">
                  <c:v>91.827914886464043</c:v>
                </c:pt>
              </c:numCache>
            </c:numRef>
          </c:val>
          <c:smooth val="0"/>
          <c:extLst>
            <c:ext xmlns:c16="http://schemas.microsoft.com/office/drawing/2014/chart" uri="{C3380CC4-5D6E-409C-BE32-E72D297353CC}">
              <c16:uniqueId val="{00000000-1FA7-4FB3-A1EA-C76EE870296F}"/>
            </c:ext>
          </c:extLst>
        </c:ser>
        <c:ser>
          <c:idx val="2"/>
          <c:order val="2"/>
          <c:tx>
            <c:strRef>
              <c:f>'Rail Rate Indices by Comm'!$A$5</c:f>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'Rail Rate Indices by Comm'!$C$5:$AV$5</c:f>
              <c:numCache>
                <c:formatCode>0.0</c:formatCode>
                <c:ptCount val="38"/>
                <c:pt idx="0" formatCode="#,##0">
                  <c:v>100</c:v>
                </c:pt>
                <c:pt idx="1">
                  <c:v>88.927235893809851</c:v>
                </c:pt>
                <c:pt idx="2">
                  <c:v>82.243824331802088</c:v>
                </c:pt>
                <c:pt idx="3">
                  <c:v>85.289709761819296</c:v>
                </c:pt>
                <c:pt idx="4">
                  <c:v>82.74317340323195</c:v>
                </c:pt>
                <c:pt idx="5">
                  <c:v>84.21953361212546</c:v>
                </c:pt>
                <c:pt idx="6">
                  <c:v>81.385749220703559</c:v>
                </c:pt>
                <c:pt idx="7">
                  <c:v>81.133801627081354</c:v>
                </c:pt>
                <c:pt idx="8">
                  <c:v>82.742833867601263</c:v>
                </c:pt>
                <c:pt idx="9">
                  <c:v>85.475541079745923</c:v>
                </c:pt>
                <c:pt idx="10">
                  <c:v>80.057380176763985</c:v>
                </c:pt>
                <c:pt idx="11">
                  <c:v>79.356145976832593</c:v>
                </c:pt>
                <c:pt idx="12">
                  <c:v>79.303928556356922</c:v>
                </c:pt>
                <c:pt idx="13">
                  <c:v>77.53419435324146</c:v>
                </c:pt>
                <c:pt idx="14">
                  <c:v>74.976525210526205</c:v>
                </c:pt>
                <c:pt idx="15">
                  <c:v>73.51317054475777</c:v>
                </c:pt>
                <c:pt idx="16">
                  <c:v>72.321726672541914</c:v>
                </c:pt>
                <c:pt idx="17">
                  <c:v>72.845472564401177</c:v>
                </c:pt>
                <c:pt idx="18">
                  <c:v>70.844733661778307</c:v>
                </c:pt>
                <c:pt idx="19">
                  <c:v>73.469220967338543</c:v>
                </c:pt>
                <c:pt idx="20">
                  <c:v>80.308207892111241</c:v>
                </c:pt>
                <c:pt idx="21">
                  <c:v>83.461429463088038</c:v>
                </c:pt>
                <c:pt idx="22">
                  <c:v>85.795712667366075</c:v>
                </c:pt>
                <c:pt idx="23">
                  <c:v>98.322812825356991</c:v>
                </c:pt>
                <c:pt idx="24">
                  <c:v>92.546274648864298</c:v>
                </c:pt>
                <c:pt idx="25">
                  <c:v>97.039897855009343</c:v>
                </c:pt>
                <c:pt idx="26">
                  <c:v>104.49558189466848</c:v>
                </c:pt>
                <c:pt idx="27">
                  <c:v>106.3532057740718</c:v>
                </c:pt>
                <c:pt idx="28">
                  <c:v>107.51197546814335</c:v>
                </c:pt>
                <c:pt idx="29">
                  <c:v>108.20285735664496</c:v>
                </c:pt>
                <c:pt idx="30">
                  <c:v>101.99706190683139</c:v>
                </c:pt>
                <c:pt idx="31">
                  <c:v>100.91161510010164</c:v>
                </c:pt>
                <c:pt idx="32">
                  <c:v>101.63932068184783</c:v>
                </c:pt>
                <c:pt idx="33">
                  <c:v>100.48473411313549</c:v>
                </c:pt>
                <c:pt idx="34">
                  <c:v>106.78456490277225</c:v>
                </c:pt>
                <c:pt idx="35">
                  <c:v>104.6711887592723</c:v>
                </c:pt>
                <c:pt idx="36">
                  <c:v>98.321445579463386</c:v>
                </c:pt>
                <c:pt idx="37">
                  <c:v>101.01183860844976</c:v>
                </c:pt>
              </c:numCache>
            </c:numRef>
          </c:val>
          <c:smooth val="0"/>
          <c:extLst>
            <c:ext xmlns:c16="http://schemas.microsoft.com/office/drawing/2014/chart" uri="{C3380CC4-5D6E-409C-BE32-E72D297353CC}">
              <c16:uniqueId val="{00000001-1FA7-4FB3-A1EA-C76EE870296F}"/>
            </c:ext>
          </c:extLst>
        </c:ser>
        <c:ser>
          <c:idx val="3"/>
          <c:order val="3"/>
          <c:tx>
            <c:strRef>
              <c:f>'Rail Rate Indices by Comm'!$A$7</c:f>
              <c:strCache>
                <c:ptCount val="1"/>
                <c:pt idx="0">
                  <c:v>Coal</c:v>
                </c:pt>
              </c:strCache>
            </c:strRef>
          </c:tx>
          <c:spPr>
            <a:ln w="28575">
              <a:solidFill>
                <a:schemeClr val="accent1"/>
              </a:solidFill>
              <a:prstDash val="solid"/>
            </a:ln>
          </c:spPr>
          <c:marker>
            <c:symbol val="diamond"/>
            <c:size val="7"/>
            <c:spPr>
              <a:solidFill>
                <a:schemeClr val="accent1"/>
              </a:solidFill>
              <a:ln>
                <a:solidFill>
                  <a:schemeClr val="accent1"/>
                </a:solidFill>
                <a:prstDash val="solid"/>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'Rail Rate Indices by Comm'!$C$7:$AV$7</c:f>
              <c:numCache>
                <c:formatCode>0.0</c:formatCode>
                <c:ptCount val="38"/>
                <c:pt idx="0" formatCode="#,##0">
                  <c:v>100</c:v>
                </c:pt>
                <c:pt idx="1">
                  <c:v>94.736763409873745</c:v>
                </c:pt>
                <c:pt idx="2">
                  <c:v>87.807388484133753</c:v>
                </c:pt>
                <c:pt idx="3">
                  <c:v>83.352093496599664</c:v>
                </c:pt>
                <c:pt idx="4">
                  <c:v>79.782006632137254</c:v>
                </c:pt>
                <c:pt idx="5">
                  <c:v>77.112430553535376</c:v>
                </c:pt>
                <c:pt idx="6">
                  <c:v>75.672038265691938</c:v>
                </c:pt>
                <c:pt idx="7">
                  <c:v>73.057434786513355</c:v>
                </c:pt>
                <c:pt idx="8">
                  <c:v>69.854284011287234</c:v>
                </c:pt>
                <c:pt idx="9">
                  <c:v>64.46721937889194</c:v>
                </c:pt>
                <c:pt idx="10">
                  <c:v>62.169510175437708</c:v>
                </c:pt>
                <c:pt idx="11">
                  <c:v>59.534649634173938</c:v>
                </c:pt>
                <c:pt idx="12">
                  <c:v>58.624709860988851</c:v>
                </c:pt>
                <c:pt idx="13">
                  <c:v>55.83647516076838</c:v>
                </c:pt>
                <c:pt idx="14">
                  <c:v>54.419157932456201</c:v>
                </c:pt>
                <c:pt idx="15">
                  <c:v>52.75345719756988</c:v>
                </c:pt>
                <c:pt idx="16">
                  <c:v>50.880277324378142</c:v>
                </c:pt>
                <c:pt idx="17">
                  <c:v>51.659261907885309</c:v>
                </c:pt>
                <c:pt idx="18">
                  <c:v>50.673612506404446</c:v>
                </c:pt>
                <c:pt idx="19">
                  <c:v>49.272804532364432</c:v>
                </c:pt>
                <c:pt idx="20">
                  <c:v>52.570727671120999</c:v>
                </c:pt>
                <c:pt idx="21">
                  <c:v>54.208111162449072</c:v>
                </c:pt>
                <c:pt idx="22">
                  <c:v>56.142826896335684</c:v>
                </c:pt>
                <c:pt idx="23">
                  <c:v>68.749987596969646</c:v>
                </c:pt>
                <c:pt idx="24">
                  <c:v>63.876110246036255</c:v>
                </c:pt>
                <c:pt idx="25">
                  <c:v>69.937242777740224</c:v>
                </c:pt>
                <c:pt idx="26">
                  <c:v>78.831001804815301</c:v>
                </c:pt>
                <c:pt idx="27">
                  <c:v>78.054636859632467</c:v>
                </c:pt>
                <c:pt idx="28">
                  <c:v>76.761791534061928</c:v>
                </c:pt>
                <c:pt idx="29">
                  <c:v>71.08936298863172</c:v>
                </c:pt>
                <c:pt idx="30">
                  <c:v>69.027852867108848</c:v>
                </c:pt>
                <c:pt idx="31">
                  <c:v>65.230115128168123</c:v>
                </c:pt>
                <c:pt idx="32">
                  <c:v>66.680768865518971</c:v>
                </c:pt>
                <c:pt idx="33">
                  <c:v>67.028910715723285</c:v>
                </c:pt>
                <c:pt idx="34">
                  <c:v>64.864986075400466</c:v>
                </c:pt>
                <c:pt idx="35">
                  <c:v>57.640944400155291</c:v>
                </c:pt>
                <c:pt idx="36">
                  <c:v>60.820113805987361</c:v>
                </c:pt>
                <c:pt idx="37">
                  <c:v>73.053688494943501</c:v>
                </c:pt>
              </c:numCache>
            </c:numRef>
          </c:val>
          <c:smooth val="0"/>
          <c:extLst>
            <c:ext xmlns:c16="http://schemas.microsoft.com/office/drawing/2014/chart" uri="{C3380CC4-5D6E-409C-BE32-E72D297353CC}">
              <c16:uniqueId val="{00000002-1FA7-4FB3-A1EA-C76EE870296F}"/>
            </c:ext>
          </c:extLst>
        </c:ser>
        <c:ser>
          <c:idx val="4"/>
          <c:order val="4"/>
          <c:tx>
            <c:strRef>
              <c:f>'Rail Rate Indices by Comm'!$A$13</c:f>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'Rail Rate Indices by Comm'!$C$13:$AV$13</c:f>
              <c:numCache>
                <c:formatCode>0.0</c:formatCode>
                <c:ptCount val="38"/>
                <c:pt idx="0" formatCode="#,##0">
                  <c:v>100</c:v>
                </c:pt>
                <c:pt idx="1">
                  <c:v>97.213806789340367</c:v>
                </c:pt>
                <c:pt idx="2">
                  <c:v>91.494323044557362</c:v>
                </c:pt>
                <c:pt idx="3">
                  <c:v>89.714528316927499</c:v>
                </c:pt>
                <c:pt idx="4">
                  <c:v>86.186127475136075</c:v>
                </c:pt>
                <c:pt idx="5">
                  <c:v>83.188976007561621</c:v>
                </c:pt>
                <c:pt idx="6">
                  <c:v>81.596141644873825</c:v>
                </c:pt>
                <c:pt idx="7">
                  <c:v>77.888436696822666</c:v>
                </c:pt>
                <c:pt idx="8">
                  <c:v>75.372421038765481</c:v>
                </c:pt>
                <c:pt idx="9">
                  <c:v>72.413999732050527</c:v>
                </c:pt>
                <c:pt idx="10">
                  <c:v>69.969917165398158</c:v>
                </c:pt>
                <c:pt idx="11">
                  <c:v>69.160786958773969</c:v>
                </c:pt>
                <c:pt idx="12">
                  <c:v>67.649744573780694</c:v>
                </c:pt>
                <c:pt idx="13">
                  <c:v>66.296480630443099</c:v>
                </c:pt>
                <c:pt idx="14">
                  <c:v>63.695671921391309</c:v>
                </c:pt>
                <c:pt idx="15">
                  <c:v>60.233517566029477</c:v>
                </c:pt>
                <c:pt idx="16">
                  <c:v>59.916938715622031</c:v>
                </c:pt>
                <c:pt idx="17">
                  <c:v>59.739925259941629</c:v>
                </c:pt>
                <c:pt idx="18">
                  <c:v>56.269823745989797</c:v>
                </c:pt>
                <c:pt idx="19">
                  <c:v>54.308069277858728</c:v>
                </c:pt>
                <c:pt idx="20">
                  <c:v>57.027738069608596</c:v>
                </c:pt>
                <c:pt idx="21">
                  <c:v>59.34625862874168</c:v>
                </c:pt>
                <c:pt idx="22">
                  <c:v>61.7759240055506</c:v>
                </c:pt>
                <c:pt idx="23">
                  <c:v>68.060007774400248</c:v>
                </c:pt>
                <c:pt idx="24">
                  <c:v>64.729908501509698</c:v>
                </c:pt>
                <c:pt idx="25">
                  <c:v>66.157000068570909</c:v>
                </c:pt>
                <c:pt idx="26">
                  <c:v>69.690414577289673</c:v>
                </c:pt>
                <c:pt idx="27">
                  <c:v>71.55089326076704</c:v>
                </c:pt>
                <c:pt idx="28">
                  <c:v>70.898534045802251</c:v>
                </c:pt>
                <c:pt idx="29">
                  <c:v>70.20575190615746</c:v>
                </c:pt>
                <c:pt idx="30">
                  <c:v>65.474925684229405</c:v>
                </c:pt>
                <c:pt idx="31">
                  <c:v>65.611998115693297</c:v>
                </c:pt>
                <c:pt idx="32">
                  <c:v>65.003882147454732</c:v>
                </c:pt>
                <c:pt idx="33">
                  <c:v>64.220961584119848</c:v>
                </c:pt>
                <c:pt idx="34">
                  <c:v>65.26355795546327</c:v>
                </c:pt>
                <c:pt idx="35">
                  <c:v>65.627393200592095</c:v>
                </c:pt>
                <c:pt idx="36">
                  <c:v>63.039469048958779</c:v>
                </c:pt>
                <c:pt idx="37">
                  <c:v>66.966907589247072</c:v>
                </c:pt>
              </c:numCache>
            </c:numRef>
          </c:val>
          <c:smooth val="0"/>
          <c:extLst>
            <c:ext xmlns:c16="http://schemas.microsoft.com/office/drawing/2014/chart" uri="{C3380CC4-5D6E-409C-BE32-E72D297353CC}">
              <c16:uniqueId val="{00000003-1FA7-4FB3-A1EA-C76EE870296F}"/>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6"/>
                <c:order val="5"/>
                <c:tx>
                  <c:strRef>
                    <c:extLst>
                      <c:ext uri="{02D57815-91ED-43cb-92C2-25804820EDAC}">
                        <c15:formulaRef>
                          <c15:sqref>'Rail Rate Indices by Comm'!$A$4</c15:sqref>
                        </c15:formulaRef>
                      </c:ext>
                    </c:extLst>
                    <c:strCache>
                      <c:ptCount val="1"/>
                      <c:pt idx="0">
                        <c:v>Farm Products (Not Grain)</c:v>
                      </c:pt>
                    </c:strCache>
                  </c:strRef>
                </c:tx>
                <c:val>
                  <c:numRef>
                    <c:extLst>
                      <c:ext uri="{02D57815-91ED-43cb-92C2-25804820EDAC}">
                        <c15:formulaRef>
                          <c15:sqref>'Rail Rate Indices by Comm'!$C$4:$AV$4</c15:sqref>
                        </c15:formulaRef>
                      </c:ext>
                    </c:extLst>
                    <c:numCache>
                      <c:formatCode>0.0</c:formatCode>
                      <c:ptCount val="38"/>
                      <c:pt idx="0" formatCode="#,##0">
                        <c:v>100</c:v>
                      </c:pt>
                      <c:pt idx="1">
                        <c:v>93.082971629694057</c:v>
                      </c:pt>
                      <c:pt idx="2">
                        <c:v>87.678478332024198</c:v>
                      </c:pt>
                      <c:pt idx="3">
                        <c:v>84.484501613924849</c:v>
                      </c:pt>
                      <c:pt idx="4">
                        <c:v>80.722618051010215</c:v>
                      </c:pt>
                      <c:pt idx="5">
                        <c:v>79.057066815839377</c:v>
                      </c:pt>
                      <c:pt idx="6">
                        <c:v>73.578950619953957</c:v>
                      </c:pt>
                      <c:pt idx="7">
                        <c:v>66.768724216482738</c:v>
                      </c:pt>
                      <c:pt idx="8">
                        <c:v>69.275750822571609</c:v>
                      </c:pt>
                      <c:pt idx="9">
                        <c:v>69.509351524480337</c:v>
                      </c:pt>
                      <c:pt idx="10">
                        <c:v>66.80240528701556</c:v>
                      </c:pt>
                      <c:pt idx="11">
                        <c:v>66.515424323182955</c:v>
                      </c:pt>
                      <c:pt idx="12">
                        <c:v>66.969513482846168</c:v>
                      </c:pt>
                      <c:pt idx="13">
                        <c:v>64.867233245694024</c:v>
                      </c:pt>
                      <c:pt idx="14">
                        <c:v>63.425443958980715</c:v>
                      </c:pt>
                      <c:pt idx="15">
                        <c:v>60.175830702647104</c:v>
                      </c:pt>
                      <c:pt idx="16">
                        <c:v>62.342412261291436</c:v>
                      </c:pt>
                      <c:pt idx="17">
                        <c:v>66.088781822724712</c:v>
                      </c:pt>
                      <c:pt idx="18">
                        <c:v>61.535966696986215</c:v>
                      </c:pt>
                      <c:pt idx="19">
                        <c:v>59.264925498240281</c:v>
                      </c:pt>
                      <c:pt idx="20">
                        <c:v>70.502234306499119</c:v>
                      </c:pt>
                      <c:pt idx="21">
                        <c:v>69.402244524901192</c:v>
                      </c:pt>
                      <c:pt idx="22">
                        <c:v>70.028788686499382</c:v>
                      </c:pt>
                      <c:pt idx="23">
                        <c:v>76.754677786195543</c:v>
                      </c:pt>
                      <c:pt idx="24">
                        <c:v>72.554524937285734</c:v>
                      </c:pt>
                      <c:pt idx="25">
                        <c:v>72.749620466282536</c:v>
                      </c:pt>
                      <c:pt idx="26">
                        <c:v>81.717851013551694</c:v>
                      </c:pt>
                      <c:pt idx="27">
                        <c:v>85.939266389795833</c:v>
                      </c:pt>
                      <c:pt idx="28">
                        <c:v>85.304860541724622</c:v>
                      </c:pt>
                      <c:pt idx="29">
                        <c:v>84.533164015815956</c:v>
                      </c:pt>
                      <c:pt idx="30">
                        <c:v>77.109711505216239</c:v>
                      </c:pt>
                      <c:pt idx="31">
                        <c:v>71.468528417050578</c:v>
                      </c:pt>
                      <c:pt idx="32">
                        <c:v>73.813099934890005</c:v>
                      </c:pt>
                      <c:pt idx="33">
                        <c:v>69.630102347444989</c:v>
                      </c:pt>
                      <c:pt idx="34">
                        <c:v>68.196925108399711</c:v>
                      </c:pt>
                      <c:pt idx="35">
                        <c:v>63.324464136728068</c:v>
                      </c:pt>
                      <c:pt idx="36">
                        <c:v>61.91277711753181</c:v>
                      </c:pt>
                      <c:pt idx="37">
                        <c:v>76.919575398172157</c:v>
                      </c:pt>
                    </c:numCache>
                  </c:numRef>
                </c:val>
                <c:smooth val="0"/>
                <c:extLst>
                  <c:ext xmlns:c16="http://schemas.microsoft.com/office/drawing/2014/chart" uri="{C3380CC4-5D6E-409C-BE32-E72D297353CC}">
                    <c16:uniqueId val="{00000002-CD19-43E6-AF03-45B5D1F06943}"/>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8"/>
                      <c:pt idx="0" formatCode="#,##0">
                        <c:v>100</c:v>
                      </c:pt>
                      <c:pt idx="1">
                        <c:v>97.467166340882429</c:v>
                      </c:pt>
                      <c:pt idx="2">
                        <c:v>88.820548329365437</c:v>
                      </c:pt>
                      <c:pt idx="3">
                        <c:v>74.666457903985034</c:v>
                      </c:pt>
                      <c:pt idx="4">
                        <c:v>68.303491054199469</c:v>
                      </c:pt>
                      <c:pt idx="5">
                        <c:v>70.556677410168078</c:v>
                      </c:pt>
                      <c:pt idx="6">
                        <c:v>73.121189638628707</c:v>
                      </c:pt>
                      <c:pt idx="7">
                        <c:v>69.549760251524489</c:v>
                      </c:pt>
                      <c:pt idx="8">
                        <c:v>64.413353068697404</c:v>
                      </c:pt>
                      <c:pt idx="9">
                        <c:v>63.398755324274475</c:v>
                      </c:pt>
                      <c:pt idx="10">
                        <c:v>57.918057454967148</c:v>
                      </c:pt>
                      <c:pt idx="11">
                        <c:v>56.608362496325881</c:v>
                      </c:pt>
                      <c:pt idx="12">
                        <c:v>64.647257038763541</c:v>
                      </c:pt>
                      <c:pt idx="13">
                        <c:v>67.157992830827467</c:v>
                      </c:pt>
                      <c:pt idx="14">
                        <c:v>65.564272449940574</c:v>
                      </c:pt>
                      <c:pt idx="15">
                        <c:v>64.66919723129503</c:v>
                      </c:pt>
                      <c:pt idx="16">
                        <c:v>54.971106562026641</c:v>
                      </c:pt>
                      <c:pt idx="17">
                        <c:v>59.764366703774471</c:v>
                      </c:pt>
                      <c:pt idx="18">
                        <c:v>68.92486942864906</c:v>
                      </c:pt>
                      <c:pt idx="19">
                        <c:v>57.973408101401432</c:v>
                      </c:pt>
                      <c:pt idx="20">
                        <c:v>59.859086343306039</c:v>
                      </c:pt>
                      <c:pt idx="21">
                        <c:v>62.771256644583666</c:v>
                      </c:pt>
                      <c:pt idx="22">
                        <c:v>66.119169854160546</c:v>
                      </c:pt>
                      <c:pt idx="23">
                        <c:v>70.843284138589681</c:v>
                      </c:pt>
                      <c:pt idx="24">
                        <c:v>76.62001217029632</c:v>
                      </c:pt>
                      <c:pt idx="25">
                        <c:v>65.602011781161821</c:v>
                      </c:pt>
                      <c:pt idx="26">
                        <c:v>72.394099425630458</c:v>
                      </c:pt>
                      <c:pt idx="27">
                        <c:v>71.835064449357674</c:v>
                      </c:pt>
                      <c:pt idx="28">
                        <c:v>71.31620147011752</c:v>
                      </c:pt>
                      <c:pt idx="29">
                        <c:v>70.895747222718057</c:v>
                      </c:pt>
                      <c:pt idx="30">
                        <c:v>70.431796458537562</c:v>
                      </c:pt>
                      <c:pt idx="31">
                        <c:v>61.71103154957045</c:v>
                      </c:pt>
                      <c:pt idx="32">
                        <c:v>53.115513575308128</c:v>
                      </c:pt>
                      <c:pt idx="33">
                        <c:v>43.739820684832182</c:v>
                      </c:pt>
                      <c:pt idx="34">
                        <c:v>70.155740917059759</c:v>
                      </c:pt>
                      <c:pt idx="35">
                        <c:v>72.124363100591793</c:v>
                      </c:pt>
                      <c:pt idx="36">
                        <c:v>65.135179913843189</c:v>
                      </c:pt>
                      <c:pt idx="37">
                        <c:v>41.838921096425373</c:v>
                      </c:pt>
                    </c:numCache>
                  </c:numRef>
                </c:val>
                <c:smooth val="0"/>
                <c:extLst xmlns:c15="http://schemas.microsoft.com/office/drawing/2012/chart">
                  <c:ext xmlns:c16="http://schemas.microsoft.com/office/drawing/2014/chart" uri="{C3380CC4-5D6E-409C-BE32-E72D297353CC}">
                    <c16:uniqueId val="{00000003-CD19-43E6-AF03-45B5D1F06943}"/>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8"/>
                      <c:pt idx="22" formatCode="0">
                        <c:v>100</c:v>
                      </c:pt>
                      <c:pt idx="23">
                        <c:v>94.287488311263289</c:v>
                      </c:pt>
                      <c:pt idx="24">
                        <c:v>78.745416708826596</c:v>
                      </c:pt>
                      <c:pt idx="25">
                        <c:v>65.954486589757877</c:v>
                      </c:pt>
                      <c:pt idx="26">
                        <c:v>76.598465883867433</c:v>
                      </c:pt>
                      <c:pt idx="27">
                        <c:v>78.487385626379009</c:v>
                      </c:pt>
                      <c:pt idx="28">
                        <c:v>75.358457349842425</c:v>
                      </c:pt>
                      <c:pt idx="29">
                        <c:v>73.971965390076207</c:v>
                      </c:pt>
                      <c:pt idx="30">
                        <c:v>63.711009247603329</c:v>
                      </c:pt>
                      <c:pt idx="31">
                        <c:v>59.606886296952652</c:v>
                      </c:pt>
                      <c:pt idx="32">
                        <c:v>54.999338942809842</c:v>
                      </c:pt>
                      <c:pt idx="33">
                        <c:v>57.553330974803352</c:v>
                      </c:pt>
                      <c:pt idx="34">
                        <c:v>64.10008388608118</c:v>
                      </c:pt>
                      <c:pt idx="35">
                        <c:v>61.871842639863921</c:v>
                      </c:pt>
                      <c:pt idx="36">
                        <c:v>52.583018273120757</c:v>
                      </c:pt>
                      <c:pt idx="37">
                        <c:v>67.01502252372174</c:v>
                      </c:pt>
                    </c:numCache>
                  </c:numRef>
                </c:val>
                <c:smooth val="0"/>
                <c:extLst xmlns:c15="http://schemas.microsoft.com/office/drawing/2012/chart">
                  <c:ext xmlns:c16="http://schemas.microsoft.com/office/drawing/2014/chart" uri="{C3380CC4-5D6E-409C-BE32-E72D297353CC}">
                    <c16:uniqueId val="{00000004-CD19-43E6-AF03-45B5D1F06943}"/>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8"/>
                      <c:pt idx="0" formatCode="#,##0">
                        <c:v>100</c:v>
                      </c:pt>
                      <c:pt idx="1">
                        <c:v>93.956622342581326</c:v>
                      </c:pt>
                      <c:pt idx="2">
                        <c:v>89.021789956767805</c:v>
                      </c:pt>
                      <c:pt idx="3">
                        <c:v>84.293350737586579</c:v>
                      </c:pt>
                      <c:pt idx="4">
                        <c:v>80.265696881673463</c:v>
                      </c:pt>
                      <c:pt idx="5">
                        <c:v>75.811188799154607</c:v>
                      </c:pt>
                      <c:pt idx="6">
                        <c:v>75.183559901255762</c:v>
                      </c:pt>
                      <c:pt idx="7">
                        <c:v>71.962323778148644</c:v>
                      </c:pt>
                      <c:pt idx="8">
                        <c:v>71.847098373123899</c:v>
                      </c:pt>
                      <c:pt idx="9">
                        <c:v>71.69286636465705</c:v>
                      </c:pt>
                      <c:pt idx="10">
                        <c:v>68.776487415683235</c:v>
                      </c:pt>
                      <c:pt idx="11">
                        <c:v>66.644140833695047</c:v>
                      </c:pt>
                      <c:pt idx="12">
                        <c:v>64.4219592939873</c:v>
                      </c:pt>
                      <c:pt idx="13">
                        <c:v>63.366374760757068</c:v>
                      </c:pt>
                      <c:pt idx="14">
                        <c:v>61.879788084012631</c:v>
                      </c:pt>
                      <c:pt idx="15">
                        <c:v>59.119557272463261</c:v>
                      </c:pt>
                      <c:pt idx="16">
                        <c:v>60.307816219694587</c:v>
                      </c:pt>
                      <c:pt idx="17">
                        <c:v>59.406196418224617</c:v>
                      </c:pt>
                      <c:pt idx="18">
                        <c:v>57.088679933909084</c:v>
                      </c:pt>
                      <c:pt idx="19">
                        <c:v>58.51872568299644</c:v>
                      </c:pt>
                      <c:pt idx="20">
                        <c:v>62.796130324463896</c:v>
                      </c:pt>
                      <c:pt idx="21">
                        <c:v>68.032944913171832</c:v>
                      </c:pt>
                      <c:pt idx="22">
                        <c:v>69.807235898527324</c:v>
                      </c:pt>
                      <c:pt idx="23">
                        <c:v>80.461636962255966</c:v>
                      </c:pt>
                      <c:pt idx="24">
                        <c:v>78.200555771900525</c:v>
                      </c:pt>
                      <c:pt idx="25">
                        <c:v>81.412554124656012</c:v>
                      </c:pt>
                      <c:pt idx="26">
                        <c:v>87.578246579091612</c:v>
                      </c:pt>
                      <c:pt idx="27">
                        <c:v>89.744627023538243</c:v>
                      </c:pt>
                      <c:pt idx="28">
                        <c:v>89.355549238626622</c:v>
                      </c:pt>
                      <c:pt idx="29">
                        <c:v>89.55880286467891</c:v>
                      </c:pt>
                      <c:pt idx="30">
                        <c:v>80.219702272011631</c:v>
                      </c:pt>
                      <c:pt idx="31">
                        <c:v>75.221737447602436</c:v>
                      </c:pt>
                      <c:pt idx="32">
                        <c:v>75.025363185731919</c:v>
                      </c:pt>
                      <c:pt idx="33">
                        <c:v>76.038971414609918</c:v>
                      </c:pt>
                      <c:pt idx="34">
                        <c:v>77.760797376016541</c:v>
                      </c:pt>
                      <c:pt idx="35">
                        <c:v>75.505460746536372</c:v>
                      </c:pt>
                      <c:pt idx="36">
                        <c:v>70.642661436030167</c:v>
                      </c:pt>
                      <c:pt idx="37">
                        <c:v>73.402836178007874</c:v>
                      </c:pt>
                    </c:numCache>
                  </c:numRef>
                </c:val>
                <c:smooth val="0"/>
                <c:extLst xmlns:c15="http://schemas.microsoft.com/office/drawing/2012/chart">
                  <c:ext xmlns:c16="http://schemas.microsoft.com/office/drawing/2014/chart" uri="{C3380CC4-5D6E-409C-BE32-E72D297353CC}">
                    <c16:uniqueId val="{00000005-CD19-43E6-AF03-45B5D1F06943}"/>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8"/>
                      <c:pt idx="0" formatCode="#,##0">
                        <c:v>100</c:v>
                      </c:pt>
                      <c:pt idx="1">
                        <c:v>94.185792749409842</c:v>
                      </c:pt>
                      <c:pt idx="2">
                        <c:v>84.637713563011729</c:v>
                      </c:pt>
                      <c:pt idx="3">
                        <c:v>78.564165409363127</c:v>
                      </c:pt>
                      <c:pt idx="4">
                        <c:v>75.685481941748293</c:v>
                      </c:pt>
                      <c:pt idx="5">
                        <c:v>71.947807332465459</c:v>
                      </c:pt>
                      <c:pt idx="6">
                        <c:v>75.123993195792963</c:v>
                      </c:pt>
                      <c:pt idx="7">
                        <c:v>69.819945279203182</c:v>
                      </c:pt>
                      <c:pt idx="8">
                        <c:v>68.595934541314719</c:v>
                      </c:pt>
                      <c:pt idx="9">
                        <c:v>66.547354453223548</c:v>
                      </c:pt>
                      <c:pt idx="10">
                        <c:v>63.276491346907726</c:v>
                      </c:pt>
                      <c:pt idx="11">
                        <c:v>60.821046592396712</c:v>
                      </c:pt>
                      <c:pt idx="12">
                        <c:v>58.824310393222227</c:v>
                      </c:pt>
                      <c:pt idx="13">
                        <c:v>58.265136342823247</c:v>
                      </c:pt>
                      <c:pt idx="14">
                        <c:v>56.519416369126844</c:v>
                      </c:pt>
                      <c:pt idx="15">
                        <c:v>53.789639942424323</c:v>
                      </c:pt>
                      <c:pt idx="16">
                        <c:v>53.555701306488217</c:v>
                      </c:pt>
                      <c:pt idx="17">
                        <c:v>53.29417973001393</c:v>
                      </c:pt>
                      <c:pt idx="18">
                        <c:v>49.858278727832847</c:v>
                      </c:pt>
                      <c:pt idx="19">
                        <c:v>50.315428274072403</c:v>
                      </c:pt>
                      <c:pt idx="20">
                        <c:v>53.289722370046867</c:v>
                      </c:pt>
                      <c:pt idx="21">
                        <c:v>57.878710005076115</c:v>
                      </c:pt>
                      <c:pt idx="22">
                        <c:v>61.389792232688535</c:v>
                      </c:pt>
                      <c:pt idx="23">
                        <c:v>73.004018275038774</c:v>
                      </c:pt>
                      <c:pt idx="24">
                        <c:v>72.628664648093206</c:v>
                      </c:pt>
                      <c:pt idx="25">
                        <c:v>74.466619268501276</c:v>
                      </c:pt>
                      <c:pt idx="26">
                        <c:v>80.541687589887118</c:v>
                      </c:pt>
                      <c:pt idx="27">
                        <c:v>80.724490428557218</c:v>
                      </c:pt>
                      <c:pt idx="28">
                        <c:v>82.037829050970274</c:v>
                      </c:pt>
                      <c:pt idx="29">
                        <c:v>82.130427693380852</c:v>
                      </c:pt>
                      <c:pt idx="30">
                        <c:v>76.330863232661315</c:v>
                      </c:pt>
                      <c:pt idx="31">
                        <c:v>73.672755744469555</c:v>
                      </c:pt>
                      <c:pt idx="32">
                        <c:v>73.459675593163212</c:v>
                      </c:pt>
                      <c:pt idx="33">
                        <c:v>73.335844301139403</c:v>
                      </c:pt>
                      <c:pt idx="34">
                        <c:v>73.838653117828713</c:v>
                      </c:pt>
                      <c:pt idx="35">
                        <c:v>72.241361920285001</c:v>
                      </c:pt>
                      <c:pt idx="36">
                        <c:v>68.767878628555238</c:v>
                      </c:pt>
                      <c:pt idx="37">
                        <c:v>70.492886884991336</c:v>
                      </c:pt>
                    </c:numCache>
                  </c:numRef>
                </c:val>
                <c:smooth val="0"/>
                <c:extLst xmlns:c15="http://schemas.microsoft.com/office/drawing/2012/chart">
                  <c:ext xmlns:c16="http://schemas.microsoft.com/office/drawing/2014/chart" uri="{C3380CC4-5D6E-409C-BE32-E72D297353CC}">
                    <c16:uniqueId val="{00000006-CD19-43E6-AF03-45B5D1F06943}"/>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8"/>
                      <c:pt idx="0" formatCode="#,##0">
                        <c:v>100</c:v>
                      </c:pt>
                      <c:pt idx="1">
                        <c:v>92.679625225279864</c:v>
                      </c:pt>
                      <c:pt idx="2">
                        <c:v>82.844933403729286</c:v>
                      </c:pt>
                      <c:pt idx="3">
                        <c:v>78.576304972337155</c:v>
                      </c:pt>
                      <c:pt idx="4">
                        <c:v>73.473789098762438</c:v>
                      </c:pt>
                      <c:pt idx="5">
                        <c:v>69.426116718387831</c:v>
                      </c:pt>
                      <c:pt idx="6">
                        <c:v>69.029721666041752</c:v>
                      </c:pt>
                      <c:pt idx="7">
                        <c:v>66.289631698192821</c:v>
                      </c:pt>
                      <c:pt idx="8">
                        <c:v>64.738140427454439</c:v>
                      </c:pt>
                      <c:pt idx="9">
                        <c:v>63.825758432012371</c:v>
                      </c:pt>
                      <c:pt idx="10">
                        <c:v>61.670684587355439</c:v>
                      </c:pt>
                      <c:pt idx="11">
                        <c:v>59.803704995848477</c:v>
                      </c:pt>
                      <c:pt idx="12">
                        <c:v>57.044543699404443</c:v>
                      </c:pt>
                      <c:pt idx="13">
                        <c:v>55.729097293500637</c:v>
                      </c:pt>
                      <c:pt idx="14">
                        <c:v>54.248596831733984</c:v>
                      </c:pt>
                      <c:pt idx="15">
                        <c:v>52.146944947308654</c:v>
                      </c:pt>
                      <c:pt idx="16">
                        <c:v>52.265914873509274</c:v>
                      </c:pt>
                      <c:pt idx="17">
                        <c:v>52.609530397619032</c:v>
                      </c:pt>
                      <c:pt idx="18">
                        <c:v>51.32472924471314</c:v>
                      </c:pt>
                      <c:pt idx="19">
                        <c:v>50.811209452438938</c:v>
                      </c:pt>
                      <c:pt idx="20">
                        <c:v>53.467971096483446</c:v>
                      </c:pt>
                      <c:pt idx="21">
                        <c:v>57.848936983711504</c:v>
                      </c:pt>
                      <c:pt idx="22">
                        <c:v>60.518759686887435</c:v>
                      </c:pt>
                      <c:pt idx="23">
                        <c:v>67.263431322261582</c:v>
                      </c:pt>
                      <c:pt idx="24">
                        <c:v>63.229669500883709</c:v>
                      </c:pt>
                      <c:pt idx="25">
                        <c:v>63.956114369074378</c:v>
                      </c:pt>
                      <c:pt idx="26">
                        <c:v>69.354976228218106</c:v>
                      </c:pt>
                      <c:pt idx="27">
                        <c:v>70.285895132034767</c:v>
                      </c:pt>
                      <c:pt idx="28">
                        <c:v>70.687930149172757</c:v>
                      </c:pt>
                      <c:pt idx="29">
                        <c:v>71.365083817776778</c:v>
                      </c:pt>
                      <c:pt idx="30">
                        <c:v>65.127250439340273</c:v>
                      </c:pt>
                      <c:pt idx="31">
                        <c:v>64.242341703352736</c:v>
                      </c:pt>
                      <c:pt idx="32">
                        <c:v>63.644497438559853</c:v>
                      </c:pt>
                      <c:pt idx="33">
                        <c:v>63.779894444524494</c:v>
                      </c:pt>
                      <c:pt idx="34">
                        <c:v>64.584931675767294</c:v>
                      </c:pt>
                      <c:pt idx="35">
                        <c:v>62.021895351483089</c:v>
                      </c:pt>
                      <c:pt idx="36">
                        <c:v>60.735540411035707</c:v>
                      </c:pt>
                      <c:pt idx="37">
                        <c:v>67.683782042043077</c:v>
                      </c:pt>
                    </c:numCache>
                  </c:numRef>
                </c:val>
                <c:smooth val="0"/>
                <c:extLst xmlns:c15="http://schemas.microsoft.com/office/drawing/2012/chart">
                  <c:ext xmlns:c16="http://schemas.microsoft.com/office/drawing/2014/chart" uri="{C3380CC4-5D6E-409C-BE32-E72D297353CC}">
                    <c16:uniqueId val="{00000007-CD19-43E6-AF03-45B5D1F06943}"/>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8"/>
                      <c:pt idx="0" formatCode="#,##0">
                        <c:v>100</c:v>
                      </c:pt>
                      <c:pt idx="1">
                        <c:v>92.751187425789865</c:v>
                      </c:pt>
                      <c:pt idx="2">
                        <c:v>86.552275410772438</c:v>
                      </c:pt>
                      <c:pt idx="3">
                        <c:v>85.168162417083565</c:v>
                      </c:pt>
                      <c:pt idx="4">
                        <c:v>82.644306387149513</c:v>
                      </c:pt>
                      <c:pt idx="5">
                        <c:v>79.473380454043664</c:v>
                      </c:pt>
                      <c:pt idx="6">
                        <c:v>75.256064827027302</c:v>
                      </c:pt>
                      <c:pt idx="7">
                        <c:v>71.828054697706321</c:v>
                      </c:pt>
                      <c:pt idx="8">
                        <c:v>72.560583276353697</c:v>
                      </c:pt>
                      <c:pt idx="9">
                        <c:v>72.750602490196641</c:v>
                      </c:pt>
                      <c:pt idx="10">
                        <c:v>71.254505084516666</c:v>
                      </c:pt>
                      <c:pt idx="11">
                        <c:v>70.635171696929248</c:v>
                      </c:pt>
                      <c:pt idx="12">
                        <c:v>68.382860119559794</c:v>
                      </c:pt>
                      <c:pt idx="13">
                        <c:v>67.970050498197963</c:v>
                      </c:pt>
                      <c:pt idx="14">
                        <c:v>66.150862506524504</c:v>
                      </c:pt>
                      <c:pt idx="15">
                        <c:v>63.940033604558579</c:v>
                      </c:pt>
                      <c:pt idx="16">
                        <c:v>63.195643109814156</c:v>
                      </c:pt>
                      <c:pt idx="17">
                        <c:v>67.664978581310493</c:v>
                      </c:pt>
                      <c:pt idx="18">
                        <c:v>66.07647679947253</c:v>
                      </c:pt>
                      <c:pt idx="19">
                        <c:v>62.215634055371211</c:v>
                      </c:pt>
                      <c:pt idx="20">
                        <c:v>67.798417649273432</c:v>
                      </c:pt>
                      <c:pt idx="21">
                        <c:v>71.772448893819075</c:v>
                      </c:pt>
                      <c:pt idx="22">
                        <c:v>71.883247194358859</c:v>
                      </c:pt>
                      <c:pt idx="23">
                        <c:v>76.349154255054728</c:v>
                      </c:pt>
                      <c:pt idx="24">
                        <c:v>70.2176539616339</c:v>
                      </c:pt>
                      <c:pt idx="25">
                        <c:v>71.655911226866095</c:v>
                      </c:pt>
                      <c:pt idx="26">
                        <c:v>76.78064480771728</c:v>
                      </c:pt>
                      <c:pt idx="27">
                        <c:v>78.35030972158016</c:v>
                      </c:pt>
                      <c:pt idx="28">
                        <c:v>80.275179223395384</c:v>
                      </c:pt>
                      <c:pt idx="29">
                        <c:v>81.644338950158101</c:v>
                      </c:pt>
                      <c:pt idx="30">
                        <c:v>81.460387974397705</c:v>
                      </c:pt>
                      <c:pt idx="31">
                        <c:v>80.512904930308054</c:v>
                      </c:pt>
                      <c:pt idx="32">
                        <c:v>81.979696394845107</c:v>
                      </c:pt>
                      <c:pt idx="33">
                        <c:v>84.375454079537917</c:v>
                      </c:pt>
                      <c:pt idx="34">
                        <c:v>83.261691318527326</c:v>
                      </c:pt>
                      <c:pt idx="35">
                        <c:v>83.355146057911313</c:v>
                      </c:pt>
                      <c:pt idx="36">
                        <c:v>81.296253610713322</c:v>
                      </c:pt>
                      <c:pt idx="37">
                        <c:v>90.491988638850088</c:v>
                      </c:pt>
                    </c:numCache>
                  </c:numRef>
                </c:val>
                <c:smooth val="0"/>
                <c:extLst xmlns:c15="http://schemas.microsoft.com/office/drawing/2012/chart">
                  <c:ext xmlns:c16="http://schemas.microsoft.com/office/drawing/2014/chart" uri="{C3380CC4-5D6E-409C-BE32-E72D297353CC}">
                    <c16:uniqueId val="{00000008-CD19-43E6-AF03-45B5D1F06943}"/>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8"/>
                      <c:pt idx="0" formatCode="#,##0">
                        <c:v>100</c:v>
                      </c:pt>
                      <c:pt idx="1">
                        <c:v>96.290128233111062</c:v>
                      </c:pt>
                      <c:pt idx="2">
                        <c:v>93.699440483065771</c:v>
                      </c:pt>
                      <c:pt idx="3">
                        <c:v>93.400415536615355</c:v>
                      </c:pt>
                      <c:pt idx="4">
                        <c:v>90.147486816121003</c:v>
                      </c:pt>
                      <c:pt idx="5">
                        <c:v>85.474092941329317</c:v>
                      </c:pt>
                      <c:pt idx="6">
                        <c:v>81.869892520369618</c:v>
                      </c:pt>
                      <c:pt idx="7">
                        <c:v>77.192849652842241</c:v>
                      </c:pt>
                      <c:pt idx="8">
                        <c:v>73.076023045996436</c:v>
                      </c:pt>
                      <c:pt idx="9">
                        <c:v>70.359319444496663</c:v>
                      </c:pt>
                      <c:pt idx="10">
                        <c:v>68.850250093780289</c:v>
                      </c:pt>
                      <c:pt idx="11">
                        <c:v>68.34647951023554</c:v>
                      </c:pt>
                      <c:pt idx="12">
                        <c:v>66.252569553001976</c:v>
                      </c:pt>
                      <c:pt idx="13">
                        <c:v>66.069844082922927</c:v>
                      </c:pt>
                      <c:pt idx="14">
                        <c:v>64.726244032250094</c:v>
                      </c:pt>
                      <c:pt idx="15">
                        <c:v>63.51316319974692</c:v>
                      </c:pt>
                      <c:pt idx="16">
                        <c:v>62.945693959143405</c:v>
                      </c:pt>
                      <c:pt idx="17">
                        <c:v>64.604767415840868</c:v>
                      </c:pt>
                      <c:pt idx="18">
                        <c:v>61.684439224486596</c:v>
                      </c:pt>
                      <c:pt idx="19">
                        <c:v>62.361408481162513</c:v>
                      </c:pt>
                      <c:pt idx="20">
                        <c:v>67.132013054423382</c:v>
                      </c:pt>
                      <c:pt idx="21">
                        <c:v>72.677541448361666</c:v>
                      </c:pt>
                      <c:pt idx="22">
                        <c:v>72.72687315498608</c:v>
                      </c:pt>
                      <c:pt idx="23">
                        <c:v>78.53869200112652</c:v>
                      </c:pt>
                      <c:pt idx="24">
                        <c:v>69.45570328137164</c:v>
                      </c:pt>
                      <c:pt idx="25">
                        <c:v>71.811383520904997</c:v>
                      </c:pt>
                      <c:pt idx="26">
                        <c:v>76.482669358647158</c:v>
                      </c:pt>
                      <c:pt idx="27">
                        <c:v>77.783183297726808</c:v>
                      </c:pt>
                      <c:pt idx="28">
                        <c:v>77.588832394298606</c:v>
                      </c:pt>
                      <c:pt idx="29">
                        <c:v>78.068538491437238</c:v>
                      </c:pt>
                      <c:pt idx="30">
                        <c:v>75.324892709325098</c:v>
                      </c:pt>
                      <c:pt idx="31">
                        <c:v>73.705227918990573</c:v>
                      </c:pt>
                      <c:pt idx="32">
                        <c:v>73.230618167086249</c:v>
                      </c:pt>
                      <c:pt idx="33">
                        <c:v>74.97501718484456</c:v>
                      </c:pt>
                      <c:pt idx="34">
                        <c:v>75.03718513636278</c:v>
                      </c:pt>
                      <c:pt idx="35">
                        <c:v>72.627707412747512</c:v>
                      </c:pt>
                      <c:pt idx="36">
                        <c:v>71.217589213693032</c:v>
                      </c:pt>
                      <c:pt idx="37">
                        <c:v>79.166261382698281</c:v>
                      </c:pt>
                    </c:numCache>
                  </c:numRef>
                </c:val>
                <c:smooth val="0"/>
                <c:extLst xmlns:c15="http://schemas.microsoft.com/office/drawing/2012/chart">
                  <c:ext xmlns:c16="http://schemas.microsoft.com/office/drawing/2014/chart" uri="{C3380CC4-5D6E-409C-BE32-E72D297353CC}">
                    <c16:uniqueId val="{00000009-CD19-43E6-AF03-45B5D1F06943}"/>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8"/>
                      <c:pt idx="0" formatCode="#,##0">
                        <c:v>100</c:v>
                      </c:pt>
                      <c:pt idx="1">
                        <c:v>98.656446069058717</c:v>
                      </c:pt>
                      <c:pt idx="2">
                        <c:v>91.761268214950107</c:v>
                      </c:pt>
                      <c:pt idx="3">
                        <c:v>89.310739162410599</c:v>
                      </c:pt>
                      <c:pt idx="4">
                        <c:v>84.271215957610551</c:v>
                      </c:pt>
                      <c:pt idx="5">
                        <c:v>80.660672519959007</c:v>
                      </c:pt>
                      <c:pt idx="6">
                        <c:v>79.998236462186171</c:v>
                      </c:pt>
                      <c:pt idx="7">
                        <c:v>77.906622764100035</c:v>
                      </c:pt>
                      <c:pt idx="8">
                        <c:v>78.454461190586613</c:v>
                      </c:pt>
                      <c:pt idx="9">
                        <c:v>74.732643219215944</c:v>
                      </c:pt>
                      <c:pt idx="10">
                        <c:v>73.13214382553322</c:v>
                      </c:pt>
                      <c:pt idx="11">
                        <c:v>71.260954991535144</c:v>
                      </c:pt>
                      <c:pt idx="12">
                        <c:v>70.978831289966337</c:v>
                      </c:pt>
                      <c:pt idx="13">
                        <c:v>70.642101127230859</c:v>
                      </c:pt>
                      <c:pt idx="14">
                        <c:v>68.746034537420769</c:v>
                      </c:pt>
                      <c:pt idx="15">
                        <c:v>66.713673721345316</c:v>
                      </c:pt>
                      <c:pt idx="16">
                        <c:v>67.465344262618146</c:v>
                      </c:pt>
                      <c:pt idx="17">
                        <c:v>68.88135965774454</c:v>
                      </c:pt>
                      <c:pt idx="18">
                        <c:v>65.644176731482929</c:v>
                      </c:pt>
                      <c:pt idx="19">
                        <c:v>67.213202180361179</c:v>
                      </c:pt>
                      <c:pt idx="20">
                        <c:v>71.77151203459016</c:v>
                      </c:pt>
                      <c:pt idx="21">
                        <c:v>77.309075318438275</c:v>
                      </c:pt>
                      <c:pt idx="22">
                        <c:v>78.904267546632653</c:v>
                      </c:pt>
                      <c:pt idx="23">
                        <c:v>85.703293866186598</c:v>
                      </c:pt>
                      <c:pt idx="24">
                        <c:v>82.300214802214114</c:v>
                      </c:pt>
                      <c:pt idx="25">
                        <c:v>83.431898216818112</c:v>
                      </c:pt>
                      <c:pt idx="26">
                        <c:v>88.879374831189892</c:v>
                      </c:pt>
                      <c:pt idx="27">
                        <c:v>89.157965970122802</c:v>
                      </c:pt>
                      <c:pt idx="28">
                        <c:v>90.886589547749423</c:v>
                      </c:pt>
                      <c:pt idx="29">
                        <c:v>89.93586850921541</c:v>
                      </c:pt>
                      <c:pt idx="30">
                        <c:v>80.893717744828749</c:v>
                      </c:pt>
                      <c:pt idx="31">
                        <c:v>83.461427195820917</c:v>
                      </c:pt>
                      <c:pt idx="32">
                        <c:v>82.86904203299791</c:v>
                      </c:pt>
                      <c:pt idx="33">
                        <c:v>82.655251882634062</c:v>
                      </c:pt>
                      <c:pt idx="34">
                        <c:v>82.795767768456258</c:v>
                      </c:pt>
                      <c:pt idx="35">
                        <c:v>82.503370022952495</c:v>
                      </c:pt>
                      <c:pt idx="36">
                        <c:v>78.651528521949515</c:v>
                      </c:pt>
                      <c:pt idx="37">
                        <c:v>83.69690393303172</c:v>
                      </c:pt>
                    </c:numCache>
                  </c:numRef>
                </c:val>
                <c:smooth val="0"/>
                <c:extLst xmlns:c15="http://schemas.microsoft.com/office/drawing/2012/chart">
                  <c:ext xmlns:c16="http://schemas.microsoft.com/office/drawing/2014/chart" uri="{C3380CC4-5D6E-409C-BE32-E72D297353CC}">
                    <c16:uniqueId val="{0000000A-CD19-43E6-AF03-45B5D1F06943}"/>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8"/>
                      <c:pt idx="0" formatCode="#,##0">
                        <c:v>100</c:v>
                      </c:pt>
                      <c:pt idx="1">
                        <c:v>91.786772504114566</c:v>
                      </c:pt>
                      <c:pt idx="2">
                        <c:v>76.438321627164157</c:v>
                      </c:pt>
                      <c:pt idx="3">
                        <c:v>69.035639763240084</c:v>
                      </c:pt>
                      <c:pt idx="4">
                        <c:v>68.119179589386093</c:v>
                      </c:pt>
                      <c:pt idx="5">
                        <c:v>66.220755525153109</c:v>
                      </c:pt>
                      <c:pt idx="6">
                        <c:v>70.20151954930175</c:v>
                      </c:pt>
                      <c:pt idx="7">
                        <c:v>67.144213658045615</c:v>
                      </c:pt>
                      <c:pt idx="8">
                        <c:v>64.737252166276107</c:v>
                      </c:pt>
                      <c:pt idx="9">
                        <c:v>63.466825909083646</c:v>
                      </c:pt>
                      <c:pt idx="10">
                        <c:v>63.68260437579044</c:v>
                      </c:pt>
                      <c:pt idx="11">
                        <c:v>62.086994651755525</c:v>
                      </c:pt>
                      <c:pt idx="12">
                        <c:v>60.968764731421309</c:v>
                      </c:pt>
                      <c:pt idx="13">
                        <c:v>59.931212566352428</c:v>
                      </c:pt>
                      <c:pt idx="14">
                        <c:v>58.587656655758394</c:v>
                      </c:pt>
                      <c:pt idx="15">
                        <c:v>56.444409752571246</c:v>
                      </c:pt>
                      <c:pt idx="16">
                        <c:v>59.099692095748395</c:v>
                      </c:pt>
                      <c:pt idx="17">
                        <c:v>58.309649701331942</c:v>
                      </c:pt>
                      <c:pt idx="18">
                        <c:v>58.491852754345807</c:v>
                      </c:pt>
                      <c:pt idx="19">
                        <c:v>59.501182655693817</c:v>
                      </c:pt>
                      <c:pt idx="20">
                        <c:v>67.123352768550617</c:v>
                      </c:pt>
                      <c:pt idx="21">
                        <c:v>74.443320800250092</c:v>
                      </c:pt>
                      <c:pt idx="22">
                        <c:v>79.525633966383168</c:v>
                      </c:pt>
                      <c:pt idx="23">
                        <c:v>87.75469181898994</c:v>
                      </c:pt>
                      <c:pt idx="24">
                        <c:v>79.555364455535525</c:v>
                      </c:pt>
                      <c:pt idx="25">
                        <c:v>84.299646968012837</c:v>
                      </c:pt>
                      <c:pt idx="26">
                        <c:v>88.89200282302474</c:v>
                      </c:pt>
                      <c:pt idx="27">
                        <c:v>92.223056380580729</c:v>
                      </c:pt>
                      <c:pt idx="28">
                        <c:v>94.006674498386872</c:v>
                      </c:pt>
                      <c:pt idx="29">
                        <c:v>92.828269806669013</c:v>
                      </c:pt>
                      <c:pt idx="30">
                        <c:v>85.358463303538841</c:v>
                      </c:pt>
                      <c:pt idx="31">
                        <c:v>83.494957500501584</c:v>
                      </c:pt>
                      <c:pt idx="32">
                        <c:v>82.865665506721001</c:v>
                      </c:pt>
                      <c:pt idx="33">
                        <c:v>85.459542992609002</c:v>
                      </c:pt>
                      <c:pt idx="34">
                        <c:v>86.45815528973931</c:v>
                      </c:pt>
                      <c:pt idx="35">
                        <c:v>82.845867759333444</c:v>
                      </c:pt>
                      <c:pt idx="36">
                        <c:v>79.97007236601101</c:v>
                      </c:pt>
                      <c:pt idx="37">
                        <c:v>87.043165073048883</c:v>
                      </c:pt>
                    </c:numCache>
                  </c:numRef>
                </c:val>
                <c:smooth val="0"/>
                <c:extLst xmlns:c15="http://schemas.microsoft.com/office/drawing/2012/chart">
                  <c:ext xmlns:c16="http://schemas.microsoft.com/office/drawing/2014/chart" uri="{C3380CC4-5D6E-409C-BE32-E72D297353CC}">
                    <c16:uniqueId val="{0000000B-CD19-43E6-AF03-45B5D1F06943}"/>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8"/>
                      <c:pt idx="0" formatCode="#,##0">
                        <c:v>100</c:v>
                      </c:pt>
                      <c:pt idx="1">
                        <c:v>98.668637040100222</c:v>
                      </c:pt>
                      <c:pt idx="2">
                        <c:v>93.757149231577088</c:v>
                      </c:pt>
                      <c:pt idx="3">
                        <c:v>93.523116926117964</c:v>
                      </c:pt>
                      <c:pt idx="4">
                        <c:v>88.469151141443831</c:v>
                      </c:pt>
                      <c:pt idx="5">
                        <c:v>85.151328371449281</c:v>
                      </c:pt>
                      <c:pt idx="6">
                        <c:v>75.48720322358686</c:v>
                      </c:pt>
                      <c:pt idx="7">
                        <c:v>68.403751116008522</c:v>
                      </c:pt>
                      <c:pt idx="8">
                        <c:v>68.600856076581096</c:v>
                      </c:pt>
                      <c:pt idx="9">
                        <c:v>68.480971330165275</c:v>
                      </c:pt>
                      <c:pt idx="10">
                        <c:v>63.27672063113468</c:v>
                      </c:pt>
                      <c:pt idx="11">
                        <c:v>63.587114684758546</c:v>
                      </c:pt>
                      <c:pt idx="12">
                        <c:v>58.063642481112879</c:v>
                      </c:pt>
                      <c:pt idx="13">
                        <c:v>51.676247430712586</c:v>
                      </c:pt>
                      <c:pt idx="14">
                        <c:v>50.078112045466504</c:v>
                      </c:pt>
                      <c:pt idx="15">
                        <c:v>50.499162770623428</c:v>
                      </c:pt>
                      <c:pt idx="16">
                        <c:v>52.482293816521739</c:v>
                      </c:pt>
                      <c:pt idx="17">
                        <c:v>55.219629086392587</c:v>
                      </c:pt>
                      <c:pt idx="18">
                        <c:v>50.400656738551646</c:v>
                      </c:pt>
                      <c:pt idx="19">
                        <c:v>46.340136488919846</c:v>
                      </c:pt>
                      <c:pt idx="20">
                        <c:v>45.745820413541999</c:v>
                      </c:pt>
                      <c:pt idx="21">
                        <c:v>47.041674698262099</c:v>
                      </c:pt>
                      <c:pt idx="22">
                        <c:v>46.049487815788403</c:v>
                      </c:pt>
                      <c:pt idx="23">
                        <c:v>54.645436641462489</c:v>
                      </c:pt>
                      <c:pt idx="24">
                        <c:v>57.280275968687405</c:v>
                      </c:pt>
                      <c:pt idx="25">
                        <c:v>62.874678948957772</c:v>
                      </c:pt>
                      <c:pt idx="26">
                        <c:v>67.008403037632036</c:v>
                      </c:pt>
                      <c:pt idx="27">
                        <c:v>69.631795687928587</c:v>
                      </c:pt>
                      <c:pt idx="28">
                        <c:v>70.106941849544924</c:v>
                      </c:pt>
                      <c:pt idx="29">
                        <c:v>68.723447960614635</c:v>
                      </c:pt>
                      <c:pt idx="30">
                        <c:v>65.071391763428707</c:v>
                      </c:pt>
                      <c:pt idx="31">
                        <c:v>62.456794011289901</c:v>
                      </c:pt>
                      <c:pt idx="32">
                        <c:v>61.553699641177957</c:v>
                      </c:pt>
                      <c:pt idx="33">
                        <c:v>63.263931019030835</c:v>
                      </c:pt>
                      <c:pt idx="34">
                        <c:v>64.935624867168642</c:v>
                      </c:pt>
                      <c:pt idx="35">
                        <c:v>64.927077580126294</c:v>
                      </c:pt>
                      <c:pt idx="36">
                        <c:v>67.312346515894689</c:v>
                      </c:pt>
                      <c:pt idx="37">
                        <c:v>72.020121984007844</c:v>
                      </c:pt>
                    </c:numCache>
                  </c:numRef>
                </c:val>
                <c:smooth val="0"/>
                <c:extLst xmlns:c15="http://schemas.microsoft.com/office/drawing/2012/chart">
                  <c:ext xmlns:c16="http://schemas.microsoft.com/office/drawing/2014/chart" uri="{C3380CC4-5D6E-409C-BE32-E72D297353CC}">
                    <c16:uniqueId val="{0000000C-CD19-43E6-AF03-45B5D1F0694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8"/>
                      <c:pt idx="0" formatCode="#,##0">
                        <c:v>100</c:v>
                      </c:pt>
                      <c:pt idx="1">
                        <c:v>94.997652027529213</c:v>
                      </c:pt>
                      <c:pt idx="2">
                        <c:v>79.021954933465935</c:v>
                      </c:pt>
                      <c:pt idx="3">
                        <c:v>75.087988502104281</c:v>
                      </c:pt>
                      <c:pt idx="4">
                        <c:v>72.85823267477879</c:v>
                      </c:pt>
                      <c:pt idx="5">
                        <c:v>67.925571599660927</c:v>
                      </c:pt>
                      <c:pt idx="6">
                        <c:v>71.129511163816616</c:v>
                      </c:pt>
                      <c:pt idx="7">
                        <c:v>66.682981715184852</c:v>
                      </c:pt>
                      <c:pt idx="8">
                        <c:v>62.064599539457085</c:v>
                      </c:pt>
                      <c:pt idx="9">
                        <c:v>59.539258808367386</c:v>
                      </c:pt>
                      <c:pt idx="10">
                        <c:v>59.231305323108849</c:v>
                      </c:pt>
                      <c:pt idx="11">
                        <c:v>59.371672383798725</c:v>
                      </c:pt>
                      <c:pt idx="12">
                        <c:v>58.647548717084774</c:v>
                      </c:pt>
                      <c:pt idx="13">
                        <c:v>56.012447351244546</c:v>
                      </c:pt>
                      <c:pt idx="14">
                        <c:v>53.751222508684613</c:v>
                      </c:pt>
                      <c:pt idx="15">
                        <c:v>52.322771843961043</c:v>
                      </c:pt>
                      <c:pt idx="16">
                        <c:v>52.014579898252812</c:v>
                      </c:pt>
                      <c:pt idx="17">
                        <c:v>51.927615125435452</c:v>
                      </c:pt>
                      <c:pt idx="18">
                        <c:v>50.334782356255083</c:v>
                      </c:pt>
                      <c:pt idx="19">
                        <c:v>52.075053033814392</c:v>
                      </c:pt>
                      <c:pt idx="20">
                        <c:v>58.693127708947706</c:v>
                      </c:pt>
                      <c:pt idx="21">
                        <c:v>62.477648918965585</c:v>
                      </c:pt>
                      <c:pt idx="22">
                        <c:v>64.608477177331238</c:v>
                      </c:pt>
                      <c:pt idx="23">
                        <c:v>72.56728567048323</c:v>
                      </c:pt>
                      <c:pt idx="24">
                        <c:v>67.084166649074433</c:v>
                      </c:pt>
                      <c:pt idx="25">
                        <c:v>67.982119707237928</c:v>
                      </c:pt>
                      <c:pt idx="26">
                        <c:v>73.391532929201176</c:v>
                      </c:pt>
                      <c:pt idx="27">
                        <c:v>76.07940840485648</c:v>
                      </c:pt>
                      <c:pt idx="28">
                        <c:v>73.293850002535834</c:v>
                      </c:pt>
                      <c:pt idx="29">
                        <c:v>73.360464757350883</c:v>
                      </c:pt>
                      <c:pt idx="30">
                        <c:v>66.781445882907377</c:v>
                      </c:pt>
                      <c:pt idx="31">
                        <c:v>64.399305476807854</c:v>
                      </c:pt>
                      <c:pt idx="32">
                        <c:v>63.581221230699143</c:v>
                      </c:pt>
                      <c:pt idx="33">
                        <c:v>62.684189198651758</c:v>
                      </c:pt>
                      <c:pt idx="34">
                        <c:v>64.55830040795189</c:v>
                      </c:pt>
                      <c:pt idx="35">
                        <c:v>62.987064809516902</c:v>
                      </c:pt>
                      <c:pt idx="36">
                        <c:v>58.656445417595386</c:v>
                      </c:pt>
                      <c:pt idx="37">
                        <c:v>61.478726931469396</c:v>
                      </c:pt>
                    </c:numCache>
                  </c:numRef>
                </c:val>
                <c:smooth val="0"/>
                <c:extLst xmlns:c15="http://schemas.microsoft.com/office/drawing/2012/chart">
                  <c:ext xmlns:c16="http://schemas.microsoft.com/office/drawing/2014/chart" uri="{C3380CC4-5D6E-409C-BE32-E72D297353CC}">
                    <c16:uniqueId val="{0000000D-CD19-43E6-AF03-45B5D1F0694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8"/>
                      <c:pt idx="0" formatCode="#,##0">
                        <c:v>100</c:v>
                      </c:pt>
                      <c:pt idx="1">
                        <c:v>92.997214833759784</c:v>
                      </c:pt>
                      <c:pt idx="2">
                        <c:v>82.910514056693998</c:v>
                      </c:pt>
                      <c:pt idx="3">
                        <c:v>78.457789820794275</c:v>
                      </c:pt>
                      <c:pt idx="4">
                        <c:v>64.821599017214311</c:v>
                      </c:pt>
                      <c:pt idx="5">
                        <c:v>58.041486946152673</c:v>
                      </c:pt>
                      <c:pt idx="6">
                        <c:v>60.386442948142808</c:v>
                      </c:pt>
                      <c:pt idx="7">
                        <c:v>50.938790609583172</c:v>
                      </c:pt>
                      <c:pt idx="8">
                        <c:v>51.606603331220938</c:v>
                      </c:pt>
                      <c:pt idx="9">
                        <c:v>53.235803349630274</c:v>
                      </c:pt>
                      <c:pt idx="10">
                        <c:v>48.245682584609341</c:v>
                      </c:pt>
                      <c:pt idx="11">
                        <c:v>45.507254560110397</c:v>
                      </c:pt>
                      <c:pt idx="12">
                        <c:v>46.019787438237877</c:v>
                      </c:pt>
                      <c:pt idx="13">
                        <c:v>45.29145879987928</c:v>
                      </c:pt>
                      <c:pt idx="14">
                        <c:v>44.14814649765831</c:v>
                      </c:pt>
                      <c:pt idx="15">
                        <c:v>41.828145015004274</c:v>
                      </c:pt>
                      <c:pt idx="16">
                        <c:v>46.041646113546484</c:v>
                      </c:pt>
                      <c:pt idx="17">
                        <c:v>47.252069929555418</c:v>
                      </c:pt>
                      <c:pt idx="18">
                        <c:v>46.675924952143077</c:v>
                      </c:pt>
                      <c:pt idx="19">
                        <c:v>44.500234710918875</c:v>
                      </c:pt>
                      <c:pt idx="20">
                        <c:v>41.218319491063419</c:v>
                      </c:pt>
                      <c:pt idx="21">
                        <c:v>63.019364871426873</c:v>
                      </c:pt>
                      <c:pt idx="22">
                        <c:v>67.588269512802285</c:v>
                      </c:pt>
                      <c:pt idx="23">
                        <c:v>76.796855770255405</c:v>
                      </c:pt>
                      <c:pt idx="24">
                        <c:v>65.087740499814046</c:v>
                      </c:pt>
                      <c:pt idx="25">
                        <c:v>70.901224890520211</c:v>
                      </c:pt>
                      <c:pt idx="26">
                        <c:v>70.87899144013727</c:v>
                      </c:pt>
                      <c:pt idx="27">
                        <c:v>77.073149952416429</c:v>
                      </c:pt>
                      <c:pt idx="28">
                        <c:v>81.197829061967724</c:v>
                      </c:pt>
                      <c:pt idx="29">
                        <c:v>78.190752405325512</c:v>
                      </c:pt>
                      <c:pt idx="30">
                        <c:v>77.267475155363726</c:v>
                      </c:pt>
                      <c:pt idx="31">
                        <c:v>87.936872746893854</c:v>
                      </c:pt>
                      <c:pt idx="32">
                        <c:v>89.410610069578965</c:v>
                      </c:pt>
                      <c:pt idx="33">
                        <c:v>98.08341940691777</c:v>
                      </c:pt>
                      <c:pt idx="34">
                        <c:v>94.397811896344436</c:v>
                      </c:pt>
                      <c:pt idx="35">
                        <c:v>102.56410080433766</c:v>
                      </c:pt>
                      <c:pt idx="36">
                        <c:v>65.191426788321934</c:v>
                      </c:pt>
                      <c:pt idx="37">
                        <c:v>95.150472125391971</c:v>
                      </c:pt>
                    </c:numCache>
                  </c:numRef>
                </c:val>
                <c:smooth val="0"/>
                <c:extLst xmlns:c15="http://schemas.microsoft.com/office/drawing/2012/chart">
                  <c:ext xmlns:c16="http://schemas.microsoft.com/office/drawing/2014/chart" uri="{C3380CC4-5D6E-409C-BE32-E72D297353CC}">
                    <c16:uniqueId val="{0000000E-CD19-43E6-AF03-45B5D1F06943}"/>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207159592855771"/>
          <c:y val="0.93670901932712958"/>
          <c:w val="0.80809903827687568"/>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4.3 Rail Rate Indices for Commodity Groups, 1985=100 </a:t>
            </a:r>
          </a:p>
          <a:p>
            <a:pPr>
              <a:defRPr sz="1575" b="0" i="0" u="none" strike="noStrike" baseline="0">
                <a:solidFill>
                  <a:srgbClr val="000000"/>
                </a:solidFill>
                <a:latin typeface="Arial"/>
                <a:ea typeface="Arial"/>
                <a:cs typeface="Arial"/>
              </a:defRPr>
            </a:pPr>
            <a:endParaRPr lang="en-US"/>
          </a:p>
        </c:rich>
      </c:tx>
      <c:layout>
        <c:manualLayout>
          <c:xMode val="edge"/>
          <c:yMode val="edge"/>
          <c:x val="0.17502297584728069"/>
          <c:y val="5.3030347424311147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'Real Rail Rate Index'!$G$74:$BA$74</c:f>
              <c:numCache>
                <c:formatCode>0.0</c:formatCode>
                <c:ptCount val="39"/>
                <c:pt idx="0" formatCode="0">
                  <c:v>100</c:v>
                </c:pt>
                <c:pt idx="1">
                  <c:v>94.684139496213987</c:v>
                </c:pt>
                <c:pt idx="2">
                  <c:v>87.705243969189425</c:v>
                </c:pt>
                <c:pt idx="3">
                  <c:v>84.456253686963564</c:v>
                </c:pt>
                <c:pt idx="4">
                  <c:v>80.366302061871863</c:v>
                </c:pt>
                <c:pt idx="5">
                  <c:v>77.602088766838875</c:v>
                </c:pt>
                <c:pt idx="6">
                  <c:v>75.510501513781847</c:v>
                </c:pt>
                <c:pt idx="7">
                  <c:v>72.136391098031751</c:v>
                </c:pt>
                <c:pt idx="8">
                  <c:v>70.52282395869976</c:v>
                </c:pt>
                <c:pt idx="9">
                  <c:v>68.562377675265054</c:v>
                </c:pt>
                <c:pt idx="10">
                  <c:v>65.795112452835468</c:v>
                </c:pt>
                <c:pt idx="11">
                  <c:v>64.516827227395638</c:v>
                </c:pt>
                <c:pt idx="12">
                  <c:v>62.984345612984214</c:v>
                </c:pt>
                <c:pt idx="13">
                  <c:v>61.090879959314947</c:v>
                </c:pt>
                <c:pt idx="14">
                  <c:v>59.455910188082925</c:v>
                </c:pt>
                <c:pt idx="15">
                  <c:v>57.734275094049082</c:v>
                </c:pt>
                <c:pt idx="16">
                  <c:v>57.522767865003033</c:v>
                </c:pt>
                <c:pt idx="17">
                  <c:v>58.386851216626596</c:v>
                </c:pt>
                <c:pt idx="18">
                  <c:v>56.449939263659886</c:v>
                </c:pt>
                <c:pt idx="19">
                  <c:v>56.057265990972958</c:v>
                </c:pt>
                <c:pt idx="20">
                  <c:v>59.934277470158186</c:v>
                </c:pt>
                <c:pt idx="21">
                  <c:v>63.374971448301622</c:v>
                </c:pt>
                <c:pt idx="22">
                  <c:v>64.581471643855195</c:v>
                </c:pt>
                <c:pt idx="23">
                  <c:v>72.995386568807689</c:v>
                </c:pt>
                <c:pt idx="24">
                  <c:v>67.97156245496538</c:v>
                </c:pt>
                <c:pt idx="25">
                  <c:v>71.542881507065189</c:v>
                </c:pt>
                <c:pt idx="26">
                  <c:v>77.256745445484412</c:v>
                </c:pt>
                <c:pt idx="27">
                  <c:v>78.129144047162953</c:v>
                </c:pt>
                <c:pt idx="28">
                  <c:v>76.899850159710738</c:v>
                </c:pt>
                <c:pt idx="29">
                  <c:v>77.176716485292971</c:v>
                </c:pt>
                <c:pt idx="30">
                  <c:v>73.393626244630198</c:v>
                </c:pt>
                <c:pt idx="31">
                  <c:v>71.315619631587239</c:v>
                </c:pt>
                <c:pt idx="32">
                  <c:v>71.494864872844232</c:v>
                </c:pt>
                <c:pt idx="33">
                  <c:v>72.386240150743205</c:v>
                </c:pt>
                <c:pt idx="34">
                  <c:v>73.477675617921989</c:v>
                </c:pt>
                <c:pt idx="35">
                  <c:v>71.045065806766445</c:v>
                </c:pt>
                <c:pt idx="36">
                  <c:v>70.41632585975394</c:v>
                </c:pt>
                <c:pt idx="37">
                  <c:v>77.815025862153462</c:v>
                </c:pt>
              </c:numCache>
            </c:numRef>
          </c:val>
          <c:smooth val="0"/>
          <c:extLst>
            <c:ext xmlns:c16="http://schemas.microsoft.com/office/drawing/2014/chart" uri="{C3380CC4-5D6E-409C-BE32-E72D297353CC}">
              <c16:uniqueId val="{00000000-1D2F-43DC-B88A-88AC9012DF76}"/>
            </c:ext>
          </c:extLst>
        </c:ser>
        <c:ser>
          <c:idx val="7"/>
          <c:order val="6"/>
          <c:tx>
            <c:strRef>
              <c:f>'Rail Rate Indices by Comm'!$A$6</c:f>
              <c:strCache>
                <c:ptCount val="1"/>
                <c:pt idx="0">
                  <c:v>Metallic Ores</c:v>
                </c:pt>
              </c:strCache>
              <c:extLst xmlns:c15="http://schemas.microsoft.com/office/drawing/2012/chart"/>
            </c:strRef>
          </c:tx>
          <c:spPr>
            <a:ln>
              <a:solidFill>
                <a:schemeClr val="bg1">
                  <a:lumMod val="75000"/>
                </a:schemeClr>
              </a:solidFill>
            </a:ln>
          </c:spPr>
          <c:marker>
            <c:symbol val="x"/>
            <c:size val="7"/>
            <c:spPr>
              <a:solidFill>
                <a:schemeClr val="bg1">
                  <a:lumMod val="75000"/>
                </a:schemeClr>
              </a:solidFill>
              <a:ln>
                <a:solidFill>
                  <a:schemeClr val="bg1">
                    <a:lumMod val="75000"/>
                  </a:schemeClr>
                </a:solidFill>
              </a:ln>
            </c:spPr>
          </c:marker>
          <c:dPt>
            <c:idx val="31"/>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4-6B38-48D0-8240-287E6C7BD7C9}"/>
              </c:ext>
            </c:extLst>
          </c:dPt>
          <c:dPt>
            <c:idx val="32"/>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3-6B38-48D0-8240-287E6C7BD7C9}"/>
              </c:ext>
            </c:extLst>
          </c:dPt>
          <c:dPt>
            <c:idx val="33"/>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1-6B38-48D0-8240-287E6C7BD7C9}"/>
              </c:ext>
            </c:extLst>
          </c:dPt>
          <c:dPt>
            <c:idx val="34"/>
            <c:bubble3D val="0"/>
            <c:spPr>
              <a:ln>
                <a:solidFill>
                  <a:schemeClr val="bg1">
                    <a:lumMod val="75000"/>
                    <a:alpha val="0"/>
                  </a:schemeClr>
                </a:solidFill>
              </a:ln>
            </c:spPr>
            <c:extLst>
              <c:ext xmlns:c16="http://schemas.microsoft.com/office/drawing/2014/chart" uri="{C3380CC4-5D6E-409C-BE32-E72D297353CC}">
                <c16:uniqueId val="{00000002-6B38-48D0-8240-287E6C7BD7C9}"/>
              </c:ext>
            </c:extLst>
          </c:dPt>
          <c:dPt>
            <c:idx val="37"/>
            <c:marker>
              <c:spPr>
                <a:solidFill>
                  <a:sysClr val="window" lastClr="FFFFFF"/>
                </a:solidFill>
                <a:ln>
                  <a:noFill/>
                </a:ln>
              </c:spPr>
            </c:marker>
            <c:bubble3D val="0"/>
            <c:spPr>
              <a:ln>
                <a:noFill/>
              </a:ln>
            </c:spPr>
            <c:extLst>
              <c:ext xmlns:c16="http://schemas.microsoft.com/office/drawing/2014/chart" uri="{C3380CC4-5D6E-409C-BE32-E72D297353CC}">
                <c16:uniqueId val="{00000008-7AC3-41E8-93F6-2C3EEC054CF0}"/>
              </c:ext>
            </c:extLst>
          </c:dPt>
          <c:val>
            <c:numRef>
              <c:f>'Rail Rate Indices by Comm'!$C$6:$AV$6</c:f>
              <c:numCache>
                <c:formatCode>0.0</c:formatCode>
                <c:ptCount val="38"/>
                <c:pt idx="0" formatCode="#,##0">
                  <c:v>100</c:v>
                </c:pt>
                <c:pt idx="1">
                  <c:v>97.467166340882429</c:v>
                </c:pt>
                <c:pt idx="2">
                  <c:v>88.820548329365437</c:v>
                </c:pt>
                <c:pt idx="3">
                  <c:v>74.666457903985034</c:v>
                </c:pt>
                <c:pt idx="4">
                  <c:v>68.303491054199469</c:v>
                </c:pt>
                <c:pt idx="5">
                  <c:v>70.556677410168078</c:v>
                </c:pt>
                <c:pt idx="6">
                  <c:v>73.121189638628707</c:v>
                </c:pt>
                <c:pt idx="7">
                  <c:v>69.549760251524489</c:v>
                </c:pt>
                <c:pt idx="8">
                  <c:v>64.413353068697404</c:v>
                </c:pt>
                <c:pt idx="9">
                  <c:v>63.398755324274475</c:v>
                </c:pt>
                <c:pt idx="10">
                  <c:v>57.918057454967148</c:v>
                </c:pt>
                <c:pt idx="11">
                  <c:v>56.608362496325881</c:v>
                </c:pt>
                <c:pt idx="12">
                  <c:v>64.647257038763541</c:v>
                </c:pt>
                <c:pt idx="13">
                  <c:v>67.157992830827467</c:v>
                </c:pt>
                <c:pt idx="14">
                  <c:v>65.564272449940574</c:v>
                </c:pt>
                <c:pt idx="15">
                  <c:v>64.66919723129503</c:v>
                </c:pt>
                <c:pt idx="16">
                  <c:v>54.971106562026641</c:v>
                </c:pt>
                <c:pt idx="17">
                  <c:v>59.764366703774471</c:v>
                </c:pt>
                <c:pt idx="18">
                  <c:v>68.92486942864906</c:v>
                </c:pt>
                <c:pt idx="19">
                  <c:v>57.973408101401432</c:v>
                </c:pt>
                <c:pt idx="20">
                  <c:v>59.859086343306039</c:v>
                </c:pt>
                <c:pt idx="21">
                  <c:v>62.771256644583666</c:v>
                </c:pt>
                <c:pt idx="22">
                  <c:v>66.119169854160546</c:v>
                </c:pt>
                <c:pt idx="23">
                  <c:v>70.843284138589681</c:v>
                </c:pt>
                <c:pt idx="24">
                  <c:v>76.62001217029632</c:v>
                </c:pt>
                <c:pt idx="25">
                  <c:v>65.602011781161821</c:v>
                </c:pt>
                <c:pt idx="26">
                  <c:v>72.394099425630458</c:v>
                </c:pt>
                <c:pt idx="27">
                  <c:v>71.835064449357674</c:v>
                </c:pt>
                <c:pt idx="28">
                  <c:v>71.31620147011752</c:v>
                </c:pt>
                <c:pt idx="29">
                  <c:v>70.895747222718057</c:v>
                </c:pt>
                <c:pt idx="30">
                  <c:v>70.431796458537562</c:v>
                </c:pt>
                <c:pt idx="31">
                  <c:v>61.71103154957045</c:v>
                </c:pt>
                <c:pt idx="32">
                  <c:v>53.115513575308128</c:v>
                </c:pt>
                <c:pt idx="33">
                  <c:v>43.739820684832182</c:v>
                </c:pt>
                <c:pt idx="34">
                  <c:v>70.155740917059759</c:v>
                </c:pt>
                <c:pt idx="35">
                  <c:v>72.124363100591793</c:v>
                </c:pt>
                <c:pt idx="36">
                  <c:v>65.135179913843189</c:v>
                </c:pt>
                <c:pt idx="37">
                  <c:v>41.838921096425373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1D2F-43DC-B88A-88AC9012DF76}"/>
            </c:ext>
          </c:extLst>
        </c:ser>
        <c:ser>
          <c:idx val="9"/>
          <c:order val="8"/>
          <c:tx>
            <c:strRef>
              <c:f>'Rail Rate Indices by Comm'!$A$9</c:f>
              <c:strCache>
                <c:ptCount val="1"/>
                <c:pt idx="0">
                  <c:v>Non-Metallic Minerals</c:v>
                </c:pt>
              </c:strCache>
              <c:extLst xmlns:c15="http://schemas.microsoft.com/office/drawing/2012/chart"/>
            </c:strRef>
          </c:tx>
          <c:marker>
            <c:symbol val="triangle"/>
            <c:size val="7"/>
          </c:marker>
          <c:val>
            <c:numRef>
              <c:f>'Rail Rate Indices by Comm'!$C$9:$AV$9</c:f>
              <c:numCache>
                <c:formatCode>0.0</c:formatCode>
                <c:ptCount val="38"/>
                <c:pt idx="0" formatCode="#,##0">
                  <c:v>100</c:v>
                </c:pt>
                <c:pt idx="1">
                  <c:v>93.956622342581326</c:v>
                </c:pt>
                <c:pt idx="2">
                  <c:v>89.021789956767805</c:v>
                </c:pt>
                <c:pt idx="3">
                  <c:v>84.293350737586579</c:v>
                </c:pt>
                <c:pt idx="4">
                  <c:v>80.265696881673463</c:v>
                </c:pt>
                <c:pt idx="5">
                  <c:v>75.811188799154607</c:v>
                </c:pt>
                <c:pt idx="6">
                  <c:v>75.183559901255762</c:v>
                </c:pt>
                <c:pt idx="7">
                  <c:v>71.962323778148644</c:v>
                </c:pt>
                <c:pt idx="8">
                  <c:v>71.847098373123899</c:v>
                </c:pt>
                <c:pt idx="9">
                  <c:v>71.69286636465705</c:v>
                </c:pt>
                <c:pt idx="10">
                  <c:v>68.776487415683235</c:v>
                </c:pt>
                <c:pt idx="11">
                  <c:v>66.644140833695047</c:v>
                </c:pt>
                <c:pt idx="12">
                  <c:v>64.4219592939873</c:v>
                </c:pt>
                <c:pt idx="13">
                  <c:v>63.366374760757068</c:v>
                </c:pt>
                <c:pt idx="14">
                  <c:v>61.879788084012631</c:v>
                </c:pt>
                <c:pt idx="15">
                  <c:v>59.119557272463261</c:v>
                </c:pt>
                <c:pt idx="16">
                  <c:v>60.307816219694587</c:v>
                </c:pt>
                <c:pt idx="17">
                  <c:v>59.406196418224617</c:v>
                </c:pt>
                <c:pt idx="18">
                  <c:v>57.088679933909084</c:v>
                </c:pt>
                <c:pt idx="19">
                  <c:v>58.51872568299644</c:v>
                </c:pt>
                <c:pt idx="20">
                  <c:v>62.796130324463896</c:v>
                </c:pt>
                <c:pt idx="21">
                  <c:v>68.032944913171832</c:v>
                </c:pt>
                <c:pt idx="22">
                  <c:v>69.807235898527324</c:v>
                </c:pt>
                <c:pt idx="23">
                  <c:v>80.461636962255966</c:v>
                </c:pt>
                <c:pt idx="24">
                  <c:v>78.200555771900525</c:v>
                </c:pt>
                <c:pt idx="25">
                  <c:v>81.412554124656012</c:v>
                </c:pt>
                <c:pt idx="26">
                  <c:v>87.578246579091612</c:v>
                </c:pt>
                <c:pt idx="27">
                  <c:v>89.744627023538243</c:v>
                </c:pt>
                <c:pt idx="28">
                  <c:v>89.355549238626622</c:v>
                </c:pt>
                <c:pt idx="29">
                  <c:v>89.55880286467891</c:v>
                </c:pt>
                <c:pt idx="30">
                  <c:v>80.219702272011631</c:v>
                </c:pt>
                <c:pt idx="31">
                  <c:v>75.221737447602436</c:v>
                </c:pt>
                <c:pt idx="32">
                  <c:v>75.025363185731919</c:v>
                </c:pt>
                <c:pt idx="33">
                  <c:v>76.038971414609918</c:v>
                </c:pt>
                <c:pt idx="34">
                  <c:v>77.760797376016541</c:v>
                </c:pt>
                <c:pt idx="35">
                  <c:v>75.505460746536372</c:v>
                </c:pt>
                <c:pt idx="36">
                  <c:v>70.642661436030167</c:v>
                </c:pt>
                <c:pt idx="37">
                  <c:v>73.402836178007874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1D2F-43DC-B88A-88AC9012DF76}"/>
            </c:ext>
          </c:extLst>
        </c:ser>
        <c:ser>
          <c:idx val="15"/>
          <c:order val="14"/>
          <c:tx>
            <c:strRef>
              <c:f>'Rail Rate Indices by Comm'!$A$16</c:f>
              <c:strCache>
                <c:ptCount val="1"/>
                <c:pt idx="0">
                  <c:v>Primary Metal Products</c:v>
                </c:pt>
              </c:strCache>
              <c:extLst xmlns:c15="http://schemas.microsoft.com/office/drawing/2012/chart"/>
            </c:strRef>
          </c:tx>
          <c:spPr>
            <a:ln>
              <a:solidFill>
                <a:schemeClr val="accent5"/>
              </a:solidFill>
            </a:ln>
          </c:spPr>
          <c:marker>
            <c:symbol val="diamond"/>
            <c:size val="7"/>
            <c:spPr>
              <a:solidFill>
                <a:schemeClr val="accent5"/>
              </a:solidFill>
              <a:ln>
                <a:solidFill>
                  <a:schemeClr val="accent5"/>
                </a:solidFill>
              </a:ln>
            </c:spPr>
          </c:marker>
          <c:val>
            <c:numRef>
              <c:f>'Rail Rate Indices by Comm'!$C$16:$AV$16</c:f>
              <c:numCache>
                <c:formatCode>0.0</c:formatCode>
                <c:ptCount val="38"/>
                <c:pt idx="0" formatCode="#,##0">
                  <c:v>100</c:v>
                </c:pt>
                <c:pt idx="1">
                  <c:v>91.786772504114566</c:v>
                </c:pt>
                <c:pt idx="2">
                  <c:v>76.438321627164157</c:v>
                </c:pt>
                <c:pt idx="3">
                  <c:v>69.035639763240084</c:v>
                </c:pt>
                <c:pt idx="4">
                  <c:v>68.119179589386093</c:v>
                </c:pt>
                <c:pt idx="5">
                  <c:v>66.220755525153109</c:v>
                </c:pt>
                <c:pt idx="6">
                  <c:v>70.20151954930175</c:v>
                </c:pt>
                <c:pt idx="7">
                  <c:v>67.144213658045615</c:v>
                </c:pt>
                <c:pt idx="8">
                  <c:v>64.737252166276107</c:v>
                </c:pt>
                <c:pt idx="9">
                  <c:v>63.466825909083646</c:v>
                </c:pt>
                <c:pt idx="10">
                  <c:v>63.68260437579044</c:v>
                </c:pt>
                <c:pt idx="11">
                  <c:v>62.086994651755525</c:v>
                </c:pt>
                <c:pt idx="12">
                  <c:v>60.968764731421309</c:v>
                </c:pt>
                <c:pt idx="13">
                  <c:v>59.931212566352428</c:v>
                </c:pt>
                <c:pt idx="14">
                  <c:v>58.587656655758394</c:v>
                </c:pt>
                <c:pt idx="15">
                  <c:v>56.444409752571246</c:v>
                </c:pt>
                <c:pt idx="16">
                  <c:v>59.099692095748395</c:v>
                </c:pt>
                <c:pt idx="17">
                  <c:v>58.309649701331942</c:v>
                </c:pt>
                <c:pt idx="18">
                  <c:v>58.491852754345807</c:v>
                </c:pt>
                <c:pt idx="19">
                  <c:v>59.501182655693817</c:v>
                </c:pt>
                <c:pt idx="20">
                  <c:v>67.123352768550617</c:v>
                </c:pt>
                <c:pt idx="21">
                  <c:v>74.443320800250092</c:v>
                </c:pt>
                <c:pt idx="22">
                  <c:v>79.525633966383168</c:v>
                </c:pt>
                <c:pt idx="23">
                  <c:v>87.75469181898994</c:v>
                </c:pt>
                <c:pt idx="24">
                  <c:v>79.555364455535525</c:v>
                </c:pt>
                <c:pt idx="25">
                  <c:v>84.299646968012837</c:v>
                </c:pt>
                <c:pt idx="26">
                  <c:v>88.89200282302474</c:v>
                </c:pt>
                <c:pt idx="27">
                  <c:v>92.223056380580729</c:v>
                </c:pt>
                <c:pt idx="28">
                  <c:v>94.006674498386872</c:v>
                </c:pt>
                <c:pt idx="29">
                  <c:v>92.828269806669013</c:v>
                </c:pt>
                <c:pt idx="30">
                  <c:v>85.358463303538841</c:v>
                </c:pt>
                <c:pt idx="31">
                  <c:v>83.494957500501584</c:v>
                </c:pt>
                <c:pt idx="32">
                  <c:v>82.865665506721001</c:v>
                </c:pt>
                <c:pt idx="33">
                  <c:v>85.459542992609002</c:v>
                </c:pt>
                <c:pt idx="34">
                  <c:v>86.45815528973931</c:v>
                </c:pt>
                <c:pt idx="35">
                  <c:v>82.845867759333444</c:v>
                </c:pt>
                <c:pt idx="36">
                  <c:v>79.97007236601101</c:v>
                </c:pt>
                <c:pt idx="37">
                  <c:v>87.043165073048883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1D2F-43DC-B88A-88AC9012DF76}"/>
            </c:ext>
          </c:extLst>
        </c:ser>
        <c:ser>
          <c:idx val="16"/>
          <c:order val="16"/>
          <c:tx>
            <c:strRef>
              <c:f>'Rail Rate Indices by Comm'!$A$18</c:f>
              <c:strCache>
                <c:ptCount val="1"/>
                <c:pt idx="0">
                  <c:v>Waste and Scrap</c:v>
                </c:pt>
              </c:strCache>
              <c:extLst xmlns:c15="http://schemas.microsoft.com/office/drawing/2012/chart"/>
            </c:strRef>
          </c:tx>
          <c:spPr>
            <a:ln>
              <a:solidFill>
                <a:srgbClr val="92D050"/>
              </a:solidFill>
            </a:ln>
          </c:spPr>
          <c:marker>
            <c:symbol val="star"/>
            <c:size val="7"/>
            <c:spPr>
              <a:noFill/>
              <a:ln>
                <a:solidFill>
                  <a:srgbClr val="92D050"/>
                </a:solidFill>
              </a:ln>
            </c:spPr>
          </c:marker>
          <c:val>
            <c:numRef>
              <c:f>'Rail Rate Indices by Comm'!$C$18:$AV$18</c:f>
              <c:numCache>
                <c:formatCode>0.0</c:formatCode>
                <c:ptCount val="38"/>
                <c:pt idx="0" formatCode="#,##0">
                  <c:v>100</c:v>
                </c:pt>
                <c:pt idx="1">
                  <c:v>94.997652027529213</c:v>
                </c:pt>
                <c:pt idx="2">
                  <c:v>79.021954933465935</c:v>
                </c:pt>
                <c:pt idx="3">
                  <c:v>75.087988502104281</c:v>
                </c:pt>
                <c:pt idx="4">
                  <c:v>72.85823267477879</c:v>
                </c:pt>
                <c:pt idx="5">
                  <c:v>67.925571599660927</c:v>
                </c:pt>
                <c:pt idx="6">
                  <c:v>71.129511163816616</c:v>
                </c:pt>
                <c:pt idx="7">
                  <c:v>66.682981715184852</c:v>
                </c:pt>
                <c:pt idx="8">
                  <c:v>62.064599539457085</c:v>
                </c:pt>
                <c:pt idx="9">
                  <c:v>59.539258808367386</c:v>
                </c:pt>
                <c:pt idx="10">
                  <c:v>59.231305323108849</c:v>
                </c:pt>
                <c:pt idx="11">
                  <c:v>59.371672383798725</c:v>
                </c:pt>
                <c:pt idx="12">
                  <c:v>58.647548717084774</c:v>
                </c:pt>
                <c:pt idx="13">
                  <c:v>56.012447351244546</c:v>
                </c:pt>
                <c:pt idx="14">
                  <c:v>53.751222508684613</c:v>
                </c:pt>
                <c:pt idx="15">
                  <c:v>52.322771843961043</c:v>
                </c:pt>
                <c:pt idx="16">
                  <c:v>52.014579898252812</c:v>
                </c:pt>
                <c:pt idx="17">
                  <c:v>51.927615125435452</c:v>
                </c:pt>
                <c:pt idx="18">
                  <c:v>50.334782356255083</c:v>
                </c:pt>
                <c:pt idx="19">
                  <c:v>52.075053033814392</c:v>
                </c:pt>
                <c:pt idx="20">
                  <c:v>58.693127708947706</c:v>
                </c:pt>
                <c:pt idx="21">
                  <c:v>62.477648918965585</c:v>
                </c:pt>
                <c:pt idx="22">
                  <c:v>64.608477177331238</c:v>
                </c:pt>
                <c:pt idx="23">
                  <c:v>72.56728567048323</c:v>
                </c:pt>
                <c:pt idx="24">
                  <c:v>67.084166649074433</c:v>
                </c:pt>
                <c:pt idx="25">
                  <c:v>67.982119707237928</c:v>
                </c:pt>
                <c:pt idx="26">
                  <c:v>73.391532929201176</c:v>
                </c:pt>
                <c:pt idx="27">
                  <c:v>76.07940840485648</c:v>
                </c:pt>
                <c:pt idx="28">
                  <c:v>73.293850002535834</c:v>
                </c:pt>
                <c:pt idx="29">
                  <c:v>73.360464757350883</c:v>
                </c:pt>
                <c:pt idx="30">
                  <c:v>66.781445882907377</c:v>
                </c:pt>
                <c:pt idx="31">
                  <c:v>64.399305476807854</c:v>
                </c:pt>
                <c:pt idx="32">
                  <c:v>63.581221230699143</c:v>
                </c:pt>
                <c:pt idx="33">
                  <c:v>62.684189198651758</c:v>
                </c:pt>
                <c:pt idx="34">
                  <c:v>64.55830040795189</c:v>
                </c:pt>
                <c:pt idx="35">
                  <c:v>62.987064809516902</c:v>
                </c:pt>
                <c:pt idx="36">
                  <c:v>58.656445417595386</c:v>
                </c:pt>
                <c:pt idx="37">
                  <c:v>61.478726931469396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1D2F-43DC-B88A-88AC9012DF7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'Rail Rate Indices by Comm'!$C$3:$AV$3</c15:sqref>
                        </c15:formulaRef>
                      </c:ext>
                    </c:extLst>
                    <c:numCache>
                      <c:formatCode>0.0</c:formatCode>
                      <c:ptCount val="38"/>
                      <c:pt idx="0" formatCode="#,##0">
                        <c:v>100</c:v>
                      </c:pt>
                      <c:pt idx="1">
                        <c:v>92.837067341457896</c:v>
                      </c:pt>
                      <c:pt idx="2">
                        <c:v>85.801221817349216</c:v>
                      </c:pt>
                      <c:pt idx="3">
                        <c:v>80.542851835816421</c:v>
                      </c:pt>
                      <c:pt idx="4">
                        <c:v>75.016519270195417</c:v>
                      </c:pt>
                      <c:pt idx="5">
                        <c:v>72.752513261516839</c:v>
                      </c:pt>
                      <c:pt idx="6">
                        <c:v>69.727661127865147</c:v>
                      </c:pt>
                      <c:pt idx="7">
                        <c:v>67.858669315650147</c:v>
                      </c:pt>
                      <c:pt idx="8">
                        <c:v>66.62367651467855</c:v>
                      </c:pt>
                      <c:pt idx="9">
                        <c:v>65.759855672138201</c:v>
                      </c:pt>
                      <c:pt idx="10">
                        <c:v>63.077293425917887</c:v>
                      </c:pt>
                      <c:pt idx="11">
                        <c:v>62.602660214283461</c:v>
                      </c:pt>
                      <c:pt idx="12">
                        <c:v>61.514666279685997</c:v>
                      </c:pt>
                      <c:pt idx="13">
                        <c:v>60.82511901832617</c:v>
                      </c:pt>
                      <c:pt idx="14">
                        <c:v>59.826553464723276</c:v>
                      </c:pt>
                      <c:pt idx="15">
                        <c:v>58.47458215212221</c:v>
                      </c:pt>
                      <c:pt idx="16">
                        <c:v>58.808403783638681</c:v>
                      </c:pt>
                      <c:pt idx="17">
                        <c:v>59.07638001356154</c:v>
                      </c:pt>
                      <c:pt idx="18">
                        <c:v>58.10472909647229</c:v>
                      </c:pt>
                      <c:pt idx="19">
                        <c:v>61.187078349397559</c:v>
                      </c:pt>
                      <c:pt idx="20">
                        <c:v>67.252799450783741</c:v>
                      </c:pt>
                      <c:pt idx="21">
                        <c:v>70.933503270098413</c:v>
                      </c:pt>
                      <c:pt idx="22">
                        <c:v>69.372620710439492</c:v>
                      </c:pt>
                      <c:pt idx="23">
                        <c:v>73.87210551110249</c:v>
                      </c:pt>
                      <c:pt idx="24">
                        <c:v>64.640219073695675</c:v>
                      </c:pt>
                      <c:pt idx="25">
                        <c:v>68.854563668215917</c:v>
                      </c:pt>
                      <c:pt idx="26">
                        <c:v>72.709198153952812</c:v>
                      </c:pt>
                      <c:pt idx="27">
                        <c:v>72.733025209753706</c:v>
                      </c:pt>
                      <c:pt idx="28">
                        <c:v>67.958091785037794</c:v>
                      </c:pt>
                      <c:pt idx="29">
                        <c:v>75.204214188589319</c:v>
                      </c:pt>
                      <c:pt idx="30">
                        <c:v>75.405821399007877</c:v>
                      </c:pt>
                      <c:pt idx="31">
                        <c:v>72.871486227399487</c:v>
                      </c:pt>
                      <c:pt idx="32">
                        <c:v>74.422936075620456</c:v>
                      </c:pt>
                      <c:pt idx="33">
                        <c:v>77.405419679359611</c:v>
                      </c:pt>
                      <c:pt idx="34">
                        <c:v>78.200172098442252</c:v>
                      </c:pt>
                      <c:pt idx="35">
                        <c:v>74.369977963253831</c:v>
                      </c:pt>
                      <c:pt idx="36">
                        <c:v>78.59218425242166</c:v>
                      </c:pt>
                      <c:pt idx="37">
                        <c:v>91.827914886464043</c:v>
                      </c:pt>
                    </c:numCache>
                  </c:numRef>
                </c:val>
                <c:smooth val="0"/>
                <c:extLst>
                  <c:ext xmlns:c16="http://schemas.microsoft.com/office/drawing/2014/chart" uri="{C3380CC4-5D6E-409C-BE32-E72D297353CC}">
                    <c16:uniqueId val="{00000001-1D2F-43DC-B88A-88AC9012DF7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8"/>
                      <c:pt idx="0" formatCode="#,##0">
                        <c:v>100</c:v>
                      </c:pt>
                      <c:pt idx="1">
                        <c:v>88.927235893809851</c:v>
                      </c:pt>
                      <c:pt idx="2">
                        <c:v>82.243824331802088</c:v>
                      </c:pt>
                      <c:pt idx="3">
                        <c:v>85.289709761819296</c:v>
                      </c:pt>
                      <c:pt idx="4">
                        <c:v>82.74317340323195</c:v>
                      </c:pt>
                      <c:pt idx="5">
                        <c:v>84.21953361212546</c:v>
                      </c:pt>
                      <c:pt idx="6">
                        <c:v>81.385749220703559</c:v>
                      </c:pt>
                      <c:pt idx="7">
                        <c:v>81.133801627081354</c:v>
                      </c:pt>
                      <c:pt idx="8">
                        <c:v>82.742833867601263</c:v>
                      </c:pt>
                      <c:pt idx="9">
                        <c:v>85.475541079745923</c:v>
                      </c:pt>
                      <c:pt idx="10">
                        <c:v>80.057380176763985</c:v>
                      </c:pt>
                      <c:pt idx="11">
                        <c:v>79.356145976832593</c:v>
                      </c:pt>
                      <c:pt idx="12">
                        <c:v>79.303928556356922</c:v>
                      </c:pt>
                      <c:pt idx="13">
                        <c:v>77.53419435324146</c:v>
                      </c:pt>
                      <c:pt idx="14">
                        <c:v>74.976525210526205</c:v>
                      </c:pt>
                      <c:pt idx="15">
                        <c:v>73.51317054475777</c:v>
                      </c:pt>
                      <c:pt idx="16">
                        <c:v>72.321726672541914</c:v>
                      </c:pt>
                      <c:pt idx="17">
                        <c:v>72.845472564401177</c:v>
                      </c:pt>
                      <c:pt idx="18">
                        <c:v>70.844733661778307</c:v>
                      </c:pt>
                      <c:pt idx="19">
                        <c:v>73.469220967338543</c:v>
                      </c:pt>
                      <c:pt idx="20">
                        <c:v>80.308207892111241</c:v>
                      </c:pt>
                      <c:pt idx="21">
                        <c:v>83.461429463088038</c:v>
                      </c:pt>
                      <c:pt idx="22">
                        <c:v>85.795712667366075</c:v>
                      </c:pt>
                      <c:pt idx="23">
                        <c:v>98.322812825356991</c:v>
                      </c:pt>
                      <c:pt idx="24">
                        <c:v>92.546274648864298</c:v>
                      </c:pt>
                      <c:pt idx="25">
                        <c:v>97.039897855009343</c:v>
                      </c:pt>
                      <c:pt idx="26">
                        <c:v>104.49558189466848</c:v>
                      </c:pt>
                      <c:pt idx="27">
                        <c:v>106.3532057740718</c:v>
                      </c:pt>
                      <c:pt idx="28">
                        <c:v>107.51197546814335</c:v>
                      </c:pt>
                      <c:pt idx="29">
                        <c:v>108.20285735664496</c:v>
                      </c:pt>
                      <c:pt idx="30">
                        <c:v>101.99706190683139</c:v>
                      </c:pt>
                      <c:pt idx="31">
                        <c:v>100.91161510010164</c:v>
                      </c:pt>
                      <c:pt idx="32">
                        <c:v>101.63932068184783</c:v>
                      </c:pt>
                      <c:pt idx="33">
                        <c:v>100.48473411313549</c:v>
                      </c:pt>
                      <c:pt idx="34">
                        <c:v>106.78456490277225</c:v>
                      </c:pt>
                      <c:pt idx="35">
                        <c:v>104.6711887592723</c:v>
                      </c:pt>
                      <c:pt idx="36">
                        <c:v>98.321445579463386</c:v>
                      </c:pt>
                      <c:pt idx="37">
                        <c:v>101.01183860844976</c:v>
                      </c:pt>
                    </c:numCache>
                  </c:numRef>
                </c:val>
                <c:smooth val="0"/>
                <c:extLst xmlns:c15="http://schemas.microsoft.com/office/drawing/2012/chart">
                  <c:ext xmlns:c16="http://schemas.microsoft.com/office/drawing/2014/chart" uri="{C3380CC4-5D6E-409C-BE32-E72D297353CC}">
                    <c16:uniqueId val="{00000002-1D2F-43DC-B88A-88AC9012DF7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8"/>
                      <c:pt idx="0" formatCode="#,##0">
                        <c:v>100</c:v>
                      </c:pt>
                      <c:pt idx="1">
                        <c:v>94.736763409873745</c:v>
                      </c:pt>
                      <c:pt idx="2">
                        <c:v>87.807388484133753</c:v>
                      </c:pt>
                      <c:pt idx="3">
                        <c:v>83.352093496599664</c:v>
                      </c:pt>
                      <c:pt idx="4">
                        <c:v>79.782006632137254</c:v>
                      </c:pt>
                      <c:pt idx="5">
                        <c:v>77.112430553535376</c:v>
                      </c:pt>
                      <c:pt idx="6">
                        <c:v>75.672038265691938</c:v>
                      </c:pt>
                      <c:pt idx="7">
                        <c:v>73.057434786513355</c:v>
                      </c:pt>
                      <c:pt idx="8">
                        <c:v>69.854284011287234</c:v>
                      </c:pt>
                      <c:pt idx="9">
                        <c:v>64.46721937889194</c:v>
                      </c:pt>
                      <c:pt idx="10">
                        <c:v>62.169510175437708</c:v>
                      </c:pt>
                      <c:pt idx="11">
                        <c:v>59.534649634173938</c:v>
                      </c:pt>
                      <c:pt idx="12">
                        <c:v>58.624709860988851</c:v>
                      </c:pt>
                      <c:pt idx="13">
                        <c:v>55.83647516076838</c:v>
                      </c:pt>
                      <c:pt idx="14">
                        <c:v>54.419157932456201</c:v>
                      </c:pt>
                      <c:pt idx="15">
                        <c:v>52.75345719756988</c:v>
                      </c:pt>
                      <c:pt idx="16">
                        <c:v>50.880277324378142</c:v>
                      </c:pt>
                      <c:pt idx="17">
                        <c:v>51.659261907885309</c:v>
                      </c:pt>
                      <c:pt idx="18">
                        <c:v>50.673612506404446</c:v>
                      </c:pt>
                      <c:pt idx="19">
                        <c:v>49.272804532364432</c:v>
                      </c:pt>
                      <c:pt idx="20">
                        <c:v>52.570727671120999</c:v>
                      </c:pt>
                      <c:pt idx="21">
                        <c:v>54.208111162449072</c:v>
                      </c:pt>
                      <c:pt idx="22">
                        <c:v>56.142826896335684</c:v>
                      </c:pt>
                      <c:pt idx="23">
                        <c:v>68.749987596969646</c:v>
                      </c:pt>
                      <c:pt idx="24">
                        <c:v>63.876110246036255</c:v>
                      </c:pt>
                      <c:pt idx="25">
                        <c:v>69.937242777740224</c:v>
                      </c:pt>
                      <c:pt idx="26">
                        <c:v>78.831001804815301</c:v>
                      </c:pt>
                      <c:pt idx="27">
                        <c:v>78.054636859632467</c:v>
                      </c:pt>
                      <c:pt idx="28">
                        <c:v>76.761791534061928</c:v>
                      </c:pt>
                      <c:pt idx="29">
                        <c:v>71.08936298863172</c:v>
                      </c:pt>
                      <c:pt idx="30">
                        <c:v>69.027852867108848</c:v>
                      </c:pt>
                      <c:pt idx="31">
                        <c:v>65.230115128168123</c:v>
                      </c:pt>
                      <c:pt idx="32">
                        <c:v>66.680768865518971</c:v>
                      </c:pt>
                      <c:pt idx="33">
                        <c:v>67.028910715723285</c:v>
                      </c:pt>
                      <c:pt idx="34">
                        <c:v>64.864986075400466</c:v>
                      </c:pt>
                      <c:pt idx="35">
                        <c:v>57.640944400155291</c:v>
                      </c:pt>
                      <c:pt idx="36">
                        <c:v>60.820113805987361</c:v>
                      </c:pt>
                      <c:pt idx="37">
                        <c:v>73.053688494943501</c:v>
                      </c:pt>
                    </c:numCache>
                  </c:numRef>
                </c:val>
                <c:smooth val="0"/>
                <c:extLst xmlns:c15="http://schemas.microsoft.com/office/drawing/2012/chart">
                  <c:ext xmlns:c16="http://schemas.microsoft.com/office/drawing/2014/chart" uri="{C3380CC4-5D6E-409C-BE32-E72D297353CC}">
                    <c16:uniqueId val="{00000003-1D2F-43DC-B88A-88AC9012DF7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8"/>
                      <c:pt idx="0" formatCode="#,##0">
                        <c:v>100</c:v>
                      </c:pt>
                      <c:pt idx="1">
                        <c:v>97.213806789340367</c:v>
                      </c:pt>
                      <c:pt idx="2">
                        <c:v>91.494323044557362</c:v>
                      </c:pt>
                      <c:pt idx="3">
                        <c:v>89.714528316927499</c:v>
                      </c:pt>
                      <c:pt idx="4">
                        <c:v>86.186127475136075</c:v>
                      </c:pt>
                      <c:pt idx="5">
                        <c:v>83.188976007561621</c:v>
                      </c:pt>
                      <c:pt idx="6">
                        <c:v>81.596141644873825</c:v>
                      </c:pt>
                      <c:pt idx="7">
                        <c:v>77.888436696822666</c:v>
                      </c:pt>
                      <c:pt idx="8">
                        <c:v>75.372421038765481</c:v>
                      </c:pt>
                      <c:pt idx="9">
                        <c:v>72.413999732050527</c:v>
                      </c:pt>
                      <c:pt idx="10">
                        <c:v>69.969917165398158</c:v>
                      </c:pt>
                      <c:pt idx="11">
                        <c:v>69.160786958773969</c:v>
                      </c:pt>
                      <c:pt idx="12">
                        <c:v>67.649744573780694</c:v>
                      </c:pt>
                      <c:pt idx="13">
                        <c:v>66.296480630443099</c:v>
                      </c:pt>
                      <c:pt idx="14">
                        <c:v>63.695671921391309</c:v>
                      </c:pt>
                      <c:pt idx="15">
                        <c:v>60.233517566029477</c:v>
                      </c:pt>
                      <c:pt idx="16">
                        <c:v>59.916938715622031</c:v>
                      </c:pt>
                      <c:pt idx="17">
                        <c:v>59.739925259941629</c:v>
                      </c:pt>
                      <c:pt idx="18">
                        <c:v>56.269823745989797</c:v>
                      </c:pt>
                      <c:pt idx="19">
                        <c:v>54.308069277858728</c:v>
                      </c:pt>
                      <c:pt idx="20">
                        <c:v>57.027738069608596</c:v>
                      </c:pt>
                      <c:pt idx="21">
                        <c:v>59.34625862874168</c:v>
                      </c:pt>
                      <c:pt idx="22">
                        <c:v>61.7759240055506</c:v>
                      </c:pt>
                      <c:pt idx="23">
                        <c:v>68.060007774400248</c:v>
                      </c:pt>
                      <c:pt idx="24">
                        <c:v>64.729908501509698</c:v>
                      </c:pt>
                      <c:pt idx="25">
                        <c:v>66.157000068570909</c:v>
                      </c:pt>
                      <c:pt idx="26">
                        <c:v>69.690414577289673</c:v>
                      </c:pt>
                      <c:pt idx="27">
                        <c:v>71.55089326076704</c:v>
                      </c:pt>
                      <c:pt idx="28">
                        <c:v>70.898534045802251</c:v>
                      </c:pt>
                      <c:pt idx="29">
                        <c:v>70.20575190615746</c:v>
                      </c:pt>
                      <c:pt idx="30">
                        <c:v>65.474925684229405</c:v>
                      </c:pt>
                      <c:pt idx="31">
                        <c:v>65.611998115693297</c:v>
                      </c:pt>
                      <c:pt idx="32">
                        <c:v>65.003882147454732</c:v>
                      </c:pt>
                      <c:pt idx="33">
                        <c:v>64.220961584119848</c:v>
                      </c:pt>
                      <c:pt idx="34">
                        <c:v>65.26355795546327</c:v>
                      </c:pt>
                      <c:pt idx="35">
                        <c:v>65.627393200592095</c:v>
                      </c:pt>
                      <c:pt idx="36">
                        <c:v>63.039469048958779</c:v>
                      </c:pt>
                      <c:pt idx="37">
                        <c:v>66.966907589247072</c:v>
                      </c:pt>
                    </c:numCache>
                  </c:numRef>
                </c:val>
                <c:smooth val="0"/>
                <c:extLst xmlns:c15="http://schemas.microsoft.com/office/drawing/2012/chart">
                  <c:ext xmlns:c16="http://schemas.microsoft.com/office/drawing/2014/chart" uri="{C3380CC4-5D6E-409C-BE32-E72D297353CC}">
                    <c16:uniqueId val="{00000004-1D2F-43DC-B88A-88AC9012DF7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8"/>
                      <c:pt idx="0" formatCode="#,##0">
                        <c:v>100</c:v>
                      </c:pt>
                      <c:pt idx="1">
                        <c:v>93.082971629694057</c:v>
                      </c:pt>
                      <c:pt idx="2">
                        <c:v>87.678478332024198</c:v>
                      </c:pt>
                      <c:pt idx="3">
                        <c:v>84.484501613924849</c:v>
                      </c:pt>
                      <c:pt idx="4">
                        <c:v>80.722618051010215</c:v>
                      </c:pt>
                      <c:pt idx="5">
                        <c:v>79.057066815839377</c:v>
                      </c:pt>
                      <c:pt idx="6">
                        <c:v>73.578950619953957</c:v>
                      </c:pt>
                      <c:pt idx="7">
                        <c:v>66.768724216482738</c:v>
                      </c:pt>
                      <c:pt idx="8">
                        <c:v>69.275750822571609</c:v>
                      </c:pt>
                      <c:pt idx="9">
                        <c:v>69.509351524480337</c:v>
                      </c:pt>
                      <c:pt idx="10">
                        <c:v>66.80240528701556</c:v>
                      </c:pt>
                      <c:pt idx="11">
                        <c:v>66.515424323182955</c:v>
                      </c:pt>
                      <c:pt idx="12">
                        <c:v>66.969513482846168</c:v>
                      </c:pt>
                      <c:pt idx="13">
                        <c:v>64.867233245694024</c:v>
                      </c:pt>
                      <c:pt idx="14">
                        <c:v>63.425443958980715</c:v>
                      </c:pt>
                      <c:pt idx="15">
                        <c:v>60.175830702647104</c:v>
                      </c:pt>
                      <c:pt idx="16">
                        <c:v>62.342412261291436</c:v>
                      </c:pt>
                      <c:pt idx="17">
                        <c:v>66.088781822724712</c:v>
                      </c:pt>
                      <c:pt idx="18">
                        <c:v>61.535966696986215</c:v>
                      </c:pt>
                      <c:pt idx="19">
                        <c:v>59.264925498240281</c:v>
                      </c:pt>
                      <c:pt idx="20">
                        <c:v>70.502234306499119</c:v>
                      </c:pt>
                      <c:pt idx="21">
                        <c:v>69.402244524901192</c:v>
                      </c:pt>
                      <c:pt idx="22">
                        <c:v>70.028788686499382</c:v>
                      </c:pt>
                      <c:pt idx="23">
                        <c:v>76.754677786195543</c:v>
                      </c:pt>
                      <c:pt idx="24">
                        <c:v>72.554524937285734</c:v>
                      </c:pt>
                      <c:pt idx="25">
                        <c:v>72.749620466282536</c:v>
                      </c:pt>
                      <c:pt idx="26">
                        <c:v>81.717851013551694</c:v>
                      </c:pt>
                      <c:pt idx="27">
                        <c:v>85.939266389795833</c:v>
                      </c:pt>
                      <c:pt idx="28">
                        <c:v>85.304860541724622</c:v>
                      </c:pt>
                      <c:pt idx="29">
                        <c:v>84.533164015815956</c:v>
                      </c:pt>
                      <c:pt idx="30">
                        <c:v>77.109711505216239</c:v>
                      </c:pt>
                      <c:pt idx="31">
                        <c:v>71.468528417050578</c:v>
                      </c:pt>
                      <c:pt idx="32">
                        <c:v>73.813099934890005</c:v>
                      </c:pt>
                      <c:pt idx="33">
                        <c:v>69.630102347444989</c:v>
                      </c:pt>
                      <c:pt idx="34">
                        <c:v>68.196925108399711</c:v>
                      </c:pt>
                      <c:pt idx="35">
                        <c:v>63.324464136728068</c:v>
                      </c:pt>
                      <c:pt idx="36">
                        <c:v>61.91277711753181</c:v>
                      </c:pt>
                      <c:pt idx="37">
                        <c:v>76.919575398172157</c:v>
                      </c:pt>
                    </c:numCache>
                  </c:numRef>
                </c:val>
                <c:smooth val="0"/>
                <c:extLst xmlns:c15="http://schemas.microsoft.com/office/drawing/2012/chart">
                  <c:ext xmlns:c16="http://schemas.microsoft.com/office/drawing/2014/chart" uri="{C3380CC4-5D6E-409C-BE32-E72D297353CC}">
                    <c16:uniqueId val="{00000005-1D2F-43DC-B88A-88AC9012DF7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8"/>
                      <c:pt idx="22" formatCode="0">
                        <c:v>100</c:v>
                      </c:pt>
                      <c:pt idx="23">
                        <c:v>94.287488311263289</c:v>
                      </c:pt>
                      <c:pt idx="24">
                        <c:v>78.745416708826596</c:v>
                      </c:pt>
                      <c:pt idx="25">
                        <c:v>65.954486589757877</c:v>
                      </c:pt>
                      <c:pt idx="26">
                        <c:v>76.598465883867433</c:v>
                      </c:pt>
                      <c:pt idx="27">
                        <c:v>78.487385626379009</c:v>
                      </c:pt>
                      <c:pt idx="28">
                        <c:v>75.358457349842425</c:v>
                      </c:pt>
                      <c:pt idx="29">
                        <c:v>73.971965390076207</c:v>
                      </c:pt>
                      <c:pt idx="30">
                        <c:v>63.711009247603329</c:v>
                      </c:pt>
                      <c:pt idx="31">
                        <c:v>59.606886296952652</c:v>
                      </c:pt>
                      <c:pt idx="32">
                        <c:v>54.999338942809842</c:v>
                      </c:pt>
                      <c:pt idx="33">
                        <c:v>57.553330974803352</c:v>
                      </c:pt>
                      <c:pt idx="34">
                        <c:v>64.10008388608118</c:v>
                      </c:pt>
                      <c:pt idx="35">
                        <c:v>61.871842639863921</c:v>
                      </c:pt>
                      <c:pt idx="36">
                        <c:v>52.583018273120757</c:v>
                      </c:pt>
                      <c:pt idx="37">
                        <c:v>67.01502252372174</c:v>
                      </c:pt>
                    </c:numCache>
                  </c:numRef>
                </c:val>
                <c:smooth val="0"/>
                <c:extLst xmlns:c15="http://schemas.microsoft.com/office/drawing/2012/chart">
                  <c:ext xmlns:c16="http://schemas.microsoft.com/office/drawing/2014/chart" uri="{C3380CC4-5D6E-409C-BE32-E72D297353CC}">
                    <c16:uniqueId val="{00000007-1D2F-43DC-B88A-88AC9012DF76}"/>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8"/>
                      <c:pt idx="0" formatCode="#,##0">
                        <c:v>100</c:v>
                      </c:pt>
                      <c:pt idx="1">
                        <c:v>94.185792749409842</c:v>
                      </c:pt>
                      <c:pt idx="2">
                        <c:v>84.637713563011729</c:v>
                      </c:pt>
                      <c:pt idx="3">
                        <c:v>78.564165409363127</c:v>
                      </c:pt>
                      <c:pt idx="4">
                        <c:v>75.685481941748293</c:v>
                      </c:pt>
                      <c:pt idx="5">
                        <c:v>71.947807332465459</c:v>
                      </c:pt>
                      <c:pt idx="6">
                        <c:v>75.123993195792963</c:v>
                      </c:pt>
                      <c:pt idx="7">
                        <c:v>69.819945279203182</c:v>
                      </c:pt>
                      <c:pt idx="8">
                        <c:v>68.595934541314719</c:v>
                      </c:pt>
                      <c:pt idx="9">
                        <c:v>66.547354453223548</c:v>
                      </c:pt>
                      <c:pt idx="10">
                        <c:v>63.276491346907726</c:v>
                      </c:pt>
                      <c:pt idx="11">
                        <c:v>60.821046592396712</c:v>
                      </c:pt>
                      <c:pt idx="12">
                        <c:v>58.824310393222227</c:v>
                      </c:pt>
                      <c:pt idx="13">
                        <c:v>58.265136342823247</c:v>
                      </c:pt>
                      <c:pt idx="14">
                        <c:v>56.519416369126844</c:v>
                      </c:pt>
                      <c:pt idx="15">
                        <c:v>53.789639942424323</c:v>
                      </c:pt>
                      <c:pt idx="16">
                        <c:v>53.555701306488217</c:v>
                      </c:pt>
                      <c:pt idx="17">
                        <c:v>53.29417973001393</c:v>
                      </c:pt>
                      <c:pt idx="18">
                        <c:v>49.858278727832847</c:v>
                      </c:pt>
                      <c:pt idx="19">
                        <c:v>50.315428274072403</c:v>
                      </c:pt>
                      <c:pt idx="20">
                        <c:v>53.289722370046867</c:v>
                      </c:pt>
                      <c:pt idx="21">
                        <c:v>57.878710005076115</c:v>
                      </c:pt>
                      <c:pt idx="22">
                        <c:v>61.389792232688535</c:v>
                      </c:pt>
                      <c:pt idx="23">
                        <c:v>73.004018275038774</c:v>
                      </c:pt>
                      <c:pt idx="24">
                        <c:v>72.628664648093206</c:v>
                      </c:pt>
                      <c:pt idx="25">
                        <c:v>74.466619268501276</c:v>
                      </c:pt>
                      <c:pt idx="26">
                        <c:v>80.541687589887118</c:v>
                      </c:pt>
                      <c:pt idx="27">
                        <c:v>80.724490428557218</c:v>
                      </c:pt>
                      <c:pt idx="28">
                        <c:v>82.037829050970274</c:v>
                      </c:pt>
                      <c:pt idx="29">
                        <c:v>82.130427693380852</c:v>
                      </c:pt>
                      <c:pt idx="30">
                        <c:v>76.330863232661315</c:v>
                      </c:pt>
                      <c:pt idx="31">
                        <c:v>73.672755744469555</c:v>
                      </c:pt>
                      <c:pt idx="32">
                        <c:v>73.459675593163212</c:v>
                      </c:pt>
                      <c:pt idx="33">
                        <c:v>73.335844301139403</c:v>
                      </c:pt>
                      <c:pt idx="34">
                        <c:v>73.838653117828713</c:v>
                      </c:pt>
                      <c:pt idx="35">
                        <c:v>72.241361920285001</c:v>
                      </c:pt>
                      <c:pt idx="36">
                        <c:v>68.767878628555238</c:v>
                      </c:pt>
                      <c:pt idx="37">
                        <c:v>70.492886884991336</c:v>
                      </c:pt>
                    </c:numCache>
                  </c:numRef>
                </c:val>
                <c:smooth val="0"/>
                <c:extLst xmlns:c15="http://schemas.microsoft.com/office/drawing/2012/chart">
                  <c:ext xmlns:c16="http://schemas.microsoft.com/office/drawing/2014/chart" uri="{C3380CC4-5D6E-409C-BE32-E72D297353CC}">
                    <c16:uniqueId val="{00000009-1D2F-43DC-B88A-88AC9012DF7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8"/>
                      <c:pt idx="0" formatCode="#,##0">
                        <c:v>100</c:v>
                      </c:pt>
                      <c:pt idx="1">
                        <c:v>92.679625225279864</c:v>
                      </c:pt>
                      <c:pt idx="2">
                        <c:v>82.844933403729286</c:v>
                      </c:pt>
                      <c:pt idx="3">
                        <c:v>78.576304972337155</c:v>
                      </c:pt>
                      <c:pt idx="4">
                        <c:v>73.473789098762438</c:v>
                      </c:pt>
                      <c:pt idx="5">
                        <c:v>69.426116718387831</c:v>
                      </c:pt>
                      <c:pt idx="6">
                        <c:v>69.029721666041752</c:v>
                      </c:pt>
                      <c:pt idx="7">
                        <c:v>66.289631698192821</c:v>
                      </c:pt>
                      <c:pt idx="8">
                        <c:v>64.738140427454439</c:v>
                      </c:pt>
                      <c:pt idx="9">
                        <c:v>63.825758432012371</c:v>
                      </c:pt>
                      <c:pt idx="10">
                        <c:v>61.670684587355439</c:v>
                      </c:pt>
                      <c:pt idx="11">
                        <c:v>59.803704995848477</c:v>
                      </c:pt>
                      <c:pt idx="12">
                        <c:v>57.044543699404443</c:v>
                      </c:pt>
                      <c:pt idx="13">
                        <c:v>55.729097293500637</c:v>
                      </c:pt>
                      <c:pt idx="14">
                        <c:v>54.248596831733984</c:v>
                      </c:pt>
                      <c:pt idx="15">
                        <c:v>52.146944947308654</c:v>
                      </c:pt>
                      <c:pt idx="16">
                        <c:v>52.265914873509274</c:v>
                      </c:pt>
                      <c:pt idx="17">
                        <c:v>52.609530397619032</c:v>
                      </c:pt>
                      <c:pt idx="18">
                        <c:v>51.32472924471314</c:v>
                      </c:pt>
                      <c:pt idx="19">
                        <c:v>50.811209452438938</c:v>
                      </c:pt>
                      <c:pt idx="20">
                        <c:v>53.467971096483446</c:v>
                      </c:pt>
                      <c:pt idx="21">
                        <c:v>57.848936983711504</c:v>
                      </c:pt>
                      <c:pt idx="22">
                        <c:v>60.518759686887435</c:v>
                      </c:pt>
                      <c:pt idx="23">
                        <c:v>67.263431322261582</c:v>
                      </c:pt>
                      <c:pt idx="24">
                        <c:v>63.229669500883709</c:v>
                      </c:pt>
                      <c:pt idx="25">
                        <c:v>63.956114369074378</c:v>
                      </c:pt>
                      <c:pt idx="26">
                        <c:v>69.354976228218106</c:v>
                      </c:pt>
                      <c:pt idx="27">
                        <c:v>70.285895132034767</c:v>
                      </c:pt>
                      <c:pt idx="28">
                        <c:v>70.687930149172757</c:v>
                      </c:pt>
                      <c:pt idx="29">
                        <c:v>71.365083817776778</c:v>
                      </c:pt>
                      <c:pt idx="30">
                        <c:v>65.127250439340273</c:v>
                      </c:pt>
                      <c:pt idx="31">
                        <c:v>64.242341703352736</c:v>
                      </c:pt>
                      <c:pt idx="32">
                        <c:v>63.644497438559853</c:v>
                      </c:pt>
                      <c:pt idx="33">
                        <c:v>63.779894444524494</c:v>
                      </c:pt>
                      <c:pt idx="34">
                        <c:v>64.584931675767294</c:v>
                      </c:pt>
                      <c:pt idx="35">
                        <c:v>62.021895351483089</c:v>
                      </c:pt>
                      <c:pt idx="36">
                        <c:v>60.735540411035707</c:v>
                      </c:pt>
                      <c:pt idx="37">
                        <c:v>67.683782042043077</c:v>
                      </c:pt>
                    </c:numCache>
                  </c:numRef>
                </c:val>
                <c:smooth val="0"/>
                <c:extLst xmlns:c15="http://schemas.microsoft.com/office/drawing/2012/chart">
                  <c:ext xmlns:c16="http://schemas.microsoft.com/office/drawing/2014/chart" uri="{C3380CC4-5D6E-409C-BE32-E72D297353CC}">
                    <c16:uniqueId val="{0000000A-1D2F-43DC-B88A-88AC9012DF7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8"/>
                      <c:pt idx="0" formatCode="#,##0">
                        <c:v>100</c:v>
                      </c:pt>
                      <c:pt idx="1">
                        <c:v>92.751187425789865</c:v>
                      </c:pt>
                      <c:pt idx="2">
                        <c:v>86.552275410772438</c:v>
                      </c:pt>
                      <c:pt idx="3">
                        <c:v>85.168162417083565</c:v>
                      </c:pt>
                      <c:pt idx="4">
                        <c:v>82.644306387149513</c:v>
                      </c:pt>
                      <c:pt idx="5">
                        <c:v>79.473380454043664</c:v>
                      </c:pt>
                      <c:pt idx="6">
                        <c:v>75.256064827027302</c:v>
                      </c:pt>
                      <c:pt idx="7">
                        <c:v>71.828054697706321</c:v>
                      </c:pt>
                      <c:pt idx="8">
                        <c:v>72.560583276353697</c:v>
                      </c:pt>
                      <c:pt idx="9">
                        <c:v>72.750602490196641</c:v>
                      </c:pt>
                      <c:pt idx="10">
                        <c:v>71.254505084516666</c:v>
                      </c:pt>
                      <c:pt idx="11">
                        <c:v>70.635171696929248</c:v>
                      </c:pt>
                      <c:pt idx="12">
                        <c:v>68.382860119559794</c:v>
                      </c:pt>
                      <c:pt idx="13">
                        <c:v>67.970050498197963</c:v>
                      </c:pt>
                      <c:pt idx="14">
                        <c:v>66.150862506524504</c:v>
                      </c:pt>
                      <c:pt idx="15">
                        <c:v>63.940033604558579</c:v>
                      </c:pt>
                      <c:pt idx="16">
                        <c:v>63.195643109814156</c:v>
                      </c:pt>
                      <c:pt idx="17">
                        <c:v>67.664978581310493</c:v>
                      </c:pt>
                      <c:pt idx="18">
                        <c:v>66.07647679947253</c:v>
                      </c:pt>
                      <c:pt idx="19">
                        <c:v>62.215634055371211</c:v>
                      </c:pt>
                      <c:pt idx="20">
                        <c:v>67.798417649273432</c:v>
                      </c:pt>
                      <c:pt idx="21">
                        <c:v>71.772448893819075</c:v>
                      </c:pt>
                      <c:pt idx="22">
                        <c:v>71.883247194358859</c:v>
                      </c:pt>
                      <c:pt idx="23">
                        <c:v>76.349154255054728</c:v>
                      </c:pt>
                      <c:pt idx="24">
                        <c:v>70.2176539616339</c:v>
                      </c:pt>
                      <c:pt idx="25">
                        <c:v>71.655911226866095</c:v>
                      </c:pt>
                      <c:pt idx="26">
                        <c:v>76.78064480771728</c:v>
                      </c:pt>
                      <c:pt idx="27">
                        <c:v>78.35030972158016</c:v>
                      </c:pt>
                      <c:pt idx="28">
                        <c:v>80.275179223395384</c:v>
                      </c:pt>
                      <c:pt idx="29">
                        <c:v>81.644338950158101</c:v>
                      </c:pt>
                      <c:pt idx="30">
                        <c:v>81.460387974397705</c:v>
                      </c:pt>
                      <c:pt idx="31">
                        <c:v>80.512904930308054</c:v>
                      </c:pt>
                      <c:pt idx="32">
                        <c:v>81.979696394845107</c:v>
                      </c:pt>
                      <c:pt idx="33">
                        <c:v>84.375454079537917</c:v>
                      </c:pt>
                      <c:pt idx="34">
                        <c:v>83.261691318527326</c:v>
                      </c:pt>
                      <c:pt idx="35">
                        <c:v>83.355146057911313</c:v>
                      </c:pt>
                      <c:pt idx="36">
                        <c:v>81.296253610713322</c:v>
                      </c:pt>
                      <c:pt idx="37">
                        <c:v>90.491988638850088</c:v>
                      </c:pt>
                    </c:numCache>
                  </c:numRef>
                </c:val>
                <c:smooth val="0"/>
                <c:extLst xmlns:c15="http://schemas.microsoft.com/office/drawing/2012/chart">
                  <c:ext xmlns:c16="http://schemas.microsoft.com/office/drawing/2014/chart" uri="{C3380CC4-5D6E-409C-BE32-E72D297353CC}">
                    <c16:uniqueId val="{0000000B-1D2F-43DC-B88A-88AC9012DF7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8"/>
                      <c:pt idx="0" formatCode="#,##0">
                        <c:v>100</c:v>
                      </c:pt>
                      <c:pt idx="1">
                        <c:v>96.290128233111062</c:v>
                      </c:pt>
                      <c:pt idx="2">
                        <c:v>93.699440483065771</c:v>
                      </c:pt>
                      <c:pt idx="3">
                        <c:v>93.400415536615355</c:v>
                      </c:pt>
                      <c:pt idx="4">
                        <c:v>90.147486816121003</c:v>
                      </c:pt>
                      <c:pt idx="5">
                        <c:v>85.474092941329317</c:v>
                      </c:pt>
                      <c:pt idx="6">
                        <c:v>81.869892520369618</c:v>
                      </c:pt>
                      <c:pt idx="7">
                        <c:v>77.192849652842241</c:v>
                      </c:pt>
                      <c:pt idx="8">
                        <c:v>73.076023045996436</c:v>
                      </c:pt>
                      <c:pt idx="9">
                        <c:v>70.359319444496663</c:v>
                      </c:pt>
                      <c:pt idx="10">
                        <c:v>68.850250093780289</c:v>
                      </c:pt>
                      <c:pt idx="11">
                        <c:v>68.34647951023554</c:v>
                      </c:pt>
                      <c:pt idx="12">
                        <c:v>66.252569553001976</c:v>
                      </c:pt>
                      <c:pt idx="13">
                        <c:v>66.069844082922927</c:v>
                      </c:pt>
                      <c:pt idx="14">
                        <c:v>64.726244032250094</c:v>
                      </c:pt>
                      <c:pt idx="15">
                        <c:v>63.51316319974692</c:v>
                      </c:pt>
                      <c:pt idx="16">
                        <c:v>62.945693959143405</c:v>
                      </c:pt>
                      <c:pt idx="17">
                        <c:v>64.604767415840868</c:v>
                      </c:pt>
                      <c:pt idx="18">
                        <c:v>61.684439224486596</c:v>
                      </c:pt>
                      <c:pt idx="19">
                        <c:v>62.361408481162513</c:v>
                      </c:pt>
                      <c:pt idx="20">
                        <c:v>67.132013054423382</c:v>
                      </c:pt>
                      <c:pt idx="21">
                        <c:v>72.677541448361666</c:v>
                      </c:pt>
                      <c:pt idx="22">
                        <c:v>72.72687315498608</c:v>
                      </c:pt>
                      <c:pt idx="23">
                        <c:v>78.53869200112652</c:v>
                      </c:pt>
                      <c:pt idx="24">
                        <c:v>69.45570328137164</c:v>
                      </c:pt>
                      <c:pt idx="25">
                        <c:v>71.811383520904997</c:v>
                      </c:pt>
                      <c:pt idx="26">
                        <c:v>76.482669358647158</c:v>
                      </c:pt>
                      <c:pt idx="27">
                        <c:v>77.783183297726808</c:v>
                      </c:pt>
                      <c:pt idx="28">
                        <c:v>77.588832394298606</c:v>
                      </c:pt>
                      <c:pt idx="29">
                        <c:v>78.068538491437238</c:v>
                      </c:pt>
                      <c:pt idx="30">
                        <c:v>75.324892709325098</c:v>
                      </c:pt>
                      <c:pt idx="31">
                        <c:v>73.705227918990573</c:v>
                      </c:pt>
                      <c:pt idx="32">
                        <c:v>73.230618167086249</c:v>
                      </c:pt>
                      <c:pt idx="33">
                        <c:v>74.97501718484456</c:v>
                      </c:pt>
                      <c:pt idx="34">
                        <c:v>75.03718513636278</c:v>
                      </c:pt>
                      <c:pt idx="35">
                        <c:v>72.627707412747512</c:v>
                      </c:pt>
                      <c:pt idx="36">
                        <c:v>71.217589213693032</c:v>
                      </c:pt>
                      <c:pt idx="37">
                        <c:v>79.166261382698281</c:v>
                      </c:pt>
                    </c:numCache>
                  </c:numRef>
                </c:val>
                <c:smooth val="0"/>
                <c:extLst xmlns:c15="http://schemas.microsoft.com/office/drawing/2012/chart">
                  <c:ext xmlns:c16="http://schemas.microsoft.com/office/drawing/2014/chart" uri="{C3380CC4-5D6E-409C-BE32-E72D297353CC}">
                    <c16:uniqueId val="{0000000C-1D2F-43DC-B88A-88AC9012DF76}"/>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8"/>
                      <c:pt idx="0" formatCode="#,##0">
                        <c:v>100</c:v>
                      </c:pt>
                      <c:pt idx="1">
                        <c:v>98.656446069058717</c:v>
                      </c:pt>
                      <c:pt idx="2">
                        <c:v>91.761268214950107</c:v>
                      </c:pt>
                      <c:pt idx="3">
                        <c:v>89.310739162410599</c:v>
                      </c:pt>
                      <c:pt idx="4">
                        <c:v>84.271215957610551</c:v>
                      </c:pt>
                      <c:pt idx="5">
                        <c:v>80.660672519959007</c:v>
                      </c:pt>
                      <c:pt idx="6">
                        <c:v>79.998236462186171</c:v>
                      </c:pt>
                      <c:pt idx="7">
                        <c:v>77.906622764100035</c:v>
                      </c:pt>
                      <c:pt idx="8">
                        <c:v>78.454461190586613</c:v>
                      </c:pt>
                      <c:pt idx="9">
                        <c:v>74.732643219215944</c:v>
                      </c:pt>
                      <c:pt idx="10">
                        <c:v>73.13214382553322</c:v>
                      </c:pt>
                      <c:pt idx="11">
                        <c:v>71.260954991535144</c:v>
                      </c:pt>
                      <c:pt idx="12">
                        <c:v>70.978831289966337</c:v>
                      </c:pt>
                      <c:pt idx="13">
                        <c:v>70.642101127230859</c:v>
                      </c:pt>
                      <c:pt idx="14">
                        <c:v>68.746034537420769</c:v>
                      </c:pt>
                      <c:pt idx="15">
                        <c:v>66.713673721345316</c:v>
                      </c:pt>
                      <c:pt idx="16">
                        <c:v>67.465344262618146</c:v>
                      </c:pt>
                      <c:pt idx="17">
                        <c:v>68.88135965774454</c:v>
                      </c:pt>
                      <c:pt idx="18">
                        <c:v>65.644176731482929</c:v>
                      </c:pt>
                      <c:pt idx="19">
                        <c:v>67.213202180361179</c:v>
                      </c:pt>
                      <c:pt idx="20">
                        <c:v>71.77151203459016</c:v>
                      </c:pt>
                      <c:pt idx="21">
                        <c:v>77.309075318438275</c:v>
                      </c:pt>
                      <c:pt idx="22">
                        <c:v>78.904267546632653</c:v>
                      </c:pt>
                      <c:pt idx="23">
                        <c:v>85.703293866186598</c:v>
                      </c:pt>
                      <c:pt idx="24">
                        <c:v>82.300214802214114</c:v>
                      </c:pt>
                      <c:pt idx="25">
                        <c:v>83.431898216818112</c:v>
                      </c:pt>
                      <c:pt idx="26">
                        <c:v>88.879374831189892</c:v>
                      </c:pt>
                      <c:pt idx="27">
                        <c:v>89.157965970122802</c:v>
                      </c:pt>
                      <c:pt idx="28">
                        <c:v>90.886589547749423</c:v>
                      </c:pt>
                      <c:pt idx="29">
                        <c:v>89.93586850921541</c:v>
                      </c:pt>
                      <c:pt idx="30">
                        <c:v>80.893717744828749</c:v>
                      </c:pt>
                      <c:pt idx="31">
                        <c:v>83.461427195820917</c:v>
                      </c:pt>
                      <c:pt idx="32">
                        <c:v>82.86904203299791</c:v>
                      </c:pt>
                      <c:pt idx="33">
                        <c:v>82.655251882634062</c:v>
                      </c:pt>
                      <c:pt idx="34">
                        <c:v>82.795767768456258</c:v>
                      </c:pt>
                      <c:pt idx="35">
                        <c:v>82.503370022952495</c:v>
                      </c:pt>
                      <c:pt idx="36">
                        <c:v>78.651528521949515</c:v>
                      </c:pt>
                      <c:pt idx="37">
                        <c:v>83.69690393303172</c:v>
                      </c:pt>
                    </c:numCache>
                  </c:numRef>
                </c:val>
                <c:smooth val="0"/>
                <c:extLst xmlns:c15="http://schemas.microsoft.com/office/drawing/2012/chart">
                  <c:ext xmlns:c16="http://schemas.microsoft.com/office/drawing/2014/chart" uri="{C3380CC4-5D6E-409C-BE32-E72D297353CC}">
                    <c16:uniqueId val="{0000000D-1D2F-43DC-B88A-88AC9012DF76}"/>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8"/>
                      <c:pt idx="0" formatCode="#,##0">
                        <c:v>100</c:v>
                      </c:pt>
                      <c:pt idx="1">
                        <c:v>98.668637040100222</c:v>
                      </c:pt>
                      <c:pt idx="2">
                        <c:v>93.757149231577088</c:v>
                      </c:pt>
                      <c:pt idx="3">
                        <c:v>93.523116926117964</c:v>
                      </c:pt>
                      <c:pt idx="4">
                        <c:v>88.469151141443831</c:v>
                      </c:pt>
                      <c:pt idx="5">
                        <c:v>85.151328371449281</c:v>
                      </c:pt>
                      <c:pt idx="6">
                        <c:v>75.48720322358686</c:v>
                      </c:pt>
                      <c:pt idx="7">
                        <c:v>68.403751116008522</c:v>
                      </c:pt>
                      <c:pt idx="8">
                        <c:v>68.600856076581096</c:v>
                      </c:pt>
                      <c:pt idx="9">
                        <c:v>68.480971330165275</c:v>
                      </c:pt>
                      <c:pt idx="10">
                        <c:v>63.27672063113468</c:v>
                      </c:pt>
                      <c:pt idx="11">
                        <c:v>63.587114684758546</c:v>
                      </c:pt>
                      <c:pt idx="12">
                        <c:v>58.063642481112879</c:v>
                      </c:pt>
                      <c:pt idx="13">
                        <c:v>51.676247430712586</c:v>
                      </c:pt>
                      <c:pt idx="14">
                        <c:v>50.078112045466504</c:v>
                      </c:pt>
                      <c:pt idx="15">
                        <c:v>50.499162770623428</c:v>
                      </c:pt>
                      <c:pt idx="16">
                        <c:v>52.482293816521739</c:v>
                      </c:pt>
                      <c:pt idx="17">
                        <c:v>55.219629086392587</c:v>
                      </c:pt>
                      <c:pt idx="18">
                        <c:v>50.400656738551646</c:v>
                      </c:pt>
                      <c:pt idx="19">
                        <c:v>46.340136488919846</c:v>
                      </c:pt>
                      <c:pt idx="20">
                        <c:v>45.745820413541999</c:v>
                      </c:pt>
                      <c:pt idx="21">
                        <c:v>47.041674698262099</c:v>
                      </c:pt>
                      <c:pt idx="22">
                        <c:v>46.049487815788403</c:v>
                      </c:pt>
                      <c:pt idx="23">
                        <c:v>54.645436641462489</c:v>
                      </c:pt>
                      <c:pt idx="24">
                        <c:v>57.280275968687405</c:v>
                      </c:pt>
                      <c:pt idx="25">
                        <c:v>62.874678948957772</c:v>
                      </c:pt>
                      <c:pt idx="26">
                        <c:v>67.008403037632036</c:v>
                      </c:pt>
                      <c:pt idx="27">
                        <c:v>69.631795687928587</c:v>
                      </c:pt>
                      <c:pt idx="28">
                        <c:v>70.106941849544924</c:v>
                      </c:pt>
                      <c:pt idx="29">
                        <c:v>68.723447960614635</c:v>
                      </c:pt>
                      <c:pt idx="30">
                        <c:v>65.071391763428707</c:v>
                      </c:pt>
                      <c:pt idx="31">
                        <c:v>62.456794011289901</c:v>
                      </c:pt>
                      <c:pt idx="32">
                        <c:v>61.553699641177957</c:v>
                      </c:pt>
                      <c:pt idx="33">
                        <c:v>63.263931019030835</c:v>
                      </c:pt>
                      <c:pt idx="34">
                        <c:v>64.935624867168642</c:v>
                      </c:pt>
                      <c:pt idx="35">
                        <c:v>64.927077580126294</c:v>
                      </c:pt>
                      <c:pt idx="36">
                        <c:v>67.312346515894689</c:v>
                      </c:pt>
                      <c:pt idx="37">
                        <c:v>72.020121984007844</c:v>
                      </c:pt>
                    </c:numCache>
                  </c:numRef>
                </c:val>
                <c:smooth val="0"/>
                <c:extLst xmlns:c15="http://schemas.microsoft.com/office/drawing/2012/chart">
                  <c:ext xmlns:c16="http://schemas.microsoft.com/office/drawing/2014/chart" uri="{C3380CC4-5D6E-409C-BE32-E72D297353CC}">
                    <c16:uniqueId val="{0000000F-1D2F-43DC-B88A-88AC9012DF7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8"/>
                      <c:pt idx="0" formatCode="#,##0">
                        <c:v>100</c:v>
                      </c:pt>
                      <c:pt idx="1">
                        <c:v>92.997214833759784</c:v>
                      </c:pt>
                      <c:pt idx="2">
                        <c:v>82.910514056693998</c:v>
                      </c:pt>
                      <c:pt idx="3">
                        <c:v>78.457789820794275</c:v>
                      </c:pt>
                      <c:pt idx="4">
                        <c:v>64.821599017214311</c:v>
                      </c:pt>
                      <c:pt idx="5">
                        <c:v>58.041486946152673</c:v>
                      </c:pt>
                      <c:pt idx="6">
                        <c:v>60.386442948142808</c:v>
                      </c:pt>
                      <c:pt idx="7">
                        <c:v>50.938790609583172</c:v>
                      </c:pt>
                      <c:pt idx="8">
                        <c:v>51.606603331220938</c:v>
                      </c:pt>
                      <c:pt idx="9">
                        <c:v>53.235803349630274</c:v>
                      </c:pt>
                      <c:pt idx="10">
                        <c:v>48.245682584609341</c:v>
                      </c:pt>
                      <c:pt idx="11">
                        <c:v>45.507254560110397</c:v>
                      </c:pt>
                      <c:pt idx="12">
                        <c:v>46.019787438237877</c:v>
                      </c:pt>
                      <c:pt idx="13">
                        <c:v>45.29145879987928</c:v>
                      </c:pt>
                      <c:pt idx="14">
                        <c:v>44.14814649765831</c:v>
                      </c:pt>
                      <c:pt idx="15">
                        <c:v>41.828145015004274</c:v>
                      </c:pt>
                      <c:pt idx="16">
                        <c:v>46.041646113546484</c:v>
                      </c:pt>
                      <c:pt idx="17">
                        <c:v>47.252069929555418</c:v>
                      </c:pt>
                      <c:pt idx="18">
                        <c:v>46.675924952143077</c:v>
                      </c:pt>
                      <c:pt idx="19">
                        <c:v>44.500234710918875</c:v>
                      </c:pt>
                      <c:pt idx="20">
                        <c:v>41.218319491063419</c:v>
                      </c:pt>
                      <c:pt idx="21">
                        <c:v>63.019364871426873</c:v>
                      </c:pt>
                      <c:pt idx="22">
                        <c:v>67.588269512802285</c:v>
                      </c:pt>
                      <c:pt idx="23">
                        <c:v>76.796855770255405</c:v>
                      </c:pt>
                      <c:pt idx="24">
                        <c:v>65.087740499814046</c:v>
                      </c:pt>
                      <c:pt idx="25">
                        <c:v>70.901224890520211</c:v>
                      </c:pt>
                      <c:pt idx="26">
                        <c:v>70.87899144013727</c:v>
                      </c:pt>
                      <c:pt idx="27">
                        <c:v>77.073149952416429</c:v>
                      </c:pt>
                      <c:pt idx="28">
                        <c:v>81.197829061967724</c:v>
                      </c:pt>
                      <c:pt idx="29">
                        <c:v>78.190752405325512</c:v>
                      </c:pt>
                      <c:pt idx="30">
                        <c:v>77.267475155363726</c:v>
                      </c:pt>
                      <c:pt idx="31">
                        <c:v>87.936872746893854</c:v>
                      </c:pt>
                      <c:pt idx="32">
                        <c:v>89.410610069578965</c:v>
                      </c:pt>
                      <c:pt idx="33">
                        <c:v>98.08341940691777</c:v>
                      </c:pt>
                      <c:pt idx="34">
                        <c:v>94.397811896344436</c:v>
                      </c:pt>
                      <c:pt idx="35">
                        <c:v>102.56410080433766</c:v>
                      </c:pt>
                      <c:pt idx="36">
                        <c:v>65.191426788321934</c:v>
                      </c:pt>
                      <c:pt idx="37">
                        <c:v>95.150472125391971</c:v>
                      </c:pt>
                    </c:numCache>
                  </c:numRef>
                </c:val>
                <c:smooth val="0"/>
                <c:extLst xmlns:c15="http://schemas.microsoft.com/office/drawing/2012/chart">
                  <c:ext xmlns:c16="http://schemas.microsoft.com/office/drawing/2014/chart" uri="{C3380CC4-5D6E-409C-BE32-E72D297353CC}">
                    <c16:uniqueId val="{00000011-1D2F-43DC-B88A-88AC9012DF7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0270470224992981"/>
          <c:y val="0.93670901932712958"/>
          <c:w val="0.826110295312523"/>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4.2 Rail Rate Indices for Commodity Groups, 1985=100 </a:t>
            </a:r>
          </a:p>
          <a:p>
            <a:pPr>
              <a:defRPr sz="1575" b="0" i="0" u="none" strike="noStrike" baseline="0">
                <a:solidFill>
                  <a:srgbClr val="000000"/>
                </a:solidFill>
                <a:latin typeface="Arial"/>
                <a:ea typeface="Arial"/>
                <a:cs typeface="Arial"/>
              </a:defRPr>
            </a:pP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17350296076239072"/>
          <c:y val="5.3030304510325615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alpha val="97000"/>
                </a:schemeClr>
              </a:solidFill>
            </a:ln>
          </c:spPr>
          <c:marker>
            <c:symbol val="circle"/>
            <c:size val="7"/>
            <c:spPr>
              <a:solidFill>
                <a:schemeClr val="tx1"/>
              </a:solidFill>
              <a:ln>
                <a:solidFill>
                  <a:schemeClr val="tx1"/>
                </a:solidFill>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'Real Rail Rate Index'!$G$74:$BA$74</c:f>
              <c:numCache>
                <c:formatCode>0.0</c:formatCode>
                <c:ptCount val="39"/>
                <c:pt idx="0" formatCode="0">
                  <c:v>100</c:v>
                </c:pt>
                <c:pt idx="1">
                  <c:v>94.684139496213987</c:v>
                </c:pt>
                <c:pt idx="2">
                  <c:v>87.705243969189425</c:v>
                </c:pt>
                <c:pt idx="3">
                  <c:v>84.456253686963564</c:v>
                </c:pt>
                <c:pt idx="4">
                  <c:v>80.366302061871863</c:v>
                </c:pt>
                <c:pt idx="5">
                  <c:v>77.602088766838875</c:v>
                </c:pt>
                <c:pt idx="6">
                  <c:v>75.510501513781847</c:v>
                </c:pt>
                <c:pt idx="7">
                  <c:v>72.136391098031751</c:v>
                </c:pt>
                <c:pt idx="8">
                  <c:v>70.52282395869976</c:v>
                </c:pt>
                <c:pt idx="9">
                  <c:v>68.562377675265054</c:v>
                </c:pt>
                <c:pt idx="10">
                  <c:v>65.795112452835468</c:v>
                </c:pt>
                <c:pt idx="11">
                  <c:v>64.516827227395638</c:v>
                </c:pt>
                <c:pt idx="12">
                  <c:v>62.984345612984214</c:v>
                </c:pt>
                <c:pt idx="13">
                  <c:v>61.090879959314947</c:v>
                </c:pt>
                <c:pt idx="14">
                  <c:v>59.455910188082925</c:v>
                </c:pt>
                <c:pt idx="15">
                  <c:v>57.734275094049082</c:v>
                </c:pt>
                <c:pt idx="16">
                  <c:v>57.522767865003033</c:v>
                </c:pt>
                <c:pt idx="17">
                  <c:v>58.386851216626596</c:v>
                </c:pt>
                <c:pt idx="18">
                  <c:v>56.449939263659886</c:v>
                </c:pt>
                <c:pt idx="19">
                  <c:v>56.057265990972958</c:v>
                </c:pt>
                <c:pt idx="20">
                  <c:v>59.934277470158186</c:v>
                </c:pt>
                <c:pt idx="21">
                  <c:v>63.374971448301622</c:v>
                </c:pt>
                <c:pt idx="22">
                  <c:v>64.581471643855195</c:v>
                </c:pt>
                <c:pt idx="23">
                  <c:v>72.995386568807689</c:v>
                </c:pt>
                <c:pt idx="24">
                  <c:v>67.97156245496538</c:v>
                </c:pt>
                <c:pt idx="25">
                  <c:v>71.542881507065189</c:v>
                </c:pt>
                <c:pt idx="26">
                  <c:v>77.256745445484412</c:v>
                </c:pt>
                <c:pt idx="27">
                  <c:v>78.129144047162953</c:v>
                </c:pt>
                <c:pt idx="28">
                  <c:v>76.899850159710738</c:v>
                </c:pt>
                <c:pt idx="29">
                  <c:v>77.176716485292971</c:v>
                </c:pt>
                <c:pt idx="30">
                  <c:v>73.393626244630198</c:v>
                </c:pt>
                <c:pt idx="31">
                  <c:v>71.315619631587239</c:v>
                </c:pt>
                <c:pt idx="32">
                  <c:v>71.494864872844232</c:v>
                </c:pt>
                <c:pt idx="33">
                  <c:v>72.386240150743205</c:v>
                </c:pt>
                <c:pt idx="34">
                  <c:v>73.477675617921989</c:v>
                </c:pt>
                <c:pt idx="35">
                  <c:v>71.045065806766445</c:v>
                </c:pt>
                <c:pt idx="36">
                  <c:v>70.41632585975394</c:v>
                </c:pt>
                <c:pt idx="37">
                  <c:v>77.815025862153462</c:v>
                </c:pt>
              </c:numCache>
            </c:numRef>
          </c:val>
          <c:smooth val="0"/>
          <c:extLst>
            <c:ext xmlns:c16="http://schemas.microsoft.com/office/drawing/2014/chart" uri="{C3380CC4-5D6E-409C-BE32-E72D297353CC}">
              <c16:uniqueId val="{00000000-0901-4EAA-8D78-B94592387E41}"/>
            </c:ext>
          </c:extLst>
        </c:ser>
        <c:ser>
          <c:idx val="6"/>
          <c:order val="5"/>
          <c:tx>
            <c:strRef>
              <c:f>'Rail Rate Indices by Comm'!$A$4</c:f>
              <c:strCache>
                <c:ptCount val="1"/>
                <c:pt idx="0">
                  <c:v>Farm Products (Not Grain)</c:v>
                </c:pt>
              </c:strCache>
              <c:extLst xmlns:c15="http://schemas.microsoft.com/office/drawing/2012/chart"/>
            </c:strRef>
          </c:tx>
          <c:spPr>
            <a:ln>
              <a:solidFill>
                <a:schemeClr val="bg2">
                  <a:lumMod val="75000"/>
                </a:schemeClr>
              </a:solidFill>
            </a:ln>
          </c:spPr>
          <c:marker>
            <c:symbol val="square"/>
            <c:size val="7"/>
            <c:spPr>
              <a:solidFill>
                <a:schemeClr val="bg2">
                  <a:lumMod val="75000"/>
                  <a:alpha val="98000"/>
                </a:schemeClr>
              </a:solidFill>
              <a:ln>
                <a:solidFill>
                  <a:schemeClr val="bg2">
                    <a:lumMod val="75000"/>
                  </a:schemeClr>
                </a:solidFill>
              </a:ln>
            </c:spPr>
          </c:marker>
          <c:val>
            <c:numRef>
              <c:f>'Rail Rate Indices by Comm'!$C$4:$AV$4</c:f>
              <c:numCache>
                <c:formatCode>0.0</c:formatCode>
                <c:ptCount val="38"/>
                <c:pt idx="0" formatCode="#,##0">
                  <c:v>100</c:v>
                </c:pt>
                <c:pt idx="1">
                  <c:v>93.082971629694057</c:v>
                </c:pt>
                <c:pt idx="2">
                  <c:v>87.678478332024198</c:v>
                </c:pt>
                <c:pt idx="3">
                  <c:v>84.484501613924849</c:v>
                </c:pt>
                <c:pt idx="4">
                  <c:v>80.722618051010215</c:v>
                </c:pt>
                <c:pt idx="5">
                  <c:v>79.057066815839377</c:v>
                </c:pt>
                <c:pt idx="6">
                  <c:v>73.578950619953957</c:v>
                </c:pt>
                <c:pt idx="7">
                  <c:v>66.768724216482738</c:v>
                </c:pt>
                <c:pt idx="8">
                  <c:v>69.275750822571609</c:v>
                </c:pt>
                <c:pt idx="9">
                  <c:v>69.509351524480337</c:v>
                </c:pt>
                <c:pt idx="10">
                  <c:v>66.80240528701556</c:v>
                </c:pt>
                <c:pt idx="11">
                  <c:v>66.515424323182955</c:v>
                </c:pt>
                <c:pt idx="12">
                  <c:v>66.969513482846168</c:v>
                </c:pt>
                <c:pt idx="13">
                  <c:v>64.867233245694024</c:v>
                </c:pt>
                <c:pt idx="14">
                  <c:v>63.425443958980715</c:v>
                </c:pt>
                <c:pt idx="15">
                  <c:v>60.175830702647104</c:v>
                </c:pt>
                <c:pt idx="16">
                  <c:v>62.342412261291436</c:v>
                </c:pt>
                <c:pt idx="17">
                  <c:v>66.088781822724712</c:v>
                </c:pt>
                <c:pt idx="18">
                  <c:v>61.535966696986215</c:v>
                </c:pt>
                <c:pt idx="19">
                  <c:v>59.264925498240281</c:v>
                </c:pt>
                <c:pt idx="20">
                  <c:v>70.502234306499119</c:v>
                </c:pt>
                <c:pt idx="21">
                  <c:v>69.402244524901192</c:v>
                </c:pt>
                <c:pt idx="22">
                  <c:v>70.028788686499382</c:v>
                </c:pt>
                <c:pt idx="23">
                  <c:v>76.754677786195543</c:v>
                </c:pt>
                <c:pt idx="24">
                  <c:v>72.554524937285734</c:v>
                </c:pt>
                <c:pt idx="25">
                  <c:v>72.749620466282536</c:v>
                </c:pt>
                <c:pt idx="26">
                  <c:v>81.717851013551694</c:v>
                </c:pt>
                <c:pt idx="27">
                  <c:v>85.939266389795833</c:v>
                </c:pt>
                <c:pt idx="28">
                  <c:v>85.304860541724622</c:v>
                </c:pt>
                <c:pt idx="29">
                  <c:v>84.533164015815956</c:v>
                </c:pt>
                <c:pt idx="30">
                  <c:v>77.109711505216239</c:v>
                </c:pt>
                <c:pt idx="31">
                  <c:v>71.468528417050578</c:v>
                </c:pt>
                <c:pt idx="32">
                  <c:v>73.813099934890005</c:v>
                </c:pt>
                <c:pt idx="33">
                  <c:v>69.630102347444989</c:v>
                </c:pt>
                <c:pt idx="34">
                  <c:v>68.196925108399711</c:v>
                </c:pt>
                <c:pt idx="35">
                  <c:v>63.324464136728068</c:v>
                </c:pt>
                <c:pt idx="36">
                  <c:v>61.91277711753181</c:v>
                </c:pt>
                <c:pt idx="37">
                  <c:v>76.919575398172157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0901-4EAA-8D78-B94592387E41}"/>
            </c:ext>
          </c:extLst>
        </c:ser>
        <c:ser>
          <c:idx val="11"/>
          <c:order val="10"/>
          <c:tx>
            <c:strRef>
              <c:f>'Rail Rate Indices by Comm'!$A$10</c:f>
              <c:strCache>
                <c:ptCount val="1"/>
                <c:pt idx="0">
                  <c:v>Food and Kindred</c:v>
                </c:pt>
              </c:strCache>
              <c:extLst xmlns:c15="http://schemas.microsoft.com/office/drawing/2012/chart"/>
            </c:strRef>
          </c:tx>
          <c:val>
            <c:numRef>
              <c:f>'Rail Rate Indices by Comm'!$C$10:$AV$10</c:f>
              <c:numCache>
                <c:formatCode>0.0</c:formatCode>
                <c:ptCount val="38"/>
                <c:pt idx="0" formatCode="#,##0">
                  <c:v>100</c:v>
                </c:pt>
                <c:pt idx="1">
                  <c:v>92.679625225279864</c:v>
                </c:pt>
                <c:pt idx="2">
                  <c:v>82.844933403729286</c:v>
                </c:pt>
                <c:pt idx="3">
                  <c:v>78.576304972337155</c:v>
                </c:pt>
                <c:pt idx="4">
                  <c:v>73.473789098762438</c:v>
                </c:pt>
                <c:pt idx="5">
                  <c:v>69.426116718387831</c:v>
                </c:pt>
                <c:pt idx="6">
                  <c:v>69.029721666041752</c:v>
                </c:pt>
                <c:pt idx="7">
                  <c:v>66.289631698192821</c:v>
                </c:pt>
                <c:pt idx="8">
                  <c:v>64.738140427454439</c:v>
                </c:pt>
                <c:pt idx="9">
                  <c:v>63.825758432012371</c:v>
                </c:pt>
                <c:pt idx="10">
                  <c:v>61.670684587355439</c:v>
                </c:pt>
                <c:pt idx="11">
                  <c:v>59.803704995848477</c:v>
                </c:pt>
                <c:pt idx="12">
                  <c:v>57.044543699404443</c:v>
                </c:pt>
                <c:pt idx="13">
                  <c:v>55.729097293500637</c:v>
                </c:pt>
                <c:pt idx="14">
                  <c:v>54.248596831733984</c:v>
                </c:pt>
                <c:pt idx="15">
                  <c:v>52.146944947308654</c:v>
                </c:pt>
                <c:pt idx="16">
                  <c:v>52.265914873509274</c:v>
                </c:pt>
                <c:pt idx="17">
                  <c:v>52.609530397619032</c:v>
                </c:pt>
                <c:pt idx="18">
                  <c:v>51.32472924471314</c:v>
                </c:pt>
                <c:pt idx="19">
                  <c:v>50.811209452438938</c:v>
                </c:pt>
                <c:pt idx="20">
                  <c:v>53.467971096483446</c:v>
                </c:pt>
                <c:pt idx="21">
                  <c:v>57.848936983711504</c:v>
                </c:pt>
                <c:pt idx="22">
                  <c:v>60.518759686887435</c:v>
                </c:pt>
                <c:pt idx="23">
                  <c:v>67.263431322261582</c:v>
                </c:pt>
                <c:pt idx="24">
                  <c:v>63.229669500883709</c:v>
                </c:pt>
                <c:pt idx="25">
                  <c:v>63.956114369074378</c:v>
                </c:pt>
                <c:pt idx="26">
                  <c:v>69.354976228218106</c:v>
                </c:pt>
                <c:pt idx="27">
                  <c:v>70.285895132034767</c:v>
                </c:pt>
                <c:pt idx="28">
                  <c:v>70.687930149172757</c:v>
                </c:pt>
                <c:pt idx="29">
                  <c:v>71.365083817776778</c:v>
                </c:pt>
                <c:pt idx="30">
                  <c:v>65.127250439340273</c:v>
                </c:pt>
                <c:pt idx="31">
                  <c:v>64.242341703352736</c:v>
                </c:pt>
                <c:pt idx="32">
                  <c:v>63.644497438559853</c:v>
                </c:pt>
                <c:pt idx="33">
                  <c:v>63.779894444524494</c:v>
                </c:pt>
                <c:pt idx="34">
                  <c:v>64.584931675767294</c:v>
                </c:pt>
                <c:pt idx="35">
                  <c:v>62.021895351483089</c:v>
                </c:pt>
                <c:pt idx="36">
                  <c:v>60.735540411035707</c:v>
                </c:pt>
                <c:pt idx="37">
                  <c:v>67.683782042043077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901-4EAA-8D78-B94592387E41}"/>
            </c:ext>
          </c:extLst>
        </c:ser>
        <c:ser>
          <c:idx val="12"/>
          <c:order val="11"/>
          <c:tx>
            <c:strRef>
              <c:f>'Rail Rate Indices by Comm'!$A$11</c:f>
              <c:strCache>
                <c:ptCount val="1"/>
                <c:pt idx="0">
                  <c:v>Lumber and Wood Products</c:v>
                </c:pt>
              </c:strCache>
              <c:extLst xmlns:c15="http://schemas.microsoft.com/office/drawing/2012/chart"/>
            </c:strRef>
          </c:tx>
          <c:spPr>
            <a:ln>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val>
            <c:numRef>
              <c:f>'Rail Rate Indices by Comm'!$C$11:$AV$11</c:f>
              <c:numCache>
                <c:formatCode>0.0</c:formatCode>
                <c:ptCount val="38"/>
                <c:pt idx="0" formatCode="#,##0">
                  <c:v>100</c:v>
                </c:pt>
                <c:pt idx="1">
                  <c:v>92.751187425789865</c:v>
                </c:pt>
                <c:pt idx="2">
                  <c:v>86.552275410772438</c:v>
                </c:pt>
                <c:pt idx="3">
                  <c:v>85.168162417083565</c:v>
                </c:pt>
                <c:pt idx="4">
                  <c:v>82.644306387149513</c:v>
                </c:pt>
                <c:pt idx="5">
                  <c:v>79.473380454043664</c:v>
                </c:pt>
                <c:pt idx="6">
                  <c:v>75.256064827027302</c:v>
                </c:pt>
                <c:pt idx="7">
                  <c:v>71.828054697706321</c:v>
                </c:pt>
                <c:pt idx="8">
                  <c:v>72.560583276353697</c:v>
                </c:pt>
                <c:pt idx="9">
                  <c:v>72.750602490196641</c:v>
                </c:pt>
                <c:pt idx="10">
                  <c:v>71.254505084516666</c:v>
                </c:pt>
                <c:pt idx="11">
                  <c:v>70.635171696929248</c:v>
                </c:pt>
                <c:pt idx="12">
                  <c:v>68.382860119559794</c:v>
                </c:pt>
                <c:pt idx="13">
                  <c:v>67.970050498197963</c:v>
                </c:pt>
                <c:pt idx="14">
                  <c:v>66.150862506524504</c:v>
                </c:pt>
                <c:pt idx="15">
                  <c:v>63.940033604558579</c:v>
                </c:pt>
                <c:pt idx="16">
                  <c:v>63.195643109814156</c:v>
                </c:pt>
                <c:pt idx="17">
                  <c:v>67.664978581310493</c:v>
                </c:pt>
                <c:pt idx="18">
                  <c:v>66.07647679947253</c:v>
                </c:pt>
                <c:pt idx="19">
                  <c:v>62.215634055371211</c:v>
                </c:pt>
                <c:pt idx="20">
                  <c:v>67.798417649273432</c:v>
                </c:pt>
                <c:pt idx="21">
                  <c:v>71.772448893819075</c:v>
                </c:pt>
                <c:pt idx="22">
                  <c:v>71.883247194358859</c:v>
                </c:pt>
                <c:pt idx="23">
                  <c:v>76.349154255054728</c:v>
                </c:pt>
                <c:pt idx="24">
                  <c:v>70.2176539616339</c:v>
                </c:pt>
                <c:pt idx="25">
                  <c:v>71.655911226866095</c:v>
                </c:pt>
                <c:pt idx="26">
                  <c:v>76.78064480771728</c:v>
                </c:pt>
                <c:pt idx="27">
                  <c:v>78.35030972158016</c:v>
                </c:pt>
                <c:pt idx="28">
                  <c:v>80.275179223395384</c:v>
                </c:pt>
                <c:pt idx="29">
                  <c:v>81.644338950158101</c:v>
                </c:pt>
                <c:pt idx="30">
                  <c:v>81.460387974397705</c:v>
                </c:pt>
                <c:pt idx="31">
                  <c:v>80.512904930308054</c:v>
                </c:pt>
                <c:pt idx="32">
                  <c:v>81.979696394845107</c:v>
                </c:pt>
                <c:pt idx="33">
                  <c:v>84.375454079537917</c:v>
                </c:pt>
                <c:pt idx="34">
                  <c:v>83.261691318527326</c:v>
                </c:pt>
                <c:pt idx="35">
                  <c:v>83.355146057911313</c:v>
                </c:pt>
                <c:pt idx="36">
                  <c:v>81.296253610713322</c:v>
                </c:pt>
                <c:pt idx="37">
                  <c:v>90.491988638850088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0901-4EAA-8D78-B94592387E41}"/>
            </c:ext>
          </c:extLst>
        </c:ser>
        <c:ser>
          <c:idx val="13"/>
          <c:order val="12"/>
          <c:tx>
            <c:strRef>
              <c:f>'Rail Rate Indices by Comm'!$A$12</c:f>
              <c:strCache>
                <c:ptCount val="1"/>
                <c:pt idx="0">
                  <c:v>Pulp, Paper and Allied</c:v>
                </c:pt>
              </c:strCache>
              <c:extLst xmlns:c15="http://schemas.microsoft.com/office/drawing/2012/chart"/>
            </c:strRef>
          </c:tx>
          <c:spPr>
            <a:ln>
              <a:solidFill>
                <a:srgbClr val="FF0000"/>
              </a:solidFill>
            </a:ln>
          </c:spPr>
          <c:marker>
            <c:symbol val="star"/>
            <c:size val="7"/>
            <c:spPr>
              <a:noFill/>
              <a:ln>
                <a:solidFill>
                  <a:srgbClr val="FF0000"/>
                </a:solidFill>
              </a:ln>
            </c:spPr>
          </c:marker>
          <c:val>
            <c:numRef>
              <c:f>'Rail Rate Indices by Comm'!$C$12:$AV$12</c:f>
              <c:numCache>
                <c:formatCode>0.0</c:formatCode>
                <c:ptCount val="38"/>
                <c:pt idx="0" formatCode="#,##0">
                  <c:v>100</c:v>
                </c:pt>
                <c:pt idx="1">
                  <c:v>96.290128233111062</c:v>
                </c:pt>
                <c:pt idx="2">
                  <c:v>93.699440483065771</c:v>
                </c:pt>
                <c:pt idx="3">
                  <c:v>93.400415536615355</c:v>
                </c:pt>
                <c:pt idx="4">
                  <c:v>90.147486816121003</c:v>
                </c:pt>
                <c:pt idx="5">
                  <c:v>85.474092941329317</c:v>
                </c:pt>
                <c:pt idx="6">
                  <c:v>81.869892520369618</c:v>
                </c:pt>
                <c:pt idx="7">
                  <c:v>77.192849652842241</c:v>
                </c:pt>
                <c:pt idx="8">
                  <c:v>73.076023045996436</c:v>
                </c:pt>
                <c:pt idx="9">
                  <c:v>70.359319444496663</c:v>
                </c:pt>
                <c:pt idx="10">
                  <c:v>68.850250093780289</c:v>
                </c:pt>
                <c:pt idx="11">
                  <c:v>68.34647951023554</c:v>
                </c:pt>
                <c:pt idx="12">
                  <c:v>66.252569553001976</c:v>
                </c:pt>
                <c:pt idx="13">
                  <c:v>66.069844082922927</c:v>
                </c:pt>
                <c:pt idx="14">
                  <c:v>64.726244032250094</c:v>
                </c:pt>
                <c:pt idx="15">
                  <c:v>63.51316319974692</c:v>
                </c:pt>
                <c:pt idx="16">
                  <c:v>62.945693959143405</c:v>
                </c:pt>
                <c:pt idx="17">
                  <c:v>64.604767415840868</c:v>
                </c:pt>
                <c:pt idx="18">
                  <c:v>61.684439224486596</c:v>
                </c:pt>
                <c:pt idx="19">
                  <c:v>62.361408481162513</c:v>
                </c:pt>
                <c:pt idx="20">
                  <c:v>67.132013054423382</c:v>
                </c:pt>
                <c:pt idx="21">
                  <c:v>72.677541448361666</c:v>
                </c:pt>
                <c:pt idx="22">
                  <c:v>72.72687315498608</c:v>
                </c:pt>
                <c:pt idx="23">
                  <c:v>78.53869200112652</c:v>
                </c:pt>
                <c:pt idx="24">
                  <c:v>69.45570328137164</c:v>
                </c:pt>
                <c:pt idx="25">
                  <c:v>71.811383520904997</c:v>
                </c:pt>
                <c:pt idx="26">
                  <c:v>76.482669358647158</c:v>
                </c:pt>
                <c:pt idx="27">
                  <c:v>77.783183297726808</c:v>
                </c:pt>
                <c:pt idx="28">
                  <c:v>77.588832394298606</c:v>
                </c:pt>
                <c:pt idx="29">
                  <c:v>78.068538491437238</c:v>
                </c:pt>
                <c:pt idx="30">
                  <c:v>75.324892709325098</c:v>
                </c:pt>
                <c:pt idx="31">
                  <c:v>73.705227918990573</c:v>
                </c:pt>
                <c:pt idx="32">
                  <c:v>73.230618167086249</c:v>
                </c:pt>
                <c:pt idx="33">
                  <c:v>74.97501718484456</c:v>
                </c:pt>
                <c:pt idx="34">
                  <c:v>75.03718513636278</c:v>
                </c:pt>
                <c:pt idx="35">
                  <c:v>72.627707412747512</c:v>
                </c:pt>
                <c:pt idx="36">
                  <c:v>71.217589213693032</c:v>
                </c:pt>
                <c:pt idx="37">
                  <c:v>79.166261382698281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0901-4EAA-8D78-B94592387E41}"/>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'Rail Rate Indices by Comm'!$C$3:$AV$3</c15:sqref>
                        </c15:formulaRef>
                      </c:ext>
                    </c:extLst>
                    <c:numCache>
                      <c:formatCode>0.0</c:formatCode>
                      <c:ptCount val="38"/>
                      <c:pt idx="0" formatCode="#,##0">
                        <c:v>100</c:v>
                      </c:pt>
                      <c:pt idx="1">
                        <c:v>92.837067341457896</c:v>
                      </c:pt>
                      <c:pt idx="2">
                        <c:v>85.801221817349216</c:v>
                      </c:pt>
                      <c:pt idx="3">
                        <c:v>80.542851835816421</c:v>
                      </c:pt>
                      <c:pt idx="4">
                        <c:v>75.016519270195417</c:v>
                      </c:pt>
                      <c:pt idx="5">
                        <c:v>72.752513261516839</c:v>
                      </c:pt>
                      <c:pt idx="6">
                        <c:v>69.727661127865147</c:v>
                      </c:pt>
                      <c:pt idx="7">
                        <c:v>67.858669315650147</c:v>
                      </c:pt>
                      <c:pt idx="8">
                        <c:v>66.62367651467855</c:v>
                      </c:pt>
                      <c:pt idx="9">
                        <c:v>65.759855672138201</c:v>
                      </c:pt>
                      <c:pt idx="10">
                        <c:v>63.077293425917887</c:v>
                      </c:pt>
                      <c:pt idx="11">
                        <c:v>62.602660214283461</c:v>
                      </c:pt>
                      <c:pt idx="12">
                        <c:v>61.514666279685997</c:v>
                      </c:pt>
                      <c:pt idx="13">
                        <c:v>60.82511901832617</c:v>
                      </c:pt>
                      <c:pt idx="14">
                        <c:v>59.826553464723276</c:v>
                      </c:pt>
                      <c:pt idx="15">
                        <c:v>58.47458215212221</c:v>
                      </c:pt>
                      <c:pt idx="16">
                        <c:v>58.808403783638681</c:v>
                      </c:pt>
                      <c:pt idx="17">
                        <c:v>59.07638001356154</c:v>
                      </c:pt>
                      <c:pt idx="18">
                        <c:v>58.10472909647229</c:v>
                      </c:pt>
                      <c:pt idx="19">
                        <c:v>61.187078349397559</c:v>
                      </c:pt>
                      <c:pt idx="20">
                        <c:v>67.252799450783741</c:v>
                      </c:pt>
                      <c:pt idx="21">
                        <c:v>70.933503270098413</c:v>
                      </c:pt>
                      <c:pt idx="22">
                        <c:v>69.372620710439492</c:v>
                      </c:pt>
                      <c:pt idx="23">
                        <c:v>73.87210551110249</c:v>
                      </c:pt>
                      <c:pt idx="24">
                        <c:v>64.640219073695675</c:v>
                      </c:pt>
                      <c:pt idx="25">
                        <c:v>68.854563668215917</c:v>
                      </c:pt>
                      <c:pt idx="26">
                        <c:v>72.709198153952812</c:v>
                      </c:pt>
                      <c:pt idx="27">
                        <c:v>72.733025209753706</c:v>
                      </c:pt>
                      <c:pt idx="28">
                        <c:v>67.958091785037794</c:v>
                      </c:pt>
                      <c:pt idx="29">
                        <c:v>75.204214188589319</c:v>
                      </c:pt>
                      <c:pt idx="30">
                        <c:v>75.405821399007877</c:v>
                      </c:pt>
                      <c:pt idx="31">
                        <c:v>72.871486227399487</c:v>
                      </c:pt>
                      <c:pt idx="32">
                        <c:v>74.422936075620456</c:v>
                      </c:pt>
                      <c:pt idx="33">
                        <c:v>77.405419679359611</c:v>
                      </c:pt>
                      <c:pt idx="34">
                        <c:v>78.200172098442252</c:v>
                      </c:pt>
                      <c:pt idx="35">
                        <c:v>74.369977963253831</c:v>
                      </c:pt>
                      <c:pt idx="36">
                        <c:v>78.59218425242166</c:v>
                      </c:pt>
                      <c:pt idx="37">
                        <c:v>91.827914886464043</c:v>
                      </c:pt>
                    </c:numCache>
                  </c:numRef>
                </c:val>
                <c:smooth val="0"/>
                <c:extLst>
                  <c:ext xmlns:c16="http://schemas.microsoft.com/office/drawing/2014/chart" uri="{C3380CC4-5D6E-409C-BE32-E72D297353CC}">
                    <c16:uniqueId val="{00000001-0901-4EAA-8D78-B94592387E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8"/>
                      <c:pt idx="0" formatCode="#,##0">
                        <c:v>100</c:v>
                      </c:pt>
                      <c:pt idx="1">
                        <c:v>88.927235893809851</c:v>
                      </c:pt>
                      <c:pt idx="2">
                        <c:v>82.243824331802088</c:v>
                      </c:pt>
                      <c:pt idx="3">
                        <c:v>85.289709761819296</c:v>
                      </c:pt>
                      <c:pt idx="4">
                        <c:v>82.74317340323195</c:v>
                      </c:pt>
                      <c:pt idx="5">
                        <c:v>84.21953361212546</c:v>
                      </c:pt>
                      <c:pt idx="6">
                        <c:v>81.385749220703559</c:v>
                      </c:pt>
                      <c:pt idx="7">
                        <c:v>81.133801627081354</c:v>
                      </c:pt>
                      <c:pt idx="8">
                        <c:v>82.742833867601263</c:v>
                      </c:pt>
                      <c:pt idx="9">
                        <c:v>85.475541079745923</c:v>
                      </c:pt>
                      <c:pt idx="10">
                        <c:v>80.057380176763985</c:v>
                      </c:pt>
                      <c:pt idx="11">
                        <c:v>79.356145976832593</c:v>
                      </c:pt>
                      <c:pt idx="12">
                        <c:v>79.303928556356922</c:v>
                      </c:pt>
                      <c:pt idx="13">
                        <c:v>77.53419435324146</c:v>
                      </c:pt>
                      <c:pt idx="14">
                        <c:v>74.976525210526205</c:v>
                      </c:pt>
                      <c:pt idx="15">
                        <c:v>73.51317054475777</c:v>
                      </c:pt>
                      <c:pt idx="16">
                        <c:v>72.321726672541914</c:v>
                      </c:pt>
                      <c:pt idx="17">
                        <c:v>72.845472564401177</c:v>
                      </c:pt>
                      <c:pt idx="18">
                        <c:v>70.844733661778307</c:v>
                      </c:pt>
                      <c:pt idx="19">
                        <c:v>73.469220967338543</c:v>
                      </c:pt>
                      <c:pt idx="20">
                        <c:v>80.308207892111241</c:v>
                      </c:pt>
                      <c:pt idx="21">
                        <c:v>83.461429463088038</c:v>
                      </c:pt>
                      <c:pt idx="22">
                        <c:v>85.795712667366075</c:v>
                      </c:pt>
                      <c:pt idx="23">
                        <c:v>98.322812825356991</c:v>
                      </c:pt>
                      <c:pt idx="24">
                        <c:v>92.546274648864298</c:v>
                      </c:pt>
                      <c:pt idx="25">
                        <c:v>97.039897855009343</c:v>
                      </c:pt>
                      <c:pt idx="26">
                        <c:v>104.49558189466848</c:v>
                      </c:pt>
                      <c:pt idx="27">
                        <c:v>106.3532057740718</c:v>
                      </c:pt>
                      <c:pt idx="28">
                        <c:v>107.51197546814335</c:v>
                      </c:pt>
                      <c:pt idx="29">
                        <c:v>108.20285735664496</c:v>
                      </c:pt>
                      <c:pt idx="30">
                        <c:v>101.99706190683139</c:v>
                      </c:pt>
                      <c:pt idx="31">
                        <c:v>100.91161510010164</c:v>
                      </c:pt>
                      <c:pt idx="32">
                        <c:v>101.63932068184783</c:v>
                      </c:pt>
                      <c:pt idx="33">
                        <c:v>100.48473411313549</c:v>
                      </c:pt>
                      <c:pt idx="34">
                        <c:v>106.78456490277225</c:v>
                      </c:pt>
                      <c:pt idx="35">
                        <c:v>104.6711887592723</c:v>
                      </c:pt>
                      <c:pt idx="36">
                        <c:v>98.321445579463386</c:v>
                      </c:pt>
                      <c:pt idx="37">
                        <c:v>101.01183860844976</c:v>
                      </c:pt>
                    </c:numCache>
                  </c:numRef>
                </c:val>
                <c:smooth val="0"/>
                <c:extLst xmlns:c15="http://schemas.microsoft.com/office/drawing/2012/chart">
                  <c:ext xmlns:c16="http://schemas.microsoft.com/office/drawing/2014/chart" uri="{C3380CC4-5D6E-409C-BE32-E72D297353CC}">
                    <c16:uniqueId val="{00000002-0901-4EAA-8D78-B94592387E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8"/>
                      <c:pt idx="0" formatCode="#,##0">
                        <c:v>100</c:v>
                      </c:pt>
                      <c:pt idx="1">
                        <c:v>94.736763409873745</c:v>
                      </c:pt>
                      <c:pt idx="2">
                        <c:v>87.807388484133753</c:v>
                      </c:pt>
                      <c:pt idx="3">
                        <c:v>83.352093496599664</c:v>
                      </c:pt>
                      <c:pt idx="4">
                        <c:v>79.782006632137254</c:v>
                      </c:pt>
                      <c:pt idx="5">
                        <c:v>77.112430553535376</c:v>
                      </c:pt>
                      <c:pt idx="6">
                        <c:v>75.672038265691938</c:v>
                      </c:pt>
                      <c:pt idx="7">
                        <c:v>73.057434786513355</c:v>
                      </c:pt>
                      <c:pt idx="8">
                        <c:v>69.854284011287234</c:v>
                      </c:pt>
                      <c:pt idx="9">
                        <c:v>64.46721937889194</c:v>
                      </c:pt>
                      <c:pt idx="10">
                        <c:v>62.169510175437708</c:v>
                      </c:pt>
                      <c:pt idx="11">
                        <c:v>59.534649634173938</c:v>
                      </c:pt>
                      <c:pt idx="12">
                        <c:v>58.624709860988851</c:v>
                      </c:pt>
                      <c:pt idx="13">
                        <c:v>55.83647516076838</c:v>
                      </c:pt>
                      <c:pt idx="14">
                        <c:v>54.419157932456201</c:v>
                      </c:pt>
                      <c:pt idx="15">
                        <c:v>52.75345719756988</c:v>
                      </c:pt>
                      <c:pt idx="16">
                        <c:v>50.880277324378142</c:v>
                      </c:pt>
                      <c:pt idx="17">
                        <c:v>51.659261907885309</c:v>
                      </c:pt>
                      <c:pt idx="18">
                        <c:v>50.673612506404446</c:v>
                      </c:pt>
                      <c:pt idx="19">
                        <c:v>49.272804532364432</c:v>
                      </c:pt>
                      <c:pt idx="20">
                        <c:v>52.570727671120999</c:v>
                      </c:pt>
                      <c:pt idx="21">
                        <c:v>54.208111162449072</c:v>
                      </c:pt>
                      <c:pt idx="22">
                        <c:v>56.142826896335684</c:v>
                      </c:pt>
                      <c:pt idx="23">
                        <c:v>68.749987596969646</c:v>
                      </c:pt>
                      <c:pt idx="24">
                        <c:v>63.876110246036255</c:v>
                      </c:pt>
                      <c:pt idx="25">
                        <c:v>69.937242777740224</c:v>
                      </c:pt>
                      <c:pt idx="26">
                        <c:v>78.831001804815301</c:v>
                      </c:pt>
                      <c:pt idx="27">
                        <c:v>78.054636859632467</c:v>
                      </c:pt>
                      <c:pt idx="28">
                        <c:v>76.761791534061928</c:v>
                      </c:pt>
                      <c:pt idx="29">
                        <c:v>71.08936298863172</c:v>
                      </c:pt>
                      <c:pt idx="30">
                        <c:v>69.027852867108848</c:v>
                      </c:pt>
                      <c:pt idx="31">
                        <c:v>65.230115128168123</c:v>
                      </c:pt>
                      <c:pt idx="32">
                        <c:v>66.680768865518971</c:v>
                      </c:pt>
                      <c:pt idx="33">
                        <c:v>67.028910715723285</c:v>
                      </c:pt>
                      <c:pt idx="34">
                        <c:v>64.864986075400466</c:v>
                      </c:pt>
                      <c:pt idx="35">
                        <c:v>57.640944400155291</c:v>
                      </c:pt>
                      <c:pt idx="36">
                        <c:v>60.820113805987361</c:v>
                      </c:pt>
                      <c:pt idx="37">
                        <c:v>73.053688494943501</c:v>
                      </c:pt>
                    </c:numCache>
                  </c:numRef>
                </c:val>
                <c:smooth val="0"/>
                <c:extLst xmlns:c15="http://schemas.microsoft.com/office/drawing/2012/chart">
                  <c:ext xmlns:c16="http://schemas.microsoft.com/office/drawing/2014/chart" uri="{C3380CC4-5D6E-409C-BE32-E72D297353CC}">
                    <c16:uniqueId val="{00000003-0901-4EAA-8D78-B94592387E4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8"/>
                      <c:pt idx="0" formatCode="#,##0">
                        <c:v>100</c:v>
                      </c:pt>
                      <c:pt idx="1">
                        <c:v>97.213806789340367</c:v>
                      </c:pt>
                      <c:pt idx="2">
                        <c:v>91.494323044557362</c:v>
                      </c:pt>
                      <c:pt idx="3">
                        <c:v>89.714528316927499</c:v>
                      </c:pt>
                      <c:pt idx="4">
                        <c:v>86.186127475136075</c:v>
                      </c:pt>
                      <c:pt idx="5">
                        <c:v>83.188976007561621</c:v>
                      </c:pt>
                      <c:pt idx="6">
                        <c:v>81.596141644873825</c:v>
                      </c:pt>
                      <c:pt idx="7">
                        <c:v>77.888436696822666</c:v>
                      </c:pt>
                      <c:pt idx="8">
                        <c:v>75.372421038765481</c:v>
                      </c:pt>
                      <c:pt idx="9">
                        <c:v>72.413999732050527</c:v>
                      </c:pt>
                      <c:pt idx="10">
                        <c:v>69.969917165398158</c:v>
                      </c:pt>
                      <c:pt idx="11">
                        <c:v>69.160786958773969</c:v>
                      </c:pt>
                      <c:pt idx="12">
                        <c:v>67.649744573780694</c:v>
                      </c:pt>
                      <c:pt idx="13">
                        <c:v>66.296480630443099</c:v>
                      </c:pt>
                      <c:pt idx="14">
                        <c:v>63.695671921391309</c:v>
                      </c:pt>
                      <c:pt idx="15">
                        <c:v>60.233517566029477</c:v>
                      </c:pt>
                      <c:pt idx="16">
                        <c:v>59.916938715622031</c:v>
                      </c:pt>
                      <c:pt idx="17">
                        <c:v>59.739925259941629</c:v>
                      </c:pt>
                      <c:pt idx="18">
                        <c:v>56.269823745989797</c:v>
                      </c:pt>
                      <c:pt idx="19">
                        <c:v>54.308069277858728</c:v>
                      </c:pt>
                      <c:pt idx="20">
                        <c:v>57.027738069608596</c:v>
                      </c:pt>
                      <c:pt idx="21">
                        <c:v>59.34625862874168</c:v>
                      </c:pt>
                      <c:pt idx="22">
                        <c:v>61.7759240055506</c:v>
                      </c:pt>
                      <c:pt idx="23">
                        <c:v>68.060007774400248</c:v>
                      </c:pt>
                      <c:pt idx="24">
                        <c:v>64.729908501509698</c:v>
                      </c:pt>
                      <c:pt idx="25">
                        <c:v>66.157000068570909</c:v>
                      </c:pt>
                      <c:pt idx="26">
                        <c:v>69.690414577289673</c:v>
                      </c:pt>
                      <c:pt idx="27">
                        <c:v>71.55089326076704</c:v>
                      </c:pt>
                      <c:pt idx="28">
                        <c:v>70.898534045802251</c:v>
                      </c:pt>
                      <c:pt idx="29">
                        <c:v>70.20575190615746</c:v>
                      </c:pt>
                      <c:pt idx="30">
                        <c:v>65.474925684229405</c:v>
                      </c:pt>
                      <c:pt idx="31">
                        <c:v>65.611998115693297</c:v>
                      </c:pt>
                      <c:pt idx="32">
                        <c:v>65.003882147454732</c:v>
                      </c:pt>
                      <c:pt idx="33">
                        <c:v>64.220961584119848</c:v>
                      </c:pt>
                      <c:pt idx="34">
                        <c:v>65.26355795546327</c:v>
                      </c:pt>
                      <c:pt idx="35">
                        <c:v>65.627393200592095</c:v>
                      </c:pt>
                      <c:pt idx="36">
                        <c:v>63.039469048958779</c:v>
                      </c:pt>
                      <c:pt idx="37">
                        <c:v>66.966907589247072</c:v>
                      </c:pt>
                    </c:numCache>
                  </c:numRef>
                </c:val>
                <c:smooth val="0"/>
                <c:extLst xmlns:c15="http://schemas.microsoft.com/office/drawing/2012/chart">
                  <c:ext xmlns:c16="http://schemas.microsoft.com/office/drawing/2014/chart" uri="{C3380CC4-5D6E-409C-BE32-E72D297353CC}">
                    <c16:uniqueId val="{00000004-0901-4EAA-8D78-B94592387E41}"/>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8"/>
                      <c:pt idx="0" formatCode="#,##0">
                        <c:v>100</c:v>
                      </c:pt>
                      <c:pt idx="1">
                        <c:v>97.467166340882429</c:v>
                      </c:pt>
                      <c:pt idx="2">
                        <c:v>88.820548329365437</c:v>
                      </c:pt>
                      <c:pt idx="3">
                        <c:v>74.666457903985034</c:v>
                      </c:pt>
                      <c:pt idx="4">
                        <c:v>68.303491054199469</c:v>
                      </c:pt>
                      <c:pt idx="5">
                        <c:v>70.556677410168078</c:v>
                      </c:pt>
                      <c:pt idx="6">
                        <c:v>73.121189638628707</c:v>
                      </c:pt>
                      <c:pt idx="7">
                        <c:v>69.549760251524489</c:v>
                      </c:pt>
                      <c:pt idx="8">
                        <c:v>64.413353068697404</c:v>
                      </c:pt>
                      <c:pt idx="9">
                        <c:v>63.398755324274475</c:v>
                      </c:pt>
                      <c:pt idx="10">
                        <c:v>57.918057454967148</c:v>
                      </c:pt>
                      <c:pt idx="11">
                        <c:v>56.608362496325881</c:v>
                      </c:pt>
                      <c:pt idx="12">
                        <c:v>64.647257038763541</c:v>
                      </c:pt>
                      <c:pt idx="13">
                        <c:v>67.157992830827467</c:v>
                      </c:pt>
                      <c:pt idx="14">
                        <c:v>65.564272449940574</c:v>
                      </c:pt>
                      <c:pt idx="15">
                        <c:v>64.66919723129503</c:v>
                      </c:pt>
                      <c:pt idx="16">
                        <c:v>54.971106562026641</c:v>
                      </c:pt>
                      <c:pt idx="17">
                        <c:v>59.764366703774471</c:v>
                      </c:pt>
                      <c:pt idx="18">
                        <c:v>68.92486942864906</c:v>
                      </c:pt>
                      <c:pt idx="19">
                        <c:v>57.973408101401432</c:v>
                      </c:pt>
                      <c:pt idx="20">
                        <c:v>59.859086343306039</c:v>
                      </c:pt>
                      <c:pt idx="21">
                        <c:v>62.771256644583666</c:v>
                      </c:pt>
                      <c:pt idx="22">
                        <c:v>66.119169854160546</c:v>
                      </c:pt>
                      <c:pt idx="23">
                        <c:v>70.843284138589681</c:v>
                      </c:pt>
                      <c:pt idx="24">
                        <c:v>76.62001217029632</c:v>
                      </c:pt>
                      <c:pt idx="25">
                        <c:v>65.602011781161821</c:v>
                      </c:pt>
                      <c:pt idx="26">
                        <c:v>72.394099425630458</c:v>
                      </c:pt>
                      <c:pt idx="27">
                        <c:v>71.835064449357674</c:v>
                      </c:pt>
                      <c:pt idx="28">
                        <c:v>71.31620147011752</c:v>
                      </c:pt>
                      <c:pt idx="29">
                        <c:v>70.895747222718057</c:v>
                      </c:pt>
                      <c:pt idx="30">
                        <c:v>70.431796458537562</c:v>
                      </c:pt>
                      <c:pt idx="31">
                        <c:v>61.71103154957045</c:v>
                      </c:pt>
                      <c:pt idx="32">
                        <c:v>53.115513575308128</c:v>
                      </c:pt>
                      <c:pt idx="33">
                        <c:v>43.739820684832182</c:v>
                      </c:pt>
                      <c:pt idx="34">
                        <c:v>70.155740917059759</c:v>
                      </c:pt>
                      <c:pt idx="35">
                        <c:v>72.124363100591793</c:v>
                      </c:pt>
                      <c:pt idx="36">
                        <c:v>65.135179913843189</c:v>
                      </c:pt>
                      <c:pt idx="37">
                        <c:v>41.838921096425373</c:v>
                      </c:pt>
                    </c:numCache>
                  </c:numRef>
                </c:val>
                <c:smooth val="0"/>
                <c:extLst xmlns:c15="http://schemas.microsoft.com/office/drawing/2012/chart">
                  <c:ext xmlns:c16="http://schemas.microsoft.com/office/drawing/2014/chart" uri="{C3380CC4-5D6E-409C-BE32-E72D297353CC}">
                    <c16:uniqueId val="{00000006-0901-4EAA-8D78-B94592387E41}"/>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8"/>
                      <c:pt idx="22" formatCode="0">
                        <c:v>100</c:v>
                      </c:pt>
                      <c:pt idx="23">
                        <c:v>94.287488311263289</c:v>
                      </c:pt>
                      <c:pt idx="24">
                        <c:v>78.745416708826596</c:v>
                      </c:pt>
                      <c:pt idx="25">
                        <c:v>65.954486589757877</c:v>
                      </c:pt>
                      <c:pt idx="26">
                        <c:v>76.598465883867433</c:v>
                      </c:pt>
                      <c:pt idx="27">
                        <c:v>78.487385626379009</c:v>
                      </c:pt>
                      <c:pt idx="28">
                        <c:v>75.358457349842425</c:v>
                      </c:pt>
                      <c:pt idx="29">
                        <c:v>73.971965390076207</c:v>
                      </c:pt>
                      <c:pt idx="30">
                        <c:v>63.711009247603329</c:v>
                      </c:pt>
                      <c:pt idx="31">
                        <c:v>59.606886296952652</c:v>
                      </c:pt>
                      <c:pt idx="32">
                        <c:v>54.999338942809842</c:v>
                      </c:pt>
                      <c:pt idx="33">
                        <c:v>57.553330974803352</c:v>
                      </c:pt>
                      <c:pt idx="34">
                        <c:v>64.10008388608118</c:v>
                      </c:pt>
                      <c:pt idx="35">
                        <c:v>61.871842639863921</c:v>
                      </c:pt>
                      <c:pt idx="36">
                        <c:v>52.583018273120757</c:v>
                      </c:pt>
                      <c:pt idx="37">
                        <c:v>67.01502252372174</c:v>
                      </c:pt>
                    </c:numCache>
                  </c:numRef>
                </c:val>
                <c:smooth val="0"/>
                <c:extLst xmlns:c15="http://schemas.microsoft.com/office/drawing/2012/chart">
                  <c:ext xmlns:c16="http://schemas.microsoft.com/office/drawing/2014/chart" uri="{C3380CC4-5D6E-409C-BE32-E72D297353CC}">
                    <c16:uniqueId val="{00000007-0901-4EAA-8D78-B94592387E41}"/>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8"/>
                      <c:pt idx="0" formatCode="#,##0">
                        <c:v>100</c:v>
                      </c:pt>
                      <c:pt idx="1">
                        <c:v>93.956622342581326</c:v>
                      </c:pt>
                      <c:pt idx="2">
                        <c:v>89.021789956767805</c:v>
                      </c:pt>
                      <c:pt idx="3">
                        <c:v>84.293350737586579</c:v>
                      </c:pt>
                      <c:pt idx="4">
                        <c:v>80.265696881673463</c:v>
                      </c:pt>
                      <c:pt idx="5">
                        <c:v>75.811188799154607</c:v>
                      </c:pt>
                      <c:pt idx="6">
                        <c:v>75.183559901255762</c:v>
                      </c:pt>
                      <c:pt idx="7">
                        <c:v>71.962323778148644</c:v>
                      </c:pt>
                      <c:pt idx="8">
                        <c:v>71.847098373123899</c:v>
                      </c:pt>
                      <c:pt idx="9">
                        <c:v>71.69286636465705</c:v>
                      </c:pt>
                      <c:pt idx="10">
                        <c:v>68.776487415683235</c:v>
                      </c:pt>
                      <c:pt idx="11">
                        <c:v>66.644140833695047</c:v>
                      </c:pt>
                      <c:pt idx="12">
                        <c:v>64.4219592939873</c:v>
                      </c:pt>
                      <c:pt idx="13">
                        <c:v>63.366374760757068</c:v>
                      </c:pt>
                      <c:pt idx="14">
                        <c:v>61.879788084012631</c:v>
                      </c:pt>
                      <c:pt idx="15">
                        <c:v>59.119557272463261</c:v>
                      </c:pt>
                      <c:pt idx="16">
                        <c:v>60.307816219694587</c:v>
                      </c:pt>
                      <c:pt idx="17">
                        <c:v>59.406196418224617</c:v>
                      </c:pt>
                      <c:pt idx="18">
                        <c:v>57.088679933909084</c:v>
                      </c:pt>
                      <c:pt idx="19">
                        <c:v>58.51872568299644</c:v>
                      </c:pt>
                      <c:pt idx="20">
                        <c:v>62.796130324463896</c:v>
                      </c:pt>
                      <c:pt idx="21">
                        <c:v>68.032944913171832</c:v>
                      </c:pt>
                      <c:pt idx="22">
                        <c:v>69.807235898527324</c:v>
                      </c:pt>
                      <c:pt idx="23">
                        <c:v>80.461636962255966</c:v>
                      </c:pt>
                      <c:pt idx="24">
                        <c:v>78.200555771900525</c:v>
                      </c:pt>
                      <c:pt idx="25">
                        <c:v>81.412554124656012</c:v>
                      </c:pt>
                      <c:pt idx="26">
                        <c:v>87.578246579091612</c:v>
                      </c:pt>
                      <c:pt idx="27">
                        <c:v>89.744627023538243</c:v>
                      </c:pt>
                      <c:pt idx="28">
                        <c:v>89.355549238626622</c:v>
                      </c:pt>
                      <c:pt idx="29">
                        <c:v>89.55880286467891</c:v>
                      </c:pt>
                      <c:pt idx="30">
                        <c:v>80.219702272011631</c:v>
                      </c:pt>
                      <c:pt idx="31">
                        <c:v>75.221737447602436</c:v>
                      </c:pt>
                      <c:pt idx="32">
                        <c:v>75.025363185731919</c:v>
                      </c:pt>
                      <c:pt idx="33">
                        <c:v>76.038971414609918</c:v>
                      </c:pt>
                      <c:pt idx="34">
                        <c:v>77.760797376016541</c:v>
                      </c:pt>
                      <c:pt idx="35">
                        <c:v>75.505460746536372</c:v>
                      </c:pt>
                      <c:pt idx="36">
                        <c:v>70.642661436030167</c:v>
                      </c:pt>
                      <c:pt idx="37">
                        <c:v>73.402836178007874</c:v>
                      </c:pt>
                    </c:numCache>
                  </c:numRef>
                </c:val>
                <c:smooth val="0"/>
                <c:extLst xmlns:c15="http://schemas.microsoft.com/office/drawing/2012/chart">
                  <c:ext xmlns:c16="http://schemas.microsoft.com/office/drawing/2014/chart" uri="{C3380CC4-5D6E-409C-BE32-E72D297353CC}">
                    <c16:uniqueId val="{00000008-0901-4EAA-8D78-B94592387E41}"/>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8"/>
                      <c:pt idx="0" formatCode="#,##0">
                        <c:v>100</c:v>
                      </c:pt>
                      <c:pt idx="1">
                        <c:v>94.185792749409842</c:v>
                      </c:pt>
                      <c:pt idx="2">
                        <c:v>84.637713563011729</c:v>
                      </c:pt>
                      <c:pt idx="3">
                        <c:v>78.564165409363127</c:v>
                      </c:pt>
                      <c:pt idx="4">
                        <c:v>75.685481941748293</c:v>
                      </c:pt>
                      <c:pt idx="5">
                        <c:v>71.947807332465459</c:v>
                      </c:pt>
                      <c:pt idx="6">
                        <c:v>75.123993195792963</c:v>
                      </c:pt>
                      <c:pt idx="7">
                        <c:v>69.819945279203182</c:v>
                      </c:pt>
                      <c:pt idx="8">
                        <c:v>68.595934541314719</c:v>
                      </c:pt>
                      <c:pt idx="9">
                        <c:v>66.547354453223548</c:v>
                      </c:pt>
                      <c:pt idx="10">
                        <c:v>63.276491346907726</c:v>
                      </c:pt>
                      <c:pt idx="11">
                        <c:v>60.821046592396712</c:v>
                      </c:pt>
                      <c:pt idx="12">
                        <c:v>58.824310393222227</c:v>
                      </c:pt>
                      <c:pt idx="13">
                        <c:v>58.265136342823247</c:v>
                      </c:pt>
                      <c:pt idx="14">
                        <c:v>56.519416369126844</c:v>
                      </c:pt>
                      <c:pt idx="15">
                        <c:v>53.789639942424323</c:v>
                      </c:pt>
                      <c:pt idx="16">
                        <c:v>53.555701306488217</c:v>
                      </c:pt>
                      <c:pt idx="17">
                        <c:v>53.29417973001393</c:v>
                      </c:pt>
                      <c:pt idx="18">
                        <c:v>49.858278727832847</c:v>
                      </c:pt>
                      <c:pt idx="19">
                        <c:v>50.315428274072403</c:v>
                      </c:pt>
                      <c:pt idx="20">
                        <c:v>53.289722370046867</c:v>
                      </c:pt>
                      <c:pt idx="21">
                        <c:v>57.878710005076115</c:v>
                      </c:pt>
                      <c:pt idx="22">
                        <c:v>61.389792232688535</c:v>
                      </c:pt>
                      <c:pt idx="23">
                        <c:v>73.004018275038774</c:v>
                      </c:pt>
                      <c:pt idx="24">
                        <c:v>72.628664648093206</c:v>
                      </c:pt>
                      <c:pt idx="25">
                        <c:v>74.466619268501276</c:v>
                      </c:pt>
                      <c:pt idx="26">
                        <c:v>80.541687589887118</c:v>
                      </c:pt>
                      <c:pt idx="27">
                        <c:v>80.724490428557218</c:v>
                      </c:pt>
                      <c:pt idx="28">
                        <c:v>82.037829050970274</c:v>
                      </c:pt>
                      <c:pt idx="29">
                        <c:v>82.130427693380852</c:v>
                      </c:pt>
                      <c:pt idx="30">
                        <c:v>76.330863232661315</c:v>
                      </c:pt>
                      <c:pt idx="31">
                        <c:v>73.672755744469555</c:v>
                      </c:pt>
                      <c:pt idx="32">
                        <c:v>73.459675593163212</c:v>
                      </c:pt>
                      <c:pt idx="33">
                        <c:v>73.335844301139403</c:v>
                      </c:pt>
                      <c:pt idx="34">
                        <c:v>73.838653117828713</c:v>
                      </c:pt>
                      <c:pt idx="35">
                        <c:v>72.241361920285001</c:v>
                      </c:pt>
                      <c:pt idx="36">
                        <c:v>68.767878628555238</c:v>
                      </c:pt>
                      <c:pt idx="37">
                        <c:v>70.492886884991336</c:v>
                      </c:pt>
                    </c:numCache>
                  </c:numRef>
                </c:val>
                <c:smooth val="0"/>
                <c:extLst xmlns:c15="http://schemas.microsoft.com/office/drawing/2012/chart">
                  <c:ext xmlns:c16="http://schemas.microsoft.com/office/drawing/2014/chart" uri="{C3380CC4-5D6E-409C-BE32-E72D297353CC}">
                    <c16:uniqueId val="{00000009-0901-4EAA-8D78-B94592387E41}"/>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8"/>
                      <c:pt idx="0" formatCode="#,##0">
                        <c:v>100</c:v>
                      </c:pt>
                      <c:pt idx="1">
                        <c:v>98.656446069058717</c:v>
                      </c:pt>
                      <c:pt idx="2">
                        <c:v>91.761268214950107</c:v>
                      </c:pt>
                      <c:pt idx="3">
                        <c:v>89.310739162410599</c:v>
                      </c:pt>
                      <c:pt idx="4">
                        <c:v>84.271215957610551</c:v>
                      </c:pt>
                      <c:pt idx="5">
                        <c:v>80.660672519959007</c:v>
                      </c:pt>
                      <c:pt idx="6">
                        <c:v>79.998236462186171</c:v>
                      </c:pt>
                      <c:pt idx="7">
                        <c:v>77.906622764100035</c:v>
                      </c:pt>
                      <c:pt idx="8">
                        <c:v>78.454461190586613</c:v>
                      </c:pt>
                      <c:pt idx="9">
                        <c:v>74.732643219215944</c:v>
                      </c:pt>
                      <c:pt idx="10">
                        <c:v>73.13214382553322</c:v>
                      </c:pt>
                      <c:pt idx="11">
                        <c:v>71.260954991535144</c:v>
                      </c:pt>
                      <c:pt idx="12">
                        <c:v>70.978831289966337</c:v>
                      </c:pt>
                      <c:pt idx="13">
                        <c:v>70.642101127230859</c:v>
                      </c:pt>
                      <c:pt idx="14">
                        <c:v>68.746034537420769</c:v>
                      </c:pt>
                      <c:pt idx="15">
                        <c:v>66.713673721345316</c:v>
                      </c:pt>
                      <c:pt idx="16">
                        <c:v>67.465344262618146</c:v>
                      </c:pt>
                      <c:pt idx="17">
                        <c:v>68.88135965774454</c:v>
                      </c:pt>
                      <c:pt idx="18">
                        <c:v>65.644176731482929</c:v>
                      </c:pt>
                      <c:pt idx="19">
                        <c:v>67.213202180361179</c:v>
                      </c:pt>
                      <c:pt idx="20">
                        <c:v>71.77151203459016</c:v>
                      </c:pt>
                      <c:pt idx="21">
                        <c:v>77.309075318438275</c:v>
                      </c:pt>
                      <c:pt idx="22">
                        <c:v>78.904267546632653</c:v>
                      </c:pt>
                      <c:pt idx="23">
                        <c:v>85.703293866186598</c:v>
                      </c:pt>
                      <c:pt idx="24">
                        <c:v>82.300214802214114</c:v>
                      </c:pt>
                      <c:pt idx="25">
                        <c:v>83.431898216818112</c:v>
                      </c:pt>
                      <c:pt idx="26">
                        <c:v>88.879374831189892</c:v>
                      </c:pt>
                      <c:pt idx="27">
                        <c:v>89.157965970122802</c:v>
                      </c:pt>
                      <c:pt idx="28">
                        <c:v>90.886589547749423</c:v>
                      </c:pt>
                      <c:pt idx="29">
                        <c:v>89.93586850921541</c:v>
                      </c:pt>
                      <c:pt idx="30">
                        <c:v>80.893717744828749</c:v>
                      </c:pt>
                      <c:pt idx="31">
                        <c:v>83.461427195820917</c:v>
                      </c:pt>
                      <c:pt idx="32">
                        <c:v>82.86904203299791</c:v>
                      </c:pt>
                      <c:pt idx="33">
                        <c:v>82.655251882634062</c:v>
                      </c:pt>
                      <c:pt idx="34">
                        <c:v>82.795767768456258</c:v>
                      </c:pt>
                      <c:pt idx="35">
                        <c:v>82.503370022952495</c:v>
                      </c:pt>
                      <c:pt idx="36">
                        <c:v>78.651528521949515</c:v>
                      </c:pt>
                      <c:pt idx="37">
                        <c:v>83.69690393303172</c:v>
                      </c:pt>
                    </c:numCache>
                  </c:numRef>
                </c:val>
                <c:smooth val="0"/>
                <c:extLst xmlns:c15="http://schemas.microsoft.com/office/drawing/2012/chart">
                  <c:ext xmlns:c16="http://schemas.microsoft.com/office/drawing/2014/chart" uri="{C3380CC4-5D6E-409C-BE32-E72D297353CC}">
                    <c16:uniqueId val="{0000000D-0901-4EAA-8D78-B94592387E41}"/>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8"/>
                      <c:pt idx="0" formatCode="#,##0">
                        <c:v>100</c:v>
                      </c:pt>
                      <c:pt idx="1">
                        <c:v>91.786772504114566</c:v>
                      </c:pt>
                      <c:pt idx="2">
                        <c:v>76.438321627164157</c:v>
                      </c:pt>
                      <c:pt idx="3">
                        <c:v>69.035639763240084</c:v>
                      </c:pt>
                      <c:pt idx="4">
                        <c:v>68.119179589386093</c:v>
                      </c:pt>
                      <c:pt idx="5">
                        <c:v>66.220755525153109</c:v>
                      </c:pt>
                      <c:pt idx="6">
                        <c:v>70.20151954930175</c:v>
                      </c:pt>
                      <c:pt idx="7">
                        <c:v>67.144213658045615</c:v>
                      </c:pt>
                      <c:pt idx="8">
                        <c:v>64.737252166276107</c:v>
                      </c:pt>
                      <c:pt idx="9">
                        <c:v>63.466825909083646</c:v>
                      </c:pt>
                      <c:pt idx="10">
                        <c:v>63.68260437579044</c:v>
                      </c:pt>
                      <c:pt idx="11">
                        <c:v>62.086994651755525</c:v>
                      </c:pt>
                      <c:pt idx="12">
                        <c:v>60.968764731421309</c:v>
                      </c:pt>
                      <c:pt idx="13">
                        <c:v>59.931212566352428</c:v>
                      </c:pt>
                      <c:pt idx="14">
                        <c:v>58.587656655758394</c:v>
                      </c:pt>
                      <c:pt idx="15">
                        <c:v>56.444409752571246</c:v>
                      </c:pt>
                      <c:pt idx="16">
                        <c:v>59.099692095748395</c:v>
                      </c:pt>
                      <c:pt idx="17">
                        <c:v>58.309649701331942</c:v>
                      </c:pt>
                      <c:pt idx="18">
                        <c:v>58.491852754345807</c:v>
                      </c:pt>
                      <c:pt idx="19">
                        <c:v>59.501182655693817</c:v>
                      </c:pt>
                      <c:pt idx="20">
                        <c:v>67.123352768550617</c:v>
                      </c:pt>
                      <c:pt idx="21">
                        <c:v>74.443320800250092</c:v>
                      </c:pt>
                      <c:pt idx="22">
                        <c:v>79.525633966383168</c:v>
                      </c:pt>
                      <c:pt idx="23">
                        <c:v>87.75469181898994</c:v>
                      </c:pt>
                      <c:pt idx="24">
                        <c:v>79.555364455535525</c:v>
                      </c:pt>
                      <c:pt idx="25">
                        <c:v>84.299646968012837</c:v>
                      </c:pt>
                      <c:pt idx="26">
                        <c:v>88.89200282302474</c:v>
                      </c:pt>
                      <c:pt idx="27">
                        <c:v>92.223056380580729</c:v>
                      </c:pt>
                      <c:pt idx="28">
                        <c:v>94.006674498386872</c:v>
                      </c:pt>
                      <c:pt idx="29">
                        <c:v>92.828269806669013</c:v>
                      </c:pt>
                      <c:pt idx="30">
                        <c:v>85.358463303538841</c:v>
                      </c:pt>
                      <c:pt idx="31">
                        <c:v>83.494957500501584</c:v>
                      </c:pt>
                      <c:pt idx="32">
                        <c:v>82.865665506721001</c:v>
                      </c:pt>
                      <c:pt idx="33">
                        <c:v>85.459542992609002</c:v>
                      </c:pt>
                      <c:pt idx="34">
                        <c:v>86.45815528973931</c:v>
                      </c:pt>
                      <c:pt idx="35">
                        <c:v>82.845867759333444</c:v>
                      </c:pt>
                      <c:pt idx="36">
                        <c:v>79.97007236601101</c:v>
                      </c:pt>
                      <c:pt idx="37">
                        <c:v>87.043165073048883</c:v>
                      </c:pt>
                    </c:numCache>
                  </c:numRef>
                </c:val>
                <c:smooth val="0"/>
                <c:extLst xmlns:c15="http://schemas.microsoft.com/office/drawing/2012/chart">
                  <c:ext xmlns:c16="http://schemas.microsoft.com/office/drawing/2014/chart" uri="{C3380CC4-5D6E-409C-BE32-E72D297353CC}">
                    <c16:uniqueId val="{0000000E-0901-4EAA-8D78-B94592387E41}"/>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8"/>
                      <c:pt idx="0" formatCode="#,##0">
                        <c:v>100</c:v>
                      </c:pt>
                      <c:pt idx="1">
                        <c:v>98.668637040100222</c:v>
                      </c:pt>
                      <c:pt idx="2">
                        <c:v>93.757149231577088</c:v>
                      </c:pt>
                      <c:pt idx="3">
                        <c:v>93.523116926117964</c:v>
                      </c:pt>
                      <c:pt idx="4">
                        <c:v>88.469151141443831</c:v>
                      </c:pt>
                      <c:pt idx="5">
                        <c:v>85.151328371449281</c:v>
                      </c:pt>
                      <c:pt idx="6">
                        <c:v>75.48720322358686</c:v>
                      </c:pt>
                      <c:pt idx="7">
                        <c:v>68.403751116008522</c:v>
                      </c:pt>
                      <c:pt idx="8">
                        <c:v>68.600856076581096</c:v>
                      </c:pt>
                      <c:pt idx="9">
                        <c:v>68.480971330165275</c:v>
                      </c:pt>
                      <c:pt idx="10">
                        <c:v>63.27672063113468</c:v>
                      </c:pt>
                      <c:pt idx="11">
                        <c:v>63.587114684758546</c:v>
                      </c:pt>
                      <c:pt idx="12">
                        <c:v>58.063642481112879</c:v>
                      </c:pt>
                      <c:pt idx="13">
                        <c:v>51.676247430712586</c:v>
                      </c:pt>
                      <c:pt idx="14">
                        <c:v>50.078112045466504</c:v>
                      </c:pt>
                      <c:pt idx="15">
                        <c:v>50.499162770623428</c:v>
                      </c:pt>
                      <c:pt idx="16">
                        <c:v>52.482293816521739</c:v>
                      </c:pt>
                      <c:pt idx="17">
                        <c:v>55.219629086392587</c:v>
                      </c:pt>
                      <c:pt idx="18">
                        <c:v>50.400656738551646</c:v>
                      </c:pt>
                      <c:pt idx="19">
                        <c:v>46.340136488919846</c:v>
                      </c:pt>
                      <c:pt idx="20">
                        <c:v>45.745820413541999</c:v>
                      </c:pt>
                      <c:pt idx="21">
                        <c:v>47.041674698262099</c:v>
                      </c:pt>
                      <c:pt idx="22">
                        <c:v>46.049487815788403</c:v>
                      </c:pt>
                      <c:pt idx="23">
                        <c:v>54.645436641462489</c:v>
                      </c:pt>
                      <c:pt idx="24">
                        <c:v>57.280275968687405</c:v>
                      </c:pt>
                      <c:pt idx="25">
                        <c:v>62.874678948957772</c:v>
                      </c:pt>
                      <c:pt idx="26">
                        <c:v>67.008403037632036</c:v>
                      </c:pt>
                      <c:pt idx="27">
                        <c:v>69.631795687928587</c:v>
                      </c:pt>
                      <c:pt idx="28">
                        <c:v>70.106941849544924</c:v>
                      </c:pt>
                      <c:pt idx="29">
                        <c:v>68.723447960614635</c:v>
                      </c:pt>
                      <c:pt idx="30">
                        <c:v>65.071391763428707</c:v>
                      </c:pt>
                      <c:pt idx="31">
                        <c:v>62.456794011289901</c:v>
                      </c:pt>
                      <c:pt idx="32">
                        <c:v>61.553699641177957</c:v>
                      </c:pt>
                      <c:pt idx="33">
                        <c:v>63.263931019030835</c:v>
                      </c:pt>
                      <c:pt idx="34">
                        <c:v>64.935624867168642</c:v>
                      </c:pt>
                      <c:pt idx="35">
                        <c:v>64.927077580126294</c:v>
                      </c:pt>
                      <c:pt idx="36">
                        <c:v>67.312346515894689</c:v>
                      </c:pt>
                      <c:pt idx="37">
                        <c:v>72.020121984007844</c:v>
                      </c:pt>
                    </c:numCache>
                  </c:numRef>
                </c:val>
                <c:smooth val="0"/>
                <c:extLst xmlns:c15="http://schemas.microsoft.com/office/drawing/2012/chart">
                  <c:ext xmlns:c16="http://schemas.microsoft.com/office/drawing/2014/chart" uri="{C3380CC4-5D6E-409C-BE32-E72D297353CC}">
                    <c16:uniqueId val="{0000000F-0901-4EAA-8D78-B94592387E4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8"/>
                      <c:pt idx="0" formatCode="#,##0">
                        <c:v>100</c:v>
                      </c:pt>
                      <c:pt idx="1">
                        <c:v>94.997652027529213</c:v>
                      </c:pt>
                      <c:pt idx="2">
                        <c:v>79.021954933465935</c:v>
                      </c:pt>
                      <c:pt idx="3">
                        <c:v>75.087988502104281</c:v>
                      </c:pt>
                      <c:pt idx="4">
                        <c:v>72.85823267477879</c:v>
                      </c:pt>
                      <c:pt idx="5">
                        <c:v>67.925571599660927</c:v>
                      </c:pt>
                      <c:pt idx="6">
                        <c:v>71.129511163816616</c:v>
                      </c:pt>
                      <c:pt idx="7">
                        <c:v>66.682981715184852</c:v>
                      </c:pt>
                      <c:pt idx="8">
                        <c:v>62.064599539457085</c:v>
                      </c:pt>
                      <c:pt idx="9">
                        <c:v>59.539258808367386</c:v>
                      </c:pt>
                      <c:pt idx="10">
                        <c:v>59.231305323108849</c:v>
                      </c:pt>
                      <c:pt idx="11">
                        <c:v>59.371672383798725</c:v>
                      </c:pt>
                      <c:pt idx="12">
                        <c:v>58.647548717084774</c:v>
                      </c:pt>
                      <c:pt idx="13">
                        <c:v>56.012447351244546</c:v>
                      </c:pt>
                      <c:pt idx="14">
                        <c:v>53.751222508684613</c:v>
                      </c:pt>
                      <c:pt idx="15">
                        <c:v>52.322771843961043</c:v>
                      </c:pt>
                      <c:pt idx="16">
                        <c:v>52.014579898252812</c:v>
                      </c:pt>
                      <c:pt idx="17">
                        <c:v>51.927615125435452</c:v>
                      </c:pt>
                      <c:pt idx="18">
                        <c:v>50.334782356255083</c:v>
                      </c:pt>
                      <c:pt idx="19">
                        <c:v>52.075053033814392</c:v>
                      </c:pt>
                      <c:pt idx="20">
                        <c:v>58.693127708947706</c:v>
                      </c:pt>
                      <c:pt idx="21">
                        <c:v>62.477648918965585</c:v>
                      </c:pt>
                      <c:pt idx="22">
                        <c:v>64.608477177331238</c:v>
                      </c:pt>
                      <c:pt idx="23">
                        <c:v>72.56728567048323</c:v>
                      </c:pt>
                      <c:pt idx="24">
                        <c:v>67.084166649074433</c:v>
                      </c:pt>
                      <c:pt idx="25">
                        <c:v>67.982119707237928</c:v>
                      </c:pt>
                      <c:pt idx="26">
                        <c:v>73.391532929201176</c:v>
                      </c:pt>
                      <c:pt idx="27">
                        <c:v>76.07940840485648</c:v>
                      </c:pt>
                      <c:pt idx="28">
                        <c:v>73.293850002535834</c:v>
                      </c:pt>
                      <c:pt idx="29">
                        <c:v>73.360464757350883</c:v>
                      </c:pt>
                      <c:pt idx="30">
                        <c:v>66.781445882907377</c:v>
                      </c:pt>
                      <c:pt idx="31">
                        <c:v>64.399305476807854</c:v>
                      </c:pt>
                      <c:pt idx="32">
                        <c:v>63.581221230699143</c:v>
                      </c:pt>
                      <c:pt idx="33">
                        <c:v>62.684189198651758</c:v>
                      </c:pt>
                      <c:pt idx="34">
                        <c:v>64.55830040795189</c:v>
                      </c:pt>
                      <c:pt idx="35">
                        <c:v>62.987064809516902</c:v>
                      </c:pt>
                      <c:pt idx="36">
                        <c:v>58.656445417595386</c:v>
                      </c:pt>
                      <c:pt idx="37">
                        <c:v>61.478726931469396</c:v>
                      </c:pt>
                    </c:numCache>
                  </c:numRef>
                </c:val>
                <c:smooth val="0"/>
                <c:extLst xmlns:c15="http://schemas.microsoft.com/office/drawing/2012/chart">
                  <c:ext xmlns:c16="http://schemas.microsoft.com/office/drawing/2014/chart" uri="{C3380CC4-5D6E-409C-BE32-E72D297353CC}">
                    <c16:uniqueId val="{00000010-0901-4EAA-8D78-B94592387E4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8"/>
                      <c:pt idx="0" formatCode="#,##0">
                        <c:v>100</c:v>
                      </c:pt>
                      <c:pt idx="1">
                        <c:v>92.997214833759784</c:v>
                      </c:pt>
                      <c:pt idx="2">
                        <c:v>82.910514056693998</c:v>
                      </c:pt>
                      <c:pt idx="3">
                        <c:v>78.457789820794275</c:v>
                      </c:pt>
                      <c:pt idx="4">
                        <c:v>64.821599017214311</c:v>
                      </c:pt>
                      <c:pt idx="5">
                        <c:v>58.041486946152673</c:v>
                      </c:pt>
                      <c:pt idx="6">
                        <c:v>60.386442948142808</c:v>
                      </c:pt>
                      <c:pt idx="7">
                        <c:v>50.938790609583172</c:v>
                      </c:pt>
                      <c:pt idx="8">
                        <c:v>51.606603331220938</c:v>
                      </c:pt>
                      <c:pt idx="9">
                        <c:v>53.235803349630274</c:v>
                      </c:pt>
                      <c:pt idx="10">
                        <c:v>48.245682584609341</c:v>
                      </c:pt>
                      <c:pt idx="11">
                        <c:v>45.507254560110397</c:v>
                      </c:pt>
                      <c:pt idx="12">
                        <c:v>46.019787438237877</c:v>
                      </c:pt>
                      <c:pt idx="13">
                        <c:v>45.29145879987928</c:v>
                      </c:pt>
                      <c:pt idx="14">
                        <c:v>44.14814649765831</c:v>
                      </c:pt>
                      <c:pt idx="15">
                        <c:v>41.828145015004274</c:v>
                      </c:pt>
                      <c:pt idx="16">
                        <c:v>46.041646113546484</c:v>
                      </c:pt>
                      <c:pt idx="17">
                        <c:v>47.252069929555418</c:v>
                      </c:pt>
                      <c:pt idx="18">
                        <c:v>46.675924952143077</c:v>
                      </c:pt>
                      <c:pt idx="19">
                        <c:v>44.500234710918875</c:v>
                      </c:pt>
                      <c:pt idx="20">
                        <c:v>41.218319491063419</c:v>
                      </c:pt>
                      <c:pt idx="21">
                        <c:v>63.019364871426873</c:v>
                      </c:pt>
                      <c:pt idx="22">
                        <c:v>67.588269512802285</c:v>
                      </c:pt>
                      <c:pt idx="23">
                        <c:v>76.796855770255405</c:v>
                      </c:pt>
                      <c:pt idx="24">
                        <c:v>65.087740499814046</c:v>
                      </c:pt>
                      <c:pt idx="25">
                        <c:v>70.901224890520211</c:v>
                      </c:pt>
                      <c:pt idx="26">
                        <c:v>70.87899144013727</c:v>
                      </c:pt>
                      <c:pt idx="27">
                        <c:v>77.073149952416429</c:v>
                      </c:pt>
                      <c:pt idx="28">
                        <c:v>81.197829061967724</c:v>
                      </c:pt>
                      <c:pt idx="29">
                        <c:v>78.190752405325512</c:v>
                      </c:pt>
                      <c:pt idx="30">
                        <c:v>77.267475155363726</c:v>
                      </c:pt>
                      <c:pt idx="31">
                        <c:v>87.936872746893854</c:v>
                      </c:pt>
                      <c:pt idx="32">
                        <c:v>89.410610069578965</c:v>
                      </c:pt>
                      <c:pt idx="33">
                        <c:v>98.08341940691777</c:v>
                      </c:pt>
                      <c:pt idx="34">
                        <c:v>94.397811896344436</c:v>
                      </c:pt>
                      <c:pt idx="35">
                        <c:v>102.56410080433766</c:v>
                      </c:pt>
                      <c:pt idx="36">
                        <c:v>65.191426788321934</c:v>
                      </c:pt>
                      <c:pt idx="37">
                        <c:v>95.150472125391971</c:v>
                      </c:pt>
                    </c:numCache>
                  </c:numRef>
                </c:val>
                <c:smooth val="0"/>
                <c:extLst xmlns:c15="http://schemas.microsoft.com/office/drawing/2012/chart">
                  <c:ext xmlns:c16="http://schemas.microsoft.com/office/drawing/2014/chart" uri="{C3380CC4-5D6E-409C-BE32-E72D297353CC}">
                    <c16:uniqueId val="{00000011-0901-4EAA-8D78-B94592387E41}"/>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2.7657797934732834E-2"/>
          <c:y val="0.93421628294009385"/>
          <c:w val="0.94618534221683825"/>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4.4 Rail Rate Indices for Commodity Groups, 1985=100 </a:t>
            </a:r>
          </a:p>
          <a:p>
            <a:pPr>
              <a:defRPr sz="1575" b="0" i="0" u="none" strike="noStrike" baseline="0">
                <a:solidFill>
                  <a:srgbClr val="000000"/>
                </a:solidFill>
                <a:latin typeface="Arial"/>
                <a:ea typeface="Arial"/>
                <a:cs typeface="Arial"/>
              </a:defRPr>
            </a:pPr>
            <a:endParaRPr lang="en-US"/>
          </a:p>
        </c:rich>
      </c:tx>
      <c:layout>
        <c:manualLayout>
          <c:xMode val="edge"/>
          <c:yMode val="edge"/>
          <c:x val="0.17649422462318909"/>
          <c:y val="6.295329611836907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'Real Rail Rate Index'!$G$74:$BA$74</c:f>
              <c:numCache>
                <c:formatCode>0.0</c:formatCode>
                <c:ptCount val="39"/>
                <c:pt idx="0" formatCode="0">
                  <c:v>100</c:v>
                </c:pt>
                <c:pt idx="1">
                  <c:v>94.684139496213987</c:v>
                </c:pt>
                <c:pt idx="2">
                  <c:v>87.705243969189425</c:v>
                </c:pt>
                <c:pt idx="3">
                  <c:v>84.456253686963564</c:v>
                </c:pt>
                <c:pt idx="4">
                  <c:v>80.366302061871863</c:v>
                </c:pt>
                <c:pt idx="5">
                  <c:v>77.602088766838875</c:v>
                </c:pt>
                <c:pt idx="6">
                  <c:v>75.510501513781847</c:v>
                </c:pt>
                <c:pt idx="7">
                  <c:v>72.136391098031751</c:v>
                </c:pt>
                <c:pt idx="8">
                  <c:v>70.52282395869976</c:v>
                </c:pt>
                <c:pt idx="9">
                  <c:v>68.562377675265054</c:v>
                </c:pt>
                <c:pt idx="10">
                  <c:v>65.795112452835468</c:v>
                </c:pt>
                <c:pt idx="11">
                  <c:v>64.516827227395638</c:v>
                </c:pt>
                <c:pt idx="12">
                  <c:v>62.984345612984214</c:v>
                </c:pt>
                <c:pt idx="13">
                  <c:v>61.090879959314947</c:v>
                </c:pt>
                <c:pt idx="14">
                  <c:v>59.455910188082925</c:v>
                </c:pt>
                <c:pt idx="15">
                  <c:v>57.734275094049082</c:v>
                </c:pt>
                <c:pt idx="16">
                  <c:v>57.522767865003033</c:v>
                </c:pt>
                <c:pt idx="17">
                  <c:v>58.386851216626596</c:v>
                </c:pt>
                <c:pt idx="18">
                  <c:v>56.449939263659886</c:v>
                </c:pt>
                <c:pt idx="19">
                  <c:v>56.057265990972958</c:v>
                </c:pt>
                <c:pt idx="20">
                  <c:v>59.934277470158186</c:v>
                </c:pt>
                <c:pt idx="21">
                  <c:v>63.374971448301622</c:v>
                </c:pt>
                <c:pt idx="22">
                  <c:v>64.581471643855195</c:v>
                </c:pt>
                <c:pt idx="23">
                  <c:v>72.995386568807689</c:v>
                </c:pt>
                <c:pt idx="24">
                  <c:v>67.97156245496538</c:v>
                </c:pt>
                <c:pt idx="25">
                  <c:v>71.542881507065189</c:v>
                </c:pt>
                <c:pt idx="26">
                  <c:v>77.256745445484412</c:v>
                </c:pt>
                <c:pt idx="27">
                  <c:v>78.129144047162953</c:v>
                </c:pt>
                <c:pt idx="28">
                  <c:v>76.899850159710738</c:v>
                </c:pt>
                <c:pt idx="29">
                  <c:v>77.176716485292971</c:v>
                </c:pt>
                <c:pt idx="30">
                  <c:v>73.393626244630198</c:v>
                </c:pt>
                <c:pt idx="31">
                  <c:v>71.315619631587239</c:v>
                </c:pt>
                <c:pt idx="32">
                  <c:v>71.494864872844232</c:v>
                </c:pt>
                <c:pt idx="33">
                  <c:v>72.386240150743205</c:v>
                </c:pt>
                <c:pt idx="34">
                  <c:v>73.477675617921989</c:v>
                </c:pt>
                <c:pt idx="35">
                  <c:v>71.045065806766445</c:v>
                </c:pt>
                <c:pt idx="36">
                  <c:v>70.41632585975394</c:v>
                </c:pt>
                <c:pt idx="37">
                  <c:v>77.815025862153462</c:v>
                </c:pt>
              </c:numCache>
            </c:numRef>
          </c:val>
          <c:smooth val="0"/>
          <c:extLst>
            <c:ext xmlns:c16="http://schemas.microsoft.com/office/drawing/2014/chart" uri="{C3380CC4-5D6E-409C-BE32-E72D297353CC}">
              <c16:uniqueId val="{00000000-F44A-41DF-B12B-DC78EE757A66}"/>
            </c:ext>
          </c:extLst>
        </c:ser>
        <c:ser>
          <c:idx val="10"/>
          <c:order val="9"/>
          <c:tx>
            <c:strRef>
              <c:f>'Rail Rate Indices by Comm'!$A$14</c:f>
              <c:strCache>
                <c:ptCount val="1"/>
                <c:pt idx="0">
                  <c:v>Petroleum</c:v>
                </c:pt>
              </c:strCache>
              <c:extLst xmlns:c15="http://schemas.microsoft.com/office/drawing/2012/chart"/>
            </c:strRef>
          </c:tx>
          <c:spPr>
            <a:ln>
              <a:solidFill>
                <a:schemeClr val="bg1">
                  <a:lumMod val="50000"/>
                  <a:alpha val="96000"/>
                </a:schemeClr>
              </a:solidFill>
            </a:ln>
          </c:spPr>
          <c:marker>
            <c:spPr>
              <a:solidFill>
                <a:schemeClr val="bg1">
                  <a:lumMod val="50000"/>
                </a:schemeClr>
              </a:solidFill>
              <a:ln>
                <a:solidFill>
                  <a:schemeClr val="bg1">
                    <a:lumMod val="50000"/>
                  </a:schemeClr>
                </a:solidFill>
              </a:ln>
            </c:spPr>
          </c:marker>
          <c:val>
            <c:numRef>
              <c:f>'Rail Rate Indices by Comm'!$C$14:$AV$14</c:f>
              <c:numCache>
                <c:formatCode>0.0</c:formatCode>
                <c:ptCount val="38"/>
                <c:pt idx="0" formatCode="#,##0">
                  <c:v>100</c:v>
                </c:pt>
                <c:pt idx="1">
                  <c:v>94.185792749409842</c:v>
                </c:pt>
                <c:pt idx="2">
                  <c:v>84.637713563011729</c:v>
                </c:pt>
                <c:pt idx="3">
                  <c:v>78.564165409363127</c:v>
                </c:pt>
                <c:pt idx="4">
                  <c:v>75.685481941748293</c:v>
                </c:pt>
                <c:pt idx="5">
                  <c:v>71.947807332465459</c:v>
                </c:pt>
                <c:pt idx="6">
                  <c:v>75.123993195792963</c:v>
                </c:pt>
                <c:pt idx="7">
                  <c:v>69.819945279203182</c:v>
                </c:pt>
                <c:pt idx="8">
                  <c:v>68.595934541314719</c:v>
                </c:pt>
                <c:pt idx="9">
                  <c:v>66.547354453223548</c:v>
                </c:pt>
                <c:pt idx="10">
                  <c:v>63.276491346907726</c:v>
                </c:pt>
                <c:pt idx="11">
                  <c:v>60.821046592396712</c:v>
                </c:pt>
                <c:pt idx="12">
                  <c:v>58.824310393222227</c:v>
                </c:pt>
                <c:pt idx="13">
                  <c:v>58.265136342823247</c:v>
                </c:pt>
                <c:pt idx="14">
                  <c:v>56.519416369126844</c:v>
                </c:pt>
                <c:pt idx="15">
                  <c:v>53.789639942424323</c:v>
                </c:pt>
                <c:pt idx="16">
                  <c:v>53.555701306488217</c:v>
                </c:pt>
                <c:pt idx="17">
                  <c:v>53.29417973001393</c:v>
                </c:pt>
                <c:pt idx="18">
                  <c:v>49.858278727832847</c:v>
                </c:pt>
                <c:pt idx="19">
                  <c:v>50.315428274072403</c:v>
                </c:pt>
                <c:pt idx="20">
                  <c:v>53.289722370046867</c:v>
                </c:pt>
                <c:pt idx="21">
                  <c:v>57.878710005076115</c:v>
                </c:pt>
                <c:pt idx="22">
                  <c:v>61.389792232688535</c:v>
                </c:pt>
                <c:pt idx="23">
                  <c:v>73.004018275038774</c:v>
                </c:pt>
                <c:pt idx="24">
                  <c:v>72.628664648093206</c:v>
                </c:pt>
                <c:pt idx="25">
                  <c:v>74.466619268501276</c:v>
                </c:pt>
                <c:pt idx="26">
                  <c:v>80.541687589887118</c:v>
                </c:pt>
                <c:pt idx="27">
                  <c:v>80.724490428557218</c:v>
                </c:pt>
                <c:pt idx="28">
                  <c:v>82.037829050970274</c:v>
                </c:pt>
                <c:pt idx="29">
                  <c:v>82.130427693380852</c:v>
                </c:pt>
                <c:pt idx="30">
                  <c:v>76.330863232661315</c:v>
                </c:pt>
                <c:pt idx="31">
                  <c:v>73.672755744469555</c:v>
                </c:pt>
                <c:pt idx="32">
                  <c:v>73.459675593163212</c:v>
                </c:pt>
                <c:pt idx="33">
                  <c:v>73.335844301139403</c:v>
                </c:pt>
                <c:pt idx="34">
                  <c:v>73.838653117828713</c:v>
                </c:pt>
                <c:pt idx="35">
                  <c:v>72.241361920285001</c:v>
                </c:pt>
                <c:pt idx="36">
                  <c:v>68.767878628555238</c:v>
                </c:pt>
                <c:pt idx="37">
                  <c:v>70.492886884991336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F44A-41DF-B12B-DC78EE757A66}"/>
            </c:ext>
          </c:extLst>
        </c:ser>
        <c:ser>
          <c:idx val="14"/>
          <c:order val="13"/>
          <c:tx>
            <c:strRef>
              <c:f>'Rail Rate Indices by Comm'!$A$15</c:f>
              <c:strCache>
                <c:ptCount val="1"/>
                <c:pt idx="0">
                  <c:v>Stone, Clay and Glass</c:v>
                </c:pt>
              </c:strCache>
              <c:extLst xmlns:c15="http://schemas.microsoft.com/office/drawing/2012/chart"/>
            </c:strRef>
          </c:tx>
          <c:spPr>
            <a:ln>
              <a:solidFill>
                <a:srgbClr val="C00000"/>
              </a:solidFill>
            </a:ln>
          </c:spPr>
          <c:marker>
            <c:symbol val="triangle"/>
            <c:size val="7"/>
            <c:spPr>
              <a:solidFill>
                <a:srgbClr val="C00000"/>
              </a:solidFill>
              <a:ln>
                <a:solidFill>
                  <a:srgbClr val="C00000"/>
                </a:solidFill>
              </a:ln>
            </c:spPr>
          </c:marker>
          <c:val>
            <c:numRef>
              <c:f>'Rail Rate Indices by Comm'!$C$15:$AV$15</c:f>
              <c:numCache>
                <c:formatCode>0.0</c:formatCode>
                <c:ptCount val="38"/>
                <c:pt idx="0" formatCode="#,##0">
                  <c:v>100</c:v>
                </c:pt>
                <c:pt idx="1">
                  <c:v>98.656446069058717</c:v>
                </c:pt>
                <c:pt idx="2">
                  <c:v>91.761268214950107</c:v>
                </c:pt>
                <c:pt idx="3">
                  <c:v>89.310739162410599</c:v>
                </c:pt>
                <c:pt idx="4">
                  <c:v>84.271215957610551</c:v>
                </c:pt>
                <c:pt idx="5">
                  <c:v>80.660672519959007</c:v>
                </c:pt>
                <c:pt idx="6">
                  <c:v>79.998236462186171</c:v>
                </c:pt>
                <c:pt idx="7">
                  <c:v>77.906622764100035</c:v>
                </c:pt>
                <c:pt idx="8">
                  <c:v>78.454461190586613</c:v>
                </c:pt>
                <c:pt idx="9">
                  <c:v>74.732643219215944</c:v>
                </c:pt>
                <c:pt idx="10">
                  <c:v>73.13214382553322</c:v>
                </c:pt>
                <c:pt idx="11">
                  <c:v>71.260954991535144</c:v>
                </c:pt>
                <c:pt idx="12">
                  <c:v>70.978831289966337</c:v>
                </c:pt>
                <c:pt idx="13">
                  <c:v>70.642101127230859</c:v>
                </c:pt>
                <c:pt idx="14">
                  <c:v>68.746034537420769</c:v>
                </c:pt>
                <c:pt idx="15">
                  <c:v>66.713673721345316</c:v>
                </c:pt>
                <c:pt idx="16">
                  <c:v>67.465344262618146</c:v>
                </c:pt>
                <c:pt idx="17">
                  <c:v>68.88135965774454</c:v>
                </c:pt>
                <c:pt idx="18">
                  <c:v>65.644176731482929</c:v>
                </c:pt>
                <c:pt idx="19">
                  <c:v>67.213202180361179</c:v>
                </c:pt>
                <c:pt idx="20">
                  <c:v>71.77151203459016</c:v>
                </c:pt>
                <c:pt idx="21">
                  <c:v>77.309075318438275</c:v>
                </c:pt>
                <c:pt idx="22">
                  <c:v>78.904267546632653</c:v>
                </c:pt>
                <c:pt idx="23">
                  <c:v>85.703293866186598</c:v>
                </c:pt>
                <c:pt idx="24">
                  <c:v>82.300214802214114</c:v>
                </c:pt>
                <c:pt idx="25">
                  <c:v>83.431898216818112</c:v>
                </c:pt>
                <c:pt idx="26">
                  <c:v>88.879374831189892</c:v>
                </c:pt>
                <c:pt idx="27">
                  <c:v>89.157965970122802</c:v>
                </c:pt>
                <c:pt idx="28">
                  <c:v>90.886589547749423</c:v>
                </c:pt>
                <c:pt idx="29">
                  <c:v>89.93586850921541</c:v>
                </c:pt>
                <c:pt idx="30">
                  <c:v>80.893717744828749</c:v>
                </c:pt>
                <c:pt idx="31">
                  <c:v>83.461427195820917</c:v>
                </c:pt>
                <c:pt idx="32">
                  <c:v>82.86904203299791</c:v>
                </c:pt>
                <c:pt idx="33">
                  <c:v>82.655251882634062</c:v>
                </c:pt>
                <c:pt idx="34">
                  <c:v>82.795767768456258</c:v>
                </c:pt>
                <c:pt idx="35">
                  <c:v>82.503370022952495</c:v>
                </c:pt>
                <c:pt idx="36">
                  <c:v>78.651528521949515</c:v>
                </c:pt>
                <c:pt idx="37">
                  <c:v>83.69690393303172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F44A-41DF-B12B-DC78EE757A66}"/>
            </c:ext>
          </c:extLst>
        </c:ser>
        <c:ser>
          <c:idx val="5"/>
          <c:order val="15"/>
          <c:tx>
            <c:strRef>
              <c:f>'Rail Rate Indices by Comm'!$A$17</c:f>
              <c:strCache>
                <c:ptCount val="1"/>
                <c:pt idx="0">
                  <c:v>Transportation Equipment</c:v>
                </c:pt>
              </c:strCache>
              <c:extLst xmlns:c15="http://schemas.microsoft.com/office/drawing/2012/chart"/>
            </c:strRef>
          </c:tx>
          <c:spPr>
            <a:ln>
              <a:solidFill>
                <a:schemeClr val="tx2"/>
              </a:solidFill>
            </a:ln>
          </c:spPr>
          <c:marker>
            <c:symbol val="diamond"/>
            <c:size val="7"/>
            <c:spPr>
              <a:solidFill>
                <a:schemeClr val="tx2"/>
              </a:solidFill>
              <a:ln>
                <a:solidFill>
                  <a:schemeClr val="tx2"/>
                </a:solidFill>
              </a:ln>
            </c:spPr>
          </c:marker>
          <c:val>
            <c:numRef>
              <c:f>'Rail Rate Indices by Comm'!$C$17:$AV$17</c:f>
              <c:numCache>
                <c:formatCode>0.0</c:formatCode>
                <c:ptCount val="38"/>
                <c:pt idx="0" formatCode="#,##0">
                  <c:v>100</c:v>
                </c:pt>
                <c:pt idx="1">
                  <c:v>98.668637040100222</c:v>
                </c:pt>
                <c:pt idx="2">
                  <c:v>93.757149231577088</c:v>
                </c:pt>
                <c:pt idx="3">
                  <c:v>93.523116926117964</c:v>
                </c:pt>
                <c:pt idx="4">
                  <c:v>88.469151141443831</c:v>
                </c:pt>
                <c:pt idx="5">
                  <c:v>85.151328371449281</c:v>
                </c:pt>
                <c:pt idx="6">
                  <c:v>75.48720322358686</c:v>
                </c:pt>
                <c:pt idx="7">
                  <c:v>68.403751116008522</c:v>
                </c:pt>
                <c:pt idx="8">
                  <c:v>68.600856076581096</c:v>
                </c:pt>
                <c:pt idx="9">
                  <c:v>68.480971330165275</c:v>
                </c:pt>
                <c:pt idx="10">
                  <c:v>63.27672063113468</c:v>
                </c:pt>
                <c:pt idx="11">
                  <c:v>63.587114684758546</c:v>
                </c:pt>
                <c:pt idx="12">
                  <c:v>58.063642481112879</c:v>
                </c:pt>
                <c:pt idx="13">
                  <c:v>51.676247430712586</c:v>
                </c:pt>
                <c:pt idx="14">
                  <c:v>50.078112045466504</c:v>
                </c:pt>
                <c:pt idx="15">
                  <c:v>50.499162770623428</c:v>
                </c:pt>
                <c:pt idx="16">
                  <c:v>52.482293816521739</c:v>
                </c:pt>
                <c:pt idx="17">
                  <c:v>55.219629086392587</c:v>
                </c:pt>
                <c:pt idx="18">
                  <c:v>50.400656738551646</c:v>
                </c:pt>
                <c:pt idx="19">
                  <c:v>46.340136488919846</c:v>
                </c:pt>
                <c:pt idx="20">
                  <c:v>45.745820413541999</c:v>
                </c:pt>
                <c:pt idx="21">
                  <c:v>47.041674698262099</c:v>
                </c:pt>
                <c:pt idx="22">
                  <c:v>46.049487815788403</c:v>
                </c:pt>
                <c:pt idx="23">
                  <c:v>54.645436641462489</c:v>
                </c:pt>
                <c:pt idx="24">
                  <c:v>57.280275968687405</c:v>
                </c:pt>
                <c:pt idx="25">
                  <c:v>62.874678948957772</c:v>
                </c:pt>
                <c:pt idx="26">
                  <c:v>67.008403037632036</c:v>
                </c:pt>
                <c:pt idx="27">
                  <c:v>69.631795687928587</c:v>
                </c:pt>
                <c:pt idx="28">
                  <c:v>70.106941849544924</c:v>
                </c:pt>
                <c:pt idx="29">
                  <c:v>68.723447960614635</c:v>
                </c:pt>
                <c:pt idx="30">
                  <c:v>65.071391763428707</c:v>
                </c:pt>
                <c:pt idx="31">
                  <c:v>62.456794011289901</c:v>
                </c:pt>
                <c:pt idx="32">
                  <c:v>61.553699641177957</c:v>
                </c:pt>
                <c:pt idx="33">
                  <c:v>63.263931019030835</c:v>
                </c:pt>
                <c:pt idx="34">
                  <c:v>64.935624867168642</c:v>
                </c:pt>
                <c:pt idx="35">
                  <c:v>64.927077580126294</c:v>
                </c:pt>
                <c:pt idx="36">
                  <c:v>67.312346515894689</c:v>
                </c:pt>
                <c:pt idx="37">
                  <c:v>72.020121984007844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F44A-41DF-B12B-DC78EE757A66}"/>
            </c:ext>
          </c:extLst>
        </c:ser>
        <c:ser>
          <c:idx val="17"/>
          <c:order val="17"/>
          <c:tx>
            <c:strRef>
              <c:f>'Rail Rate Indices by Comm'!$A$19</c:f>
              <c:strCache>
                <c:ptCount val="1"/>
                <c:pt idx="0">
                  <c:v>All Other</c:v>
                </c:pt>
              </c:strCache>
              <c:extLst xmlns:c15="http://schemas.microsoft.com/office/drawing/2012/chart"/>
            </c:strRef>
          </c:tx>
          <c:spPr>
            <a:ln>
              <a:solidFill>
                <a:srgbClr val="00B0F0">
                  <a:alpha val="98000"/>
                </a:srgbClr>
              </a:solidFill>
            </a:ln>
          </c:spPr>
          <c:marker>
            <c:symbol val="star"/>
            <c:size val="7"/>
            <c:spPr>
              <a:noFill/>
              <a:ln>
                <a:solidFill>
                  <a:srgbClr val="00B0F0"/>
                </a:solidFill>
              </a:ln>
            </c:spPr>
          </c:marker>
          <c:val>
            <c:numRef>
              <c:f>'Rail Rate Indices by Comm'!$C$19:$AV$19</c:f>
              <c:numCache>
                <c:formatCode>0.0</c:formatCode>
                <c:ptCount val="38"/>
                <c:pt idx="0" formatCode="#,##0">
                  <c:v>100</c:v>
                </c:pt>
                <c:pt idx="1">
                  <c:v>92.997214833759784</c:v>
                </c:pt>
                <c:pt idx="2">
                  <c:v>82.910514056693998</c:v>
                </c:pt>
                <c:pt idx="3">
                  <c:v>78.457789820794275</c:v>
                </c:pt>
                <c:pt idx="4">
                  <c:v>64.821599017214311</c:v>
                </c:pt>
                <c:pt idx="5">
                  <c:v>58.041486946152673</c:v>
                </c:pt>
                <c:pt idx="6">
                  <c:v>60.386442948142808</c:v>
                </c:pt>
                <c:pt idx="7">
                  <c:v>50.938790609583172</c:v>
                </c:pt>
                <c:pt idx="8">
                  <c:v>51.606603331220938</c:v>
                </c:pt>
                <c:pt idx="9">
                  <c:v>53.235803349630274</c:v>
                </c:pt>
                <c:pt idx="10">
                  <c:v>48.245682584609341</c:v>
                </c:pt>
                <c:pt idx="11">
                  <c:v>45.507254560110397</c:v>
                </c:pt>
                <c:pt idx="12">
                  <c:v>46.019787438237877</c:v>
                </c:pt>
                <c:pt idx="13">
                  <c:v>45.29145879987928</c:v>
                </c:pt>
                <c:pt idx="14">
                  <c:v>44.14814649765831</c:v>
                </c:pt>
                <c:pt idx="15">
                  <c:v>41.828145015004274</c:v>
                </c:pt>
                <c:pt idx="16">
                  <c:v>46.041646113546484</c:v>
                </c:pt>
                <c:pt idx="17">
                  <c:v>47.252069929555418</c:v>
                </c:pt>
                <c:pt idx="18">
                  <c:v>46.675924952143077</c:v>
                </c:pt>
                <c:pt idx="19">
                  <c:v>44.500234710918875</c:v>
                </c:pt>
                <c:pt idx="20">
                  <c:v>41.218319491063419</c:v>
                </c:pt>
                <c:pt idx="21">
                  <c:v>63.019364871426873</c:v>
                </c:pt>
                <c:pt idx="22">
                  <c:v>67.588269512802285</c:v>
                </c:pt>
                <c:pt idx="23">
                  <c:v>76.796855770255405</c:v>
                </c:pt>
                <c:pt idx="24">
                  <c:v>65.087740499814046</c:v>
                </c:pt>
                <c:pt idx="25">
                  <c:v>70.901224890520211</c:v>
                </c:pt>
                <c:pt idx="26">
                  <c:v>70.87899144013727</c:v>
                </c:pt>
                <c:pt idx="27">
                  <c:v>77.073149952416429</c:v>
                </c:pt>
                <c:pt idx="28">
                  <c:v>81.197829061967724</c:v>
                </c:pt>
                <c:pt idx="29">
                  <c:v>78.190752405325512</c:v>
                </c:pt>
                <c:pt idx="30">
                  <c:v>77.267475155363726</c:v>
                </c:pt>
                <c:pt idx="31">
                  <c:v>87.936872746893854</c:v>
                </c:pt>
                <c:pt idx="32">
                  <c:v>89.410610069578965</c:v>
                </c:pt>
                <c:pt idx="33">
                  <c:v>98.08341940691777</c:v>
                </c:pt>
                <c:pt idx="34">
                  <c:v>94.397811896344436</c:v>
                </c:pt>
                <c:pt idx="35">
                  <c:v>102.56410080433766</c:v>
                </c:pt>
                <c:pt idx="36">
                  <c:v>65.191426788321934</c:v>
                </c:pt>
                <c:pt idx="37">
                  <c:v>95.150472125391971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F44A-41DF-B12B-DC78EE757A6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'Rail Rate Indices by Comm'!$C$3:$AV$3</c15:sqref>
                        </c15:formulaRef>
                      </c:ext>
                    </c:extLst>
                    <c:numCache>
                      <c:formatCode>0.0</c:formatCode>
                      <c:ptCount val="38"/>
                      <c:pt idx="0" formatCode="#,##0">
                        <c:v>100</c:v>
                      </c:pt>
                      <c:pt idx="1">
                        <c:v>92.837067341457896</c:v>
                      </c:pt>
                      <c:pt idx="2">
                        <c:v>85.801221817349216</c:v>
                      </c:pt>
                      <c:pt idx="3">
                        <c:v>80.542851835816421</c:v>
                      </c:pt>
                      <c:pt idx="4">
                        <c:v>75.016519270195417</c:v>
                      </c:pt>
                      <c:pt idx="5">
                        <c:v>72.752513261516839</c:v>
                      </c:pt>
                      <c:pt idx="6">
                        <c:v>69.727661127865147</c:v>
                      </c:pt>
                      <c:pt idx="7">
                        <c:v>67.858669315650147</c:v>
                      </c:pt>
                      <c:pt idx="8">
                        <c:v>66.62367651467855</c:v>
                      </c:pt>
                      <c:pt idx="9">
                        <c:v>65.759855672138201</c:v>
                      </c:pt>
                      <c:pt idx="10">
                        <c:v>63.077293425917887</c:v>
                      </c:pt>
                      <c:pt idx="11">
                        <c:v>62.602660214283461</c:v>
                      </c:pt>
                      <c:pt idx="12">
                        <c:v>61.514666279685997</c:v>
                      </c:pt>
                      <c:pt idx="13">
                        <c:v>60.82511901832617</c:v>
                      </c:pt>
                      <c:pt idx="14">
                        <c:v>59.826553464723276</c:v>
                      </c:pt>
                      <c:pt idx="15">
                        <c:v>58.47458215212221</c:v>
                      </c:pt>
                      <c:pt idx="16">
                        <c:v>58.808403783638681</c:v>
                      </c:pt>
                      <c:pt idx="17">
                        <c:v>59.07638001356154</c:v>
                      </c:pt>
                      <c:pt idx="18">
                        <c:v>58.10472909647229</c:v>
                      </c:pt>
                      <c:pt idx="19">
                        <c:v>61.187078349397559</c:v>
                      </c:pt>
                      <c:pt idx="20">
                        <c:v>67.252799450783741</c:v>
                      </c:pt>
                      <c:pt idx="21">
                        <c:v>70.933503270098413</c:v>
                      </c:pt>
                      <c:pt idx="22">
                        <c:v>69.372620710439492</c:v>
                      </c:pt>
                      <c:pt idx="23">
                        <c:v>73.87210551110249</c:v>
                      </c:pt>
                      <c:pt idx="24">
                        <c:v>64.640219073695675</c:v>
                      </c:pt>
                      <c:pt idx="25">
                        <c:v>68.854563668215917</c:v>
                      </c:pt>
                      <c:pt idx="26">
                        <c:v>72.709198153952812</c:v>
                      </c:pt>
                      <c:pt idx="27">
                        <c:v>72.733025209753706</c:v>
                      </c:pt>
                      <c:pt idx="28">
                        <c:v>67.958091785037794</c:v>
                      </c:pt>
                      <c:pt idx="29">
                        <c:v>75.204214188589319</c:v>
                      </c:pt>
                      <c:pt idx="30">
                        <c:v>75.405821399007877</c:v>
                      </c:pt>
                      <c:pt idx="31">
                        <c:v>72.871486227399487</c:v>
                      </c:pt>
                      <c:pt idx="32">
                        <c:v>74.422936075620456</c:v>
                      </c:pt>
                      <c:pt idx="33">
                        <c:v>77.405419679359611</c:v>
                      </c:pt>
                      <c:pt idx="34">
                        <c:v>78.200172098442252</c:v>
                      </c:pt>
                      <c:pt idx="35">
                        <c:v>74.369977963253831</c:v>
                      </c:pt>
                      <c:pt idx="36">
                        <c:v>78.59218425242166</c:v>
                      </c:pt>
                      <c:pt idx="37">
                        <c:v>91.827914886464043</c:v>
                      </c:pt>
                    </c:numCache>
                  </c:numRef>
                </c:val>
                <c:smooth val="0"/>
                <c:extLst>
                  <c:ext xmlns:c16="http://schemas.microsoft.com/office/drawing/2014/chart" uri="{C3380CC4-5D6E-409C-BE32-E72D297353CC}">
                    <c16:uniqueId val="{00000001-F44A-41DF-B12B-DC78EE757A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8"/>
                      <c:pt idx="0" formatCode="#,##0">
                        <c:v>100</c:v>
                      </c:pt>
                      <c:pt idx="1">
                        <c:v>88.927235893809851</c:v>
                      </c:pt>
                      <c:pt idx="2">
                        <c:v>82.243824331802088</c:v>
                      </c:pt>
                      <c:pt idx="3">
                        <c:v>85.289709761819296</c:v>
                      </c:pt>
                      <c:pt idx="4">
                        <c:v>82.74317340323195</c:v>
                      </c:pt>
                      <c:pt idx="5">
                        <c:v>84.21953361212546</c:v>
                      </c:pt>
                      <c:pt idx="6">
                        <c:v>81.385749220703559</c:v>
                      </c:pt>
                      <c:pt idx="7">
                        <c:v>81.133801627081354</c:v>
                      </c:pt>
                      <c:pt idx="8">
                        <c:v>82.742833867601263</c:v>
                      </c:pt>
                      <c:pt idx="9">
                        <c:v>85.475541079745923</c:v>
                      </c:pt>
                      <c:pt idx="10">
                        <c:v>80.057380176763985</c:v>
                      </c:pt>
                      <c:pt idx="11">
                        <c:v>79.356145976832593</c:v>
                      </c:pt>
                      <c:pt idx="12">
                        <c:v>79.303928556356922</c:v>
                      </c:pt>
                      <c:pt idx="13">
                        <c:v>77.53419435324146</c:v>
                      </c:pt>
                      <c:pt idx="14">
                        <c:v>74.976525210526205</c:v>
                      </c:pt>
                      <c:pt idx="15">
                        <c:v>73.51317054475777</c:v>
                      </c:pt>
                      <c:pt idx="16">
                        <c:v>72.321726672541914</c:v>
                      </c:pt>
                      <c:pt idx="17">
                        <c:v>72.845472564401177</c:v>
                      </c:pt>
                      <c:pt idx="18">
                        <c:v>70.844733661778307</c:v>
                      </c:pt>
                      <c:pt idx="19">
                        <c:v>73.469220967338543</c:v>
                      </c:pt>
                      <c:pt idx="20">
                        <c:v>80.308207892111241</c:v>
                      </c:pt>
                      <c:pt idx="21">
                        <c:v>83.461429463088038</c:v>
                      </c:pt>
                      <c:pt idx="22">
                        <c:v>85.795712667366075</c:v>
                      </c:pt>
                      <c:pt idx="23">
                        <c:v>98.322812825356991</c:v>
                      </c:pt>
                      <c:pt idx="24">
                        <c:v>92.546274648864298</c:v>
                      </c:pt>
                      <c:pt idx="25">
                        <c:v>97.039897855009343</c:v>
                      </c:pt>
                      <c:pt idx="26">
                        <c:v>104.49558189466848</c:v>
                      </c:pt>
                      <c:pt idx="27">
                        <c:v>106.3532057740718</c:v>
                      </c:pt>
                      <c:pt idx="28">
                        <c:v>107.51197546814335</c:v>
                      </c:pt>
                      <c:pt idx="29">
                        <c:v>108.20285735664496</c:v>
                      </c:pt>
                      <c:pt idx="30">
                        <c:v>101.99706190683139</c:v>
                      </c:pt>
                      <c:pt idx="31">
                        <c:v>100.91161510010164</c:v>
                      </c:pt>
                      <c:pt idx="32">
                        <c:v>101.63932068184783</c:v>
                      </c:pt>
                      <c:pt idx="33">
                        <c:v>100.48473411313549</c:v>
                      </c:pt>
                      <c:pt idx="34">
                        <c:v>106.78456490277225</c:v>
                      </c:pt>
                      <c:pt idx="35">
                        <c:v>104.6711887592723</c:v>
                      </c:pt>
                      <c:pt idx="36">
                        <c:v>98.321445579463386</c:v>
                      </c:pt>
                      <c:pt idx="37">
                        <c:v>101.01183860844976</c:v>
                      </c:pt>
                    </c:numCache>
                  </c:numRef>
                </c:val>
                <c:smooth val="0"/>
                <c:extLst xmlns:c15="http://schemas.microsoft.com/office/drawing/2012/chart">
                  <c:ext xmlns:c16="http://schemas.microsoft.com/office/drawing/2014/chart" uri="{C3380CC4-5D6E-409C-BE32-E72D297353CC}">
                    <c16:uniqueId val="{00000002-F44A-41DF-B12B-DC78EE757A6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8"/>
                      <c:pt idx="0" formatCode="#,##0">
                        <c:v>100</c:v>
                      </c:pt>
                      <c:pt idx="1">
                        <c:v>94.736763409873745</c:v>
                      </c:pt>
                      <c:pt idx="2">
                        <c:v>87.807388484133753</c:v>
                      </c:pt>
                      <c:pt idx="3">
                        <c:v>83.352093496599664</c:v>
                      </c:pt>
                      <c:pt idx="4">
                        <c:v>79.782006632137254</c:v>
                      </c:pt>
                      <c:pt idx="5">
                        <c:v>77.112430553535376</c:v>
                      </c:pt>
                      <c:pt idx="6">
                        <c:v>75.672038265691938</c:v>
                      </c:pt>
                      <c:pt idx="7">
                        <c:v>73.057434786513355</c:v>
                      </c:pt>
                      <c:pt idx="8">
                        <c:v>69.854284011287234</c:v>
                      </c:pt>
                      <c:pt idx="9">
                        <c:v>64.46721937889194</c:v>
                      </c:pt>
                      <c:pt idx="10">
                        <c:v>62.169510175437708</c:v>
                      </c:pt>
                      <c:pt idx="11">
                        <c:v>59.534649634173938</c:v>
                      </c:pt>
                      <c:pt idx="12">
                        <c:v>58.624709860988851</c:v>
                      </c:pt>
                      <c:pt idx="13">
                        <c:v>55.83647516076838</c:v>
                      </c:pt>
                      <c:pt idx="14">
                        <c:v>54.419157932456201</c:v>
                      </c:pt>
                      <c:pt idx="15">
                        <c:v>52.75345719756988</c:v>
                      </c:pt>
                      <c:pt idx="16">
                        <c:v>50.880277324378142</c:v>
                      </c:pt>
                      <c:pt idx="17">
                        <c:v>51.659261907885309</c:v>
                      </c:pt>
                      <c:pt idx="18">
                        <c:v>50.673612506404446</c:v>
                      </c:pt>
                      <c:pt idx="19">
                        <c:v>49.272804532364432</c:v>
                      </c:pt>
                      <c:pt idx="20">
                        <c:v>52.570727671120999</c:v>
                      </c:pt>
                      <c:pt idx="21">
                        <c:v>54.208111162449072</c:v>
                      </c:pt>
                      <c:pt idx="22">
                        <c:v>56.142826896335684</c:v>
                      </c:pt>
                      <c:pt idx="23">
                        <c:v>68.749987596969646</c:v>
                      </c:pt>
                      <c:pt idx="24">
                        <c:v>63.876110246036255</c:v>
                      </c:pt>
                      <c:pt idx="25">
                        <c:v>69.937242777740224</c:v>
                      </c:pt>
                      <c:pt idx="26">
                        <c:v>78.831001804815301</c:v>
                      </c:pt>
                      <c:pt idx="27">
                        <c:v>78.054636859632467</c:v>
                      </c:pt>
                      <c:pt idx="28">
                        <c:v>76.761791534061928</c:v>
                      </c:pt>
                      <c:pt idx="29">
                        <c:v>71.08936298863172</c:v>
                      </c:pt>
                      <c:pt idx="30">
                        <c:v>69.027852867108848</c:v>
                      </c:pt>
                      <c:pt idx="31">
                        <c:v>65.230115128168123</c:v>
                      </c:pt>
                      <c:pt idx="32">
                        <c:v>66.680768865518971</c:v>
                      </c:pt>
                      <c:pt idx="33">
                        <c:v>67.028910715723285</c:v>
                      </c:pt>
                      <c:pt idx="34">
                        <c:v>64.864986075400466</c:v>
                      </c:pt>
                      <c:pt idx="35">
                        <c:v>57.640944400155291</c:v>
                      </c:pt>
                      <c:pt idx="36">
                        <c:v>60.820113805987361</c:v>
                      </c:pt>
                      <c:pt idx="37">
                        <c:v>73.053688494943501</c:v>
                      </c:pt>
                    </c:numCache>
                  </c:numRef>
                </c:val>
                <c:smooth val="0"/>
                <c:extLst xmlns:c15="http://schemas.microsoft.com/office/drawing/2012/chart">
                  <c:ext xmlns:c16="http://schemas.microsoft.com/office/drawing/2014/chart" uri="{C3380CC4-5D6E-409C-BE32-E72D297353CC}">
                    <c16:uniqueId val="{00000003-F44A-41DF-B12B-DC78EE757A6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8"/>
                      <c:pt idx="0" formatCode="#,##0">
                        <c:v>100</c:v>
                      </c:pt>
                      <c:pt idx="1">
                        <c:v>97.213806789340367</c:v>
                      </c:pt>
                      <c:pt idx="2">
                        <c:v>91.494323044557362</c:v>
                      </c:pt>
                      <c:pt idx="3">
                        <c:v>89.714528316927499</c:v>
                      </c:pt>
                      <c:pt idx="4">
                        <c:v>86.186127475136075</c:v>
                      </c:pt>
                      <c:pt idx="5">
                        <c:v>83.188976007561621</c:v>
                      </c:pt>
                      <c:pt idx="6">
                        <c:v>81.596141644873825</c:v>
                      </c:pt>
                      <c:pt idx="7">
                        <c:v>77.888436696822666</c:v>
                      </c:pt>
                      <c:pt idx="8">
                        <c:v>75.372421038765481</c:v>
                      </c:pt>
                      <c:pt idx="9">
                        <c:v>72.413999732050527</c:v>
                      </c:pt>
                      <c:pt idx="10">
                        <c:v>69.969917165398158</c:v>
                      </c:pt>
                      <c:pt idx="11">
                        <c:v>69.160786958773969</c:v>
                      </c:pt>
                      <c:pt idx="12">
                        <c:v>67.649744573780694</c:v>
                      </c:pt>
                      <c:pt idx="13">
                        <c:v>66.296480630443099</c:v>
                      </c:pt>
                      <c:pt idx="14">
                        <c:v>63.695671921391309</c:v>
                      </c:pt>
                      <c:pt idx="15">
                        <c:v>60.233517566029477</c:v>
                      </c:pt>
                      <c:pt idx="16">
                        <c:v>59.916938715622031</c:v>
                      </c:pt>
                      <c:pt idx="17">
                        <c:v>59.739925259941629</c:v>
                      </c:pt>
                      <c:pt idx="18">
                        <c:v>56.269823745989797</c:v>
                      </c:pt>
                      <c:pt idx="19">
                        <c:v>54.308069277858728</c:v>
                      </c:pt>
                      <c:pt idx="20">
                        <c:v>57.027738069608596</c:v>
                      </c:pt>
                      <c:pt idx="21">
                        <c:v>59.34625862874168</c:v>
                      </c:pt>
                      <c:pt idx="22">
                        <c:v>61.7759240055506</c:v>
                      </c:pt>
                      <c:pt idx="23">
                        <c:v>68.060007774400248</c:v>
                      </c:pt>
                      <c:pt idx="24">
                        <c:v>64.729908501509698</c:v>
                      </c:pt>
                      <c:pt idx="25">
                        <c:v>66.157000068570909</c:v>
                      </c:pt>
                      <c:pt idx="26">
                        <c:v>69.690414577289673</c:v>
                      </c:pt>
                      <c:pt idx="27">
                        <c:v>71.55089326076704</c:v>
                      </c:pt>
                      <c:pt idx="28">
                        <c:v>70.898534045802251</c:v>
                      </c:pt>
                      <c:pt idx="29">
                        <c:v>70.20575190615746</c:v>
                      </c:pt>
                      <c:pt idx="30">
                        <c:v>65.474925684229405</c:v>
                      </c:pt>
                      <c:pt idx="31">
                        <c:v>65.611998115693297</c:v>
                      </c:pt>
                      <c:pt idx="32">
                        <c:v>65.003882147454732</c:v>
                      </c:pt>
                      <c:pt idx="33">
                        <c:v>64.220961584119848</c:v>
                      </c:pt>
                      <c:pt idx="34">
                        <c:v>65.26355795546327</c:v>
                      </c:pt>
                      <c:pt idx="35">
                        <c:v>65.627393200592095</c:v>
                      </c:pt>
                      <c:pt idx="36">
                        <c:v>63.039469048958779</c:v>
                      </c:pt>
                      <c:pt idx="37">
                        <c:v>66.966907589247072</c:v>
                      </c:pt>
                    </c:numCache>
                  </c:numRef>
                </c:val>
                <c:smooth val="0"/>
                <c:extLst xmlns:c15="http://schemas.microsoft.com/office/drawing/2012/chart">
                  <c:ext xmlns:c16="http://schemas.microsoft.com/office/drawing/2014/chart" uri="{C3380CC4-5D6E-409C-BE32-E72D297353CC}">
                    <c16:uniqueId val="{00000004-F44A-41DF-B12B-DC78EE757A6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8"/>
                      <c:pt idx="0" formatCode="#,##0">
                        <c:v>100</c:v>
                      </c:pt>
                      <c:pt idx="1">
                        <c:v>93.082971629694057</c:v>
                      </c:pt>
                      <c:pt idx="2">
                        <c:v>87.678478332024198</c:v>
                      </c:pt>
                      <c:pt idx="3">
                        <c:v>84.484501613924849</c:v>
                      </c:pt>
                      <c:pt idx="4">
                        <c:v>80.722618051010215</c:v>
                      </c:pt>
                      <c:pt idx="5">
                        <c:v>79.057066815839377</c:v>
                      </c:pt>
                      <c:pt idx="6">
                        <c:v>73.578950619953957</c:v>
                      </c:pt>
                      <c:pt idx="7">
                        <c:v>66.768724216482738</c:v>
                      </c:pt>
                      <c:pt idx="8">
                        <c:v>69.275750822571609</c:v>
                      </c:pt>
                      <c:pt idx="9">
                        <c:v>69.509351524480337</c:v>
                      </c:pt>
                      <c:pt idx="10">
                        <c:v>66.80240528701556</c:v>
                      </c:pt>
                      <c:pt idx="11">
                        <c:v>66.515424323182955</c:v>
                      </c:pt>
                      <c:pt idx="12">
                        <c:v>66.969513482846168</c:v>
                      </c:pt>
                      <c:pt idx="13">
                        <c:v>64.867233245694024</c:v>
                      </c:pt>
                      <c:pt idx="14">
                        <c:v>63.425443958980715</c:v>
                      </c:pt>
                      <c:pt idx="15">
                        <c:v>60.175830702647104</c:v>
                      </c:pt>
                      <c:pt idx="16">
                        <c:v>62.342412261291436</c:v>
                      </c:pt>
                      <c:pt idx="17">
                        <c:v>66.088781822724712</c:v>
                      </c:pt>
                      <c:pt idx="18">
                        <c:v>61.535966696986215</c:v>
                      </c:pt>
                      <c:pt idx="19">
                        <c:v>59.264925498240281</c:v>
                      </c:pt>
                      <c:pt idx="20">
                        <c:v>70.502234306499119</c:v>
                      </c:pt>
                      <c:pt idx="21">
                        <c:v>69.402244524901192</c:v>
                      </c:pt>
                      <c:pt idx="22">
                        <c:v>70.028788686499382</c:v>
                      </c:pt>
                      <c:pt idx="23">
                        <c:v>76.754677786195543</c:v>
                      </c:pt>
                      <c:pt idx="24">
                        <c:v>72.554524937285734</c:v>
                      </c:pt>
                      <c:pt idx="25">
                        <c:v>72.749620466282536</c:v>
                      </c:pt>
                      <c:pt idx="26">
                        <c:v>81.717851013551694</c:v>
                      </c:pt>
                      <c:pt idx="27">
                        <c:v>85.939266389795833</c:v>
                      </c:pt>
                      <c:pt idx="28">
                        <c:v>85.304860541724622</c:v>
                      </c:pt>
                      <c:pt idx="29">
                        <c:v>84.533164015815956</c:v>
                      </c:pt>
                      <c:pt idx="30">
                        <c:v>77.109711505216239</c:v>
                      </c:pt>
                      <c:pt idx="31">
                        <c:v>71.468528417050578</c:v>
                      </c:pt>
                      <c:pt idx="32">
                        <c:v>73.813099934890005</c:v>
                      </c:pt>
                      <c:pt idx="33">
                        <c:v>69.630102347444989</c:v>
                      </c:pt>
                      <c:pt idx="34">
                        <c:v>68.196925108399711</c:v>
                      </c:pt>
                      <c:pt idx="35">
                        <c:v>63.324464136728068</c:v>
                      </c:pt>
                      <c:pt idx="36">
                        <c:v>61.91277711753181</c:v>
                      </c:pt>
                      <c:pt idx="37">
                        <c:v>76.919575398172157</c:v>
                      </c:pt>
                    </c:numCache>
                  </c:numRef>
                </c:val>
                <c:smooth val="0"/>
                <c:extLst xmlns:c15="http://schemas.microsoft.com/office/drawing/2012/chart">
                  <c:ext xmlns:c16="http://schemas.microsoft.com/office/drawing/2014/chart" uri="{C3380CC4-5D6E-409C-BE32-E72D297353CC}">
                    <c16:uniqueId val="{00000005-F44A-41DF-B12B-DC78EE757A66}"/>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8"/>
                      <c:pt idx="0" formatCode="#,##0">
                        <c:v>100</c:v>
                      </c:pt>
                      <c:pt idx="1">
                        <c:v>97.467166340882429</c:v>
                      </c:pt>
                      <c:pt idx="2">
                        <c:v>88.820548329365437</c:v>
                      </c:pt>
                      <c:pt idx="3">
                        <c:v>74.666457903985034</c:v>
                      </c:pt>
                      <c:pt idx="4">
                        <c:v>68.303491054199469</c:v>
                      </c:pt>
                      <c:pt idx="5">
                        <c:v>70.556677410168078</c:v>
                      </c:pt>
                      <c:pt idx="6">
                        <c:v>73.121189638628707</c:v>
                      </c:pt>
                      <c:pt idx="7">
                        <c:v>69.549760251524489</c:v>
                      </c:pt>
                      <c:pt idx="8">
                        <c:v>64.413353068697404</c:v>
                      </c:pt>
                      <c:pt idx="9">
                        <c:v>63.398755324274475</c:v>
                      </c:pt>
                      <c:pt idx="10">
                        <c:v>57.918057454967148</c:v>
                      </c:pt>
                      <c:pt idx="11">
                        <c:v>56.608362496325881</c:v>
                      </c:pt>
                      <c:pt idx="12">
                        <c:v>64.647257038763541</c:v>
                      </c:pt>
                      <c:pt idx="13">
                        <c:v>67.157992830827467</c:v>
                      </c:pt>
                      <c:pt idx="14">
                        <c:v>65.564272449940574</c:v>
                      </c:pt>
                      <c:pt idx="15">
                        <c:v>64.66919723129503</c:v>
                      </c:pt>
                      <c:pt idx="16">
                        <c:v>54.971106562026641</c:v>
                      </c:pt>
                      <c:pt idx="17">
                        <c:v>59.764366703774471</c:v>
                      </c:pt>
                      <c:pt idx="18">
                        <c:v>68.92486942864906</c:v>
                      </c:pt>
                      <c:pt idx="19">
                        <c:v>57.973408101401432</c:v>
                      </c:pt>
                      <c:pt idx="20">
                        <c:v>59.859086343306039</c:v>
                      </c:pt>
                      <c:pt idx="21">
                        <c:v>62.771256644583666</c:v>
                      </c:pt>
                      <c:pt idx="22">
                        <c:v>66.119169854160546</c:v>
                      </c:pt>
                      <c:pt idx="23">
                        <c:v>70.843284138589681</c:v>
                      </c:pt>
                      <c:pt idx="24">
                        <c:v>76.62001217029632</c:v>
                      </c:pt>
                      <c:pt idx="25">
                        <c:v>65.602011781161821</c:v>
                      </c:pt>
                      <c:pt idx="26">
                        <c:v>72.394099425630458</c:v>
                      </c:pt>
                      <c:pt idx="27">
                        <c:v>71.835064449357674</c:v>
                      </c:pt>
                      <c:pt idx="28">
                        <c:v>71.31620147011752</c:v>
                      </c:pt>
                      <c:pt idx="29">
                        <c:v>70.895747222718057</c:v>
                      </c:pt>
                      <c:pt idx="30">
                        <c:v>70.431796458537562</c:v>
                      </c:pt>
                      <c:pt idx="31">
                        <c:v>61.71103154957045</c:v>
                      </c:pt>
                      <c:pt idx="32">
                        <c:v>53.115513575308128</c:v>
                      </c:pt>
                      <c:pt idx="33">
                        <c:v>43.739820684832182</c:v>
                      </c:pt>
                      <c:pt idx="34">
                        <c:v>70.155740917059759</c:v>
                      </c:pt>
                      <c:pt idx="35">
                        <c:v>72.124363100591793</c:v>
                      </c:pt>
                      <c:pt idx="36">
                        <c:v>65.135179913843189</c:v>
                      </c:pt>
                      <c:pt idx="37">
                        <c:v>41.838921096425373</c:v>
                      </c:pt>
                    </c:numCache>
                  </c:numRef>
                </c:val>
                <c:smooth val="0"/>
                <c:extLst xmlns:c15="http://schemas.microsoft.com/office/drawing/2012/chart">
                  <c:ext xmlns:c16="http://schemas.microsoft.com/office/drawing/2014/chart" uri="{C3380CC4-5D6E-409C-BE32-E72D297353CC}">
                    <c16:uniqueId val="{00000006-F44A-41DF-B12B-DC78EE757A6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8"/>
                      <c:pt idx="22" formatCode="0">
                        <c:v>100</c:v>
                      </c:pt>
                      <c:pt idx="23">
                        <c:v>94.287488311263289</c:v>
                      </c:pt>
                      <c:pt idx="24">
                        <c:v>78.745416708826596</c:v>
                      </c:pt>
                      <c:pt idx="25">
                        <c:v>65.954486589757877</c:v>
                      </c:pt>
                      <c:pt idx="26">
                        <c:v>76.598465883867433</c:v>
                      </c:pt>
                      <c:pt idx="27">
                        <c:v>78.487385626379009</c:v>
                      </c:pt>
                      <c:pt idx="28">
                        <c:v>75.358457349842425</c:v>
                      </c:pt>
                      <c:pt idx="29">
                        <c:v>73.971965390076207</c:v>
                      </c:pt>
                      <c:pt idx="30">
                        <c:v>63.711009247603329</c:v>
                      </c:pt>
                      <c:pt idx="31">
                        <c:v>59.606886296952652</c:v>
                      </c:pt>
                      <c:pt idx="32">
                        <c:v>54.999338942809842</c:v>
                      </c:pt>
                      <c:pt idx="33">
                        <c:v>57.553330974803352</c:v>
                      </c:pt>
                      <c:pt idx="34">
                        <c:v>64.10008388608118</c:v>
                      </c:pt>
                      <c:pt idx="35">
                        <c:v>61.871842639863921</c:v>
                      </c:pt>
                      <c:pt idx="36">
                        <c:v>52.583018273120757</c:v>
                      </c:pt>
                      <c:pt idx="37">
                        <c:v>67.01502252372174</c:v>
                      </c:pt>
                    </c:numCache>
                  </c:numRef>
                </c:val>
                <c:smooth val="0"/>
                <c:extLst xmlns:c15="http://schemas.microsoft.com/office/drawing/2012/chart">
                  <c:ext xmlns:c16="http://schemas.microsoft.com/office/drawing/2014/chart" uri="{C3380CC4-5D6E-409C-BE32-E72D297353CC}">
                    <c16:uniqueId val="{00000007-F44A-41DF-B12B-DC78EE757A66}"/>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8"/>
                      <c:pt idx="0" formatCode="#,##0">
                        <c:v>100</c:v>
                      </c:pt>
                      <c:pt idx="1">
                        <c:v>93.956622342581326</c:v>
                      </c:pt>
                      <c:pt idx="2">
                        <c:v>89.021789956767805</c:v>
                      </c:pt>
                      <c:pt idx="3">
                        <c:v>84.293350737586579</c:v>
                      </c:pt>
                      <c:pt idx="4">
                        <c:v>80.265696881673463</c:v>
                      </c:pt>
                      <c:pt idx="5">
                        <c:v>75.811188799154607</c:v>
                      </c:pt>
                      <c:pt idx="6">
                        <c:v>75.183559901255762</c:v>
                      </c:pt>
                      <c:pt idx="7">
                        <c:v>71.962323778148644</c:v>
                      </c:pt>
                      <c:pt idx="8">
                        <c:v>71.847098373123899</c:v>
                      </c:pt>
                      <c:pt idx="9">
                        <c:v>71.69286636465705</c:v>
                      </c:pt>
                      <c:pt idx="10">
                        <c:v>68.776487415683235</c:v>
                      </c:pt>
                      <c:pt idx="11">
                        <c:v>66.644140833695047</c:v>
                      </c:pt>
                      <c:pt idx="12">
                        <c:v>64.4219592939873</c:v>
                      </c:pt>
                      <c:pt idx="13">
                        <c:v>63.366374760757068</c:v>
                      </c:pt>
                      <c:pt idx="14">
                        <c:v>61.879788084012631</c:v>
                      </c:pt>
                      <c:pt idx="15">
                        <c:v>59.119557272463261</c:v>
                      </c:pt>
                      <c:pt idx="16">
                        <c:v>60.307816219694587</c:v>
                      </c:pt>
                      <c:pt idx="17">
                        <c:v>59.406196418224617</c:v>
                      </c:pt>
                      <c:pt idx="18">
                        <c:v>57.088679933909084</c:v>
                      </c:pt>
                      <c:pt idx="19">
                        <c:v>58.51872568299644</c:v>
                      </c:pt>
                      <c:pt idx="20">
                        <c:v>62.796130324463896</c:v>
                      </c:pt>
                      <c:pt idx="21">
                        <c:v>68.032944913171832</c:v>
                      </c:pt>
                      <c:pt idx="22">
                        <c:v>69.807235898527324</c:v>
                      </c:pt>
                      <c:pt idx="23">
                        <c:v>80.461636962255966</c:v>
                      </c:pt>
                      <c:pt idx="24">
                        <c:v>78.200555771900525</c:v>
                      </c:pt>
                      <c:pt idx="25">
                        <c:v>81.412554124656012</c:v>
                      </c:pt>
                      <c:pt idx="26">
                        <c:v>87.578246579091612</c:v>
                      </c:pt>
                      <c:pt idx="27">
                        <c:v>89.744627023538243</c:v>
                      </c:pt>
                      <c:pt idx="28">
                        <c:v>89.355549238626622</c:v>
                      </c:pt>
                      <c:pt idx="29">
                        <c:v>89.55880286467891</c:v>
                      </c:pt>
                      <c:pt idx="30">
                        <c:v>80.219702272011631</c:v>
                      </c:pt>
                      <c:pt idx="31">
                        <c:v>75.221737447602436</c:v>
                      </c:pt>
                      <c:pt idx="32">
                        <c:v>75.025363185731919</c:v>
                      </c:pt>
                      <c:pt idx="33">
                        <c:v>76.038971414609918</c:v>
                      </c:pt>
                      <c:pt idx="34">
                        <c:v>77.760797376016541</c:v>
                      </c:pt>
                      <c:pt idx="35">
                        <c:v>75.505460746536372</c:v>
                      </c:pt>
                      <c:pt idx="36">
                        <c:v>70.642661436030167</c:v>
                      </c:pt>
                      <c:pt idx="37">
                        <c:v>73.402836178007874</c:v>
                      </c:pt>
                    </c:numCache>
                  </c:numRef>
                </c:val>
                <c:smooth val="0"/>
                <c:extLst xmlns:c15="http://schemas.microsoft.com/office/drawing/2012/chart">
                  <c:ext xmlns:c16="http://schemas.microsoft.com/office/drawing/2014/chart" uri="{C3380CC4-5D6E-409C-BE32-E72D297353CC}">
                    <c16:uniqueId val="{00000008-F44A-41DF-B12B-DC78EE757A6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8"/>
                      <c:pt idx="0" formatCode="#,##0">
                        <c:v>100</c:v>
                      </c:pt>
                      <c:pt idx="1">
                        <c:v>92.679625225279864</c:v>
                      </c:pt>
                      <c:pt idx="2">
                        <c:v>82.844933403729286</c:v>
                      </c:pt>
                      <c:pt idx="3">
                        <c:v>78.576304972337155</c:v>
                      </c:pt>
                      <c:pt idx="4">
                        <c:v>73.473789098762438</c:v>
                      </c:pt>
                      <c:pt idx="5">
                        <c:v>69.426116718387831</c:v>
                      </c:pt>
                      <c:pt idx="6">
                        <c:v>69.029721666041752</c:v>
                      </c:pt>
                      <c:pt idx="7">
                        <c:v>66.289631698192821</c:v>
                      </c:pt>
                      <c:pt idx="8">
                        <c:v>64.738140427454439</c:v>
                      </c:pt>
                      <c:pt idx="9">
                        <c:v>63.825758432012371</c:v>
                      </c:pt>
                      <c:pt idx="10">
                        <c:v>61.670684587355439</c:v>
                      </c:pt>
                      <c:pt idx="11">
                        <c:v>59.803704995848477</c:v>
                      </c:pt>
                      <c:pt idx="12">
                        <c:v>57.044543699404443</c:v>
                      </c:pt>
                      <c:pt idx="13">
                        <c:v>55.729097293500637</c:v>
                      </c:pt>
                      <c:pt idx="14">
                        <c:v>54.248596831733984</c:v>
                      </c:pt>
                      <c:pt idx="15">
                        <c:v>52.146944947308654</c:v>
                      </c:pt>
                      <c:pt idx="16">
                        <c:v>52.265914873509274</c:v>
                      </c:pt>
                      <c:pt idx="17">
                        <c:v>52.609530397619032</c:v>
                      </c:pt>
                      <c:pt idx="18">
                        <c:v>51.32472924471314</c:v>
                      </c:pt>
                      <c:pt idx="19">
                        <c:v>50.811209452438938</c:v>
                      </c:pt>
                      <c:pt idx="20">
                        <c:v>53.467971096483446</c:v>
                      </c:pt>
                      <c:pt idx="21">
                        <c:v>57.848936983711504</c:v>
                      </c:pt>
                      <c:pt idx="22">
                        <c:v>60.518759686887435</c:v>
                      </c:pt>
                      <c:pt idx="23">
                        <c:v>67.263431322261582</c:v>
                      </c:pt>
                      <c:pt idx="24">
                        <c:v>63.229669500883709</c:v>
                      </c:pt>
                      <c:pt idx="25">
                        <c:v>63.956114369074378</c:v>
                      </c:pt>
                      <c:pt idx="26">
                        <c:v>69.354976228218106</c:v>
                      </c:pt>
                      <c:pt idx="27">
                        <c:v>70.285895132034767</c:v>
                      </c:pt>
                      <c:pt idx="28">
                        <c:v>70.687930149172757</c:v>
                      </c:pt>
                      <c:pt idx="29">
                        <c:v>71.365083817776778</c:v>
                      </c:pt>
                      <c:pt idx="30">
                        <c:v>65.127250439340273</c:v>
                      </c:pt>
                      <c:pt idx="31">
                        <c:v>64.242341703352736</c:v>
                      </c:pt>
                      <c:pt idx="32">
                        <c:v>63.644497438559853</c:v>
                      </c:pt>
                      <c:pt idx="33">
                        <c:v>63.779894444524494</c:v>
                      </c:pt>
                      <c:pt idx="34">
                        <c:v>64.584931675767294</c:v>
                      </c:pt>
                      <c:pt idx="35">
                        <c:v>62.021895351483089</c:v>
                      </c:pt>
                      <c:pt idx="36">
                        <c:v>60.735540411035707</c:v>
                      </c:pt>
                      <c:pt idx="37">
                        <c:v>67.683782042043077</c:v>
                      </c:pt>
                    </c:numCache>
                  </c:numRef>
                </c:val>
                <c:smooth val="0"/>
                <c:extLst xmlns:c15="http://schemas.microsoft.com/office/drawing/2012/chart">
                  <c:ext xmlns:c16="http://schemas.microsoft.com/office/drawing/2014/chart" uri="{C3380CC4-5D6E-409C-BE32-E72D297353CC}">
                    <c16:uniqueId val="{0000000A-F44A-41DF-B12B-DC78EE757A6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8"/>
                      <c:pt idx="0" formatCode="#,##0">
                        <c:v>100</c:v>
                      </c:pt>
                      <c:pt idx="1">
                        <c:v>92.751187425789865</c:v>
                      </c:pt>
                      <c:pt idx="2">
                        <c:v>86.552275410772438</c:v>
                      </c:pt>
                      <c:pt idx="3">
                        <c:v>85.168162417083565</c:v>
                      </c:pt>
                      <c:pt idx="4">
                        <c:v>82.644306387149513</c:v>
                      </c:pt>
                      <c:pt idx="5">
                        <c:v>79.473380454043664</c:v>
                      </c:pt>
                      <c:pt idx="6">
                        <c:v>75.256064827027302</c:v>
                      </c:pt>
                      <c:pt idx="7">
                        <c:v>71.828054697706321</c:v>
                      </c:pt>
                      <c:pt idx="8">
                        <c:v>72.560583276353697</c:v>
                      </c:pt>
                      <c:pt idx="9">
                        <c:v>72.750602490196641</c:v>
                      </c:pt>
                      <c:pt idx="10">
                        <c:v>71.254505084516666</c:v>
                      </c:pt>
                      <c:pt idx="11">
                        <c:v>70.635171696929248</c:v>
                      </c:pt>
                      <c:pt idx="12">
                        <c:v>68.382860119559794</c:v>
                      </c:pt>
                      <c:pt idx="13">
                        <c:v>67.970050498197963</c:v>
                      </c:pt>
                      <c:pt idx="14">
                        <c:v>66.150862506524504</c:v>
                      </c:pt>
                      <c:pt idx="15">
                        <c:v>63.940033604558579</c:v>
                      </c:pt>
                      <c:pt idx="16">
                        <c:v>63.195643109814156</c:v>
                      </c:pt>
                      <c:pt idx="17">
                        <c:v>67.664978581310493</c:v>
                      </c:pt>
                      <c:pt idx="18">
                        <c:v>66.07647679947253</c:v>
                      </c:pt>
                      <c:pt idx="19">
                        <c:v>62.215634055371211</c:v>
                      </c:pt>
                      <c:pt idx="20">
                        <c:v>67.798417649273432</c:v>
                      </c:pt>
                      <c:pt idx="21">
                        <c:v>71.772448893819075</c:v>
                      </c:pt>
                      <c:pt idx="22">
                        <c:v>71.883247194358859</c:v>
                      </c:pt>
                      <c:pt idx="23">
                        <c:v>76.349154255054728</c:v>
                      </c:pt>
                      <c:pt idx="24">
                        <c:v>70.2176539616339</c:v>
                      </c:pt>
                      <c:pt idx="25">
                        <c:v>71.655911226866095</c:v>
                      </c:pt>
                      <c:pt idx="26">
                        <c:v>76.78064480771728</c:v>
                      </c:pt>
                      <c:pt idx="27">
                        <c:v>78.35030972158016</c:v>
                      </c:pt>
                      <c:pt idx="28">
                        <c:v>80.275179223395384</c:v>
                      </c:pt>
                      <c:pt idx="29">
                        <c:v>81.644338950158101</c:v>
                      </c:pt>
                      <c:pt idx="30">
                        <c:v>81.460387974397705</c:v>
                      </c:pt>
                      <c:pt idx="31">
                        <c:v>80.512904930308054</c:v>
                      </c:pt>
                      <c:pt idx="32">
                        <c:v>81.979696394845107</c:v>
                      </c:pt>
                      <c:pt idx="33">
                        <c:v>84.375454079537917</c:v>
                      </c:pt>
                      <c:pt idx="34">
                        <c:v>83.261691318527326</c:v>
                      </c:pt>
                      <c:pt idx="35">
                        <c:v>83.355146057911313</c:v>
                      </c:pt>
                      <c:pt idx="36">
                        <c:v>81.296253610713322</c:v>
                      </c:pt>
                      <c:pt idx="37">
                        <c:v>90.491988638850088</c:v>
                      </c:pt>
                    </c:numCache>
                  </c:numRef>
                </c:val>
                <c:smooth val="0"/>
                <c:extLst xmlns:c15="http://schemas.microsoft.com/office/drawing/2012/chart">
                  <c:ext xmlns:c16="http://schemas.microsoft.com/office/drawing/2014/chart" uri="{C3380CC4-5D6E-409C-BE32-E72D297353CC}">
                    <c16:uniqueId val="{0000000B-F44A-41DF-B12B-DC78EE757A6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8"/>
                      <c:pt idx="0" formatCode="#,##0">
                        <c:v>100</c:v>
                      </c:pt>
                      <c:pt idx="1">
                        <c:v>96.290128233111062</c:v>
                      </c:pt>
                      <c:pt idx="2">
                        <c:v>93.699440483065771</c:v>
                      </c:pt>
                      <c:pt idx="3">
                        <c:v>93.400415536615355</c:v>
                      </c:pt>
                      <c:pt idx="4">
                        <c:v>90.147486816121003</c:v>
                      </c:pt>
                      <c:pt idx="5">
                        <c:v>85.474092941329317</c:v>
                      </c:pt>
                      <c:pt idx="6">
                        <c:v>81.869892520369618</c:v>
                      </c:pt>
                      <c:pt idx="7">
                        <c:v>77.192849652842241</c:v>
                      </c:pt>
                      <c:pt idx="8">
                        <c:v>73.076023045996436</c:v>
                      </c:pt>
                      <c:pt idx="9">
                        <c:v>70.359319444496663</c:v>
                      </c:pt>
                      <c:pt idx="10">
                        <c:v>68.850250093780289</c:v>
                      </c:pt>
                      <c:pt idx="11">
                        <c:v>68.34647951023554</c:v>
                      </c:pt>
                      <c:pt idx="12">
                        <c:v>66.252569553001976</c:v>
                      </c:pt>
                      <c:pt idx="13">
                        <c:v>66.069844082922927</c:v>
                      </c:pt>
                      <c:pt idx="14">
                        <c:v>64.726244032250094</c:v>
                      </c:pt>
                      <c:pt idx="15">
                        <c:v>63.51316319974692</c:v>
                      </c:pt>
                      <c:pt idx="16">
                        <c:v>62.945693959143405</c:v>
                      </c:pt>
                      <c:pt idx="17">
                        <c:v>64.604767415840868</c:v>
                      </c:pt>
                      <c:pt idx="18">
                        <c:v>61.684439224486596</c:v>
                      </c:pt>
                      <c:pt idx="19">
                        <c:v>62.361408481162513</c:v>
                      </c:pt>
                      <c:pt idx="20">
                        <c:v>67.132013054423382</c:v>
                      </c:pt>
                      <c:pt idx="21">
                        <c:v>72.677541448361666</c:v>
                      </c:pt>
                      <c:pt idx="22">
                        <c:v>72.72687315498608</c:v>
                      </c:pt>
                      <c:pt idx="23">
                        <c:v>78.53869200112652</c:v>
                      </c:pt>
                      <c:pt idx="24">
                        <c:v>69.45570328137164</c:v>
                      </c:pt>
                      <c:pt idx="25">
                        <c:v>71.811383520904997</c:v>
                      </c:pt>
                      <c:pt idx="26">
                        <c:v>76.482669358647158</c:v>
                      </c:pt>
                      <c:pt idx="27">
                        <c:v>77.783183297726808</c:v>
                      </c:pt>
                      <c:pt idx="28">
                        <c:v>77.588832394298606</c:v>
                      </c:pt>
                      <c:pt idx="29">
                        <c:v>78.068538491437238</c:v>
                      </c:pt>
                      <c:pt idx="30">
                        <c:v>75.324892709325098</c:v>
                      </c:pt>
                      <c:pt idx="31">
                        <c:v>73.705227918990573</c:v>
                      </c:pt>
                      <c:pt idx="32">
                        <c:v>73.230618167086249</c:v>
                      </c:pt>
                      <c:pt idx="33">
                        <c:v>74.97501718484456</c:v>
                      </c:pt>
                      <c:pt idx="34">
                        <c:v>75.03718513636278</c:v>
                      </c:pt>
                      <c:pt idx="35">
                        <c:v>72.627707412747512</c:v>
                      </c:pt>
                      <c:pt idx="36">
                        <c:v>71.217589213693032</c:v>
                      </c:pt>
                      <c:pt idx="37">
                        <c:v>79.166261382698281</c:v>
                      </c:pt>
                    </c:numCache>
                  </c:numRef>
                </c:val>
                <c:smooth val="0"/>
                <c:extLst xmlns:c15="http://schemas.microsoft.com/office/drawing/2012/chart">
                  <c:ext xmlns:c16="http://schemas.microsoft.com/office/drawing/2014/chart" uri="{C3380CC4-5D6E-409C-BE32-E72D297353CC}">
                    <c16:uniqueId val="{0000000C-F44A-41DF-B12B-DC78EE757A66}"/>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8"/>
                      <c:pt idx="0" formatCode="#,##0">
                        <c:v>100</c:v>
                      </c:pt>
                      <c:pt idx="1">
                        <c:v>91.786772504114566</c:v>
                      </c:pt>
                      <c:pt idx="2">
                        <c:v>76.438321627164157</c:v>
                      </c:pt>
                      <c:pt idx="3">
                        <c:v>69.035639763240084</c:v>
                      </c:pt>
                      <c:pt idx="4">
                        <c:v>68.119179589386093</c:v>
                      </c:pt>
                      <c:pt idx="5">
                        <c:v>66.220755525153109</c:v>
                      </c:pt>
                      <c:pt idx="6">
                        <c:v>70.20151954930175</c:v>
                      </c:pt>
                      <c:pt idx="7">
                        <c:v>67.144213658045615</c:v>
                      </c:pt>
                      <c:pt idx="8">
                        <c:v>64.737252166276107</c:v>
                      </c:pt>
                      <c:pt idx="9">
                        <c:v>63.466825909083646</c:v>
                      </c:pt>
                      <c:pt idx="10">
                        <c:v>63.68260437579044</c:v>
                      </c:pt>
                      <c:pt idx="11">
                        <c:v>62.086994651755525</c:v>
                      </c:pt>
                      <c:pt idx="12">
                        <c:v>60.968764731421309</c:v>
                      </c:pt>
                      <c:pt idx="13">
                        <c:v>59.931212566352428</c:v>
                      </c:pt>
                      <c:pt idx="14">
                        <c:v>58.587656655758394</c:v>
                      </c:pt>
                      <c:pt idx="15">
                        <c:v>56.444409752571246</c:v>
                      </c:pt>
                      <c:pt idx="16">
                        <c:v>59.099692095748395</c:v>
                      </c:pt>
                      <c:pt idx="17">
                        <c:v>58.309649701331942</c:v>
                      </c:pt>
                      <c:pt idx="18">
                        <c:v>58.491852754345807</c:v>
                      </c:pt>
                      <c:pt idx="19">
                        <c:v>59.501182655693817</c:v>
                      </c:pt>
                      <c:pt idx="20">
                        <c:v>67.123352768550617</c:v>
                      </c:pt>
                      <c:pt idx="21">
                        <c:v>74.443320800250092</c:v>
                      </c:pt>
                      <c:pt idx="22">
                        <c:v>79.525633966383168</c:v>
                      </c:pt>
                      <c:pt idx="23">
                        <c:v>87.75469181898994</c:v>
                      </c:pt>
                      <c:pt idx="24">
                        <c:v>79.555364455535525</c:v>
                      </c:pt>
                      <c:pt idx="25">
                        <c:v>84.299646968012837</c:v>
                      </c:pt>
                      <c:pt idx="26">
                        <c:v>88.89200282302474</c:v>
                      </c:pt>
                      <c:pt idx="27">
                        <c:v>92.223056380580729</c:v>
                      </c:pt>
                      <c:pt idx="28">
                        <c:v>94.006674498386872</c:v>
                      </c:pt>
                      <c:pt idx="29">
                        <c:v>92.828269806669013</c:v>
                      </c:pt>
                      <c:pt idx="30">
                        <c:v>85.358463303538841</c:v>
                      </c:pt>
                      <c:pt idx="31">
                        <c:v>83.494957500501584</c:v>
                      </c:pt>
                      <c:pt idx="32">
                        <c:v>82.865665506721001</c:v>
                      </c:pt>
                      <c:pt idx="33">
                        <c:v>85.459542992609002</c:v>
                      </c:pt>
                      <c:pt idx="34">
                        <c:v>86.45815528973931</c:v>
                      </c:pt>
                      <c:pt idx="35">
                        <c:v>82.845867759333444</c:v>
                      </c:pt>
                      <c:pt idx="36">
                        <c:v>79.97007236601101</c:v>
                      </c:pt>
                      <c:pt idx="37">
                        <c:v>87.043165073048883</c:v>
                      </c:pt>
                    </c:numCache>
                  </c:numRef>
                </c:val>
                <c:smooth val="0"/>
                <c:extLst xmlns:c15="http://schemas.microsoft.com/office/drawing/2012/chart">
                  <c:ext xmlns:c16="http://schemas.microsoft.com/office/drawing/2014/chart" uri="{C3380CC4-5D6E-409C-BE32-E72D297353CC}">
                    <c16:uniqueId val="{0000000E-F44A-41DF-B12B-DC78EE757A6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8"/>
                      <c:pt idx="0" formatCode="#,##0">
                        <c:v>100</c:v>
                      </c:pt>
                      <c:pt idx="1">
                        <c:v>94.997652027529213</c:v>
                      </c:pt>
                      <c:pt idx="2">
                        <c:v>79.021954933465935</c:v>
                      </c:pt>
                      <c:pt idx="3">
                        <c:v>75.087988502104281</c:v>
                      </c:pt>
                      <c:pt idx="4">
                        <c:v>72.85823267477879</c:v>
                      </c:pt>
                      <c:pt idx="5">
                        <c:v>67.925571599660927</c:v>
                      </c:pt>
                      <c:pt idx="6">
                        <c:v>71.129511163816616</c:v>
                      </c:pt>
                      <c:pt idx="7">
                        <c:v>66.682981715184852</c:v>
                      </c:pt>
                      <c:pt idx="8">
                        <c:v>62.064599539457085</c:v>
                      </c:pt>
                      <c:pt idx="9">
                        <c:v>59.539258808367386</c:v>
                      </c:pt>
                      <c:pt idx="10">
                        <c:v>59.231305323108849</c:v>
                      </c:pt>
                      <c:pt idx="11">
                        <c:v>59.371672383798725</c:v>
                      </c:pt>
                      <c:pt idx="12">
                        <c:v>58.647548717084774</c:v>
                      </c:pt>
                      <c:pt idx="13">
                        <c:v>56.012447351244546</c:v>
                      </c:pt>
                      <c:pt idx="14">
                        <c:v>53.751222508684613</c:v>
                      </c:pt>
                      <c:pt idx="15">
                        <c:v>52.322771843961043</c:v>
                      </c:pt>
                      <c:pt idx="16">
                        <c:v>52.014579898252812</c:v>
                      </c:pt>
                      <c:pt idx="17">
                        <c:v>51.927615125435452</c:v>
                      </c:pt>
                      <c:pt idx="18">
                        <c:v>50.334782356255083</c:v>
                      </c:pt>
                      <c:pt idx="19">
                        <c:v>52.075053033814392</c:v>
                      </c:pt>
                      <c:pt idx="20">
                        <c:v>58.693127708947706</c:v>
                      </c:pt>
                      <c:pt idx="21">
                        <c:v>62.477648918965585</c:v>
                      </c:pt>
                      <c:pt idx="22">
                        <c:v>64.608477177331238</c:v>
                      </c:pt>
                      <c:pt idx="23">
                        <c:v>72.56728567048323</c:v>
                      </c:pt>
                      <c:pt idx="24">
                        <c:v>67.084166649074433</c:v>
                      </c:pt>
                      <c:pt idx="25">
                        <c:v>67.982119707237928</c:v>
                      </c:pt>
                      <c:pt idx="26">
                        <c:v>73.391532929201176</c:v>
                      </c:pt>
                      <c:pt idx="27">
                        <c:v>76.07940840485648</c:v>
                      </c:pt>
                      <c:pt idx="28">
                        <c:v>73.293850002535834</c:v>
                      </c:pt>
                      <c:pt idx="29">
                        <c:v>73.360464757350883</c:v>
                      </c:pt>
                      <c:pt idx="30">
                        <c:v>66.781445882907377</c:v>
                      </c:pt>
                      <c:pt idx="31">
                        <c:v>64.399305476807854</c:v>
                      </c:pt>
                      <c:pt idx="32">
                        <c:v>63.581221230699143</c:v>
                      </c:pt>
                      <c:pt idx="33">
                        <c:v>62.684189198651758</c:v>
                      </c:pt>
                      <c:pt idx="34">
                        <c:v>64.55830040795189</c:v>
                      </c:pt>
                      <c:pt idx="35">
                        <c:v>62.987064809516902</c:v>
                      </c:pt>
                      <c:pt idx="36">
                        <c:v>58.656445417595386</c:v>
                      </c:pt>
                      <c:pt idx="37">
                        <c:v>61.478726931469396</c:v>
                      </c:pt>
                    </c:numCache>
                  </c:numRef>
                </c:val>
                <c:smooth val="0"/>
                <c:extLst xmlns:c15="http://schemas.microsoft.com/office/drawing/2012/chart">
                  <c:ext xmlns:c16="http://schemas.microsoft.com/office/drawing/2014/chart" uri="{C3380CC4-5D6E-409C-BE32-E72D297353CC}">
                    <c16:uniqueId val="{00000010-F44A-41DF-B12B-DC78EE757A6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4.5 Rail Rate Indices for Commodity Groups, 2007=100</a:t>
            </a:r>
          </a:p>
          <a:p>
            <a:pPr>
              <a:defRPr sz="1575" b="0" i="0" u="none" strike="noStrike" baseline="0">
                <a:solidFill>
                  <a:srgbClr val="000000"/>
                </a:solidFill>
                <a:latin typeface="Arial"/>
                <a:ea typeface="Arial"/>
                <a:cs typeface="Arial"/>
              </a:defRPr>
            </a:pPr>
            <a:endParaRPr lang="en-US"/>
          </a:p>
        </c:rich>
      </c:tx>
      <c:layout>
        <c:manualLayout>
          <c:xMode val="edge"/>
          <c:yMode val="edge"/>
          <c:x val="0.17649424540826222"/>
          <c:y val="5.303032670709811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Comm'!$Y$2:$AV$2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'Real Rail Rate Index'!$AC$76:$AZ$76</c:f>
              <c:numCache>
                <c:formatCode>0.0</c:formatCode>
                <c:ptCount val="16"/>
                <c:pt idx="0" formatCode="General">
                  <c:v>100</c:v>
                </c:pt>
                <c:pt idx="1">
                  <c:v>113.02837286110847</c:v>
                </c:pt>
                <c:pt idx="2">
                  <c:v>105.24932418667288</c:v>
                </c:pt>
                <c:pt idx="3">
                  <c:v>110.77926793244941</c:v>
                </c:pt>
                <c:pt idx="4">
                  <c:v>119.62679616768264</c:v>
                </c:pt>
                <c:pt idx="5">
                  <c:v>120.97764584557405</c:v>
                </c:pt>
                <c:pt idx="6">
                  <c:v>119.07416818214863</c:v>
                </c:pt>
                <c:pt idx="7">
                  <c:v>119.50287678623411</c:v>
                </c:pt>
                <c:pt idx="8">
                  <c:v>113.64501981213908</c:v>
                </c:pt>
                <c:pt idx="9">
                  <c:v>110.42736843295954</c:v>
                </c:pt>
                <c:pt idx="10">
                  <c:v>110.70491745235239</c:v>
                </c:pt>
                <c:pt idx="11">
                  <c:v>112.08515121787357</c:v>
                </c:pt>
                <c:pt idx="12">
                  <c:v>113.77516452880846</c:v>
                </c:pt>
                <c:pt idx="13">
                  <c:v>110.00843430536207</c:v>
                </c:pt>
                <c:pt idx="14">
                  <c:v>109.03487342015991</c:v>
                </c:pt>
                <c:pt idx="15">
                  <c:v>120.49125528027119</c:v>
                </c:pt>
              </c:numCache>
            </c:numRef>
          </c:val>
          <c:smooth val="0"/>
          <c:extLst>
            <c:ext xmlns:c16="http://schemas.microsoft.com/office/drawing/2014/chart" uri="{C3380CC4-5D6E-409C-BE32-E72D297353CC}">
              <c16:uniqueId val="{00000000-82A9-4983-9944-AEE516BE8DC9}"/>
            </c:ext>
          </c:extLst>
        </c:ser>
        <c:ser>
          <c:idx val="8"/>
          <c:order val="1"/>
          <c:tx>
            <c:strRef>
              <c:f>'Rail Rate Indices by Comm'!$A$8</c:f>
              <c:strCache>
                <c:ptCount val="1"/>
                <c:pt idx="0">
                  <c:v>Crude Oil</c:v>
                </c:pt>
              </c:strCache>
              <c:extLst xmlns:c15="http://schemas.microsoft.com/office/drawing/2012/chart"/>
            </c:strRef>
          </c:tx>
          <c:spPr>
            <a:ln>
              <a:solidFill>
                <a:srgbClr val="00B0F0">
                  <a:alpha val="99000"/>
                </a:srgbClr>
              </a:solidFill>
            </a:ln>
          </c:spPr>
          <c:marker>
            <c:symbol val="square"/>
            <c:size val="7"/>
            <c:spPr>
              <a:solidFill>
                <a:srgbClr val="00B0F0"/>
              </a:solidFill>
              <a:ln>
                <a:solidFill>
                  <a:srgbClr val="00B0F0"/>
                </a:solidFill>
              </a:ln>
            </c:spPr>
          </c:marker>
          <c:cat>
            <c:numRef>
              <c:f>'Rail Rate Indices by Comm'!$Y$2:$AV$2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'Rail Rate Indices by Comm'!$Y$8:$AV$8</c:f>
              <c:numCache>
                <c:formatCode>0.0</c:formatCode>
                <c:ptCount val="16"/>
                <c:pt idx="0" formatCode="0">
                  <c:v>100</c:v>
                </c:pt>
                <c:pt idx="1">
                  <c:v>94.287488311263289</c:v>
                </c:pt>
                <c:pt idx="2">
                  <c:v>78.745416708826596</c:v>
                </c:pt>
                <c:pt idx="3">
                  <c:v>65.954486589757877</c:v>
                </c:pt>
                <c:pt idx="4">
                  <c:v>76.598465883867433</c:v>
                </c:pt>
                <c:pt idx="5">
                  <c:v>78.487385626379009</c:v>
                </c:pt>
                <c:pt idx="6">
                  <c:v>75.358457349842425</c:v>
                </c:pt>
                <c:pt idx="7">
                  <c:v>73.971965390076207</c:v>
                </c:pt>
                <c:pt idx="8">
                  <c:v>63.711009247603329</c:v>
                </c:pt>
                <c:pt idx="9">
                  <c:v>59.606886296952652</c:v>
                </c:pt>
                <c:pt idx="10">
                  <c:v>54.999338942809842</c:v>
                </c:pt>
                <c:pt idx="11">
                  <c:v>57.553330974803352</c:v>
                </c:pt>
                <c:pt idx="12">
                  <c:v>64.10008388608118</c:v>
                </c:pt>
                <c:pt idx="13">
                  <c:v>61.871842639863921</c:v>
                </c:pt>
                <c:pt idx="14">
                  <c:v>52.583018273120757</c:v>
                </c:pt>
                <c:pt idx="15">
                  <c:v>67.01502252372174</c:v>
                </c:pt>
              </c:numCache>
            </c:numRef>
          </c:val>
          <c:smooth val="0"/>
          <c:extLst xmlns:c15="http://schemas.microsoft.com/office/drawing/2012/chart">
            <c:ext xmlns:c16="http://schemas.microsoft.com/office/drawing/2014/chart" uri="{C3380CC4-5D6E-409C-BE32-E72D297353CC}">
              <c16:uniqueId val="{0000000B-82A9-4983-9944-AEE516BE8DC9}"/>
            </c:ext>
          </c:extLst>
        </c:ser>
        <c:dLbls>
          <c:showLegendKey val="0"/>
          <c:showVal val="0"/>
          <c:showCatName val="0"/>
          <c:showSerName val="0"/>
          <c:showPercent val="0"/>
          <c:showBubbleSize val="0"/>
        </c:dLbls>
        <c:marker val="1"/>
        <c:smooth val="0"/>
        <c:axId val="293052800"/>
        <c:axId val="293055104"/>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3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5.</a:t>
            </a:r>
            <a:r>
              <a:rPr lang="en-US" baseline="0"/>
              <a:t> </a:t>
            </a:r>
            <a:r>
              <a:rPr lang="en-US"/>
              <a:t>Grain Rates and Car Ownership</a:t>
            </a:r>
          </a:p>
        </c:rich>
      </c:tx>
      <c:layout>
        <c:manualLayout>
          <c:xMode val="edge"/>
          <c:yMode val="edge"/>
          <c:x val="0.33154832023949765"/>
          <c:y val="7.7121903207221051E-2"/>
        </c:manualLayout>
      </c:layout>
      <c:overlay val="0"/>
      <c:spPr>
        <a:noFill/>
        <a:ln w="25400">
          <a:noFill/>
        </a:ln>
      </c:spPr>
    </c:title>
    <c:autoTitleDeleted val="0"/>
    <c:plotArea>
      <c:layout>
        <c:manualLayout>
          <c:layoutTarget val="inner"/>
          <c:xMode val="edge"/>
          <c:yMode val="edge"/>
          <c:x val="0.15469623692717152"/>
          <c:y val="0.17713004484304934"/>
          <c:w val="0.82377769707920367"/>
          <c:h val="0.62107623318385774"/>
        </c:manualLayout>
      </c:layout>
      <c:lineChart>
        <c:grouping val="standard"/>
        <c:varyColors val="0"/>
        <c:ser>
          <c:idx val="0"/>
          <c:order val="0"/>
          <c:tx>
            <c:strRef>
              <c:f>'Grain Graphs'!$B$92</c:f>
              <c:strCache>
                <c:ptCount val="1"/>
                <c:pt idx="0">
                  <c:v>Privately Owned</c:v>
                </c:pt>
              </c:strCache>
            </c:strRef>
          </c:tx>
          <c:spPr>
            <a:ln w="28575">
              <a:solidFill>
                <a:srgbClr val="FFC000"/>
              </a:solidFill>
              <a:prstDash val="solid"/>
            </a:ln>
          </c:spPr>
          <c:marker>
            <c:symbol val="diamond"/>
            <c:size val="7"/>
            <c:spPr>
              <a:solidFill>
                <a:srgbClr val="FFC000"/>
              </a:solidFill>
              <a:ln w="9525">
                <a:solidFill>
                  <a:srgbClr val="FFC000"/>
                </a:solidFill>
                <a:prstDash val="solid"/>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Graphs'!$D$98:$AW$98</c:f>
              <c:numCache>
                <c:formatCode>0.000</c:formatCode>
                <c:ptCount val="38"/>
                <c:pt idx="0">
                  <c:v>4.1120019444312126</c:v>
                </c:pt>
                <c:pt idx="1">
                  <c:v>3.8390122401905278</c:v>
                </c:pt>
                <c:pt idx="2">
                  <c:v>3.626082624872466</c:v>
                </c:pt>
                <c:pt idx="3">
                  <c:v>3.6442476092978944</c:v>
                </c:pt>
                <c:pt idx="4">
                  <c:v>3.3946673686609135</c:v>
                </c:pt>
                <c:pt idx="5">
                  <c:v>3.4163163972249353</c:v>
                </c:pt>
                <c:pt idx="6">
                  <c:v>3.3131839441586175</c:v>
                </c:pt>
                <c:pt idx="7">
                  <c:v>3.3119615158187803</c:v>
                </c:pt>
                <c:pt idx="8">
                  <c:v>3.4806705900775823</c:v>
                </c:pt>
                <c:pt idx="9">
                  <c:v>3.6636690867399819</c:v>
                </c:pt>
                <c:pt idx="10">
                  <c:v>3.2897603207274519</c:v>
                </c:pt>
                <c:pt idx="11">
                  <c:v>3.3014807202094256</c:v>
                </c:pt>
                <c:pt idx="12">
                  <c:v>3.4433468098065982</c:v>
                </c:pt>
                <c:pt idx="13">
                  <c:v>3.4404814860838107</c:v>
                </c:pt>
                <c:pt idx="14">
                  <c:v>3.2847929256895974</c:v>
                </c:pt>
                <c:pt idx="15">
                  <c:v>3.1544139625329461</c:v>
                </c:pt>
                <c:pt idx="16">
                  <c:v>3.1506661489655254</c:v>
                </c:pt>
                <c:pt idx="17">
                  <c:v>3.1537786068487206</c:v>
                </c:pt>
                <c:pt idx="18">
                  <c:v>3.0701310124959207</c:v>
                </c:pt>
                <c:pt idx="19">
                  <c:v>3.1488367173924581</c:v>
                </c:pt>
                <c:pt idx="20">
                  <c:v>3.4448953592965648</c:v>
                </c:pt>
                <c:pt idx="21">
                  <c:v>3.4672148942658874</c:v>
                </c:pt>
                <c:pt idx="22">
                  <c:v>3.6552477837756108</c:v>
                </c:pt>
                <c:pt idx="23">
                  <c:v>4.1458502351089077</c:v>
                </c:pt>
                <c:pt idx="24">
                  <c:v>3.7574208432981662</c:v>
                </c:pt>
                <c:pt idx="25">
                  <c:v>3.9958828800866022</c:v>
                </c:pt>
                <c:pt idx="26">
                  <c:v>4.4134035179867626</c:v>
                </c:pt>
                <c:pt idx="27">
                  <c:v>4.6075810904105952</c:v>
                </c:pt>
                <c:pt idx="28">
                  <c:v>4.7555676346316851</c:v>
                </c:pt>
                <c:pt idx="29">
                  <c:v>4.5890393986504074</c:v>
                </c:pt>
                <c:pt idx="30">
                  <c:v>4.1257073356711196</c:v>
                </c:pt>
                <c:pt idx="31">
                  <c:v>4.0253966117640125</c:v>
                </c:pt>
                <c:pt idx="32">
                  <c:v>4.0379208060373406</c:v>
                </c:pt>
                <c:pt idx="33">
                  <c:v>4.0656446394954298</c:v>
                </c:pt>
                <c:pt idx="34">
                  <c:v>4.3050604283163878</c:v>
                </c:pt>
                <c:pt idx="35">
                  <c:v>4.0484065239633873</c:v>
                </c:pt>
                <c:pt idx="36">
                  <c:v>3.8883185365120405</c:v>
                </c:pt>
                <c:pt idx="37">
                  <c:v>3.9585611856324401</c:v>
                </c:pt>
              </c:numCache>
            </c:numRef>
          </c:val>
          <c:smooth val="0"/>
          <c:extLst>
            <c:ext xmlns:c16="http://schemas.microsoft.com/office/drawing/2014/chart" uri="{C3380CC4-5D6E-409C-BE32-E72D297353CC}">
              <c16:uniqueId val="{00000000-D71E-463F-AFB9-9138DCC3C5E7}"/>
            </c:ext>
          </c:extLst>
        </c:ser>
        <c:ser>
          <c:idx val="1"/>
          <c:order val="1"/>
          <c:tx>
            <c:strRef>
              <c:f>'Grain Graphs'!$B$93</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'Grain Graphs'!$D$99:$AW$99</c:f>
              <c:numCache>
                <c:formatCode>0.000</c:formatCode>
                <c:ptCount val="38"/>
                <c:pt idx="0">
                  <c:v>5.5024391621390913</c:v>
                </c:pt>
                <c:pt idx="1">
                  <c:v>4.9071554322063529</c:v>
                </c:pt>
                <c:pt idx="2">
                  <c:v>4.2432218287400119</c:v>
                </c:pt>
                <c:pt idx="3">
                  <c:v>4.3248321534814833</c:v>
                </c:pt>
                <c:pt idx="4">
                  <c:v>4.1169190834053904</c:v>
                </c:pt>
                <c:pt idx="5">
                  <c:v>4.2894641811852123</c:v>
                </c:pt>
                <c:pt idx="6">
                  <c:v>4.0487651946438454</c:v>
                </c:pt>
                <c:pt idx="7">
                  <c:v>4.0439078431696247</c:v>
                </c:pt>
                <c:pt idx="8">
                  <c:v>4.095047549850479</c:v>
                </c:pt>
                <c:pt idx="9">
                  <c:v>4.3183140934524449</c:v>
                </c:pt>
                <c:pt idx="10">
                  <c:v>3.8014390968950611</c:v>
                </c:pt>
                <c:pt idx="11">
                  <c:v>3.8731463855908226</c:v>
                </c:pt>
                <c:pt idx="12">
                  <c:v>3.7486921872769638</c:v>
                </c:pt>
                <c:pt idx="13">
                  <c:v>3.6689276707588094</c:v>
                </c:pt>
                <c:pt idx="14">
                  <c:v>3.4380200129867684</c:v>
                </c:pt>
                <c:pt idx="15">
                  <c:v>3.321752185765471</c:v>
                </c:pt>
                <c:pt idx="16">
                  <c:v>3.1650245764788858</c:v>
                </c:pt>
                <c:pt idx="17">
                  <c:v>3.1687974763307696</c:v>
                </c:pt>
                <c:pt idx="18">
                  <c:v>3.0566191309088353</c:v>
                </c:pt>
                <c:pt idx="19">
                  <c:v>3.1076237813239138</c:v>
                </c:pt>
                <c:pt idx="20">
                  <c:v>3.3204755647869968</c:v>
                </c:pt>
                <c:pt idx="21">
                  <c:v>3.4352385535828618</c:v>
                </c:pt>
                <c:pt idx="22">
                  <c:v>3.5297454352589477</c:v>
                </c:pt>
                <c:pt idx="23">
                  <c:v>3.9394397531480538</c:v>
                </c:pt>
                <c:pt idx="24">
                  <c:v>3.7730813879759246</c:v>
                </c:pt>
                <c:pt idx="25">
                  <c:v>3.9200784639865054</c:v>
                </c:pt>
                <c:pt idx="26">
                  <c:v>4.263205541361895</c:v>
                </c:pt>
                <c:pt idx="27">
                  <c:v>4.3800286528339036</c:v>
                </c:pt>
                <c:pt idx="28">
                  <c:v>4.4329460421637572</c:v>
                </c:pt>
                <c:pt idx="29">
                  <c:v>4.3054554807437873</c:v>
                </c:pt>
                <c:pt idx="30">
                  <c:v>3.858552737722158</c:v>
                </c:pt>
                <c:pt idx="31">
                  <c:v>3.7176450895112172</c:v>
                </c:pt>
                <c:pt idx="32">
                  <c:v>3.7692289075855991</c:v>
                </c:pt>
                <c:pt idx="33">
                  <c:v>3.668941711647058</c:v>
                </c:pt>
                <c:pt idx="34">
                  <c:v>4.0279600924163166</c:v>
                </c:pt>
                <c:pt idx="35">
                  <c:v>3.8877598266176969</c:v>
                </c:pt>
                <c:pt idx="36">
                  <c:v>3.6223301415113935</c:v>
                </c:pt>
                <c:pt idx="37">
                  <c:v>3.7031995825264694</c:v>
                </c:pt>
              </c:numCache>
            </c:numRef>
          </c:val>
          <c:smooth val="0"/>
          <c:extLst>
            <c:ext xmlns:c16="http://schemas.microsoft.com/office/drawing/2014/chart" uri="{C3380CC4-5D6E-409C-BE32-E72D297353CC}">
              <c16:uniqueId val="{00000001-D71E-463F-AFB9-9138DCC3C5E7}"/>
            </c:ext>
          </c:extLst>
        </c:ser>
        <c:dLbls>
          <c:showLegendKey val="0"/>
          <c:showVal val="0"/>
          <c:showCatName val="0"/>
          <c:showSerName val="0"/>
          <c:showPercent val="0"/>
          <c:showBubbleSize val="0"/>
        </c:dLbls>
        <c:marker val="1"/>
        <c:smooth val="0"/>
        <c:axId val="293142528"/>
        <c:axId val="293144448"/>
      </c:lineChart>
      <c:catAx>
        <c:axId val="29314252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722375254274313"/>
              <c:y val="0.889956788937968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144448"/>
        <c:crosses val="autoZero"/>
        <c:auto val="1"/>
        <c:lblAlgn val="ctr"/>
        <c:lblOffset val="100"/>
        <c:tickLblSkip val="1"/>
        <c:tickMarkSkip val="1"/>
        <c:noMultiLvlLbl val="0"/>
      </c:catAx>
      <c:valAx>
        <c:axId val="293144448"/>
        <c:scaling>
          <c:orientation val="minMax"/>
          <c:max val="6"/>
          <c:min val="2.5"/>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8232044198895E-2"/>
              <c:y val="0.17713004484304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142528"/>
        <c:crosses val="autoZero"/>
        <c:crossBetween val="between"/>
        <c:majorUnit val="0.5"/>
        <c:minorUnit val="0.05"/>
      </c:valAx>
      <c:spPr>
        <a:noFill/>
        <a:ln w="12700">
          <a:solidFill>
            <a:srgbClr val="808080"/>
          </a:solidFill>
          <a:prstDash val="solid"/>
        </a:ln>
      </c:spPr>
    </c:plotArea>
    <c:legend>
      <c:legendPos val="b"/>
      <c:layout>
        <c:manualLayout>
          <c:xMode val="edge"/>
          <c:yMode val="edge"/>
          <c:x val="0.39526508005396965"/>
          <c:y val="0.94492918187055885"/>
          <c:w val="0.35945097414004351"/>
          <c:h val="5.202203764163625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7</xdr:row>
      <xdr:rowOff>12700</xdr:rowOff>
    </xdr:from>
    <xdr:to>
      <xdr:col>1</xdr:col>
      <xdr:colOff>4337050</xdr:colOff>
      <xdr:row>21</xdr:row>
      <xdr:rowOff>139700</xdr:rowOff>
    </xdr:to>
    <xdr:pic>
      <xdr:nvPicPr>
        <xdr:cNvPr id="2" name="Picture 1">
          <a:extLst>
            <a:ext uri="{FF2B5EF4-FFF2-40B4-BE49-F238E27FC236}">
              <a16:creationId xmlns:a16="http://schemas.microsoft.com/office/drawing/2014/main" id="{641D7899-20B1-4E48-B52E-A016DF2AF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 y="3041650"/>
          <a:ext cx="6165850" cy="234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593726</xdr:colOff>
      <xdr:row>0</xdr:row>
      <xdr:rowOff>53974</xdr:rowOff>
    </xdr:from>
    <xdr:to>
      <xdr:col>14</xdr:col>
      <xdr:colOff>571500</xdr:colOff>
      <xdr:row>26</xdr:row>
      <xdr:rowOff>76199</xdr:rowOff>
    </xdr:to>
    <xdr:graphicFrame macro="">
      <xdr:nvGraphicFramePr>
        <xdr:cNvPr id="30875" name="Chart 2">
          <a:extLst>
            <a:ext uri="{FF2B5EF4-FFF2-40B4-BE49-F238E27FC236}">
              <a16:creationId xmlns:a16="http://schemas.microsoft.com/office/drawing/2014/main" id="{00000000-0008-0000-1800-00009B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15</xdr:col>
      <xdr:colOff>6351</xdr:colOff>
      <xdr:row>33</xdr:row>
      <xdr:rowOff>0</xdr:rowOff>
    </xdr:to>
    <xdr:graphicFrame macro="">
      <xdr:nvGraphicFramePr>
        <xdr:cNvPr id="17511" name="Chart 1">
          <a:extLst>
            <a:ext uri="{FF2B5EF4-FFF2-40B4-BE49-F238E27FC236}">
              <a16:creationId xmlns:a16="http://schemas.microsoft.com/office/drawing/2014/main" id="{00000000-0008-0000-0C00-000067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0</xdr:row>
      <xdr:rowOff>0</xdr:rowOff>
    </xdr:from>
    <xdr:to>
      <xdr:col>15</xdr:col>
      <xdr:colOff>22225</xdr:colOff>
      <xdr:row>31</xdr:row>
      <xdr:rowOff>95250</xdr:rowOff>
    </xdr:to>
    <xdr:graphicFrame macro="">
      <xdr:nvGraphicFramePr>
        <xdr:cNvPr id="25686" name="Chart 1">
          <a:extLst>
            <a:ext uri="{FF2B5EF4-FFF2-40B4-BE49-F238E27FC236}">
              <a16:creationId xmlns:a16="http://schemas.microsoft.com/office/drawing/2014/main" id="{00000000-0008-0000-0E00-000056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0</xdr:row>
      <xdr:rowOff>19050</xdr:rowOff>
    </xdr:from>
    <xdr:to>
      <xdr:col>15</xdr:col>
      <xdr:colOff>92075</xdr:colOff>
      <xdr:row>35</xdr:row>
      <xdr:rowOff>136525</xdr:rowOff>
    </xdr:to>
    <xdr:graphicFrame macro="">
      <xdr:nvGraphicFramePr>
        <xdr:cNvPr id="19543" name="Chart 2">
          <a:extLst>
            <a:ext uri="{FF2B5EF4-FFF2-40B4-BE49-F238E27FC236}">
              <a16:creationId xmlns:a16="http://schemas.microsoft.com/office/drawing/2014/main" id="{00000000-0008-0000-1100-000057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34925</xdr:colOff>
      <xdr:row>0</xdr:row>
      <xdr:rowOff>38100</xdr:rowOff>
    </xdr:from>
    <xdr:to>
      <xdr:col>14</xdr:col>
      <xdr:colOff>571500</xdr:colOff>
      <xdr:row>31</xdr:row>
      <xdr:rowOff>146050</xdr:rowOff>
    </xdr:to>
    <xdr:graphicFrame macro="">
      <xdr:nvGraphicFramePr>
        <xdr:cNvPr id="31915" name="Chart 1">
          <a:extLst>
            <a:ext uri="{FF2B5EF4-FFF2-40B4-BE49-F238E27FC236}">
              <a16:creationId xmlns:a16="http://schemas.microsoft.com/office/drawing/2014/main" id="{00000000-0008-0000-1300-0000AB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601133</xdr:colOff>
      <xdr:row>32</xdr:row>
      <xdr:rowOff>59267</xdr:rowOff>
    </xdr:from>
    <xdr:to>
      <xdr:col>14</xdr:col>
      <xdr:colOff>528108</xdr:colOff>
      <xdr:row>64</xdr:row>
      <xdr:rowOff>6350</xdr:rowOff>
    </xdr:to>
    <xdr:graphicFrame macro="">
      <xdr:nvGraphicFramePr>
        <xdr:cNvPr id="3" name="Chart 1">
          <a:extLst>
            <a:ext uri="{FF2B5EF4-FFF2-40B4-BE49-F238E27FC236}">
              <a16:creationId xmlns:a16="http://schemas.microsoft.com/office/drawing/2014/main" id="{B2A36F61-0452-405A-8522-AB43B0782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0</xdr:row>
      <xdr:rowOff>0</xdr:rowOff>
    </xdr:from>
    <xdr:to>
      <xdr:col>29</xdr:col>
      <xdr:colOff>536575</xdr:colOff>
      <xdr:row>31</xdr:row>
      <xdr:rowOff>107950</xdr:rowOff>
    </xdr:to>
    <xdr:graphicFrame macro="">
      <xdr:nvGraphicFramePr>
        <xdr:cNvPr id="4" name="Chart 1">
          <a:extLst>
            <a:ext uri="{FF2B5EF4-FFF2-40B4-BE49-F238E27FC236}">
              <a16:creationId xmlns:a16="http://schemas.microsoft.com/office/drawing/2014/main" id="{967A7225-D0DD-4EB9-AB65-0B65E8DD6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16933</xdr:colOff>
      <xdr:row>32</xdr:row>
      <xdr:rowOff>59267</xdr:rowOff>
    </xdr:from>
    <xdr:to>
      <xdr:col>29</xdr:col>
      <xdr:colOff>553508</xdr:colOff>
      <xdr:row>64</xdr:row>
      <xdr:rowOff>6350</xdr:rowOff>
    </xdr:to>
    <xdr:graphicFrame macro="">
      <xdr:nvGraphicFramePr>
        <xdr:cNvPr id="5" name="Chart 1">
          <a:extLst>
            <a:ext uri="{FF2B5EF4-FFF2-40B4-BE49-F238E27FC236}">
              <a16:creationId xmlns:a16="http://schemas.microsoft.com/office/drawing/2014/main" id="{6241A81D-2628-4275-A758-B019D3244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50800</xdr:colOff>
      <xdr:row>66</xdr:row>
      <xdr:rowOff>84666</xdr:rowOff>
    </xdr:from>
    <xdr:to>
      <xdr:col>14</xdr:col>
      <xdr:colOff>587375</xdr:colOff>
      <xdr:row>98</xdr:row>
      <xdr:rowOff>31750</xdr:rowOff>
    </xdr:to>
    <xdr:graphicFrame macro="">
      <xdr:nvGraphicFramePr>
        <xdr:cNvPr id="6" name="Chart 1">
          <a:extLst>
            <a:ext uri="{FF2B5EF4-FFF2-40B4-BE49-F238E27FC236}">
              <a16:creationId xmlns:a16="http://schemas.microsoft.com/office/drawing/2014/main" id="{CB5E151F-51CC-438C-B82C-124965420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34925</xdr:colOff>
      <xdr:row>0</xdr:row>
      <xdr:rowOff>34925</xdr:rowOff>
    </xdr:from>
    <xdr:to>
      <xdr:col>14</xdr:col>
      <xdr:colOff>577850</xdr:colOff>
      <xdr:row>26</xdr:row>
      <xdr:rowOff>73025</xdr:rowOff>
    </xdr:to>
    <xdr:graphicFrame macro="">
      <xdr:nvGraphicFramePr>
        <xdr:cNvPr id="22786" name="Chart 3">
          <a:extLst>
            <a:ext uri="{FF2B5EF4-FFF2-40B4-BE49-F238E27FC236}">
              <a16:creationId xmlns:a16="http://schemas.microsoft.com/office/drawing/2014/main" id="{00000000-0008-0000-1500-000002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27</xdr:row>
      <xdr:rowOff>136525</xdr:rowOff>
    </xdr:from>
    <xdr:to>
      <xdr:col>14</xdr:col>
      <xdr:colOff>596900</xdr:colOff>
      <xdr:row>59</xdr:row>
      <xdr:rowOff>15527</xdr:rowOff>
    </xdr:to>
    <xdr:graphicFrame macro="">
      <xdr:nvGraphicFramePr>
        <xdr:cNvPr id="22787" name="Chart 4">
          <a:extLst>
            <a:ext uri="{FF2B5EF4-FFF2-40B4-BE49-F238E27FC236}">
              <a16:creationId xmlns:a16="http://schemas.microsoft.com/office/drawing/2014/main" id="{00000000-0008-0000-1500-000003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22224</xdr:colOff>
      <xdr:row>62</xdr:row>
      <xdr:rowOff>22224</xdr:rowOff>
    </xdr:from>
    <xdr:to>
      <xdr:col>14</xdr:col>
      <xdr:colOff>577850</xdr:colOff>
      <xdr:row>86</xdr:row>
      <xdr:rowOff>139700</xdr:rowOff>
    </xdr:to>
    <xdr:graphicFrame macro="">
      <xdr:nvGraphicFramePr>
        <xdr:cNvPr id="22788" name="Chart 5">
          <a:extLst>
            <a:ext uri="{FF2B5EF4-FFF2-40B4-BE49-F238E27FC236}">
              <a16:creationId xmlns:a16="http://schemas.microsoft.com/office/drawing/2014/main" id="{00000000-0008-0000-1500-000004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0</xdr:row>
      <xdr:rowOff>25400</xdr:rowOff>
    </xdr:from>
    <xdr:to>
      <xdr:col>14</xdr:col>
      <xdr:colOff>577850</xdr:colOff>
      <xdr:row>28</xdr:row>
      <xdr:rowOff>9525</xdr:rowOff>
    </xdr:to>
    <xdr:graphicFrame macro="">
      <xdr:nvGraphicFramePr>
        <xdr:cNvPr id="23725" name="Chart 1">
          <a:extLst>
            <a:ext uri="{FF2B5EF4-FFF2-40B4-BE49-F238E27FC236}">
              <a16:creationId xmlns:a16="http://schemas.microsoft.com/office/drawing/2014/main" id="{00000000-0008-0000-1600-0000AD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504824</xdr:colOff>
      <xdr:row>30</xdr:row>
      <xdr:rowOff>0</xdr:rowOff>
    </xdr:from>
    <xdr:to>
      <xdr:col>14</xdr:col>
      <xdr:colOff>533399</xdr:colOff>
      <xdr:row>57</xdr:row>
      <xdr:rowOff>57150</xdr:rowOff>
    </xdr:to>
    <xdr:graphicFrame macro="">
      <xdr:nvGraphicFramePr>
        <xdr:cNvPr id="23726" name="Chart 2">
          <a:extLst>
            <a:ext uri="{FF2B5EF4-FFF2-40B4-BE49-F238E27FC236}">
              <a16:creationId xmlns:a16="http://schemas.microsoft.com/office/drawing/2014/main" id="{00000000-0008-0000-1600-0000AE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15874</xdr:colOff>
      <xdr:row>87</xdr:row>
      <xdr:rowOff>79375</xdr:rowOff>
    </xdr:from>
    <xdr:to>
      <xdr:col>14</xdr:col>
      <xdr:colOff>577850</xdr:colOff>
      <xdr:row>114</xdr:row>
      <xdr:rowOff>6350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0</xdr:row>
      <xdr:rowOff>38100</xdr:rowOff>
    </xdr:from>
    <xdr:to>
      <xdr:col>14</xdr:col>
      <xdr:colOff>596899</xdr:colOff>
      <xdr:row>28</xdr:row>
      <xdr:rowOff>25400</xdr:rowOff>
    </xdr:to>
    <xdr:graphicFrame macro="">
      <xdr:nvGraphicFramePr>
        <xdr:cNvPr id="28760" name="Chart 2">
          <a:extLst>
            <a:ext uri="{FF2B5EF4-FFF2-40B4-BE49-F238E27FC236}">
              <a16:creationId xmlns:a16="http://schemas.microsoft.com/office/drawing/2014/main" id="{00000000-0008-0000-1700-000058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28574</xdr:colOff>
      <xdr:row>0</xdr:row>
      <xdr:rowOff>19050</xdr:rowOff>
    </xdr:from>
    <xdr:to>
      <xdr:col>12</xdr:col>
      <xdr:colOff>266700</xdr:colOff>
      <xdr:row>28</xdr:row>
      <xdr:rowOff>6350</xdr:rowOff>
    </xdr:to>
    <xdr:graphicFrame macro="">
      <xdr:nvGraphicFramePr>
        <xdr:cNvPr id="2" name="Chart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apps.bea.gov/iTable/?reqid=19&amp;step=3&amp;isuri=1&amp;1921=survey&amp;1903=1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F61D-61CB-4D36-8ADE-14AE383733C7}">
  <dimension ref="A1:E7"/>
  <sheetViews>
    <sheetView workbookViewId="0">
      <selection activeCell="D2" sqref="D2"/>
    </sheetView>
  </sheetViews>
  <sheetFormatPr defaultRowHeight="12.5" x14ac:dyDescent="0.25"/>
  <cols>
    <col min="1" max="1" width="26.26953125" style="104" customWidth="1"/>
    <col min="2" max="2" width="62.1796875" customWidth="1"/>
  </cols>
  <sheetData>
    <row r="1" spans="1:5" ht="20" customHeight="1" thickBot="1" x14ac:dyDescent="0.3">
      <c r="A1" s="306" t="s">
        <v>290</v>
      </c>
      <c r="B1" s="307"/>
    </row>
    <row r="2" spans="1:5" ht="37.5" x14ac:dyDescent="0.25">
      <c r="A2" s="283" t="s">
        <v>296</v>
      </c>
      <c r="B2" s="280" t="s">
        <v>291</v>
      </c>
    </row>
    <row r="3" spans="1:5" ht="31.5" customHeight="1" x14ac:dyDescent="0.25">
      <c r="A3" s="284" t="s">
        <v>297</v>
      </c>
      <c r="B3" s="281" t="s">
        <v>292</v>
      </c>
    </row>
    <row r="4" spans="1:5" ht="46" customHeight="1" x14ac:dyDescent="0.25">
      <c r="A4" s="285" t="s">
        <v>298</v>
      </c>
      <c r="B4" s="281" t="s">
        <v>294</v>
      </c>
    </row>
    <row r="5" spans="1:5" ht="57" customHeight="1" thickBot="1" x14ac:dyDescent="0.3">
      <c r="A5" s="286" t="s">
        <v>299</v>
      </c>
      <c r="B5" s="279" t="s">
        <v>293</v>
      </c>
    </row>
    <row r="6" spans="1:5" s="104" customFormat="1" ht="21.5" customHeight="1" x14ac:dyDescent="0.25">
      <c r="B6" s="278"/>
    </row>
    <row r="7" spans="1:5" ht="25" customHeight="1" x14ac:dyDescent="0.25">
      <c r="A7" s="305" t="s">
        <v>295</v>
      </c>
      <c r="B7" s="305"/>
      <c r="C7" s="282"/>
      <c r="D7" s="282"/>
      <c r="E7" s="282"/>
    </row>
  </sheetData>
  <mergeCells count="2">
    <mergeCell ref="A7:B7"/>
    <mergeCell ref="A1:B1"/>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8F68-2111-456E-A882-AA711208D1F1}">
  <sheetPr>
    <tabColor theme="0" tint="-0.249977111117893"/>
  </sheetPr>
  <dimension ref="A1:I21"/>
  <sheetViews>
    <sheetView workbookViewId="0">
      <selection activeCell="I14" sqref="I14"/>
    </sheetView>
  </sheetViews>
  <sheetFormatPr defaultRowHeight="12.5" x14ac:dyDescent="0.25"/>
  <cols>
    <col min="1" max="1" width="8.7265625" style="218"/>
    <col min="2" max="2" width="30.1796875" customWidth="1"/>
    <col min="3" max="3" width="9.453125" style="104" customWidth="1"/>
    <col min="4" max="5" width="12.6328125" style="104" customWidth="1"/>
    <col min="6" max="6" width="12.6328125" customWidth="1"/>
    <col min="7" max="7" width="10.81640625" customWidth="1"/>
    <col min="8" max="8" width="10.36328125" bestFit="1" customWidth="1"/>
    <col min="9" max="9" width="9.36328125" bestFit="1" customWidth="1"/>
  </cols>
  <sheetData>
    <row r="1" spans="1:9" ht="16" thickBot="1" x14ac:dyDescent="0.4">
      <c r="B1" s="313" t="s">
        <v>259</v>
      </c>
      <c r="C1" s="313"/>
      <c r="D1" s="313"/>
      <c r="E1" s="313"/>
      <c r="F1" s="313"/>
    </row>
    <row r="2" spans="1:9" ht="25" customHeight="1" x14ac:dyDescent="0.25">
      <c r="A2" s="241" t="s">
        <v>92</v>
      </c>
      <c r="B2" s="184" t="s">
        <v>264</v>
      </c>
      <c r="C2" s="184" t="s">
        <v>78</v>
      </c>
      <c r="D2" s="184">
        <f>Input!B1-1</f>
        <v>2021</v>
      </c>
      <c r="E2" s="184">
        <f>Input!B1</f>
        <v>2022</v>
      </c>
      <c r="F2" s="186" t="s">
        <v>77</v>
      </c>
    </row>
    <row r="3" spans="1:9" ht="13" x14ac:dyDescent="0.3">
      <c r="A3" s="243">
        <v>5</v>
      </c>
      <c r="B3" s="187" t="s">
        <v>144</v>
      </c>
      <c r="C3" s="187" t="str">
        <f>IF(B3=0,"",VLOOKUP(B3,'Commodity Code List'!$B$2:$C$18,2,FALSE))</f>
        <v>10</v>
      </c>
      <c r="D3" s="222">
        <f>HLOOKUP(Input!$B$1-1,'Rail Rate Indices by Comm'!$C$2:$AV$19,A3,FALSE)</f>
        <v>65.135179913843189</v>
      </c>
      <c r="E3" s="222">
        <f>HLOOKUP(Input!$B$1,'Rail Rate Indices by Comm'!$C$2:$AV$19,A3,FALSE)</f>
        <v>41.838921096425373</v>
      </c>
      <c r="F3" s="221">
        <f>HLOOKUP(Input!$B$5,'Rail Rate Indices by Comm'!$AX$2:$BY$19,A3,FALSE)</f>
        <v>-23.296258817417815</v>
      </c>
      <c r="G3" s="39"/>
      <c r="H3" s="2"/>
      <c r="I3" s="4"/>
    </row>
    <row r="4" spans="1:9" ht="13" x14ac:dyDescent="0.3">
      <c r="A4" s="243">
        <v>7</v>
      </c>
      <c r="B4" s="219" t="s">
        <v>257</v>
      </c>
      <c r="C4" s="187" t="str">
        <f>IF(B4=0,"",VLOOKUP(B4,'Commodity Code List'!$B$2:$C$18,2,FALSE))</f>
        <v>13</v>
      </c>
      <c r="D4" s="222">
        <f>HLOOKUP(Input!$B$1-1,'Rail Rate Indices by Comm'!$C$2:$AV$19,A4,FALSE)</f>
        <v>52.583018273120757</v>
      </c>
      <c r="E4" s="222">
        <f>HLOOKUP(Input!$B$1,'Rail Rate Indices by Comm'!$C$2:$AV$19,A4,FALSE)</f>
        <v>67.01502252372174</v>
      </c>
      <c r="F4" s="221">
        <f>HLOOKUP(Input!$B$5,'Rail Rate Indices by Comm'!$AX$2:$BY$19,A4,FALSE)</f>
        <v>14.432004250600983</v>
      </c>
      <c r="G4" s="39"/>
      <c r="H4" s="2"/>
      <c r="I4" s="4"/>
    </row>
    <row r="5" spans="1:9" ht="13" x14ac:dyDescent="0.3">
      <c r="A5" s="243">
        <v>4</v>
      </c>
      <c r="B5" s="187" t="s">
        <v>33</v>
      </c>
      <c r="C5" s="187" t="str">
        <f>IF(B5=0,"",VLOOKUP(B5,'Commodity Code List'!$B$2:$C$18,2,FALSE))</f>
        <v>0113, 0114</v>
      </c>
      <c r="D5" s="222">
        <f>HLOOKUP(Input!$B$1-1,'Rail Rate Indices by Comm'!$C$2:$AV$19,A5,FALSE)</f>
        <v>98.321445579463386</v>
      </c>
      <c r="E5" s="222">
        <f>HLOOKUP(Input!$B$1,'Rail Rate Indices by Comm'!$C$2:$AV$19,A5,FALSE)</f>
        <v>101.01183860844976</v>
      </c>
      <c r="F5" s="221">
        <f>HLOOKUP(Input!$B$5,'Rail Rate Indices by Comm'!$AX$2:$BY$19,A5,FALSE)</f>
        <v>2.690393028986378</v>
      </c>
      <c r="G5" s="39"/>
      <c r="H5" s="2"/>
      <c r="I5" s="4"/>
    </row>
    <row r="6" spans="1:9" ht="13" x14ac:dyDescent="0.3">
      <c r="A6" s="243">
        <v>17</v>
      </c>
      <c r="B6" s="188" t="s">
        <v>60</v>
      </c>
      <c r="C6" s="187" t="str">
        <f>IF(B6=0,"",VLOOKUP(B6,'Commodity Code List'!$B$2:$C$18,2,FALSE))</f>
        <v>40</v>
      </c>
      <c r="D6" s="222">
        <f>HLOOKUP(Input!$B$1-1,'Rail Rate Indices by Comm'!$C$2:$AV$19,A6,FALSE)</f>
        <v>58.656445417595386</v>
      </c>
      <c r="E6" s="222">
        <f>HLOOKUP(Input!$B$1,'Rail Rate Indices by Comm'!$C$2:$AV$19,A6,FALSE)</f>
        <v>61.478726931469396</v>
      </c>
      <c r="F6" s="221">
        <f>HLOOKUP(Input!$B$5,'Rail Rate Indices by Comm'!$AX$2:$BY$19,A6,FALSE)</f>
        <v>2.8222815138740103</v>
      </c>
      <c r="G6" s="39"/>
      <c r="H6" s="2"/>
      <c r="I6" s="4"/>
    </row>
    <row r="7" spans="1:9" ht="13" x14ac:dyDescent="0.3">
      <c r="A7" s="243">
        <v>8</v>
      </c>
      <c r="B7" s="219" t="s">
        <v>42</v>
      </c>
      <c r="C7" s="187" t="str">
        <f>IF(B7=0,"",VLOOKUP(B7,'Commodity Code List'!$B$2:$C$18,2,FALSE))</f>
        <v>14</v>
      </c>
      <c r="D7" s="222">
        <f>HLOOKUP(Input!$B$1-1,'Rail Rate Indices by Comm'!$C$2:$AV$19,A7,FALSE)</f>
        <v>70.642661436030167</v>
      </c>
      <c r="E7" s="222">
        <f>HLOOKUP(Input!$B$1,'Rail Rate Indices by Comm'!$C$2:$AV$19,A7,FALSE)</f>
        <v>73.402836178007874</v>
      </c>
      <c r="F7" s="221">
        <f>HLOOKUP(Input!$B$5,'Rail Rate Indices by Comm'!$AX$2:$BY$19,A7,FALSE)</f>
        <v>2.760174741977707</v>
      </c>
      <c r="G7" s="39"/>
      <c r="H7" s="2"/>
      <c r="I7" s="4"/>
    </row>
    <row r="8" spans="1:9" ht="13" x14ac:dyDescent="0.3">
      <c r="A8" s="243">
        <v>16</v>
      </c>
      <c r="B8" s="188" t="s">
        <v>58</v>
      </c>
      <c r="C8" s="187" t="str">
        <f>IF(B8=0,"",VLOOKUP(B8,'Commodity Code List'!$B$2:$C$18,2,FALSE))</f>
        <v>37</v>
      </c>
      <c r="D8" s="222">
        <f>HLOOKUP(Input!$B$1-1,'Rail Rate Indices by Comm'!$C$2:$AV$19,A8,FALSE)</f>
        <v>67.312346515894689</v>
      </c>
      <c r="E8" s="222">
        <f>HLOOKUP(Input!$B$1,'Rail Rate Indices by Comm'!$C$2:$AV$19,A8,FALSE)</f>
        <v>72.020121984007844</v>
      </c>
      <c r="F8" s="221">
        <f>HLOOKUP(Input!$B$5,'Rail Rate Indices by Comm'!$AX$2:$BY$19,A8,FALSE)</f>
        <v>4.7077754681131552</v>
      </c>
      <c r="G8" s="39"/>
      <c r="H8" s="2"/>
      <c r="I8" s="4"/>
    </row>
    <row r="9" spans="1:9" ht="13" x14ac:dyDescent="0.3">
      <c r="A9" s="243">
        <v>12</v>
      </c>
      <c r="B9" s="187" t="s">
        <v>50</v>
      </c>
      <c r="C9" s="187" t="str">
        <f>IF(B9=0,"",VLOOKUP(B9,'Commodity Code List'!$B$2:$C$18,2,FALSE))</f>
        <v>28</v>
      </c>
      <c r="D9" s="222">
        <f>HLOOKUP(Input!$B$1-1,'Rail Rate Indices by Comm'!$C$2:$AV$19,A9,FALSE)</f>
        <v>63.039469048958779</v>
      </c>
      <c r="E9" s="222">
        <f>HLOOKUP(Input!$B$1,'Rail Rate Indices by Comm'!$C$2:$AV$19,A9,FALSE)</f>
        <v>66.966907589247072</v>
      </c>
      <c r="F9" s="221">
        <f>HLOOKUP(Input!$B$5,'Rail Rate Indices by Comm'!$AX$2:$BY$19,A9,FALSE)</f>
        <v>3.9274385402882928</v>
      </c>
      <c r="G9" s="39"/>
      <c r="H9" s="2"/>
      <c r="I9" s="4"/>
    </row>
    <row r="10" spans="1:9" ht="13" x14ac:dyDescent="0.3">
      <c r="A10" s="243">
        <v>15</v>
      </c>
      <c r="B10" s="187" t="s">
        <v>56</v>
      </c>
      <c r="C10" s="187" t="str">
        <f>IF(B10=0,"",VLOOKUP(B10,'Commodity Code List'!$B$2:$C$18,2,FALSE))</f>
        <v>33</v>
      </c>
      <c r="D10" s="222">
        <f>HLOOKUP(Input!$B$1-1,'Rail Rate Indices by Comm'!$C$2:$AV$19,A10,FALSE)</f>
        <v>79.97007236601101</v>
      </c>
      <c r="E10" s="222">
        <f>HLOOKUP(Input!$B$1,'Rail Rate Indices by Comm'!$C$2:$AV$19,A10,FALSE)</f>
        <v>87.043165073048883</v>
      </c>
      <c r="F10" s="221">
        <f>HLOOKUP(Input!$B$5,'Rail Rate Indices by Comm'!$AX$2:$BY$19,A10,FALSE)</f>
        <v>7.0730927070378726</v>
      </c>
      <c r="G10" s="39"/>
      <c r="H10" s="2"/>
      <c r="I10" s="4"/>
    </row>
    <row r="11" spans="1:9" ht="13" x14ac:dyDescent="0.3">
      <c r="A11" s="243">
        <v>9</v>
      </c>
      <c r="B11" s="219" t="s">
        <v>44</v>
      </c>
      <c r="C11" s="187" t="str">
        <f>IF(B11=0,"",VLOOKUP(B11,'Commodity Code List'!$B$2:$C$18,2,FALSE))</f>
        <v>20</v>
      </c>
      <c r="D11" s="222">
        <f>HLOOKUP(Input!$B$1-1,'Rail Rate Indices by Comm'!$C$2:$AV$19,A11,FALSE)</f>
        <v>60.735540411035707</v>
      </c>
      <c r="E11" s="222">
        <f>HLOOKUP(Input!$B$1,'Rail Rate Indices by Comm'!$C$2:$AV$19,A11,FALSE)</f>
        <v>67.683782042043077</v>
      </c>
      <c r="F11" s="221">
        <f>HLOOKUP(Input!$B$5,'Rail Rate Indices by Comm'!$AX$2:$BY$19,A11,FALSE)</f>
        <v>6.9482416310073702</v>
      </c>
      <c r="G11" s="39"/>
      <c r="H11" s="2"/>
      <c r="I11" s="4"/>
    </row>
    <row r="12" spans="1:9" ht="13" x14ac:dyDescent="0.3">
      <c r="A12" s="243">
        <v>2</v>
      </c>
      <c r="B12" s="188" t="s">
        <v>24</v>
      </c>
      <c r="C12" s="187" t="str">
        <f>IF(B12=0,"",VLOOKUP(B12,'Commodity Code List'!$B$2:$C$18,2,FALSE))</f>
        <v>-</v>
      </c>
      <c r="D12" s="222">
        <f>HLOOKUP(Input!$B$1-1,'Rail Rate Indices by Comm'!$C$2:$AV$19,A12,FALSE)</f>
        <v>78.59218425242166</v>
      </c>
      <c r="E12" s="222">
        <f>HLOOKUP(Input!$B$1,'Rail Rate Indices by Comm'!$C$2:$AV$19,A12,FALSE)</f>
        <v>91.827914886464043</v>
      </c>
      <c r="F12" s="221">
        <f>HLOOKUP(Input!$B$5,'Rail Rate Indices by Comm'!$AX$2:$BY$19,A12,FALSE)</f>
        <v>13.235730634042383</v>
      </c>
      <c r="G12" s="39"/>
      <c r="H12" s="2"/>
      <c r="I12" s="4"/>
    </row>
    <row r="13" spans="1:9" ht="13" x14ac:dyDescent="0.3">
      <c r="A13" s="243">
        <v>13</v>
      </c>
      <c r="B13" s="187" t="s">
        <v>52</v>
      </c>
      <c r="C13" s="187" t="str">
        <f>IF(B13=0,"",VLOOKUP(B13,'Commodity Code List'!$B$2:$C$18,2,FALSE))</f>
        <v>29</v>
      </c>
      <c r="D13" s="222">
        <f>HLOOKUP(Input!$B$1-1,'Rail Rate Indices by Comm'!$C$2:$AV$19,A13,FALSE)</f>
        <v>68.767878628555238</v>
      </c>
      <c r="E13" s="222">
        <f>HLOOKUP(Input!$B$1,'Rail Rate Indices by Comm'!$C$2:$AV$19,A13,FALSE)</f>
        <v>70.492886884991336</v>
      </c>
      <c r="F13" s="221">
        <f>HLOOKUP(Input!$B$5,'Rail Rate Indices by Comm'!$AX$2:$BY$19,A13,FALSE)</f>
        <v>1.725008256436098</v>
      </c>
      <c r="G13" s="39"/>
      <c r="H13" s="2"/>
      <c r="I13" s="4"/>
    </row>
    <row r="14" spans="1:9" ht="13" x14ac:dyDescent="0.3">
      <c r="A14" s="243">
        <v>14</v>
      </c>
      <c r="B14" s="187" t="s">
        <v>54</v>
      </c>
      <c r="C14" s="187" t="str">
        <f>IF(B14=0,"",VLOOKUP(B14,'Commodity Code List'!$B$2:$C$18,2,FALSE))</f>
        <v>32</v>
      </c>
      <c r="D14" s="222">
        <f>HLOOKUP(Input!$B$1-1,'Rail Rate Indices by Comm'!$C$2:$AV$19,A14,FALSE)</f>
        <v>78.651528521949515</v>
      </c>
      <c r="E14" s="222">
        <f>HLOOKUP(Input!$B$1,'Rail Rate Indices by Comm'!$C$2:$AV$19,A14,FALSE)</f>
        <v>83.69690393303172</v>
      </c>
      <c r="F14" s="221">
        <f>HLOOKUP(Input!$B$5,'Rail Rate Indices by Comm'!$AX$2:$BY$19,A14,FALSE)</f>
        <v>5.0453754110822047</v>
      </c>
      <c r="G14" s="39"/>
      <c r="H14" s="2"/>
      <c r="I14" s="4"/>
    </row>
    <row r="15" spans="1:9" ht="13" x14ac:dyDescent="0.3">
      <c r="A15" s="243">
        <v>11</v>
      </c>
      <c r="B15" s="219" t="s">
        <v>48</v>
      </c>
      <c r="C15" s="187" t="str">
        <f>IF(B15=0,"",VLOOKUP(B15,'Commodity Code List'!$B$2:$C$18,2,FALSE))</f>
        <v>26</v>
      </c>
      <c r="D15" s="222">
        <f>HLOOKUP(Input!$B$1-1,'Rail Rate Indices by Comm'!$C$2:$AV$19,A15,FALSE)</f>
        <v>71.217589213693032</v>
      </c>
      <c r="E15" s="222">
        <f>HLOOKUP(Input!$B$1,'Rail Rate Indices by Comm'!$C$2:$AV$19,A15,FALSE)</f>
        <v>79.166261382698281</v>
      </c>
      <c r="F15" s="221">
        <f>HLOOKUP(Input!$B$5,'Rail Rate Indices by Comm'!$AX$2:$BY$19,A15,FALSE)</f>
        <v>7.9486721690052491</v>
      </c>
      <c r="G15" s="39"/>
      <c r="H15" s="2"/>
      <c r="I15" s="4"/>
    </row>
    <row r="16" spans="1:9" ht="13" x14ac:dyDescent="0.3">
      <c r="A16" s="243">
        <v>10</v>
      </c>
      <c r="B16" s="219" t="s">
        <v>46</v>
      </c>
      <c r="C16" s="187" t="str">
        <f>IF(B16=0,"",VLOOKUP(B16,'Commodity Code List'!$B$2:$C$18,2,FALSE))</f>
        <v>24</v>
      </c>
      <c r="D16" s="222">
        <f>HLOOKUP(Input!$B$1-1,'Rail Rate Indices by Comm'!$C$2:$AV$19,A16,FALSE)</f>
        <v>81.296253610713322</v>
      </c>
      <c r="E16" s="222">
        <f>HLOOKUP(Input!$B$1,'Rail Rate Indices by Comm'!$C$2:$AV$19,A16,FALSE)</f>
        <v>90.491988638850088</v>
      </c>
      <c r="F16" s="221">
        <f>HLOOKUP(Input!$B$5,'Rail Rate Indices by Comm'!$AX$2:$BY$19,A16,FALSE)</f>
        <v>9.1957350281367667</v>
      </c>
      <c r="G16" s="39"/>
      <c r="H16" s="2"/>
      <c r="I16" s="4"/>
    </row>
    <row r="17" spans="1:9" ht="13" x14ac:dyDescent="0.3">
      <c r="A17" s="243">
        <v>3</v>
      </c>
      <c r="B17" s="188" t="s">
        <v>255</v>
      </c>
      <c r="C17" s="187" t="str">
        <f>IF(B17=0,"",VLOOKUP(B17,'Commodity Code List'!$B$2:$C$18,2,FALSE))</f>
        <v>01</v>
      </c>
      <c r="D17" s="222">
        <f>HLOOKUP(Input!$B$1-1,'Rail Rate Indices by Comm'!$C$2:$AV$19,A17,FALSE)</f>
        <v>61.91277711753181</v>
      </c>
      <c r="E17" s="222">
        <f>HLOOKUP(Input!$B$1,'Rail Rate Indices by Comm'!$C$2:$AV$19,A17,FALSE)</f>
        <v>76.919575398172157</v>
      </c>
      <c r="F17" s="221">
        <f>HLOOKUP(Input!$B$5,'Rail Rate Indices by Comm'!$AX$2:$BY$19,A17,FALSE)</f>
        <v>15.006798280640346</v>
      </c>
      <c r="G17" s="39"/>
      <c r="H17" s="2"/>
      <c r="I17" s="4"/>
    </row>
    <row r="18" spans="1:9" ht="13" x14ac:dyDescent="0.3">
      <c r="A18" s="243">
        <v>6</v>
      </c>
      <c r="B18" s="188" t="s">
        <v>40</v>
      </c>
      <c r="C18" s="187" t="str">
        <f>IF(B18=0,"",VLOOKUP(B18,'Commodity Code List'!$B$2:$C$18,2,FALSE))</f>
        <v>11</v>
      </c>
      <c r="D18" s="222">
        <f>HLOOKUP(Input!$B$1-1,'Rail Rate Indices by Comm'!$C$2:$AV$19,A18,FALSE)</f>
        <v>60.820113805987361</v>
      </c>
      <c r="E18" s="222">
        <f>HLOOKUP(Input!$B$1,'Rail Rate Indices by Comm'!$C$2:$AV$19,A18,FALSE)</f>
        <v>73.053688494943501</v>
      </c>
      <c r="F18" s="221">
        <f>HLOOKUP(Input!$B$5,'Rail Rate Indices by Comm'!$AX$2:$BY$19,A18,FALSE)</f>
        <v>12.233574688956139</v>
      </c>
      <c r="G18" s="39"/>
      <c r="H18" s="6"/>
      <c r="I18" s="4"/>
    </row>
    <row r="19" spans="1:9" ht="13.5" thickBot="1" x14ac:dyDescent="0.35">
      <c r="A19" s="243">
        <v>18</v>
      </c>
      <c r="B19" s="223" t="s">
        <v>62</v>
      </c>
      <c r="C19" s="187" t="str">
        <f>IF(B19=0,"",VLOOKUP(B19,'Commodity Code List'!$B$2:$C$18,2,FALSE))</f>
        <v>-</v>
      </c>
      <c r="D19" s="224">
        <f>HLOOKUP(Input!$B$1-1,'Rail Rate Indices by Comm'!$C$2:$AV$19,A19,FALSE)</f>
        <v>65.191426788321934</v>
      </c>
      <c r="E19" s="224">
        <f>HLOOKUP(Input!$B$1,'Rail Rate Indices by Comm'!$C$2:$AV$19,A19,FALSE)</f>
        <v>95.150472125391971</v>
      </c>
      <c r="F19" s="225">
        <f>HLOOKUP(Input!$B$5,'Rail Rate Indices by Comm'!$AX$2:$BY$19,A19,FALSE)</f>
        <v>29.959045337070037</v>
      </c>
      <c r="G19" s="39"/>
      <c r="H19" s="2"/>
      <c r="I19" s="4"/>
    </row>
    <row r="20" spans="1:9" x14ac:dyDescent="0.25">
      <c r="B20" s="317" t="s">
        <v>258</v>
      </c>
      <c r="C20" s="317"/>
      <c r="D20" s="317"/>
      <c r="E20" s="317"/>
      <c r="F20" s="317"/>
      <c r="H20" s="66"/>
      <c r="I20" s="67"/>
    </row>
    <row r="21" spans="1:9" ht="22.5" customHeight="1" x14ac:dyDescent="0.25">
      <c r="B21" s="318" t="s">
        <v>278</v>
      </c>
      <c r="C21" s="319"/>
      <c r="D21" s="319"/>
      <c r="E21" s="319"/>
      <c r="F21" s="319"/>
      <c r="G21" s="245"/>
      <c r="H21" s="245"/>
    </row>
  </sheetData>
  <sortState xmlns:xlrd2="http://schemas.microsoft.com/office/spreadsheetml/2017/richdata2" ref="A3:I19">
    <sortCondition descending="1" ref="F3:F19"/>
  </sortState>
  <mergeCells count="3">
    <mergeCell ref="B1:F1"/>
    <mergeCell ref="B20:F20"/>
    <mergeCell ref="B21:F2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sheetPr>
  <dimension ref="A90:AW132"/>
  <sheetViews>
    <sheetView zoomScale="75" zoomScaleNormal="75" workbookViewId="0">
      <selection activeCell="R12" sqref="R12"/>
    </sheetView>
  </sheetViews>
  <sheetFormatPr defaultRowHeight="12.5" x14ac:dyDescent="0.25"/>
  <cols>
    <col min="1" max="1" width="8.54296875" customWidth="1"/>
    <col min="36" max="41" width="9.1796875" customWidth="1"/>
    <col min="42" max="49" width="9.1796875" hidden="1" customWidth="1"/>
  </cols>
  <sheetData>
    <row r="90" spans="1:49" x14ac:dyDescent="0.25">
      <c r="A90" s="104"/>
      <c r="B90" s="104" t="s">
        <v>117</v>
      </c>
      <c r="C90" s="104"/>
      <c r="D90" s="104">
        <v>1985</v>
      </c>
      <c r="E90" s="104">
        <f>1+D90</f>
        <v>1986</v>
      </c>
      <c r="F90" s="104">
        <f t="shared" ref="F90:Y90" si="0">1+E90</f>
        <v>1987</v>
      </c>
      <c r="G90" s="104">
        <f t="shared" si="0"/>
        <v>1988</v>
      </c>
      <c r="H90" s="104">
        <f t="shared" si="0"/>
        <v>1989</v>
      </c>
      <c r="I90" s="104">
        <f t="shared" si="0"/>
        <v>1990</v>
      </c>
      <c r="J90" s="104">
        <f t="shared" si="0"/>
        <v>1991</v>
      </c>
      <c r="K90" s="104">
        <f t="shared" si="0"/>
        <v>1992</v>
      </c>
      <c r="L90" s="104">
        <f t="shared" si="0"/>
        <v>1993</v>
      </c>
      <c r="M90" s="104">
        <f t="shared" si="0"/>
        <v>1994</v>
      </c>
      <c r="N90" s="104">
        <f t="shared" si="0"/>
        <v>1995</v>
      </c>
      <c r="O90" s="104">
        <f t="shared" si="0"/>
        <v>1996</v>
      </c>
      <c r="P90" s="104">
        <f t="shared" si="0"/>
        <v>1997</v>
      </c>
      <c r="Q90" s="104">
        <f t="shared" si="0"/>
        <v>1998</v>
      </c>
      <c r="R90" s="104">
        <f t="shared" si="0"/>
        <v>1999</v>
      </c>
      <c r="S90" s="104">
        <f t="shared" si="0"/>
        <v>2000</v>
      </c>
      <c r="T90" s="104">
        <f t="shared" si="0"/>
        <v>2001</v>
      </c>
      <c r="U90" s="104">
        <f t="shared" si="0"/>
        <v>2002</v>
      </c>
      <c r="V90" s="104">
        <f t="shared" si="0"/>
        <v>2003</v>
      </c>
      <c r="W90" s="104">
        <f t="shared" si="0"/>
        <v>2004</v>
      </c>
      <c r="X90" s="104">
        <f t="shared" si="0"/>
        <v>2005</v>
      </c>
      <c r="Y90" s="104">
        <f t="shared" si="0"/>
        <v>2006</v>
      </c>
      <c r="Z90" s="104">
        <f t="shared" ref="Z90:AH90" si="1">1+Y90</f>
        <v>2007</v>
      </c>
      <c r="AA90" s="104">
        <f t="shared" si="1"/>
        <v>2008</v>
      </c>
      <c r="AB90" s="104">
        <f t="shared" si="1"/>
        <v>2009</v>
      </c>
      <c r="AC90" s="104">
        <f t="shared" si="1"/>
        <v>2010</v>
      </c>
      <c r="AD90" s="104">
        <f t="shared" si="1"/>
        <v>2011</v>
      </c>
      <c r="AE90" s="104">
        <f t="shared" si="1"/>
        <v>2012</v>
      </c>
      <c r="AF90" s="104">
        <f t="shared" si="1"/>
        <v>2013</v>
      </c>
      <c r="AG90" s="104">
        <f t="shared" si="1"/>
        <v>2014</v>
      </c>
      <c r="AH90" s="104">
        <f t="shared" si="1"/>
        <v>2015</v>
      </c>
      <c r="AI90" s="104">
        <f t="shared" ref="AI90" si="2">1+AH90</f>
        <v>2016</v>
      </c>
      <c r="AJ90" s="104">
        <f t="shared" ref="AJ90" si="3">1+AI90</f>
        <v>2017</v>
      </c>
      <c r="AK90" s="104">
        <f t="shared" ref="AK90" si="4">1+AJ90</f>
        <v>2018</v>
      </c>
      <c r="AL90" s="104">
        <f t="shared" ref="AL90" si="5">1+AK90</f>
        <v>2019</v>
      </c>
      <c r="AM90" s="104">
        <f t="shared" ref="AM90" si="6">1+AL90</f>
        <v>2020</v>
      </c>
      <c r="AN90" s="104">
        <f t="shared" ref="AN90" si="7">1+AM90</f>
        <v>2021</v>
      </c>
      <c r="AO90" s="104">
        <f t="shared" ref="AO90" si="8">1+AN90</f>
        <v>2022</v>
      </c>
      <c r="AP90" s="104">
        <f t="shared" ref="AP90" si="9">1+AO90</f>
        <v>2023</v>
      </c>
      <c r="AQ90" s="104">
        <f t="shared" ref="AQ90" si="10">1+AP90</f>
        <v>2024</v>
      </c>
      <c r="AR90" s="104">
        <f t="shared" ref="AR90" si="11">1+AQ90</f>
        <v>2025</v>
      </c>
      <c r="AS90" s="104">
        <f t="shared" ref="AS90" si="12">1+AR90</f>
        <v>2026</v>
      </c>
      <c r="AT90" s="104">
        <f t="shared" ref="AT90" si="13">1+AS90</f>
        <v>2027</v>
      </c>
      <c r="AU90" s="104">
        <f t="shared" ref="AU90" si="14">1+AT90</f>
        <v>2028</v>
      </c>
      <c r="AV90" s="104">
        <f t="shared" ref="AV90" si="15">1+AU90</f>
        <v>2029</v>
      </c>
      <c r="AW90" s="104">
        <f t="shared" ref="AW90" si="16">1+AV90</f>
        <v>2030</v>
      </c>
    </row>
    <row r="92" spans="1:49" x14ac:dyDescent="0.25">
      <c r="A92" s="320" t="s">
        <v>99</v>
      </c>
      <c r="B92" s="104" t="s">
        <v>118</v>
      </c>
      <c r="C92" s="104"/>
      <c r="D92" s="104">
        <f>SUMIF('Real Revenue'!$E$9:$E$26,"=P",'Real Revenue'!G$9:G$26)</f>
        <v>1292.7311712902845</v>
      </c>
      <c r="E92" s="104">
        <f>SUMIF('Real Revenue'!$E$9:$E$26,"=P",'Real Revenue'!H$9:H$26)</f>
        <v>1188.2510685837722</v>
      </c>
      <c r="F92" s="104">
        <f>SUMIF('Real Revenue'!$E$9:$E$26,"=P",'Real Revenue'!I$9:I$26)</f>
        <v>1374.2853148266647</v>
      </c>
      <c r="G92" s="104">
        <f>SUMIF('Real Revenue'!$E$9:$E$26,"=P",'Real Revenue'!J$9:J$26)</f>
        <v>1553.4698708915066</v>
      </c>
      <c r="H92" s="104">
        <f>SUMIF('Real Revenue'!$E$9:$E$26,"=P",'Real Revenue'!K$9:K$26)</f>
        <v>1457.4664880608766</v>
      </c>
      <c r="I92" s="104">
        <f>SUMIF('Real Revenue'!$E$9:$E$26,"=P",'Real Revenue'!L$9:L$26)</f>
        <v>1419.4794630469607</v>
      </c>
      <c r="J92" s="104">
        <f>SUMIF('Real Revenue'!$E$9:$E$26,"=P",'Real Revenue'!M$9:M$26)</f>
        <v>1234.9893151851247</v>
      </c>
      <c r="K92" s="104">
        <f>SUMIF('Real Revenue'!$E$9:$E$26,"=P",'Real Revenue'!N$9:N$26)</f>
        <v>1219.3979908941585</v>
      </c>
      <c r="L92" s="104">
        <f>SUMIF('Real Revenue'!$E$9:$E$26,"=P",'Real Revenue'!O$9:O$26)</f>
        <v>1298.5685837461444</v>
      </c>
      <c r="M92" s="104">
        <f>SUMIF('Real Revenue'!$E$9:$E$26,"=P",'Real Revenue'!P$9:P$26)</f>
        <v>1213.0774713104754</v>
      </c>
      <c r="N92" s="104">
        <f>SUMIF('Real Revenue'!$E$9:$E$26,"=P",'Real Revenue'!Q$9:Q$26)</f>
        <v>1595.2376771239487</v>
      </c>
      <c r="O92" s="104">
        <f>SUMIF('Real Revenue'!$E$9:$E$26,"=P",'Real Revenue'!R$9:R$26)</f>
        <v>1596.8601947508951</v>
      </c>
      <c r="P92" s="104">
        <f>SUMIF('Real Revenue'!$E$9:$E$26,"=P",'Real Revenue'!S$9:S$26)</f>
        <v>1844.0843839919237</v>
      </c>
      <c r="Q92" s="104">
        <f>SUMIF('Real Revenue'!$E$9:$E$26,"=P",'Real Revenue'!T$9:T$26)</f>
        <v>1792.1468061010569</v>
      </c>
      <c r="R92" s="104">
        <f>SUMIF('Real Revenue'!$E$9:$E$26,"=P",'Real Revenue'!U$9:U$26)</f>
        <v>1806.5375653415081</v>
      </c>
      <c r="S92" s="104">
        <f>SUMIF('Real Revenue'!$E$9:$E$26,"=P",'Real Revenue'!V$9:V$26)</f>
        <v>1568.5954311487581</v>
      </c>
      <c r="T92" s="104">
        <f>SUMIF('Real Revenue'!$E$9:$E$26,"=P",'Real Revenue'!W$9:W$26)</f>
        <v>1456.1748807288866</v>
      </c>
      <c r="U92" s="104">
        <f>SUMIF('Real Revenue'!$E$9:$E$26,"=P",'Real Revenue'!X$9:X$26)</f>
        <v>1387.4102847248892</v>
      </c>
      <c r="V92" s="104">
        <f>SUMIF('Real Revenue'!$E$9:$E$26,"=P",'Real Revenue'!Y$9:Y$26)</f>
        <v>1456.4087497078149</v>
      </c>
      <c r="W92" s="104">
        <f>SUMIF('Real Revenue'!$E$9:$E$26,"=P",'Real Revenue'!Z$9:Z$26)</f>
        <v>1258.6845010432871</v>
      </c>
      <c r="X92" s="104">
        <f>SUMIF('Real Revenue'!$E$9:$E$26,"=P",'Real Revenue'!AA$9:AA$26)</f>
        <v>1416.1620332532248</v>
      </c>
      <c r="Y92" s="104">
        <f>SUMIF('Real Revenue'!$E$9:$E$26,"=P",'Real Revenue'!AB$9:AB$26)</f>
        <v>1697.1323464452666</v>
      </c>
      <c r="Z92" s="104">
        <f>SUMIF('Real Revenue'!$E$9:$E$26,"=P",'Real Revenue'!AD$9:AD$26)</f>
        <v>1574.9366125953975</v>
      </c>
      <c r="AA92" s="104">
        <f>SUMIF('Real Revenue'!$E$9:$E$26,"=P",'Real Revenue'!AE$9:AE$26)</f>
        <v>1846.2714852010497</v>
      </c>
      <c r="AB92" s="104">
        <f>SUMIF('Real Revenue'!$E$9:$E$26,"=P",'Real Revenue'!AF$9:AF$26)</f>
        <v>1566.2808785288405</v>
      </c>
      <c r="AC92" s="104">
        <f>SUMIF('Real Revenue'!$E$9:$E$26,"=P",'Real Revenue'!AG$9:AG$26)</f>
        <v>1336.6228233889683</v>
      </c>
      <c r="AD92" s="104">
        <f>SUMIF('Real Revenue'!$E$9:$E$26,"=P",'Real Revenue'!AH$9:AH$26)</f>
        <v>1352.664044227763</v>
      </c>
      <c r="AE92" s="104">
        <f>SUMIF('Real Revenue'!$E$9:$E$26,"=P",'Real Revenue'!AI$9:AI$26)</f>
        <v>1112.9151365777752</v>
      </c>
      <c r="AF92" s="104">
        <f>SUMIF('Real Revenue'!$E$9:$E$26,"=P",'Real Revenue'!AJ$9:AJ$26)</f>
        <v>1056.164015975351</v>
      </c>
      <c r="AG92" s="104">
        <f>SUMIF('Real Revenue'!$E$9:$E$26,"=P",'Real Revenue'!AK$9:AK$26)</f>
        <v>1279.6536363136661</v>
      </c>
      <c r="AH92" s="104">
        <f>SUMIF('Real Revenue'!$E$9:$E$26,"=P",'Real Revenue'!AL$9:AL$26)</f>
        <v>1129.4536402133256</v>
      </c>
      <c r="AI92" s="104">
        <f>SUMIF('Real Revenue'!$E$9:$E$26,"=P",'Real Revenue'!AM$9:AM$26)</f>
        <v>1205.1232376299099</v>
      </c>
      <c r="AJ92" s="104">
        <f>SUMIF('Real Revenue'!$E$9:$E$26,"=P",'Real Revenue'!AN$9:AN$26)</f>
        <v>1157.0662069699999</v>
      </c>
      <c r="AK92" s="104">
        <f>SUMIF('Real Revenue'!$E$9:$E$26,"=P",'Real Revenue'!AO$9:AO$26)</f>
        <v>1112.7262813835041</v>
      </c>
      <c r="AL92" s="104">
        <f>SUMIF('Real Revenue'!$E$9:$E$26,"=P",'Real Revenue'!AP$9:AP$26)</f>
        <v>1063.6943306284131</v>
      </c>
      <c r="AM92" s="104">
        <f>SUMIF('Real Revenue'!$E$9:$E$26,"=P",'Real Revenue'!AQ$9:AQ$26)</f>
        <v>979.3905062772227</v>
      </c>
      <c r="AN92" s="104">
        <f>SUMIF('Real Revenue'!$E$9:$E$26,"=P",'Real Revenue'!AR$9:AR$26)</f>
        <v>1045.6077376534529</v>
      </c>
      <c r="AO92" s="104">
        <f>SUMIF('Real Revenue'!$E$9:$E$26,"=P",'Real Revenue'!AS$9:AS$26)</f>
        <v>1153.8809999999999</v>
      </c>
      <c r="AP92" s="104" t="e">
        <f>SUMIF('Real Revenue'!$E$9:$E$26,"=P",'Real Revenue'!AT$9:AT$26)</f>
        <v>#N/A</v>
      </c>
      <c r="AQ92" s="104" t="e">
        <f>SUMIF('Real Revenue'!$E$9:$E$26,"=P",'Real Revenue'!AU$9:AU$26)</f>
        <v>#N/A</v>
      </c>
      <c r="AR92" s="104" t="e">
        <f>SUMIF('Real Revenue'!$E$9:$E$26,"=P",'Real Revenue'!AV$9:AV$26)</f>
        <v>#N/A</v>
      </c>
      <c r="AS92" s="104" t="e">
        <f>SUMIF('Real Revenue'!$E$9:$E$26,"=P",'Real Revenue'!AW$9:AW$26)</f>
        <v>#N/A</v>
      </c>
      <c r="AT92" s="104" t="e">
        <f>SUMIF('Real Revenue'!$E$9:$E$26,"=P",'Real Revenue'!AX$9:AX$26)</f>
        <v>#N/A</v>
      </c>
      <c r="AU92" s="104" t="e">
        <f>SUMIF('Real Revenue'!$E$9:$E$26,"=P",'Real Revenue'!AY$9:AY$26)</f>
        <v>#N/A</v>
      </c>
      <c r="AV92" s="104" t="e">
        <f>SUMIF('Real Revenue'!$E$9:$E$26,"=P",'Real Revenue'!AZ$9:AZ$26)</f>
        <v>#N/A</v>
      </c>
      <c r="AW92" s="104" t="e">
        <f>SUMIF('Real Revenue'!$E$9:$E$26,"=P",'Real Revenue'!BA$9:BA$26)</f>
        <v>#N/A</v>
      </c>
    </row>
    <row r="93" spans="1:49" x14ac:dyDescent="0.25">
      <c r="A93" s="320"/>
      <c r="B93" s="104" t="s">
        <v>119</v>
      </c>
      <c r="C93" s="104"/>
      <c r="D93" s="104">
        <f>SUMIF('Real Revenue'!$E$9:$E$26,"=R",'Real Revenue'!G$9:G$26)</f>
        <v>2363.737815271711</v>
      </c>
      <c r="E93" s="104">
        <f>SUMIF('Real Revenue'!$E$9:$E$26,"=R",'Real Revenue'!H$9:H$26)</f>
        <v>2548.4821021620473</v>
      </c>
      <c r="F93" s="104">
        <f>SUMIF('Real Revenue'!$E$9:$E$26,"=R",'Real Revenue'!I$9:I$26)</f>
        <v>2738.8723937968152</v>
      </c>
      <c r="G93" s="104">
        <f>SUMIF('Real Revenue'!$E$9:$E$26,"=R",'Real Revenue'!J$9:J$26)</f>
        <v>3143.2015125072721</v>
      </c>
      <c r="H93" s="104">
        <f>SUMIF('Real Revenue'!$E$9:$E$26,"=R",'Real Revenue'!K$9:K$26)</f>
        <v>2967.3929369369371</v>
      </c>
      <c r="I93" s="104">
        <f>SUMIF('Real Revenue'!$E$9:$E$26,"=R",'Real Revenue'!L$9:L$26)</f>
        <v>2840.99791648259</v>
      </c>
      <c r="J93" s="104">
        <f>SUMIF('Real Revenue'!$E$9:$E$26,"=R",'Real Revenue'!M$9:M$26)</f>
        <v>2631.2520123470886</v>
      </c>
      <c r="K93" s="104">
        <f>SUMIF('Real Revenue'!$E$9:$E$26,"=R",'Real Revenue'!N$9:N$26)</f>
        <v>2900.0076315722326</v>
      </c>
      <c r="L93" s="104">
        <f>SUMIF('Real Revenue'!$E$9:$E$26,"=R",'Real Revenue'!O$9:O$26)</f>
        <v>2956.7881328940398</v>
      </c>
      <c r="M93" s="104">
        <f>SUMIF('Real Revenue'!$E$9:$E$26,"=R",'Real Revenue'!P$9:P$26)</f>
        <v>2807.3791752943689</v>
      </c>
      <c r="N93" s="104">
        <f>SUMIF('Real Revenue'!$E$9:$E$26,"=R",'Real Revenue'!Q$9:Q$26)</f>
        <v>3585.7454425372352</v>
      </c>
      <c r="O93" s="104">
        <f>SUMIF('Real Revenue'!$E$9:$E$26,"=R",'Real Revenue'!R$9:R$26)</f>
        <v>3014.5472948330494</v>
      </c>
      <c r="P93" s="104">
        <f>SUMIF('Real Revenue'!$E$9:$E$26,"=R",'Real Revenue'!S$9:S$26)</f>
        <v>2618.3115451254685</v>
      </c>
      <c r="Q93" s="104">
        <f>SUMIF('Real Revenue'!$E$9:$E$26,"=R",'Real Revenue'!T$9:T$26)</f>
        <v>2406.449659250703</v>
      </c>
      <c r="R93" s="104">
        <f>SUMIF('Real Revenue'!$E$9:$E$26,"=R",'Real Revenue'!U$9:U$26)</f>
        <v>2680.6585843259131</v>
      </c>
      <c r="S93" s="104">
        <f>SUMIF('Real Revenue'!$E$9:$E$26,"=R",'Real Revenue'!V$9:V$26)</f>
        <v>2637.1058427573498</v>
      </c>
      <c r="T93" s="104">
        <f>SUMIF('Real Revenue'!$E$9:$E$26,"=R",'Real Revenue'!W$9:W$26)</f>
        <v>2860.8024141877354</v>
      </c>
      <c r="U93" s="104">
        <f>SUMIF('Real Revenue'!$E$9:$E$26,"=R",'Real Revenue'!X$9:X$26)</f>
        <v>2831.4472970005959</v>
      </c>
      <c r="V93" s="104">
        <f>SUMIF('Real Revenue'!$E$9:$E$26,"=R",'Real Revenue'!Y$9:Y$26)</f>
        <v>2891.8367935615402</v>
      </c>
      <c r="W93" s="104">
        <f>SUMIF('Real Revenue'!$E$9:$E$26,"=R",'Real Revenue'!Z$9:Z$26)</f>
        <v>3220.4926770615984</v>
      </c>
      <c r="X93" s="104">
        <f>SUMIF('Real Revenue'!$E$9:$E$26,"=R",'Real Revenue'!AA$9:AA$26)</f>
        <v>3898.9356129285397</v>
      </c>
      <c r="Y93" s="104">
        <f>SUMIF('Real Revenue'!$E$9:$E$26,"=R",'Real Revenue'!AB$9:AB$26)</f>
        <v>4632.4191895064887</v>
      </c>
      <c r="Z93" s="104">
        <f>SUMIF('Real Revenue'!$E$9:$E$26,"=R",'Real Revenue'!AD$9:AD$26)</f>
        <v>4591.7399443653076</v>
      </c>
      <c r="AA93" s="104">
        <f>SUMIF('Real Revenue'!$E$9:$E$26,"=R",'Real Revenue'!AE$9:AE$26)</f>
        <v>5392.5415004942452</v>
      </c>
      <c r="AB93" s="104">
        <f>SUMIF('Real Revenue'!$E$9:$E$26,"=R",'Real Revenue'!AF$9:AF$26)</f>
        <v>4634.4381380369487</v>
      </c>
      <c r="AC93" s="104">
        <f>SUMIF('Real Revenue'!$E$9:$E$26,"=R",'Real Revenue'!AG$9:AG$26)</f>
        <v>5449.026667295162</v>
      </c>
      <c r="AD93" s="104">
        <f>SUMIF('Real Revenue'!$E$9:$E$26,"=R",'Real Revenue'!AH$9:AH$26)</f>
        <v>4983.5593816858145</v>
      </c>
      <c r="AE93" s="104">
        <f>SUMIF('Real Revenue'!$E$9:$E$26,"=R",'Real Revenue'!AI$9:AI$26)</f>
        <v>4769.0627977786116</v>
      </c>
      <c r="AF93" s="104">
        <f>SUMIF('Real Revenue'!$E$9:$E$26,"=R",'Real Revenue'!AJ$9:AJ$26)</f>
        <v>4638.5904090597342</v>
      </c>
      <c r="AG93" s="104">
        <f>SUMIF('Real Revenue'!$E$9:$E$26,"=R",'Real Revenue'!AK$9:AK$26)</f>
        <v>5322.6193380695076</v>
      </c>
      <c r="AH93" s="104">
        <f>SUMIF('Real Revenue'!$E$9:$E$26,"=R",'Real Revenue'!AL$9:AL$26)</f>
        <v>5151.7466877697398</v>
      </c>
      <c r="AI93" s="104">
        <f>SUMIF('Real Revenue'!$E$9:$E$26,"=R",'Real Revenue'!AM$9:AM$26)</f>
        <v>5369.6550379373166</v>
      </c>
      <c r="AJ93" s="104">
        <f>SUMIF('Real Revenue'!$E$9:$E$26,"=R",'Real Revenue'!AN$9:AN$26)</f>
        <v>5135.3859251399999</v>
      </c>
      <c r="AK93" s="104">
        <f>SUMIF('Real Revenue'!$E$9:$E$26,"=R",'Real Revenue'!AO$9:AO$26)</f>
        <v>5153.835801184855</v>
      </c>
      <c r="AL93" s="104">
        <f>SUMIF('Real Revenue'!$E$9:$E$26,"=R",'Real Revenue'!AP$9:AP$26)</f>
        <v>4967.8443003807397</v>
      </c>
      <c r="AM93" s="104">
        <f>SUMIF('Real Revenue'!$E$9:$E$26,"=R",'Real Revenue'!AQ$9:AQ$26)</f>
        <v>5371.7955076342041</v>
      </c>
      <c r="AN93" s="104">
        <f>SUMIF('Real Revenue'!$E$9:$E$26,"=R",'Real Revenue'!AR$9:AR$26)</f>
        <v>5314.6465603241013</v>
      </c>
      <c r="AO93" s="104">
        <f>SUMIF('Real Revenue'!$E$9:$E$26,"=R",'Real Revenue'!AS$9:AS$26)</f>
        <v>5890.0129999999999</v>
      </c>
      <c r="AP93" s="104" t="e">
        <f>SUMIF('Real Revenue'!$E$9:$E$26,"=R",'Real Revenue'!AT$9:AT$26)</f>
        <v>#N/A</v>
      </c>
      <c r="AQ93" s="104" t="e">
        <f>SUMIF('Real Revenue'!$E$9:$E$26,"=R",'Real Revenue'!AU$9:AU$26)</f>
        <v>#N/A</v>
      </c>
      <c r="AR93" s="104" t="e">
        <f>SUMIF('Real Revenue'!$E$9:$E$26,"=R",'Real Revenue'!AV$9:AV$26)</f>
        <v>#N/A</v>
      </c>
      <c r="AS93" s="104" t="e">
        <f>SUMIF('Real Revenue'!$E$9:$E$26,"=R",'Real Revenue'!AW$9:AW$26)</f>
        <v>#N/A</v>
      </c>
      <c r="AT93" s="104" t="e">
        <f>SUMIF('Real Revenue'!$E$9:$E$26,"=R",'Real Revenue'!AX$9:AX$26)</f>
        <v>#N/A</v>
      </c>
      <c r="AU93" s="104" t="e">
        <f>SUMIF('Real Revenue'!$E$9:$E$26,"=R",'Real Revenue'!AY$9:AY$26)</f>
        <v>#N/A</v>
      </c>
      <c r="AV93" s="104" t="e">
        <f>SUMIF('Real Revenue'!$E$9:$E$26,"=R",'Real Revenue'!AZ$9:AZ$26)</f>
        <v>#N/A</v>
      </c>
      <c r="AW93" s="104" t="e">
        <f>SUMIF('Real Revenue'!$E$9:$E$26,"=R",'Real Revenue'!BA$9:BA$26)</f>
        <v>#N/A</v>
      </c>
    </row>
    <row r="95" spans="1:49" x14ac:dyDescent="0.25">
      <c r="A95" s="320" t="s">
        <v>74</v>
      </c>
      <c r="B95" s="104" t="s">
        <v>118</v>
      </c>
      <c r="C95" s="104"/>
      <c r="D95" s="104">
        <f>SUMIF('Ton-Miles'!$E$9:$E$26,"=P",'Ton-Miles'!G$9:G$26)</f>
        <v>31438</v>
      </c>
      <c r="E95" s="104">
        <f>SUMIF('Ton-Miles'!$E$9:$E$26,"=P",'Ton-Miles'!H$9:H$26)</f>
        <v>30952</v>
      </c>
      <c r="F95" s="104">
        <f>SUMIF('Ton-Miles'!$E$9:$E$26,"=P",'Ton-Miles'!I$9:I$26)</f>
        <v>37900</v>
      </c>
      <c r="G95" s="104">
        <f>SUMIF('Ton-Miles'!$E$9:$E$26,"=P",'Ton-Miles'!J$9:J$26)</f>
        <v>42628</v>
      </c>
      <c r="H95" s="104">
        <f>SUMIF('Ton-Miles'!$E$9:$E$26,"=P",'Ton-Miles'!K$9:K$26)</f>
        <v>42934</v>
      </c>
      <c r="I95" s="104">
        <f>SUMIF('Ton-Miles'!$E$9:$E$26,"=P",'Ton-Miles'!L$9:L$26)</f>
        <v>41550</v>
      </c>
      <c r="J95" s="104">
        <f>SUMIF('Ton-Miles'!$E$9:$E$26,"=P",'Ton-Miles'!M$9:M$26)</f>
        <v>37275</v>
      </c>
      <c r="K95" s="104">
        <f>SUMIF('Ton-Miles'!$E$9:$E$26,"=P",'Ton-Miles'!N$9:N$26)</f>
        <v>36818</v>
      </c>
      <c r="L95" s="104">
        <f>SUMIF('Ton-Miles'!$E$9:$E$26,"=P",'Ton-Miles'!O$9:O$26)</f>
        <v>37308</v>
      </c>
      <c r="M95" s="104">
        <f>SUMIF('Ton-Miles'!$E$9:$E$26,"=P",'Ton-Miles'!P$9:P$26)</f>
        <v>33111</v>
      </c>
      <c r="N95" s="104">
        <f>SUMIF('Ton-Miles'!$E$9:$E$26,"=P",'Ton-Miles'!Q$9:Q$26)</f>
        <v>48491</v>
      </c>
      <c r="O95" s="104">
        <f>SUMIF('Ton-Miles'!$E$9:$E$26,"=P",'Ton-Miles'!R$9:R$26)</f>
        <v>48368</v>
      </c>
      <c r="P95" s="104">
        <f>SUMIF('Ton-Miles'!$E$9:$E$26,"=P",'Ton-Miles'!S$9:S$26)</f>
        <v>53555</v>
      </c>
      <c r="Q95" s="104">
        <f>SUMIF('Ton-Miles'!$E$9:$E$26,"=P",'Ton-Miles'!T$9:T$26)</f>
        <v>52090</v>
      </c>
      <c r="R95" s="104">
        <f>SUMIF('Ton-Miles'!$E$9:$E$26,"=P",'Ton-Miles'!U$9:U$26)</f>
        <v>54997</v>
      </c>
      <c r="S95" s="104">
        <f>SUMIF('Ton-Miles'!$E$9:$E$26,"=P",'Ton-Miles'!V$9:V$26)</f>
        <v>49727</v>
      </c>
      <c r="T95" s="104">
        <f>SUMIF('Ton-Miles'!$E$9:$E$26,"=P",'Ton-Miles'!W$9:W$26)</f>
        <v>46218</v>
      </c>
      <c r="U95" s="104">
        <f>SUMIF('Ton-Miles'!$E$9:$E$26,"=P",'Ton-Miles'!X$9:X$26)</f>
        <v>43992</v>
      </c>
      <c r="V95" s="104">
        <f>SUMIF('Ton-Miles'!$E$9:$E$26,"=P",'Ton-Miles'!Y$9:Y$26)</f>
        <v>47438</v>
      </c>
      <c r="W95" s="104">
        <f>SUMIF('Ton-Miles'!$E$9:$E$26,"=P",'Ton-Miles'!Z$9:Z$26)</f>
        <v>39973</v>
      </c>
      <c r="X95" s="104">
        <f>SUMIF('Ton-Miles'!$E$9:$E$26,"=P",'Ton-Miles'!AA$9:AA$26)</f>
        <v>41109</v>
      </c>
      <c r="Y95" s="104">
        <f>SUMIF('Ton-Miles'!$E$9:$E$26,"=P",'Ton-Miles'!AB$9:AB$26)</f>
        <v>48948</v>
      </c>
      <c r="Z95" s="104">
        <f>SUMIF('Ton-Miles'!$E$9:$E$26,"=P",'Ton-Miles'!AD$9:AD$26)</f>
        <v>43087</v>
      </c>
      <c r="AA95" s="104">
        <f>SUMIF('Ton-Miles'!$E$9:$E$26,"=P",'Ton-Miles'!AE$9:AE$26)</f>
        <v>44533</v>
      </c>
      <c r="AB95" s="104">
        <f>SUMIF('Ton-Miles'!$E$9:$E$26,"=P",'Ton-Miles'!AF$9:AF$26)</f>
        <v>41685</v>
      </c>
      <c r="AC95" s="104">
        <f>SUMIF('Ton-Miles'!$E$9:$E$26,"=P",'Ton-Miles'!AG$9:AG$26)</f>
        <v>33450</v>
      </c>
      <c r="AD95" s="104">
        <f>SUMIF('Ton-Miles'!$E$9:$E$26,"=P",'Ton-Miles'!AH$9:AH$26)</f>
        <v>30649</v>
      </c>
      <c r="AE95" s="104">
        <f>SUMIF('Ton-Miles'!$E$9:$E$26,"=P",'Ton-Miles'!AI$9:AI$26)</f>
        <v>24154</v>
      </c>
      <c r="AF95" s="104">
        <f>SUMIF('Ton-Miles'!$E$9:$E$26,"=P",'Ton-Miles'!AJ$9:AJ$26)</f>
        <v>22209</v>
      </c>
      <c r="AG95" s="104">
        <f>SUMIF('Ton-Miles'!$E$9:$E$26,"=P",'Ton-Miles'!AK$9:AK$26)</f>
        <v>27885</v>
      </c>
      <c r="AH95" s="104">
        <f>SUMIF('Ton-Miles'!$E$9:$E$26,"=P",'Ton-Miles'!AM$9:AM$26)</f>
        <v>27376</v>
      </c>
      <c r="AI95" s="104">
        <f>SUMIF('Ton-Miles'!$E$9:$E$26,"=P",'Ton-Miles'!AN$9:AN$26)</f>
        <v>29938</v>
      </c>
      <c r="AJ95" s="104">
        <f>SUMIF('Ton-Miles'!$E$9:$E$26,"=P",'Ton-Miles'!AO$9:AO$26)</f>
        <v>28655</v>
      </c>
      <c r="AK95" s="104">
        <f>SUMIF('Ton-Miles'!$E$9:$E$26,"=P",'Ton-Miles'!AP$9:AP$26)</f>
        <v>27369</v>
      </c>
      <c r="AL95" s="104">
        <f>SUMIF('Ton-Miles'!$E$9:$E$26,"=P",'Ton-Miles'!AQ$9:AQ$26)</f>
        <v>24708</v>
      </c>
      <c r="AM95" s="104">
        <f>SUMIF('Ton-Miles'!$E$9:$E$26,"=P",'Ton-Miles'!AR$9:AR$26)</f>
        <v>24192</v>
      </c>
      <c r="AN95" s="104">
        <f>SUMIF('Ton-Miles'!$E$9:$E$26,"=P",'Ton-Miles'!AS$9:AS$26)</f>
        <v>26891</v>
      </c>
      <c r="AO95" s="104">
        <f>SUMIF('Ton-Miles'!$E$9:$E$26,"=P",'Ton-Miles'!AT$9:AT$26)</f>
        <v>29149</v>
      </c>
      <c r="AP95" s="104" t="e">
        <f>SUMIF('Ton-Miles'!$E$9:$E$26,"=P",'Ton-Miles'!AU$9:AU$26)</f>
        <v>#N/A</v>
      </c>
      <c r="AQ95" s="104" t="e">
        <f>SUMIF('Ton-Miles'!$E$9:$E$26,"=P",'Ton-Miles'!AV$9:AV$26)</f>
        <v>#N/A</v>
      </c>
      <c r="AR95" s="104" t="e">
        <f>SUMIF('Ton-Miles'!$E$9:$E$26,"=P",'Ton-Miles'!AW$9:AW$26)</f>
        <v>#N/A</v>
      </c>
      <c r="AS95" s="104" t="e">
        <f>SUMIF('Ton-Miles'!$E$9:$E$26,"=P",'Ton-Miles'!AX$9:AX$26)</f>
        <v>#N/A</v>
      </c>
      <c r="AT95" s="104" t="e">
        <f>SUMIF('Ton-Miles'!$E$9:$E$26,"=P",'Ton-Miles'!AY$9:AY$26)</f>
        <v>#N/A</v>
      </c>
      <c r="AU95" s="104" t="e">
        <f>SUMIF('Ton-Miles'!$E$9:$E$26,"=P",'Ton-Miles'!AZ$9:AZ$26)</f>
        <v>#N/A</v>
      </c>
      <c r="AV95" s="104" t="e">
        <f>SUMIF('Ton-Miles'!$E$9:$E$26,"=P",'Ton-Miles'!BA$9:BA$26)</f>
        <v>#N/A</v>
      </c>
      <c r="AW95" s="104" t="e">
        <f>SUMIF('Ton-Miles'!$E$9:$E$26,"=P",'Ton-Miles'!BB$9:BB$26)</f>
        <v>#N/A</v>
      </c>
    </row>
    <row r="96" spans="1:49" x14ac:dyDescent="0.25">
      <c r="A96" s="320"/>
      <c r="B96" s="104" t="s">
        <v>119</v>
      </c>
      <c r="C96" s="104"/>
      <c r="D96" s="104">
        <f>SUMIF('Ton-Miles'!$E$9:$E$26,"=R",'Ton-Miles'!G$9:G$26)</f>
        <v>42958</v>
      </c>
      <c r="E96" s="104">
        <f>SUMIF('Ton-Miles'!$E$9:$E$26,"=R",'Ton-Miles'!H$9:H$26)</f>
        <v>51934</v>
      </c>
      <c r="F96" s="104">
        <f>SUMIF('Ton-Miles'!$E$9:$E$26,"=R",'Ton-Miles'!I$9:I$26)</f>
        <v>64547</v>
      </c>
      <c r="G96" s="104">
        <f>SUMIF('Ton-Miles'!$E$9:$E$26,"=R",'Ton-Miles'!J$9:J$26)</f>
        <v>72678</v>
      </c>
      <c r="H96" s="104">
        <f>SUMIF('Ton-Miles'!$E$9:$E$26,"=R",'Ton-Miles'!K$9:K$26)</f>
        <v>72078</v>
      </c>
      <c r="I96" s="104">
        <f>SUMIF('Ton-Miles'!$E$9:$E$26,"=R",'Ton-Miles'!L$9:L$26)</f>
        <v>66232</v>
      </c>
      <c r="J96" s="104">
        <f>SUMIF('Ton-Miles'!$E$9:$E$26,"=R",'Ton-Miles'!M$9:M$26)</f>
        <v>64989</v>
      </c>
      <c r="K96" s="104">
        <f>SUMIF('Ton-Miles'!$E$9:$E$26,"=R",'Ton-Miles'!N$9:N$26)</f>
        <v>71713</v>
      </c>
      <c r="L96" s="104">
        <f>SUMIF('Ton-Miles'!$E$9:$E$26,"=R",'Ton-Miles'!O$9:O$26)</f>
        <v>72204</v>
      </c>
      <c r="M96" s="104">
        <f>SUMIF('Ton-Miles'!$E$9:$E$26,"=R",'Ton-Miles'!P$9:P$26)</f>
        <v>65011</v>
      </c>
      <c r="N96" s="104">
        <f>SUMIF('Ton-Miles'!$E$9:$E$26,"=R",'Ton-Miles'!Q$9:Q$26)</f>
        <v>94326</v>
      </c>
      <c r="O96" s="104">
        <f>SUMIF('Ton-Miles'!$E$9:$E$26,"=R",'Ton-Miles'!R$9:R$26)</f>
        <v>77832</v>
      </c>
      <c r="P96" s="104">
        <f>SUMIF('Ton-Miles'!$E$9:$E$26,"=R",'Ton-Miles'!S$9:S$26)</f>
        <v>69846</v>
      </c>
      <c r="Q96" s="104">
        <f>SUMIF('Ton-Miles'!$E$9:$E$26,"=R",'Ton-Miles'!T$9:T$26)</f>
        <v>65590</v>
      </c>
      <c r="R96" s="104">
        <f>SUMIF('Ton-Miles'!$E$9:$E$26,"=R",'Ton-Miles'!U$9:U$26)</f>
        <v>77971</v>
      </c>
      <c r="S96" s="104">
        <f>SUMIF('Ton-Miles'!$E$9:$E$26,"=R",'Ton-Miles'!V$9:V$26)</f>
        <v>79389</v>
      </c>
      <c r="T96" s="104">
        <f>SUMIF('Ton-Miles'!$E$9:$E$26,"=R",'Ton-Miles'!W$9:W$26)</f>
        <v>90388</v>
      </c>
      <c r="U96" s="104">
        <f>SUMIF('Ton-Miles'!$E$9:$E$26,"=R",'Ton-Miles'!X$9:X$26)</f>
        <v>89354</v>
      </c>
      <c r="V96" s="104">
        <f>SUMIF('Ton-Miles'!$E$9:$E$26,"=R",'Ton-Miles'!Y$9:Y$26)</f>
        <v>94609</v>
      </c>
      <c r="W96" s="104">
        <f>SUMIF('Ton-Miles'!$E$9:$E$26,"=R",'Ton-Miles'!Z$9:Z$26)</f>
        <v>103632</v>
      </c>
      <c r="X96" s="104">
        <f>SUMIF('Ton-Miles'!$E$9:$E$26,"=R",'Ton-Miles'!AA$9:AA$26)</f>
        <v>117421</v>
      </c>
      <c r="Y96" s="104">
        <f>SUMIF('Ton-Miles'!$E$9:$E$26,"=R",'Ton-Miles'!AB$9:AB$26)</f>
        <v>134850</v>
      </c>
      <c r="Z96" s="104">
        <f>SUMIF('Ton-Miles'!$E$9:$E$26,"=R",'Ton-Miles'!AD$9:AD$26)</f>
        <v>130087</v>
      </c>
      <c r="AA96" s="104">
        <f>SUMIF('Ton-Miles'!$E$9:$E$26,"=R",'Ton-Miles'!AE$9:AE$26)</f>
        <v>136886</v>
      </c>
      <c r="AB96" s="104">
        <f>SUMIF('Ton-Miles'!$E$9:$E$26,"=R",'Ton-Miles'!AF$9:AF$26)</f>
        <v>122829</v>
      </c>
      <c r="AC96" s="104">
        <f>SUMIF('Ton-Miles'!$E$9:$E$26,"=R",'Ton-Miles'!AG$9:AG$26)</f>
        <v>139003</v>
      </c>
      <c r="AD96" s="104">
        <f>SUMIF('Ton-Miles'!$E$9:$E$26,"=R",'Ton-Miles'!AH$9:AH$26)</f>
        <v>116897</v>
      </c>
      <c r="AE96" s="104">
        <f>SUMIF('Ton-Miles'!$E$9:$E$26,"=R",'Ton-Miles'!AI$9:AI$26)</f>
        <v>108882</v>
      </c>
      <c r="AF96" s="104">
        <f>SUMIF('Ton-Miles'!$E$9:$E$26,"=R",'Ton-Miles'!AJ$9:AJ$26)</f>
        <v>104639</v>
      </c>
      <c r="AG96" s="104">
        <f>SUMIF('Ton-Miles'!$E$9:$E$26,"=R",'Ton-Miles'!AK$9:AK$26)</f>
        <v>123625</v>
      </c>
      <c r="AH96" s="104">
        <f>SUMIF('Ton-Miles'!$E$9:$E$26,"=R",'Ton-Miles'!AM$9:AM$26)</f>
        <v>133515</v>
      </c>
      <c r="AI96" s="104">
        <f>SUMIF('Ton-Miles'!$E$9:$E$26,"=R",'Ton-Miles'!AN$9:AN$26)</f>
        <v>144437</v>
      </c>
      <c r="AJ96" s="104">
        <f>SUMIF('Ton-Miles'!$E$9:$E$26,"=R",'Ton-Miles'!AO$9:AO$26)</f>
        <v>136245</v>
      </c>
      <c r="AK96" s="104">
        <f>SUMIF('Ton-Miles'!$E$9:$E$26,"=R",'Ton-Miles'!AP$9:AP$26)</f>
        <v>140472</v>
      </c>
      <c r="AL96" s="104">
        <f>SUMIF('Ton-Miles'!$E$9:$E$26,"=R",'Ton-Miles'!AQ$9:AQ$26)</f>
        <v>123334</v>
      </c>
      <c r="AM96" s="104">
        <f>SUMIF('Ton-Miles'!$E$9:$E$26,"=R",'Ton-Miles'!AR$9:AR$26)</f>
        <v>138172</v>
      </c>
      <c r="AN96" s="104">
        <f>SUMIF('Ton-Miles'!$E$9:$E$26,"=R",'Ton-Miles'!AS$9:AS$26)</f>
        <v>146719</v>
      </c>
      <c r="AO96" s="104">
        <f>SUMIF('Ton-Miles'!$E$9:$E$26,"=R",'Ton-Miles'!AT$9:AT$26)</f>
        <v>159052</v>
      </c>
      <c r="AP96" s="104" t="e">
        <f>SUMIF('Ton-Miles'!$E$9:$E$26,"=R",'Ton-Miles'!AU$9:AU$26)</f>
        <v>#N/A</v>
      </c>
      <c r="AQ96" s="104" t="e">
        <f>SUMIF('Ton-Miles'!$E$9:$E$26,"=R",'Ton-Miles'!AV$9:AV$26)</f>
        <v>#N/A</v>
      </c>
      <c r="AR96" s="104" t="e">
        <f>SUMIF('Ton-Miles'!$E$9:$E$26,"=R",'Ton-Miles'!AW$9:AW$26)</f>
        <v>#N/A</v>
      </c>
      <c r="AS96" s="104" t="e">
        <f>SUMIF('Ton-Miles'!$E$9:$E$26,"=R",'Ton-Miles'!AX$9:AX$26)</f>
        <v>#N/A</v>
      </c>
      <c r="AT96" s="104" t="e">
        <f>SUMIF('Ton-Miles'!$E$9:$E$26,"=R",'Ton-Miles'!AY$9:AY$26)</f>
        <v>#N/A</v>
      </c>
      <c r="AU96" s="104" t="e">
        <f>SUMIF('Ton-Miles'!$E$9:$E$26,"=R",'Ton-Miles'!AZ$9:AZ$26)</f>
        <v>#N/A</v>
      </c>
      <c r="AV96" s="104" t="e">
        <f>SUMIF('Ton-Miles'!$E$9:$E$26,"=R",'Ton-Miles'!BA$9:BA$26)</f>
        <v>#N/A</v>
      </c>
      <c r="AW96" s="104" t="e">
        <f>SUMIF('Ton-Miles'!$E$9:$E$26,"=R",'Ton-Miles'!BB$9:BB$26)</f>
        <v>#N/A</v>
      </c>
    </row>
    <row r="98" spans="1:49" x14ac:dyDescent="0.25">
      <c r="A98" s="320" t="s">
        <v>115</v>
      </c>
      <c r="B98" s="104" t="s">
        <v>118</v>
      </c>
      <c r="C98" s="104"/>
      <c r="D98" s="43">
        <f>IF(D95&gt;0,D92/D95,0)*100</f>
        <v>4.1120019444312126</v>
      </c>
      <c r="E98" s="43">
        <f t="shared" ref="E98:Y99" si="17">IF(E95&gt;0,E92/E95,0)*100</f>
        <v>3.8390122401905278</v>
      </c>
      <c r="F98" s="43">
        <f t="shared" si="17"/>
        <v>3.626082624872466</v>
      </c>
      <c r="G98" s="43">
        <f t="shared" si="17"/>
        <v>3.6442476092978944</v>
      </c>
      <c r="H98" s="43">
        <f t="shared" si="17"/>
        <v>3.3946673686609135</v>
      </c>
      <c r="I98" s="43">
        <f t="shared" si="17"/>
        <v>3.4163163972249353</v>
      </c>
      <c r="J98" s="43">
        <f t="shared" si="17"/>
        <v>3.3131839441586175</v>
      </c>
      <c r="K98" s="43">
        <f t="shared" si="17"/>
        <v>3.3119615158187803</v>
      </c>
      <c r="L98" s="43">
        <f t="shared" si="17"/>
        <v>3.4806705900775823</v>
      </c>
      <c r="M98" s="43">
        <f t="shared" si="17"/>
        <v>3.6636690867399819</v>
      </c>
      <c r="N98" s="43">
        <f t="shared" si="17"/>
        <v>3.2897603207274519</v>
      </c>
      <c r="O98" s="43">
        <f t="shared" si="17"/>
        <v>3.3014807202094256</v>
      </c>
      <c r="P98" s="43">
        <f t="shared" si="17"/>
        <v>3.4433468098065982</v>
      </c>
      <c r="Q98" s="43">
        <f t="shared" si="17"/>
        <v>3.4404814860838107</v>
      </c>
      <c r="R98" s="43">
        <f t="shared" si="17"/>
        <v>3.2847929256895974</v>
      </c>
      <c r="S98" s="43">
        <f t="shared" si="17"/>
        <v>3.1544139625329461</v>
      </c>
      <c r="T98" s="43">
        <f t="shared" si="17"/>
        <v>3.1506661489655254</v>
      </c>
      <c r="U98" s="43">
        <f t="shared" si="17"/>
        <v>3.1537786068487206</v>
      </c>
      <c r="V98" s="43">
        <f t="shared" si="17"/>
        <v>3.0701310124959207</v>
      </c>
      <c r="W98" s="43">
        <f t="shared" si="17"/>
        <v>3.1488367173924581</v>
      </c>
      <c r="X98" s="43">
        <f t="shared" si="17"/>
        <v>3.4448953592965648</v>
      </c>
      <c r="Y98" s="43">
        <f t="shared" si="17"/>
        <v>3.4672148942658874</v>
      </c>
      <c r="Z98" s="43">
        <f t="shared" ref="Z98:AB99" si="18">IF(Z95&gt;0,Z92/Z95,0)*100</f>
        <v>3.6552477837756108</v>
      </c>
      <c r="AA98" s="43">
        <f t="shared" si="18"/>
        <v>4.1458502351089077</v>
      </c>
      <c r="AB98" s="43">
        <f t="shared" si="18"/>
        <v>3.7574208432981662</v>
      </c>
      <c r="AC98" s="43">
        <f t="shared" ref="AC98:AE99" si="19">IF(AC95&gt;0,AC92/AC95,0)*100</f>
        <v>3.9958828800866022</v>
      </c>
      <c r="AD98" s="43">
        <f t="shared" si="19"/>
        <v>4.4134035179867626</v>
      </c>
      <c r="AE98" s="43">
        <f t="shared" si="19"/>
        <v>4.6075810904105952</v>
      </c>
      <c r="AF98" s="43">
        <f t="shared" ref="AF98:AH99" si="20">IF(AF95&gt;0,AF92/AF95,0)*100</f>
        <v>4.7555676346316851</v>
      </c>
      <c r="AG98" s="43">
        <f t="shared" si="20"/>
        <v>4.5890393986504074</v>
      </c>
      <c r="AH98" s="43">
        <f t="shared" si="20"/>
        <v>4.1257073356711196</v>
      </c>
      <c r="AI98" s="43">
        <f t="shared" ref="AI98:AW98" si="21">IF(AI95&gt;0,AI92/AI95,0)*100</f>
        <v>4.0253966117640125</v>
      </c>
      <c r="AJ98" s="43">
        <f t="shared" si="21"/>
        <v>4.0379208060373406</v>
      </c>
      <c r="AK98" s="43">
        <f t="shared" si="21"/>
        <v>4.0656446394954298</v>
      </c>
      <c r="AL98" s="43">
        <f t="shared" si="21"/>
        <v>4.3050604283163878</v>
      </c>
      <c r="AM98" s="43">
        <f t="shared" si="21"/>
        <v>4.0484065239633873</v>
      </c>
      <c r="AN98" s="43">
        <f t="shared" si="21"/>
        <v>3.8883185365120405</v>
      </c>
      <c r="AO98" s="43">
        <f t="shared" si="21"/>
        <v>3.9585611856324401</v>
      </c>
      <c r="AP98" s="43" t="e">
        <f t="shared" si="21"/>
        <v>#N/A</v>
      </c>
      <c r="AQ98" s="43" t="e">
        <f t="shared" si="21"/>
        <v>#N/A</v>
      </c>
      <c r="AR98" s="43" t="e">
        <f t="shared" si="21"/>
        <v>#N/A</v>
      </c>
      <c r="AS98" s="43" t="e">
        <f t="shared" si="21"/>
        <v>#N/A</v>
      </c>
      <c r="AT98" s="43" t="e">
        <f t="shared" si="21"/>
        <v>#N/A</v>
      </c>
      <c r="AU98" s="43" t="e">
        <f t="shared" si="21"/>
        <v>#N/A</v>
      </c>
      <c r="AV98" s="43" t="e">
        <f t="shared" si="21"/>
        <v>#N/A</v>
      </c>
      <c r="AW98" s="43" t="e">
        <f t="shared" si="21"/>
        <v>#N/A</v>
      </c>
    </row>
    <row r="99" spans="1:49" x14ac:dyDescent="0.25">
      <c r="A99" s="320"/>
      <c r="B99" s="104" t="s">
        <v>119</v>
      </c>
      <c r="C99" s="104"/>
      <c r="D99" s="43">
        <f>IF(D96&gt;0,D93/D96,0)*100</f>
        <v>5.5024391621390913</v>
      </c>
      <c r="E99" s="43">
        <f t="shared" si="17"/>
        <v>4.9071554322063529</v>
      </c>
      <c r="F99" s="43">
        <f t="shared" si="17"/>
        <v>4.2432218287400119</v>
      </c>
      <c r="G99" s="43">
        <f t="shared" si="17"/>
        <v>4.3248321534814833</v>
      </c>
      <c r="H99" s="43">
        <f t="shared" si="17"/>
        <v>4.1169190834053904</v>
      </c>
      <c r="I99" s="43">
        <f t="shared" si="17"/>
        <v>4.2894641811852123</v>
      </c>
      <c r="J99" s="43">
        <f t="shared" si="17"/>
        <v>4.0487651946438454</v>
      </c>
      <c r="K99" s="43">
        <f t="shared" si="17"/>
        <v>4.0439078431696247</v>
      </c>
      <c r="L99" s="43">
        <f t="shared" si="17"/>
        <v>4.095047549850479</v>
      </c>
      <c r="M99" s="43">
        <f t="shared" si="17"/>
        <v>4.3183140934524449</v>
      </c>
      <c r="N99" s="43">
        <f t="shared" si="17"/>
        <v>3.8014390968950611</v>
      </c>
      <c r="O99" s="43">
        <f t="shared" si="17"/>
        <v>3.8731463855908226</v>
      </c>
      <c r="P99" s="43">
        <f t="shared" si="17"/>
        <v>3.7486921872769638</v>
      </c>
      <c r="Q99" s="43">
        <f t="shared" si="17"/>
        <v>3.6689276707588094</v>
      </c>
      <c r="R99" s="43">
        <f t="shared" si="17"/>
        <v>3.4380200129867684</v>
      </c>
      <c r="S99" s="43">
        <f t="shared" si="17"/>
        <v>3.321752185765471</v>
      </c>
      <c r="T99" s="43">
        <f t="shared" si="17"/>
        <v>3.1650245764788858</v>
      </c>
      <c r="U99" s="43">
        <f t="shared" si="17"/>
        <v>3.1687974763307696</v>
      </c>
      <c r="V99" s="43">
        <f t="shared" si="17"/>
        <v>3.0566191309088353</v>
      </c>
      <c r="W99" s="43">
        <f t="shared" si="17"/>
        <v>3.1076237813239138</v>
      </c>
      <c r="X99" s="43">
        <f t="shared" si="17"/>
        <v>3.3204755647869968</v>
      </c>
      <c r="Y99" s="43">
        <f t="shared" si="17"/>
        <v>3.4352385535828618</v>
      </c>
      <c r="Z99" s="43">
        <f t="shared" si="18"/>
        <v>3.5297454352589477</v>
      </c>
      <c r="AA99" s="43">
        <f t="shared" si="18"/>
        <v>3.9394397531480538</v>
      </c>
      <c r="AB99" s="43">
        <f t="shared" si="18"/>
        <v>3.7730813879759246</v>
      </c>
      <c r="AC99" s="43">
        <f t="shared" si="19"/>
        <v>3.9200784639865054</v>
      </c>
      <c r="AD99" s="43">
        <f t="shared" si="19"/>
        <v>4.263205541361895</v>
      </c>
      <c r="AE99" s="43">
        <f t="shared" si="19"/>
        <v>4.3800286528339036</v>
      </c>
      <c r="AF99" s="43">
        <f t="shared" si="20"/>
        <v>4.4329460421637572</v>
      </c>
      <c r="AG99" s="43">
        <f t="shared" si="20"/>
        <v>4.3054554807437873</v>
      </c>
      <c r="AH99" s="43">
        <f t="shared" si="20"/>
        <v>3.858552737722158</v>
      </c>
      <c r="AI99" s="43">
        <f t="shared" ref="AI99:AW99" si="22">IF(AI96&gt;0,AI93/AI96,0)*100</f>
        <v>3.7176450895112172</v>
      </c>
      <c r="AJ99" s="43">
        <f t="shared" si="22"/>
        <v>3.7692289075855991</v>
      </c>
      <c r="AK99" s="43">
        <f t="shared" si="22"/>
        <v>3.668941711647058</v>
      </c>
      <c r="AL99" s="43">
        <f t="shared" si="22"/>
        <v>4.0279600924163166</v>
      </c>
      <c r="AM99" s="43">
        <f t="shared" si="22"/>
        <v>3.8877598266176969</v>
      </c>
      <c r="AN99" s="43">
        <f t="shared" si="22"/>
        <v>3.6223301415113935</v>
      </c>
      <c r="AO99" s="43">
        <f t="shared" si="22"/>
        <v>3.7031995825264694</v>
      </c>
      <c r="AP99" s="43" t="e">
        <f t="shared" si="22"/>
        <v>#N/A</v>
      </c>
      <c r="AQ99" s="43" t="e">
        <f t="shared" si="22"/>
        <v>#N/A</v>
      </c>
      <c r="AR99" s="43" t="e">
        <f t="shared" si="22"/>
        <v>#N/A</v>
      </c>
      <c r="AS99" s="43" t="e">
        <f t="shared" si="22"/>
        <v>#N/A</v>
      </c>
      <c r="AT99" s="43" t="e">
        <f t="shared" si="22"/>
        <v>#N/A</v>
      </c>
      <c r="AU99" s="43" t="e">
        <f t="shared" si="22"/>
        <v>#N/A</v>
      </c>
      <c r="AV99" s="43" t="e">
        <f t="shared" si="22"/>
        <v>#N/A</v>
      </c>
      <c r="AW99" s="43" t="e">
        <f t="shared" si="22"/>
        <v>#N/A</v>
      </c>
    </row>
    <row r="102" spans="1:49" x14ac:dyDescent="0.25">
      <c r="A102" s="104"/>
      <c r="B102" s="104" t="s">
        <v>110</v>
      </c>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4" spans="1:49" ht="12.75" customHeight="1" x14ac:dyDescent="0.25">
      <c r="A104" s="320" t="s">
        <v>99</v>
      </c>
      <c r="B104" s="104" t="s">
        <v>120</v>
      </c>
      <c r="C104" s="104"/>
      <c r="D104" s="104">
        <f>SUMIF('Real Revenue'!$D$9:$D$26,"=S",'Real Revenue'!G$9:G$26)</f>
        <v>1322.6410614646047</v>
      </c>
      <c r="E104" s="104">
        <f>SUMIF('Real Revenue'!$D$9:$D$26,"=S",'Real Revenue'!H$9:H$26)</f>
        <v>1256.037363710004</v>
      </c>
      <c r="F104" s="104">
        <f>SUMIF('Real Revenue'!$D$9:$D$26,"=S",'Real Revenue'!I$9:I$26)</f>
        <v>1332.7680730041027</v>
      </c>
      <c r="G104" s="104">
        <f>SUMIF('Real Revenue'!$D$9:$D$26,"=S",'Real Revenue'!J$9:J$26)</f>
        <v>1489.0616914267016</v>
      </c>
      <c r="H104" s="104">
        <f>SUMIF('Real Revenue'!$D$9:$D$26,"=S",'Real Revenue'!K$9:K$26)</f>
        <v>1290.4324869413103</v>
      </c>
      <c r="I104" s="104">
        <f>SUMIF('Real Revenue'!$D$9:$D$26,"=S",'Real Revenue'!L$9:L$26)</f>
        <v>1260.2054694376529</v>
      </c>
      <c r="J104" s="104">
        <f>SUMIF('Real Revenue'!$D$9:$D$26,"=S",'Real Revenue'!M$9:M$26)</f>
        <v>1068.5225042896752</v>
      </c>
      <c r="K104" s="104">
        <f>SUMIF('Real Revenue'!$D$9:$D$26,"=S",'Real Revenue'!N$9:N$26)</f>
        <v>1093.1395826941171</v>
      </c>
      <c r="L104" s="104">
        <f>SUMIF('Real Revenue'!$D$9:$D$26,"=S",'Real Revenue'!O$9:O$26)</f>
        <v>1034.8136384241518</v>
      </c>
      <c r="M104" s="104">
        <f>SUMIF('Real Revenue'!$D$9:$D$26,"=S",'Real Revenue'!P$9:P$26)</f>
        <v>993.21951647245442</v>
      </c>
      <c r="N104" s="104">
        <f>SUMIF('Real Revenue'!$D$9:$D$26,"=S",'Real Revenue'!Q$9:Q$26)</f>
        <v>974.85679706897338</v>
      </c>
      <c r="O104" s="104">
        <f>SUMIF('Real Revenue'!$D$9:$D$26,"=S",'Real Revenue'!R$9:R$26)</f>
        <v>911.85389206912726</v>
      </c>
      <c r="P104" s="104">
        <f>SUMIF('Real Revenue'!$D$9:$D$26,"=S",'Real Revenue'!S$9:S$26)</f>
        <v>842.56439098644353</v>
      </c>
      <c r="Q104" s="104">
        <f>SUMIF('Real Revenue'!$D$9:$D$26,"=S",'Real Revenue'!T$9:T$26)</f>
        <v>762.23052010154174</v>
      </c>
      <c r="R104" s="104">
        <f>SUMIF('Real Revenue'!$D$9:$D$26,"=S",'Real Revenue'!U$9:U$26)</f>
        <v>765.4815411961581</v>
      </c>
      <c r="S104" s="104">
        <f>SUMIF('Real Revenue'!$D$9:$D$26,"=S",'Real Revenue'!V$9:V$26)</f>
        <v>639.99727935150304</v>
      </c>
      <c r="T104" s="104">
        <f>SUMIF('Real Revenue'!$D$9:$D$26,"=S",'Real Revenue'!W$9:W$26)</f>
        <v>628.2490608122647</v>
      </c>
      <c r="U104" s="104">
        <f>SUMIF('Real Revenue'!$D$9:$D$26,"=S",'Real Revenue'!X$9:X$26)</f>
        <v>602.57074599748387</v>
      </c>
      <c r="V104" s="104">
        <f>SUMIF('Real Revenue'!$D$9:$D$26,"=S",'Real Revenue'!Y$9:Y$26)</f>
        <v>609.16357259174606</v>
      </c>
      <c r="W104" s="104">
        <f>SUMIF('Real Revenue'!$D$9:$D$26,"=S",'Real Revenue'!Z$9:Z$26)</f>
        <v>560.21696796792992</v>
      </c>
      <c r="X104" s="104">
        <f>SUMIF('Real Revenue'!$D$9:$D$26,"=S",'Real Revenue'!AA$9:AA$26)</f>
        <v>565.01654992888325</v>
      </c>
      <c r="Y104" s="104">
        <f>SUMIF('Real Revenue'!$D$9:$D$26,"=S",'Real Revenue'!AB$9:AB$26)</f>
        <v>558.26932410700488</v>
      </c>
      <c r="Z104" s="104">
        <f>SUMIF('Real Revenue'!$D$9:$D$26,"=S",'Real Revenue'!AD$9:AD$26)</f>
        <v>594.58534088408658</v>
      </c>
      <c r="AA104" s="104">
        <f>SUMIF('Real Revenue'!$D$9:$D$26,"=S",'Real Revenue'!AE$9:AE$26)</f>
        <v>616.76155185029472</v>
      </c>
      <c r="AB104" s="104">
        <f>SUMIF('Real Revenue'!$D$9:$D$26,"=S",'Real Revenue'!AF$9:AF$26)</f>
        <v>583.35194614707075</v>
      </c>
      <c r="AC104" s="104">
        <f>SUMIF('Real Revenue'!$D$9:$D$26,"=S",'Real Revenue'!AG$9:AG$26)</f>
        <v>623.75828278962877</v>
      </c>
      <c r="AD104" s="104">
        <f>SUMIF('Real Revenue'!$D$9:$D$26,"=S",'Real Revenue'!AH$9:AH$26)</f>
        <v>638.75336403187544</v>
      </c>
      <c r="AE104" s="104">
        <f>SUMIF('Real Revenue'!$D$9:$D$26,"=S",'Real Revenue'!AI$9:AI$26)</f>
        <v>667.09658117722802</v>
      </c>
      <c r="AF104" s="104">
        <f>SUMIF('Real Revenue'!$D$9:$D$26,"=S",'Real Revenue'!AJ$9:AJ$26)</f>
        <v>627.97521720779559</v>
      </c>
      <c r="AG104" s="104">
        <f>SUMIF('Real Revenue'!$D$9:$D$26,"=S",'Real Revenue'!AK$9:AK$26)</f>
        <v>567.96766662863899</v>
      </c>
      <c r="AH104" s="104">
        <f>SUMIF('Real Revenue'!$D$9:$D$26,"=S",'Real Revenue'!AL$9:AL$26)</f>
        <v>507.95088944264046</v>
      </c>
      <c r="AI104" s="104">
        <f>SUMIF('Real Revenue'!$D$9:$D$26,"=S",'Real Revenue'!AM$9:AM$26)</f>
        <v>479.26403659368287</v>
      </c>
      <c r="AJ104" s="104">
        <f>SUMIF('Real Revenue'!$D$9:$D$26,"=S",'Real Revenue'!AN$9:AN$26)</f>
        <v>472.29074873999997</v>
      </c>
      <c r="AK104" s="104">
        <f>SUMIF('Real Revenue'!$D$9:$D$26,"=S",'Real Revenue'!AO$9:AO$26)</f>
        <v>419.3588333479974</v>
      </c>
      <c r="AL104" s="104">
        <f>SUMIF('Real Revenue'!$D$9:$D$26,"=S",'Real Revenue'!AP$9:AP$26)</f>
        <v>479.47458504153519</v>
      </c>
      <c r="AM104" s="104">
        <f>SUMIF('Real Revenue'!$D$9:$D$26,"=S",'Real Revenue'!AQ$9:AQ$26)</f>
        <v>421.94706284814151</v>
      </c>
      <c r="AN104" s="104">
        <f>SUMIF('Real Revenue'!$D$9:$D$26,"=S",'Real Revenue'!AR$9:AR$26)</f>
        <v>425.82266201809233</v>
      </c>
      <c r="AO104" s="104">
        <f>SUMIF('Real Revenue'!$D$9:$D$26,"=S",'Real Revenue'!AS$9:AS$26)</f>
        <v>465.678</v>
      </c>
      <c r="AP104" s="104" t="e">
        <f>SUMIF('Real Revenue'!$D$9:$D$26,"=S",'Real Revenue'!AT$9:AT$26)</f>
        <v>#N/A</v>
      </c>
      <c r="AQ104" s="104" t="e">
        <f>SUMIF('Real Revenue'!$D$9:$D$26,"=S",'Real Revenue'!AU$9:AU$26)</f>
        <v>#N/A</v>
      </c>
      <c r="AR104" s="104" t="e">
        <f>SUMIF('Real Revenue'!$D$9:$D$26,"=S",'Real Revenue'!AV$9:AV$26)</f>
        <v>#N/A</v>
      </c>
      <c r="AS104" s="104" t="e">
        <f>SUMIF('Real Revenue'!$D$9:$D$26,"=S",'Real Revenue'!AW$9:AW$26)</f>
        <v>#N/A</v>
      </c>
      <c r="AT104" s="104" t="e">
        <f>SUMIF('Real Revenue'!$D$9:$D$26,"=S",'Real Revenue'!AX$9:AX$26)</f>
        <v>#N/A</v>
      </c>
      <c r="AU104" s="104" t="e">
        <f>SUMIF('Real Revenue'!$D$9:$D$26,"=S",'Real Revenue'!AY$9:AY$26)</f>
        <v>#N/A</v>
      </c>
      <c r="AV104" s="104" t="e">
        <f>SUMIF('Real Revenue'!$D$9:$D$26,"=S",'Real Revenue'!AZ$9:AZ$26)</f>
        <v>#N/A</v>
      </c>
      <c r="AW104" s="104" t="e">
        <f>SUMIF('Real Revenue'!$D$9:$D$26,"=S",'Real Revenue'!BA$9:BA$26)</f>
        <v>#N/A</v>
      </c>
    </row>
    <row r="105" spans="1:49" x14ac:dyDescent="0.25">
      <c r="A105" s="320"/>
      <c r="B105" s="38" t="s">
        <v>250</v>
      </c>
      <c r="C105" s="104"/>
      <c r="D105" s="104">
        <f>SUMIF('Real Revenue'!$D$9:$D$26,"=M",'Real Revenue'!G$9:G$26)</f>
        <v>1128.0944717664186</v>
      </c>
      <c r="E105" s="104">
        <f>SUMIF('Real Revenue'!$D$9:$D$26,"=M",'Real Revenue'!H$9:H$26)</f>
        <v>1254.8883277594553</v>
      </c>
      <c r="F105" s="104">
        <f>SUMIF('Real Revenue'!$D$9:$D$26,"=M",'Real Revenue'!I$9:I$26)</f>
        <v>1360.8769708849322</v>
      </c>
      <c r="G105" s="104">
        <f>SUMIF('Real Revenue'!$D$9:$D$26,"=M",'Real Revenue'!J$9:J$26)</f>
        <v>1378.6764690954042</v>
      </c>
      <c r="H105" s="104">
        <f>SUMIF('Real Revenue'!$D$9:$D$26,"=M",'Real Revenue'!K$9:K$26)</f>
        <v>1177.0017518411616</v>
      </c>
      <c r="I105" s="104">
        <f>SUMIF('Real Revenue'!$D$9:$D$26,"=M",'Real Revenue'!L$9:L$26)</f>
        <v>1173.9611491442545</v>
      </c>
      <c r="J105" s="104">
        <f>SUMIF('Real Revenue'!$D$9:$D$26,"=M",'Real Revenue'!M$9:M$26)</f>
        <v>1122.3251963953676</v>
      </c>
      <c r="K105" s="104">
        <f>SUMIF('Real Revenue'!$D$9:$D$26,"=M",'Real Revenue'!N$9:N$26)</f>
        <v>1287.0640391981756</v>
      </c>
      <c r="L105" s="104">
        <f>SUMIF('Real Revenue'!$D$9:$D$26,"=M",'Real Revenue'!O$9:O$26)</f>
        <v>1418.6035475745393</v>
      </c>
      <c r="M105" s="104">
        <f>SUMIF('Real Revenue'!$D$9:$D$26,"=M",'Real Revenue'!P$9:P$26)</f>
        <v>1342.3954131230555</v>
      </c>
      <c r="N105" s="104">
        <f>SUMIF('Real Revenue'!$D$9:$D$26,"=M",'Real Revenue'!Q$9:Q$26)</f>
        <v>1602.3824289427689</v>
      </c>
      <c r="O105" s="104">
        <f>SUMIF('Real Revenue'!$D$9:$D$26,"=M",'Real Revenue'!R$9:R$26)</f>
        <v>1472.4298673786748</v>
      </c>
      <c r="P105" s="104">
        <f>SUMIF('Real Revenue'!$D$9:$D$26,"=M",'Real Revenue'!S$9:S$26)</f>
        <v>1504.0945006778195</v>
      </c>
      <c r="Q105" s="104">
        <f>SUMIF('Real Revenue'!$D$9:$D$26,"=M",'Real Revenue'!T$9:T$26)</f>
        <v>1662.4957931088579</v>
      </c>
      <c r="R105" s="104">
        <f>SUMIF('Real Revenue'!$D$9:$D$26,"=M",'Real Revenue'!U$9:U$26)</f>
        <v>1648.6324857757588</v>
      </c>
      <c r="S105" s="104">
        <f>SUMIF('Real Revenue'!$D$9:$D$26,"=M",'Real Revenue'!V$9:V$26)</f>
        <v>1552.690927807266</v>
      </c>
      <c r="T105" s="104">
        <f>SUMIF('Real Revenue'!$D$9:$D$26,"=M",'Real Revenue'!W$9:W$26)</f>
        <v>1535.1895027299624</v>
      </c>
      <c r="U105" s="104">
        <f>SUMIF('Real Revenue'!$D$9:$D$26,"=M",'Real Revenue'!X$9:X$26)</f>
        <v>1560.197807018473</v>
      </c>
      <c r="V105" s="104">
        <f>SUMIF('Real Revenue'!$D$9:$D$26,"=M",'Real Revenue'!Y$9:Y$26)</f>
        <v>1564.8634491987636</v>
      </c>
      <c r="W105" s="104">
        <f>SUMIF('Real Revenue'!$D$9:$D$26,"=M",'Real Revenue'!Z$9:Z$26)</f>
        <v>1629.9659423852702</v>
      </c>
      <c r="X105" s="104">
        <f>SUMIF('Real Revenue'!$D$9:$D$26,"=M",'Real Revenue'!AA$9:AA$26)</f>
        <v>1773.904205539752</v>
      </c>
      <c r="Y105" s="104">
        <f>SUMIF('Real Revenue'!$D$9:$D$26,"=M",'Real Revenue'!AB$9:AB$26)</f>
        <v>2067.4175024205729</v>
      </c>
      <c r="Z105" s="104">
        <f>SUMIF('Real Revenue'!$D$9:$D$26,"=M",'Real Revenue'!AD$9:AD$26)</f>
        <v>2092.638462043567</v>
      </c>
      <c r="AA105" s="104">
        <f>SUMIF('Real Revenue'!$D$9:$D$26,"=M",'Real Revenue'!AE$9:AE$26)</f>
        <v>2161.1646152159342</v>
      </c>
      <c r="AB105" s="104">
        <f>SUMIF('Real Revenue'!$D$9:$D$26,"=M",'Real Revenue'!AF$9:AF$26)</f>
        <v>1884.7211200483312</v>
      </c>
      <c r="AC105" s="104">
        <f>SUMIF('Real Revenue'!$D$9:$D$26,"=M",'Real Revenue'!AG$9:AG$26)</f>
        <v>2032.2465534853623</v>
      </c>
      <c r="AD105" s="104">
        <f>SUMIF('Real Revenue'!$D$9:$D$26,"=M",'Real Revenue'!AH$9:AH$26)</f>
        <v>2032.4985932925961</v>
      </c>
      <c r="AE105" s="104">
        <f>SUMIF('Real Revenue'!$D$9:$D$26,"=M",'Real Revenue'!AI$9:AI$26)</f>
        <v>1876.8373121425118</v>
      </c>
      <c r="AF105" s="104">
        <f>SUMIF('Real Revenue'!$D$9:$D$26,"=M",'Real Revenue'!AJ$9:AJ$26)</f>
        <v>1987.173655400914</v>
      </c>
      <c r="AG105" s="104">
        <f>SUMIF('Real Revenue'!$D$9:$D$26,"=M",'Real Revenue'!AK$9:AK$26)</f>
        <v>2003.3129704939795</v>
      </c>
      <c r="AH105" s="104">
        <f>SUMIF('Real Revenue'!$D$9:$D$26,"=M",'Real Revenue'!AL$9:AL$26)</f>
        <v>1796.9134425479879</v>
      </c>
      <c r="AI105" s="104">
        <f>SUMIF('Real Revenue'!$D$9:$D$26,"=M",'Real Revenue'!AM$9:AM$26)</f>
        <v>1775.7553759122973</v>
      </c>
      <c r="AJ105" s="104">
        <f>SUMIF('Real Revenue'!$D$9:$D$26,"=M",'Real Revenue'!AN$9:AN$26)</f>
        <v>1742.1509410099998</v>
      </c>
      <c r="AK105" s="104">
        <f>SUMIF('Real Revenue'!$D$9:$D$26,"=M",'Real Revenue'!AO$9:AO$26)</f>
        <v>1785.5279461536206</v>
      </c>
      <c r="AL105" s="104">
        <f>SUMIF('Real Revenue'!$D$9:$D$26,"=M",'Real Revenue'!AP$9:AP$26)</f>
        <v>1901.9800157872469</v>
      </c>
      <c r="AM105" s="104">
        <f>SUMIF('Real Revenue'!$D$9:$D$26,"=M",'Real Revenue'!AQ$9:AQ$26)</f>
        <v>1855.2897381786092</v>
      </c>
      <c r="AN105" s="104">
        <f>SUMIF('Real Revenue'!$D$9:$D$26,"=M",'Real Revenue'!AR$9:AR$26)</f>
        <v>1864.2502077976287</v>
      </c>
      <c r="AO105" s="104">
        <f>SUMIF('Real Revenue'!$D$9:$D$26,"=M",'Real Revenue'!AS$9:AS$26)</f>
        <v>2051.7730000000001</v>
      </c>
      <c r="AP105" s="104" t="e">
        <f>SUMIF('Real Revenue'!$D$9:$D$26,"=M",'Real Revenue'!AT$9:AT$26)</f>
        <v>#N/A</v>
      </c>
      <c r="AQ105" s="104" t="e">
        <f>SUMIF('Real Revenue'!$D$9:$D$26,"=M",'Real Revenue'!AU$9:AU$26)</f>
        <v>#N/A</v>
      </c>
      <c r="AR105" s="104" t="e">
        <f>SUMIF('Real Revenue'!$D$9:$D$26,"=M",'Real Revenue'!AV$9:AV$26)</f>
        <v>#N/A</v>
      </c>
      <c r="AS105" s="104" t="e">
        <f>SUMIF('Real Revenue'!$D$9:$D$26,"=M",'Real Revenue'!AW$9:AW$26)</f>
        <v>#N/A</v>
      </c>
      <c r="AT105" s="104" t="e">
        <f>SUMIF('Real Revenue'!$D$9:$D$26,"=M",'Real Revenue'!AX$9:AX$26)</f>
        <v>#N/A</v>
      </c>
      <c r="AU105" s="104" t="e">
        <f>SUMIF('Real Revenue'!$D$9:$D$26,"=M",'Real Revenue'!AY$9:AY$26)</f>
        <v>#N/A</v>
      </c>
      <c r="AV105" s="104" t="e">
        <f>SUMIF('Real Revenue'!$D$9:$D$26,"=M",'Real Revenue'!AZ$9:AZ$26)</f>
        <v>#N/A</v>
      </c>
      <c r="AW105" s="104" t="e">
        <f>SUMIF('Real Revenue'!$D$9:$D$26,"=M",'Real Revenue'!BA$9:BA$26)</f>
        <v>#N/A</v>
      </c>
    </row>
    <row r="106" spans="1:49" x14ac:dyDescent="0.25">
      <c r="A106" s="320"/>
      <c r="B106" s="104" t="s">
        <v>121</v>
      </c>
      <c r="C106" s="104"/>
      <c r="D106" s="104">
        <f>SUMIF('Real Revenue'!$D$9:$D$26,"=l",'Real Revenue'!G$9:G$26)</f>
        <v>1205.7334533309722</v>
      </c>
      <c r="E106" s="104">
        <f>SUMIF('Real Revenue'!$D$9:$D$26,"=l",'Real Revenue'!H$9:H$26)</f>
        <v>1225.8074792763603</v>
      </c>
      <c r="F106" s="104">
        <f>SUMIF('Real Revenue'!$D$9:$D$26,"=l",'Real Revenue'!I$9:I$26)</f>
        <v>1419.5126647344453</v>
      </c>
      <c r="G106" s="104">
        <f>SUMIF('Real Revenue'!$D$9:$D$26,"=l",'Real Revenue'!J$9:J$26)</f>
        <v>1828.9332228766725</v>
      </c>
      <c r="H106" s="104">
        <f>SUMIF('Real Revenue'!$D$9:$D$26,"=l",'Real Revenue'!K$9:K$26)</f>
        <v>1957.4251862153417</v>
      </c>
      <c r="I106" s="104">
        <f>SUMIF('Real Revenue'!$D$9:$D$26,"=l",'Real Revenue'!L$9:L$26)</f>
        <v>1826.3107609476438</v>
      </c>
      <c r="J106" s="104">
        <f>SUMIF('Real Revenue'!$D$9:$D$26,"=l",'Real Revenue'!M$9:M$26)</f>
        <v>1675.39362684717</v>
      </c>
      <c r="K106" s="104">
        <f>SUMIF('Real Revenue'!$D$9:$D$26,"=l",'Real Revenue'!N$9:N$26)</f>
        <v>1739.2020005740985</v>
      </c>
      <c r="L106" s="104">
        <f>SUMIF('Real Revenue'!$D$9:$D$26,"=l",'Real Revenue'!O$9:O$26)</f>
        <v>1801.9395306414931</v>
      </c>
      <c r="M106" s="104">
        <f>SUMIF('Real Revenue'!$D$9:$D$26,"=l",'Real Revenue'!P$9:P$26)</f>
        <v>1684.8417170093344</v>
      </c>
      <c r="N106" s="104">
        <f>SUMIF('Real Revenue'!$D$9:$D$26,"=l",'Real Revenue'!Q$9:Q$26)</f>
        <v>2603.7438936494423</v>
      </c>
      <c r="O106" s="104">
        <f>SUMIF('Real Revenue'!$D$9:$D$26,"=l",'Real Revenue'!R$9:R$26)</f>
        <v>2227.1237301361425</v>
      </c>
      <c r="P106" s="104">
        <f>SUMIF('Real Revenue'!$D$9:$D$26,"=l",'Real Revenue'!S$9:S$26)</f>
        <v>2115.7370374531292</v>
      </c>
      <c r="Q106" s="104">
        <f>SUMIF('Real Revenue'!$D$9:$D$26,"=l",'Real Revenue'!T$9:T$26)</f>
        <v>1773.87015214136</v>
      </c>
      <c r="R106" s="104">
        <f>SUMIF('Real Revenue'!$D$9:$D$26,"=l",'Real Revenue'!U$9:U$26)</f>
        <v>2073.082122695504</v>
      </c>
      <c r="S106" s="104">
        <f>SUMIF('Real Revenue'!$D$9:$D$26,"=l",'Real Revenue'!V$9:V$26)</f>
        <v>2013.0130667473391</v>
      </c>
      <c r="T106" s="104">
        <f>SUMIF('Real Revenue'!$D$9:$D$26,"=l",'Real Revenue'!W$9:W$26)</f>
        <v>2153.538731374395</v>
      </c>
      <c r="U106" s="104">
        <f>SUMIF('Real Revenue'!$D$9:$D$26,"=l",'Real Revenue'!X$9:X$26)</f>
        <v>2056.0890287095276</v>
      </c>
      <c r="V106" s="104">
        <f>SUMIF('Real Revenue'!$D$9:$D$26,"=l",'Real Revenue'!Y$9:Y$26)</f>
        <v>2174.2185214788456</v>
      </c>
      <c r="W106" s="104">
        <f>SUMIF('Real Revenue'!$D$9:$D$26,"=l",'Real Revenue'!Z$9:Z$26)</f>
        <v>2288.9942677516847</v>
      </c>
      <c r="X106" s="104">
        <f>SUMIF('Real Revenue'!$D$9:$D$26,"=l",'Real Revenue'!AA$9:AA$26)</f>
        <v>2976.1768907131295</v>
      </c>
      <c r="Y106" s="104">
        <f>SUMIF('Real Revenue'!$D$9:$D$26,"=l",'Real Revenue'!AB$9:AB$26)</f>
        <v>3703.8647094241774</v>
      </c>
      <c r="Z106" s="104">
        <f>SUMIF('Real Revenue'!$D$9:$D$26,"=l",'Real Revenue'!AD$9:AD$26)</f>
        <v>3479.4527540330514</v>
      </c>
      <c r="AA106" s="104">
        <f>SUMIF('Real Revenue'!$D$9:$D$26,"=l",'Real Revenue'!AE$9:AE$26)</f>
        <v>4460.8868186290656</v>
      </c>
      <c r="AB106" s="104">
        <f>SUMIF('Real Revenue'!$D$9:$D$26,"=l",'Real Revenue'!AF$9:AF$26)</f>
        <v>3732.6459503703873</v>
      </c>
      <c r="AC106" s="104">
        <f>SUMIF('Real Revenue'!$D$9:$D$26,"=l",'Real Revenue'!AG$9:AG$26)</f>
        <v>4129.6446544091395</v>
      </c>
      <c r="AD106" s="104">
        <f>SUMIF('Real Revenue'!$D$9:$D$26,"=l",'Real Revenue'!AH$9:AH$26)</f>
        <v>3664.9714685891058</v>
      </c>
      <c r="AE106" s="104">
        <f>SUMIF('Real Revenue'!$D$9:$D$26,"=l",'Real Revenue'!AI$9:AI$26)</f>
        <v>3338.0440410366477</v>
      </c>
      <c r="AF106" s="104">
        <f>SUMIF('Real Revenue'!$D$9:$D$26,"=l",'Real Revenue'!AJ$9:AJ$26)</f>
        <v>3079.6055524263757</v>
      </c>
      <c r="AG106" s="104">
        <f>SUMIF('Real Revenue'!$D$9:$D$26,"=l",'Real Revenue'!AK$9:AK$26)</f>
        <v>4030.9923372605554</v>
      </c>
      <c r="AH106" s="104">
        <f>SUMIF('Real Revenue'!$D$9:$D$26,"=l",'Real Revenue'!AL$9:AL$26)</f>
        <v>3976.3359959924373</v>
      </c>
      <c r="AI106" s="104">
        <f>SUMIF('Real Revenue'!$D$9:$D$26,"=l",'Real Revenue'!AM$9:AM$26)</f>
        <v>4319.7588630612463</v>
      </c>
      <c r="AJ106" s="104">
        <f>SUMIF('Real Revenue'!$D$9:$D$26,"=l",'Real Revenue'!AN$9:AN$26)</f>
        <v>4078.0104423600001</v>
      </c>
      <c r="AK106" s="104">
        <f>SUMIF('Real Revenue'!$D$9:$D$26,"=l",'Real Revenue'!AO$9:AO$26)</f>
        <v>4061.675303066741</v>
      </c>
      <c r="AL106" s="104">
        <f>SUMIF('Real Revenue'!$D$9:$D$26,"=l",'Real Revenue'!AP$9:AP$26)</f>
        <v>3650.0840301803705</v>
      </c>
      <c r="AM106" s="104">
        <f>SUMIF('Real Revenue'!$D$9:$D$26,"=l",'Real Revenue'!AQ$9:AQ$26)</f>
        <v>4073.9492128846755</v>
      </c>
      <c r="AN106" s="104">
        <f>SUMIF('Real Revenue'!$D$9:$D$26,"=l",'Real Revenue'!AR$9:AR$26)</f>
        <v>4070.1814281618331</v>
      </c>
      <c r="AO106" s="104">
        <f>SUMIF('Real Revenue'!$D$9:$D$26,"=l",'Real Revenue'!AS$9:AS$26)</f>
        <v>4526.4429999999993</v>
      </c>
      <c r="AP106" s="104" t="e">
        <f>SUMIF('Real Revenue'!$D$9:$D$26,"=l",'Real Revenue'!AT$9:AT$26)</f>
        <v>#N/A</v>
      </c>
      <c r="AQ106" s="104" t="e">
        <f>SUMIF('Real Revenue'!$D$9:$D$26,"=l",'Real Revenue'!AU$9:AU$26)</f>
        <v>#N/A</v>
      </c>
      <c r="AR106" s="104" t="e">
        <f>SUMIF('Real Revenue'!$D$9:$D$26,"=l",'Real Revenue'!AV$9:AV$26)</f>
        <v>#N/A</v>
      </c>
      <c r="AS106" s="104" t="e">
        <f>SUMIF('Real Revenue'!$D$9:$D$26,"=l",'Real Revenue'!AW$9:AW$26)</f>
        <v>#N/A</v>
      </c>
      <c r="AT106" s="104" t="e">
        <f>SUMIF('Real Revenue'!$D$9:$D$26,"=l",'Real Revenue'!AX$9:AX$26)</f>
        <v>#N/A</v>
      </c>
      <c r="AU106" s="104" t="e">
        <f>SUMIF('Real Revenue'!$D$9:$D$26,"=l",'Real Revenue'!AY$9:AY$26)</f>
        <v>#N/A</v>
      </c>
      <c r="AV106" s="104" t="e">
        <f>SUMIF('Real Revenue'!$D$9:$D$26,"=l",'Real Revenue'!AZ$9:AZ$26)</f>
        <v>#N/A</v>
      </c>
      <c r="AW106" s="104" t="e">
        <f>SUMIF('Real Revenue'!$D$9:$D$26,"=l",'Real Revenue'!BA$9:BA$26)</f>
        <v>#N/A</v>
      </c>
    </row>
    <row r="108" spans="1:49" ht="12.75" customHeight="1" x14ac:dyDescent="0.25">
      <c r="A108" s="320" t="s">
        <v>74</v>
      </c>
      <c r="B108" s="104" t="s">
        <v>120</v>
      </c>
      <c r="C108" s="104"/>
      <c r="D108" s="104">
        <f>SUMIF('Ton-Miles'!$D$9:$D$26,"=S",'Ton-Miles'!G$9:G$26)</f>
        <v>14717</v>
      </c>
      <c r="E108" s="104">
        <f>SUMIF('Ton-Miles'!$D$9:$D$26,"=S",'Ton-Miles'!H$9:H$26)</f>
        <v>16013</v>
      </c>
      <c r="F108" s="104">
        <f>SUMIF('Ton-Miles'!$D$9:$D$26,"=S",'Ton-Miles'!I$9:I$26)</f>
        <v>18951</v>
      </c>
      <c r="G108" s="104">
        <f>SUMIF('Ton-Miles'!$D$9:$D$26,"=S",'Ton-Miles'!J$9:J$26)</f>
        <v>21874</v>
      </c>
      <c r="H108" s="104">
        <f>SUMIF('Ton-Miles'!$D$9:$D$26,"=S",'Ton-Miles'!K$9:K$26)</f>
        <v>19922</v>
      </c>
      <c r="I108" s="104">
        <f>SUMIF('Ton-Miles'!$D$9:$D$26,"=S",'Ton-Miles'!L$9:L$26)</f>
        <v>18663</v>
      </c>
      <c r="J108" s="104">
        <f>SUMIF('Ton-Miles'!$D$9:$D$26,"=S",'Ton-Miles'!M$9:M$26)</f>
        <v>16384</v>
      </c>
      <c r="K108" s="104">
        <f>SUMIF('Ton-Miles'!$D$9:$D$26,"=S",'Ton-Miles'!N$9:N$26)</f>
        <v>16793</v>
      </c>
      <c r="L108" s="104">
        <f>SUMIF('Ton-Miles'!$D$9:$D$26,"=S",'Ton-Miles'!O$9:O$26)</f>
        <v>16428</v>
      </c>
      <c r="M108" s="104">
        <f>SUMIF('Ton-Miles'!$D$9:$D$26,"=S",'Ton-Miles'!P$9:P$26)</f>
        <v>15647</v>
      </c>
      <c r="N108" s="104">
        <f>SUMIF('Ton-Miles'!$D$9:$D$26,"=S",'Ton-Miles'!Q$9:Q$26)</f>
        <v>15842</v>
      </c>
      <c r="O108" s="104">
        <f>SUMIF('Ton-Miles'!$D$9:$D$26,"=S",'Ton-Miles'!R$9:R$26)</f>
        <v>16088</v>
      </c>
      <c r="P108" s="104">
        <f>SUMIF('Ton-Miles'!$D$9:$D$26,"=S",'Ton-Miles'!S$9:S$26)</f>
        <v>14379</v>
      </c>
      <c r="Q108" s="104">
        <f>SUMIF('Ton-Miles'!$D$9:$D$26,"=S",'Ton-Miles'!T$9:T$26)</f>
        <v>13973</v>
      </c>
      <c r="R108" s="104">
        <f>SUMIF('Ton-Miles'!$D$9:$D$26,"=S",'Ton-Miles'!U$9:U$26)</f>
        <v>14104</v>
      </c>
      <c r="S108" s="104">
        <f>SUMIF('Ton-Miles'!$D$9:$D$26,"=S",'Ton-Miles'!V$9:V$26)</f>
        <v>11693</v>
      </c>
      <c r="T108" s="104">
        <f>SUMIF('Ton-Miles'!$D$9:$D$26,"=S",'Ton-Miles'!W$9:W$26)</f>
        <v>11508</v>
      </c>
      <c r="U108" s="104">
        <f>SUMIF('Ton-Miles'!$D$9:$D$26,"=S",'Ton-Miles'!X$9:X$26)</f>
        <v>10677</v>
      </c>
      <c r="V108" s="104">
        <f>SUMIF('Ton-Miles'!$D$9:$D$26,"=S",'Ton-Miles'!Y$9:Y$26)</f>
        <v>10708</v>
      </c>
      <c r="W108" s="104">
        <f>SUMIF('Ton-Miles'!$D$9:$D$26,"=S",'Ton-Miles'!Z$9:Z$26)</f>
        <v>9706</v>
      </c>
      <c r="X108" s="104">
        <f>SUMIF('Ton-Miles'!$D$9:$D$26,"=S",'Ton-Miles'!AA$9:AA$26)</f>
        <v>9358</v>
      </c>
      <c r="Y108" s="104">
        <f>SUMIF('Ton-Miles'!$D$9:$D$26,"=S",'Ton-Miles'!AB$9:AB$26)</f>
        <v>9257</v>
      </c>
      <c r="Z108" s="104">
        <f>SUMIF('Ton-Miles'!$D$9:$D$26,"=S",'Ton-Miles'!AD$9:AD$26)</f>
        <v>9454</v>
      </c>
      <c r="AA108" s="104">
        <f>SUMIF('Ton-Miles'!$D$9:$D$26,"=S",'Ton-Miles'!AE$9:AE$26)</f>
        <v>8088</v>
      </c>
      <c r="AB108" s="104">
        <f>SUMIF('Ton-Miles'!$D$9:$D$26,"=S",'Ton-Miles'!AF$9:AF$26)</f>
        <v>8026</v>
      </c>
      <c r="AC108" s="104">
        <f>SUMIF('Ton-Miles'!$D$9:$D$26,"=S",'Ton-Miles'!AG$9:AG$26)</f>
        <v>8394</v>
      </c>
      <c r="AD108" s="104">
        <f>SUMIF('Ton-Miles'!$D$9:$D$26,"=S",'Ton-Miles'!AH$9:AH$26)</f>
        <v>8146</v>
      </c>
      <c r="AE108" s="104">
        <f>SUMIF('Ton-Miles'!$D$9:$D$26,"=S",'Ton-Miles'!AI$9:AI$26)</f>
        <v>8545</v>
      </c>
      <c r="AF108" s="104">
        <f>SUMIF('Ton-Miles'!$D$9:$D$26,"=S",'Ton-Miles'!AJ$9:AJ$26)</f>
        <v>7749</v>
      </c>
      <c r="AG108" s="104">
        <f>SUMIF('Ton-Miles'!$D$9:$D$26,"=S",'Ton-Miles'!AK$9:AK$26)</f>
        <v>7254</v>
      </c>
      <c r="AH108" s="104">
        <f>SUMIF('Ton-Miles'!$D$9:$D$26,"=S",'Ton-Miles'!AM$9:AM$26)</f>
        <v>6998</v>
      </c>
      <c r="AI108" s="104">
        <f>SUMIF('Ton-Miles'!$D$9:$D$26,"=S",'Ton-Miles'!AN$9:AN$26)</f>
        <v>6590</v>
      </c>
      <c r="AJ108" s="104">
        <f>SUMIF('Ton-Miles'!$D$9:$D$26,"=S",'Ton-Miles'!AO$9:AO$26)</f>
        <v>6575</v>
      </c>
      <c r="AK108" s="104">
        <f>SUMIF('Ton-Miles'!$D$9:$D$26,"=S",'Ton-Miles'!AP$9:AP$26)</f>
        <v>5720</v>
      </c>
      <c r="AL108" s="104">
        <f>SUMIF('Ton-Miles'!$D$9:$D$26,"=S",'Ton-Miles'!AQ$9:AQ$26)</f>
        <v>6556</v>
      </c>
      <c r="AM108" s="104">
        <f>SUMIF('Ton-Miles'!$D$9:$D$26,"=S",'Ton-Miles'!AR$9:AR$26)</f>
        <v>5844</v>
      </c>
      <c r="AN108" s="104">
        <f>SUMIF('Ton-Miles'!$D$9:$D$26,"=S",'Ton-Miles'!AS$9:AS$26)</f>
        <v>5758</v>
      </c>
      <c r="AO108" s="104">
        <f>SUMIF('Ton-Miles'!$D$9:$D$26,"=S",'Ton-Miles'!AT$9:AT$26)</f>
        <v>5921</v>
      </c>
      <c r="AP108" s="104" t="e">
        <f>SUMIF('Ton-Miles'!$D$9:$D$26,"=S",'Ton-Miles'!AU$9:AU$26)</f>
        <v>#N/A</v>
      </c>
      <c r="AQ108" s="104" t="e">
        <f>SUMIF('Ton-Miles'!$D$9:$D$26,"=S",'Ton-Miles'!AV$9:AV$26)</f>
        <v>#N/A</v>
      </c>
      <c r="AR108" s="104" t="e">
        <f>SUMIF('Ton-Miles'!$D$9:$D$26,"=S",'Ton-Miles'!AW$9:AW$26)</f>
        <v>#N/A</v>
      </c>
      <c r="AS108" s="104" t="e">
        <f>SUMIF('Ton-Miles'!$D$9:$D$26,"=S",'Ton-Miles'!AX$9:AX$26)</f>
        <v>#N/A</v>
      </c>
      <c r="AT108" s="104" t="e">
        <f>SUMIF('Ton-Miles'!$D$9:$D$26,"=S",'Ton-Miles'!AY$9:AY$26)</f>
        <v>#N/A</v>
      </c>
      <c r="AU108" s="104" t="e">
        <f>SUMIF('Ton-Miles'!$D$9:$D$26,"=S",'Ton-Miles'!AZ$9:AZ$26)</f>
        <v>#N/A</v>
      </c>
      <c r="AV108" s="104" t="e">
        <f>SUMIF('Ton-Miles'!$D$9:$D$26,"=S",'Ton-Miles'!BA$9:BA$26)</f>
        <v>#N/A</v>
      </c>
      <c r="AW108" s="104" t="e">
        <f>SUMIF('Ton-Miles'!$D$9:$D$26,"=S",'Ton-Miles'!BB$9:BB$26)</f>
        <v>#N/A</v>
      </c>
    </row>
    <row r="109" spans="1:49" x14ac:dyDescent="0.25">
      <c r="A109" s="320"/>
      <c r="B109" s="38" t="s">
        <v>250</v>
      </c>
      <c r="C109" s="104"/>
      <c r="D109" s="104">
        <f>SUMIF('Ton-Miles'!$D$9:$D$26,"=M",'Ton-Miles'!G$9:G$26)</f>
        <v>24844</v>
      </c>
      <c r="E109" s="104">
        <f>SUMIF('Ton-Miles'!$D$9:$D$26,"=M",'Ton-Miles'!H$9:H$26)</f>
        <v>29268</v>
      </c>
      <c r="F109" s="104">
        <f>SUMIF('Ton-Miles'!$D$9:$D$26,"=M",'Ton-Miles'!I$9:I$26)</f>
        <v>35056</v>
      </c>
      <c r="G109" s="104">
        <f>SUMIF('Ton-Miles'!$D$9:$D$26,"=M",'Ton-Miles'!J$9:J$26)</f>
        <v>34703</v>
      </c>
      <c r="H109" s="104">
        <f>SUMIF('Ton-Miles'!$D$9:$D$26,"=M",'Ton-Miles'!K$9:K$26)</f>
        <v>30413</v>
      </c>
      <c r="I109" s="104">
        <f>SUMIF('Ton-Miles'!$D$9:$D$26,"=M",'Ton-Miles'!L$9:L$26)</f>
        <v>29215</v>
      </c>
      <c r="J109" s="104">
        <f>SUMIF('Ton-Miles'!$D$9:$D$26,"=M",'Ton-Miles'!M$9:M$26)</f>
        <v>29487</v>
      </c>
      <c r="K109" s="104">
        <f>SUMIF('Ton-Miles'!$D$9:$D$26,"=M",'Ton-Miles'!N$9:N$26)</f>
        <v>33683</v>
      </c>
      <c r="L109" s="104">
        <f>SUMIF('Ton-Miles'!$D$9:$D$26,"=M",'Ton-Miles'!O$9:O$26)</f>
        <v>36059</v>
      </c>
      <c r="M109" s="104">
        <f>SUMIF('Ton-Miles'!$D$9:$D$26,"=M",'Ton-Miles'!P$9:P$26)</f>
        <v>33476</v>
      </c>
      <c r="N109" s="104">
        <f>SUMIF('Ton-Miles'!$D$9:$D$26,"=M",'Ton-Miles'!Q$9:Q$26)</f>
        <v>40751</v>
      </c>
      <c r="O109" s="104">
        <f>SUMIF('Ton-Miles'!$D$9:$D$26,"=M",'Ton-Miles'!R$9:R$26)</f>
        <v>37422</v>
      </c>
      <c r="P109" s="104">
        <f>SUMIF('Ton-Miles'!$D$9:$D$26,"=M",'Ton-Miles'!S$9:S$26)</f>
        <v>38055</v>
      </c>
      <c r="Q109" s="104">
        <f>SUMIF('Ton-Miles'!$D$9:$D$26,"=M",'Ton-Miles'!T$9:T$26)</f>
        <v>43193</v>
      </c>
      <c r="R109" s="104">
        <f>SUMIF('Ton-Miles'!$D$9:$D$26,"=M",'Ton-Miles'!U$9:U$26)</f>
        <v>44592</v>
      </c>
      <c r="S109" s="104">
        <f>SUMIF('Ton-Miles'!$D$9:$D$26,"=M",'Ton-Miles'!V$9:V$26)</f>
        <v>43769</v>
      </c>
      <c r="T109" s="104">
        <f>SUMIF('Ton-Miles'!$D$9:$D$26,"=M",'Ton-Miles'!W$9:W$26)</f>
        <v>44019</v>
      </c>
      <c r="U109" s="104">
        <f>SUMIF('Ton-Miles'!$D$9:$D$26,"=M",'Ton-Miles'!X$9:X$26)</f>
        <v>44546</v>
      </c>
      <c r="V109" s="104">
        <f>SUMIF('Ton-Miles'!$D$9:$D$26,"=M",'Ton-Miles'!Y$9:Y$26)</f>
        <v>44923</v>
      </c>
      <c r="W109" s="104">
        <f>SUMIF('Ton-Miles'!$D$9:$D$26,"=M",'Ton-Miles'!Z$9:Z$26)</f>
        <v>44616</v>
      </c>
      <c r="X109" s="104">
        <f>SUMIF('Ton-Miles'!$D$9:$D$26,"=M",'Ton-Miles'!AA$9:AA$26)</f>
        <v>44222</v>
      </c>
      <c r="Y109" s="104">
        <f>SUMIF('Ton-Miles'!$D$9:$D$26,"=M",'Ton-Miles'!AB$9:AB$26)</f>
        <v>52181</v>
      </c>
      <c r="Z109" s="104">
        <f>SUMIF('Ton-Miles'!$D$9:$D$26,"=M",'Ton-Miles'!AD$9:AD$26)</f>
        <v>50721</v>
      </c>
      <c r="AA109" s="104">
        <f>SUMIF('Ton-Miles'!$D$9:$D$26,"=M",'Ton-Miles'!AE$9:AE$26)</f>
        <v>46052</v>
      </c>
      <c r="AB109" s="104">
        <f>SUMIF('Ton-Miles'!$D$9:$D$26,"=M",'Ton-Miles'!AF$9:AF$26)</f>
        <v>42005</v>
      </c>
      <c r="AC109" s="104">
        <f>SUMIF('Ton-Miles'!$D$9:$D$26,"=M",'Ton-Miles'!AG$9:AG$26)</f>
        <v>43715</v>
      </c>
      <c r="AD109" s="104">
        <f>SUMIF('Ton-Miles'!$D$9:$D$26,"=M",'Ton-Miles'!AH$9:AH$26)</f>
        <v>40960</v>
      </c>
      <c r="AE109" s="104">
        <f>SUMIF('Ton-Miles'!$D$9:$D$26,"=M",'Ton-Miles'!AI$9:AI$26)</f>
        <v>37455</v>
      </c>
      <c r="AF109" s="104">
        <f>SUMIF('Ton-Miles'!$D$9:$D$26,"=M",'Ton-Miles'!AJ$9:AJ$26)</f>
        <v>39710</v>
      </c>
      <c r="AG109" s="104">
        <f>SUMIF('Ton-Miles'!$D$9:$D$26,"=M",'Ton-Miles'!AK$9:AK$26)</f>
        <v>39303</v>
      </c>
      <c r="AH109" s="104">
        <f>SUMIF('Ton-Miles'!$D$9:$D$26,"=M",'Ton-Miles'!AM$9:AM$26)</f>
        <v>38121</v>
      </c>
      <c r="AI109" s="104">
        <f>SUMIF('Ton-Miles'!$D$9:$D$26,"=M",'Ton-Miles'!AN$9:AN$26)</f>
        <v>37656</v>
      </c>
      <c r="AJ109" s="104">
        <f>SUMIF('Ton-Miles'!$D$9:$D$26,"=M",'Ton-Miles'!AO$9:AO$26)</f>
        <v>36352</v>
      </c>
      <c r="AK109" s="104">
        <f>SUMIF('Ton-Miles'!$D$9:$D$26,"=M",'Ton-Miles'!AP$9:AP$26)</f>
        <v>37104</v>
      </c>
      <c r="AL109" s="104">
        <f>SUMIF('Ton-Miles'!$D$9:$D$26,"=M",'Ton-Miles'!AQ$9:AQ$26)</f>
        <v>38416</v>
      </c>
      <c r="AM109" s="104">
        <f>SUMIF('Ton-Miles'!$D$9:$D$26,"=M",'Ton-Miles'!AR$9:AR$26)</f>
        <v>38774</v>
      </c>
      <c r="AN109" s="104">
        <f>SUMIF('Ton-Miles'!$D$9:$D$26,"=M",'Ton-Miles'!AS$9:AS$26)</f>
        <v>40558</v>
      </c>
      <c r="AO109" s="104">
        <f>SUMIF('Ton-Miles'!$D$9:$D$26,"=M",'Ton-Miles'!AT$9:AT$26)</f>
        <v>42969</v>
      </c>
      <c r="AP109" s="104" t="e">
        <f>SUMIF('Ton-Miles'!$D$9:$D$26,"=M",'Ton-Miles'!AU$9:AU$26)</f>
        <v>#N/A</v>
      </c>
      <c r="AQ109" s="104" t="e">
        <f>SUMIF('Ton-Miles'!$D$9:$D$26,"=M",'Ton-Miles'!AV$9:AV$26)</f>
        <v>#N/A</v>
      </c>
      <c r="AR109" s="104" t="e">
        <f>SUMIF('Ton-Miles'!$D$9:$D$26,"=M",'Ton-Miles'!AW$9:AW$26)</f>
        <v>#N/A</v>
      </c>
      <c r="AS109" s="104" t="e">
        <f>SUMIF('Ton-Miles'!$D$9:$D$26,"=M",'Ton-Miles'!AX$9:AX$26)</f>
        <v>#N/A</v>
      </c>
      <c r="AT109" s="104" t="e">
        <f>SUMIF('Ton-Miles'!$D$9:$D$26,"=M",'Ton-Miles'!AY$9:AY$26)</f>
        <v>#N/A</v>
      </c>
      <c r="AU109" s="104" t="e">
        <f>SUMIF('Ton-Miles'!$D$9:$D$26,"=M",'Ton-Miles'!AZ$9:AZ$26)</f>
        <v>#N/A</v>
      </c>
      <c r="AV109" s="104" t="e">
        <f>SUMIF('Ton-Miles'!$D$9:$D$26,"=M",'Ton-Miles'!BA$9:BA$26)</f>
        <v>#N/A</v>
      </c>
      <c r="AW109" s="104" t="e">
        <f>SUMIF('Ton-Miles'!$D$9:$D$26,"=M",'Ton-Miles'!BB$9:BB$26)</f>
        <v>#N/A</v>
      </c>
    </row>
    <row r="110" spans="1:49" x14ac:dyDescent="0.25">
      <c r="A110" s="320"/>
      <c r="B110" s="104" t="s">
        <v>121</v>
      </c>
      <c r="C110" s="104"/>
      <c r="D110" s="104">
        <f>SUMIF('Ton-Miles'!$D$9:$D$26,"=l",'Ton-Miles'!G$9:G$26)</f>
        <v>34835</v>
      </c>
      <c r="E110" s="104">
        <f>SUMIF('Ton-Miles'!$D$9:$D$26,"=l",'Ton-Miles'!H$9:H$26)</f>
        <v>37605</v>
      </c>
      <c r="F110" s="104">
        <f>SUMIF('Ton-Miles'!$D$9:$D$26,"=l",'Ton-Miles'!I$9:I$26)</f>
        <v>48440</v>
      </c>
      <c r="G110" s="104">
        <f>SUMIF('Ton-Miles'!$D$9:$D$26,"=l",'Ton-Miles'!J$9:J$26)</f>
        <v>58729</v>
      </c>
      <c r="H110" s="104">
        <f>SUMIF('Ton-Miles'!$D$9:$D$26,"=l",'Ton-Miles'!K$9:K$26)</f>
        <v>64677</v>
      </c>
      <c r="I110" s="104">
        <f>SUMIF('Ton-Miles'!$D$9:$D$26,"=l",'Ton-Miles'!L$9:L$26)</f>
        <v>59904</v>
      </c>
      <c r="J110" s="104">
        <f>SUMIF('Ton-Miles'!$D$9:$D$26,"=l",'Ton-Miles'!M$9:M$26)</f>
        <v>56393</v>
      </c>
      <c r="K110" s="104">
        <f>SUMIF('Ton-Miles'!$D$9:$D$26,"=l",'Ton-Miles'!N$9:N$26)</f>
        <v>58055</v>
      </c>
      <c r="L110" s="104">
        <f>SUMIF('Ton-Miles'!$D$9:$D$26,"=l",'Ton-Miles'!O$9:O$26)</f>
        <v>57025</v>
      </c>
      <c r="M110" s="104">
        <f>SUMIF('Ton-Miles'!$D$9:$D$26,"=l",'Ton-Miles'!P$9:P$26)</f>
        <v>48999</v>
      </c>
      <c r="N110" s="104">
        <f>SUMIF('Ton-Miles'!$D$9:$D$26,"=l",'Ton-Miles'!Q$9:Q$26)</f>
        <v>86224</v>
      </c>
      <c r="O110" s="104">
        <f>SUMIF('Ton-Miles'!$D$9:$D$26,"=l",'Ton-Miles'!R$9:R$26)</f>
        <v>72690</v>
      </c>
      <c r="P110" s="104">
        <f>SUMIF('Ton-Miles'!$D$9:$D$26,"=l",'Ton-Miles'!S$9:S$26)</f>
        <v>70967</v>
      </c>
      <c r="Q110" s="104">
        <f>SUMIF('Ton-Miles'!$D$9:$D$26,"=l",'Ton-Miles'!T$9:T$26)</f>
        <v>60514</v>
      </c>
      <c r="R110" s="104">
        <f>SUMIF('Ton-Miles'!$D$9:$D$26,"=l",'Ton-Miles'!U$9:U$26)</f>
        <v>74272</v>
      </c>
      <c r="S110" s="104">
        <f>SUMIF('Ton-Miles'!$D$9:$D$26,"=l",'Ton-Miles'!V$9:V$26)</f>
        <v>73654</v>
      </c>
      <c r="T110" s="104">
        <f>SUMIF('Ton-Miles'!$D$9:$D$26,"=l",'Ton-Miles'!W$9:W$26)</f>
        <v>81079</v>
      </c>
      <c r="U110" s="104">
        <f>SUMIF('Ton-Miles'!$D$9:$D$26,"=l",'Ton-Miles'!X$9:X$26)</f>
        <v>78123</v>
      </c>
      <c r="V110" s="104">
        <f>SUMIF('Ton-Miles'!$D$9:$D$26,"=l",'Ton-Miles'!Y$9:Y$26)</f>
        <v>86416</v>
      </c>
      <c r="W110" s="104">
        <f>SUMIF('Ton-Miles'!$D$9:$D$26,"=l",'Ton-Miles'!Z$9:Z$26)</f>
        <v>89283</v>
      </c>
      <c r="X110" s="104">
        <f>SUMIF('Ton-Miles'!$D$9:$D$26,"=l",'Ton-Miles'!AA$9:AA$26)</f>
        <v>104950</v>
      </c>
      <c r="Y110" s="104">
        <f>SUMIF('Ton-Miles'!$D$9:$D$26,"=l",'Ton-Miles'!AB$9:AB$26)</f>
        <v>122360</v>
      </c>
      <c r="Z110" s="104">
        <f>SUMIF('Ton-Miles'!$D$9:$D$26,"=l",'Ton-Miles'!AD$9:AD$26)</f>
        <v>112999</v>
      </c>
      <c r="AA110" s="104">
        <f>SUMIF('Ton-Miles'!$D$9:$D$26,"=l",'Ton-Miles'!AE$9:AE$26)</f>
        <v>127279</v>
      </c>
      <c r="AB110" s="104">
        <f>SUMIF('Ton-Miles'!$D$9:$D$26,"=l",'Ton-Miles'!AF$9:AF$26)</f>
        <v>114483</v>
      </c>
      <c r="AC110" s="104">
        <f>SUMIF('Ton-Miles'!$D$9:$D$26,"=l",'Ton-Miles'!AG$9:AG$26)</f>
        <v>120344</v>
      </c>
      <c r="AD110" s="104">
        <f>SUMIF('Ton-Miles'!$D$9:$D$26,"=l",'Ton-Miles'!AH$9:AH$26)</f>
        <v>98440</v>
      </c>
      <c r="AE110" s="104">
        <f>SUMIF('Ton-Miles'!$D$9:$D$26,"=l",'Ton-Miles'!AI$9:AI$26)</f>
        <v>87036</v>
      </c>
      <c r="AF110" s="104">
        <f>SUMIF('Ton-Miles'!$D$9:$D$26,"=l",'Ton-Miles'!AJ$9:AJ$26)</f>
        <v>79389</v>
      </c>
      <c r="AG110" s="104">
        <f>SUMIF('Ton-Miles'!$D$9:$D$26,"=l",'Ton-Miles'!AK$9:AK$26)</f>
        <v>104953</v>
      </c>
      <c r="AH110" s="104">
        <f>SUMIF('Ton-Miles'!$D$9:$D$26,"=l",'Ton-Miles'!AM$9:AM$26)</f>
        <v>115772</v>
      </c>
      <c r="AI110" s="104">
        <f>SUMIF('Ton-Miles'!$D$9:$D$26,"=l",'Ton-Miles'!AN$9:AN$26)</f>
        <v>130129</v>
      </c>
      <c r="AJ110" s="104">
        <f>SUMIF('Ton-Miles'!$D$9:$D$26,"=l",'Ton-Miles'!AO$9:AO$26)</f>
        <v>121973</v>
      </c>
      <c r="AK110" s="104">
        <f>SUMIF('Ton-Miles'!$D$9:$D$26,"=l",'Ton-Miles'!AP$9:AP$26)</f>
        <v>125017</v>
      </c>
      <c r="AL110" s="104">
        <f>SUMIF('Ton-Miles'!$D$9:$D$26,"=l",'Ton-Miles'!AQ$9:AQ$26)</f>
        <v>103070</v>
      </c>
      <c r="AM110" s="104">
        <f>SUMIF('Ton-Miles'!$D$9:$D$26,"=l",'Ton-Miles'!AR$9:AR$26)</f>
        <v>117746</v>
      </c>
      <c r="AN110" s="104">
        <f>SUMIF('Ton-Miles'!$D$9:$D$26,"=l",'Ton-Miles'!AS$9:AS$26)</f>
        <v>127294</v>
      </c>
      <c r="AO110" s="104">
        <f>SUMIF('Ton-Miles'!$D$9:$D$26,"=l",'Ton-Miles'!AT$9:AT$26)</f>
        <v>139311</v>
      </c>
      <c r="AP110" s="104" t="e">
        <f>SUMIF('Ton-Miles'!$D$9:$D$26,"=l",'Ton-Miles'!AU$9:AU$26)</f>
        <v>#N/A</v>
      </c>
      <c r="AQ110" s="104" t="e">
        <f>SUMIF('Ton-Miles'!$D$9:$D$26,"=l",'Ton-Miles'!AV$9:AV$26)</f>
        <v>#N/A</v>
      </c>
      <c r="AR110" s="104" t="e">
        <f>SUMIF('Ton-Miles'!$D$9:$D$26,"=l",'Ton-Miles'!AW$9:AW$26)</f>
        <v>#N/A</v>
      </c>
      <c r="AS110" s="104" t="e">
        <f>SUMIF('Ton-Miles'!$D$9:$D$26,"=l",'Ton-Miles'!AX$9:AX$26)</f>
        <v>#N/A</v>
      </c>
      <c r="AT110" s="104" t="e">
        <f>SUMIF('Ton-Miles'!$D$9:$D$26,"=l",'Ton-Miles'!AY$9:AY$26)</f>
        <v>#N/A</v>
      </c>
      <c r="AU110" s="104" t="e">
        <f>SUMIF('Ton-Miles'!$D$9:$D$26,"=l",'Ton-Miles'!AZ$9:AZ$26)</f>
        <v>#N/A</v>
      </c>
      <c r="AV110" s="104" t="e">
        <f>SUMIF('Ton-Miles'!$D$9:$D$26,"=l",'Ton-Miles'!BA$9:BA$26)</f>
        <v>#N/A</v>
      </c>
      <c r="AW110" s="104" t="e">
        <f>SUMIF('Ton-Miles'!$D$9:$D$26,"=l",'Ton-Miles'!BB$9:BB$26)</f>
        <v>#N/A</v>
      </c>
    </row>
    <row r="112" spans="1:49" ht="12.75" customHeight="1" x14ac:dyDescent="0.25">
      <c r="A112" s="320" t="s">
        <v>115</v>
      </c>
      <c r="B112" s="104" t="s">
        <v>120</v>
      </c>
      <c r="C112" s="104"/>
      <c r="D112" s="43">
        <f>IF(D108&gt;0,D104/D108,0)*100</f>
        <v>8.9871649212788256</v>
      </c>
      <c r="E112" s="43">
        <f t="shared" ref="E112:Y112" si="23">IF(E108&gt;0,E104/E108,0)*100</f>
        <v>7.843860386623394</v>
      </c>
      <c r="F112" s="43">
        <f t="shared" si="23"/>
        <v>7.0327057833576205</v>
      </c>
      <c r="G112" s="43">
        <f t="shared" si="23"/>
        <v>6.8074503585384543</v>
      </c>
      <c r="H112" s="43">
        <f t="shared" si="23"/>
        <v>6.4774243898268757</v>
      </c>
      <c r="I112" s="43">
        <f t="shared" si="23"/>
        <v>6.7524270987389636</v>
      </c>
      <c r="J112" s="43">
        <f t="shared" si="23"/>
        <v>6.5217438005961625</v>
      </c>
      <c r="K112" s="43">
        <f t="shared" si="23"/>
        <v>6.5094955201221758</v>
      </c>
      <c r="L112" s="43">
        <f t="shared" si="23"/>
        <v>6.2990847237895773</v>
      </c>
      <c r="M112" s="43">
        <f t="shared" si="23"/>
        <v>6.3476673897389562</v>
      </c>
      <c r="N112" s="43">
        <f t="shared" si="23"/>
        <v>6.1536219989204231</v>
      </c>
      <c r="O112" s="43">
        <f t="shared" si="23"/>
        <v>5.6679133022695627</v>
      </c>
      <c r="P112" s="43">
        <f t="shared" si="23"/>
        <v>5.8596869809196992</v>
      </c>
      <c r="Q112" s="43">
        <f t="shared" si="23"/>
        <v>5.4550241186684447</v>
      </c>
      <c r="R112" s="43">
        <f t="shared" si="23"/>
        <v>5.4274074106364019</v>
      </c>
      <c r="S112" s="43">
        <f t="shared" si="23"/>
        <v>5.4733368626657235</v>
      </c>
      <c r="T112" s="43">
        <f t="shared" si="23"/>
        <v>5.4592375809199227</v>
      </c>
      <c r="U112" s="43">
        <f t="shared" si="23"/>
        <v>5.6436334737986691</v>
      </c>
      <c r="V112" s="43">
        <f t="shared" si="23"/>
        <v>5.688864144487729</v>
      </c>
      <c r="W112" s="43">
        <f t="shared" si="23"/>
        <v>5.7718624352764261</v>
      </c>
      <c r="X112" s="43">
        <f t="shared" si="23"/>
        <v>6.0377917282419666</v>
      </c>
      <c r="Y112" s="43">
        <f t="shared" si="23"/>
        <v>6.0307802107270696</v>
      </c>
      <c r="Z112" s="43">
        <f t="shared" ref="Z112:AA114" si="24">IF(Z108&gt;0,Z104/Z108,0)*100</f>
        <v>6.2892462543271268</v>
      </c>
      <c r="AA112" s="43">
        <f t="shared" si="24"/>
        <v>7.6256373868730796</v>
      </c>
      <c r="AB112" s="43">
        <f t="shared" ref="AB112:AC114" si="25">IF(AB108&gt;0,AB104/AB108,0)*100</f>
        <v>7.2682774252064641</v>
      </c>
      <c r="AC112" s="43">
        <f t="shared" si="25"/>
        <v>7.4310017010915983</v>
      </c>
      <c r="AD112" s="43">
        <f t="shared" ref="AD112:AE114" si="26">IF(AD108&gt;0,AD104/AD108,0)*100</f>
        <v>7.8413130865685661</v>
      </c>
      <c r="AE112" s="43">
        <f t="shared" si="26"/>
        <v>7.8068646129576136</v>
      </c>
      <c r="AF112" s="43">
        <f t="shared" ref="AF112:AH114" si="27">IF(AF108&gt;0,AF104/AF108,0)*100</f>
        <v>8.1039516996747398</v>
      </c>
      <c r="AG112" s="43">
        <f t="shared" si="27"/>
        <v>7.8297169372572233</v>
      </c>
      <c r="AH112" s="43">
        <f>IF(AH108&gt;0,AH104/AH108,0)*100</f>
        <v>7.2585151392203544</v>
      </c>
      <c r="AI112" s="43">
        <f t="shared" ref="AI112:AW112" si="28">IF(AI108&gt;0,AI104/AI108,0)*100</f>
        <v>7.2725953959587679</v>
      </c>
      <c r="AJ112" s="43">
        <f t="shared" si="28"/>
        <v>7.1831292584030413</v>
      </c>
      <c r="AK112" s="43">
        <f t="shared" si="28"/>
        <v>7.3314481354545009</v>
      </c>
      <c r="AL112" s="43">
        <f t="shared" si="28"/>
        <v>7.313523261768383</v>
      </c>
      <c r="AM112" s="43">
        <f t="shared" si="28"/>
        <v>7.2201756134178909</v>
      </c>
      <c r="AN112" s="43">
        <f t="shared" si="28"/>
        <v>7.3953223691922947</v>
      </c>
      <c r="AO112" s="43">
        <f t="shared" si="28"/>
        <v>7.8648539098125321</v>
      </c>
      <c r="AP112" s="43" t="e">
        <f t="shared" si="28"/>
        <v>#N/A</v>
      </c>
      <c r="AQ112" s="43" t="e">
        <f t="shared" si="28"/>
        <v>#N/A</v>
      </c>
      <c r="AR112" s="43" t="e">
        <f t="shared" si="28"/>
        <v>#N/A</v>
      </c>
      <c r="AS112" s="43" t="e">
        <f t="shared" si="28"/>
        <v>#N/A</v>
      </c>
      <c r="AT112" s="43" t="e">
        <f t="shared" si="28"/>
        <v>#N/A</v>
      </c>
      <c r="AU112" s="43" t="e">
        <f t="shared" si="28"/>
        <v>#N/A</v>
      </c>
      <c r="AV112" s="43" t="e">
        <f t="shared" si="28"/>
        <v>#N/A</v>
      </c>
      <c r="AW112" s="43" t="e">
        <f t="shared" si="28"/>
        <v>#N/A</v>
      </c>
    </row>
    <row r="113" spans="1:49" x14ac:dyDescent="0.25">
      <c r="A113" s="320"/>
      <c r="B113" s="38" t="s">
        <v>250</v>
      </c>
      <c r="C113" s="104"/>
      <c r="D113" s="43">
        <f t="shared" ref="D113:S113" si="29">IF(D109&gt;0,D105/D109,0)*100</f>
        <v>4.5407119295057905</v>
      </c>
      <c r="E113" s="43">
        <f t="shared" si="29"/>
        <v>4.2875779956247619</v>
      </c>
      <c r="F113" s="43">
        <f t="shared" si="29"/>
        <v>3.8820087028894688</v>
      </c>
      <c r="G113" s="43">
        <f t="shared" si="29"/>
        <v>3.9727875661914074</v>
      </c>
      <c r="H113" s="43">
        <f t="shared" si="29"/>
        <v>3.8700613285146539</v>
      </c>
      <c r="I113" s="43">
        <f t="shared" si="29"/>
        <v>4.0183506730934608</v>
      </c>
      <c r="J113" s="43">
        <f t="shared" si="29"/>
        <v>3.806169486198554</v>
      </c>
      <c r="K113" s="43">
        <f t="shared" si="29"/>
        <v>3.8211086874630396</v>
      </c>
      <c r="L113" s="43">
        <f t="shared" si="29"/>
        <v>3.9341178279334961</v>
      </c>
      <c r="M113" s="43">
        <f t="shared" si="29"/>
        <v>4.0100233394762084</v>
      </c>
      <c r="N113" s="43">
        <f t="shared" si="29"/>
        <v>3.9321303254957396</v>
      </c>
      <c r="O113" s="43">
        <f t="shared" si="29"/>
        <v>3.9346637469367609</v>
      </c>
      <c r="P113" s="43">
        <f t="shared" si="29"/>
        <v>3.9524228108732609</v>
      </c>
      <c r="Q113" s="43">
        <f t="shared" si="29"/>
        <v>3.8489935709695042</v>
      </c>
      <c r="R113" s="43">
        <f t="shared" si="29"/>
        <v>3.697148559776998</v>
      </c>
      <c r="S113" s="43">
        <f t="shared" si="29"/>
        <v>3.5474672206522104</v>
      </c>
      <c r="T113" s="43">
        <f t="shared" ref="T113:Y113" si="30">IF(T109&gt;0,T105/T109,0)*100</f>
        <v>3.487561059383363</v>
      </c>
      <c r="U113" s="43">
        <f t="shared" si="30"/>
        <v>3.502441985853888</v>
      </c>
      <c r="V113" s="43">
        <f t="shared" si="30"/>
        <v>3.4834348756734053</v>
      </c>
      <c r="W113" s="43">
        <f t="shared" si="30"/>
        <v>3.6533215491869964</v>
      </c>
      <c r="X113" s="43">
        <f t="shared" si="30"/>
        <v>4.011361325900574</v>
      </c>
      <c r="Y113" s="43">
        <f t="shared" si="30"/>
        <v>3.962012039670709</v>
      </c>
      <c r="Z113" s="43">
        <f t="shared" si="24"/>
        <v>4.125783131333308</v>
      </c>
      <c r="AA113" s="43">
        <f t="shared" si="24"/>
        <v>4.6928789525230918</v>
      </c>
      <c r="AB113" s="43">
        <f t="shared" si="25"/>
        <v>4.4868970837955748</v>
      </c>
      <c r="AC113" s="43">
        <f t="shared" si="25"/>
        <v>4.6488540626452304</v>
      </c>
      <c r="AD113" s="43">
        <f t="shared" si="26"/>
        <v>4.9621547687807519</v>
      </c>
      <c r="AE113" s="43">
        <f t="shared" si="26"/>
        <v>5.0109125941596897</v>
      </c>
      <c r="AF113" s="43">
        <f t="shared" si="27"/>
        <v>5.0042146950413349</v>
      </c>
      <c r="AG113" s="43">
        <f t="shared" si="27"/>
        <v>5.0970993829834352</v>
      </c>
      <c r="AH113" s="43">
        <f t="shared" si="27"/>
        <v>4.7137101402061541</v>
      </c>
      <c r="AI113" s="43">
        <f t="shared" ref="AI113:AW113" si="31">IF(AI109&gt;0,AI105/AI109,0)*100</f>
        <v>4.7157302313370977</v>
      </c>
      <c r="AJ113" s="43">
        <f t="shared" si="31"/>
        <v>4.7924486713523322</v>
      </c>
      <c r="AK113" s="43">
        <f t="shared" si="31"/>
        <v>4.8122249519017375</v>
      </c>
      <c r="AL113" s="43">
        <f t="shared" si="31"/>
        <v>4.9510100369305681</v>
      </c>
      <c r="AM113" s="43">
        <f t="shared" si="31"/>
        <v>4.7848809464553801</v>
      </c>
      <c r="AN113" s="43">
        <f t="shared" si="31"/>
        <v>4.5965042847221973</v>
      </c>
      <c r="AO113" s="43">
        <f t="shared" si="31"/>
        <v>4.7750075635923572</v>
      </c>
      <c r="AP113" s="43" t="e">
        <f t="shared" si="31"/>
        <v>#N/A</v>
      </c>
      <c r="AQ113" s="43" t="e">
        <f t="shared" si="31"/>
        <v>#N/A</v>
      </c>
      <c r="AR113" s="43" t="e">
        <f t="shared" si="31"/>
        <v>#N/A</v>
      </c>
      <c r="AS113" s="43" t="e">
        <f t="shared" si="31"/>
        <v>#N/A</v>
      </c>
      <c r="AT113" s="43" t="e">
        <f t="shared" si="31"/>
        <v>#N/A</v>
      </c>
      <c r="AU113" s="43" t="e">
        <f t="shared" si="31"/>
        <v>#N/A</v>
      </c>
      <c r="AV113" s="43" t="e">
        <f t="shared" si="31"/>
        <v>#N/A</v>
      </c>
      <c r="AW113" s="43" t="e">
        <f t="shared" si="31"/>
        <v>#N/A</v>
      </c>
    </row>
    <row r="114" spans="1:49" x14ac:dyDescent="0.25">
      <c r="A114" s="320"/>
      <c r="B114" s="104" t="s">
        <v>121</v>
      </c>
      <c r="C114" s="104"/>
      <c r="D114" s="43">
        <f t="shared" ref="D114:Y114" si="32">IF(D110&gt;0,D106/D110,0)*100</f>
        <v>3.461270140177902</v>
      </c>
      <c r="E114" s="43">
        <f t="shared" si="32"/>
        <v>3.2596928048832874</v>
      </c>
      <c r="F114" s="43">
        <f t="shared" si="32"/>
        <v>2.9304555423915057</v>
      </c>
      <c r="G114" s="43">
        <f t="shared" si="32"/>
        <v>3.1141909838013118</v>
      </c>
      <c r="H114" s="43">
        <f t="shared" si="32"/>
        <v>3.0264625542547456</v>
      </c>
      <c r="I114" s="43">
        <f t="shared" si="32"/>
        <v>3.0487292350221082</v>
      </c>
      <c r="J114" s="43">
        <f t="shared" si="32"/>
        <v>2.9709248077725428</v>
      </c>
      <c r="K114" s="43">
        <f t="shared" si="32"/>
        <v>2.9957833099200735</v>
      </c>
      <c r="L114" s="43">
        <f t="shared" si="32"/>
        <v>3.1599114960832848</v>
      </c>
      <c r="M114" s="43">
        <f t="shared" si="32"/>
        <v>3.4385226576243073</v>
      </c>
      <c r="N114" s="43">
        <f t="shared" si="32"/>
        <v>3.0197437994635394</v>
      </c>
      <c r="O114" s="43">
        <f t="shared" si="32"/>
        <v>3.0638653599341623</v>
      </c>
      <c r="P114" s="43">
        <f t="shared" si="32"/>
        <v>2.9812969936070699</v>
      </c>
      <c r="Q114" s="43">
        <f t="shared" si="32"/>
        <v>2.9313384541450902</v>
      </c>
      <c r="R114" s="43">
        <f t="shared" si="32"/>
        <v>2.7912027718325936</v>
      </c>
      <c r="S114" s="43">
        <f t="shared" si="32"/>
        <v>2.7330668622849252</v>
      </c>
      <c r="T114" s="43">
        <f t="shared" si="32"/>
        <v>2.656099275243152</v>
      </c>
      <c r="U114" s="43">
        <f t="shared" si="32"/>
        <v>2.6318613323983047</v>
      </c>
      <c r="V114" s="43">
        <f t="shared" si="32"/>
        <v>2.5159906978786863</v>
      </c>
      <c r="W114" s="43">
        <f t="shared" si="32"/>
        <v>2.5637515179280319</v>
      </c>
      <c r="X114" s="43">
        <f t="shared" si="32"/>
        <v>2.8358045647576269</v>
      </c>
      <c r="Y114" s="43">
        <f t="shared" si="32"/>
        <v>3.0270224823669314</v>
      </c>
      <c r="Z114" s="43">
        <f t="shared" si="24"/>
        <v>3.0791889786927773</v>
      </c>
      <c r="AA114" s="43">
        <f t="shared" si="24"/>
        <v>3.5048097632987893</v>
      </c>
      <c r="AB114" s="43">
        <f t="shared" si="25"/>
        <v>3.2604368774144521</v>
      </c>
      <c r="AC114" s="43">
        <f t="shared" si="25"/>
        <v>3.4315334826905701</v>
      </c>
      <c r="AD114" s="43">
        <f t="shared" si="26"/>
        <v>3.7230510652063247</v>
      </c>
      <c r="AE114" s="43">
        <f t="shared" si="26"/>
        <v>3.8352452330491378</v>
      </c>
      <c r="AF114" s="43">
        <f t="shared" si="27"/>
        <v>3.8791338251223411</v>
      </c>
      <c r="AG114" s="43">
        <f t="shared" si="27"/>
        <v>3.8407595183182521</v>
      </c>
      <c r="AH114" s="43">
        <f t="shared" si="27"/>
        <v>3.4346266765646596</v>
      </c>
      <c r="AI114" s="43">
        <f t="shared" ref="AI114:AW114" si="33">IF(AI110&gt;0,AI106/AI110,0)*100</f>
        <v>3.3195973711173119</v>
      </c>
      <c r="AJ114" s="43">
        <f t="shared" si="33"/>
        <v>3.3433714365966241</v>
      </c>
      <c r="AK114" s="43">
        <f t="shared" si="33"/>
        <v>3.2488983922720442</v>
      </c>
      <c r="AL114" s="43">
        <f t="shared" si="33"/>
        <v>3.5413641507522757</v>
      </c>
      <c r="AM114" s="43">
        <f t="shared" si="33"/>
        <v>3.4599470155119287</v>
      </c>
      <c r="AN114" s="43">
        <f t="shared" si="33"/>
        <v>3.1974652600765414</v>
      </c>
      <c r="AO114" s="43">
        <f t="shared" si="33"/>
        <v>3.2491641004658636</v>
      </c>
      <c r="AP114" s="43" t="e">
        <f t="shared" si="33"/>
        <v>#N/A</v>
      </c>
      <c r="AQ114" s="43" t="e">
        <f t="shared" si="33"/>
        <v>#N/A</v>
      </c>
      <c r="AR114" s="43" t="e">
        <f t="shared" si="33"/>
        <v>#N/A</v>
      </c>
      <c r="AS114" s="43" t="e">
        <f t="shared" si="33"/>
        <v>#N/A</v>
      </c>
      <c r="AT114" s="43" t="e">
        <f t="shared" si="33"/>
        <v>#N/A</v>
      </c>
      <c r="AU114" s="43" t="e">
        <f t="shared" si="33"/>
        <v>#N/A</v>
      </c>
      <c r="AV114" s="43" t="e">
        <f t="shared" si="33"/>
        <v>#N/A</v>
      </c>
      <c r="AW114" s="43" t="e">
        <f t="shared" si="33"/>
        <v>#N/A</v>
      </c>
    </row>
    <row r="117" spans="1:49" x14ac:dyDescent="0.25">
      <c r="A117" s="104"/>
      <c r="B117" s="38" t="s">
        <v>122</v>
      </c>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row>
    <row r="119" spans="1:49" x14ac:dyDescent="0.25">
      <c r="A119" s="320" t="s">
        <v>99</v>
      </c>
      <c r="B119" s="104" t="s">
        <v>123</v>
      </c>
      <c r="C119" s="104"/>
      <c r="D119" s="104">
        <f>SUMIF('Real Revenue'!$F$9:$F$26,"=S",'Real Revenue'!G$9:G$26)</f>
        <v>1372.285072876087</v>
      </c>
      <c r="E119" s="104">
        <f>SUMIF('Real Revenue'!$F$9:$F$26,"=S",'Real Revenue'!H$9:H$26)</f>
        <v>1399.3938192829175</v>
      </c>
      <c r="F119" s="104">
        <f>SUMIF('Real Revenue'!$F$9:$F$26,"=S",'Real Revenue'!I$9:I$26)</f>
        <v>1192.0992472428202</v>
      </c>
      <c r="G119" s="104">
        <f>SUMIF('Real Revenue'!$F$9:$F$26,"=S",'Real Revenue'!J$9:J$26)</f>
        <v>1185.4154716223095</v>
      </c>
      <c r="H119" s="104">
        <f>SUMIF('Real Revenue'!$F$9:$F$26,"=S",'Real Revenue'!K$9:K$26)</f>
        <v>1020.7981942447301</v>
      </c>
      <c r="I119" s="104">
        <f>SUMIF('Real Revenue'!$F$9:$F$26,"=S",'Real Revenue'!L$9:L$26)</f>
        <v>988.18425900008447</v>
      </c>
      <c r="J119" s="104">
        <f>SUMIF('Real Revenue'!$F$9:$F$26,"=S",'Real Revenue'!M$9:M$26)</f>
        <v>823.0324481813733</v>
      </c>
      <c r="K119" s="104">
        <f>SUMIF('Real Revenue'!$F$9:$F$26,"=S",'Real Revenue'!N$9:N$26)</f>
        <v>838.53071953689391</v>
      </c>
      <c r="L119" s="104">
        <f>SUMIF('Real Revenue'!$F$9:$F$26,"=S",'Real Revenue'!O$9:O$26)</f>
        <v>864.10802693398125</v>
      </c>
      <c r="M119" s="104">
        <f>SUMIF('Real Revenue'!$F$9:$F$26,"=S",'Real Revenue'!P$9:P$26)</f>
        <v>912.37983355194933</v>
      </c>
      <c r="N119" s="104">
        <f>SUMIF('Real Revenue'!$F$9:$F$26,"=S",'Real Revenue'!Q$9:Q$26)</f>
        <v>979.36148025814566</v>
      </c>
      <c r="O119" s="104">
        <f>SUMIF('Real Revenue'!$F$9:$F$26,"=S",'Real Revenue'!R$9:R$26)</f>
        <v>961.03065431899518</v>
      </c>
      <c r="P119" s="104">
        <f>SUMIF('Real Revenue'!$F$9:$F$26,"=S",'Real Revenue'!S$9:S$26)</f>
        <v>953.20278465532158</v>
      </c>
      <c r="Q119" s="104">
        <f>SUMIF('Real Revenue'!$F$9:$F$26,"=S",'Real Revenue'!T$9:T$26)</f>
        <v>813.86042713102029</v>
      </c>
      <c r="R119" s="104">
        <f>SUMIF('Real Revenue'!$F$9:$F$26,"=S",'Real Revenue'!U$9:U$26)</f>
        <v>826.87109966109324</v>
      </c>
      <c r="S119" s="104">
        <f>SUMIF('Real Revenue'!$F$9:$F$26,"=S",'Real Revenue'!V$9:V$26)</f>
        <v>659.53561454580449</v>
      </c>
      <c r="T119" s="104">
        <f>SUMIF('Real Revenue'!$F$9:$F$26,"=S",'Real Revenue'!W$9:W$26)</f>
        <v>650.3396478483055</v>
      </c>
      <c r="U119" s="104">
        <f>SUMIF('Real Revenue'!$F$9:$F$26,"=S",'Real Revenue'!X$9:X$26)</f>
        <v>588.9963912732569</v>
      </c>
      <c r="V119" s="104">
        <f>SUMIF('Real Revenue'!$F$9:$F$26,"=S",'Real Revenue'!Y$9:Y$26)</f>
        <v>679.45774618860855</v>
      </c>
      <c r="W119" s="104">
        <f>SUMIF('Real Revenue'!$F$9:$F$26,"=S",'Real Revenue'!Z$9:Z$26)</f>
        <v>571.94608928006892</v>
      </c>
      <c r="X119" s="104">
        <f>SUMIF('Real Revenue'!$F$9:$F$26,"=S",'Real Revenue'!AA$9:AA$26)</f>
        <v>658.43908453087454</v>
      </c>
      <c r="Y119" s="104">
        <f>SUMIF('Real Revenue'!$F$9:$F$26,"=S",'Real Revenue'!AB$9:AB$26)</f>
        <v>805.16772463750885</v>
      </c>
      <c r="Z119" s="104">
        <f>SUMIF('Real Revenue'!$F$9:$F$26,"=S",'Real Revenue'!AD$9:AD$26)</f>
        <v>829.80587025906493</v>
      </c>
      <c r="AA119" s="104">
        <f>SUMIF('Real Revenue'!$F$9:$F$26,"=S",'Real Revenue'!AE$9:AE$26)</f>
        <v>933.89315697681013</v>
      </c>
      <c r="AB119" s="104">
        <f>SUMIF('Real Revenue'!$F$9:$F$26,"=S",'Real Revenue'!AF$9:AF$26)</f>
        <v>754.77621629251553</v>
      </c>
      <c r="AC119" s="104">
        <f>SUMIF('Real Revenue'!$F$9:$F$26,"=S",'Real Revenue'!AG$9:AG$26)</f>
        <v>766.74421223446984</v>
      </c>
      <c r="AD119" s="104">
        <f>SUMIF('Real Revenue'!$F$9:$F$26,"=S",'Real Revenue'!AH$9:AH$26)</f>
        <v>764.83272795443861</v>
      </c>
      <c r="AE119" s="104">
        <f>SUMIF('Real Revenue'!$F$9:$F$26,"=S",'Real Revenue'!AI$9:AI$26)</f>
        <v>781.46778705800284</v>
      </c>
      <c r="AF119" s="104">
        <f>SUMIF('Real Revenue'!$F$9:$F$26,"=S",'Real Revenue'!AJ$9:AJ$26)</f>
        <v>740.50087732534223</v>
      </c>
      <c r="AG119" s="104">
        <f>SUMIF('Real Revenue'!$F$9:$F$26,"=S",'Real Revenue'!AK$9:AK$26)</f>
        <v>726.3669834372181</v>
      </c>
      <c r="AH119" s="104">
        <f>SUMIF('Real Revenue'!$F$9:$F$26,"=S",'Real Revenue'!AL$9:AL$26)</f>
        <v>690.76079120596808</v>
      </c>
      <c r="AI119" s="104">
        <f>SUMIF('Real Revenue'!$F$9:$F$26,"=S",'Real Revenue'!AM$9:AM$26)</f>
        <v>562.94667905456981</v>
      </c>
      <c r="AJ119" s="104">
        <f>SUMIF('Real Revenue'!$F$9:$F$26,"=S",'Real Revenue'!AN$9:AN$26)</f>
        <v>580.10745316999999</v>
      </c>
      <c r="AK119" s="104">
        <f>SUMIF('Real Revenue'!$F$9:$F$26,"=S",'Real Revenue'!AO$9:AO$26)</f>
        <v>576.73574491401996</v>
      </c>
      <c r="AL119" s="104">
        <f>SUMIF('Real Revenue'!$F$9:$F$26,"=S",'Real Revenue'!AP$9:AP$26)</f>
        <v>580.15112441350664</v>
      </c>
      <c r="AM119" s="104">
        <f>SUMIF('Real Revenue'!$F$9:$F$26,"=S",'Real Revenue'!AQ$9:AQ$26)</f>
        <v>558.2595518072518</v>
      </c>
      <c r="AN119" s="104">
        <f>SUMIF('Real Revenue'!$F$9:$F$26,"=S",'Real Revenue'!AR$9:AR$26)</f>
        <v>573.71252642610227</v>
      </c>
      <c r="AO119" s="104">
        <f>SUMIF('Real Revenue'!$F$9:$F$26,"=S",'Real Revenue'!AS$9:AS$26)</f>
        <v>592.09299999999996</v>
      </c>
      <c r="AP119" s="104" t="e">
        <f>SUMIF('Real Revenue'!$F$9:$F$26,"=S",'Real Revenue'!AT$9:AT$26)</f>
        <v>#N/A</v>
      </c>
      <c r="AQ119" s="104" t="e">
        <f>SUMIF('Real Revenue'!$F$9:$F$26,"=S",'Real Revenue'!AU$9:AU$26)</f>
        <v>#N/A</v>
      </c>
      <c r="AR119" s="104" t="e">
        <f>SUMIF('Real Revenue'!$F$9:$F$26,"=S",'Real Revenue'!AV$9:AV$26)</f>
        <v>#N/A</v>
      </c>
      <c r="AS119" s="104" t="e">
        <f>SUMIF('Real Revenue'!$F$9:$F$26,"=S",'Real Revenue'!AW$9:AW$26)</f>
        <v>#N/A</v>
      </c>
      <c r="AT119" s="104" t="e">
        <f>SUMIF('Real Revenue'!$F$9:$F$26,"=S",'Real Revenue'!AX$9:AX$26)</f>
        <v>#N/A</v>
      </c>
      <c r="AU119" s="104" t="e">
        <f>SUMIF('Real Revenue'!$F$9:$F$26,"=S",'Real Revenue'!AY$9:AY$26)</f>
        <v>#N/A</v>
      </c>
      <c r="AV119" s="104" t="e">
        <f>SUMIF('Real Revenue'!$F$9:$F$26,"=S",'Real Revenue'!AZ$9:AZ$26)</f>
        <v>#N/A</v>
      </c>
      <c r="AW119" s="104" t="e">
        <f>SUMIF('Real Revenue'!$F$9:$F$26,"=S",'Real Revenue'!BA$9:BA$26)</f>
        <v>#N/A</v>
      </c>
    </row>
    <row r="120" spans="1:49" x14ac:dyDescent="0.25">
      <c r="A120" s="320"/>
      <c r="B120" s="104" t="s">
        <v>124</v>
      </c>
      <c r="C120" s="104"/>
      <c r="D120" s="104">
        <f>SUMIF('Real Revenue'!$F$9:$F$26,"=M",'Real Revenue'!G$9:G$26)</f>
        <v>1017.87863868886</v>
      </c>
      <c r="E120" s="104">
        <f>SUMIF('Real Revenue'!$F$9:$F$26,"=M",'Real Revenue'!H$9:H$26)</f>
        <v>1293.4731825107524</v>
      </c>
      <c r="F120" s="104">
        <f>SUMIF('Real Revenue'!$F$9:$F$26,"=M",'Real Revenue'!I$9:I$26)</f>
        <v>1532.196928972033</v>
      </c>
      <c r="G120" s="104">
        <f>SUMIF('Real Revenue'!$F$9:$F$26,"=M",'Real Revenue'!J$9:J$26)</f>
        <v>1644.4073917248397</v>
      </c>
      <c r="H120" s="104">
        <f>SUMIF('Real Revenue'!$F$9:$F$26,"=M",'Real Revenue'!K$9:K$26)</f>
        <v>1542.8717995626696</v>
      </c>
      <c r="I120" s="104">
        <f>SUMIF('Real Revenue'!$F$9:$F$26,"=M",'Real Revenue'!L$9:L$26)</f>
        <v>1604.3671544557797</v>
      </c>
      <c r="J120" s="104">
        <f>SUMIF('Real Revenue'!$F$9:$F$26,"=M",'Real Revenue'!M$9:M$26)</f>
        <v>1486.3347266840647</v>
      </c>
      <c r="K120" s="104">
        <f>SUMIF('Real Revenue'!$F$9:$F$26,"=M",'Real Revenue'!N$9:N$26)</f>
        <v>1661.606255521712</v>
      </c>
      <c r="L120" s="104">
        <f>SUMIF('Real Revenue'!$F$9:$F$26,"=M",'Real Revenue'!O$9:O$26)</f>
        <v>1804.7053555628252</v>
      </c>
      <c r="M120" s="104">
        <f>SUMIF('Real Revenue'!$F$9:$F$26,"=M",'Real Revenue'!P$9:P$26)</f>
        <v>1790.8184081965712</v>
      </c>
      <c r="N120" s="104">
        <f>SUMIF('Real Revenue'!$F$9:$F$26,"=M",'Real Revenue'!Q$9:Q$26)</f>
        <v>2035.8189566470969</v>
      </c>
      <c r="O120" s="104">
        <f>SUMIF('Real Revenue'!$F$9:$F$26,"=M",'Real Revenue'!R$9:R$26)</f>
        <v>1901.6612770817442</v>
      </c>
      <c r="P120" s="104">
        <f>SUMIF('Real Revenue'!$F$9:$F$26,"=M",'Real Revenue'!S$9:S$26)</f>
        <v>1823.9554748053072</v>
      </c>
      <c r="Q120" s="104">
        <f>SUMIF('Real Revenue'!$F$9:$F$26,"=M",'Real Revenue'!T$9:T$26)</f>
        <v>1675.6846627019781</v>
      </c>
      <c r="R120" s="104">
        <f>SUMIF('Real Revenue'!$F$9:$F$26,"=M",'Real Revenue'!U$9:U$26)</f>
        <v>1574.002465033539</v>
      </c>
      <c r="S120" s="104">
        <f>SUMIF('Real Revenue'!$F$9:$F$26,"=M",'Real Revenue'!V$9:V$26)</f>
        <v>1487.7913398146366</v>
      </c>
      <c r="T120" s="104">
        <f>SUMIF('Real Revenue'!$F$9:$F$26,"=M",'Real Revenue'!W$9:W$26)</f>
        <v>1468.7971667428726</v>
      </c>
      <c r="U120" s="104">
        <f>SUMIF('Real Revenue'!$F$9:$F$26,"=M",'Real Revenue'!X$9:X$26)</f>
        <v>1353.779816990002</v>
      </c>
      <c r="V120" s="104">
        <f>SUMIF('Real Revenue'!$F$9:$F$26,"=M",'Real Revenue'!Y$9:Y$26)</f>
        <v>1402.563633340259</v>
      </c>
      <c r="W120" s="104">
        <f>SUMIF('Real Revenue'!$F$9:$F$26,"=M",'Real Revenue'!Z$9:Z$26)</f>
        <v>1348.0627327667969</v>
      </c>
      <c r="X120" s="104">
        <f>SUMIF('Real Revenue'!$F$9:$F$26,"=M",'Real Revenue'!AA$9:AA$26)</f>
        <v>1615.1593803153662</v>
      </c>
      <c r="Y120" s="104">
        <f>SUMIF('Real Revenue'!$F$9:$F$26,"=M",'Real Revenue'!AB$9:AB$26)</f>
        <v>1641.2519500422266</v>
      </c>
      <c r="Z120" s="104">
        <f>SUMIF('Real Revenue'!$F$9:$F$26,"=M",'Real Revenue'!AD$9:AD$26)</f>
        <v>1588.9883364717598</v>
      </c>
      <c r="AA120" s="104">
        <f>SUMIF('Real Revenue'!$F$9:$F$26,"=M",'Real Revenue'!AE$9:AE$26)</f>
        <v>1734.3745377046571</v>
      </c>
      <c r="AB120" s="104">
        <f>SUMIF('Real Revenue'!$F$9:$F$26,"=M",'Real Revenue'!AF$9:AF$26)</f>
        <v>1536.8808814987126</v>
      </c>
      <c r="AC120" s="104">
        <f>SUMIF('Real Revenue'!$F$9:$F$26,"=M",'Real Revenue'!AG$9:AG$26)</f>
        <v>1498.0459826624422</v>
      </c>
      <c r="AD120" s="104">
        <f>SUMIF('Real Revenue'!$F$9:$F$26,"=M",'Real Revenue'!AH$9:AH$26)</f>
        <v>1433.4039963161749</v>
      </c>
      <c r="AE120" s="104">
        <f>SUMIF('Real Revenue'!$F$9:$F$26,"=M",'Real Revenue'!AI$9:AI$26)</f>
        <v>1269.9255079894831</v>
      </c>
      <c r="AF120" s="104">
        <f>SUMIF('Real Revenue'!$F$9:$F$26,"=M",'Real Revenue'!AJ$9:AJ$26)</f>
        <v>1279.7638740754028</v>
      </c>
      <c r="AG120" s="104">
        <f>SUMIF('Real Revenue'!$F$9:$F$26,"=M",'Real Revenue'!AK$9:AK$26)</f>
        <v>1294.3640145404006</v>
      </c>
      <c r="AH120" s="104">
        <f>SUMIF('Real Revenue'!$F$9:$F$26,"=M",'Real Revenue'!AL$9:AL$26)</f>
        <v>1292.9036339450861</v>
      </c>
      <c r="AI120" s="104">
        <f>SUMIF('Real Revenue'!$F$9:$F$26,"=M",'Real Revenue'!AM$9:AM$26)</f>
        <v>1121.5630821754662</v>
      </c>
      <c r="AJ120" s="104">
        <f>SUMIF('Real Revenue'!$F$9:$F$26,"=M",'Real Revenue'!AN$9:AN$26)</f>
        <v>1100.6998872999998</v>
      </c>
      <c r="AK120" s="104">
        <f>SUMIF('Real Revenue'!$F$9:$F$26,"=M",'Real Revenue'!AO$9:AO$26)</f>
        <v>1009.2734255799631</v>
      </c>
      <c r="AL120" s="104">
        <f>SUMIF('Real Revenue'!$F$9:$F$26,"=M",'Real Revenue'!AP$9:AP$26)</f>
        <v>1026.9667160218444</v>
      </c>
      <c r="AM120" s="104">
        <f>SUMIF('Real Revenue'!$F$9:$F$26,"=M",'Real Revenue'!AQ$9:AQ$26)</f>
        <v>924.05970162553012</v>
      </c>
      <c r="AN120" s="104">
        <f>SUMIF('Real Revenue'!$F$9:$F$26,"=M",'Real Revenue'!AR$9:AR$26)</f>
        <v>915.5134248137698</v>
      </c>
      <c r="AO120" s="104">
        <f>SUMIF('Real Revenue'!$F$9:$F$26,"=M",'Real Revenue'!AS$9:AS$26)</f>
        <v>1020.453</v>
      </c>
      <c r="AP120" s="104" t="e">
        <f>SUMIF('Real Revenue'!$F$9:$F$26,"=M",'Real Revenue'!AT$9:AT$26)</f>
        <v>#N/A</v>
      </c>
      <c r="AQ120" s="104" t="e">
        <f>SUMIF('Real Revenue'!$F$9:$F$26,"=M",'Real Revenue'!AU$9:AU$26)</f>
        <v>#N/A</v>
      </c>
      <c r="AR120" s="104" t="e">
        <f>SUMIF('Real Revenue'!$F$9:$F$26,"=M",'Real Revenue'!AV$9:AV$26)</f>
        <v>#N/A</v>
      </c>
      <c r="AS120" s="104" t="e">
        <f>SUMIF('Real Revenue'!$F$9:$F$26,"=M",'Real Revenue'!AW$9:AW$26)</f>
        <v>#N/A</v>
      </c>
      <c r="AT120" s="104" t="e">
        <f>SUMIF('Real Revenue'!$F$9:$F$26,"=M",'Real Revenue'!AX$9:AX$26)</f>
        <v>#N/A</v>
      </c>
      <c r="AU120" s="104" t="e">
        <f>SUMIF('Real Revenue'!$F$9:$F$26,"=M",'Real Revenue'!AY$9:AY$26)</f>
        <v>#N/A</v>
      </c>
      <c r="AV120" s="104" t="e">
        <f>SUMIF('Real Revenue'!$F$9:$F$26,"=M",'Real Revenue'!AZ$9:AZ$26)</f>
        <v>#N/A</v>
      </c>
      <c r="AW120" s="104" t="e">
        <f>SUMIF('Real Revenue'!$F$9:$F$26,"=M",'Real Revenue'!BA$9:BA$26)</f>
        <v>#N/A</v>
      </c>
    </row>
    <row r="121" spans="1:49" x14ac:dyDescent="0.25">
      <c r="A121" s="320"/>
      <c r="B121" s="104" t="s">
        <v>125</v>
      </c>
      <c r="C121" s="104"/>
      <c r="D121" s="104">
        <f>SUMIF('Real Revenue'!$F$9:$F$26,"=u",'Real Revenue'!G$9:G$26)</f>
        <v>1266.3052749970486</v>
      </c>
      <c r="E121" s="104">
        <f>SUMIF('Real Revenue'!$F$9:$F$26,"=u",'Real Revenue'!H$9:H$26)</f>
        <v>1043.8661689521496</v>
      </c>
      <c r="F121" s="104">
        <f>SUMIF('Real Revenue'!$F$9:$F$26,"=u",'Real Revenue'!I$9:I$26)</f>
        <v>1388.8615324086275</v>
      </c>
      <c r="G121" s="104">
        <f>SUMIF('Real Revenue'!$F$9:$F$26,"=u",'Real Revenue'!J$9:J$26)</f>
        <v>1866.8485200516286</v>
      </c>
      <c r="H121" s="104">
        <f>SUMIF('Real Revenue'!$F$9:$F$26,"=u",'Real Revenue'!K$9:K$26)</f>
        <v>1861.1894311904136</v>
      </c>
      <c r="I121" s="104">
        <f>SUMIF('Real Revenue'!$F$9:$F$26,"=u",'Real Revenue'!L$9:L$26)</f>
        <v>1667.9259660736871</v>
      </c>
      <c r="J121" s="104">
        <f>SUMIF('Real Revenue'!$F$9:$F$26,"=u",'Real Revenue'!M$9:M$26)</f>
        <v>1556.8741526667752</v>
      </c>
      <c r="K121" s="104">
        <f>SUMIF('Real Revenue'!$F$9:$F$26,"=u",'Real Revenue'!N$9:N$26)</f>
        <v>1619.2686474077852</v>
      </c>
      <c r="L121" s="104">
        <f>SUMIF('Real Revenue'!$F$9:$F$26,"=u",'Real Revenue'!O$9:O$26)</f>
        <v>1586.5433341433777</v>
      </c>
      <c r="M121" s="104">
        <f>SUMIF('Real Revenue'!$F$9:$F$26,"=u",'Real Revenue'!P$9:P$26)</f>
        <v>1317.2584048563238</v>
      </c>
      <c r="N121" s="104">
        <f>SUMIF('Real Revenue'!$F$9:$F$26,"=u",'Real Revenue'!Q$9:Q$26)</f>
        <v>2165.802682755942</v>
      </c>
      <c r="O121" s="104">
        <f>SUMIF('Real Revenue'!$F$9:$F$26,"=u",'Real Revenue'!R$9:R$26)</f>
        <v>1748.7155581832051</v>
      </c>
      <c r="P121" s="104">
        <f>SUMIF('Real Revenue'!$F$9:$F$26,"=u",'Real Revenue'!S$9:S$26)</f>
        <v>1685.2376696567637</v>
      </c>
      <c r="Q121" s="104">
        <f>SUMIF('Real Revenue'!$F$9:$F$26,"=u",'Real Revenue'!T$9:T$26)</f>
        <v>1709.0513755187612</v>
      </c>
      <c r="R121" s="104">
        <f>SUMIF('Real Revenue'!$F$9:$F$26,"=u",'Real Revenue'!U$9:U$26)</f>
        <v>2086.3225849727887</v>
      </c>
      <c r="S121" s="104">
        <f>SUMIF('Real Revenue'!$F$9:$F$26,"=u",'Real Revenue'!V$9:V$26)</f>
        <v>2058.3743195456668</v>
      </c>
      <c r="T121" s="104">
        <f>SUMIF('Real Revenue'!$F$9:$F$26,"=u",'Real Revenue'!W$9:W$26)</f>
        <v>2197.8404803254439</v>
      </c>
      <c r="U121" s="104">
        <f>SUMIF('Real Revenue'!$F$9:$F$26,"=u",'Real Revenue'!X$9:X$26)</f>
        <v>2276.0813734622261</v>
      </c>
      <c r="V121" s="104">
        <f>SUMIF('Real Revenue'!$F$9:$F$26,"=u",'Real Revenue'!Y$9:Y$26)</f>
        <v>2266.2241637404877</v>
      </c>
      <c r="W121" s="104">
        <f>SUMIF('Real Revenue'!$F$9:$F$26,"=u",'Real Revenue'!Z$9:Z$26)</f>
        <v>2559.1683560580191</v>
      </c>
      <c r="X121" s="104">
        <f>SUMIF('Real Revenue'!$F$9:$F$26,"=u",'Real Revenue'!AA$9:AA$26)</f>
        <v>3041.4991813355236</v>
      </c>
      <c r="Y121" s="104">
        <f>SUMIF('Real Revenue'!$F$9:$F$26,"=u",'Real Revenue'!AB$9:AB$26)</f>
        <v>3883.1318612720206</v>
      </c>
      <c r="Z121" s="104">
        <f>SUMIF('Real Revenue'!$F$9:$F$26,"=u",'Real Revenue'!AD$9:AD$26)</f>
        <v>3747.8823502298806</v>
      </c>
      <c r="AA121" s="104">
        <f>SUMIF('Real Revenue'!$F$9:$F$26,"=u",'Real Revenue'!AE$9:AE$26)</f>
        <v>4570.5452910138274</v>
      </c>
      <c r="AB121" s="104">
        <f>SUMIF('Real Revenue'!$F$9:$F$26,"=u",'Real Revenue'!AF$9:AF$26)</f>
        <v>3909.061918774561</v>
      </c>
      <c r="AC121" s="104">
        <f>SUMIF('Real Revenue'!$F$9:$F$26,"=u",'Real Revenue'!AG$9:AG$26)</f>
        <v>4520.8592957872188</v>
      </c>
      <c r="AD121" s="104">
        <f>SUMIF('Real Revenue'!$F$9:$F$26,"=u",'Real Revenue'!AH$9:AH$26)</f>
        <v>4137.9867016429644</v>
      </c>
      <c r="AE121" s="104">
        <f>SUMIF('Real Revenue'!$F$9:$F$26,"=u",'Real Revenue'!AI$9:AI$26)</f>
        <v>3830.5846393089014</v>
      </c>
      <c r="AF121" s="104">
        <f>SUMIF('Real Revenue'!$F$9:$F$26,"=u",'Real Revenue'!AJ$9:AJ$26)</f>
        <v>3674.4896736343399</v>
      </c>
      <c r="AG121" s="104">
        <f>SUMIF('Real Revenue'!$F$9:$F$26,"=u",'Real Revenue'!AK$9:AK$26)</f>
        <v>4581.541976405555</v>
      </c>
      <c r="AH121" s="104">
        <f>SUMIF('Real Revenue'!$F$9:$F$26,"=u",'Real Revenue'!AL$9:AL$26)</f>
        <v>4297.5359028320108</v>
      </c>
      <c r="AI121" s="104">
        <f>SUMIF('Real Revenue'!$F$9:$F$26,"=u",'Real Revenue'!AM$9:AM$26)</f>
        <v>4890.26851433719</v>
      </c>
      <c r="AJ121" s="104">
        <f>SUMIF('Real Revenue'!$F$9:$F$26,"=u",'Real Revenue'!AN$9:AN$26)</f>
        <v>4611.6447916399993</v>
      </c>
      <c r="AK121" s="104">
        <f>SUMIF('Real Revenue'!$F$9:$F$26,"=u",'Real Revenue'!AO$9:AO$26)</f>
        <v>4680.5529120743759</v>
      </c>
      <c r="AL121" s="104">
        <f>SUMIF('Real Revenue'!$F$9:$F$26,"=u",'Real Revenue'!AP$9:AP$26)</f>
        <v>4424.4207905738012</v>
      </c>
      <c r="AM121" s="104">
        <f>SUMIF('Real Revenue'!$F$9:$F$26,"=u",'Real Revenue'!AQ$9:AQ$26)</f>
        <v>4868.8667604786442</v>
      </c>
      <c r="AN121" s="104">
        <f>SUMIF('Real Revenue'!$F$9:$F$26,"=u",'Real Revenue'!AR$9:AR$26)</f>
        <v>4871.0283467376812</v>
      </c>
      <c r="AO121" s="104">
        <f>SUMIF('Real Revenue'!$F$9:$F$26,"=u",'Real Revenue'!AS$9:AS$26)</f>
        <v>5431.348</v>
      </c>
      <c r="AP121" s="104" t="e">
        <f>SUMIF('Real Revenue'!$F$9:$F$26,"=u",'Real Revenue'!AT$9:AT$26)</f>
        <v>#N/A</v>
      </c>
      <c r="AQ121" s="104" t="e">
        <f>SUMIF('Real Revenue'!$F$9:$F$26,"=u",'Real Revenue'!AU$9:AU$26)</f>
        <v>#N/A</v>
      </c>
      <c r="AR121" s="104" t="e">
        <f>SUMIF('Real Revenue'!$F$9:$F$26,"=u",'Real Revenue'!AV$9:AV$26)</f>
        <v>#N/A</v>
      </c>
      <c r="AS121" s="104" t="e">
        <f>SUMIF('Real Revenue'!$F$9:$F$26,"=u",'Real Revenue'!AW$9:AW$26)</f>
        <v>#N/A</v>
      </c>
      <c r="AT121" s="104" t="e">
        <f>SUMIF('Real Revenue'!$F$9:$F$26,"=u",'Real Revenue'!AX$9:AX$26)</f>
        <v>#N/A</v>
      </c>
      <c r="AU121" s="104" t="e">
        <f>SUMIF('Real Revenue'!$F$9:$F$26,"=u",'Real Revenue'!AY$9:AY$26)</f>
        <v>#N/A</v>
      </c>
      <c r="AV121" s="104" t="e">
        <f>SUMIF('Real Revenue'!$F$9:$F$26,"=u",'Real Revenue'!AZ$9:AZ$26)</f>
        <v>#N/A</v>
      </c>
      <c r="AW121" s="104" t="e">
        <f>SUMIF('Real Revenue'!$F$9:$F$26,"=u",'Real Revenue'!BA$9:BA$26)</f>
        <v>#N/A</v>
      </c>
    </row>
    <row r="123" spans="1:49" ht="12.75" customHeight="1" x14ac:dyDescent="0.25">
      <c r="A123" s="320" t="s">
        <v>74</v>
      </c>
      <c r="B123" s="104" t="s">
        <v>123</v>
      </c>
      <c r="C123" s="104"/>
      <c r="D123" s="104">
        <f>SUMIF('Ton-Miles'!$F$9:$F$26,"=S",'Ton-Miles'!G$9:G$26)</f>
        <v>17969</v>
      </c>
      <c r="E123" s="104">
        <f>SUMIF('Ton-Miles'!$F$9:$F$26,"=S",'Ton-Miles'!H$9:H$26)</f>
        <v>21872</v>
      </c>
      <c r="F123" s="104">
        <f>SUMIF('Ton-Miles'!$F$9:$F$26,"=S",'Ton-Miles'!I$9:I$26)</f>
        <v>20368</v>
      </c>
      <c r="G123" s="104">
        <f>SUMIF('Ton-Miles'!$F$9:$F$26,"=S",'Ton-Miles'!J$9:J$26)</f>
        <v>19876</v>
      </c>
      <c r="H123" s="104">
        <f>SUMIF('Ton-Miles'!$F$9:$F$26,"=S",'Ton-Miles'!K$9:K$26)</f>
        <v>18770</v>
      </c>
      <c r="I123" s="104">
        <f>SUMIF('Ton-Miles'!$F$9:$F$26,"=S",'Ton-Miles'!L$9:L$26)</f>
        <v>19245</v>
      </c>
      <c r="J123" s="104">
        <f>SUMIF('Ton-Miles'!$F$9:$F$26,"=S",'Ton-Miles'!M$9:M$26)</f>
        <v>17489</v>
      </c>
      <c r="K123" s="104">
        <f>SUMIF('Ton-Miles'!$F$9:$F$26,"=S",'Ton-Miles'!N$9:N$26)</f>
        <v>17500</v>
      </c>
      <c r="L123" s="104">
        <f>SUMIF('Ton-Miles'!$F$9:$F$26,"=S",'Ton-Miles'!O$9:O$26)</f>
        <v>18069</v>
      </c>
      <c r="M123" s="104">
        <f>SUMIF('Ton-Miles'!$F$9:$F$26,"=S",'Ton-Miles'!P$9:P$26)</f>
        <v>18777</v>
      </c>
      <c r="N123" s="104">
        <f>SUMIF('Ton-Miles'!$F$9:$F$26,"=S",'Ton-Miles'!Q$9:Q$26)</f>
        <v>21512</v>
      </c>
      <c r="O123" s="104">
        <f>SUMIF('Ton-Miles'!$F$9:$F$26,"=S",'Ton-Miles'!R$9:R$26)</f>
        <v>21617</v>
      </c>
      <c r="P123" s="104">
        <f>SUMIF('Ton-Miles'!$F$9:$F$26,"=S",'Ton-Miles'!S$9:S$26)</f>
        <v>21832</v>
      </c>
      <c r="Q123" s="104">
        <f>SUMIF('Ton-Miles'!$F$9:$F$26,"=S",'Ton-Miles'!T$9:T$26)</f>
        <v>18637</v>
      </c>
      <c r="R123" s="104">
        <f>SUMIF('Ton-Miles'!$F$9:$F$26,"=S",'Ton-Miles'!U$9:U$26)</f>
        <v>20185</v>
      </c>
      <c r="S123" s="104">
        <f>SUMIF('Ton-Miles'!$F$9:$F$26,"=S",'Ton-Miles'!V$9:V$26)</f>
        <v>17024</v>
      </c>
      <c r="T123" s="104">
        <f>SUMIF('Ton-Miles'!$F$9:$F$26,"=S",'Ton-Miles'!W$9:W$26)</f>
        <v>16409</v>
      </c>
      <c r="U123" s="104">
        <f>SUMIF('Ton-Miles'!$F$9:$F$26,"=S",'Ton-Miles'!X$9:X$26)</f>
        <v>15081</v>
      </c>
      <c r="V123" s="104">
        <f>SUMIF('Ton-Miles'!$F$9:$F$26,"=S",'Ton-Miles'!Y$9:Y$26)</f>
        <v>18804</v>
      </c>
      <c r="W123" s="104">
        <f>SUMIF('Ton-Miles'!$F$9:$F$26,"=S",'Ton-Miles'!Z$9:Z$26)</f>
        <v>14853</v>
      </c>
      <c r="X123" s="104">
        <f>SUMIF('Ton-Miles'!$F$9:$F$26,"=S",'Ton-Miles'!AA$9:AA$26)</f>
        <v>15696</v>
      </c>
      <c r="Y123" s="104">
        <f>SUMIF('Ton-Miles'!$F$9:$F$26,"=S",'Ton-Miles'!AB$9:AB$26)</f>
        <v>18510</v>
      </c>
      <c r="Z123" s="104">
        <f>SUMIF('Ton-Miles'!$F$9:$F$26,"=S",'Ton-Miles'!AD$9:AD$26)</f>
        <v>18441</v>
      </c>
      <c r="AA123" s="104">
        <f>SUMIF('Ton-Miles'!$F$9:$F$26,"=S",'Ton-Miles'!AE$9:AE$26)</f>
        <v>17862</v>
      </c>
      <c r="AB123" s="104">
        <f>SUMIF('Ton-Miles'!$F$9:$F$26,"=S",'Ton-Miles'!AF$9:AF$26)</f>
        <v>15613</v>
      </c>
      <c r="AC123" s="104">
        <f>SUMIF('Ton-Miles'!$F$9:$F$26,"=S",'Ton-Miles'!AG$9:AG$26)</f>
        <v>15060</v>
      </c>
      <c r="AD123" s="104">
        <f>SUMIF('Ton-Miles'!$F$9:$F$26,"=S",'Ton-Miles'!AH$9:AH$26)</f>
        <v>13761</v>
      </c>
      <c r="AE123" s="104">
        <f>SUMIF('Ton-Miles'!$F$9:$F$26,"=S",'Ton-Miles'!AI$9:AI$26)</f>
        <v>14138</v>
      </c>
      <c r="AF123" s="104">
        <f>SUMIF('Ton-Miles'!$F$9:$F$26,"=S",'Ton-Miles'!AJ$9:AJ$26)</f>
        <v>13064</v>
      </c>
      <c r="AG123" s="104">
        <f>SUMIF('Ton-Miles'!$F$9:$F$26,"=S",'Ton-Miles'!AK$9:AK$26)</f>
        <v>12745</v>
      </c>
      <c r="AH123" s="104">
        <f>SUMIF('Ton-Miles'!$F$9:$F$26,"=S",'Ton-Miles'!AM$9:AM$26)</f>
        <v>14380</v>
      </c>
      <c r="AI123" s="104">
        <f>SUMIF('Ton-Miles'!$F$9:$F$26,"=S",'Ton-Miles'!AN$9:AN$26)</f>
        <v>11584</v>
      </c>
      <c r="AJ123" s="104">
        <f>SUMIF('Ton-Miles'!$F$9:$F$26,"=S",'Ton-Miles'!AO$9:AO$26)</f>
        <v>11899</v>
      </c>
      <c r="AK123" s="104">
        <f>SUMIF('Ton-Miles'!$F$9:$F$26,"=S",'Ton-Miles'!AP$9:AP$26)</f>
        <v>11532</v>
      </c>
      <c r="AL123" s="104">
        <f>SUMIF('Ton-Miles'!$F$9:$F$26,"=S",'Ton-Miles'!AQ$9:AQ$26)</f>
        <v>11480</v>
      </c>
      <c r="AM123" s="104">
        <f>SUMIF('Ton-Miles'!$F$9:$F$26,"=S",'Ton-Miles'!AR$9:AR$26)</f>
        <v>10859</v>
      </c>
      <c r="AN123" s="104">
        <f>SUMIF('Ton-Miles'!$F$9:$F$26,"=S",'Ton-Miles'!AS$9:AS$26)</f>
        <v>12291</v>
      </c>
      <c r="AO123" s="104">
        <f>SUMIF('Ton-Miles'!$F$9:$F$26,"=S",'Ton-Miles'!AT$9:AT$26)</f>
        <v>12491</v>
      </c>
      <c r="AP123" s="104" t="e">
        <f>SUMIF('Ton-Miles'!$F$9:$F$26,"=S",'Ton-Miles'!AU$9:AU$26)</f>
        <v>#N/A</v>
      </c>
      <c r="AQ123" s="104" t="e">
        <f>SUMIF('Ton-Miles'!$F$9:$F$26,"=S",'Ton-Miles'!AV$9:AV$26)</f>
        <v>#N/A</v>
      </c>
      <c r="AR123" s="104" t="e">
        <f>SUMIF('Ton-Miles'!$F$9:$F$26,"=S",'Ton-Miles'!AW$9:AW$26)</f>
        <v>#N/A</v>
      </c>
      <c r="AS123" s="104" t="e">
        <f>SUMIF('Ton-Miles'!$F$9:$F$26,"=S",'Ton-Miles'!AX$9:AX$26)</f>
        <v>#N/A</v>
      </c>
      <c r="AT123" s="104" t="e">
        <f>SUMIF('Ton-Miles'!$F$9:$F$26,"=S",'Ton-Miles'!AY$9:AY$26)</f>
        <v>#N/A</v>
      </c>
      <c r="AU123" s="104" t="e">
        <f>SUMIF('Ton-Miles'!$F$9:$F$26,"=S",'Ton-Miles'!AZ$9:AZ$26)</f>
        <v>#N/A</v>
      </c>
      <c r="AV123" s="104" t="e">
        <f>SUMIF('Ton-Miles'!$F$9:$F$26,"=S",'Ton-Miles'!BA$9:BA$26)</f>
        <v>#N/A</v>
      </c>
      <c r="AW123" s="104" t="e">
        <f>SUMIF('Ton-Miles'!$F$9:$F$26,"=S",'Ton-Miles'!BB$9:BB$26)</f>
        <v>#N/A</v>
      </c>
    </row>
    <row r="124" spans="1:49" x14ac:dyDescent="0.25">
      <c r="A124" s="320"/>
      <c r="B124" s="104" t="s">
        <v>124</v>
      </c>
      <c r="C124" s="104"/>
      <c r="D124" s="104">
        <f>SUMIF('Ton-Miles'!$F$9:$F$26,"=M",'Ton-Miles'!G$9:G$26)</f>
        <v>17543</v>
      </c>
      <c r="E124" s="104">
        <f>SUMIF('Ton-Miles'!$F$9:$F$26,"=M",'Ton-Miles'!H$9:H$26)</f>
        <v>25614</v>
      </c>
      <c r="F124" s="104">
        <f>SUMIF('Ton-Miles'!$F$9:$F$26,"=M",'Ton-Miles'!I$9:I$26)</f>
        <v>34832</v>
      </c>
      <c r="G124" s="104">
        <f>SUMIF('Ton-Miles'!$F$9:$F$26,"=M",'Ton-Miles'!J$9:J$26)</f>
        <v>36203</v>
      </c>
      <c r="H124" s="104">
        <f>SUMIF('Ton-Miles'!$F$9:$F$26,"=M",'Ton-Miles'!K$9:K$26)</f>
        <v>35124</v>
      </c>
      <c r="I124" s="104">
        <f>SUMIF('Ton-Miles'!$F$9:$F$26,"=M",'Ton-Miles'!L$9:L$26)</f>
        <v>35527</v>
      </c>
      <c r="J124" s="104">
        <f>SUMIF('Ton-Miles'!$F$9:$F$26,"=M",'Ton-Miles'!M$9:M$26)</f>
        <v>33757</v>
      </c>
      <c r="K124" s="104">
        <f>SUMIF('Ton-Miles'!$F$9:$F$26,"=M",'Ton-Miles'!N$9:N$26)</f>
        <v>38729</v>
      </c>
      <c r="L124" s="104">
        <f>SUMIF('Ton-Miles'!$F$9:$F$26,"=M",'Ton-Miles'!O$9:O$26)</f>
        <v>42472</v>
      </c>
      <c r="M124" s="104">
        <f>SUMIF('Ton-Miles'!$F$9:$F$26,"=M",'Ton-Miles'!P$9:P$26)</f>
        <v>40613</v>
      </c>
      <c r="N124" s="104">
        <f>SUMIF('Ton-Miles'!$F$9:$F$26,"=M",'Ton-Miles'!Q$9:Q$26)</f>
        <v>51285</v>
      </c>
      <c r="O124" s="104">
        <f>SUMIF('Ton-Miles'!$F$9:$F$26,"=M",'Ton-Miles'!R$9:R$26)</f>
        <v>48322</v>
      </c>
      <c r="P124" s="104">
        <f>SUMIF('Ton-Miles'!$F$9:$F$26,"=M",'Ton-Miles'!S$9:S$26)</f>
        <v>46238</v>
      </c>
      <c r="Q124" s="104">
        <f>SUMIF('Ton-Miles'!$F$9:$F$26,"=M",'Ton-Miles'!T$9:T$26)</f>
        <v>43794</v>
      </c>
      <c r="R124" s="104">
        <f>SUMIF('Ton-Miles'!$F$9:$F$26,"=M",'Ton-Miles'!U$9:U$26)</f>
        <v>42608</v>
      </c>
      <c r="S124" s="104">
        <f>SUMIF('Ton-Miles'!$F$9:$F$26,"=M",'Ton-Miles'!V$9:V$26)</f>
        <v>41122</v>
      </c>
      <c r="T124" s="104">
        <f>SUMIF('Ton-Miles'!$F$9:$F$26,"=M",'Ton-Miles'!W$9:W$26)</f>
        <v>40951</v>
      </c>
      <c r="U124" s="104">
        <f>SUMIF('Ton-Miles'!$F$9:$F$26,"=M",'Ton-Miles'!X$9:X$26)</f>
        <v>36340</v>
      </c>
      <c r="V124" s="104">
        <f>SUMIF('Ton-Miles'!$F$9:$F$26,"=M",'Ton-Miles'!Y$9:Y$26)</f>
        <v>38869</v>
      </c>
      <c r="W124" s="104">
        <f>SUMIF('Ton-Miles'!$F$9:$F$26,"=M",'Ton-Miles'!Z$9:Z$26)</f>
        <v>35011</v>
      </c>
      <c r="X124" s="104">
        <f>SUMIF('Ton-Miles'!$F$9:$F$26,"=M",'Ton-Miles'!AA$9:AA$26)</f>
        <v>41168</v>
      </c>
      <c r="Y124" s="104">
        <f>SUMIF('Ton-Miles'!$F$9:$F$26,"=M",'Ton-Miles'!AB$9:AB$26)</f>
        <v>41255</v>
      </c>
      <c r="Z124" s="104">
        <f>SUMIF('Ton-Miles'!$F$9:$F$26,"=M",'Ton-Miles'!AD$9:AD$26)</f>
        <v>37394</v>
      </c>
      <c r="AA124" s="104">
        <f>SUMIF('Ton-Miles'!$F$9:$F$26,"=M",'Ton-Miles'!AE$9:AE$26)</f>
        <v>36367</v>
      </c>
      <c r="AB124" s="104">
        <f>SUMIF('Ton-Miles'!$F$9:$F$26,"=M",'Ton-Miles'!AF$9:AF$26)</f>
        <v>33136</v>
      </c>
      <c r="AC124" s="104">
        <f>SUMIF('Ton-Miles'!$F$9:$F$26,"=M",'Ton-Miles'!AG$9:AG$26)</f>
        <v>30719</v>
      </c>
      <c r="AD124" s="104">
        <f>SUMIF('Ton-Miles'!$F$9:$F$26,"=M",'Ton-Miles'!AH$9:AH$26)</f>
        <v>27378</v>
      </c>
      <c r="AE124" s="104">
        <f>SUMIF('Ton-Miles'!$F$9:$F$26,"=M",'Ton-Miles'!AI$9:AI$26)</f>
        <v>23748</v>
      </c>
      <c r="AF124" s="104">
        <f>SUMIF('Ton-Miles'!$F$9:$F$26,"=M",'Ton-Miles'!AJ$9:AJ$26)</f>
        <v>23243</v>
      </c>
      <c r="AG124" s="104">
        <f>SUMIF('Ton-Miles'!$F$9:$F$26,"=M",'Ton-Miles'!AK$9:AK$26)</f>
        <v>22870</v>
      </c>
      <c r="AH124" s="104">
        <f>SUMIF('Ton-Miles'!$F$9:$F$26,"=M",'Ton-Miles'!AM$9:AM$26)</f>
        <v>26003</v>
      </c>
      <c r="AI124" s="104">
        <f>SUMIF('Ton-Miles'!$F$9:$F$26,"=M",'Ton-Miles'!AN$9:AN$26)</f>
        <v>23532</v>
      </c>
      <c r="AJ124" s="104">
        <f>SUMIF('Ton-Miles'!$F$9:$F$26,"=M",'Ton-Miles'!AO$9:AO$26)</f>
        <v>22761</v>
      </c>
      <c r="AK124" s="104">
        <f>SUMIF('Ton-Miles'!$F$9:$F$26,"=M",'Ton-Miles'!AP$9:AP$26)</f>
        <v>20080</v>
      </c>
      <c r="AL124" s="104">
        <f>SUMIF('Ton-Miles'!$F$9:$F$26,"=M",'Ton-Miles'!AQ$9:AQ$26)</f>
        <v>19621</v>
      </c>
      <c r="AM124" s="104">
        <f>SUMIF('Ton-Miles'!$F$9:$F$26,"=M",'Ton-Miles'!AR$9:AR$26)</f>
        <v>17871</v>
      </c>
      <c r="AN124" s="104">
        <f>SUMIF('Ton-Miles'!$F$9:$F$26,"=M",'Ton-Miles'!AS$9:AS$26)</f>
        <v>19292</v>
      </c>
      <c r="AO124" s="104">
        <f>SUMIF('Ton-Miles'!$F$9:$F$26,"=M",'Ton-Miles'!AT$9:AT$26)</f>
        <v>20513</v>
      </c>
      <c r="AP124" s="104" t="e">
        <f>SUMIF('Ton-Miles'!$F$9:$F$26,"=M",'Ton-Miles'!AU$9:AU$26)</f>
        <v>#N/A</v>
      </c>
      <c r="AQ124" s="104" t="e">
        <f>SUMIF('Ton-Miles'!$F$9:$F$26,"=M",'Ton-Miles'!AV$9:AV$26)</f>
        <v>#N/A</v>
      </c>
      <c r="AR124" s="104" t="e">
        <f>SUMIF('Ton-Miles'!$F$9:$F$26,"=M",'Ton-Miles'!AW$9:AW$26)</f>
        <v>#N/A</v>
      </c>
      <c r="AS124" s="104" t="e">
        <f>SUMIF('Ton-Miles'!$F$9:$F$26,"=M",'Ton-Miles'!AX$9:AX$26)</f>
        <v>#N/A</v>
      </c>
      <c r="AT124" s="104" t="e">
        <f>SUMIF('Ton-Miles'!$F$9:$F$26,"=M",'Ton-Miles'!AY$9:AY$26)</f>
        <v>#N/A</v>
      </c>
      <c r="AU124" s="104" t="e">
        <f>SUMIF('Ton-Miles'!$F$9:$F$26,"=M",'Ton-Miles'!AZ$9:AZ$26)</f>
        <v>#N/A</v>
      </c>
      <c r="AV124" s="104" t="e">
        <f>SUMIF('Ton-Miles'!$F$9:$F$26,"=M",'Ton-Miles'!BA$9:BA$26)</f>
        <v>#N/A</v>
      </c>
      <c r="AW124" s="104" t="e">
        <f>SUMIF('Ton-Miles'!$F$9:$F$26,"=M",'Ton-Miles'!BB$9:BB$26)</f>
        <v>#N/A</v>
      </c>
    </row>
    <row r="125" spans="1:49" x14ac:dyDescent="0.25">
      <c r="A125" s="320"/>
      <c r="B125" s="104" t="s">
        <v>125</v>
      </c>
      <c r="C125" s="104"/>
      <c r="D125" s="104">
        <f>SUMIF('Ton-Miles'!$F$9:$F$26,"=u",'Ton-Miles'!G$9:G$26)</f>
        <v>38884</v>
      </c>
      <c r="E125" s="104">
        <f>SUMIF('Ton-Miles'!$F$9:$F$26,"=u",'Ton-Miles'!H$9:H$26)</f>
        <v>35400</v>
      </c>
      <c r="F125" s="104">
        <f>SUMIF('Ton-Miles'!$F$9:$F$26,"=u",'Ton-Miles'!I$9:I$26)</f>
        <v>47247</v>
      </c>
      <c r="G125" s="104">
        <f>SUMIF('Ton-Miles'!$F$9:$F$26,"=u",'Ton-Miles'!J$9:J$26)</f>
        <v>59227</v>
      </c>
      <c r="H125" s="104">
        <f>SUMIF('Ton-Miles'!$F$9:$F$26,"=u",'Ton-Miles'!K$9:K$26)</f>
        <v>61118</v>
      </c>
      <c r="I125" s="104">
        <f>SUMIF('Ton-Miles'!$F$9:$F$26,"=u",'Ton-Miles'!L$9:L$26)</f>
        <v>53010</v>
      </c>
      <c r="J125" s="104">
        <f>SUMIF('Ton-Miles'!$F$9:$F$26,"=u",'Ton-Miles'!M$9:M$26)</f>
        <v>51018</v>
      </c>
      <c r="K125" s="104">
        <f>SUMIF('Ton-Miles'!$F$9:$F$26,"=u",'Ton-Miles'!N$9:N$26)</f>
        <v>52302</v>
      </c>
      <c r="L125" s="104">
        <f>SUMIF('Ton-Miles'!$F$9:$F$26,"=u",'Ton-Miles'!O$9:O$26)</f>
        <v>48971</v>
      </c>
      <c r="M125" s="104">
        <f>SUMIF('Ton-Miles'!$F$9:$F$26,"=u",'Ton-Miles'!P$9:P$26)</f>
        <v>38732</v>
      </c>
      <c r="N125" s="104">
        <f>SUMIF('Ton-Miles'!$F$9:$F$26,"=u",'Ton-Miles'!Q$9:Q$26)</f>
        <v>70020</v>
      </c>
      <c r="O125" s="104">
        <f>SUMIF('Ton-Miles'!$F$9:$F$26,"=u",'Ton-Miles'!R$9:R$26)</f>
        <v>56261</v>
      </c>
      <c r="P125" s="104">
        <f>SUMIF('Ton-Miles'!$F$9:$F$26,"=u",'Ton-Miles'!S$9:S$26)</f>
        <v>55331</v>
      </c>
      <c r="Q125" s="104">
        <f>SUMIF('Ton-Miles'!$F$9:$F$26,"=u",'Ton-Miles'!T$9:T$26)</f>
        <v>55249</v>
      </c>
      <c r="R125" s="104">
        <f>SUMIF('Ton-Miles'!$F$9:$F$26,"=u",'Ton-Miles'!U$9:U$26)</f>
        <v>70175</v>
      </c>
      <c r="S125" s="104">
        <f>SUMIF('Ton-Miles'!$F$9:$F$26,"=u",'Ton-Miles'!V$9:V$26)</f>
        <v>70970</v>
      </c>
      <c r="T125" s="104">
        <f>SUMIF('Ton-Miles'!$F$9:$F$26,"=u",'Ton-Miles'!W$9:W$26)</f>
        <v>79246</v>
      </c>
      <c r="U125" s="104">
        <f>SUMIF('Ton-Miles'!$F$9:$F$26,"=u",'Ton-Miles'!X$9:X$26)</f>
        <v>81925</v>
      </c>
      <c r="V125" s="104">
        <f>SUMIF('Ton-Miles'!$F$9:$F$26,"=u",'Ton-Miles'!Y$9:Y$26)</f>
        <v>84374</v>
      </c>
      <c r="W125" s="104">
        <f>SUMIF('Ton-Miles'!$F$9:$F$26,"=u",'Ton-Miles'!Z$9:Z$26)</f>
        <v>93741</v>
      </c>
      <c r="X125" s="104">
        <f>SUMIF('Ton-Miles'!$F$9:$F$26,"=u",'Ton-Miles'!AA$9:AA$26)</f>
        <v>101666</v>
      </c>
      <c r="Y125" s="104">
        <f>SUMIF('Ton-Miles'!$F$9:$F$26,"=u",'Ton-Miles'!AB$9:AB$26)</f>
        <v>124033</v>
      </c>
      <c r="Z125" s="104">
        <f>SUMIF('Ton-Miles'!$F$9:$F$26,"=u",'Ton-Miles'!AD$9:AD$26)</f>
        <v>117339</v>
      </c>
      <c r="AA125" s="104">
        <f>SUMIF('Ton-Miles'!$F$9:$F$26,"=u",'Ton-Miles'!AE$9:AE$26)</f>
        <v>127190</v>
      </c>
      <c r="AB125" s="104">
        <f>SUMIF('Ton-Miles'!$F$9:$F$26,"=u",'Ton-Miles'!AF$9:AF$26)</f>
        <v>115765</v>
      </c>
      <c r="AC125" s="104">
        <f>SUMIF('Ton-Miles'!$F$9:$F$26,"=u",'Ton-Miles'!AG$9:AG$26)</f>
        <v>126674</v>
      </c>
      <c r="AD125" s="104">
        <f>SUMIF('Ton-Miles'!$F$9:$F$26,"=u",'Ton-Miles'!AH$9:AH$26)</f>
        <v>106407</v>
      </c>
      <c r="AE125" s="104">
        <f>SUMIF('Ton-Miles'!$F$9:$F$26,"=u",'Ton-Miles'!AI$9:AI$26)</f>
        <v>95150</v>
      </c>
      <c r="AF125" s="104">
        <f>SUMIF('Ton-Miles'!$F$9:$F$26,"=u",'Ton-Miles'!AJ$9:AJ$26)</f>
        <v>90541</v>
      </c>
      <c r="AG125" s="104">
        <f>SUMIF('Ton-Miles'!$F$9:$F$26,"=u",'Ton-Miles'!AK$9:AK$26)</f>
        <v>115895</v>
      </c>
      <c r="AH125" s="104">
        <f>SUMIF('Ton-Miles'!$F$9:$F$26,"=u",'Ton-Miles'!AM$9:AM$26)</f>
        <v>120508</v>
      </c>
      <c r="AI125" s="104">
        <f>SUMIF('Ton-Miles'!$F$9:$F$26,"=u",'Ton-Miles'!AN$9:AN$26)</f>
        <v>139259</v>
      </c>
      <c r="AJ125" s="104">
        <f>SUMIF('Ton-Miles'!$F$9:$F$26,"=u",'Ton-Miles'!AO$9:AO$26)</f>
        <v>130240</v>
      </c>
      <c r="AK125" s="104">
        <f>SUMIF('Ton-Miles'!$F$9:$F$26,"=u",'Ton-Miles'!AP$9:AP$26)</f>
        <v>136229</v>
      </c>
      <c r="AL125" s="104">
        <f>SUMIF('Ton-Miles'!$F$9:$F$26,"=u",'Ton-Miles'!AQ$9:AQ$26)</f>
        <v>116941</v>
      </c>
      <c r="AM125" s="104">
        <f>SUMIF('Ton-Miles'!$F$9:$F$26,"=u",'Ton-Miles'!AR$9:AR$26)</f>
        <v>133634</v>
      </c>
      <c r="AN125" s="104">
        <f>SUMIF('Ton-Miles'!$F$9:$F$26,"=u",'Ton-Miles'!AS$9:AS$26)</f>
        <v>142027</v>
      </c>
      <c r="AO125" s="104">
        <f>SUMIF('Ton-Miles'!$F$9:$F$26,"=u",'Ton-Miles'!AT$9:AT$26)</f>
        <v>155197</v>
      </c>
      <c r="AP125" s="104" t="e">
        <f>SUMIF('Ton-Miles'!$F$9:$F$26,"=u",'Ton-Miles'!AU$9:AU$26)</f>
        <v>#N/A</v>
      </c>
      <c r="AQ125" s="104" t="e">
        <f>SUMIF('Ton-Miles'!$F$9:$F$26,"=u",'Ton-Miles'!AV$9:AV$26)</f>
        <v>#N/A</v>
      </c>
      <c r="AR125" s="104" t="e">
        <f>SUMIF('Ton-Miles'!$F$9:$F$26,"=u",'Ton-Miles'!AW$9:AW$26)</f>
        <v>#N/A</v>
      </c>
      <c r="AS125" s="104" t="e">
        <f>SUMIF('Ton-Miles'!$F$9:$F$26,"=u",'Ton-Miles'!AX$9:AX$26)</f>
        <v>#N/A</v>
      </c>
      <c r="AT125" s="104" t="e">
        <f>SUMIF('Ton-Miles'!$F$9:$F$26,"=u",'Ton-Miles'!AY$9:AY$26)</f>
        <v>#N/A</v>
      </c>
      <c r="AU125" s="104" t="e">
        <f>SUMIF('Ton-Miles'!$F$9:$F$26,"=u",'Ton-Miles'!AZ$9:AZ$26)</f>
        <v>#N/A</v>
      </c>
      <c r="AV125" s="104" t="e">
        <f>SUMIF('Ton-Miles'!$F$9:$F$26,"=u",'Ton-Miles'!BA$9:BA$26)</f>
        <v>#N/A</v>
      </c>
      <c r="AW125" s="104" t="e">
        <f>SUMIF('Ton-Miles'!$F$9:$F$26,"=u",'Ton-Miles'!BB$9:BB$26)</f>
        <v>#N/A</v>
      </c>
    </row>
    <row r="127" spans="1:49" ht="12.75" customHeight="1" x14ac:dyDescent="0.25">
      <c r="A127" s="320" t="s">
        <v>115</v>
      </c>
      <c r="B127" s="104" t="s">
        <v>123</v>
      </c>
      <c r="C127" s="104"/>
      <c r="D127" s="43">
        <f>IF(D123&gt;0,D119/D123,0)*100</f>
        <v>7.6369585000617013</v>
      </c>
      <c r="E127" s="43">
        <f t="shared" ref="E127:Y127" si="34">IF(E123&gt;0,E119/E123,0)*100</f>
        <v>6.3981063427346259</v>
      </c>
      <c r="F127" s="43">
        <f t="shared" si="34"/>
        <v>5.8528046310036341</v>
      </c>
      <c r="G127" s="43">
        <f t="shared" si="34"/>
        <v>5.964054495986665</v>
      </c>
      <c r="H127" s="43">
        <f t="shared" si="34"/>
        <v>5.4384560162212576</v>
      </c>
      <c r="I127" s="43">
        <f t="shared" si="34"/>
        <v>5.1347584255655203</v>
      </c>
      <c r="J127" s="43">
        <f t="shared" si="34"/>
        <v>4.7060006185680905</v>
      </c>
      <c r="K127" s="43">
        <f t="shared" si="34"/>
        <v>4.7916041116393933</v>
      </c>
      <c r="L127" s="43">
        <f t="shared" si="34"/>
        <v>4.7822681218328702</v>
      </c>
      <c r="M127" s="43">
        <f t="shared" si="34"/>
        <v>4.8590287775041237</v>
      </c>
      <c r="N127" s="43">
        <f t="shared" si="34"/>
        <v>4.5526286735689183</v>
      </c>
      <c r="O127" s="43">
        <f t="shared" si="34"/>
        <v>4.4457170482444148</v>
      </c>
      <c r="P127" s="43">
        <f t="shared" si="34"/>
        <v>4.3660809117594432</v>
      </c>
      <c r="Q127" s="43">
        <f t="shared" si="34"/>
        <v>4.3669068365671526</v>
      </c>
      <c r="R127" s="43">
        <f t="shared" si="34"/>
        <v>4.0964632135798524</v>
      </c>
      <c r="S127" s="43">
        <f t="shared" si="34"/>
        <v>3.8741518711572165</v>
      </c>
      <c r="T127" s="43">
        <f t="shared" si="34"/>
        <v>3.963310670048787</v>
      </c>
      <c r="U127" s="43">
        <f t="shared" si="34"/>
        <v>3.9055526243170671</v>
      </c>
      <c r="V127" s="43">
        <f t="shared" si="34"/>
        <v>3.6133681460785398</v>
      </c>
      <c r="W127" s="43">
        <f t="shared" si="34"/>
        <v>3.8507108953078095</v>
      </c>
      <c r="X127" s="43">
        <f t="shared" si="34"/>
        <v>4.1949482959408417</v>
      </c>
      <c r="Y127" s="43">
        <f t="shared" si="34"/>
        <v>4.3499066701107987</v>
      </c>
      <c r="Z127" s="43">
        <f t="shared" ref="Z127:AA129" si="35">IF(Z123&gt;0,Z119/Z123,0)*100</f>
        <v>4.4997878111765361</v>
      </c>
      <c r="AA127" s="43">
        <f t="shared" si="35"/>
        <v>5.2283795598298628</v>
      </c>
      <c r="AB127" s="43">
        <f t="shared" ref="AB127:AC129" si="36">IF(AB123&gt;0,AB119/AB123,0)*100</f>
        <v>4.8342805117050887</v>
      </c>
      <c r="AC127" s="43">
        <f t="shared" si="36"/>
        <v>5.0912630294453507</v>
      </c>
      <c r="AD127" s="43">
        <f t="shared" ref="AD127:AE129" si="37">IF(AD123&gt;0,AD119/AD123,0)*100</f>
        <v>5.5579734608999249</v>
      </c>
      <c r="AE127" s="43">
        <f t="shared" si="37"/>
        <v>5.5274281161267709</v>
      </c>
      <c r="AF127" s="43">
        <f t="shared" ref="AF127:AH129" si="38">IF(AF123&gt;0,AF119/AF123,0)*100</f>
        <v>5.6682553377628766</v>
      </c>
      <c r="AG127" s="43">
        <f t="shared" si="38"/>
        <v>5.6992309410531039</v>
      </c>
      <c r="AH127" s="43">
        <f t="shared" si="38"/>
        <v>4.8036216356465093</v>
      </c>
      <c r="AI127" s="43">
        <f t="shared" ref="AI127:AW127" si="39">IF(AI123&gt;0,AI119/AI123,0)*100</f>
        <v>4.8596916354848911</v>
      </c>
      <c r="AJ127" s="43">
        <f t="shared" si="39"/>
        <v>4.8752622335490372</v>
      </c>
      <c r="AK127" s="43">
        <f t="shared" si="39"/>
        <v>5.0011771151059659</v>
      </c>
      <c r="AL127" s="43">
        <f t="shared" si="39"/>
        <v>5.0535812231141692</v>
      </c>
      <c r="AM127" s="43">
        <f t="shared" si="39"/>
        <v>5.1409849139630888</v>
      </c>
      <c r="AN127" s="43">
        <f t="shared" si="39"/>
        <v>4.66774490624117</v>
      </c>
      <c r="AO127" s="43">
        <f t="shared" si="39"/>
        <v>4.7401569129773433</v>
      </c>
      <c r="AP127" s="43" t="e">
        <f t="shared" si="39"/>
        <v>#N/A</v>
      </c>
      <c r="AQ127" s="43" t="e">
        <f t="shared" si="39"/>
        <v>#N/A</v>
      </c>
      <c r="AR127" s="43" t="e">
        <f t="shared" si="39"/>
        <v>#N/A</v>
      </c>
      <c r="AS127" s="43" t="e">
        <f t="shared" si="39"/>
        <v>#N/A</v>
      </c>
      <c r="AT127" s="43" t="e">
        <f t="shared" si="39"/>
        <v>#N/A</v>
      </c>
      <c r="AU127" s="43" t="e">
        <f t="shared" si="39"/>
        <v>#N/A</v>
      </c>
      <c r="AV127" s="43" t="e">
        <f t="shared" si="39"/>
        <v>#N/A</v>
      </c>
      <c r="AW127" s="43" t="e">
        <f t="shared" si="39"/>
        <v>#N/A</v>
      </c>
    </row>
    <row r="128" spans="1:49" x14ac:dyDescent="0.25">
      <c r="A128" s="320"/>
      <c r="B128" s="104" t="s">
        <v>124</v>
      </c>
      <c r="C128" s="104"/>
      <c r="D128" s="43">
        <f t="shared" ref="D128:Y128" si="40">IF(D124&gt;0,D120/D124,0)*100</f>
        <v>5.8021925479613516</v>
      </c>
      <c r="E128" s="43">
        <f t="shared" si="40"/>
        <v>5.0498679726350915</v>
      </c>
      <c r="F128" s="43">
        <f t="shared" si="40"/>
        <v>4.3988198466124055</v>
      </c>
      <c r="G128" s="43">
        <f t="shared" si="40"/>
        <v>4.5421854313864589</v>
      </c>
      <c r="H128" s="43">
        <f t="shared" si="40"/>
        <v>4.3926426362677073</v>
      </c>
      <c r="I128" s="43">
        <f t="shared" si="40"/>
        <v>4.5159094616933029</v>
      </c>
      <c r="J128" s="43">
        <f t="shared" si="40"/>
        <v>4.403041522303714</v>
      </c>
      <c r="K128" s="43">
        <f t="shared" si="40"/>
        <v>4.2903412314330653</v>
      </c>
      <c r="L128" s="43">
        <f t="shared" si="40"/>
        <v>4.2491649923780965</v>
      </c>
      <c r="M128" s="43">
        <f t="shared" si="40"/>
        <v>4.4094708792666664</v>
      </c>
      <c r="N128" s="43">
        <f t="shared" si="40"/>
        <v>3.969618712385877</v>
      </c>
      <c r="O128" s="43">
        <f t="shared" si="40"/>
        <v>3.9353943898881338</v>
      </c>
      <c r="P128" s="43">
        <f t="shared" si="40"/>
        <v>3.9447110056778132</v>
      </c>
      <c r="Q128" s="43">
        <f t="shared" si="40"/>
        <v>3.8262882191669596</v>
      </c>
      <c r="R128" s="43">
        <f t="shared" si="40"/>
        <v>3.6941477305518657</v>
      </c>
      <c r="S128" s="43">
        <f t="shared" si="40"/>
        <v>3.6179936282637923</v>
      </c>
      <c r="T128" s="43">
        <f t="shared" si="40"/>
        <v>3.5867186802346041</v>
      </c>
      <c r="U128" s="43">
        <f t="shared" si="40"/>
        <v>3.7253159520913646</v>
      </c>
      <c r="V128" s="43">
        <f t="shared" si="40"/>
        <v>3.6084376581343975</v>
      </c>
      <c r="W128" s="43">
        <f t="shared" si="40"/>
        <v>3.8503976829190738</v>
      </c>
      <c r="X128" s="43">
        <f t="shared" si="40"/>
        <v>3.9233370100936797</v>
      </c>
      <c r="Y128" s="43">
        <f t="shared" si="40"/>
        <v>3.9783103867221588</v>
      </c>
      <c r="Z128" s="43">
        <f t="shared" si="35"/>
        <v>4.2493136237678764</v>
      </c>
      <c r="AA128" s="43">
        <f t="shared" si="35"/>
        <v>4.7690888379702949</v>
      </c>
      <c r="AB128" s="43">
        <f t="shared" si="36"/>
        <v>4.638100197666323</v>
      </c>
      <c r="AC128" s="43">
        <f t="shared" si="36"/>
        <v>4.8766105103110196</v>
      </c>
      <c r="AD128" s="43">
        <f t="shared" si="37"/>
        <v>5.2356052170216048</v>
      </c>
      <c r="AE128" s="43">
        <f t="shared" si="37"/>
        <v>5.3475050866998615</v>
      </c>
      <c r="AF128" s="43">
        <f t="shared" si="38"/>
        <v>5.5060184747037937</v>
      </c>
      <c r="AG128" s="43">
        <f t="shared" si="38"/>
        <v>5.6596590054237019</v>
      </c>
      <c r="AH128" s="43">
        <f t="shared" si="38"/>
        <v>4.9721325767991615</v>
      </c>
      <c r="AI128" s="43">
        <f t="shared" ref="AI128:AW128" si="41">IF(AI124&gt;0,AI120/AI124,0)*100</f>
        <v>4.7661188261748517</v>
      </c>
      <c r="AJ128" s="43">
        <f t="shared" si="41"/>
        <v>4.8359030240323353</v>
      </c>
      <c r="AK128" s="43">
        <f t="shared" si="41"/>
        <v>5.0262620795814898</v>
      </c>
      <c r="AL128" s="43">
        <f t="shared" si="41"/>
        <v>5.2340182254821084</v>
      </c>
      <c r="AM128" s="43">
        <f t="shared" si="41"/>
        <v>5.170721848948185</v>
      </c>
      <c r="AN128" s="43">
        <f t="shared" si="41"/>
        <v>4.74555994616302</v>
      </c>
      <c r="AO128" s="43">
        <f t="shared" si="41"/>
        <v>4.9746648466825913</v>
      </c>
      <c r="AP128" s="43" t="e">
        <f t="shared" si="41"/>
        <v>#N/A</v>
      </c>
      <c r="AQ128" s="43" t="e">
        <f t="shared" si="41"/>
        <v>#N/A</v>
      </c>
      <c r="AR128" s="43" t="e">
        <f t="shared" si="41"/>
        <v>#N/A</v>
      </c>
      <c r="AS128" s="43" t="e">
        <f t="shared" si="41"/>
        <v>#N/A</v>
      </c>
      <c r="AT128" s="43" t="e">
        <f t="shared" si="41"/>
        <v>#N/A</v>
      </c>
      <c r="AU128" s="43" t="e">
        <f t="shared" si="41"/>
        <v>#N/A</v>
      </c>
      <c r="AV128" s="43" t="e">
        <f t="shared" si="41"/>
        <v>#N/A</v>
      </c>
      <c r="AW128" s="43" t="e">
        <f t="shared" si="41"/>
        <v>#N/A</v>
      </c>
    </row>
    <row r="129" spans="1:49" x14ac:dyDescent="0.25">
      <c r="A129" s="320"/>
      <c r="B129" s="104" t="s">
        <v>125</v>
      </c>
      <c r="C129" s="104"/>
      <c r="D129" s="43">
        <f t="shared" ref="D129:Y129" si="42">IF(D125&gt;0,D121/D125,0)*100</f>
        <v>3.2566229683084265</v>
      </c>
      <c r="E129" s="43">
        <f t="shared" si="42"/>
        <v>2.9487744885653941</v>
      </c>
      <c r="F129" s="43">
        <f t="shared" si="42"/>
        <v>2.9395761263331583</v>
      </c>
      <c r="G129" s="43">
        <f t="shared" si="42"/>
        <v>3.1520227599770854</v>
      </c>
      <c r="H129" s="43">
        <f t="shared" si="42"/>
        <v>3.0452394240492389</v>
      </c>
      <c r="I129" s="43">
        <f t="shared" si="42"/>
        <v>3.1464364574112191</v>
      </c>
      <c r="J129" s="43">
        <f t="shared" si="42"/>
        <v>3.0516173755670062</v>
      </c>
      <c r="K129" s="43">
        <f t="shared" si="42"/>
        <v>3.0959975668383337</v>
      </c>
      <c r="L129" s="43">
        <f t="shared" si="42"/>
        <v>3.2397609486091312</v>
      </c>
      <c r="M129" s="43">
        <f t="shared" si="42"/>
        <v>3.4009563277298454</v>
      </c>
      <c r="N129" s="43">
        <f t="shared" si="42"/>
        <v>3.0931200839130848</v>
      </c>
      <c r="O129" s="43">
        <f t="shared" si="42"/>
        <v>3.1082198293368499</v>
      </c>
      <c r="P129" s="43">
        <f t="shared" si="42"/>
        <v>3.0457386811313074</v>
      </c>
      <c r="Q129" s="43">
        <f t="shared" si="42"/>
        <v>3.0933616454936042</v>
      </c>
      <c r="R129" s="43">
        <f t="shared" si="42"/>
        <v>2.9730282650128803</v>
      </c>
      <c r="S129" s="43">
        <f t="shared" si="42"/>
        <v>2.900344257497065</v>
      </c>
      <c r="T129" s="43">
        <f t="shared" si="42"/>
        <v>2.7734402749986673</v>
      </c>
      <c r="U129" s="43">
        <f t="shared" si="42"/>
        <v>2.778250074412238</v>
      </c>
      <c r="V129" s="43">
        <f t="shared" si="42"/>
        <v>2.6859271383844403</v>
      </c>
      <c r="W129" s="43">
        <f t="shared" si="42"/>
        <v>2.7300416637949447</v>
      </c>
      <c r="X129" s="43">
        <f t="shared" si="42"/>
        <v>2.9916581564490818</v>
      </c>
      <c r="Y129" s="43">
        <f t="shared" si="42"/>
        <v>3.1307247758838539</v>
      </c>
      <c r="Z129" s="43">
        <f t="shared" si="35"/>
        <v>3.1940636533717521</v>
      </c>
      <c r="AA129" s="43">
        <f t="shared" si="35"/>
        <v>3.5934784896720084</v>
      </c>
      <c r="AB129" s="43">
        <f t="shared" si="36"/>
        <v>3.3767217369451568</v>
      </c>
      <c r="AC129" s="43">
        <f t="shared" si="36"/>
        <v>3.5688928239316819</v>
      </c>
      <c r="AD129" s="43">
        <f t="shared" si="37"/>
        <v>3.8888294018654448</v>
      </c>
      <c r="AE129" s="43">
        <f t="shared" si="37"/>
        <v>4.0258377712127178</v>
      </c>
      <c r="AF129" s="43">
        <f t="shared" si="38"/>
        <v>4.0583709851165111</v>
      </c>
      <c r="AG129" s="43">
        <f t="shared" si="38"/>
        <v>3.9531834646926569</v>
      </c>
      <c r="AH129" s="43">
        <f t="shared" si="38"/>
        <v>3.5661830773326337</v>
      </c>
      <c r="AI129" s="43">
        <f t="shared" ref="AI129:AW129" si="43">IF(AI125&gt;0,AI121/AI125,0)*100</f>
        <v>3.5116355239784793</v>
      </c>
      <c r="AJ129" s="43">
        <f t="shared" si="43"/>
        <v>3.5408820574631448</v>
      </c>
      <c r="AK129" s="43">
        <f t="shared" si="43"/>
        <v>3.4357977464962497</v>
      </c>
      <c r="AL129" s="43">
        <f t="shared" si="43"/>
        <v>3.783464131975784</v>
      </c>
      <c r="AM129" s="43">
        <f t="shared" si="43"/>
        <v>3.6434341264039425</v>
      </c>
      <c r="AN129" s="43">
        <f t="shared" si="43"/>
        <v>3.429649536171067</v>
      </c>
      <c r="AO129" s="43">
        <f t="shared" si="43"/>
        <v>3.4996475447334676</v>
      </c>
      <c r="AP129" s="43" t="e">
        <f t="shared" si="43"/>
        <v>#N/A</v>
      </c>
      <c r="AQ129" s="43" t="e">
        <f t="shared" si="43"/>
        <v>#N/A</v>
      </c>
      <c r="AR129" s="43" t="e">
        <f t="shared" si="43"/>
        <v>#N/A</v>
      </c>
      <c r="AS129" s="43" t="e">
        <f t="shared" si="43"/>
        <v>#N/A</v>
      </c>
      <c r="AT129" s="43" t="e">
        <f t="shared" si="43"/>
        <v>#N/A</v>
      </c>
      <c r="AU129" s="43" t="e">
        <f t="shared" si="43"/>
        <v>#N/A</v>
      </c>
      <c r="AV129" s="43" t="e">
        <f t="shared" si="43"/>
        <v>#N/A</v>
      </c>
      <c r="AW129" s="43" t="e">
        <f t="shared" si="43"/>
        <v>#N/A</v>
      </c>
    </row>
    <row r="131" spans="1:49" x14ac:dyDescent="0.25">
      <c r="A131" s="104"/>
      <c r="B131" s="104"/>
      <c r="C131" s="104"/>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104"/>
      <c r="AI131" s="104"/>
      <c r="AJ131" s="104"/>
      <c r="AK131" s="104"/>
      <c r="AL131" s="104"/>
      <c r="AM131" s="104"/>
      <c r="AN131" s="104"/>
      <c r="AO131" s="104"/>
      <c r="AP131" s="104"/>
      <c r="AQ131" s="104"/>
      <c r="AR131" s="104"/>
      <c r="AS131" s="104"/>
      <c r="AT131" s="104"/>
      <c r="AU131" s="104"/>
      <c r="AV131" s="104"/>
      <c r="AW131" s="104"/>
    </row>
    <row r="132" spans="1:49" x14ac:dyDescent="0.25">
      <c r="A132" s="104"/>
      <c r="B132" s="104"/>
      <c r="C132" s="104"/>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104"/>
      <c r="AI132" s="104"/>
      <c r="AJ132" s="104"/>
      <c r="AK132" s="104"/>
      <c r="AL132" s="104"/>
      <c r="AM132" s="104"/>
      <c r="AN132" s="104"/>
      <c r="AO132" s="104"/>
      <c r="AP132" s="104"/>
      <c r="AQ132" s="104"/>
      <c r="AR132" s="104"/>
      <c r="AS132" s="104"/>
      <c r="AT132" s="104"/>
      <c r="AU132" s="104"/>
      <c r="AV132" s="104"/>
      <c r="AW132" s="104"/>
    </row>
  </sheetData>
  <mergeCells count="9">
    <mergeCell ref="A92:A93"/>
    <mergeCell ref="A95:A96"/>
    <mergeCell ref="A104:A106"/>
    <mergeCell ref="A127:A129"/>
    <mergeCell ref="A119:A121"/>
    <mergeCell ref="A108:A110"/>
    <mergeCell ref="A123:A125"/>
    <mergeCell ref="A98:A99"/>
    <mergeCell ref="A112:A114"/>
  </mergeCells>
  <phoneticPr fontId="4"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249977111117893"/>
  </sheetPr>
  <dimension ref="A60:AW129"/>
  <sheetViews>
    <sheetView topLeftCell="A28" zoomScale="75" zoomScaleNormal="75" workbookViewId="0">
      <selection activeCell="AP43" sqref="AP1:AW1048576"/>
    </sheetView>
  </sheetViews>
  <sheetFormatPr defaultRowHeight="12.5" x14ac:dyDescent="0.25"/>
  <cols>
    <col min="1" max="1" width="8.26953125" customWidth="1"/>
    <col min="3" max="3" width="10.1796875" customWidth="1"/>
    <col min="4" max="4" width="10" bestFit="1" customWidth="1"/>
    <col min="36" max="41" width="9.1796875" customWidth="1"/>
    <col min="42" max="49" width="9.1796875" hidden="1" customWidth="1"/>
  </cols>
  <sheetData>
    <row r="60" spans="1:49" x14ac:dyDescent="0.25">
      <c r="A60" s="104"/>
      <c r="B60" s="104" t="s">
        <v>117</v>
      </c>
      <c r="C60" s="104"/>
      <c r="D60" s="104">
        <v>1985</v>
      </c>
      <c r="E60" s="104">
        <f>1+D60</f>
        <v>1986</v>
      </c>
      <c r="F60" s="104">
        <f t="shared" ref="F60:Y60" si="0">1+E60</f>
        <v>1987</v>
      </c>
      <c r="G60" s="104">
        <f t="shared" si="0"/>
        <v>1988</v>
      </c>
      <c r="H60" s="104">
        <f t="shared" si="0"/>
        <v>1989</v>
      </c>
      <c r="I60" s="104">
        <f t="shared" si="0"/>
        <v>1990</v>
      </c>
      <c r="J60" s="104">
        <f t="shared" si="0"/>
        <v>1991</v>
      </c>
      <c r="K60" s="104">
        <f t="shared" si="0"/>
        <v>1992</v>
      </c>
      <c r="L60" s="104">
        <f t="shared" si="0"/>
        <v>1993</v>
      </c>
      <c r="M60" s="104">
        <f t="shared" si="0"/>
        <v>1994</v>
      </c>
      <c r="N60" s="104">
        <f t="shared" si="0"/>
        <v>1995</v>
      </c>
      <c r="O60" s="104">
        <f t="shared" si="0"/>
        <v>1996</v>
      </c>
      <c r="P60" s="104">
        <f t="shared" si="0"/>
        <v>1997</v>
      </c>
      <c r="Q60" s="104">
        <f t="shared" si="0"/>
        <v>1998</v>
      </c>
      <c r="R60" s="104">
        <f t="shared" si="0"/>
        <v>1999</v>
      </c>
      <c r="S60" s="104">
        <f t="shared" si="0"/>
        <v>2000</v>
      </c>
      <c r="T60" s="104">
        <f t="shared" si="0"/>
        <v>2001</v>
      </c>
      <c r="U60" s="104">
        <f t="shared" si="0"/>
        <v>2002</v>
      </c>
      <c r="V60" s="104">
        <f t="shared" si="0"/>
        <v>2003</v>
      </c>
      <c r="W60" s="104">
        <f t="shared" si="0"/>
        <v>2004</v>
      </c>
      <c r="X60" s="104">
        <f t="shared" si="0"/>
        <v>2005</v>
      </c>
      <c r="Y60" s="104">
        <f t="shared" si="0"/>
        <v>2006</v>
      </c>
      <c r="Z60" s="104">
        <f t="shared" ref="Z60:AE60" si="1">1+Y60</f>
        <v>2007</v>
      </c>
      <c r="AA60" s="104">
        <f t="shared" si="1"/>
        <v>2008</v>
      </c>
      <c r="AB60" s="104">
        <f t="shared" si="1"/>
        <v>2009</v>
      </c>
      <c r="AC60" s="104">
        <f t="shared" si="1"/>
        <v>2010</v>
      </c>
      <c r="AD60" s="104">
        <f t="shared" si="1"/>
        <v>2011</v>
      </c>
      <c r="AE60" s="104">
        <f t="shared" si="1"/>
        <v>2012</v>
      </c>
      <c r="AF60" s="104">
        <f>1+AE60</f>
        <v>2013</v>
      </c>
      <c r="AG60" s="104">
        <f>1+AF60</f>
        <v>2014</v>
      </c>
      <c r="AH60" s="104">
        <f>1+AG60</f>
        <v>2015</v>
      </c>
      <c r="AI60" s="104">
        <f t="shared" ref="AI60:AW60" si="2">1+AH60</f>
        <v>2016</v>
      </c>
      <c r="AJ60" s="104">
        <f t="shared" si="2"/>
        <v>2017</v>
      </c>
      <c r="AK60" s="104">
        <f t="shared" si="2"/>
        <v>2018</v>
      </c>
      <c r="AL60" s="104">
        <f t="shared" si="2"/>
        <v>2019</v>
      </c>
      <c r="AM60" s="104">
        <f t="shared" si="2"/>
        <v>2020</v>
      </c>
      <c r="AN60" s="104">
        <f t="shared" si="2"/>
        <v>2021</v>
      </c>
      <c r="AO60" s="104">
        <f t="shared" si="2"/>
        <v>2022</v>
      </c>
      <c r="AP60" s="104">
        <f t="shared" si="2"/>
        <v>2023</v>
      </c>
      <c r="AQ60" s="104">
        <f t="shared" si="2"/>
        <v>2024</v>
      </c>
      <c r="AR60" s="104">
        <f t="shared" si="2"/>
        <v>2025</v>
      </c>
      <c r="AS60" s="104">
        <f t="shared" si="2"/>
        <v>2026</v>
      </c>
      <c r="AT60" s="104">
        <f t="shared" si="2"/>
        <v>2027</v>
      </c>
      <c r="AU60" s="104">
        <f t="shared" si="2"/>
        <v>2028</v>
      </c>
      <c r="AV60" s="104">
        <f t="shared" si="2"/>
        <v>2029</v>
      </c>
      <c r="AW60" s="104">
        <f t="shared" si="2"/>
        <v>2030</v>
      </c>
    </row>
    <row r="62" spans="1:49" x14ac:dyDescent="0.25">
      <c r="A62" s="320" t="s">
        <v>99</v>
      </c>
      <c r="B62" s="104" t="s">
        <v>118</v>
      </c>
      <c r="C62" s="104"/>
      <c r="D62" s="104">
        <f>SUMIF('Real Revenue'!$E$30:$E$37,"=P",'Real Revenue'!G$30:G$37)</f>
        <v>6059.0344165191045</v>
      </c>
      <c r="E62" s="104">
        <f>SUMIF('Real Revenue'!$E$30:$E$37,"=P",'Real Revenue'!H$30:H$37)</f>
        <v>5935.5374669906832</v>
      </c>
      <c r="F62" s="104">
        <f>SUMIF('Real Revenue'!$E$30:$E$37,"=P",'Real Revenue'!I$30:I$37)</f>
        <v>5860.6830052320556</v>
      </c>
      <c r="G62" s="104">
        <f>SUMIF('Real Revenue'!$E$30:$E$37,"=P",'Real Revenue'!J$30:J$37)</f>
        <v>6024.6139721858635</v>
      </c>
      <c r="H62" s="104">
        <f>SUMIF('Real Revenue'!$E$30:$E$37,"=P",'Real Revenue'!K$30:K$37)</f>
        <v>6012.823677110121</v>
      </c>
      <c r="I62" s="104">
        <f>SUMIF('Real Revenue'!$E$30:$E$37,"=P",'Real Revenue'!L$30:L$37)</f>
        <v>6058.6023308995882</v>
      </c>
      <c r="J62" s="104">
        <f>SUMIF('Real Revenue'!$E$30:$E$37,"=P",'Real Revenue'!M$30:M$37)</f>
        <v>6119.9431799869517</v>
      </c>
      <c r="K62" s="104">
        <f>SUMIF('Real Revenue'!$E$30:$E$37,"=P",'Real Revenue'!N$30:N$37)</f>
        <v>6026.9929296091332</v>
      </c>
      <c r="L62" s="104">
        <f>SUMIF('Real Revenue'!$E$30:$E$37,"=P",'Real Revenue'!O$30:O$37)</f>
        <v>6020.908650309997</v>
      </c>
      <c r="M62" s="104">
        <f>SUMIF('Real Revenue'!$E$30:$E$37,"=P",'Real Revenue'!P$30:P$37)</f>
        <v>6487.8366426545062</v>
      </c>
      <c r="N62" s="104">
        <f>SUMIF('Real Revenue'!$E$30:$E$37,"=P",'Real Revenue'!Q$30:Q$37)</f>
        <v>6911.0176253155869</v>
      </c>
      <c r="O62" s="104">
        <f>SUMIF('Real Revenue'!$E$30:$E$37,"=P",'Real Revenue'!R$30:R$37)</f>
        <v>7227.8158127310599</v>
      </c>
      <c r="P62" s="104">
        <f>SUMIF('Real Revenue'!$E$30:$E$37,"=P",'Real Revenue'!S$30:S$37)</f>
        <v>6902.4838562878576</v>
      </c>
      <c r="Q62" s="104">
        <f>SUMIF('Real Revenue'!$E$30:$E$37,"=P",'Real Revenue'!T$30:T$37)</f>
        <v>7223.9421164163787</v>
      </c>
      <c r="R62" s="104">
        <f>SUMIF('Real Revenue'!$E$30:$E$37,"=P",'Real Revenue'!U$30:U$37)</f>
        <v>7380.7390041203189</v>
      </c>
      <c r="S62" s="104">
        <f>SUMIF('Real Revenue'!$E$30:$E$37,"=P",'Real Revenue'!V$30:V$37)</f>
        <v>7089.0981817194252</v>
      </c>
      <c r="T62" s="104">
        <f>SUMIF('Real Revenue'!$E$30:$E$37,"=P",'Real Revenue'!W$30:W$37)</f>
        <v>7798.135874878968</v>
      </c>
      <c r="U62" s="104">
        <f>SUMIF('Real Revenue'!$E$30:$E$37,"=P",'Real Revenue'!X$30:X$37)</f>
        <v>7730.4114515526708</v>
      </c>
      <c r="V62" s="104">
        <f>SUMIF('Real Revenue'!$E$30:$E$37,"=P",'Real Revenue'!Y$30:Y$37)</f>
        <v>7432.0293684388225</v>
      </c>
      <c r="W62" s="104">
        <f>SUMIF('Real Revenue'!$E$30:$E$37,"=P",'Real Revenue'!Z$30:Z$37)</f>
        <v>7848.4769278298372</v>
      </c>
      <c r="X62" s="104">
        <f>SUMIF('Real Revenue'!$E$30:$E$37,"=P",'Real Revenue'!AA$30:AA$37)</f>
        <v>8477.9735068174014</v>
      </c>
      <c r="Y62" s="104">
        <f>SUMIF('Real Revenue'!$E$30:$E$37,"=P",'Real Revenue'!AB$30:AB$37)</f>
        <v>9809.8651914215388</v>
      </c>
      <c r="Z62" s="104">
        <f>SUMIF('Real Revenue'!$E$30:$E$37,"=P",'Real Revenue'!AD$30:AD$37)</f>
        <v>10262.022448239122</v>
      </c>
      <c r="AA62" s="104">
        <f>SUMIF('Real Revenue'!$E$30:$E$37,"=P",'Real Revenue'!AE$30:AE$37)</f>
        <v>11669.698876211469</v>
      </c>
      <c r="AB62" s="104">
        <f>SUMIF('Real Revenue'!$E$30:$E$37,"=P",'Real Revenue'!AF$30:AF$37)</f>
        <v>11234.684849981933</v>
      </c>
      <c r="AC62" s="104">
        <f>SUMIF('Real Revenue'!$E$30:$E$37,"=P",'Real Revenue'!AG$30:AG$37)</f>
        <v>12370.217700508747</v>
      </c>
      <c r="AD62" s="104">
        <f>SUMIF('Real Revenue'!$E$30:$E$37,"=P",'Real Revenue'!AH$30:AH$37)</f>
        <v>13769.230410926857</v>
      </c>
      <c r="AE62" s="104">
        <f>SUMIF('Real Revenue'!$E$30:$E$37,"=P",'Real Revenue'!AI$30:AI$37)</f>
        <v>12194.896292482696</v>
      </c>
      <c r="AF62" s="104">
        <f>SUMIF('Real Revenue'!$E$30:$E$37,"=P",'Real Revenue'!AJ$30:AJ$37)</f>
        <v>11871.695525762101</v>
      </c>
      <c r="AG62" s="104">
        <f>SUMIF('Real Revenue'!$E$30:$E$37,"=P",'Real Revenue'!AK$30:AK$37)</f>
        <v>12179.658493595793</v>
      </c>
      <c r="AH62" s="104">
        <f>SUMIF('Real Revenue'!$E$30:$E$37,"=P",'Real Revenue'!AL$30:AL$37)</f>
        <v>10405.441414721116</v>
      </c>
      <c r="AI62" s="104">
        <f>SUMIF('Real Revenue'!$E$30:$E$37,"=P",'Real Revenue'!AM$30:AM$37)</f>
        <v>7569.409994330269</v>
      </c>
      <c r="AJ62" s="104">
        <f>SUMIF('Real Revenue'!$E$30:$E$37,"=P",'Real Revenue'!AN$30:AN$37)</f>
        <v>7999.16162446</v>
      </c>
      <c r="AK62" s="104">
        <f>SUMIF('Real Revenue'!$E$30:$E$37,"=P",'Real Revenue'!AO$30:AO$37)</f>
        <v>7687.2791906130569</v>
      </c>
      <c r="AL62" s="104">
        <f>SUMIF('Real Revenue'!$E$30:$E$37,"=P",'Real Revenue'!AP$30:AP$37)</f>
        <v>6767.9998970559946</v>
      </c>
      <c r="AM62" s="104">
        <f>SUMIF('Real Revenue'!$E$30:$E$37,"=P",'Real Revenue'!AQ$30:AQ$37)</f>
        <v>4380.0726969757352</v>
      </c>
      <c r="AN62" s="104">
        <f>SUMIF('Real Revenue'!$E$30:$E$37,"=P",'Real Revenue'!AR$30:AR$37)</f>
        <v>5149.7693032310162</v>
      </c>
      <c r="AO62" s="104">
        <f>SUMIF('Real Revenue'!$E$30:$E$37,"=P",'Real Revenue'!AS$30:AS$37)</f>
        <v>5745.5729999999994</v>
      </c>
      <c r="AP62" s="104" t="e">
        <f>SUMIF('Real Revenue'!$E$30:$E$37,"=P",'Real Revenue'!AT$30:AT$37)</f>
        <v>#N/A</v>
      </c>
      <c r="AQ62" s="104" t="e">
        <f>SUMIF('Real Revenue'!$E$30:$E$37,"=P",'Real Revenue'!AU$30:AU$37)</f>
        <v>#N/A</v>
      </c>
      <c r="AR62" s="104" t="e">
        <f>SUMIF('Real Revenue'!$E$30:$E$37,"=P",'Real Revenue'!AV$30:AV$37)</f>
        <v>#N/A</v>
      </c>
      <c r="AS62" s="104" t="e">
        <f>SUMIF('Real Revenue'!$E$30:$E$37,"=P",'Real Revenue'!AW$30:AW$37)</f>
        <v>#N/A</v>
      </c>
      <c r="AT62" s="104" t="e">
        <f>SUMIF('Real Revenue'!$E$30:$E$37,"=P",'Real Revenue'!AX$30:AX$37)</f>
        <v>#N/A</v>
      </c>
      <c r="AU62" s="104" t="e">
        <f>SUMIF('Real Revenue'!$E$30:$E$37,"=P",'Real Revenue'!AY$30:AY$37)</f>
        <v>#N/A</v>
      </c>
      <c r="AV62" s="104" t="e">
        <f>SUMIF('Real Revenue'!$E$30:$E$37,"=P",'Real Revenue'!AZ$30:AZ$37)</f>
        <v>#N/A</v>
      </c>
      <c r="AW62" s="104" t="e">
        <f>SUMIF('Real Revenue'!$E$30:$E$37,"=P",'Real Revenue'!BA$30:BA$37)</f>
        <v>#N/A</v>
      </c>
    </row>
    <row r="63" spans="1:49" x14ac:dyDescent="0.25">
      <c r="A63" s="320"/>
      <c r="B63" s="104" t="s">
        <v>119</v>
      </c>
      <c r="C63" s="104"/>
      <c r="D63" s="104">
        <f>SUMIF('Real Revenue'!$E$30:$E$37,"=R",'Real Revenue'!G$30:G$37)</f>
        <v>9485.8336985204423</v>
      </c>
      <c r="E63" s="104">
        <f>SUMIF('Real Revenue'!$E$30:$E$37,"=R",'Real Revenue'!H$30:H$37)</f>
        <v>8656.8641552585395</v>
      </c>
      <c r="F63" s="104">
        <f>SUMIF('Real Revenue'!$E$30:$E$37,"=R",'Real Revenue'!I$30:I$37)</f>
        <v>7878.4578146572821</v>
      </c>
      <c r="G63" s="104">
        <f>SUMIF('Real Revenue'!$E$30:$E$37,"=R",'Real Revenue'!J$30:J$37)</f>
        <v>8047.7539839296087</v>
      </c>
      <c r="H63" s="104">
        <f>SUMIF('Real Revenue'!$E$30:$E$37,"=R",'Real Revenue'!K$30:K$37)</f>
        <v>7989.0267226274837</v>
      </c>
      <c r="I63" s="104">
        <f>SUMIF('Real Revenue'!$E$30:$E$37,"=R",'Real Revenue'!L$30:L$37)</f>
        <v>7832.0007939465477</v>
      </c>
      <c r="J63" s="104">
        <f>SUMIF('Real Revenue'!$E$30:$E$37,"=R",'Real Revenue'!M$30:M$37)</f>
        <v>6483.7410477409885</v>
      </c>
      <c r="K63" s="104">
        <f>SUMIF('Real Revenue'!$E$30:$E$37,"=R",'Real Revenue'!N$30:N$37)</f>
        <v>6172.2641296505972</v>
      </c>
      <c r="L63" s="104">
        <f>SUMIF('Real Revenue'!$E$30:$E$37,"=R",'Real Revenue'!O$30:O$37)</f>
        <v>5628.4684169704333</v>
      </c>
      <c r="M63" s="104">
        <f>SUMIF('Real Revenue'!$E$30:$E$37,"=R",'Real Revenue'!P$30:P$37)</f>
        <v>6257.7259553108415</v>
      </c>
      <c r="N63" s="104">
        <f>SUMIF('Real Revenue'!$E$30:$E$37,"=R",'Real Revenue'!Q$30:Q$37)</f>
        <v>6315.0794100300272</v>
      </c>
      <c r="O63" s="104">
        <f>SUMIF('Real Revenue'!$E$30:$E$37,"=R",'Real Revenue'!R$30:R$37)</f>
        <v>6456.6645053253915</v>
      </c>
      <c r="P63" s="104">
        <f>SUMIF('Real Revenue'!$E$30:$E$37,"=R",'Real Revenue'!S$30:S$37)</f>
        <v>6242.8269550331697</v>
      </c>
      <c r="Q63" s="104">
        <f>SUMIF('Real Revenue'!$E$30:$E$37,"=R",'Real Revenue'!T$30:T$37)</f>
        <v>6132.6056399121499</v>
      </c>
      <c r="R63" s="104">
        <f>SUMIF('Real Revenue'!$E$30:$E$37,"=R",'Real Revenue'!U$30:U$37)</f>
        <v>5448.4029456624157</v>
      </c>
      <c r="S63" s="104">
        <f>SUMIF('Real Revenue'!$E$30:$E$37,"=R",'Real Revenue'!V$30:V$37)</f>
        <v>5290.2816579852042</v>
      </c>
      <c r="T63" s="104">
        <f>SUMIF('Real Revenue'!$E$30:$E$37,"=R",'Real Revenue'!W$30:W$37)</f>
        <v>5300.7429728752022</v>
      </c>
      <c r="U63" s="104">
        <f>SUMIF('Real Revenue'!$E$30:$E$37,"=R",'Real Revenue'!X$30:X$37)</f>
        <v>4871.1889844931466</v>
      </c>
      <c r="V63" s="104">
        <f>SUMIF('Real Revenue'!$E$30:$E$37,"=R",'Real Revenue'!Y$30:Y$37)</f>
        <v>4848.8441125496711</v>
      </c>
      <c r="W63" s="104">
        <f>SUMIF('Real Revenue'!$E$30:$E$37,"=R",'Real Revenue'!Z$30:Z$37)</f>
        <v>5023.6921616146292</v>
      </c>
      <c r="X63" s="104">
        <f>SUMIF('Real Revenue'!$E$30:$E$37,"=R",'Real Revenue'!AA$30:AA$37)</f>
        <v>5239.0522469100988</v>
      </c>
      <c r="Y63" s="104">
        <f>SUMIF('Real Revenue'!$E$30:$E$37,"=R",'Real Revenue'!AB$30:AB$37)</f>
        <v>5780.4075751567134</v>
      </c>
      <c r="Z63" s="104">
        <f>SUMIF('Real Revenue'!$E$30:$E$37,"=R",'Real Revenue'!AD$30:AD$37)</f>
        <v>5669.1895161148359</v>
      </c>
      <c r="AA63" s="104">
        <f>SUMIF('Real Revenue'!$E$30:$E$37,"=R",'Real Revenue'!AE$30:AE$37)</f>
        <v>6686.0785240589457</v>
      </c>
      <c r="AB63" s="104">
        <f>SUMIF('Real Revenue'!$E$30:$E$37,"=R",'Real Revenue'!AF$30:AF$37)</f>
        <v>5315.9228487510718</v>
      </c>
      <c r="AC63" s="104">
        <f>SUMIF('Real Revenue'!$E$30:$E$37,"=R",'Real Revenue'!AG$30:AG$37)</f>
        <v>6296.3192512495534</v>
      </c>
      <c r="AD63" s="104">
        <f>SUMIF('Real Revenue'!$E$30:$E$37,"=R",'Real Revenue'!AH$30:AH$37)</f>
        <v>7223.9914969119263</v>
      </c>
      <c r="AE63" s="104">
        <f>SUMIF('Real Revenue'!$E$30:$E$37,"=R",'Real Revenue'!AI$30:AI$37)</f>
        <v>6784.9306289316937</v>
      </c>
      <c r="AF63" s="104">
        <f>SUMIF('Real Revenue'!$E$30:$E$37,"=R",'Real Revenue'!AJ$30:AJ$37)</f>
        <v>5836.3180416055548</v>
      </c>
      <c r="AG63" s="104">
        <f>SUMIF('Real Revenue'!$E$30:$E$37,"=R",'Real Revenue'!AK$30:AK$37)</f>
        <v>5481.1728183694422</v>
      </c>
      <c r="AH63" s="104">
        <f>SUMIF('Real Revenue'!$E$30:$E$37,"=R",'Real Revenue'!AL$30:AL$37)</f>
        <v>4319.4573315693206</v>
      </c>
      <c r="AI63" s="104">
        <f>SUMIF('Real Revenue'!$E$30:$E$37,"=R",'Real Revenue'!AM$30:AM$37)</f>
        <v>3371.5773393593308</v>
      </c>
      <c r="AJ63" s="104">
        <f>SUMIF('Real Revenue'!$E$30:$E$37,"=R",'Real Revenue'!AN$30:AN$37)</f>
        <v>4223.2363850899992</v>
      </c>
      <c r="AK63" s="104">
        <f>SUMIF('Real Revenue'!$E$30:$E$37,"=R",'Real Revenue'!AO$30:AO$37)</f>
        <v>4574.3920897439666</v>
      </c>
      <c r="AL63" s="104">
        <f>SUMIF('Real Revenue'!$E$30:$E$37,"=R",'Real Revenue'!AP$30:AP$37)</f>
        <v>3776.2441803418965</v>
      </c>
      <c r="AM63" s="104">
        <f>SUMIF('Real Revenue'!$E$30:$E$37,"=R",'Real Revenue'!AQ$30:AQ$37)</f>
        <v>2624.4724443495511</v>
      </c>
      <c r="AN63" s="104">
        <f>SUMIF('Real Revenue'!$E$30:$E$37,"=R",'Real Revenue'!AR$30:AR$37)</f>
        <v>3174.6910762886414</v>
      </c>
      <c r="AO63" s="104">
        <f>SUMIF('Real Revenue'!$E$30:$E$37,"=R",'Real Revenue'!AS$30:AS$37)</f>
        <v>3987.2060000000001</v>
      </c>
      <c r="AP63" s="104" t="e">
        <f>SUMIF('Real Revenue'!$E$30:$E$37,"=R",'Real Revenue'!AT$30:AT$37)</f>
        <v>#N/A</v>
      </c>
      <c r="AQ63" s="104" t="e">
        <f>SUMIF('Real Revenue'!$E$30:$E$37,"=R",'Real Revenue'!AU$30:AU$37)</f>
        <v>#N/A</v>
      </c>
      <c r="AR63" s="104" t="e">
        <f>SUMIF('Real Revenue'!$E$30:$E$37,"=R",'Real Revenue'!AV$30:AV$37)</f>
        <v>#N/A</v>
      </c>
      <c r="AS63" s="104" t="e">
        <f>SUMIF('Real Revenue'!$E$30:$E$37,"=R",'Real Revenue'!AW$30:AW$37)</f>
        <v>#N/A</v>
      </c>
      <c r="AT63" s="104" t="e">
        <f>SUMIF('Real Revenue'!$E$30:$E$37,"=R",'Real Revenue'!AX$30:AX$37)</f>
        <v>#N/A</v>
      </c>
      <c r="AU63" s="104" t="e">
        <f>SUMIF('Real Revenue'!$E$30:$E$37,"=R",'Real Revenue'!AY$30:AY$37)</f>
        <v>#N/A</v>
      </c>
      <c r="AV63" s="104" t="e">
        <f>SUMIF('Real Revenue'!$E$30:$E$37,"=R",'Real Revenue'!AZ$30:AZ$37)</f>
        <v>#N/A</v>
      </c>
      <c r="AW63" s="104" t="e">
        <f>SUMIF('Real Revenue'!$E$30:$E$37,"=R",'Real Revenue'!BA$30:BA$37)</f>
        <v>#N/A</v>
      </c>
    </row>
    <row r="65" spans="1:49" x14ac:dyDescent="0.25">
      <c r="A65" s="320" t="s">
        <v>74</v>
      </c>
      <c r="B65" s="104" t="s">
        <v>118</v>
      </c>
      <c r="C65" s="104"/>
      <c r="D65" s="104">
        <f>SUMIF('Ton-Miles'!$E$30:$E$37,"=P",'Ton-Miles'!G$30:G$37)</f>
        <v>150189</v>
      </c>
      <c r="E65" s="104">
        <f>SUMIF('Ton-Miles'!$E$30:$E$37,"=P",'Ton-Miles'!H$30:H$37)</f>
        <v>158797</v>
      </c>
      <c r="F65" s="104">
        <f>SUMIF('Ton-Miles'!$E$30:$E$37,"=P",'Ton-Miles'!I$30:I$37)</f>
        <v>166523</v>
      </c>
      <c r="G65" s="104">
        <f>SUMIF('Ton-Miles'!$E$30:$E$37,"=P",'Ton-Miles'!J$30:J$37)</f>
        <v>178131</v>
      </c>
      <c r="H65" s="104">
        <f>SUMIF('Ton-Miles'!$E$30:$E$37,"=P",'Ton-Miles'!K$30:K$37)</f>
        <v>186263</v>
      </c>
      <c r="I65" s="104">
        <f>SUMIF('Ton-Miles'!$E$30:$E$37,"=P",'Ton-Miles'!L$30:L$37)</f>
        <v>196843</v>
      </c>
      <c r="J65" s="104">
        <f>SUMIF('Ton-Miles'!$E$30:$E$37,"=P",'Ton-Miles'!M$30:M$37)</f>
        <v>203678</v>
      </c>
      <c r="K65" s="104">
        <f>SUMIF('Ton-Miles'!$E$30:$E$37,"=P",'Ton-Miles'!N$30:N$37)</f>
        <v>213440</v>
      </c>
      <c r="L65" s="104">
        <f>SUMIF('Ton-Miles'!$E$30:$E$37,"=P",'Ton-Miles'!O$30:O$37)</f>
        <v>224193</v>
      </c>
      <c r="M65" s="104">
        <f>SUMIF('Ton-Miles'!$E$30:$E$37,"=P",'Ton-Miles'!P$30:P$37)</f>
        <v>257619</v>
      </c>
      <c r="N65" s="104">
        <f>SUMIF('Ton-Miles'!$E$30:$E$37,"=P",'Ton-Miles'!Q$30:Q$37)</f>
        <v>287212</v>
      </c>
      <c r="O65" s="104">
        <f>SUMIF('Ton-Miles'!$E$30:$E$37,"=P",'Ton-Miles'!R$30:R$37)</f>
        <v>313291</v>
      </c>
      <c r="P65" s="104">
        <f>SUMIF('Ton-Miles'!$E$30:$E$37,"=P",'Ton-Miles'!S$30:S$37)</f>
        <v>307127</v>
      </c>
      <c r="Q65" s="104">
        <f>SUMIF('Ton-Miles'!$E$30:$E$37,"=P",'Ton-Miles'!T$30:T$37)</f>
        <v>353560</v>
      </c>
      <c r="R65" s="104">
        <f>SUMIF('Ton-Miles'!$E$30:$E$37,"=P",'Ton-Miles'!U$30:U$37)</f>
        <v>366693</v>
      </c>
      <c r="S65" s="104">
        <f>SUMIF('Ton-Miles'!$E$30:$E$37,"=P",'Ton-Miles'!V$30:V$37)</f>
        <v>369620</v>
      </c>
      <c r="T65" s="104">
        <f>SUMIF('Ton-Miles'!$E$30:$E$37,"=P",'Ton-Miles'!W$30:W$37)</f>
        <v>425500</v>
      </c>
      <c r="U65" s="104">
        <f>SUMIF('Ton-Miles'!$E$30:$E$37,"=P",'Ton-Miles'!X$30:X$37)</f>
        <v>425341</v>
      </c>
      <c r="V65" s="104">
        <f>SUMIF('Ton-Miles'!$E$30:$E$37,"=P",'Ton-Miles'!Y$30:Y$37)</f>
        <v>419750</v>
      </c>
      <c r="W65" s="104">
        <f>SUMIF('Ton-Miles'!$E$30:$E$37,"=P",'Ton-Miles'!Z$30:Z$37)</f>
        <v>475718</v>
      </c>
      <c r="X65" s="104">
        <f>SUMIF('Ton-Miles'!$E$30:$E$37,"=P",'Ton-Miles'!AA$30:AA$37)</f>
        <v>475779</v>
      </c>
      <c r="Y65" s="104">
        <f>SUMIF('Ton-Miles'!$E$30:$E$37,"=P",'Ton-Miles'!AB$30:AB$37)</f>
        <v>538790</v>
      </c>
      <c r="Z65" s="104">
        <f>SUMIF('Ton-Miles'!$E$30:$E$37,"=P",'Ton-Miles'!AD$30:AD$37)</f>
        <v>531417</v>
      </c>
      <c r="AA65" s="104">
        <f>SUMIF('Ton-Miles'!$E$30:$E$37,"=P",'Ton-Miles'!AE$30:AE$37)</f>
        <v>493394</v>
      </c>
      <c r="AB65" s="104">
        <f>SUMIF('Ton-Miles'!$E$30:$E$37,"=P",'Ton-Miles'!AF$30:AF$37)</f>
        <v>517718</v>
      </c>
      <c r="AC65" s="104">
        <f>SUMIF('Ton-Miles'!$E$30:$E$37,"=P",'Ton-Miles'!AG$30:AG$37)</f>
        <v>522063</v>
      </c>
      <c r="AD65" s="104">
        <f>SUMIF('Ton-Miles'!$E$30:$E$37,"=P",'Ton-Miles'!AH$30:AH$37)</f>
        <v>525376</v>
      </c>
      <c r="AE65" s="104">
        <f>SUMIF('Ton-Miles'!$E$30:$E$37,"=P",'Ton-Miles'!AI$30:AI$37)</f>
        <v>471623</v>
      </c>
      <c r="AF65" s="104">
        <f>SUMIF('Ton-Miles'!$E$30:$E$37,"=P",'Ton-Miles'!AJ$30:AJ$37)</f>
        <v>444424</v>
      </c>
      <c r="AG65" s="104">
        <f>SUMIF('Ton-Miles'!$E$30:$E$37,"=P",'Ton-Miles'!AK$30:AK$37)</f>
        <v>492911</v>
      </c>
      <c r="AH65" s="104">
        <f>SUMIF('Ton-Miles'!$E$30:$E$37,"=P",'Ton-Miles'!AM$30:AM$37)</f>
        <v>454410</v>
      </c>
      <c r="AI65" s="104">
        <f>SUMIF('Ton-Miles'!$E$30:$E$37,"=P",'Ton-Miles'!AN$30:AN$37)</f>
        <v>340771</v>
      </c>
      <c r="AJ65" s="104">
        <f>SUMIF('Ton-Miles'!$E$30:$E$37,"=P",'Ton-Miles'!AO$30:AO$37)</f>
        <v>364737</v>
      </c>
      <c r="AK65" s="104">
        <f>SUMIF('Ton-Miles'!$E$30:$E$37,"=P",'Ton-Miles'!AP$30:AP$37)</f>
        <v>354659</v>
      </c>
      <c r="AL65" s="104">
        <f>SUMIF('Ton-Miles'!$E$30:$E$37,"=P",'Ton-Miles'!AQ$30:AQ$37)</f>
        <v>325135</v>
      </c>
      <c r="AM65" s="104">
        <f>SUMIF('Ton-Miles'!$E$30:$E$37,"=P",'Ton-Miles'!AR$30:AR$37)</f>
        <v>231966</v>
      </c>
      <c r="AN65" s="104">
        <f>SUMIF('Ton-Miles'!$E$30:$E$37,"=P",'Ton-Miles'!AS$30:AS$37)</f>
        <v>269274</v>
      </c>
      <c r="AO65" s="104">
        <f>SUMIF('Ton-Miles'!$E$30:$E$37,"=P",'Ton-Miles'!AT$30:AT$37)</f>
        <v>266830</v>
      </c>
      <c r="AP65" s="104" t="e">
        <f>SUMIF('Ton-Miles'!$E$30:$E$37,"=P",'Ton-Miles'!AU$30:AU$37)</f>
        <v>#N/A</v>
      </c>
      <c r="AQ65" s="104" t="e">
        <f>SUMIF('Ton-Miles'!$E$30:$E$37,"=P",'Ton-Miles'!AV$30:AV$37)</f>
        <v>#N/A</v>
      </c>
      <c r="AR65" s="104" t="e">
        <f>SUMIF('Ton-Miles'!$E$30:$E$37,"=P",'Ton-Miles'!AW$30:AW$37)</f>
        <v>#N/A</v>
      </c>
      <c r="AS65" s="104" t="e">
        <f>SUMIF('Ton-Miles'!$E$30:$E$37,"=P",'Ton-Miles'!AX$30:AX$37)</f>
        <v>#N/A</v>
      </c>
      <c r="AT65" s="104" t="e">
        <f>SUMIF('Ton-Miles'!$E$30:$E$37,"=P",'Ton-Miles'!AY$30:AY$37)</f>
        <v>#N/A</v>
      </c>
      <c r="AU65" s="104" t="e">
        <f>SUMIF('Ton-Miles'!$E$30:$E$37,"=P",'Ton-Miles'!AZ$30:AZ$37)</f>
        <v>#N/A</v>
      </c>
      <c r="AV65" s="104" t="e">
        <f>SUMIF('Ton-Miles'!$E$30:$E$37,"=P",'Ton-Miles'!BA$30:BA$37)</f>
        <v>#N/A</v>
      </c>
      <c r="AW65" s="104" t="e">
        <f>SUMIF('Ton-Miles'!$E$30:$E$37,"=P",'Ton-Miles'!BB$30:BB$37)</f>
        <v>#N/A</v>
      </c>
    </row>
    <row r="66" spans="1:49" x14ac:dyDescent="0.25">
      <c r="A66" s="320"/>
      <c r="B66" s="104" t="s">
        <v>119</v>
      </c>
      <c r="C66" s="104"/>
      <c r="D66" s="104">
        <f>SUMIF('Ton-Miles'!$E$30:$E$37,"=R",'Ton-Miles'!G$30:G$37)</f>
        <v>144113</v>
      </c>
      <c r="E66" s="104">
        <f>SUMIF('Ton-Miles'!$E$30:$E$37,"=R",'Ton-Miles'!H$30:H$37)</f>
        <v>135275</v>
      </c>
      <c r="F66" s="104">
        <f>SUMIF('Ton-Miles'!$E$30:$E$37,"=R",'Ton-Miles'!I$30:I$37)</f>
        <v>133139</v>
      </c>
      <c r="G66" s="104">
        <f>SUMIF('Ton-Miles'!$E$30:$E$37,"=R",'Ton-Miles'!J$30:J$37)</f>
        <v>147973</v>
      </c>
      <c r="H66" s="104">
        <f>SUMIF('Ton-Miles'!$E$30:$E$37,"=R",'Ton-Miles'!K$30:K$37)</f>
        <v>151714</v>
      </c>
      <c r="I66" s="104">
        <f>SUMIF('Ton-Miles'!$E$30:$E$37,"=R",'Ton-Miles'!L$30:L$37)</f>
        <v>155784</v>
      </c>
      <c r="J66" s="104">
        <f>SUMIF('Ton-Miles'!$E$30:$E$37,"=R",'Ton-Miles'!M$30:M$37)</f>
        <v>137742</v>
      </c>
      <c r="K66" s="104">
        <f>SUMIF('Ton-Miles'!$E$30:$E$37,"=R",'Ton-Miles'!N$30:N$37)</f>
        <v>130991</v>
      </c>
      <c r="L66" s="104">
        <f>SUMIF('Ton-Miles'!$E$30:$E$37,"=R",'Ton-Miles'!O$30:O$37)</f>
        <v>131073</v>
      </c>
      <c r="M66" s="104">
        <f>SUMIF('Ton-Miles'!$E$30:$E$37,"=R",'Ton-Miles'!P$30:P$37)</f>
        <v>158530</v>
      </c>
      <c r="N66" s="104">
        <f>SUMIF('Ton-Miles'!$E$30:$E$37,"=R",'Ton-Miles'!Q$30:Q$37)</f>
        <v>166930</v>
      </c>
      <c r="O66" s="104">
        <f>SUMIF('Ton-Miles'!$E$30:$E$37,"=R",'Ton-Miles'!R$30:R$37)</f>
        <v>184641</v>
      </c>
      <c r="P66" s="104">
        <f>SUMIF('Ton-Miles'!$E$30:$E$37,"=R",'Ton-Miles'!S$30:S$37)</f>
        <v>175143</v>
      </c>
      <c r="Q66" s="104">
        <f>SUMIF('Ton-Miles'!$E$30:$E$37,"=R",'Ton-Miles'!T$30:T$37)</f>
        <v>179885</v>
      </c>
      <c r="R66" s="104">
        <f>SUMIF('Ton-Miles'!$E$30:$E$37,"=R",'Ton-Miles'!U$30:U$37)</f>
        <v>176939</v>
      </c>
      <c r="S66" s="104">
        <f>SUMIF('Ton-Miles'!$E$30:$E$37,"=R",'Ton-Miles'!V$30:V$37)</f>
        <v>173716</v>
      </c>
      <c r="T66" s="104">
        <f>SUMIF('Ton-Miles'!$E$30:$E$37,"=R",'Ton-Miles'!W$30:W$37)</f>
        <v>179965</v>
      </c>
      <c r="U66" s="104">
        <f>SUMIF('Ton-Miles'!$E$30:$E$37,"=R",'Ton-Miles'!X$30:X$37)</f>
        <v>162775</v>
      </c>
      <c r="V66" s="104">
        <f>SUMIF('Ton-Miles'!$E$30:$E$37,"=R",'Ton-Miles'!Y$30:Y$37)</f>
        <v>164842</v>
      </c>
      <c r="W66" s="104">
        <f>SUMIF('Ton-Miles'!$E$30:$E$37,"=R",'Ton-Miles'!Z$30:Z$37)</f>
        <v>176009</v>
      </c>
      <c r="X66" s="104">
        <f>SUMIF('Ton-Miles'!$E$30:$E$37,"=R",'Ton-Miles'!AA$30:AA$37)</f>
        <v>173670</v>
      </c>
      <c r="Y66" s="104">
        <f>SUMIF('Ton-Miles'!$E$30:$E$37,"=R",'Ton-Miles'!AB$30:AB$37)</f>
        <v>190802</v>
      </c>
      <c r="Z66" s="104">
        <f>SUMIF('Ton-Miles'!$E$30:$E$37,"=R",'Ton-Miles'!AD$30:AD$37)</f>
        <v>190581</v>
      </c>
      <c r="AA66" s="104">
        <f>SUMIF('Ton-Miles'!$E$30:$E$37,"=R",'Ton-Miles'!AE$30:AE$37)</f>
        <v>186633</v>
      </c>
      <c r="AB66" s="104">
        <f>SUMIF('Ton-Miles'!$E$30:$E$37,"=R",'Ton-Miles'!AF$30:AF$37)</f>
        <v>168909</v>
      </c>
      <c r="AC66" s="104">
        <f>SUMIF('Ton-Miles'!$E$30:$E$37,"=R",'Ton-Miles'!AG$30:AG$37)</f>
        <v>177291</v>
      </c>
      <c r="AD66" s="104">
        <f>SUMIF('Ton-Miles'!$E$30:$E$37,"=R",'Ton-Miles'!AH$30:AH$37)</f>
        <v>167263</v>
      </c>
      <c r="AE66" s="104">
        <f>SUMIF('Ton-Miles'!$E$30:$E$37,"=R",'Ton-Miles'!AI$30:AI$37)</f>
        <v>162921</v>
      </c>
      <c r="AF66" s="104">
        <f>SUMIF('Ton-Miles'!$E$30:$E$37,"=R",'Ton-Miles'!AJ$30:AJ$37)</f>
        <v>150404</v>
      </c>
      <c r="AG66" s="104">
        <f>SUMIF('Ton-Miles'!$E$30:$E$37,"=R",'Ton-Miles'!AK$30:AK$37)</f>
        <v>153551</v>
      </c>
      <c r="AH66" s="104">
        <f>SUMIF('Ton-Miles'!$E$30:$E$37,"=R",'Ton-Miles'!AM$30:AM$37)</f>
        <v>130131</v>
      </c>
      <c r="AI66" s="104">
        <f>SUMIF('Ton-Miles'!$E$30:$E$37,"=R",'Ton-Miles'!AN$30:AN$37)</f>
        <v>106446</v>
      </c>
      <c r="AJ66" s="104">
        <f>SUMIF('Ton-Miles'!$E$30:$E$37,"=R",'Ton-Miles'!AO$30:AO$37)</f>
        <v>127416</v>
      </c>
      <c r="AK66" s="104">
        <f>SUMIF('Ton-Miles'!$E$30:$E$37,"=R",'Ton-Miles'!AP$30:AP$37)</f>
        <v>136306</v>
      </c>
      <c r="AL66" s="104">
        <f>SUMIF('Ton-Miles'!$E$30:$E$37,"=R",'Ton-Miles'!AQ$30:AQ$37)</f>
        <v>107679</v>
      </c>
      <c r="AM66" s="104">
        <f>SUMIF('Ton-Miles'!$E$30:$E$37,"=R",'Ton-Miles'!AR$30:AR$37)</f>
        <v>84974</v>
      </c>
      <c r="AN66" s="104">
        <f>SUMIF('Ton-Miles'!$E$30:$E$37,"=R",'Ton-Miles'!AS$30:AS$37)</f>
        <v>96925</v>
      </c>
      <c r="AO66" s="104">
        <f>SUMIF('Ton-Miles'!$E$30:$E$37,"=R",'Ton-Miles'!AT$30:AT$37)</f>
        <v>85224</v>
      </c>
      <c r="AP66" s="104" t="e">
        <f>SUMIF('Ton-Miles'!$E$30:$E$37,"=R",'Ton-Miles'!AU$30:AU$37)</f>
        <v>#N/A</v>
      </c>
      <c r="AQ66" s="104" t="e">
        <f>SUMIF('Ton-Miles'!$E$30:$E$37,"=R",'Ton-Miles'!AV$30:AV$37)</f>
        <v>#N/A</v>
      </c>
      <c r="AR66" s="104" t="e">
        <f>SUMIF('Ton-Miles'!$E$30:$E$37,"=R",'Ton-Miles'!AW$30:AW$37)</f>
        <v>#N/A</v>
      </c>
      <c r="AS66" s="104" t="e">
        <f>SUMIF('Ton-Miles'!$E$30:$E$37,"=R",'Ton-Miles'!AX$30:AX$37)</f>
        <v>#N/A</v>
      </c>
      <c r="AT66" s="104" t="e">
        <f>SUMIF('Ton-Miles'!$E$30:$E$37,"=R",'Ton-Miles'!AY$30:AY$37)</f>
        <v>#N/A</v>
      </c>
      <c r="AU66" s="104" t="e">
        <f>SUMIF('Ton-Miles'!$E$30:$E$37,"=R",'Ton-Miles'!AZ$30:AZ$37)</f>
        <v>#N/A</v>
      </c>
      <c r="AV66" s="104" t="e">
        <f>SUMIF('Ton-Miles'!$E$30:$E$37,"=R",'Ton-Miles'!BA$30:BA$37)</f>
        <v>#N/A</v>
      </c>
      <c r="AW66" s="104" t="e">
        <f>SUMIF('Ton-Miles'!$E$30:$E$37,"=R",'Ton-Miles'!BB$30:BB$37)</f>
        <v>#N/A</v>
      </c>
    </row>
    <row r="68" spans="1:49" x14ac:dyDescent="0.25">
      <c r="A68" s="320" t="s">
        <v>115</v>
      </c>
      <c r="B68" s="104" t="s">
        <v>118</v>
      </c>
      <c r="C68" s="104"/>
      <c r="D68" s="43">
        <f>IF(D65&gt;0,D62/D65,0)*100</f>
        <v>4.0342730935814908</v>
      </c>
      <c r="E68" s="43">
        <f t="shared" ref="E68:Y69" si="3">IF(E65&gt;0,E62/E65,0)*100</f>
        <v>3.737814610471661</v>
      </c>
      <c r="F68" s="43">
        <f t="shared" si="3"/>
        <v>3.5194435634909627</v>
      </c>
      <c r="G68" s="43">
        <f t="shared" si="3"/>
        <v>3.3821254987542111</v>
      </c>
      <c r="H68" s="43">
        <f t="shared" si="3"/>
        <v>3.2281363862442465</v>
      </c>
      <c r="I68" s="43">
        <f t="shared" si="3"/>
        <v>3.0778855894797319</v>
      </c>
      <c r="J68" s="43">
        <f t="shared" si="3"/>
        <v>3.0047148832897768</v>
      </c>
      <c r="K68" s="43">
        <f t="shared" si="3"/>
        <v>2.8237410652216703</v>
      </c>
      <c r="L68" s="43">
        <f t="shared" si="3"/>
        <v>2.6855917224489598</v>
      </c>
      <c r="M68" s="43">
        <f t="shared" si="3"/>
        <v>2.5183843748537593</v>
      </c>
      <c r="N68" s="43">
        <f t="shared" si="3"/>
        <v>2.4062426449158067</v>
      </c>
      <c r="O68" s="43">
        <f t="shared" si="3"/>
        <v>2.3070614261919622</v>
      </c>
      <c r="P68" s="43">
        <f t="shared" si="3"/>
        <v>2.2474363557381336</v>
      </c>
      <c r="Q68" s="43">
        <f t="shared" si="3"/>
        <v>2.0432011869036031</v>
      </c>
      <c r="R68" s="43">
        <f t="shared" si="3"/>
        <v>2.0127842647992513</v>
      </c>
      <c r="S68" s="43">
        <f t="shared" si="3"/>
        <v>1.9179422600831733</v>
      </c>
      <c r="T68" s="43">
        <f t="shared" si="3"/>
        <v>1.8326993830502865</v>
      </c>
      <c r="U68" s="43">
        <f t="shared" si="3"/>
        <v>1.8174620954840164</v>
      </c>
      <c r="V68" s="43">
        <f t="shared" si="3"/>
        <v>1.7705847214863186</v>
      </c>
      <c r="W68" s="43">
        <f t="shared" si="3"/>
        <v>1.6498171033742337</v>
      </c>
      <c r="X68" s="43">
        <f t="shared" si="3"/>
        <v>1.7819141884819214</v>
      </c>
      <c r="Y68" s="43">
        <f t="shared" si="3"/>
        <v>1.8207214668834868</v>
      </c>
      <c r="Z68" s="43">
        <f t="shared" ref="Z68:AB69" si="4">IF(Z65&gt;0,Z62/Z65,0)*100</f>
        <v>1.9310677769508919</v>
      </c>
      <c r="AA68" s="43">
        <f t="shared" si="4"/>
        <v>2.3651886476551134</v>
      </c>
      <c r="AB68" s="43">
        <f t="shared" si="4"/>
        <v>2.1700394519761597</v>
      </c>
      <c r="AC68" s="43">
        <f t="shared" ref="AC68:AE69" si="5">IF(AC65&gt;0,AC62/AC65,0)*100</f>
        <v>2.3694875332112688</v>
      </c>
      <c r="AD68" s="43">
        <f t="shared" si="5"/>
        <v>2.6208335384423456</v>
      </c>
      <c r="AE68" s="43">
        <f t="shared" si="5"/>
        <v>2.5857297656142078</v>
      </c>
      <c r="AF68" s="43">
        <f t="shared" ref="AF68:AH69" si="6">IF(AF65&gt;0,AF62/AF65,0)*100</f>
        <v>2.6712543709975387</v>
      </c>
      <c r="AG68" s="43">
        <f t="shared" si="6"/>
        <v>2.4709650410714699</v>
      </c>
      <c r="AH68" s="43">
        <f t="shared" si="6"/>
        <v>2.2898794953282531</v>
      </c>
      <c r="AI68" s="43">
        <f t="shared" ref="AI68:AW68" si="7">IF(AI65&gt;0,AI62/AI65,0)*100</f>
        <v>2.2212600233970226</v>
      </c>
      <c r="AJ68" s="43">
        <f t="shared" si="7"/>
        <v>2.1931313863030075</v>
      </c>
      <c r="AK68" s="43">
        <f t="shared" si="7"/>
        <v>2.1675127913328174</v>
      </c>
      <c r="AL68" s="43">
        <f t="shared" si="7"/>
        <v>2.0815968434822443</v>
      </c>
      <c r="AM68" s="43">
        <f t="shared" si="7"/>
        <v>1.8882390940809148</v>
      </c>
      <c r="AN68" s="43">
        <f t="shared" si="7"/>
        <v>1.9124643683500882</v>
      </c>
      <c r="AO68" s="43">
        <f t="shared" si="7"/>
        <v>2.1532709965146344</v>
      </c>
      <c r="AP68" s="43" t="e">
        <f t="shared" si="7"/>
        <v>#N/A</v>
      </c>
      <c r="AQ68" s="43" t="e">
        <f t="shared" si="7"/>
        <v>#N/A</v>
      </c>
      <c r="AR68" s="43" t="e">
        <f t="shared" si="7"/>
        <v>#N/A</v>
      </c>
      <c r="AS68" s="43" t="e">
        <f t="shared" si="7"/>
        <v>#N/A</v>
      </c>
      <c r="AT68" s="43" t="e">
        <f t="shared" si="7"/>
        <v>#N/A</v>
      </c>
      <c r="AU68" s="43" t="e">
        <f t="shared" si="7"/>
        <v>#N/A</v>
      </c>
      <c r="AV68" s="43" t="e">
        <f t="shared" si="7"/>
        <v>#N/A</v>
      </c>
      <c r="AW68" s="43" t="e">
        <f t="shared" si="7"/>
        <v>#N/A</v>
      </c>
    </row>
    <row r="69" spans="1:49" x14ac:dyDescent="0.25">
      <c r="A69" s="320"/>
      <c r="B69" s="104" t="s">
        <v>119</v>
      </c>
      <c r="C69" s="104"/>
      <c r="D69" s="43">
        <f>IF(D66&gt;0,D63/D66,0)*100</f>
        <v>6.5822192991058692</v>
      </c>
      <c r="E69" s="43">
        <f t="shared" si="3"/>
        <v>6.3994560378921008</v>
      </c>
      <c r="F69" s="43">
        <f t="shared" si="3"/>
        <v>5.9174680707060157</v>
      </c>
      <c r="G69" s="43">
        <f t="shared" si="3"/>
        <v>5.4386637994293618</v>
      </c>
      <c r="H69" s="43">
        <f t="shared" si="3"/>
        <v>5.2658467396729929</v>
      </c>
      <c r="I69" s="43">
        <f t="shared" si="3"/>
        <v>5.027474447919265</v>
      </c>
      <c r="J69" s="43">
        <f t="shared" si="3"/>
        <v>4.7071634270890419</v>
      </c>
      <c r="K69" s="43">
        <f t="shared" si="3"/>
        <v>4.711975730890364</v>
      </c>
      <c r="L69" s="43">
        <f t="shared" si="3"/>
        <v>4.2941478542266012</v>
      </c>
      <c r="M69" s="43">
        <f t="shared" si="3"/>
        <v>3.9473449538326126</v>
      </c>
      <c r="N69" s="43">
        <f t="shared" si="3"/>
        <v>3.7830703947942412</v>
      </c>
      <c r="O69" s="43">
        <f t="shared" si="3"/>
        <v>3.4968747490131618</v>
      </c>
      <c r="P69" s="43">
        <f t="shared" si="3"/>
        <v>3.5644170506575596</v>
      </c>
      <c r="Q69" s="43">
        <f t="shared" si="3"/>
        <v>3.4091812212870165</v>
      </c>
      <c r="R69" s="43">
        <f t="shared" si="3"/>
        <v>3.0792549667752254</v>
      </c>
      <c r="S69" s="43">
        <f t="shared" si="3"/>
        <v>3.0453623488827763</v>
      </c>
      <c r="T69" s="43">
        <f t="shared" si="3"/>
        <v>2.9454299296392086</v>
      </c>
      <c r="U69" s="43">
        <f t="shared" si="3"/>
        <v>2.9925903759749017</v>
      </c>
      <c r="V69" s="43">
        <f t="shared" si="3"/>
        <v>2.9415101203271443</v>
      </c>
      <c r="W69" s="43">
        <f t="shared" si="3"/>
        <v>2.8542245917053273</v>
      </c>
      <c r="X69" s="43">
        <f t="shared" si="3"/>
        <v>3.0166708394714683</v>
      </c>
      <c r="Y69" s="43">
        <f t="shared" si="3"/>
        <v>3.0295319625353581</v>
      </c>
      <c r="Z69" s="43">
        <f t="shared" si="4"/>
        <v>2.9746876740676331</v>
      </c>
      <c r="AA69" s="43">
        <f t="shared" si="4"/>
        <v>3.5824739055038206</v>
      </c>
      <c r="AB69" s="43">
        <f t="shared" si="4"/>
        <v>3.1472111306982291</v>
      </c>
      <c r="AC69" s="43">
        <f t="shared" si="5"/>
        <v>3.5514037662653792</v>
      </c>
      <c r="AD69" s="43">
        <f t="shared" si="5"/>
        <v>4.3189417246563355</v>
      </c>
      <c r="AE69" s="43">
        <f t="shared" si="5"/>
        <v>4.1645525309393472</v>
      </c>
      <c r="AF69" s="43">
        <f t="shared" si="6"/>
        <v>3.8804274099130045</v>
      </c>
      <c r="AG69" s="43">
        <f t="shared" si="6"/>
        <v>3.5696106299336652</v>
      </c>
      <c r="AH69" s="43">
        <f t="shared" si="6"/>
        <v>3.3193146379950362</v>
      </c>
      <c r="AI69" s="43">
        <f t="shared" ref="AI69:AW69" si="8">IF(AI66&gt;0,AI63/AI66,0)*100</f>
        <v>3.1674063274893665</v>
      </c>
      <c r="AJ69" s="43">
        <f t="shared" si="8"/>
        <v>3.3145259505007214</v>
      </c>
      <c r="AK69" s="43">
        <f t="shared" si="8"/>
        <v>3.3559726569219008</v>
      </c>
      <c r="AL69" s="43">
        <f t="shared" si="8"/>
        <v>3.5069458114784653</v>
      </c>
      <c r="AM69" s="43">
        <f t="shared" si="8"/>
        <v>3.0885593762204335</v>
      </c>
      <c r="AN69" s="43">
        <f t="shared" si="8"/>
        <v>3.2754099316880487</v>
      </c>
      <c r="AO69" s="43">
        <f t="shared" si="8"/>
        <v>4.6785013611189337</v>
      </c>
      <c r="AP69" s="43" t="e">
        <f t="shared" si="8"/>
        <v>#N/A</v>
      </c>
      <c r="AQ69" s="43" t="e">
        <f t="shared" si="8"/>
        <v>#N/A</v>
      </c>
      <c r="AR69" s="43" t="e">
        <f t="shared" si="8"/>
        <v>#N/A</v>
      </c>
      <c r="AS69" s="43" t="e">
        <f t="shared" si="8"/>
        <v>#N/A</v>
      </c>
      <c r="AT69" s="43" t="e">
        <f t="shared" si="8"/>
        <v>#N/A</v>
      </c>
      <c r="AU69" s="43" t="e">
        <f t="shared" si="8"/>
        <v>#N/A</v>
      </c>
      <c r="AV69" s="43" t="e">
        <f t="shared" si="8"/>
        <v>#N/A</v>
      </c>
      <c r="AW69" s="43" t="e">
        <f t="shared" si="8"/>
        <v>#N/A</v>
      </c>
    </row>
    <row r="70" spans="1:49" x14ac:dyDescent="0.25">
      <c r="A70" s="104"/>
      <c r="B70" s="104"/>
      <c r="C70" s="104"/>
      <c r="D70" s="104"/>
      <c r="E70" s="104"/>
      <c r="F70" s="104">
        <f>F68/F69-1</f>
        <v>-0.40524502685300401</v>
      </c>
      <c r="G70" s="104">
        <f t="shared" ref="G70:AB70" si="9">G68/G69-1</f>
        <v>-0.37813300776027525</v>
      </c>
      <c r="H70" s="104">
        <f t="shared" si="9"/>
        <v>-0.38696727310284151</v>
      </c>
      <c r="I70" s="104">
        <f t="shared" si="9"/>
        <v>-0.38778692535104076</v>
      </c>
      <c r="J70" s="104">
        <f t="shared" si="9"/>
        <v>-0.36167185825797354</v>
      </c>
      <c r="K70" s="104">
        <f t="shared" si="9"/>
        <v>-0.40073098282106334</v>
      </c>
      <c r="L70" s="104">
        <f t="shared" si="9"/>
        <v>-0.37459262847560959</v>
      </c>
      <c r="M70" s="104">
        <f t="shared" si="9"/>
        <v>-0.36200549880785726</v>
      </c>
      <c r="N70" s="104">
        <f t="shared" si="9"/>
        <v>-0.36394452288623602</v>
      </c>
      <c r="O70" s="104">
        <f t="shared" si="9"/>
        <v>-0.34025048313697015</v>
      </c>
      <c r="P70" s="104">
        <f t="shared" si="9"/>
        <v>-0.36947996718747345</v>
      </c>
      <c r="Q70" s="104">
        <f t="shared" si="9"/>
        <v>-0.40067686219031085</v>
      </c>
      <c r="R70" s="104">
        <f t="shared" si="9"/>
        <v>-0.34634049907625675</v>
      </c>
      <c r="S70" s="104">
        <f t="shared" si="9"/>
        <v>-0.37020884861639181</v>
      </c>
      <c r="T70" s="104">
        <f t="shared" si="9"/>
        <v>-0.37778204648216585</v>
      </c>
      <c r="U70" s="104">
        <f t="shared" si="9"/>
        <v>-0.39267929547760494</v>
      </c>
      <c r="V70" s="104">
        <f t="shared" si="9"/>
        <v>-0.39806947824153649</v>
      </c>
      <c r="W70" s="104">
        <f t="shared" si="9"/>
        <v>-0.42197362177847764</v>
      </c>
      <c r="X70" s="104">
        <f t="shared" si="9"/>
        <v>-0.40931103083353992</v>
      </c>
      <c r="Y70" s="104">
        <f t="shared" si="9"/>
        <v>-0.39900899234621068</v>
      </c>
      <c r="Z70" s="104">
        <f t="shared" si="9"/>
        <v>-0.35083343579720405</v>
      </c>
      <c r="AA70" s="104">
        <f t="shared" si="9"/>
        <v>-0.339789008924411</v>
      </c>
      <c r="AB70" s="104">
        <f t="shared" si="9"/>
        <v>-0.31048812365673017</v>
      </c>
      <c r="AC70" s="104">
        <f t="shared" ref="AC70:AH70" si="10">AC68/AC69-1</f>
        <v>-0.33280255100281142</v>
      </c>
      <c r="AD70" s="104">
        <f t="shared" si="10"/>
        <v>-0.39317691565961355</v>
      </c>
      <c r="AE70" s="104">
        <f t="shared" si="10"/>
        <v>-0.37910982118624492</v>
      </c>
      <c r="AF70" s="104">
        <f t="shared" si="10"/>
        <v>-0.31160820991690041</v>
      </c>
      <c r="AG70" s="104">
        <f t="shared" si="10"/>
        <v>-0.30777743086298792</v>
      </c>
      <c r="AH70" s="104">
        <f t="shared" si="10"/>
        <v>-0.31013484858687346</v>
      </c>
      <c r="AI70" s="104">
        <f t="shared" ref="AI70:AW70" si="11">AI68/AI69-1</f>
        <v>-0.29871327081748411</v>
      </c>
      <c r="AJ70" s="104">
        <f t="shared" si="11"/>
        <v>-0.33832728448793892</v>
      </c>
      <c r="AK70" s="104">
        <f t="shared" si="11"/>
        <v>-0.35413276182027631</v>
      </c>
      <c r="AL70" s="104">
        <f t="shared" si="11"/>
        <v>-0.40643598293733529</v>
      </c>
      <c r="AM70" s="104">
        <f t="shared" si="11"/>
        <v>-0.38863435535061275</v>
      </c>
      <c r="AN70" s="104">
        <f t="shared" si="11"/>
        <v>-0.41611449918134036</v>
      </c>
      <c r="AO70" s="104">
        <f t="shared" si="11"/>
        <v>-0.53975197818481613</v>
      </c>
      <c r="AP70" s="104" t="e">
        <f t="shared" si="11"/>
        <v>#N/A</v>
      </c>
      <c r="AQ70" s="104" t="e">
        <f t="shared" si="11"/>
        <v>#N/A</v>
      </c>
      <c r="AR70" s="104" t="e">
        <f t="shared" si="11"/>
        <v>#N/A</v>
      </c>
      <c r="AS70" s="104" t="e">
        <f t="shared" si="11"/>
        <v>#N/A</v>
      </c>
      <c r="AT70" s="104" t="e">
        <f t="shared" si="11"/>
        <v>#N/A</v>
      </c>
      <c r="AU70" s="104" t="e">
        <f t="shared" si="11"/>
        <v>#N/A</v>
      </c>
      <c r="AV70" s="104" t="e">
        <f t="shared" si="11"/>
        <v>#N/A</v>
      </c>
      <c r="AW70" s="104" t="e">
        <f t="shared" si="11"/>
        <v>#N/A</v>
      </c>
    </row>
    <row r="72" spans="1:49" x14ac:dyDescent="0.25">
      <c r="A72" s="104"/>
      <c r="B72" s="104" t="s">
        <v>110</v>
      </c>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row>
    <row r="74" spans="1:49" ht="12.75" customHeight="1" x14ac:dyDescent="0.25">
      <c r="A74" s="322" t="s">
        <v>99</v>
      </c>
      <c r="B74" s="104" t="s">
        <v>120</v>
      </c>
      <c r="C74" s="104"/>
      <c r="D74" s="104">
        <f>SUMIF('Real Revenue'!$D$30:$D$37,"=S",'Real Revenue'!G$30:G$37)</f>
        <v>7060.9693150552857</v>
      </c>
      <c r="E74" s="104">
        <f>SUMIF('Real Revenue'!$D$30:$D$37,"=S",'Real Revenue'!H$30:H$37)</f>
        <v>6720.5542777681339</v>
      </c>
      <c r="F74" s="104">
        <f>SUMIF('Real Revenue'!$D$30:$D$37,"=S",'Real Revenue'!I$30:I$37)</f>
        <v>6424.497318120224</v>
      </c>
      <c r="G74" s="104">
        <f>SUMIF('Real Revenue'!$D$30:$D$37,"=S",'Real Revenue'!J$30:J$37)</f>
        <v>6124.5225710260311</v>
      </c>
      <c r="H74" s="104">
        <f>SUMIF('Real Revenue'!$D$30:$D$37,"=S",'Real Revenue'!K$30:K$37)</f>
        <v>6327.1376767952424</v>
      </c>
      <c r="I74" s="104">
        <f>SUMIF('Real Revenue'!$D$30:$D$37,"=S",'Real Revenue'!L$30:L$37)</f>
        <v>5972.8453790405529</v>
      </c>
      <c r="J74" s="104">
        <f>SUMIF('Real Revenue'!$D$30:$D$37,"=S",'Real Revenue'!M$30:M$37)</f>
        <v>4818.1146847659438</v>
      </c>
      <c r="K74" s="104">
        <f>SUMIF('Real Revenue'!$D$30:$D$37,"=S",'Real Revenue'!N$30:N$37)</f>
        <v>4618.4095701436836</v>
      </c>
      <c r="L74" s="104">
        <f>SUMIF('Real Revenue'!$D$30:$D$37,"=S",'Real Revenue'!O$30:O$37)</f>
        <v>4114.6286042309248</v>
      </c>
      <c r="M74" s="104">
        <f>SUMIF('Real Revenue'!$D$30:$D$37,"=S",'Real Revenue'!P$30:P$37)</f>
        <v>4763.8445300927342</v>
      </c>
      <c r="N74" s="104">
        <f>SUMIF('Real Revenue'!$D$30:$D$37,"=S",'Real Revenue'!Q$30:Q$37)</f>
        <v>4689.186623597604</v>
      </c>
      <c r="O74" s="104">
        <f>SUMIF('Real Revenue'!$D$30:$D$37,"=S",'Real Revenue'!R$30:R$37)</f>
        <v>4575.0138471333839</v>
      </c>
      <c r="P74" s="104">
        <f>SUMIF('Real Revenue'!$D$30:$D$37,"=S",'Real Revenue'!S$30:S$37)</f>
        <v>4729.2081847562731</v>
      </c>
      <c r="Q74" s="104">
        <f>SUMIF('Real Revenue'!$D$30:$D$37,"=S",'Real Revenue'!T$30:T$37)</f>
        <v>4691.4873531425146</v>
      </c>
      <c r="R74" s="104">
        <f>SUMIF('Real Revenue'!$D$30:$D$37,"=S",'Real Revenue'!U$30:U$37)</f>
        <v>4004.3049935593649</v>
      </c>
      <c r="S74" s="104">
        <f>SUMIF('Real Revenue'!$D$30:$D$37,"=S",'Real Revenue'!V$30:V$37)</f>
        <v>3770.8110911966119</v>
      </c>
      <c r="T74" s="104">
        <f>SUMIF('Real Revenue'!$D$30:$D$37,"=S",'Real Revenue'!W$30:W$37)</f>
        <v>3849.3688761430881</v>
      </c>
      <c r="U74" s="104">
        <f>SUMIF('Real Revenue'!$D$30:$D$37,"=S",'Real Revenue'!X$30:X$37)</f>
        <v>3787.0356271071969</v>
      </c>
      <c r="V74" s="104">
        <f>SUMIF('Real Revenue'!$D$30:$D$37,"=S",'Real Revenue'!Y$30:Y$37)</f>
        <v>3702.1853427265405</v>
      </c>
      <c r="W74" s="104">
        <f>SUMIF('Real Revenue'!$D$30:$D$37,"=S",'Real Revenue'!Z$30:Z$37)</f>
        <v>3687.0467482833192</v>
      </c>
      <c r="X74" s="104">
        <f>SUMIF('Real Revenue'!$D$30:$D$37,"=S",'Real Revenue'!AA$30:AA$37)</f>
        <v>4159.8211942346361</v>
      </c>
      <c r="Y74" s="104">
        <f>SUMIF('Real Revenue'!$D$30:$D$37,"=S",'Real Revenue'!AB$30:AB$37)</f>
        <v>4588.0454791188404</v>
      </c>
      <c r="Z74" s="104">
        <f>SUMIF('Real Revenue'!$D$30:$D$37,"=S",'Real Revenue'!AD$30:AD$37)</f>
        <v>4577.8876907549593</v>
      </c>
      <c r="AA74" s="104">
        <f>SUMIF('Real Revenue'!$D$30:$D$37,"=S",'Real Revenue'!AE$30:AE$37)</f>
        <v>5340.3139889675385</v>
      </c>
      <c r="AB74" s="104">
        <f>SUMIF('Real Revenue'!$D$30:$D$37,"=S",'Real Revenue'!AF$30:AF$37)</f>
        <v>4241.3995171755723</v>
      </c>
      <c r="AC74" s="104">
        <f>SUMIF('Real Revenue'!$D$30:$D$37,"=S",'Real Revenue'!AG$30:AG$37)</f>
        <v>4988.18542269502</v>
      </c>
      <c r="AD74" s="104">
        <f>SUMIF('Real Revenue'!$D$30:$D$37,"=S",'Real Revenue'!AH$30:AH$37)</f>
        <v>5627.2286635148284</v>
      </c>
      <c r="AE74" s="104">
        <f>SUMIF('Real Revenue'!$D$30:$D$37,"=S",'Real Revenue'!AI$30:AI$37)</f>
        <v>4809.3585816172126</v>
      </c>
      <c r="AF74" s="104">
        <f>SUMIF('Real Revenue'!$D$30:$D$37,"=S",'Real Revenue'!AJ$30:AJ$37)</f>
        <v>4103.3581450654738</v>
      </c>
      <c r="AG74" s="104">
        <f>SUMIF('Real Revenue'!$D$30:$D$37,"=S",'Real Revenue'!AK$30:AK$37)</f>
        <v>4013.706449912363</v>
      </c>
      <c r="AH74" s="104">
        <f>SUMIF('Real Revenue'!$D$30:$D$37,"=S",'Real Revenue'!AL$30:AL$37)</f>
        <v>3371.4800991409429</v>
      </c>
      <c r="AI74" s="104">
        <f>SUMIF('Real Revenue'!$D$30:$D$37,"=S",'Real Revenue'!AM$30:AM$37)</f>
        <v>2687.705963620077</v>
      </c>
      <c r="AJ74" s="104">
        <f>SUMIF('Real Revenue'!$D$30:$D$37,"=S",'Real Revenue'!AN$30:AN$37)</f>
        <v>3033.0445394499998</v>
      </c>
      <c r="AK74" s="104">
        <f>SUMIF('Real Revenue'!$D$30:$D$37,"=S",'Real Revenue'!AO$30:AO$37)</f>
        <v>3052.1977420203148</v>
      </c>
      <c r="AL74" s="104">
        <f>SUMIF('Real Revenue'!$D$30:$D$37,"=S",'Real Revenue'!AP$30:AP$37)</f>
        <v>2853.3329896065688</v>
      </c>
      <c r="AM74" s="104">
        <f>SUMIF('Real Revenue'!$D$30:$D$37,"=S",'Real Revenue'!AQ$30:AQ$37)</f>
        <v>2040.8250930907852</v>
      </c>
      <c r="AN74" s="104">
        <f>SUMIF('Real Revenue'!$D$30:$D$37,"=S",'Real Revenue'!AR$30:AR$37)</f>
        <v>2185.3526050919586</v>
      </c>
      <c r="AO74" s="104">
        <f>SUMIF('Real Revenue'!$D$30:$D$37,"=S",'Real Revenue'!AS$30:AS$37)</f>
        <v>2863.3630000000003</v>
      </c>
      <c r="AP74" s="104" t="e">
        <f>SUMIF('Real Revenue'!$D$30:$D$37,"=S",'Real Revenue'!AT$30:AT$37)</f>
        <v>#N/A</v>
      </c>
      <c r="AQ74" s="104" t="e">
        <f>SUMIF('Real Revenue'!$D$30:$D$37,"=S",'Real Revenue'!AU$30:AU$37)</f>
        <v>#N/A</v>
      </c>
      <c r="AR74" s="104" t="e">
        <f>SUMIF('Real Revenue'!$D$30:$D$37,"=S",'Real Revenue'!AV$30:AV$37)</f>
        <v>#N/A</v>
      </c>
      <c r="AS74" s="104" t="e">
        <f>SUMIF('Real Revenue'!$D$30:$D$37,"=S",'Real Revenue'!AW$30:AW$37)</f>
        <v>#N/A</v>
      </c>
      <c r="AT74" s="104" t="e">
        <f>SUMIF('Real Revenue'!$D$30:$D$37,"=S",'Real Revenue'!AX$30:AX$37)</f>
        <v>#N/A</v>
      </c>
      <c r="AU74" s="104" t="e">
        <f>SUMIF('Real Revenue'!$D$30:$D$37,"=S",'Real Revenue'!AY$30:AY$37)</f>
        <v>#N/A</v>
      </c>
      <c r="AV74" s="104" t="e">
        <f>SUMIF('Real Revenue'!$D$30:$D$37,"=S",'Real Revenue'!AZ$30:AZ$37)</f>
        <v>#N/A</v>
      </c>
      <c r="AW74" s="104" t="e">
        <f>SUMIF('Real Revenue'!$D$30:$D$37,"=S",'Real Revenue'!BA$30:BA$37)</f>
        <v>#N/A</v>
      </c>
    </row>
    <row r="75" spans="1:49" x14ac:dyDescent="0.25">
      <c r="A75" s="322"/>
      <c r="B75" s="104" t="s">
        <v>268</v>
      </c>
      <c r="C75" s="104"/>
      <c r="D75" s="104">
        <f>SUMIF('Real Revenue'!$D$30:$D$37,"=M",'Real Revenue'!G$30:G$37)</f>
        <v>3977.0335614646046</v>
      </c>
      <c r="E75" s="104">
        <f>SUMIF('Real Revenue'!$D$30:$D$37,"=M",'Real Revenue'!H$30:H$37)</f>
        <v>3661.756868483481</v>
      </c>
      <c r="F75" s="104">
        <f>SUMIF('Real Revenue'!$D$30:$D$37,"=M",'Real Revenue'!I$30:I$37)</f>
        <v>3618.2212970038017</v>
      </c>
      <c r="G75" s="104">
        <f>SUMIF('Real Revenue'!$D$30:$D$37,"=M",'Real Revenue'!J$30:J$37)</f>
        <v>4086.3699974730944</v>
      </c>
      <c r="H75" s="104">
        <f>SUMIF('Real Revenue'!$D$30:$D$37,"=M",'Real Revenue'!K$30:K$37)</f>
        <v>3840.822392320476</v>
      </c>
      <c r="I75" s="104">
        <f>SUMIF('Real Revenue'!$D$30:$D$37,"=M",'Real Revenue'!L$30:L$37)</f>
        <v>3810.202656167271</v>
      </c>
      <c r="J75" s="104">
        <f>SUMIF('Real Revenue'!$D$30:$D$37,"=M",'Real Revenue'!M$30:M$37)</f>
        <v>3723.8828793345292</v>
      </c>
      <c r="K75" s="104">
        <f>SUMIF('Real Revenue'!$D$30:$D$37,"=M",'Real Revenue'!N$30:N$37)</f>
        <v>3695.8696276811197</v>
      </c>
      <c r="L75" s="104">
        <f>SUMIF('Real Revenue'!$D$30:$D$37,"=M",'Real Revenue'!O$30:O$37)</f>
        <v>3518.8386742997791</v>
      </c>
      <c r="M75" s="104">
        <f>SUMIF('Real Revenue'!$D$30:$D$37,"=M",'Real Revenue'!P$30:P$37)</f>
        <v>3475.046544689159</v>
      </c>
      <c r="N75" s="104">
        <f>SUMIF('Real Revenue'!$D$30:$D$37,"=M",'Real Revenue'!Q$30:Q$37)</f>
        <v>3697.15175647978</v>
      </c>
      <c r="O75" s="104">
        <f>SUMIF('Real Revenue'!$D$30:$D$37,"=M",'Real Revenue'!R$30:R$37)</f>
        <v>3933.3777311630774</v>
      </c>
      <c r="P75" s="104">
        <f>SUMIF('Real Revenue'!$D$30:$D$37,"=M",'Real Revenue'!S$30:S$37)</f>
        <v>3763.1090150418227</v>
      </c>
      <c r="Q75" s="104">
        <f>SUMIF('Real Revenue'!$D$30:$D$37,"=M",'Real Revenue'!T$30:T$37)</f>
        <v>3369.0806699895893</v>
      </c>
      <c r="R75" s="104">
        <f>SUMIF('Real Revenue'!$D$30:$D$37,"=M",'Real Revenue'!U$30:U$37)</f>
        <v>3297.8489388139669</v>
      </c>
      <c r="S75" s="104">
        <f>SUMIF('Real Revenue'!$D$30:$D$37,"=M",'Real Revenue'!V$30:V$37)</f>
        <v>3192.9507142817856</v>
      </c>
      <c r="T75" s="104">
        <f>SUMIF('Real Revenue'!$D$30:$D$37,"=M",'Real Revenue'!W$30:W$37)</f>
        <v>3580.5630486013988</v>
      </c>
      <c r="U75" s="104">
        <f>SUMIF('Real Revenue'!$D$30:$D$37,"=M",'Real Revenue'!X$30:X$37)</f>
        <v>3241.5165395484337</v>
      </c>
      <c r="V75" s="104">
        <f>SUMIF('Real Revenue'!$D$30:$D$37,"=M",'Real Revenue'!Y$30:Y$37)</f>
        <v>3102.6105425291535</v>
      </c>
      <c r="W75" s="104">
        <f>SUMIF('Real Revenue'!$D$30:$D$37,"=M",'Real Revenue'!Z$30:Z$37)</f>
        <v>3282.1190498880842</v>
      </c>
      <c r="X75" s="104">
        <f>SUMIF('Real Revenue'!$D$30:$D$37,"=M",'Real Revenue'!AA$30:AA$37)</f>
        <v>3529.8960605596158</v>
      </c>
      <c r="Y75" s="104">
        <f>SUMIF('Real Revenue'!$D$30:$D$37,"=M",'Real Revenue'!AB$30:AB$37)</f>
        <v>3784.219265680199</v>
      </c>
      <c r="Z75" s="104">
        <f>SUMIF('Real Revenue'!$D$30:$D$37,"=M",'Real Revenue'!AD$30:AD$37)</f>
        <v>3882.7597721571756</v>
      </c>
      <c r="AA75" s="104">
        <f>SUMIF('Real Revenue'!$D$30:$D$37,"=M",'Real Revenue'!AE$30:AE$37)</f>
        <v>4375.7912542806171</v>
      </c>
      <c r="AB75" s="104">
        <f>SUMIF('Real Revenue'!$D$30:$D$37,"=M",'Real Revenue'!AF$30:AF$37)</f>
        <v>4374.8924757328696</v>
      </c>
      <c r="AC75" s="104">
        <f>SUMIF('Real Revenue'!$D$30:$D$37,"=M",'Real Revenue'!AG$30:AG$37)</f>
        <v>4672.6795118261334</v>
      </c>
      <c r="AD75" s="104">
        <f>SUMIF('Real Revenue'!$D$30:$D$37,"=M",'Real Revenue'!AH$30:AH$37)</f>
        <v>5485.9862981602737</v>
      </c>
      <c r="AE75" s="104">
        <f>SUMIF('Real Revenue'!$D$30:$D$37,"=M",'Real Revenue'!AI$30:AI$37)</f>
        <v>5100.4455808660186</v>
      </c>
      <c r="AF75" s="104">
        <f>SUMIF('Real Revenue'!$D$30:$D$37,"=M",'Real Revenue'!AJ$30:AJ$37)</f>
        <v>5190.8207137520976</v>
      </c>
      <c r="AG75" s="104">
        <f>SUMIF('Real Revenue'!$D$30:$D$37,"=M",'Real Revenue'!AK$30:AK$37)</f>
        <v>5014.6508466516625</v>
      </c>
      <c r="AH75" s="104">
        <f>SUMIF('Real Revenue'!$D$30:$D$37,"=M",'Real Revenue'!AL$30:AL$37)</f>
        <v>4064.4266082042009</v>
      </c>
      <c r="AI75" s="104">
        <f>SUMIF('Real Revenue'!$D$30:$D$37,"=M",'Real Revenue'!AM$30:AM$37)</f>
        <v>3012.6603891552404</v>
      </c>
      <c r="AJ75" s="104">
        <f>SUMIF('Real Revenue'!$D$30:$D$37,"=M",'Real Revenue'!AN$30:AN$37)</f>
        <v>3316.4900084399997</v>
      </c>
      <c r="AK75" s="104">
        <f>SUMIF('Real Revenue'!$D$30:$D$37,"=M",'Real Revenue'!AO$30:AO$37)</f>
        <v>3170.5213475672349</v>
      </c>
      <c r="AL75" s="104">
        <f>SUMIF('Real Revenue'!$D$30:$D$37,"=M",'Real Revenue'!AP$30:AP$37)</f>
        <v>2861.7095626105684</v>
      </c>
      <c r="AM75" s="104">
        <f>SUMIF('Real Revenue'!$D$30:$D$37,"=M",'Real Revenue'!AQ$30:AQ$37)</f>
        <v>1691.208294047314</v>
      </c>
      <c r="AN75" s="104">
        <f>SUMIF('Real Revenue'!$D$30:$D$37,"=M",'Real Revenue'!AR$30:AR$37)</f>
        <v>2236.1007013238004</v>
      </c>
      <c r="AO75" s="104">
        <f>SUMIF('Real Revenue'!$D$30:$D$37,"=M",'Real Revenue'!AS$30:AS$37)</f>
        <v>2482.3829999999998</v>
      </c>
      <c r="AP75" s="104" t="e">
        <f>SUMIF('Real Revenue'!$D$30:$D$37,"=M",'Real Revenue'!AT$30:AT$37)</f>
        <v>#N/A</v>
      </c>
      <c r="AQ75" s="104" t="e">
        <f>SUMIF('Real Revenue'!$D$30:$D$37,"=M",'Real Revenue'!AU$30:AU$37)</f>
        <v>#N/A</v>
      </c>
      <c r="AR75" s="104" t="e">
        <f>SUMIF('Real Revenue'!$D$30:$D$37,"=M",'Real Revenue'!AV$30:AV$37)</f>
        <v>#N/A</v>
      </c>
      <c r="AS75" s="104" t="e">
        <f>SUMIF('Real Revenue'!$D$30:$D$37,"=M",'Real Revenue'!AW$30:AW$37)</f>
        <v>#N/A</v>
      </c>
      <c r="AT75" s="104" t="e">
        <f>SUMIF('Real Revenue'!$D$30:$D$37,"=M",'Real Revenue'!AX$30:AX$37)</f>
        <v>#N/A</v>
      </c>
      <c r="AU75" s="104" t="e">
        <f>SUMIF('Real Revenue'!$D$30:$D$37,"=M",'Real Revenue'!AY$30:AY$37)</f>
        <v>#N/A</v>
      </c>
      <c r="AV75" s="104" t="e">
        <f>SUMIF('Real Revenue'!$D$30:$D$37,"=M",'Real Revenue'!AZ$30:AZ$37)</f>
        <v>#N/A</v>
      </c>
      <c r="AW75" s="104" t="e">
        <f>SUMIF('Real Revenue'!$D$30:$D$37,"=M",'Real Revenue'!BA$30:BA$37)</f>
        <v>#N/A</v>
      </c>
    </row>
    <row r="76" spans="1:49" x14ac:dyDescent="0.25">
      <c r="A76" s="322"/>
      <c r="B76" s="104" t="s">
        <v>274</v>
      </c>
      <c r="C76" s="104"/>
      <c r="D76" s="104">
        <f>SUMIF('Real Revenue'!$D$30:$D$37,"=l",'Real Revenue'!G$30:G$37)</f>
        <v>3457.4031856136626</v>
      </c>
      <c r="E76" s="104">
        <f>SUMIF('Real Revenue'!$D$30:$D$37,"=l",'Real Revenue'!H$30:H$37)</f>
        <v>3259.1141935427877</v>
      </c>
      <c r="F76" s="104">
        <f>SUMIF('Real Revenue'!$D$30:$D$37,"=l",'Real Revenue'!I$30:I$37)</f>
        <v>2822.3953417021116</v>
      </c>
      <c r="G76" s="104">
        <f>SUMIF('Real Revenue'!$D$30:$D$37,"=l",'Real Revenue'!J$30:J$37)</f>
        <v>2947.9674354821118</v>
      </c>
      <c r="H76" s="104">
        <f>SUMIF('Real Revenue'!$D$30:$D$37,"=l",'Real Revenue'!K$30:K$37)</f>
        <v>2971.2933824892857</v>
      </c>
      <c r="I76" s="104">
        <f>SUMIF('Real Revenue'!$D$30:$D$37,"=l",'Real Revenue'!L$30:L$37)</f>
        <v>3315.6848252592536</v>
      </c>
      <c r="J76" s="104">
        <f>SUMIF('Real Revenue'!$D$30:$D$37,"=l",'Real Revenue'!M$30:M$37)</f>
        <v>3096.3900532865764</v>
      </c>
      <c r="K76" s="104">
        <f>SUMIF('Real Revenue'!$D$30:$D$37,"=l",'Real Revenue'!N$30:N$37)</f>
        <v>2975.4116190058521</v>
      </c>
      <c r="L76" s="104">
        <f>SUMIF('Real Revenue'!$D$30:$D$37,"=l",'Real Revenue'!O$30:O$37)</f>
        <v>3150.0540545066515</v>
      </c>
      <c r="M76" s="104">
        <f>SUMIF('Real Revenue'!$D$30:$D$37,"=l",'Real Revenue'!P$30:P$37)</f>
        <v>3532.9408353822223</v>
      </c>
      <c r="N76" s="104">
        <f>SUMIF('Real Revenue'!$D$30:$D$37,"=l",'Real Revenue'!Q$30:Q$37)</f>
        <v>3739.3752305980079</v>
      </c>
      <c r="O76" s="104">
        <f>SUMIF('Real Revenue'!$D$30:$D$37,"=l",'Real Revenue'!R$30:R$37)</f>
        <v>4151.8001611701184</v>
      </c>
      <c r="P76" s="104">
        <f>SUMIF('Real Revenue'!$D$30:$D$37,"=l",'Real Revenue'!S$30:S$37)</f>
        <v>3707.1016140178826</v>
      </c>
      <c r="Q76" s="104">
        <f>SUMIF('Real Revenue'!$D$30:$D$37,"=l",'Real Revenue'!T$30:T$37)</f>
        <v>4163.0997475719851</v>
      </c>
      <c r="R76" s="104">
        <f>SUMIF('Real Revenue'!$D$30:$D$37,"=l",'Real Revenue'!U$30:U$37)</f>
        <v>4220.7843121458</v>
      </c>
      <c r="S76" s="104">
        <f>SUMIF('Real Revenue'!$D$30:$D$37,"=l",'Real Revenue'!V$30:V$37)</f>
        <v>4135.245492120679</v>
      </c>
      <c r="T76" s="104">
        <f>SUMIF('Real Revenue'!$D$30:$D$37,"=l",'Real Revenue'!W$30:W$37)</f>
        <v>4388.9604976600331</v>
      </c>
      <c r="U76" s="104">
        <f>SUMIF('Real Revenue'!$D$30:$D$37,"=l",'Real Revenue'!X$30:X$37)</f>
        <v>4265.5124936237826</v>
      </c>
      <c r="V76" s="104">
        <f>SUMIF('Real Revenue'!$D$30:$D$37,"=l",'Real Revenue'!Y$30:Y$37)</f>
        <v>4008.4929242136968</v>
      </c>
      <c r="W76" s="104">
        <f>SUMIF('Real Revenue'!$D$30:$D$37,"=l",'Real Revenue'!Z$30:Z$37)</f>
        <v>4353.1167236870397</v>
      </c>
      <c r="X76" s="104">
        <f>SUMIF('Real Revenue'!$D$30:$D$37,"=l",'Real Revenue'!AA$30:AA$37)</f>
        <v>4505.8985684437685</v>
      </c>
      <c r="Y76" s="104">
        <f>SUMIF('Real Revenue'!$D$30:$D$37,"=l",'Real Revenue'!AB$30:AB$37)</f>
        <v>5381.2364275195978</v>
      </c>
      <c r="Z76" s="104">
        <f>SUMIF('Real Revenue'!$D$30:$D$37,"=l",'Real Revenue'!AD$30:AD$37)</f>
        <v>5594.2816000532712</v>
      </c>
      <c r="AA76" s="104">
        <f>SUMIF('Real Revenue'!$D$30:$D$37,"=l",'Real Revenue'!AE$30:AE$37)</f>
        <v>6504.6199571654179</v>
      </c>
      <c r="AB76" s="104">
        <f>SUMIF('Real Revenue'!$D$30:$D$37,"=l",'Real Revenue'!AF$30:AF$37)</f>
        <v>6251.1781985636208</v>
      </c>
      <c r="AC76" s="104">
        <f>SUMIF('Real Revenue'!$D$30:$D$37,"=l",'Real Revenue'!AG$30:AG$37)</f>
        <v>6636.5906473023024</v>
      </c>
      <c r="AD76" s="104">
        <f>SUMIF('Real Revenue'!$D$30:$D$37,"=l",'Real Revenue'!AH$30:AH$37)</f>
        <v>7482.8535145549349</v>
      </c>
      <c r="AE76" s="104">
        <f>SUMIF('Real Revenue'!$D$30:$D$37,"=l",'Real Revenue'!AI$30:AI$37)</f>
        <v>7065.7211812308851</v>
      </c>
      <c r="AF76" s="104">
        <f>SUMIF('Real Revenue'!$D$30:$D$37,"=l",'Real Revenue'!AJ$30:AJ$37)</f>
        <v>6700.7521253653549</v>
      </c>
      <c r="AG76" s="104">
        <f>SUMIF('Real Revenue'!$D$30:$D$37,"=l",'Real Revenue'!AK$30:AK$37)</f>
        <v>6883.6923102539904</v>
      </c>
      <c r="AH76" s="104">
        <f>SUMIF('Real Revenue'!$D$30:$D$37,"=l",'Real Revenue'!AL$30:AL$37)</f>
        <v>5488.5024080007406</v>
      </c>
      <c r="AI76" s="104">
        <f>SUMIF('Real Revenue'!$D$30:$D$37,"=l",'Real Revenue'!AM$30:AM$37)</f>
        <v>4380.0608975275081</v>
      </c>
      <c r="AJ76" s="104">
        <f>SUMIF('Real Revenue'!$D$30:$D$37,"=l",'Real Revenue'!AN$30:AN$37)</f>
        <v>4658.2618225900005</v>
      </c>
      <c r="AK76" s="104">
        <f>SUMIF('Real Revenue'!$D$30:$D$37,"=l",'Real Revenue'!AO$30:AO$37)</f>
        <v>4901.6489218699598</v>
      </c>
      <c r="AL76" s="104">
        <f>SUMIF('Real Revenue'!$D$30:$D$37,"=l",'Real Revenue'!AP$30:AP$37)</f>
        <v>3659.5029959522344</v>
      </c>
      <c r="AM76" s="104">
        <f>SUMIF('Real Revenue'!$D$30:$D$37,"=l",'Real Revenue'!AQ$30:AQ$37)</f>
        <v>2632.0637076038374</v>
      </c>
      <c r="AN76" s="104">
        <f>SUMIF('Real Revenue'!$D$30:$D$37,"=l",'Real Revenue'!AR$30:AR$37)</f>
        <v>3016.6376773157435</v>
      </c>
      <c r="AO76" s="104">
        <f>SUMIF('Real Revenue'!$D$30:$D$37,"=l",'Real Revenue'!AS$30:AS$37)</f>
        <v>3656.37</v>
      </c>
      <c r="AP76" s="104" t="e">
        <f>SUMIF('Real Revenue'!$D$30:$D$37,"=l",'Real Revenue'!AT$30:AT$37)</f>
        <v>#N/A</v>
      </c>
      <c r="AQ76" s="104" t="e">
        <f>SUMIF('Real Revenue'!$D$30:$D$37,"=l",'Real Revenue'!AU$30:AU$37)</f>
        <v>#N/A</v>
      </c>
      <c r="AR76" s="104" t="e">
        <f>SUMIF('Real Revenue'!$D$30:$D$37,"=l",'Real Revenue'!AV$30:AV$37)</f>
        <v>#N/A</v>
      </c>
      <c r="AS76" s="104" t="e">
        <f>SUMIF('Real Revenue'!$D$30:$D$37,"=l",'Real Revenue'!AW$30:AW$37)</f>
        <v>#N/A</v>
      </c>
      <c r="AT76" s="104" t="e">
        <f>SUMIF('Real Revenue'!$D$30:$D$37,"=l",'Real Revenue'!AX$30:AX$37)</f>
        <v>#N/A</v>
      </c>
      <c r="AU76" s="104" t="e">
        <f>SUMIF('Real Revenue'!$D$30:$D$37,"=l",'Real Revenue'!AY$30:AY$37)</f>
        <v>#N/A</v>
      </c>
      <c r="AV76" s="104" t="e">
        <f>SUMIF('Real Revenue'!$D$30:$D$37,"=l",'Real Revenue'!AZ$30:AZ$37)</f>
        <v>#N/A</v>
      </c>
      <c r="AW76" s="104" t="e">
        <f>SUMIF('Real Revenue'!$D$30:$D$37,"=l",'Real Revenue'!BA$30:BA$37)</f>
        <v>#N/A</v>
      </c>
    </row>
    <row r="77" spans="1:49" x14ac:dyDescent="0.25">
      <c r="A77" s="322"/>
      <c r="B77" s="104" t="s">
        <v>275</v>
      </c>
      <c r="C77" s="104"/>
      <c r="D77" s="104">
        <f>SUMIF('Real Revenue'!$D$30:$D$37,"=vl",'Real Revenue'!G$30:G$37)</f>
        <v>1049.462052905993</v>
      </c>
      <c r="E77" s="104">
        <f>SUMIF('Real Revenue'!$D$30:$D$37,"=vl",'Real Revenue'!H$30:H$37)</f>
        <v>950.97628245482065</v>
      </c>
      <c r="F77" s="104">
        <f>SUMIF('Real Revenue'!$D$30:$D$37,"=vl",'Real Revenue'!I$30:I$37)</f>
        <v>874.02686306319879</v>
      </c>
      <c r="G77" s="104">
        <f>SUMIF('Real Revenue'!$D$30:$D$37,"=vl",'Real Revenue'!J$30:J$37)</f>
        <v>913.50795213423498</v>
      </c>
      <c r="H77" s="104">
        <f>SUMIF('Real Revenue'!$D$30:$D$37,"=vl",'Real Revenue'!K$30:K$37)</f>
        <v>862.59694813259864</v>
      </c>
      <c r="I77" s="104">
        <f>SUMIF('Real Revenue'!$D$30:$D$37,"=vl",'Real Revenue'!L$30:L$37)</f>
        <v>791.87026437905752</v>
      </c>
      <c r="J77" s="104">
        <f>SUMIF('Real Revenue'!$D$30:$D$37,"=vl",'Real Revenue'!M$30:M$37)</f>
        <v>965.29661034089054</v>
      </c>
      <c r="K77" s="104">
        <f>SUMIF('Real Revenue'!$D$30:$D$37,"=vl",'Real Revenue'!N$30:N$37)</f>
        <v>909.56624242907492</v>
      </c>
      <c r="L77" s="104">
        <f>SUMIF('Real Revenue'!$D$30:$D$37,"=vl",'Real Revenue'!O$30:O$37)</f>
        <v>865.85573424307574</v>
      </c>
      <c r="M77" s="104">
        <f>SUMIF('Real Revenue'!$D$30:$D$37,"=vl",'Real Revenue'!P$30:P$37)</f>
        <v>973.73068780123242</v>
      </c>
      <c r="N77" s="104">
        <f>SUMIF('Real Revenue'!$D$30:$D$37,"=vl",'Real Revenue'!Q$30:Q$37)</f>
        <v>1100.3834246702222</v>
      </c>
      <c r="O77" s="104">
        <f>SUMIF('Real Revenue'!$D$30:$D$37,"=vl",'Real Revenue'!R$30:R$37)</f>
        <v>1024.2885785898716</v>
      </c>
      <c r="P77" s="104">
        <f>SUMIF('Real Revenue'!$D$30:$D$37,"=vl",'Real Revenue'!S$30:S$37)</f>
        <v>945.89199750504758</v>
      </c>
      <c r="Q77" s="104">
        <f>SUMIF('Real Revenue'!$D$30:$D$37,"=vl",'Real Revenue'!T$30:T$37)</f>
        <v>1132.8799856244386</v>
      </c>
      <c r="R77" s="104">
        <f>SUMIF('Real Revenue'!$D$30:$D$37,"=vl",'Real Revenue'!U$30:U$37)</f>
        <v>1306.2037052636019</v>
      </c>
      <c r="S77" s="104">
        <f>SUMIF('Real Revenue'!$D$30:$D$37,"=vl",'Real Revenue'!V$30:V$37)</f>
        <v>1280.3725421055526</v>
      </c>
      <c r="T77" s="104">
        <f>SUMIF('Real Revenue'!$D$30:$D$37,"=vl",'Real Revenue'!W$30:W$37)</f>
        <v>1279.9864253496505</v>
      </c>
      <c r="U77" s="104">
        <f>SUMIF('Real Revenue'!$D$30:$D$37,"=vl",'Real Revenue'!X$30:X$37)</f>
        <v>1307.5357757664037</v>
      </c>
      <c r="V77" s="104">
        <f>SUMIF('Real Revenue'!$D$30:$D$37,"=vl",'Real Revenue'!Y$30:Y$37)</f>
        <v>1467.5846715191024</v>
      </c>
      <c r="W77" s="104">
        <f>SUMIF('Real Revenue'!$D$30:$D$37,"=vl",'Real Revenue'!Z$30:Z$37)</f>
        <v>1549.8865675860238</v>
      </c>
      <c r="X77" s="104">
        <f>SUMIF('Real Revenue'!$D$30:$D$37,"=vl",'Real Revenue'!AA$30:AA$37)</f>
        <v>1521.4099304894796</v>
      </c>
      <c r="Y77" s="104">
        <f>SUMIF('Real Revenue'!$D$30:$D$37,"=vl",'Real Revenue'!AB$30:AB$37)</f>
        <v>1836.7715942596139</v>
      </c>
      <c r="Z77" s="104">
        <f>SUMIF('Real Revenue'!$D$30:$D$37,"=vl",'Real Revenue'!AD$30:AD$37)</f>
        <v>1876.282901388551</v>
      </c>
      <c r="AA77" s="104">
        <f>SUMIF('Real Revenue'!$D$30:$D$37,"=vl",'Real Revenue'!AE$30:AE$37)</f>
        <v>2135.0521998568393</v>
      </c>
      <c r="AB77" s="104">
        <f>SUMIF('Real Revenue'!$D$30:$D$37,"=vl",'Real Revenue'!AF$30:AF$37)</f>
        <v>1683.1375072609424</v>
      </c>
      <c r="AC77" s="104">
        <f>SUMIF('Real Revenue'!$D$30:$D$37,"=vl",'Real Revenue'!AG$30:AG$37)</f>
        <v>2369.0813699348446</v>
      </c>
      <c r="AD77" s="104">
        <f>SUMIF('Real Revenue'!$D$30:$D$37,"=vl",'Real Revenue'!AH$30:AH$37)</f>
        <v>2397.1534316087491</v>
      </c>
      <c r="AE77" s="104">
        <f>SUMIF('Real Revenue'!$D$30:$D$37,"=vl",'Real Revenue'!AI$30:AI$37)</f>
        <v>2004.3015777002734</v>
      </c>
      <c r="AF77" s="104">
        <f>SUMIF('Real Revenue'!$D$30:$D$37,"=vl",'Real Revenue'!AJ$30:AJ$37)</f>
        <v>1713.0825831847294</v>
      </c>
      <c r="AG77" s="104">
        <f>SUMIF('Real Revenue'!$D$30:$D$37,"=vl",'Real Revenue'!AK$30:AK$37)</f>
        <v>1748.7817051472189</v>
      </c>
      <c r="AH77" s="104">
        <f>SUMIF('Real Revenue'!$D$30:$D$37,"=vl",'Real Revenue'!AL$30:AL$37)</f>
        <v>1800.4896309445519</v>
      </c>
      <c r="AI77" s="104">
        <f>SUMIF('Real Revenue'!$D$30:$D$37,"=vl",'Real Revenue'!AM$30:AM$37)</f>
        <v>860.56008338677327</v>
      </c>
      <c r="AJ77" s="104">
        <f>SUMIF('Real Revenue'!$D$30:$D$37,"=vl",'Real Revenue'!AN$30:AN$37)</f>
        <v>1214.6016390699999</v>
      </c>
      <c r="AK77" s="104">
        <f>SUMIF('Real Revenue'!$D$30:$D$37,"=vl",'Real Revenue'!AO$30:AO$37)</f>
        <v>1137.3032688995122</v>
      </c>
      <c r="AL77" s="104">
        <f>SUMIF('Real Revenue'!$D$30:$D$37,"=vl",'Real Revenue'!AP$30:AP$37)</f>
        <v>1169.6985292285208</v>
      </c>
      <c r="AM77" s="104">
        <f>SUMIF('Real Revenue'!$D$30:$D$37,"=vl",'Real Revenue'!AQ$30:AQ$37)</f>
        <v>640.44804658334999</v>
      </c>
      <c r="AN77" s="104">
        <f>SUMIF('Real Revenue'!$D$30:$D$37,"=vl",'Real Revenue'!AR$30:AR$37)</f>
        <v>886.36939578815577</v>
      </c>
      <c r="AO77" s="104">
        <f>SUMIF('Real Revenue'!$D$30:$D$37,"=vl",'Real Revenue'!AS$30:AS$37)</f>
        <v>730.66300000000001</v>
      </c>
      <c r="AP77" s="104" t="e">
        <f>SUMIF('Real Revenue'!$D$30:$D$37,"=vl",'Real Revenue'!AT$30:AT$37)</f>
        <v>#N/A</v>
      </c>
      <c r="AQ77" s="104" t="e">
        <f>SUMIF('Real Revenue'!$D$30:$D$37,"=vl",'Real Revenue'!AU$30:AU$37)</f>
        <v>#N/A</v>
      </c>
      <c r="AR77" s="104" t="e">
        <f>SUMIF('Real Revenue'!$D$30:$D$37,"=vl",'Real Revenue'!AV$30:AV$37)</f>
        <v>#N/A</v>
      </c>
      <c r="AS77" s="104" t="e">
        <f>SUMIF('Real Revenue'!$D$30:$D$37,"=vl",'Real Revenue'!AW$30:AW$37)</f>
        <v>#N/A</v>
      </c>
      <c r="AT77" s="104" t="e">
        <f>SUMIF('Real Revenue'!$D$30:$D$37,"=vl",'Real Revenue'!AX$30:AX$37)</f>
        <v>#N/A</v>
      </c>
      <c r="AU77" s="104" t="e">
        <f>SUMIF('Real Revenue'!$D$30:$D$37,"=vl",'Real Revenue'!AY$30:AY$37)</f>
        <v>#N/A</v>
      </c>
      <c r="AV77" s="104" t="e">
        <f>SUMIF('Real Revenue'!$D$30:$D$37,"=vl",'Real Revenue'!AZ$30:AZ$37)</f>
        <v>#N/A</v>
      </c>
      <c r="AW77" s="104" t="e">
        <f>SUMIF('Real Revenue'!$D$30:$D$37,"=vl",'Real Revenue'!BA$30:BA$37)</f>
        <v>#N/A</v>
      </c>
    </row>
    <row r="79" spans="1:49" ht="12.75" customHeight="1" x14ac:dyDescent="0.25">
      <c r="A79" s="322" t="s">
        <v>74</v>
      </c>
      <c r="B79" s="104" t="s">
        <v>120</v>
      </c>
      <c r="C79" s="104"/>
      <c r="D79" s="104">
        <f>SUMIF('Ton-Miles'!$D$30:$D$37,"=S",'Ton-Miles'!G$30:G$37)</f>
        <v>90100</v>
      </c>
      <c r="E79" s="104">
        <f>SUMIF('Ton-Miles'!$D$30:$D$37,"=S",'Ton-Miles'!H$30:H$37)</f>
        <v>90353</v>
      </c>
      <c r="F79" s="104">
        <f>SUMIF('Ton-Miles'!$D$30:$D$37,"=S",'Ton-Miles'!I$30:I$37)</f>
        <v>91598</v>
      </c>
      <c r="G79" s="104">
        <f>SUMIF('Ton-Miles'!$D$30:$D$37,"=S",'Ton-Miles'!J$30:J$37)</f>
        <v>94274</v>
      </c>
      <c r="H79" s="104">
        <f>SUMIF('Ton-Miles'!$D$30:$D$37,"=S",'Ton-Miles'!K$30:K$37)</f>
        <v>99978</v>
      </c>
      <c r="I79" s="104">
        <f>SUMIF('Ton-Miles'!$D$30:$D$37,"=S",'Ton-Miles'!L$30:L$37)</f>
        <v>98092</v>
      </c>
      <c r="J79" s="104">
        <f>SUMIF('Ton-Miles'!$D$30:$D$37,"=S",'Ton-Miles'!M$30:M$37)</f>
        <v>79183</v>
      </c>
      <c r="K79" s="104">
        <f>SUMIF('Ton-Miles'!$D$30:$D$37,"=S",'Ton-Miles'!N$30:N$37)</f>
        <v>78586</v>
      </c>
      <c r="L79" s="104">
        <f>SUMIF('Ton-Miles'!$D$30:$D$37,"=S",'Ton-Miles'!O$30:O$37)</f>
        <v>70052</v>
      </c>
      <c r="M79" s="104">
        <f>SUMIF('Ton-Miles'!$D$30:$D$37,"=S",'Ton-Miles'!P$30:P$37)</f>
        <v>89486</v>
      </c>
      <c r="N79" s="104">
        <f>SUMIF('Ton-Miles'!$D$30:$D$37,"=S",'Ton-Miles'!Q$30:Q$37)</f>
        <v>91443</v>
      </c>
      <c r="O79" s="104">
        <f>SUMIF('Ton-Miles'!$D$30:$D$37,"=S",'Ton-Miles'!R$30:R$37)</f>
        <v>92447</v>
      </c>
      <c r="P79" s="104">
        <f>SUMIF('Ton-Miles'!$D$30:$D$37,"=S",'Ton-Miles'!S$30:S$37)</f>
        <v>94506</v>
      </c>
      <c r="Q79" s="104">
        <f>SUMIF('Ton-Miles'!$D$30:$D$37,"=S",'Ton-Miles'!T$30:T$37)</f>
        <v>96014</v>
      </c>
      <c r="R79" s="104">
        <f>SUMIF('Ton-Miles'!$D$30:$D$37,"=S",'Ton-Miles'!U$30:U$37)</f>
        <v>86198</v>
      </c>
      <c r="S79" s="104">
        <f>SUMIF('Ton-Miles'!$D$30:$D$37,"=S",'Ton-Miles'!V$30:V$37)</f>
        <v>85201</v>
      </c>
      <c r="T79" s="104">
        <f>SUMIF('Ton-Miles'!$D$30:$D$37,"=S",'Ton-Miles'!W$30:W$37)</f>
        <v>88116</v>
      </c>
      <c r="U79" s="104">
        <f>SUMIF('Ton-Miles'!$D$30:$D$37,"=S",'Ton-Miles'!X$30:X$37)</f>
        <v>80856</v>
      </c>
      <c r="V79" s="104">
        <f>SUMIF('Ton-Miles'!$D$30:$D$37,"=S",'Ton-Miles'!Y$30:Y$37)</f>
        <v>78602</v>
      </c>
      <c r="W79" s="104">
        <f>SUMIF('Ton-Miles'!$D$30:$D$37,"=S",'Ton-Miles'!Z$30:Z$37)</f>
        <v>76601</v>
      </c>
      <c r="X79" s="104">
        <f>SUMIF('Ton-Miles'!$D$30:$D$37,"=S",'Ton-Miles'!AA$30:AA$37)</f>
        <v>76213</v>
      </c>
      <c r="Y79" s="104">
        <f>SUMIF('Ton-Miles'!$D$30:$D$37,"=S",'Ton-Miles'!AB$30:AB$37)</f>
        <v>80888</v>
      </c>
      <c r="Z79" s="104">
        <f>SUMIF('Ton-Miles'!$D$30:$D$37,"=S",'Ton-Miles'!AD$30:AD$37)</f>
        <v>79497</v>
      </c>
      <c r="AA79" s="104">
        <f>SUMIF('Ton-Miles'!$D$30:$D$37,"=S",'Ton-Miles'!AE$30:AE$37)</f>
        <v>74849</v>
      </c>
      <c r="AB79" s="104">
        <f>SUMIF('Ton-Miles'!$D$30:$D$37,"=S",'Ton-Miles'!AF$30:AF$37)</f>
        <v>65261</v>
      </c>
      <c r="AC79" s="104">
        <f>SUMIF('Ton-Miles'!$D$30:$D$37,"=S",'Ton-Miles'!AG$30:AG$37)</f>
        <v>69057</v>
      </c>
      <c r="AD79" s="104">
        <f>SUMIF('Ton-Miles'!$D$30:$D$37,"=S",'Ton-Miles'!AH$30:AH$37)</f>
        <v>70078</v>
      </c>
      <c r="AE79" s="104">
        <f>SUMIF('Ton-Miles'!$D$30:$D$37,"=S",'Ton-Miles'!AI$30:AI$37)</f>
        <v>60734</v>
      </c>
      <c r="AF79" s="104">
        <f>SUMIF('Ton-Miles'!$D$30:$D$37,"=S",'Ton-Miles'!AJ$30:AJ$37)</f>
        <v>58385</v>
      </c>
      <c r="AG79" s="104">
        <f>SUMIF('Ton-Miles'!$D$30:$D$37,"=S",'Ton-Miles'!AK$30:AK$37)</f>
        <v>62987</v>
      </c>
      <c r="AH79" s="104">
        <f>SUMIF('Ton-Miles'!$D$30:$D$37,"=S",'Ton-Miles'!AM$30:AM$37)</f>
        <v>56735</v>
      </c>
      <c r="AI79" s="104">
        <f>SUMIF('Ton-Miles'!$D$30:$D$37,"=S",'Ton-Miles'!AN$30:AN$37)</f>
        <v>48198</v>
      </c>
      <c r="AJ79" s="104">
        <f>SUMIF('Ton-Miles'!$D$30:$D$37,"=S",'Ton-Miles'!AO$30:AO$37)</f>
        <v>52637</v>
      </c>
      <c r="AK79" s="104">
        <f>SUMIF('Ton-Miles'!$D$30:$D$37,"=S",'Ton-Miles'!AP$30:AP$37)</f>
        <v>52069</v>
      </c>
      <c r="AL79" s="104">
        <f>SUMIF('Ton-Miles'!$D$30:$D$37,"=S",'Ton-Miles'!AQ$30:AQ$37)</f>
        <v>48638</v>
      </c>
      <c r="AM79" s="104">
        <f>SUMIF('Ton-Miles'!$D$30:$D$37,"=S",'Ton-Miles'!AR$30:AR$37)</f>
        <v>41011</v>
      </c>
      <c r="AN79" s="104">
        <f>SUMIF('Ton-Miles'!$D$30:$D$37,"=S",'Ton-Miles'!AS$30:AS$37)</f>
        <v>39789</v>
      </c>
      <c r="AO79" s="104">
        <f>SUMIF('Ton-Miles'!$D$30:$D$37,"=S",'Ton-Miles'!AT$30:AT$37)</f>
        <v>39782</v>
      </c>
      <c r="AP79" s="104" t="e">
        <f>SUMIF('Ton-Miles'!$D$30:$D$37,"=S",'Ton-Miles'!AU$30:AU$37)</f>
        <v>#N/A</v>
      </c>
      <c r="AQ79" s="104" t="e">
        <f>SUMIF('Ton-Miles'!$D$30:$D$37,"=S",'Ton-Miles'!AV$30:AV$37)</f>
        <v>#N/A</v>
      </c>
      <c r="AR79" s="104" t="e">
        <f>SUMIF('Ton-Miles'!$D$30:$D$37,"=S",'Ton-Miles'!AW$30:AW$37)</f>
        <v>#N/A</v>
      </c>
      <c r="AS79" s="104" t="e">
        <f>SUMIF('Ton-Miles'!$D$30:$D$37,"=S",'Ton-Miles'!AX$30:AX$37)</f>
        <v>#N/A</v>
      </c>
      <c r="AT79" s="104" t="e">
        <f>SUMIF('Ton-Miles'!$D$30:$D$37,"=S",'Ton-Miles'!AY$30:AY$37)</f>
        <v>#N/A</v>
      </c>
      <c r="AU79" s="104" t="e">
        <f>SUMIF('Ton-Miles'!$D$30:$D$37,"=S",'Ton-Miles'!AZ$30:AZ$37)</f>
        <v>#N/A</v>
      </c>
      <c r="AV79" s="104" t="e">
        <f>SUMIF('Ton-Miles'!$D$30:$D$37,"=S",'Ton-Miles'!BA$30:BA$37)</f>
        <v>#N/A</v>
      </c>
      <c r="AW79" s="104" t="e">
        <f>SUMIF('Ton-Miles'!$D$30:$D$37,"=S",'Ton-Miles'!BB$30:BB$37)</f>
        <v>#N/A</v>
      </c>
    </row>
    <row r="80" spans="1:49" x14ac:dyDescent="0.25">
      <c r="A80" s="322"/>
      <c r="B80" s="104" t="s">
        <v>268</v>
      </c>
      <c r="C80" s="104"/>
      <c r="D80" s="104">
        <f>SUMIF('Ton-Miles'!$D$30:$D$37,"=M",'Ton-Miles'!G$30:G$37)</f>
        <v>81470</v>
      </c>
      <c r="E80" s="104">
        <f>SUMIF('Ton-Miles'!$D$30:$D$37,"=M",'Ton-Miles'!H$30:H$37)</f>
        <v>77970</v>
      </c>
      <c r="F80" s="104">
        <f>SUMIF('Ton-Miles'!$D$30:$D$37,"=M",'Ton-Miles'!I$30:I$37)</f>
        <v>85486</v>
      </c>
      <c r="G80" s="104">
        <f>SUMIF('Ton-Miles'!$D$30:$D$37,"=M",'Ton-Miles'!J$30:J$37)</f>
        <v>97892</v>
      </c>
      <c r="H80" s="104">
        <f>SUMIF('Ton-Miles'!$D$30:$D$37,"=M",'Ton-Miles'!K$30:K$37)</f>
        <v>98230</v>
      </c>
      <c r="I80" s="104">
        <f>SUMIF('Ton-Miles'!$D$30:$D$37,"=M",'Ton-Miles'!L$30:L$37)</f>
        <v>99160</v>
      </c>
      <c r="J80" s="104">
        <f>SUMIF('Ton-Miles'!$D$30:$D$37,"=M",'Ton-Miles'!M$30:M$37)</f>
        <v>99394</v>
      </c>
      <c r="K80" s="104">
        <f>SUMIF('Ton-Miles'!$D$30:$D$37,"=M",'Ton-Miles'!N$30:N$37)</f>
        <v>102710</v>
      </c>
      <c r="L80" s="104">
        <f>SUMIF('Ton-Miles'!$D$30:$D$37,"=M",'Ton-Miles'!O$30:O$37)</f>
        <v>106237</v>
      </c>
      <c r="M80" s="104">
        <f>SUMIF('Ton-Miles'!$D$30:$D$37,"=M",'Ton-Miles'!P$30:P$37)</f>
        <v>115915</v>
      </c>
      <c r="N80" s="104">
        <f>SUMIF('Ton-Miles'!$D$30:$D$37,"=M",'Ton-Miles'!Q$30:Q$37)</f>
        <v>127241</v>
      </c>
      <c r="O80" s="104">
        <f>SUMIF('Ton-Miles'!$D$30:$D$37,"=M",'Ton-Miles'!R$30:R$37)</f>
        <v>139339</v>
      </c>
      <c r="P80" s="104">
        <f>SUMIF('Ton-Miles'!$D$30:$D$37,"=M",'Ton-Miles'!S$30:S$37)</f>
        <v>131183</v>
      </c>
      <c r="Q80" s="104">
        <f>SUMIF('Ton-Miles'!$D$30:$D$37,"=M",'Ton-Miles'!T$30:T$37)</f>
        <v>126324</v>
      </c>
      <c r="R80" s="104">
        <f>SUMIF('Ton-Miles'!$D$30:$D$37,"=M",'Ton-Miles'!U$30:U$37)</f>
        <v>128511</v>
      </c>
      <c r="S80" s="104">
        <f>SUMIF('Ton-Miles'!$D$30:$D$37,"=M",'Ton-Miles'!V$30:V$37)</f>
        <v>125478</v>
      </c>
      <c r="T80" s="104">
        <f>SUMIF('Ton-Miles'!$D$30:$D$37,"=M",'Ton-Miles'!W$30:W$37)</f>
        <v>146993</v>
      </c>
      <c r="U80" s="104">
        <f>SUMIF('Ton-Miles'!$D$30:$D$37,"=M",'Ton-Miles'!X$30:X$37)</f>
        <v>135474</v>
      </c>
      <c r="V80" s="104">
        <f>SUMIF('Ton-Miles'!$D$30:$D$37,"=M",'Ton-Miles'!Y$30:Y$37)</f>
        <v>137438</v>
      </c>
      <c r="W80" s="104">
        <f>SUMIF('Ton-Miles'!$D$30:$D$37,"=M",'Ton-Miles'!Z$30:Z$37)</f>
        <v>144016</v>
      </c>
      <c r="X80" s="104">
        <f>SUMIF('Ton-Miles'!$D$30:$D$37,"=M",'Ton-Miles'!AA$30:AA$37)</f>
        <v>151386</v>
      </c>
      <c r="Y80" s="104">
        <f>SUMIF('Ton-Miles'!$D$30:$D$37,"=M",'Ton-Miles'!AB$30:AB$37)</f>
        <v>161535</v>
      </c>
      <c r="Z80" s="104">
        <f>SUMIF('Ton-Miles'!$D$30:$D$37,"=M",'Ton-Miles'!AD$30:AD$37)</f>
        <v>160570</v>
      </c>
      <c r="AA80" s="104">
        <f>SUMIF('Ton-Miles'!$D$30:$D$37,"=M",'Ton-Miles'!AE$30:AE$37)</f>
        <v>147951</v>
      </c>
      <c r="AB80" s="104">
        <f>SUMIF('Ton-Miles'!$D$30:$D$37,"=M",'Ton-Miles'!AF$30:AF$37)</f>
        <v>151901</v>
      </c>
      <c r="AC80" s="104">
        <f>SUMIF('Ton-Miles'!$D$30:$D$37,"=M",'Ton-Miles'!AG$30:AG$37)</f>
        <v>150849</v>
      </c>
      <c r="AD80" s="104">
        <f>SUMIF('Ton-Miles'!$D$30:$D$37,"=M",'Ton-Miles'!AH$30:AH$37)</f>
        <v>162045</v>
      </c>
      <c r="AE80" s="104">
        <f>SUMIF('Ton-Miles'!$D$30:$D$37,"=M",'Ton-Miles'!AI$30:AI$37)</f>
        <v>154066</v>
      </c>
      <c r="AF80" s="104">
        <f>SUMIF('Ton-Miles'!$D$30:$D$37,"=M",'Ton-Miles'!AJ$30:AJ$37)</f>
        <v>158621</v>
      </c>
      <c r="AG80" s="104">
        <f>SUMIF('Ton-Miles'!$D$30:$D$37,"=M",'Ton-Miles'!AK$30:AK$37)</f>
        <v>158201</v>
      </c>
      <c r="AH80" s="104">
        <f>SUMIF('Ton-Miles'!$D$30:$D$37,"=M",'Ton-Miles'!AM$30:AM$37)</f>
        <v>137942</v>
      </c>
      <c r="AI80" s="104">
        <f>SUMIF('Ton-Miles'!$D$30:$D$37,"=M",'Ton-Miles'!AN$30:AN$37)</f>
        <v>107083</v>
      </c>
      <c r="AJ80" s="104">
        <f>SUMIF('Ton-Miles'!$D$30:$D$37,"=M",'Ton-Miles'!AO$30:AO$37)</f>
        <v>111484</v>
      </c>
      <c r="AK80" s="104">
        <f>SUMIF('Ton-Miles'!$D$30:$D$37,"=M",'Ton-Miles'!AP$30:AP$37)</f>
        <v>105070</v>
      </c>
      <c r="AL80" s="104">
        <f>SUMIF('Ton-Miles'!$D$30:$D$37,"=M",'Ton-Miles'!AQ$30:AQ$37)</f>
        <v>104010</v>
      </c>
      <c r="AM80" s="104">
        <f>SUMIF('Ton-Miles'!$D$30:$D$37,"=M",'Ton-Miles'!AR$30:AR$37)</f>
        <v>68490</v>
      </c>
      <c r="AN80" s="104">
        <f>SUMIF('Ton-Miles'!$D$30:$D$37,"=M",'Ton-Miles'!AS$30:AS$37)</f>
        <v>84471</v>
      </c>
      <c r="AO80" s="104">
        <f>SUMIF('Ton-Miles'!$D$30:$D$37,"=M",'Ton-Miles'!AT$30:AT$37)</f>
        <v>79378</v>
      </c>
      <c r="AP80" s="104" t="e">
        <f>SUMIF('Ton-Miles'!$D$30:$D$37,"=M",'Ton-Miles'!AU$30:AU$37)</f>
        <v>#N/A</v>
      </c>
      <c r="AQ80" s="104" t="e">
        <f>SUMIF('Ton-Miles'!$D$30:$D$37,"=M",'Ton-Miles'!AV$30:AV$37)</f>
        <v>#N/A</v>
      </c>
      <c r="AR80" s="104" t="e">
        <f>SUMIF('Ton-Miles'!$D$30:$D$37,"=M",'Ton-Miles'!AW$30:AW$37)</f>
        <v>#N/A</v>
      </c>
      <c r="AS80" s="104" t="e">
        <f>SUMIF('Ton-Miles'!$D$30:$D$37,"=M",'Ton-Miles'!AX$30:AX$37)</f>
        <v>#N/A</v>
      </c>
      <c r="AT80" s="104" t="e">
        <f>SUMIF('Ton-Miles'!$D$30:$D$37,"=M",'Ton-Miles'!AY$30:AY$37)</f>
        <v>#N/A</v>
      </c>
      <c r="AU80" s="104" t="e">
        <f>SUMIF('Ton-Miles'!$D$30:$D$37,"=M",'Ton-Miles'!AZ$30:AZ$37)</f>
        <v>#N/A</v>
      </c>
      <c r="AV80" s="104" t="e">
        <f>SUMIF('Ton-Miles'!$D$30:$D$37,"=M",'Ton-Miles'!BA$30:BA$37)</f>
        <v>#N/A</v>
      </c>
      <c r="AW80" s="104" t="e">
        <f>SUMIF('Ton-Miles'!$D$30:$D$37,"=M",'Ton-Miles'!BB$30:BB$37)</f>
        <v>#N/A</v>
      </c>
    </row>
    <row r="81" spans="1:49" x14ac:dyDescent="0.25">
      <c r="A81" s="322"/>
      <c r="B81" s="104" t="s">
        <v>274</v>
      </c>
      <c r="C81" s="104"/>
      <c r="D81" s="104">
        <f>SUMIF('Ton-Miles'!$D$30:$D$37,"=l",'Ton-Miles'!G$30:G$37)</f>
        <v>91075</v>
      </c>
      <c r="E81" s="104">
        <f>SUMIF('Ton-Miles'!$D$30:$D$37,"=l",'Ton-Miles'!H$30:H$37)</f>
        <v>94020</v>
      </c>
      <c r="F81" s="104">
        <f>SUMIF('Ton-Miles'!$D$30:$D$37,"=l",'Ton-Miles'!I$30:I$37)</f>
        <v>91124</v>
      </c>
      <c r="G81" s="104">
        <f>SUMIF('Ton-Miles'!$D$30:$D$37,"=l",'Ton-Miles'!J$30:J$37)</f>
        <v>101083</v>
      </c>
      <c r="H81" s="104">
        <f>SUMIF('Ton-Miles'!$D$30:$D$37,"=l",'Ton-Miles'!K$30:K$37)</f>
        <v>107072</v>
      </c>
      <c r="I81" s="104">
        <f>SUMIF('Ton-Miles'!$D$30:$D$37,"=l",'Ton-Miles'!L$30:L$37)</f>
        <v>125074</v>
      </c>
      <c r="J81" s="104">
        <f>SUMIF('Ton-Miles'!$D$30:$D$37,"=l",'Ton-Miles'!M$30:M$37)</f>
        <v>122431</v>
      </c>
      <c r="K81" s="104">
        <f>SUMIF('Ton-Miles'!$D$30:$D$37,"=l",'Ton-Miles'!N$30:N$37)</f>
        <v>123476</v>
      </c>
      <c r="L81" s="104">
        <f>SUMIF('Ton-Miles'!$D$30:$D$37,"=l",'Ton-Miles'!O$30:O$37)</f>
        <v>139716</v>
      </c>
      <c r="M81" s="104">
        <f>SUMIF('Ton-Miles'!$D$30:$D$37,"=l",'Ton-Miles'!P$30:P$37)</f>
        <v>167506</v>
      </c>
      <c r="N81" s="104">
        <f>SUMIF('Ton-Miles'!$D$30:$D$37,"=l",'Ton-Miles'!Q$30:Q$37)</f>
        <v>182975</v>
      </c>
      <c r="O81" s="104">
        <f>SUMIF('Ton-Miles'!$D$30:$D$37,"=l",'Ton-Miles'!R$30:R$37)</f>
        <v>210283</v>
      </c>
      <c r="P81" s="104">
        <f>SUMIF('Ton-Miles'!$D$30:$D$37,"=l",'Ton-Miles'!S$30:S$37)</f>
        <v>200653</v>
      </c>
      <c r="Q81" s="104">
        <f>SUMIF('Ton-Miles'!$D$30:$D$37,"=l",'Ton-Miles'!T$30:T$37)</f>
        <v>239622</v>
      </c>
      <c r="R81" s="104">
        <f>SUMIF('Ton-Miles'!$D$30:$D$37,"=l",'Ton-Miles'!U$30:U$37)</f>
        <v>244662</v>
      </c>
      <c r="S81" s="104">
        <f>SUMIF('Ton-Miles'!$D$30:$D$37,"=l",'Ton-Miles'!V$30:V$37)</f>
        <v>249525</v>
      </c>
      <c r="T81" s="104">
        <f>SUMIF('Ton-Miles'!$D$30:$D$37,"=l",'Ton-Miles'!W$30:W$37)</f>
        <v>284322</v>
      </c>
      <c r="U81" s="104">
        <f>SUMIF('Ton-Miles'!$D$30:$D$37,"=l",'Ton-Miles'!X$30:X$37)</f>
        <v>284282</v>
      </c>
      <c r="V81" s="104">
        <f>SUMIF('Ton-Miles'!$D$30:$D$37,"=l",'Ton-Miles'!Y$30:Y$37)</f>
        <v>273302</v>
      </c>
      <c r="W81" s="104">
        <f>SUMIF('Ton-Miles'!$D$30:$D$37,"=l",'Ton-Miles'!Z$30:Z$37)</f>
        <v>323189</v>
      </c>
      <c r="X81" s="104">
        <f>SUMIF('Ton-Miles'!$D$30:$D$37,"=l",'Ton-Miles'!AA$30:AA$37)</f>
        <v>321627</v>
      </c>
      <c r="Y81" s="104">
        <f>SUMIF('Ton-Miles'!$D$30:$D$37,"=l",'Ton-Miles'!AB$30:AB$37)</f>
        <v>373990</v>
      </c>
      <c r="Z81" s="104">
        <f>SUMIF('Ton-Miles'!$D$30:$D$37,"=l",'Ton-Miles'!AD$30:AD$37)</f>
        <v>367583</v>
      </c>
      <c r="AA81" s="104">
        <f>SUMIF('Ton-Miles'!$D$30:$D$37,"=l",'Ton-Miles'!AE$30:AE$37)</f>
        <v>357003</v>
      </c>
      <c r="AB81" s="104">
        <f>SUMIF('Ton-Miles'!$D$30:$D$37,"=l",'Ton-Miles'!AF$30:AF$37)</f>
        <v>384508</v>
      </c>
      <c r="AC81" s="104">
        <f>SUMIF('Ton-Miles'!$D$30:$D$37,"=l",'Ton-Miles'!AG$30:AG$37)</f>
        <v>373082</v>
      </c>
      <c r="AD81" s="104">
        <f>SUMIF('Ton-Miles'!$D$30:$D$37,"=l",'Ton-Miles'!AH$30:AH$37)</f>
        <v>359463</v>
      </c>
      <c r="AE81" s="104">
        <f>SUMIF('Ton-Miles'!$D$30:$D$37,"=l",'Ton-Miles'!AI$30:AI$37)</f>
        <v>329185</v>
      </c>
      <c r="AF81" s="104">
        <f>SUMIF('Ton-Miles'!$D$30:$D$37,"=l",'Ton-Miles'!AJ$30:AJ$37)</f>
        <v>294582</v>
      </c>
      <c r="AG81" s="104">
        <f>SUMIF('Ton-Miles'!$D$30:$D$37,"=l",'Ton-Miles'!AK$30:AK$37)</f>
        <v>335921</v>
      </c>
      <c r="AH81" s="104">
        <f>SUMIF('Ton-Miles'!$D$30:$D$37,"=l",'Ton-Miles'!AM$30:AM$37)</f>
        <v>282662</v>
      </c>
      <c r="AI81" s="104">
        <f>SUMIF('Ton-Miles'!$D$30:$D$37,"=l",'Ton-Miles'!AN$30:AN$37)</f>
        <v>235679</v>
      </c>
      <c r="AJ81" s="104">
        <f>SUMIF('Ton-Miles'!$D$30:$D$37,"=l",'Ton-Miles'!AO$30:AO$37)</f>
        <v>248215</v>
      </c>
      <c r="AK81" s="104">
        <f>SUMIF('Ton-Miles'!$D$30:$D$37,"=l",'Ton-Miles'!AP$30:AP$37)</f>
        <v>258248</v>
      </c>
      <c r="AL81" s="104">
        <f>SUMIF('Ton-Miles'!$D$30:$D$37,"=l",'Ton-Miles'!AQ$30:AQ$37)</f>
        <v>205041</v>
      </c>
      <c r="AM81" s="104">
        <f>SUMIF('Ton-Miles'!$D$30:$D$37,"=l",'Ton-Miles'!AR$30:AR$37)</f>
        <v>162892</v>
      </c>
      <c r="AN81" s="104">
        <f>SUMIF('Ton-Miles'!$D$30:$D$37,"=l",'Ton-Miles'!AS$30:AS$37)</f>
        <v>178589</v>
      </c>
      <c r="AO81" s="104">
        <f>SUMIF('Ton-Miles'!$D$30:$D$37,"=l",'Ton-Miles'!AT$30:AT$37)</f>
        <v>189805</v>
      </c>
      <c r="AP81" s="104" t="e">
        <f>SUMIF('Ton-Miles'!$D$30:$D$37,"=l",'Ton-Miles'!AU$30:AU$37)</f>
        <v>#N/A</v>
      </c>
      <c r="AQ81" s="104" t="e">
        <f>SUMIF('Ton-Miles'!$D$30:$D$37,"=l",'Ton-Miles'!AV$30:AV$37)</f>
        <v>#N/A</v>
      </c>
      <c r="AR81" s="104" t="e">
        <f>SUMIF('Ton-Miles'!$D$30:$D$37,"=l",'Ton-Miles'!AW$30:AW$37)</f>
        <v>#N/A</v>
      </c>
      <c r="AS81" s="104" t="e">
        <f>SUMIF('Ton-Miles'!$D$30:$D$37,"=l",'Ton-Miles'!AX$30:AX$37)</f>
        <v>#N/A</v>
      </c>
      <c r="AT81" s="104" t="e">
        <f>SUMIF('Ton-Miles'!$D$30:$D$37,"=l",'Ton-Miles'!AY$30:AY$37)</f>
        <v>#N/A</v>
      </c>
      <c r="AU81" s="104" t="e">
        <f>SUMIF('Ton-Miles'!$D$30:$D$37,"=l",'Ton-Miles'!AZ$30:AZ$37)</f>
        <v>#N/A</v>
      </c>
      <c r="AV81" s="104" t="e">
        <f>SUMIF('Ton-Miles'!$D$30:$D$37,"=l",'Ton-Miles'!BA$30:BA$37)</f>
        <v>#N/A</v>
      </c>
      <c r="AW81" s="104" t="e">
        <f>SUMIF('Ton-Miles'!$D$30:$D$37,"=l",'Ton-Miles'!BB$30:BB$37)</f>
        <v>#N/A</v>
      </c>
    </row>
    <row r="82" spans="1:49" x14ac:dyDescent="0.25">
      <c r="A82" s="322"/>
      <c r="B82" s="104" t="s">
        <v>275</v>
      </c>
      <c r="C82" s="104"/>
      <c r="D82" s="104">
        <f>SUMIF('Ton-Miles'!$D$30:$D$37,"=vl",'Ton-Miles'!G$30:G$37)</f>
        <v>31657</v>
      </c>
      <c r="E82" s="104">
        <f>SUMIF('Ton-Miles'!$D$30:$D$37,"=vl",'Ton-Miles'!H$30:H$37)</f>
        <v>31729</v>
      </c>
      <c r="F82" s="104">
        <f>SUMIF('Ton-Miles'!$D$30:$D$37,"=vl",'Ton-Miles'!I$30:I$37)</f>
        <v>31454</v>
      </c>
      <c r="G82" s="104">
        <f>SUMIF('Ton-Miles'!$D$30:$D$37,"=vl",'Ton-Miles'!J$30:J$37)</f>
        <v>32855</v>
      </c>
      <c r="H82" s="104">
        <f>SUMIF('Ton-Miles'!$D$30:$D$37,"=vl",'Ton-Miles'!K$30:K$37)</f>
        <v>32697</v>
      </c>
      <c r="I82" s="104">
        <f>SUMIF('Ton-Miles'!$D$30:$D$37,"=vl",'Ton-Miles'!L$30:L$37)</f>
        <v>30301</v>
      </c>
      <c r="J82" s="104">
        <f>SUMIF('Ton-Miles'!$D$30:$D$37,"=vl",'Ton-Miles'!M$30:M$37)</f>
        <v>40412</v>
      </c>
      <c r="K82" s="104">
        <f>SUMIF('Ton-Miles'!$D$30:$D$37,"=vl",'Ton-Miles'!N$30:N$37)</f>
        <v>39659</v>
      </c>
      <c r="L82" s="104">
        <f>SUMIF('Ton-Miles'!$D$30:$D$37,"=vl",'Ton-Miles'!O$30:O$37)</f>
        <v>39261</v>
      </c>
      <c r="M82" s="104">
        <f>SUMIF('Ton-Miles'!$D$30:$D$37,"=vl",'Ton-Miles'!P$30:P$37)</f>
        <v>43242</v>
      </c>
      <c r="N82" s="104">
        <f>SUMIF('Ton-Miles'!$D$30:$D$37,"=vl",'Ton-Miles'!Q$30:Q$37)</f>
        <v>52483</v>
      </c>
      <c r="O82" s="104">
        <f>SUMIF('Ton-Miles'!$D$30:$D$37,"=vl",'Ton-Miles'!R$30:R$37)</f>
        <v>55863</v>
      </c>
      <c r="P82" s="104">
        <f>SUMIF('Ton-Miles'!$D$30:$D$37,"=vl",'Ton-Miles'!S$30:S$37)</f>
        <v>55928</v>
      </c>
      <c r="Q82" s="104">
        <f>SUMIF('Ton-Miles'!$D$30:$D$37,"=vl",'Ton-Miles'!T$30:T$37)</f>
        <v>71485</v>
      </c>
      <c r="R82" s="104">
        <f>SUMIF('Ton-Miles'!$D$30:$D$37,"=vl",'Ton-Miles'!U$30:U$37)</f>
        <v>84261</v>
      </c>
      <c r="S82" s="104">
        <f>SUMIF('Ton-Miles'!$D$30:$D$37,"=vl",'Ton-Miles'!V$30:V$37)</f>
        <v>83132</v>
      </c>
      <c r="T82" s="104">
        <f>SUMIF('Ton-Miles'!$D$30:$D$37,"=vl",'Ton-Miles'!W$30:W$37)</f>
        <v>86034</v>
      </c>
      <c r="U82" s="104">
        <f>SUMIF('Ton-Miles'!$D$30:$D$37,"=vl",'Ton-Miles'!X$30:X$37)</f>
        <v>87504</v>
      </c>
      <c r="V82" s="104">
        <f>SUMIF('Ton-Miles'!$D$30:$D$37,"=vl",'Ton-Miles'!Y$30:Y$37)</f>
        <v>95250</v>
      </c>
      <c r="W82" s="104">
        <f>SUMIF('Ton-Miles'!$D$30:$D$37,"=vl",'Ton-Miles'!Z$30:Z$37)</f>
        <v>107921</v>
      </c>
      <c r="X82" s="104">
        <f>SUMIF('Ton-Miles'!$D$30:$D$37,"=vl",'Ton-Miles'!AA$30:AA$37)</f>
        <v>100223</v>
      </c>
      <c r="Y82" s="104">
        <f>SUMIF('Ton-Miles'!$D$30:$D$37,"=vl",'Ton-Miles'!AB$30:AB$37)</f>
        <v>113179</v>
      </c>
      <c r="Z82" s="104">
        <f>SUMIF('Ton-Miles'!$D$30:$D$37,"=vl",'Ton-Miles'!AD$30:AD$37)</f>
        <v>114348</v>
      </c>
      <c r="AA82" s="104">
        <f>SUMIF('Ton-Miles'!$D$30:$D$37,"=vl",'Ton-Miles'!AE$30:AE$37)</f>
        <v>100224</v>
      </c>
      <c r="AB82" s="104">
        <f>SUMIF('Ton-Miles'!$D$30:$D$37,"=vl",'Ton-Miles'!AF$30:AF$37)</f>
        <v>84957</v>
      </c>
      <c r="AC82" s="104">
        <f>SUMIF('Ton-Miles'!$D$30:$D$37,"=vl",'Ton-Miles'!AG$30:AG$37)</f>
        <v>106366</v>
      </c>
      <c r="AD82" s="104">
        <f>SUMIF('Ton-Miles'!$D$30:$D$37,"=vl",'Ton-Miles'!AH$30:AH$37)</f>
        <v>101053</v>
      </c>
      <c r="AE82" s="104">
        <f>SUMIF('Ton-Miles'!$D$30:$D$37,"=vl",'Ton-Miles'!AI$30:AI$37)</f>
        <v>90559</v>
      </c>
      <c r="AF82" s="104">
        <f>SUMIF('Ton-Miles'!$D$30:$D$37,"=vl",'Ton-Miles'!AJ$30:AJ$37)</f>
        <v>83240</v>
      </c>
      <c r="AG82" s="104">
        <f>SUMIF('Ton-Miles'!$D$30:$D$37,"=vl",'Ton-Miles'!AK$30:AK$37)</f>
        <v>89353</v>
      </c>
      <c r="AH82" s="104">
        <f>SUMIF('Ton-Miles'!$D$30:$D$37,"=vl",'Ton-Miles'!AM$30:AM$37)</f>
        <v>107202</v>
      </c>
      <c r="AI82" s="104">
        <f>SUMIF('Ton-Miles'!$D$30:$D$37,"=vl",'Ton-Miles'!AN$30:AN$37)</f>
        <v>56257</v>
      </c>
      <c r="AJ82" s="104">
        <f>SUMIF('Ton-Miles'!$D$30:$D$37,"=vl",'Ton-Miles'!AO$30:AO$37)</f>
        <v>79817</v>
      </c>
      <c r="AK82" s="104">
        <f>SUMIF('Ton-Miles'!$D$30:$D$37,"=vl",'Ton-Miles'!AP$30:AP$37)</f>
        <v>75578</v>
      </c>
      <c r="AL82" s="104">
        <f>SUMIF('Ton-Miles'!$D$30:$D$37,"=vl",'Ton-Miles'!AQ$30:AQ$37)</f>
        <v>75125</v>
      </c>
      <c r="AM82" s="104">
        <f>SUMIF('Ton-Miles'!$D$30:$D$37,"=vl",'Ton-Miles'!AR$30:AR$37)</f>
        <v>44547</v>
      </c>
      <c r="AN82" s="104">
        <f>SUMIF('Ton-Miles'!$D$30:$D$37,"=vl",'Ton-Miles'!AS$30:AS$37)</f>
        <v>63350</v>
      </c>
      <c r="AO82" s="104">
        <f>SUMIF('Ton-Miles'!$D$30:$D$37,"=vl",'Ton-Miles'!AT$30:AT$37)</f>
        <v>43089</v>
      </c>
      <c r="AP82" s="104" t="e">
        <f>SUMIF('Ton-Miles'!$D$30:$D$37,"=vl",'Ton-Miles'!AU$30:AU$37)</f>
        <v>#N/A</v>
      </c>
      <c r="AQ82" s="104" t="e">
        <f>SUMIF('Ton-Miles'!$D$30:$D$37,"=vl",'Ton-Miles'!AV$30:AV$37)</f>
        <v>#N/A</v>
      </c>
      <c r="AR82" s="104" t="e">
        <f>SUMIF('Ton-Miles'!$D$30:$D$37,"=vl",'Ton-Miles'!AW$30:AW$37)</f>
        <v>#N/A</v>
      </c>
      <c r="AS82" s="104" t="e">
        <f>SUMIF('Ton-Miles'!$D$30:$D$37,"=vl",'Ton-Miles'!AX$30:AX$37)</f>
        <v>#N/A</v>
      </c>
      <c r="AT82" s="104" t="e">
        <f>SUMIF('Ton-Miles'!$D$30:$D$37,"=vl",'Ton-Miles'!AY$30:AY$37)</f>
        <v>#N/A</v>
      </c>
      <c r="AU82" s="104" t="e">
        <f>SUMIF('Ton-Miles'!$D$30:$D$37,"=vl",'Ton-Miles'!AZ$30:AZ$37)</f>
        <v>#N/A</v>
      </c>
      <c r="AV82" s="104" t="e">
        <f>SUMIF('Ton-Miles'!$D$30:$D$37,"=vl",'Ton-Miles'!BA$30:BA$37)</f>
        <v>#N/A</v>
      </c>
      <c r="AW82" s="104" t="e">
        <f>SUMIF('Ton-Miles'!$D$30:$D$37,"=vl",'Ton-Miles'!BB$30:BB$37)</f>
        <v>#N/A</v>
      </c>
    </row>
    <row r="84" spans="1:49" ht="12.75" customHeight="1" x14ac:dyDescent="0.25">
      <c r="A84" s="320" t="s">
        <v>115</v>
      </c>
      <c r="B84" s="104" t="s">
        <v>120</v>
      </c>
      <c r="C84" s="104"/>
      <c r="D84" s="43">
        <f t="shared" ref="D84:Y84" si="12">IF(D79&gt;0,D74/D79,0)*100</f>
        <v>7.8368138901834472</v>
      </c>
      <c r="E84" s="43">
        <f t="shared" si="12"/>
        <v>7.438108615948706</v>
      </c>
      <c r="F84" s="43">
        <f t="shared" si="12"/>
        <v>7.0137965000548306</v>
      </c>
      <c r="G84" s="43">
        <f t="shared" si="12"/>
        <v>6.4965128996605976</v>
      </c>
      <c r="H84" s="43">
        <f t="shared" si="12"/>
        <v>6.3285299533849866</v>
      </c>
      <c r="I84" s="43">
        <f t="shared" si="12"/>
        <v>6.0890239561233868</v>
      </c>
      <c r="J84" s="43">
        <f t="shared" si="12"/>
        <v>6.0847842147505702</v>
      </c>
      <c r="K84" s="43">
        <f t="shared" si="12"/>
        <v>5.8768859213392766</v>
      </c>
      <c r="L84" s="43">
        <f t="shared" si="12"/>
        <v>5.8736775598568558</v>
      </c>
      <c r="M84" s="43">
        <f t="shared" si="12"/>
        <v>5.3235640548160994</v>
      </c>
      <c r="N84" s="43">
        <f t="shared" si="12"/>
        <v>5.1279886088575442</v>
      </c>
      <c r="O84" s="43">
        <f t="shared" si="12"/>
        <v>4.9487964424301323</v>
      </c>
      <c r="P84" s="43">
        <f t="shared" si="12"/>
        <v>5.0041353826807535</v>
      </c>
      <c r="Q84" s="43">
        <f t="shared" si="12"/>
        <v>4.8862534142338774</v>
      </c>
      <c r="R84" s="43">
        <f t="shared" si="12"/>
        <v>4.6454732053636567</v>
      </c>
      <c r="S84" s="43">
        <f t="shared" si="12"/>
        <v>4.4257826682745645</v>
      </c>
      <c r="T84" s="43">
        <f t="shared" si="12"/>
        <v>4.3685243044885018</v>
      </c>
      <c r="U84" s="43">
        <f t="shared" si="12"/>
        <v>4.6836791667992443</v>
      </c>
      <c r="V84" s="43">
        <f t="shared" si="12"/>
        <v>4.7100396207813295</v>
      </c>
      <c r="W84" s="43">
        <f t="shared" si="12"/>
        <v>4.8133141189845032</v>
      </c>
      <c r="X84" s="43">
        <f t="shared" si="12"/>
        <v>5.4581517513214752</v>
      </c>
      <c r="Y84" s="43">
        <f t="shared" si="12"/>
        <v>5.672096576895016</v>
      </c>
      <c r="Z84" s="43">
        <f t="shared" ref="Z84:AA87" si="13">IF(Z79&gt;0,Z74/Z79,0)*100</f>
        <v>5.7585666009471543</v>
      </c>
      <c r="AA84" s="43">
        <f t="shared" si="13"/>
        <v>7.1347833490995711</v>
      </c>
      <c r="AB84" s="43">
        <f t="shared" ref="AB84:AC87" si="14">IF(AB79&gt;0,AB74/AB79,0)*100</f>
        <v>6.4991335057317121</v>
      </c>
      <c r="AC84" s="43">
        <f t="shared" si="14"/>
        <v>7.2232871724734933</v>
      </c>
      <c r="AD84" s="43">
        <f t="shared" ref="AD84:AE87" si="15">IF(AD79&gt;0,AD74/AD79,0)*100</f>
        <v>8.029950431683023</v>
      </c>
      <c r="AE84" s="43">
        <f t="shared" si="15"/>
        <v>7.9187252307063787</v>
      </c>
      <c r="AF84" s="43">
        <f t="shared" ref="AF84:AH87" si="16">IF(AF79&gt;0,AF74/AF79,0)*100</f>
        <v>7.0281033571387752</v>
      </c>
      <c r="AG84" s="43">
        <f t="shared" si="16"/>
        <v>6.3722775333201502</v>
      </c>
      <c r="AH84" s="43">
        <f t="shared" si="16"/>
        <v>5.9425048015174813</v>
      </c>
      <c r="AI84" s="43">
        <f t="shared" ref="AI84:AW84" si="17">IF(AI79&gt;0,AI74/AI79,0)*100</f>
        <v>5.5763848367568718</v>
      </c>
      <c r="AJ84" s="43">
        <f t="shared" si="17"/>
        <v>5.7621911192697146</v>
      </c>
      <c r="AK84" s="43">
        <f t="shared" si="17"/>
        <v>5.8618328410768683</v>
      </c>
      <c r="AL84" s="43">
        <f t="shared" si="17"/>
        <v>5.8664685834256529</v>
      </c>
      <c r="AM84" s="43">
        <f t="shared" si="17"/>
        <v>4.976287076859343</v>
      </c>
      <c r="AN84" s="43">
        <f t="shared" si="17"/>
        <v>5.4923536783833686</v>
      </c>
      <c r="AO84" s="43">
        <f t="shared" si="17"/>
        <v>7.1976346086169638</v>
      </c>
      <c r="AP84" s="43" t="e">
        <f t="shared" si="17"/>
        <v>#N/A</v>
      </c>
      <c r="AQ84" s="43" t="e">
        <f t="shared" si="17"/>
        <v>#N/A</v>
      </c>
      <c r="AR84" s="43" t="e">
        <f t="shared" si="17"/>
        <v>#N/A</v>
      </c>
      <c r="AS84" s="43" t="e">
        <f t="shared" si="17"/>
        <v>#N/A</v>
      </c>
      <c r="AT84" s="43" t="e">
        <f t="shared" si="17"/>
        <v>#N/A</v>
      </c>
      <c r="AU84" s="43" t="e">
        <f t="shared" si="17"/>
        <v>#N/A</v>
      </c>
      <c r="AV84" s="43" t="e">
        <f t="shared" si="17"/>
        <v>#N/A</v>
      </c>
      <c r="AW84" s="43" t="e">
        <f t="shared" si="17"/>
        <v>#N/A</v>
      </c>
    </row>
    <row r="85" spans="1:49" x14ac:dyDescent="0.25">
      <c r="A85" s="320"/>
      <c r="B85" s="104" t="s">
        <v>268</v>
      </c>
      <c r="C85" s="104"/>
      <c r="D85" s="43">
        <f t="shared" ref="D85:Y85" si="18">IF(D80&gt;0,D75/D80,0)*100</f>
        <v>4.8815926862214374</v>
      </c>
      <c r="E85" s="43">
        <f t="shared" si="18"/>
        <v>4.696366382561858</v>
      </c>
      <c r="F85" s="43">
        <f t="shared" si="18"/>
        <v>4.2325308202557164</v>
      </c>
      <c r="G85" s="43">
        <f t="shared" si="18"/>
        <v>4.1743656248448229</v>
      </c>
      <c r="H85" s="43">
        <f t="shared" si="18"/>
        <v>3.9100299219387922</v>
      </c>
      <c r="I85" s="43">
        <f t="shared" si="18"/>
        <v>3.8424794838314553</v>
      </c>
      <c r="J85" s="43">
        <f t="shared" si="18"/>
        <v>3.7465871977529117</v>
      </c>
      <c r="K85" s="43">
        <f t="shared" si="18"/>
        <v>3.5983542280996197</v>
      </c>
      <c r="L85" s="43">
        <f t="shared" si="18"/>
        <v>3.3122534279956879</v>
      </c>
      <c r="M85" s="43">
        <f t="shared" si="18"/>
        <v>2.9979265364182019</v>
      </c>
      <c r="N85" s="43">
        <f t="shared" si="18"/>
        <v>2.9056292833911868</v>
      </c>
      <c r="O85" s="43">
        <f t="shared" si="18"/>
        <v>2.8228835653787363</v>
      </c>
      <c r="P85" s="43">
        <f t="shared" si="18"/>
        <v>2.8685950275888055</v>
      </c>
      <c r="Q85" s="43">
        <f t="shared" si="18"/>
        <v>2.6670155077337556</v>
      </c>
      <c r="R85" s="43">
        <f t="shared" si="18"/>
        <v>2.5661997329520174</v>
      </c>
      <c r="S85" s="43">
        <f t="shared" si="18"/>
        <v>2.5446299066623519</v>
      </c>
      <c r="T85" s="43">
        <f t="shared" si="18"/>
        <v>2.4358731698797893</v>
      </c>
      <c r="U85" s="43">
        <f t="shared" si="18"/>
        <v>2.3927222489543629</v>
      </c>
      <c r="V85" s="43">
        <f t="shared" si="18"/>
        <v>2.2574619410418904</v>
      </c>
      <c r="W85" s="43">
        <f t="shared" si="18"/>
        <v>2.2789961184091241</v>
      </c>
      <c r="X85" s="43">
        <f t="shared" si="18"/>
        <v>2.3317189572084707</v>
      </c>
      <c r="Y85" s="43">
        <f t="shared" si="18"/>
        <v>2.3426621262761622</v>
      </c>
      <c r="Z85" s="43">
        <f t="shared" si="13"/>
        <v>2.4181103395137171</v>
      </c>
      <c r="AA85" s="43">
        <f t="shared" si="13"/>
        <v>2.9575949160739823</v>
      </c>
      <c r="AB85" s="43">
        <f t="shared" si="14"/>
        <v>2.8800945851132442</v>
      </c>
      <c r="AC85" s="43">
        <f t="shared" si="14"/>
        <v>3.0975873302614758</v>
      </c>
      <c r="AD85" s="43">
        <f t="shared" si="15"/>
        <v>3.3854708865810568</v>
      </c>
      <c r="AE85" s="43">
        <f t="shared" si="15"/>
        <v>3.3105588389820069</v>
      </c>
      <c r="AF85" s="43">
        <f t="shared" si="16"/>
        <v>3.2724675255811637</v>
      </c>
      <c r="AG85" s="43">
        <f t="shared" si="16"/>
        <v>3.1697971862704168</v>
      </c>
      <c r="AH85" s="43">
        <f t="shared" si="16"/>
        <v>2.9464750461818743</v>
      </c>
      <c r="AI85" s="43">
        <f t="shared" ref="AI85:AW85" si="19">IF(AI80&gt;0,AI75/AI80,0)*100</f>
        <v>2.8133881093686584</v>
      </c>
      <c r="AJ85" s="43">
        <f t="shared" si="19"/>
        <v>2.9748573862078862</v>
      </c>
      <c r="AK85" s="43">
        <f t="shared" si="19"/>
        <v>3.0175324522387315</v>
      </c>
      <c r="AL85" s="43">
        <f t="shared" si="19"/>
        <v>2.7513792545049212</v>
      </c>
      <c r="AM85" s="43">
        <f t="shared" si="19"/>
        <v>2.4692776960830982</v>
      </c>
      <c r="AN85" s="43">
        <f t="shared" si="19"/>
        <v>2.6471815194845574</v>
      </c>
      <c r="AO85" s="43">
        <f t="shared" si="19"/>
        <v>3.127293456625261</v>
      </c>
      <c r="AP85" s="43" t="e">
        <f t="shared" si="19"/>
        <v>#N/A</v>
      </c>
      <c r="AQ85" s="43" t="e">
        <f t="shared" si="19"/>
        <v>#N/A</v>
      </c>
      <c r="AR85" s="43" t="e">
        <f t="shared" si="19"/>
        <v>#N/A</v>
      </c>
      <c r="AS85" s="43" t="e">
        <f t="shared" si="19"/>
        <v>#N/A</v>
      </c>
      <c r="AT85" s="43" t="e">
        <f t="shared" si="19"/>
        <v>#N/A</v>
      </c>
      <c r="AU85" s="43" t="e">
        <f t="shared" si="19"/>
        <v>#N/A</v>
      </c>
      <c r="AV85" s="43" t="e">
        <f t="shared" si="19"/>
        <v>#N/A</v>
      </c>
      <c r="AW85" s="43" t="e">
        <f t="shared" si="19"/>
        <v>#N/A</v>
      </c>
    </row>
    <row r="86" spans="1:49" x14ac:dyDescent="0.25">
      <c r="A86" s="320"/>
      <c r="B86" s="104" t="s">
        <v>274</v>
      </c>
      <c r="C86" s="104"/>
      <c r="D86" s="43">
        <f t="shared" ref="D86:Y86" si="20">IF(D81&gt;0,D76/D81,0)*100</f>
        <v>3.7962154110498627</v>
      </c>
      <c r="E86" s="43">
        <f t="shared" si="20"/>
        <v>3.4664052260612506</v>
      </c>
      <c r="F86" s="43">
        <f t="shared" si="20"/>
        <v>3.0973128283461127</v>
      </c>
      <c r="G86" s="43">
        <f t="shared" si="20"/>
        <v>2.9163830075107704</v>
      </c>
      <c r="H86" s="43">
        <f t="shared" si="20"/>
        <v>2.7750423850206269</v>
      </c>
      <c r="I86" s="43">
        <f t="shared" si="20"/>
        <v>2.6509784809466823</v>
      </c>
      <c r="J86" s="43">
        <f t="shared" si="20"/>
        <v>2.5290898982174257</v>
      </c>
      <c r="K86" s="43">
        <f t="shared" si="20"/>
        <v>2.409708460758246</v>
      </c>
      <c r="L86" s="43">
        <f t="shared" si="20"/>
        <v>2.2546122523595375</v>
      </c>
      <c r="M86" s="43">
        <f t="shared" si="20"/>
        <v>2.1091428577974654</v>
      </c>
      <c r="N86" s="43">
        <f t="shared" si="20"/>
        <v>2.0436536306041853</v>
      </c>
      <c r="O86" s="43">
        <f t="shared" si="20"/>
        <v>1.9743869743013551</v>
      </c>
      <c r="P86" s="43">
        <f t="shared" si="20"/>
        <v>1.8475186585886494</v>
      </c>
      <c r="Q86" s="43">
        <f t="shared" si="20"/>
        <v>1.7373612387727273</v>
      </c>
      <c r="R86" s="43">
        <f t="shared" si="20"/>
        <v>1.7251491086256958</v>
      </c>
      <c r="S86" s="43">
        <f t="shared" si="20"/>
        <v>1.6572469660838312</v>
      </c>
      <c r="T86" s="43">
        <f t="shared" si="20"/>
        <v>1.5436584216698086</v>
      </c>
      <c r="U86" s="43">
        <f t="shared" si="20"/>
        <v>1.5004511343045928</v>
      </c>
      <c r="V86" s="43">
        <f t="shared" si="20"/>
        <v>1.4666899342901614</v>
      </c>
      <c r="W86" s="43">
        <f t="shared" si="20"/>
        <v>1.3469260165683361</v>
      </c>
      <c r="X86" s="43">
        <f t="shared" si="20"/>
        <v>1.400970244551536</v>
      </c>
      <c r="Y86" s="43">
        <f t="shared" si="20"/>
        <v>1.4388717418967345</v>
      </c>
      <c r="Z86" s="43">
        <f t="shared" si="13"/>
        <v>1.5219097727732978</v>
      </c>
      <c r="AA86" s="43">
        <f t="shared" si="13"/>
        <v>1.8220070859811872</v>
      </c>
      <c r="AB86" s="43">
        <f t="shared" si="14"/>
        <v>1.6257602438866345</v>
      </c>
      <c r="AC86" s="43">
        <f t="shared" si="14"/>
        <v>1.7788557602088289</v>
      </c>
      <c r="AD86" s="43">
        <f t="shared" si="15"/>
        <v>2.0816755867933372</v>
      </c>
      <c r="AE86" s="43">
        <f t="shared" si="15"/>
        <v>2.1464286590309052</v>
      </c>
      <c r="AF86" s="43">
        <f t="shared" si="16"/>
        <v>2.274664482339503</v>
      </c>
      <c r="AG86" s="43">
        <f t="shared" si="16"/>
        <v>2.049199755375219</v>
      </c>
      <c r="AH86" s="43">
        <f t="shared" si="16"/>
        <v>1.9417192293271612</v>
      </c>
      <c r="AI86" s="43">
        <f t="shared" ref="AI86:AW86" si="21">IF(AI81&gt;0,AI76/AI81,0)*100</f>
        <v>1.8584858631984642</v>
      </c>
      <c r="AJ86" s="43">
        <f t="shared" si="21"/>
        <v>1.876704398440868</v>
      </c>
      <c r="AK86" s="43">
        <f t="shared" si="21"/>
        <v>1.8980394511748242</v>
      </c>
      <c r="AL86" s="43">
        <f t="shared" si="21"/>
        <v>1.784766459367753</v>
      </c>
      <c r="AM86" s="43">
        <f t="shared" si="21"/>
        <v>1.6158336244897462</v>
      </c>
      <c r="AN86" s="43">
        <f t="shared" si="21"/>
        <v>1.6891508868495504</v>
      </c>
      <c r="AO86" s="43">
        <f t="shared" si="21"/>
        <v>1.9263823397697637</v>
      </c>
      <c r="AP86" s="43" t="e">
        <f t="shared" si="21"/>
        <v>#N/A</v>
      </c>
      <c r="AQ86" s="43" t="e">
        <f t="shared" si="21"/>
        <v>#N/A</v>
      </c>
      <c r="AR86" s="43" t="e">
        <f t="shared" si="21"/>
        <v>#N/A</v>
      </c>
      <c r="AS86" s="43" t="e">
        <f t="shared" si="21"/>
        <v>#N/A</v>
      </c>
      <c r="AT86" s="43" t="e">
        <f t="shared" si="21"/>
        <v>#N/A</v>
      </c>
      <c r="AU86" s="43" t="e">
        <f t="shared" si="21"/>
        <v>#N/A</v>
      </c>
      <c r="AV86" s="43" t="e">
        <f t="shared" si="21"/>
        <v>#N/A</v>
      </c>
      <c r="AW86" s="43" t="e">
        <f t="shared" si="21"/>
        <v>#N/A</v>
      </c>
    </row>
    <row r="87" spans="1:49" x14ac:dyDescent="0.25">
      <c r="A87" s="320"/>
      <c r="B87" s="104" t="s">
        <v>275</v>
      </c>
      <c r="C87" s="104"/>
      <c r="D87" s="43">
        <f t="shared" ref="D87:Y87" si="22">IF(D82&gt;0,D77/D82,0)*100</f>
        <v>3.3151026720977765</v>
      </c>
      <c r="E87" s="43">
        <f t="shared" si="22"/>
        <v>2.9971832785616335</v>
      </c>
      <c r="F87" s="43">
        <f t="shared" si="22"/>
        <v>2.7787463059172084</v>
      </c>
      <c r="G87" s="43">
        <f t="shared" si="22"/>
        <v>2.7804229253819357</v>
      </c>
      <c r="H87" s="43">
        <f t="shared" si="22"/>
        <v>2.6381531887714424</v>
      </c>
      <c r="I87" s="43">
        <f t="shared" si="22"/>
        <v>2.6133469666976583</v>
      </c>
      <c r="J87" s="43">
        <f t="shared" si="22"/>
        <v>2.3886385487995909</v>
      </c>
      <c r="K87" s="43">
        <f t="shared" si="22"/>
        <v>2.2934674157923167</v>
      </c>
      <c r="L87" s="43">
        <f t="shared" si="22"/>
        <v>2.2053838013373976</v>
      </c>
      <c r="M87" s="43">
        <f t="shared" si="22"/>
        <v>2.2518169552778144</v>
      </c>
      <c r="N87" s="43">
        <f t="shared" si="22"/>
        <v>2.0966473423207939</v>
      </c>
      <c r="O87" s="43">
        <f t="shared" si="22"/>
        <v>1.8335724515150844</v>
      </c>
      <c r="P87" s="43">
        <f t="shared" si="22"/>
        <v>1.691267339266642</v>
      </c>
      <c r="Q87" s="43">
        <f t="shared" si="22"/>
        <v>1.5847800036713138</v>
      </c>
      <c r="R87" s="43">
        <f t="shared" si="22"/>
        <v>1.5501877562141464</v>
      </c>
      <c r="S87" s="43">
        <f t="shared" si="22"/>
        <v>1.540168096648165</v>
      </c>
      <c r="T87" s="43">
        <f t="shared" si="22"/>
        <v>1.4877681211493718</v>
      </c>
      <c r="U87" s="43">
        <f t="shared" si="22"/>
        <v>1.4942582919254019</v>
      </c>
      <c r="V87" s="43">
        <f t="shared" si="22"/>
        <v>1.5407713086814723</v>
      </c>
      <c r="W87" s="43">
        <f t="shared" si="22"/>
        <v>1.4361306581536715</v>
      </c>
      <c r="X87" s="43">
        <f t="shared" si="22"/>
        <v>1.5180247353296945</v>
      </c>
      <c r="Y87" s="43">
        <f t="shared" si="22"/>
        <v>1.6228908138962297</v>
      </c>
      <c r="Z87" s="43">
        <f t="shared" si="13"/>
        <v>1.6408532736808261</v>
      </c>
      <c r="AA87" s="43">
        <f t="shared" si="13"/>
        <v>2.1302803718239538</v>
      </c>
      <c r="AB87" s="43">
        <f t="shared" si="14"/>
        <v>1.9811640091586831</v>
      </c>
      <c r="AC87" s="43">
        <f t="shared" si="14"/>
        <v>2.2272919635361341</v>
      </c>
      <c r="AD87" s="43">
        <f t="shared" si="15"/>
        <v>2.3721744348101979</v>
      </c>
      <c r="AE87" s="43">
        <f t="shared" si="15"/>
        <v>2.21325498039982</v>
      </c>
      <c r="AF87" s="43">
        <f t="shared" si="16"/>
        <v>2.0580040643737738</v>
      </c>
      <c r="AG87" s="43">
        <f t="shared" si="16"/>
        <v>1.9571605935415921</v>
      </c>
      <c r="AH87" s="43">
        <f t="shared" si="16"/>
        <v>1.6795298883831942</v>
      </c>
      <c r="AI87" s="43">
        <f t="shared" ref="AI87:AW87" si="23">IF(AI82&gt;0,AI77/AI82,0)*100</f>
        <v>1.5296942307388828</v>
      </c>
      <c r="AJ87" s="43">
        <f t="shared" si="23"/>
        <v>1.5217330131049775</v>
      </c>
      <c r="AK87" s="43">
        <f t="shared" si="23"/>
        <v>1.5048073101954433</v>
      </c>
      <c r="AL87" s="43">
        <f t="shared" si="23"/>
        <v>1.5570030339148362</v>
      </c>
      <c r="AM87" s="43">
        <f t="shared" si="23"/>
        <v>1.4376906336753317</v>
      </c>
      <c r="AN87" s="43">
        <f t="shared" si="23"/>
        <v>1.3991624242906957</v>
      </c>
      <c r="AO87" s="43">
        <f t="shared" si="23"/>
        <v>1.6957065608391935</v>
      </c>
      <c r="AP87" s="43" t="e">
        <f t="shared" si="23"/>
        <v>#N/A</v>
      </c>
      <c r="AQ87" s="43" t="e">
        <f t="shared" si="23"/>
        <v>#N/A</v>
      </c>
      <c r="AR87" s="43" t="e">
        <f t="shared" si="23"/>
        <v>#N/A</v>
      </c>
      <c r="AS87" s="43" t="e">
        <f t="shared" si="23"/>
        <v>#N/A</v>
      </c>
      <c r="AT87" s="43" t="e">
        <f t="shared" si="23"/>
        <v>#N/A</v>
      </c>
      <c r="AU87" s="43" t="e">
        <f t="shared" si="23"/>
        <v>#N/A</v>
      </c>
      <c r="AV87" s="43" t="e">
        <f t="shared" si="23"/>
        <v>#N/A</v>
      </c>
      <c r="AW87" s="43" t="e">
        <f t="shared" si="23"/>
        <v>#N/A</v>
      </c>
    </row>
    <row r="89" spans="1:49" x14ac:dyDescent="0.25">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43"/>
      <c r="AB89" s="43"/>
      <c r="AC89" s="104"/>
      <c r="AD89" s="104"/>
      <c r="AE89" s="104"/>
      <c r="AF89" s="104"/>
      <c r="AG89" s="104"/>
      <c r="AH89" s="104"/>
      <c r="AI89" s="104"/>
      <c r="AJ89" s="104"/>
      <c r="AK89" s="104"/>
      <c r="AL89" s="104"/>
      <c r="AM89" s="104"/>
      <c r="AN89" s="104"/>
      <c r="AO89" s="104"/>
      <c r="AP89" s="104"/>
      <c r="AQ89" s="104"/>
      <c r="AR89" s="104"/>
      <c r="AS89" s="104"/>
      <c r="AT89" s="104"/>
      <c r="AU89" s="104"/>
      <c r="AV89" s="104"/>
      <c r="AW89" s="104"/>
    </row>
    <row r="90" spans="1:49" x14ac:dyDescent="0.25">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43"/>
      <c r="AB90" s="43"/>
      <c r="AC90" s="104"/>
      <c r="AD90" s="104"/>
      <c r="AE90" s="104"/>
      <c r="AF90" s="104"/>
      <c r="AG90" s="104"/>
      <c r="AH90" s="104"/>
      <c r="AI90" s="104"/>
      <c r="AJ90" s="104"/>
      <c r="AK90" s="104"/>
      <c r="AL90" s="104"/>
      <c r="AM90" s="104"/>
      <c r="AN90" s="104"/>
      <c r="AO90" s="104"/>
      <c r="AP90" s="104"/>
      <c r="AQ90" s="104"/>
      <c r="AR90" s="104"/>
      <c r="AS90" s="104"/>
      <c r="AT90" s="104"/>
      <c r="AU90" s="104"/>
      <c r="AV90" s="104"/>
      <c r="AW90" s="104"/>
    </row>
    <row r="91" spans="1:49" x14ac:dyDescent="0.25">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43"/>
      <c r="AB91" s="43"/>
      <c r="AC91" s="104"/>
      <c r="AD91" s="104"/>
      <c r="AE91" s="104"/>
      <c r="AF91" s="104"/>
      <c r="AG91" s="104"/>
      <c r="AH91" s="104"/>
      <c r="AI91" s="104"/>
      <c r="AJ91" s="104"/>
      <c r="AK91" s="104"/>
      <c r="AL91" s="104"/>
      <c r="AM91" s="104"/>
      <c r="AN91" s="104"/>
      <c r="AO91" s="104"/>
      <c r="AP91" s="104"/>
      <c r="AQ91" s="104"/>
      <c r="AR91" s="104"/>
      <c r="AS91" s="104"/>
      <c r="AT91" s="104"/>
      <c r="AU91" s="104"/>
      <c r="AV91" s="104"/>
      <c r="AW91" s="104"/>
    </row>
    <row r="92" spans="1:49" x14ac:dyDescent="0.25">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43"/>
      <c r="AB92" s="43"/>
      <c r="AC92" s="104"/>
      <c r="AD92" s="104"/>
      <c r="AE92" s="104"/>
      <c r="AF92" s="104"/>
      <c r="AG92" s="104"/>
      <c r="AH92" s="104"/>
      <c r="AI92" s="104"/>
      <c r="AJ92" s="104"/>
      <c r="AK92" s="104"/>
      <c r="AL92" s="104"/>
      <c r="AM92" s="104"/>
      <c r="AN92" s="104"/>
      <c r="AO92" s="104"/>
      <c r="AP92" s="104"/>
      <c r="AQ92" s="104"/>
      <c r="AR92" s="104"/>
      <c r="AS92" s="104"/>
      <c r="AT92" s="104"/>
      <c r="AU92" s="104"/>
      <c r="AV92" s="104"/>
      <c r="AW92" s="104"/>
    </row>
    <row r="93" spans="1:49" x14ac:dyDescent="0.25">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43"/>
      <c r="AB93" s="43"/>
      <c r="AC93" s="104"/>
      <c r="AD93" s="104"/>
      <c r="AE93" s="104"/>
      <c r="AF93" s="104"/>
      <c r="AG93" s="104"/>
      <c r="AH93" s="104"/>
      <c r="AI93" s="104"/>
      <c r="AJ93" s="104"/>
      <c r="AK93" s="104"/>
      <c r="AL93" s="104"/>
      <c r="AM93" s="104"/>
      <c r="AN93" s="104"/>
      <c r="AO93" s="104"/>
      <c r="AP93" s="104"/>
      <c r="AQ93" s="104"/>
      <c r="AR93" s="104"/>
      <c r="AS93" s="104"/>
      <c r="AT93" s="104"/>
      <c r="AU93" s="104"/>
      <c r="AV93" s="104"/>
      <c r="AW93" s="104"/>
    </row>
    <row r="94" spans="1:49" x14ac:dyDescent="0.25">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43"/>
      <c r="AB94" s="43"/>
      <c r="AC94" s="104"/>
      <c r="AD94" s="104"/>
      <c r="AE94" s="104"/>
      <c r="AF94" s="104"/>
      <c r="AG94" s="104"/>
      <c r="AH94" s="104"/>
      <c r="AI94" s="104"/>
      <c r="AJ94" s="104"/>
      <c r="AK94" s="104"/>
      <c r="AL94" s="104"/>
      <c r="AM94" s="104"/>
      <c r="AN94" s="104"/>
      <c r="AO94" s="104"/>
      <c r="AP94" s="104"/>
      <c r="AQ94" s="104"/>
      <c r="AR94" s="104"/>
      <c r="AS94" s="104"/>
      <c r="AT94" s="104"/>
      <c r="AU94" s="104"/>
      <c r="AV94" s="104"/>
      <c r="AW94" s="104"/>
    </row>
    <row r="95" spans="1:49" x14ac:dyDescent="0.25">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43"/>
      <c r="AB95" s="43"/>
      <c r="AC95" s="104"/>
      <c r="AD95" s="104"/>
      <c r="AE95" s="104"/>
      <c r="AF95" s="104"/>
      <c r="AG95" s="104"/>
      <c r="AH95" s="104"/>
      <c r="AI95" s="104"/>
      <c r="AJ95" s="104"/>
      <c r="AK95" s="104"/>
      <c r="AL95" s="104"/>
      <c r="AM95" s="104"/>
      <c r="AN95" s="104"/>
      <c r="AO95" s="104"/>
      <c r="AP95" s="104"/>
      <c r="AQ95" s="104"/>
      <c r="AR95" s="104"/>
      <c r="AS95" s="104"/>
      <c r="AT95" s="104"/>
      <c r="AU95" s="104"/>
      <c r="AV95" s="104"/>
      <c r="AW95" s="104"/>
    </row>
    <row r="96" spans="1:49" x14ac:dyDescent="0.25">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43"/>
      <c r="AB96" s="43"/>
      <c r="AC96" s="104"/>
      <c r="AD96" s="104"/>
      <c r="AE96" s="104"/>
      <c r="AF96" s="104"/>
      <c r="AG96" s="104"/>
      <c r="AH96" s="104"/>
      <c r="AI96" s="104"/>
      <c r="AJ96" s="104"/>
      <c r="AK96" s="104"/>
      <c r="AL96" s="104"/>
      <c r="AM96" s="104"/>
      <c r="AN96" s="104"/>
      <c r="AO96" s="104"/>
      <c r="AP96" s="104"/>
      <c r="AQ96" s="104"/>
      <c r="AR96" s="104"/>
      <c r="AS96" s="104"/>
      <c r="AT96" s="104"/>
      <c r="AU96" s="104"/>
      <c r="AV96" s="104"/>
      <c r="AW96" s="104"/>
    </row>
    <row r="97" spans="27:28" x14ac:dyDescent="0.25">
      <c r="AA97" s="43"/>
      <c r="AB97" s="43"/>
    </row>
    <row r="98" spans="27:28" x14ac:dyDescent="0.25">
      <c r="AA98" s="43"/>
      <c r="AB98" s="43"/>
    </row>
    <row r="115" spans="1:49" x14ac:dyDescent="0.25">
      <c r="A115" s="104"/>
      <c r="B115" s="38" t="s">
        <v>126</v>
      </c>
      <c r="C115" s="104"/>
      <c r="D115" s="104">
        <v>1985</v>
      </c>
      <c r="E115" s="104">
        <f t="shared" ref="E115:AH115" si="24">1+D115</f>
        <v>1986</v>
      </c>
      <c r="F115" s="104">
        <f t="shared" si="24"/>
        <v>1987</v>
      </c>
      <c r="G115" s="104">
        <f t="shared" si="24"/>
        <v>1988</v>
      </c>
      <c r="H115" s="104">
        <f t="shared" si="24"/>
        <v>1989</v>
      </c>
      <c r="I115" s="104">
        <f t="shared" si="24"/>
        <v>1990</v>
      </c>
      <c r="J115" s="104">
        <f t="shared" si="24"/>
        <v>1991</v>
      </c>
      <c r="K115" s="104">
        <f t="shared" si="24"/>
        <v>1992</v>
      </c>
      <c r="L115" s="104">
        <f t="shared" si="24"/>
        <v>1993</v>
      </c>
      <c r="M115" s="104">
        <f t="shared" si="24"/>
        <v>1994</v>
      </c>
      <c r="N115" s="104">
        <f t="shared" si="24"/>
        <v>1995</v>
      </c>
      <c r="O115" s="104">
        <f t="shared" si="24"/>
        <v>1996</v>
      </c>
      <c r="P115" s="104">
        <f t="shared" si="24"/>
        <v>1997</v>
      </c>
      <c r="Q115" s="104">
        <f t="shared" si="24"/>
        <v>1998</v>
      </c>
      <c r="R115" s="104">
        <f t="shared" si="24"/>
        <v>1999</v>
      </c>
      <c r="S115" s="104">
        <f t="shared" si="24"/>
        <v>2000</v>
      </c>
      <c r="T115" s="104">
        <f t="shared" si="24"/>
        <v>2001</v>
      </c>
      <c r="U115" s="104">
        <f t="shared" si="24"/>
        <v>2002</v>
      </c>
      <c r="V115" s="104">
        <f t="shared" si="24"/>
        <v>2003</v>
      </c>
      <c r="W115" s="104">
        <f t="shared" si="24"/>
        <v>2004</v>
      </c>
      <c r="X115" s="104">
        <f t="shared" si="24"/>
        <v>2005</v>
      </c>
      <c r="Y115" s="104">
        <f t="shared" si="24"/>
        <v>2006</v>
      </c>
      <c r="Z115" s="104">
        <f t="shared" si="24"/>
        <v>2007</v>
      </c>
      <c r="AA115" s="104">
        <f t="shared" si="24"/>
        <v>2008</v>
      </c>
      <c r="AB115" s="104">
        <f t="shared" si="24"/>
        <v>2009</v>
      </c>
      <c r="AC115" s="104">
        <f t="shared" si="24"/>
        <v>2010</v>
      </c>
      <c r="AD115" s="104">
        <f t="shared" si="24"/>
        <v>2011</v>
      </c>
      <c r="AE115" s="104">
        <f t="shared" si="24"/>
        <v>2012</v>
      </c>
      <c r="AF115" s="104">
        <f t="shared" si="24"/>
        <v>2013</v>
      </c>
      <c r="AG115" s="104">
        <f t="shared" si="24"/>
        <v>2014</v>
      </c>
      <c r="AH115" s="104">
        <f t="shared" si="24"/>
        <v>2015</v>
      </c>
      <c r="AI115" s="104">
        <f t="shared" ref="AI115" si="25">1+AH115</f>
        <v>2016</v>
      </c>
      <c r="AJ115" s="104">
        <f t="shared" ref="AJ115" si="26">1+AI115</f>
        <v>2017</v>
      </c>
      <c r="AK115" s="104">
        <f t="shared" ref="AK115" si="27">1+AJ115</f>
        <v>2018</v>
      </c>
      <c r="AL115" s="104">
        <f t="shared" ref="AL115" si="28">1+AK115</f>
        <v>2019</v>
      </c>
      <c r="AM115" s="104">
        <f t="shared" ref="AM115" si="29">1+AL115</f>
        <v>2020</v>
      </c>
      <c r="AN115" s="104">
        <f t="shared" ref="AN115" si="30">1+AM115</f>
        <v>2021</v>
      </c>
      <c r="AO115" s="104">
        <f t="shared" ref="AO115" si="31">1+AN115</f>
        <v>2022</v>
      </c>
      <c r="AP115" s="104">
        <f t="shared" ref="AP115" si="32">1+AO115</f>
        <v>2023</v>
      </c>
      <c r="AQ115" s="104">
        <f t="shared" ref="AQ115" si="33">1+AP115</f>
        <v>2024</v>
      </c>
      <c r="AR115" s="104">
        <f t="shared" ref="AR115" si="34">1+AQ115</f>
        <v>2025</v>
      </c>
      <c r="AS115" s="104">
        <f t="shared" ref="AS115" si="35">1+AR115</f>
        <v>2026</v>
      </c>
      <c r="AT115" s="104">
        <f t="shared" ref="AT115" si="36">1+AS115</f>
        <v>2027</v>
      </c>
      <c r="AU115" s="104">
        <f t="shared" ref="AU115" si="37">1+AT115</f>
        <v>2028</v>
      </c>
      <c r="AV115" s="104">
        <f t="shared" ref="AV115" si="38">1+AU115</f>
        <v>2029</v>
      </c>
      <c r="AW115" s="104">
        <f t="shared" ref="AW115" si="39">1+AV115</f>
        <v>2030</v>
      </c>
    </row>
    <row r="117" spans="1:49" ht="12.75" customHeight="1" x14ac:dyDescent="0.25">
      <c r="A117" s="320" t="s">
        <v>99</v>
      </c>
      <c r="B117" s="320"/>
      <c r="C117" s="104"/>
      <c r="D117" s="104">
        <f>SUM('Real Revenue'!G$30:G$37)</f>
        <v>15544.868115039546</v>
      </c>
      <c r="E117" s="104">
        <f>SUM('Real Revenue'!H$30:H$37)</f>
        <v>14592.401622249221</v>
      </c>
      <c r="F117" s="104">
        <f>SUM('Real Revenue'!I$30:I$37)</f>
        <v>13739.140819889337</v>
      </c>
      <c r="G117" s="104">
        <f>SUM('Real Revenue'!J$30:J$37)</f>
        <v>14072.367956115471</v>
      </c>
      <c r="H117" s="104">
        <f>SUM('Real Revenue'!K$30:K$37)</f>
        <v>14001.850399737599</v>
      </c>
      <c r="I117" s="104">
        <f>SUM('Real Revenue'!L$30:L$37)</f>
        <v>13890.603124846137</v>
      </c>
      <c r="J117" s="104">
        <f>SUM('Real Revenue'!M$30:M$37)</f>
        <v>12603.684227727939</v>
      </c>
      <c r="K117" s="104">
        <f>SUM('Real Revenue'!N$30:N$37)</f>
        <v>12199.257059259731</v>
      </c>
      <c r="L117" s="104">
        <f>SUM('Real Revenue'!O$30:O$37)</f>
        <v>11649.377067280429</v>
      </c>
      <c r="M117" s="104">
        <f>SUM('Real Revenue'!P$30:P$37)</f>
        <v>12745.562597965349</v>
      </c>
      <c r="N117" s="104">
        <f>SUM('Real Revenue'!Q$30:Q$37)</f>
        <v>13226.097035345614</v>
      </c>
      <c r="O117" s="104">
        <f>SUM('Real Revenue'!R$30:R$37)</f>
        <v>13684.48031805645</v>
      </c>
      <c r="P117" s="104">
        <f>SUM('Real Revenue'!S$30:S$37)</f>
        <v>13145.310811321026</v>
      </c>
      <c r="Q117" s="104">
        <f>SUM('Real Revenue'!T$30:T$37)</f>
        <v>13356.547756328528</v>
      </c>
      <c r="R117" s="104">
        <f>SUM('Real Revenue'!U$30:U$37)</f>
        <v>12829.141949782734</v>
      </c>
      <c r="S117" s="104">
        <f>SUM('Real Revenue'!V$30:V$37)</f>
        <v>12379.37983970463</v>
      </c>
      <c r="T117" s="104">
        <f>SUM('Real Revenue'!W$30:W$37)</f>
        <v>13098.878847754171</v>
      </c>
      <c r="U117" s="104">
        <f>SUM('Real Revenue'!X$30:X$37)</f>
        <v>12601.600436045817</v>
      </c>
      <c r="V117" s="104">
        <f>SUM('Real Revenue'!Y$30:Y$37)</f>
        <v>12280.873480988492</v>
      </c>
      <c r="W117" s="104">
        <f>SUM('Real Revenue'!Z$30:Z$37)</f>
        <v>12872.169089444467</v>
      </c>
      <c r="X117" s="104">
        <f>SUM('Real Revenue'!AA$30:AA$37)</f>
        <v>13717.025753727501</v>
      </c>
      <c r="Y117" s="104">
        <f>SUM('Real Revenue'!AB$30:AB$37)</f>
        <v>15590.272766578251</v>
      </c>
      <c r="Z117" s="104">
        <f>SUM('Real Revenue'!AD$30:AD$37)</f>
        <v>15931.211964353957</v>
      </c>
      <c r="AA117" s="104">
        <f>SUM('Real Revenue'!AE$30:AE$37)</f>
        <v>18355.777400270414</v>
      </c>
      <c r="AB117" s="104">
        <f>SUM('Real Revenue'!AF$30:AF$37)</f>
        <v>16550.607698733002</v>
      </c>
      <c r="AC117" s="104">
        <f>SUM('Real Revenue'!AG$30:AG$37)</f>
        <v>18666.536951758299</v>
      </c>
      <c r="AD117" s="104">
        <f>SUM('Real Revenue'!AH$30:AH$37)</f>
        <v>20993.221907838786</v>
      </c>
      <c r="AE117" s="104">
        <f>SUM('Real Revenue'!AI$30:AI$37)</f>
        <v>18979.826921414387</v>
      </c>
      <c r="AF117" s="104">
        <f>SUM('Real Revenue'!AJ$30:AJ$37)</f>
        <v>17708.013567367656</v>
      </c>
      <c r="AG117" s="104">
        <f>SUM('Real Revenue'!AK$30:AK$37)</f>
        <v>17660.831311965234</v>
      </c>
      <c r="AH117" s="104">
        <f>SUM('Real Revenue'!AL$30:AL$37)</f>
        <v>14724.898746290435</v>
      </c>
      <c r="AI117" s="104">
        <f>SUM('Real Revenue'!AM$30:AM$37)</f>
        <v>10940.987333689598</v>
      </c>
      <c r="AJ117" s="104">
        <f>SUM('Real Revenue'!AN$30:AN$37)</f>
        <v>12222.398009550001</v>
      </c>
      <c r="AK117" s="104">
        <f>SUM('Real Revenue'!AO$30:AO$37)</f>
        <v>12261.671280357023</v>
      </c>
      <c r="AL117" s="104">
        <f>SUM('Real Revenue'!AP$30:AP$37)</f>
        <v>10544.244077397892</v>
      </c>
      <c r="AM117" s="104">
        <f>SUM('Real Revenue'!AQ$30:AQ$37)</f>
        <v>7004.5451413252858</v>
      </c>
      <c r="AN117" s="104">
        <f>SUM('Real Revenue'!AR$30:AR$37)</f>
        <v>8324.4603795196581</v>
      </c>
      <c r="AO117" s="104">
        <f>SUM('Real Revenue'!AS$30:AS$37)</f>
        <v>9732.7789999999986</v>
      </c>
      <c r="AP117" s="104" t="e">
        <f>SUM('Real Revenue'!AT$30:AT$37)</f>
        <v>#N/A</v>
      </c>
      <c r="AQ117" s="104" t="e">
        <f>SUM('Real Revenue'!AU$30:AU$37)</f>
        <v>#N/A</v>
      </c>
      <c r="AR117" s="104" t="e">
        <f>SUM('Real Revenue'!AV$30:AV$37)</f>
        <v>#N/A</v>
      </c>
      <c r="AS117" s="104" t="e">
        <f>SUM('Real Revenue'!AW$30:AW$37)</f>
        <v>#N/A</v>
      </c>
      <c r="AT117" s="104" t="e">
        <f>SUM('Real Revenue'!AX$30:AX$37)</f>
        <v>#N/A</v>
      </c>
      <c r="AU117" s="104" t="e">
        <f>SUM('Real Revenue'!AY$30:AY$37)</f>
        <v>#N/A</v>
      </c>
      <c r="AV117" s="104" t="e">
        <f>SUM('Real Revenue'!AZ$30:AZ$37)</f>
        <v>#N/A</v>
      </c>
      <c r="AW117" s="104" t="e">
        <f>SUM('Real Revenue'!BA$30:BA$37)</f>
        <v>#N/A</v>
      </c>
    </row>
    <row r="118" spans="1:49" x14ac:dyDescent="0.25">
      <c r="A118" s="321" t="s">
        <v>127</v>
      </c>
      <c r="B118" s="320"/>
      <c r="C118" s="104"/>
      <c r="D118" s="104">
        <f>SUMIFS('Data from Waybill Query'!$K:$K,'Data from Waybill Query'!$C:$C,"11",'Data from Waybill Query'!$B:$B,'Coal Graphs'!D$115)/1000</f>
        <v>576845.08100000001</v>
      </c>
      <c r="E118" s="104">
        <f>SUMIFS('Data from Waybill Query'!$K:$K,'Data from Waybill Query'!$C:$C,"11",'Data from Waybill Query'!$B:$B,'Coal Graphs'!E$115)/1000</f>
        <v>582930.75</v>
      </c>
      <c r="F118" s="104">
        <f>SUMIFS('Data from Waybill Query'!$K:$K,'Data from Waybill Query'!$C:$C,"11",'Data from Waybill Query'!$B:$B,'Coal Graphs'!F$115)/1000</f>
        <v>595078.446</v>
      </c>
      <c r="G118" s="104">
        <f>SUMIFS('Data from Waybill Query'!$K:$K,'Data from Waybill Query'!$C:$C,"11",'Data from Waybill Query'!$B:$B,'Coal Graphs'!G$115)/1000</f>
        <v>625339.68999999994</v>
      </c>
      <c r="H118" s="104">
        <f>SUMIFS('Data from Waybill Query'!$K:$K,'Data from Waybill Query'!$C:$C,"11",'Data from Waybill Query'!$B:$B,'Coal Graphs'!H$115)/1000</f>
        <v>642786.799</v>
      </c>
      <c r="I118" s="104">
        <f>SUMIFS('Data from Waybill Query'!$K:$K,'Data from Waybill Query'!$C:$C,"11",'Data from Waybill Query'!$B:$B,'Coal Graphs'!I$115)/1000</f>
        <v>653835.99800000002</v>
      </c>
      <c r="J118" s="104">
        <f>SUMIFS('Data from Waybill Query'!$K:$K,'Data from Waybill Query'!$C:$C,"11",'Data from Waybill Query'!$B:$B,'Coal Graphs'!J$115)/1000</f>
        <v>609072.55500000005</v>
      </c>
      <c r="K118" s="104">
        <f>SUMIFS('Data from Waybill Query'!$K:$K,'Data from Waybill Query'!$C:$C,"11",'Data from Waybill Query'!$B:$B,'Coal Graphs'!K$115)/1000</f>
        <v>616922.92799999996</v>
      </c>
      <c r="L118" s="104">
        <f>SUMIFS('Data from Waybill Query'!$K:$K,'Data from Waybill Query'!$C:$C,"11",'Data from Waybill Query'!$B:$B,'Coal Graphs'!L$115)/1000</f>
        <v>610272.62699999998</v>
      </c>
      <c r="M118" s="104">
        <f>SUMIFS('Data from Waybill Query'!$K:$K,'Data from Waybill Query'!$C:$C,"11",'Data from Waybill Query'!$B:$B,'Coal Graphs'!M$115)/1000</f>
        <v>707864.174</v>
      </c>
      <c r="N118" s="104">
        <f>SUMIFS('Data from Waybill Query'!$K:$K,'Data from Waybill Query'!$C:$C,"11",'Data from Waybill Query'!$B:$B,'Coal Graphs'!N$115)/1000</f>
        <v>742366.85600000003</v>
      </c>
      <c r="O118" s="104">
        <f>SUMIFS('Data from Waybill Query'!$K:$K,'Data from Waybill Query'!$C:$C,"11",'Data from Waybill Query'!$B:$B,'Coal Graphs'!O$115)/1000</f>
        <v>783800.83</v>
      </c>
      <c r="P118" s="104">
        <f>SUMIFS('Data from Waybill Query'!$K:$K,'Data from Waybill Query'!$C:$C,"11",'Data from Waybill Query'!$B:$B,'Coal Graphs'!P$115)/1000</f>
        <v>771948.65099999995</v>
      </c>
      <c r="Q118" s="104">
        <f>SUMIFS('Data from Waybill Query'!$K:$K,'Data from Waybill Query'!$C:$C,"11",'Data from Waybill Query'!$B:$B,'Coal Graphs'!Q$115)/1000</f>
        <v>830512.20299999998</v>
      </c>
      <c r="R118" s="104">
        <f>SUMIFS('Data from Waybill Query'!$K:$K,'Data from Waybill Query'!$C:$C,"11",'Data from Waybill Query'!$B:$B,'Coal Graphs'!R$115)/1000</f>
        <v>810483.91500000004</v>
      </c>
      <c r="S118" s="104">
        <f>SUMIFS('Data from Waybill Query'!$K:$K,'Data from Waybill Query'!$C:$C,"11",'Data from Waybill Query'!$B:$B,'Coal Graphs'!S$115)/1000</f>
        <v>799110.90800000005</v>
      </c>
      <c r="T118" s="104">
        <f>SUMIFS('Data from Waybill Query'!$K:$K,'Data from Waybill Query'!$C:$C,"11",'Data from Waybill Query'!$B:$B,'Coal Graphs'!T$115)/1000</f>
        <v>870293.03399999999</v>
      </c>
      <c r="U118" s="104">
        <f>SUMIFS('Data from Waybill Query'!$K:$K,'Data from Waybill Query'!$C:$C,"11",'Data from Waybill Query'!$B:$B,'Coal Graphs'!U$115)/1000</f>
        <v>845122.65500000003</v>
      </c>
      <c r="V118" s="104">
        <f>SUMIFS('Data from Waybill Query'!$K:$K,'Data from Waybill Query'!$C:$C,"11",'Data from Waybill Query'!$B:$B,'Coal Graphs'!V$115)/1000</f>
        <v>825789.94</v>
      </c>
      <c r="W118" s="104">
        <f>SUMIFS('Data from Waybill Query'!$K:$K,'Data from Waybill Query'!$C:$C,"11",'Data from Waybill Query'!$B:$B,'Coal Graphs'!W$115)/1000</f>
        <v>867915.32700000005</v>
      </c>
      <c r="X118" s="104">
        <f>SUMIFS('Data from Waybill Query'!$K:$K,'Data from Waybill Query'!$C:$C,"11",'Data from Waybill Query'!$B:$B,'Coal Graphs'!X$115)/1000</f>
        <v>861258.68299999996</v>
      </c>
      <c r="Y118" s="104">
        <f>SUMIFS('Data from Waybill Query'!$K:$K,'Data from Waybill Query'!$C:$C,"11",'Data from Waybill Query'!$B:$B,'Coal Graphs'!Y$115)/1000</f>
        <v>944055.728</v>
      </c>
      <c r="Z118" s="104">
        <f>SUMIFS('Data from Waybill Query'!$K:$K,'Data from Waybill Query'!$C:$C,"11",'Data from Waybill Query'!$B:$B,'Coal Graphs'!Z$115)/1000</f>
        <v>932698.34600000002</v>
      </c>
      <c r="AA118" s="104">
        <f>SUMIFS('Data from Waybill Query'!$K:$K,'Data from Waybill Query'!$C:$C,"11",'Data from Waybill Query'!$B:$B,'Coal Graphs'!AA$115)/1000</f>
        <v>869766.30799999996</v>
      </c>
      <c r="AB118" s="104">
        <f>SUMIFS('Data from Waybill Query'!$K:$K,'Data from Waybill Query'!$C:$C,"11",'Data from Waybill Query'!$B:$B,'Coal Graphs'!AB$115)/1000</f>
        <v>866350.228</v>
      </c>
      <c r="AC118" s="104">
        <f>SUMIFS('Data from Waybill Query'!$K:$K,'Data from Waybill Query'!$C:$C,"11",'Data from Waybill Query'!$B:$B,'Coal Graphs'!AC$115)/1000</f>
        <v>879616.39</v>
      </c>
      <c r="AD118" s="104">
        <f>SUMIFS('Data from Waybill Query'!$K:$K,'Data from Waybill Query'!$C:$C,"11",'Data from Waybill Query'!$B:$B,'Coal Graphs'!AD$115)/1000</f>
        <v>869136.429</v>
      </c>
      <c r="AE118" s="104">
        <f>SUMIFS('Data from Waybill Query'!$K:$K,'Data from Waybill Query'!$C:$C,"11",'Data from Waybill Query'!$B:$B,'Coal Graphs'!AE$115)/1000</f>
        <v>794532.94799999997</v>
      </c>
      <c r="AF118" s="104">
        <f>SUMIFS('Data from Waybill Query'!$K:$K,'Data from Waybill Query'!$C:$C,"11",'Data from Waybill Query'!$B:$B,'Coal Graphs'!AF$115)/1000</f>
        <v>754836.39</v>
      </c>
      <c r="AG118" s="104">
        <f>SUMIFS('Data from Waybill Query'!$K:$K,'Data from Waybill Query'!$C:$C,"11",'Data from Waybill Query'!$B:$B,'Coal Graphs'!AG$115)/1000</f>
        <v>799429.14199999999</v>
      </c>
      <c r="AH118" s="104">
        <f>SUMIFS('Data from Waybill Query'!$K:$K,'Data from Waybill Query'!$C:$C,"11",'Data from Waybill Query'!$B:$B,'Coal Graphs'!AH$115)/1000</f>
        <v>721439.31400000001</v>
      </c>
      <c r="AI118" s="104">
        <f>SUMIFS('Data from Waybill Query'!$K:$K,'Data from Waybill Query'!$C:$C,"11",'Data from Waybill Query'!$B:$B,'Coal Graphs'!AI$115)/1000</f>
        <v>587363.79200000002</v>
      </c>
      <c r="AJ118" s="104">
        <f>SUMIFS('Data from Waybill Query'!$K:$K,'Data from Waybill Query'!$C:$C,"11",'Data from Waybill Query'!$B:$B,'Coal Graphs'!AJ$115)/1000</f>
        <v>625297.99</v>
      </c>
      <c r="AK118" s="104">
        <f>SUMIFS('Data from Waybill Query'!$K:$K,'Data from Waybill Query'!$C:$C,"11",'Data from Waybill Query'!$B:$B,'Coal Graphs'!AK$115)/1000</f>
        <v>616021.46400000004</v>
      </c>
      <c r="AL118" s="104">
        <f>SUMIFS('Data from Waybill Query'!$K:$K,'Data from Waybill Query'!$C:$C,"11",'Data from Waybill Query'!$B:$B,'Coal Graphs'!AL$115)/1000</f>
        <v>563913.34900000005</v>
      </c>
      <c r="AM118" s="104">
        <f>SUMIFS('Data from Waybill Query'!$K:$K,'Data from Waybill Query'!$C:$C,"11",'Data from Waybill Query'!$B:$B,'Coal Graphs'!AM$115)/1000</f>
        <v>420832.473</v>
      </c>
      <c r="AN118" s="104">
        <f>SUMIFS('Data from Waybill Query'!$K:$K,'Data from Waybill Query'!$C:$C,"11",'Data from Waybill Query'!$B:$B,'Coal Graphs'!AN$115)/1000</f>
        <v>464945.22600000002</v>
      </c>
      <c r="AO118" s="104">
        <f>SUMIFS('Data from Waybill Query'!$K:$K,'Data from Waybill Query'!$C:$C,"11",'Data from Waybill Query'!$B:$B,'Coal Graphs'!AO$115)/1000</f>
        <v>468686.04300000001</v>
      </c>
      <c r="AP118" s="104">
        <f>SUMIFS('Data from Waybill Query'!$K:$K,'Data from Waybill Query'!$C:$C,"11",'Data from Waybill Query'!$B:$B,'Coal Graphs'!AP$115)/1000</f>
        <v>0</v>
      </c>
      <c r="AQ118" s="104">
        <f>SUMIFS('Data from Waybill Query'!$K:$K,'Data from Waybill Query'!$C:$C,"11",'Data from Waybill Query'!$B:$B,'Coal Graphs'!AQ$115)/1000</f>
        <v>0</v>
      </c>
      <c r="AR118" s="104">
        <f>SUMIFS('Data from Waybill Query'!$K:$K,'Data from Waybill Query'!$C:$C,"11",'Data from Waybill Query'!$B:$B,'Coal Graphs'!AR$115)/1000</f>
        <v>0</v>
      </c>
      <c r="AS118" s="104">
        <f>SUMIFS('Data from Waybill Query'!$K:$K,'Data from Waybill Query'!$C:$C,"11",'Data from Waybill Query'!$B:$B,'Coal Graphs'!AS$115)/1000</f>
        <v>0</v>
      </c>
      <c r="AT118" s="104">
        <f>SUMIFS('Data from Waybill Query'!$K:$K,'Data from Waybill Query'!$C:$C,"11",'Data from Waybill Query'!$B:$B,'Coal Graphs'!AT$115)/1000</f>
        <v>0</v>
      </c>
      <c r="AU118" s="104">
        <f>SUMIFS('Data from Waybill Query'!$K:$K,'Data from Waybill Query'!$C:$C,"11",'Data from Waybill Query'!$B:$B,'Coal Graphs'!AU$115)/1000</f>
        <v>0</v>
      </c>
      <c r="AV118" s="104">
        <f>SUMIFS('Data from Waybill Query'!$K:$K,'Data from Waybill Query'!$C:$C,"11",'Data from Waybill Query'!$B:$B,'Coal Graphs'!AV$115)/1000</f>
        <v>0</v>
      </c>
      <c r="AW118" s="104">
        <f>SUMIFS('Data from Waybill Query'!$K:$K,'Data from Waybill Query'!$C:$C,"11",'Data from Waybill Query'!$B:$B,'Coal Graphs'!AW$115)/1000</f>
        <v>0</v>
      </c>
    </row>
    <row r="119" spans="1:49" ht="12.75" customHeight="1" x14ac:dyDescent="0.25">
      <c r="A119" s="320" t="s">
        <v>74</v>
      </c>
      <c r="B119" s="320"/>
      <c r="C119" s="104"/>
      <c r="D119" s="30">
        <f>SUM('Ton-Miles'!G$30:G$37)</f>
        <v>294302</v>
      </c>
      <c r="E119" s="30">
        <f>SUM('Ton-Miles'!H$30:H$37)</f>
        <v>294072</v>
      </c>
      <c r="F119" s="30">
        <f>SUM('Ton-Miles'!I$30:I$37)</f>
        <v>299662</v>
      </c>
      <c r="G119" s="30">
        <f>SUM('Ton-Miles'!J$30:J$37)</f>
        <v>326104</v>
      </c>
      <c r="H119" s="30">
        <f>SUM('Ton-Miles'!K$30:K$37)</f>
        <v>337977</v>
      </c>
      <c r="I119" s="30">
        <f>SUM('Ton-Miles'!L$30:L$37)</f>
        <v>352627</v>
      </c>
      <c r="J119" s="30">
        <f>SUM('Ton-Miles'!M$30:M$37)</f>
        <v>341420</v>
      </c>
      <c r="K119" s="30">
        <f>SUM('Ton-Miles'!N$30:N$37)</f>
        <v>344431</v>
      </c>
      <c r="L119" s="30">
        <f>SUM('Ton-Miles'!O$30:O$37)</f>
        <v>355266</v>
      </c>
      <c r="M119" s="30">
        <f>SUM('Ton-Miles'!P$30:P$37)</f>
        <v>416149</v>
      </c>
      <c r="N119" s="30">
        <f>SUM('Ton-Miles'!Q$30:Q$37)</f>
        <v>454142</v>
      </c>
      <c r="O119" s="30">
        <f>SUM('Ton-Miles'!R$30:R$37)</f>
        <v>497932</v>
      </c>
      <c r="P119" s="30">
        <f>SUM('Ton-Miles'!S$30:S$37)</f>
        <v>482270</v>
      </c>
      <c r="Q119" s="30">
        <f>SUM('Ton-Miles'!T$30:T$37)</f>
        <v>533445</v>
      </c>
      <c r="R119" s="30">
        <f>SUM('Ton-Miles'!U$30:U$37)</f>
        <v>543632</v>
      </c>
      <c r="S119" s="30">
        <f>SUM('Ton-Miles'!V$30:V$37)</f>
        <v>543336</v>
      </c>
      <c r="T119" s="30">
        <f>SUM('Ton-Miles'!W$30:W$37)</f>
        <v>605465</v>
      </c>
      <c r="U119" s="30">
        <f>SUM('Ton-Miles'!X$30:X$37)</f>
        <v>588116</v>
      </c>
      <c r="V119" s="30">
        <f>SUM('Ton-Miles'!Y$30:Y$37)</f>
        <v>584592</v>
      </c>
      <c r="W119" s="30">
        <f>SUM('Ton-Miles'!Z$30:Z$37)</f>
        <v>651727</v>
      </c>
      <c r="X119" s="30">
        <f>SUM('Ton-Miles'!AA$30:AA$37)</f>
        <v>649449</v>
      </c>
      <c r="Y119" s="30">
        <f>SUM('Ton-Miles'!AB$30:AB$37)</f>
        <v>729592</v>
      </c>
      <c r="Z119" s="30">
        <f>SUM('Ton-Miles'!AD$30:AD$37)</f>
        <v>721998</v>
      </c>
      <c r="AA119" s="30">
        <f>SUM('Ton-Miles'!AE$30:AE$37)</f>
        <v>680027</v>
      </c>
      <c r="AB119" s="30">
        <f>SUM('Ton-Miles'!AF$30:AF$37)</f>
        <v>686627</v>
      </c>
      <c r="AC119" s="30">
        <f>SUM('Ton-Miles'!AG$30:AG$37)</f>
        <v>699354</v>
      </c>
      <c r="AD119" s="30">
        <f>SUM('Ton-Miles'!AH$30:AH$37)</f>
        <v>692639</v>
      </c>
      <c r="AE119" s="30">
        <f>SUM('Ton-Miles'!AI$30:AI$37)</f>
        <v>634544</v>
      </c>
      <c r="AF119" s="30">
        <f>SUM('Ton-Miles'!AJ$30:AJ$37)</f>
        <v>594828</v>
      </c>
      <c r="AG119" s="30">
        <f>SUM('Ton-Miles'!AK$30:AK$37)</f>
        <v>646462</v>
      </c>
      <c r="AH119" s="30">
        <f>SUM('Ton-Miles'!AM$30:AM$37)</f>
        <v>584541</v>
      </c>
      <c r="AI119" s="30">
        <f>SUM('Ton-Miles'!AN$30:AN$37)</f>
        <v>447217</v>
      </c>
      <c r="AJ119" s="30">
        <f>SUM('Ton-Miles'!AO$30:AO$37)</f>
        <v>492153</v>
      </c>
      <c r="AK119" s="30">
        <f>SUM('Ton-Miles'!AP$30:AP$37)</f>
        <v>490965</v>
      </c>
      <c r="AL119" s="30">
        <f>SUM('Ton-Miles'!AQ$30:AQ$37)</f>
        <v>432814</v>
      </c>
      <c r="AM119" s="30">
        <f>SUM('Ton-Miles'!AR$30:AR$37)</f>
        <v>316940</v>
      </c>
      <c r="AN119" s="30">
        <f>SUM('Ton-Miles'!AS$30:AS$37)</f>
        <v>366199</v>
      </c>
      <c r="AO119" s="30">
        <f>SUM('Ton-Miles'!AT$30:AT$37)</f>
        <v>352054</v>
      </c>
      <c r="AP119" s="30" t="e">
        <f>SUM('Ton-Miles'!AU$30:AU$37)</f>
        <v>#N/A</v>
      </c>
      <c r="AQ119" s="30" t="e">
        <f>SUM('Ton-Miles'!AV$30:AV$37)</f>
        <v>#N/A</v>
      </c>
      <c r="AR119" s="30" t="e">
        <f>SUM('Ton-Miles'!AW$30:AW$37)</f>
        <v>#N/A</v>
      </c>
      <c r="AS119" s="30" t="e">
        <f>SUM('Ton-Miles'!AX$30:AX$37)</f>
        <v>#N/A</v>
      </c>
      <c r="AT119" s="30" t="e">
        <f>SUM('Ton-Miles'!AY$30:AY$37)</f>
        <v>#N/A</v>
      </c>
      <c r="AU119" s="30" t="e">
        <f>SUM('Ton-Miles'!AZ$30:AZ$37)</f>
        <v>#N/A</v>
      </c>
      <c r="AV119" s="30" t="e">
        <f>SUM('Ton-Miles'!BA$30:BA$37)</f>
        <v>#N/A</v>
      </c>
      <c r="AW119" s="30" t="e">
        <f>SUM('Ton-Miles'!BB$30:BB$37)</f>
        <v>#N/A</v>
      </c>
    </row>
    <row r="120" spans="1:49" ht="12.75" customHeight="1" x14ac:dyDescent="0.25">
      <c r="A120" s="320" t="s">
        <v>115</v>
      </c>
      <c r="B120" s="320"/>
      <c r="C120" s="104"/>
      <c r="D120" s="43">
        <f t="shared" ref="D120:AG120" si="40">IF(D119&gt;0,D117/D119,0)*100</f>
        <v>5.2819444363407468</v>
      </c>
      <c r="E120" s="43">
        <f t="shared" si="40"/>
        <v>4.9621866829379275</v>
      </c>
      <c r="F120" s="43">
        <f t="shared" si="40"/>
        <v>4.5848792372370664</v>
      </c>
      <c r="G120" s="43">
        <f t="shared" si="40"/>
        <v>4.3153006268293161</v>
      </c>
      <c r="H120" s="43">
        <f t="shared" si="40"/>
        <v>4.1428411991755647</v>
      </c>
      <c r="I120" s="43">
        <f t="shared" si="40"/>
        <v>3.93917740979736</v>
      </c>
      <c r="J120" s="43">
        <f t="shared" si="40"/>
        <v>3.6915483064049965</v>
      </c>
      <c r="K120" s="43">
        <f t="shared" si="40"/>
        <v>3.5418580381149583</v>
      </c>
      <c r="L120" s="43">
        <f t="shared" si="40"/>
        <v>3.2790576827730291</v>
      </c>
      <c r="M120" s="43">
        <f t="shared" si="40"/>
        <v>3.0627401719012539</v>
      </c>
      <c r="N120" s="43">
        <f t="shared" si="40"/>
        <v>2.9123263286253231</v>
      </c>
      <c r="O120" s="43">
        <f t="shared" si="40"/>
        <v>2.748262878878331</v>
      </c>
      <c r="P120" s="43">
        <f t="shared" si="40"/>
        <v>2.725716053522099</v>
      </c>
      <c r="Q120" s="43">
        <f t="shared" si="40"/>
        <v>2.5038284652266922</v>
      </c>
      <c r="R120" s="43">
        <f t="shared" si="40"/>
        <v>2.3598945517892127</v>
      </c>
      <c r="S120" s="43">
        <f t="shared" si="40"/>
        <v>2.2784022850877967</v>
      </c>
      <c r="T120" s="43">
        <f t="shared" si="40"/>
        <v>2.1634411316515689</v>
      </c>
      <c r="U120" s="43">
        <f t="shared" si="40"/>
        <v>2.1427066150293168</v>
      </c>
      <c r="V120" s="43">
        <f t="shared" si="40"/>
        <v>2.1007597574014856</v>
      </c>
      <c r="W120" s="43">
        <f t="shared" si="40"/>
        <v>1.9750860543516637</v>
      </c>
      <c r="X120" s="43">
        <f t="shared" si="40"/>
        <v>2.1121020670949529</v>
      </c>
      <c r="Y120" s="43">
        <f t="shared" si="40"/>
        <v>2.1368480968237384</v>
      </c>
      <c r="Z120" s="43">
        <f t="shared" si="40"/>
        <v>2.2065451655480981</v>
      </c>
      <c r="AA120" s="43">
        <f t="shared" si="40"/>
        <v>2.6992718524809183</v>
      </c>
      <c r="AB120" s="43">
        <f t="shared" si="40"/>
        <v>2.410421917392267</v>
      </c>
      <c r="AC120" s="43">
        <f t="shared" si="40"/>
        <v>2.6691113444347638</v>
      </c>
      <c r="AD120" s="43">
        <f t="shared" si="40"/>
        <v>3.0309038197154341</v>
      </c>
      <c r="AE120" s="43">
        <f t="shared" si="40"/>
        <v>2.9910970588981045</v>
      </c>
      <c r="AF120" s="43">
        <f t="shared" si="40"/>
        <v>2.9769973113854182</v>
      </c>
      <c r="AG120" s="43">
        <f t="shared" si="40"/>
        <v>2.7319210273713277</v>
      </c>
      <c r="AH120" s="43">
        <f>IF(AH119&gt;0,AH117/AH119,0)*100</f>
        <v>2.51905319666036</v>
      </c>
      <c r="AI120" s="43">
        <f t="shared" ref="AI120:AW120" si="41">IF(AI119&gt;0,AI117/AI119,0)*100</f>
        <v>2.4464605177552725</v>
      </c>
      <c r="AJ120" s="43">
        <f t="shared" si="41"/>
        <v>2.4834549437979652</v>
      </c>
      <c r="AK120" s="43">
        <f t="shared" si="41"/>
        <v>2.4974634200721075</v>
      </c>
      <c r="AL120" s="43">
        <f t="shared" si="41"/>
        <v>2.4362067949275885</v>
      </c>
      <c r="AM120" s="43">
        <f t="shared" si="41"/>
        <v>2.2100539980202205</v>
      </c>
      <c r="AN120" s="43">
        <f t="shared" si="41"/>
        <v>2.2732067481122717</v>
      </c>
      <c r="AO120" s="43">
        <f t="shared" si="41"/>
        <v>2.7645699239321235</v>
      </c>
      <c r="AP120" s="43" t="e">
        <f t="shared" si="41"/>
        <v>#N/A</v>
      </c>
      <c r="AQ120" s="43" t="e">
        <f t="shared" si="41"/>
        <v>#N/A</v>
      </c>
      <c r="AR120" s="43" t="e">
        <f t="shared" si="41"/>
        <v>#N/A</v>
      </c>
      <c r="AS120" s="43" t="e">
        <f t="shared" si="41"/>
        <v>#N/A</v>
      </c>
      <c r="AT120" s="43" t="e">
        <f t="shared" si="41"/>
        <v>#N/A</v>
      </c>
      <c r="AU120" s="43" t="e">
        <f t="shared" si="41"/>
        <v>#N/A</v>
      </c>
      <c r="AV120" s="43" t="e">
        <f t="shared" si="41"/>
        <v>#N/A</v>
      </c>
      <c r="AW120" s="43" t="e">
        <f t="shared" si="41"/>
        <v>#N/A</v>
      </c>
    </row>
    <row r="121" spans="1:49" ht="12.75" customHeight="1" x14ac:dyDescent="0.25">
      <c r="A121" s="321" t="s">
        <v>128</v>
      </c>
      <c r="B121" s="320"/>
      <c r="C121" s="104"/>
      <c r="D121" s="43">
        <f>1000*D119/D118</f>
        <v>510.19244107934065</v>
      </c>
      <c r="E121" s="43">
        <f t="shared" ref="E121:AG121" si="42">1000*E119/E118</f>
        <v>504.47158603316086</v>
      </c>
      <c r="F121" s="43">
        <f t="shared" si="42"/>
        <v>503.56722212721513</v>
      </c>
      <c r="G121" s="43">
        <f t="shared" si="42"/>
        <v>521.48297191883023</v>
      </c>
      <c r="H121" s="43">
        <f t="shared" si="42"/>
        <v>525.79953497147039</v>
      </c>
      <c r="I121" s="43">
        <f t="shared" si="42"/>
        <v>539.32025932900683</v>
      </c>
      <c r="J121" s="43">
        <f t="shared" si="42"/>
        <v>560.55719010356654</v>
      </c>
      <c r="K121" s="43">
        <f t="shared" si="42"/>
        <v>558.30474823915119</v>
      </c>
      <c r="L121" s="43">
        <f t="shared" si="42"/>
        <v>582.14310175835567</v>
      </c>
      <c r="M121" s="43">
        <f t="shared" si="42"/>
        <v>587.89385772757021</v>
      </c>
      <c r="N121" s="43">
        <f t="shared" si="42"/>
        <v>611.74875511953076</v>
      </c>
      <c r="O121" s="43">
        <f t="shared" si="42"/>
        <v>635.278735287892</v>
      </c>
      <c r="P121" s="43">
        <f t="shared" si="42"/>
        <v>624.7436268918359</v>
      </c>
      <c r="Q121" s="43">
        <f t="shared" si="42"/>
        <v>642.30844299827822</v>
      </c>
      <c r="R121" s="43">
        <f t="shared" si="42"/>
        <v>670.74989390751819</v>
      </c>
      <c r="S121" s="43">
        <f t="shared" si="42"/>
        <v>679.92564556508341</v>
      </c>
      <c r="T121" s="43">
        <f t="shared" si="42"/>
        <v>695.70245462863261</v>
      </c>
      <c r="U121" s="43">
        <f t="shared" si="42"/>
        <v>695.89425454462582</v>
      </c>
      <c r="V121" s="43">
        <f t="shared" si="42"/>
        <v>707.91852949916063</v>
      </c>
      <c r="W121" s="43">
        <f t="shared" si="42"/>
        <v>750.91080860702436</v>
      </c>
      <c r="X121" s="43">
        <f t="shared" si="42"/>
        <v>754.06961093012285</v>
      </c>
      <c r="Y121" s="43">
        <f t="shared" si="42"/>
        <v>772.82725835015538</v>
      </c>
      <c r="Z121" s="43">
        <f t="shared" si="42"/>
        <v>774.09593690863051</v>
      </c>
      <c r="AA121" s="43">
        <f t="shared" si="42"/>
        <v>781.85024384733936</v>
      </c>
      <c r="AB121" s="43">
        <f t="shared" si="42"/>
        <v>792.55130062711771</v>
      </c>
      <c r="AC121" s="43">
        <f t="shared" si="42"/>
        <v>795.06704053115698</v>
      </c>
      <c r="AD121" s="43">
        <f t="shared" si="42"/>
        <v>796.9278204078131</v>
      </c>
      <c r="AE121" s="43">
        <f t="shared" si="42"/>
        <v>798.6377425848425</v>
      </c>
      <c r="AF121" s="43">
        <f t="shared" si="42"/>
        <v>788.02242165351879</v>
      </c>
      <c r="AG121" s="43">
        <f t="shared" si="42"/>
        <v>808.65453363720383</v>
      </c>
      <c r="AH121" s="43">
        <f>1000*AH119/AH118</f>
        <v>810.24278640850446</v>
      </c>
      <c r="AI121" s="43">
        <f t="shared" ref="AI121:AW121" si="43">1000*AI119/AI118</f>
        <v>761.39695039288358</v>
      </c>
      <c r="AJ121" s="43">
        <f t="shared" si="43"/>
        <v>787.06953783747167</v>
      </c>
      <c r="AK121" s="43">
        <f t="shared" si="43"/>
        <v>796.99333333619029</v>
      </c>
      <c r="AL121" s="43">
        <f t="shared" si="43"/>
        <v>767.51862811461831</v>
      </c>
      <c r="AM121" s="43">
        <f t="shared" si="43"/>
        <v>753.12629213382968</v>
      </c>
      <c r="AN121" s="43">
        <f t="shared" si="43"/>
        <v>787.61750744376923</v>
      </c>
      <c r="AO121" s="43">
        <f t="shared" si="43"/>
        <v>751.15102158055936</v>
      </c>
      <c r="AP121" s="43" t="e">
        <f t="shared" si="43"/>
        <v>#N/A</v>
      </c>
      <c r="AQ121" s="43" t="e">
        <f t="shared" si="43"/>
        <v>#N/A</v>
      </c>
      <c r="AR121" s="43" t="e">
        <f t="shared" si="43"/>
        <v>#N/A</v>
      </c>
      <c r="AS121" s="43" t="e">
        <f t="shared" si="43"/>
        <v>#N/A</v>
      </c>
      <c r="AT121" s="43" t="e">
        <f t="shared" si="43"/>
        <v>#N/A</v>
      </c>
      <c r="AU121" s="43" t="e">
        <f t="shared" si="43"/>
        <v>#N/A</v>
      </c>
      <c r="AV121" s="43" t="e">
        <f t="shared" si="43"/>
        <v>#N/A</v>
      </c>
      <c r="AW121" s="43" t="e">
        <f t="shared" si="43"/>
        <v>#N/A</v>
      </c>
    </row>
    <row r="122" spans="1:49" x14ac:dyDescent="0.25">
      <c r="A122" s="104"/>
      <c r="B122" s="104"/>
      <c r="C122" s="104"/>
      <c r="D122" s="81"/>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row>
    <row r="123" spans="1:49" x14ac:dyDescent="0.25">
      <c r="A123" s="104"/>
      <c r="B123" s="38" t="s">
        <v>129</v>
      </c>
      <c r="C123" s="104"/>
      <c r="D123" s="104">
        <v>1985</v>
      </c>
      <c r="E123" s="104">
        <f t="shared" ref="E123:AH123" si="44">1+D123</f>
        <v>1986</v>
      </c>
      <c r="F123" s="104">
        <f t="shared" si="44"/>
        <v>1987</v>
      </c>
      <c r="G123" s="104">
        <f t="shared" si="44"/>
        <v>1988</v>
      </c>
      <c r="H123" s="104">
        <f t="shared" si="44"/>
        <v>1989</v>
      </c>
      <c r="I123" s="104">
        <f t="shared" si="44"/>
        <v>1990</v>
      </c>
      <c r="J123" s="104">
        <f t="shared" si="44"/>
        <v>1991</v>
      </c>
      <c r="K123" s="104">
        <f t="shared" si="44"/>
        <v>1992</v>
      </c>
      <c r="L123" s="104">
        <f t="shared" si="44"/>
        <v>1993</v>
      </c>
      <c r="M123" s="104">
        <f t="shared" si="44"/>
        <v>1994</v>
      </c>
      <c r="N123" s="104">
        <f t="shared" si="44"/>
        <v>1995</v>
      </c>
      <c r="O123" s="104">
        <f t="shared" si="44"/>
        <v>1996</v>
      </c>
      <c r="P123" s="104">
        <f t="shared" si="44"/>
        <v>1997</v>
      </c>
      <c r="Q123" s="104">
        <f t="shared" si="44"/>
        <v>1998</v>
      </c>
      <c r="R123" s="104">
        <f t="shared" si="44"/>
        <v>1999</v>
      </c>
      <c r="S123" s="104">
        <f t="shared" si="44"/>
        <v>2000</v>
      </c>
      <c r="T123" s="104">
        <f t="shared" si="44"/>
        <v>2001</v>
      </c>
      <c r="U123" s="104">
        <f t="shared" si="44"/>
        <v>2002</v>
      </c>
      <c r="V123" s="104">
        <f t="shared" si="44"/>
        <v>2003</v>
      </c>
      <c r="W123" s="104">
        <f t="shared" si="44"/>
        <v>2004</v>
      </c>
      <c r="X123" s="104">
        <f t="shared" si="44"/>
        <v>2005</v>
      </c>
      <c r="Y123" s="104">
        <f t="shared" si="44"/>
        <v>2006</v>
      </c>
      <c r="Z123" s="104">
        <f t="shared" si="44"/>
        <v>2007</v>
      </c>
      <c r="AA123" s="104">
        <f t="shared" si="44"/>
        <v>2008</v>
      </c>
      <c r="AB123" s="104">
        <f t="shared" si="44"/>
        <v>2009</v>
      </c>
      <c r="AC123" s="104">
        <f t="shared" si="44"/>
        <v>2010</v>
      </c>
      <c r="AD123" s="104">
        <f t="shared" si="44"/>
        <v>2011</v>
      </c>
      <c r="AE123" s="104">
        <f t="shared" si="44"/>
        <v>2012</v>
      </c>
      <c r="AF123" s="104">
        <f t="shared" si="44"/>
        <v>2013</v>
      </c>
      <c r="AG123" s="104">
        <f t="shared" si="44"/>
        <v>2014</v>
      </c>
      <c r="AH123" s="104">
        <f t="shared" si="44"/>
        <v>2015</v>
      </c>
      <c r="AI123" s="104">
        <f t="shared" ref="AI123" si="45">1+AH123</f>
        <v>2016</v>
      </c>
      <c r="AJ123" s="104">
        <f t="shared" ref="AJ123" si="46">1+AI123</f>
        <v>2017</v>
      </c>
      <c r="AK123" s="104">
        <f t="shared" ref="AK123" si="47">1+AJ123</f>
        <v>2018</v>
      </c>
      <c r="AL123" s="104">
        <f t="shared" ref="AL123" si="48">1+AK123</f>
        <v>2019</v>
      </c>
      <c r="AM123" s="104">
        <f t="shared" ref="AM123" si="49">1+AL123</f>
        <v>2020</v>
      </c>
      <c r="AN123" s="104">
        <f t="shared" ref="AN123" si="50">1+AM123</f>
        <v>2021</v>
      </c>
      <c r="AO123" s="104">
        <f t="shared" ref="AO123" si="51">1+AN123</f>
        <v>2022</v>
      </c>
      <c r="AP123" s="104">
        <f t="shared" ref="AP123" si="52">1+AO123</f>
        <v>2023</v>
      </c>
      <c r="AQ123" s="104">
        <f t="shared" ref="AQ123" si="53">1+AP123</f>
        <v>2024</v>
      </c>
      <c r="AR123" s="104">
        <f t="shared" ref="AR123" si="54">1+AQ123</f>
        <v>2025</v>
      </c>
      <c r="AS123" s="104">
        <f t="shared" ref="AS123" si="55">1+AR123</f>
        <v>2026</v>
      </c>
      <c r="AT123" s="104">
        <f t="shared" ref="AT123" si="56">1+AS123</f>
        <v>2027</v>
      </c>
      <c r="AU123" s="104">
        <f t="shared" ref="AU123" si="57">1+AT123</f>
        <v>2028</v>
      </c>
      <c r="AV123" s="104">
        <f t="shared" ref="AV123" si="58">1+AU123</f>
        <v>2029</v>
      </c>
      <c r="AW123" s="104">
        <f t="shared" ref="AW123" si="59">1+AV123</f>
        <v>2030</v>
      </c>
    </row>
    <row r="125" spans="1:49" ht="12.75" customHeight="1" x14ac:dyDescent="0.25">
      <c r="A125" s="320" t="s">
        <v>99</v>
      </c>
      <c r="B125" s="320"/>
      <c r="C125" s="104"/>
      <c r="D125" s="8">
        <f>D117/$D117</f>
        <v>1</v>
      </c>
      <c r="E125" s="8">
        <f t="shared" ref="E125:AK125" si="60">E117/$D117</f>
        <v>0.93872791420669432</v>
      </c>
      <c r="F125" s="8">
        <f t="shared" si="60"/>
        <v>0.88383772176213049</v>
      </c>
      <c r="G125" s="8">
        <f t="shared" si="60"/>
        <v>0.9052741941567557</v>
      </c>
      <c r="H125" s="8">
        <f t="shared" si="60"/>
        <v>0.90073780595094988</v>
      </c>
      <c r="I125" s="8">
        <f t="shared" si="60"/>
        <v>0.89358127853185709</v>
      </c>
      <c r="J125" s="8">
        <f t="shared" si="60"/>
        <v>0.81079389895459886</v>
      </c>
      <c r="K125" s="8">
        <f t="shared" si="60"/>
        <v>0.78477713474178912</v>
      </c>
      <c r="L125" s="8">
        <f t="shared" si="60"/>
        <v>0.74940340317263565</v>
      </c>
      <c r="M125" s="8">
        <f t="shared" si="60"/>
        <v>0.81992092204591371</v>
      </c>
      <c r="N125" s="8">
        <f t="shared" si="60"/>
        <v>0.8508336601807166</v>
      </c>
      <c r="O125" s="8">
        <f t="shared" si="60"/>
        <v>0.88032141648193307</v>
      </c>
      <c r="P125" s="8">
        <f t="shared" si="60"/>
        <v>0.84563668948744786</v>
      </c>
      <c r="Q125" s="8">
        <f t="shared" si="60"/>
        <v>0.85922554359957326</v>
      </c>
      <c r="R125" s="8">
        <f t="shared" si="60"/>
        <v>0.82529757440467655</v>
      </c>
      <c r="S125" s="8">
        <f t="shared" si="60"/>
        <v>0.7963644173814296</v>
      </c>
      <c r="T125" s="8">
        <f t="shared" si="60"/>
        <v>0.84264972535090865</v>
      </c>
      <c r="U125" s="8">
        <f t="shared" si="60"/>
        <v>0.81065984881877906</v>
      </c>
      <c r="V125" s="8">
        <f t="shared" si="60"/>
        <v>0.79002751198042243</v>
      </c>
      <c r="W125" s="8">
        <f t="shared" si="60"/>
        <v>0.82806550651856214</v>
      </c>
      <c r="X125" s="8">
        <f t="shared" si="60"/>
        <v>0.88241506149906668</v>
      </c>
      <c r="Y125" s="8">
        <f t="shared" si="60"/>
        <v>1.0029208772440326</v>
      </c>
      <c r="Z125" s="8">
        <f t="shared" si="60"/>
        <v>1.0248534658805259</v>
      </c>
      <c r="AA125" s="8">
        <f t="shared" si="60"/>
        <v>1.1808255473400469</v>
      </c>
      <c r="AB125" s="8">
        <f t="shared" si="60"/>
        <v>1.064699139050296</v>
      </c>
      <c r="AC125" s="8">
        <f t="shared" si="60"/>
        <v>1.2008166819825612</v>
      </c>
      <c r="AD125" s="8">
        <f t="shared" si="60"/>
        <v>1.3504921207744438</v>
      </c>
      <c r="AE125" s="8">
        <f t="shared" si="60"/>
        <v>1.2209705982035026</v>
      </c>
      <c r="AF125" s="8">
        <f t="shared" si="60"/>
        <v>1.1391549568847923</v>
      </c>
      <c r="AG125" s="8">
        <f t="shared" si="60"/>
        <v>1.1361197265403951</v>
      </c>
      <c r="AH125" s="8">
        <f t="shared" si="60"/>
        <v>0.94725144255448546</v>
      </c>
      <c r="AI125" s="8">
        <f t="shared" si="60"/>
        <v>0.70383275385297561</v>
      </c>
      <c r="AJ125" s="8">
        <f t="shared" si="60"/>
        <v>0.78626579004069652</v>
      </c>
      <c r="AK125" s="8">
        <f t="shared" si="60"/>
        <v>0.78879223610098981</v>
      </c>
      <c r="AL125" s="8">
        <f t="shared" ref="AL125:AW125" si="61">AL117/$D117</f>
        <v>0.67831029503533802</v>
      </c>
      <c r="AM125" s="8">
        <f t="shared" si="61"/>
        <v>0.45060177349130676</v>
      </c>
      <c r="AN125" s="8">
        <f t="shared" si="61"/>
        <v>0.53551180479079163</v>
      </c>
      <c r="AO125" s="8">
        <f t="shared" si="61"/>
        <v>0.62610881790522277</v>
      </c>
      <c r="AP125" s="8" t="e">
        <f t="shared" si="61"/>
        <v>#N/A</v>
      </c>
      <c r="AQ125" s="8" t="e">
        <f t="shared" si="61"/>
        <v>#N/A</v>
      </c>
      <c r="AR125" s="8" t="e">
        <f t="shared" si="61"/>
        <v>#N/A</v>
      </c>
      <c r="AS125" s="8" t="e">
        <f t="shared" si="61"/>
        <v>#N/A</v>
      </c>
      <c r="AT125" s="8" t="e">
        <f t="shared" si="61"/>
        <v>#N/A</v>
      </c>
      <c r="AU125" s="8" t="e">
        <f t="shared" si="61"/>
        <v>#N/A</v>
      </c>
      <c r="AV125" s="8" t="e">
        <f t="shared" si="61"/>
        <v>#N/A</v>
      </c>
      <c r="AW125" s="8" t="e">
        <f t="shared" si="61"/>
        <v>#N/A</v>
      </c>
    </row>
    <row r="126" spans="1:49" x14ac:dyDescent="0.25">
      <c r="A126" s="321" t="s">
        <v>20</v>
      </c>
      <c r="B126" s="320"/>
      <c r="C126" s="104"/>
      <c r="D126" s="8">
        <f>D118/$D118</f>
        <v>1</v>
      </c>
      <c r="E126" s="8">
        <f t="shared" ref="E126:AK126" si="62">E118/$D118</f>
        <v>1.0105499192078575</v>
      </c>
      <c r="F126" s="8">
        <f t="shared" si="62"/>
        <v>1.0316087726160224</v>
      </c>
      <c r="G126" s="8">
        <f t="shared" si="62"/>
        <v>1.0840686877591661</v>
      </c>
      <c r="H126" s="8">
        <f t="shared" si="62"/>
        <v>1.1143144323701011</v>
      </c>
      <c r="I126" s="8">
        <f t="shared" si="62"/>
        <v>1.1334689668611388</v>
      </c>
      <c r="J126" s="8">
        <f t="shared" si="62"/>
        <v>1.0558685079608057</v>
      </c>
      <c r="K126" s="8">
        <f t="shared" si="62"/>
        <v>1.0694776610221279</v>
      </c>
      <c r="L126" s="8">
        <f t="shared" si="62"/>
        <v>1.0579489140170026</v>
      </c>
      <c r="M126" s="8">
        <f t="shared" si="62"/>
        <v>1.2271304676341688</v>
      </c>
      <c r="N126" s="8">
        <f t="shared" si="62"/>
        <v>1.2869432026932721</v>
      </c>
      <c r="O126" s="8">
        <f t="shared" si="62"/>
        <v>1.3587718016789327</v>
      </c>
      <c r="P126" s="8">
        <f t="shared" si="62"/>
        <v>1.3382252469966021</v>
      </c>
      <c r="Q126" s="8">
        <f t="shared" si="62"/>
        <v>1.4397491291080282</v>
      </c>
      <c r="R126" s="8">
        <f t="shared" si="62"/>
        <v>1.4050287359562317</v>
      </c>
      <c r="S126" s="8">
        <f t="shared" si="62"/>
        <v>1.3853128583755749</v>
      </c>
      <c r="T126" s="8">
        <f t="shared" si="62"/>
        <v>1.5087118927863405</v>
      </c>
      <c r="U126" s="8">
        <f t="shared" si="62"/>
        <v>1.4650773367693848</v>
      </c>
      <c r="V126" s="8">
        <f t="shared" si="62"/>
        <v>1.4315627665029875</v>
      </c>
      <c r="W126" s="8">
        <f t="shared" si="62"/>
        <v>1.5045899767324185</v>
      </c>
      <c r="X126" s="8">
        <f t="shared" si="62"/>
        <v>1.4930502337073754</v>
      </c>
      <c r="Y126" s="8">
        <f t="shared" si="62"/>
        <v>1.6365845165281041</v>
      </c>
      <c r="Z126" s="8">
        <f t="shared" si="62"/>
        <v>1.616895725942751</v>
      </c>
      <c r="AA126" s="8">
        <f t="shared" si="62"/>
        <v>1.5077987776062876</v>
      </c>
      <c r="AB126" s="8">
        <f t="shared" si="62"/>
        <v>1.5018767716595991</v>
      </c>
      <c r="AC126" s="8">
        <f t="shared" si="62"/>
        <v>1.5248745615982813</v>
      </c>
      <c r="AD126" s="8">
        <f t="shared" si="62"/>
        <v>1.5067068397173349</v>
      </c>
      <c r="AE126" s="8">
        <f t="shared" si="62"/>
        <v>1.3773766547902659</v>
      </c>
      <c r="AF126" s="8">
        <f t="shared" si="62"/>
        <v>1.308559984062688</v>
      </c>
      <c r="AG126" s="8">
        <f t="shared" si="62"/>
        <v>1.3858645385588371</v>
      </c>
      <c r="AH126" s="8">
        <f t="shared" si="62"/>
        <v>1.2506638918534871</v>
      </c>
      <c r="AI126" s="8">
        <f t="shared" si="62"/>
        <v>1.0182348976292996</v>
      </c>
      <c r="AJ126" s="8">
        <f t="shared" si="62"/>
        <v>1.0839963979860998</v>
      </c>
      <c r="AK126" s="8">
        <f t="shared" si="62"/>
        <v>1.0679149121495239</v>
      </c>
      <c r="AL126" s="8">
        <f t="shared" ref="AL126:AW126" si="63">AL118/$D118</f>
        <v>0.97758196710704037</v>
      </c>
      <c r="AM126" s="8">
        <f t="shared" si="63"/>
        <v>0.72954158206646824</v>
      </c>
      <c r="AN126" s="8">
        <f t="shared" si="63"/>
        <v>0.80601402580045578</v>
      </c>
      <c r="AO126" s="8">
        <f t="shared" si="63"/>
        <v>0.81249898532115594</v>
      </c>
      <c r="AP126" s="8">
        <f t="shared" si="63"/>
        <v>0</v>
      </c>
      <c r="AQ126" s="8">
        <f t="shared" si="63"/>
        <v>0</v>
      </c>
      <c r="AR126" s="8">
        <f t="shared" si="63"/>
        <v>0</v>
      </c>
      <c r="AS126" s="8">
        <f t="shared" si="63"/>
        <v>0</v>
      </c>
      <c r="AT126" s="8">
        <f t="shared" si="63"/>
        <v>0</v>
      </c>
      <c r="AU126" s="8">
        <f t="shared" si="63"/>
        <v>0</v>
      </c>
      <c r="AV126" s="8">
        <f t="shared" si="63"/>
        <v>0</v>
      </c>
      <c r="AW126" s="8">
        <f t="shared" si="63"/>
        <v>0</v>
      </c>
    </row>
    <row r="127" spans="1:49" ht="12.75" customHeight="1" x14ac:dyDescent="0.25">
      <c r="A127" s="320" t="s">
        <v>74</v>
      </c>
      <c r="B127" s="320"/>
      <c r="C127" s="104"/>
      <c r="D127" s="8">
        <f>D119/$D119</f>
        <v>1</v>
      </c>
      <c r="E127" s="8">
        <f t="shared" ref="E127:AK127" si="64">E119/$D119</f>
        <v>0.99921848985056172</v>
      </c>
      <c r="F127" s="8">
        <f t="shared" si="64"/>
        <v>1.0182125843521281</v>
      </c>
      <c r="G127" s="8">
        <f t="shared" si="64"/>
        <v>1.1080590685758167</v>
      </c>
      <c r="H127" s="8">
        <f t="shared" si="64"/>
        <v>1.1484019816379094</v>
      </c>
      <c r="I127" s="8">
        <f t="shared" si="64"/>
        <v>1.1981807802869162</v>
      </c>
      <c r="J127" s="8">
        <f t="shared" si="64"/>
        <v>1.1601008487879796</v>
      </c>
      <c r="K127" s="8">
        <f t="shared" si="64"/>
        <v>1.170331836005192</v>
      </c>
      <c r="L127" s="8">
        <f t="shared" si="64"/>
        <v>1.2071477597841673</v>
      </c>
      <c r="M127" s="8">
        <f t="shared" si="64"/>
        <v>1.4140202920809237</v>
      </c>
      <c r="N127" s="8">
        <f t="shared" si="64"/>
        <v>1.5431155751574912</v>
      </c>
      <c r="O127" s="8">
        <f t="shared" si="64"/>
        <v>1.6919083118701199</v>
      </c>
      <c r="P127" s="8">
        <f t="shared" si="64"/>
        <v>1.6386908685635844</v>
      </c>
      <c r="Q127" s="8">
        <f t="shared" si="64"/>
        <v>1.8125768768136132</v>
      </c>
      <c r="R127" s="8">
        <f t="shared" si="64"/>
        <v>1.8471909806933013</v>
      </c>
      <c r="S127" s="8">
        <f t="shared" si="64"/>
        <v>1.8461852111096764</v>
      </c>
      <c r="T127" s="8">
        <f t="shared" si="64"/>
        <v>2.0572914896942596</v>
      </c>
      <c r="U127" s="8">
        <f t="shared" si="64"/>
        <v>1.9983418393351047</v>
      </c>
      <c r="V127" s="8">
        <f t="shared" si="64"/>
        <v>1.9863677446976236</v>
      </c>
      <c r="W127" s="8">
        <f t="shared" si="64"/>
        <v>2.2144837615782427</v>
      </c>
      <c r="X127" s="8">
        <f t="shared" si="64"/>
        <v>2.2067434132285881</v>
      </c>
      <c r="Y127" s="8">
        <f t="shared" si="64"/>
        <v>2.4790589258652678</v>
      </c>
      <c r="Z127" s="8">
        <f t="shared" si="64"/>
        <v>2.453255499452943</v>
      </c>
      <c r="AA127" s="8">
        <f t="shared" si="64"/>
        <v>2.3106434886613072</v>
      </c>
      <c r="AB127" s="8">
        <f t="shared" si="64"/>
        <v>2.3330694320799723</v>
      </c>
      <c r="AC127" s="8">
        <f t="shared" si="64"/>
        <v>2.3763141263056315</v>
      </c>
      <c r="AD127" s="8">
        <f t="shared" si="64"/>
        <v>2.3534974278122474</v>
      </c>
      <c r="AE127" s="8">
        <f t="shared" si="64"/>
        <v>2.1560981576747693</v>
      </c>
      <c r="AF127" s="8">
        <f t="shared" si="64"/>
        <v>2.0211483442178442</v>
      </c>
      <c r="AG127" s="8">
        <f t="shared" si="64"/>
        <v>2.1965939748965351</v>
      </c>
      <c r="AH127" s="8">
        <f t="shared" si="64"/>
        <v>1.9861944533166611</v>
      </c>
      <c r="AI127" s="8">
        <f t="shared" si="64"/>
        <v>1.5195853239189676</v>
      </c>
      <c r="AJ127" s="8">
        <f t="shared" si="64"/>
        <v>1.672272019897928</v>
      </c>
      <c r="AK127" s="8">
        <f t="shared" si="64"/>
        <v>1.6682353500825682</v>
      </c>
      <c r="AL127" s="8">
        <f t="shared" ref="AL127:AW127" si="65">AL119/$D119</f>
        <v>1.4706457992130533</v>
      </c>
      <c r="AM127" s="8">
        <f t="shared" si="65"/>
        <v>1.0769209859260216</v>
      </c>
      <c r="AN127" s="8">
        <f t="shared" si="65"/>
        <v>1.2442966748442077</v>
      </c>
      <c r="AO127" s="8">
        <f t="shared" si="65"/>
        <v>1.1962338006537503</v>
      </c>
      <c r="AP127" s="8" t="e">
        <f t="shared" si="65"/>
        <v>#N/A</v>
      </c>
      <c r="AQ127" s="8" t="e">
        <f t="shared" si="65"/>
        <v>#N/A</v>
      </c>
      <c r="AR127" s="8" t="e">
        <f t="shared" si="65"/>
        <v>#N/A</v>
      </c>
      <c r="AS127" s="8" t="e">
        <f t="shared" si="65"/>
        <v>#N/A</v>
      </c>
      <c r="AT127" s="8" t="e">
        <f t="shared" si="65"/>
        <v>#N/A</v>
      </c>
      <c r="AU127" s="8" t="e">
        <f t="shared" si="65"/>
        <v>#N/A</v>
      </c>
      <c r="AV127" s="8" t="e">
        <f t="shared" si="65"/>
        <v>#N/A</v>
      </c>
      <c r="AW127" s="8" t="e">
        <f t="shared" si="65"/>
        <v>#N/A</v>
      </c>
    </row>
    <row r="128" spans="1:49" ht="12.75" customHeight="1" x14ac:dyDescent="0.25">
      <c r="A128" s="321" t="s">
        <v>22</v>
      </c>
      <c r="B128" s="320"/>
      <c r="C128" s="104"/>
      <c r="D128" s="8">
        <f>D120/$D120</f>
        <v>1</v>
      </c>
      <c r="E128" s="8">
        <f t="shared" ref="E128:AK128" si="66">E120/$D120</f>
        <v>0.93946211338331631</v>
      </c>
      <c r="F128" s="8">
        <f t="shared" si="66"/>
        <v>0.86802867627539892</v>
      </c>
      <c r="G128" s="8">
        <f t="shared" si="66"/>
        <v>0.8169909166668351</v>
      </c>
      <c r="H128" s="8">
        <f t="shared" si="66"/>
        <v>0.78434017038726445</v>
      </c>
      <c r="I128" s="8">
        <f t="shared" si="66"/>
        <v>0.74578168272560696</v>
      </c>
      <c r="J128" s="8">
        <f t="shared" si="66"/>
        <v>0.69889949636850912</v>
      </c>
      <c r="K128" s="8">
        <f t="shared" si="66"/>
        <v>0.67055950338029402</v>
      </c>
      <c r="L128" s="8">
        <f t="shared" si="66"/>
        <v>0.62080503161156153</v>
      </c>
      <c r="M128" s="8">
        <f t="shared" si="66"/>
        <v>0.57985088802317564</v>
      </c>
      <c r="N128" s="8">
        <f t="shared" si="66"/>
        <v>0.55137390476658243</v>
      </c>
      <c r="O128" s="8">
        <f t="shared" si="66"/>
        <v>0.52031272043866617</v>
      </c>
      <c r="P128" s="8">
        <f t="shared" si="66"/>
        <v>0.51604406035941475</v>
      </c>
      <c r="Q128" s="8">
        <f t="shared" si="66"/>
        <v>0.4740353662185261</v>
      </c>
      <c r="R128" s="8">
        <f t="shared" si="66"/>
        <v>0.44678519061137889</v>
      </c>
      <c r="S128" s="8">
        <f t="shared" si="66"/>
        <v>0.43135673094400068</v>
      </c>
      <c r="T128" s="8">
        <f t="shared" si="66"/>
        <v>0.40959180046777793</v>
      </c>
      <c r="U128" s="8">
        <f t="shared" si="66"/>
        <v>0.40566625432238596</v>
      </c>
      <c r="V128" s="8">
        <f t="shared" si="66"/>
        <v>0.39772469830388085</v>
      </c>
      <c r="W128" s="8">
        <f t="shared" si="66"/>
        <v>0.37393162274913561</v>
      </c>
      <c r="X128" s="8">
        <f t="shared" si="66"/>
        <v>0.39987207221706139</v>
      </c>
      <c r="Y128" s="8">
        <f t="shared" si="66"/>
        <v>0.40455709494439801</v>
      </c>
      <c r="Z128" s="8">
        <f t="shared" si="66"/>
        <v>0.41775243797845779</v>
      </c>
      <c r="AA128" s="8">
        <f t="shared" si="66"/>
        <v>0.51103753267630625</v>
      </c>
      <c r="AB128" s="8">
        <f t="shared" si="66"/>
        <v>0.45635124459245008</v>
      </c>
      <c r="AC128" s="8">
        <f t="shared" si="66"/>
        <v>0.50532741807558368</v>
      </c>
      <c r="AD128" s="8">
        <f t="shared" si="66"/>
        <v>0.57382349554119871</v>
      </c>
      <c r="AE128" s="8">
        <f t="shared" si="66"/>
        <v>0.56628711167781465</v>
      </c>
      <c r="AF128" s="8">
        <f t="shared" si="66"/>
        <v>0.56361768800579015</v>
      </c>
      <c r="AG128" s="8">
        <f t="shared" si="66"/>
        <v>0.51721881218121302</v>
      </c>
      <c r="AH128" s="8">
        <f t="shared" si="66"/>
        <v>0.47691777659166801</v>
      </c>
      <c r="AI128" s="8">
        <f t="shared" si="66"/>
        <v>0.46317422442447054</v>
      </c>
      <c r="AJ128" s="8">
        <f t="shared" si="66"/>
        <v>0.47017816520585476</v>
      </c>
      <c r="AK128" s="8">
        <f t="shared" si="66"/>
        <v>0.47283030902201489</v>
      </c>
      <c r="AL128" s="8">
        <f t="shared" ref="AL128:AW128" si="67">AL120/$D120</f>
        <v>0.46123294636839396</v>
      </c>
      <c r="AM128" s="8">
        <f t="shared" si="67"/>
        <v>0.41841674494238212</v>
      </c>
      <c r="AN128" s="8">
        <f t="shared" si="67"/>
        <v>0.43037308996895013</v>
      </c>
      <c r="AO128" s="8">
        <f t="shared" si="67"/>
        <v>0.52340003899158338</v>
      </c>
      <c r="AP128" s="8" t="e">
        <f t="shared" si="67"/>
        <v>#N/A</v>
      </c>
      <c r="AQ128" s="8" t="e">
        <f t="shared" si="67"/>
        <v>#N/A</v>
      </c>
      <c r="AR128" s="8" t="e">
        <f t="shared" si="67"/>
        <v>#N/A</v>
      </c>
      <c r="AS128" s="8" t="e">
        <f t="shared" si="67"/>
        <v>#N/A</v>
      </c>
      <c r="AT128" s="8" t="e">
        <f t="shared" si="67"/>
        <v>#N/A</v>
      </c>
      <c r="AU128" s="8" t="e">
        <f t="shared" si="67"/>
        <v>#N/A</v>
      </c>
      <c r="AV128" s="8" t="e">
        <f t="shared" si="67"/>
        <v>#N/A</v>
      </c>
      <c r="AW128" s="8" t="e">
        <f t="shared" si="67"/>
        <v>#N/A</v>
      </c>
    </row>
    <row r="129" spans="1:49" ht="12.75" customHeight="1" x14ac:dyDescent="0.25">
      <c r="A129" s="321" t="s">
        <v>130</v>
      </c>
      <c r="B129" s="320"/>
      <c r="C129" s="104"/>
      <c r="D129" s="8">
        <f>D121/$D121</f>
        <v>1</v>
      </c>
      <c r="E129" s="8">
        <f t="shared" ref="E129:AK129" si="68">E121/$D121</f>
        <v>0.98878686827645468</v>
      </c>
      <c r="F129" s="8">
        <f t="shared" si="68"/>
        <v>0.987014274578217</v>
      </c>
      <c r="G129" s="8">
        <f t="shared" si="68"/>
        <v>1.0221299453508246</v>
      </c>
      <c r="H129" s="8">
        <f t="shared" si="68"/>
        <v>1.0305906019679791</v>
      </c>
      <c r="I129" s="8">
        <f t="shared" si="68"/>
        <v>1.0570918263470244</v>
      </c>
      <c r="J129" s="8">
        <f t="shared" si="68"/>
        <v>1.0987171603673243</v>
      </c>
      <c r="K129" s="8">
        <f t="shared" si="68"/>
        <v>1.0943022735852892</v>
      </c>
      <c r="L129" s="8">
        <f t="shared" si="68"/>
        <v>1.1410265125190788</v>
      </c>
      <c r="M129" s="8">
        <f t="shared" si="68"/>
        <v>1.1522982513889226</v>
      </c>
      <c r="N129" s="8">
        <f t="shared" si="68"/>
        <v>1.1990549170531457</v>
      </c>
      <c r="O129" s="8">
        <f t="shared" si="68"/>
        <v>1.2451747304290206</v>
      </c>
      <c r="P129" s="8">
        <f t="shared" si="68"/>
        <v>1.2245254468493414</v>
      </c>
      <c r="Q129" s="8">
        <f t="shared" si="68"/>
        <v>1.258953271905477</v>
      </c>
      <c r="R129" s="8">
        <f t="shared" si="68"/>
        <v>1.3146997875713511</v>
      </c>
      <c r="S129" s="8">
        <f t="shared" si="68"/>
        <v>1.3326846711540115</v>
      </c>
      <c r="T129" s="8">
        <f t="shared" si="68"/>
        <v>1.3636079224475282</v>
      </c>
      <c r="U129" s="8">
        <f t="shared" si="68"/>
        <v>1.3639838588600461</v>
      </c>
      <c r="V129" s="8">
        <f t="shared" si="68"/>
        <v>1.3875519754889338</v>
      </c>
      <c r="W129" s="8">
        <f t="shared" si="68"/>
        <v>1.471818765127979</v>
      </c>
      <c r="X129" s="8">
        <f t="shared" si="68"/>
        <v>1.4780101589409016</v>
      </c>
      <c r="Y129" s="8">
        <f t="shared" si="68"/>
        <v>1.5147759867143387</v>
      </c>
      <c r="Z129" s="8">
        <f t="shared" si="68"/>
        <v>1.5172626534234557</v>
      </c>
      <c r="AA129" s="8">
        <f t="shared" si="68"/>
        <v>1.5324614417910454</v>
      </c>
      <c r="AB129" s="8">
        <f t="shared" si="68"/>
        <v>1.5534359916239273</v>
      </c>
      <c r="AC129" s="8">
        <f t="shared" si="68"/>
        <v>1.5583669543381478</v>
      </c>
      <c r="AD129" s="8">
        <f t="shared" si="68"/>
        <v>1.5620141661092972</v>
      </c>
      <c r="AE129" s="8">
        <f t="shared" si="68"/>
        <v>1.5653656900429174</v>
      </c>
      <c r="AF129" s="8">
        <f t="shared" si="68"/>
        <v>1.5445591863070596</v>
      </c>
      <c r="AG129" s="8">
        <f t="shared" si="68"/>
        <v>1.5849990484501297</v>
      </c>
      <c r="AH129" s="8">
        <f t="shared" si="68"/>
        <v>1.5881120949075422</v>
      </c>
      <c r="AI129" s="8">
        <f t="shared" si="68"/>
        <v>1.4923720719619165</v>
      </c>
      <c r="AJ129" s="8">
        <f t="shared" si="68"/>
        <v>1.5426914914152432</v>
      </c>
      <c r="AK129" s="8">
        <f t="shared" si="68"/>
        <v>1.5621425743786135</v>
      </c>
      <c r="AL129" s="8">
        <f t="shared" ref="AL129:AW129" si="69">AL121/$D121</f>
        <v>1.5043708340540869</v>
      </c>
      <c r="AM129" s="8">
        <f t="shared" si="69"/>
        <v>1.4761612119155447</v>
      </c>
      <c r="AN129" s="8">
        <f t="shared" si="69"/>
        <v>1.5437655363484419</v>
      </c>
      <c r="AO129" s="8">
        <f t="shared" si="69"/>
        <v>1.4722895932982805</v>
      </c>
      <c r="AP129" s="8" t="e">
        <f t="shared" si="69"/>
        <v>#N/A</v>
      </c>
      <c r="AQ129" s="8" t="e">
        <f t="shared" si="69"/>
        <v>#N/A</v>
      </c>
      <c r="AR129" s="8" t="e">
        <f t="shared" si="69"/>
        <v>#N/A</v>
      </c>
      <c r="AS129" s="8" t="e">
        <f t="shared" si="69"/>
        <v>#N/A</v>
      </c>
      <c r="AT129" s="8" t="e">
        <f t="shared" si="69"/>
        <v>#N/A</v>
      </c>
      <c r="AU129" s="8" t="e">
        <f t="shared" si="69"/>
        <v>#N/A</v>
      </c>
      <c r="AV129" s="8" t="e">
        <f t="shared" si="69"/>
        <v>#N/A</v>
      </c>
      <c r="AW129" s="8" t="e">
        <f t="shared" si="69"/>
        <v>#N/A</v>
      </c>
    </row>
  </sheetData>
  <mergeCells count="16">
    <mergeCell ref="A62:A63"/>
    <mergeCell ref="A65:A66"/>
    <mergeCell ref="A68:A69"/>
    <mergeCell ref="A117:B117"/>
    <mergeCell ref="A119:B119"/>
    <mergeCell ref="A121:B121"/>
    <mergeCell ref="A120:B120"/>
    <mergeCell ref="A74:A77"/>
    <mergeCell ref="A79:A82"/>
    <mergeCell ref="A84:A87"/>
    <mergeCell ref="A118:B118"/>
    <mergeCell ref="A129:B129"/>
    <mergeCell ref="A125:B125"/>
    <mergeCell ref="A126:B126"/>
    <mergeCell ref="A127:B127"/>
    <mergeCell ref="A128:B128"/>
  </mergeCells>
  <phoneticPr fontId="4"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249977111117893"/>
  </sheetPr>
  <dimension ref="A30:AW42"/>
  <sheetViews>
    <sheetView zoomScale="75" zoomScaleNormal="75" workbookViewId="0">
      <selection activeCell="S10" sqref="S10"/>
    </sheetView>
  </sheetViews>
  <sheetFormatPr defaultRowHeight="12.5" x14ac:dyDescent="0.25"/>
  <cols>
    <col min="1" max="1" width="8.54296875" customWidth="1"/>
    <col min="36" max="41" width="9.1796875" customWidth="1"/>
    <col min="42" max="49" width="9.1796875" hidden="1" customWidth="1"/>
  </cols>
  <sheetData>
    <row r="30" spans="1:49" x14ac:dyDescent="0.25">
      <c r="A30" s="104"/>
      <c r="B30" s="104" t="s">
        <v>110</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20" t="s">
        <v>99</v>
      </c>
      <c r="B32" s="104" t="s">
        <v>120</v>
      </c>
      <c r="C32" s="104"/>
      <c r="D32" s="104">
        <f>'Real Revenue'!G$53</f>
        <v>1428.8274385944201</v>
      </c>
      <c r="E32" s="104">
        <f>'Real Revenue'!H$53</f>
        <v>1401.0525266253928</v>
      </c>
      <c r="F32" s="104">
        <f>'Real Revenue'!I$53</f>
        <v>1348.5254859788461</v>
      </c>
      <c r="G32" s="104">
        <f>'Real Revenue'!J$53</f>
        <v>1393.0992516906631</v>
      </c>
      <c r="H32" s="104">
        <f>'Real Revenue'!K$53</f>
        <v>1376.5147011632994</v>
      </c>
      <c r="I32" s="104">
        <f>'Real Revenue'!L$53</f>
        <v>1317.9079028075205</v>
      </c>
      <c r="J32" s="104">
        <f>'Real Revenue'!M$53</f>
        <v>1330.803172011091</v>
      </c>
      <c r="K32" s="104">
        <f>'Real Revenue'!N$53</f>
        <v>1301.2718963114164</v>
      </c>
      <c r="L32" s="104">
        <f>'Real Revenue'!O$53</f>
        <v>1294.709293158239</v>
      </c>
      <c r="M32" s="104">
        <f>'Real Revenue'!P$53</f>
        <v>1329.7081514703191</v>
      </c>
      <c r="N32" s="104">
        <f>'Real Revenue'!Q$53</f>
        <v>1296.04282333169</v>
      </c>
      <c r="O32" s="104">
        <f>'Real Revenue'!R$53</f>
        <v>1313.4560404025583</v>
      </c>
      <c r="P32" s="104">
        <f>'Real Revenue'!S$53</f>
        <v>1360.1075524516873</v>
      </c>
      <c r="Q32" s="104">
        <f>'Real Revenue'!T$53</f>
        <v>1313.7268288053167</v>
      </c>
      <c r="R32" s="104">
        <f>'Real Revenue'!U$53</f>
        <v>1329.099535346149</v>
      </c>
      <c r="S32" s="104">
        <f>'Real Revenue'!V$53</f>
        <v>1293.0033522867907</v>
      </c>
      <c r="T32" s="104">
        <f>'Real Revenue'!W$53</f>
        <v>1278.3031365788058</v>
      </c>
      <c r="U32" s="104">
        <f>'Real Revenue'!X$53</f>
        <v>1447.3802185261206</v>
      </c>
      <c r="V32" s="104">
        <f>'Real Revenue'!Y$53</f>
        <v>1452.4485361530269</v>
      </c>
      <c r="W32" s="104">
        <f>'Real Revenue'!Z$53</f>
        <v>1284.1045593029578</v>
      </c>
      <c r="X32" s="104">
        <f>'Real Revenue'!AA$53</f>
        <v>1361.3921610304576</v>
      </c>
      <c r="Y32" s="104">
        <f>'Real Revenue'!AB$53</f>
        <v>1578.9053574002926</v>
      </c>
      <c r="Z32" s="104">
        <f>'Real Revenue'!AD$53</f>
        <v>1779.4141287797195</v>
      </c>
      <c r="AA32" s="104">
        <f>'Real Revenue'!AE$53</f>
        <v>1843.3333190665016</v>
      </c>
      <c r="AB32" s="104">
        <f>'Real Revenue'!AF$53</f>
        <v>1697.303965569809</v>
      </c>
      <c r="AC32" s="104">
        <f>'Real Revenue'!AG$53</f>
        <v>1981.9943094207426</v>
      </c>
      <c r="AD32" s="104">
        <f>'Real Revenue'!AH$53</f>
        <v>2115.5275679649326</v>
      </c>
      <c r="AE32" s="104">
        <f>'Real Revenue'!AI$53</f>
        <v>2187.1562461769595</v>
      </c>
      <c r="AF32" s="104">
        <f>'Real Revenue'!AJ$53</f>
        <v>2257.027354454422</v>
      </c>
      <c r="AG32" s="104">
        <f>'Real Revenue'!AK$53</f>
        <v>2355.8824281847315</v>
      </c>
      <c r="AH32" s="104">
        <f>'Real Revenue'!AL$53</f>
        <v>2052.4084642710345</v>
      </c>
      <c r="AI32" s="104">
        <f>'Real Revenue'!AM$53</f>
        <v>2067.626301177716</v>
      </c>
      <c r="AJ32" s="104">
        <f>'Real Revenue'!AN$53</f>
        <v>2092.0187481900002</v>
      </c>
      <c r="AK32" s="104">
        <f>'Real Revenue'!AO$53</f>
        <v>2247.656042994985</v>
      </c>
      <c r="AL32" s="104">
        <f>'Real Revenue'!AP$53</f>
        <v>2472.108743577417</v>
      </c>
      <c r="AM32" s="104">
        <f>'Real Revenue'!AQ$53</f>
        <v>2462.1385244683579</v>
      </c>
      <c r="AN32" s="104">
        <f>'Real Revenue'!AR$53</f>
        <v>2426.7983671345487</v>
      </c>
      <c r="AO32" s="104">
        <f>'Real Revenue'!AS$53</f>
        <v>2583.991</v>
      </c>
      <c r="AP32" s="104" t="e">
        <f>'Real Revenue'!AT$53</f>
        <v>#N/A</v>
      </c>
      <c r="AQ32" s="104" t="e">
        <f>'Real Revenue'!AU$53</f>
        <v>#N/A</v>
      </c>
      <c r="AR32" s="104" t="e">
        <f>'Real Revenue'!AV$53</f>
        <v>#N/A</v>
      </c>
      <c r="AS32" s="104" t="e">
        <f>'Real Revenue'!AW$53</f>
        <v>#N/A</v>
      </c>
      <c r="AT32" s="104" t="e">
        <f>'Real Revenue'!AX$53</f>
        <v>#N/A</v>
      </c>
      <c r="AU32" s="104" t="e">
        <f>'Real Revenue'!AY$53</f>
        <v>#N/A</v>
      </c>
      <c r="AV32" s="104" t="e">
        <f>'Real Revenue'!AZ$53</f>
        <v>#N/A</v>
      </c>
      <c r="AW32" s="104" t="e">
        <f>'Real Revenue'!BA$53</f>
        <v>#N/A</v>
      </c>
    </row>
    <row r="33" spans="1:49" x14ac:dyDescent="0.25">
      <c r="A33" s="320"/>
      <c r="B33" s="104" t="s">
        <v>268</v>
      </c>
      <c r="C33" s="104"/>
      <c r="D33" s="104">
        <f>'Real Revenue'!G$54</f>
        <v>2229.3638154291111</v>
      </c>
      <c r="E33" s="104">
        <f>'Real Revenue'!H$54</f>
        <v>2181.4322378637967</v>
      </c>
      <c r="F33" s="104">
        <f>'Real Revenue'!I$54</f>
        <v>2231.2114881996463</v>
      </c>
      <c r="G33" s="104">
        <f>'Real Revenue'!J$54</f>
        <v>2230.4420438118091</v>
      </c>
      <c r="H33" s="104">
        <f>'Real Revenue'!K$54</f>
        <v>2181.8019281378465</v>
      </c>
      <c r="I33" s="104">
        <f>'Real Revenue'!L$54</f>
        <v>2194.6319954978503</v>
      </c>
      <c r="J33" s="104">
        <f>'Real Revenue'!M$54</f>
        <v>2133.3082027401729</v>
      </c>
      <c r="K33" s="104">
        <f>'Real Revenue'!N$54</f>
        <v>2194.1149340424513</v>
      </c>
      <c r="L33" s="104">
        <f>'Real Revenue'!O$54</f>
        <v>2290.2941616350436</v>
      </c>
      <c r="M33" s="104">
        <f>'Real Revenue'!P$54</f>
        <v>2294.2945102800322</v>
      </c>
      <c r="N33" s="104">
        <f>'Real Revenue'!Q$54</f>
        <v>2190.7881653744457</v>
      </c>
      <c r="O33" s="104">
        <f>'Real Revenue'!R$54</f>
        <v>2213.2831386068892</v>
      </c>
      <c r="P33" s="104">
        <f>'Real Revenue'!S$54</f>
        <v>2272.2137432939139</v>
      </c>
      <c r="Q33" s="104">
        <f>'Real Revenue'!T$54</f>
        <v>2137.0696476989119</v>
      </c>
      <c r="R33" s="104">
        <f>'Real Revenue'!U$54</f>
        <v>2135.5350988173418</v>
      </c>
      <c r="S33" s="104">
        <f>'Real Revenue'!V$54</f>
        <v>2135.1276617117242</v>
      </c>
      <c r="T33" s="104">
        <f>'Real Revenue'!W$54</f>
        <v>2078.5998575847234</v>
      </c>
      <c r="U33" s="104">
        <f>'Real Revenue'!X$54</f>
        <v>2257.7499799377606</v>
      </c>
      <c r="V33" s="104">
        <f>'Real Revenue'!Y$54</f>
        <v>2264.8009380567746</v>
      </c>
      <c r="W33" s="104">
        <f>'Real Revenue'!Z$54</f>
        <v>2173.0740877625608</v>
      </c>
      <c r="X33" s="104">
        <f>'Real Revenue'!AA$54</f>
        <v>2372.7550346142525</v>
      </c>
      <c r="Y33" s="104">
        <f>'Real Revenue'!AB$54</f>
        <v>2725.0624960687992</v>
      </c>
      <c r="Z33" s="104">
        <f>'Real Revenue'!AD$54</f>
        <v>3046.0899387717282</v>
      </c>
      <c r="AA33" s="104">
        <f>'Real Revenue'!AE$54</f>
        <v>3492.5492934225626</v>
      </c>
      <c r="AB33" s="104">
        <f>'Real Revenue'!AF$54</f>
        <v>3149.896151971634</v>
      </c>
      <c r="AC33" s="104">
        <f>'Real Revenue'!AG$54</f>
        <v>3481.1169378570157</v>
      </c>
      <c r="AD33" s="104">
        <f>'Real Revenue'!AH$54</f>
        <v>3713.9268913107635</v>
      </c>
      <c r="AE33" s="104">
        <f>'Real Revenue'!AI$54</f>
        <v>3702.6139703600361</v>
      </c>
      <c r="AF33" s="104">
        <f>'Real Revenue'!AJ$54</f>
        <v>3821.2130762680567</v>
      </c>
      <c r="AG33" s="104">
        <f>'Real Revenue'!AK$54</f>
        <v>3869.5574678959974</v>
      </c>
      <c r="AH33" s="104">
        <f>'Real Revenue'!AL$54</f>
        <v>3604.3505771198984</v>
      </c>
      <c r="AI33" s="104">
        <f>'Real Revenue'!AM$54</f>
        <v>3519.347104956179</v>
      </c>
      <c r="AJ33" s="104">
        <f>'Real Revenue'!AN$54</f>
        <v>3606.5808965199994</v>
      </c>
      <c r="AK33" s="104">
        <f>'Real Revenue'!AO$54</f>
        <v>3820.4633000166195</v>
      </c>
      <c r="AL33" s="104">
        <f>'Real Revenue'!AP$54</f>
        <v>3987.9202368663946</v>
      </c>
      <c r="AM33" s="104">
        <f>'Real Revenue'!AQ$54</f>
        <v>3780.7860671942763</v>
      </c>
      <c r="AN33" s="104">
        <f>'Real Revenue'!AR$54</f>
        <v>3898.7864499559946</v>
      </c>
      <c r="AO33" s="104">
        <f>'Real Revenue'!AS$54</f>
        <v>4072.7240000000002</v>
      </c>
      <c r="AP33" s="104" t="e">
        <f>'Real Revenue'!AT$54</f>
        <v>#N/A</v>
      </c>
      <c r="AQ33" s="104" t="e">
        <f>'Real Revenue'!AU$54</f>
        <v>#N/A</v>
      </c>
      <c r="AR33" s="104" t="e">
        <f>'Real Revenue'!AV$54</f>
        <v>#N/A</v>
      </c>
      <c r="AS33" s="104" t="e">
        <f>'Real Revenue'!AW$54</f>
        <v>#N/A</v>
      </c>
      <c r="AT33" s="104" t="e">
        <f>'Real Revenue'!AX$54</f>
        <v>#N/A</v>
      </c>
      <c r="AU33" s="104" t="e">
        <f>'Real Revenue'!AY$54</f>
        <v>#N/A</v>
      </c>
      <c r="AV33" s="104" t="e">
        <f>'Real Revenue'!AZ$54</f>
        <v>#N/A</v>
      </c>
      <c r="AW33" s="104" t="e">
        <f>'Real Revenue'!BA$54</f>
        <v>#N/A</v>
      </c>
    </row>
    <row r="34" spans="1:49" x14ac:dyDescent="0.25">
      <c r="A34" s="320"/>
      <c r="B34" s="104" t="s">
        <v>269</v>
      </c>
      <c r="C34" s="104"/>
      <c r="D34" s="104">
        <f>'Real Revenue'!G$55</f>
        <v>4363.0651899421555</v>
      </c>
      <c r="E34" s="104">
        <f>'Real Revenue'!H$55</f>
        <v>4293.0554222646524</v>
      </c>
      <c r="F34" s="104">
        <f>'Real Revenue'!I$55</f>
        <v>4461.1685113674857</v>
      </c>
      <c r="G34" s="104">
        <f>'Real Revenue'!J$55</f>
        <v>4706.9506989347001</v>
      </c>
      <c r="H34" s="104">
        <f>'Real Revenue'!K$55</f>
        <v>4433.0854440304383</v>
      </c>
      <c r="I34" s="104">
        <f>'Real Revenue'!L$55</f>
        <v>4461.4004870584267</v>
      </c>
      <c r="J34" s="104">
        <f>'Real Revenue'!M$55</f>
        <v>4225.9618051867556</v>
      </c>
      <c r="K34" s="104">
        <f>'Real Revenue'!N$55</f>
        <v>4299.3254062544847</v>
      </c>
      <c r="L34" s="104">
        <f>'Real Revenue'!O$55</f>
        <v>4340.7058468704245</v>
      </c>
      <c r="M34" s="104">
        <f>'Real Revenue'!P$55</f>
        <v>4457.6120721890065</v>
      </c>
      <c r="N34" s="104">
        <f>'Real Revenue'!Q$55</f>
        <v>4327.2874962577871</v>
      </c>
      <c r="O34" s="104">
        <f>'Real Revenue'!R$55</f>
        <v>4585.3358788803471</v>
      </c>
      <c r="P34" s="104">
        <f>'Real Revenue'!S$55</f>
        <v>4537.9946063888083</v>
      </c>
      <c r="Q34" s="104">
        <f>'Real Revenue'!T$55</f>
        <v>4501.1194214264324</v>
      </c>
      <c r="R34" s="104">
        <f>'Real Revenue'!U$55</f>
        <v>4445.0078329513017</v>
      </c>
      <c r="S34" s="104">
        <f>'Real Revenue'!V$55</f>
        <v>4459.1902460740903</v>
      </c>
      <c r="T34" s="104">
        <f>'Real Revenue'!W$55</f>
        <v>4400.9021702124801</v>
      </c>
      <c r="U34" s="104">
        <f>'Real Revenue'!X$55</f>
        <v>4378.6769007084686</v>
      </c>
      <c r="V34" s="104">
        <f>'Real Revenue'!Y$55</f>
        <v>4368.7237539412508</v>
      </c>
      <c r="W34" s="104">
        <f>'Real Revenue'!Z$55</f>
        <v>4351.1981724268753</v>
      </c>
      <c r="X34" s="104">
        <f>'Real Revenue'!AA$55</f>
        <v>4562.4057202413069</v>
      </c>
      <c r="Y34" s="104">
        <f>'Real Revenue'!AB$55</f>
        <v>4772.235247374243</v>
      </c>
      <c r="Z34" s="104">
        <f>'Real Revenue'!AD$55</f>
        <v>5007.3143838492624</v>
      </c>
      <c r="AA34" s="104">
        <f>'Real Revenue'!AE$55</f>
        <v>5207.2989723790797</v>
      </c>
      <c r="AB34" s="104">
        <f>'Real Revenue'!AF$55</f>
        <v>4512.544516746465</v>
      </c>
      <c r="AC34" s="104">
        <f>'Real Revenue'!AG$55</f>
        <v>5374.1747783492501</v>
      </c>
      <c r="AD34" s="104">
        <f>'Real Revenue'!AH$55</f>
        <v>5819.8921480307381</v>
      </c>
      <c r="AE34" s="104">
        <f>'Real Revenue'!AI$55</f>
        <v>5894.8886888125771</v>
      </c>
      <c r="AF34" s="104">
        <f>'Real Revenue'!AJ$55</f>
        <v>5994.6245104198551</v>
      </c>
      <c r="AG34" s="104">
        <f>'Real Revenue'!AK$55</f>
        <v>6262.2458178819961</v>
      </c>
      <c r="AH34" s="104">
        <f>'Real Revenue'!AL$55</f>
        <v>6555.8140165543182</v>
      </c>
      <c r="AI34" s="104">
        <f>'Real Revenue'!AM$55</f>
        <v>6400.7542607363521</v>
      </c>
      <c r="AJ34" s="104">
        <f>'Real Revenue'!AN$55</f>
        <v>6556.1241465699995</v>
      </c>
      <c r="AK34" s="104">
        <f>'Real Revenue'!AO$55</f>
        <v>6595.6342210458406</v>
      </c>
      <c r="AL34" s="104">
        <f>'Real Revenue'!AP$55</f>
        <v>6199.6428966906387</v>
      </c>
      <c r="AM34" s="104">
        <f>'Real Revenue'!AQ$55</f>
        <v>5760.8788152703055</v>
      </c>
      <c r="AN34" s="104">
        <f>'Real Revenue'!AR$55</f>
        <v>6229.0831535662765</v>
      </c>
      <c r="AO34" s="104">
        <f>'Real Revenue'!AS$55</f>
        <v>6006.732</v>
      </c>
      <c r="AP34" s="104" t="e">
        <f>'Real Revenue'!AT$55</f>
        <v>#N/A</v>
      </c>
      <c r="AQ34" s="104" t="e">
        <f>'Real Revenue'!AU$55</f>
        <v>#N/A</v>
      </c>
      <c r="AR34" s="104" t="e">
        <f>'Real Revenue'!AV$55</f>
        <v>#N/A</v>
      </c>
      <c r="AS34" s="104" t="e">
        <f>'Real Revenue'!AW$55</f>
        <v>#N/A</v>
      </c>
      <c r="AT34" s="104" t="e">
        <f>'Real Revenue'!AX$55</f>
        <v>#N/A</v>
      </c>
      <c r="AU34" s="104" t="e">
        <f>'Real Revenue'!AY$55</f>
        <v>#N/A</v>
      </c>
      <c r="AV34" s="104" t="e">
        <f>'Real Revenue'!AZ$55</f>
        <v>#N/A</v>
      </c>
      <c r="AW34" s="104" t="e">
        <f>'Real Revenue'!BA$55</f>
        <v>#N/A</v>
      </c>
    </row>
    <row r="36" spans="1:49" ht="12.75" customHeight="1" x14ac:dyDescent="0.25">
      <c r="A36" s="320" t="s">
        <v>74</v>
      </c>
      <c r="B36" s="104" t="s">
        <v>120</v>
      </c>
      <c r="C36" s="104"/>
      <c r="D36" s="30">
        <f>'Ton-Miles'!G$53</f>
        <v>9642</v>
      </c>
      <c r="E36" s="30">
        <f>'Ton-Miles'!H$53</f>
        <v>9788</v>
      </c>
      <c r="F36" s="30">
        <f>'Ton-Miles'!I$53</f>
        <v>9954</v>
      </c>
      <c r="G36" s="30">
        <f>'Ton-Miles'!J$53</f>
        <v>10752</v>
      </c>
      <c r="H36" s="30">
        <f>'Ton-Miles'!K$53</f>
        <v>10916</v>
      </c>
      <c r="I36" s="30">
        <f>'Ton-Miles'!L$53</f>
        <v>10840</v>
      </c>
      <c r="J36" s="30">
        <f>'Ton-Miles'!M$53</f>
        <v>10637</v>
      </c>
      <c r="K36" s="30">
        <f>'Ton-Miles'!N$53</f>
        <v>11123</v>
      </c>
      <c r="L36" s="30">
        <f>'Ton-Miles'!O$53</f>
        <v>11450</v>
      </c>
      <c r="M36" s="30">
        <f>'Ton-Miles'!P$53</f>
        <v>12124</v>
      </c>
      <c r="N36" s="30">
        <f>'Ton-Miles'!Q$53</f>
        <v>11919</v>
      </c>
      <c r="O36" s="30">
        <f>'Ton-Miles'!R$53</f>
        <v>12365</v>
      </c>
      <c r="P36" s="30">
        <f>'Ton-Miles'!S$53</f>
        <v>13315</v>
      </c>
      <c r="Q36" s="30">
        <f>'Ton-Miles'!T$53</f>
        <v>13009</v>
      </c>
      <c r="R36" s="30">
        <f>'Ton-Miles'!U$53</f>
        <v>13417</v>
      </c>
      <c r="S36" s="30">
        <f>'Ton-Miles'!V$53</f>
        <v>13537</v>
      </c>
      <c r="T36" s="30">
        <f>'Ton-Miles'!W$53</f>
        <v>13192</v>
      </c>
      <c r="U36" s="30">
        <f>'Ton-Miles'!X$53</f>
        <v>14427</v>
      </c>
      <c r="V36" s="30">
        <f>'Ton-Miles'!Y$53</f>
        <v>14918</v>
      </c>
      <c r="W36" s="30">
        <f>'Ton-Miles'!Z$53</f>
        <v>13860</v>
      </c>
      <c r="X36" s="30">
        <f>'Ton-Miles'!AA$53</f>
        <v>14090</v>
      </c>
      <c r="Y36" s="30">
        <f>'Ton-Miles'!AB$53</f>
        <v>15590</v>
      </c>
      <c r="Z36" s="30">
        <f>'Ton-Miles'!AD$53</f>
        <v>16874</v>
      </c>
      <c r="AA36" s="30">
        <f>'Ton-Miles'!AE$53</f>
        <v>15728</v>
      </c>
      <c r="AB36" s="30">
        <f>'Ton-Miles'!AF$53</f>
        <v>14704</v>
      </c>
      <c r="AC36" s="30">
        <f>'Ton-Miles'!AG$53</f>
        <v>16816</v>
      </c>
      <c r="AD36" s="30">
        <f>'Ton-Miles'!AH$53</f>
        <v>17104</v>
      </c>
      <c r="AE36" s="30">
        <f>'Ton-Miles'!AI$53</f>
        <v>16926</v>
      </c>
      <c r="AF36" s="30">
        <f>'Ton-Miles'!AJ$53</f>
        <v>17693</v>
      </c>
      <c r="AG36" s="30">
        <f>'Ton-Miles'!AK$53</f>
        <v>18173</v>
      </c>
      <c r="AH36" s="30">
        <f>'Ton-Miles'!AM$53</f>
        <v>19563</v>
      </c>
      <c r="AI36" s="30">
        <f>'Ton-Miles'!AN$53</f>
        <v>18945</v>
      </c>
      <c r="AJ36" s="30">
        <f>'Ton-Miles'!AO$53</f>
        <v>19273</v>
      </c>
      <c r="AK36" s="30">
        <f>'Ton-Miles'!AP$53</f>
        <v>20809</v>
      </c>
      <c r="AL36" s="30">
        <f>'Ton-Miles'!AQ$53</f>
        <v>22078</v>
      </c>
      <c r="AM36" s="30">
        <f>'Ton-Miles'!AR$53</f>
        <v>21564</v>
      </c>
      <c r="AN36" s="30">
        <f>'Ton-Miles'!AS$53</f>
        <v>21980</v>
      </c>
      <c r="AO36" s="30">
        <f>'Ton-Miles'!AT$53</f>
        <v>23625</v>
      </c>
      <c r="AP36" s="30" t="e">
        <f>'Ton-Miles'!AU$53</f>
        <v>#N/A</v>
      </c>
      <c r="AQ36" s="30" t="e">
        <f>'Ton-Miles'!AV$53</f>
        <v>#N/A</v>
      </c>
      <c r="AR36" s="30" t="e">
        <f>'Ton-Miles'!AW$53</f>
        <v>#N/A</v>
      </c>
      <c r="AS36" s="30" t="e">
        <f>'Ton-Miles'!AX$53</f>
        <v>#N/A</v>
      </c>
      <c r="AT36" s="30" t="e">
        <f>'Ton-Miles'!AY$53</f>
        <v>#N/A</v>
      </c>
      <c r="AU36" s="30" t="e">
        <f>'Ton-Miles'!AZ$53</f>
        <v>#N/A</v>
      </c>
      <c r="AV36" s="30" t="e">
        <f>'Ton-Miles'!BA$53</f>
        <v>#N/A</v>
      </c>
      <c r="AW36" s="30" t="e">
        <f>'Ton-Miles'!BB$53</f>
        <v>#N/A</v>
      </c>
    </row>
    <row r="37" spans="1:49" x14ac:dyDescent="0.25">
      <c r="A37" s="320"/>
      <c r="B37" s="104" t="s">
        <v>268</v>
      </c>
      <c r="C37" s="104"/>
      <c r="D37" s="30">
        <f>'Ton-Miles'!G$54</f>
        <v>23434</v>
      </c>
      <c r="E37" s="30">
        <f>'Ton-Miles'!H$54</f>
        <v>23501</v>
      </c>
      <c r="F37" s="30">
        <f>'Ton-Miles'!I$54</f>
        <v>26268</v>
      </c>
      <c r="G37" s="30">
        <f>'Ton-Miles'!J$54</f>
        <v>26704</v>
      </c>
      <c r="H37" s="30">
        <f>'Ton-Miles'!K$54</f>
        <v>26643</v>
      </c>
      <c r="I37" s="30">
        <f>'Ton-Miles'!L$54</f>
        <v>27683</v>
      </c>
      <c r="J37" s="30">
        <f>'Ton-Miles'!M$54</f>
        <v>27167</v>
      </c>
      <c r="K37" s="30">
        <f>'Ton-Miles'!N$54</f>
        <v>29127</v>
      </c>
      <c r="L37" s="30">
        <f>'Ton-Miles'!O$54</f>
        <v>30948</v>
      </c>
      <c r="M37" s="30">
        <f>'Ton-Miles'!P$54</f>
        <v>32462</v>
      </c>
      <c r="N37" s="30">
        <f>'Ton-Miles'!Q$54</f>
        <v>31927</v>
      </c>
      <c r="O37" s="30">
        <f>'Ton-Miles'!R$54</f>
        <v>32660</v>
      </c>
      <c r="P37" s="30">
        <f>'Ton-Miles'!S$54</f>
        <v>34081</v>
      </c>
      <c r="Q37" s="30">
        <f>'Ton-Miles'!T$54</f>
        <v>33360</v>
      </c>
      <c r="R37" s="30">
        <f>'Ton-Miles'!U$54</f>
        <v>34897</v>
      </c>
      <c r="S37" s="30">
        <f>'Ton-Miles'!V$54</f>
        <v>37035</v>
      </c>
      <c r="T37" s="30">
        <f>'Ton-Miles'!W$54</f>
        <v>35953</v>
      </c>
      <c r="U37" s="30">
        <f>'Ton-Miles'!X$54</f>
        <v>39663</v>
      </c>
      <c r="V37" s="30">
        <f>'Ton-Miles'!Y$54</f>
        <v>41295</v>
      </c>
      <c r="W37" s="30">
        <f>'Ton-Miles'!Z$54</f>
        <v>40466</v>
      </c>
      <c r="X37" s="30">
        <f>'Ton-Miles'!AA$54</f>
        <v>42333</v>
      </c>
      <c r="Y37" s="30">
        <f>'Ton-Miles'!AB$54</f>
        <v>46251</v>
      </c>
      <c r="Z37" s="30">
        <f>'Ton-Miles'!AD$54</f>
        <v>49675</v>
      </c>
      <c r="AA37" s="30">
        <f>'Ton-Miles'!AE$54</f>
        <v>50972</v>
      </c>
      <c r="AB37" s="30">
        <f>'Ton-Miles'!AF$54</f>
        <v>49084</v>
      </c>
      <c r="AC37" s="30">
        <f>'Ton-Miles'!AG$54</f>
        <v>52895</v>
      </c>
      <c r="AD37" s="30">
        <f>'Ton-Miles'!AH$54</f>
        <v>53460</v>
      </c>
      <c r="AE37" s="30">
        <f>'Ton-Miles'!AI$54</f>
        <v>52285</v>
      </c>
      <c r="AF37" s="30">
        <f>'Ton-Miles'!AJ$54</f>
        <v>53858</v>
      </c>
      <c r="AG37" s="30">
        <f>'Ton-Miles'!AK$54</f>
        <v>55309</v>
      </c>
      <c r="AH37" s="30">
        <f>'Ton-Miles'!AM$54</f>
        <v>55620</v>
      </c>
      <c r="AI37" s="30">
        <f>'Ton-Miles'!AN$54</f>
        <v>55201</v>
      </c>
      <c r="AJ37" s="30">
        <f>'Ton-Miles'!AO$54</f>
        <v>58272</v>
      </c>
      <c r="AK37" s="30">
        <f>'Ton-Miles'!AP$54</f>
        <v>61149</v>
      </c>
      <c r="AL37" s="30">
        <f>'Ton-Miles'!AQ$54</f>
        <v>62084</v>
      </c>
      <c r="AM37" s="30">
        <f>'Ton-Miles'!AR$54</f>
        <v>59201</v>
      </c>
      <c r="AN37" s="30">
        <f>'Ton-Miles'!AS$54</f>
        <v>63200</v>
      </c>
      <c r="AO37" s="30">
        <f>'Ton-Miles'!AT$54</f>
        <v>63902</v>
      </c>
      <c r="AP37" s="30" t="e">
        <f>'Ton-Miles'!AU$54</f>
        <v>#N/A</v>
      </c>
      <c r="AQ37" s="30" t="e">
        <f>'Ton-Miles'!AV$54</f>
        <v>#N/A</v>
      </c>
      <c r="AR37" s="30" t="e">
        <f>'Ton-Miles'!AW$54</f>
        <v>#N/A</v>
      </c>
      <c r="AS37" s="30" t="e">
        <f>'Ton-Miles'!AX$54</f>
        <v>#N/A</v>
      </c>
      <c r="AT37" s="30" t="e">
        <f>'Ton-Miles'!AY$54</f>
        <v>#N/A</v>
      </c>
      <c r="AU37" s="30" t="e">
        <f>'Ton-Miles'!AZ$54</f>
        <v>#N/A</v>
      </c>
      <c r="AV37" s="30" t="e">
        <f>'Ton-Miles'!BA$54</f>
        <v>#N/A</v>
      </c>
      <c r="AW37" s="30" t="e">
        <f>'Ton-Miles'!BB$54</f>
        <v>#N/A</v>
      </c>
    </row>
    <row r="38" spans="1:49" x14ac:dyDescent="0.25">
      <c r="A38" s="320"/>
      <c r="B38" s="104" t="s">
        <v>269</v>
      </c>
      <c r="C38" s="104"/>
      <c r="D38" s="30">
        <f>'Ton-Miles'!G$55</f>
        <v>56757</v>
      </c>
      <c r="E38" s="30">
        <f>'Ton-Miles'!H$55</f>
        <v>57434</v>
      </c>
      <c r="F38" s="30">
        <f>'Ton-Miles'!I$55</f>
        <v>62632</v>
      </c>
      <c r="G38" s="30">
        <f>'Ton-Miles'!J$55</f>
        <v>66985</v>
      </c>
      <c r="H38" s="30">
        <f>'Ton-Miles'!K$55</f>
        <v>66581</v>
      </c>
      <c r="I38" s="30">
        <f>'Ton-Miles'!L$55</f>
        <v>69498</v>
      </c>
      <c r="J38" s="30">
        <f>'Ton-Miles'!M$55</f>
        <v>68438</v>
      </c>
      <c r="K38" s="30">
        <f>'Ton-Miles'!N$55</f>
        <v>72660</v>
      </c>
      <c r="L38" s="30">
        <f>'Ton-Miles'!O$55</f>
        <v>76377</v>
      </c>
      <c r="M38" s="30">
        <f>'Ton-Miles'!P$55</f>
        <v>81616</v>
      </c>
      <c r="N38" s="30">
        <f>'Ton-Miles'!Q$55</f>
        <v>82833</v>
      </c>
      <c r="O38" s="30">
        <f>'Ton-Miles'!R$55</f>
        <v>88457</v>
      </c>
      <c r="P38" s="30">
        <f>'Ton-Miles'!S$55</f>
        <v>89307</v>
      </c>
      <c r="Q38" s="30">
        <f>'Ton-Miles'!T$55</f>
        <v>89756</v>
      </c>
      <c r="R38" s="30">
        <f>'Ton-Miles'!U$55</f>
        <v>92570</v>
      </c>
      <c r="S38" s="30">
        <f>'Ton-Miles'!V$55</f>
        <v>98589</v>
      </c>
      <c r="T38" s="30">
        <f>'Ton-Miles'!W$55</f>
        <v>98753</v>
      </c>
      <c r="U38" s="30">
        <f>'Ton-Miles'!X$55</f>
        <v>99088</v>
      </c>
      <c r="V38" s="30">
        <f>'Ton-Miles'!Y$55</f>
        <v>107252</v>
      </c>
      <c r="W38" s="30">
        <f>'Ton-Miles'!Z$55</f>
        <v>111002</v>
      </c>
      <c r="X38" s="30">
        <f>'Ton-Miles'!AA$55</f>
        <v>110272</v>
      </c>
      <c r="Y38" s="30">
        <f>'Ton-Miles'!AB$55</f>
        <v>111702</v>
      </c>
      <c r="Z38" s="30">
        <f>'Ton-Miles'!AD$55</f>
        <v>112594</v>
      </c>
      <c r="AA38" s="30">
        <f>'Ton-Miles'!AE$55</f>
        <v>107578</v>
      </c>
      <c r="AB38" s="30">
        <f>'Ton-Miles'!AF$55</f>
        <v>98241</v>
      </c>
      <c r="AC38" s="30">
        <f>'Ton-Miles'!AG$55</f>
        <v>114696</v>
      </c>
      <c r="AD38" s="30">
        <f>'Ton-Miles'!AH$55</f>
        <v>117904</v>
      </c>
      <c r="AE38" s="30">
        <f>'Ton-Miles'!AI$55</f>
        <v>116534</v>
      </c>
      <c r="AF38" s="30">
        <f>'Ton-Miles'!AJ$55</f>
        <v>120268</v>
      </c>
      <c r="AG38" s="30">
        <f>'Ton-Miles'!AK$55</f>
        <v>127784</v>
      </c>
      <c r="AH38" s="30">
        <f>'Ton-Miles'!AM$55</f>
        <v>147837</v>
      </c>
      <c r="AI38" s="30">
        <f>'Ton-Miles'!AN$55</f>
        <v>144295</v>
      </c>
      <c r="AJ38" s="30">
        <f>'Ton-Miles'!AO$55</f>
        <v>147704</v>
      </c>
      <c r="AK38" s="30">
        <f>'Ton-Miles'!AP$55</f>
        <v>152608</v>
      </c>
      <c r="AL38" s="30">
        <f>'Ton-Miles'!AQ$55</f>
        <v>143205</v>
      </c>
      <c r="AM38" s="30">
        <f>'Ton-Miles'!AR$55</f>
        <v>132119</v>
      </c>
      <c r="AN38" s="30">
        <f>'Ton-Miles'!AS$55</f>
        <v>149662</v>
      </c>
      <c r="AO38" s="30">
        <f>'Ton-Miles'!AT$55</f>
        <v>129652</v>
      </c>
      <c r="AP38" s="30" t="e">
        <f>'Ton-Miles'!AU$55</f>
        <v>#N/A</v>
      </c>
      <c r="AQ38" s="30" t="e">
        <f>'Ton-Miles'!AV$55</f>
        <v>#N/A</v>
      </c>
      <c r="AR38" s="30" t="e">
        <f>'Ton-Miles'!AW$55</f>
        <v>#N/A</v>
      </c>
      <c r="AS38" s="30" t="e">
        <f>'Ton-Miles'!AX$55</f>
        <v>#N/A</v>
      </c>
      <c r="AT38" s="30" t="e">
        <f>'Ton-Miles'!AY$55</f>
        <v>#N/A</v>
      </c>
      <c r="AU38" s="30" t="e">
        <f>'Ton-Miles'!AZ$55</f>
        <v>#N/A</v>
      </c>
      <c r="AV38" s="30" t="e">
        <f>'Ton-Miles'!BA$55</f>
        <v>#N/A</v>
      </c>
      <c r="AW38" s="30" t="e">
        <f>'Ton-Miles'!BB$55</f>
        <v>#N/A</v>
      </c>
    </row>
    <row r="40" spans="1:49" ht="12.75" customHeight="1" x14ac:dyDescent="0.25">
      <c r="A40" s="320" t="s">
        <v>115</v>
      </c>
      <c r="B40" s="104" t="s">
        <v>120</v>
      </c>
      <c r="C40" s="104"/>
      <c r="D40" s="43">
        <f>IF(D36&gt;0,D32/D36,0)*100</f>
        <v>14.818786959079238</v>
      </c>
      <c r="E40" s="43">
        <f t="shared" ref="E40:AA42" si="17">IF(E36&gt;0,E32/E36,0)*100</f>
        <v>14.313981677823792</v>
      </c>
      <c r="F40" s="43">
        <f t="shared" si="17"/>
        <v>13.547573698802953</v>
      </c>
      <c r="G40" s="43">
        <f t="shared" si="17"/>
        <v>12.956652266468222</v>
      </c>
      <c r="H40" s="43">
        <f t="shared" si="17"/>
        <v>12.610065052796807</v>
      </c>
      <c r="I40" s="43">
        <f t="shared" si="17"/>
        <v>12.157821981619191</v>
      </c>
      <c r="J40" s="43">
        <f t="shared" si="17"/>
        <v>12.511076168196775</v>
      </c>
      <c r="K40" s="43">
        <f t="shared" si="17"/>
        <v>11.698929212545323</v>
      </c>
      <c r="L40" s="43">
        <f t="shared" si="17"/>
        <v>11.307504743740077</v>
      </c>
      <c r="M40" s="43">
        <f t="shared" si="17"/>
        <v>10.967569708597155</v>
      </c>
      <c r="N40" s="43">
        <f t="shared" si="17"/>
        <v>10.873754705358587</v>
      </c>
      <c r="O40" s="43">
        <f t="shared" si="17"/>
        <v>10.622369918338523</v>
      </c>
      <c r="P40" s="43">
        <f t="shared" si="17"/>
        <v>10.214852064976998</v>
      </c>
      <c r="Q40" s="43">
        <f t="shared" si="17"/>
        <v>10.098599652589105</v>
      </c>
      <c r="R40" s="43">
        <f t="shared" si="17"/>
        <v>9.9060858265346123</v>
      </c>
      <c r="S40" s="43">
        <f t="shared" si="17"/>
        <v>9.5516240842637998</v>
      </c>
      <c r="T40" s="43">
        <f t="shared" si="17"/>
        <v>9.6899873906822762</v>
      </c>
      <c r="U40" s="43">
        <f t="shared" si="17"/>
        <v>10.032440691246418</v>
      </c>
      <c r="V40" s="43">
        <f t="shared" si="17"/>
        <v>9.7362148823771744</v>
      </c>
      <c r="W40" s="43">
        <f t="shared" si="17"/>
        <v>9.2648236601944998</v>
      </c>
      <c r="X40" s="43">
        <f t="shared" si="17"/>
        <v>9.6621161180302177</v>
      </c>
      <c r="Y40" s="43">
        <f t="shared" si="17"/>
        <v>10.127680291214192</v>
      </c>
      <c r="Z40" s="43">
        <f t="shared" si="17"/>
        <v>10.545301225433919</v>
      </c>
      <c r="AA40" s="43">
        <f t="shared" si="17"/>
        <v>11.720074510850086</v>
      </c>
      <c r="AB40" s="43">
        <f t="shared" ref="AB40:AC42" si="18">IF(AB36&gt;0,AB32/AB36,0)*100</f>
        <v>11.543144488369213</v>
      </c>
      <c r="AC40" s="43">
        <f t="shared" si="18"/>
        <v>11.786360070294617</v>
      </c>
      <c r="AD40" s="43">
        <f t="shared" ref="AD40:AE42" si="19">IF(AD36&gt;0,AD32/AD36,0)*100</f>
        <v>12.368613002601336</v>
      </c>
      <c r="AE40" s="43">
        <f t="shared" si="19"/>
        <v>12.921873131141201</v>
      </c>
      <c r="AF40" s="43">
        <f t="shared" ref="AF40:AH42" si="20">IF(AF36&gt;0,AF32/AF36,0)*100</f>
        <v>12.75661196210039</v>
      </c>
      <c r="AG40" s="43">
        <f t="shared" si="20"/>
        <v>12.963640720765593</v>
      </c>
      <c r="AH40" s="43">
        <f t="shared" si="20"/>
        <v>10.491276717635509</v>
      </c>
      <c r="AI40" s="43">
        <f t="shared" ref="AI40:AW40" si="21">IF(AI36&gt;0,AI32/AI36,0)*100</f>
        <v>10.913836374651444</v>
      </c>
      <c r="AJ40" s="43">
        <f t="shared" si="21"/>
        <v>10.854660655787891</v>
      </c>
      <c r="AK40" s="43">
        <f t="shared" si="21"/>
        <v>10.801365000696741</v>
      </c>
      <c r="AL40" s="43">
        <f t="shared" si="21"/>
        <v>11.19715890740745</v>
      </c>
      <c r="AM40" s="43">
        <f t="shared" si="21"/>
        <v>11.417819163737516</v>
      </c>
      <c r="AN40" s="43">
        <f t="shared" si="21"/>
        <v>11.040938885962461</v>
      </c>
      <c r="AO40" s="43">
        <f t="shared" si="21"/>
        <v>10.937528042328042</v>
      </c>
      <c r="AP40" s="43" t="e">
        <f t="shared" si="21"/>
        <v>#N/A</v>
      </c>
      <c r="AQ40" s="43" t="e">
        <f t="shared" si="21"/>
        <v>#N/A</v>
      </c>
      <c r="AR40" s="43" t="e">
        <f t="shared" si="21"/>
        <v>#N/A</v>
      </c>
      <c r="AS40" s="43" t="e">
        <f t="shared" si="21"/>
        <v>#N/A</v>
      </c>
      <c r="AT40" s="43" t="e">
        <f t="shared" si="21"/>
        <v>#N/A</v>
      </c>
      <c r="AU40" s="43" t="e">
        <f t="shared" si="21"/>
        <v>#N/A</v>
      </c>
      <c r="AV40" s="43" t="e">
        <f t="shared" si="21"/>
        <v>#N/A</v>
      </c>
      <c r="AW40" s="43" t="e">
        <f t="shared" si="21"/>
        <v>#N/A</v>
      </c>
    </row>
    <row r="41" spans="1:49" x14ac:dyDescent="0.25">
      <c r="A41" s="320"/>
      <c r="B41" s="104" t="s">
        <v>268</v>
      </c>
      <c r="C41" s="104"/>
      <c r="D41" s="43">
        <f t="shared" ref="D41:S42" si="22">IF(D37&gt;0,D33/D37,0)*100</f>
        <v>9.5133729428570071</v>
      </c>
      <c r="E41" s="43">
        <f t="shared" si="22"/>
        <v>9.2822953825956205</v>
      </c>
      <c r="F41" s="43">
        <f t="shared" si="22"/>
        <v>8.4940288114803053</v>
      </c>
      <c r="G41" s="43">
        <f t="shared" si="22"/>
        <v>8.3524642143941321</v>
      </c>
      <c r="H41" s="43">
        <f t="shared" si="22"/>
        <v>8.1890249901957226</v>
      </c>
      <c r="I41" s="43">
        <f t="shared" si="22"/>
        <v>7.927724580059424</v>
      </c>
      <c r="J41" s="43">
        <f t="shared" si="22"/>
        <v>7.8525718803702027</v>
      </c>
      <c r="K41" s="43">
        <f t="shared" si="22"/>
        <v>7.5329245512495326</v>
      </c>
      <c r="L41" s="43">
        <f t="shared" si="22"/>
        <v>7.4004593564528998</v>
      </c>
      <c r="M41" s="43">
        <f t="shared" si="22"/>
        <v>7.0676314160557947</v>
      </c>
      <c r="N41" s="43">
        <f t="shared" si="22"/>
        <v>6.8618666500906613</v>
      </c>
      <c r="O41" s="43">
        <f t="shared" si="22"/>
        <v>6.7767395548281968</v>
      </c>
      <c r="P41" s="43">
        <f t="shared" si="22"/>
        <v>6.6670982168771857</v>
      </c>
      <c r="Q41" s="43">
        <f t="shared" si="22"/>
        <v>6.4060840758360671</v>
      </c>
      <c r="R41" s="43">
        <f t="shared" si="22"/>
        <v>6.1195377792284198</v>
      </c>
      <c r="S41" s="43">
        <f t="shared" si="22"/>
        <v>5.7651617705190343</v>
      </c>
      <c r="T41" s="43">
        <f t="shared" si="17"/>
        <v>5.7814364798062003</v>
      </c>
      <c r="U41" s="43">
        <f t="shared" si="17"/>
        <v>5.6923328541405356</v>
      </c>
      <c r="V41" s="43">
        <f t="shared" si="17"/>
        <v>5.4844434872424612</v>
      </c>
      <c r="W41" s="43">
        <f t="shared" si="17"/>
        <v>5.370123283157616</v>
      </c>
      <c r="X41" s="43">
        <f t="shared" si="17"/>
        <v>5.6049772863115122</v>
      </c>
      <c r="Y41" s="43">
        <f t="shared" si="17"/>
        <v>5.8918996261027852</v>
      </c>
      <c r="Z41" s="43">
        <f t="shared" si="17"/>
        <v>6.1320381253582852</v>
      </c>
      <c r="AA41" s="43">
        <f t="shared" si="17"/>
        <v>6.8518976956418483</v>
      </c>
      <c r="AB41" s="43">
        <f t="shared" si="18"/>
        <v>6.4173583081485495</v>
      </c>
      <c r="AC41" s="43">
        <f t="shared" si="18"/>
        <v>6.5811833592154558</v>
      </c>
      <c r="AD41" s="43">
        <f t="shared" si="19"/>
        <v>6.9471135265820489</v>
      </c>
      <c r="AE41" s="43">
        <f t="shared" si="19"/>
        <v>7.0815988722578869</v>
      </c>
      <c r="AF41" s="43">
        <f t="shared" si="20"/>
        <v>7.0949776751235785</v>
      </c>
      <c r="AG41" s="43">
        <f t="shared" si="20"/>
        <v>6.9962528121933101</v>
      </c>
      <c r="AH41" s="43">
        <f t="shared" si="20"/>
        <v>6.4803138747211397</v>
      </c>
      <c r="AI41" s="43">
        <f t="shared" ref="AI41:AW41" si="23">IF(AI37&gt;0,AI33/AI37,0)*100</f>
        <v>6.3755133148967937</v>
      </c>
      <c r="AJ41" s="43">
        <f t="shared" si="23"/>
        <v>6.189217628569466</v>
      </c>
      <c r="AK41" s="43">
        <f t="shared" si="23"/>
        <v>6.2477935861855789</v>
      </c>
      <c r="AL41" s="43">
        <f t="shared" si="23"/>
        <v>6.4234267071490159</v>
      </c>
      <c r="AM41" s="43">
        <f t="shared" si="23"/>
        <v>6.3863550737221946</v>
      </c>
      <c r="AN41" s="43">
        <f t="shared" si="23"/>
        <v>6.1689659018291056</v>
      </c>
      <c r="AO41" s="43">
        <f t="shared" si="23"/>
        <v>6.3733905042095707</v>
      </c>
      <c r="AP41" s="43" t="e">
        <f t="shared" si="23"/>
        <v>#N/A</v>
      </c>
      <c r="AQ41" s="43" t="e">
        <f t="shared" si="23"/>
        <v>#N/A</v>
      </c>
      <c r="AR41" s="43" t="e">
        <f t="shared" si="23"/>
        <v>#N/A</v>
      </c>
      <c r="AS41" s="43" t="e">
        <f t="shared" si="23"/>
        <v>#N/A</v>
      </c>
      <c r="AT41" s="43" t="e">
        <f t="shared" si="23"/>
        <v>#N/A</v>
      </c>
      <c r="AU41" s="43" t="e">
        <f t="shared" si="23"/>
        <v>#N/A</v>
      </c>
      <c r="AV41" s="43" t="e">
        <f t="shared" si="23"/>
        <v>#N/A</v>
      </c>
      <c r="AW41" s="43" t="e">
        <f t="shared" si="23"/>
        <v>#N/A</v>
      </c>
    </row>
    <row r="42" spans="1:49" x14ac:dyDescent="0.25">
      <c r="A42" s="320"/>
      <c r="B42" s="104" t="s">
        <v>269</v>
      </c>
      <c r="C42" s="104"/>
      <c r="D42" s="43">
        <f t="shared" si="22"/>
        <v>7.6872723892068926</v>
      </c>
      <c r="E42" s="43">
        <f t="shared" si="22"/>
        <v>7.4747630711158068</v>
      </c>
      <c r="F42" s="43">
        <f t="shared" si="22"/>
        <v>7.1228262092340744</v>
      </c>
      <c r="G42" s="43">
        <f t="shared" si="22"/>
        <v>7.0268727311109949</v>
      </c>
      <c r="H42" s="43">
        <f t="shared" si="22"/>
        <v>6.6581839323987895</v>
      </c>
      <c r="I42" s="43">
        <f t="shared" si="22"/>
        <v>6.4194660091778575</v>
      </c>
      <c r="J42" s="43">
        <f t="shared" si="22"/>
        <v>6.1748762459258826</v>
      </c>
      <c r="K42" s="43">
        <f t="shared" si="22"/>
        <v>5.9170457008732242</v>
      </c>
      <c r="L42" s="43">
        <f t="shared" si="22"/>
        <v>5.6832630855760558</v>
      </c>
      <c r="M42" s="43">
        <f t="shared" si="22"/>
        <v>5.4616889729820217</v>
      </c>
      <c r="N42" s="43">
        <f t="shared" si="22"/>
        <v>5.2241105552832652</v>
      </c>
      <c r="O42" s="43">
        <f t="shared" si="22"/>
        <v>5.1836891132192449</v>
      </c>
      <c r="P42" s="43">
        <f t="shared" si="22"/>
        <v>5.0813425670874723</v>
      </c>
      <c r="Q42" s="43">
        <f t="shared" si="22"/>
        <v>5.0148395889148718</v>
      </c>
      <c r="R42" s="43">
        <f t="shared" si="22"/>
        <v>4.8017800939303248</v>
      </c>
      <c r="S42" s="43">
        <f t="shared" si="22"/>
        <v>4.5230099159886903</v>
      </c>
      <c r="T42" s="43">
        <f t="shared" si="17"/>
        <v>4.4564744060559986</v>
      </c>
      <c r="U42" s="43">
        <f t="shared" si="17"/>
        <v>4.4189779798850202</v>
      </c>
      <c r="V42" s="43">
        <f t="shared" si="17"/>
        <v>4.0733261421150662</v>
      </c>
      <c r="W42" s="43">
        <f t="shared" si="17"/>
        <v>3.9199277242093613</v>
      </c>
      <c r="X42" s="43">
        <f t="shared" si="17"/>
        <v>4.1374108751462808</v>
      </c>
      <c r="Y42" s="43">
        <f t="shared" si="17"/>
        <v>4.2722916755064757</v>
      </c>
      <c r="Z42" s="43">
        <f t="shared" si="17"/>
        <v>4.4472302110674304</v>
      </c>
      <c r="AA42" s="43">
        <f t="shared" si="17"/>
        <v>4.8404868768512888</v>
      </c>
      <c r="AB42" s="43">
        <f t="shared" si="18"/>
        <v>4.5933413918287318</v>
      </c>
      <c r="AC42" s="43">
        <f t="shared" si="18"/>
        <v>4.685581692778519</v>
      </c>
      <c r="AD42" s="43">
        <f t="shared" si="19"/>
        <v>4.9361278226614349</v>
      </c>
      <c r="AE42" s="43">
        <f t="shared" si="19"/>
        <v>5.0585139863152193</v>
      </c>
      <c r="AF42" s="43">
        <f t="shared" si="20"/>
        <v>4.9843886240894131</v>
      </c>
      <c r="AG42" s="43">
        <f t="shared" si="20"/>
        <v>4.9006493910677369</v>
      </c>
      <c r="AH42" s="43">
        <f t="shared" si="20"/>
        <v>4.4344879945847921</v>
      </c>
      <c r="AI42" s="43">
        <f t="shared" ref="AI42:AW42" si="24">IF(AI38&gt;0,AI34/AI38,0)*100</f>
        <v>4.4358808418423035</v>
      </c>
      <c r="AJ42" s="43">
        <f t="shared" si="24"/>
        <v>4.4386909945363699</v>
      </c>
      <c r="AK42" s="43">
        <f t="shared" si="24"/>
        <v>4.3219452591252363</v>
      </c>
      <c r="AL42" s="43">
        <f t="shared" si="24"/>
        <v>4.329208405216745</v>
      </c>
      <c r="AM42" s="43">
        <f t="shared" si="24"/>
        <v>4.3603711920846404</v>
      </c>
      <c r="AN42" s="43">
        <f t="shared" si="24"/>
        <v>4.1621007026274377</v>
      </c>
      <c r="AO42" s="43">
        <f t="shared" si="24"/>
        <v>4.6329651682966713</v>
      </c>
      <c r="AP42" s="43" t="e">
        <f t="shared" si="24"/>
        <v>#N/A</v>
      </c>
      <c r="AQ42" s="43" t="e">
        <f t="shared" si="24"/>
        <v>#N/A</v>
      </c>
      <c r="AR42" s="43" t="e">
        <f t="shared" si="24"/>
        <v>#N/A</v>
      </c>
      <c r="AS42" s="43" t="e">
        <f t="shared" si="24"/>
        <v>#N/A</v>
      </c>
      <c r="AT42" s="43" t="e">
        <f t="shared" si="24"/>
        <v>#N/A</v>
      </c>
      <c r="AU42" s="43" t="e">
        <f t="shared" si="24"/>
        <v>#N/A</v>
      </c>
      <c r="AV42" s="43" t="e">
        <f t="shared" si="24"/>
        <v>#N/A</v>
      </c>
      <c r="AW42" s="43" t="e">
        <f t="shared" si="24"/>
        <v>#N/A</v>
      </c>
    </row>
  </sheetData>
  <mergeCells count="3">
    <mergeCell ref="A36:A38"/>
    <mergeCell ref="A40:A42"/>
    <mergeCell ref="A32:A34"/>
  </mergeCells>
  <phoneticPr fontId="4" type="noConversion"/>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A30:AA42"/>
  <sheetViews>
    <sheetView zoomScale="75" zoomScaleNormal="75" workbookViewId="0">
      <selection activeCell="Q9" sqref="Q9"/>
    </sheetView>
  </sheetViews>
  <sheetFormatPr defaultRowHeight="12.5" x14ac:dyDescent="0.25"/>
  <cols>
    <col min="1" max="1" width="8.54296875" customWidth="1"/>
    <col min="2" max="2" width="17.26953125" customWidth="1"/>
    <col min="12" max="12" width="9.81640625" customWidth="1"/>
    <col min="14" max="19" width="9.1796875" customWidth="1"/>
    <col min="20" max="27" width="9.1796875" hidden="1" customWidth="1"/>
    <col min="28" max="28" width="0" hidden="1" customWidth="1"/>
  </cols>
  <sheetData>
    <row r="30" spans="1:27" x14ac:dyDescent="0.25">
      <c r="A30" s="104"/>
      <c r="B30" s="104" t="s">
        <v>110</v>
      </c>
      <c r="C30" s="38" t="s">
        <v>111</v>
      </c>
      <c r="D30" s="104">
        <v>2007</v>
      </c>
      <c r="E30" s="104">
        <f t="shared" ref="E30:L30" si="0">1+D30</f>
        <v>2008</v>
      </c>
      <c r="F30" s="104">
        <f t="shared" si="0"/>
        <v>2009</v>
      </c>
      <c r="G30" s="104">
        <f t="shared" si="0"/>
        <v>2010</v>
      </c>
      <c r="H30" s="104">
        <f t="shared" si="0"/>
        <v>2011</v>
      </c>
      <c r="I30" s="104">
        <f t="shared" si="0"/>
        <v>2012</v>
      </c>
      <c r="J30" s="104">
        <f t="shared" si="0"/>
        <v>2013</v>
      </c>
      <c r="K30" s="104">
        <f t="shared" si="0"/>
        <v>2014</v>
      </c>
      <c r="L30" s="104">
        <f t="shared" si="0"/>
        <v>2015</v>
      </c>
      <c r="M30" s="104">
        <f t="shared" ref="M30" si="1">1+L30</f>
        <v>2016</v>
      </c>
      <c r="N30" s="104">
        <f t="shared" ref="N30" si="2">1+M30</f>
        <v>2017</v>
      </c>
      <c r="O30" s="104">
        <f t="shared" ref="O30" si="3">1+N30</f>
        <v>2018</v>
      </c>
      <c r="P30" s="104">
        <f t="shared" ref="P30" si="4">1+O30</f>
        <v>2019</v>
      </c>
      <c r="Q30" s="104">
        <f t="shared" ref="Q30" si="5">1+P30</f>
        <v>2020</v>
      </c>
      <c r="R30" s="104">
        <f t="shared" ref="R30" si="6">1+Q30</f>
        <v>2021</v>
      </c>
      <c r="S30" s="104">
        <f t="shared" ref="S30" si="7">1+R30</f>
        <v>2022</v>
      </c>
      <c r="T30" s="104">
        <f t="shared" ref="T30" si="8">1+S30</f>
        <v>2023</v>
      </c>
      <c r="U30" s="104">
        <f t="shared" ref="U30" si="9">1+T30</f>
        <v>2024</v>
      </c>
      <c r="V30" s="104">
        <f t="shared" ref="V30" si="10">1+U30</f>
        <v>2025</v>
      </c>
      <c r="W30" s="104">
        <f t="shared" ref="W30" si="11">1+V30</f>
        <v>2026</v>
      </c>
      <c r="X30" s="104">
        <f t="shared" ref="X30" si="12">1+W30</f>
        <v>2027</v>
      </c>
      <c r="Y30" s="104">
        <f t="shared" ref="Y30" si="13">1+X30</f>
        <v>2028</v>
      </c>
      <c r="Z30" s="104">
        <f t="shared" ref="Z30" si="14">1+Y30</f>
        <v>2029</v>
      </c>
      <c r="AA30" s="104">
        <f t="shared" ref="AA30" si="15">1+Z30</f>
        <v>2030</v>
      </c>
    </row>
    <row r="32" spans="1:27" ht="12.75" customHeight="1" x14ac:dyDescent="0.25">
      <c r="A32" s="320" t="s">
        <v>99</v>
      </c>
      <c r="B32" s="38" t="s">
        <v>270</v>
      </c>
      <c r="C32" s="38" t="s">
        <v>112</v>
      </c>
      <c r="D32" s="104">
        <f>'Real Revenue'!AD$38</f>
        <v>22.059225445575514</v>
      </c>
      <c r="E32" s="104">
        <f>'Real Revenue'!AE$38</f>
        <v>60.307468396714114</v>
      </c>
      <c r="F32" s="104">
        <f>'Real Revenue'!AF$38</f>
        <v>60.462561294548088</v>
      </c>
      <c r="G32" s="104">
        <f>'Real Revenue'!AG$38</f>
        <v>40.300509717511602</v>
      </c>
      <c r="H32" s="104">
        <f>'Real Revenue'!AH$38</f>
        <v>48.425401154338061</v>
      </c>
      <c r="I32" s="104">
        <f>'Real Revenue'!AI$38</f>
        <v>185.81206428073187</v>
      </c>
      <c r="J32" s="104">
        <f>'Real Revenue'!AJ$38</f>
        <v>232.5775124035834</v>
      </c>
      <c r="K32" s="104">
        <f>'Real Revenue'!AK$38</f>
        <v>185.44155082399061</v>
      </c>
      <c r="L32" s="104">
        <f>'Real Revenue'!AL$38</f>
        <v>87.24566193637223</v>
      </c>
      <c r="M32" s="104">
        <f>'Real Revenue'!AM$38</f>
        <v>94.678853421687478</v>
      </c>
      <c r="N32" s="104">
        <f>'Real Revenue'!AN$38</f>
        <v>91.538789890000004</v>
      </c>
      <c r="O32" s="104">
        <f>'Real Revenue'!AO$38</f>
        <v>82.682937071687633</v>
      </c>
      <c r="P32" s="104">
        <f>'Real Revenue'!AP$38</f>
        <v>80.613597829013145</v>
      </c>
      <c r="Q32" s="104">
        <f>'Real Revenue'!AQ$38</f>
        <v>84.419638805856849</v>
      </c>
      <c r="R32" s="104">
        <f>'Real Revenue'!AR$38</f>
        <v>59.901164590384077</v>
      </c>
      <c r="S32" s="104">
        <f>'Real Revenue'!AS$38</f>
        <v>62.279000000000003</v>
      </c>
      <c r="T32" s="104" t="e">
        <f>'Real Revenue'!AT$38</f>
        <v>#N/A</v>
      </c>
      <c r="U32" s="104" t="e">
        <f>'Real Revenue'!AU$38</f>
        <v>#N/A</v>
      </c>
      <c r="V32" s="104" t="e">
        <f>'Real Revenue'!AV$38</f>
        <v>#N/A</v>
      </c>
      <c r="W32" s="104" t="e">
        <f>'Real Revenue'!AW$38</f>
        <v>#N/A</v>
      </c>
      <c r="X32" s="104" t="e">
        <f>'Real Revenue'!AX$38</f>
        <v>#N/A</v>
      </c>
      <c r="Y32" s="104" t="e">
        <f>'Real Revenue'!AY$38</f>
        <v>#N/A</v>
      </c>
      <c r="Z32" s="104" t="e">
        <f>'Real Revenue'!AZ$38</f>
        <v>#N/A</v>
      </c>
      <c r="AA32" s="104" t="e">
        <f>'Real Revenue'!BA$38</f>
        <v>#N/A</v>
      </c>
    </row>
    <row r="33" spans="1:27" x14ac:dyDescent="0.25">
      <c r="A33" s="320"/>
      <c r="B33" s="38" t="s">
        <v>271</v>
      </c>
      <c r="C33" s="38" t="s">
        <v>112</v>
      </c>
      <c r="D33" s="104">
        <f>'Real Revenue'!AD$39</f>
        <v>39.477351619590266</v>
      </c>
      <c r="E33" s="104">
        <f>'Real Revenue'!AE$39</f>
        <v>78.283629906945563</v>
      </c>
      <c r="F33" s="104">
        <f>'Real Revenue'!AF$39</f>
        <v>92.034020337413608</v>
      </c>
      <c r="G33" s="104">
        <f>'Real Revenue'!AG$39</f>
        <v>76.612955016065683</v>
      </c>
      <c r="H33" s="104">
        <f>'Real Revenue'!AH$39</f>
        <v>126.3205172877428</v>
      </c>
      <c r="I33" s="104">
        <f>'Real Revenue'!AI$39</f>
        <v>226.54841906959274</v>
      </c>
      <c r="J33" s="104">
        <f>'Real Revenue'!AJ$39</f>
        <v>436.64860723217021</v>
      </c>
      <c r="K33" s="104">
        <f>'Real Revenue'!AK$39</f>
        <v>496.18865564555432</v>
      </c>
      <c r="L33" s="104">
        <f>'Real Revenue'!AL$39</f>
        <v>346.2805040383904</v>
      </c>
      <c r="M33" s="104">
        <f>'Real Revenue'!AM$39</f>
        <v>249.32470332142381</v>
      </c>
      <c r="N33" s="104">
        <f>'Real Revenue'!AN$39</f>
        <v>290.59463278999999</v>
      </c>
      <c r="O33" s="104">
        <f>'Real Revenue'!AO$39</f>
        <v>495.02965948128383</v>
      </c>
      <c r="P33" s="104">
        <f>'Real Revenue'!AP$39</f>
        <v>330.98862764402736</v>
      </c>
      <c r="Q33" s="104">
        <f>'Real Revenue'!AQ$39</f>
        <v>176.39247819815716</v>
      </c>
      <c r="R33" s="104">
        <f>'Real Revenue'!AR$39</f>
        <v>76.351211898777819</v>
      </c>
      <c r="S33" s="104">
        <f>'Real Revenue'!AS$39</f>
        <v>41.366</v>
      </c>
      <c r="T33" s="104" t="e">
        <f>'Real Revenue'!AT$39</f>
        <v>#N/A</v>
      </c>
      <c r="U33" s="104" t="e">
        <f>'Real Revenue'!AU$39</f>
        <v>#N/A</v>
      </c>
      <c r="V33" s="104" t="e">
        <f>'Real Revenue'!AV$39</f>
        <v>#N/A</v>
      </c>
      <c r="W33" s="104" t="e">
        <f>'Real Revenue'!AW$39</f>
        <v>#N/A</v>
      </c>
      <c r="X33" s="104" t="e">
        <f>'Real Revenue'!AX$39</f>
        <v>#N/A</v>
      </c>
      <c r="Y33" s="104" t="e">
        <f>'Real Revenue'!AY$39</f>
        <v>#N/A</v>
      </c>
      <c r="Z33" s="104" t="e">
        <f>'Real Revenue'!AZ$39</f>
        <v>#N/A</v>
      </c>
      <c r="AA33" s="104" t="e">
        <f>'Real Revenue'!BA$39</f>
        <v>#N/A</v>
      </c>
    </row>
    <row r="34" spans="1:27" x14ac:dyDescent="0.25">
      <c r="A34" s="320"/>
      <c r="B34" s="38" t="s">
        <v>113</v>
      </c>
      <c r="C34" s="38" t="s">
        <v>114</v>
      </c>
      <c r="D34" s="104">
        <f>'Real Revenue'!AD$40</f>
        <v>11.081529641339216</v>
      </c>
      <c r="E34" s="104">
        <f>'Real Revenue'!AE$40</f>
        <v>20.539014452410438</v>
      </c>
      <c r="F34" s="104">
        <f>'Real Revenue'!AF$40</f>
        <v>24.189820384841234</v>
      </c>
      <c r="G34" s="104">
        <f>'Real Revenue'!AG$40</f>
        <v>113.2899857416994</v>
      </c>
      <c r="H34" s="104">
        <f>'Real Revenue'!AH$40</f>
        <v>214.87022755544868</v>
      </c>
      <c r="I34" s="104">
        <f>'Real Revenue'!AI$40</f>
        <v>1146.9277203412566</v>
      </c>
      <c r="J34" s="104">
        <f>'Real Revenue'!AJ$40</f>
        <v>2352.9446030747804</v>
      </c>
      <c r="K34" s="104">
        <f>'Real Revenue'!AK$40</f>
        <v>3122.7846216902954</v>
      </c>
      <c r="L34" s="104">
        <f>'Real Revenue'!AL$40</f>
        <v>2461.7620212195325</v>
      </c>
      <c r="M34" s="104">
        <f>'Real Revenue'!AM$40</f>
        <v>1141.8202715057866</v>
      </c>
      <c r="N34" s="104">
        <f>'Real Revenue'!AN$40</f>
        <v>656.72501801999999</v>
      </c>
      <c r="O34" s="104">
        <f>'Real Revenue'!AO$40</f>
        <v>1172.656763752432</v>
      </c>
      <c r="P34" s="104">
        <f>'Real Revenue'!AP$40</f>
        <v>1906.4932702195986</v>
      </c>
      <c r="Q34" s="104">
        <f>'Real Revenue'!AQ$40</f>
        <v>1072.542168882436</v>
      </c>
      <c r="R34" s="104">
        <f>'Real Revenue'!AR$40</f>
        <v>726.78959341456994</v>
      </c>
      <c r="S34" s="104">
        <f>'Real Revenue'!AS$40</f>
        <v>645.89200000000005</v>
      </c>
      <c r="T34" s="104" t="e">
        <f>'Real Revenue'!AT$40</f>
        <v>#N/A</v>
      </c>
      <c r="U34" s="104" t="e">
        <f>'Real Revenue'!AU$40</f>
        <v>#N/A</v>
      </c>
      <c r="V34" s="104" t="e">
        <f>'Real Revenue'!AV$40</f>
        <v>#N/A</v>
      </c>
      <c r="W34" s="104" t="e">
        <f>'Real Revenue'!AW$40</f>
        <v>#N/A</v>
      </c>
      <c r="X34" s="104" t="e">
        <f>'Real Revenue'!AX$40</f>
        <v>#N/A</v>
      </c>
      <c r="Y34" s="104" t="e">
        <f>'Real Revenue'!AY$40</f>
        <v>#N/A</v>
      </c>
      <c r="Z34" s="104" t="e">
        <f>'Real Revenue'!AZ$40</f>
        <v>#N/A</v>
      </c>
      <c r="AA34" s="104" t="e">
        <f>'Real Revenue'!BA$40</f>
        <v>#N/A</v>
      </c>
    </row>
    <row r="36" spans="1:27" x14ac:dyDescent="0.25">
      <c r="A36" s="320" t="s">
        <v>74</v>
      </c>
      <c r="B36" s="38" t="s">
        <v>270</v>
      </c>
      <c r="C36" s="38" t="s">
        <v>112</v>
      </c>
      <c r="D36" s="30">
        <f>'Ton-Miles'!AD$38</f>
        <v>270</v>
      </c>
      <c r="E36" s="30">
        <f>'Ton-Miles'!AE$38</f>
        <v>781</v>
      </c>
      <c r="F36" s="30">
        <f>'Ton-Miles'!AF$38</f>
        <v>897</v>
      </c>
      <c r="G36" s="30">
        <f>'Ton-Miles'!AG$38</f>
        <v>597</v>
      </c>
      <c r="H36" s="30">
        <f>'Ton-Miles'!AH$38</f>
        <v>628</v>
      </c>
      <c r="I36" s="30">
        <f>'Ton-Miles'!AI$38</f>
        <v>2422</v>
      </c>
      <c r="J36" s="30">
        <f>'Ton-Miles'!AJ$38</f>
        <v>3185</v>
      </c>
      <c r="K36" s="30">
        <f>'Ton-Miles'!AK$38</f>
        <v>2650</v>
      </c>
      <c r="L36" s="30">
        <f>'Ton-Miles'!AM$38</f>
        <v>1602</v>
      </c>
      <c r="M36" s="30">
        <f>'Ton-Miles'!AN$38</f>
        <v>1619</v>
      </c>
      <c r="N36" s="30">
        <f>'Ton-Miles'!AO$38</f>
        <v>1505</v>
      </c>
      <c r="O36" s="30">
        <f>'Ton-Miles'!AP$38</f>
        <v>1464</v>
      </c>
      <c r="P36" s="30">
        <f>'Ton-Miles'!AQ$38</f>
        <v>1247</v>
      </c>
      <c r="Q36" s="30">
        <f>'Ton-Miles'!AR$38</f>
        <v>1314</v>
      </c>
      <c r="R36" s="30">
        <f>'Ton-Miles'!AS$38</f>
        <v>984</v>
      </c>
      <c r="S36" s="30">
        <f>'Ton-Miles'!AT$38</f>
        <v>923</v>
      </c>
      <c r="T36" s="30" t="e">
        <f>'Ton-Miles'!AU$38</f>
        <v>#N/A</v>
      </c>
      <c r="U36" s="30" t="e">
        <f>'Ton-Miles'!AV$38</f>
        <v>#N/A</v>
      </c>
      <c r="V36" s="30" t="e">
        <f>'Ton-Miles'!AW$38</f>
        <v>#N/A</v>
      </c>
      <c r="W36" s="30" t="e">
        <f>'Ton-Miles'!AX$38</f>
        <v>#N/A</v>
      </c>
      <c r="X36" s="30" t="e">
        <f>'Ton-Miles'!AY$38</f>
        <v>#N/A</v>
      </c>
      <c r="Y36" s="30" t="e">
        <f>'Ton-Miles'!AZ$38</f>
        <v>#N/A</v>
      </c>
      <c r="Z36" s="30" t="e">
        <f>'Ton-Miles'!BA$38</f>
        <v>#N/A</v>
      </c>
      <c r="AA36" s="30" t="e">
        <f>'Ton-Miles'!BB$38</f>
        <v>#N/A</v>
      </c>
    </row>
    <row r="37" spans="1:27" x14ac:dyDescent="0.25">
      <c r="A37" s="320"/>
      <c r="B37" s="38" t="s">
        <v>271</v>
      </c>
      <c r="C37" s="38" t="s">
        <v>112</v>
      </c>
      <c r="D37" s="30">
        <f>'Ton-Miles'!AD$39</f>
        <v>772</v>
      </c>
      <c r="E37" s="30">
        <f>'Ton-Miles'!AE$39</f>
        <v>1653</v>
      </c>
      <c r="F37" s="30">
        <f>'Ton-Miles'!AF$39</f>
        <v>2499</v>
      </c>
      <c r="G37" s="30">
        <f>'Ton-Miles'!AG$39</f>
        <v>2078</v>
      </c>
      <c r="H37" s="30">
        <f>'Ton-Miles'!AH$39</f>
        <v>3014</v>
      </c>
      <c r="I37" s="30">
        <f>'Ton-Miles'!AI$39</f>
        <v>4949</v>
      </c>
      <c r="J37" s="30">
        <f>'Ton-Miles'!AJ$39</f>
        <v>10108</v>
      </c>
      <c r="K37" s="30">
        <f>'Ton-Miles'!AK$39</f>
        <v>12159</v>
      </c>
      <c r="L37" s="30">
        <f>'Ton-Miles'!AM$39</f>
        <v>11038</v>
      </c>
      <c r="M37" s="30">
        <f>'Ton-Miles'!AN$39</f>
        <v>9666</v>
      </c>
      <c r="N37" s="30">
        <f>'Ton-Miles'!AO$39</f>
        <v>12980</v>
      </c>
      <c r="O37" s="30">
        <f>'Ton-Miles'!AP$39</f>
        <v>16927</v>
      </c>
      <c r="P37" s="30">
        <f>'Ton-Miles'!AQ$39</f>
        <v>10720</v>
      </c>
      <c r="Q37" s="30">
        <f>'Ton-Miles'!AR$39</f>
        <v>6377</v>
      </c>
      <c r="R37" s="30">
        <f>'Ton-Miles'!AS$39</f>
        <v>2906</v>
      </c>
      <c r="S37" s="30">
        <f>'Ton-Miles'!AT$39</f>
        <v>1109</v>
      </c>
      <c r="T37" s="30" t="e">
        <f>'Ton-Miles'!AU$39</f>
        <v>#N/A</v>
      </c>
      <c r="U37" s="30" t="e">
        <f>'Ton-Miles'!AV$39</f>
        <v>#N/A</v>
      </c>
      <c r="V37" s="30" t="e">
        <f>'Ton-Miles'!AW$39</f>
        <v>#N/A</v>
      </c>
      <c r="W37" s="30" t="e">
        <f>'Ton-Miles'!AX$39</f>
        <v>#N/A</v>
      </c>
      <c r="X37" s="30" t="e">
        <f>'Ton-Miles'!AY$39</f>
        <v>#N/A</v>
      </c>
      <c r="Y37" s="30" t="e">
        <f>'Ton-Miles'!AZ$39</f>
        <v>#N/A</v>
      </c>
      <c r="Z37" s="30" t="e">
        <f>'Ton-Miles'!BA$39</f>
        <v>#N/A</v>
      </c>
      <c r="AA37" s="30" t="e">
        <f>'Ton-Miles'!BB$39</f>
        <v>#N/A</v>
      </c>
    </row>
    <row r="38" spans="1:27" ht="12.75" customHeight="1" x14ac:dyDescent="0.25">
      <c r="A38" s="320"/>
      <c r="B38" s="38" t="s">
        <v>113</v>
      </c>
      <c r="C38" s="38" t="s">
        <v>114</v>
      </c>
      <c r="D38" s="30">
        <f>'Ton-Miles'!AD$40</f>
        <v>187</v>
      </c>
      <c r="E38" s="30">
        <f>'Ton-Miles'!AE$40</f>
        <v>346</v>
      </c>
      <c r="F38" s="30">
        <f>'Ton-Miles'!AF$40</f>
        <v>419</v>
      </c>
      <c r="G38" s="30">
        <f>'Ton-Miles'!AG$40</f>
        <v>3324</v>
      </c>
      <c r="H38" s="30">
        <f>'Ton-Miles'!AH$40</f>
        <v>5333</v>
      </c>
      <c r="I38" s="30">
        <f>'Ton-Miles'!AI$40</f>
        <v>28102</v>
      </c>
      <c r="J38" s="30">
        <f>'Ton-Miles'!AJ$40</f>
        <v>59787</v>
      </c>
      <c r="K38" s="30">
        <f>'Ton-Miles'!AK$40</f>
        <v>80162</v>
      </c>
      <c r="L38" s="30">
        <f>'Ton-Miles'!AM$40</f>
        <v>75572</v>
      </c>
      <c r="M38" s="30">
        <f>'Ton-Miles'!AN$40</f>
        <v>36930</v>
      </c>
      <c r="N38" s="30">
        <f>'Ton-Miles'!AO$40</f>
        <v>22883</v>
      </c>
      <c r="O38" s="30">
        <f>'Ton-Miles'!AP$40</f>
        <v>42463</v>
      </c>
      <c r="P38" s="30">
        <f>'Ton-Miles'!AQ$40</f>
        <v>61191</v>
      </c>
      <c r="Q38" s="30">
        <f>'Ton-Miles'!AR$40</f>
        <v>35271</v>
      </c>
      <c r="R38" s="30">
        <f>'Ton-Miles'!AS$40</f>
        <v>28816</v>
      </c>
      <c r="S38" s="30">
        <f>'Ton-Miles'!AT$40</f>
        <v>20030</v>
      </c>
      <c r="T38" s="30" t="e">
        <f>'Ton-Miles'!AU$40</f>
        <v>#N/A</v>
      </c>
      <c r="U38" s="30" t="e">
        <f>'Ton-Miles'!AV$40</f>
        <v>#N/A</v>
      </c>
      <c r="V38" s="30" t="e">
        <f>'Ton-Miles'!AW$40</f>
        <v>#N/A</v>
      </c>
      <c r="W38" s="30" t="e">
        <f>'Ton-Miles'!AX$40</f>
        <v>#N/A</v>
      </c>
      <c r="X38" s="30" t="e">
        <f>'Ton-Miles'!AY$40</f>
        <v>#N/A</v>
      </c>
      <c r="Y38" s="30" t="e">
        <f>'Ton-Miles'!AZ$40</f>
        <v>#N/A</v>
      </c>
      <c r="Z38" s="30" t="e">
        <f>'Ton-Miles'!BA$40</f>
        <v>#N/A</v>
      </c>
      <c r="AA38" s="30" t="e">
        <f>'Ton-Miles'!BB$40</f>
        <v>#N/A</v>
      </c>
    </row>
    <row r="40" spans="1:27" x14ac:dyDescent="0.25">
      <c r="A40" s="320" t="s">
        <v>115</v>
      </c>
      <c r="B40" s="323" t="s">
        <v>272</v>
      </c>
      <c r="C40" s="323"/>
      <c r="D40" s="43">
        <f>IF(D36&gt;0,D32/D36,0)*100</f>
        <v>8.1700834983613007</v>
      </c>
      <c r="E40" s="43">
        <f t="shared" ref="D40:H42" si="16">IF(E36&gt;0,E32/E36,0)*100</f>
        <v>7.7218269394000147</v>
      </c>
      <c r="F40" s="43">
        <f t="shared" si="16"/>
        <v>6.7405308020677914</v>
      </c>
      <c r="G40" s="43">
        <f t="shared" si="16"/>
        <v>6.7505041402867008</v>
      </c>
      <c r="H40" s="43">
        <f t="shared" si="16"/>
        <v>7.7110511392258063</v>
      </c>
      <c r="I40" s="43">
        <f t="shared" ref="I40:L42" si="17">IF(I36&gt;0,I32/I36,0)*100</f>
        <v>7.6718441073795161</v>
      </c>
      <c r="J40" s="43">
        <f t="shared" si="17"/>
        <v>7.3022766845709075</v>
      </c>
      <c r="K40" s="43">
        <f t="shared" si="17"/>
        <v>6.997794370716627</v>
      </c>
      <c r="L40" s="43">
        <f t="shared" si="17"/>
        <v>5.4460463131318502</v>
      </c>
      <c r="M40" s="43">
        <f t="shared" ref="M40:AA40" si="18">IF(M36&gt;0,M32/M36,0)*100</f>
        <v>5.8479835343846496</v>
      </c>
      <c r="N40" s="43">
        <f t="shared" si="18"/>
        <v>6.0823116205980066</v>
      </c>
      <c r="O40" s="43">
        <f t="shared" si="18"/>
        <v>5.6477416032573524</v>
      </c>
      <c r="P40" s="43">
        <f t="shared" si="18"/>
        <v>6.464602873216772</v>
      </c>
      <c r="Q40" s="43">
        <f t="shared" si="18"/>
        <v>6.4246300461078265</v>
      </c>
      <c r="R40" s="43">
        <f t="shared" si="18"/>
        <v>6.0875167266650489</v>
      </c>
      <c r="S40" s="43">
        <f t="shared" si="18"/>
        <v>6.7474539544962093</v>
      </c>
      <c r="T40" s="43" t="e">
        <f t="shared" si="18"/>
        <v>#N/A</v>
      </c>
      <c r="U40" s="43" t="e">
        <f t="shared" si="18"/>
        <v>#N/A</v>
      </c>
      <c r="V40" s="43" t="e">
        <f t="shared" si="18"/>
        <v>#N/A</v>
      </c>
      <c r="W40" s="43" t="e">
        <f t="shared" si="18"/>
        <v>#N/A</v>
      </c>
      <c r="X40" s="43" t="e">
        <f t="shared" si="18"/>
        <v>#N/A</v>
      </c>
      <c r="Y40" s="43" t="e">
        <f t="shared" si="18"/>
        <v>#N/A</v>
      </c>
      <c r="Z40" s="43" t="e">
        <f t="shared" si="18"/>
        <v>#N/A</v>
      </c>
      <c r="AA40" s="43" t="e">
        <f t="shared" si="18"/>
        <v>#N/A</v>
      </c>
    </row>
    <row r="41" spans="1:27" x14ac:dyDescent="0.25">
      <c r="A41" s="320"/>
      <c r="B41" s="323" t="s">
        <v>273</v>
      </c>
      <c r="C41" s="323"/>
      <c r="D41" s="43">
        <f t="shared" si="16"/>
        <v>5.1136465828484798</v>
      </c>
      <c r="E41" s="43">
        <f t="shared" si="16"/>
        <v>4.7358517790045713</v>
      </c>
      <c r="F41" s="43">
        <f t="shared" si="16"/>
        <v>3.6828339470753741</v>
      </c>
      <c r="G41" s="43">
        <f t="shared" si="16"/>
        <v>3.6868602028905526</v>
      </c>
      <c r="H41" s="43">
        <f t="shared" si="16"/>
        <v>4.1911253247426279</v>
      </c>
      <c r="I41" s="43">
        <f t="shared" si="17"/>
        <v>4.5776605186824151</v>
      </c>
      <c r="J41" s="43">
        <f t="shared" si="17"/>
        <v>4.3198318879320361</v>
      </c>
      <c r="K41" s="43">
        <f t="shared" si="17"/>
        <v>4.0808344078094771</v>
      </c>
      <c r="L41" s="43">
        <f t="shared" si="17"/>
        <v>3.1371670958361153</v>
      </c>
      <c r="M41" s="43">
        <f t="shared" ref="M41:AA41" si="19">IF(M37&gt;0,M33/M37,0)*100</f>
        <v>2.5793989584256547</v>
      </c>
      <c r="N41" s="43">
        <f t="shared" si="19"/>
        <v>2.2387876177966102</v>
      </c>
      <c r="O41" s="43">
        <f t="shared" si="19"/>
        <v>2.9244973089223363</v>
      </c>
      <c r="P41" s="43">
        <f t="shared" si="19"/>
        <v>3.0875804817539865</v>
      </c>
      <c r="Q41" s="43">
        <f t="shared" si="19"/>
        <v>2.7660730468583528</v>
      </c>
      <c r="R41" s="43">
        <f t="shared" si="19"/>
        <v>2.6273644837845089</v>
      </c>
      <c r="S41" s="43">
        <f t="shared" si="19"/>
        <v>3.7300270513976552</v>
      </c>
      <c r="T41" s="43" t="e">
        <f t="shared" si="19"/>
        <v>#N/A</v>
      </c>
      <c r="U41" s="43" t="e">
        <f t="shared" si="19"/>
        <v>#N/A</v>
      </c>
      <c r="V41" s="43" t="e">
        <f t="shared" si="19"/>
        <v>#N/A</v>
      </c>
      <c r="W41" s="43" t="e">
        <f t="shared" si="19"/>
        <v>#N/A</v>
      </c>
      <c r="X41" s="43" t="e">
        <f t="shared" si="19"/>
        <v>#N/A</v>
      </c>
      <c r="Y41" s="43" t="e">
        <f t="shared" si="19"/>
        <v>#N/A</v>
      </c>
      <c r="Z41" s="43" t="e">
        <f t="shared" si="19"/>
        <v>#N/A</v>
      </c>
      <c r="AA41" s="43" t="e">
        <f t="shared" si="19"/>
        <v>#N/A</v>
      </c>
    </row>
    <row r="42" spans="1:27" ht="12.75" customHeight="1" x14ac:dyDescent="0.25">
      <c r="A42" s="320"/>
      <c r="B42" s="323" t="s">
        <v>116</v>
      </c>
      <c r="C42" s="323"/>
      <c r="D42" s="43">
        <f t="shared" si="16"/>
        <v>5.9259516798605434</v>
      </c>
      <c r="E42" s="43">
        <f t="shared" si="16"/>
        <v>5.9361313446272943</v>
      </c>
      <c r="F42" s="43">
        <f t="shared" si="16"/>
        <v>5.7732268221578122</v>
      </c>
      <c r="G42" s="43">
        <f t="shared" si="16"/>
        <v>3.4082426516756739</v>
      </c>
      <c r="H42" s="43">
        <f t="shared" si="16"/>
        <v>4.0290685834511288</v>
      </c>
      <c r="I42" s="43">
        <f t="shared" si="17"/>
        <v>4.0813028266360281</v>
      </c>
      <c r="J42" s="43">
        <f t="shared" si="17"/>
        <v>3.9355455250719729</v>
      </c>
      <c r="K42" s="43">
        <f t="shared" si="17"/>
        <v>3.8955922029019927</v>
      </c>
      <c r="L42" s="43">
        <f t="shared" si="17"/>
        <v>3.2575054533683541</v>
      </c>
      <c r="M42" s="43">
        <f t="shared" ref="M42:AA42" si="20">IF(M38&gt;0,M34/M38,0)*100</f>
        <v>3.0918501800860727</v>
      </c>
      <c r="N42" s="43">
        <f t="shared" si="20"/>
        <v>2.8699253507844249</v>
      </c>
      <c r="O42" s="43">
        <f t="shared" si="20"/>
        <v>2.7615965988093913</v>
      </c>
      <c r="P42" s="43">
        <f t="shared" si="20"/>
        <v>3.1156432648912395</v>
      </c>
      <c r="Q42" s="43">
        <f t="shared" si="20"/>
        <v>3.0408612426141479</v>
      </c>
      <c r="R42" s="43">
        <f t="shared" si="20"/>
        <v>2.5221737694842097</v>
      </c>
      <c r="S42" s="43">
        <f t="shared" si="20"/>
        <v>3.224623065401897</v>
      </c>
      <c r="T42" s="43" t="e">
        <f t="shared" si="20"/>
        <v>#N/A</v>
      </c>
      <c r="U42" s="43" t="e">
        <f t="shared" si="20"/>
        <v>#N/A</v>
      </c>
      <c r="V42" s="43" t="e">
        <f t="shared" si="20"/>
        <v>#N/A</v>
      </c>
      <c r="W42" s="43" t="e">
        <f t="shared" si="20"/>
        <v>#N/A</v>
      </c>
      <c r="X42" s="43" t="e">
        <f t="shared" si="20"/>
        <v>#N/A</v>
      </c>
      <c r="Y42" s="43" t="e">
        <f t="shared" si="20"/>
        <v>#N/A</v>
      </c>
      <c r="Z42" s="43" t="e">
        <f t="shared" si="20"/>
        <v>#N/A</v>
      </c>
      <c r="AA42" s="43" t="e">
        <f t="shared" si="20"/>
        <v>#N/A</v>
      </c>
    </row>
  </sheetData>
  <mergeCells count="6">
    <mergeCell ref="A32:A34"/>
    <mergeCell ref="A36:A38"/>
    <mergeCell ref="A40:A42"/>
    <mergeCell ref="B40:C40"/>
    <mergeCell ref="B41:C41"/>
    <mergeCell ref="B42:C4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sheetPr>
  <dimension ref="A29:AW53"/>
  <sheetViews>
    <sheetView zoomScale="75" zoomScaleNormal="75" workbookViewId="0">
      <selection activeCell="S16" sqref="S16"/>
    </sheetView>
  </sheetViews>
  <sheetFormatPr defaultRowHeight="12.5" x14ac:dyDescent="0.25"/>
  <cols>
    <col min="3" max="3" width="10.90625" customWidth="1"/>
    <col min="4" max="4" width="20.54296875" bestFit="1" customWidth="1"/>
    <col min="6" max="6" width="8.90625" bestFit="1" customWidth="1"/>
    <col min="36" max="41" width="9.1796875" customWidth="1"/>
    <col min="42" max="49" width="9.1796875" hidden="1" customWidth="1"/>
  </cols>
  <sheetData>
    <row r="29" spans="1:49" x14ac:dyDescent="0.25">
      <c r="A29" s="104"/>
      <c r="B29" s="104"/>
      <c r="C29" s="104"/>
      <c r="D29" s="308" t="s">
        <v>0</v>
      </c>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row>
    <row r="30" spans="1:49" x14ac:dyDescent="0.25">
      <c r="A30" s="104"/>
      <c r="B30" s="104" t="s">
        <v>110</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20" t="s">
        <v>99</v>
      </c>
      <c r="B32" s="104" t="s">
        <v>120</v>
      </c>
      <c r="C32" s="104"/>
      <c r="D32" s="104">
        <f>'Real Revenue'!G$4</f>
        <v>1004.8177235863534</v>
      </c>
      <c r="E32" s="104">
        <f>'Real Revenue'!H$4</f>
        <v>989.16750706860307</v>
      </c>
      <c r="F32" s="104">
        <f>'Real Revenue'!I$4</f>
        <v>963.47799085331428</v>
      </c>
      <c r="G32" s="104">
        <f>'Real Revenue'!J$4</f>
        <v>922.16805564645142</v>
      </c>
      <c r="H32" s="104">
        <f>'Real Revenue'!K$4</f>
        <v>515.18900935887348</v>
      </c>
      <c r="I32" s="104">
        <f>'Real Revenue'!L$4</f>
        <v>518.74700450214993</v>
      </c>
      <c r="J32" s="104">
        <f>'Real Revenue'!M$4</f>
        <v>512.32531673462722</v>
      </c>
      <c r="K32" s="104">
        <f>'Real Revenue'!N$4</f>
        <v>588.64965629036624</v>
      </c>
      <c r="L32" s="104">
        <f>'Real Revenue'!O$4</f>
        <v>663.18233238308881</v>
      </c>
      <c r="M32" s="104">
        <f>'Real Revenue'!P$4</f>
        <v>689.86602873528159</v>
      </c>
      <c r="N32" s="104">
        <f>'Real Revenue'!Q$4</f>
        <v>571.89913911172857</v>
      </c>
      <c r="O32" s="104">
        <f>'Real Revenue'!R$4</f>
        <v>519.26534892318523</v>
      </c>
      <c r="P32" s="104">
        <f>'Real Revenue'!S$4</f>
        <v>555.20128638592439</v>
      </c>
      <c r="Q32" s="104">
        <f>'Real Revenue'!T$4</f>
        <v>585.76818950641064</v>
      </c>
      <c r="R32" s="104">
        <f>'Real Revenue'!U$4</f>
        <v>600.48590458578838</v>
      </c>
      <c r="S32" s="104">
        <f>'Real Revenue'!V$4</f>
        <v>656.89135297434075</v>
      </c>
      <c r="T32" s="104">
        <f>'Real Revenue'!W$4</f>
        <v>699.01064965034971</v>
      </c>
      <c r="U32" s="104">
        <f>'Real Revenue'!X$4</f>
        <v>784.97857861352043</v>
      </c>
      <c r="V32" s="104">
        <f>'Real Revenue'!Y$4</f>
        <v>777.05671134716772</v>
      </c>
      <c r="W32" s="104">
        <f>'Real Revenue'!Z$4</f>
        <v>807.78467427949977</v>
      </c>
      <c r="X32" s="104">
        <f>'Real Revenue'!AA$4</f>
        <v>868.67739710137812</v>
      </c>
      <c r="Y32" s="104">
        <f>'Real Revenue'!AB$4</f>
        <v>1222.9825101283441</v>
      </c>
      <c r="Z32" s="104">
        <f>'Real Revenue'!AD$4</f>
        <v>1064.6903058981575</v>
      </c>
      <c r="AA32" s="104">
        <f>'Real Revenue'!AE$4</f>
        <v>995.92304484564772</v>
      </c>
      <c r="AB32" s="104">
        <f>'Real Revenue'!AF$4</f>
        <v>764.19876280545645</v>
      </c>
      <c r="AC32" s="104">
        <f>'Real Revenue'!AG$4</f>
        <v>850.36457813057825</v>
      </c>
      <c r="AD32" s="104">
        <f>'Real Revenue'!AH$4</f>
        <v>856.71216008788701</v>
      </c>
      <c r="AE32" s="104">
        <f>'Real Revenue'!AI$4</f>
        <v>940.3239988302837</v>
      </c>
      <c r="AF32" s="104">
        <f>'Real Revenue'!AJ$4</f>
        <v>1006.2491543193593</v>
      </c>
      <c r="AG32" s="104">
        <f>'Real Revenue'!AK$4</f>
        <v>1073.3168148121258</v>
      </c>
      <c r="AH32" s="104">
        <f>'Real Revenue'!AL$4</f>
        <v>1051.8345925336018</v>
      </c>
      <c r="AI32" s="104">
        <f>'Real Revenue'!AM$4</f>
        <v>1024.5629798963773</v>
      </c>
      <c r="AJ32" s="104">
        <f>'Real Revenue'!AN$4</f>
        <v>1095.98332676</v>
      </c>
      <c r="AK32" s="104">
        <f>'Real Revenue'!AO$4</f>
        <v>1182.9661814626897</v>
      </c>
      <c r="AL32" s="104">
        <f>'Real Revenue'!AP$4</f>
        <v>1222.2253700196138</v>
      </c>
      <c r="AM32" s="104">
        <f>'Real Revenue'!AQ$4</f>
        <v>1118.9036178058664</v>
      </c>
      <c r="AN32" s="104">
        <f>'Real Revenue'!AR$4</f>
        <v>1132.4114945786796</v>
      </c>
      <c r="AO32" s="104">
        <f>'Real Revenue'!AS$4</f>
        <v>1143.7339999999999</v>
      </c>
      <c r="AP32" s="104" t="e">
        <f>'Real Revenue'!AT$4</f>
        <v>#N/A</v>
      </c>
      <c r="AQ32" s="104" t="e">
        <f>'Real Revenue'!AU$4</f>
        <v>#N/A</v>
      </c>
      <c r="AR32" s="104" t="e">
        <f>'Real Revenue'!AV$4</f>
        <v>#N/A</v>
      </c>
      <c r="AS32" s="104" t="e">
        <f>'Real Revenue'!AW$4</f>
        <v>#N/A</v>
      </c>
      <c r="AT32" s="104" t="e">
        <f>'Real Revenue'!AX$4</f>
        <v>#N/A</v>
      </c>
      <c r="AU32" s="104" t="e">
        <f>'Real Revenue'!AY$4</f>
        <v>#N/A</v>
      </c>
      <c r="AV32" s="104" t="e">
        <f>'Real Revenue'!AZ$4</f>
        <v>#N/A</v>
      </c>
      <c r="AW32" s="104" t="e">
        <f>'Real Revenue'!BA$4</f>
        <v>#N/A</v>
      </c>
    </row>
    <row r="33" spans="1:49" x14ac:dyDescent="0.25">
      <c r="A33" s="320"/>
      <c r="B33" s="104" t="s">
        <v>268</v>
      </c>
      <c r="C33" s="104"/>
      <c r="D33" s="104">
        <f>'Real Revenue'!G$5</f>
        <v>1934.8467950458426</v>
      </c>
      <c r="E33" s="104">
        <f>'Real Revenue'!H$5</f>
        <v>2128.3627041794439</v>
      </c>
      <c r="F33" s="104">
        <f>'Real Revenue'!I$5</f>
        <v>2139.3691058267777</v>
      </c>
      <c r="G33" s="104">
        <f>'Real Revenue'!J$5</f>
        <v>2234.2595238147173</v>
      </c>
      <c r="H33" s="104">
        <f>'Real Revenue'!K$5</f>
        <v>1794.1203412402697</v>
      </c>
      <c r="I33" s="104">
        <f>'Real Revenue'!L$5</f>
        <v>1626.9412646319875</v>
      </c>
      <c r="J33" s="104">
        <f>'Real Revenue'!M$5</f>
        <v>1582.5257276626978</v>
      </c>
      <c r="K33" s="104">
        <f>'Real Revenue'!N$5</f>
        <v>1752.0552950388314</v>
      </c>
      <c r="L33" s="104">
        <f>'Real Revenue'!O$5</f>
        <v>1877.305962551017</v>
      </c>
      <c r="M33" s="104">
        <f>'Real Revenue'!P$5</f>
        <v>2020.0258186504789</v>
      </c>
      <c r="N33" s="104">
        <f>'Real Revenue'!Q$5</f>
        <v>2002.1131405309313</v>
      </c>
      <c r="O33" s="104">
        <f>'Real Revenue'!R$5</f>
        <v>2029.3869009741211</v>
      </c>
      <c r="P33" s="104">
        <f>'Real Revenue'!S$5</f>
        <v>1999.3480129795212</v>
      </c>
      <c r="Q33" s="104">
        <f>'Real Revenue'!T$5</f>
        <v>1952.5516585233675</v>
      </c>
      <c r="R33" s="104">
        <f>'Real Revenue'!U$5</f>
        <v>2089.7699826187227</v>
      </c>
      <c r="S33" s="104">
        <f>'Real Revenue'!V$5</f>
        <v>2135.7473598223373</v>
      </c>
      <c r="T33" s="104">
        <f>'Real Revenue'!W$5</f>
        <v>2151.4683337816032</v>
      </c>
      <c r="U33" s="104">
        <f>'Real Revenue'!X$5</f>
        <v>2376.9305960272791</v>
      </c>
      <c r="V33" s="104">
        <f>'Real Revenue'!Y$5</f>
        <v>2236.4007682777965</v>
      </c>
      <c r="W33" s="104">
        <f>'Real Revenue'!Z$5</f>
        <v>2347.3131536856481</v>
      </c>
      <c r="X33" s="104">
        <f>'Real Revenue'!AA$5</f>
        <v>2503.9116866079748</v>
      </c>
      <c r="Y33" s="104">
        <f>'Real Revenue'!AB$5</f>
        <v>2585.3558920436303</v>
      </c>
      <c r="Z33" s="104">
        <f>'Real Revenue'!AD$5</f>
        <v>2434.9499320432196</v>
      </c>
      <c r="AA33" s="104">
        <f>'Real Revenue'!AE$5</f>
        <v>2523.6930317680344</v>
      </c>
      <c r="AB33" s="104">
        <f>'Real Revenue'!AF$5</f>
        <v>1973.1649010456658</v>
      </c>
      <c r="AC33" s="104">
        <f>'Real Revenue'!AG$5</f>
        <v>2219.0682867167975</v>
      </c>
      <c r="AD33" s="104">
        <f>'Real Revenue'!AH$5</f>
        <v>2150.4651453416554</v>
      </c>
      <c r="AE33" s="104">
        <f>'Real Revenue'!AI$5</f>
        <v>2316.9436372914092</v>
      </c>
      <c r="AF33" s="104">
        <f>'Real Revenue'!AJ$5</f>
        <v>2682.7227753004613</v>
      </c>
      <c r="AG33" s="104">
        <f>'Real Revenue'!AK$5</f>
        <v>3082.3044700117189</v>
      </c>
      <c r="AH33" s="104">
        <f>'Real Revenue'!AL$5</f>
        <v>2661.4321359385917</v>
      </c>
      <c r="AI33" s="104">
        <f>'Real Revenue'!AM$5</f>
        <v>2837.0212270335196</v>
      </c>
      <c r="AJ33" s="104">
        <f>'Real Revenue'!AN$5</f>
        <v>3038.5892704499997</v>
      </c>
      <c r="AK33" s="104">
        <f>'Real Revenue'!AO$5</f>
        <v>3431.9439151049455</v>
      </c>
      <c r="AL33" s="104">
        <f>'Real Revenue'!AP$5</f>
        <v>3235.8332877182524</v>
      </c>
      <c r="AM33" s="104">
        <f>'Real Revenue'!AQ$5</f>
        <v>3222.4011324811877</v>
      </c>
      <c r="AN33" s="104">
        <f>'Real Revenue'!AR$5</f>
        <v>3241.3069172692881</v>
      </c>
      <c r="AO33" s="104">
        <f>'Real Revenue'!AS$5</f>
        <v>3469.5610000000001</v>
      </c>
      <c r="AP33" s="104" t="e">
        <f>'Real Revenue'!AT$5</f>
        <v>#N/A</v>
      </c>
      <c r="AQ33" s="104" t="e">
        <f>'Real Revenue'!AU$5</f>
        <v>#N/A</v>
      </c>
      <c r="AR33" s="104" t="e">
        <f>'Real Revenue'!AV$5</f>
        <v>#N/A</v>
      </c>
      <c r="AS33" s="104" t="e">
        <f>'Real Revenue'!AW$5</f>
        <v>#N/A</v>
      </c>
      <c r="AT33" s="104" t="e">
        <f>'Real Revenue'!AX$5</f>
        <v>#N/A</v>
      </c>
      <c r="AU33" s="104" t="e">
        <f>'Real Revenue'!AY$5</f>
        <v>#N/A</v>
      </c>
      <c r="AV33" s="104" t="e">
        <f>'Real Revenue'!AZ$5</f>
        <v>#N/A</v>
      </c>
      <c r="AW33" s="104" t="e">
        <f>'Real Revenue'!BA$5</f>
        <v>#N/A</v>
      </c>
    </row>
    <row r="34" spans="1:49" x14ac:dyDescent="0.25">
      <c r="A34" s="320"/>
      <c r="B34" s="104" t="s">
        <v>276</v>
      </c>
      <c r="C34" s="104"/>
      <c r="D34" s="104">
        <f>'Real Revenue'!G$6</f>
        <v>1339.3600540864911</v>
      </c>
      <c r="E34" s="104">
        <f>'Real Revenue'!H$6</f>
        <v>1465.7148091573606</v>
      </c>
      <c r="F34" s="104">
        <f>'Real Revenue'!I$6</f>
        <v>1501.8077911130349</v>
      </c>
      <c r="G34" s="104">
        <f>'Real Revenue'!J$6</f>
        <v>1648.1884126490691</v>
      </c>
      <c r="H34" s="104">
        <f>'Real Revenue'!K$6</f>
        <v>1104.1108857517713</v>
      </c>
      <c r="I34" s="104">
        <f>'Real Revenue'!L$6</f>
        <v>1192.1429756344321</v>
      </c>
      <c r="J34" s="104">
        <f>'Real Revenue'!M$6</f>
        <v>1231.2390399119231</v>
      </c>
      <c r="K34" s="104">
        <f>'Real Revenue'!N$6</f>
        <v>1237.8990590683654</v>
      </c>
      <c r="L34" s="104">
        <f>'Real Revenue'!O$6</f>
        <v>1408.8156515406424</v>
      </c>
      <c r="M34" s="104">
        <f>'Real Revenue'!P$6</f>
        <v>1576.9523100176928</v>
      </c>
      <c r="N34" s="104">
        <f>'Real Revenue'!Q$6</f>
        <v>1504.2557659510899</v>
      </c>
      <c r="O34" s="104">
        <f>'Real Revenue'!R$6</f>
        <v>1615.775266005516</v>
      </c>
      <c r="P34" s="104">
        <f>'Real Revenue'!S$6</f>
        <v>1630.7512934669744</v>
      </c>
      <c r="Q34" s="104">
        <f>'Real Revenue'!T$6</f>
        <v>1653.1177143855446</v>
      </c>
      <c r="R34" s="104">
        <f>'Real Revenue'!U$6</f>
        <v>1650.339594619679</v>
      </c>
      <c r="S34" s="104">
        <f>'Real Revenue'!V$6</f>
        <v>1638.7105411979869</v>
      </c>
      <c r="T34" s="104">
        <f>'Real Revenue'!W$6</f>
        <v>1545.9048018423885</v>
      </c>
      <c r="U34" s="104">
        <f>'Real Revenue'!X$6</f>
        <v>1634.696627795802</v>
      </c>
      <c r="V34" s="104">
        <f>'Real Revenue'!Y$6</f>
        <v>1730.372799833779</v>
      </c>
      <c r="W34" s="104">
        <f>'Real Revenue'!Z$6</f>
        <v>1882.5567918484517</v>
      </c>
      <c r="X34" s="104">
        <f>'Real Revenue'!AA$6</f>
        <v>2146.1290115503457</v>
      </c>
      <c r="Y34" s="104">
        <f>'Real Revenue'!AB$6</f>
        <v>2323.9871322215749</v>
      </c>
      <c r="Z34" s="104">
        <f>'Real Revenue'!AD$6</f>
        <v>2207.8366393704614</v>
      </c>
      <c r="AA34" s="104">
        <f>'Real Revenue'!AE$6</f>
        <v>2410.2224496722074</v>
      </c>
      <c r="AB34" s="104">
        <f>'Real Revenue'!AF$6</f>
        <v>1782.0882335923034</v>
      </c>
      <c r="AC34" s="104">
        <f>'Real Revenue'!AG$6</f>
        <v>2358.5794669649231</v>
      </c>
      <c r="AD34" s="104">
        <f>'Real Revenue'!AH$6</f>
        <v>2891.8518340857663</v>
      </c>
      <c r="AE34" s="104">
        <f>'Real Revenue'!AI$6</f>
        <v>3228.0937367602082</v>
      </c>
      <c r="AF34" s="104">
        <f>'Real Revenue'!AJ$6</f>
        <v>3029.4031369511767</v>
      </c>
      <c r="AG34" s="104">
        <f>'Real Revenue'!AK$6</f>
        <v>3067.3334820734071</v>
      </c>
      <c r="AH34" s="104">
        <f>'Real Revenue'!AL$6</f>
        <v>3078.2035562086398</v>
      </c>
      <c r="AI34" s="104">
        <f>'Real Revenue'!AM$6</f>
        <v>2466.3695412709558</v>
      </c>
      <c r="AJ34" s="104">
        <f>'Real Revenue'!AN$6</f>
        <v>2490.8052395499999</v>
      </c>
      <c r="AK34" s="104">
        <f>'Real Revenue'!AO$6</f>
        <v>2731.119179351067</v>
      </c>
      <c r="AL34" s="104">
        <f>'Real Revenue'!AP$6</f>
        <v>2642.0108248596262</v>
      </c>
      <c r="AM34" s="104">
        <f>'Real Revenue'!AQ$6</f>
        <v>2562.5769489851109</v>
      </c>
      <c r="AN34" s="104">
        <f>'Real Revenue'!AR$6</f>
        <v>2565.3767426347167</v>
      </c>
      <c r="AO34" s="104">
        <f>'Real Revenue'!AS$6</f>
        <v>2954.288</v>
      </c>
      <c r="AP34" s="104" t="e">
        <f>'Real Revenue'!AT$6</f>
        <v>#N/A</v>
      </c>
      <c r="AQ34" s="104" t="e">
        <f>'Real Revenue'!AU$6</f>
        <v>#N/A</v>
      </c>
      <c r="AR34" s="104" t="e">
        <f>'Real Revenue'!AV$6</f>
        <v>#N/A</v>
      </c>
      <c r="AS34" s="104" t="e">
        <f>'Real Revenue'!AW$6</f>
        <v>#N/A</v>
      </c>
      <c r="AT34" s="104" t="e">
        <f>'Real Revenue'!AX$6</f>
        <v>#N/A</v>
      </c>
      <c r="AU34" s="104" t="e">
        <f>'Real Revenue'!AY$6</f>
        <v>#N/A</v>
      </c>
      <c r="AV34" s="104" t="e">
        <f>'Real Revenue'!AZ$6</f>
        <v>#N/A</v>
      </c>
      <c r="AW34" s="104" t="e">
        <f>'Real Revenue'!BA$6</f>
        <v>#N/A</v>
      </c>
    </row>
    <row r="35" spans="1:49" x14ac:dyDescent="0.25">
      <c r="A35" s="320"/>
      <c r="B35" s="104" t="s">
        <v>275</v>
      </c>
      <c r="C35" s="104"/>
      <c r="D35" s="104">
        <f>'Real Revenue'!G$7</f>
        <v>5758.4616066383342</v>
      </c>
      <c r="E35" s="104">
        <f>'Real Revenue'!H$7</f>
        <v>5658.2466506393566</v>
      </c>
      <c r="F35" s="104">
        <f>'Real Revenue'!I$7</f>
        <v>5481.5858929122605</v>
      </c>
      <c r="G35" s="104">
        <f>'Real Revenue'!J$7</f>
        <v>5624.1560305773701</v>
      </c>
      <c r="H35" s="104">
        <f>'Real Revenue'!K$7</f>
        <v>4349.5106590921023</v>
      </c>
      <c r="I35" s="104">
        <f>'Real Revenue'!L$7</f>
        <v>4506.1946193238346</v>
      </c>
      <c r="J35" s="104">
        <f>'Real Revenue'!M$7</f>
        <v>4661.9327488501058</v>
      </c>
      <c r="K35" s="104">
        <f>'Real Revenue'!N$7</f>
        <v>4891.2297755752943</v>
      </c>
      <c r="L35" s="104">
        <f>'Real Revenue'!O$7</f>
        <v>5064.8925369037606</v>
      </c>
      <c r="M35" s="104">
        <f>'Real Revenue'!P$7</f>
        <v>5711.7886419834058</v>
      </c>
      <c r="N35" s="104">
        <f>'Real Revenue'!Q$7</f>
        <v>5781.4736028174912</v>
      </c>
      <c r="O35" s="104">
        <f>'Real Revenue'!R$7</f>
        <v>6061.6339120796902</v>
      </c>
      <c r="P35" s="104">
        <f>'Real Revenue'!S$7</f>
        <v>6213.5123488895297</v>
      </c>
      <c r="Q35" s="104">
        <f>'Real Revenue'!T$7</f>
        <v>6401.3967875326234</v>
      </c>
      <c r="R35" s="104">
        <f>'Real Revenue'!U$7</f>
        <v>6793.4686768432448</v>
      </c>
      <c r="S35" s="104">
        <f>'Real Revenue'!V$7</f>
        <v>7158.3648569208772</v>
      </c>
      <c r="T35" s="104">
        <f>'Real Revenue'!W$7</f>
        <v>6907.5460211538475</v>
      </c>
      <c r="U35" s="104">
        <f>'Real Revenue'!X$7</f>
        <v>7398.1295574256774</v>
      </c>
      <c r="V35" s="104">
        <f>'Real Revenue'!Y$7</f>
        <v>7996.6286655585272</v>
      </c>
      <c r="W35" s="104">
        <f>'Real Revenue'!Z$7</f>
        <v>8454.6511054162402</v>
      </c>
      <c r="X35" s="104">
        <f>'Real Revenue'!AA$7</f>
        <v>9756.2395162710291</v>
      </c>
      <c r="Y35" s="104">
        <f>'Real Revenue'!AB$7</f>
        <v>10309.578112999727</v>
      </c>
      <c r="Z35" s="104">
        <f>'Real Revenue'!AD$7</f>
        <v>10278.691877798237</v>
      </c>
      <c r="AA35" s="104">
        <f>'Real Revenue'!AE$7</f>
        <v>10699.984755831525</v>
      </c>
      <c r="AB35" s="104">
        <f>'Real Revenue'!AF$7</f>
        <v>7918.5759366954244</v>
      </c>
      <c r="AC35" s="104">
        <f>'Real Revenue'!AG$7</f>
        <v>9510.0292307546406</v>
      </c>
      <c r="AD35" s="104">
        <f>'Real Revenue'!AH$7</f>
        <v>10809.602874913917</v>
      </c>
      <c r="AE35" s="104">
        <f>'Real Revenue'!AI$7</f>
        <v>11623.293464774373</v>
      </c>
      <c r="AF35" s="104">
        <f>'Real Revenue'!AJ$7</f>
        <v>12127.408049983645</v>
      </c>
      <c r="AG35" s="104">
        <f>'Real Revenue'!AK$7</f>
        <v>12376.423719915785</v>
      </c>
      <c r="AH35" s="104">
        <f>'Real Revenue'!AL$7</f>
        <v>11694.879176589666</v>
      </c>
      <c r="AI35" s="104">
        <f>'Real Revenue'!AM$7</f>
        <v>11325.542495536485</v>
      </c>
      <c r="AJ35" s="104">
        <f>'Real Revenue'!AN$7</f>
        <v>11889.08771292</v>
      </c>
      <c r="AK35" s="104">
        <f>'Real Revenue'!AO$7</f>
        <v>13157.824824823299</v>
      </c>
      <c r="AL35" s="104">
        <f>'Real Revenue'!AP$7</f>
        <v>12157.638959810783</v>
      </c>
      <c r="AM35" s="104">
        <f>'Real Revenue'!AQ$7</f>
        <v>11231.883547147969</v>
      </c>
      <c r="AN35" s="104">
        <f>'Real Revenue'!AR$7</f>
        <v>12109.929038725015</v>
      </c>
      <c r="AO35" s="104">
        <f>'Real Revenue'!AS$7</f>
        <v>12837.441999999999</v>
      </c>
      <c r="AP35" s="104" t="e">
        <f>'Real Revenue'!AT$7</f>
        <v>#N/A</v>
      </c>
      <c r="AQ35" s="104" t="e">
        <f>'Real Revenue'!AU$7</f>
        <v>#N/A</v>
      </c>
      <c r="AR35" s="104" t="e">
        <f>'Real Revenue'!AV$7</f>
        <v>#N/A</v>
      </c>
      <c r="AS35" s="104" t="e">
        <f>'Real Revenue'!AW$7</f>
        <v>#N/A</v>
      </c>
      <c r="AT35" s="104" t="e">
        <f>'Real Revenue'!AX$7</f>
        <v>#N/A</v>
      </c>
      <c r="AU35" s="104" t="e">
        <f>'Real Revenue'!AY$7</f>
        <v>#N/A</v>
      </c>
      <c r="AV35" s="104" t="e">
        <f>'Real Revenue'!AZ$7</f>
        <v>#N/A</v>
      </c>
      <c r="AW35" s="104" t="e">
        <f>'Real Revenue'!BA$7</f>
        <v>#N/A</v>
      </c>
    </row>
    <row r="37" spans="1:49" ht="12.75" customHeight="1" x14ac:dyDescent="0.25">
      <c r="A37" s="320" t="s">
        <v>74</v>
      </c>
      <c r="B37" s="104" t="s">
        <v>120</v>
      </c>
      <c r="C37" s="104"/>
      <c r="D37" s="30">
        <f>'Ton-Miles'!G$4</f>
        <v>7986</v>
      </c>
      <c r="E37" s="30">
        <f>'Ton-Miles'!H$4</f>
        <v>8359</v>
      </c>
      <c r="F37" s="30">
        <f>'Ton-Miles'!I$4</f>
        <v>8909</v>
      </c>
      <c r="G37" s="30">
        <f>'Ton-Miles'!J$4</f>
        <v>8982</v>
      </c>
      <c r="H37" s="30">
        <f>'Ton-Miles'!K$4</f>
        <v>5062</v>
      </c>
      <c r="I37" s="30">
        <f>'Ton-Miles'!L$4</f>
        <v>5168</v>
      </c>
      <c r="J37" s="30">
        <f>'Ton-Miles'!M$4</f>
        <v>5181</v>
      </c>
      <c r="K37" s="30">
        <f>'Ton-Miles'!N$4</f>
        <v>5834</v>
      </c>
      <c r="L37" s="30">
        <f>'Ton-Miles'!O$4</f>
        <v>6709</v>
      </c>
      <c r="M37" s="30">
        <f>'Ton-Miles'!P$4</f>
        <v>8112</v>
      </c>
      <c r="N37" s="30">
        <f>'Ton-Miles'!Q$4</f>
        <v>6597</v>
      </c>
      <c r="O37" s="30">
        <f>'Ton-Miles'!R$4</f>
        <v>5425</v>
      </c>
      <c r="P37" s="30">
        <f>'Ton-Miles'!S$4</f>
        <v>5905</v>
      </c>
      <c r="Q37" s="30">
        <f>'Ton-Miles'!T$4</f>
        <v>6069</v>
      </c>
      <c r="R37" s="30">
        <f>'Ton-Miles'!U$4</f>
        <v>6279</v>
      </c>
      <c r="S37" s="30">
        <f>'Ton-Miles'!V$4</f>
        <v>6708</v>
      </c>
      <c r="T37" s="30">
        <f>'Ton-Miles'!W$4</f>
        <v>6851</v>
      </c>
      <c r="U37" s="30">
        <f>'Ton-Miles'!X$4</f>
        <v>7368</v>
      </c>
      <c r="V37" s="30">
        <f>'Ton-Miles'!Y$4</f>
        <v>7898</v>
      </c>
      <c r="W37" s="30">
        <f>'Ton-Miles'!Z$4</f>
        <v>7777</v>
      </c>
      <c r="X37" s="30">
        <f>'Ton-Miles'!AA$4</f>
        <v>8116</v>
      </c>
      <c r="Y37" s="30">
        <f>'Ton-Miles'!AB$4</f>
        <v>8835</v>
      </c>
      <c r="Z37" s="30">
        <f>'Ton-Miles'!AD$4</f>
        <v>9028</v>
      </c>
      <c r="AA37" s="30">
        <f>'Ton-Miles'!AE$4</f>
        <v>8713</v>
      </c>
      <c r="AB37" s="30">
        <f>'Ton-Miles'!AF$4</f>
        <v>7130</v>
      </c>
      <c r="AC37" s="30">
        <f>'Ton-Miles'!AG$4</f>
        <v>7843</v>
      </c>
      <c r="AD37" s="30">
        <f>'Ton-Miles'!AH$4</f>
        <v>7937</v>
      </c>
      <c r="AE37" s="30">
        <f>'Ton-Miles'!AI$4</f>
        <v>9635</v>
      </c>
      <c r="AF37" s="30">
        <f>'Ton-Miles'!AJ$4</f>
        <v>12362</v>
      </c>
      <c r="AG37" s="30">
        <f>'Ton-Miles'!AK$4</f>
        <v>9673</v>
      </c>
      <c r="AH37" s="30">
        <f>'Ton-Miles'!AM$4</f>
        <v>8900</v>
      </c>
      <c r="AI37" s="30">
        <f>'Ton-Miles'!AN$4</f>
        <v>8484</v>
      </c>
      <c r="AJ37" s="30">
        <f>'Ton-Miles'!AO$4</f>
        <v>8956</v>
      </c>
      <c r="AK37" s="30">
        <f>'Ton-Miles'!AP$4</f>
        <v>9399</v>
      </c>
      <c r="AL37" s="30">
        <f>'Ton-Miles'!AQ$4</f>
        <v>9359</v>
      </c>
      <c r="AM37" s="30">
        <f>'Ton-Miles'!AR$4</f>
        <v>9240</v>
      </c>
      <c r="AN37" s="30">
        <f>'Ton-Miles'!AS$4</f>
        <v>9199</v>
      </c>
      <c r="AO37" s="30">
        <f>'Ton-Miles'!AT$4</f>
        <v>8302</v>
      </c>
      <c r="AP37" s="30" t="e">
        <f>'Ton-Miles'!AU$4</f>
        <v>#N/A</v>
      </c>
      <c r="AQ37" s="30" t="e">
        <f>'Ton-Miles'!AV$4</f>
        <v>#N/A</v>
      </c>
      <c r="AR37" s="30" t="e">
        <f>'Ton-Miles'!AW$4</f>
        <v>#N/A</v>
      </c>
      <c r="AS37" s="30" t="e">
        <f>'Ton-Miles'!AX$4</f>
        <v>#N/A</v>
      </c>
      <c r="AT37" s="30" t="e">
        <f>'Ton-Miles'!AY$4</f>
        <v>#N/A</v>
      </c>
      <c r="AU37" s="30" t="e">
        <f>'Ton-Miles'!AZ$4</f>
        <v>#N/A</v>
      </c>
      <c r="AV37" s="30" t="e">
        <f>'Ton-Miles'!BA$4</f>
        <v>#N/A</v>
      </c>
      <c r="AW37" s="30" t="e">
        <f>'Ton-Miles'!BB$4</f>
        <v>#N/A</v>
      </c>
    </row>
    <row r="38" spans="1:49" x14ac:dyDescent="0.25">
      <c r="A38" s="320"/>
      <c r="B38" s="104" t="s">
        <v>268</v>
      </c>
      <c r="C38" s="104"/>
      <c r="D38" s="30">
        <f>'Ton-Miles'!G$5</f>
        <v>19404</v>
      </c>
      <c r="E38" s="30">
        <f>'Ton-Miles'!H$5</f>
        <v>22276</v>
      </c>
      <c r="F38" s="30">
        <f>'Ton-Miles'!I$5</f>
        <v>23232</v>
      </c>
      <c r="G38" s="30">
        <f>'Ton-Miles'!J$5</f>
        <v>25528</v>
      </c>
      <c r="H38" s="30">
        <f>'Ton-Miles'!K$5</f>
        <v>21193</v>
      </c>
      <c r="I38" s="30">
        <f>'Ton-Miles'!L$5</f>
        <v>19127</v>
      </c>
      <c r="J38" s="30">
        <f>'Ton-Miles'!M$5</f>
        <v>18843</v>
      </c>
      <c r="K38" s="30">
        <f>'Ton-Miles'!N$5</f>
        <v>21542</v>
      </c>
      <c r="L38" s="30">
        <f>'Ton-Miles'!O$5</f>
        <v>23800</v>
      </c>
      <c r="M38" s="30">
        <f>'Ton-Miles'!P$5</f>
        <v>27085</v>
      </c>
      <c r="N38" s="30">
        <f>'Ton-Miles'!Q$5</f>
        <v>28785</v>
      </c>
      <c r="O38" s="30">
        <f>'Ton-Miles'!R$5</f>
        <v>29097</v>
      </c>
      <c r="P38" s="30">
        <f>'Ton-Miles'!S$5</f>
        <v>28362</v>
      </c>
      <c r="Q38" s="30">
        <f>'Ton-Miles'!T$5</f>
        <v>27702</v>
      </c>
      <c r="R38" s="30">
        <f>'Ton-Miles'!U$5</f>
        <v>30402</v>
      </c>
      <c r="S38" s="30">
        <f>'Ton-Miles'!V$5</f>
        <v>32848</v>
      </c>
      <c r="T38" s="30">
        <f>'Ton-Miles'!W$5</f>
        <v>32554</v>
      </c>
      <c r="U38" s="30">
        <f>'Ton-Miles'!X$5</f>
        <v>34921</v>
      </c>
      <c r="V38" s="30">
        <f>'Ton-Miles'!Y$5</f>
        <v>35628</v>
      </c>
      <c r="W38" s="30">
        <f>'Ton-Miles'!Z$5</f>
        <v>36483</v>
      </c>
      <c r="X38" s="30">
        <f>'Ton-Miles'!AA$5</f>
        <v>35201</v>
      </c>
      <c r="Y38" s="30">
        <f>'Ton-Miles'!AB$5</f>
        <v>33689</v>
      </c>
      <c r="Z38" s="30">
        <f>'Ton-Miles'!AD$5</f>
        <v>32472</v>
      </c>
      <c r="AA38" s="30">
        <f>'Ton-Miles'!AE$5</f>
        <v>32642</v>
      </c>
      <c r="AB38" s="30">
        <f>'Ton-Miles'!AF$5</f>
        <v>28058</v>
      </c>
      <c r="AC38" s="30">
        <f>'Ton-Miles'!AG$5</f>
        <v>30760</v>
      </c>
      <c r="AD38" s="30">
        <f>'Ton-Miles'!AH$5</f>
        <v>29936</v>
      </c>
      <c r="AE38" s="30">
        <f>'Ton-Miles'!AI$5</f>
        <v>34909</v>
      </c>
      <c r="AF38" s="30">
        <f>'Ton-Miles'!AJ$5</f>
        <v>45477</v>
      </c>
      <c r="AG38" s="30">
        <f>'Ton-Miles'!AK$5</f>
        <v>40119</v>
      </c>
      <c r="AH38" s="30">
        <f>'Ton-Miles'!AM$5</f>
        <v>35895</v>
      </c>
      <c r="AI38" s="30">
        <f>'Ton-Miles'!AN$5</f>
        <v>36807</v>
      </c>
      <c r="AJ38" s="30">
        <f>'Ton-Miles'!AO$5</f>
        <v>38441</v>
      </c>
      <c r="AK38" s="30">
        <f>'Ton-Miles'!AP$5</f>
        <v>42245</v>
      </c>
      <c r="AL38" s="30">
        <f>'Ton-Miles'!AQ$5</f>
        <v>39505</v>
      </c>
      <c r="AM38" s="30">
        <f>'Ton-Miles'!AR$5</f>
        <v>41440</v>
      </c>
      <c r="AN38" s="30">
        <f>'Ton-Miles'!AS$5</f>
        <v>40938</v>
      </c>
      <c r="AO38" s="30">
        <f>'Ton-Miles'!AT$5</f>
        <v>38409</v>
      </c>
      <c r="AP38" s="30" t="e">
        <f>'Ton-Miles'!AU$5</f>
        <v>#N/A</v>
      </c>
      <c r="AQ38" s="30" t="e">
        <f>'Ton-Miles'!AV$5</f>
        <v>#N/A</v>
      </c>
      <c r="AR38" s="30" t="e">
        <f>'Ton-Miles'!AW$5</f>
        <v>#N/A</v>
      </c>
      <c r="AS38" s="30" t="e">
        <f>'Ton-Miles'!AX$5</f>
        <v>#N/A</v>
      </c>
      <c r="AT38" s="30" t="e">
        <f>'Ton-Miles'!AY$5</f>
        <v>#N/A</v>
      </c>
      <c r="AU38" s="30" t="e">
        <f>'Ton-Miles'!AZ$5</f>
        <v>#N/A</v>
      </c>
      <c r="AV38" s="30" t="e">
        <f>'Ton-Miles'!BA$5</f>
        <v>#N/A</v>
      </c>
      <c r="AW38" s="30" t="e">
        <f>'Ton-Miles'!BB$5</f>
        <v>#N/A</v>
      </c>
    </row>
    <row r="39" spans="1:49" x14ac:dyDescent="0.25">
      <c r="A39" s="320"/>
      <c r="B39" s="104" t="s">
        <v>276</v>
      </c>
      <c r="C39" s="104"/>
      <c r="D39" s="30">
        <f>'Ton-Miles'!G$6</f>
        <v>14666</v>
      </c>
      <c r="E39" s="30">
        <f>'Ton-Miles'!H$6</f>
        <v>16774</v>
      </c>
      <c r="F39" s="30">
        <f>'Ton-Miles'!I$6</f>
        <v>18678</v>
      </c>
      <c r="G39" s="30">
        <f>'Ton-Miles'!J$6</f>
        <v>20747</v>
      </c>
      <c r="H39" s="30">
        <f>'Ton-Miles'!K$6</f>
        <v>14324</v>
      </c>
      <c r="I39" s="30">
        <f>'Ton-Miles'!L$6</f>
        <v>15542</v>
      </c>
      <c r="J39" s="30">
        <f>'Ton-Miles'!M$6</f>
        <v>16924</v>
      </c>
      <c r="K39" s="30">
        <f>'Ton-Miles'!N$6</f>
        <v>17711</v>
      </c>
      <c r="L39" s="30">
        <f>'Ton-Miles'!O$6</f>
        <v>20216</v>
      </c>
      <c r="M39" s="30">
        <f>'Ton-Miles'!P$6</f>
        <v>22319</v>
      </c>
      <c r="N39" s="30">
        <f>'Ton-Miles'!Q$6</f>
        <v>21455</v>
      </c>
      <c r="O39" s="30">
        <f>'Ton-Miles'!R$6</f>
        <v>23531</v>
      </c>
      <c r="P39" s="30">
        <f>'Ton-Miles'!S$6</f>
        <v>25869</v>
      </c>
      <c r="Q39" s="30">
        <f>'Ton-Miles'!T$6</f>
        <v>27077</v>
      </c>
      <c r="R39" s="30">
        <f>'Ton-Miles'!U$6</f>
        <v>28009</v>
      </c>
      <c r="S39" s="30">
        <f>'Ton-Miles'!V$6</f>
        <v>28553</v>
      </c>
      <c r="T39" s="30">
        <f>'Ton-Miles'!W$6</f>
        <v>27649</v>
      </c>
      <c r="U39" s="30">
        <f>'Ton-Miles'!X$6</f>
        <v>30041</v>
      </c>
      <c r="V39" s="30">
        <f>'Ton-Miles'!Y$6</f>
        <v>30652</v>
      </c>
      <c r="W39" s="30">
        <f>'Ton-Miles'!Z$6</f>
        <v>31239</v>
      </c>
      <c r="X39" s="30">
        <f>'Ton-Miles'!AA$6</f>
        <v>31006</v>
      </c>
      <c r="Y39" s="30">
        <f>'Ton-Miles'!AB$6</f>
        <v>31585</v>
      </c>
      <c r="Z39" s="30">
        <f>'Ton-Miles'!AD$6</f>
        <v>30929</v>
      </c>
      <c r="AA39" s="30">
        <f>'Ton-Miles'!AE$6</f>
        <v>32068</v>
      </c>
      <c r="AB39" s="30">
        <f>'Ton-Miles'!AF$6</f>
        <v>27101</v>
      </c>
      <c r="AC39" s="30">
        <f>'Ton-Miles'!AG$6</f>
        <v>31345</v>
      </c>
      <c r="AD39" s="30">
        <f>'Ton-Miles'!AH$6</f>
        <v>39133</v>
      </c>
      <c r="AE39" s="30">
        <f>'Ton-Miles'!AI$6</f>
        <v>44457</v>
      </c>
      <c r="AF39" s="30">
        <f>'Ton-Miles'!AJ$6</f>
        <v>44692</v>
      </c>
      <c r="AG39" s="30">
        <f>'Ton-Miles'!AK$6</f>
        <v>40467</v>
      </c>
      <c r="AH39" s="30">
        <f>'Ton-Miles'!AM$6</f>
        <v>42556</v>
      </c>
      <c r="AI39" s="30">
        <f>'Ton-Miles'!AN$6</f>
        <v>34307</v>
      </c>
      <c r="AJ39" s="30">
        <f>'Ton-Miles'!AO$6</f>
        <v>34483</v>
      </c>
      <c r="AK39" s="30">
        <f>'Ton-Miles'!AP$6</f>
        <v>35466</v>
      </c>
      <c r="AL39" s="30">
        <f>'Ton-Miles'!AQ$6</f>
        <v>34371</v>
      </c>
      <c r="AM39" s="30">
        <f>'Ton-Miles'!AR$6</f>
        <v>34515</v>
      </c>
      <c r="AN39" s="30">
        <f>'Ton-Miles'!AS$6</f>
        <v>34167</v>
      </c>
      <c r="AO39" s="30">
        <f>'Ton-Miles'!AT$6</f>
        <v>34387</v>
      </c>
      <c r="AP39" s="30" t="e">
        <f>'Ton-Miles'!AU$6</f>
        <v>#N/A</v>
      </c>
      <c r="AQ39" s="30" t="e">
        <f>'Ton-Miles'!AV$6</f>
        <v>#N/A</v>
      </c>
      <c r="AR39" s="30" t="e">
        <f>'Ton-Miles'!AW$6</f>
        <v>#N/A</v>
      </c>
      <c r="AS39" s="30" t="e">
        <f>'Ton-Miles'!AX$6</f>
        <v>#N/A</v>
      </c>
      <c r="AT39" s="30" t="e">
        <f>'Ton-Miles'!AY$6</f>
        <v>#N/A</v>
      </c>
      <c r="AU39" s="30" t="e">
        <f>'Ton-Miles'!AZ$6</f>
        <v>#N/A</v>
      </c>
      <c r="AV39" s="30" t="e">
        <f>'Ton-Miles'!BA$6</f>
        <v>#N/A</v>
      </c>
      <c r="AW39" s="30" t="e">
        <f>'Ton-Miles'!BB$6</f>
        <v>#N/A</v>
      </c>
    </row>
    <row r="40" spans="1:49" x14ac:dyDescent="0.25">
      <c r="A40" s="320"/>
      <c r="B40" s="104" t="s">
        <v>275</v>
      </c>
      <c r="C40" s="104"/>
      <c r="D40" s="30">
        <f>'Ton-Miles'!G7</f>
        <v>72351</v>
      </c>
      <c r="E40" s="30">
        <f>'Ton-Miles'!H7</f>
        <v>78197</v>
      </c>
      <c r="F40" s="30">
        <f>'Ton-Miles'!I7</f>
        <v>83035</v>
      </c>
      <c r="G40" s="30">
        <f>'Ton-Miles'!J7</f>
        <v>92712</v>
      </c>
      <c r="H40" s="30">
        <f>'Ton-Miles'!K7</f>
        <v>79767</v>
      </c>
      <c r="I40" s="30">
        <f>'Ton-Miles'!L7</f>
        <v>87135</v>
      </c>
      <c r="J40" s="30">
        <f>'Ton-Miles'!M7</f>
        <v>95073</v>
      </c>
      <c r="K40" s="30">
        <f>'Ton-Miles'!N7</f>
        <v>102538</v>
      </c>
      <c r="L40" s="30">
        <f>'Ton-Miles'!O7</f>
        <v>108077</v>
      </c>
      <c r="M40" s="30">
        <f>'Ton-Miles'!P7</f>
        <v>120390</v>
      </c>
      <c r="N40" s="30">
        <f>'Ton-Miles'!Q7</f>
        <v>127797</v>
      </c>
      <c r="O40" s="30">
        <f>'Ton-Miles'!R7</f>
        <v>136339</v>
      </c>
      <c r="P40" s="30">
        <f>'Ton-Miles'!S7</f>
        <v>140988</v>
      </c>
      <c r="Q40" s="30">
        <f>'Ton-Miles'!T7</f>
        <v>147115</v>
      </c>
      <c r="R40" s="30">
        <f>'Ton-Miles'!U7</f>
        <v>157671</v>
      </c>
      <c r="S40" s="30">
        <f>'Ton-Miles'!V7</f>
        <v>168873</v>
      </c>
      <c r="T40" s="30">
        <f>'Ton-Miles'!W7</f>
        <v>161941</v>
      </c>
      <c r="U40" s="30">
        <f>'Ton-Miles'!X7</f>
        <v>173497</v>
      </c>
      <c r="V40" s="30">
        <f>'Ton-Miles'!Y7</f>
        <v>188011</v>
      </c>
      <c r="W40" s="30">
        <f>'Ton-Miles'!Z7</f>
        <v>187959</v>
      </c>
      <c r="X40" s="30">
        <f>'Ton-Miles'!AA7</f>
        <v>198391</v>
      </c>
      <c r="Y40" s="30">
        <f>'Ton-Miles'!AB7</f>
        <v>204560</v>
      </c>
      <c r="Z40" s="30">
        <f>'Ton-Miles'!AD7</f>
        <v>204956</v>
      </c>
      <c r="AA40" s="30">
        <f>'Ton-Miles'!AE7</f>
        <v>196520</v>
      </c>
      <c r="AB40" s="30">
        <f>'Ton-Miles'!AF7</f>
        <v>168864</v>
      </c>
      <c r="AC40" s="30">
        <f>'Ton-Miles'!AG7</f>
        <v>190995</v>
      </c>
      <c r="AD40" s="30">
        <f>'Ton-Miles'!AH7</f>
        <v>198252</v>
      </c>
      <c r="AE40" s="30">
        <f>'Ton-Miles'!AI7</f>
        <v>207056</v>
      </c>
      <c r="AF40" s="30">
        <f>'Ton-Miles'!AJ7</f>
        <v>226623</v>
      </c>
      <c r="AG40" s="30">
        <f>'Ton-Miles'!AK7</f>
        <v>221608</v>
      </c>
      <c r="AH40" s="30">
        <f>'Ton-Miles'!AM7</f>
        <v>219925</v>
      </c>
      <c r="AI40" s="30">
        <f>'Ton-Miles'!AN7</f>
        <v>226922</v>
      </c>
      <c r="AJ40" s="30">
        <f>'Ton-Miles'!AO7</f>
        <v>232513</v>
      </c>
      <c r="AK40" s="30">
        <f>'Ton-Miles'!AP7</f>
        <v>247671</v>
      </c>
      <c r="AL40" s="30">
        <f>'Ton-Miles'!AQ7</f>
        <v>226396</v>
      </c>
      <c r="AM40" s="30">
        <f>'Ton-Miles'!AR7</f>
        <v>220024</v>
      </c>
      <c r="AN40" s="30">
        <f>'Ton-Miles'!AS7</f>
        <v>219222</v>
      </c>
      <c r="AO40" s="30">
        <f>'Ton-Miles'!AT7</f>
        <v>195941</v>
      </c>
      <c r="AP40" s="30" t="e">
        <f>'Ton-Miles'!AU7</f>
        <v>#N/A</v>
      </c>
      <c r="AQ40" s="30" t="e">
        <f>'Ton-Miles'!AV7</f>
        <v>#N/A</v>
      </c>
      <c r="AR40" s="30" t="e">
        <f>'Ton-Miles'!AW7</f>
        <v>#N/A</v>
      </c>
      <c r="AS40" s="30" t="e">
        <f>'Ton-Miles'!AX7</f>
        <v>#N/A</v>
      </c>
      <c r="AT40" s="30" t="e">
        <f>'Ton-Miles'!AY7</f>
        <v>#N/A</v>
      </c>
      <c r="AU40" s="30" t="e">
        <f>'Ton-Miles'!AZ7</f>
        <v>#N/A</v>
      </c>
      <c r="AV40" s="30" t="e">
        <f>'Ton-Miles'!BA7</f>
        <v>#N/A</v>
      </c>
      <c r="AW40" s="30" t="e">
        <f>'Ton-Miles'!BB7</f>
        <v>#N/A</v>
      </c>
    </row>
    <row r="41" spans="1:49" x14ac:dyDescent="0.25">
      <c r="A41" s="104"/>
      <c r="B41" s="104"/>
      <c r="C41" s="30"/>
      <c r="D41" s="104"/>
      <c r="E41" s="30"/>
      <c r="F41" s="30"/>
      <c r="G41" s="30"/>
      <c r="H41" s="30"/>
      <c r="I41" s="30"/>
      <c r="J41" s="30"/>
      <c r="K41" s="30"/>
      <c r="L41" s="30"/>
      <c r="M41" s="30"/>
      <c r="N41" s="30"/>
      <c r="O41" s="30"/>
      <c r="P41" s="30"/>
      <c r="Q41" s="30"/>
      <c r="R41" s="30"/>
      <c r="S41" s="30"/>
      <c r="T41" s="30"/>
      <c r="U41" s="30"/>
      <c r="V41" s="30"/>
      <c r="W41" s="30"/>
      <c r="X41" s="30"/>
      <c r="Y41" s="30"/>
      <c r="Z41" s="30"/>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row>
    <row r="42" spans="1:49" ht="12.75" customHeight="1" x14ac:dyDescent="0.25">
      <c r="A42" s="320" t="s">
        <v>115</v>
      </c>
      <c r="B42" s="104" t="s">
        <v>120</v>
      </c>
      <c r="C42" s="104"/>
      <c r="D42" s="43">
        <f t="shared" ref="D42:AA42" si="17">IF(D37&gt;0,D32/D37,0)*100</f>
        <v>12.582240465644295</v>
      </c>
      <c r="E42" s="43">
        <f t="shared" si="17"/>
        <v>11.83356271167129</v>
      </c>
      <c r="F42" s="43">
        <f t="shared" si="17"/>
        <v>10.814659230590575</v>
      </c>
      <c r="G42" s="43">
        <f t="shared" si="17"/>
        <v>10.266845420245508</v>
      </c>
      <c r="H42" s="43">
        <f t="shared" si="17"/>
        <v>10.177578217283157</v>
      </c>
      <c r="I42" s="43">
        <f t="shared" si="17"/>
        <v>10.037674235722715</v>
      </c>
      <c r="J42" s="43">
        <f t="shared" si="17"/>
        <v>9.8885411452350365</v>
      </c>
      <c r="K42" s="43">
        <f t="shared" si="17"/>
        <v>10.089983823969254</v>
      </c>
      <c r="L42" s="43">
        <f t="shared" si="17"/>
        <v>9.884965455106407</v>
      </c>
      <c r="M42" s="43">
        <f t="shared" si="17"/>
        <v>8.50426564022783</v>
      </c>
      <c r="N42" s="43">
        <f t="shared" si="17"/>
        <v>8.6690789618270205</v>
      </c>
      <c r="O42" s="43">
        <f t="shared" si="17"/>
        <v>9.5717115008882061</v>
      </c>
      <c r="P42" s="43">
        <f t="shared" si="17"/>
        <v>9.4022233088217515</v>
      </c>
      <c r="Q42" s="43">
        <f t="shared" si="17"/>
        <v>9.6518073736432797</v>
      </c>
      <c r="R42" s="43">
        <f t="shared" si="17"/>
        <v>9.5634002959991768</v>
      </c>
      <c r="S42" s="43">
        <f t="shared" si="17"/>
        <v>9.7926558284785443</v>
      </c>
      <c r="T42" s="43">
        <f t="shared" si="17"/>
        <v>10.203045535693326</v>
      </c>
      <c r="U42" s="43">
        <f t="shared" si="17"/>
        <v>10.65388950344083</v>
      </c>
      <c r="V42" s="43">
        <f t="shared" si="17"/>
        <v>9.8386517010276986</v>
      </c>
      <c r="W42" s="43">
        <f t="shared" si="17"/>
        <v>10.386841639186059</v>
      </c>
      <c r="X42" s="43">
        <f t="shared" si="17"/>
        <v>10.703270048070209</v>
      </c>
      <c r="Y42" s="43">
        <f t="shared" si="17"/>
        <v>13.84247323291844</v>
      </c>
      <c r="Z42" s="43">
        <f t="shared" si="17"/>
        <v>11.793202324968515</v>
      </c>
      <c r="AA42" s="43">
        <f t="shared" si="17"/>
        <v>11.43031154419428</v>
      </c>
      <c r="AB42" s="43">
        <f t="shared" ref="AB42:AC45" si="18">IF(AB37&gt;0,AB32/AB37,0)*100</f>
        <v>10.718075214662784</v>
      </c>
      <c r="AC42" s="43">
        <f t="shared" si="18"/>
        <v>10.842338112081833</v>
      </c>
      <c r="AD42" s="43">
        <f t="shared" ref="AD42:AE45" si="19">IF(AD37&gt;0,AD32/AD37,0)*100</f>
        <v>10.793903995059683</v>
      </c>
      <c r="AE42" s="43">
        <f t="shared" si="19"/>
        <v>9.7594602888457054</v>
      </c>
      <c r="AF42" s="43">
        <f t="shared" ref="AF42:AH45" si="20">IF(AF37&gt;0,AF32/AF37,0)*100</f>
        <v>8.1398572586908209</v>
      </c>
      <c r="AG42" s="43">
        <f t="shared" si="20"/>
        <v>11.096007596527715</v>
      </c>
      <c r="AH42" s="43">
        <f t="shared" si="20"/>
        <v>11.818366208242717</v>
      </c>
      <c r="AI42" s="43">
        <f t="shared" ref="AI42:AW42" si="21">IF(AI37&gt;0,AI32/AI37,0)*100</f>
        <v>12.076414190197752</v>
      </c>
      <c r="AJ42" s="43">
        <f t="shared" si="21"/>
        <v>12.237419905761501</v>
      </c>
      <c r="AK42" s="43">
        <f t="shared" si="21"/>
        <v>12.586085556577187</v>
      </c>
      <c r="AL42" s="43">
        <f t="shared" si="21"/>
        <v>13.059358585528516</v>
      </c>
      <c r="AM42" s="43">
        <f t="shared" si="21"/>
        <v>12.109346513050502</v>
      </c>
      <c r="AN42" s="43">
        <f t="shared" si="21"/>
        <v>12.310158653969774</v>
      </c>
      <c r="AO42" s="43">
        <f t="shared" si="21"/>
        <v>13.776608046253912</v>
      </c>
      <c r="AP42" s="43" t="e">
        <f t="shared" si="21"/>
        <v>#N/A</v>
      </c>
      <c r="AQ42" s="43" t="e">
        <f t="shared" si="21"/>
        <v>#N/A</v>
      </c>
      <c r="AR42" s="43" t="e">
        <f t="shared" si="21"/>
        <v>#N/A</v>
      </c>
      <c r="AS42" s="43" t="e">
        <f t="shared" si="21"/>
        <v>#N/A</v>
      </c>
      <c r="AT42" s="43" t="e">
        <f t="shared" si="21"/>
        <v>#N/A</v>
      </c>
      <c r="AU42" s="43" t="e">
        <f t="shared" si="21"/>
        <v>#N/A</v>
      </c>
      <c r="AV42" s="43" t="e">
        <f t="shared" si="21"/>
        <v>#N/A</v>
      </c>
      <c r="AW42" s="43" t="e">
        <f t="shared" si="21"/>
        <v>#N/A</v>
      </c>
    </row>
    <row r="43" spans="1:49" x14ac:dyDescent="0.25">
      <c r="A43" s="320"/>
      <c r="B43" s="104" t="s">
        <v>268</v>
      </c>
      <c r="C43" s="104"/>
      <c r="D43" s="43">
        <f t="shared" ref="D43:AA43" si="22">IF(D38&gt;0,D33/D38,0)*100</f>
        <v>9.971381132992386</v>
      </c>
      <c r="E43" s="43">
        <f t="shared" si="22"/>
        <v>9.5545102539928344</v>
      </c>
      <c r="F43" s="43">
        <f t="shared" si="22"/>
        <v>9.2087168811414344</v>
      </c>
      <c r="G43" s="43">
        <f t="shared" si="22"/>
        <v>8.7521918043509768</v>
      </c>
      <c r="H43" s="43">
        <f t="shared" si="22"/>
        <v>8.465627052518613</v>
      </c>
      <c r="I43" s="43">
        <f t="shared" si="22"/>
        <v>8.5059929138494663</v>
      </c>
      <c r="J43" s="43">
        <f t="shared" si="22"/>
        <v>8.3984807496826299</v>
      </c>
      <c r="K43" s="43">
        <f t="shared" si="22"/>
        <v>8.1332062716499465</v>
      </c>
      <c r="L43" s="43">
        <f t="shared" si="22"/>
        <v>7.8878401787857859</v>
      </c>
      <c r="M43" s="43">
        <f t="shared" si="22"/>
        <v>7.4580979089919843</v>
      </c>
      <c r="N43" s="43">
        <f t="shared" si="22"/>
        <v>6.9554043443839895</v>
      </c>
      <c r="O43" s="43">
        <f t="shared" si="22"/>
        <v>6.9745571741901946</v>
      </c>
      <c r="P43" s="43">
        <f t="shared" si="22"/>
        <v>7.0493900746756974</v>
      </c>
      <c r="Q43" s="43">
        <f t="shared" si="22"/>
        <v>7.0484140441966909</v>
      </c>
      <c r="R43" s="43">
        <f t="shared" si="22"/>
        <v>6.8737911407760102</v>
      </c>
      <c r="S43" s="43">
        <f t="shared" si="22"/>
        <v>6.5019098874279635</v>
      </c>
      <c r="T43" s="43">
        <f t="shared" si="22"/>
        <v>6.6089215880739793</v>
      </c>
      <c r="U43" s="43">
        <f t="shared" si="22"/>
        <v>6.8065937287800446</v>
      </c>
      <c r="V43" s="43">
        <f t="shared" si="22"/>
        <v>6.2770875948068836</v>
      </c>
      <c r="W43" s="43">
        <f t="shared" si="22"/>
        <v>6.4339915952242084</v>
      </c>
      <c r="X43" s="43">
        <f t="shared" si="22"/>
        <v>7.1131833942444098</v>
      </c>
      <c r="Y43" s="43">
        <f t="shared" si="22"/>
        <v>7.6741841314483379</v>
      </c>
      <c r="Z43" s="43">
        <f t="shared" si="22"/>
        <v>7.4986139814092745</v>
      </c>
      <c r="AA43" s="43">
        <f t="shared" si="22"/>
        <v>7.7314289313400968</v>
      </c>
      <c r="AB43" s="43">
        <f t="shared" si="18"/>
        <v>7.0324502852864272</v>
      </c>
      <c r="AC43" s="43">
        <f t="shared" si="18"/>
        <v>7.2141361726813962</v>
      </c>
      <c r="AD43" s="43">
        <f t="shared" si="19"/>
        <v>7.1835420408259463</v>
      </c>
      <c r="AE43" s="43">
        <f t="shared" si="19"/>
        <v>6.6370954117603169</v>
      </c>
      <c r="AF43" s="43">
        <f t="shared" si="20"/>
        <v>5.8990759621357203</v>
      </c>
      <c r="AG43" s="43">
        <f t="shared" si="20"/>
        <v>7.6829045340405271</v>
      </c>
      <c r="AH43" s="43">
        <f t="shared" si="20"/>
        <v>7.4144926478300368</v>
      </c>
      <c r="AI43" s="43">
        <f t="shared" ref="AI43:AW43" si="23">IF(AI38&gt;0,AI33/AI38,0)*100</f>
        <v>7.7078306491523891</v>
      </c>
      <c r="AJ43" s="43">
        <f t="shared" si="23"/>
        <v>7.9045531345438462</v>
      </c>
      <c r="AK43" s="43">
        <f t="shared" si="23"/>
        <v>8.1239055867083572</v>
      </c>
      <c r="AL43" s="43">
        <f t="shared" si="23"/>
        <v>8.1909461782514938</v>
      </c>
      <c r="AM43" s="43">
        <f t="shared" si="23"/>
        <v>7.7760645088831755</v>
      </c>
      <c r="AN43" s="43">
        <f t="shared" si="23"/>
        <v>7.9175995829529739</v>
      </c>
      <c r="AO43" s="43">
        <f t="shared" si="23"/>
        <v>9.0331979483975111</v>
      </c>
      <c r="AP43" s="43" t="e">
        <f t="shared" si="23"/>
        <v>#N/A</v>
      </c>
      <c r="AQ43" s="43" t="e">
        <f t="shared" si="23"/>
        <v>#N/A</v>
      </c>
      <c r="AR43" s="43" t="e">
        <f t="shared" si="23"/>
        <v>#N/A</v>
      </c>
      <c r="AS43" s="43" t="e">
        <f t="shared" si="23"/>
        <v>#N/A</v>
      </c>
      <c r="AT43" s="43" t="e">
        <f t="shared" si="23"/>
        <v>#N/A</v>
      </c>
      <c r="AU43" s="43" t="e">
        <f t="shared" si="23"/>
        <v>#N/A</v>
      </c>
      <c r="AV43" s="43" t="e">
        <f t="shared" si="23"/>
        <v>#N/A</v>
      </c>
      <c r="AW43" s="43" t="e">
        <f t="shared" si="23"/>
        <v>#N/A</v>
      </c>
    </row>
    <row r="44" spans="1:49" x14ac:dyDescent="0.25">
      <c r="A44" s="320"/>
      <c r="B44" s="104" t="s">
        <v>276</v>
      </c>
      <c r="C44" s="104"/>
      <c r="D44" s="43">
        <f t="shared" ref="D44:AA44" si="24">IF(D39&gt;0,D34/D39,0)*100</f>
        <v>9.1324154785660117</v>
      </c>
      <c r="E44" s="43">
        <f t="shared" si="24"/>
        <v>8.7380160317000168</v>
      </c>
      <c r="F44" s="43">
        <f t="shared" si="24"/>
        <v>8.0405171384143639</v>
      </c>
      <c r="G44" s="43">
        <f t="shared" si="24"/>
        <v>7.9442252501521624</v>
      </c>
      <c r="H44" s="43">
        <f t="shared" si="24"/>
        <v>7.7081184428356</v>
      </c>
      <c r="I44" s="43">
        <f t="shared" si="24"/>
        <v>7.6704605303978397</v>
      </c>
      <c r="J44" s="43">
        <f t="shared" si="24"/>
        <v>7.2751065936653454</v>
      </c>
      <c r="K44" s="43">
        <f t="shared" si="24"/>
        <v>6.9894362772760736</v>
      </c>
      <c r="L44" s="43">
        <f t="shared" si="24"/>
        <v>6.9688150551080446</v>
      </c>
      <c r="M44" s="43">
        <f t="shared" si="24"/>
        <v>7.065515076919632</v>
      </c>
      <c r="N44" s="43">
        <f t="shared" si="24"/>
        <v>7.0112130783085052</v>
      </c>
      <c r="O44" s="43">
        <f t="shared" si="24"/>
        <v>6.8665813862798686</v>
      </c>
      <c r="P44" s="43">
        <f t="shared" si="24"/>
        <v>6.3038822276352953</v>
      </c>
      <c r="Q44" s="43">
        <f t="shared" si="24"/>
        <v>6.1052469416314388</v>
      </c>
      <c r="R44" s="43">
        <f t="shared" si="24"/>
        <v>5.8921760670487311</v>
      </c>
      <c r="S44" s="43">
        <f t="shared" si="24"/>
        <v>5.7391886708856754</v>
      </c>
      <c r="T44" s="43">
        <f t="shared" si="24"/>
        <v>5.5911779877839649</v>
      </c>
      <c r="U44" s="43">
        <f t="shared" si="24"/>
        <v>5.4415519716247864</v>
      </c>
      <c r="V44" s="43">
        <f t="shared" si="24"/>
        <v>5.6452198872301285</v>
      </c>
      <c r="W44" s="43">
        <f t="shared" si="24"/>
        <v>6.0263029925684295</v>
      </c>
      <c r="X44" s="43">
        <f t="shared" si="24"/>
        <v>6.9216571358780428</v>
      </c>
      <c r="Y44" s="43">
        <f t="shared" si="24"/>
        <v>7.3578823245894407</v>
      </c>
      <c r="Z44" s="43">
        <f t="shared" si="24"/>
        <v>7.1384029207878088</v>
      </c>
      <c r="AA44" s="43">
        <f t="shared" si="24"/>
        <v>7.5159737110895826</v>
      </c>
      <c r="AB44" s="43">
        <f t="shared" si="18"/>
        <v>6.5757286948537077</v>
      </c>
      <c r="AC44" s="43">
        <f t="shared" si="18"/>
        <v>7.5245795723876947</v>
      </c>
      <c r="AD44" s="43">
        <f t="shared" si="19"/>
        <v>7.3898035777624163</v>
      </c>
      <c r="AE44" s="43">
        <f t="shared" si="19"/>
        <v>7.2611596301149604</v>
      </c>
      <c r="AF44" s="43">
        <f t="shared" si="20"/>
        <v>6.7784013625507402</v>
      </c>
      <c r="AG44" s="43">
        <f t="shared" si="20"/>
        <v>7.5798390838792278</v>
      </c>
      <c r="AH44" s="43">
        <f t="shared" si="20"/>
        <v>7.2333009592269946</v>
      </c>
      <c r="AI44" s="43">
        <f t="shared" ref="AI44:AW44" si="25">IF(AI39&gt;0,AI34/AI39,0)*100</f>
        <v>7.1891145867343562</v>
      </c>
      <c r="AJ44" s="43">
        <f t="shared" si="25"/>
        <v>7.2232846317025787</v>
      </c>
      <c r="AK44" s="43">
        <f t="shared" si="25"/>
        <v>7.7006687513423193</v>
      </c>
      <c r="AL44" s="43">
        <f t="shared" si="25"/>
        <v>7.6867441298176544</v>
      </c>
      <c r="AM44" s="43">
        <f t="shared" si="25"/>
        <v>7.4245312153704504</v>
      </c>
      <c r="AN44" s="43">
        <f t="shared" si="25"/>
        <v>7.5083464823798307</v>
      </c>
      <c r="AO44" s="43">
        <f t="shared" si="25"/>
        <v>8.5912932212754818</v>
      </c>
      <c r="AP44" s="43" t="e">
        <f t="shared" si="25"/>
        <v>#N/A</v>
      </c>
      <c r="AQ44" s="43" t="e">
        <f t="shared" si="25"/>
        <v>#N/A</v>
      </c>
      <c r="AR44" s="43" t="e">
        <f t="shared" si="25"/>
        <v>#N/A</v>
      </c>
      <c r="AS44" s="43" t="e">
        <f t="shared" si="25"/>
        <v>#N/A</v>
      </c>
      <c r="AT44" s="43" t="e">
        <f t="shared" si="25"/>
        <v>#N/A</v>
      </c>
      <c r="AU44" s="43" t="e">
        <f t="shared" si="25"/>
        <v>#N/A</v>
      </c>
      <c r="AV44" s="43" t="e">
        <f t="shared" si="25"/>
        <v>#N/A</v>
      </c>
      <c r="AW44" s="43" t="e">
        <f t="shared" si="25"/>
        <v>#N/A</v>
      </c>
    </row>
    <row r="45" spans="1:49" x14ac:dyDescent="0.25">
      <c r="A45" s="320"/>
      <c r="B45" s="104" t="s">
        <v>275</v>
      </c>
      <c r="C45" s="104"/>
      <c r="D45" s="43">
        <f t="shared" ref="D45:AA45" si="26">IF(D40&gt;0,D35/D40,0)*100</f>
        <v>7.9590629108627855</v>
      </c>
      <c r="E45" s="43">
        <f t="shared" si="26"/>
        <v>7.2358871192492762</v>
      </c>
      <c r="F45" s="43">
        <f t="shared" si="26"/>
        <v>6.6015365724239912</v>
      </c>
      <c r="G45" s="43">
        <f t="shared" si="26"/>
        <v>6.066265457090096</v>
      </c>
      <c r="H45" s="43">
        <f t="shared" si="26"/>
        <v>5.452769515077792</v>
      </c>
      <c r="I45" s="43">
        <f t="shared" si="26"/>
        <v>5.171509289405904</v>
      </c>
      <c r="J45" s="43">
        <f t="shared" si="26"/>
        <v>4.903529654949466</v>
      </c>
      <c r="K45" s="43">
        <f t="shared" si="26"/>
        <v>4.7701630376790014</v>
      </c>
      <c r="L45" s="43">
        <f t="shared" si="26"/>
        <v>4.6863741007834792</v>
      </c>
      <c r="M45" s="43">
        <f t="shared" si="26"/>
        <v>4.744404553520563</v>
      </c>
      <c r="N45" s="43">
        <f t="shared" si="26"/>
        <v>4.5239509556699229</v>
      </c>
      <c r="O45" s="43">
        <f t="shared" si="26"/>
        <v>4.4460014464530992</v>
      </c>
      <c r="P45" s="43">
        <f t="shared" si="26"/>
        <v>4.4071214208936436</v>
      </c>
      <c r="Q45" s="43">
        <f t="shared" si="26"/>
        <v>4.3512876236499496</v>
      </c>
      <c r="R45" s="43">
        <f t="shared" si="26"/>
        <v>4.3086354985020989</v>
      </c>
      <c r="S45" s="43">
        <f t="shared" si="26"/>
        <v>4.2389042990418107</v>
      </c>
      <c r="T45" s="43">
        <f t="shared" si="26"/>
        <v>4.2654707709312945</v>
      </c>
      <c r="U45" s="43">
        <f t="shared" si="26"/>
        <v>4.264125349386835</v>
      </c>
      <c r="V45" s="43">
        <f t="shared" si="26"/>
        <v>4.2532770239818563</v>
      </c>
      <c r="W45" s="43">
        <f t="shared" si="26"/>
        <v>4.4981358197352828</v>
      </c>
      <c r="X45" s="43">
        <f t="shared" si="26"/>
        <v>4.9176825139603251</v>
      </c>
      <c r="Y45" s="43">
        <f t="shared" si="26"/>
        <v>5.0398797971254048</v>
      </c>
      <c r="Z45" s="43">
        <f t="shared" si="26"/>
        <v>5.0150724437431631</v>
      </c>
      <c r="AA45" s="43">
        <f t="shared" si="26"/>
        <v>5.444730691955793</v>
      </c>
      <c r="AB45" s="43">
        <f t="shared" si="18"/>
        <v>4.6893215467449689</v>
      </c>
      <c r="AC45" s="43">
        <f t="shared" si="18"/>
        <v>4.9792032413176468</v>
      </c>
      <c r="AD45" s="43">
        <f t="shared" si="19"/>
        <v>5.4524559020407946</v>
      </c>
      <c r="AE45" s="43">
        <f t="shared" si="19"/>
        <v>5.613598961041637</v>
      </c>
      <c r="AF45" s="43">
        <f t="shared" si="20"/>
        <v>5.3513580042553697</v>
      </c>
      <c r="AG45" s="43">
        <f t="shared" si="20"/>
        <v>5.5848271361664672</v>
      </c>
      <c r="AH45" s="43">
        <f t="shared" si="20"/>
        <v>5.3176670122040086</v>
      </c>
      <c r="AI45" s="43">
        <f t="shared" ref="AI45:AW45" si="27">IF(AI40&gt;0,AI35/AI40,0)*100</f>
        <v>4.9909407177516876</v>
      </c>
      <c r="AJ45" s="43">
        <f t="shared" si="27"/>
        <v>5.1133002081259971</v>
      </c>
      <c r="AK45" s="43">
        <f t="shared" si="27"/>
        <v>5.3126223194573852</v>
      </c>
      <c r="AL45" s="43">
        <f t="shared" si="27"/>
        <v>5.3700767503890452</v>
      </c>
      <c r="AM45" s="43">
        <f t="shared" si="27"/>
        <v>5.1048447201886926</v>
      </c>
      <c r="AN45" s="43">
        <f t="shared" si="27"/>
        <v>5.5240482427516469</v>
      </c>
      <c r="AO45" s="43">
        <f t="shared" si="27"/>
        <v>6.5516874977671851</v>
      </c>
      <c r="AP45" s="43" t="e">
        <f t="shared" si="27"/>
        <v>#N/A</v>
      </c>
      <c r="AQ45" s="43" t="e">
        <f t="shared" si="27"/>
        <v>#N/A</v>
      </c>
      <c r="AR45" s="43" t="e">
        <f t="shared" si="27"/>
        <v>#N/A</v>
      </c>
      <c r="AS45" s="43" t="e">
        <f t="shared" si="27"/>
        <v>#N/A</v>
      </c>
      <c r="AT45" s="43" t="e">
        <f t="shared" si="27"/>
        <v>#N/A</v>
      </c>
      <c r="AU45" s="43" t="e">
        <f t="shared" si="27"/>
        <v>#N/A</v>
      </c>
      <c r="AV45" s="43" t="e">
        <f t="shared" si="27"/>
        <v>#N/A</v>
      </c>
      <c r="AW45" s="43" t="e">
        <f t="shared" si="27"/>
        <v>#N/A</v>
      </c>
    </row>
    <row r="47" spans="1:49" x14ac:dyDescent="0.25">
      <c r="A47" s="104" t="s">
        <v>131</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row>
    <row r="48" spans="1:49" x14ac:dyDescent="0.25">
      <c r="A48" s="104"/>
      <c r="B48" s="308" t="s">
        <v>24</v>
      </c>
      <c r="C48" s="308"/>
      <c r="D48" s="308"/>
      <c r="E48" s="308" t="s">
        <v>132</v>
      </c>
      <c r="F48" s="308"/>
      <c r="G48" s="308"/>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row>
    <row r="49" spans="1:13" x14ac:dyDescent="0.25">
      <c r="A49" s="104">
        <f>2008-1984</f>
        <v>24</v>
      </c>
      <c r="B49" s="104">
        <v>1985</v>
      </c>
      <c r="C49" s="104">
        <f>Input!B1</f>
        <v>2022</v>
      </c>
      <c r="D49" s="104" t="s">
        <v>133</v>
      </c>
      <c r="E49" s="104">
        <v>1985</v>
      </c>
      <c r="F49" s="104">
        <f>C49</f>
        <v>2022</v>
      </c>
      <c r="G49" s="104" t="s">
        <v>133</v>
      </c>
      <c r="I49" s="64"/>
      <c r="J49" s="64"/>
      <c r="K49" s="64"/>
      <c r="L49" s="64"/>
      <c r="M49" s="64"/>
    </row>
    <row r="50" spans="1:13" x14ac:dyDescent="0.25">
      <c r="A50" s="104" t="s">
        <v>134</v>
      </c>
      <c r="B50" s="30">
        <f>SUM(D32:D35)</f>
        <v>10037.48617935702</v>
      </c>
      <c r="C50" s="30">
        <f>HLOOKUP(C49,30:35,3,FALSE)+HLOOKUP(C49,30:35,4,FALSE)+HLOOKUP(C49,30:35,5,FALSE)+HLOOKUP(C49,30:35,6,FALSE)</f>
        <v>20405.025000000001</v>
      </c>
      <c r="D50" s="7">
        <f>(C50/B50)^(1/(C49-B49))-1</f>
        <v>1.9359456003319009E-2</v>
      </c>
      <c r="E50" s="30">
        <f>'Real Revenue'!G74-'Intermodal Graphs'!B50</f>
        <v>56816.440677350169</v>
      </c>
      <c r="F50" s="30">
        <f>HLOOKUP(F49,'Real Revenue'!$A$3:$BR$74,72,FALSE)-'Intermodal Graphs'!C50</f>
        <v>64262.81500000001</v>
      </c>
      <c r="G50" s="7">
        <f>(F50/E50)^(1/(F49-E49))-1</f>
        <v>3.3340707380713486E-3</v>
      </c>
      <c r="I50" s="92"/>
      <c r="J50" s="179"/>
      <c r="K50" s="179"/>
      <c r="L50" s="92"/>
      <c r="M50" s="64"/>
    </row>
    <row r="51" spans="1:13" x14ac:dyDescent="0.25">
      <c r="A51" s="104" t="s">
        <v>74</v>
      </c>
      <c r="B51" s="30">
        <f>SUM(D37:D40)</f>
        <v>114407</v>
      </c>
      <c r="C51" s="30">
        <f>HLOOKUP(C49,30:40,8,FALSE)+HLOOKUP(C49,30:40,9,FALSE)+HLOOKUP(C49,30:40,10,FALSE)+HLOOKUP(C49,30:40,11,FALSE)</f>
        <v>277039</v>
      </c>
      <c r="D51" s="7">
        <f>(C51/B51)^(1/(C49-B49))-1</f>
        <v>2.4190552017316236E-2</v>
      </c>
      <c r="E51" s="30">
        <f>'Ton-Miles'!G74-'Intermodal Graphs'!B51</f>
        <v>754664</v>
      </c>
      <c r="F51" s="30">
        <f>HLOOKUP(F49,'Ton-Miles'!$A$3:$CG$74,72,FALSE)-'Intermodal Graphs'!C51</f>
        <v>1324677</v>
      </c>
      <c r="G51" s="7">
        <f>(F51/E51)^(1/(F49-E49))-1</f>
        <v>1.5323003967897098E-2</v>
      </c>
      <c r="I51" s="92"/>
      <c r="J51" s="179"/>
      <c r="K51" s="179"/>
      <c r="L51" s="92"/>
      <c r="M51" s="64"/>
    </row>
    <row r="53" spans="1:13" x14ac:dyDescent="0.25">
      <c r="A53" s="104"/>
      <c r="B53" s="104"/>
      <c r="C53" s="104"/>
      <c r="D53" s="60"/>
      <c r="E53" s="104"/>
      <c r="F53" s="104"/>
      <c r="G53" s="104"/>
    </row>
  </sheetData>
  <mergeCells count="6">
    <mergeCell ref="D29:AA29"/>
    <mergeCell ref="B48:D48"/>
    <mergeCell ref="E48:G48"/>
    <mergeCell ref="A32:A35"/>
    <mergeCell ref="A37:A40"/>
    <mergeCell ref="A42:A45"/>
  </mergeCells>
  <phoneticPr fontId="4"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IU78"/>
  <sheetViews>
    <sheetView topLeftCell="AL1" zoomScale="85" zoomScaleNormal="85" workbookViewId="0">
      <selection activeCell="AS1" sqref="AS1:AZ1048576"/>
    </sheetView>
  </sheetViews>
  <sheetFormatPr defaultColWidth="9.1796875" defaultRowHeight="12.5" x14ac:dyDescent="0.25"/>
  <cols>
    <col min="1" max="1" width="34.81640625" customWidth="1"/>
    <col min="2" max="2" width="5.7265625" hidden="1" customWidth="1"/>
    <col min="3" max="3" width="9.90625" bestFit="1" customWidth="1"/>
    <col min="4" max="6" width="4.26953125" bestFit="1" customWidth="1"/>
    <col min="7" max="7" width="4.26953125" customWidth="1"/>
    <col min="8" max="20" width="7.81640625" customWidth="1"/>
    <col min="21" max="22" width="7.26953125" customWidth="1"/>
    <col min="23" max="23" width="7.81640625" customWidth="1"/>
    <col min="24" max="24" width="7.26953125" customWidth="1"/>
    <col min="25" max="26" width="7.81640625" customWidth="1"/>
    <col min="27" max="28" width="7.26953125" customWidth="1"/>
    <col min="29" max="29" width="7.81640625" customWidth="1"/>
    <col min="30" max="32" width="8.26953125" customWidth="1"/>
    <col min="33" max="36" width="8.81640625" bestFit="1" customWidth="1"/>
    <col min="37" max="37" width="8.81640625" customWidth="1"/>
    <col min="38" max="38" width="8.7265625"/>
    <col min="39" max="43" width="9.1796875" customWidth="1"/>
    <col min="44" max="44" width="9.1796875" style="14" customWidth="1"/>
    <col min="45" max="52" width="9.1796875" style="14" hidden="1" customWidth="1"/>
    <col min="53" max="16384" width="9.1796875" style="14"/>
  </cols>
  <sheetData>
    <row r="1" spans="1:254" ht="18" x14ac:dyDescent="0.4">
      <c r="A1" s="9" t="s">
        <v>283</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76</v>
      </c>
      <c r="B3" s="11" t="s">
        <v>77</v>
      </c>
      <c r="C3" s="53" t="str">
        <f>'Nom Revenue'!C3</f>
        <v>STCC</v>
      </c>
      <c r="D3" s="53" t="str">
        <f>'Nom Revenue'!D3</f>
        <v>Dist Category</v>
      </c>
      <c r="E3" s="53" t="str">
        <f>'Nom Revenue'!E3</f>
        <v>Car Own-ership</v>
      </c>
      <c r="F3" s="53" t="str">
        <f>'Nom Revenue'!F3</f>
        <v>Train Type</v>
      </c>
      <c r="G3" s="23">
        <v>1985</v>
      </c>
      <c r="H3" s="25">
        <f>1+G3</f>
        <v>1986</v>
      </c>
      <c r="I3" s="25">
        <f t="shared" ref="I3:T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ref="U3:AA3" si="1">1+T3</f>
        <v>1999</v>
      </c>
      <c r="V3" s="25">
        <f t="shared" si="1"/>
        <v>2000</v>
      </c>
      <c r="W3" s="25">
        <f t="shared" si="1"/>
        <v>2001</v>
      </c>
      <c r="X3" s="25">
        <f t="shared" si="1"/>
        <v>2002</v>
      </c>
      <c r="Y3" s="25">
        <f t="shared" si="1"/>
        <v>2003</v>
      </c>
      <c r="Z3" s="25">
        <f t="shared" si="1"/>
        <v>2004</v>
      </c>
      <c r="AA3" s="26">
        <f t="shared" si="1"/>
        <v>2005</v>
      </c>
      <c r="AB3" s="26">
        <f>AA3+1</f>
        <v>2006</v>
      </c>
      <c r="AC3" s="26">
        <f>AB3+1</f>
        <v>2007</v>
      </c>
      <c r="AD3" s="26">
        <f>AC3+1</f>
        <v>2008</v>
      </c>
      <c r="AE3" s="26">
        <f t="shared" ref="AE3:AK3" si="2">AD3+1</f>
        <v>2009</v>
      </c>
      <c r="AF3" s="26">
        <f t="shared" si="2"/>
        <v>2010</v>
      </c>
      <c r="AG3" s="26">
        <f t="shared" si="2"/>
        <v>2011</v>
      </c>
      <c r="AH3" s="26">
        <f t="shared" si="2"/>
        <v>2012</v>
      </c>
      <c r="AI3" s="26">
        <f t="shared" si="2"/>
        <v>2013</v>
      </c>
      <c r="AJ3" s="26">
        <f t="shared" si="2"/>
        <v>2014</v>
      </c>
      <c r="AK3" s="26">
        <f t="shared" si="2"/>
        <v>2015</v>
      </c>
      <c r="AL3" s="26">
        <f t="shared" ref="AL3" si="3">AK3+1</f>
        <v>2016</v>
      </c>
      <c r="AM3" s="26">
        <f t="shared" ref="AM3" si="4">AL3+1</f>
        <v>2017</v>
      </c>
      <c r="AN3" s="26">
        <f t="shared" ref="AN3" si="5">AM3+1</f>
        <v>2018</v>
      </c>
      <c r="AO3" s="26">
        <f t="shared" ref="AO3" si="6">AN3+1</f>
        <v>2019</v>
      </c>
      <c r="AP3" s="26">
        <f t="shared" ref="AP3" si="7">AO3+1</f>
        <v>2020</v>
      </c>
      <c r="AQ3" s="26">
        <f t="shared" ref="AQ3" si="8">AP3+1</f>
        <v>2021</v>
      </c>
      <c r="AR3" s="26">
        <f t="shared" ref="AR3" si="9">AQ3+1</f>
        <v>2022</v>
      </c>
      <c r="AS3" s="26">
        <f t="shared" ref="AS3" si="10">AR3+1</f>
        <v>2023</v>
      </c>
      <c r="AT3" s="26">
        <f t="shared" ref="AT3" si="11">AS3+1</f>
        <v>2024</v>
      </c>
      <c r="AU3" s="26">
        <f t="shared" ref="AU3" si="12">AT3+1</f>
        <v>2025</v>
      </c>
      <c r="AV3" s="26">
        <f t="shared" ref="AV3" si="13">AU3+1</f>
        <v>2026</v>
      </c>
      <c r="AW3" s="26">
        <f t="shared" ref="AW3" si="14">AV3+1</f>
        <v>2027</v>
      </c>
      <c r="AX3" s="26">
        <f t="shared" ref="AX3" si="15">AW3+1</f>
        <v>2028</v>
      </c>
      <c r="AY3" s="26">
        <f t="shared" ref="AY3" si="16">AX3+1</f>
        <v>2029</v>
      </c>
      <c r="AZ3" s="26">
        <f t="shared" ref="AZ3" si="17">AY3+1</f>
        <v>2030</v>
      </c>
    </row>
    <row r="4" spans="1:254"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63"/>
      <c r="H4" s="78">
        <f>IF(AND('Real RPTM'!G4&gt;0,'Real RPTM'!H4&gt;0),LN('Real RPTM'!H4/'Real RPTM'!G4),0)</f>
        <v>-6.1346541132545528E-2</v>
      </c>
      <c r="I4" s="78">
        <f>IF(AND('Real RPTM'!H4&gt;0,'Real RPTM'!I4&gt;0),LN('Real RPTM'!I4/'Real RPTM'!H4),0)</f>
        <v>-9.0037241762334366E-2</v>
      </c>
      <c r="J4" s="78">
        <f>IF(AND('Real RPTM'!I4&gt;0,'Real RPTM'!J4&gt;0),LN('Real RPTM'!J4/'Real RPTM'!I4),0)</f>
        <v>-5.1982737725232576E-2</v>
      </c>
      <c r="K4" s="78">
        <f>IF(AND('Real RPTM'!J4&gt;0,'Real RPTM'!K4&gt;0),LN('Real RPTM'!K4/'Real RPTM'!J4),0)</f>
        <v>-8.7327255432647875E-3</v>
      </c>
      <c r="L4" s="78">
        <f>IF(AND('Real RPTM'!K4&gt;0,'Real RPTM'!L4&gt;0),LN('Real RPTM'!L4/'Real RPTM'!K4),0)</f>
        <v>-1.3841649079254836E-2</v>
      </c>
      <c r="M4" s="78">
        <f>IF(AND('Real RPTM'!L4&gt;0,'Real RPTM'!M4&gt;0),LN('Real RPTM'!M4/'Real RPTM'!L4),0)</f>
        <v>-1.4968810911180058E-2</v>
      </c>
      <c r="N4" s="78">
        <f>IF(AND('Real RPTM'!M4&gt;0,'Real RPTM'!N4&gt;0),LN('Real RPTM'!N4/'Real RPTM'!M4),0)</f>
        <v>2.0166604500706089E-2</v>
      </c>
      <c r="O4" s="78">
        <f>IF(AND('Real RPTM'!N4&gt;0,'Real RPTM'!O4&gt;0),LN('Real RPTM'!O4/'Real RPTM'!N4),0)</f>
        <v>-2.0528269251413111E-2</v>
      </c>
      <c r="P4" s="78">
        <f>IF(AND('Real RPTM'!O4&gt;0,'Real RPTM'!P4&gt;0),LN('Real RPTM'!P4/'Real RPTM'!O4),0)</f>
        <v>-0.15044708429483494</v>
      </c>
      <c r="Q4" s="78">
        <f>IF(AND('Real RPTM'!P4&gt;0,'Real RPTM'!Q4&gt;0),LN('Real RPTM'!Q4/'Real RPTM'!P4),0)</f>
        <v>1.9194674729285259E-2</v>
      </c>
      <c r="R4" s="78">
        <f>IF(AND('Real RPTM'!Q4&gt;0,'Real RPTM'!R4&gt;0),LN('Real RPTM'!R4/'Real RPTM'!Q4),0)</f>
        <v>9.9049477320295121E-2</v>
      </c>
      <c r="S4" s="78">
        <f>IF(AND('Real RPTM'!R4&gt;0,'Real RPTM'!S4&gt;0),LN('Real RPTM'!S4/'Real RPTM'!R4),0)</f>
        <v>-1.7865846168992151E-2</v>
      </c>
      <c r="T4" s="78">
        <f>IF(AND('Real RPTM'!S4&gt;0,'Real RPTM'!T4&gt;0),LN('Real RPTM'!T4/'Real RPTM'!S4),0)</f>
        <v>2.6199006895276416E-2</v>
      </c>
      <c r="U4" s="78">
        <f>IF(AND('Real RPTM'!T4&gt;0,'Real RPTM'!U4&gt;0),LN('Real RPTM'!U4/'Real RPTM'!T4),0)</f>
        <v>-9.201847097171232E-3</v>
      </c>
      <c r="V4" s="78">
        <f>IF(AND('Real RPTM'!U4&gt;0,'Real RPTM'!V4&gt;0),LN('Real RPTM'!V4/'Real RPTM'!U4),0)</f>
        <v>2.3689356152571506E-2</v>
      </c>
      <c r="W4" s="78">
        <f>IF(AND('Real RPTM'!V4&gt;0,'Real RPTM'!W4&gt;0),LN('Real RPTM'!W4/'Real RPTM'!V4),0)</f>
        <v>4.1053558179484362E-2</v>
      </c>
      <c r="X4" s="78">
        <f>IF(AND('Real RPTM'!W4&gt;0,'Real RPTM'!X4&gt;0),LN('Real RPTM'!X4/'Real RPTM'!W4),0)</f>
        <v>4.3238779418372578E-2</v>
      </c>
      <c r="Y4" s="78">
        <f>IF(AND('Real RPTM'!X4&gt;0,'Real RPTM'!Y4&gt;0),LN('Real RPTM'!Y4/'Real RPTM'!X4),0)</f>
        <v>-7.9606357650129328E-2</v>
      </c>
      <c r="Z4" s="78">
        <f>IF(AND('Real RPTM'!Y4&gt;0,'Real RPTM'!Z4&gt;0),LN('Real RPTM'!Z4/'Real RPTM'!Y4),0)</f>
        <v>5.4221098648064778E-2</v>
      </c>
      <c r="AA4" s="78">
        <f>IF(AND('Real RPTM'!Z4&gt;0,'Real RPTM'!AA4&gt;0),LN('Real RPTM'!AA4/'Real RPTM'!Z4),0)</f>
        <v>3.0009528676675792E-2</v>
      </c>
      <c r="AB4" s="78">
        <f>IF(AND('Real RPTM'!AA4&gt;0,'Real RPTM'!AB4&gt;0),LN('Real RPTM'!AB4/'Real RPTM'!AA4),0)</f>
        <v>0.25719232927751046</v>
      </c>
      <c r="AC4" s="78">
        <f>IF(AND('Real RPTM'!AB4&gt;0,'Real RPTM'!AC4&gt;0),LN('Real RPTM'!AC4/'Real RPTM'!AB4),0)</f>
        <v>-0.16021834470278493</v>
      </c>
      <c r="AD4" s="78">
        <f>IF(AND('Real RPTM'!AD4&gt;0,'Real RPTM'!AE4&gt;0),LN('Real RPTM'!AE4/'Real RPTM'!AD4),0)</f>
        <v>-3.1254557176766132E-2</v>
      </c>
      <c r="AE4" s="78">
        <f>IF(AND('Real RPTM'!AE4&gt;0,'Real RPTM'!AF4&gt;0),LN('Real RPTM'!AF4/'Real RPTM'!AE4),0)</f>
        <v>-6.433714549471331E-2</v>
      </c>
      <c r="AF4" s="78">
        <f>IF(AND('Real RPTM'!AF4&gt;0,'Real RPTM'!AG4&gt;0),LN('Real RPTM'!AG4/'Real RPTM'!AF4),0)</f>
        <v>1.1527077099129769E-2</v>
      </c>
      <c r="AG4" s="78">
        <f>IF(AND('Real RPTM'!AG4&gt;0,'Real RPTM'!AH4&gt;0),LN('Real RPTM'!AH4/'Real RPTM'!AG4),0)</f>
        <v>-4.4771358802893754E-3</v>
      </c>
      <c r="AH4" s="78">
        <f>IF(AND('Real RPTM'!AH4&gt;0,'Real RPTM'!AI4&gt;0),LN('Real RPTM'!AI4/'Real RPTM'!AH4),0)</f>
        <v>-0.10074442924731045</v>
      </c>
      <c r="AI4" s="78">
        <f>IF(AND('Real RPTM'!AI4&gt;0,'Real RPTM'!AJ4&gt;0),LN('Real RPTM'!AJ4/'Real RPTM'!AI4),0)</f>
        <v>-0.18146445654866297</v>
      </c>
      <c r="AJ4" s="78">
        <f>IF(AND('Real RPTM'!AJ4&gt;0,'Real RPTM'!AK4&gt;0),LN('Real RPTM'!AK4/'Real RPTM'!AJ4),0)</f>
        <v>0.30981272355754513</v>
      </c>
      <c r="AK4" s="78">
        <f>IF(AND('Real RPTM'!AK4&gt;0,'Real RPTM'!AL4&gt;0),LN('Real RPTM'!AL4/'Real RPTM'!AK4),0)</f>
        <v>0.10612283904097278</v>
      </c>
      <c r="AL4" s="78">
        <f>IF(AND('Real RPTM'!AM4&gt;0,'Real RPTM'!AN4&gt;0),LN('Real RPTM'!AN4/'Real RPTM'!AM4),0)</f>
        <v>2.1599530110174164E-2</v>
      </c>
      <c r="AM4" s="78">
        <f>IF(AND('Real RPTM'!AN4&gt;0,'Real RPTM'!AO4&gt;0),LN('Real RPTM'!AO4/'Real RPTM'!AN4),0)</f>
        <v>1.3244152969877205E-2</v>
      </c>
      <c r="AN4" s="78">
        <f>IF(AND('Real RPTM'!AO4&gt;0,'Real RPTM'!AP4&gt;0),LN('Real RPTM'!AP4/'Real RPTM'!AO4),0)</f>
        <v>2.8093419987767883E-2</v>
      </c>
      <c r="AO4" s="78">
        <f>IF(AND('Real RPTM'!AP4&gt;0,'Real RPTM'!AQ4&gt;0),LN('Real RPTM'!AQ4/'Real RPTM'!AP4),0)</f>
        <v>3.6913126903160155E-2</v>
      </c>
      <c r="AP4" s="78">
        <f>IF(AND('Real RPTM'!AQ4&gt;0,'Real RPTM'!AR4&gt;0),LN('Real RPTM'!AR4/'Real RPTM'!AQ4),0)</f>
        <v>-7.5527416222159943E-2</v>
      </c>
      <c r="AQ4" s="78">
        <f>IF(AND('Real RPTM'!AR4&gt;0,'Real RPTM'!AS4&gt;0),LN('Real RPTM'!AS4/'Real RPTM'!AR4),0)</f>
        <v>1.6447234811573126E-2</v>
      </c>
      <c r="AR4" s="78">
        <f>IF(AND('Real RPTM'!AS4&gt;0,'Real RPTM'!AT4&gt;0),LN('Real RPTM'!AT4/'Real RPTM'!AS4),0)</f>
        <v>0.11254725646413917</v>
      </c>
      <c r="AS4" s="78" t="e">
        <f>IF(AND('Real RPTM'!AT4&gt;0,'Real RPTM'!AU4&gt;0),LN('Real RPTM'!AU4/'Real RPTM'!AT4),0)</f>
        <v>#N/A</v>
      </c>
      <c r="AT4" s="78" t="e">
        <f>IF(AND('Real RPTM'!AU4&gt;0,'Real RPTM'!AV4&gt;0),LN('Real RPTM'!AV4/'Real RPTM'!AU4),0)</f>
        <v>#N/A</v>
      </c>
      <c r="AU4" s="78" t="e">
        <f>IF(AND('Real RPTM'!AV4&gt;0,'Real RPTM'!AW4&gt;0),LN('Real RPTM'!AW4/'Real RPTM'!AV4),0)</f>
        <v>#N/A</v>
      </c>
      <c r="AV4" s="78" t="e">
        <f>IF(AND('Real RPTM'!AW4&gt;0,'Real RPTM'!AX4&gt;0),LN('Real RPTM'!AX4/'Real RPTM'!AW4),0)</f>
        <v>#N/A</v>
      </c>
      <c r="AW4" s="78" t="e">
        <f>IF(AND('Real RPTM'!AX4&gt;0,'Real RPTM'!AY4&gt;0),LN('Real RPTM'!AY4/'Real RPTM'!AX4),0)</f>
        <v>#N/A</v>
      </c>
      <c r="AX4" s="78" t="e">
        <f>IF(AND('Real RPTM'!AY4&gt;0,'Real RPTM'!AZ4&gt;0),LN('Real RPTM'!AZ4/'Real RPTM'!AY4),0)</f>
        <v>#N/A</v>
      </c>
      <c r="AY4" s="78" t="e">
        <f>IF(AND('Real RPTM'!AZ4&gt;0,'Real RPTM'!BA4&gt;0),LN('Real RPTM'!BA4/'Real RPTM'!AZ4),0)</f>
        <v>#N/A</v>
      </c>
      <c r="AZ4" s="78" t="e">
        <f>IF(AND('Real RPTM'!BA4&gt;0,'Real RPTM'!BB4&gt;0),LN('Real RPTM'!BB4/'Real RPTM'!BA4),0)</f>
        <v>#N/A</v>
      </c>
    </row>
    <row r="5" spans="1:254" ht="13" x14ac:dyDescent="0.3">
      <c r="A5" s="18" t="s">
        <v>81</v>
      </c>
      <c r="B5" s="19">
        <f>'Nom Revenue'!B5</f>
        <v>0</v>
      </c>
      <c r="C5" s="63" t="str">
        <f>IF(B5=0,"",VLOOKUP('Nom Revenue'!A5,'Commodity Code List'!$B$2:$C$18,2,FALSE))</f>
        <v/>
      </c>
      <c r="D5" s="63" t="str">
        <f>'Formatted Data'!E3</f>
        <v>M</v>
      </c>
      <c r="E5" s="63" t="str">
        <f>'Formatted Data'!F3</f>
        <v>X</v>
      </c>
      <c r="F5" s="63" t="str">
        <f>'Formatted Data'!G3</f>
        <v>X</v>
      </c>
      <c r="G5" s="63"/>
      <c r="H5" s="78">
        <f>IF(AND('Real RPTM'!G5&gt;0,'Real RPTM'!H5&gt;0),LN('Real RPTM'!H5/'Real RPTM'!G5),0)</f>
        <v>-4.2705782355864058E-2</v>
      </c>
      <c r="I5" s="78">
        <f>IF(AND('Real RPTM'!H5&gt;0,'Real RPTM'!I5&gt;0),LN('Real RPTM'!I5/'Real RPTM'!H5),0)</f>
        <v>-3.6862798356509324E-2</v>
      </c>
      <c r="J5" s="78">
        <f>IF(AND('Real RPTM'!I5&gt;0,'Real RPTM'!J5&gt;0),LN('Real RPTM'!J5/'Real RPTM'!I5),0)</f>
        <v>-5.0846361625544928E-2</v>
      </c>
      <c r="K5" s="78">
        <f>IF(AND('Real RPTM'!J5&gt;0,'Real RPTM'!K5&gt;0),LN('Real RPTM'!K5/'Real RPTM'!J5),0)</f>
        <v>-3.3290072182903363E-2</v>
      </c>
      <c r="L5" s="78">
        <f>IF(AND('Real RPTM'!K5&gt;0,'Real RPTM'!L5&gt;0),LN('Real RPTM'!L5/'Real RPTM'!K5),0)</f>
        <v>4.7568750097990086E-3</v>
      </c>
      <c r="M5" s="78">
        <f>IF(AND('Real RPTM'!L5&gt;0,'Real RPTM'!M5&gt;0),LN('Real RPTM'!M5/'Real RPTM'!L5),0)</f>
        <v>-1.2720137395841446E-2</v>
      </c>
      <c r="N5" s="78">
        <f>IF(AND('Real RPTM'!M5&gt;0,'Real RPTM'!N5&gt;0),LN('Real RPTM'!N5/'Real RPTM'!M5),0)</f>
        <v>-3.2095605187643962E-2</v>
      </c>
      <c r="O5" s="78">
        <f>IF(AND('Real RPTM'!N5&gt;0,'Real RPTM'!O5&gt;0),LN('Real RPTM'!O5/'Real RPTM'!N5),0)</f>
        <v>-3.0632865385942048E-2</v>
      </c>
      <c r="P5" s="78">
        <f>IF(AND('Real RPTM'!O5&gt;0,'Real RPTM'!P5&gt;0),LN('Real RPTM'!P5/'Real RPTM'!O5),0)</f>
        <v>-5.6021946065155023E-2</v>
      </c>
      <c r="Q5" s="78">
        <f>IF(AND('Real RPTM'!P5&gt;0,'Real RPTM'!Q5&gt;0),LN('Real RPTM'!Q5/'Real RPTM'!P5),0)</f>
        <v>-6.9781448811578481E-2</v>
      </c>
      <c r="R5" s="78">
        <f>IF(AND('Real RPTM'!Q5&gt;0,'Real RPTM'!R5&gt;0),LN('Real RPTM'!R5/'Real RPTM'!Q5),0)</f>
        <v>2.7498772124907147E-3</v>
      </c>
      <c r="S5" s="78">
        <f>IF(AND('Real RPTM'!R5&gt;0,'Real RPTM'!S5&gt;0),LN('Real RPTM'!S5/'Real RPTM'!R5),0)</f>
        <v>1.0672260730497811E-2</v>
      </c>
      <c r="T5" s="78">
        <f>IF(AND('Real RPTM'!S5&gt;0,'Real RPTM'!T5&gt;0),LN('Real RPTM'!T5/'Real RPTM'!S5),0)</f>
        <v>-1.3846560391029457E-4</v>
      </c>
      <c r="U5" s="78">
        <f>IF(AND('Real RPTM'!T5&gt;0,'Real RPTM'!U5&gt;0),LN('Real RPTM'!U5/'Real RPTM'!T5),0)</f>
        <v>-2.5086839224228882E-2</v>
      </c>
      <c r="V5" s="78">
        <f>IF(AND('Real RPTM'!U5&gt;0,'Real RPTM'!V5&gt;0),LN('Real RPTM'!V5/'Real RPTM'!U5),0)</f>
        <v>-5.5619831445644127E-2</v>
      </c>
      <c r="W5" s="78">
        <f>IF(AND('Real RPTM'!V5&gt;0,'Real RPTM'!W5&gt;0),LN('Real RPTM'!W5/'Real RPTM'!V5),0)</f>
        <v>1.6324529424406025E-2</v>
      </c>
      <c r="X5" s="78">
        <f>IF(AND('Real RPTM'!W5&gt;0,'Real RPTM'!X5&gt;0),LN('Real RPTM'!X5/'Real RPTM'!W5),0)</f>
        <v>2.947131635491182E-2</v>
      </c>
      <c r="Y5" s="78">
        <f>IF(AND('Real RPTM'!X5&gt;0,'Real RPTM'!Y5&gt;0),LN('Real RPTM'!Y5/'Real RPTM'!X5),0)</f>
        <v>-8.0985694234714037E-2</v>
      </c>
      <c r="Z5" s="78">
        <f>IF(AND('Real RPTM'!Y5&gt;0,'Real RPTM'!Z5&gt;0),LN('Real RPTM'!Z5/'Real RPTM'!Y5),0)</f>
        <v>2.4689008387488439E-2</v>
      </c>
      <c r="AA5" s="78">
        <f>IF(AND('Real RPTM'!Z5&gt;0,'Real RPTM'!AA5&gt;0),LN('Real RPTM'!AA5/'Real RPTM'!Z5),0)</f>
        <v>0.10035475587650557</v>
      </c>
      <c r="AB5" s="78">
        <f>IF(AND('Real RPTM'!AA5&gt;0,'Real RPTM'!AB5&gt;0),LN('Real RPTM'!AB5/'Real RPTM'!AA5),0)</f>
        <v>7.5912107345348367E-2</v>
      </c>
      <c r="AC5" s="78">
        <f>IF(AND('Real RPTM'!AB5&gt;0,'Real RPTM'!AC5&gt;0),LN('Real RPTM'!AC5/'Real RPTM'!AB5),0)</f>
        <v>-2.3143784745951849E-2</v>
      </c>
      <c r="AD5" s="78">
        <f>IF(AND('Real RPTM'!AD5&gt;0,'Real RPTM'!AE5&gt;0),LN('Real RPTM'!AE5/'Real RPTM'!AD5),0)</f>
        <v>3.0575499813602951E-2</v>
      </c>
      <c r="AE5" s="78">
        <f>IF(AND('Real RPTM'!AE5&gt;0,'Real RPTM'!AF5&gt;0),LN('Real RPTM'!AF5/'Real RPTM'!AE5),0)</f>
        <v>-9.4758508722415133E-2</v>
      </c>
      <c r="AF5" s="78">
        <f>IF(AND('Real RPTM'!AF5&gt;0,'Real RPTM'!AG5&gt;0),LN('Real RPTM'!AG5/'Real RPTM'!AF5),0)</f>
        <v>2.5507266395342228E-2</v>
      </c>
      <c r="AG5" s="78">
        <f>IF(AND('Real RPTM'!AG5&gt;0,'Real RPTM'!AH5&gt;0),LN('Real RPTM'!AH5/'Real RPTM'!AG5),0)</f>
        <v>-4.2498766050487365E-3</v>
      </c>
      <c r="AH5" s="78">
        <f>IF(AND('Real RPTM'!AH5&gt;0,'Real RPTM'!AI5&gt;0),LN('Real RPTM'!AI5/'Real RPTM'!AH5),0)</f>
        <v>-7.9118152070369346E-2</v>
      </c>
      <c r="AI5" s="78">
        <f>IF(AND('Real RPTM'!AI5&gt;0,'Real RPTM'!AJ5&gt;0),LN('Real RPTM'!AJ5/'Real RPTM'!AI5),0)</f>
        <v>-0.11787870773768176</v>
      </c>
      <c r="AJ5" s="78">
        <f>IF(AND('Real RPTM'!AJ5&gt;0,'Real RPTM'!AK5&gt;0),LN('Real RPTM'!AK5/'Real RPTM'!AJ5),0)</f>
        <v>0.26420194813973064</v>
      </c>
      <c r="AK5" s="78">
        <f>IF(AND('Real RPTM'!AK5&gt;0,'Real RPTM'!AL5&gt;0),LN('Real RPTM'!AL5/'Real RPTM'!AK5),0)</f>
        <v>7.4923075408446877E-3</v>
      </c>
      <c r="AL5" s="78">
        <f>IF(AND('Real RPTM'!AM5&gt;0,'Real RPTM'!AN5&gt;0),LN('Real RPTM'!AN5/'Real RPTM'!AM5),0)</f>
        <v>3.8800228681979312E-2</v>
      </c>
      <c r="AM5" s="78">
        <f>IF(AND('Real RPTM'!AN5&gt;0,'Real RPTM'!AO5&gt;0),LN('Real RPTM'!AO5/'Real RPTM'!AN5),0)</f>
        <v>2.5202160073135325E-2</v>
      </c>
      <c r="AN5" s="78">
        <f>IF(AND('Real RPTM'!AO5&gt;0,'Real RPTM'!AP5&gt;0),LN('Real RPTM'!AP5/'Real RPTM'!AO5),0)</f>
        <v>2.7372082528717475E-2</v>
      </c>
      <c r="AO5" s="78">
        <f>IF(AND('Real RPTM'!AP5&gt;0,'Real RPTM'!AQ5&gt;0),LN('Real RPTM'!AQ5/'Real RPTM'!AP5),0)</f>
        <v>8.2183975492799866E-3</v>
      </c>
      <c r="AP5" s="78">
        <f>IF(AND('Real RPTM'!AQ5&gt;0,'Real RPTM'!AR5&gt;0),LN('Real RPTM'!AR5/'Real RPTM'!AQ5),0)</f>
        <v>-5.1979056652915759E-2</v>
      </c>
      <c r="AQ5" s="78">
        <f>IF(AND('Real RPTM'!AR5&gt;0,'Real RPTM'!AS5&gt;0),LN('Real RPTM'!AS5/'Real RPTM'!AR5),0)</f>
        <v>1.8037713907731154E-2</v>
      </c>
      <c r="AR5" s="78">
        <f>IF(AND('Real RPTM'!AS5&gt;0,'Real RPTM'!AT5&gt;0),LN('Real RPTM'!AT5/'Real RPTM'!AS5),0)</f>
        <v>0.13181837491603882</v>
      </c>
      <c r="AS5" s="78" t="e">
        <f>IF(AND('Real RPTM'!AT5&gt;0,'Real RPTM'!AU5&gt;0),LN('Real RPTM'!AU5/'Real RPTM'!AT5),0)</f>
        <v>#N/A</v>
      </c>
      <c r="AT5" s="78" t="e">
        <f>IF(AND('Real RPTM'!AU5&gt;0,'Real RPTM'!AV5&gt;0),LN('Real RPTM'!AV5/'Real RPTM'!AU5),0)</f>
        <v>#N/A</v>
      </c>
      <c r="AU5" s="78" t="e">
        <f>IF(AND('Real RPTM'!AV5&gt;0,'Real RPTM'!AW5&gt;0),LN('Real RPTM'!AW5/'Real RPTM'!AV5),0)</f>
        <v>#N/A</v>
      </c>
      <c r="AV5" s="78" t="e">
        <f>IF(AND('Real RPTM'!AW5&gt;0,'Real RPTM'!AX5&gt;0),LN('Real RPTM'!AX5/'Real RPTM'!AW5),0)</f>
        <v>#N/A</v>
      </c>
      <c r="AW5" s="78" t="e">
        <f>IF(AND('Real RPTM'!AX5&gt;0,'Real RPTM'!AY5&gt;0),LN('Real RPTM'!AY5/'Real RPTM'!AX5),0)</f>
        <v>#N/A</v>
      </c>
      <c r="AX5" s="78" t="e">
        <f>IF(AND('Real RPTM'!AY5&gt;0,'Real RPTM'!AZ5&gt;0),LN('Real RPTM'!AZ5/'Real RPTM'!AY5),0)</f>
        <v>#N/A</v>
      </c>
      <c r="AY5" s="78" t="e">
        <f>IF(AND('Real RPTM'!AZ5&gt;0,'Real RPTM'!BA5&gt;0),LN('Real RPTM'!BA5/'Real RPTM'!AZ5),0)</f>
        <v>#N/A</v>
      </c>
      <c r="AZ5" s="78" t="e">
        <f>IF(AND('Real RPTM'!BA5&gt;0,'Real RPTM'!BB5&gt;0),LN('Real RPTM'!BB5/'Real RPTM'!BA5),0)</f>
        <v>#N/A</v>
      </c>
    </row>
    <row r="6" spans="1:254" ht="13" x14ac:dyDescent="0.3">
      <c r="A6" s="18" t="s">
        <v>81</v>
      </c>
      <c r="B6" s="19">
        <f>'Nom Revenue'!B6</f>
        <v>0</v>
      </c>
      <c r="C6" s="63" t="str">
        <f>IF(B6=0,"",VLOOKUP('Nom Revenue'!A6,'Commodity Code List'!$B$2:$C$18,2,FALSE))</f>
        <v/>
      </c>
      <c r="D6" s="63" t="str">
        <f>'Formatted Data'!E4</f>
        <v>L</v>
      </c>
      <c r="E6" s="63" t="str">
        <f>'Formatted Data'!F4</f>
        <v>X</v>
      </c>
      <c r="F6" s="63" t="str">
        <f>'Formatted Data'!G4</f>
        <v>X</v>
      </c>
      <c r="G6" s="63"/>
      <c r="H6" s="78">
        <f>IF(AND('Real RPTM'!G6&gt;0,'Real RPTM'!H6&gt;0),LN('Real RPTM'!H6/'Real RPTM'!G6),0)</f>
        <v>-4.4147059390409235E-2</v>
      </c>
      <c r="I6" s="78">
        <f>IF(AND('Real RPTM'!H6&gt;0,'Real RPTM'!I6&gt;0),LN('Real RPTM'!I6/'Real RPTM'!H6),0)</f>
        <v>-8.3189763417331253E-2</v>
      </c>
      <c r="J6" s="78">
        <f>IF(AND('Real RPTM'!I6&gt;0,'Real RPTM'!J6&gt;0),LN('Real RPTM'!J6/'Real RPTM'!I6),0)</f>
        <v>-1.2048120727522328E-2</v>
      </c>
      <c r="K6" s="78">
        <f>IF(AND('Real RPTM'!J6&gt;0,'Real RPTM'!K6&gt;0),LN('Real RPTM'!K6/'Real RPTM'!J6),0)</f>
        <v>-3.0171164437572406E-2</v>
      </c>
      <c r="L6" s="78">
        <f>IF(AND('Real RPTM'!K6&gt;0,'Real RPTM'!L6&gt;0),LN('Real RPTM'!L6/'Real RPTM'!K6),0)</f>
        <v>-4.8974600023040382E-3</v>
      </c>
      <c r="M6" s="78">
        <f>IF(AND('Real RPTM'!L6&gt;0,'Real RPTM'!M6&gt;0),LN('Real RPTM'!M6/'Real RPTM'!L6),0)</f>
        <v>-5.2918191652857577E-2</v>
      </c>
      <c r="N6" s="78">
        <f>IF(AND('Real RPTM'!M6&gt;0,'Real RPTM'!N6&gt;0),LN('Real RPTM'!N6/'Real RPTM'!M6),0)</f>
        <v>-4.005855903460602E-2</v>
      </c>
      <c r="O6" s="78">
        <f>IF(AND('Real RPTM'!N6&gt;0,'Real RPTM'!O6&gt;0),LN('Real RPTM'!O6/'Real RPTM'!N6),0)</f>
        <v>-2.9547020868692119E-3</v>
      </c>
      <c r="P6" s="78">
        <f>IF(AND('Real RPTM'!O6&gt;0,'Real RPTM'!P6&gt;0),LN('Real RPTM'!P6/'Real RPTM'!O6),0)</f>
        <v>1.3780715038081589E-2</v>
      </c>
      <c r="Q6" s="78">
        <f>IF(AND('Real RPTM'!P6&gt;0,'Real RPTM'!Q6&gt;0),LN('Real RPTM'!Q6/'Real RPTM'!P6),0)</f>
        <v>-7.7151831545368282E-3</v>
      </c>
      <c r="R6" s="78">
        <f>IF(AND('Real RPTM'!Q6&gt;0,'Real RPTM'!R6&gt;0),LN('Real RPTM'!R6/'Real RPTM'!Q6),0)</f>
        <v>-2.0844368186006802E-2</v>
      </c>
      <c r="S6" s="78">
        <f>IF(AND('Real RPTM'!R6&gt;0,'Real RPTM'!S6&gt;0),LN('Real RPTM'!S6/'Real RPTM'!R6),0)</f>
        <v>-8.5500697359885733E-2</v>
      </c>
      <c r="T6" s="78">
        <f>IF(AND('Real RPTM'!S6&gt;0,'Real RPTM'!T6&gt;0),LN('Real RPTM'!T6/'Real RPTM'!S6),0)</f>
        <v>-3.201711439230738E-2</v>
      </c>
      <c r="U6" s="78">
        <f>IF(AND('Real RPTM'!T6&gt;0,'Real RPTM'!U6&gt;0),LN('Real RPTM'!U6/'Real RPTM'!T6),0)</f>
        <v>-3.5523175279228089E-2</v>
      </c>
      <c r="V6" s="78">
        <f>IF(AND('Real RPTM'!U6&gt;0,'Real RPTM'!V6&gt;0),LN('Real RPTM'!V6/'Real RPTM'!U6),0)</f>
        <v>-2.630752673956125E-2</v>
      </c>
      <c r="W6" s="78">
        <f>IF(AND('Real RPTM'!V6&gt;0,'Real RPTM'!W6&gt;0),LN('Real RPTM'!W6/'Real RPTM'!V6),0)</f>
        <v>-2.6127857571965625E-2</v>
      </c>
      <c r="X6" s="78">
        <f>IF(AND('Real RPTM'!W6&gt;0,'Real RPTM'!X6&gt;0),LN('Real RPTM'!X6/'Real RPTM'!W6),0)</f>
        <v>-2.7125687151223953E-2</v>
      </c>
      <c r="Y6" s="78">
        <f>IF(AND('Real RPTM'!X6&gt;0,'Real RPTM'!Y6&gt;0),LN('Real RPTM'!Y6/'Real RPTM'!X6),0)</f>
        <v>3.6744840325792623E-2</v>
      </c>
      <c r="Z6" s="78">
        <f>IF(AND('Real RPTM'!Y6&gt;0,'Real RPTM'!Z6&gt;0),LN('Real RPTM'!Z6/'Real RPTM'!Y6),0)</f>
        <v>6.5324570913551969E-2</v>
      </c>
      <c r="AA6" s="78">
        <f>IF(AND('Real RPTM'!Z6&gt;0,'Real RPTM'!AA6&gt;0),LN('Real RPTM'!AA6/'Real RPTM'!Z6),0)</f>
        <v>0.13852149114203094</v>
      </c>
      <c r="AB6" s="78">
        <f>IF(AND('Real RPTM'!AA6&gt;0,'Real RPTM'!AB6&gt;0),LN('Real RPTM'!AB6/'Real RPTM'!AA6),0)</f>
        <v>6.111695223824079E-2</v>
      </c>
      <c r="AC6" s="78">
        <f>IF(AND('Real RPTM'!AB6&gt;0,'Real RPTM'!AC6&gt;0),LN('Real RPTM'!AC6/'Real RPTM'!AB6),0)</f>
        <v>-3.0283092932608585E-2</v>
      </c>
      <c r="AD6" s="78">
        <f>IF(AND('Real RPTM'!AD6&gt;0,'Real RPTM'!AE6&gt;0),LN('Real RPTM'!AE6/'Real RPTM'!AD6),0)</f>
        <v>5.1541513049528531E-2</v>
      </c>
      <c r="AE6" s="78">
        <f>IF(AND('Real RPTM'!AE6&gt;0,'Real RPTM'!AF6&gt;0),LN('Real RPTM'!AF6/'Real RPTM'!AE6),0)</f>
        <v>-0.13364518378138332</v>
      </c>
      <c r="AF6" s="78">
        <f>IF(AND('Real RPTM'!AF6&gt;0,'Real RPTM'!AG6&gt;0),LN('Real RPTM'!AG6/'Real RPTM'!AF6),0)</f>
        <v>0.13478953825758677</v>
      </c>
      <c r="AG6" s="78">
        <f>IF(AND('Real RPTM'!AG6&gt;0,'Real RPTM'!AH6&gt;0),LN('Real RPTM'!AH6/'Real RPTM'!AG6),0)</f>
        <v>-1.807378315200903E-2</v>
      </c>
      <c r="AH6" s="78">
        <f>IF(AND('Real RPTM'!AH6&gt;0,'Real RPTM'!AI6&gt;0),LN('Real RPTM'!AI6/'Real RPTM'!AH6),0)</f>
        <v>-1.7561610395644373E-2</v>
      </c>
      <c r="AI6" s="78">
        <f>IF(AND('Real RPTM'!AI6&gt;0,'Real RPTM'!AJ6&gt;0),LN('Real RPTM'!AJ6/'Real RPTM'!AI6),0)</f>
        <v>-6.87982578316923E-2</v>
      </c>
      <c r="AJ6" s="78">
        <f>IF(AND('Real RPTM'!AJ6&gt;0,'Real RPTM'!AK6&gt;0),LN('Real RPTM'!AK6/'Real RPTM'!AJ6),0)</f>
        <v>0.11175068347354142</v>
      </c>
      <c r="AK6" s="78">
        <f>IF(AND('Real RPTM'!AK6&gt;0,'Real RPTM'!AL6&gt;0),LN('Real RPTM'!AL6/'Real RPTM'!AK6),0)</f>
        <v>-3.7430473034527887E-3</v>
      </c>
      <c r="AL6" s="78">
        <f>IF(AND('Real RPTM'!AM6&gt;0,'Real RPTM'!AN6&gt;0),LN('Real RPTM'!AN6/'Real RPTM'!AM6),0)</f>
        <v>-6.1274771349425381E-3</v>
      </c>
      <c r="AM6" s="78">
        <f>IF(AND('Real RPTM'!AN6&gt;0,'Real RPTM'!AO6&gt;0),LN('Real RPTM'!AO6/'Real RPTM'!AN6),0)</f>
        <v>4.7417655415385737E-3</v>
      </c>
      <c r="AN6" s="78">
        <f>IF(AND('Real RPTM'!AO6&gt;0,'Real RPTM'!AP6&gt;0),LN('Real RPTM'!AP6/'Real RPTM'!AO6),0)</f>
        <v>6.3997391320021121E-2</v>
      </c>
      <c r="AO6" s="78">
        <f>IF(AND('Real RPTM'!AP6&gt;0,'Real RPTM'!AQ6&gt;0),LN('Real RPTM'!AQ6/'Real RPTM'!AP6),0)</f>
        <v>-1.8098721901083975E-3</v>
      </c>
      <c r="AP6" s="78">
        <f>IF(AND('Real RPTM'!AQ6&gt;0,'Real RPTM'!AR6&gt;0),LN('Real RPTM'!AR6/'Real RPTM'!AQ6),0)</f>
        <v>-3.4707757003333083E-2</v>
      </c>
      <c r="AQ6" s="78">
        <f>IF(AND('Real RPTM'!AR6&gt;0,'Real RPTM'!AS6&gt;0),LN('Real RPTM'!AS6/'Real RPTM'!AR6),0)</f>
        <v>1.1225719366553425E-2</v>
      </c>
      <c r="AR6" s="78">
        <f>IF(AND('Real RPTM'!AS6&gt;0,'Real RPTM'!AT6&gt;0),LN('Real RPTM'!AT6/'Real RPTM'!AS6),0)</f>
        <v>0.13473400820421272</v>
      </c>
      <c r="AS6" s="78" t="e">
        <f>IF(AND('Real RPTM'!AT6&gt;0,'Real RPTM'!AU6&gt;0),LN('Real RPTM'!AU6/'Real RPTM'!AT6),0)</f>
        <v>#N/A</v>
      </c>
      <c r="AT6" s="78" t="e">
        <f>IF(AND('Real RPTM'!AU6&gt;0,'Real RPTM'!AV6&gt;0),LN('Real RPTM'!AV6/'Real RPTM'!AU6),0)</f>
        <v>#N/A</v>
      </c>
      <c r="AU6" s="78" t="e">
        <f>IF(AND('Real RPTM'!AV6&gt;0,'Real RPTM'!AW6&gt;0),LN('Real RPTM'!AW6/'Real RPTM'!AV6),0)</f>
        <v>#N/A</v>
      </c>
      <c r="AV6" s="78" t="e">
        <f>IF(AND('Real RPTM'!AW6&gt;0,'Real RPTM'!AX6&gt;0),LN('Real RPTM'!AX6/'Real RPTM'!AW6),0)</f>
        <v>#N/A</v>
      </c>
      <c r="AW6" s="78" t="e">
        <f>IF(AND('Real RPTM'!AX6&gt;0,'Real RPTM'!AY6&gt;0),LN('Real RPTM'!AY6/'Real RPTM'!AX6),0)</f>
        <v>#N/A</v>
      </c>
      <c r="AX6" s="78" t="e">
        <f>IF(AND('Real RPTM'!AY6&gt;0,'Real RPTM'!AZ6&gt;0),LN('Real RPTM'!AZ6/'Real RPTM'!AY6),0)</f>
        <v>#N/A</v>
      </c>
      <c r="AY6" s="78" t="e">
        <f>IF(AND('Real RPTM'!AZ6&gt;0,'Real RPTM'!BA6&gt;0),LN('Real RPTM'!BA6/'Real RPTM'!AZ6),0)</f>
        <v>#N/A</v>
      </c>
      <c r="AZ6" s="78" t="e">
        <f>IF(AND('Real RPTM'!BA6&gt;0,'Real RPTM'!BB6&gt;0),LN('Real RPTM'!BB6/'Real RPTM'!BA6),0)</f>
        <v>#N/A</v>
      </c>
    </row>
    <row r="7" spans="1:254"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63"/>
      <c r="H7" s="78">
        <f>IF(AND('Real RPTM'!G7&gt;0,'Real RPTM'!H7&gt;0),LN('Real RPTM'!H7/'Real RPTM'!G7),0)</f>
        <v>-9.5258300631468479E-2</v>
      </c>
      <c r="I7" s="78">
        <f>IF(AND('Real RPTM'!H7&gt;0,'Real RPTM'!I7&gt;0),LN('Real RPTM'!I7/'Real RPTM'!H7),0)</f>
        <v>-9.1750531589697204E-2</v>
      </c>
      <c r="J7" s="78">
        <f>IF(AND('Real RPTM'!I7&gt;0,'Real RPTM'!J7&gt;0),LN('Real RPTM'!J7/'Real RPTM'!I7),0)</f>
        <v>-8.4559266158000551E-2</v>
      </c>
      <c r="K7" s="78">
        <f>IF(AND('Real RPTM'!J7&gt;0,'Real RPTM'!K7&gt;0),LN('Real RPTM'!K7/'Real RPTM'!J7),0)</f>
        <v>-0.10661952227528868</v>
      </c>
      <c r="L7" s="78">
        <f>IF(AND('Real RPTM'!K7&gt;0,'Real RPTM'!L7&gt;0),LN('Real RPTM'!L7/'Real RPTM'!K7),0)</f>
        <v>-5.2959069402494001E-2</v>
      </c>
      <c r="M7" s="78">
        <f>IF(AND('Real RPTM'!L7&gt;0,'Real RPTM'!M7&gt;0),LN('Real RPTM'!M7/'Real RPTM'!L7),0)</f>
        <v>-5.3209294560596483E-2</v>
      </c>
      <c r="N7" s="78">
        <f>IF(AND('Real RPTM'!M7&gt;0,'Real RPTM'!N7&gt;0),LN('Real RPTM'!N7/'Real RPTM'!M7),0)</f>
        <v>-2.7574799419608449E-2</v>
      </c>
      <c r="O7" s="78">
        <f>IF(AND('Real RPTM'!N7&gt;0,'Real RPTM'!O7&gt;0),LN('Real RPTM'!O7/'Real RPTM'!N7),0)</f>
        <v>-1.7721313510059001E-2</v>
      </c>
      <c r="P7" s="78">
        <f>IF(AND('Real RPTM'!O7&gt;0,'Real RPTM'!P7&gt;0),LN('Real RPTM'!P7/'Real RPTM'!O7),0)</f>
        <v>1.230676432695358E-2</v>
      </c>
      <c r="Q7" s="78">
        <f>IF(AND('Real RPTM'!P7&gt;0,'Real RPTM'!Q7&gt;0),LN('Real RPTM'!Q7/'Real RPTM'!P7),0)</f>
        <v>-4.7580217666603496E-2</v>
      </c>
      <c r="R7" s="78">
        <f>IF(AND('Real RPTM'!Q7&gt;0,'Real RPTM'!R7&gt;0),LN('Real RPTM'!R7/'Real RPTM'!Q7),0)</f>
        <v>-1.7380576393312346E-2</v>
      </c>
      <c r="S7" s="78">
        <f>IF(AND('Real RPTM'!R7&gt;0,'Real RPTM'!S7&gt;0),LN('Real RPTM'!S7/'Real RPTM'!R7),0)</f>
        <v>-8.7834035745284859E-3</v>
      </c>
      <c r="T7" s="78">
        <f>IF(AND('Real RPTM'!S7&gt;0,'Real RPTM'!T7&gt;0),LN('Real RPTM'!T7/'Real RPTM'!S7),0)</f>
        <v>-1.2749930569105453E-2</v>
      </c>
      <c r="U7" s="78">
        <f>IF(AND('Real RPTM'!T7&gt;0,'Real RPTM'!U7&gt;0),LN('Real RPTM'!U7/'Real RPTM'!T7),0)</f>
        <v>-9.8505424205180981E-3</v>
      </c>
      <c r="V7" s="78">
        <f>IF(AND('Real RPTM'!U7&gt;0,'Real RPTM'!V7&gt;0),LN('Real RPTM'!V7/'Real RPTM'!U7),0)</f>
        <v>-1.6316448505532592E-2</v>
      </c>
      <c r="W7" s="78">
        <f>IF(AND('Real RPTM'!V7&gt;0,'Real RPTM'!W7&gt;0),LN('Real RPTM'!W7/'Real RPTM'!V7),0)</f>
        <v>6.2477390960971888E-3</v>
      </c>
      <c r="X7" s="78">
        <f>IF(AND('Real RPTM'!W7&gt;0,'Real RPTM'!X7&gt;0),LN('Real RPTM'!X7/'Real RPTM'!W7),0)</f>
        <v>-3.154713392379975E-4</v>
      </c>
      <c r="Y7" s="78">
        <f>IF(AND('Real RPTM'!X7&gt;0,'Real RPTM'!Y7&gt;0),LN('Real RPTM'!Y7/'Real RPTM'!X7),0)</f>
        <v>-2.5473332820450784E-3</v>
      </c>
      <c r="Z7" s="78">
        <f>IF(AND('Real RPTM'!Y7&gt;0,'Real RPTM'!Z7&gt;0),LN('Real RPTM'!Z7/'Real RPTM'!Y7),0)</f>
        <v>5.5973298379741777E-2</v>
      </c>
      <c r="AA7" s="78">
        <f>IF(AND('Real RPTM'!Z7&gt;0,'Real RPTM'!AA7&gt;0),LN('Real RPTM'!AA7/'Real RPTM'!Z7),0)</f>
        <v>8.9174337120168395E-2</v>
      </c>
      <c r="AB7" s="78">
        <f>IF(AND('Real RPTM'!AA7&gt;0,'Real RPTM'!AB7&gt;0),LN('Real RPTM'!AB7/'Real RPTM'!AA7),0)</f>
        <v>2.4544846237090766E-2</v>
      </c>
      <c r="AC7" s="78">
        <f>IF(AND('Real RPTM'!AB7&gt;0,'Real RPTM'!AC7&gt;0),LN('Real RPTM'!AC7/'Real RPTM'!AB7),0)</f>
        <v>-4.9343653002009184E-3</v>
      </c>
      <c r="AD7" s="78">
        <f>IF(AND('Real RPTM'!AD7&gt;0,'Real RPTM'!AE7&gt;0),LN('Real RPTM'!AE7/'Real RPTM'!AD7),0)</f>
        <v>8.2200428743886528E-2</v>
      </c>
      <c r="AE7" s="78">
        <f>IF(AND('Real RPTM'!AE7&gt;0,'Real RPTM'!AF7&gt;0),LN('Real RPTM'!AF7/'Real RPTM'!AE7),0)</f>
        <v>-0.14936038301451024</v>
      </c>
      <c r="AF7" s="78">
        <f>IF(AND('Real RPTM'!AF7&gt;0,'Real RPTM'!AG7&gt;0),LN('Real RPTM'!AG7/'Real RPTM'!AF7),0)</f>
        <v>5.9981974081903575E-2</v>
      </c>
      <c r="AG7" s="78">
        <f>IF(AND('Real RPTM'!AG7&gt;0,'Real RPTM'!AH7&gt;0),LN('Real RPTM'!AH7/'Real RPTM'!AG7),0)</f>
        <v>9.0796244868975376E-2</v>
      </c>
      <c r="AH7" s="78">
        <f>IF(AND('Real RPTM'!AH7&gt;0,'Real RPTM'!AI7&gt;0),LN('Real RPTM'!AI7/'Real RPTM'!AH7),0)</f>
        <v>2.912590847490713E-2</v>
      </c>
      <c r="AI7" s="78">
        <f>IF(AND('Real RPTM'!AI7&gt;0,'Real RPTM'!AJ7&gt;0),LN('Real RPTM'!AJ7/'Real RPTM'!AI7),0)</f>
        <v>-4.7841678608147038E-2</v>
      </c>
      <c r="AJ7" s="78">
        <f>IF(AND('Real RPTM'!AJ7&gt;0,'Real RPTM'!AK7&gt;0),LN('Real RPTM'!AK7/'Real RPTM'!AJ7),0)</f>
        <v>4.2703119325817447E-2</v>
      </c>
      <c r="AK7" s="78">
        <f>IF(AND('Real RPTM'!AK7&gt;0,'Real RPTM'!AL7&gt;0),LN('Real RPTM'!AL7/'Real RPTM'!AK7),0)</f>
        <v>-5.9653780644925375E-3</v>
      </c>
      <c r="AL7" s="78">
        <f>IF(AND('Real RPTM'!AM7&gt;0,'Real RPTM'!AN7&gt;0),LN('Real RPTM'!AN7/'Real RPTM'!AM7),0)</f>
        <v>-6.3410263042702308E-2</v>
      </c>
      <c r="AM7" s="78">
        <f>IF(AND('Real RPTM'!AN7&gt;0,'Real RPTM'!AO7&gt;0),LN('Real RPTM'!AO7/'Real RPTM'!AN7),0)</f>
        <v>2.4220616460625528E-2</v>
      </c>
      <c r="AN7" s="78">
        <f>IF(AND('Real RPTM'!AO7&gt;0,'Real RPTM'!AP7&gt;0),LN('Real RPTM'!AP7/'Real RPTM'!AO7),0)</f>
        <v>3.8240529776705202E-2</v>
      </c>
      <c r="AO7" s="78">
        <f>IF(AND('Real RPTM'!AP7&gt;0,'Real RPTM'!AQ7&gt;0),LN('Real RPTM'!AQ7/'Real RPTM'!AP7),0)</f>
        <v>1.0756642031571234E-2</v>
      </c>
      <c r="AP7" s="78">
        <f>IF(AND('Real RPTM'!AQ7&gt;0,'Real RPTM'!AR7&gt;0),LN('Real RPTM'!AR7/'Real RPTM'!AQ7),0)</f>
        <v>-5.0652166903099517E-2</v>
      </c>
      <c r="AQ7" s="78">
        <f>IF(AND('Real RPTM'!AR7&gt;0,'Real RPTM'!AS7&gt;0),LN('Real RPTM'!AS7/'Real RPTM'!AR7),0)</f>
        <v>7.8920934856377176E-2</v>
      </c>
      <c r="AR7" s="78">
        <f>IF(AND('Real RPTM'!AS7&gt;0,'Real RPTM'!AT7&gt;0),LN('Real RPTM'!AT7/'Real RPTM'!AS7),0)</f>
        <v>0.17061168090295942</v>
      </c>
      <c r="AS7" s="78" t="e">
        <f>IF(AND('Real RPTM'!AT7&gt;0,'Real RPTM'!AU7&gt;0),LN('Real RPTM'!AU7/'Real RPTM'!AT7),0)</f>
        <v>#N/A</v>
      </c>
      <c r="AT7" s="78" t="e">
        <f>IF(AND('Real RPTM'!AU7&gt;0,'Real RPTM'!AV7&gt;0),LN('Real RPTM'!AV7/'Real RPTM'!AU7),0)</f>
        <v>#N/A</v>
      </c>
      <c r="AU7" s="78" t="e">
        <f>IF(AND('Real RPTM'!AV7&gt;0,'Real RPTM'!AW7&gt;0),LN('Real RPTM'!AW7/'Real RPTM'!AV7),0)</f>
        <v>#N/A</v>
      </c>
      <c r="AV7" s="78" t="e">
        <f>IF(AND('Real RPTM'!AW7&gt;0,'Real RPTM'!AX7&gt;0),LN('Real RPTM'!AX7/'Real RPTM'!AW7),0)</f>
        <v>#N/A</v>
      </c>
      <c r="AW7" s="78" t="e">
        <f>IF(AND('Real RPTM'!AX7&gt;0,'Real RPTM'!AY7&gt;0),LN('Real RPTM'!AY7/'Real RPTM'!AX7),0)</f>
        <v>#N/A</v>
      </c>
      <c r="AX7" s="78" t="e">
        <f>IF(AND('Real RPTM'!AY7&gt;0,'Real RPTM'!AZ7&gt;0),LN('Real RPTM'!AZ7/'Real RPTM'!AY7),0)</f>
        <v>#N/A</v>
      </c>
      <c r="AY7" s="78" t="e">
        <f>IF(AND('Real RPTM'!AZ7&gt;0,'Real RPTM'!BA7&gt;0),LN('Real RPTM'!BA7/'Real RPTM'!AZ7),0)</f>
        <v>#N/A</v>
      </c>
      <c r="AZ7" s="78" t="e">
        <f>IF(AND('Real RPTM'!BA7&gt;0,'Real RPTM'!BB7&gt;0),LN('Real RPTM'!BB7/'Real RPTM'!BA7),0)</f>
        <v>#N/A</v>
      </c>
    </row>
    <row r="8" spans="1:254"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69"/>
      <c r="H8" s="79">
        <f>IF(AND('Real RPTM'!G8&gt;0,'Real RPTM'!H8&gt;0),LN('Real RPTM'!H8/'Real RPTM'!G8),0)</f>
        <v>-7.1678922518980864E-2</v>
      </c>
      <c r="I8" s="79">
        <f>IF(AND('Real RPTM'!H8&gt;0,'Real RPTM'!I8&gt;0),LN('Real RPTM'!I8/'Real RPTM'!H8),0)</f>
        <v>-5.9814795209871152E-2</v>
      </c>
      <c r="J8" s="79">
        <f>IF(AND('Real RPTM'!I8&gt;0,'Real RPTM'!J8&gt;0),LN('Real RPTM'!J8/'Real RPTM'!I8),0)</f>
        <v>-3.7108363571265811E-2</v>
      </c>
      <c r="K8" s="79">
        <f>IF(AND('Real RPTM'!J8&gt;0,'Real RPTM'!K8&gt;0),LN('Real RPTM'!K8/'Real RPTM'!J8),0)</f>
        <v>-4.554929543456069E-2</v>
      </c>
      <c r="L8" s="79">
        <f>IF(AND('Real RPTM'!K8&gt;0,'Real RPTM'!L8&gt;0),LN('Real RPTM'!L8/'Real RPTM'!K8),0)</f>
        <v>-2.0848852808774389E-2</v>
      </c>
      <c r="M8" s="79">
        <f>IF(AND('Real RPTM'!L8&gt;0,'Real RPTM'!M8&gt;0),LN('Real RPTM'!M8/'Real RPTM'!L8),0)</f>
        <v>-7.181096862624757E-2</v>
      </c>
      <c r="N8" s="79">
        <f>IF(AND('Real RPTM'!M8&gt;0,'Real RPTM'!N8&gt;0),LN('Real RPTM'!N8/'Real RPTM'!M8),0)</f>
        <v>-9.7124217267854071E-2</v>
      </c>
      <c r="O8" s="79">
        <f>IF(AND('Real RPTM'!N8&gt;0,'Real RPTM'!O8&gt;0),LN('Real RPTM'!O8/'Real RPTM'!N8),0)</f>
        <v>3.6860158430231514E-2</v>
      </c>
      <c r="P8" s="79">
        <f>IF(AND('Real RPTM'!O8&gt;0,'Real RPTM'!P8&gt;0),LN('Real RPTM'!P8/'Real RPTM'!O8),0)</f>
        <v>3.3663688474287528E-3</v>
      </c>
      <c r="Q8" s="79">
        <f>IF(AND('Real RPTM'!P8&gt;0,'Real RPTM'!Q8&gt;0),LN('Real RPTM'!Q8/'Real RPTM'!P8),0)</f>
        <v>-3.9722210643191737E-2</v>
      </c>
      <c r="R8" s="79">
        <f>IF(AND('Real RPTM'!Q8&gt;0,'Real RPTM'!R8&gt;0),LN('Real RPTM'!R8/'Real RPTM'!Q8),0)</f>
        <v>-4.3052217086940294E-3</v>
      </c>
      <c r="S8" s="79">
        <f>IF(AND('Real RPTM'!R8&gt;0,'Real RPTM'!S8&gt;0),LN('Real RPTM'!S8/'Real RPTM'!R8),0)</f>
        <v>6.8036277163504152E-3</v>
      </c>
      <c r="T8" s="79">
        <f>IF(AND('Real RPTM'!S8&gt;0,'Real RPTM'!T8&gt;0),LN('Real RPTM'!T8/'Real RPTM'!S8),0)</f>
        <v>-3.1894877629632473E-2</v>
      </c>
      <c r="U8" s="79">
        <f>IF(AND('Real RPTM'!T8&gt;0,'Real RPTM'!U8&gt;0),LN('Real RPTM'!U8/'Real RPTM'!T8),0)</f>
        <v>-2.2477510354751946E-2</v>
      </c>
      <c r="V8" s="79">
        <f>IF(AND('Real RPTM'!U8&gt;0,'Real RPTM'!V8&gt;0),LN('Real RPTM'!V8/'Real RPTM'!U8),0)</f>
        <v>-5.2594316854250166E-2</v>
      </c>
      <c r="W8" s="79">
        <f>IF(AND('Real RPTM'!V8&gt;0,'Real RPTM'!W8&gt;0),LN('Real RPTM'!W8/'Real RPTM'!V8),0)</f>
        <v>3.537118047700135E-2</v>
      </c>
      <c r="X8" s="79">
        <f>IF(AND('Real RPTM'!W8&gt;0,'Real RPTM'!X8&gt;0),LN('Real RPTM'!X8/'Real RPTM'!W8),0)</f>
        <v>5.8357048384693785E-2</v>
      </c>
      <c r="Y8" s="79">
        <f>IF(AND('Real RPTM'!X8&gt;0,'Real RPTM'!Y8&gt;0),LN('Real RPTM'!Y8/'Real RPTM'!X8),0)</f>
        <v>-7.1377189005121022E-2</v>
      </c>
      <c r="Z8" s="79">
        <f>IF(AND('Real RPTM'!Y8&gt;0,'Real RPTM'!Z8&gt;0),LN('Real RPTM'!Z8/'Real RPTM'!Y8),0)</f>
        <v>-3.7604172775341449E-2</v>
      </c>
      <c r="AA8" s="79">
        <f>IF(AND('Real RPTM'!Z8&gt;0,'Real RPTM'!AA8&gt;0),LN('Real RPTM'!AA8/'Real RPTM'!Z8),0)</f>
        <v>0.17362674617154111</v>
      </c>
      <c r="AB8" s="79">
        <f>IF(AND('Real RPTM'!AA8&gt;0,'Real RPTM'!AB8&gt;0),LN('Real RPTM'!AB8/'Real RPTM'!AA8),0)</f>
        <v>-1.5725192759662481E-2</v>
      </c>
      <c r="AC8" s="79">
        <f>IF(AND('Real RPTM'!AB8&gt;0,'Real RPTM'!AC8&gt;0),LN('Real RPTM'!AC8/'Real RPTM'!AB8),0)</f>
        <v>8.9872156051401635E-3</v>
      </c>
      <c r="AD8" s="79">
        <f>IF(AND('Real RPTM'!AD8&gt;0,'Real RPTM'!AE8&gt;0),LN('Real RPTM'!AE8/'Real RPTM'!AD8),0)</f>
        <v>9.1707908512092068E-2</v>
      </c>
      <c r="AE8" s="79">
        <f>IF(AND('Real RPTM'!AE8&gt;0,'Real RPTM'!AF8&gt;0),LN('Real RPTM'!AF8/'Real RPTM'!AE8),0)</f>
        <v>-5.6275985664750755E-2</v>
      </c>
      <c r="AF8" s="79">
        <f>IF(AND('Real RPTM'!AF8&gt;0,'Real RPTM'!AG8&gt;0),LN('Real RPTM'!AG8/'Real RPTM'!AF8),0)</f>
        <v>2.6853417800582111E-3</v>
      </c>
      <c r="AG8" s="79">
        <f>IF(AND('Real RPTM'!AG8&gt;0,'Real RPTM'!AH8&gt;0),LN('Real RPTM'!AH8/'Real RPTM'!AG8),0)</f>
        <v>0.11624878357771336</v>
      </c>
      <c r="AH8" s="79">
        <f>IF(AND('Real RPTM'!AH8&gt;0,'Real RPTM'!AI8&gt;0),LN('Real RPTM'!AI8/'Real RPTM'!AH8),0)</f>
        <v>5.0368369346249192E-2</v>
      </c>
      <c r="AI8" s="79">
        <f>IF(AND('Real RPTM'!AI8&gt;0,'Real RPTM'!AJ8&gt;0),LN('Real RPTM'!AJ8/'Real RPTM'!AI8),0)</f>
        <v>-7.4094073975798707E-3</v>
      </c>
      <c r="AJ8" s="79">
        <f>IF(AND('Real RPTM'!AJ8&gt;0,'Real RPTM'!AK8&gt;0),LN('Real RPTM'!AK8/'Real RPTM'!AJ8),0)</f>
        <v>-9.0875036805822436E-3</v>
      </c>
      <c r="AK8" s="79">
        <f>IF(AND('Real RPTM'!AK8&gt;0,'Real RPTM'!AL8&gt;0),LN('Real RPTM'!AL8/'Real RPTM'!AK8),0)</f>
        <v>-9.1914698428338937E-2</v>
      </c>
      <c r="AL8" s="79">
        <f>IF(AND('Real RPTM'!AM8&gt;0,'Real RPTM'!AN8&gt;0),LN('Real RPTM'!AN8/'Real RPTM'!AM8),0)</f>
        <v>-7.5972041696198478E-2</v>
      </c>
      <c r="AM8" s="79">
        <f>IF(AND('Real RPTM'!AN8&gt;0,'Real RPTM'!AO8&gt;0),LN('Real RPTM'!AO8/'Real RPTM'!AN8),0)</f>
        <v>3.2279030945997163E-2</v>
      </c>
      <c r="AN8" s="79">
        <f>IF(AND('Real RPTM'!AO8&gt;0,'Real RPTM'!AP8&gt;0),LN('Real RPTM'!AP8/'Real RPTM'!AO8),0)</f>
        <v>-5.8339242917863368E-2</v>
      </c>
      <c r="AO8" s="79">
        <f>IF(AND('Real RPTM'!AP8&gt;0,'Real RPTM'!AQ8&gt;0),LN('Real RPTM'!AQ8/'Real RPTM'!AP8),0)</f>
        <v>-2.079750138318133E-2</v>
      </c>
      <c r="AP8" s="79">
        <f>IF(AND('Real RPTM'!AQ8&gt;0,'Real RPTM'!AR8&gt;0),LN('Real RPTM'!AR8/'Real RPTM'!AQ8),0)</f>
        <v>-7.4127743706425053E-2</v>
      </c>
      <c r="AQ8" s="79">
        <f>IF(AND('Real RPTM'!AR8&gt;0,'Real RPTM'!AS8&gt;0),LN('Real RPTM'!AS8/'Real RPTM'!AR8),0)</f>
        <v>-2.2545159880648525E-2</v>
      </c>
      <c r="AR8" s="79">
        <f>IF(AND('Real RPTM'!AS8&gt;0,'Real RPTM'!AT8&gt;0),LN('Real RPTM'!AT8/'Real RPTM'!AS8),0)</f>
        <v>0.21703382680195965</v>
      </c>
      <c r="AS8" s="79" t="e">
        <f>IF(AND('Real RPTM'!AT8&gt;0,'Real RPTM'!AU8&gt;0),LN('Real RPTM'!AU8/'Real RPTM'!AT8),0)</f>
        <v>#N/A</v>
      </c>
      <c r="AT8" s="79" t="e">
        <f>IF(AND('Real RPTM'!AU8&gt;0,'Real RPTM'!AV8&gt;0),LN('Real RPTM'!AV8/'Real RPTM'!AU8),0)</f>
        <v>#N/A</v>
      </c>
      <c r="AU8" s="79" t="e">
        <f>IF(AND('Real RPTM'!AV8&gt;0,'Real RPTM'!AW8&gt;0),LN('Real RPTM'!AW8/'Real RPTM'!AV8),0)</f>
        <v>#N/A</v>
      </c>
      <c r="AV8" s="79" t="e">
        <f>IF(AND('Real RPTM'!AW8&gt;0,'Real RPTM'!AX8&gt;0),LN('Real RPTM'!AX8/'Real RPTM'!AW8),0)</f>
        <v>#N/A</v>
      </c>
      <c r="AW8" s="79" t="e">
        <f>IF(AND('Real RPTM'!AX8&gt;0,'Real RPTM'!AY8&gt;0),LN('Real RPTM'!AY8/'Real RPTM'!AX8),0)</f>
        <v>#N/A</v>
      </c>
      <c r="AX8" s="79" t="e">
        <f>IF(AND('Real RPTM'!AY8&gt;0,'Real RPTM'!AZ8&gt;0),LN('Real RPTM'!AZ8/'Real RPTM'!AY8),0)</f>
        <v>#N/A</v>
      </c>
      <c r="AY8" s="79" t="e">
        <f>IF(AND('Real RPTM'!AZ8&gt;0,'Real RPTM'!BA8&gt;0),LN('Real RPTM'!BA8/'Real RPTM'!AZ8),0)</f>
        <v>#N/A</v>
      </c>
      <c r="AZ8" s="79" t="e">
        <f>IF(AND('Real RPTM'!BA8&gt;0,'Real RPTM'!BB8&gt;0),LN('Real RPTM'!BB8/'Real RPTM'!BA8),0)</f>
        <v>#N/A</v>
      </c>
    </row>
    <row r="9" spans="1:254"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63"/>
      <c r="H9" s="78">
        <f>IF(AND('Real RPTM'!G9&gt;0,'Real RPTM'!H9&gt;0),LN('Real RPTM'!H9/'Real RPTM'!G9),0)</f>
        <v>-0.12273869187619728</v>
      </c>
      <c r="I9" s="78">
        <f>IF(AND('Real RPTM'!H9&gt;0,'Real RPTM'!I9&gt;0),LN('Real RPTM'!I9/'Real RPTM'!H9),0)</f>
        <v>-6.7327399055160261E-2</v>
      </c>
      <c r="J9" s="78">
        <f>IF(AND('Real RPTM'!I9&gt;0,'Real RPTM'!J9&gt;0),LN('Real RPTM'!J9/'Real RPTM'!I9),0)</f>
        <v>3.0817619525725558E-2</v>
      </c>
      <c r="K9" s="78">
        <f>IF(AND('Real RPTM'!J9&gt;0,'Real RPTM'!K9&gt;0),LN('Real RPTM'!K9/'Real RPTM'!J9),0)</f>
        <v>-8.9201775122859636E-2</v>
      </c>
      <c r="L9" s="78">
        <f>IF(AND('Real RPTM'!K9&gt;0,'Real RPTM'!L9&gt;0),LN('Real RPTM'!L9/'Real RPTM'!K9),0)</f>
        <v>-8.8284171393905372E-3</v>
      </c>
      <c r="M9" s="78">
        <f>IF(AND('Real RPTM'!L9&gt;0,'Real RPTM'!M9&gt;0),LN('Real RPTM'!M9/'Real RPTM'!L9),0)</f>
        <v>-3.9572783112130576E-2</v>
      </c>
      <c r="N9" s="78">
        <f>IF(AND('Real RPTM'!M9&gt;0,'Real RPTM'!N9&gt;0),LN('Real RPTM'!N9/'Real RPTM'!M9),0)</f>
        <v>-1.5596980673215967E-2</v>
      </c>
      <c r="O9" s="78">
        <f>IF(AND('Real RPTM'!N9&gt;0,'Real RPTM'!O9&gt;0),LN('Real RPTM'!O9/'Real RPTM'!N9),0)</f>
        <v>-3.0857146399931597E-2</v>
      </c>
      <c r="P9" s="78">
        <f>IF(AND('Real RPTM'!O9&gt;0,'Real RPTM'!P9&gt;0),LN('Real RPTM'!P9/'Real RPTM'!O9),0)</f>
        <v>-1.140343846760351E-2</v>
      </c>
      <c r="Q9" s="78">
        <f>IF(AND('Real RPTM'!P9&gt;0,'Real RPTM'!Q9&gt;0),LN('Real RPTM'!Q9/'Real RPTM'!P9),0)</f>
        <v>-3.9080162517929111E-2</v>
      </c>
      <c r="R9" s="78">
        <f>IF(AND('Real RPTM'!Q9&gt;0,'Real RPTM'!R9&gt;0),LN('Real RPTM'!R9/'Real RPTM'!Q9),0)</f>
        <v>-8.5155314095025025E-2</v>
      </c>
      <c r="S9" s="78">
        <f>IF(AND('Real RPTM'!R9&gt;0,'Real RPTM'!S9&gt;0),LN('Real RPTM'!S9/'Real RPTM'!R9),0)</f>
        <v>-9.8309584039533368E-3</v>
      </c>
      <c r="T9" s="78">
        <f>IF(AND('Real RPTM'!S9&gt;0,'Real RPTM'!T9&gt;0),LN('Real RPTM'!T9/'Real RPTM'!S9),0)</f>
        <v>-2.5559152825801835E-2</v>
      </c>
      <c r="U9" s="78">
        <f>IF(AND('Real RPTM'!T9&gt;0,'Real RPTM'!U9&gt;0),LN('Real RPTM'!U9/'Real RPTM'!T9),0)</f>
        <v>-4.5518935518661187E-2</v>
      </c>
      <c r="V9" s="78">
        <f>IF(AND('Real RPTM'!U9&gt;0,'Real RPTM'!V9&gt;0),LN('Real RPTM'!V9/'Real RPTM'!U9),0)</f>
        <v>9.7268258069170166E-2</v>
      </c>
      <c r="W9" s="78">
        <f>IF(AND('Real RPTM'!V9&gt;0,'Real RPTM'!W9&gt;0),LN('Real RPTM'!W9/'Real RPTM'!V9),0)</f>
        <v>9.6174234168812003E-2</v>
      </c>
      <c r="X9" s="78">
        <f>IF(AND('Real RPTM'!W9&gt;0,'Real RPTM'!X9&gt;0),LN('Real RPTM'!X9/'Real RPTM'!W9),0)</f>
        <v>-6.3739525901359381E-2</v>
      </c>
      <c r="Y9" s="78">
        <f>IF(AND('Real RPTM'!X9&gt;0,'Real RPTM'!Y9&gt;0),LN('Real RPTM'!Y9/'Real RPTM'!X9),0)</f>
        <v>-4.094787335305463E-2</v>
      </c>
      <c r="Z9" s="78">
        <f>IF(AND('Real RPTM'!Y9&gt;0,'Real RPTM'!Z9&gt;0),LN('Real RPTM'!Z9/'Real RPTM'!Y9),0)</f>
        <v>5.9976618533177428E-2</v>
      </c>
      <c r="AA9" s="78">
        <f>IF(AND('Real RPTM'!Z9&gt;0,'Real RPTM'!AA9&gt;0),LN('Real RPTM'!AA9/'Real RPTM'!Z9),0)</f>
        <v>0.18155966261870474</v>
      </c>
      <c r="AB9" s="78">
        <f>IF(AND('Real RPTM'!AA9&gt;0,'Real RPTM'!AB9&gt;0),LN('Real RPTM'!AB9/'Real RPTM'!AA9),0)</f>
        <v>-1.1520389685610692E-3</v>
      </c>
      <c r="AC9" s="78">
        <f>IF(AND('Real RPTM'!AB9&gt;0,'Real RPTM'!AC9&gt;0),LN('Real RPTM'!AC9/'Real RPTM'!AB9),0)</f>
        <v>2.9535320235624905E-2</v>
      </c>
      <c r="AD9" s="78">
        <f>IF(AND('Real RPTM'!AD9&gt;0,'Real RPTM'!AE9&gt;0),LN('Real RPTM'!AE9/'Real RPTM'!AD9),0)</f>
        <v>9.5169216517335856E-2</v>
      </c>
      <c r="AE9" s="78">
        <f>IF(AND('Real RPTM'!AE9&gt;0,'Real RPTM'!AF9&gt;0),LN('Real RPTM'!AF9/'Real RPTM'!AE9),0)</f>
        <v>-9.8564840218991236E-3</v>
      </c>
      <c r="AF9" s="78">
        <f>IF(AND('Real RPTM'!AF9&gt;0,'Real RPTM'!AG9&gt;0),LN('Real RPTM'!AG9/'Real RPTM'!AF9),0)</f>
        <v>6.3939628763035716E-2</v>
      </c>
      <c r="AG9" s="78">
        <f>IF(AND('Real RPTM'!AG9&gt;0,'Real RPTM'!AH9&gt;0),LN('Real RPTM'!AH9/'Real RPTM'!AG9),0)</f>
        <v>8.3059906490328794E-2</v>
      </c>
      <c r="AH9" s="78">
        <f>IF(AND('Real RPTM'!AH9&gt;0,'Real RPTM'!AI9&gt;0),LN('Real RPTM'!AI9/'Real RPTM'!AH9),0)</f>
        <v>-2.7045454966942169E-2</v>
      </c>
      <c r="AI9" s="78">
        <f>IF(AND('Real RPTM'!AI9&gt;0,'Real RPTM'!AJ9&gt;0),LN('Real RPTM'!AJ9/'Real RPTM'!AI9),0)</f>
        <v>-4.0860553601462465E-4</v>
      </c>
      <c r="AJ9" s="78">
        <f>IF(AND('Real RPTM'!AJ9&gt;0,'Real RPTM'!AK9&gt;0),LN('Real RPTM'!AK9/'Real RPTM'!AJ9),0)</f>
        <v>5.7774723765218715E-2</v>
      </c>
      <c r="AK9" s="78">
        <f>IF(AND('Real RPTM'!AK9&gt;0,'Real RPTM'!AL9&gt;0),LN('Real RPTM'!AL9/'Real RPTM'!AK9),0)</f>
        <v>-4.8443467093641356E-2</v>
      </c>
      <c r="AL9" s="78">
        <f>IF(AND('Real RPTM'!AM9&gt;0,'Real RPTM'!AN9&gt;0),LN('Real RPTM'!AN9/'Real RPTM'!AM9),0)</f>
        <v>3.5870256893970033E-2</v>
      </c>
      <c r="AM9" s="78">
        <f>IF(AND('Real RPTM'!AN9&gt;0,'Real RPTM'!AO9&gt;0),LN('Real RPTM'!AO9/'Real RPTM'!AN9),0)</f>
        <v>-6.5139630925109382E-2</v>
      </c>
      <c r="AN9" s="78">
        <f>IF(AND('Real RPTM'!AO9&gt;0,'Real RPTM'!AP9&gt;0),LN('Real RPTM'!AP9/'Real RPTM'!AO9),0)</f>
        <v>4.70368969242407E-2</v>
      </c>
      <c r="AO9" s="78">
        <f>IF(AND('Real RPTM'!AP9&gt;0,'Real RPTM'!AQ9&gt;0),LN('Real RPTM'!AQ9/'Real RPTM'!AP9),0)</f>
        <v>6.8408722195549845E-2</v>
      </c>
      <c r="AP9" s="78">
        <f>IF(AND('Real RPTM'!AQ9&gt;0,'Real RPTM'!AR9&gt;0),LN('Real RPTM'!AR9/'Real RPTM'!AQ9),0)</f>
        <v>0.15216313801119122</v>
      </c>
      <c r="AQ9" s="78">
        <f>IF(AND('Real RPTM'!AR9&gt;0,'Real RPTM'!AS9&gt;0),LN('Real RPTM'!AS9/'Real RPTM'!AR9),0)</f>
        <v>-6.5233104134403461E-2</v>
      </c>
      <c r="AR9" s="78">
        <f>IF(AND('Real RPTM'!AS9&gt;0,'Real RPTM'!AT9&gt;0),LN('Real RPTM'!AT9/'Real RPTM'!AS9),0)</f>
        <v>-0.1713707865376089</v>
      </c>
      <c r="AS9" s="78" t="e">
        <f>IF(AND('Real RPTM'!AT9&gt;0,'Real RPTM'!AU9&gt;0),LN('Real RPTM'!AU9/'Real RPTM'!AT9),0)</f>
        <v>#N/A</v>
      </c>
      <c r="AT9" s="78" t="e">
        <f>IF(AND('Real RPTM'!AU9&gt;0,'Real RPTM'!AV9&gt;0),LN('Real RPTM'!AV9/'Real RPTM'!AU9),0)</f>
        <v>#N/A</v>
      </c>
      <c r="AU9" s="78" t="e">
        <f>IF(AND('Real RPTM'!AV9&gt;0,'Real RPTM'!AW9&gt;0),LN('Real RPTM'!AW9/'Real RPTM'!AV9),0)</f>
        <v>#N/A</v>
      </c>
      <c r="AV9" s="78" t="e">
        <f>IF(AND('Real RPTM'!AW9&gt;0,'Real RPTM'!AX9&gt;0),LN('Real RPTM'!AX9/'Real RPTM'!AW9),0)</f>
        <v>#N/A</v>
      </c>
      <c r="AW9" s="78" t="e">
        <f>IF(AND('Real RPTM'!AX9&gt;0,'Real RPTM'!AY9&gt;0),LN('Real RPTM'!AY9/'Real RPTM'!AX9),0)</f>
        <v>#N/A</v>
      </c>
      <c r="AX9" s="78" t="e">
        <f>IF(AND('Real RPTM'!AY9&gt;0,'Real RPTM'!AZ9&gt;0),LN('Real RPTM'!AZ9/'Real RPTM'!AY9),0)</f>
        <v>#N/A</v>
      </c>
      <c r="AY9" s="78" t="e">
        <f>IF(AND('Real RPTM'!AZ9&gt;0,'Real RPTM'!BA9&gt;0),LN('Real RPTM'!BA9/'Real RPTM'!AZ9),0)</f>
        <v>#N/A</v>
      </c>
      <c r="AZ9" s="78" t="e">
        <f>IF(AND('Real RPTM'!BA9&gt;0,'Real RPTM'!BB9&gt;0),LN('Real RPTM'!BB9/'Real RPTM'!BA9),0)</f>
        <v>#N/A</v>
      </c>
    </row>
    <row r="10" spans="1:254"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63"/>
      <c r="H10" s="78">
        <f>IF(AND('Real RPTM'!G10&gt;0,'Real RPTM'!H10&gt;0),LN('Real RPTM'!H10/'Real RPTM'!G10),0)</f>
        <v>-0.12211264718351825</v>
      </c>
      <c r="I10" s="78">
        <f>IF(AND('Real RPTM'!H10&gt;0,'Real RPTM'!I10&gt;0),LN('Real RPTM'!I10/'Real RPTM'!H10),0)</f>
        <v>-0.12001870506147251</v>
      </c>
      <c r="J10" s="78">
        <f>IF(AND('Real RPTM'!I10&gt;0,'Real RPTM'!J10&gt;0),LN('Real RPTM'!J10/'Real RPTM'!I10),0)</f>
        <v>-2.0611994575456621E-2</v>
      </c>
      <c r="K10" s="78">
        <f>IF(AND('Real RPTM'!J10&gt;0,'Real RPTM'!K10&gt;0),LN('Real RPTM'!K10/'Real RPTM'!J10),0)</f>
        <v>-3.0590958522486181E-2</v>
      </c>
      <c r="L10" s="78">
        <f>IF(AND('Real RPTM'!K10&gt;0,'Real RPTM'!L10&gt;0),LN('Real RPTM'!L10/'Real RPTM'!K10),0)</f>
        <v>3.5774156970605986E-2</v>
      </c>
      <c r="M10" s="78">
        <f>IF(AND('Real RPTM'!L10&gt;0,'Real RPTM'!M10&gt;0),LN('Real RPTM'!M10/'Real RPTM'!L10),0)</f>
        <v>-2.8491819953300933E-2</v>
      </c>
      <c r="N10" s="78">
        <f>IF(AND('Real RPTM'!M10&gt;0,'Real RPTM'!N10&gt;0),LN('Real RPTM'!N10/'Real RPTM'!M10),0)</f>
        <v>-4.0191532581764899E-3</v>
      </c>
      <c r="O10" s="78">
        <f>IF(AND('Real RPTM'!N10&gt;0,'Real RPTM'!O10&gt;0),LN('Real RPTM'!O10/'Real RPTM'!N10),0)</f>
        <v>-1.248315788118504E-2</v>
      </c>
      <c r="P10" s="78">
        <f>IF(AND('Real RPTM'!O10&gt;0,'Real RPTM'!P10&gt;0),LN('Real RPTM'!P10/'Real RPTM'!O10),0)</f>
        <v>-3.5295674820474518E-3</v>
      </c>
      <c r="Q10" s="78">
        <f>IF(AND('Real RPTM'!P10&gt;0,'Real RPTM'!Q10&gt;0),LN('Real RPTM'!Q10/'Real RPTM'!P10),0)</f>
        <v>-4.1904517226979958E-2</v>
      </c>
      <c r="R10" s="78">
        <f>IF(AND('Real RPTM'!Q10&gt;0,'Real RPTM'!R10&gt;0),LN('Real RPTM'!R10/'Real RPTM'!Q10),0)</f>
        <v>-6.4287646820060454E-2</v>
      </c>
      <c r="S10" s="78">
        <f>IF(AND('Real RPTM'!R10&gt;0,'Real RPTM'!S10&gt;0),LN('Real RPTM'!S10/'Real RPTM'!R10),0)</f>
        <v>6.2341558234158606E-3</v>
      </c>
      <c r="T10" s="78">
        <f>IF(AND('Real RPTM'!S10&gt;0,'Real RPTM'!T10&gt;0),LN('Real RPTM'!T10/'Real RPTM'!S10),0)</f>
        <v>-6.6220457987765213E-2</v>
      </c>
      <c r="U10" s="78">
        <f>IF(AND('Real RPTM'!T10&gt;0,'Real RPTM'!U10&gt;0),LN('Real RPTM'!U10/'Real RPTM'!T10),0)</f>
        <v>-1.5706177930044592E-2</v>
      </c>
      <c r="V10" s="78">
        <f>IF(AND('Real RPTM'!U10&gt;0,'Real RPTM'!V10&gt;0),LN('Real RPTM'!V10/'Real RPTM'!U10),0)</f>
        <v>3.0509555973318368E-2</v>
      </c>
      <c r="W10" s="78">
        <f>IF(AND('Real RPTM'!V10&gt;0,'Real RPTM'!W10&gt;0),LN('Real RPTM'!W10/'Real RPTM'!V10),0)</f>
        <v>-1.6242214948034184E-2</v>
      </c>
      <c r="X10" s="78">
        <f>IF(AND('Real RPTM'!W10&gt;0,'Real RPTM'!X10&gt;0),LN('Real RPTM'!X10/'Real RPTM'!W10),0)</f>
        <v>5.3648383713841306E-2</v>
      </c>
      <c r="Y10" s="78">
        <f>IF(AND('Real RPTM'!X10&gt;0,'Real RPTM'!Y10&gt;0),LN('Real RPTM'!Y10/'Real RPTM'!X10),0)</f>
        <v>-2.3235209720169511E-2</v>
      </c>
      <c r="Z10" s="78">
        <f>IF(AND('Real RPTM'!Y10&gt;0,'Real RPTM'!Z10&gt;0),LN('Real RPTM'!Z10/'Real RPTM'!Y10),0)</f>
        <v>6.2604691589926056E-2</v>
      </c>
      <c r="AA10" s="78">
        <f>IF(AND('Real RPTM'!Z10&gt;0,'Real RPTM'!AA10&gt;0),LN('Real RPTM'!AA10/'Real RPTM'!Z10),0)</f>
        <v>7.3285896862839942E-2</v>
      </c>
      <c r="AB10" s="78">
        <f>IF(AND('Real RPTM'!AA10&gt;0,'Real RPTM'!AB10&gt;0),LN('Real RPTM'!AB10/'Real RPTM'!AA10),0)</f>
        <v>-6.9898444208054888E-3</v>
      </c>
      <c r="AC10" s="78">
        <f>IF(AND('Real RPTM'!AB10&gt;0,'Real RPTM'!AC10&gt;0),LN('Real RPTM'!AC10/'Real RPTM'!AB10),0)</f>
        <v>7.0713423269368969E-2</v>
      </c>
      <c r="AD10" s="78">
        <f>IF(AND('Real RPTM'!AD10&gt;0,'Real RPTM'!AE10&gt;0),LN('Real RPTM'!AE10/'Real RPTM'!AD10),0)</f>
        <v>0.16754481272890465</v>
      </c>
      <c r="AE10" s="78">
        <f>IF(AND('Real RPTM'!AE10&gt;0,'Real RPTM'!AF10&gt;0),LN('Real RPTM'!AF10/'Real RPTM'!AE10),0)</f>
        <v>-2.7555271385853407E-2</v>
      </c>
      <c r="AF10" s="78">
        <f>IF(AND('Real RPTM'!AF10&gt;0,'Real RPTM'!AG10&gt;0),LN('Real RPTM'!AG10/'Real RPTM'!AF10),0)</f>
        <v>3.6327447927146504E-2</v>
      </c>
      <c r="AG10" s="78">
        <f>IF(AND('Real RPTM'!AG10&gt;0,'Real RPTM'!AH10&gt;0),LN('Real RPTM'!AH10/'Real RPTM'!AG10),0)</f>
        <v>5.5601910292660938E-3</v>
      </c>
      <c r="AH10" s="78">
        <f>IF(AND('Real RPTM'!AH10&gt;0,'Real RPTM'!AI10&gt;0),LN('Real RPTM'!AI10/'Real RPTM'!AH10),0)</f>
        <v>1.4736540275723091E-2</v>
      </c>
      <c r="AI10" s="78">
        <f>IF(AND('Real RPTM'!AI10&gt;0,'Real RPTM'!AJ10&gt;0),LN('Real RPTM'!AJ10/'Real RPTM'!AI10),0)</f>
        <v>6.6777305381374399E-2</v>
      </c>
      <c r="AJ10" s="78">
        <f>IF(AND('Real RPTM'!AJ10&gt;0,'Real RPTM'!AK10&gt;0),LN('Real RPTM'!AK10/'Real RPTM'!AJ10),0)</f>
        <v>-2.1020178303743173E-2</v>
      </c>
      <c r="AK10" s="78">
        <f>IF(AND('Real RPTM'!AK10&gt;0,'Real RPTM'!AL10&gt;0),LN('Real RPTM'!AL10/'Real RPTM'!AK10),0)</f>
        <v>-7.22327427204143E-2</v>
      </c>
      <c r="AL10" s="78">
        <f>IF(AND('Real RPTM'!AM10&gt;0,'Real RPTM'!AN10&gt;0),LN('Real RPTM'!AN10/'Real RPTM'!AM10),0)</f>
        <v>-9.4454646780493517E-3</v>
      </c>
      <c r="AM10" s="78">
        <f>IF(AND('Real RPTM'!AN10&gt;0,'Real RPTM'!AO10&gt;0),LN('Real RPTM'!AO10/'Real RPTM'!AN10),0)</f>
        <v>-1.0753601698085112E-2</v>
      </c>
      <c r="AN10" s="78">
        <f>IF(AND('Real RPTM'!AO10&gt;0,'Real RPTM'!AP10&gt;0),LN('Real RPTM'!AP10/'Real RPTM'!AO10),0)</f>
        <v>6.8925048640463588E-2</v>
      </c>
      <c r="AO10" s="78">
        <f>IF(AND('Real RPTM'!AP10&gt;0,'Real RPTM'!AQ10&gt;0),LN('Real RPTM'!AQ10/'Real RPTM'!AP10),0)</f>
        <v>-7.7144500427001148E-2</v>
      </c>
      <c r="AP10" s="78">
        <f>IF(AND('Real RPTM'!AQ10&gt;0,'Real RPTM'!AR10&gt;0),LN('Real RPTM'!AR10/'Real RPTM'!AQ10),0)</f>
        <v>-1.0156055105830638E-2</v>
      </c>
      <c r="AQ10" s="78">
        <f>IF(AND('Real RPTM'!AR10&gt;0,'Real RPTM'!AS10&gt;0),LN('Real RPTM'!AS10/'Real RPTM'!AR10),0)</f>
        <v>-6.3295597521936886E-3</v>
      </c>
      <c r="AR10" s="78">
        <f>IF(AND('Real RPTM'!AS10&gt;0,'Real RPTM'!AT10&gt;0),LN('Real RPTM'!AT10/'Real RPTM'!AS10),0)</f>
        <v>7.3425444772623222E-2</v>
      </c>
      <c r="AS10" s="78" t="e">
        <f>IF(AND('Real RPTM'!AT10&gt;0,'Real RPTM'!AU10&gt;0),LN('Real RPTM'!AU10/'Real RPTM'!AT10),0)</f>
        <v>#N/A</v>
      </c>
      <c r="AT10" s="78" t="e">
        <f>IF(AND('Real RPTM'!AU10&gt;0,'Real RPTM'!AV10&gt;0),LN('Real RPTM'!AV10/'Real RPTM'!AU10),0)</f>
        <v>#N/A</v>
      </c>
      <c r="AU10" s="78" t="e">
        <f>IF(AND('Real RPTM'!AV10&gt;0,'Real RPTM'!AW10&gt;0),LN('Real RPTM'!AW10/'Real RPTM'!AV10),0)</f>
        <v>#N/A</v>
      </c>
      <c r="AV10" s="78" t="e">
        <f>IF(AND('Real RPTM'!AW10&gt;0,'Real RPTM'!AX10&gt;0),LN('Real RPTM'!AX10/'Real RPTM'!AW10),0)</f>
        <v>#N/A</v>
      </c>
      <c r="AW10" s="78" t="e">
        <f>IF(AND('Real RPTM'!AX10&gt;0,'Real RPTM'!AY10&gt;0),LN('Real RPTM'!AY10/'Real RPTM'!AX10),0)</f>
        <v>#N/A</v>
      </c>
      <c r="AX10" s="78" t="e">
        <f>IF(AND('Real RPTM'!AY10&gt;0,'Real RPTM'!AZ10&gt;0),LN('Real RPTM'!AZ10/'Real RPTM'!AY10),0)</f>
        <v>#N/A</v>
      </c>
      <c r="AY10" s="78" t="e">
        <f>IF(AND('Real RPTM'!AZ10&gt;0,'Real RPTM'!BA10&gt;0),LN('Real RPTM'!BA10/'Real RPTM'!AZ10),0)</f>
        <v>#N/A</v>
      </c>
      <c r="AZ10" s="78" t="e">
        <f>IF(AND('Real RPTM'!BA10&gt;0,'Real RPTM'!BB10&gt;0),LN('Real RPTM'!BB10/'Real RPTM'!BA10),0)</f>
        <v>#N/A</v>
      </c>
    </row>
    <row r="11" spans="1:254"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63"/>
      <c r="H11" s="78">
        <f>IF(AND('Real RPTM'!G11&gt;0,'Real RPTM'!H11&gt;0),LN('Real RPTM'!H11/'Real RPTM'!G11),0)</f>
        <v>-7.4018349276034198E-3</v>
      </c>
      <c r="I11" s="78">
        <f>IF(AND('Real RPTM'!H11&gt;0,'Real RPTM'!I11&gt;0),LN('Real RPTM'!I11/'Real RPTM'!H11),0)</f>
        <v>-3.2909261988158994E-2</v>
      </c>
      <c r="J11" s="78">
        <f>IF(AND('Real RPTM'!I11&gt;0,'Real RPTM'!J11&gt;0),LN('Real RPTM'!J11/'Real RPTM'!I11),0)</f>
        <v>8.1612787410512613E-3</v>
      </c>
      <c r="K11" s="78">
        <f>IF(AND('Real RPTM'!J11&gt;0,'Real RPTM'!K11&gt;0),LN('Real RPTM'!K11/'Real RPTM'!J11),0)</f>
        <v>4.5543955367001669E-2</v>
      </c>
      <c r="L11" s="78">
        <f>IF(AND('Real RPTM'!K11&gt;0,'Real RPTM'!L11&gt;0),LN('Real RPTM'!L11/'Real RPTM'!K11),0)</f>
        <v>8.8354029792612032E-2</v>
      </c>
      <c r="M11" s="78">
        <f>IF(AND('Real RPTM'!L11&gt;0,'Real RPTM'!M11&gt;0),LN('Real RPTM'!M11/'Real RPTM'!L11),0)</f>
        <v>-5.7115966426979158E-2</v>
      </c>
      <c r="N11" s="78">
        <f>IF(AND('Real RPTM'!M11&gt;0,'Real RPTM'!N11&gt;0),LN('Real RPTM'!N11/'Real RPTM'!M11),0)</f>
        <v>-1.5180349861911102E-2</v>
      </c>
      <c r="O11" s="78">
        <f>IF(AND('Real RPTM'!N11&gt;0,'Real RPTM'!O11&gt;0),LN('Real RPTM'!O11/'Real RPTM'!N11),0)</f>
        <v>7.4895985147882156E-3</v>
      </c>
      <c r="P11" s="78">
        <f>IF(AND('Real RPTM'!O11&gt;0,'Real RPTM'!P11&gt;0),LN('Real RPTM'!P11/'Real RPTM'!O11),0)</f>
        <v>5.339003138378131E-2</v>
      </c>
      <c r="Q11" s="78">
        <f>IF(AND('Real RPTM'!P11&gt;0,'Real RPTM'!Q11&gt;0),LN('Real RPTM'!Q11/'Real RPTM'!P11),0)</f>
        <v>-6.3563788390878385E-3</v>
      </c>
      <c r="R11" s="78">
        <f>IF(AND('Real RPTM'!Q11&gt;0,'Real RPTM'!R11&gt;0),LN('Real RPTM'!R11/'Real RPTM'!Q11),0)</f>
        <v>-1.7800307938347224E-2</v>
      </c>
      <c r="S11" s="78">
        <f>IF(AND('Real RPTM'!R11&gt;0,'Real RPTM'!S11&gt;0),LN('Real RPTM'!S11/'Real RPTM'!R11),0)</f>
        <v>2.1112112241669891E-2</v>
      </c>
      <c r="T11" s="78">
        <f>IF(AND('Real RPTM'!S11&gt;0,'Real RPTM'!T11&gt;0),LN('Real RPTM'!T11/'Real RPTM'!S11),0)</f>
        <v>-0.12397795336102371</v>
      </c>
      <c r="U11" s="78">
        <f>IF(AND('Real RPTM'!T11&gt;0,'Real RPTM'!U11&gt;0),LN('Real RPTM'!U11/'Real RPTM'!T11),0)</f>
        <v>5.7504273467433318E-3</v>
      </c>
      <c r="V11" s="78">
        <f>IF(AND('Real RPTM'!U11&gt;0,'Real RPTM'!V11&gt;0),LN('Real RPTM'!V11/'Real RPTM'!U11),0)</f>
        <v>-4.605062518752278E-2</v>
      </c>
      <c r="W11" s="78">
        <f>IF(AND('Real RPTM'!V11&gt;0,'Real RPTM'!W11&gt;0),LN('Real RPTM'!W11/'Real RPTM'!V11),0)</f>
        <v>-2.7785766200163115E-2</v>
      </c>
      <c r="X11" s="78">
        <f>IF(AND('Real RPTM'!W11&gt;0,'Real RPTM'!X11&gt;0),LN('Real RPTM'!X11/'Real RPTM'!W11),0)</f>
        <v>0.19060817980320063</v>
      </c>
      <c r="Y11" s="78">
        <f>IF(AND('Real RPTM'!X11&gt;0,'Real RPTM'!Y11&gt;0),LN('Real RPTM'!Y11/'Real RPTM'!X11),0)</f>
        <v>1.8548379078404106E-2</v>
      </c>
      <c r="Z11" s="78">
        <f>IF(AND('Real RPTM'!Y11&gt;0,'Real RPTM'!Z11&gt;0),LN('Real RPTM'!Z11/'Real RPTM'!Y11),0)</f>
        <v>-9.3088683248569476E-2</v>
      </c>
      <c r="AA11" s="78">
        <f>IF(AND('Real RPTM'!Z11&gt;0,'Real RPTM'!AA11&gt;0),LN('Real RPTM'!AA11/'Real RPTM'!Z11),0)</f>
        <v>-2.5179084605725578E-2</v>
      </c>
      <c r="AB11" s="78">
        <f>IF(AND('Real RPTM'!AA11&gt;0,'Real RPTM'!AB11&gt;0),LN('Real RPTM'!AB11/'Real RPTM'!AA11),0)</f>
        <v>-3.4613634265694936E-2</v>
      </c>
      <c r="AC11" s="78">
        <f>IF(AND('Real RPTM'!AB11&gt;0,'Real RPTM'!AC11&gt;0),LN('Real RPTM'!AC11/'Real RPTM'!AB11),0)</f>
        <v>5.0203203633641252E-2</v>
      </c>
      <c r="AD11" s="78">
        <f>IF(AND('Real RPTM'!AD11&gt;0,'Real RPTM'!AE11&gt;0),LN('Real RPTM'!AE11/'Real RPTM'!AD11),0)</f>
        <v>0.14429054442515096</v>
      </c>
      <c r="AE11" s="78">
        <f>IF(AND('Real RPTM'!AE11&gt;0,'Real RPTM'!AF11&gt;0),LN('Real RPTM'!AF11/'Real RPTM'!AE11),0)</f>
        <v>-3.2019420579063061E-2</v>
      </c>
      <c r="AF11" s="78">
        <f>IF(AND('Real RPTM'!AF11&gt;0,'Real RPTM'!AG11&gt;0),LN('Real RPTM'!AG11/'Real RPTM'!AF11),0)</f>
        <v>6.0729947761119597E-2</v>
      </c>
      <c r="AG11" s="78">
        <f>IF(AND('Real RPTM'!AG11&gt;0,'Real RPTM'!AH11&gt;0),LN('Real RPTM'!AH11/'Real RPTM'!AG11),0)</f>
        <v>0.10647575705577879</v>
      </c>
      <c r="AH11" s="78">
        <f>IF(AND('Real RPTM'!AH11&gt;0,'Real RPTM'!AI11&gt;0),LN('Real RPTM'!AI11/'Real RPTM'!AH11),0)</f>
        <v>-6.3880285007654435E-3</v>
      </c>
      <c r="AI11" s="78">
        <f>IF(AND('Real RPTM'!AI11&gt;0,'Real RPTM'!AJ11&gt;0),LN('Real RPTM'!AJ11/'Real RPTM'!AI11),0)</f>
        <v>-1.401269708282343E-2</v>
      </c>
      <c r="AJ11" s="78">
        <f>IF(AND('Real RPTM'!AJ11&gt;0,'Real RPTM'!AK11&gt;0),LN('Real RPTM'!AK11/'Real RPTM'!AJ11),0)</f>
        <v>-7.2338174725450857E-2</v>
      </c>
      <c r="AK11" s="78">
        <f>IF(AND('Real RPTM'!AK11&gt;0,'Real RPTM'!AL11&gt;0),LN('Real RPTM'!AL11/'Real RPTM'!AK11),0)</f>
        <v>-3.750749799626546E-2</v>
      </c>
      <c r="AL11" s="78">
        <f>IF(AND('Real RPTM'!AM11&gt;0,'Real RPTM'!AN11&gt;0),LN('Real RPTM'!AN11/'Real RPTM'!AM11),0)</f>
        <v>8.2708879795287488E-2</v>
      </c>
      <c r="AM11" s="78">
        <f>IF(AND('Real RPTM'!AN11&gt;0,'Real RPTM'!AO11&gt;0),LN('Real RPTM'!AO11/'Real RPTM'!AN11),0)</f>
        <v>-2.3287275309632535E-2</v>
      </c>
      <c r="AN11" s="78">
        <f>IF(AND('Real RPTM'!AO11&gt;0,'Real RPTM'!AP11&gt;0),LN('Real RPTM'!AP11/'Real RPTM'!AO11),0)</f>
        <v>-3.4905185636201645E-2</v>
      </c>
      <c r="AO11" s="78">
        <f>IF(AND('Real RPTM'!AP11&gt;0,'Real RPTM'!AQ11&gt;0),LN('Real RPTM'!AQ11/'Real RPTM'!AP11),0)</f>
        <v>7.0248140765882372E-2</v>
      </c>
      <c r="AP11" s="78">
        <f>IF(AND('Real RPTM'!AQ11&gt;0,'Real RPTM'!AR11&gt;0),LN('Real RPTM'!AR11/'Real RPTM'!AQ11),0)</f>
        <v>-3.5820420592714113E-2</v>
      </c>
      <c r="AQ11" s="78">
        <f>IF(AND('Real RPTM'!AR11&gt;0,'Real RPTM'!AS11&gt;0),LN('Real RPTM'!AS11/'Real RPTM'!AR11),0)</f>
        <v>8.2260313489405257E-3</v>
      </c>
      <c r="AR11" s="78">
        <f>IF(AND('Real RPTM'!AS11&gt;0,'Real RPTM'!AT11&gt;0),LN('Real RPTM'!AT11/'Real RPTM'!AS11),0)</f>
        <v>0.16994556992263674</v>
      </c>
      <c r="AS11" s="78" t="e">
        <f>IF(AND('Real RPTM'!AT11&gt;0,'Real RPTM'!AU11&gt;0),LN('Real RPTM'!AU11/'Real RPTM'!AT11),0)</f>
        <v>#N/A</v>
      </c>
      <c r="AT11" s="78" t="e">
        <f>IF(AND('Real RPTM'!AU11&gt;0,'Real RPTM'!AV11&gt;0),LN('Real RPTM'!AV11/'Real RPTM'!AU11),0)</f>
        <v>#N/A</v>
      </c>
      <c r="AU11" s="78" t="e">
        <f>IF(AND('Real RPTM'!AV11&gt;0,'Real RPTM'!AW11&gt;0),LN('Real RPTM'!AW11/'Real RPTM'!AV11),0)</f>
        <v>#N/A</v>
      </c>
      <c r="AV11" s="78" t="e">
        <f>IF(AND('Real RPTM'!AW11&gt;0,'Real RPTM'!AX11&gt;0),LN('Real RPTM'!AX11/'Real RPTM'!AW11),0)</f>
        <v>#N/A</v>
      </c>
      <c r="AW11" s="78" t="e">
        <f>IF(AND('Real RPTM'!AX11&gt;0,'Real RPTM'!AY11&gt;0),LN('Real RPTM'!AY11/'Real RPTM'!AX11),0)</f>
        <v>#N/A</v>
      </c>
      <c r="AX11" s="78" t="e">
        <f>IF(AND('Real RPTM'!AY11&gt;0,'Real RPTM'!AZ11&gt;0),LN('Real RPTM'!AZ11/'Real RPTM'!AY11),0)</f>
        <v>#N/A</v>
      </c>
      <c r="AY11" s="78" t="e">
        <f>IF(AND('Real RPTM'!AZ11&gt;0,'Real RPTM'!BA11&gt;0),LN('Real RPTM'!BA11/'Real RPTM'!AZ11),0)</f>
        <v>#N/A</v>
      </c>
      <c r="AZ11" s="78" t="e">
        <f>IF(AND('Real RPTM'!BA11&gt;0,'Real RPTM'!BB11&gt;0),LN('Real RPTM'!BB11/'Real RPTM'!BA11),0)</f>
        <v>#N/A</v>
      </c>
    </row>
    <row r="12" spans="1:254"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69"/>
      <c r="H12" s="79">
        <f>IF(AND('Real RPTM'!G12&gt;0,'Real RPTM'!H12&gt;0),LN('Real RPTM'!H12/'Real RPTM'!G12),0)</f>
        <v>-0.16583540305722186</v>
      </c>
      <c r="I12" s="79">
        <f>IF(AND('Real RPTM'!H12&gt;0,'Real RPTM'!I12&gt;0),LN('Real RPTM'!I12/'Real RPTM'!H12),0)</f>
        <v>-1.5665265239873771E-2</v>
      </c>
      <c r="J12" s="79">
        <f>IF(AND('Real RPTM'!I12&gt;0,'Real RPTM'!J12&gt;0),LN('Real RPTM'!J12/'Real RPTM'!I12),0)</f>
        <v>4.3698664400968035E-2</v>
      </c>
      <c r="K12" s="79">
        <f>IF(AND('Real RPTM'!J12&gt;0,'Real RPTM'!K12&gt;0),LN('Real RPTM'!K12/'Real RPTM'!J12),0)</f>
        <v>-0.1110368557555078</v>
      </c>
      <c r="L12" s="79">
        <f>IF(AND('Real RPTM'!K12&gt;0,'Real RPTM'!L12&gt;0),LN('Real RPTM'!L12/'Real RPTM'!K12),0)</f>
        <v>1.2508191605534765E-2</v>
      </c>
      <c r="M12" s="79">
        <f>IF(AND('Real RPTM'!L12&gt;0,'Real RPTM'!M12&gt;0),LN('Real RPTM'!M12/'Real RPTM'!L12),0)</f>
        <v>-5.0881665607571416E-2</v>
      </c>
      <c r="N12" s="79">
        <f>IF(AND('Real RPTM'!M12&gt;0,'Real RPTM'!N12&gt;0),LN('Real RPTM'!N12/'Real RPTM'!M12),0)</f>
        <v>-3.1191569094696094E-2</v>
      </c>
      <c r="O12" s="79">
        <f>IF(AND('Real RPTM'!N12&gt;0,'Real RPTM'!O12&gt;0),LN('Real RPTM'!O12/'Real RPTM'!N12),0)</f>
        <v>-1.884507805493239E-2</v>
      </c>
      <c r="P12" s="79">
        <f>IF(AND('Real RPTM'!O12&gt;0,'Real RPTM'!P12&gt;0),LN('Real RPTM'!P12/'Real RPTM'!O12),0)</f>
        <v>-4.3443186560352905E-2</v>
      </c>
      <c r="Q12" s="79">
        <f>IF(AND('Real RPTM'!P12&gt;0,'Real RPTM'!Q12&gt;0),LN('Real RPTM'!Q12/'Real RPTM'!P12),0)</f>
        <v>-8.5818230347823724E-2</v>
      </c>
      <c r="R12" s="79">
        <f>IF(AND('Real RPTM'!Q12&gt;0,'Real RPTM'!R12&gt;0),LN('Real RPTM'!R12/'Real RPTM'!Q12),0)</f>
        <v>-0.13595079274296357</v>
      </c>
      <c r="S12" s="79">
        <f>IF(AND('Real RPTM'!R12&gt;0,'Real RPTM'!S12&gt;0),LN('Real RPTM'!S12/'Real RPTM'!R12),0)</f>
        <v>2.2446132324588444E-2</v>
      </c>
      <c r="T12" s="79">
        <f>IF(AND('Real RPTM'!S12&gt;0,'Real RPTM'!T12&gt;0),LN('Real RPTM'!T12/'Real RPTM'!S12),0)</f>
        <v>-4.0288181034300916E-2</v>
      </c>
      <c r="U12" s="79">
        <f>IF(AND('Real RPTM'!T12&gt;0,'Real RPTM'!U12&gt;0),LN('Real RPTM'!U12/'Real RPTM'!T12),0)</f>
        <v>7.0869121275200829E-3</v>
      </c>
      <c r="V12" s="79">
        <f>IF(AND('Real RPTM'!U12&gt;0,'Real RPTM'!V12&gt;0),LN('Real RPTM'!V12/'Real RPTM'!U12),0)</f>
        <v>0.11213632859798525</v>
      </c>
      <c r="W12" s="79">
        <f>IF(AND('Real RPTM'!V12&gt;0,'Real RPTM'!W12&gt;0),LN('Real RPTM'!W12/'Real RPTM'!V12),0)</f>
        <v>6.2663867144410815E-2</v>
      </c>
      <c r="X12" s="79">
        <f>IF(AND('Real RPTM'!W12&gt;0,'Real RPTM'!X12&gt;0),LN('Real RPTM'!X12/'Real RPTM'!W12),0)</f>
        <v>-8.7782313206664714E-2</v>
      </c>
      <c r="Y12" s="79">
        <f>IF(AND('Real RPTM'!X12&gt;0,'Real RPTM'!Y12&gt;0),LN('Real RPTM'!Y12/'Real RPTM'!X12),0)</f>
        <v>-2.5788960185034879E-2</v>
      </c>
      <c r="Z12" s="79">
        <f>IF(AND('Real RPTM'!Y12&gt;0,'Real RPTM'!Z12&gt;0),LN('Real RPTM'!Z12/'Real RPTM'!Y12),0)</f>
        <v>2.7409903787252786E-3</v>
      </c>
      <c r="AA12" s="79">
        <f>IF(AND('Real RPTM'!Z12&gt;0,'Real RPTM'!AA12&gt;0),LN('Real RPTM'!AA12/'Real RPTM'!Z12),0)</f>
        <v>0.1470252196438713</v>
      </c>
      <c r="AB12" s="79">
        <f>IF(AND('Real RPTM'!AA12&gt;0,'Real RPTM'!AB12&gt;0),LN('Real RPTM'!AB12/'Real RPTM'!AA12),0)</f>
        <v>8.5904162405808338E-2</v>
      </c>
      <c r="AC12" s="79">
        <f>IF(AND('Real RPTM'!AB12&gt;0,'Real RPTM'!AC12&gt;0),LN('Real RPTM'!AC12/'Real RPTM'!AB12),0)</f>
        <v>2.1741551176656045E-2</v>
      </c>
      <c r="AD12" s="79">
        <f>IF(AND('Real RPTM'!AD12&gt;0,'Real RPTM'!AE12&gt;0),LN('Real RPTM'!AE12/'Real RPTM'!AD12),0)</f>
        <v>0.12095982662243743</v>
      </c>
      <c r="AE12" s="79">
        <f>IF(AND('Real RPTM'!AE12&gt;0,'Real RPTM'!AF12&gt;0),LN('Real RPTM'!AF12/'Real RPTM'!AE12),0)</f>
        <v>-0.13313747031574702</v>
      </c>
      <c r="AF12" s="79">
        <f>IF(AND('Real RPTM'!AF12&gt;0,'Real RPTM'!AG12&gt;0),LN('Real RPTM'!AG12/'Real RPTM'!AF12),0)</f>
        <v>0.11500342318730236</v>
      </c>
      <c r="AG12" s="79">
        <f>IF(AND('Real RPTM'!AG12&gt;0,'Real RPTM'!AH12&gt;0),LN('Real RPTM'!AH12/'Real RPTM'!AG12),0)</f>
        <v>7.7054108243489239E-2</v>
      </c>
      <c r="AH12" s="79">
        <f>IF(AND('Real RPTM'!AH12&gt;0,'Real RPTM'!AI12&gt;0),LN('Real RPTM'!AI12/'Real RPTM'!AH12),0)</f>
        <v>-1.6585403278494368E-2</v>
      </c>
      <c r="AI12" s="79">
        <f>IF(AND('Real RPTM'!AI12&gt;0,'Real RPTM'!AJ12&gt;0),LN('Real RPTM'!AJ12/'Real RPTM'!AI12),0)</f>
        <v>4.5606053862823383E-2</v>
      </c>
      <c r="AJ12" s="79">
        <f>IF(AND('Real RPTM'!AJ12&gt;0,'Real RPTM'!AK12&gt;0),LN('Real RPTM'!AK12/'Real RPTM'!AJ12),0)</f>
        <v>9.6381484506013762E-2</v>
      </c>
      <c r="AK12" s="79">
        <f>IF(AND('Real RPTM'!AK12&gt;0,'Real RPTM'!AL12&gt;0),LN('Real RPTM'!AL12/'Real RPTM'!AK12),0)</f>
        <v>-4.5519548941132443E-2</v>
      </c>
      <c r="AL12" s="79">
        <f>IF(AND('Real RPTM'!AM12&gt;0,'Real RPTM'!AN12&gt;0),LN('Real RPTM'!AN12/'Real RPTM'!AM12),0)</f>
        <v>-3.8767177076970964E-2</v>
      </c>
      <c r="AM12" s="79">
        <f>IF(AND('Real RPTM'!AN12&gt;0,'Real RPTM'!AO12&gt;0),LN('Real RPTM'!AO12/'Real RPTM'!AN12),0)</f>
        <v>-2.0415008176999771E-2</v>
      </c>
      <c r="AN12" s="79">
        <f>IF(AND('Real RPTM'!AO12&gt;0,'Real RPTM'!AP12&gt;0),LN('Real RPTM'!AP12/'Real RPTM'!AO12),0)</f>
        <v>-2.6836010250470489E-2</v>
      </c>
      <c r="AO12" s="79">
        <f>IF(AND('Real RPTM'!AP12&gt;0,'Real RPTM'!AQ12&gt;0),LN('Real RPTM'!AQ12/'Real RPTM'!AP12),0)</f>
        <v>-1.7514345454352022E-2</v>
      </c>
      <c r="AP12" s="79">
        <f>IF(AND('Real RPTM'!AQ12&gt;0,'Real RPTM'!AR12&gt;0),LN('Real RPTM'!AR12/'Real RPTM'!AQ12),0)</f>
        <v>3.3471685362770467E-2</v>
      </c>
      <c r="AQ12" s="79">
        <f>IF(AND('Real RPTM'!AR12&gt;0,'Real RPTM'!AS12&gt;0),LN('Real RPTM'!AS12/'Real RPTM'!AR12),0)</f>
        <v>-3.99132825327378E-2</v>
      </c>
      <c r="AR12" s="79">
        <f>IF(AND('Real RPTM'!AS12&gt;0,'Real RPTM'!AT12&gt;0),LN('Real RPTM'!AT12/'Real RPTM'!AS12),0)</f>
        <v>1.4199237845729903E-2</v>
      </c>
      <c r="AS12" s="79" t="e">
        <f>IF(AND('Real RPTM'!AT12&gt;0,'Real RPTM'!AU12&gt;0),LN('Real RPTM'!AU12/'Real RPTM'!AT12),0)</f>
        <v>#N/A</v>
      </c>
      <c r="AT12" s="79" t="e">
        <f>IF(AND('Real RPTM'!AU12&gt;0,'Real RPTM'!AV12&gt;0),LN('Real RPTM'!AV12/'Real RPTM'!AU12),0)</f>
        <v>#N/A</v>
      </c>
      <c r="AU12" s="79" t="e">
        <f>IF(AND('Real RPTM'!AV12&gt;0,'Real RPTM'!AW12&gt;0),LN('Real RPTM'!AW12/'Real RPTM'!AV12),0)</f>
        <v>#N/A</v>
      </c>
      <c r="AV12" s="79" t="e">
        <f>IF(AND('Real RPTM'!AW12&gt;0,'Real RPTM'!AX12&gt;0),LN('Real RPTM'!AX12/'Real RPTM'!AW12),0)</f>
        <v>#N/A</v>
      </c>
      <c r="AW12" s="79" t="e">
        <f>IF(AND('Real RPTM'!AX12&gt;0,'Real RPTM'!AY12&gt;0),LN('Real RPTM'!AY12/'Real RPTM'!AX12),0)</f>
        <v>#N/A</v>
      </c>
      <c r="AX12" s="79" t="e">
        <f>IF(AND('Real RPTM'!AY12&gt;0,'Real RPTM'!AZ12&gt;0),LN('Real RPTM'!AZ12/'Real RPTM'!AY12),0)</f>
        <v>#N/A</v>
      </c>
      <c r="AY12" s="79" t="e">
        <f>IF(AND('Real RPTM'!AZ12&gt;0,'Real RPTM'!BA12&gt;0),LN('Real RPTM'!BA12/'Real RPTM'!AZ12),0)</f>
        <v>#N/A</v>
      </c>
      <c r="AZ12" s="79" t="e">
        <f>IF(AND('Real RPTM'!BA12&gt;0,'Real RPTM'!BB12&gt;0),LN('Real RPTM'!BB12/'Real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69"/>
      <c r="H13" s="79">
        <f>IF(AND('Real RPTM'!G13&gt;0,'Real RPTM'!H13&gt;0),LN('Real RPTM'!H13/'Real RPTM'!G13),0)</f>
        <v>-9.4257781663211027E-2</v>
      </c>
      <c r="I13" s="79">
        <f>IF(AND('Real RPTM'!H13&gt;0,'Real RPTM'!I13&gt;0),LN('Real RPTM'!I13/'Real RPTM'!H13),0)</f>
        <v>-8.4612047809816057E-2</v>
      </c>
      <c r="J13" s="79">
        <f>IF(AND('Real RPTM'!I13&gt;0,'Real RPTM'!J13&gt;0),LN('Real RPTM'!J13/'Real RPTM'!I13),0)</f>
        <v>-4.8311628658838569E-2</v>
      </c>
      <c r="K13" s="79">
        <f>IF(AND('Real RPTM'!J13&gt;0,'Real RPTM'!K13&gt;0),LN('Real RPTM'!K13/'Real RPTM'!J13),0)</f>
        <v>3.0549443113574294E-3</v>
      </c>
      <c r="L13" s="79">
        <f>IF(AND('Real RPTM'!K13&gt;0,'Real RPTM'!L13&gt;0),LN('Real RPTM'!L13/'Real RPTM'!K13),0)</f>
        <v>4.3443599545936941E-2</v>
      </c>
      <c r="M13" s="79">
        <f>IF(AND('Real RPTM'!L13&gt;0,'Real RPTM'!M13&gt;0),LN('Real RPTM'!M13/'Real RPTM'!L13),0)</f>
        <v>3.0147853835716942E-2</v>
      </c>
      <c r="N13" s="79">
        <f>IF(AND('Real RPTM'!M13&gt;0,'Real RPTM'!N13&gt;0),LN('Real RPTM'!N13/'Real RPTM'!M13),0)</f>
        <v>-4.5960656125049272E-2</v>
      </c>
      <c r="O13" s="79">
        <f>IF(AND('Real RPTM'!N13&gt;0,'Real RPTM'!O13&gt;0),LN('Real RPTM'!O13/'Real RPTM'!N13),0)</f>
        <v>-3.3365640342889365E-2</v>
      </c>
      <c r="P13" s="79">
        <f>IF(AND('Real RPTM'!O13&gt;0,'Real RPTM'!P13&gt;0),LN('Real RPTM'!P13/'Real RPTM'!O13),0)</f>
        <v>-8.4929854266875451E-2</v>
      </c>
      <c r="Q13" s="79">
        <f>IF(AND('Real RPTM'!P13&gt;0,'Real RPTM'!Q13&gt;0),LN('Real RPTM'!Q13/'Real RPTM'!P13),0)</f>
        <v>-2.3449276108345098E-2</v>
      </c>
      <c r="R13" s="79">
        <f>IF(AND('Real RPTM'!Q13&gt;0,'Real RPTM'!R13&gt;0),LN('Real RPTM'!R13/'Real RPTM'!Q13),0)</f>
        <v>-0.1164242345064203</v>
      </c>
      <c r="S13" s="79">
        <f>IF(AND('Real RPTM'!R13&gt;0,'Real RPTM'!S13&gt;0),LN('Real RPTM'!S13/'Real RPTM'!R13),0)</f>
        <v>7.5640313351955951E-2</v>
      </c>
      <c r="T13" s="79">
        <f>IF(AND('Real RPTM'!S13&gt;0,'Real RPTM'!T13&gt;0),LN('Real RPTM'!T13/'Real RPTM'!S13),0)</f>
        <v>-4.9343132411447041E-2</v>
      </c>
      <c r="U13" s="79">
        <f>IF(AND('Real RPTM'!T13&gt;0,'Real RPTM'!U13&gt;0),LN('Real RPTM'!U13/'Real RPTM'!T13),0)</f>
        <v>-1.1712626022800489E-2</v>
      </c>
      <c r="V13" s="79">
        <f>IF(AND('Real RPTM'!U13&gt;0,'Real RPTM'!V13&gt;0),LN('Real RPTM'!V13/'Real RPTM'!U13),0)</f>
        <v>-2.8740541136437339E-2</v>
      </c>
      <c r="W13" s="79">
        <f>IF(AND('Real RPTM'!V13&gt;0,'Real RPTM'!W13&gt;0),LN('Real RPTM'!W13/'Real RPTM'!V13),0)</f>
        <v>-7.1029737067513114E-3</v>
      </c>
      <c r="X13" s="79">
        <f>IF(AND('Real RPTM'!W13&gt;0,'Real RPTM'!X13&gt;0),LN('Real RPTM'!X13/'Real RPTM'!W13),0)</f>
        <v>1.4356989215202343E-2</v>
      </c>
      <c r="Y13" s="79">
        <f>IF(AND('Real RPTM'!X13&gt;0,'Real RPTM'!Y13&gt;0),LN('Real RPTM'!Y13/'Real RPTM'!X13),0)</f>
        <v>6.9457057714787315E-2</v>
      </c>
      <c r="Z13" s="79">
        <f>IF(AND('Real RPTM'!Y13&gt;0,'Real RPTM'!Z13&gt;0),LN('Real RPTM'!Z13/'Real RPTM'!Y13),0)</f>
        <v>-2.9597603997950493E-2</v>
      </c>
      <c r="AA13" s="79">
        <f>IF(AND('Real RPTM'!Z13&gt;0,'Real RPTM'!AA13&gt;0),LN('Real RPTM'!AA13/'Real RPTM'!Z13),0)</f>
        <v>2.3779683250011917E-2</v>
      </c>
      <c r="AB13" s="79">
        <f>IF(AND('Real RPTM'!AA13&gt;0,'Real RPTM'!AB13&gt;0),LN('Real RPTM'!AB13/'Real RPTM'!AA13),0)</f>
        <v>5.9971819168830015E-2</v>
      </c>
      <c r="AC13" s="79">
        <f>IF(AND('Real RPTM'!AB13&gt;0,'Real RPTM'!AC13&gt;0),LN('Real RPTM'!AC13/'Real RPTM'!AB13),0)</f>
        <v>8.2269560708134494E-3</v>
      </c>
      <c r="AD13" s="79">
        <f>IF(AND('Real RPTM'!AD13&gt;0,'Real RPTM'!AE13&gt;0),LN('Real RPTM'!AE13/'Real RPTM'!AD13),0)</f>
        <v>0.249651465852649</v>
      </c>
      <c r="AE13" s="79">
        <f>IF(AND('Real RPTM'!AE13&gt;0,'Real RPTM'!AF13&gt;0),LN('Real RPTM'!AF13/'Real RPTM'!AE13),0)</f>
        <v>-5.6325863825956161E-2</v>
      </c>
      <c r="AF13" s="79">
        <f>IF(AND('Real RPTM'!AF13&gt;0,'Real RPTM'!AG13&gt;0),LN('Real RPTM'!AG13/'Real RPTM'!AF13),0)</f>
        <v>-5.5109472711053542E-2</v>
      </c>
      <c r="AG13" s="79">
        <f>IF(AND('Real RPTM'!AG13&gt;0,'Real RPTM'!AH13&gt;0),LN('Real RPTM'!AH13/'Real RPTM'!AG13),0)</f>
        <v>0.11134105285946844</v>
      </c>
      <c r="AH13" s="79">
        <f>IF(AND('Real RPTM'!AH13&gt;0,'Real RPTM'!AI13&gt;0),LN('Real RPTM'!AI13/'Real RPTM'!AH13),0)</f>
        <v>2.6794115579976971E-3</v>
      </c>
      <c r="AI13" s="79">
        <f>IF(AND('Real RPTM'!AI13&gt;0,'Real RPTM'!AJ13&gt;0),LN('Real RPTM'!AJ13/'Real RPTM'!AI13),0)</f>
        <v>4.825810210976636E-2</v>
      </c>
      <c r="AJ13" s="79">
        <f>IF(AND('Real RPTM'!AJ13&gt;0,'Real RPTM'!AK13&gt;0),LN('Real RPTM'!AK13/'Real RPTM'!AJ13),0)</f>
        <v>2.6776911981672705E-2</v>
      </c>
      <c r="AK13" s="79">
        <f>IF(AND('Real RPTM'!AK13&gt;0,'Real RPTM'!AL13&gt;0),LN('Real RPTM'!AL13/'Real RPTM'!AK13),0)</f>
        <v>-1.9473803451550198E-2</v>
      </c>
      <c r="AL13" s="79">
        <f>IF(AND('Real RPTM'!AM13&gt;0,'Real RPTM'!AN13&gt;0),LN('Real RPTM'!AN13/'Real RPTM'!AM13),0)</f>
        <v>-5.1427556627930575E-2</v>
      </c>
      <c r="AM13" s="79">
        <f>IF(AND('Real RPTM'!AN13&gt;0,'Real RPTM'!AO13&gt;0),LN('Real RPTM'!AO13/'Real RPTM'!AN13),0)</f>
        <v>-1.2797747793446433E-2</v>
      </c>
      <c r="AN13" s="79">
        <f>IF(AND('Real RPTM'!AO13&gt;0,'Real RPTM'!AP13&gt;0),LN('Real RPTM'!AP13/'Real RPTM'!AO13),0)</f>
        <v>0.13245164545591498</v>
      </c>
      <c r="AO13" s="79">
        <f>IF(AND('Real RPTM'!AP13&gt;0,'Real RPTM'!AQ13&gt;0),LN('Real RPTM'!AQ13/'Real RPTM'!AP13),0)</f>
        <v>-9.9905868181082866E-2</v>
      </c>
      <c r="AP13" s="79">
        <f>IF(AND('Real RPTM'!AQ13&gt;0,'Real RPTM'!AR13&gt;0),LN('Real RPTM'!AR13/'Real RPTM'!AQ13),0)</f>
        <v>-5.6032129480533599E-2</v>
      </c>
      <c r="AQ13" s="79">
        <f>IF(AND('Real RPTM'!AR13&gt;0,'Real RPTM'!AS13&gt;0),LN('Real RPTM'!AS13/'Real RPTM'!AR13),0)</f>
        <v>9.7055103594798117E-2</v>
      </c>
      <c r="AR13" s="79">
        <f>IF(AND('Real RPTM'!AS13&gt;0,'Real RPTM'!AT13&gt;0),LN('Real RPTM'!AT13/'Real RPTM'!AS13),0)</f>
        <v>1.0223555276824926E-2</v>
      </c>
      <c r="AS13" s="79" t="e">
        <f>IF(AND('Real RPTM'!AT13&gt;0,'Real RPTM'!AU13&gt;0),LN('Real RPTM'!AU13/'Real RPTM'!AT13),0)</f>
        <v>#N/A</v>
      </c>
      <c r="AT13" s="79" t="e">
        <f>IF(AND('Real RPTM'!AU13&gt;0,'Real RPTM'!AV13&gt;0),LN('Real RPTM'!AV13/'Real RPTM'!AU13),0)</f>
        <v>#N/A</v>
      </c>
      <c r="AU13" s="79" t="e">
        <f>IF(AND('Real RPTM'!AV13&gt;0,'Real RPTM'!AW13&gt;0),LN('Real RPTM'!AW13/'Real RPTM'!AV13),0)</f>
        <v>#N/A</v>
      </c>
      <c r="AV13" s="79" t="e">
        <f>IF(AND('Real RPTM'!AW13&gt;0,'Real RPTM'!AX13&gt;0),LN('Real RPTM'!AX13/'Real RPTM'!AW13),0)</f>
        <v>#N/A</v>
      </c>
      <c r="AW13" s="79" t="e">
        <f>IF(AND('Real RPTM'!AX13&gt;0,'Real RPTM'!AY13&gt;0),LN('Real RPTM'!AY13/'Real RPTM'!AX13),0)</f>
        <v>#N/A</v>
      </c>
      <c r="AX13" s="79" t="e">
        <f>IF(AND('Real RPTM'!AY13&gt;0,'Real RPTM'!AZ13&gt;0),LN('Real RPTM'!AZ13/'Real RPTM'!AY13),0)</f>
        <v>#N/A</v>
      </c>
      <c r="AY13" s="79" t="e">
        <f>IF(AND('Real RPTM'!AZ13&gt;0,'Real RPTM'!BA13&gt;0),LN('Real RPTM'!BA13/'Real RPTM'!AZ13),0)</f>
        <v>#N/A</v>
      </c>
      <c r="AZ13" s="79" t="e">
        <f>IF(AND('Real RPTM'!BA13&gt;0,'Real RPTM'!BB13&gt;0),LN('Real RPTM'!BB13/'Real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69"/>
      <c r="H14" s="79">
        <f>IF(AND('Real RPTM'!G14&gt;0,'Real RPTM'!H14&gt;0),LN('Real RPTM'!H14/'Real RPTM'!G14),0)</f>
        <v>-0.21069220363089405</v>
      </c>
      <c r="I14" s="79">
        <f>IF(AND('Real RPTM'!H14&gt;0,'Real RPTM'!I14&gt;0),LN('Real RPTM'!I14/'Real RPTM'!H14),0)</f>
        <v>-0.1762154973620256</v>
      </c>
      <c r="J14" s="79">
        <f>IF(AND('Real RPTM'!I14&gt;0,'Real RPTM'!J14&gt;0),LN('Real RPTM'!J14/'Real RPTM'!I14),0)</f>
        <v>-4.0276549744593854E-2</v>
      </c>
      <c r="K14" s="79">
        <f>IF(AND('Real RPTM'!J14&gt;0,'Real RPTM'!K14&gt;0),LN('Real RPTM'!K14/'Real RPTM'!J14),0)</f>
        <v>-2.7142632386072375E-2</v>
      </c>
      <c r="L14" s="79">
        <f>IF(AND('Real RPTM'!K14&gt;0,'Real RPTM'!L14&gt;0),LN('Real RPTM'!L14/'Real RPTM'!K14),0)</f>
        <v>9.7881715962866295E-2</v>
      </c>
      <c r="M14" s="79">
        <f>IF(AND('Real RPTM'!L14&gt;0,'Real RPTM'!M14&gt;0),LN('Real RPTM'!M14/'Real RPTM'!L14),0)</f>
        <v>7.4751894051198239E-2</v>
      </c>
      <c r="N14" s="79">
        <f>IF(AND('Real RPTM'!M14&gt;0,'Real RPTM'!N14&gt;0),LN('Real RPTM'!N14/'Real RPTM'!M14),0)</f>
        <v>0.10916275884880063</v>
      </c>
      <c r="O14" s="79">
        <f>IF(AND('Real RPTM'!N14&gt;0,'Real RPTM'!O14&gt;0),LN('Real RPTM'!O14/'Real RPTM'!N14),0)</f>
        <v>-0.2012110988818272</v>
      </c>
      <c r="P14" s="79">
        <f>IF(AND('Real RPTM'!O14&gt;0,'Real RPTM'!P14&gt;0),LN('Real RPTM'!P14/'Real RPTM'!O14),0)</f>
        <v>-2.3500975625965433E-2</v>
      </c>
      <c r="Q14" s="79">
        <f>IF(AND('Real RPTM'!P14&gt;0,'Real RPTM'!Q14&gt;0),LN('Real RPTM'!Q14/'Real RPTM'!P14),0)</f>
        <v>8.1568584235300279E-2</v>
      </c>
      <c r="R14" s="79">
        <f>IF(AND('Real RPTM'!Q14&gt;0,'Real RPTM'!R14&gt;0),LN('Real RPTM'!R14/'Real RPTM'!Q14),0)</f>
        <v>8.6020328273290744E-2</v>
      </c>
      <c r="S14" s="79">
        <f>IF(AND('Real RPTM'!R14&gt;0,'Real RPTM'!S14&gt;0),LN('Real RPTM'!S14/'Real RPTM'!R14),0)</f>
        <v>0.26133591443684934</v>
      </c>
      <c r="T14" s="79">
        <f>IF(AND('Real RPTM'!S14&gt;0,'Real RPTM'!T14&gt;0),LN('Real RPTM'!T14/'Real RPTM'!S14),0)</f>
        <v>-0.12629999924838892</v>
      </c>
      <c r="U14" s="79">
        <f>IF(AND('Real RPTM'!T14&gt;0,'Real RPTM'!U14&gt;0),LN('Real RPTM'!U14/'Real RPTM'!T14),0)</f>
        <v>4.7014070838970461E-2</v>
      </c>
      <c r="V14" s="79">
        <f>IF(AND('Real RPTM'!U14&gt;0,'Real RPTM'!V14&gt;0),LN('Real RPTM'!V14/'Real RPTM'!U14),0)</f>
        <v>-6.1743153218981307E-2</v>
      </c>
      <c r="W14" s="79">
        <f>IF(AND('Real RPTM'!V14&gt;0,'Real RPTM'!W14&gt;0),LN('Real RPTM'!W14/'Real RPTM'!V14),0)</f>
        <v>-4.7271686738196379E-2</v>
      </c>
      <c r="X14" s="79">
        <f>IF(AND('Real RPTM'!W14&gt;0,'Real RPTM'!X14&gt;0),LN('Real RPTM'!X14/'Real RPTM'!W14),0)</f>
        <v>2.5850319780675358E-2</v>
      </c>
      <c r="Y14" s="79">
        <f>IF(AND('Real RPTM'!X14&gt;0,'Real RPTM'!Y14&gt;0),LN('Real RPTM'!Y14/'Real RPTM'!X14),0)</f>
        <v>2.2047956603310822E-2</v>
      </c>
      <c r="Z14" s="79">
        <f>IF(AND('Real RPTM'!Y14&gt;0,'Real RPTM'!Z14&gt;0),LN('Real RPTM'!Z14/'Real RPTM'!Y14),0)</f>
        <v>1.3168724615404262E-2</v>
      </c>
      <c r="AA14" s="79">
        <f>IF(AND('Real RPTM'!Z14&gt;0,'Real RPTM'!AA14&gt;0),LN('Real RPTM'!AA14/'Real RPTM'!Z14),0)</f>
        <v>-3.3226509759101387E-2</v>
      </c>
      <c r="AB14" s="79">
        <f>IF(AND('Real RPTM'!AA14&gt;0,'Real RPTM'!AB14&gt;0),LN('Real RPTM'!AB14/'Real RPTM'!AA14),0)</f>
        <v>-3.9179761208951426E-2</v>
      </c>
      <c r="AC14" s="79">
        <f>IF(AND('Real RPTM'!AB14&gt;0,'Real RPTM'!AC14&gt;0),LN('Real RPTM'!AC14/'Real RPTM'!AB14),0)</f>
        <v>4.8971261858766324E-2</v>
      </c>
      <c r="AD14" s="79">
        <f>IF(AND('Real RPTM'!AD14&gt;0,'Real RPTM'!AE14&gt;0),LN('Real RPTM'!AE14/'Real RPTM'!AD14),0)</f>
        <v>0.23932141057151263</v>
      </c>
      <c r="AE14" s="79">
        <f>IF(AND('Real RPTM'!AE14&gt;0,'Real RPTM'!AF14&gt;0),LN('Real RPTM'!AF14/'Real RPTM'!AE14),0)</f>
        <v>2.7722703717914469E-3</v>
      </c>
      <c r="AF14" s="79">
        <f>IF(AND('Real RPTM'!AF14&gt;0,'Real RPTM'!AG14&gt;0),LN('Real RPTM'!AG14/'Real RPTM'!AF14),0)</f>
        <v>-6.1768025359916941E-2</v>
      </c>
      <c r="AG14" s="79">
        <f>IF(AND('Real RPTM'!AG14&gt;0,'Real RPTM'!AH14&gt;0),LN('Real RPTM'!AH14/'Real RPTM'!AG14),0)</f>
        <v>1.7176857037703892E-2</v>
      </c>
      <c r="AH14" s="79">
        <f>IF(AND('Real RPTM'!AH14&gt;0,'Real RPTM'!AI14&gt;0),LN('Real RPTM'!AI14/'Real RPTM'!AH14),0)</f>
        <v>5.1957700078859526E-2</v>
      </c>
      <c r="AI14" s="79">
        <f>IF(AND('Real RPTM'!AI14&gt;0,'Real RPTM'!AJ14&gt;0),LN('Real RPTM'!AJ14/'Real RPTM'!AI14),0)</f>
        <v>6.2684911296602905E-2</v>
      </c>
      <c r="AJ14" s="79">
        <f>IF(AND('Real RPTM'!AJ14&gt;0,'Real RPTM'!AK14&gt;0),LN('Real RPTM'!AK14/'Real RPTM'!AJ14),0)</f>
        <v>-0.16197382238894661</v>
      </c>
      <c r="AK14" s="79">
        <f>IF(AND('Real RPTM'!AK14&gt;0,'Real RPTM'!AL14&gt;0),LN('Real RPTM'!AL14/'Real RPTM'!AK14),0)</f>
        <v>0.17983583383763344</v>
      </c>
      <c r="AL14" s="79">
        <f>IF(AND('Real RPTM'!AM14&gt;0,'Real RPTM'!AN14&gt;0),LN('Real RPTM'!AN14/'Real RPTM'!AM14),0)</f>
        <v>-4.840466882731672E-2</v>
      </c>
      <c r="AM14" s="79">
        <f>IF(AND('Real RPTM'!AN14&gt;0,'Real RPTM'!AO14&gt;0),LN('Real RPTM'!AO14/'Real RPTM'!AN14),0)</f>
        <v>5.394748430998797E-2</v>
      </c>
      <c r="AN14" s="79">
        <f>IF(AND('Real RPTM'!AO14&gt;0,'Real RPTM'!AP14&gt;0),LN('Real RPTM'!AP14/'Real RPTM'!AO14),0)</f>
        <v>-5.6274110986210241E-2</v>
      </c>
      <c r="AO14" s="79">
        <f>IF(AND('Real RPTM'!AP14&gt;0,'Real RPTM'!AQ14&gt;0),LN('Real RPTM'!AQ14/'Real RPTM'!AP14),0)</f>
        <v>0.10236485768685213</v>
      </c>
      <c r="AP14" s="79">
        <f>IF(AND('Real RPTM'!AQ14&gt;0,'Real RPTM'!AR14&gt;0),LN('Real RPTM'!AR14/'Real RPTM'!AQ14),0)</f>
        <v>-9.7688567404822277E-2</v>
      </c>
      <c r="AQ14" s="79">
        <f>IF(AND('Real RPTM'!AR14&gt;0,'Real RPTM'!AS14&gt;0),LN('Real RPTM'!AS14/'Real RPTM'!AR14),0)</f>
        <v>0.10856206557864749</v>
      </c>
      <c r="AR14" s="79">
        <f>IF(AND('Real RPTM'!AS14&gt;0,'Real RPTM'!AT14&gt;0),LN('Real RPTM'!AT14/'Real RPTM'!AS14),0)</f>
        <v>-3.0728037450645698E-2</v>
      </c>
      <c r="AS14" s="79" t="e">
        <f>IF(AND('Real RPTM'!AT14&gt;0,'Real RPTM'!AU14&gt;0),LN('Real RPTM'!AU14/'Real RPTM'!AT14),0)</f>
        <v>#N/A</v>
      </c>
      <c r="AT14" s="79" t="e">
        <f>IF(AND('Real RPTM'!AU14&gt;0,'Real RPTM'!AV14&gt;0),LN('Real RPTM'!AV14/'Real RPTM'!AU14),0)</f>
        <v>#N/A</v>
      </c>
      <c r="AU14" s="79" t="e">
        <f>IF(AND('Real RPTM'!AV14&gt;0,'Real RPTM'!AW14&gt;0),LN('Real RPTM'!AW14/'Real RPTM'!AV14),0)</f>
        <v>#N/A</v>
      </c>
      <c r="AV14" s="79" t="e">
        <f>IF(AND('Real RPTM'!AW14&gt;0,'Real RPTM'!AX14&gt;0),LN('Real RPTM'!AX14/'Real RPTM'!AW14),0)</f>
        <v>#N/A</v>
      </c>
      <c r="AW14" s="79" t="e">
        <f>IF(AND('Real RPTM'!AX14&gt;0,'Real RPTM'!AY14&gt;0),LN('Real RPTM'!AY14/'Real RPTM'!AX14),0)</f>
        <v>#N/A</v>
      </c>
      <c r="AX14" s="79" t="e">
        <f>IF(AND('Real RPTM'!AY14&gt;0,'Real RPTM'!AZ14&gt;0),LN('Real RPTM'!AZ14/'Real RPTM'!AY14),0)</f>
        <v>#N/A</v>
      </c>
      <c r="AY14" s="79" t="e">
        <f>IF(AND('Real RPTM'!AZ14&gt;0,'Real RPTM'!BA14&gt;0),LN('Real RPTM'!BA14/'Real RPTM'!AZ14),0)</f>
        <v>#N/A</v>
      </c>
      <c r="AZ14" s="79" t="e">
        <f>IF(AND('Real RPTM'!BA14&gt;0,'Real RPTM'!BB14&gt;0),LN('Real RPTM'!BB14/'Real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63"/>
      <c r="H15" s="78">
        <f>IF(AND('Real RPTM'!G15&gt;0,'Real RPTM'!H15&gt;0),LN('Real RPTM'!H15/'Real RPTM'!G15),0)</f>
        <v>-0.12413956674112708</v>
      </c>
      <c r="I15" s="78">
        <f>IF(AND('Real RPTM'!H15&gt;0,'Real RPTM'!I15&gt;0),LN('Real RPTM'!I15/'Real RPTM'!H15),0)</f>
        <v>-8.8481056182502224E-2</v>
      </c>
      <c r="J15" s="78">
        <f>IF(AND('Real RPTM'!I15&gt;0,'Real RPTM'!J15&gt;0),LN('Real RPTM'!J15/'Real RPTM'!I15),0)</f>
        <v>1.2743462729677968E-2</v>
      </c>
      <c r="K15" s="78">
        <f>IF(AND('Real RPTM'!J15&gt;0,'Real RPTM'!K15&gt;0),LN('Real RPTM'!K15/'Real RPTM'!J15),0)</f>
        <v>-2.6127628850159221E-2</v>
      </c>
      <c r="L15" s="78">
        <f>IF(AND('Real RPTM'!K15&gt;0,'Real RPTM'!L15&gt;0),LN('Real RPTM'!L15/'Real RPTM'!K15),0)</f>
        <v>-2.7316840752862292E-2</v>
      </c>
      <c r="M15" s="78">
        <f>IF(AND('Real RPTM'!L15&gt;0,'Real RPTM'!M15&gt;0),LN('Real RPTM'!M15/'Real RPTM'!L15),0)</f>
        <v>-3.5596580457866921E-2</v>
      </c>
      <c r="N15" s="78">
        <f>IF(AND('Real RPTM'!M15&gt;0,'Real RPTM'!N15&gt;0),LN('Real RPTM'!N15/'Real RPTM'!M15),0)</f>
        <v>-2.1889505275124701E-2</v>
      </c>
      <c r="O15" s="78">
        <f>IF(AND('Real RPTM'!N15&gt;0,'Real RPTM'!O15&gt;0),LN('Real RPTM'!O15/'Real RPTM'!N15),0)</f>
        <v>-8.003367304273739E-3</v>
      </c>
      <c r="P15" s="78">
        <f>IF(AND('Real RPTM'!O15&gt;0,'Real RPTM'!P15&gt;0),LN('Real RPTM'!P15/'Real RPTM'!O15),0)</f>
        <v>1.0538341316693364E-2</v>
      </c>
      <c r="Q15" s="78">
        <f>IF(AND('Real RPTM'!P15&gt;0,'Real RPTM'!Q15&gt;0),LN('Real RPTM'!Q15/'Real RPTM'!P15),0)</f>
        <v>2.6163756693328597E-3</v>
      </c>
      <c r="R15" s="78">
        <f>IF(AND('Real RPTM'!Q15&gt;0,'Real RPTM'!R15&gt;0),LN('Real RPTM'!R15/'Real RPTM'!Q15),0)</f>
        <v>3.9103658687512696E-3</v>
      </c>
      <c r="S15" s="78">
        <f>IF(AND('Real RPTM'!R15&gt;0,'Real RPTM'!S15&gt;0),LN('Real RPTM'!S15/'Real RPTM'!R15),0)</f>
        <v>9.6971003906580217E-3</v>
      </c>
      <c r="T15" s="78">
        <f>IF(AND('Real RPTM'!S15&gt;0,'Real RPTM'!T15&gt;0),LN('Real RPTM'!T15/'Real RPTM'!S15),0)</f>
        <v>-3.0152079594248392E-2</v>
      </c>
      <c r="U15" s="78">
        <f>IF(AND('Real RPTM'!T15&gt;0,'Real RPTM'!U15&gt;0),LN('Real RPTM'!U15/'Real RPTM'!T15),0)</f>
        <v>-5.2593634102313477E-2</v>
      </c>
      <c r="V15" s="78">
        <f>IF(AND('Real RPTM'!U15&gt;0,'Real RPTM'!V15&gt;0),LN('Real RPTM'!V15/'Real RPTM'!U15),0)</f>
        <v>-4.3748411652822998E-2</v>
      </c>
      <c r="W15" s="78">
        <f>IF(AND('Real RPTM'!V15&gt;0,'Real RPTM'!W15&gt;0),LN('Real RPTM'!W15/'Real RPTM'!V15),0)</f>
        <v>-1.454280375614614E-2</v>
      </c>
      <c r="X15" s="78">
        <f>IF(AND('Real RPTM'!W15&gt;0,'Real RPTM'!X15&gt;0),LN('Real RPTM'!X15/'Real RPTM'!W15),0)</f>
        <v>1.3949311288598731E-2</v>
      </c>
      <c r="Y15" s="78">
        <f>IF(AND('Real RPTM'!X15&gt;0,'Real RPTM'!Y15&gt;0),LN('Real RPTM'!Y15/'Real RPTM'!X15),0)</f>
        <v>-5.354429979970407E-2</v>
      </c>
      <c r="Z15" s="78">
        <f>IF(AND('Real RPTM'!Y15&gt;0,'Real RPTM'!Z15&gt;0),LN('Real RPTM'!Z15/'Real RPTM'!Y15),0)</f>
        <v>5.4178518091495473E-2</v>
      </c>
      <c r="AA15" s="78">
        <f>IF(AND('Real RPTM'!Z15&gt;0,'Real RPTM'!AA15&gt;0),LN('Real RPTM'!AA15/'Real RPTM'!Z15),0)</f>
        <v>9.012817011395069E-2</v>
      </c>
      <c r="AB15" s="78">
        <f>IF(AND('Real RPTM'!AA15&gt;0,'Real RPTM'!AB15&gt;0),LN('Real RPTM'!AB15/'Real RPTM'!AA15),0)</f>
        <v>4.0575630778618331E-2</v>
      </c>
      <c r="AC15" s="78">
        <f>IF(AND('Real RPTM'!AB15&gt;0,'Real RPTM'!AC15&gt;0),LN('Real RPTM'!AC15/'Real RPTM'!AB15),0)</f>
        <v>4.1065620412934323E-2</v>
      </c>
      <c r="AD15" s="78">
        <f>IF(AND('Real RPTM'!AD15&gt;0,'Real RPTM'!AE15&gt;0),LN('Real RPTM'!AE15/'Real RPTM'!AD15),0)</f>
        <v>0.13536628201625053</v>
      </c>
      <c r="AE15" s="78">
        <f>IF(AND('Real RPTM'!AE15&gt;0,'Real RPTM'!AF15&gt;0),LN('Real RPTM'!AF15/'Real RPTM'!AE15),0)</f>
        <v>-4.8206074621913661E-2</v>
      </c>
      <c r="AF15" s="78">
        <f>IF(AND('Real RPTM'!AF15&gt;0,'Real RPTM'!AG15&gt;0),LN('Real RPTM'!AG15/'Real RPTM'!AF15),0)</f>
        <v>2.260200743362558E-2</v>
      </c>
      <c r="AG15" s="78">
        <f>IF(AND('Real RPTM'!AG15&gt;0,'Real RPTM'!AH15&gt;0),LN('Real RPTM'!AH15/'Real RPTM'!AG15),0)</f>
        <v>8.3559255916701533E-2</v>
      </c>
      <c r="AH15" s="78">
        <f>IF(AND('Real RPTM'!AH15&gt;0,'Real RPTM'!AI15&gt;0),LN('Real RPTM'!AI15/'Real RPTM'!AH15),0)</f>
        <v>7.0054150810880669E-3</v>
      </c>
      <c r="AI15" s="78">
        <f>IF(AND('Real RPTM'!AI15&gt;0,'Real RPTM'!AJ15&gt;0),LN('Real RPTM'!AJ15/'Real RPTM'!AI15),0)</f>
        <v>5.7520701208943811E-3</v>
      </c>
      <c r="AJ15" s="78">
        <f>IF(AND('Real RPTM'!AJ15&gt;0,'Real RPTM'!AK15&gt;0),LN('Real RPTM'!AK15/'Real RPTM'!AJ15),0)</f>
        <v>3.8494644871340633E-2</v>
      </c>
      <c r="AK15" s="78">
        <f>IF(AND('Real RPTM'!AK15&gt;0,'Real RPTM'!AL15&gt;0),LN('Real RPTM'!AL15/'Real RPTM'!AK15),0)</f>
        <v>-8.8288557558364941E-3</v>
      </c>
      <c r="AL15" s="78">
        <f>IF(AND('Real RPTM'!AM15&gt;0,'Real RPTM'!AN15&gt;0),LN('Real RPTM'!AN15/'Real RPTM'!AM15),0)</f>
        <v>-3.7451393964560528E-2</v>
      </c>
      <c r="AM15" s="78">
        <f>IF(AND('Real RPTM'!AN15&gt;0,'Real RPTM'!AO15&gt;0),LN('Real RPTM'!AO15/'Real RPTM'!AN15),0)</f>
        <v>7.318112030851043E-3</v>
      </c>
      <c r="AN15" s="78">
        <f>IF(AND('Real RPTM'!AO15&gt;0,'Real RPTM'!AP15&gt;0),LN('Real RPTM'!AP15/'Real RPTM'!AO15),0)</f>
        <v>7.7001823436746775E-2</v>
      </c>
      <c r="AO15" s="78">
        <f>IF(AND('Real RPTM'!AP15&gt;0,'Real RPTM'!AQ15&gt;0),LN('Real RPTM'!AQ15/'Real RPTM'!AP15),0)</f>
        <v>4.6292617015122016E-2</v>
      </c>
      <c r="AP15" s="78">
        <f>IF(AND('Real RPTM'!AQ15&gt;0,'Real RPTM'!AR15&gt;0),LN('Real RPTM'!AR15/'Real RPTM'!AQ15),0)</f>
        <v>-3.4365502596453969E-2</v>
      </c>
      <c r="AQ15" s="78">
        <f>IF(AND('Real RPTM'!AR15&gt;0,'Real RPTM'!AS15&gt;0),LN('Real RPTM'!AS15/'Real RPTM'!AR15),0)</f>
        <v>-0.10665192764831818</v>
      </c>
      <c r="AR15" s="78">
        <f>IF(AND('Real RPTM'!AS15&gt;0,'Real RPTM'!AT15&gt;0),LN('Real RPTM'!AT15/'Real RPTM'!AS15),0)</f>
        <v>6.7580147801402828E-3</v>
      </c>
      <c r="AS15" s="78" t="e">
        <f>IF(AND('Real RPTM'!AT15&gt;0,'Real RPTM'!AU15&gt;0),LN('Real RPTM'!AU15/'Real RPTM'!AT15),0)</f>
        <v>#N/A</v>
      </c>
      <c r="AT15" s="78" t="e">
        <f>IF(AND('Real RPTM'!AU15&gt;0,'Real RPTM'!AV15&gt;0),LN('Real RPTM'!AV15/'Real RPTM'!AU15),0)</f>
        <v>#N/A</v>
      </c>
      <c r="AU15" s="78" t="e">
        <f>IF(AND('Real RPTM'!AV15&gt;0,'Real RPTM'!AW15&gt;0),LN('Real RPTM'!AW15/'Real RPTM'!AV15),0)</f>
        <v>#N/A</v>
      </c>
      <c r="AV15" s="78" t="e">
        <f>IF(AND('Real RPTM'!AW15&gt;0,'Real RPTM'!AX15&gt;0),LN('Real RPTM'!AX15/'Real RPTM'!AW15),0)</f>
        <v>#N/A</v>
      </c>
      <c r="AW15" s="78" t="e">
        <f>IF(AND('Real RPTM'!AX15&gt;0,'Real RPTM'!AY15&gt;0),LN('Real RPTM'!AY15/'Real RPTM'!AX15),0)</f>
        <v>#N/A</v>
      </c>
      <c r="AX15" s="78" t="e">
        <f>IF(AND('Real RPTM'!AY15&gt;0,'Real RPTM'!AZ15&gt;0),LN('Real RPTM'!AZ15/'Real RPTM'!AY15),0)</f>
        <v>#N/A</v>
      </c>
      <c r="AY15" s="78" t="e">
        <f>IF(AND('Real RPTM'!AZ15&gt;0,'Real RPTM'!BA15&gt;0),LN('Real RPTM'!BA15/'Real RPTM'!AZ15),0)</f>
        <v>#N/A</v>
      </c>
      <c r="AZ15" s="78" t="e">
        <f>IF(AND('Real RPTM'!BA15&gt;0,'Real RPTM'!BB15&gt;0),LN('Real RPTM'!BB15/'Real RPTM'!BA15),0)</f>
        <v>#N/A</v>
      </c>
    </row>
    <row r="16" spans="1:254"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63"/>
      <c r="H16" s="78">
        <f>IF(AND('Real RPTM'!G16&gt;0,'Real RPTM'!H16&gt;0),LN('Real RPTM'!H16/'Real RPTM'!G16),0)</f>
        <v>-9.5721099337528426E-2</v>
      </c>
      <c r="I16" s="78">
        <f>IF(AND('Real RPTM'!H16&gt;0,'Real RPTM'!I16&gt;0),LN('Real RPTM'!I16/'Real RPTM'!H16),0)</f>
        <v>-0.13184635822274149</v>
      </c>
      <c r="J16" s="78">
        <f>IF(AND('Real RPTM'!I16&gt;0,'Real RPTM'!J16&gt;0),LN('Real RPTM'!J16/'Real RPTM'!I16),0)</f>
        <v>-2.4560524419391328E-4</v>
      </c>
      <c r="K16" s="78">
        <f>IF(AND('Real RPTM'!J16&gt;0,'Real RPTM'!K16&gt;0),LN('Real RPTM'!K16/'Real RPTM'!J16),0)</f>
        <v>3.1873709885221257E-2</v>
      </c>
      <c r="L16" s="78">
        <f>IF(AND('Real RPTM'!K16&gt;0,'Real RPTM'!L16&gt;0),LN('Real RPTM'!L16/'Real RPTM'!K16),0)</f>
        <v>7.4652469209685463E-2</v>
      </c>
      <c r="M16" s="78">
        <f>IF(AND('Real RPTM'!L16&gt;0,'Real RPTM'!M16&gt;0),LN('Real RPTM'!M16/'Real RPTM'!L16),0)</f>
        <v>-4.2404826775551005E-2</v>
      </c>
      <c r="N16" s="78">
        <f>IF(AND('Real RPTM'!M16&gt;0,'Real RPTM'!N16&gt;0),LN('Real RPTM'!N16/'Real RPTM'!M16),0)</f>
        <v>-5.1648658982996434E-2</v>
      </c>
      <c r="O16" s="78">
        <f>IF(AND('Real RPTM'!N16&gt;0,'Real RPTM'!O16&gt;0),LN('Real RPTM'!O16/'Real RPTM'!N16),0)</f>
        <v>-1.2296929453358095E-3</v>
      </c>
      <c r="P16" s="78">
        <f>IF(AND('Real RPTM'!O16&gt;0,'Real RPTM'!P16&gt;0),LN('Real RPTM'!P16/'Real RPTM'!O16),0)</f>
        <v>3.6184353187867863E-2</v>
      </c>
      <c r="Q16" s="78">
        <f>IF(AND('Real RPTM'!P16&gt;0,'Real RPTM'!Q16&gt;0),LN('Real RPTM'!Q16/'Real RPTM'!P16),0)</f>
        <v>-6.6251125688223708E-2</v>
      </c>
      <c r="R16" s="78">
        <f>IF(AND('Real RPTM'!Q16&gt;0,'Real RPTM'!R16&gt;0),LN('Real RPTM'!R16/'Real RPTM'!Q16),0)</f>
        <v>7.8939822074658317E-3</v>
      </c>
      <c r="S16" s="78">
        <f>IF(AND('Real RPTM'!R16&gt;0,'Real RPTM'!S16&gt;0),LN('Real RPTM'!S16/'Real RPTM'!R16),0)</f>
        <v>-1.5034790807187583E-2</v>
      </c>
      <c r="T16" s="78">
        <f>IF(AND('Real RPTM'!S16&gt;0,'Real RPTM'!T16&gt;0),LN('Real RPTM'!T16/'Real RPTM'!S16),0)</f>
        <v>-3.028137033612752E-2</v>
      </c>
      <c r="U16" s="78">
        <f>IF(AND('Real RPTM'!T16&gt;0,'Real RPTM'!U16&gt;0),LN('Real RPTM'!U16/'Real RPTM'!T16),0)</f>
        <v>-3.7995946349843393E-2</v>
      </c>
      <c r="V16" s="78">
        <f>IF(AND('Real RPTM'!U16&gt;0,'Real RPTM'!V16&gt;0),LN('Real RPTM'!V16/'Real RPTM'!U16),0)</f>
        <v>-2.5325090992457302E-2</v>
      </c>
      <c r="W16" s="78">
        <f>IF(AND('Real RPTM'!V16&gt;0,'Real RPTM'!W16&gt;0),LN('Real RPTM'!W16/'Real RPTM'!V16),0)</f>
        <v>-1.3552689836784862E-2</v>
      </c>
      <c r="X16" s="78">
        <f>IF(AND('Real RPTM'!W16&gt;0,'Real RPTM'!X16&gt;0),LN('Real RPTM'!X16/'Real RPTM'!W16),0)</f>
        <v>2.9576513607185172E-2</v>
      </c>
      <c r="Y16" s="78">
        <f>IF(AND('Real RPTM'!X16&gt;0,'Real RPTM'!Y16&gt;0),LN('Real RPTM'!Y16/'Real RPTM'!X16),0)</f>
        <v>4.907136151778311E-6</v>
      </c>
      <c r="Z16" s="78">
        <f>IF(AND('Real RPTM'!Y16&gt;0,'Real RPTM'!Z16&gt;0),LN('Real RPTM'!Z16/'Real RPTM'!Y16),0)</f>
        <v>5.1006075259867771E-2</v>
      </c>
      <c r="AA16" s="78">
        <f>IF(AND('Real RPTM'!Z16&gt;0,'Real RPTM'!AA16&gt;0),LN('Real RPTM'!AA16/'Real RPTM'!Z16),0)</f>
        <v>7.364500045229315E-2</v>
      </c>
      <c r="AB16" s="78">
        <f>IF(AND('Real RPTM'!AA16&gt;0,'Real RPTM'!AB16&gt;0),LN('Real RPTM'!AB16/'Real RPTM'!AA16),0)</f>
        <v>1.7564534940742059E-3</v>
      </c>
      <c r="AC16" s="78">
        <f>IF(AND('Real RPTM'!AB16&gt;0,'Real RPTM'!AC16&gt;0),LN('Real RPTM'!AC16/'Real RPTM'!AB16),0)</f>
        <v>6.1627683417261298E-2</v>
      </c>
      <c r="AD16" s="78">
        <f>IF(AND('Real RPTM'!AD16&gt;0,'Real RPTM'!AE16&gt;0),LN('Real RPTM'!AE16/'Real RPTM'!AD16),0)</f>
        <v>0.12056660976783382</v>
      </c>
      <c r="AE16" s="78">
        <f>IF(AND('Real RPTM'!AE16&gt;0,'Real RPTM'!AF16&gt;0),LN('Real RPTM'!AF16/'Real RPTM'!AE16),0)</f>
        <v>-3.3221682965280268E-2</v>
      </c>
      <c r="AF16" s="78">
        <f>IF(AND('Real RPTM'!AF16&gt;0,'Real RPTM'!AG16&gt;0),LN('Real RPTM'!AG16/'Real RPTM'!AF16),0)</f>
        <v>3.7942667266060791E-2</v>
      </c>
      <c r="AG16" s="78">
        <f>IF(AND('Real RPTM'!AG16&gt;0,'Real RPTM'!AH16&gt;0),LN('Real RPTM'!AH16/'Real RPTM'!AG16),0)</f>
        <v>5.7152663547722464E-2</v>
      </c>
      <c r="AH16" s="78">
        <f>IF(AND('Real RPTM'!AH16&gt;0,'Real RPTM'!AI16&gt;0),LN('Real RPTM'!AI16/'Real RPTM'!AH16),0)</f>
        <v>2.8047620416957988E-2</v>
      </c>
      <c r="AI16" s="78">
        <f>IF(AND('Real RPTM'!AI16&gt;0,'Real RPTM'!AJ16&gt;0),LN('Real RPTM'!AJ16/'Real RPTM'!AI16),0)</f>
        <v>1.5447294098743774E-2</v>
      </c>
      <c r="AJ16" s="78">
        <f>IF(AND('Real RPTM'!AJ16&gt;0,'Real RPTM'!AK16&gt;0),LN('Real RPTM'!AK16/'Real RPTM'!AJ16),0)</f>
        <v>3.0237496201102207E-2</v>
      </c>
      <c r="AK16" s="78">
        <f>IF(AND('Real RPTM'!AK16&gt;0,'Real RPTM'!AL16&gt;0),LN('Real RPTM'!AL16/'Real RPTM'!AK16),0)</f>
        <v>4.1288700093503146E-3</v>
      </c>
      <c r="AL16" s="78">
        <f>IF(AND('Real RPTM'!AM16&gt;0,'Real RPTM'!AN16&gt;0),LN('Real RPTM'!AN16/'Real RPTM'!AM16),0)</f>
        <v>-6.299381867122486E-2</v>
      </c>
      <c r="AM16" s="78">
        <f>IF(AND('Real RPTM'!AN16&gt;0,'Real RPTM'!AO16&gt;0),LN('Real RPTM'!AO16/'Real RPTM'!AN16),0)</f>
        <v>1.8239905042341284E-2</v>
      </c>
      <c r="AN16" s="78">
        <f>IF(AND('Real RPTM'!AO16&gt;0,'Real RPTM'!AP16&gt;0),LN('Real RPTM'!AP16/'Real RPTM'!AO16),0)</f>
        <v>-8.8567646934350217E-4</v>
      </c>
      <c r="AO16" s="78">
        <f>IF(AND('Real RPTM'!AP16&gt;0,'Real RPTM'!AQ16&gt;0),LN('Real RPTM'!AQ16/'Real RPTM'!AP16),0)</f>
        <v>7.9804218929778348E-2</v>
      </c>
      <c r="AP16" s="78">
        <f>IF(AND('Real RPTM'!AQ16&gt;0,'Real RPTM'!AR16&gt;0),LN('Real RPTM'!AR16/'Real RPTM'!AQ16),0)</f>
        <v>-4.7934534230094028E-2</v>
      </c>
      <c r="AQ16" s="78">
        <f>IF(AND('Real RPTM'!AR16&gt;0,'Real RPTM'!AS16&gt;0),LN('Real RPTM'!AS16/'Real RPTM'!AR16),0)</f>
        <v>-6.8190584422295544E-2</v>
      </c>
      <c r="AR16" s="78">
        <f>IF(AND('Real RPTM'!AS16&gt;0,'Real RPTM'!AT16&gt;0),LN('Real RPTM'!AT16/'Real RPTM'!AS16),0)</f>
        <v>7.4604907577663415E-2</v>
      </c>
      <c r="AS16" s="78" t="e">
        <f>IF(AND('Real RPTM'!AT16&gt;0,'Real RPTM'!AU16&gt;0),LN('Real RPTM'!AU16/'Real RPTM'!AT16),0)</f>
        <v>#N/A</v>
      </c>
      <c r="AT16" s="78" t="e">
        <f>IF(AND('Real RPTM'!AU16&gt;0,'Real RPTM'!AV16&gt;0),LN('Real RPTM'!AV16/'Real RPTM'!AU16),0)</f>
        <v>#N/A</v>
      </c>
      <c r="AU16" s="78" t="e">
        <f>IF(AND('Real RPTM'!AV16&gt;0,'Real RPTM'!AW16&gt;0),LN('Real RPTM'!AW16/'Real RPTM'!AV16),0)</f>
        <v>#N/A</v>
      </c>
      <c r="AV16" s="78" t="e">
        <f>IF(AND('Real RPTM'!AW16&gt;0,'Real RPTM'!AX16&gt;0),LN('Real RPTM'!AX16/'Real RPTM'!AW16),0)</f>
        <v>#N/A</v>
      </c>
      <c r="AW16" s="78" t="e">
        <f>IF(AND('Real RPTM'!AX16&gt;0,'Real RPTM'!AY16&gt;0),LN('Real RPTM'!AY16/'Real RPTM'!AX16),0)</f>
        <v>#N/A</v>
      </c>
      <c r="AX16" s="78" t="e">
        <f>IF(AND('Real RPTM'!AY16&gt;0,'Real RPTM'!AZ16&gt;0),LN('Real RPTM'!AZ16/'Real RPTM'!AY16),0)</f>
        <v>#N/A</v>
      </c>
      <c r="AY16" s="78" t="e">
        <f>IF(AND('Real RPTM'!AZ16&gt;0,'Real RPTM'!BA16&gt;0),LN('Real RPTM'!BA16/'Real RPTM'!AZ16),0)</f>
        <v>#N/A</v>
      </c>
      <c r="AZ16" s="78" t="e">
        <f>IF(AND('Real RPTM'!BA16&gt;0,'Real RPTM'!BB16&gt;0),LN('Real RPTM'!BB16/'Real RPTM'!BA16),0)</f>
        <v>#N/A</v>
      </c>
    </row>
    <row r="17" spans="1:254"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63"/>
      <c r="H17" s="78">
        <f>IF(AND('Real RPTM'!G17&gt;0,'Real RPTM'!H17&gt;0),LN('Real RPTM'!H17/'Real RPTM'!G17),0)</f>
        <v>-0.13965419685412214</v>
      </c>
      <c r="I17" s="78">
        <f>IF(AND('Real RPTM'!H17&gt;0,'Real RPTM'!I17&gt;0),LN('Real RPTM'!I17/'Real RPTM'!H17),0)</f>
        <v>-3.3284592244966577E-2</v>
      </c>
      <c r="J17" s="78">
        <f>IF(AND('Real RPTM'!I17&gt;0,'Real RPTM'!J17&gt;0),LN('Real RPTM'!J17/'Real RPTM'!I17),0)</f>
        <v>7.0876375618200524E-2</v>
      </c>
      <c r="K17" s="78">
        <f>IF(AND('Real RPTM'!J17&gt;0,'Real RPTM'!K17&gt;0),LN('Real RPTM'!K17/'Real RPTM'!J17),0)</f>
        <v>-5.1837198276837949E-2</v>
      </c>
      <c r="L17" s="78">
        <f>IF(AND('Real RPTM'!K17&gt;0,'Real RPTM'!L17&gt;0),LN('Real RPTM'!L17/'Real RPTM'!K17),0)</f>
        <v>0.13717333845196628</v>
      </c>
      <c r="M17" s="78">
        <f>IF(AND('Real RPTM'!L17&gt;0,'Real RPTM'!M17&gt;0),LN('Real RPTM'!M17/'Real RPTM'!L17),0)</f>
        <v>-0.13532852684486499</v>
      </c>
      <c r="N17" s="78">
        <f>IF(AND('Real RPTM'!M17&gt;0,'Real RPTM'!N17&gt;0),LN('Real RPTM'!N17/'Real RPTM'!M17),0)</f>
        <v>5.8479938507022426E-2</v>
      </c>
      <c r="O17" s="78">
        <f>IF(AND('Real RPTM'!N17&gt;0,'Real RPTM'!O17&gt;0),LN('Real RPTM'!O17/'Real RPTM'!N17),0)</f>
        <v>5.9036115502503227E-2</v>
      </c>
      <c r="P17" s="78">
        <f>IF(AND('Real RPTM'!O17&gt;0,'Real RPTM'!P17&gt;0),LN('Real RPTM'!P17/'Real RPTM'!O17),0)</f>
        <v>3.353477589775257E-2</v>
      </c>
      <c r="Q17" s="78">
        <f>IF(AND('Real RPTM'!P17&gt;0,'Real RPTM'!Q17&gt;0),LN('Real RPTM'!Q17/'Real RPTM'!P17),0)</f>
        <v>-3.4720559115883234E-3</v>
      </c>
      <c r="R17" s="78">
        <f>IF(AND('Real RPTM'!Q17&gt;0,'Real RPTM'!R17&gt;0),LN('Real RPTM'!R17/'Real RPTM'!Q17),0)</f>
        <v>-3.0017671730705697E-2</v>
      </c>
      <c r="S17" s="78">
        <f>IF(AND('Real RPTM'!R17&gt;0,'Real RPTM'!S17&gt;0),LN('Real RPTM'!S17/'Real RPTM'!R17),0)</f>
        <v>1.0153534629981281E-2</v>
      </c>
      <c r="T17" s="78">
        <f>IF(AND('Real RPTM'!S17&gt;0,'Real RPTM'!T17&gt;0),LN('Real RPTM'!T17/'Real RPTM'!S17),0)</f>
        <v>-1.0425254091939496E-2</v>
      </c>
      <c r="U17" s="78">
        <f>IF(AND('Real RPTM'!T17&gt;0,'Real RPTM'!U17&gt;0),LN('Real RPTM'!U17/'Real RPTM'!T17),0)</f>
        <v>-2.8519668423270094E-3</v>
      </c>
      <c r="V17" s="78">
        <f>IF(AND('Real RPTM'!U17&gt;0,'Real RPTM'!V17&gt;0),LN('Real RPTM'!V17/'Real RPTM'!U17),0)</f>
        <v>-1.9428813853161829E-2</v>
      </c>
      <c r="W17" s="78">
        <f>IF(AND('Real RPTM'!V17&gt;0,'Real RPTM'!W17&gt;0),LN('Real RPTM'!W17/'Real RPTM'!V17),0)</f>
        <v>-3.5912463006085082E-2</v>
      </c>
      <c r="X17" s="78">
        <f>IF(AND('Real RPTM'!W17&gt;0,'Real RPTM'!X17&gt;0),LN('Real RPTM'!X17/'Real RPTM'!W17),0)</f>
        <v>5.242622314609635E-3</v>
      </c>
      <c r="Y17" s="78">
        <f>IF(AND('Real RPTM'!X17&gt;0,'Real RPTM'!Y17&gt;0),LN('Real RPTM'!Y17/'Real RPTM'!X17),0)</f>
        <v>3.2968887017910142E-3</v>
      </c>
      <c r="Z17" s="78">
        <f>IF(AND('Real RPTM'!Y17&gt;0,'Real RPTM'!Z17&gt;0),LN('Real RPTM'!Z17/'Real RPTM'!Y17),0)</f>
        <v>2.9107279007058971E-2</v>
      </c>
      <c r="AA17" s="78">
        <f>IF(AND('Real RPTM'!Z17&gt;0,'Real RPTM'!AA17&gt;0),LN('Real RPTM'!AA17/'Real RPTM'!Z17),0)</f>
        <v>0.11339376977334466</v>
      </c>
      <c r="AB17" s="78">
        <f>IF(AND('Real RPTM'!AA17&gt;0,'Real RPTM'!AB17&gt;0),LN('Real RPTM'!AB17/'Real RPTM'!AA17),0)</f>
        <v>-1.1320961879885778E-2</v>
      </c>
      <c r="AC17" s="78">
        <f>IF(AND('Real RPTM'!AB17&gt;0,'Real RPTM'!AC17&gt;0),LN('Real RPTM'!AC17/'Real RPTM'!AB17),0)</f>
        <v>-1.5348270650809932E-3</v>
      </c>
      <c r="AD17" s="78">
        <f>IF(AND('Real RPTM'!AD17&gt;0,'Real RPTM'!AE17&gt;0),LN('Real RPTM'!AE17/'Real RPTM'!AD17),0)</f>
        <v>0.1255496878402981</v>
      </c>
      <c r="AE17" s="78">
        <f>IF(AND('Real RPTM'!AE17&gt;0,'Real RPTM'!AF17&gt;0),LN('Real RPTM'!AF17/'Real RPTM'!AE17),0)</f>
        <v>-4.5397163252947882E-2</v>
      </c>
      <c r="AF17" s="78">
        <f>IF(AND('Real RPTM'!AF17&gt;0,'Real RPTM'!AG17&gt;0),LN('Real RPTM'!AG17/'Real RPTM'!AF17),0)</f>
        <v>4.4469120343865347E-2</v>
      </c>
      <c r="AG17" s="78">
        <f>IF(AND('Real RPTM'!AG17&gt;0,'Real RPTM'!AH17&gt;0),LN('Real RPTM'!AH17/'Real RPTM'!AG17),0)</f>
        <v>6.0800825067466265E-2</v>
      </c>
      <c r="AH17" s="78">
        <f>IF(AND('Real RPTM'!AH17&gt;0,'Real RPTM'!AI17&gt;0),LN('Real RPTM'!AI17/'Real RPTM'!AH17),0)</f>
        <v>-1.6797537831493934E-2</v>
      </c>
      <c r="AI17" s="78">
        <f>IF(AND('Real RPTM'!AI17&gt;0,'Real RPTM'!AJ17&gt;0),LN('Real RPTM'!AJ17/'Real RPTM'!AI17),0)</f>
        <v>-6.9128230027861066E-3</v>
      </c>
      <c r="AJ17" s="78">
        <f>IF(AND('Real RPTM'!AJ17&gt;0,'Real RPTM'!AK17&gt;0),LN('Real RPTM'!AK17/'Real RPTM'!AJ17),0)</f>
        <v>1.9554017803766727E-2</v>
      </c>
      <c r="AK17" s="78">
        <f>IF(AND('Real RPTM'!AK17&gt;0,'Real RPTM'!AL17&gt;0),LN('Real RPTM'!AL17/'Real RPTM'!AK17),0)</f>
        <v>-4.5661664156057394E-2</v>
      </c>
      <c r="AL17" s="78">
        <f>IF(AND('Real RPTM'!AM17&gt;0,'Real RPTM'!AN17&gt;0),LN('Real RPTM'!AN17/'Real RPTM'!AM17),0)</f>
        <v>5.7345785422855462E-2</v>
      </c>
      <c r="AM17" s="78">
        <f>IF(AND('Real RPTM'!AN17&gt;0,'Real RPTM'!AO17&gt;0),LN('Real RPTM'!AO17/'Real RPTM'!AN17),0)</f>
        <v>2.9469212542331463E-2</v>
      </c>
      <c r="AN17" s="78">
        <f>IF(AND('Real RPTM'!AO17&gt;0,'Real RPTM'!AP17&gt;0),LN('Real RPTM'!AP17/'Real RPTM'!AO17),0)</f>
        <v>6.7659973425649618E-3</v>
      </c>
      <c r="AO17" s="78">
        <f>IF(AND('Real RPTM'!AP17&gt;0,'Real RPTM'!AQ17&gt;0),LN('Real RPTM'!AQ17/'Real RPTM'!AP17),0)</f>
        <v>3.3682962846027543E-2</v>
      </c>
      <c r="AP17" s="78">
        <f>IF(AND('Real RPTM'!AQ17&gt;0,'Real RPTM'!AR17&gt;0),LN('Real RPTM'!AR17/'Real RPTM'!AQ17),0)</f>
        <v>-1.5176050479630316E-2</v>
      </c>
      <c r="AQ17" s="78">
        <f>IF(AND('Real RPTM'!AR17&gt;0,'Real RPTM'!AS17&gt;0),LN('Real RPTM'!AS17/'Real RPTM'!AR17),0)</f>
        <v>-4.2224651261163891E-2</v>
      </c>
      <c r="AR17" s="78">
        <f>IF(AND('Real RPTM'!AS17&gt;0,'Real RPTM'!AT17&gt;0),LN('Real RPTM'!AT17/'Real RPTM'!AS17),0)</f>
        <v>2.5034418290010668E-2</v>
      </c>
      <c r="AS17" s="78" t="e">
        <f>IF(AND('Real RPTM'!AT17&gt;0,'Real RPTM'!AU17&gt;0),LN('Real RPTM'!AU17/'Real RPTM'!AT17),0)</f>
        <v>#N/A</v>
      </c>
      <c r="AT17" s="78" t="e">
        <f>IF(AND('Real RPTM'!AU17&gt;0,'Real RPTM'!AV17&gt;0),LN('Real RPTM'!AV17/'Real RPTM'!AU17),0)</f>
        <v>#N/A</v>
      </c>
      <c r="AU17" s="78" t="e">
        <f>IF(AND('Real RPTM'!AV17&gt;0,'Real RPTM'!AW17&gt;0),LN('Real RPTM'!AW17/'Real RPTM'!AV17),0)</f>
        <v>#N/A</v>
      </c>
      <c r="AV17" s="78" t="e">
        <f>IF(AND('Real RPTM'!AW17&gt;0,'Real RPTM'!AX17&gt;0),LN('Real RPTM'!AX17/'Real RPTM'!AW17),0)</f>
        <v>#N/A</v>
      </c>
      <c r="AW17" s="78" t="e">
        <f>IF(AND('Real RPTM'!AX17&gt;0,'Real RPTM'!AY17&gt;0),LN('Real RPTM'!AY17/'Real RPTM'!AX17),0)</f>
        <v>#N/A</v>
      </c>
      <c r="AX17" s="78" t="e">
        <f>IF(AND('Real RPTM'!AY17&gt;0,'Real RPTM'!AZ17&gt;0),LN('Real RPTM'!AZ17/'Real RPTM'!AY17),0)</f>
        <v>#N/A</v>
      </c>
      <c r="AY17" s="78" t="e">
        <f>IF(AND('Real RPTM'!AZ17&gt;0,'Real RPTM'!BA17&gt;0),LN('Real RPTM'!BA17/'Real RPTM'!AZ17),0)</f>
        <v>#N/A</v>
      </c>
      <c r="AZ17" s="78" t="e">
        <f>IF(AND('Real RPTM'!BA17&gt;0,'Real RPTM'!BB17&gt;0),LN('Real RPTM'!BB17/'Real RPTM'!BA17),0)</f>
        <v>#N/A</v>
      </c>
    </row>
    <row r="18" spans="1:254"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69"/>
      <c r="H18" s="79">
        <f>IF(AND('Real RPTM'!G18&gt;0,'Real RPTM'!H18&gt;0),LN('Real RPTM'!H18/'Real RPTM'!G18),0)</f>
        <v>-0.13832674455950589</v>
      </c>
      <c r="I18" s="79">
        <f>IF(AND('Real RPTM'!H18&gt;0,'Real RPTM'!I18&gt;0),LN('Real RPTM'!I18/'Real RPTM'!H18),0)</f>
        <v>-0.11155825205277672</v>
      </c>
      <c r="J18" s="79">
        <f>IF(AND('Real RPTM'!I18&gt;0,'Real RPTM'!J18&gt;0),LN('Real RPTM'!J18/'Real RPTM'!I18),0)</f>
        <v>1.3363551088663061E-2</v>
      </c>
      <c r="K18" s="79">
        <f>IF(AND('Real RPTM'!J18&gt;0,'Real RPTM'!K18&gt;0),LN('Real RPTM'!K18/'Real RPTM'!J18),0)</f>
        <v>-6.7716352109839811E-2</v>
      </c>
      <c r="L18" s="79">
        <f>IF(AND('Real RPTM'!K18&gt;0,'Real RPTM'!L18&gt;0),LN('Real RPTM'!L18/'Real RPTM'!K18),0)</f>
        <v>-7.4302460741255003E-2</v>
      </c>
      <c r="M18" s="79">
        <f>IF(AND('Real RPTM'!L18&gt;0,'Real RPTM'!M18&gt;0),LN('Real RPTM'!M18/'Real RPTM'!L18),0)</f>
        <v>3.3135404324951406E-2</v>
      </c>
      <c r="N18" s="79">
        <f>IF(AND('Real RPTM'!M18&gt;0,'Real RPTM'!N18&gt;0),LN('Real RPTM'!N18/'Real RPTM'!M18),0)</f>
        <v>-7.1200989263967618E-2</v>
      </c>
      <c r="O18" s="79">
        <f>IF(AND('Real RPTM'!N18&gt;0,'Real RPTM'!O18&gt;0),LN('Real RPTM'!O18/'Real RPTM'!N18),0)</f>
        <v>2.0343028395204934E-2</v>
      </c>
      <c r="P18" s="79">
        <f>IF(AND('Real RPTM'!O18&gt;0,'Real RPTM'!P18&gt;0),LN('Real RPTM'!P18/'Real RPTM'!O18),0)</f>
        <v>-7.4036567772261851E-3</v>
      </c>
      <c r="Q18" s="79">
        <f>IF(AND('Real RPTM'!P18&gt;0,'Real RPTM'!Q18&gt;0),LN('Real RPTM'!Q18/'Real RPTM'!P18),0)</f>
        <v>3.4848613933353194E-2</v>
      </c>
      <c r="R18" s="79">
        <f>IF(AND('Real RPTM'!Q18&gt;0,'Real RPTM'!R18&gt;0),LN('Real RPTM'!R18/'Real RPTM'!Q18),0)</f>
        <v>-2.0571233931411775E-2</v>
      </c>
      <c r="S18" s="79">
        <f>IF(AND('Real RPTM'!R18&gt;0,'Real RPTM'!S18&gt;0),LN('Real RPTM'!S18/'Real RPTM'!R18),0)</f>
        <v>2.3575193978641541E-2</v>
      </c>
      <c r="T18" s="79">
        <f>IF(AND('Real RPTM'!S18&gt;0,'Real RPTM'!T18&gt;0),LN('Real RPTM'!T18/'Real RPTM'!S18),0)</f>
        <v>-2.244862341115712E-2</v>
      </c>
      <c r="U18" s="79">
        <f>IF(AND('Real RPTM'!T18&gt;0,'Real RPTM'!U18&gt;0),LN('Real RPTM'!U18/'Real RPTM'!T18),0)</f>
        <v>-9.0862869488257864E-2</v>
      </c>
      <c r="V18" s="79">
        <f>IF(AND('Real RPTM'!U18&gt;0,'Real RPTM'!V18&gt;0),LN('Real RPTM'!V18/'Real RPTM'!U18),0)</f>
        <v>-4.3641256548604179E-2</v>
      </c>
      <c r="W18" s="79">
        <f>IF(AND('Real RPTM'!V18&gt;0,'Real RPTM'!W18&gt;0),LN('Real RPTM'!W18/'Real RPTM'!V18),0)</f>
        <v>7.7844444798646278E-3</v>
      </c>
      <c r="X18" s="79">
        <f>IF(AND('Real RPTM'!W18&gt;0,'Real RPTM'!X18&gt;0),LN('Real RPTM'!X18/'Real RPTM'!W18),0)</f>
        <v>-3.5975901262718449E-2</v>
      </c>
      <c r="Y18" s="79">
        <f>IF(AND('Real RPTM'!X18&gt;0,'Real RPTM'!Y18&gt;0),LN('Real RPTM'!Y18/'Real RPTM'!X18),0)</f>
        <v>-9.0708717989240364E-2</v>
      </c>
      <c r="Z18" s="79">
        <f>IF(AND('Real RPTM'!Y18&gt;0,'Real RPTM'!Z18&gt;0),LN('Real RPTM'!Z18/'Real RPTM'!Y18),0)</f>
        <v>0.1186584893054199</v>
      </c>
      <c r="AA18" s="79">
        <f>IF(AND('Real RPTM'!Z18&gt;0,'Real RPTM'!AA18&gt;0),LN('Real RPTM'!AA18/'Real RPTM'!Z18),0)</f>
        <v>3.5365569010477417E-2</v>
      </c>
      <c r="AB18" s="79">
        <f>IF(AND('Real RPTM'!AA18&gt;0,'Real RPTM'!AB18&gt;0),LN('Real RPTM'!AB18/'Real RPTM'!AA18),0)</f>
        <v>8.3981788350450282E-2</v>
      </c>
      <c r="AC18" s="79">
        <f>IF(AND('Real RPTM'!AB18&gt;0,'Real RPTM'!AC18&gt;0),LN('Real RPTM'!AC18/'Real RPTM'!AB18),0)</f>
        <v>7.1454805436792709E-2</v>
      </c>
      <c r="AD18" s="79">
        <f>IF(AND('Real RPTM'!AD18&gt;0,'Real RPTM'!AE18&gt;0),LN('Real RPTM'!AE18/'Real RPTM'!AD18),0)</f>
        <v>0.12174990370382723</v>
      </c>
      <c r="AE18" s="79">
        <f>IF(AND('Real RPTM'!AE18&gt;0,'Real RPTM'!AF18&gt;0),LN('Real RPTM'!AF18/'Real RPTM'!AE18),0)</f>
        <v>-6.0740007324423383E-2</v>
      </c>
      <c r="AF18" s="79">
        <f>IF(AND('Real RPTM'!AF18&gt;0,'Real RPTM'!AG18&gt;0),LN('Real RPTM'!AG18/'Real RPTM'!AF18),0)</f>
        <v>-4.2574740415317412E-2</v>
      </c>
      <c r="AG18" s="79">
        <f>IF(AND('Real RPTM'!AG18&gt;0,'Real RPTM'!AH18&gt;0),LN('Real RPTM'!AH18/'Real RPTM'!AG18),0)</f>
        <v>0.10541294673808135</v>
      </c>
      <c r="AH18" s="79">
        <f>IF(AND('Real RPTM'!AH18&gt;0,'Real RPTM'!AI18&gt;0),LN('Real RPTM'!AI18/'Real RPTM'!AH18),0)</f>
        <v>-4.5042014798190666E-3</v>
      </c>
      <c r="AI18" s="79">
        <f>IF(AND('Real RPTM'!AI18&gt;0,'Real RPTM'!AJ18&gt;0),LN('Real RPTM'!AJ18/'Real RPTM'!AI18),0)</f>
        <v>4.6237653425629896E-2</v>
      </c>
      <c r="AJ18" s="79">
        <f>IF(AND('Real RPTM'!AJ18&gt;0,'Real RPTM'!AK18&gt;0),LN('Real RPTM'!AK18/'Real RPTM'!AJ18),0)</f>
        <v>-1.9734166870155473E-3</v>
      </c>
      <c r="AK18" s="79">
        <f>IF(AND('Real RPTM'!AK18&gt;0,'Real RPTM'!AL18&gt;0),LN('Real RPTM'!AL18/'Real RPTM'!AK18),0)</f>
        <v>-1.9926470905023617E-2</v>
      </c>
      <c r="AL18" s="79">
        <f>IF(AND('Real RPTM'!AM18&gt;0,'Real RPTM'!AN18&gt;0),LN('Real RPTM'!AN18/'Real RPTM'!AM18),0)</f>
        <v>4.0008716647310344E-2</v>
      </c>
      <c r="AM18" s="79">
        <f>IF(AND('Real RPTM'!AN18&gt;0,'Real RPTM'!AO18&gt;0),LN('Real RPTM'!AO18/'Real RPTM'!AN18),0)</f>
        <v>2.0924695077982537E-2</v>
      </c>
      <c r="AN18" s="79">
        <f>IF(AND('Real RPTM'!AO18&gt;0,'Real RPTM'!AP18&gt;0),LN('Real RPTM'!AP18/'Real RPTM'!AO18),0)</f>
        <v>6.4380491777391961E-3</v>
      </c>
      <c r="AO18" s="79">
        <f>IF(AND('Real RPTM'!AP18&gt;0,'Real RPTM'!AQ18&gt;0),LN('Real RPTM'!AQ18/'Real RPTM'!AP18),0)</f>
        <v>8.1474880990429748E-3</v>
      </c>
      <c r="AP18" s="79">
        <f>IF(AND('Real RPTM'!AQ18&gt;0,'Real RPTM'!AR18&gt;0),LN('Real RPTM'!AR18/'Real RPTM'!AQ18),0)</f>
        <v>-3.0439543714476186E-2</v>
      </c>
      <c r="AQ18" s="79">
        <f>IF(AND('Real RPTM'!AR18&gt;0,'Real RPTM'!AS18&gt;0),LN('Real RPTM'!AS18/'Real RPTM'!AR18),0)</f>
        <v>-2.8086703547048453E-2</v>
      </c>
      <c r="AR18" s="79">
        <f>IF(AND('Real RPTM'!AS18&gt;0,'Real RPTM'!AT18&gt;0),LN('Real RPTM'!AT18/'Real RPTM'!AS18),0)</f>
        <v>1.3995545715538861E-2</v>
      </c>
      <c r="AS18" s="79" t="e">
        <f>IF(AND('Real RPTM'!AT18&gt;0,'Real RPTM'!AU18&gt;0),LN('Real RPTM'!AU18/'Real RPTM'!AT18),0)</f>
        <v>#N/A</v>
      </c>
      <c r="AT18" s="79" t="e">
        <f>IF(AND('Real RPTM'!AU18&gt;0,'Real RPTM'!AV18&gt;0),LN('Real RPTM'!AV18/'Real RPTM'!AU18),0)</f>
        <v>#N/A</v>
      </c>
      <c r="AU18" s="79" t="e">
        <f>IF(AND('Real RPTM'!AV18&gt;0,'Real RPTM'!AW18&gt;0),LN('Real RPTM'!AW18/'Real RPTM'!AV18),0)</f>
        <v>#N/A</v>
      </c>
      <c r="AV18" s="79" t="e">
        <f>IF(AND('Real RPTM'!AW18&gt;0,'Real RPTM'!AX18&gt;0),LN('Real RPTM'!AX18/'Real RPTM'!AW18),0)</f>
        <v>#N/A</v>
      </c>
      <c r="AW18" s="79" t="e">
        <f>IF(AND('Real RPTM'!AX18&gt;0,'Real RPTM'!AY18&gt;0),LN('Real RPTM'!AY18/'Real RPTM'!AX18),0)</f>
        <v>#N/A</v>
      </c>
      <c r="AX18" s="79" t="e">
        <f>IF(AND('Real RPTM'!AY18&gt;0,'Real RPTM'!AZ18&gt;0),LN('Real RPTM'!AZ18/'Real RPTM'!AY18),0)</f>
        <v>#N/A</v>
      </c>
      <c r="AY18" s="79" t="e">
        <f>IF(AND('Real RPTM'!AZ18&gt;0,'Real RPTM'!BA18&gt;0),LN('Real RPTM'!BA18/'Real RPTM'!AZ18),0)</f>
        <v>#N/A</v>
      </c>
      <c r="AZ18" s="79" t="e">
        <f>IF(AND('Real RPTM'!BA18&gt;0,'Real RPTM'!BB18&gt;0),LN('Real RPTM'!BB18/'Real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69"/>
      <c r="H19" s="79">
        <f>IF(AND('Real RPTM'!G19&gt;0,'Real RPTM'!H19&gt;0),LN('Real RPTM'!H19/'Real RPTM'!G19),0)</f>
        <v>-0.11926277785860989</v>
      </c>
      <c r="I19" s="79">
        <f>IF(AND('Real RPTM'!H19&gt;0,'Real RPTM'!I19&gt;0),LN('Real RPTM'!I19/'Real RPTM'!H19),0)</f>
        <v>-1.5525066865955629E-2</v>
      </c>
      <c r="J19" s="79">
        <f>IF(AND('Real RPTM'!I19&gt;0,'Real RPTM'!J19&gt;0),LN('Real RPTM'!J19/'Real RPTM'!I19),0)</f>
        <v>-9.8761716803081448E-2</v>
      </c>
      <c r="K19" s="79">
        <f>IF(AND('Real RPTM'!J19&gt;0,'Real RPTM'!K19&gt;0),LN('Real RPTM'!K19/'Real RPTM'!J19),0)</f>
        <v>-7.6716539894191429E-2</v>
      </c>
      <c r="L19" s="79">
        <f>IF(AND('Real RPTM'!K19&gt;0,'Real RPTM'!L19&gt;0),LN('Real RPTM'!L19/'Real RPTM'!K19),0)</f>
        <v>4.7727295407547561E-2</v>
      </c>
      <c r="M19" s="79">
        <f>IF(AND('Real RPTM'!L19&gt;0,'Real RPTM'!M19&gt;0),LN('Real RPTM'!M19/'Real RPTM'!L19),0)</f>
        <v>-1.8190900088475057E-2</v>
      </c>
      <c r="N19" s="79">
        <f>IF(AND('Real RPTM'!M19&gt;0,'Real RPTM'!N19&gt;0),LN('Real RPTM'!N19/'Real RPTM'!M19),0)</f>
        <v>-3.8919953057485669E-2</v>
      </c>
      <c r="O19" s="79">
        <f>IF(AND('Real RPTM'!N19&gt;0,'Real RPTM'!O19&gt;0),LN('Real RPTM'!O19/'Real RPTM'!N19),0)</f>
        <v>3.1980236385154036E-2</v>
      </c>
      <c r="P19" s="79">
        <f>IF(AND('Real RPTM'!O19&gt;0,'Real RPTM'!P19&gt;0),LN('Real RPTM'!P19/'Real RPTM'!O19),0)</f>
        <v>1.3437052328775989E-3</v>
      </c>
      <c r="Q19" s="79">
        <f>IF(AND('Real RPTM'!P19&gt;0,'Real RPTM'!Q19&gt;0),LN('Real RPTM'!Q19/'Real RPTM'!P19),0)</f>
        <v>-6.9180644433820188E-2</v>
      </c>
      <c r="R19" s="79">
        <f>IF(AND('Real RPTM'!Q19&gt;0,'Real RPTM'!R19&gt;0),LN('Real RPTM'!R19/'Real RPTM'!Q19),0)</f>
        <v>1.9652347169603252E-2</v>
      </c>
      <c r="S19" s="79">
        <f>IF(AND('Real RPTM'!R19&gt;0,'Real RPTM'!S19&gt;0),LN('Real RPTM'!S19/'Real RPTM'!R19),0)</f>
        <v>2.354125908285604E-2</v>
      </c>
      <c r="T19" s="79">
        <f>IF(AND('Real RPTM'!S19&gt;0,'Real RPTM'!T19&gt;0),LN('Real RPTM'!T19/'Real RPTM'!S19),0)</f>
        <v>1.7442672972313653E-2</v>
      </c>
      <c r="U19" s="79">
        <f>IF(AND('Real RPTM'!T19&gt;0,'Real RPTM'!U19&gt;0),LN('Real RPTM'!U19/'Real RPTM'!T19),0)</f>
        <v>-7.5846753924535104E-2</v>
      </c>
      <c r="V19" s="79">
        <f>IF(AND('Real RPTM'!U19&gt;0,'Real RPTM'!V19&gt;0),LN('Real RPTM'!V19/'Real RPTM'!U19),0)</f>
        <v>-4.8777968655593126E-2</v>
      </c>
      <c r="W19" s="79">
        <f>IF(AND('Real RPTM'!V19&gt;0,'Real RPTM'!W19&gt;0),LN('Real RPTM'!W19/'Real RPTM'!V19),0)</f>
        <v>-2.004949436116564E-2</v>
      </c>
      <c r="X19" s="79">
        <f>IF(AND('Real RPTM'!W19&gt;0,'Real RPTM'!X19&gt;0),LN('Real RPTM'!X19/'Real RPTM'!W19),0)</f>
        <v>3.3969908658604664E-2</v>
      </c>
      <c r="Y19" s="79">
        <f>IF(AND('Real RPTM'!X19&gt;0,'Real RPTM'!Y19&gt;0),LN('Real RPTM'!Y19/'Real RPTM'!X19),0)</f>
        <v>-4.6483573044619954E-2</v>
      </c>
      <c r="Z19" s="79">
        <f>IF(AND('Real RPTM'!Y19&gt;0,'Real RPTM'!Z19&gt;0),LN('Real RPTM'!Z19/'Real RPTM'!Y19),0)</f>
        <v>8.1770279612126448E-2</v>
      </c>
      <c r="AA19" s="79">
        <f>IF(AND('Real RPTM'!Z19&gt;0,'Real RPTM'!AA19&gt;0),LN('Real RPTM'!AA19/'Real RPTM'!Z19),0)</f>
        <v>8.3024119153841211E-2</v>
      </c>
      <c r="AB19" s="79">
        <f>IF(AND('Real RPTM'!AA19&gt;0,'Real RPTM'!AB19&gt;0),LN('Real RPTM'!AB19/'Real RPTM'!AA19),0)</f>
        <v>-1.4451684179910787E-2</v>
      </c>
      <c r="AC19" s="79">
        <f>IF(AND('Real RPTM'!AB19&gt;0,'Real RPTM'!AC19&gt;0),LN('Real RPTM'!AC19/'Real RPTM'!AB19),0)</f>
        <v>0.10938047303657124</v>
      </c>
      <c r="AD19" s="79">
        <f>IF(AND('Real RPTM'!AD19&gt;0,'Real RPTM'!AE19&gt;0),LN('Real RPTM'!AE19/'Real RPTM'!AD19),0)</f>
        <v>0.1542666953620157</v>
      </c>
      <c r="AE19" s="79">
        <f>IF(AND('Real RPTM'!AE19&gt;0,'Real RPTM'!AF19&gt;0),LN('Real RPTM'!AF19/'Real RPTM'!AE19),0)</f>
        <v>-7.1090883959800039E-2</v>
      </c>
      <c r="AF19" s="79">
        <f>IF(AND('Real RPTM'!AF19&gt;0,'Real RPTM'!AG19&gt;0),LN('Real RPTM'!AG19/'Real RPTM'!AF19),0)</f>
        <v>5.0290638884158842E-2</v>
      </c>
      <c r="AG19" s="79">
        <f>IF(AND('Real RPTM'!AG19&gt;0,'Real RPTM'!AH19&gt;0),LN('Real RPTM'!AH19/'Real RPTM'!AG19),0)</f>
        <v>6.6012825915410148E-2</v>
      </c>
      <c r="AH19" s="79">
        <f>IF(AND('Real RPTM'!AH19&gt;0,'Real RPTM'!AI19&gt;0),LN('Real RPTM'!AI19/'Real RPTM'!AH19),0)</f>
        <v>1.4675376092247712E-2</v>
      </c>
      <c r="AI19" s="79">
        <f>IF(AND('Real RPTM'!AI19&gt;0,'Real RPTM'!AJ19&gt;0),LN('Real RPTM'!AJ19/'Real RPTM'!AI19),0)</f>
        <v>1.017559656483728E-2</v>
      </c>
      <c r="AJ19" s="79">
        <f>IF(AND('Real RPTM'!AJ19&gt;0,'Real RPTM'!AK19&gt;0),LN('Real RPTM'!AK19/'Real RPTM'!AJ19),0)</f>
        <v>8.1540742404964686E-2</v>
      </c>
      <c r="AK19" s="79">
        <f>IF(AND('Real RPTM'!AK19&gt;0,'Real RPTM'!AL19&gt;0),LN('Real RPTM'!AL19/'Real RPTM'!AK19),0)</f>
        <v>-3.5551084692542215E-2</v>
      </c>
      <c r="AL19" s="79">
        <f>IF(AND('Real RPTM'!AM19&gt;0,'Real RPTM'!AN19&gt;0),LN('Real RPTM'!AN19/'Real RPTM'!AM19),0)</f>
        <v>-5.1185668263915608E-2</v>
      </c>
      <c r="AM19" s="79">
        <f>IF(AND('Real RPTM'!AN19&gt;0,'Real RPTM'!AO19&gt;0),LN('Real RPTM'!AO19/'Real RPTM'!AN19),0)</f>
        <v>-4.3181167982230047E-2</v>
      </c>
      <c r="AN19" s="79">
        <f>IF(AND('Real RPTM'!AO19&gt;0,'Real RPTM'!AP19&gt;0),LN('Real RPTM'!AP19/'Real RPTM'!AO19),0)</f>
        <v>5.1358668943563682E-2</v>
      </c>
      <c r="AO19" s="79">
        <f>IF(AND('Real RPTM'!AP19&gt;0,'Real RPTM'!AQ19&gt;0),LN('Real RPTM'!AQ19/'Real RPTM'!AP19),0)</f>
        <v>-7.3150323021309638E-2</v>
      </c>
      <c r="AP19" s="79">
        <f>IF(AND('Real RPTM'!AQ19&gt;0,'Real RPTM'!AR19&gt;0),LN('Real RPTM'!AR19/'Real RPTM'!AQ19),0)</f>
        <v>7.9786015375961458E-2</v>
      </c>
      <c r="AQ19" s="79">
        <f>IF(AND('Real RPTM'!AR19&gt;0,'Real RPTM'!AS19&gt;0),LN('Real RPTM'!AS19/'Real RPTM'!AR19),0)</f>
        <v>-3.7884314625883556E-2</v>
      </c>
      <c r="AR19" s="79">
        <f>IF(AND('Real RPTM'!AS19&gt;0,'Real RPTM'!AT19&gt;0),LN('Real RPTM'!AT19/'Real RPTM'!AS19),0)</f>
        <v>4.2944735296428505E-2</v>
      </c>
      <c r="AS19" s="79" t="e">
        <f>IF(AND('Real RPTM'!AT19&gt;0,'Real RPTM'!AU19&gt;0),LN('Real RPTM'!AU19/'Real RPTM'!AT19),0)</f>
        <v>#N/A</v>
      </c>
      <c r="AT19" s="79" t="e">
        <f>IF(AND('Real RPTM'!AU19&gt;0,'Real RPTM'!AV19&gt;0),LN('Real RPTM'!AV19/'Real RPTM'!AU19),0)</f>
        <v>#N/A</v>
      </c>
      <c r="AU19" s="79" t="e">
        <f>IF(AND('Real RPTM'!AV19&gt;0,'Real RPTM'!AW19&gt;0),LN('Real RPTM'!AW19/'Real RPTM'!AV19),0)</f>
        <v>#N/A</v>
      </c>
      <c r="AV19" s="79" t="e">
        <f>IF(AND('Real RPTM'!AW19&gt;0,'Real RPTM'!AX19&gt;0),LN('Real RPTM'!AX19/'Real RPTM'!AW19),0)</f>
        <v>#N/A</v>
      </c>
      <c r="AW19" s="79" t="e">
        <f>IF(AND('Real RPTM'!AX19&gt;0,'Real RPTM'!AY19&gt;0),LN('Real RPTM'!AY19/'Real RPTM'!AX19),0)</f>
        <v>#N/A</v>
      </c>
      <c r="AX19" s="79" t="e">
        <f>IF(AND('Real RPTM'!AY19&gt;0,'Real RPTM'!AZ19&gt;0),LN('Real RPTM'!AZ19/'Real RPTM'!AY19),0)</f>
        <v>#N/A</v>
      </c>
      <c r="AY19" s="79" t="e">
        <f>IF(AND('Real RPTM'!AZ19&gt;0,'Real RPTM'!BA19&gt;0),LN('Real RPTM'!BA19/'Real RPTM'!AZ19),0)</f>
        <v>#N/A</v>
      </c>
      <c r="AZ19" s="79" t="e">
        <f>IF(AND('Real RPTM'!BA19&gt;0,'Real RPTM'!BB19&gt;0),LN('Real RPTM'!BB19/'Real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69"/>
      <c r="H20" s="79">
        <f>IF(AND('Real RPTM'!G20&gt;0,'Real RPTM'!H20&gt;0),LN('Real RPTM'!H20/'Real RPTM'!G20),0)</f>
        <v>-0.12083808126401628</v>
      </c>
      <c r="I20" s="79">
        <f>IF(AND('Real RPTM'!H20&gt;0,'Real RPTM'!I20&gt;0),LN('Real RPTM'!I20/'Real RPTM'!H20),0)</f>
        <v>3.8925964082468317E-2</v>
      </c>
      <c r="J20" s="79">
        <f>IF(AND('Real RPTM'!I20&gt;0,'Real RPTM'!J20&gt;0),LN('Real RPTM'!J20/'Real RPTM'!I20),0)</f>
        <v>7.2223520497573218E-2</v>
      </c>
      <c r="K20" s="79">
        <f>IF(AND('Real RPTM'!J20&gt;0,'Real RPTM'!K20&gt;0),LN('Real RPTM'!K20/'Real RPTM'!J20),0)</f>
        <v>-3.3102002060913807E-2</v>
      </c>
      <c r="L20" s="79">
        <f>IF(AND('Real RPTM'!K20&gt;0,'Real RPTM'!L20&gt;0),LN('Real RPTM'!L20/'Real RPTM'!K20),0)</f>
        <v>-5.3052105687393068E-2</v>
      </c>
      <c r="M20" s="79">
        <f>IF(AND('Real RPTM'!L20&gt;0,'Real RPTM'!M20&gt;0),LN('Real RPTM'!M20/'Real RPTM'!L20),0)</f>
        <v>-1.0410204263839403E-2</v>
      </c>
      <c r="N20" s="79">
        <f>IF(AND('Real RPTM'!M20&gt;0,'Real RPTM'!N20&gt;0),LN('Real RPTM'!N20/'Real RPTM'!M20),0)</f>
        <v>2.4946484084531002E-2</v>
      </c>
      <c r="O20" s="79">
        <f>IF(AND('Real RPTM'!N20&gt;0,'Real RPTM'!O20&gt;0),LN('Real RPTM'!O20/'Real RPTM'!N20),0)</f>
        <v>3.8366081340341834E-2</v>
      </c>
      <c r="P20" s="79">
        <f>IF(AND('Real RPTM'!O20&gt;0,'Real RPTM'!P20&gt;0),LN('Real RPTM'!P20/'Real RPTM'!O20),0)</f>
        <v>-4.102496258164403E-2</v>
      </c>
      <c r="Q20" s="79">
        <f>IF(AND('Real RPTM'!P20&gt;0,'Real RPTM'!Q20&gt;0),LN('Real RPTM'!Q20/'Real RPTM'!P20),0)</f>
        <v>-1.46557087633913E-2</v>
      </c>
      <c r="R20" s="79">
        <f>IF(AND('Real RPTM'!Q20&gt;0,'Real RPTM'!R20&gt;0),LN('Real RPTM'!R20/'Real RPTM'!Q20),0)</f>
        <v>-4.9006317066569377E-3</v>
      </c>
      <c r="S20" s="79">
        <f>IF(AND('Real RPTM'!R20&gt;0,'Real RPTM'!S20&gt;0),LN('Real RPTM'!S20/'Real RPTM'!R20),0)</f>
        <v>9.3621210468591481E-2</v>
      </c>
      <c r="T20" s="79">
        <f>IF(AND('Real RPTM'!S20&gt;0,'Real RPTM'!T20&gt;0),LN('Real RPTM'!T20/'Real RPTM'!S20),0)</f>
        <v>1.5177850571612682E-2</v>
      </c>
      <c r="U20" s="79">
        <f>IF(AND('Real RPTM'!T20&gt;0,'Real RPTM'!U20&gt;0),LN('Real RPTM'!U20/'Real RPTM'!T20),0)</f>
        <v>-1.1757986403555389E-2</v>
      </c>
      <c r="V20" s="79">
        <f>IF(AND('Real RPTM'!U20&gt;0,'Real RPTM'!V20&gt;0),LN('Real RPTM'!V20/'Real RPTM'!U20),0)</f>
        <v>-4.6544712079863569E-2</v>
      </c>
      <c r="W20" s="79">
        <f>IF(AND('Real RPTM'!V20&gt;0,'Real RPTM'!W20&gt;0),LN('Real RPTM'!W20/'Real RPTM'!V20),0)</f>
        <v>-6.114002714687536E-3</v>
      </c>
      <c r="X20" s="79">
        <f>IF(AND('Real RPTM'!W20&gt;0,'Real RPTM'!X20&gt;0),LN('Real RPTM'!X20/'Real RPTM'!W20),0)</f>
        <v>-3.9641196097758347E-2</v>
      </c>
      <c r="Y20" s="79">
        <f>IF(AND('Real RPTM'!X20&gt;0,'Real RPTM'!Y20&gt;0),LN('Real RPTM'!Y20/'Real RPTM'!X20),0)</f>
        <v>3.3320176827198886E-2</v>
      </c>
      <c r="Z20" s="79">
        <f>IF(AND('Real RPTM'!Y20&gt;0,'Real RPTM'!Z20&gt;0),LN('Real RPTM'!Z20/'Real RPTM'!Y20),0)</f>
        <v>3.459206139392907E-2</v>
      </c>
      <c r="AA20" s="79">
        <f>IF(AND('Real RPTM'!Z20&gt;0,'Real RPTM'!AA20&gt;0),LN('Real RPTM'!AA20/'Real RPTM'!Z20),0)</f>
        <v>8.8563772063494375E-2</v>
      </c>
      <c r="AB20" s="79">
        <f>IF(AND('Real RPTM'!AA20&gt;0,'Real RPTM'!AB20&gt;0),LN('Real RPTM'!AB20/'Real RPTM'!AA20),0)</f>
        <v>-6.1836372178491292E-2</v>
      </c>
      <c r="AC20" s="79">
        <f>IF(AND('Real RPTM'!AB20&gt;0,'Real RPTM'!AC20&gt;0),LN('Real RPTM'!AC20/'Real RPTM'!AB20),0)</f>
        <v>4.9924346321544202E-2</v>
      </c>
      <c r="AD20" s="79">
        <f>IF(AND('Real RPTM'!AD20&gt;0,'Real RPTM'!AE20&gt;0),LN('Real RPTM'!AE20/'Real RPTM'!AD20),0)</f>
        <v>0.15094654553940742</v>
      </c>
      <c r="AE20" s="79">
        <f>IF(AND('Real RPTM'!AE20&gt;0,'Real RPTM'!AF20&gt;0),LN('Real RPTM'!AF20/'Real RPTM'!AE20),0)</f>
        <v>-5.173995120159864E-2</v>
      </c>
      <c r="AF20" s="79">
        <f>IF(AND('Real RPTM'!AF20&gt;0,'Real RPTM'!AG20&gt;0),LN('Real RPTM'!AG20/'Real RPTM'!AF20),0)</f>
        <v>3.3892738646559846E-2</v>
      </c>
      <c r="AG20" s="79">
        <f>IF(AND('Real RPTM'!AG20&gt;0,'Real RPTM'!AH20&gt;0),LN('Real RPTM'!AH20/'Real RPTM'!AG20),0)</f>
        <v>8.3279841133073546E-2</v>
      </c>
      <c r="AH20" s="79">
        <f>IF(AND('Real RPTM'!AH20&gt;0,'Real RPTM'!AI20&gt;0),LN('Real RPTM'!AI20/'Real RPTM'!AH20),0)</f>
        <v>3.9546870565575092E-2</v>
      </c>
      <c r="AI20" s="79">
        <f>IF(AND('Real RPTM'!AI20&gt;0,'Real RPTM'!AJ20&gt;0),LN('Real RPTM'!AJ20/'Real RPTM'!AI20),0)</f>
        <v>1.3625134586372238E-2</v>
      </c>
      <c r="AJ20" s="79">
        <f>IF(AND('Real RPTM'!AJ20&gt;0,'Real RPTM'!AK20&gt;0),LN('Real RPTM'!AK20/'Real RPTM'!AJ20),0)</f>
        <v>9.887063363617353E-3</v>
      </c>
      <c r="AK20" s="79">
        <f>IF(AND('Real RPTM'!AK20&gt;0,'Real RPTM'!AL20&gt;0),LN('Real RPTM'!AL20/'Real RPTM'!AK20),0)</f>
        <v>-6.9302101624376791E-2</v>
      </c>
      <c r="AL20" s="79">
        <f>IF(AND('Real RPTM'!AM20&gt;0,'Real RPTM'!AN20&gt;0),LN('Real RPTM'!AN20/'Real RPTM'!AM20),0)</f>
        <v>1.2280229872126182E-2</v>
      </c>
      <c r="AM20" s="79">
        <f>IF(AND('Real RPTM'!AN20&gt;0,'Real RPTM'!AO20&gt;0),LN('Real RPTM'!AO20/'Real RPTM'!AN20),0)</f>
        <v>-4.8786753167990998E-3</v>
      </c>
      <c r="AN20" s="79">
        <f>IF(AND('Real RPTM'!AO20&gt;0,'Real RPTM'!AP20&gt;0),LN('Real RPTM'!AP20/'Real RPTM'!AO20),0)</f>
        <v>-1.8748022005388516E-2</v>
      </c>
      <c r="AO20" s="79">
        <f>IF(AND('Real RPTM'!AP20&gt;0,'Real RPTM'!AQ20&gt;0),LN('Real RPTM'!AQ20/'Real RPTM'!AP20),0)</f>
        <v>1.4346832185565369E-2</v>
      </c>
      <c r="AP20" s="79">
        <f>IF(AND('Real RPTM'!AQ20&gt;0,'Real RPTM'!AR20&gt;0),LN('Real RPTM'!AR20/'Real RPTM'!AQ20),0)</f>
        <v>-7.7171958617259048E-2</v>
      </c>
      <c r="AQ20" s="79">
        <f>IF(AND('Real RPTM'!AR20&gt;0,'Real RPTM'!AS20&gt;0),LN('Real RPTM'!AS20/'Real RPTM'!AR20),0)</f>
        <v>8.1710154581293402E-3</v>
      </c>
      <c r="AR20" s="79">
        <f>IF(AND('Real RPTM'!AS20&gt;0,'Real RPTM'!AT20&gt;0),LN('Real RPTM'!AT20/'Real RPTM'!AS20),0)</f>
        <v>6.9436495654752323E-2</v>
      </c>
      <c r="AS20" s="79" t="e">
        <f>IF(AND('Real RPTM'!AT20&gt;0,'Real RPTM'!AU20&gt;0),LN('Real RPTM'!AU20/'Real RPTM'!AT20),0)</f>
        <v>#N/A</v>
      </c>
      <c r="AT20" s="79" t="e">
        <f>IF(AND('Real RPTM'!AU20&gt;0,'Real RPTM'!AV20&gt;0),LN('Real RPTM'!AV20/'Real RPTM'!AU20),0)</f>
        <v>#N/A</v>
      </c>
      <c r="AU20" s="79" t="e">
        <f>IF(AND('Real RPTM'!AV20&gt;0,'Real RPTM'!AW20&gt;0),LN('Real RPTM'!AW20/'Real RPTM'!AV20),0)</f>
        <v>#N/A</v>
      </c>
      <c r="AV20" s="79" t="e">
        <f>IF(AND('Real RPTM'!AW20&gt;0,'Real RPTM'!AX20&gt;0),LN('Real RPTM'!AX20/'Real RPTM'!AW20),0)</f>
        <v>#N/A</v>
      </c>
      <c r="AW20" s="79" t="e">
        <f>IF(AND('Real RPTM'!AX20&gt;0,'Real RPTM'!AY20&gt;0),LN('Real RPTM'!AY20/'Real RPTM'!AX20),0)</f>
        <v>#N/A</v>
      </c>
      <c r="AX20" s="79" t="e">
        <f>IF(AND('Real RPTM'!AY20&gt;0,'Real RPTM'!AZ20&gt;0),LN('Real RPTM'!AZ20/'Real RPTM'!AY20),0)</f>
        <v>#N/A</v>
      </c>
      <c r="AY20" s="79" t="e">
        <f>IF(AND('Real RPTM'!AZ20&gt;0,'Real RPTM'!BA20&gt;0),LN('Real RPTM'!BA20/'Real RPTM'!AZ20),0)</f>
        <v>#N/A</v>
      </c>
      <c r="AZ20" s="79" t="e">
        <f>IF(AND('Real RPTM'!BA20&gt;0,'Real RPTM'!BB20&gt;0),LN('Real RPTM'!BB20/'Real RPTM'!BA20),0)</f>
        <v>#N/A</v>
      </c>
    </row>
    <row r="21" spans="1:254"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63"/>
      <c r="H21" s="78">
        <f>IF(AND('Real RPTM'!G21&gt;0,'Real RPTM'!H21&gt;0),LN('Real RPTM'!H21/'Real RPTM'!G21),0)</f>
        <v>-7.0207237382984886E-2</v>
      </c>
      <c r="I21" s="78">
        <f>IF(AND('Real RPTM'!H21&gt;0,'Real RPTM'!I21&gt;0),LN('Real RPTM'!I21/'Real RPTM'!H21),0)</f>
        <v>-0.19544410214008165</v>
      </c>
      <c r="J21" s="78">
        <f>IF(AND('Real RPTM'!I21&gt;0,'Real RPTM'!J21&gt;0),LN('Real RPTM'!J21/'Real RPTM'!I21),0)</f>
        <v>3.968159419239152E-2</v>
      </c>
      <c r="K21" s="78">
        <f>IF(AND('Real RPTM'!J21&gt;0,'Real RPTM'!K21&gt;0),LN('Real RPTM'!K21/'Real RPTM'!J21),0)</f>
        <v>-6.9172971454231374E-2</v>
      </c>
      <c r="L21" s="78">
        <f>IF(AND('Real RPTM'!K21&gt;0,'Real RPTM'!L21&gt;0),LN('Real RPTM'!L21/'Real RPTM'!K21),0)</f>
        <v>-3.2206736414070111E-2</v>
      </c>
      <c r="M21" s="78">
        <f>IF(AND('Real RPTM'!L21&gt;0,'Real RPTM'!M21&gt;0),LN('Real RPTM'!M21/'Real RPTM'!L21),0)</f>
        <v>-7.0566427753173067E-2</v>
      </c>
      <c r="N21" s="78">
        <f>IF(AND('Real RPTM'!M21&gt;0,'Real RPTM'!N21&gt;0),LN('Real RPTM'!N21/'Real RPTM'!M21),0)</f>
        <v>2.3060111168858321E-2</v>
      </c>
      <c r="O21" s="78">
        <f>IF(AND('Real RPTM'!N21&gt;0,'Real RPTM'!O21&gt;0),LN('Real RPTM'!O21/'Real RPTM'!N21),0)</f>
        <v>4.3724448684121162E-2</v>
      </c>
      <c r="P21" s="78">
        <f>IF(AND('Real RPTM'!O21&gt;0,'Real RPTM'!P21&gt;0),LN('Real RPTM'!P21/'Real RPTM'!O21),0)</f>
        <v>6.590830104652895E-2</v>
      </c>
      <c r="Q21" s="78">
        <f>IF(AND('Real RPTM'!P21&gt;0,'Real RPTM'!Q21&gt;0),LN('Real RPTM'!Q21/'Real RPTM'!P21),0)</f>
        <v>-9.3453798895516652E-2</v>
      </c>
      <c r="R21" s="78">
        <f>IF(AND('Real RPTM'!Q21&gt;0,'Real RPTM'!R21&gt;0),LN('Real RPTM'!R21/'Real RPTM'!Q21),0)</f>
        <v>2.1385751611167368E-4</v>
      </c>
      <c r="S21" s="78">
        <f>IF(AND('Real RPTM'!R21&gt;0,'Real RPTM'!S21&gt;0),LN('Real RPTM'!S21/'Real RPTM'!R21),0)</f>
        <v>-2.7911298671060517E-2</v>
      </c>
      <c r="T21" s="78">
        <f>IF(AND('Real RPTM'!S21&gt;0,'Real RPTM'!T21&gt;0),LN('Real RPTM'!T21/'Real RPTM'!S21),0)</f>
        <v>-2.775718862805436E-3</v>
      </c>
      <c r="U21" s="78">
        <f>IF(AND('Real RPTM'!T21&gt;0,'Real RPTM'!U21&gt;0),LN('Real RPTM'!U21/'Real RPTM'!T21),0)</f>
        <v>-2.222481001521533E-2</v>
      </c>
      <c r="V21" s="78">
        <f>IF(AND('Real RPTM'!U21&gt;0,'Real RPTM'!V21&gt;0),LN('Real RPTM'!V21/'Real RPTM'!U21),0)</f>
        <v>-4.8493935992791906E-2</v>
      </c>
      <c r="W21" s="78">
        <f>IF(AND('Real RPTM'!V21&gt;0,'Real RPTM'!W21&gt;0),LN('Real RPTM'!W21/'Real RPTM'!V21),0)</f>
        <v>1.396183600348342E-2</v>
      </c>
      <c r="X21" s="78">
        <f>IF(AND('Real RPTM'!W21&gt;0,'Real RPTM'!X21&gt;0),LN('Real RPTM'!X21/'Real RPTM'!W21),0)</f>
        <v>1.8501667964284988E-2</v>
      </c>
      <c r="Y21" s="78">
        <f>IF(AND('Real RPTM'!X21&gt;0,'Real RPTM'!Y21&gt;0),LN('Real RPTM'!Y21/'Real RPTM'!X21),0)</f>
        <v>-3.4616831310485853E-2</v>
      </c>
      <c r="Z21" s="78">
        <f>IF(AND('Real RPTM'!Y21&gt;0,'Real RPTM'!Z21&gt;0),LN('Real RPTM'!Z21/'Real RPTM'!Y21),0)</f>
        <v>1.9609912160957498E-2</v>
      </c>
      <c r="AA21" s="78">
        <f>IF(AND('Real RPTM'!Z21&gt;0,'Real RPTM'!AA21&gt;0),LN('Real RPTM'!AA21/'Real RPTM'!Z21),0)</f>
        <v>7.3946441791424913E-2</v>
      </c>
      <c r="AB21" s="78">
        <f>IF(AND('Real RPTM'!AA21&gt;0,'Real RPTM'!AB21&gt;0),LN('Real RPTM'!AB21/'Real RPTM'!AA21),0)</f>
        <v>4.8627280678422542E-2</v>
      </c>
      <c r="AC21" s="78">
        <f>IF(AND('Real RPTM'!AB21&gt;0,'Real RPTM'!AC21&gt;0),LN('Real RPTM'!AC21/'Real RPTM'!AB21),0)</f>
        <v>3.1456064862130435E-2</v>
      </c>
      <c r="AD21" s="78">
        <f>IF(AND('Real RPTM'!AD21&gt;0,'Real RPTM'!AE21&gt;0),LN('Real RPTM'!AE21/'Real RPTM'!AD21),0)</f>
        <v>0.12382711239464587</v>
      </c>
      <c r="AE21" s="78">
        <f>IF(AND('Real RPTM'!AE21&gt;0,'Real RPTM'!AF21&gt;0),LN('Real RPTM'!AF21/'Real RPTM'!AE21),0)</f>
        <v>-6.8906307443537151E-2</v>
      </c>
      <c r="AF21" s="78">
        <f>IF(AND('Real RPTM'!AF21&gt;0,'Real RPTM'!AG21&gt;0),LN('Real RPTM'!AG21/'Real RPTM'!AF21),0)</f>
        <v>6.6210203922614008E-2</v>
      </c>
      <c r="AG21" s="78">
        <f>IF(AND('Real RPTM'!AG21&gt;0,'Real RPTM'!AH21&gt;0),LN('Real RPTM'!AH21/'Real RPTM'!AG21),0)</f>
        <v>8.007540170866638E-2</v>
      </c>
      <c r="AH21" s="78">
        <f>IF(AND('Real RPTM'!AH21&gt;0,'Real RPTM'!AI21&gt;0),LN('Real RPTM'!AI21/'Real RPTM'!AH21),0)</f>
        <v>3.4769972866338629E-2</v>
      </c>
      <c r="AI21" s="78">
        <f>IF(AND('Real RPTM'!AI21&gt;0,'Real RPTM'!AJ21&gt;0),LN('Real RPTM'!AJ21/'Real RPTM'!AI21),0)</f>
        <v>-1.3787344484573817E-2</v>
      </c>
      <c r="AJ21" s="78">
        <f>IF(AND('Real RPTM'!AJ21&gt;0,'Real RPTM'!AK21&gt;0),LN('Real RPTM'!AK21/'Real RPTM'!AJ21),0)</f>
        <v>3.0719159685092087E-2</v>
      </c>
      <c r="AK21" s="78">
        <f>IF(AND('Real RPTM'!AK21&gt;0,'Real RPTM'!AL21&gt;0),LN('Real RPTM'!AL21/'Real RPTM'!AK21),0)</f>
        <v>-0.12205375293123742</v>
      </c>
      <c r="AL21" s="78">
        <f>IF(AND('Real RPTM'!AM21&gt;0,'Real RPTM'!AN21&gt;0),LN('Real RPTM'!AN21/'Real RPTM'!AM21),0)</f>
        <v>-1.9764212664127485E-2</v>
      </c>
      <c r="AM21" s="78">
        <f>IF(AND('Real RPTM'!AN21&gt;0,'Real RPTM'!AO21&gt;0),LN('Real RPTM'!AO21/'Real RPTM'!AN21),0)</f>
        <v>4.2411573054186143E-2</v>
      </c>
      <c r="AN21" s="78">
        <f>IF(AND('Real RPTM'!AO21&gt;0,'Real RPTM'!AP21&gt;0),LN('Real RPTM'!AP21/'Real RPTM'!AO21),0)</f>
        <v>4.2580456828189457E-2</v>
      </c>
      <c r="AO21" s="78">
        <f>IF(AND('Real RPTM'!AP21&gt;0,'Real RPTM'!AQ21&gt;0),LN('Real RPTM'!AQ21/'Real RPTM'!AP21),0)</f>
        <v>4.3470104039313899E-4</v>
      </c>
      <c r="AP21" s="78">
        <f>IF(AND('Real RPTM'!AQ21&gt;0,'Real RPTM'!AR21&gt;0),LN('Real RPTM'!AR21/'Real RPTM'!AQ21),0)</f>
        <v>3.5168892417579298E-2</v>
      </c>
      <c r="AQ21" s="78">
        <f>IF(AND('Real RPTM'!AR21&gt;0,'Real RPTM'!AS21&gt;0),LN('Real RPTM'!AS21/'Real RPTM'!AR21),0)</f>
        <v>-0.13567848758259179</v>
      </c>
      <c r="AR21" s="78">
        <f>IF(AND('Real RPTM'!AS21&gt;0,'Real RPTM'!AT21&gt;0),LN('Real RPTM'!AT21/'Real RPTM'!AS21),0)</f>
        <v>3.113729187045803E-2</v>
      </c>
      <c r="AS21" s="78" t="e">
        <f>IF(AND('Real RPTM'!AT21&gt;0,'Real RPTM'!AU21&gt;0),LN('Real RPTM'!AU21/'Real RPTM'!AT21),0)</f>
        <v>#N/A</v>
      </c>
      <c r="AT21" s="78" t="e">
        <f>IF(AND('Real RPTM'!AU21&gt;0,'Real RPTM'!AV21&gt;0),LN('Real RPTM'!AV21/'Real RPTM'!AU21),0)</f>
        <v>#N/A</v>
      </c>
      <c r="AU21" s="78" t="e">
        <f>IF(AND('Real RPTM'!AV21&gt;0,'Real RPTM'!AW21&gt;0),LN('Real RPTM'!AW21/'Real RPTM'!AV21),0)</f>
        <v>#N/A</v>
      </c>
      <c r="AV21" s="78" t="e">
        <f>IF(AND('Real RPTM'!AW21&gt;0,'Real RPTM'!AX21&gt;0),LN('Real RPTM'!AX21/'Real RPTM'!AW21),0)</f>
        <v>#N/A</v>
      </c>
      <c r="AW21" s="78" t="e">
        <f>IF(AND('Real RPTM'!AX21&gt;0,'Real RPTM'!AY21&gt;0),LN('Real RPTM'!AY21/'Real RPTM'!AX21),0)</f>
        <v>#N/A</v>
      </c>
      <c r="AX21" s="78" t="e">
        <f>IF(AND('Real RPTM'!AY21&gt;0,'Real RPTM'!AZ21&gt;0),LN('Real RPTM'!AZ21/'Real RPTM'!AY21),0)</f>
        <v>#N/A</v>
      </c>
      <c r="AY21" s="78" t="e">
        <f>IF(AND('Real RPTM'!AZ21&gt;0,'Real RPTM'!BA21&gt;0),LN('Real RPTM'!BA21/'Real RPTM'!AZ21),0)</f>
        <v>#N/A</v>
      </c>
      <c r="AZ21" s="78" t="e">
        <f>IF(AND('Real RPTM'!BA21&gt;0,'Real RPTM'!BB21&gt;0),LN('Real RPTM'!BB21/'Real RPTM'!BA21),0)</f>
        <v>#N/A</v>
      </c>
    </row>
    <row r="22" spans="1:254"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63"/>
      <c r="H22" s="78">
        <f>IF(AND('Real RPTM'!G22&gt;0,'Real RPTM'!H22&gt;0),LN('Real RPTM'!H22/'Real RPTM'!G22),0)</f>
        <v>-0.10354048119377275</v>
      </c>
      <c r="I22" s="78">
        <f>IF(AND('Real RPTM'!H22&gt;0,'Real RPTM'!I22&gt;0),LN('Real RPTM'!I22/'Real RPTM'!H22),0)</f>
        <v>-0.15058631989176693</v>
      </c>
      <c r="J22" s="78">
        <f>IF(AND('Real RPTM'!I22&gt;0,'Real RPTM'!J22&gt;0),LN('Real RPTM'!J22/'Real RPTM'!I22),0)</f>
        <v>0.14741032811766105</v>
      </c>
      <c r="K22" s="78">
        <f>IF(AND('Real RPTM'!J22&gt;0,'Real RPTM'!K22&gt;0),LN('Real RPTM'!K22/'Real RPTM'!J22),0)</f>
        <v>1.484418060173796E-2</v>
      </c>
      <c r="L22" s="78">
        <f>IF(AND('Real RPTM'!K22&gt;0,'Real RPTM'!L22&gt;0),LN('Real RPTM'!L22/'Real RPTM'!K22),0)</f>
        <v>-5.9131929803250306E-2</v>
      </c>
      <c r="M22" s="78">
        <f>IF(AND('Real RPTM'!L22&gt;0,'Real RPTM'!M22&gt;0),LN('Real RPTM'!M22/'Real RPTM'!L22),0)</f>
        <v>4.5046070896823798E-4</v>
      </c>
      <c r="N22" s="78">
        <f>IF(AND('Real RPTM'!M22&gt;0,'Real RPTM'!N22&gt;0),LN('Real RPTM'!N22/'Real RPTM'!M22),0)</f>
        <v>-1.2319150709462299E-2</v>
      </c>
      <c r="O22" s="78">
        <f>IF(AND('Real RPTM'!N22&gt;0,'Real RPTM'!O22&gt;0),LN('Real RPTM'!O22/'Real RPTM'!N22),0)</f>
        <v>6.624813100236695E-3</v>
      </c>
      <c r="P22" s="78">
        <f>IF(AND('Real RPTM'!O22&gt;0,'Real RPTM'!P22&gt;0),LN('Real RPTM'!P22/'Real RPTM'!O22),0)</f>
        <v>6.809311102495634E-2</v>
      </c>
      <c r="Q22" s="78">
        <f>IF(AND('Real RPTM'!P22&gt;0,'Real RPTM'!Q22&gt;0),LN('Real RPTM'!Q22/'Real RPTM'!P22),0)</f>
        <v>-0.10420000970878959</v>
      </c>
      <c r="R22" s="78">
        <f>IF(AND('Real RPTM'!Q22&gt;0,'Real RPTM'!R22&gt;0),LN('Real RPTM'!R22/'Real RPTM'!Q22),0)</f>
        <v>5.9315287269243542E-3</v>
      </c>
      <c r="S22" s="78">
        <f>IF(AND('Real RPTM'!R22&gt;0,'Real RPTM'!S22&gt;0),LN('Real RPTM'!S22/'Real RPTM'!R22),0)</f>
        <v>-1.3636707781964864E-2</v>
      </c>
      <c r="T22" s="78">
        <f>IF(AND('Real RPTM'!S22&gt;0,'Real RPTM'!T22&gt;0),LN('Real RPTM'!T22/'Real RPTM'!S22),0)</f>
        <v>-5.8859984410970866E-2</v>
      </c>
      <c r="U22" s="78">
        <f>IF(AND('Real RPTM'!T22&gt;0,'Real RPTM'!U22&gt;0),LN('Real RPTM'!U22/'Real RPTM'!T22),0)</f>
        <v>-1.8461724730598473E-2</v>
      </c>
      <c r="V22" s="78">
        <f>IF(AND('Real RPTM'!U22&gt;0,'Real RPTM'!V22&gt;0),LN('Real RPTM'!V22/'Real RPTM'!U22),0)</f>
        <v>-1.8977671115027604E-2</v>
      </c>
      <c r="W22" s="78">
        <f>IF(AND('Real RPTM'!V22&gt;0,'Real RPTM'!W22&gt;0),LN('Real RPTM'!W22/'Real RPTM'!V22),0)</f>
        <v>-9.2552225792530956E-3</v>
      </c>
      <c r="X22" s="78">
        <f>IF(AND('Real RPTM'!W22&gt;0,'Real RPTM'!X22&gt;0),LN('Real RPTM'!X22/'Real RPTM'!W22),0)</f>
        <v>2.8434656501678524E-2</v>
      </c>
      <c r="Y22" s="78">
        <f>IF(AND('Real RPTM'!X22&gt;0,'Real RPTM'!Y22&gt;0),LN('Real RPTM'!Y22/'Real RPTM'!X22),0)</f>
        <v>-5.1722763134182705E-2</v>
      </c>
      <c r="Z22" s="78">
        <f>IF(AND('Real RPTM'!Y22&gt;0,'Real RPTM'!Z22&gt;0),LN('Real RPTM'!Z22/'Real RPTM'!Y22),0)</f>
        <v>5.648657801292957E-2</v>
      </c>
      <c r="AA22" s="78">
        <f>IF(AND('Real RPTM'!Z22&gt;0,'Real RPTM'!AA22&gt;0),LN('Real RPTM'!AA22/'Real RPTM'!Z22),0)</f>
        <v>3.7380167433854986E-2</v>
      </c>
      <c r="AB22" s="78">
        <f>IF(AND('Real RPTM'!AA22&gt;0,'Real RPTM'!AB22&gt;0),LN('Real RPTM'!AB22/'Real RPTM'!AA22),0)</f>
        <v>4.3152099555170867E-2</v>
      </c>
      <c r="AC22" s="78">
        <f>IF(AND('Real RPTM'!AB22&gt;0,'Real RPTM'!AC22&gt;0),LN('Real RPTM'!AC22/'Real RPTM'!AB22),0)</f>
        <v>2.4164788105008377E-2</v>
      </c>
      <c r="AD22" s="78">
        <f>IF(AND('Real RPTM'!AD22&gt;0,'Real RPTM'!AE22&gt;0),LN('Real RPTM'!AE22/'Real RPTM'!AD22),0)</f>
        <v>0.11082791846407603</v>
      </c>
      <c r="AE22" s="78">
        <f>IF(AND('Real RPTM'!AE22&gt;0,'Real RPTM'!AF22&gt;0),LN('Real RPTM'!AF22/'Real RPTM'!AE22),0)</f>
        <v>-1.8110364620962337E-2</v>
      </c>
      <c r="AF22" s="78">
        <f>IF(AND('Real RPTM'!AF22&gt;0,'Real RPTM'!AG22&gt;0),LN('Real RPTM'!AG22/'Real RPTM'!AF22),0)</f>
        <v>5.9811126968158934E-2</v>
      </c>
      <c r="AG22" s="78">
        <f>IF(AND('Real RPTM'!AG22&gt;0,'Real RPTM'!AH22&gt;0),LN('Real RPTM'!AH22/'Real RPTM'!AG22),0)</f>
        <v>7.3820015580130072E-2</v>
      </c>
      <c r="AH22" s="78">
        <f>IF(AND('Real RPTM'!AH22&gt;0,'Real RPTM'!AI22&gt;0),LN('Real RPTM'!AI22/'Real RPTM'!AH22),0)</f>
        <v>-7.43409176441686E-3</v>
      </c>
      <c r="AI22" s="78">
        <f>IF(AND('Real RPTM'!AI22&gt;0,'Real RPTM'!AJ22&gt;0),LN('Real RPTM'!AJ22/'Real RPTM'!AI22),0)</f>
        <v>3.3159509367141578E-2</v>
      </c>
      <c r="AJ22" s="78">
        <f>IF(AND('Real RPTM'!AJ22&gt;0,'Real RPTM'!AK22&gt;0),LN('Real RPTM'!AK22/'Real RPTM'!AJ22),0)</f>
        <v>4.5127612205050224E-2</v>
      </c>
      <c r="AK22" s="78">
        <f>IF(AND('Real RPTM'!AK22&gt;0,'Real RPTM'!AL22&gt;0),LN('Real RPTM'!AL22/'Real RPTM'!AK22),0)</f>
        <v>-0.10863481951434471</v>
      </c>
      <c r="AL22" s="78">
        <f>IF(AND('Real RPTM'!AM22&gt;0,'Real RPTM'!AN22&gt;0),LN('Real RPTM'!AN22/'Real RPTM'!AM22),0)</f>
        <v>-1.5790041668523408E-2</v>
      </c>
      <c r="AM22" s="78">
        <f>IF(AND('Real RPTM'!AN22&gt;0,'Real RPTM'!AO22&gt;0),LN('Real RPTM'!AO22/'Real RPTM'!AN22),0)</f>
        <v>1.5308580096584814E-2</v>
      </c>
      <c r="AN22" s="78">
        <f>IF(AND('Real RPTM'!AO22&gt;0,'Real RPTM'!AP22&gt;0),LN('Real RPTM'!AP22/'Real RPTM'!AO22),0)</f>
        <v>5.1744146999296449E-2</v>
      </c>
      <c r="AO22" s="78">
        <f>IF(AND('Real RPTM'!AP22&gt;0,'Real RPTM'!AQ22&gt;0),LN('Real RPTM'!AQ22/'Real RPTM'!AP22),0)</f>
        <v>2.1357679878385254E-2</v>
      </c>
      <c r="AP22" s="78">
        <f>IF(AND('Real RPTM'!AQ22&gt;0,'Real RPTM'!AR22&gt;0),LN('Real RPTM'!AR22/'Real RPTM'!AQ22),0)</f>
        <v>4.76048867913898E-2</v>
      </c>
      <c r="AQ22" s="78">
        <f>IF(AND('Real RPTM'!AR22&gt;0,'Real RPTM'!AS22&gt;0),LN('Real RPTM'!AS22/'Real RPTM'!AR22),0)</f>
        <v>-0.14497416507964511</v>
      </c>
      <c r="AR22" s="78">
        <f>IF(AND('Real RPTM'!AS22&gt;0,'Real RPTM'!AT22&gt;0),LN('Real RPTM'!AT22/'Real RPTM'!AS22),0)</f>
        <v>4.0974057389741081E-2</v>
      </c>
      <c r="AS22" s="78" t="e">
        <f>IF(AND('Real RPTM'!AT22&gt;0,'Real RPTM'!AU22&gt;0),LN('Real RPTM'!AU22/'Real RPTM'!AT22),0)</f>
        <v>#N/A</v>
      </c>
      <c r="AT22" s="78" t="e">
        <f>IF(AND('Real RPTM'!AU22&gt;0,'Real RPTM'!AV22&gt;0),LN('Real RPTM'!AV22/'Real RPTM'!AU22),0)</f>
        <v>#N/A</v>
      </c>
      <c r="AU22" s="78" t="e">
        <f>IF(AND('Real RPTM'!AV22&gt;0,'Real RPTM'!AW22&gt;0),LN('Real RPTM'!AW22/'Real RPTM'!AV22),0)</f>
        <v>#N/A</v>
      </c>
      <c r="AV22" s="78" t="e">
        <f>IF(AND('Real RPTM'!AW22&gt;0,'Real RPTM'!AX22&gt;0),LN('Real RPTM'!AX22/'Real RPTM'!AW22),0)</f>
        <v>#N/A</v>
      </c>
      <c r="AW22" s="78" t="e">
        <f>IF(AND('Real RPTM'!AX22&gt;0,'Real RPTM'!AY22&gt;0),LN('Real RPTM'!AY22/'Real RPTM'!AX22),0)</f>
        <v>#N/A</v>
      </c>
      <c r="AX22" s="78" t="e">
        <f>IF(AND('Real RPTM'!AY22&gt;0,'Real RPTM'!AZ22&gt;0),LN('Real RPTM'!AZ22/'Real RPTM'!AY22),0)</f>
        <v>#N/A</v>
      </c>
      <c r="AY22" s="78" t="e">
        <f>IF(AND('Real RPTM'!AZ22&gt;0,'Real RPTM'!BA22&gt;0),LN('Real RPTM'!BA22/'Real RPTM'!AZ22),0)</f>
        <v>#N/A</v>
      </c>
      <c r="AZ22" s="78" t="e">
        <f>IF(AND('Real RPTM'!BA22&gt;0,'Real RPTM'!BB22&gt;0),LN('Real RPTM'!BB22/'Real RPTM'!BA22),0)</f>
        <v>#N/A</v>
      </c>
    </row>
    <row r="23" spans="1:254"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63"/>
      <c r="H23" s="78">
        <f>IF(AND('Real RPTM'!G23&gt;0,'Real RPTM'!H23&gt;0),LN('Real RPTM'!H23/'Real RPTM'!G23),0)</f>
        <v>-0.1007673095828033</v>
      </c>
      <c r="I23" s="78">
        <f>IF(AND('Real RPTM'!H23&gt;0,'Real RPTM'!I23&gt;0),LN('Real RPTM'!I23/'Real RPTM'!H23),0)</f>
        <v>-2.3292616867140653E-2</v>
      </c>
      <c r="J23" s="78">
        <f>IF(AND('Real RPTM'!I23&gt;0,'Real RPTM'!J23&gt;0),LN('Real RPTM'!J23/'Real RPTM'!I23),0)</f>
        <v>7.3786802838028576E-2</v>
      </c>
      <c r="K23" s="78">
        <f>IF(AND('Real RPTM'!J23&gt;0,'Real RPTM'!K23&gt;0),LN('Real RPTM'!K23/'Real RPTM'!J23),0)</f>
        <v>-2.695681359086733E-2</v>
      </c>
      <c r="L23" s="78">
        <f>IF(AND('Real RPTM'!K23&gt;0,'Real RPTM'!L23&gt;0),LN('Real RPTM'!L23/'Real RPTM'!K23),0)</f>
        <v>2.9192915568146571E-2</v>
      </c>
      <c r="M23" s="78">
        <f>IF(AND('Real RPTM'!L23&gt;0,'Real RPTM'!M23&gt;0),LN('Real RPTM'!M23/'Real RPTM'!L23),0)</f>
        <v>-4.3094124471080006E-2</v>
      </c>
      <c r="N23" s="78">
        <f>IF(AND('Real RPTM'!M23&gt;0,'Real RPTM'!N23&gt;0),LN('Real RPTM'!N23/'Real RPTM'!M23),0)</f>
        <v>3.7974836599699415E-3</v>
      </c>
      <c r="O23" s="78">
        <f>IF(AND('Real RPTM'!N23&gt;0,'Real RPTM'!O23&gt;0),LN('Real RPTM'!O23/'Real RPTM'!N23),0)</f>
        <v>7.5143024514149753E-2</v>
      </c>
      <c r="P23" s="78">
        <f>IF(AND('Real RPTM'!O23&gt;0,'Real RPTM'!P23&gt;0),LN('Real RPTM'!P23/'Real RPTM'!O23),0)</f>
        <v>6.4684884453428237E-2</v>
      </c>
      <c r="Q23" s="78">
        <f>IF(AND('Real RPTM'!P23&gt;0,'Real RPTM'!Q23&gt;0),LN('Real RPTM'!Q23/'Real RPTM'!P23),0)</f>
        <v>-0.10610390904204214</v>
      </c>
      <c r="R23" s="78">
        <f>IF(AND('Real RPTM'!Q23&gt;0,'Real RPTM'!R23&gt;0),LN('Real RPTM'!R23/'Real RPTM'!Q23),0)</f>
        <v>5.3672339232997635E-2</v>
      </c>
      <c r="S23" s="78">
        <f>IF(AND('Real RPTM'!R23&gt;0,'Real RPTM'!S23&gt;0),LN('Real RPTM'!S23/'Real RPTM'!R23),0)</f>
        <v>-8.4727802703732646E-2</v>
      </c>
      <c r="T23" s="78">
        <f>IF(AND('Real RPTM'!S23&gt;0,'Real RPTM'!T23&gt;0),LN('Real RPTM'!T23/'Real RPTM'!S23),0)</f>
        <v>9.7653462426514782E-3</v>
      </c>
      <c r="U23" s="78">
        <f>IF(AND('Real RPTM'!T23&gt;0,'Real RPTM'!U23&gt;0),LN('Real RPTM'!U23/'Real RPTM'!T23),0)</f>
        <v>-6.008364228415309E-2</v>
      </c>
      <c r="V23" s="78">
        <f>IF(AND('Real RPTM'!U23&gt;0,'Real RPTM'!V23&gt;0),LN('Real RPTM'!V23/'Real RPTM'!U23),0)</f>
        <v>-2.4630103172046822E-2</v>
      </c>
      <c r="W23" s="78">
        <f>IF(AND('Real RPTM'!V23&gt;0,'Real RPTM'!W23&gt;0),LN('Real RPTM'!W23/'Real RPTM'!V23),0)</f>
        <v>-3.4060836419219344E-2</v>
      </c>
      <c r="X23" s="78">
        <f>IF(AND('Real RPTM'!W23&gt;0,'Real RPTM'!X23&gt;0),LN('Real RPTM'!X23/'Real RPTM'!W23),0)</f>
        <v>-1.8236685604721695E-2</v>
      </c>
      <c r="Y23" s="78">
        <f>IF(AND('Real RPTM'!X23&gt;0,'Real RPTM'!Y23&gt;0),LN('Real RPTM'!Y23/'Real RPTM'!X23),0)</f>
        <v>-4.5702960952915872E-2</v>
      </c>
      <c r="Z23" s="78">
        <f>IF(AND('Real RPTM'!Y23&gt;0,'Real RPTM'!Z23&gt;0),LN('Real RPTM'!Z23/'Real RPTM'!Y23),0)</f>
        <v>2.9980634062403019E-2</v>
      </c>
      <c r="AA23" s="78">
        <f>IF(AND('Real RPTM'!Z23&gt;0,'Real RPTM'!AA23&gt;0),LN('Real RPTM'!AA23/'Real RPTM'!Z23),0)</f>
        <v>0.10876175724157794</v>
      </c>
      <c r="AB23" s="78">
        <f>IF(AND('Real RPTM'!AA23&gt;0,'Real RPTM'!AB23&gt;0),LN('Real RPTM'!AB23/'Real RPTM'!AA23),0)</f>
        <v>8.6311602206893628E-2</v>
      </c>
      <c r="AC23" s="78">
        <f>IF(AND('Real RPTM'!AB23&gt;0,'Real RPTM'!AC23&gt;0),LN('Real RPTM'!AC23/'Real RPTM'!AB23),0)</f>
        <v>1.5854406169486374E-2</v>
      </c>
      <c r="AD23" s="78">
        <f>IF(AND('Real RPTM'!AD23&gt;0,'Real RPTM'!AE23&gt;0),LN('Real RPTM'!AE23/'Real RPTM'!AD23),0)</f>
        <v>0.13027294920966551</v>
      </c>
      <c r="AE23" s="78">
        <f>IF(AND('Real RPTM'!AE23&gt;0,'Real RPTM'!AF23&gt;0),LN('Real RPTM'!AF23/'Real RPTM'!AE23),0)</f>
        <v>-7.1518475189170691E-2</v>
      </c>
      <c r="AF23" s="78">
        <f>IF(AND('Real RPTM'!AF23&gt;0,'Real RPTM'!AG23&gt;0),LN('Real RPTM'!AG23/'Real RPTM'!AF23),0)</f>
        <v>5.1565485465728145E-2</v>
      </c>
      <c r="AG23" s="78">
        <f>IF(AND('Real RPTM'!AG23&gt;0,'Real RPTM'!AH23&gt;0),LN('Real RPTM'!AH23/'Real RPTM'!AG23),0)</f>
        <v>8.0556042867240413E-2</v>
      </c>
      <c r="AH23" s="78">
        <f>IF(AND('Real RPTM'!AH23&gt;0,'Real RPTM'!AI23&gt;0),LN('Real RPTM'!AI23/'Real RPTM'!AH23),0)</f>
        <v>3.4207884620248923E-2</v>
      </c>
      <c r="AI23" s="78">
        <f>IF(AND('Real RPTM'!AI23&gt;0,'Real RPTM'!AJ23&gt;0),LN('Real RPTM'!AJ23/'Real RPTM'!AI23),0)</f>
        <v>1.8852095695020253E-3</v>
      </c>
      <c r="AJ23" s="78">
        <f>IF(AND('Real RPTM'!AJ23&gt;0,'Real RPTM'!AK23&gt;0),LN('Real RPTM'!AK23/'Real RPTM'!AJ23),0)</f>
        <v>-5.7339918680431043E-3</v>
      </c>
      <c r="AK23" s="78">
        <f>IF(AND('Real RPTM'!AK23&gt;0,'Real RPTM'!AL23&gt;0),LN('Real RPTM'!AL23/'Real RPTM'!AK23),0)</f>
        <v>-6.8381498727525095E-2</v>
      </c>
      <c r="AL23" s="78">
        <f>IF(AND('Real RPTM'!AM23&gt;0,'Real RPTM'!AN23&gt;0),LN('Real RPTM'!AN23/'Real RPTM'!AM23),0)</f>
        <v>-2.8019102590444597E-2</v>
      </c>
      <c r="AM23" s="78">
        <f>IF(AND('Real RPTM'!AN23&gt;0,'Real RPTM'!AO23&gt;0),LN('Real RPTM'!AO23/'Real RPTM'!AN23),0)</f>
        <v>4.5001317156121287E-3</v>
      </c>
      <c r="AN23" s="78">
        <f>IF(AND('Real RPTM'!AO23&gt;0,'Real RPTM'!AP23&gt;0),LN('Real RPTM'!AP23/'Real RPTM'!AO23),0)</f>
        <v>-4.0680941708837362E-2</v>
      </c>
      <c r="AO23" s="78">
        <f>IF(AND('Real RPTM'!AP23&gt;0,'Real RPTM'!AQ23&gt;0),LN('Real RPTM'!AQ23/'Real RPTM'!AP23),0)</f>
        <v>9.3283779655751242E-2</v>
      </c>
      <c r="AP23" s="78">
        <f>IF(AND('Real RPTM'!AQ23&gt;0,'Real RPTM'!AR23&gt;0),LN('Real RPTM'!AR23/'Real RPTM'!AQ23),0)</f>
        <v>-2.1445799569271354E-2</v>
      </c>
      <c r="AQ23" s="78">
        <f>IF(AND('Real RPTM'!AR23&gt;0,'Real RPTM'!AS23&gt;0),LN('Real RPTM'!AS23/'Real RPTM'!AR23),0)</f>
        <v>-7.0033650228025976E-2</v>
      </c>
      <c r="AR23" s="78">
        <f>IF(AND('Real RPTM'!AS23&gt;0,'Real RPTM'!AT23&gt;0),LN('Real RPTM'!AT23/'Real RPTM'!AS23),0)</f>
        <v>1.7184877500300608E-2</v>
      </c>
      <c r="AS23" s="78" t="e">
        <f>IF(AND('Real RPTM'!AT23&gt;0,'Real RPTM'!AU23&gt;0),LN('Real RPTM'!AU23/'Real RPTM'!AT23),0)</f>
        <v>#N/A</v>
      </c>
      <c r="AT23" s="78" t="e">
        <f>IF(AND('Real RPTM'!AU23&gt;0,'Real RPTM'!AV23&gt;0),LN('Real RPTM'!AV23/'Real RPTM'!AU23),0)</f>
        <v>#N/A</v>
      </c>
      <c r="AU23" s="78" t="e">
        <f>IF(AND('Real RPTM'!AV23&gt;0,'Real RPTM'!AW23&gt;0),LN('Real RPTM'!AW23/'Real RPTM'!AV23),0)</f>
        <v>#N/A</v>
      </c>
      <c r="AV23" s="78" t="e">
        <f>IF(AND('Real RPTM'!AW23&gt;0,'Real RPTM'!AX23&gt;0),LN('Real RPTM'!AX23/'Real RPTM'!AW23),0)</f>
        <v>#N/A</v>
      </c>
      <c r="AW23" s="78" t="e">
        <f>IF(AND('Real RPTM'!AX23&gt;0,'Real RPTM'!AY23&gt;0),LN('Real RPTM'!AY23/'Real RPTM'!AX23),0)</f>
        <v>#N/A</v>
      </c>
      <c r="AX23" s="78" t="e">
        <f>IF(AND('Real RPTM'!AY23&gt;0,'Real RPTM'!AZ23&gt;0),LN('Real RPTM'!AZ23/'Real RPTM'!AY23),0)</f>
        <v>#N/A</v>
      </c>
      <c r="AY23" s="78" t="e">
        <f>IF(AND('Real RPTM'!AZ23&gt;0,'Real RPTM'!BA23&gt;0),LN('Real RPTM'!BA23/'Real RPTM'!AZ23),0)</f>
        <v>#N/A</v>
      </c>
      <c r="AZ23" s="78" t="e">
        <f>IF(AND('Real RPTM'!BA23&gt;0,'Real RPTM'!BB23&gt;0),LN('Real RPTM'!BB23/'Real RPTM'!BA23),0)</f>
        <v>#N/A</v>
      </c>
    </row>
    <row r="24" spans="1:254"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69"/>
      <c r="H24" s="79">
        <f>IF(AND('Real RPTM'!G24&gt;0,'Real RPTM'!H24&gt;0),LN('Real RPTM'!H24/'Real RPTM'!G24),0)</f>
        <v>-0.15295657269103946</v>
      </c>
      <c r="I24" s="79">
        <f>IF(AND('Real RPTM'!H24&gt;0,'Real RPTM'!I24&gt;0),LN('Real RPTM'!I24/'Real RPTM'!H24),0)</f>
        <v>-0.1430445216783629</v>
      </c>
      <c r="J24" s="79">
        <f>IF(AND('Real RPTM'!I24&gt;0,'Real RPTM'!J24&gt;0),LN('Real RPTM'!J24/'Real RPTM'!I24),0)</f>
        <v>7.4708905569175227E-2</v>
      </c>
      <c r="K24" s="79">
        <f>IF(AND('Real RPTM'!J24&gt;0,'Real RPTM'!K24&gt;0),LN('Real RPTM'!K24/'Real RPTM'!J24),0)</f>
        <v>-9.1540109660745148E-2</v>
      </c>
      <c r="L24" s="79">
        <f>IF(AND('Real RPTM'!K24&gt;0,'Real RPTM'!L24&gt;0),LN('Real RPTM'!L24/'Real RPTM'!K24),0)</f>
        <v>-1.341364373459438E-2</v>
      </c>
      <c r="M24" s="79">
        <f>IF(AND('Real RPTM'!L24&gt;0,'Real RPTM'!M24&gt;0),LN('Real RPTM'!M24/'Real RPTM'!L24),0)</f>
        <v>-0.10488033523604801</v>
      </c>
      <c r="N24" s="79">
        <f>IF(AND('Real RPTM'!M24&gt;0,'Real RPTM'!N24&gt;0),LN('Real RPTM'!N24/'Real RPTM'!M24),0)</f>
        <v>8.1758544065689526E-2</v>
      </c>
      <c r="O24" s="79">
        <f>IF(AND('Real RPTM'!N24&gt;0,'Real RPTM'!O24&gt;0),LN('Real RPTM'!O24/'Real RPTM'!N24),0)</f>
        <v>6.4942224512928762E-2</v>
      </c>
      <c r="P24" s="79">
        <f>IF(AND('Real RPTM'!O24&gt;0,'Real RPTM'!P24&gt;0),LN('Real RPTM'!P24/'Real RPTM'!O24),0)</f>
        <v>4.9457346303528722E-2</v>
      </c>
      <c r="Q24" s="79">
        <f>IF(AND('Real RPTM'!P24&gt;0,'Real RPTM'!Q24&gt;0),LN('Real RPTM'!Q24/'Real RPTM'!P24),0)</f>
        <v>-0.13990836693273676</v>
      </c>
      <c r="R24" s="79">
        <f>IF(AND('Real RPTM'!Q24&gt;0,'Real RPTM'!R24&gt;0),LN('Real RPTM'!R24/'Real RPTM'!Q24),0)</f>
        <v>4.6417851209607196E-2</v>
      </c>
      <c r="S24" s="79">
        <f>IF(AND('Real RPTM'!R24&gt;0,'Real RPTM'!S24&gt;0),LN('Real RPTM'!S24/'Real RPTM'!R24),0)</f>
        <v>-3.415063353864723E-3</v>
      </c>
      <c r="T24" s="79">
        <f>IF(AND('Real RPTM'!S24&gt;0,'Real RPTM'!T24&gt;0),LN('Real RPTM'!T24/'Real RPTM'!S24),0)</f>
        <v>-2.0068800702422087E-2</v>
      </c>
      <c r="U24" s="79">
        <f>IF(AND('Real RPTM'!T24&gt;0,'Real RPTM'!U24&gt;0),LN('Real RPTM'!U24/'Real RPTM'!T24),0)</f>
        <v>-6.1718583603267971E-2</v>
      </c>
      <c r="V24" s="79">
        <f>IF(AND('Real RPTM'!U24&gt;0,'Real RPTM'!V24&gt;0),LN('Real RPTM'!V24/'Real RPTM'!U24),0)</f>
        <v>-4.6945745757344663E-2</v>
      </c>
      <c r="W24" s="79">
        <f>IF(AND('Real RPTM'!V24&gt;0,'Real RPTM'!W24&gt;0),LN('Real RPTM'!W24/'Real RPTM'!V24),0)</f>
        <v>3.3127079575344547E-2</v>
      </c>
      <c r="X24" s="79">
        <f>IF(AND('Real RPTM'!W24&gt;0,'Real RPTM'!X24&gt;0),LN('Real RPTM'!X24/'Real RPTM'!W24),0)</f>
        <v>-1.5477106887505707E-2</v>
      </c>
      <c r="Y24" s="79">
        <f>IF(AND('Real RPTM'!X24&gt;0,'Real RPTM'!Y24&gt;0),LN('Real RPTM'!Y24/'Real RPTM'!X24),0)</f>
        <v>-9.801313308116924E-2</v>
      </c>
      <c r="Z24" s="79">
        <f>IF(AND('Real RPTM'!Y24&gt;0,'Real RPTM'!Z24&gt;0),LN('Real RPTM'!Z24/'Real RPTM'!Y24),0)</f>
        <v>6.2576113623149729E-2</v>
      </c>
      <c r="AA24" s="79">
        <f>IF(AND('Real RPTM'!Z24&gt;0,'Real RPTM'!AA24&gt;0),LN('Real RPTM'!AA24/'Real RPTM'!Z24),0)</f>
        <v>0.10811437469360775</v>
      </c>
      <c r="AB24" s="79">
        <f>IF(AND('Real RPTM'!AA24&gt;0,'Real RPTM'!AB24&gt;0),LN('Real RPTM'!AB24/'Real RPTM'!AA24),0)</f>
        <v>4.0038638817900318E-2</v>
      </c>
      <c r="AC24" s="79">
        <f>IF(AND('Real RPTM'!AB24&gt;0,'Real RPTM'!AC24&gt;0),LN('Real RPTM'!AC24/'Real RPTM'!AB24),0)</f>
        <v>3.3980751477109841E-2</v>
      </c>
      <c r="AD24" s="79">
        <f>IF(AND('Real RPTM'!AD24&gt;0,'Real RPTM'!AE24&gt;0),LN('Real RPTM'!AE24/'Real RPTM'!AD24),0)</f>
        <v>0.24842722635939465</v>
      </c>
      <c r="AE24" s="79">
        <f>IF(AND('Real RPTM'!AE24&gt;0,'Real RPTM'!AF24&gt;0),LN('Real RPTM'!AF24/'Real RPTM'!AE24),0)</f>
        <v>-0.20803733960825743</v>
      </c>
      <c r="AF24" s="79">
        <f>IF(AND('Real RPTM'!AF24&gt;0,'Real RPTM'!AG24&gt;0),LN('Real RPTM'!AG24/'Real RPTM'!AF24),0)</f>
        <v>5.532904499744986E-2</v>
      </c>
      <c r="AG24" s="79">
        <f>IF(AND('Real RPTM'!AG24&gt;0,'Real RPTM'!AH24&gt;0),LN('Real RPTM'!AH24/'Real RPTM'!AG24),0)</f>
        <v>7.2528416153352773E-2</v>
      </c>
      <c r="AH24" s="79">
        <f>IF(AND('Real RPTM'!AH24&gt;0,'Real RPTM'!AI24&gt;0),LN('Real RPTM'!AI24/'Real RPTM'!AH24),0)</f>
        <v>-1.7872878221298259E-2</v>
      </c>
      <c r="AI24" s="79">
        <f>IF(AND('Real RPTM'!AI24&gt;0,'Real RPTM'!AJ24&gt;0),LN('Real RPTM'!AJ24/'Real RPTM'!AI24),0)</f>
        <v>0.10959116364747098</v>
      </c>
      <c r="AJ24" s="79">
        <f>IF(AND('Real RPTM'!AJ24&gt;0,'Real RPTM'!AK24&gt;0),LN('Real RPTM'!AK24/'Real RPTM'!AJ24),0)</f>
        <v>-4.5631984563760233E-2</v>
      </c>
      <c r="AK24" s="79">
        <f>IF(AND('Real RPTM'!AK24&gt;0,'Real RPTM'!AL24&gt;0),LN('Real RPTM'!AL24/'Real RPTM'!AK24),0)</f>
        <v>-0.10591343437822752</v>
      </c>
      <c r="AL24" s="79">
        <f>IF(AND('Real RPTM'!AM24&gt;0,'Real RPTM'!AN24&gt;0),LN('Real RPTM'!AN24/'Real RPTM'!AM24),0)</f>
        <v>3.8455021912974514E-2</v>
      </c>
      <c r="AM24" s="79">
        <f>IF(AND('Real RPTM'!AN24&gt;0,'Real RPTM'!AO24&gt;0),LN('Real RPTM'!AO24/'Real RPTM'!AN24),0)</f>
        <v>1.0435348912954771E-2</v>
      </c>
      <c r="AN24" s="79">
        <f>IF(AND('Real RPTM'!AO24&gt;0,'Real RPTM'!AP24&gt;0),LN('Real RPTM'!AP24/'Real RPTM'!AO24),0)</f>
        <v>-2.1019770303499812E-2</v>
      </c>
      <c r="AO24" s="79">
        <f>IF(AND('Real RPTM'!AP24&gt;0,'Real RPTM'!AQ24&gt;0),LN('Real RPTM'!AQ24/'Real RPTM'!AP24),0)</f>
        <v>2.4350184860178831E-2</v>
      </c>
      <c r="AP24" s="79">
        <f>IF(AND('Real RPTM'!AQ24&gt;0,'Real RPTM'!AR24&gt;0),LN('Real RPTM'!AR24/'Real RPTM'!AQ24),0)</f>
        <v>-2.0043883544906316E-2</v>
      </c>
      <c r="AQ24" s="79">
        <f>IF(AND('Real RPTM'!AR24&gt;0,'Real RPTM'!AS24&gt;0),LN('Real RPTM'!AS24/'Real RPTM'!AR24),0)</f>
        <v>-7.2364521176924587E-2</v>
      </c>
      <c r="AR24" s="79">
        <f>IF(AND('Real RPTM'!AS24&gt;0,'Real RPTM'!AT24&gt;0),LN('Real RPTM'!AT24/'Real RPTM'!AS24),0)</f>
        <v>1.9807841205082558E-2</v>
      </c>
      <c r="AS24" s="79" t="e">
        <f>IF(AND('Real RPTM'!AT24&gt;0,'Real RPTM'!AU24&gt;0),LN('Real RPTM'!AU24/'Real RPTM'!AT24),0)</f>
        <v>#N/A</v>
      </c>
      <c r="AT24" s="79" t="e">
        <f>IF(AND('Real RPTM'!AU24&gt;0,'Real RPTM'!AV24&gt;0),LN('Real RPTM'!AV24/'Real RPTM'!AU24),0)</f>
        <v>#N/A</v>
      </c>
      <c r="AU24" s="79" t="e">
        <f>IF(AND('Real RPTM'!AV24&gt;0,'Real RPTM'!AW24&gt;0),LN('Real RPTM'!AW24/'Real RPTM'!AV24),0)</f>
        <v>#N/A</v>
      </c>
      <c r="AV24" s="79" t="e">
        <f>IF(AND('Real RPTM'!AW24&gt;0,'Real RPTM'!AX24&gt;0),LN('Real RPTM'!AX24/'Real RPTM'!AW24),0)</f>
        <v>#N/A</v>
      </c>
      <c r="AW24" s="79" t="e">
        <f>IF(AND('Real RPTM'!AX24&gt;0,'Real RPTM'!AY24&gt;0),LN('Real RPTM'!AY24/'Real RPTM'!AX24),0)</f>
        <v>#N/A</v>
      </c>
      <c r="AX24" s="79" t="e">
        <f>IF(AND('Real RPTM'!AY24&gt;0,'Real RPTM'!AZ24&gt;0),LN('Real RPTM'!AZ24/'Real RPTM'!AY24),0)</f>
        <v>#N/A</v>
      </c>
      <c r="AY24" s="79" t="e">
        <f>IF(AND('Real RPTM'!AZ24&gt;0,'Real RPTM'!BA24&gt;0),LN('Real RPTM'!BA24/'Real RPTM'!AZ24),0)</f>
        <v>#N/A</v>
      </c>
      <c r="AZ24" s="79" t="e">
        <f>IF(AND('Real RPTM'!BA24&gt;0,'Real RPTM'!BB24&gt;0),LN('Real RPTM'!BB24/'Real RPTM'!BA24),0)</f>
        <v>#N/A</v>
      </c>
    </row>
    <row r="25" spans="1:254"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69"/>
      <c r="H25" s="79">
        <f>IF(AND('Real RPTM'!G25&gt;0,'Real RPTM'!H25&gt;0),LN('Real RPTM'!H25/'Real RPTM'!G25),0)</f>
        <v>-0.15269726430618957</v>
      </c>
      <c r="I25" s="79">
        <f>IF(AND('Real RPTM'!H25&gt;0,'Real RPTM'!I25&gt;0),LN('Real RPTM'!I25/'Real RPTM'!H25),0)</f>
        <v>-8.1094924057073123E-2</v>
      </c>
      <c r="J25" s="79">
        <f>IF(AND('Real RPTM'!I25&gt;0,'Real RPTM'!J25&gt;0),LN('Real RPTM'!J25/'Real RPTM'!I25),0)</f>
        <v>1.7677835464628915E-2</v>
      </c>
      <c r="K25" s="79">
        <f>IF(AND('Real RPTM'!J25&gt;0,'Real RPTM'!K25&gt;0),LN('Real RPTM'!K25/'Real RPTM'!J25),0)</f>
        <v>-5.5616101147328611E-3</v>
      </c>
      <c r="L25" s="79">
        <f>IF(AND('Real RPTM'!K25&gt;0,'Real RPTM'!L25&gt;0),LN('Real RPTM'!L25/'Real RPTM'!K25),0)</f>
        <v>4.8661526092954606E-2</v>
      </c>
      <c r="M25" s="79">
        <f>IF(AND('Real RPTM'!L25&gt;0,'Real RPTM'!M25&gt;0),LN('Real RPTM'!M25/'Real RPTM'!L25),0)</f>
        <v>-3.8023418079697495E-2</v>
      </c>
      <c r="N25" s="79">
        <f>IF(AND('Real RPTM'!M25&gt;0,'Real RPTM'!N25&gt;0),LN('Real RPTM'!N25/'Real RPTM'!M25),0)</f>
        <v>1.1752707876300509E-2</v>
      </c>
      <c r="O25" s="79">
        <f>IF(AND('Real RPTM'!N25&gt;0,'Real RPTM'!O25&gt;0),LN('Real RPTM'!O25/'Real RPTM'!N25),0)</f>
        <v>4.1601258017688617E-2</v>
      </c>
      <c r="P25" s="79">
        <f>IF(AND('Real RPTM'!O25&gt;0,'Real RPTM'!P25&gt;0),LN('Real RPTM'!P25/'Real RPTM'!O25),0)</f>
        <v>0.1005221614667932</v>
      </c>
      <c r="Q25" s="79">
        <f>IF(AND('Real RPTM'!P25&gt;0,'Real RPTM'!Q25&gt;0),LN('Real RPTM'!Q25/'Real RPTM'!P25),0)</f>
        <v>-0.1139385362868906</v>
      </c>
      <c r="R25" s="79">
        <f>IF(AND('Real RPTM'!Q25&gt;0,'Real RPTM'!R25&gt;0),LN('Real RPTM'!R25/'Real RPTM'!Q25),0)</f>
        <v>1.1954643349293182E-2</v>
      </c>
      <c r="S25" s="79">
        <f>IF(AND('Real RPTM'!R25&gt;0,'Real RPTM'!S25&gt;0),LN('Real RPTM'!S25/'Real RPTM'!R25),0)</f>
        <v>4.1655019446163663E-3</v>
      </c>
      <c r="T25" s="79">
        <f>IF(AND('Real RPTM'!S25&gt;0,'Real RPTM'!T25&gt;0),LN('Real RPTM'!T25/'Real RPTM'!S25),0)</f>
        <v>-3.283638274214392E-2</v>
      </c>
      <c r="U25" s="79">
        <f>IF(AND('Real RPTM'!T25&gt;0,'Real RPTM'!U25&gt;0),LN('Real RPTM'!U25/'Real RPTM'!T25),0)</f>
        <v>-7.7203144673144389E-2</v>
      </c>
      <c r="V25" s="79">
        <f>IF(AND('Real RPTM'!U25&gt;0,'Real RPTM'!V25&gt;0),LN('Real RPTM'!V25/'Real RPTM'!U25),0)</f>
        <v>9.3247245291275922E-4</v>
      </c>
      <c r="W25" s="79">
        <f>IF(AND('Real RPTM'!V25&gt;0,'Real RPTM'!W25&gt;0),LN('Real RPTM'!W25/'Real RPTM'!V25),0)</f>
        <v>-2.5641800989152719E-3</v>
      </c>
      <c r="X25" s="79">
        <f>IF(AND('Real RPTM'!W25&gt;0,'Real RPTM'!X25&gt;0),LN('Real RPTM'!X25/'Real RPTM'!W25),0)</f>
        <v>1.1473331575513893E-2</v>
      </c>
      <c r="Y25" s="79">
        <f>IF(AND('Real RPTM'!X25&gt;0,'Real RPTM'!Y25&gt;0),LN('Real RPTM'!Y25/'Real RPTM'!X25),0)</f>
        <v>-2.0172883096225617E-2</v>
      </c>
      <c r="Z25" s="79">
        <f>IF(AND('Real RPTM'!Y25&gt;0,'Real RPTM'!Z25&gt;0),LN('Real RPTM'!Z25/'Real RPTM'!Y25),0)</f>
        <v>4.4709980771938655E-2</v>
      </c>
      <c r="AA25" s="79">
        <f>IF(AND('Real RPTM'!Z25&gt;0,'Real RPTM'!AA25&gt;0),LN('Real RPTM'!AA25/'Real RPTM'!Z25),0)</f>
        <v>8.3827801574970454E-2</v>
      </c>
      <c r="AB25" s="79">
        <f>IF(AND('Real RPTM'!AA25&gt;0,'Real RPTM'!AB25&gt;0),LN('Real RPTM'!AB25/'Real RPTM'!AA25),0)</f>
        <v>1.5387029955130766E-2</v>
      </c>
      <c r="AC25" s="79">
        <f>IF(AND('Real RPTM'!AB25&gt;0,'Real RPTM'!AC25&gt;0),LN('Real RPTM'!AC25/'Real RPTM'!AB25),0)</f>
        <v>1.2283168080514679E-3</v>
      </c>
      <c r="AD25" s="79">
        <f>IF(AND('Real RPTM'!AD25&gt;0,'Real RPTM'!AE25&gt;0),LN('Real RPTM'!AE25/'Real RPTM'!AD25),0)</f>
        <v>0.12565787089194283</v>
      </c>
      <c r="AE25" s="79">
        <f>IF(AND('Real RPTM'!AE25&gt;0,'Real RPTM'!AF25&gt;0),LN('Real RPTM'!AF25/'Real RPTM'!AE25),0)</f>
        <v>-1.6676826301607731E-2</v>
      </c>
      <c r="AF25" s="79">
        <f>IF(AND('Real RPTM'!AF25&gt;0,'Real RPTM'!AG25&gt;0),LN('Real RPTM'!AG25/'Real RPTM'!AF25),0)</f>
        <v>1.3169201600237615E-2</v>
      </c>
      <c r="AG25" s="79">
        <f>IF(AND('Real RPTM'!AG25&gt;0,'Real RPTM'!AH25&gt;0),LN('Real RPTM'!AH25/'Real RPTM'!AG25),0)</f>
        <v>0.11475288780694244</v>
      </c>
      <c r="AH25" s="79">
        <f>IF(AND('Real RPTM'!AH25&gt;0,'Real RPTM'!AI25&gt;0),LN('Real RPTM'!AI25/'Real RPTM'!AH25),0)</f>
        <v>-1.4509011978416971E-2</v>
      </c>
      <c r="AI25" s="79">
        <f>IF(AND('Real RPTM'!AI25&gt;0,'Real RPTM'!AJ25&gt;0),LN('Real RPTM'!AJ25/'Real RPTM'!AI25),0)</f>
        <v>5.5356045534052961E-2</v>
      </c>
      <c r="AJ25" s="79">
        <f>IF(AND('Real RPTM'!AJ25&gt;0,'Real RPTM'!AK25&gt;0),LN('Real RPTM'!AK25/'Real RPTM'!AJ25),0)</f>
        <v>6.1525429208404377E-2</v>
      </c>
      <c r="AK25" s="79">
        <f>IF(AND('Real RPTM'!AK25&gt;0,'Real RPTM'!AL25&gt;0),LN('Real RPTM'!AL25/'Real RPTM'!AK25),0)</f>
        <v>-9.4753181734711603E-2</v>
      </c>
      <c r="AL25" s="79">
        <f>IF(AND('Real RPTM'!AM25&gt;0,'Real RPTM'!AN25&gt;0),LN('Real RPTM'!AN25/'Real RPTM'!AM25),0)</f>
        <v>-7.4887531282275627E-2</v>
      </c>
      <c r="AM25" s="79">
        <f>IF(AND('Real RPTM'!AN25&gt;0,'Real RPTM'!AO25&gt;0),LN('Real RPTM'!AO25/'Real RPTM'!AN25),0)</f>
        <v>2.0505999080010915E-2</v>
      </c>
      <c r="AN25" s="79">
        <f>IF(AND('Real RPTM'!AO25&gt;0,'Real RPTM'!AP25&gt;0),LN('Real RPTM'!AP25/'Real RPTM'!AO25),0)</f>
        <v>-5.4984137971081258E-3</v>
      </c>
      <c r="AO25" s="79">
        <f>IF(AND('Real RPTM'!AP25&gt;0,'Real RPTM'!AQ25&gt;0),LN('Real RPTM'!AQ25/'Real RPTM'!AP25),0)</f>
        <v>0.1563224280791389</v>
      </c>
      <c r="AP25" s="79">
        <f>IF(AND('Real RPTM'!AQ25&gt;0,'Real RPTM'!AR25&gt;0),LN('Real RPTM'!AR25/'Real RPTM'!AQ25),0)</f>
        <v>-0.10359976522203553</v>
      </c>
      <c r="AQ25" s="79">
        <f>IF(AND('Real RPTM'!AR25&gt;0,'Real RPTM'!AS25&gt;0),LN('Real RPTM'!AS25/'Real RPTM'!AR25),0)</f>
        <v>-6.8643290110680377E-2</v>
      </c>
      <c r="AR25" s="79">
        <f>IF(AND('Real RPTM'!AS25&gt;0,'Real RPTM'!AT25&gt;0),LN('Real RPTM'!AT25/'Real RPTM'!AS25),0)</f>
        <v>4.5196883404581091E-2</v>
      </c>
      <c r="AS25" s="79" t="e">
        <f>IF(AND('Real RPTM'!AT25&gt;0,'Real RPTM'!AU25&gt;0),LN('Real RPTM'!AU25/'Real RPTM'!AT25),0)</f>
        <v>#N/A</v>
      </c>
      <c r="AT25" s="79" t="e">
        <f>IF(AND('Real RPTM'!AU25&gt;0,'Real RPTM'!AV25&gt;0),LN('Real RPTM'!AV25/'Real RPTM'!AU25),0)</f>
        <v>#N/A</v>
      </c>
      <c r="AU25" s="79" t="e">
        <f>IF(AND('Real RPTM'!AV25&gt;0,'Real RPTM'!AW25&gt;0),LN('Real RPTM'!AW25/'Real RPTM'!AV25),0)</f>
        <v>#N/A</v>
      </c>
      <c r="AV25" s="79" t="e">
        <f>IF(AND('Real RPTM'!AW25&gt;0,'Real RPTM'!AX25&gt;0),LN('Real RPTM'!AX25/'Real RPTM'!AW25),0)</f>
        <v>#N/A</v>
      </c>
      <c r="AW25" s="79" t="e">
        <f>IF(AND('Real RPTM'!AX25&gt;0,'Real RPTM'!AY25&gt;0),LN('Real RPTM'!AY25/'Real RPTM'!AX25),0)</f>
        <v>#N/A</v>
      </c>
      <c r="AX25" s="79" t="e">
        <f>IF(AND('Real RPTM'!AY25&gt;0,'Real RPTM'!AZ25&gt;0),LN('Real RPTM'!AZ25/'Real RPTM'!AY25),0)</f>
        <v>#N/A</v>
      </c>
      <c r="AY25" s="79" t="e">
        <f>IF(AND('Real RPTM'!AZ25&gt;0,'Real RPTM'!BA25&gt;0),LN('Real RPTM'!BA25/'Real RPTM'!AZ25),0)</f>
        <v>#N/A</v>
      </c>
      <c r="AZ25" s="79" t="e">
        <f>IF(AND('Real RPTM'!BA25&gt;0,'Real RPTM'!BB25&gt;0),LN('Real RPTM'!BB25/'Real RPTM'!BA25),0)</f>
        <v>#N/A</v>
      </c>
    </row>
    <row r="26" spans="1:254"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69"/>
      <c r="H26" s="79">
        <f>IF(AND('Real RPTM'!G26&gt;0,'Real RPTM'!H26&gt;0),LN('Real RPTM'!H26/'Real RPTM'!G26),0)</f>
        <v>-0.12439576672380902</v>
      </c>
      <c r="I26" s="79">
        <f>IF(AND('Real RPTM'!H26&gt;0,'Real RPTM'!I26&gt;0),LN('Real RPTM'!I26/'Real RPTM'!H26),0)</f>
        <v>-1.9464492326866104E-2</v>
      </c>
      <c r="J26" s="79">
        <f>IF(AND('Real RPTM'!I26&gt;0,'Real RPTM'!J26&gt;0),LN('Real RPTM'!J26/'Real RPTM'!I26),0)</f>
        <v>8.9169394880172184E-2</v>
      </c>
      <c r="K26" s="79">
        <f>IF(AND('Real RPTM'!J26&gt;0,'Real RPTM'!K26&gt;0),LN('Real RPTM'!K26/'Real RPTM'!J26),0)</f>
        <v>-3.7029152171650211E-2</v>
      </c>
      <c r="L26" s="79">
        <f>IF(AND('Real RPTM'!K26&gt;0,'Real RPTM'!L26&gt;0),LN('Real RPTM'!L26/'Real RPTM'!K26),0)</f>
        <v>-2.057629047939364E-2</v>
      </c>
      <c r="M26" s="79">
        <f>IF(AND('Real RPTM'!L26&gt;0,'Real RPTM'!M26&gt;0),LN('Real RPTM'!M26/'Real RPTM'!L26),0)</f>
        <v>2.3245923527662341E-3</v>
      </c>
      <c r="N26" s="79">
        <f>IF(AND('Real RPTM'!M26&gt;0,'Real RPTM'!N26&gt;0),LN('Real RPTM'!N26/'Real RPTM'!M26),0)</f>
        <v>-1.0860280424668345E-3</v>
      </c>
      <c r="O26" s="79">
        <f>IF(AND('Real RPTM'!N26&gt;0,'Real RPTM'!O26&gt;0),LN('Real RPTM'!O26/'Real RPTM'!N26),0)</f>
        <v>4.7564583608557719E-2</v>
      </c>
      <c r="P26" s="79">
        <f>IF(AND('Real RPTM'!O26&gt;0,'Real RPTM'!P26&gt;0),LN('Real RPTM'!P26/'Real RPTM'!O26),0)</f>
        <v>7.5565273905286154E-2</v>
      </c>
      <c r="Q26" s="79">
        <f>IF(AND('Real RPTM'!P26&gt;0,'Real RPTM'!Q26&gt;0),LN('Real RPTM'!Q26/'Real RPTM'!P26),0)</f>
        <v>-9.2010531964372547E-2</v>
      </c>
      <c r="R26" s="79">
        <f>IF(AND('Real RPTM'!Q26&gt;0,'Real RPTM'!R26&gt;0),LN('Real RPTM'!R26/'Real RPTM'!Q26),0)</f>
        <v>-5.6240661812473475E-2</v>
      </c>
      <c r="S26" s="79">
        <f>IF(AND('Real RPTM'!R26&gt;0,'Real RPTM'!S26&gt;0),LN('Real RPTM'!S26/'Real RPTM'!R26),0)</f>
        <v>-1.6302201450095017E-3</v>
      </c>
      <c r="T26" s="79">
        <f>IF(AND('Real RPTM'!S26&gt;0,'Real RPTM'!T26&gt;0),LN('Real RPTM'!T26/'Real RPTM'!S26),0)</f>
        <v>1.139586847890141E-2</v>
      </c>
      <c r="U26" s="79">
        <f>IF(AND('Real RPTM'!T26&gt;0,'Real RPTM'!U26&gt;0),LN('Real RPTM'!U26/'Real RPTM'!T26),0)</f>
        <v>-9.8002047019240361E-3</v>
      </c>
      <c r="V26" s="79">
        <f>IF(AND('Real RPTM'!U26&gt;0,'Real RPTM'!V26&gt;0),LN('Real RPTM'!V26/'Real RPTM'!U26),0)</f>
        <v>-8.4402332204946365E-3</v>
      </c>
      <c r="W26" s="79">
        <f>IF(AND('Real RPTM'!V26&gt;0,'Real RPTM'!W26&gt;0),LN('Real RPTM'!W26/'Real RPTM'!V26),0)</f>
        <v>-3.6389065820502102E-2</v>
      </c>
      <c r="X26" s="79">
        <f>IF(AND('Real RPTM'!W26&gt;0,'Real RPTM'!X26&gt;0),LN('Real RPTM'!X26/'Real RPTM'!W26),0)</f>
        <v>1.5186224882302436E-2</v>
      </c>
      <c r="Y26" s="79">
        <f>IF(AND('Real RPTM'!X26&gt;0,'Real RPTM'!Y26&gt;0),LN('Real RPTM'!Y26/'Real RPTM'!X26),0)</f>
        <v>-5.1854228729484128E-2</v>
      </c>
      <c r="Z26" s="79">
        <f>IF(AND('Real RPTM'!Y26&gt;0,'Real RPTM'!Z26&gt;0),LN('Real RPTM'!Z26/'Real RPTM'!Y26),0)</f>
        <v>6.5473728109926282E-3</v>
      </c>
      <c r="AA26" s="79">
        <f>IF(AND('Real RPTM'!Z26&gt;0,'Real RPTM'!AA26&gt;0),LN('Real RPTM'!AA26/'Real RPTM'!Z26),0)</f>
        <v>0.12069818498167897</v>
      </c>
      <c r="AB26" s="79">
        <f>IF(AND('Real RPTM'!AA26&gt;0,'Real RPTM'!AB26&gt;0),LN('Real RPTM'!AB26/'Real RPTM'!AA26),0)</f>
        <v>6.0418129174273888E-2</v>
      </c>
      <c r="AC26" s="79">
        <f>IF(AND('Real RPTM'!AB26&gt;0,'Real RPTM'!AC26&gt;0),LN('Real RPTM'!AC26/'Real RPTM'!AB26),0)</f>
        <v>4.4957155099963697E-3</v>
      </c>
      <c r="AD26" s="79">
        <f>IF(AND('Real RPTM'!AD26&gt;0,'Real RPTM'!AE26&gt;0),LN('Real RPTM'!AE26/'Real RPTM'!AD26),0)</f>
        <v>0.13706983567865694</v>
      </c>
      <c r="AE26" s="79">
        <f>IF(AND('Real RPTM'!AE26&gt;0,'Real RPTM'!AF26&gt;0),LN('Real RPTM'!AF26/'Real RPTM'!AE26),0)</f>
        <v>-9.3548872672344158E-2</v>
      </c>
      <c r="AF26" s="79">
        <f>IF(AND('Real RPTM'!AF26&gt;0,'Real RPTM'!AG26&gt;0),LN('Real RPTM'!AG26/'Real RPTM'!AF26),0)</f>
        <v>8.1242518838248012E-2</v>
      </c>
      <c r="AG26" s="79">
        <f>IF(AND('Real RPTM'!AG26&gt;0,'Real RPTM'!AH26&gt;0),LN('Real RPTM'!AH26/'Real RPTM'!AG26),0)</f>
        <v>7.2694185270299846E-2</v>
      </c>
      <c r="AH26" s="79">
        <f>IF(AND('Real RPTM'!AH26&gt;0,'Real RPTM'!AI26&gt;0),LN('Real RPTM'!AI26/'Real RPTM'!AH26),0)</f>
        <v>3.4676004045387447E-2</v>
      </c>
      <c r="AI26" s="79">
        <f>IF(AND('Real RPTM'!AI26&gt;0,'Real RPTM'!AJ26&gt;0),LN('Real RPTM'!AJ26/'Real RPTM'!AI26),0)</f>
        <v>8.6773734616689777E-3</v>
      </c>
      <c r="AJ26" s="79">
        <f>IF(AND('Real RPTM'!AJ26&gt;0,'Real RPTM'!AK26&gt;0),LN('Real RPTM'!AK26/'Real RPTM'!AJ26),0)</f>
        <v>-1.3464756503925097E-2</v>
      </c>
      <c r="AK26" s="79">
        <f>IF(AND('Real RPTM'!AK26&gt;0,'Real RPTM'!AL26&gt;0),LN('Real RPTM'!AL26/'Real RPTM'!AK26),0)</f>
        <v>-5.8606235404098289E-2</v>
      </c>
      <c r="AL26" s="79">
        <f>IF(AND('Real RPTM'!AM26&gt;0,'Real RPTM'!AN26&gt;0),LN('Real RPTM'!AN26/'Real RPTM'!AM26),0)</f>
        <v>-1.4269996727756728E-2</v>
      </c>
      <c r="AM26" s="79">
        <f>IF(AND('Real RPTM'!AN26&gt;0,'Real RPTM'!AO26&gt;0),LN('Real RPTM'!AO26/'Real RPTM'!AN26),0)</f>
        <v>-2.5234561680906681E-2</v>
      </c>
      <c r="AN26" s="79">
        <f>IF(AND('Real RPTM'!AO26&gt;0,'Real RPTM'!AP26&gt;0),LN('Real RPTM'!AP26/'Real RPTM'!AO26),0)</f>
        <v>1.6580171592246659E-2</v>
      </c>
      <c r="AO26" s="79">
        <f>IF(AND('Real RPTM'!AP26&gt;0,'Real RPTM'!AQ26&gt;0),LN('Real RPTM'!AQ26/'Real RPTM'!AP26),0)</f>
        <v>7.0496767574916214E-2</v>
      </c>
      <c r="AP26" s="79">
        <f>IF(AND('Real RPTM'!AQ26&gt;0,'Real RPTM'!AR26&gt;0),LN('Real RPTM'!AR26/'Real RPTM'!AQ26),0)</f>
        <v>-4.7387950595023584E-2</v>
      </c>
      <c r="AQ26" s="79">
        <f>IF(AND('Real RPTM'!AR26&gt;0,'Real RPTM'!AS26&gt;0),LN('Real RPTM'!AS26/'Real RPTM'!AR26),0)</f>
        <v>-9.2583274837970617E-2</v>
      </c>
      <c r="AR26" s="79">
        <f>IF(AND('Real RPTM'!AS26&gt;0,'Real RPTM'!AT26&gt;0),LN('Real RPTM'!AT26/'Real RPTM'!AS26),0)</f>
        <v>-2.12655883172473E-2</v>
      </c>
      <c r="AS26" s="79" t="e">
        <f>IF(AND('Real RPTM'!AT26&gt;0,'Real RPTM'!AU26&gt;0),LN('Real RPTM'!AU26/'Real RPTM'!AT26),0)</f>
        <v>#N/A</v>
      </c>
      <c r="AT26" s="79" t="e">
        <f>IF(AND('Real RPTM'!AU26&gt;0,'Real RPTM'!AV26&gt;0),LN('Real RPTM'!AV26/'Real RPTM'!AU26),0)</f>
        <v>#N/A</v>
      </c>
      <c r="AU26" s="79" t="e">
        <f>IF(AND('Real RPTM'!AV26&gt;0,'Real RPTM'!AW26&gt;0),LN('Real RPTM'!AW26/'Real RPTM'!AV26),0)</f>
        <v>#N/A</v>
      </c>
      <c r="AV26" s="79" t="e">
        <f>IF(AND('Real RPTM'!AW26&gt;0,'Real RPTM'!AX26&gt;0),LN('Real RPTM'!AX26/'Real RPTM'!AW26),0)</f>
        <v>#N/A</v>
      </c>
      <c r="AW26" s="79" t="e">
        <f>IF(AND('Real RPTM'!AX26&gt;0,'Real RPTM'!AY26&gt;0),LN('Real RPTM'!AY26/'Real RPTM'!AX26),0)</f>
        <v>#N/A</v>
      </c>
      <c r="AX26" s="79" t="e">
        <f>IF(AND('Real RPTM'!AY26&gt;0,'Real RPTM'!AZ26&gt;0),LN('Real RPTM'!AZ26/'Real RPTM'!AY26),0)</f>
        <v>#N/A</v>
      </c>
      <c r="AY26" s="79" t="e">
        <f>IF(AND('Real RPTM'!AZ26&gt;0,'Real RPTM'!BA26&gt;0),LN('Real RPTM'!BA26/'Real RPTM'!AZ26),0)</f>
        <v>#N/A</v>
      </c>
      <c r="AZ26" s="79" t="e">
        <f>IF(AND('Real RPTM'!BA26&gt;0,'Real RPTM'!BB26&gt;0),LN('Real RPTM'!BB26/'Real RPTM'!BA26),0)</f>
        <v>#N/A</v>
      </c>
    </row>
    <row r="27" spans="1:254"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63"/>
      <c r="H27" s="78">
        <f>IF(AND('Real RPTM'!G27&gt;0,'Real RPTM'!H27&gt;0),LN('Real RPTM'!H27/'Real RPTM'!G27),0)</f>
        <v>-8.9201156284748853E-2</v>
      </c>
      <c r="I27" s="78">
        <f>IF(AND('Real RPTM'!H27&gt;0,'Real RPTM'!I27&gt;0),LN('Real RPTM'!I27/'Real RPTM'!H27),0)</f>
        <v>1.1756619278209316E-2</v>
      </c>
      <c r="J27" s="78">
        <f>IF(AND('Real RPTM'!I27&gt;0,'Real RPTM'!J27&gt;0),LN('Real RPTM'!J27/'Real RPTM'!I27),0)</f>
        <v>-0.28790454592556897</v>
      </c>
      <c r="K27" s="78">
        <f>IF(AND('Real RPTM'!J27&gt;0,'Real RPTM'!K27&gt;0),LN('Real RPTM'!K27/'Real RPTM'!J27),0)</f>
        <v>-3.8368843353509013E-2</v>
      </c>
      <c r="L27" s="78">
        <f>IF(AND('Real RPTM'!K27&gt;0,'Real RPTM'!L27&gt;0),LN('Real RPTM'!L27/'Real RPTM'!K27),0)</f>
        <v>3.1353293294494201E-3</v>
      </c>
      <c r="M27" s="78">
        <f>IF(AND('Real RPTM'!L27&gt;0,'Real RPTM'!M27&gt;0),LN('Real RPTM'!M27/'Real RPTM'!L27),0)</f>
        <v>6.7412130392684524E-2</v>
      </c>
      <c r="N27" s="78">
        <f>IF(AND('Real RPTM'!M27&gt;0,'Real RPTM'!N27&gt;0),LN('Real RPTM'!N27/'Real RPTM'!M27),0)</f>
        <v>7.3300961794662452E-3</v>
      </c>
      <c r="O27" s="78">
        <f>IF(AND('Real RPTM'!N27&gt;0,'Real RPTM'!O27&gt;0),LN('Real RPTM'!O27/'Real RPTM'!N27),0)</f>
        <v>-0.16695715811079306</v>
      </c>
      <c r="P27" s="78">
        <f>IF(AND('Real RPTM'!O27&gt;0,'Real RPTM'!P27&gt;0),LN('Real RPTM'!P27/'Real RPTM'!O27),0)</f>
        <v>1.3963103033368885E-2</v>
      </c>
      <c r="Q27" s="78">
        <f>IF(AND('Real RPTM'!P27&gt;0,'Real RPTM'!Q27&gt;0),LN('Real RPTM'!Q27/'Real RPTM'!P27),0)</f>
        <v>-1.8360796321200992E-2</v>
      </c>
      <c r="R27" s="78">
        <f>IF(AND('Real RPTM'!Q27&gt;0,'Real RPTM'!R27&gt;0),LN('Real RPTM'!R27/'Real RPTM'!Q27),0)</f>
        <v>7.9171905259854888E-3</v>
      </c>
      <c r="S27" s="78">
        <f>IF(AND('Real RPTM'!R27&gt;0,'Real RPTM'!S27&gt;0),LN('Real RPTM'!S27/'Real RPTM'!R27),0)</f>
        <v>0.13291757056964232</v>
      </c>
      <c r="T27" s="78">
        <f>IF(AND('Real RPTM'!S27&gt;0,'Real RPTM'!T27&gt;0),LN('Real RPTM'!T27/'Real RPTM'!S27),0)</f>
        <v>1.3700383928904797E-2</v>
      </c>
      <c r="U27" s="78">
        <f>IF(AND('Real RPTM'!T27&gt;0,'Real RPTM'!U27&gt;0),LN('Real RPTM'!U27/'Real RPTM'!T27),0)</f>
        <v>-4.9181626625802354E-2</v>
      </c>
      <c r="V27" s="78">
        <f>IF(AND('Real RPTM'!U27&gt;0,'Real RPTM'!V27&gt;0),LN('Real RPTM'!V27/'Real RPTM'!U27),0)</f>
        <v>-1.470921972381386E-2</v>
      </c>
      <c r="W27" s="78">
        <f>IF(AND('Real RPTM'!V27&gt;0,'Real RPTM'!W27&gt;0),LN('Real RPTM'!W27/'Real RPTM'!V27),0)</f>
        <v>-3.0488306167956732E-2</v>
      </c>
      <c r="X27" s="78">
        <f>IF(AND('Real RPTM'!W27&gt;0,'Real RPTM'!X27&gt;0),LN('Real RPTM'!X27/'Real RPTM'!W27),0)</f>
        <v>4.128145606659183E-2</v>
      </c>
      <c r="Y27" s="78">
        <f>IF(AND('Real RPTM'!X27&gt;0,'Real RPTM'!Y27&gt;0),LN('Real RPTM'!Y27/'Real RPTM'!X27),0)</f>
        <v>0.63017632675748281</v>
      </c>
      <c r="Z27" s="78">
        <f>IF(AND('Real RPTM'!Y27&gt;0,'Real RPTM'!Z27&gt;0),LN('Real RPTM'!Z27/'Real RPTM'!Y27),0)</f>
        <v>-0.72115538008971247</v>
      </c>
      <c r="AA27" s="78">
        <f>IF(AND('Real RPTM'!Z27&gt;0,'Real RPTM'!AA27&gt;0),LN('Real RPTM'!AA27/'Real RPTM'!Z27),0)</f>
        <v>4.1794664753147769E-2</v>
      </c>
      <c r="AB27" s="78">
        <f>IF(AND('Real RPTM'!AA27&gt;0,'Real RPTM'!AB27&gt;0),LN('Real RPTM'!AB27/'Real RPTM'!AA27),0)</f>
        <v>6.0549927646724226E-2</v>
      </c>
      <c r="AC27" s="78">
        <f>IF(AND('Real RPTM'!AB27&gt;0,'Real RPTM'!AC27&gt;0),LN('Real RPTM'!AC27/'Real RPTM'!AB27),0)</f>
        <v>2.7154054462463134E-2</v>
      </c>
      <c r="AD27" s="78">
        <f>IF(AND('Real RPTM'!AD27&gt;0,'Real RPTM'!AE27&gt;0),LN('Real RPTM'!AE27/'Real RPTM'!AD27),0)</f>
        <v>-8.4720566661612873E-2</v>
      </c>
      <c r="AE27" s="78">
        <f>IF(AND('Real RPTM'!AE27&gt;0,'Real RPTM'!AF27&gt;0),LN('Real RPTM'!AF27/'Real RPTM'!AE27),0)</f>
        <v>7.0431921113215917E-2</v>
      </c>
      <c r="AF27" s="78">
        <f>IF(AND('Real RPTM'!AF27&gt;0,'Real RPTM'!AG27&gt;0),LN('Real RPTM'!AG27/'Real RPTM'!AF27),0)</f>
        <v>-9.8394100762740633E-2</v>
      </c>
      <c r="AG27" s="78">
        <f>IF(AND('Real RPTM'!AG27&gt;0,'Real RPTM'!AH27&gt;0),LN('Real RPTM'!AH27/'Real RPTM'!AG27),0)</f>
        <v>4.812456373740389E-2</v>
      </c>
      <c r="AH27" s="78">
        <f>IF(AND('Real RPTM'!AH27&gt;0,'Real RPTM'!AI27&gt;0),LN('Real RPTM'!AI27/'Real RPTM'!AH27),0)</f>
        <v>5.9200240229184839E-2</v>
      </c>
      <c r="AI27" s="78">
        <f>IF(AND('Real RPTM'!AI27&gt;0,'Real RPTM'!AJ27&gt;0),LN('Real RPTM'!AJ27/'Real RPTM'!AI27),0)</f>
        <v>-1.2471293482156698E-2</v>
      </c>
      <c r="AJ27" s="78">
        <f>IF(AND('Real RPTM'!AJ27&gt;0,'Real RPTM'!AK27&gt;0),LN('Real RPTM'!AK27/'Real RPTM'!AJ27),0)</f>
        <v>-8.4319044439461633E-3</v>
      </c>
      <c r="AK27" s="78">
        <f>IF(AND('Real RPTM'!AK27&gt;0,'Real RPTM'!AL27&gt;0),LN('Real RPTM'!AL27/'Real RPTM'!AK27),0)</f>
        <v>0.19145932866589352</v>
      </c>
      <c r="AL27" s="78">
        <f>IF(AND('Real RPTM'!AM27&gt;0,'Real RPTM'!AN27&gt;0),LN('Real RPTM'!AN27/'Real RPTM'!AM27),0)</f>
        <v>4.062778338020237E-2</v>
      </c>
      <c r="AM27" s="78">
        <f>IF(AND('Real RPTM'!AN27&gt;0,'Real RPTM'!AO27&gt;0),LN('Real RPTM'!AO27/'Real RPTM'!AN27),0)</f>
        <v>0.26052666398313945</v>
      </c>
      <c r="AN27" s="78">
        <f>IF(AND('Real RPTM'!AO27&gt;0,'Real RPTM'!AP27&gt;0),LN('Real RPTM'!AP27/'Real RPTM'!AO27),0)</f>
        <v>-3.2746613354331798E-3</v>
      </c>
      <c r="AO27" s="78">
        <f>IF(AND('Real RPTM'!AP27&gt;0,'Real RPTM'!AQ27&gt;0),LN('Real RPTM'!AQ27/'Real RPTM'!AP27),0)</f>
        <v>-0.46720603495189394</v>
      </c>
      <c r="AP27" s="78">
        <f>IF(AND('Real RPTM'!AQ27&gt;0,'Real RPTM'!AR27&gt;0),LN('Real RPTM'!AR27/'Real RPTM'!AQ27),0)</f>
        <v>6.3849583986770667E-2</v>
      </c>
      <c r="AQ27" s="78">
        <f>IF(AND('Real RPTM'!AR27&gt;0,'Real RPTM'!AS27&gt;0),LN('Real RPTM'!AS27/'Real RPTM'!AR27),0)</f>
        <v>-0.15791429866605181</v>
      </c>
      <c r="AR27" s="78">
        <f>IF(AND('Real RPTM'!AS27&gt;0,'Real RPTM'!AT27&gt;0),LN('Real RPTM'!AT27/'Real RPTM'!AS27),0)</f>
        <v>0.33212919923996476</v>
      </c>
      <c r="AS27" s="78" t="e">
        <f>IF(AND('Real RPTM'!AT27&gt;0,'Real RPTM'!AU27&gt;0),LN('Real RPTM'!AU27/'Real RPTM'!AT27),0)</f>
        <v>#N/A</v>
      </c>
      <c r="AT27" s="78" t="e">
        <f>IF(AND('Real RPTM'!AU27&gt;0,'Real RPTM'!AV27&gt;0),LN('Real RPTM'!AV27/'Real RPTM'!AU27),0)</f>
        <v>#N/A</v>
      </c>
      <c r="AU27" s="78" t="e">
        <f>IF(AND('Real RPTM'!AV27&gt;0,'Real RPTM'!AW27&gt;0),LN('Real RPTM'!AW27/'Real RPTM'!AV27),0)</f>
        <v>#N/A</v>
      </c>
      <c r="AV27" s="78" t="e">
        <f>IF(AND('Real RPTM'!AW27&gt;0,'Real RPTM'!AX27&gt;0),LN('Real RPTM'!AX27/'Real RPTM'!AW27),0)</f>
        <v>#N/A</v>
      </c>
      <c r="AW27" s="78" t="e">
        <f>IF(AND('Real RPTM'!AX27&gt;0,'Real RPTM'!AY27&gt;0),LN('Real RPTM'!AY27/'Real RPTM'!AX27),0)</f>
        <v>#N/A</v>
      </c>
      <c r="AX27" s="78" t="e">
        <f>IF(AND('Real RPTM'!AY27&gt;0,'Real RPTM'!AZ27&gt;0),LN('Real RPTM'!AZ27/'Real RPTM'!AY27),0)</f>
        <v>#N/A</v>
      </c>
      <c r="AY27" s="78" t="e">
        <f>IF(AND('Real RPTM'!AZ27&gt;0,'Real RPTM'!BA27&gt;0),LN('Real RPTM'!BA27/'Real RPTM'!AZ27),0)</f>
        <v>#N/A</v>
      </c>
      <c r="AZ27" s="78" t="e">
        <f>IF(AND('Real RPTM'!BA27&gt;0,'Real RPTM'!BB27&gt;0),LN('Real RPTM'!BB27/'Real RPTM'!BA27),0)</f>
        <v>#N/A</v>
      </c>
    </row>
    <row r="28" spans="1:254"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63"/>
      <c r="H28" s="78">
        <f>IF(AND('Real RPTM'!G28&gt;0,'Real RPTM'!H28&gt;0),LN('Real RPTM'!H28/'Real RPTM'!G28),0)</f>
        <v>1.7323796884645786E-2</v>
      </c>
      <c r="I28" s="78">
        <f>IF(AND('Real RPTM'!H28&gt;0,'Real RPTM'!I28&gt;0),LN('Real RPTM'!I28/'Real RPTM'!H28),0)</f>
        <v>-0.44798738606069971</v>
      </c>
      <c r="J28" s="78">
        <f>IF(AND('Real RPTM'!I28&gt;0,'Real RPTM'!J28&gt;0),LN('Real RPTM'!J28/'Real RPTM'!I28),0)</f>
        <v>-8.2379918948673383E-3</v>
      </c>
      <c r="K28" s="78">
        <f>IF(AND('Real RPTM'!J28&gt;0,'Real RPTM'!K28&gt;0),LN('Real RPTM'!K28/'Real RPTM'!J28),0)</f>
        <v>3.4120184328617825E-2</v>
      </c>
      <c r="L28" s="78">
        <f>IF(AND('Real RPTM'!K28&gt;0,'Real RPTM'!L28&gt;0),LN('Real RPTM'!L28/'Real RPTM'!K28),0)</f>
        <v>-0.18318374572828805</v>
      </c>
      <c r="M28" s="78">
        <f>IF(AND('Real RPTM'!L28&gt;0,'Real RPTM'!M28&gt;0),LN('Real RPTM'!M28/'Real RPTM'!L28),0)</f>
        <v>0.38119113726876613</v>
      </c>
      <c r="N28" s="78">
        <f>IF(AND('Real RPTM'!M28&gt;0,'Real RPTM'!N28&gt;0),LN('Real RPTM'!N28/'Real RPTM'!M28),0)</f>
        <v>2.605555817710607E-3</v>
      </c>
      <c r="O28" s="78">
        <f>IF(AND('Real RPTM'!N28&gt;0,'Real RPTM'!O28&gt;0),LN('Real RPTM'!O28/'Real RPTM'!N28),0)</f>
        <v>1.9044920977208911E-2</v>
      </c>
      <c r="P28" s="78">
        <f>IF(AND('Real RPTM'!O28&gt;0,'Real RPTM'!P28&gt;0),LN('Real RPTM'!P28/'Real RPTM'!O28),0)</f>
        <v>1.6960651700225222E-2</v>
      </c>
      <c r="Q28" s="78">
        <f>IF(AND('Real RPTM'!P28&gt;0,'Real RPTM'!Q28&gt;0),LN('Real RPTM'!Q28/'Real RPTM'!P28),0)</f>
        <v>-7.5118889934192495E-2</v>
      </c>
      <c r="R28" s="78">
        <f>IF(AND('Real RPTM'!Q28&gt;0,'Real RPTM'!R28&gt;0),LN('Real RPTM'!R28/'Real RPTM'!Q28),0)</f>
        <v>-9.7934279521394024E-2</v>
      </c>
      <c r="S28" s="78">
        <f>IF(AND('Real RPTM'!R28&gt;0,'Real RPTM'!S28&gt;0),LN('Real RPTM'!S28/'Real RPTM'!R28),0)</f>
        <v>-1.303630778885876E-2</v>
      </c>
      <c r="T28" s="78">
        <f>IF(AND('Real RPTM'!S28&gt;0,'Real RPTM'!T28&gt;0),LN('Real RPTM'!T28/'Real RPTM'!S28),0)</f>
        <v>3.339374786608279E-2</v>
      </c>
      <c r="U28" s="78">
        <f>IF(AND('Real RPTM'!T28&gt;0,'Real RPTM'!U28&gt;0),LN('Real RPTM'!U28/'Real RPTM'!T28),0)</f>
        <v>9.5672271062684749E-2</v>
      </c>
      <c r="V28" s="78">
        <f>IF(AND('Real RPTM'!U28&gt;0,'Real RPTM'!V28&gt;0),LN('Real RPTM'!V28/'Real RPTM'!U28),0)</f>
        <v>-6.0292478796334599E-2</v>
      </c>
      <c r="W28" s="78">
        <f>IF(AND('Real RPTM'!V28&gt;0,'Real RPTM'!W28&gt;0),LN('Real RPTM'!W28/'Real RPTM'!V28),0)</f>
        <v>-0.15160414264510788</v>
      </c>
      <c r="X28" s="78">
        <f>IF(AND('Real RPTM'!W28&gt;0,'Real RPTM'!X28&gt;0),LN('Real RPTM'!X28/'Real RPTM'!W28),0)</f>
        <v>6.5193195294758893E-2</v>
      </c>
      <c r="Y28" s="78">
        <f>IF(AND('Real RPTM'!X28&gt;0,'Real RPTM'!Y28&gt;0),LN('Real RPTM'!Y28/'Real RPTM'!X28),0)</f>
        <v>-3.5438639067195396E-2</v>
      </c>
      <c r="Z28" s="78">
        <f>IF(AND('Real RPTM'!Y28&gt;0,'Real RPTM'!Z28&gt;0),LN('Real RPTM'!Z28/'Real RPTM'!Y28),0)</f>
        <v>-3.078005542414208E-2</v>
      </c>
      <c r="AA28" s="78">
        <f>IF(AND('Real RPTM'!Z28&gt;0,'Real RPTM'!AA28&gt;0),LN('Real RPTM'!AA28/'Real RPTM'!Z28),0)</f>
        <v>-6.3551990685265972E-2</v>
      </c>
      <c r="AB28" s="78">
        <f>IF(AND('Real RPTM'!AA28&gt;0,'Real RPTM'!AB28&gt;0),LN('Real RPTM'!AB28/'Real RPTM'!AA28),0)</f>
        <v>1.5926796939504606E-2</v>
      </c>
      <c r="AC28" s="78">
        <f>IF(AND('Real RPTM'!AB28&gt;0,'Real RPTM'!AC28&gt;0),LN('Real RPTM'!AC28/'Real RPTM'!AB28),0)</f>
        <v>0.10735802735753017</v>
      </c>
      <c r="AD28" s="78">
        <f>IF(AND('Real RPTM'!AD28&gt;0,'Real RPTM'!AE28&gt;0),LN('Real RPTM'!AE28/'Real RPTM'!AD28),0)</f>
        <v>0.13001765781686417</v>
      </c>
      <c r="AE28" s="78">
        <f>IF(AND('Real RPTM'!AE28&gt;0,'Real RPTM'!AF28&gt;0),LN('Real RPTM'!AF28/'Real RPTM'!AE28),0)</f>
        <v>-3.1519654214646337E-2</v>
      </c>
      <c r="AF28" s="78">
        <f>IF(AND('Real RPTM'!AF28&gt;0,'Real RPTM'!AG28&gt;0),LN('Real RPTM'!AG28/'Real RPTM'!AF28),0)</f>
        <v>2.2087764962870897E-2</v>
      </c>
      <c r="AG28" s="78">
        <f>IF(AND('Real RPTM'!AG28&gt;0,'Real RPTM'!AH28&gt;0),LN('Real RPTM'!AH28/'Real RPTM'!AG28),0)</f>
        <v>5.1023449862688031E-2</v>
      </c>
      <c r="AH28" s="78">
        <f>IF(AND('Real RPTM'!AH28&gt;0,'Real RPTM'!AI28&gt;0),LN('Real RPTM'!AI28/'Real RPTM'!AH28),0)</f>
        <v>-4.5703682972250421E-4</v>
      </c>
      <c r="AI28" s="78">
        <f>IF(AND('Real RPTM'!AI28&gt;0,'Real RPTM'!AJ28&gt;0),LN('Real RPTM'!AJ28/'Real RPTM'!AI28),0)</f>
        <v>6.9010513134944379E-3</v>
      </c>
      <c r="AJ28" s="78">
        <f>IF(AND('Real RPTM'!AJ28&gt;0,'Real RPTM'!AK28&gt;0),LN('Real RPTM'!AK28/'Real RPTM'!AJ28),0)</f>
        <v>-7.6807403166626763E-3</v>
      </c>
      <c r="AK28" s="78">
        <f>IF(AND('Real RPTM'!AK28&gt;0,'Real RPTM'!AL28&gt;0),LN('Real RPTM'!AL28/'Real RPTM'!AK28),0)</f>
        <v>-1.6591182611352878E-2</v>
      </c>
      <c r="AL28" s="78">
        <f>IF(AND('Real RPTM'!AM28&gt;0,'Real RPTM'!AN28&gt;0),LN('Real RPTM'!AN28/'Real RPTM'!AM28),0)</f>
        <v>-3.0557256999301657E-2</v>
      </c>
      <c r="AM28" s="78">
        <f>IF(AND('Real RPTM'!AN28&gt;0,'Real RPTM'!AO28&gt;0),LN('Real RPTM'!AO28/'Real RPTM'!AN28),0)</f>
        <v>2.3425529755028079E-2</v>
      </c>
      <c r="AN28" s="78">
        <f>IF(AND('Real RPTM'!AO28&gt;0,'Real RPTM'!AP28&gt;0),LN('Real RPTM'!AP28/'Real RPTM'!AO28),0)</f>
        <v>8.8802910966109941E-2</v>
      </c>
      <c r="AO28" s="78">
        <f>IF(AND('Real RPTM'!AP28&gt;0,'Real RPTM'!AQ28&gt;0),LN('Real RPTM'!AQ28/'Real RPTM'!AP28),0)</f>
        <v>9.2974387493828872E-2</v>
      </c>
      <c r="AP28" s="78">
        <f>IF(AND('Real RPTM'!AQ28&gt;0,'Real RPTM'!AR28&gt;0),LN('Real RPTM'!AR28/'Real RPTM'!AQ28),0)</f>
        <v>2.0247807664751191E-2</v>
      </c>
      <c r="AQ28" s="78">
        <f>IF(AND('Real RPTM'!AR28&gt;0,'Real RPTM'!AS28&gt;0),LN('Real RPTM'!AS28/'Real RPTM'!AR28),0)</f>
        <v>7.6443723027151331E-4</v>
      </c>
      <c r="AR28" s="78">
        <f>IF(AND('Real RPTM'!AS28&gt;0,'Real RPTM'!AT28&gt;0),LN('Real RPTM'!AT28/'Real RPTM'!AS28),0)</f>
        <v>3.5177885125909032E-2</v>
      </c>
      <c r="AS28" s="78" t="e">
        <f>IF(AND('Real RPTM'!AT28&gt;0,'Real RPTM'!AU28&gt;0),LN('Real RPTM'!AU28/'Real RPTM'!AT28),0)</f>
        <v>#N/A</v>
      </c>
      <c r="AT28" s="78" t="e">
        <f>IF(AND('Real RPTM'!AU28&gt;0,'Real RPTM'!AV28&gt;0),LN('Real RPTM'!AV28/'Real RPTM'!AU28),0)</f>
        <v>#N/A</v>
      </c>
      <c r="AU28" s="78" t="e">
        <f>IF(AND('Real RPTM'!AV28&gt;0,'Real RPTM'!AW28&gt;0),LN('Real RPTM'!AW28/'Real RPTM'!AV28),0)</f>
        <v>#N/A</v>
      </c>
      <c r="AV28" s="78" t="e">
        <f>IF(AND('Real RPTM'!AW28&gt;0,'Real RPTM'!AX28&gt;0),LN('Real RPTM'!AX28/'Real RPTM'!AW28),0)</f>
        <v>#N/A</v>
      </c>
      <c r="AW28" s="78" t="e">
        <f>IF(AND('Real RPTM'!AX28&gt;0,'Real RPTM'!AY28&gt;0),LN('Real RPTM'!AY28/'Real RPTM'!AX28),0)</f>
        <v>#N/A</v>
      </c>
      <c r="AX28" s="78" t="e">
        <f>IF(AND('Real RPTM'!AY28&gt;0,'Real RPTM'!AZ28&gt;0),LN('Real RPTM'!AZ28/'Real RPTM'!AY28),0)</f>
        <v>#N/A</v>
      </c>
      <c r="AY28" s="78" t="e">
        <f>IF(AND('Real RPTM'!AZ28&gt;0,'Real RPTM'!BA28&gt;0),LN('Real RPTM'!BA28/'Real RPTM'!AZ28),0)</f>
        <v>#N/A</v>
      </c>
      <c r="AZ28" s="78" t="e">
        <f>IF(AND('Real RPTM'!BA28&gt;0,'Real RPTM'!BB28&gt;0),LN('Real RPTM'!BB28/'Real RPTM'!BA28),0)</f>
        <v>#N/A</v>
      </c>
    </row>
    <row r="29" spans="1:254"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63"/>
      <c r="H29" s="78">
        <f>IF(AND('Real RPTM'!G29&gt;0,'Real RPTM'!H29&gt;0),LN('Real RPTM'!H29/'Real RPTM'!G29),0)</f>
        <v>-8.6179890664862136E-3</v>
      </c>
      <c r="I29" s="78">
        <f>IF(AND('Real RPTM'!H29&gt;0,'Real RPTM'!I29&gt;0),LN('Real RPTM'!I29/'Real RPTM'!H29),0)</f>
        <v>4.9026729361225166E-3</v>
      </c>
      <c r="J29" s="78">
        <f>IF(AND('Real RPTM'!I29&gt;0,'Real RPTM'!J29&gt;0),LN('Real RPTM'!J29/'Real RPTM'!I29),0)</f>
        <v>-0.16859909891570996</v>
      </c>
      <c r="K29" s="78">
        <f>IF(AND('Real RPTM'!J29&gt;0,'Real RPTM'!K29&gt;0),LN('Real RPTM'!K29/'Real RPTM'!J29),0)</f>
        <v>-0.1558463568168944</v>
      </c>
      <c r="L29" s="78">
        <f>IF(AND('Real RPTM'!K29&gt;0,'Real RPTM'!L29&gt;0),LN('Real RPTM'!L29/'Real RPTM'!K29),0)</f>
        <v>0.12360448701246823</v>
      </c>
      <c r="M29" s="78">
        <f>IF(AND('Real RPTM'!L29&gt;0,'Real RPTM'!M29&gt;0),LN('Real RPTM'!M29/'Real RPTM'!L29),0)</f>
        <v>-0.12529415643210839</v>
      </c>
      <c r="N29" s="78">
        <f>IF(AND('Real RPTM'!M29&gt;0,'Real RPTM'!N29&gt;0),LN('Real RPTM'!N29/'Real RPTM'!M29),0)</f>
        <v>-0.10329196100203142</v>
      </c>
      <c r="O29" s="78">
        <f>IF(AND('Real RPTM'!N29&gt;0,'Real RPTM'!O29&gt;0),LN('Real RPTM'!O29/'Real RPTM'!N29),0)</f>
        <v>-6.7385087293229493E-2</v>
      </c>
      <c r="P29" s="78">
        <f>IF(AND('Real RPTM'!O29&gt;0,'Real RPTM'!P29&gt;0),LN('Real RPTM'!P29/'Real RPTM'!O29),0)</f>
        <v>-4.594782834770355E-2</v>
      </c>
      <c r="Q29" s="78">
        <f>IF(AND('Real RPTM'!P29&gt;0,'Real RPTM'!Q29&gt;0),LN('Real RPTM'!Q29/'Real RPTM'!P29),0)</f>
        <v>-0.13756878655750662</v>
      </c>
      <c r="R29" s="78">
        <f>IF(AND('Real RPTM'!Q29&gt;0,'Real RPTM'!R29&gt;0),LN('Real RPTM'!R29/'Real RPTM'!Q29),0)</f>
        <v>-1.5225962418786231E-2</v>
      </c>
      <c r="S29" s="78">
        <f>IF(AND('Real RPTM'!R29&gt;0,'Real RPTM'!S29&gt;0),LN('Real RPTM'!S29/'Real RPTM'!R29),0)</f>
        <v>0.17644918573138887</v>
      </c>
      <c r="T29" s="78">
        <f>IF(AND('Real RPTM'!S29&gt;0,'Real RPTM'!T29&gt;0),LN('Real RPTM'!T29/'Real RPTM'!S29),0)</f>
        <v>5.4808889305324883E-2</v>
      </c>
      <c r="U29" s="78">
        <f>IF(AND('Real RPTM'!T29&gt;0,'Real RPTM'!U29&gt;0),LN('Real RPTM'!U29/'Real RPTM'!T29),0)</f>
        <v>-7.5827231005381107E-2</v>
      </c>
      <c r="V29" s="78">
        <f>IF(AND('Real RPTM'!U29&gt;0,'Real RPTM'!V29&gt;0),LN('Real RPTM'!V29/'Real RPTM'!U29),0)</f>
        <v>1.1533297906185187E-2</v>
      </c>
      <c r="W29" s="78">
        <f>IF(AND('Real RPTM'!V29&gt;0,'Real RPTM'!W29&gt;0),LN('Real RPTM'!W29/'Real RPTM'!V29),0)</f>
        <v>-0.24002929768100534</v>
      </c>
      <c r="X29" s="78">
        <f>IF(AND('Real RPTM'!W29&gt;0,'Real RPTM'!X29&gt;0),LN('Real RPTM'!X29/'Real RPTM'!W29),0)</f>
        <v>0.11696156586418754</v>
      </c>
      <c r="Y29" s="78">
        <f>IF(AND('Real RPTM'!X29&gt;0,'Real RPTM'!Y29&gt;0),LN('Real RPTM'!Y29/'Real RPTM'!X29),0)</f>
        <v>-3.5150973484681942E-2</v>
      </c>
      <c r="Z29" s="78">
        <f>IF(AND('Real RPTM'!Y29&gt;0,'Real RPTM'!Z29&gt;0),LN('Real RPTM'!Z29/'Real RPTM'!Y29),0)</f>
        <v>2.8241227216524875E-2</v>
      </c>
      <c r="AA29" s="78">
        <f>IF(AND('Real RPTM'!Z29&gt;0,'Real RPTM'!AA29&gt;0),LN('Real RPTM'!AA29/'Real RPTM'!Z29),0)</f>
        <v>7.2908283179989833E-2</v>
      </c>
      <c r="AB29" s="78">
        <f>IF(AND('Real RPTM'!AA29&gt;0,'Real RPTM'!AB29&gt;0),LN('Real RPTM'!AB29/'Real RPTM'!AA29),0)</f>
        <v>5.4925270912150506E-2</v>
      </c>
      <c r="AC29" s="78">
        <f>IF(AND('Real RPTM'!AB29&gt;0,'Real RPTM'!AC29&gt;0),LN('Real RPTM'!AC29/'Real RPTM'!AB29),0)</f>
        <v>3.8653475564358213E-2</v>
      </c>
      <c r="AD29" s="78">
        <f>IF(AND('Real RPTM'!AD29&gt;0,'Real RPTM'!AE29&gt;0),LN('Real RPTM'!AE29/'Real RPTM'!AD29),0)</f>
        <v>0.11306374350783424</v>
      </c>
      <c r="AE29" s="78">
        <f>IF(AND('Real RPTM'!AE29&gt;0,'Real RPTM'!AF29&gt;0),LN('Real RPTM'!AF29/'Real RPTM'!AE29),0)</f>
        <v>0.12531949601324141</v>
      </c>
      <c r="AF29" s="78">
        <f>IF(AND('Real RPTM'!AF29&gt;0,'Real RPTM'!AG29&gt;0),LN('Real RPTM'!AG29/'Real RPTM'!AF29),0)</f>
        <v>-0.24859094288822778</v>
      </c>
      <c r="AG29" s="78">
        <f>IF(AND('Real RPTM'!AG29&gt;0,'Real RPTM'!AH29&gt;0),LN('Real RPTM'!AH29/'Real RPTM'!AG29),0)</f>
        <v>0.1403216086760693</v>
      </c>
      <c r="AH29" s="78">
        <f>IF(AND('Real RPTM'!AH29&gt;0,'Real RPTM'!AI29&gt;0),LN('Real RPTM'!AI29/'Real RPTM'!AH29),0)</f>
        <v>-4.2768119546684476E-2</v>
      </c>
      <c r="AI29" s="78">
        <f>IF(AND('Real RPTM'!AI29&gt;0,'Real RPTM'!AJ29&gt;0),LN('Real RPTM'!AJ29/'Real RPTM'!AI29),0)</f>
        <v>-1.0351203366909725E-2</v>
      </c>
      <c r="AJ29" s="78">
        <f>IF(AND('Real RPTM'!AJ29&gt;0,'Real RPTM'!AK29&gt;0),LN('Real RPTM'!AK29/'Real RPTM'!AJ29),0)</f>
        <v>-4.0214866881276325E-3</v>
      </c>
      <c r="AK29" s="78">
        <f>IF(AND('Real RPTM'!AK29&gt;0,'Real RPTM'!AL29&gt;0),LN('Real RPTM'!AL29/'Real RPTM'!AK29),0)</f>
        <v>-9.9304297937395397E-2</v>
      </c>
      <c r="AL29" s="78">
        <f>IF(AND('Real RPTM'!AM29&gt;0,'Real RPTM'!AN29&gt;0),LN('Real RPTM'!AN29/'Real RPTM'!AM29),0)</f>
        <v>-0.24865130065858312</v>
      </c>
      <c r="AM29" s="78">
        <f>IF(AND('Real RPTM'!AN29&gt;0,'Real RPTM'!AO29&gt;0),LN('Real RPTM'!AO29/'Real RPTM'!AN29),0)</f>
        <v>-0.36214399192490365</v>
      </c>
      <c r="AN29" s="78">
        <f>IF(AND('Real RPTM'!AO29&gt;0,'Real RPTM'!AP29&gt;0),LN('Real RPTM'!AP29/'Real RPTM'!AO29),0)</f>
        <v>-0.44782211054105031</v>
      </c>
      <c r="AO29" s="78">
        <f>IF(AND('Real RPTM'!AP29&gt;0,'Real RPTM'!AQ29&gt;0),LN('Real RPTM'!AQ29/'Real RPTM'!AP29),0)</f>
        <v>1.3236783305594386</v>
      </c>
      <c r="AP29" s="78">
        <f>IF(AND('Real RPTM'!AQ29&gt;0,'Real RPTM'!AR29&gt;0),LN('Real RPTM'!AR29/'Real RPTM'!AQ29),0)</f>
        <v>-2.4420056674099894E-3</v>
      </c>
      <c r="AQ29" s="78">
        <f>IF(AND('Real RPTM'!AR29&gt;0,'Real RPTM'!AS29&gt;0),LN('Real RPTM'!AS29/'Real RPTM'!AR29),0)</f>
        <v>-0.1416969788238622</v>
      </c>
      <c r="AR29" s="78">
        <f>IF(AND('Real RPTM'!AS29&gt;0,'Real RPTM'!AT29&gt;0),LN('Real RPTM'!AT29/'Real RPTM'!AS29),0)</f>
        <v>-1.1014864305304779</v>
      </c>
      <c r="AS29" s="78" t="e">
        <f>IF(AND('Real RPTM'!AT29&gt;0,'Real RPTM'!AU29&gt;0),LN('Real RPTM'!AU29/'Real RPTM'!AT29),0)</f>
        <v>#N/A</v>
      </c>
      <c r="AT29" s="78" t="e">
        <f>IF(AND('Real RPTM'!AU29&gt;0,'Real RPTM'!AV29&gt;0),LN('Real RPTM'!AV29/'Real RPTM'!AU29),0)</f>
        <v>#N/A</v>
      </c>
      <c r="AU29" s="78" t="e">
        <f>IF(AND('Real RPTM'!AV29&gt;0,'Real RPTM'!AW29&gt;0),LN('Real RPTM'!AW29/'Real RPTM'!AV29),0)</f>
        <v>#N/A</v>
      </c>
      <c r="AV29" s="78" t="e">
        <f>IF(AND('Real RPTM'!AW29&gt;0,'Real RPTM'!AX29&gt;0),LN('Real RPTM'!AX29/'Real RPTM'!AW29),0)</f>
        <v>#N/A</v>
      </c>
      <c r="AW29" s="78" t="e">
        <f>IF(AND('Real RPTM'!AX29&gt;0,'Real RPTM'!AY29&gt;0),LN('Real RPTM'!AY29/'Real RPTM'!AX29),0)</f>
        <v>#N/A</v>
      </c>
      <c r="AX29" s="78" t="e">
        <f>IF(AND('Real RPTM'!AY29&gt;0,'Real RPTM'!AZ29&gt;0),LN('Real RPTM'!AZ29/'Real RPTM'!AY29),0)</f>
        <v>#N/A</v>
      </c>
      <c r="AY29" s="78" t="e">
        <f>IF(AND('Real RPTM'!AZ29&gt;0,'Real RPTM'!BA29&gt;0),LN('Real RPTM'!BA29/'Real RPTM'!AZ29),0)</f>
        <v>#N/A</v>
      </c>
      <c r="AZ29" s="78" t="e">
        <f>IF(AND('Real RPTM'!BA29&gt;0,'Real RPTM'!BB29&gt;0),LN('Real RPTM'!BB29/'Real RPTM'!BA29),0)</f>
        <v>#N/A</v>
      </c>
    </row>
    <row r="30" spans="1:254"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69"/>
      <c r="H30" s="79">
        <f>IF(AND('Real RPTM'!G30&gt;0,'Real RPTM'!H30&gt;0),LN('Real RPTM'!H30/'Real RPTM'!G30),0)</f>
        <v>-4.0066920788493589E-2</v>
      </c>
      <c r="I30" s="79">
        <f>IF(AND('Real RPTM'!H30&gt;0,'Real RPTM'!I30&gt;0),LN('Real RPTM'!I30/'Real RPTM'!H30),0)</f>
        <v>-5.5194605354383773E-2</v>
      </c>
      <c r="J30" s="79">
        <f>IF(AND('Real RPTM'!I30&gt;0,'Real RPTM'!J30&gt;0),LN('Real RPTM'!J30/'Real RPTM'!I30),0)</f>
        <v>-7.6711177377831188E-2</v>
      </c>
      <c r="K30" s="79">
        <f>IF(AND('Real RPTM'!J30&gt;0,'Real RPTM'!K30&gt;0),LN('Real RPTM'!K30/'Real RPTM'!J30),0)</f>
        <v>-2.8246808759302827E-2</v>
      </c>
      <c r="L30" s="79">
        <f>IF(AND('Real RPTM'!K30&gt;0,'Real RPTM'!L30&gt;0),LN('Real RPTM'!L30/'Real RPTM'!K30),0)</f>
        <v>-4.9802390453530569E-2</v>
      </c>
      <c r="M30" s="79">
        <f>IF(AND('Real RPTM'!L30&gt;0,'Real RPTM'!M30&gt;0),LN('Real RPTM'!M30/'Real RPTM'!L30),0)</f>
        <v>-2.503749589234315E-3</v>
      </c>
      <c r="N30" s="79">
        <f>IF(AND('Real RPTM'!M30&gt;0,'Real RPTM'!N30&gt;0),LN('Real RPTM'!N30/'Real RPTM'!M30),0)</f>
        <v>-3.3034692379118505E-2</v>
      </c>
      <c r="O30" s="79">
        <f>IF(AND('Real RPTM'!N30&gt;0,'Real RPTM'!O30&gt;0),LN('Real RPTM'!O30/'Real RPTM'!N30),0)</f>
        <v>-5.0932450748420576E-3</v>
      </c>
      <c r="P30" s="79">
        <f>IF(AND('Real RPTM'!O30&gt;0,'Real RPTM'!P30&gt;0),LN('Real RPTM'!P30/'Real RPTM'!O30),0)</f>
        <v>-0.10101649333046894</v>
      </c>
      <c r="Q30" s="79">
        <f>IF(AND('Real RPTM'!P30&gt;0,'Real RPTM'!Q30&gt;0),LN('Real RPTM'!Q30/'Real RPTM'!P30),0)</f>
        <v>-1.5564678277751794E-2</v>
      </c>
      <c r="R30" s="79">
        <f>IF(AND('Real RPTM'!Q30&gt;0,'Real RPTM'!R30&gt;0),LN('Real RPTM'!R30/'Real RPTM'!Q30),0)</f>
        <v>-6.3725748862819689E-2</v>
      </c>
      <c r="S30" s="79">
        <f>IF(AND('Real RPTM'!R30&gt;0,'Real RPTM'!S30&gt;0),LN('Real RPTM'!S30/'Real RPTM'!R30),0)</f>
        <v>1.8501747551238179E-2</v>
      </c>
      <c r="T30" s="79">
        <f>IF(AND('Real RPTM'!S30&gt;0,'Real RPTM'!T30&gt;0),LN('Real RPTM'!T30/'Real RPTM'!S30),0)</f>
        <v>-1.5506466324166079E-2</v>
      </c>
      <c r="U30" s="79">
        <f>IF(AND('Real RPTM'!T30&gt;0,'Real RPTM'!U30&gt;0),LN('Real RPTM'!U30/'Real RPTM'!T30),0)</f>
        <v>-5.6053781959245493E-2</v>
      </c>
      <c r="V30" s="79">
        <f>IF(AND('Real RPTM'!U30&gt;0,'Real RPTM'!V30&gt;0),LN('Real RPTM'!V30/'Real RPTM'!U30),0)</f>
        <v>-3.6516160568010401E-2</v>
      </c>
      <c r="W30" s="79">
        <f>IF(AND('Real RPTM'!V30&gt;0,'Real RPTM'!W30&gt;0),LN('Real RPTM'!W30/'Real RPTM'!V30),0)</f>
        <v>4.7526193614328234E-3</v>
      </c>
      <c r="X30" s="79">
        <f>IF(AND('Real RPTM'!W30&gt;0,'Real RPTM'!X30&gt;0),LN('Real RPTM'!X30/'Real RPTM'!W30),0)</f>
        <v>0.12076227351750532</v>
      </c>
      <c r="Y30" s="79">
        <f>IF(AND('Real RPTM'!X30&gt;0,'Real RPTM'!Y30&gt;0),LN('Real RPTM'!Y30/'Real RPTM'!X30),0)</f>
        <v>3.5212443437021065E-3</v>
      </c>
      <c r="Z30" s="79">
        <f>IF(AND('Real RPTM'!Y30&gt;0,'Real RPTM'!Z30&gt;0),LN('Real RPTM'!Z30/'Real RPTM'!Y30),0)</f>
        <v>3.3264862079389985E-3</v>
      </c>
      <c r="AA30" s="79">
        <f>IF(AND('Real RPTM'!Z30&gt;0,'Real RPTM'!AA30&gt;0),LN('Real RPTM'!AA30/'Real RPTM'!Z30),0)</f>
        <v>9.8428308830380756E-2</v>
      </c>
      <c r="AB30" s="79">
        <f>IF(AND('Real RPTM'!AA30&gt;0,'Real RPTM'!AB30&gt;0),LN('Real RPTM'!AB30/'Real RPTM'!AA30),0)</f>
        <v>7.4598464314269683E-2</v>
      </c>
      <c r="AC30" s="79">
        <f>IF(AND('Real RPTM'!AB30&gt;0,'Real RPTM'!AC30&gt;0),LN('Real RPTM'!AC30/'Real RPTM'!AB30),0)</f>
        <v>-8.8051867955959012E-3</v>
      </c>
      <c r="AD30" s="79">
        <f>IF(AND('Real RPTM'!AD30&gt;0,'Real RPTM'!AE30&gt;0),LN('Real RPTM'!AE30/'Real RPTM'!AD30),0)</f>
        <v>0.18875611100787959</v>
      </c>
      <c r="AE30" s="79">
        <f>IF(AND('Real RPTM'!AE30&gt;0,'Real RPTM'!AF30&gt;0),LN('Real RPTM'!AF30/'Real RPTM'!AE30),0)</f>
        <v>-8.5831859083462247E-2</v>
      </c>
      <c r="AF30" s="79">
        <f>IF(AND('Real RPTM'!AF30&gt;0,'Real RPTM'!AG30&gt;0),LN('Real RPTM'!AG30/'Real RPTM'!AF30),0)</f>
        <v>0.12517504960940035</v>
      </c>
      <c r="AG30" s="79">
        <f>IF(AND('Real RPTM'!AG30&gt;0,'Real RPTM'!AH30&gt;0),LN('Real RPTM'!AH30/'Real RPTM'!AG30),0)</f>
        <v>0.13678255821671681</v>
      </c>
      <c r="AH30" s="79">
        <f>IF(AND('Real RPTM'!AH30&gt;0,'Real RPTM'!AI30&gt;0),LN('Real RPTM'!AI30/'Real RPTM'!AH30),0)</f>
        <v>-4.6737119518062135E-2</v>
      </c>
      <c r="AI30" s="79">
        <f>IF(AND('Real RPTM'!AI30&gt;0,'Real RPTM'!AJ30&gt;0),LN('Real RPTM'!AJ30/'Real RPTM'!AI30),0)</f>
        <v>-0.16638041922402114</v>
      </c>
      <c r="AJ30" s="79">
        <f>IF(AND('Real RPTM'!AJ30&gt;0,'Real RPTM'!AK30&gt;0),LN('Real RPTM'!AK30/'Real RPTM'!AJ30),0)</f>
        <v>-8.2770321252303963E-2</v>
      </c>
      <c r="AK30" s="79">
        <f>IF(AND('Real RPTM'!AK30&gt;0,'Real RPTM'!AL30&gt;0),LN('Real RPTM'!AL30/'Real RPTM'!AK30),0)</f>
        <v>-9.8499211987867936E-3</v>
      </c>
      <c r="AL30" s="79">
        <f>IF(AND('Real RPTM'!AM30&gt;0,'Real RPTM'!AN30&gt;0),LN('Real RPTM'!AN30/'Real RPTM'!AM30),0)</f>
        <v>-0.10914152348498002</v>
      </c>
      <c r="AM30" s="79">
        <f>IF(AND('Real RPTM'!AN30&gt;0,'Real RPTM'!AO30&gt;0),LN('Real RPTM'!AO30/'Real RPTM'!AN30),0)</f>
        <v>7.9055878447307687E-2</v>
      </c>
      <c r="AN30" s="79">
        <f>IF(AND('Real RPTM'!AO30&gt;0,'Real RPTM'!AP30&gt;0),LN('Real RPTM'!AP30/'Real RPTM'!AO30),0)</f>
        <v>5.5330027483401205E-2</v>
      </c>
      <c r="AO30" s="79">
        <f>IF(AND('Real RPTM'!AP30&gt;0,'Real RPTM'!AQ30&gt;0),LN('Real RPTM'!AQ30/'Real RPTM'!AP30),0)</f>
        <v>4.1817310673552689E-2</v>
      </c>
      <c r="AP30" s="79">
        <f>IF(AND('Real RPTM'!AQ30&gt;0,'Real RPTM'!AR30&gt;0),LN('Real RPTM'!AR30/'Real RPTM'!AQ30),0)</f>
        <v>-0.19236938353273411</v>
      </c>
      <c r="AQ30" s="79">
        <f>IF(AND('Real RPTM'!AR30&gt;0,'Real RPTM'!AS30&gt;0),LN('Real RPTM'!AS30/'Real RPTM'!AR30),0)</f>
        <v>0.10271649699847837</v>
      </c>
      <c r="AR30" s="79">
        <f>IF(AND('Real RPTM'!AS30&gt;0,'Real RPTM'!AT30&gt;0),LN('Real RPTM'!AT30/'Real RPTM'!AS30),0)</f>
        <v>0.32924157294099826</v>
      </c>
      <c r="AS30" s="79" t="e">
        <f>IF(AND('Real RPTM'!AT30&gt;0,'Real RPTM'!AU30&gt;0),LN('Real RPTM'!AU30/'Real RPTM'!AT30),0)</f>
        <v>#N/A</v>
      </c>
      <c r="AT30" s="79" t="e">
        <f>IF(AND('Real RPTM'!AU30&gt;0,'Real RPTM'!AV30&gt;0),LN('Real RPTM'!AV30/'Real RPTM'!AU30),0)</f>
        <v>#N/A</v>
      </c>
      <c r="AU30" s="79" t="e">
        <f>IF(AND('Real RPTM'!AV30&gt;0,'Real RPTM'!AW30&gt;0),LN('Real RPTM'!AW30/'Real RPTM'!AV30),0)</f>
        <v>#N/A</v>
      </c>
      <c r="AV30" s="79" t="e">
        <f>IF(AND('Real RPTM'!AW30&gt;0,'Real RPTM'!AX30&gt;0),LN('Real RPTM'!AX30/'Real RPTM'!AW30),0)</f>
        <v>#N/A</v>
      </c>
      <c r="AW30" s="79" t="e">
        <f>IF(AND('Real RPTM'!AX30&gt;0,'Real RPTM'!AY30&gt;0),LN('Real RPTM'!AY30/'Real RPTM'!AX30),0)</f>
        <v>#N/A</v>
      </c>
      <c r="AX30" s="79" t="e">
        <f>IF(AND('Real RPTM'!AY30&gt;0,'Real RPTM'!AZ30&gt;0),LN('Real RPTM'!AZ30/'Real RPTM'!AY30),0)</f>
        <v>#N/A</v>
      </c>
      <c r="AY30" s="79" t="e">
        <f>IF(AND('Real RPTM'!AZ30&gt;0,'Real RPTM'!BA30&gt;0),LN('Real RPTM'!BA30/'Real RPTM'!AZ30),0)</f>
        <v>#N/A</v>
      </c>
      <c r="AZ30" s="79" t="e">
        <f>IF(AND('Real RPTM'!BA30&gt;0,'Real RPTM'!BB30&gt;0),LN('Real RPTM'!BB30/'Real RPTM'!BA30),0)</f>
        <v>#N/A</v>
      </c>
    </row>
    <row r="31" spans="1:254"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69"/>
      <c r="H31" s="79">
        <f>IF(AND('Real RPTM'!G31&gt;0,'Real RPTM'!H31&gt;0),LN('Real RPTM'!H31/'Real RPTM'!G31),0)</f>
        <v>-4.9249231165165289E-2</v>
      </c>
      <c r="I31" s="79">
        <f>IF(AND('Real RPTM'!H31&gt;0,'Real RPTM'!I31&gt;0),LN('Real RPTM'!I31/'Real RPTM'!H31),0)</f>
        <v>-4.231041301684256E-2</v>
      </c>
      <c r="J31" s="79">
        <f>IF(AND('Real RPTM'!I31&gt;0,'Real RPTM'!J31&gt;0),LN('Real RPTM'!J31/'Real RPTM'!I31),0)</f>
        <v>-7.9828758316365878E-2</v>
      </c>
      <c r="K31" s="79">
        <f>IF(AND('Real RPTM'!J31&gt;0,'Real RPTM'!K31&gt;0),LN('Real RPTM'!K31/'Real RPTM'!J31),0)</f>
        <v>-4.0921989561873547E-2</v>
      </c>
      <c r="L31" s="79">
        <f>IF(AND('Real RPTM'!K31&gt;0,'Real RPTM'!L31&gt;0),LN('Real RPTM'!L31/'Real RPTM'!K31),0)</f>
        <v>-3.1610415548040262E-2</v>
      </c>
      <c r="M31" s="79">
        <f>IF(AND('Real RPTM'!L31&gt;0,'Real RPTM'!M31&gt;0),LN('Real RPTM'!M31/'Real RPTM'!L31),0)</f>
        <v>6.630065720555875E-2</v>
      </c>
      <c r="N31" s="79">
        <f>IF(AND('Real RPTM'!M31&gt;0,'Real RPTM'!N31&gt;0),LN('Real RPTM'!N31/'Real RPTM'!M31),0)</f>
        <v>-4.7743863199518205E-2</v>
      </c>
      <c r="O31" s="79">
        <f>IF(AND('Real RPTM'!N31&gt;0,'Real RPTM'!O31&gt;0),LN('Real RPTM'!O31/'Real RPTM'!N31),0)</f>
        <v>1.3864027927758321E-3</v>
      </c>
      <c r="P31" s="79">
        <f>IF(AND('Real RPTM'!O31&gt;0,'Real RPTM'!P31&gt;0),LN('Real RPTM'!P31/'Real RPTM'!O31),0)</f>
        <v>-0.10115532753729194</v>
      </c>
      <c r="Q31" s="79">
        <f>IF(AND('Real RPTM'!P31&gt;0,'Real RPTM'!Q31&gt;0),LN('Real RPTM'!Q31/'Real RPTM'!P31),0)</f>
        <v>-8.3779306293157135E-2</v>
      </c>
      <c r="R31" s="79">
        <f>IF(AND('Real RPTM'!Q31&gt;0,'Real RPTM'!R31&gt;0),LN('Real RPTM'!R31/'Real RPTM'!Q31),0)</f>
        <v>2.2494529035302448E-2</v>
      </c>
      <c r="S31" s="79">
        <f>IF(AND('Real RPTM'!R31&gt;0,'Real RPTM'!S31&gt;0),LN('Real RPTM'!S31/'Real RPTM'!R31),0)</f>
        <v>-1.5945273623313879E-3</v>
      </c>
      <c r="T31" s="79">
        <f>IF(AND('Real RPTM'!S31&gt;0,'Real RPTM'!T31&gt;0),LN('Real RPTM'!T31/'Real RPTM'!S31),0)</f>
        <v>-2.9681445737918036E-2</v>
      </c>
      <c r="U31" s="79">
        <f>IF(AND('Real RPTM'!T31&gt;0,'Real RPTM'!U31&gt;0),LN('Real RPTM'!U31/'Real RPTM'!T31),0)</f>
        <v>-1.3877155482569785E-2</v>
      </c>
      <c r="V31" s="79">
        <f>IF(AND('Real RPTM'!U31&gt;0,'Real RPTM'!V31&gt;0),LN('Real RPTM'!V31/'Real RPTM'!U31),0)</f>
        <v>-6.365873596558691E-2</v>
      </c>
      <c r="W31" s="79">
        <f>IF(AND('Real RPTM'!V31&gt;0,'Real RPTM'!W31&gt;0),LN('Real RPTM'!W31/'Real RPTM'!V31),0)</f>
        <v>-2.5241698199704954E-2</v>
      </c>
      <c r="X31" s="79">
        <f>IF(AND('Real RPTM'!W31&gt;0,'Real RPTM'!X31&gt;0),LN('Real RPTM'!X31/'Real RPTM'!W31),0)</f>
        <v>3.0502932238144605E-2</v>
      </c>
      <c r="Y31" s="79">
        <f>IF(AND('Real RPTM'!X31&gt;0,'Real RPTM'!Y31&gt;0),LN('Real RPTM'!Y31/'Real RPTM'!X31),0)</f>
        <v>8.9816487791232538E-3</v>
      </c>
      <c r="Z31" s="79">
        <f>IF(AND('Real RPTM'!Y31&gt;0,'Real RPTM'!Z31&gt;0),LN('Real RPTM'!Z31/'Real RPTM'!Y31),0)</f>
        <v>4.011053940963271E-2</v>
      </c>
      <c r="AA31" s="79">
        <f>IF(AND('Real RPTM'!Z31&gt;0,'Real RPTM'!AA31&gt;0),LN('Real RPTM'!AA31/'Real RPTM'!Z31),0)</f>
        <v>0.17367317332594662</v>
      </c>
      <c r="AB31" s="79">
        <f>IF(AND('Real RPTM'!AA31&gt;0,'Real RPTM'!AB31&gt;0),LN('Real RPTM'!AB31/'Real RPTM'!AA31),0)</f>
        <v>7.4995654143504417E-3</v>
      </c>
      <c r="AC31" s="79">
        <f>IF(AND('Real RPTM'!AB31&gt;0,'Real RPTM'!AC31&gt;0),LN('Real RPTM'!AC31/'Real RPTM'!AB31),0)</f>
        <v>5.8880417168038893E-2</v>
      </c>
      <c r="AD31" s="79">
        <f>IF(AND('Real RPTM'!AD31&gt;0,'Real RPTM'!AE31&gt;0),LN('Real RPTM'!AE31/'Real RPTM'!AD31),0)</f>
        <v>0.23555519128258567</v>
      </c>
      <c r="AE31" s="79">
        <f>IF(AND('Real RPTM'!AE31&gt;0,'Real RPTM'!AF31&gt;0),LN('Real RPTM'!AF31/'Real RPTM'!AE31),0)</f>
        <v>-8.9887828508407402E-2</v>
      </c>
      <c r="AF31" s="79">
        <f>IF(AND('Real RPTM'!AF31&gt;0,'Real RPTM'!AG31&gt;0),LN('Real RPTM'!AG31/'Real RPTM'!AF31),0)</f>
        <v>8.591849779153625E-2</v>
      </c>
      <c r="AG31" s="79">
        <f>IF(AND('Real RPTM'!AG31&gt;0,'Real RPTM'!AH31&gt;0),LN('Real RPTM'!AH31/'Real RPTM'!AG31),0)</f>
        <v>5.3517220933183125E-2</v>
      </c>
      <c r="AH31" s="79">
        <f>IF(AND('Real RPTM'!AH31&gt;0,'Real RPTM'!AI31&gt;0),LN('Real RPTM'!AI31/'Real RPTM'!AH31),0)</f>
        <v>4.268088489460733E-3</v>
      </c>
      <c r="AI31" s="79">
        <f>IF(AND('Real RPTM'!AI31&gt;0,'Real RPTM'!AJ31&gt;0),LN('Real RPTM'!AJ31/'Real RPTM'!AI31),0)</f>
        <v>-6.2618737852578946E-2</v>
      </c>
      <c r="AJ31" s="79">
        <f>IF(AND('Real RPTM'!AJ31&gt;0,'Real RPTM'!AK31&gt;0),LN('Real RPTM'!AK31/'Real RPTM'!AJ31),0)</f>
        <v>-0.10512012128551614</v>
      </c>
      <c r="AK31" s="79">
        <f>IF(AND('Real RPTM'!AK31&gt;0,'Real RPTM'!AL31&gt;0),LN('Real RPTM'!AL31/'Real RPTM'!AK31),0)</f>
        <v>-2.9943340839692512E-2</v>
      </c>
      <c r="AL31" s="79">
        <f>IF(AND('Real RPTM'!AM31&gt;0,'Real RPTM'!AN31&gt;0),LN('Real RPTM'!AN31/'Real RPTM'!AM31),0)</f>
        <v>-2.7856211449984507E-2</v>
      </c>
      <c r="AM31" s="79">
        <f>IF(AND('Real RPTM'!AN31&gt;0,'Real RPTM'!AO31&gt;0),LN('Real RPTM'!AO31/'Real RPTM'!AN31),0)</f>
        <v>-2.4772851686586713E-2</v>
      </c>
      <c r="AN31" s="79">
        <f>IF(AND('Real RPTM'!AO31&gt;0,'Real RPTM'!AP31&gt;0),LN('Real RPTM'!AP31/'Real RPTM'!AO31),0)</f>
        <v>-4.7007902456237566E-2</v>
      </c>
      <c r="AO31" s="79">
        <f>IF(AND('Real RPTM'!AP31&gt;0,'Real RPTM'!AQ31&gt;0),LN('Real RPTM'!AQ31/'Real RPTM'!AP31),0)</f>
        <v>-5.3402072155411533E-2</v>
      </c>
      <c r="AP31" s="79">
        <f>IF(AND('Real RPTM'!AQ31&gt;0,'Real RPTM'!AR31&gt;0),LN('Real RPTM'!AR31/'Real RPTM'!AQ31),0)</f>
        <v>-0.11726933527772022</v>
      </c>
      <c r="AQ31" s="79">
        <f>IF(AND('Real RPTM'!AR31&gt;0,'Real RPTM'!AS31&gt;0),LN('Real RPTM'!AS31/'Real RPTM'!AR31),0)</f>
        <v>5.6409435781821296E-2</v>
      </c>
      <c r="AR31" s="79">
        <f>IF(AND('Real RPTM'!AS31&gt;0,'Real RPTM'!AT31&gt;0),LN('Real RPTM'!AT31/'Real RPTM'!AS31),0)</f>
        <v>0.14323382349049574</v>
      </c>
      <c r="AS31" s="79" t="e">
        <f>IF(AND('Real RPTM'!AT31&gt;0,'Real RPTM'!AU31&gt;0),LN('Real RPTM'!AU31/'Real RPTM'!AT31),0)</f>
        <v>#N/A</v>
      </c>
      <c r="AT31" s="79" t="e">
        <f>IF(AND('Real RPTM'!AU31&gt;0,'Real RPTM'!AV31&gt;0),LN('Real RPTM'!AV31/'Real RPTM'!AU31),0)</f>
        <v>#N/A</v>
      </c>
      <c r="AU31" s="79" t="e">
        <f>IF(AND('Real RPTM'!AV31&gt;0,'Real RPTM'!AW31&gt;0),LN('Real RPTM'!AW31/'Real RPTM'!AV31),0)</f>
        <v>#N/A</v>
      </c>
      <c r="AV31" s="79" t="e">
        <f>IF(AND('Real RPTM'!AW31&gt;0,'Real RPTM'!AX31&gt;0),LN('Real RPTM'!AX31/'Real RPTM'!AW31),0)</f>
        <v>#N/A</v>
      </c>
      <c r="AW31" s="79" t="e">
        <f>IF(AND('Real RPTM'!AX31&gt;0,'Real RPTM'!AY31&gt;0),LN('Real RPTM'!AY31/'Real RPTM'!AX31),0)</f>
        <v>#N/A</v>
      </c>
      <c r="AX31" s="79" t="e">
        <f>IF(AND('Real RPTM'!AY31&gt;0,'Real RPTM'!AZ31&gt;0),LN('Real RPTM'!AZ31/'Real RPTM'!AY31),0)</f>
        <v>#N/A</v>
      </c>
      <c r="AY31" s="79" t="e">
        <f>IF(AND('Real RPTM'!AZ31&gt;0,'Real RPTM'!BA31&gt;0),LN('Real RPTM'!BA31/'Real RPTM'!AZ31),0)</f>
        <v>#N/A</v>
      </c>
      <c r="AZ31" s="79" t="e">
        <f>IF(AND('Real RPTM'!BA31&gt;0,'Real RPTM'!BB31&gt;0),LN('Real RPTM'!BB31/'Real RPTM'!BA31),0)</f>
        <v>#N/A</v>
      </c>
    </row>
    <row r="32" spans="1:254"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63"/>
      <c r="H32" s="78">
        <f>IF(AND('Real RPTM'!G32&gt;0,'Real RPTM'!H32&gt;0),LN('Real RPTM'!H32/'Real RPTM'!G32),0)</f>
        <v>-1.3253563997477607E-2</v>
      </c>
      <c r="I32" s="78">
        <f>IF(AND('Real RPTM'!H32&gt;0,'Real RPTM'!I32&gt;0),LN('Real RPTM'!I32/'Real RPTM'!H32),0)</f>
        <v>-8.1309432585871214E-2</v>
      </c>
      <c r="J32" s="78">
        <f>IF(AND('Real RPTM'!I32&gt;0,'Real RPTM'!J32&gt;0),LN('Real RPTM'!J32/'Real RPTM'!I32),0)</f>
        <v>-3.0000834348665139E-2</v>
      </c>
      <c r="K32" s="78">
        <f>IF(AND('Real RPTM'!J32&gt;0,'Real RPTM'!K32&gt;0),LN('Real RPTM'!K32/'Real RPTM'!J32),0)</f>
        <v>-6.4510940002561509E-2</v>
      </c>
      <c r="L32" s="78">
        <f>IF(AND('Real RPTM'!K32&gt;0,'Real RPTM'!L32&gt;0),LN('Real RPTM'!L32/'Real RPTM'!K32),0)</f>
        <v>-8.5335395446252595E-3</v>
      </c>
      <c r="M32" s="78">
        <f>IF(AND('Real RPTM'!L32&gt;0,'Real RPTM'!M32&gt;0),LN('Real RPTM'!M32/'Real RPTM'!L32),0)</f>
        <v>-2.7963204739085389E-2</v>
      </c>
      <c r="N32" s="78">
        <f>IF(AND('Real RPTM'!M32&gt;0,'Real RPTM'!N32&gt;0),LN('Real RPTM'!N32/'Real RPTM'!M32),0)</f>
        <v>9.266152862522567E-3</v>
      </c>
      <c r="O32" s="78">
        <f>IF(AND('Real RPTM'!N32&gt;0,'Real RPTM'!O32&gt;0),LN('Real RPTM'!O32/'Real RPTM'!N32),0)</f>
        <v>-0.10808554890926672</v>
      </c>
      <c r="P32" s="78">
        <f>IF(AND('Real RPTM'!O32&gt;0,'Real RPTM'!P32&gt;0),LN('Real RPTM'!P32/'Real RPTM'!O32),0)</f>
        <v>-6.9247941767609539E-2</v>
      </c>
      <c r="Q32" s="78">
        <f>IF(AND('Real RPTM'!P32&gt;0,'Real RPTM'!Q32&gt;0),LN('Real RPTM'!Q32/'Real RPTM'!P32),0)</f>
        <v>-5.9920624894751098E-2</v>
      </c>
      <c r="R32" s="78">
        <f>IF(AND('Real RPTM'!Q32&gt;0,'Real RPTM'!R32&gt;0),LN('Real RPTM'!R32/'Real RPTM'!Q32),0)</f>
        <v>-5.8994544577989687E-2</v>
      </c>
      <c r="S32" s="78">
        <f>IF(AND('Real RPTM'!R32&gt;0,'Real RPTM'!S32&gt;0),LN('Real RPTM'!S32/'Real RPTM'!R32),0)</f>
        <v>1.378451328543313E-2</v>
      </c>
      <c r="T32" s="78">
        <f>IF(AND('Real RPTM'!S32&gt;0,'Real RPTM'!T32&gt;0),LN('Real RPTM'!T32/'Real RPTM'!S32),0)</f>
        <v>-1.6411880799763506E-2</v>
      </c>
      <c r="U32" s="78">
        <f>IF(AND('Real RPTM'!T32&gt;0,'Real RPTM'!U32&gt;0),LN('Real RPTM'!U32/'Real RPTM'!T32),0)</f>
        <v>-4.1902012876642122E-2</v>
      </c>
      <c r="V32" s="78">
        <f>IF(AND('Real RPTM'!U32&gt;0,'Real RPTM'!V32&gt;0),LN('Real RPTM'!V32/'Real RPTM'!U32),0)</f>
        <v>-1.7202860416349188E-2</v>
      </c>
      <c r="W32" s="78">
        <f>IF(AND('Real RPTM'!V32&gt;0,'Real RPTM'!W32&gt;0),LN('Real RPTM'!W32/'Real RPTM'!V32),0)</f>
        <v>-3.8235634574196116E-3</v>
      </c>
      <c r="X32" s="78">
        <f>IF(AND('Real RPTM'!W32&gt;0,'Real RPTM'!X32&gt;0),LN('Real RPTM'!X32/'Real RPTM'!W32),0)</f>
        <v>1.3879068178775478E-2</v>
      </c>
      <c r="Y32" s="78">
        <f>IF(AND('Real RPTM'!X32&gt;0,'Real RPTM'!Y32&gt;0),LN('Real RPTM'!Y32/'Real RPTM'!X32),0)</f>
        <v>-6.889883604977845E-2</v>
      </c>
      <c r="Z32" s="78">
        <f>IF(AND('Real RPTM'!Y32&gt;0,'Real RPTM'!Z32&gt;0),LN('Real RPTM'!Z32/'Real RPTM'!Y32),0)</f>
        <v>3.5903846262513979E-2</v>
      </c>
      <c r="AA32" s="78">
        <f>IF(AND('Real RPTM'!Z32&gt;0,'Real RPTM'!AA32&gt;0),LN('Real RPTM'!AA32/'Real RPTM'!Z32),0)</f>
        <v>4.367344350804412E-2</v>
      </c>
      <c r="AB32" s="78">
        <f>IF(AND('Real RPTM'!AA32&gt;0,'Real RPTM'!AB32&gt;0),LN('Real RPTM'!AB32/'Real RPTM'!AA32),0)</f>
        <v>-2.0221599460315851E-2</v>
      </c>
      <c r="AC32" s="78">
        <f>IF(AND('Real RPTM'!AB32&gt;0,'Real RPTM'!AC32&gt;0),LN('Real RPTM'!AC32/'Real RPTM'!AB32),0)</f>
        <v>2.5452977216867092E-2</v>
      </c>
      <c r="AD32" s="78">
        <f>IF(AND('Real RPTM'!AD32&gt;0,'Real RPTM'!AE32&gt;0),LN('Real RPTM'!AE32/'Real RPTM'!AD32),0)</f>
        <v>0.23643262893148753</v>
      </c>
      <c r="AE32" s="78">
        <f>IF(AND('Real RPTM'!AE32&gt;0,'Real RPTM'!AF32&gt;0),LN('Real RPTM'!AF32/'Real RPTM'!AE32),0)</f>
        <v>-6.5969030241880458E-2</v>
      </c>
      <c r="AF32" s="78">
        <f>IF(AND('Real RPTM'!AF32&gt;0,'Real RPTM'!AG32&gt;0),LN('Real RPTM'!AG32/'Real RPTM'!AF32),0)</f>
        <v>0.13793439572508687</v>
      </c>
      <c r="AG32" s="78">
        <f>IF(AND('Real RPTM'!AG32&gt;0,'Real RPTM'!AH32&gt;0),LN('Real RPTM'!AH32/'Real RPTM'!AG32),0)</f>
        <v>0.26708904102162639</v>
      </c>
      <c r="AH32" s="78">
        <f>IF(AND('Real RPTM'!AH32&gt;0,'Real RPTM'!AI32&gt;0),LN('Real RPTM'!AI32/'Real RPTM'!AH32),0)</f>
        <v>-2.8969742500427085E-2</v>
      </c>
      <c r="AI32" s="78">
        <f>IF(AND('Real RPTM'!AI32&gt;0,'Real RPTM'!AJ32&gt;0),LN('Real RPTM'!AJ32/'Real RPTM'!AI32),0)</f>
        <v>-0.12535325091197544</v>
      </c>
      <c r="AJ32" s="78">
        <f>IF(AND('Real RPTM'!AJ32&gt;0,'Real RPTM'!AK32&gt;0),LN('Real RPTM'!AK32/'Real RPTM'!AJ32),0)</f>
        <v>-6.6493703251963049E-2</v>
      </c>
      <c r="AK32" s="78">
        <f>IF(AND('Real RPTM'!AK32&gt;0,'Real RPTM'!AL32&gt;0),LN('Real RPTM'!AL32/'Real RPTM'!AK32),0)</f>
        <v>-7.5093691202323398E-2</v>
      </c>
      <c r="AL32" s="78">
        <f>IF(AND('Real RPTM'!AM32&gt;0,'Real RPTM'!AN32&gt;0),LN('Real RPTM'!AN32/'Real RPTM'!AM32),0)</f>
        <v>-6.9532916215515106E-2</v>
      </c>
      <c r="AM32" s="78">
        <f>IF(AND('Real RPTM'!AN32&gt;0,'Real RPTM'!AO32&gt;0),LN('Real RPTM'!AO32/'Real RPTM'!AN32),0)</f>
        <v>8.4471607241616939E-2</v>
      </c>
      <c r="AN32" s="78">
        <f>IF(AND('Real RPTM'!AO32&gt;0,'Real RPTM'!AP32&gt;0),LN('Real RPTM'!AP32/'Real RPTM'!AO32),0)</f>
        <v>7.2869259715979434E-2</v>
      </c>
      <c r="AO32" s="78">
        <f>IF(AND('Real RPTM'!AP32&gt;0,'Real RPTM'!AQ32&gt;0),LN('Real RPTM'!AQ32/'Real RPTM'!AP32),0)</f>
        <v>-4.9395104757805355E-2</v>
      </c>
      <c r="AP32" s="78">
        <f>IF(AND('Real RPTM'!AQ32&gt;0,'Real RPTM'!AR32&gt;0),LN('Real RPTM'!AR32/'Real RPTM'!AQ32),0)</f>
        <v>-4.9048970105161335E-2</v>
      </c>
      <c r="AQ32" s="78">
        <f>IF(AND('Real RPTM'!AR32&gt;0,'Real RPTM'!AS32&gt;0),LN('Real RPTM'!AS32/'Real RPTM'!AR32),0)</f>
        <v>0.1391007869579079</v>
      </c>
      <c r="AR32" s="78">
        <f>IF(AND('Real RPTM'!AS32&gt;0,'Real RPTM'!AT32&gt;0),LN('Real RPTM'!AT32/'Real RPTM'!AS32),0)</f>
        <v>0.22245573231641605</v>
      </c>
      <c r="AS32" s="78" t="e">
        <f>IF(AND('Real RPTM'!AT32&gt;0,'Real RPTM'!AU32&gt;0),LN('Real RPTM'!AU32/'Real RPTM'!AT32),0)</f>
        <v>#N/A</v>
      </c>
      <c r="AT32" s="78" t="e">
        <f>IF(AND('Real RPTM'!AU32&gt;0,'Real RPTM'!AV32&gt;0),LN('Real RPTM'!AV32/'Real RPTM'!AU32),0)</f>
        <v>#N/A</v>
      </c>
      <c r="AU32" s="78" t="e">
        <f>IF(AND('Real RPTM'!AV32&gt;0,'Real RPTM'!AW32&gt;0),LN('Real RPTM'!AW32/'Real RPTM'!AV32),0)</f>
        <v>#N/A</v>
      </c>
      <c r="AV32" s="78" t="e">
        <f>IF(AND('Real RPTM'!AW32&gt;0,'Real RPTM'!AX32&gt;0),LN('Real RPTM'!AX32/'Real RPTM'!AW32),0)</f>
        <v>#N/A</v>
      </c>
      <c r="AW32" s="78" t="e">
        <f>IF(AND('Real RPTM'!AX32&gt;0,'Real RPTM'!AY32&gt;0),LN('Real RPTM'!AY32/'Real RPTM'!AX32),0)</f>
        <v>#N/A</v>
      </c>
      <c r="AX32" s="78" t="e">
        <f>IF(AND('Real RPTM'!AY32&gt;0,'Real RPTM'!AZ32&gt;0),LN('Real RPTM'!AZ32/'Real RPTM'!AY32),0)</f>
        <v>#N/A</v>
      </c>
      <c r="AY32" s="78" t="e">
        <f>IF(AND('Real RPTM'!AZ32&gt;0,'Real RPTM'!BA32&gt;0),LN('Real RPTM'!BA32/'Real RPTM'!AZ32),0)</f>
        <v>#N/A</v>
      </c>
      <c r="AZ32" s="78" t="e">
        <f>IF(AND('Real RPTM'!BA32&gt;0,'Real RPTM'!BB32&gt;0),LN('Real RPTM'!BB32/'Real RPTM'!BA32),0)</f>
        <v>#N/A</v>
      </c>
    </row>
    <row r="33" spans="1:255"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63"/>
      <c r="H33" s="78">
        <f>IF(AND('Real RPTM'!G33&gt;0,'Real RPTM'!H33&gt;0),LN('Real RPTM'!H33/'Real RPTM'!G33),0)</f>
        <v>-7.3924861125703803E-2</v>
      </c>
      <c r="I33" s="78">
        <f>IF(AND('Real RPTM'!H33&gt;0,'Real RPTM'!I33&gt;0),LN('Real RPTM'!I33/'Real RPTM'!H33),0)</f>
        <v>-8.3827281738448542E-2</v>
      </c>
      <c r="J33" s="78">
        <f>IF(AND('Real RPTM'!I33&gt;0,'Real RPTM'!J33&gt;0),LN('Real RPTM'!J33/'Real RPTM'!I33),0)</f>
        <v>6.0894872252924706E-3</v>
      </c>
      <c r="K33" s="78">
        <f>IF(AND('Real RPTM'!J33&gt;0,'Real RPTM'!K33&gt;0),LN('Real RPTM'!K33/'Real RPTM'!J33),0)</f>
        <v>-5.6954308089445668E-2</v>
      </c>
      <c r="L33" s="78">
        <f>IF(AND('Real RPTM'!K33&gt;0,'Real RPTM'!L33&gt;0),LN('Real RPTM'!L33/'Real RPTM'!K33),0)</f>
        <v>-1.3789838410855871E-2</v>
      </c>
      <c r="M33" s="78">
        <f>IF(AND('Real RPTM'!L33&gt;0,'Real RPTM'!M33&gt;0),LN('Real RPTM'!M33/'Real RPTM'!L33),0)</f>
        <v>-2.6896258564654166E-2</v>
      </c>
      <c r="N33" s="78">
        <f>IF(AND('Real RPTM'!M33&gt;0,'Real RPTM'!N33&gt;0),LN('Real RPTM'!N33/'Real RPTM'!M33),0)</f>
        <v>-6.8548033332391747E-2</v>
      </c>
      <c r="O33" s="78">
        <f>IF(AND('Real RPTM'!N33&gt;0,'Real RPTM'!O33&gt;0),LN('Real RPTM'!O33/'Real RPTM'!N33),0)</f>
        <v>-4.9128670374537727E-2</v>
      </c>
      <c r="P33" s="78">
        <f>IF(AND('Real RPTM'!O33&gt;0,'Real RPTM'!P33&gt;0),LN('Real RPTM'!P33/'Real RPTM'!O33),0)</f>
        <v>-0.11020075657828252</v>
      </c>
      <c r="Q33" s="78">
        <f>IF(AND('Real RPTM'!P33&gt;0,'Real RPTM'!Q33&gt;0),LN('Real RPTM'!Q33/'Real RPTM'!P33),0)</f>
        <v>-1.2591923521682129E-2</v>
      </c>
      <c r="R33" s="78">
        <f>IF(AND('Real RPTM'!Q33&gt;0,'Real RPTM'!R33&gt;0),LN('Real RPTM'!R33/'Real RPTM'!Q33),0)</f>
        <v>-5.610303795934626E-3</v>
      </c>
      <c r="S33" s="78">
        <f>IF(AND('Real RPTM'!R33&gt;0,'Real RPTM'!S33&gt;0),LN('Real RPTM'!S33/'Real RPTM'!R33),0)</f>
        <v>2.3034369780991184E-2</v>
      </c>
      <c r="T33" s="78">
        <f>IF(AND('Real RPTM'!S33&gt;0,'Real RPTM'!T33&gt;0),LN('Real RPTM'!T33/'Real RPTM'!S33),0)</f>
        <v>-0.11809651752318143</v>
      </c>
      <c r="U33" s="78">
        <f>IF(AND('Real RPTM'!T33&gt;0,'Real RPTM'!U33&gt;0),LN('Real RPTM'!U33/'Real RPTM'!T33),0)</f>
        <v>-1.2552898668426826E-2</v>
      </c>
      <c r="V33" s="78">
        <f>IF(AND('Real RPTM'!U33&gt;0,'Real RPTM'!V33&gt;0),LN('Real RPTM'!V33/'Real RPTM'!U33),0)</f>
        <v>-1.0863606772552199E-2</v>
      </c>
      <c r="W33" s="78">
        <f>IF(AND('Real RPTM'!V33&gt;0,'Real RPTM'!W33&gt;0),LN('Real RPTM'!W33/'Real RPTM'!V33),0)</f>
        <v>-4.5015836661922146E-2</v>
      </c>
      <c r="X33" s="78">
        <f>IF(AND('Real RPTM'!W33&gt;0,'Real RPTM'!X33&gt;0),LN('Real RPTM'!X33/'Real RPTM'!W33),0)</f>
        <v>-1.5109759743742936E-2</v>
      </c>
      <c r="Y33" s="78">
        <f>IF(AND('Real RPTM'!X33&gt;0,'Real RPTM'!Y33&gt;0),LN('Real RPTM'!Y33/'Real RPTM'!X33),0)</f>
        <v>-6.5300789637355999E-2</v>
      </c>
      <c r="Z33" s="78">
        <f>IF(AND('Real RPTM'!Y33&gt;0,'Real RPTM'!Z33&gt;0),LN('Real RPTM'!Z33/'Real RPTM'!Y33),0)</f>
        <v>-9.8815394526522941E-3</v>
      </c>
      <c r="AA33" s="78">
        <f>IF(AND('Real RPTM'!Z33&gt;0,'Real RPTM'!AA33&gt;0),LN('Real RPTM'!AA33/'Real RPTM'!Z33),0)</f>
        <v>2.1732762131722698E-2</v>
      </c>
      <c r="AB33" s="78">
        <f>IF(AND('Real RPTM'!AA33&gt;0,'Real RPTM'!AB33&gt;0),LN('Real RPTM'!AB33/'Real RPTM'!AA33),0)</f>
        <v>2.0394212785957912E-2</v>
      </c>
      <c r="AC33" s="78">
        <f>IF(AND('Real RPTM'!AB33&gt;0,'Real RPTM'!AC33&gt;0),LN('Real RPTM'!AC33/'Real RPTM'!AB33),0)</f>
        <v>4.5499554545415141E-2</v>
      </c>
      <c r="AD33" s="78">
        <f>IF(AND('Real RPTM'!AD33&gt;0,'Real RPTM'!AE33&gt;0),LN('Real RPTM'!AE33/'Real RPTM'!AD33),0)</f>
        <v>0.18335449782799856</v>
      </c>
      <c r="AE33" s="78">
        <f>IF(AND('Real RPTM'!AE33&gt;0,'Real RPTM'!AF33&gt;0),LN('Real RPTM'!AF33/'Real RPTM'!AE33),0)</f>
        <v>2.0105435412455779E-2</v>
      </c>
      <c r="AF33" s="78">
        <f>IF(AND('Real RPTM'!AF33&gt;0,'Real RPTM'!AG33&gt;0),LN('Real RPTM'!AG33/'Real RPTM'!AF33),0)</f>
        <v>3.6858716835251729E-2</v>
      </c>
      <c r="AG33" s="78">
        <f>IF(AND('Real RPTM'!AG33&gt;0,'Real RPTM'!AH33&gt;0),LN('Real RPTM'!AH33/'Real RPTM'!AG33),0)</f>
        <v>4.4347573961160798E-2</v>
      </c>
      <c r="AH33" s="78">
        <f>IF(AND('Real RPTM'!AH33&gt;0,'Real RPTM'!AI33&gt;0),LN('Real RPTM'!AI33/'Real RPTM'!AH33),0)</f>
        <v>-1.8799625919643299E-2</v>
      </c>
      <c r="AI33" s="78">
        <f>IF(AND('Real RPTM'!AI33&gt;0,'Real RPTM'!AJ33&gt;0),LN('Real RPTM'!AJ33/'Real RPTM'!AI33),0)</f>
        <v>3.9104781275480269E-2</v>
      </c>
      <c r="AJ33" s="78">
        <f>IF(AND('Real RPTM'!AJ33&gt;0,'Real RPTM'!AK33&gt;0),LN('Real RPTM'!AK33/'Real RPTM'!AJ33),0)</f>
        <v>-3.2119644026398469E-2</v>
      </c>
      <c r="AK33" s="78">
        <f>IF(AND('Real RPTM'!AK33&gt;0,'Real RPTM'!AL33&gt;0),LN('Real RPTM'!AL33/'Real RPTM'!AK33),0)</f>
        <v>-1.401677359412799E-2</v>
      </c>
      <c r="AL33" s="78">
        <f>IF(AND('Real RPTM'!AM33&gt;0,'Real RPTM'!AN33&gt;0),LN('Real RPTM'!AN33/'Real RPTM'!AM33),0)</f>
        <v>-4.1093403037959469E-2</v>
      </c>
      <c r="AM33" s="78">
        <f>IF(AND('Real RPTM'!AN33&gt;0,'Real RPTM'!AO33&gt;0),LN('Real RPTM'!AO33/'Real RPTM'!AN33),0)</f>
        <v>2.3458606976824583E-2</v>
      </c>
      <c r="AN33" s="78">
        <f>IF(AND('Real RPTM'!AO33&gt;0,'Real RPTM'!AP33&gt;0),LN('Real RPTM'!AP33/'Real RPTM'!AO33),0)</f>
        <v>-4.5375081038439159E-2</v>
      </c>
      <c r="AO33" s="78">
        <f>IF(AND('Real RPTM'!AP33&gt;0,'Real RPTM'!AQ33&gt;0),LN('Real RPTM'!AQ33/'Real RPTM'!AP33),0)</f>
        <v>-6.0973976608758348E-2</v>
      </c>
      <c r="AP33" s="78">
        <f>IF(AND('Real RPTM'!AQ33&gt;0,'Real RPTM'!AR33&gt;0),LN('Real RPTM'!AR33/'Real RPTM'!AQ33),0)</f>
        <v>-0.15169761671094131</v>
      </c>
      <c r="AQ33" s="78">
        <f>IF(AND('Real RPTM'!AR33&gt;0,'Real RPTM'!AS33&gt;0),LN('Real RPTM'!AS33/'Real RPTM'!AR33),0)</f>
        <v>3.4743166576246563E-2</v>
      </c>
      <c r="AR33" s="78">
        <f>IF(AND('Real RPTM'!AS33&gt;0,'Real RPTM'!AT33&gt;0),LN('Real RPTM'!AT33/'Real RPTM'!AS33),0)</f>
        <v>0.10697611366487095</v>
      </c>
      <c r="AS33" s="78" t="e">
        <f>IF(AND('Real RPTM'!AT33&gt;0,'Real RPTM'!AU33&gt;0),LN('Real RPTM'!AU33/'Real RPTM'!AT33),0)</f>
        <v>#N/A</v>
      </c>
      <c r="AT33" s="78" t="e">
        <f>IF(AND('Real RPTM'!AU33&gt;0,'Real RPTM'!AV33&gt;0),LN('Real RPTM'!AV33/'Real RPTM'!AU33),0)</f>
        <v>#N/A</v>
      </c>
      <c r="AU33" s="78" t="e">
        <f>IF(AND('Real RPTM'!AV33&gt;0,'Real RPTM'!AW33&gt;0),LN('Real RPTM'!AW33/'Real RPTM'!AV33),0)</f>
        <v>#N/A</v>
      </c>
      <c r="AV33" s="78" t="e">
        <f>IF(AND('Real RPTM'!AW33&gt;0,'Real RPTM'!AX33&gt;0),LN('Real RPTM'!AX33/'Real RPTM'!AW33),0)</f>
        <v>#N/A</v>
      </c>
      <c r="AW33" s="78" t="e">
        <f>IF(AND('Real RPTM'!AX33&gt;0,'Real RPTM'!AY33&gt;0),LN('Real RPTM'!AY33/'Real RPTM'!AX33),0)</f>
        <v>#N/A</v>
      </c>
      <c r="AX33" s="78" t="e">
        <f>IF(AND('Real RPTM'!AY33&gt;0,'Real RPTM'!AZ33&gt;0),LN('Real RPTM'!AZ33/'Real RPTM'!AY33),0)</f>
        <v>#N/A</v>
      </c>
      <c r="AY33" s="78" t="e">
        <f>IF(AND('Real RPTM'!AZ33&gt;0,'Real RPTM'!BA33&gt;0),LN('Real RPTM'!BA33/'Real RPTM'!AZ33),0)</f>
        <v>#N/A</v>
      </c>
      <c r="AZ33" s="78" t="e">
        <f>IF(AND('Real RPTM'!BA33&gt;0,'Real RPTM'!BB33&gt;0),LN('Real RPTM'!BB33/'Real RPTM'!BA33),0)</f>
        <v>#N/A</v>
      </c>
    </row>
    <row r="34" spans="1:255"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69"/>
      <c r="H34" s="79">
        <f>IF(AND('Real RPTM'!G34&gt;0,'Real RPTM'!H34&gt;0),LN('Real RPTM'!H34/'Real RPTM'!G34),0)</f>
        <v>-4.5657254304997626E-2</v>
      </c>
      <c r="I34" s="79">
        <f>IF(AND('Real RPTM'!H34&gt;0,'Real RPTM'!I34&gt;0),LN('Real RPTM'!I34/'Real RPTM'!H34),0)</f>
        <v>-0.1446627181320069</v>
      </c>
      <c r="J34" s="79">
        <f>IF(AND('Real RPTM'!I34&gt;0,'Real RPTM'!J34&gt;0),LN('Real RPTM'!J34/'Real RPTM'!I34),0)</f>
        <v>-9.6377710002960054E-2</v>
      </c>
      <c r="K34" s="79">
        <f>IF(AND('Real RPTM'!J34&gt;0,'Real RPTM'!K34&gt;0),LN('Real RPTM'!K34/'Real RPTM'!J34),0)</f>
        <v>-9.1649429613181496E-2</v>
      </c>
      <c r="L34" s="79">
        <f>IF(AND('Real RPTM'!K34&gt;0,'Real RPTM'!L34&gt;0),LN('Real RPTM'!L34/'Real RPTM'!K34),0)</f>
        <v>-7.1672940241349473E-2</v>
      </c>
      <c r="M34" s="79">
        <f>IF(AND('Real RPTM'!L34&gt;0,'Real RPTM'!M34&gt;0),LN('Real RPTM'!M34/'Real RPTM'!L34),0)</f>
        <v>-3.3317019753430932E-2</v>
      </c>
      <c r="N34" s="79">
        <f>IF(AND('Real RPTM'!M34&gt;0,'Real RPTM'!N34&gt;0),LN('Real RPTM'!N34/'Real RPTM'!M34),0)</f>
        <v>-2.1699518069137436E-2</v>
      </c>
      <c r="O34" s="79">
        <f>IF(AND('Real RPTM'!N34&gt;0,'Real RPTM'!O34&gt;0),LN('Real RPTM'!O34/'Real RPTM'!N34),0)</f>
        <v>-0.16721094907773254</v>
      </c>
      <c r="P34" s="79">
        <f>IF(AND('Real RPTM'!O34&gt;0,'Real RPTM'!P34&gt;0),LN('Real RPTM'!P34/'Real RPTM'!O34),0)</f>
        <v>-0.11722214077490219</v>
      </c>
      <c r="Q34" s="79">
        <f>IF(AND('Real RPTM'!P34&gt;0,'Real RPTM'!Q34&gt;0),LN('Real RPTM'!Q34/'Real RPTM'!P34),0)</f>
        <v>-2.3678071283780269E-2</v>
      </c>
      <c r="R34" s="79">
        <f>IF(AND('Real RPTM'!Q34&gt;0,'Real RPTM'!R34&gt;0),LN('Real RPTM'!R34/'Real RPTM'!Q34),0)</f>
        <v>-4.6136083958584838E-2</v>
      </c>
      <c r="S34" s="79">
        <f>IF(AND('Real RPTM'!R34&gt;0,'Real RPTM'!S34&gt;0),LN('Real RPTM'!S34/'Real RPTM'!R34),0)</f>
        <v>-5.6223626720757834E-2</v>
      </c>
      <c r="T34" s="79">
        <f>IF(AND('Real RPTM'!S34&gt;0,'Real RPTM'!T34&gt;0),LN('Real RPTM'!T34/'Real RPTM'!S34),0)</f>
        <v>-1.5867679610022636E-2</v>
      </c>
      <c r="U34" s="79">
        <f>IF(AND('Real RPTM'!T34&gt;0,'Real RPTM'!U34&gt;0),LN('Real RPTM'!U34/'Real RPTM'!T34),0)</f>
        <v>5.6666411461657961E-5</v>
      </c>
      <c r="V34" s="79">
        <f>IF(AND('Real RPTM'!U34&gt;0,'Real RPTM'!V34&gt;0),LN('Real RPTM'!V34/'Real RPTM'!U34),0)</f>
        <v>1.0824041956362506E-2</v>
      </c>
      <c r="W34" s="79">
        <f>IF(AND('Real RPTM'!V34&gt;0,'Real RPTM'!W34&gt;0),LN('Real RPTM'!W34/'Real RPTM'!V34),0)</f>
        <v>-7.0759775942727129E-2</v>
      </c>
      <c r="X34" s="79">
        <f>IF(AND('Real RPTM'!W34&gt;0,'Real RPTM'!X34&gt;0),LN('Real RPTM'!X34/'Real RPTM'!W34),0)</f>
        <v>-9.9248355954724629E-3</v>
      </c>
      <c r="Y34" s="79">
        <f>IF(AND('Real RPTM'!X34&gt;0,'Real RPTM'!Y34&gt;0),LN('Real RPTM'!Y34/'Real RPTM'!X34),0)</f>
        <v>1.4508123046905885E-2</v>
      </c>
      <c r="Z34" s="79">
        <f>IF(AND('Real RPTM'!Y34&gt;0,'Real RPTM'!Z34&gt;0),LN('Real RPTM'!Z34/'Real RPTM'!Y34),0)</f>
        <v>-7.3101710207629247E-2</v>
      </c>
      <c r="AA34" s="79">
        <f>IF(AND('Real RPTM'!Z34&gt;0,'Real RPTM'!AA34&gt;0),LN('Real RPTM'!AA34/'Real RPTM'!Z34),0)</f>
        <v>3.6415055143035918E-2</v>
      </c>
      <c r="AB34" s="79">
        <f>IF(AND('Real RPTM'!AA34&gt;0,'Real RPTM'!AB34&gt;0),LN('Real RPTM'!AB34/'Real RPTM'!AA34),0)</f>
        <v>2.3002074882042728E-2</v>
      </c>
      <c r="AC34" s="79">
        <f>IF(AND('Real RPTM'!AB34&gt;0,'Real RPTM'!AC34&gt;0),LN('Real RPTM'!AC34/'Real RPTM'!AB34),0)</f>
        <v>4.7878592889416337E-2</v>
      </c>
      <c r="AD34" s="79">
        <f>IF(AND('Real RPTM'!AD34&gt;0,'Real RPTM'!AE34&gt;0),LN('Real RPTM'!AE34/'Real RPTM'!AD34),0)</f>
        <v>0.13002966620492212</v>
      </c>
      <c r="AE34" s="79">
        <f>IF(AND('Real RPTM'!AE34&gt;0,'Real RPTM'!AF34&gt;0),LN('Real RPTM'!AF34/'Real RPTM'!AE34),0)</f>
        <v>-0.10125381076354828</v>
      </c>
      <c r="AF34" s="79">
        <f>IF(AND('Real RPTM'!AF34&gt;0,'Real RPTM'!AG34&gt;0),LN('Real RPTM'!AG34/'Real RPTM'!AF34),0)</f>
        <v>9.6446596963818729E-2</v>
      </c>
      <c r="AG34" s="79">
        <f>IF(AND('Real RPTM'!AG34&gt;0,'Real RPTM'!AH34&gt;0),LN('Real RPTM'!AH34/'Real RPTM'!AG34),0)</f>
        <v>0.11783952178934018</v>
      </c>
      <c r="AH34" s="79">
        <f>IF(AND('Real RPTM'!AH34&gt;0,'Real RPTM'!AI34&gt;0),LN('Real RPTM'!AI34/'Real RPTM'!AH34),0)</f>
        <v>1.0036608104054063E-2</v>
      </c>
      <c r="AI34" s="79">
        <f>IF(AND('Real RPTM'!AI34&gt;0,'Real RPTM'!AJ34&gt;0),LN('Real RPTM'!AJ34/'Real RPTM'!AI34),0)</f>
        <v>6.6809081735410211E-3</v>
      </c>
      <c r="AJ34" s="79">
        <f>IF(AND('Real RPTM'!AJ34&gt;0,'Real RPTM'!AK34&gt;0),LN('Real RPTM'!AK34/'Real RPTM'!AJ34),0)</f>
        <v>-0.11861812821707653</v>
      </c>
      <c r="AK34" s="79">
        <f>IF(AND('Real RPTM'!AK34&gt;0,'Real RPTM'!AL34&gt;0),LN('Real RPTM'!AL34/'Real RPTM'!AK34),0)</f>
        <v>1.3793854786908765E-2</v>
      </c>
      <c r="AL34" s="79">
        <f>IF(AND('Real RPTM'!AM34&gt;0,'Real RPTM'!AN34&gt;0),LN('Real RPTM'!AN34/'Real RPTM'!AM34),0)</f>
        <v>5.0939901426923044E-4</v>
      </c>
      <c r="AM34" s="79">
        <f>IF(AND('Real RPTM'!AN34&gt;0,'Real RPTM'!AO34&gt;0),LN('Real RPTM'!AO34/'Real RPTM'!AN34),0)</f>
        <v>5.076273589207398E-2</v>
      </c>
      <c r="AN34" s="79">
        <f>IF(AND('Real RPTM'!AO34&gt;0,'Real RPTM'!AP34&gt;0),LN('Real RPTM'!AP34/'Real RPTM'!AO34),0)</f>
        <v>-6.5689649563670807E-2</v>
      </c>
      <c r="AO34" s="79">
        <f>IF(AND('Real RPTM'!AP34&gt;0,'Real RPTM'!AQ34&gt;0),LN('Real RPTM'!AQ34/'Real RPTM'!AP34),0)</f>
        <v>-9.9682166108049475E-2</v>
      </c>
      <c r="AP34" s="79">
        <f>IF(AND('Real RPTM'!AQ34&gt;0,'Real RPTM'!AR34&gt;0),LN('Real RPTM'!AR34/'Real RPTM'!AQ34),0)</f>
        <v>-0.11473285613413993</v>
      </c>
      <c r="AQ34" s="79">
        <f>IF(AND('Real RPTM'!AR34&gt;0,'Real RPTM'!AS34&gt;0),LN('Real RPTM'!AS34/'Real RPTM'!AR34),0)</f>
        <v>7.1445647130801121E-2</v>
      </c>
      <c r="AR34" s="79">
        <f>IF(AND('Real RPTM'!AS34&gt;0,'Real RPTM'!AT34&gt;0),LN('Real RPTM'!AT34/'Real RPTM'!AS34),0)</f>
        <v>0.21094483409291723</v>
      </c>
      <c r="AS34" s="79" t="e">
        <f>IF(AND('Real RPTM'!AT34&gt;0,'Real RPTM'!AU34&gt;0),LN('Real RPTM'!AU34/'Real RPTM'!AT34),0)</f>
        <v>#N/A</v>
      </c>
      <c r="AT34" s="79" t="e">
        <f>IF(AND('Real RPTM'!AU34&gt;0,'Real RPTM'!AV34&gt;0),LN('Real RPTM'!AV34/'Real RPTM'!AU34),0)</f>
        <v>#N/A</v>
      </c>
      <c r="AU34" s="79" t="e">
        <f>IF(AND('Real RPTM'!AV34&gt;0,'Real RPTM'!AW34&gt;0),LN('Real RPTM'!AW34/'Real RPTM'!AV34),0)</f>
        <v>#N/A</v>
      </c>
      <c r="AV34" s="79" t="e">
        <f>IF(AND('Real RPTM'!AW34&gt;0,'Real RPTM'!AX34&gt;0),LN('Real RPTM'!AX34/'Real RPTM'!AW34),0)</f>
        <v>#N/A</v>
      </c>
      <c r="AW34" s="79" t="e">
        <f>IF(AND('Real RPTM'!AX34&gt;0,'Real RPTM'!AY34&gt;0),LN('Real RPTM'!AY34/'Real RPTM'!AX34),0)</f>
        <v>#N/A</v>
      </c>
      <c r="AX34" s="79" t="e">
        <f>IF(AND('Real RPTM'!AY34&gt;0,'Real RPTM'!AZ34&gt;0),LN('Real RPTM'!AZ34/'Real RPTM'!AY34),0)</f>
        <v>#N/A</v>
      </c>
      <c r="AY34" s="79" t="e">
        <f>IF(AND('Real RPTM'!AZ34&gt;0,'Real RPTM'!BA34&gt;0),LN('Real RPTM'!BA34/'Real RPTM'!AZ34),0)</f>
        <v>#N/A</v>
      </c>
      <c r="AZ34" s="79" t="e">
        <f>IF(AND('Real RPTM'!BA34&gt;0,'Real RPTM'!BB34&gt;0),LN('Real RPTM'!BB34/'Real RPTM'!BA34),0)</f>
        <v>#N/A</v>
      </c>
    </row>
    <row r="35" spans="1:255"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69"/>
      <c r="H35" s="79">
        <f>IF(AND('Real RPTM'!G35&gt;0,'Real RPTM'!H35&gt;0),LN('Real RPTM'!H35/'Real RPTM'!G35),0)</f>
        <v>-0.10753377647597813</v>
      </c>
      <c r="I35" s="79">
        <f>IF(AND('Real RPTM'!H35&gt;0,'Real RPTM'!I35&gt;0),LN('Real RPTM'!I35/'Real RPTM'!H35),0)</f>
        <v>-0.10734573278213452</v>
      </c>
      <c r="J35" s="79">
        <f>IF(AND('Real RPTM'!I35&gt;0,'Real RPTM'!J35&gt;0),LN('Real RPTM'!J35/'Real RPTM'!I35),0)</f>
        <v>-4.1447825158921731E-2</v>
      </c>
      <c r="K35" s="79">
        <f>IF(AND('Real RPTM'!J35&gt;0,'Real RPTM'!K35&gt;0),LN('Real RPTM'!K35/'Real RPTM'!J35),0)</f>
        <v>-1.9910825723313593E-2</v>
      </c>
      <c r="L35" s="79">
        <f>IF(AND('Real RPTM'!K35&gt;0,'Real RPTM'!L35&gt;0),LN('Real RPTM'!L35/'Real RPTM'!K35),0)</f>
        <v>-3.4663792856655037E-2</v>
      </c>
      <c r="M35" s="79">
        <f>IF(AND('Real RPTM'!L35&gt;0,'Real RPTM'!M35&gt;0),LN('Real RPTM'!M35/'Real RPTM'!L35),0)</f>
        <v>-5.3062044581073886E-2</v>
      </c>
      <c r="N35" s="79">
        <f>IF(AND('Real RPTM'!M35&gt;0,'Real RPTM'!N35&gt;0),LN('Real RPTM'!N35/'Real RPTM'!M35),0)</f>
        <v>-4.9627931688468949E-2</v>
      </c>
      <c r="O35" s="79">
        <f>IF(AND('Real RPTM'!N35&gt;0,'Real RPTM'!O35&gt;0),LN('Real RPTM'!O35/'Real RPTM'!N35),0)</f>
        <v>-2.5904944548914531E-2</v>
      </c>
      <c r="P35" s="79">
        <f>IF(AND('Real RPTM'!O35&gt;0,'Real RPTM'!P35&gt;0),LN('Real RPTM'!P35/'Real RPTM'!O35),0)</f>
        <v>-5.3963447805133298E-2</v>
      </c>
      <c r="Q35" s="79">
        <f>IF(AND('Real RPTM'!P35&gt;0,'Real RPTM'!Q35&gt;0),LN('Real RPTM'!Q35/'Real RPTM'!P35),0)</f>
        <v>-3.3177688824476949E-2</v>
      </c>
      <c r="R35" s="79">
        <f>IF(AND('Real RPTM'!Q35&gt;0,'Real RPTM'!R35&gt;0),LN('Real RPTM'!R35/'Real RPTM'!Q35),0)</f>
        <v>-3.0148817391144989E-2</v>
      </c>
      <c r="S35" s="79">
        <f>IF(AND('Real RPTM'!R35&gt;0,'Real RPTM'!S35&gt;0),LN('Real RPTM'!S35/'Real RPTM'!R35),0)</f>
        <v>-6.9501598554879349E-2</v>
      </c>
      <c r="T35" s="79">
        <f>IF(AND('Real RPTM'!S35&gt;0,'Real RPTM'!T35&gt;0),LN('Real RPTM'!T35/'Real RPTM'!S35),0)</f>
        <v>-7.3012895534348657E-2</v>
      </c>
      <c r="U35" s="79">
        <f>IF(AND('Real RPTM'!T35&gt;0,'Real RPTM'!U35&gt;0),LN('Real RPTM'!U35/'Real RPTM'!T35),0)</f>
        <v>-1.1919275823125094E-2</v>
      </c>
      <c r="V35" s="79">
        <f>IF(AND('Real RPTM'!U35&gt;0,'Real RPTM'!V35&gt;0),LN('Real RPTM'!V35/'Real RPTM'!U35),0)</f>
        <v>-5.6759399873968511E-2</v>
      </c>
      <c r="W35" s="79">
        <f>IF(AND('Real RPTM'!V35&gt;0,'Real RPTM'!W35&gt;0),LN('Real RPTM'!W35/'Real RPTM'!V35),0)</f>
        <v>-6.680719835525234E-2</v>
      </c>
      <c r="X35" s="79">
        <f>IF(AND('Real RPTM'!W35&gt;0,'Real RPTM'!X35&gt;0),LN('Real RPTM'!X35/'Real RPTM'!W35),0)</f>
        <v>-3.5582920259297615E-2</v>
      </c>
      <c r="Y35" s="79">
        <f>IF(AND('Real RPTM'!X35&gt;0,'Real RPTM'!Y35&gt;0),LN('Real RPTM'!Y35/'Real RPTM'!X35),0)</f>
        <v>-3.2944950170695951E-2</v>
      </c>
      <c r="Z35" s="79">
        <f>IF(AND('Real RPTM'!Y35&gt;0,'Real RPTM'!Z35&gt;0),LN('Real RPTM'!Z35/'Real RPTM'!Y35),0)</f>
        <v>-8.5811203496174174E-2</v>
      </c>
      <c r="AA35" s="79">
        <f>IF(AND('Real RPTM'!Z35&gt;0,'Real RPTM'!AA35&gt;0),LN('Real RPTM'!AA35/'Real RPTM'!Z35),0)</f>
        <v>3.339270593721437E-2</v>
      </c>
      <c r="AB35" s="79">
        <f>IF(AND('Real RPTM'!AA35&gt;0,'Real RPTM'!AB35&gt;0),LN('Real RPTM'!AB35/'Real RPTM'!AA35),0)</f>
        <v>2.3918725696746797E-2</v>
      </c>
      <c r="AC35" s="79">
        <f>IF(AND('Real RPTM'!AB35&gt;0,'Real RPTM'!AC35&gt;0),LN('Real RPTM'!AC35/'Real RPTM'!AB35),0)</f>
        <v>5.2070905201193438E-2</v>
      </c>
      <c r="AD35" s="79">
        <f>IF(AND('Real RPTM'!AD35&gt;0,'Real RPTM'!AE35&gt;0),LN('Real RPTM'!AE35/'Real RPTM'!AD35),0)</f>
        <v>0.19416923673421893</v>
      </c>
      <c r="AE35" s="79">
        <f>IF(AND('Real RPTM'!AE35&gt;0,'Real RPTM'!AF35&gt;0),LN('Real RPTM'!AF35/'Real RPTM'!AE35),0)</f>
        <v>-0.11257189849384114</v>
      </c>
      <c r="AF35" s="79">
        <f>IF(AND('Real RPTM'!AF35&gt;0,'Real RPTM'!AG35&gt;0),LN('Real RPTM'!AG35/'Real RPTM'!AF35),0)</f>
        <v>8.8522428010442217E-2</v>
      </c>
      <c r="AG35" s="79">
        <f>IF(AND('Real RPTM'!AG35&gt;0,'Real RPTM'!AH35&gt;0),LN('Real RPTM'!AH35/'Real RPTM'!AG35),0)</f>
        <v>0.17519326706183247</v>
      </c>
      <c r="AH35" s="79">
        <f>IF(AND('Real RPTM'!AH35&gt;0,'Real RPTM'!AI35&gt;0),LN('Real RPTM'!AI35/'Real RPTM'!AH35),0)</f>
        <v>3.5252534953831891E-2</v>
      </c>
      <c r="AI35" s="79">
        <f>IF(AND('Real RPTM'!AI35&gt;0,'Real RPTM'!AJ35&gt;0),LN('Real RPTM'!AJ35/'Real RPTM'!AI35),0)</f>
        <v>7.4901067606072569E-2</v>
      </c>
      <c r="AJ35" s="79">
        <f>IF(AND('Real RPTM'!AJ35&gt;0,'Real RPTM'!AK35&gt;0),LN('Real RPTM'!AK35/'Real RPTM'!AJ35),0)</f>
        <v>-9.8064215048377701E-2</v>
      </c>
      <c r="AK35" s="79">
        <f>IF(AND('Real RPTM'!AK35&gt;0,'Real RPTM'!AL35&gt;0),LN('Real RPTM'!AL35/'Real RPTM'!AK35),0)</f>
        <v>-1.5481404408747684E-2</v>
      </c>
      <c r="AL35" s="79">
        <f>IF(AND('Real RPTM'!AM35&gt;0,'Real RPTM'!AN35&gt;0),LN('Real RPTM'!AN35/'Real RPTM'!AM35),0)</f>
        <v>-5.7961604675332581E-2</v>
      </c>
      <c r="AM35" s="79">
        <f>IF(AND('Real RPTM'!AN35&gt;0,'Real RPTM'!AO35&gt;0),LN('Real RPTM'!AO35/'Real RPTM'!AN35),0)</f>
        <v>-3.2767126330640627E-3</v>
      </c>
      <c r="AN35" s="79">
        <f>IF(AND('Real RPTM'!AO35&gt;0,'Real RPTM'!AP35&gt;0),LN('Real RPTM'!AP35/'Real RPTM'!AO35),0)</f>
        <v>3.4035200256138425E-2</v>
      </c>
      <c r="AO35" s="79">
        <f>IF(AND('Real RPTM'!AP35&gt;0,'Real RPTM'!AQ35&gt;0),LN('Real RPTM'!AQ35/'Real RPTM'!AP35),0)</f>
        <v>-5.0443611354550562E-2</v>
      </c>
      <c r="AP35" s="79">
        <f>IF(AND('Real RPTM'!AQ35&gt;0,'Real RPTM'!AR35&gt;0),LN('Real RPTM'!AR35/'Real RPTM'!AQ35),0)</f>
        <v>-9.6251997580606874E-2</v>
      </c>
      <c r="AQ35" s="79">
        <f>IF(AND('Real RPTM'!AR35&gt;0,'Real RPTM'!AS35&gt;0),LN('Real RPTM'!AS35/'Real RPTM'!AR35),0)</f>
        <v>3.8243453066012255E-2</v>
      </c>
      <c r="AR35" s="79">
        <f>IF(AND('Real RPTM'!AS35&gt;0,'Real RPTM'!AT35&gt;0),LN('Real RPTM'!AT35/'Real RPTM'!AS35),0)</f>
        <v>0.10951817849088362</v>
      </c>
      <c r="AS35" s="79" t="e">
        <f>IF(AND('Real RPTM'!AT35&gt;0,'Real RPTM'!AU35&gt;0),LN('Real RPTM'!AU35/'Real RPTM'!AT35),0)</f>
        <v>#N/A</v>
      </c>
      <c r="AT35" s="79" t="e">
        <f>IF(AND('Real RPTM'!AU35&gt;0,'Real RPTM'!AV35&gt;0),LN('Real RPTM'!AV35/'Real RPTM'!AU35),0)</f>
        <v>#N/A</v>
      </c>
      <c r="AU35" s="79" t="e">
        <f>IF(AND('Real RPTM'!AV35&gt;0,'Real RPTM'!AW35&gt;0),LN('Real RPTM'!AW35/'Real RPTM'!AV35),0)</f>
        <v>#N/A</v>
      </c>
      <c r="AV35" s="79" t="e">
        <f>IF(AND('Real RPTM'!AW35&gt;0,'Real RPTM'!AX35&gt;0),LN('Real RPTM'!AX35/'Real RPTM'!AW35),0)</f>
        <v>#N/A</v>
      </c>
      <c r="AW35" s="79" t="e">
        <f>IF(AND('Real RPTM'!AX35&gt;0,'Real RPTM'!AY35&gt;0),LN('Real RPTM'!AY35/'Real RPTM'!AX35),0)</f>
        <v>#N/A</v>
      </c>
      <c r="AX35" s="79" t="e">
        <f>IF(AND('Real RPTM'!AY35&gt;0,'Real RPTM'!AZ35&gt;0),LN('Real RPTM'!AZ35/'Real RPTM'!AY35),0)</f>
        <v>#N/A</v>
      </c>
      <c r="AY35" s="79" t="e">
        <f>IF(AND('Real RPTM'!AZ35&gt;0,'Real RPTM'!BA35&gt;0),LN('Real RPTM'!BA35/'Real RPTM'!AZ35),0)</f>
        <v>#N/A</v>
      </c>
      <c r="AZ35" s="79" t="e">
        <f>IF(AND('Real RPTM'!BA35&gt;0,'Real RPTM'!BB35&gt;0),LN('Real RPTM'!BB35/'Real RPTM'!BA35),0)</f>
        <v>#N/A</v>
      </c>
    </row>
    <row r="36" spans="1:255"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63"/>
      <c r="H36" s="78">
        <f>IF(AND('Real RPTM'!G36&gt;0,'Real RPTM'!H36&gt;0),LN('Real RPTM'!H36/'Real RPTM'!G36),0)</f>
        <v>-4.4339810097268326E-2</v>
      </c>
      <c r="I36" s="78">
        <f>IF(AND('Real RPTM'!H36&gt;0,'Real RPTM'!I36&gt;0),LN('Real RPTM'!I36/'Real RPTM'!H36),0)</f>
        <v>-2.1332910795118898E-2</v>
      </c>
      <c r="J36" s="78">
        <f>IF(AND('Real RPTM'!I36&gt;0,'Real RPTM'!J36&gt;0),LN('Real RPTM'!J36/'Real RPTM'!I36),0)</f>
        <v>8.3532745198071745E-2</v>
      </c>
      <c r="K36" s="78">
        <f>IF(AND('Real RPTM'!J36&gt;0,'Real RPTM'!K36&gt;0),LN('Real RPTM'!K36/'Real RPTM'!J36),0)</f>
        <v>-0.10184392400125397</v>
      </c>
      <c r="L36" s="78">
        <f>IF(AND('Real RPTM'!K36&gt;0,'Real RPTM'!L36&gt;0),LN('Real RPTM'!L36/'Real RPTM'!K36),0)</f>
        <v>8.2630517149240384E-2</v>
      </c>
      <c r="M36" s="78">
        <f>IF(AND('Real RPTM'!L36&gt;0,'Real RPTM'!M36&gt;0),LN('Real RPTM'!M36/'Real RPTM'!L36),0)</f>
        <v>-0.1532283106757692</v>
      </c>
      <c r="N36" s="78">
        <f>IF(AND('Real RPTM'!M36&gt;0,'Real RPTM'!N36&gt;0),LN('Real RPTM'!N36/'Real RPTM'!M36),0)</f>
        <v>4.8170987362426532E-2</v>
      </c>
      <c r="O36" s="78">
        <f>IF(AND('Real RPTM'!N36&gt;0,'Real RPTM'!O36&gt;0),LN('Real RPTM'!O36/'Real RPTM'!N36),0)</f>
        <v>-0.18197199317997201</v>
      </c>
      <c r="P36" s="78">
        <f>IF(AND('Real RPTM'!O36&gt;0,'Real RPTM'!P36&gt;0),LN('Real RPTM'!P36/'Real RPTM'!O36),0)</f>
        <v>4.4096632421350875E-2</v>
      </c>
      <c r="Q36" s="78">
        <f>IF(AND('Real RPTM'!P36&gt;0,'Real RPTM'!Q36&gt;0),LN('Real RPTM'!Q36/'Real RPTM'!P36),0)</f>
        <v>-0.13426737950596376</v>
      </c>
      <c r="R36" s="78">
        <f>IF(AND('Real RPTM'!Q36&gt;0,'Real RPTM'!R36&gt;0),LN('Real RPTM'!R36/'Real RPTM'!Q36),0)</f>
        <v>-0.11911939541408463</v>
      </c>
      <c r="S36" s="78">
        <f>IF(AND('Real RPTM'!R36&gt;0,'Real RPTM'!S36&gt;0),LN('Real RPTM'!S36/'Real RPTM'!R36),0)</f>
        <v>-7.3581292245952168E-2</v>
      </c>
      <c r="T36" s="78">
        <f>IF(AND('Real RPTM'!S36&gt;0,'Real RPTM'!T36&gt;0),LN('Real RPTM'!T36/'Real RPTM'!S36),0)</f>
        <v>-8.4312771782012533E-2</v>
      </c>
      <c r="U36" s="78">
        <f>IF(AND('Real RPTM'!T36&gt;0,'Real RPTM'!U36&gt;0),LN('Real RPTM'!U36/'Real RPTM'!T36),0)</f>
        <v>-1.2918727734468412E-3</v>
      </c>
      <c r="V36" s="78">
        <f>IF(AND('Real RPTM'!U36&gt;0,'Real RPTM'!V36&gt;0),LN('Real RPTM'!V36/'Real RPTM'!U36),0)</f>
        <v>0.13826042738704217</v>
      </c>
      <c r="W36" s="78">
        <f>IF(AND('Real RPTM'!V36&gt;0,'Real RPTM'!W36&gt;0),LN('Real RPTM'!W36/'Real RPTM'!V36),0)</f>
        <v>-1.0062583636258386E-2</v>
      </c>
      <c r="X36" s="78">
        <f>IF(AND('Real RPTM'!W36&gt;0,'Real RPTM'!X36&gt;0),LN('Real RPTM'!X36/'Real RPTM'!W36),0)</f>
        <v>-1.3048030177978714E-2</v>
      </c>
      <c r="Y36" s="78">
        <f>IF(AND('Real RPTM'!X36&gt;0,'Real RPTM'!Y36&gt;0),LN('Real RPTM'!Y36/'Real RPTM'!X36),0)</f>
        <v>3.0746455829715027E-3</v>
      </c>
      <c r="Z36" s="78">
        <f>IF(AND('Real RPTM'!Y36&gt;0,'Real RPTM'!Z36&gt;0),LN('Real RPTM'!Z36/'Real RPTM'!Y36),0)</f>
        <v>-4.2291116053020654E-2</v>
      </c>
      <c r="AA36" s="78">
        <f>IF(AND('Real RPTM'!Z36&gt;0,'Real RPTM'!AA36&gt;0),LN('Real RPTM'!AA36/'Real RPTM'!Z36),0)</f>
        <v>9.0434030433353425E-3</v>
      </c>
      <c r="AB36" s="78">
        <f>IF(AND('Real RPTM'!AA36&gt;0,'Real RPTM'!AB36&gt;0),LN('Real RPTM'!AB36/'Real RPTM'!AA36),0)</f>
        <v>3.106429650186859E-2</v>
      </c>
      <c r="AC36" s="78">
        <f>IF(AND('Real RPTM'!AB36&gt;0,'Real RPTM'!AC36&gt;0),LN('Real RPTM'!AC36/'Real RPTM'!AB36),0)</f>
        <v>8.5422982126536484E-3</v>
      </c>
      <c r="AD36" s="78">
        <f>IF(AND('Real RPTM'!AD36&gt;0,'Real RPTM'!AE36&gt;0),LN('Real RPTM'!AE36/'Real RPTM'!AD36),0)</f>
        <v>0.40414048556522192</v>
      </c>
      <c r="AE36" s="78">
        <f>IF(AND('Real RPTM'!AE36&gt;0,'Real RPTM'!AF36&gt;0),LN('Real RPTM'!AF36/'Real RPTM'!AE36),0)</f>
        <v>-0.11684906896210959</v>
      </c>
      <c r="AF36" s="78">
        <f>IF(AND('Real RPTM'!AF36&gt;0,'Real RPTM'!AG36&gt;0),LN('Real RPTM'!AG36/'Real RPTM'!AF36),0)</f>
        <v>-3.0254004310364116E-3</v>
      </c>
      <c r="AG36" s="78">
        <f>IF(AND('Real RPTM'!AG36&gt;0,'Real RPTM'!AH36&gt;0),LN('Real RPTM'!AH36/'Real RPTM'!AG36),0)</f>
        <v>5.30268414448435E-2</v>
      </c>
      <c r="AH36" s="78">
        <f>IF(AND('Real RPTM'!AH36&gt;0,'Real RPTM'!AI36&gt;0),LN('Real RPTM'!AI36/'Real RPTM'!AH36),0)</f>
        <v>1.2795889052248178E-2</v>
      </c>
      <c r="AI36" s="78">
        <f>IF(AND('Real RPTM'!AI36&gt;0,'Real RPTM'!AJ36&gt;0),LN('Real RPTM'!AJ36/'Real RPTM'!AI36),0)</f>
        <v>-3.2600201651366283E-2</v>
      </c>
      <c r="AJ36" s="78">
        <f>IF(AND('Real RPTM'!AJ36&gt;0,'Real RPTM'!AK36&gt;0),LN('Real RPTM'!AK36/'Real RPTM'!AJ36),0)</f>
        <v>-6.4297008488973018E-2</v>
      </c>
      <c r="AK36" s="78">
        <f>IF(AND('Real RPTM'!AK36&gt;0,'Real RPTM'!AL36&gt;0),LN('Real RPTM'!AL36/'Real RPTM'!AK36),0)</f>
        <v>-9.9243229902366378E-2</v>
      </c>
      <c r="AL36" s="78">
        <f>IF(AND('Real RPTM'!AM36&gt;0,'Real RPTM'!AN36&gt;0),LN('Real RPTM'!AN36/'Real RPTM'!AM36),0)</f>
        <v>-0.22566861432578231</v>
      </c>
      <c r="AM36" s="78">
        <f>IF(AND('Real RPTM'!AN36&gt;0,'Real RPTM'!AO36&gt;0),LN('Real RPTM'!AO36/'Real RPTM'!AN36),0)</f>
        <v>-3.15675904698242E-2</v>
      </c>
      <c r="AN36" s="78">
        <f>IF(AND('Real RPTM'!AO36&gt;0,'Real RPTM'!AP36&gt;0),LN('Real RPTM'!AP36/'Real RPTM'!AO36),0)</f>
        <v>-2.8416347374229933E-2</v>
      </c>
      <c r="AO36" s="78">
        <f>IF(AND('Real RPTM'!AP36&gt;0,'Real RPTM'!AQ36&gt;0),LN('Real RPTM'!AQ36/'Real RPTM'!AP36),0)</f>
        <v>0.2118162323328236</v>
      </c>
      <c r="AP36" s="78">
        <f>IF(AND('Real RPTM'!AQ36&gt;0,'Real RPTM'!AR36&gt;0),LN('Real RPTM'!AR36/'Real RPTM'!AQ36),0)</f>
        <v>7.6061363964269019E-2</v>
      </c>
      <c r="AQ36" s="78">
        <f>IF(AND('Real RPTM'!AR36&gt;0,'Real RPTM'!AS36&gt;0),LN('Real RPTM'!AS36/'Real RPTM'!AR36),0)</f>
        <v>-0.32892713480733227</v>
      </c>
      <c r="AR36" s="78">
        <f>IF(AND('Real RPTM'!AS36&gt;0,'Real RPTM'!AT36&gt;0),LN('Real RPTM'!AT36/'Real RPTM'!AS36),0)</f>
        <v>0.41403853914652661</v>
      </c>
      <c r="AS36" s="78" t="e">
        <f>IF(AND('Real RPTM'!AT36&gt;0,'Real RPTM'!AU36&gt;0),LN('Real RPTM'!AU36/'Real RPTM'!AT36),0)</f>
        <v>#N/A</v>
      </c>
      <c r="AT36" s="78" t="e">
        <f>IF(AND('Real RPTM'!AU36&gt;0,'Real RPTM'!AV36&gt;0),LN('Real RPTM'!AV36/'Real RPTM'!AU36),0)</f>
        <v>#N/A</v>
      </c>
      <c r="AU36" s="78" t="e">
        <f>IF(AND('Real RPTM'!AV36&gt;0,'Real RPTM'!AW36&gt;0),LN('Real RPTM'!AW36/'Real RPTM'!AV36),0)</f>
        <v>#N/A</v>
      </c>
      <c r="AV36" s="78" t="e">
        <f>IF(AND('Real RPTM'!AW36&gt;0,'Real RPTM'!AX36&gt;0),LN('Real RPTM'!AX36/'Real RPTM'!AW36),0)</f>
        <v>#N/A</v>
      </c>
      <c r="AW36" s="78" t="e">
        <f>IF(AND('Real RPTM'!AX36&gt;0,'Real RPTM'!AY36&gt;0),LN('Real RPTM'!AY36/'Real RPTM'!AX36),0)</f>
        <v>#N/A</v>
      </c>
      <c r="AX36" s="78" t="e">
        <f>IF(AND('Real RPTM'!AY36&gt;0,'Real RPTM'!AZ36&gt;0),LN('Real RPTM'!AZ36/'Real RPTM'!AY36),0)</f>
        <v>#N/A</v>
      </c>
      <c r="AY36" s="78" t="e">
        <f>IF(AND('Real RPTM'!AZ36&gt;0,'Real RPTM'!BA36&gt;0),LN('Real RPTM'!BA36/'Real RPTM'!AZ36),0)</f>
        <v>#N/A</v>
      </c>
      <c r="AZ36" s="78" t="e">
        <f>IF(AND('Real RPTM'!BA36&gt;0,'Real RPTM'!BB36&gt;0),LN('Real RPTM'!BB36/'Real RPTM'!BA36),0)</f>
        <v>#N/A</v>
      </c>
    </row>
    <row r="37" spans="1:255"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63"/>
      <c r="H37" s="78">
        <f>IF(AND('Real RPTM'!G37&gt;0,'Real RPTM'!H37&gt;0),LN('Real RPTM'!H37/'Real RPTM'!G37),0)</f>
        <v>-0.10978644567450402</v>
      </c>
      <c r="I37" s="78">
        <f>IF(AND('Real RPTM'!H37&gt;0,'Real RPTM'!I37&gt;0),LN('Real RPTM'!I37/'Real RPTM'!H37),0)</f>
        <v>-7.8829027074468316E-2</v>
      </c>
      <c r="J37" s="78">
        <f>IF(AND('Real RPTM'!I37&gt;0,'Real RPTM'!J37&gt;0),LN('Real RPTM'!J37/'Real RPTM'!I37),0)</f>
        <v>-1.6225174901935226E-2</v>
      </c>
      <c r="K37" s="78">
        <f>IF(AND('Real RPTM'!J37&gt;0,'Real RPTM'!K37&gt;0),LN('Real RPTM'!K37/'Real RPTM'!J37),0)</f>
        <v>-4.2149354759127303E-2</v>
      </c>
      <c r="L37" s="78">
        <f>IF(AND('Real RPTM'!K37&gt;0,'Real RPTM'!L37&gt;0),LN('Real RPTM'!L37/'Real RPTM'!K37),0)</f>
        <v>-2.6231630691042129E-2</v>
      </c>
      <c r="M37" s="78">
        <f>IF(AND('Real RPTM'!L37&gt;0,'Real RPTM'!M37&gt;0),LN('Real RPTM'!M37/'Real RPTM'!L37),0)</f>
        <v>-7.8888872922749764E-2</v>
      </c>
      <c r="N37" s="78">
        <f>IF(AND('Real RPTM'!M37&gt;0,'Real RPTM'!N37&gt;0),LN('Real RPTM'!N37/'Real RPTM'!M37),0)</f>
        <v>-5.0832478661865903E-2</v>
      </c>
      <c r="O37" s="78">
        <f>IF(AND('Real RPTM'!N37&gt;0,'Real RPTM'!O37&gt;0),LN('Real RPTM'!O37/'Real RPTM'!N37),0)</f>
        <v>-2.0279192226191983E-2</v>
      </c>
      <c r="P37" s="78">
        <f>IF(AND('Real RPTM'!O37&gt;0,'Real RPTM'!P37&gt;0),LN('Real RPTM'!P37/'Real RPTM'!O37),0)</f>
        <v>1.7236978692784871E-2</v>
      </c>
      <c r="Q37" s="78">
        <f>IF(AND('Real RPTM'!P37&gt;0,'Real RPTM'!Q37&gt;0),LN('Real RPTM'!Q37/'Real RPTM'!P37),0)</f>
        <v>-5.9426025997371741E-2</v>
      </c>
      <c r="R37" s="78">
        <f>IF(AND('Real RPTM'!Q37&gt;0,'Real RPTM'!R37&gt;0),LN('Real RPTM'!R37/'Real RPTM'!Q37),0)</f>
        <v>-0.13623274045150541</v>
      </c>
      <c r="S37" s="78">
        <f>IF(AND('Real RPTM'!R37&gt;0,'Real RPTM'!S37&gt;0),LN('Real RPTM'!S37/'Real RPTM'!R37),0)</f>
        <v>-8.2707183684269422E-2</v>
      </c>
      <c r="T37" s="78">
        <f>IF(AND('Real RPTM'!S37&gt;0,'Real RPTM'!T37&gt;0),LN('Real RPTM'!T37/'Real RPTM'!S37),0)</f>
        <v>-5.9851321631107457E-2</v>
      </c>
      <c r="U37" s="78">
        <f>IF(AND('Real RPTM'!T37&gt;0,'Real RPTM'!U37&gt;0),LN('Real RPTM'!U37/'Real RPTM'!T37),0)</f>
        <v>-2.7642139690605198E-2</v>
      </c>
      <c r="V37" s="78">
        <f>IF(AND('Real RPTM'!U37&gt;0,'Real RPTM'!V37&gt;0),LN('Real RPTM'!V37/'Real RPTM'!U37),0)</f>
        <v>-5.4162599279999703E-2</v>
      </c>
      <c r="W37" s="78">
        <f>IF(AND('Real RPTM'!V37&gt;0,'Real RPTM'!W37&gt;0),LN('Real RPTM'!W37/'Real RPTM'!V37),0)</f>
        <v>-5.5855683516845181E-2</v>
      </c>
      <c r="X37" s="78">
        <f>IF(AND('Real RPTM'!W37&gt;0,'Real RPTM'!X37&gt;0),LN('Real RPTM'!X37/'Real RPTM'!W37),0)</f>
        <v>1.5167214663900403E-2</v>
      </c>
      <c r="Y37" s="78">
        <f>IF(AND('Real RPTM'!X37&gt;0,'Real RPTM'!Y37&gt;0),LN('Real RPTM'!Y37/'Real RPTM'!X37),0)</f>
        <v>3.727408193657749E-2</v>
      </c>
      <c r="Z37" s="78">
        <f>IF(AND('Real RPTM'!Y37&gt;0,'Real RPTM'!Z37&gt;0),LN('Real RPTM'!Z37/'Real RPTM'!Y37),0)</f>
        <v>-7.6704483495890069E-2</v>
      </c>
      <c r="AA37" s="78">
        <f>IF(AND('Real RPTM'!Z37&gt;0,'Real RPTM'!AA37&gt;0),LN('Real RPTM'!AA37/'Real RPTM'!Z37),0)</f>
        <v>8.1718619167230125E-2</v>
      </c>
      <c r="AB37" s="78">
        <f>IF(AND('Real RPTM'!AA37&gt;0,'Real RPTM'!AB37&gt;0),LN('Real RPTM'!AB37/'Real RPTM'!AA37),0)</f>
        <v>8.1864393876056596E-2</v>
      </c>
      <c r="AC37" s="78">
        <f>IF(AND('Real RPTM'!AB37&gt;0,'Real RPTM'!AC37&gt;0),LN('Real RPTM'!AC37/'Real RPTM'!AB37),0)</f>
        <v>1.0726141193695207E-2</v>
      </c>
      <c r="AD37" s="78">
        <f>IF(AND('Real RPTM'!AD37&gt;0,'Real RPTM'!AE37&gt;0),LN('Real RPTM'!AE37/'Real RPTM'!AD37),0)</f>
        <v>0.22315313899190051</v>
      </c>
      <c r="AE37" s="78">
        <f>IF(AND('Real RPTM'!AE37&gt;0,'Real RPTM'!AF37&gt;0),LN('Real RPTM'!AF37/'Real RPTM'!AE37),0)</f>
        <v>-5.5852859934206099E-2</v>
      </c>
      <c r="AF37" s="78">
        <f>IF(AND('Real RPTM'!AF37&gt;0,'Real RPTM'!AG37&gt;0),LN('Real RPTM'!AG37/'Real RPTM'!AF37),0)</f>
        <v>0.14188206735289693</v>
      </c>
      <c r="AG37" s="78">
        <f>IF(AND('Real RPTM'!AG37&gt;0,'Real RPTM'!AH37&gt;0),LN('Real RPTM'!AH37/'Real RPTM'!AG37),0)</f>
        <v>6.6063649630721671E-2</v>
      </c>
      <c r="AH37" s="78">
        <f>IF(AND('Real RPTM'!AH37&gt;0,'Real RPTM'!AI37&gt;0),LN('Real RPTM'!AI37/'Real RPTM'!AH37),0)</f>
        <v>-0.10529646612864159</v>
      </c>
      <c r="AI37" s="78">
        <f>IF(AND('Real RPTM'!AI37&gt;0,'Real RPTM'!AJ37&gt;0),LN('Real RPTM'!AJ37/'Real RPTM'!AI37),0)</f>
        <v>-7.2910079786509804E-2</v>
      </c>
      <c r="AJ37" s="78">
        <f>IF(AND('Real RPTM'!AJ37&gt;0,'Real RPTM'!AK37&gt;0),LN('Real RPTM'!AK37/'Real RPTM'!AJ37),0)</f>
        <v>-3.0837427901850789E-2</v>
      </c>
      <c r="AK37" s="78">
        <f>IF(AND('Real RPTM'!AK37&gt;0,'Real RPTM'!AL37&gt;0),LN('Real RPTM'!AL37/'Real RPTM'!AK37),0)</f>
        <v>-0.11996343297386527</v>
      </c>
      <c r="AL37" s="78">
        <f>IF(AND('Real RPTM'!AM37&gt;0,'Real RPTM'!AN37&gt;0),LN('Real RPTM'!AN37/'Real RPTM'!AM37),0)</f>
        <v>-6.2114481910714857E-2</v>
      </c>
      <c r="AM37" s="78">
        <f>IF(AND('Real RPTM'!AN37&gt;0,'Real RPTM'!AO37&gt;0),LN('Real RPTM'!AO37/'Real RPTM'!AN37),0)</f>
        <v>1.5223514077068203E-3</v>
      </c>
      <c r="AN37" s="78">
        <f>IF(AND('Real RPTM'!AO37&gt;0,'Real RPTM'!AP37&gt;0),LN('Real RPTM'!AP37/'Real RPTM'!AO37),0)</f>
        <v>-3.5322620982971352E-3</v>
      </c>
      <c r="AO37" s="78">
        <f>IF(AND('Real RPTM'!AP37&gt;0,'Real RPTM'!AQ37&gt;0),LN('Real RPTM'!AQ37/'Real RPTM'!AP37),0)</f>
        <v>-1.2983047946883843E-2</v>
      </c>
      <c r="AP37" s="78">
        <f>IF(AND('Real RPTM'!AQ37&gt;0,'Real RPTM'!AR37&gt;0),LN('Real RPTM'!AR37/'Real RPTM'!AQ37),0)</f>
        <v>-9.811653528839763E-2</v>
      </c>
      <c r="AQ37" s="78">
        <f>IF(AND('Real RPTM'!AR37&gt;0,'Real RPTM'!AS37&gt;0),LN('Real RPTM'!AS37/'Real RPTM'!AR37),0)</f>
        <v>2.5277724081614893E-2</v>
      </c>
      <c r="AR37" s="78">
        <f>IF(AND('Real RPTM'!AS37&gt;0,'Real RPTM'!AT37&gt;0),LN('Real RPTM'!AT37/'Real RPTM'!AS37),0)</f>
        <v>0.16153520256709478</v>
      </c>
      <c r="AS37" s="78" t="e">
        <f>IF(AND('Real RPTM'!AT37&gt;0,'Real RPTM'!AU37&gt;0),LN('Real RPTM'!AU37/'Real RPTM'!AT37),0)</f>
        <v>#N/A</v>
      </c>
      <c r="AT37" s="78" t="e">
        <f>IF(AND('Real RPTM'!AU37&gt;0,'Real RPTM'!AV37&gt;0),LN('Real RPTM'!AV37/'Real RPTM'!AU37),0)</f>
        <v>#N/A</v>
      </c>
      <c r="AU37" s="78" t="e">
        <f>IF(AND('Real RPTM'!AV37&gt;0,'Real RPTM'!AW37&gt;0),LN('Real RPTM'!AW37/'Real RPTM'!AV37),0)</f>
        <v>#N/A</v>
      </c>
      <c r="AV37" s="78" t="e">
        <f>IF(AND('Real RPTM'!AW37&gt;0,'Real RPTM'!AX37&gt;0),LN('Real RPTM'!AX37/'Real RPTM'!AW37),0)</f>
        <v>#N/A</v>
      </c>
      <c r="AW37" s="78" t="e">
        <f>IF(AND('Real RPTM'!AX37&gt;0,'Real RPTM'!AY37&gt;0),LN('Real RPTM'!AY37/'Real RPTM'!AX37),0)</f>
        <v>#N/A</v>
      </c>
      <c r="AX37" s="78" t="e">
        <f>IF(AND('Real RPTM'!AY37&gt;0,'Real RPTM'!AZ37&gt;0),LN('Real RPTM'!AZ37/'Real RPTM'!AY37),0)</f>
        <v>#N/A</v>
      </c>
      <c r="AY37" s="78" t="e">
        <f>IF(AND('Real RPTM'!AZ37&gt;0,'Real RPTM'!BA37&gt;0),LN('Real RPTM'!BA37/'Real RPTM'!AZ37),0)</f>
        <v>#N/A</v>
      </c>
      <c r="AZ37" s="78" t="e">
        <f>IF(AND('Real RPTM'!BA37&gt;0,'Real RPTM'!BB37&gt;0),LN('Real RPTM'!BB37/'Real RPTM'!BA37),0)</f>
        <v>#N/A</v>
      </c>
    </row>
    <row r="38" spans="1:255"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79">
        <f>IF(AND('Real RPTM'!AD38&gt;0,'Real RPTM'!AE38&gt;0),LN('Real RPTM'!AE38/'Real RPTM'!AD38),0)</f>
        <v>-5.6428142716552041E-2</v>
      </c>
      <c r="AE38" s="79">
        <f>IF(AND('Real RPTM'!AE38&gt;0,'Real RPTM'!AF38&gt;0),LN('Real RPTM'!AF38/'Real RPTM'!AE38),0)</f>
        <v>-0.13591231038152304</v>
      </c>
      <c r="AF38" s="79">
        <f>IF(AND('Real RPTM'!AF38&gt;0,'Real RPTM'!AG38&gt;0),LN('Real RPTM'!AG38/'Real RPTM'!AF38),0)</f>
        <v>1.4785137060777894E-3</v>
      </c>
      <c r="AG38" s="79">
        <f>IF(AND('Real RPTM'!AG38&gt;0,'Real RPTM'!AH38&gt;0),LN('Real RPTM'!AH38/'Real RPTM'!AG38),0)</f>
        <v>0.13303732326711531</v>
      </c>
      <c r="AH38" s="79">
        <f>IF(AND('Real RPTM'!AH38&gt;0,'Real RPTM'!AI38&gt;0),LN('Real RPTM'!AI38/'Real RPTM'!AH38),0)</f>
        <v>-5.0974951224073998E-3</v>
      </c>
      <c r="AI38" s="79">
        <f>IF(AND('Real RPTM'!AI38&gt;0,'Real RPTM'!AJ38&gt;0),LN('Real RPTM'!AJ38/'Real RPTM'!AI38),0)</f>
        <v>-4.9370843559732744E-2</v>
      </c>
      <c r="AJ38" s="79">
        <f>IF(AND('Real RPTM'!AJ38&gt;0,'Real RPTM'!AK38&gt;0),LN('Real RPTM'!AK38/'Real RPTM'!AJ38),0)</f>
        <v>-4.2591164623889795E-2</v>
      </c>
      <c r="AK38" s="79">
        <f>IF(AND('Real RPTM'!AK38&gt;0,'Real RPTM'!AL38&gt;0),LN('Real RPTM'!AL38/'Real RPTM'!AK38),0)</f>
        <v>-0.20765168432673153</v>
      </c>
      <c r="AL38" s="79">
        <f>IF(AND('Real RPTM'!AM38&gt;0,'Real RPTM'!AN38&gt;0),LN('Real RPTM'!AN38/'Real RPTM'!AM38),0)</f>
        <v>7.1207008566532545E-2</v>
      </c>
      <c r="AM38" s="79">
        <f>IF(AND('Real RPTM'!AN38&gt;0,'Real RPTM'!AO38&gt;0),LN('Real RPTM'!AO38/'Real RPTM'!AN38),0)</f>
        <v>3.9287917630520156E-2</v>
      </c>
      <c r="AN38" s="79">
        <f>IF(AND('Real RPTM'!AO38&gt;0,'Real RPTM'!AP38&gt;0),LN('Real RPTM'!AP38/'Real RPTM'!AO38),0)</f>
        <v>-7.412907546345035E-2</v>
      </c>
      <c r="AO38" s="79">
        <f>IF(AND('Real RPTM'!AP38&gt;0,'Real RPTM'!AQ38&gt;0),LN('Real RPTM'!AQ38/'Real RPTM'!AP38),0)</f>
        <v>0.13508583413422928</v>
      </c>
      <c r="AP38" s="79">
        <f>IF(AND('Real RPTM'!AQ38&gt;0,'Real RPTM'!AR38&gt;0),LN('Real RPTM'!AR38/'Real RPTM'!AQ38),0)</f>
        <v>-6.2025343959648512E-3</v>
      </c>
      <c r="AQ38" s="79">
        <f>IF(AND('Real RPTM'!AR38&gt;0,'Real RPTM'!AS38&gt;0),LN('Real RPTM'!AS38/'Real RPTM'!AR38),0)</f>
        <v>-5.3898812639430346E-2</v>
      </c>
      <c r="AR38" s="79">
        <f>IF(AND('Real RPTM'!AS38&gt;0,'Real RPTM'!AT38&gt;0),LN('Real RPTM'!AT38/'Real RPTM'!AS38),0)</f>
        <v>0.10292500569146563</v>
      </c>
      <c r="AS38" s="79" t="e">
        <f>IF(AND('Real RPTM'!AT38&gt;0,'Real RPTM'!AU38&gt;0),LN('Real RPTM'!AU38/'Real RPTM'!AT38),0)</f>
        <v>#N/A</v>
      </c>
      <c r="AT38" s="79" t="e">
        <f>IF(AND('Real RPTM'!AU38&gt;0,'Real RPTM'!AV38&gt;0),LN('Real RPTM'!AV38/'Real RPTM'!AU38),0)</f>
        <v>#N/A</v>
      </c>
      <c r="AU38" s="79" t="e">
        <f>IF(AND('Real RPTM'!AV38&gt;0,'Real RPTM'!AW38&gt;0),LN('Real RPTM'!AW38/'Real RPTM'!AV38),0)</f>
        <v>#N/A</v>
      </c>
      <c r="AV38" s="79" t="e">
        <f>IF(AND('Real RPTM'!AW38&gt;0,'Real RPTM'!AX38&gt;0),LN('Real RPTM'!AX38/'Real RPTM'!AW38),0)</f>
        <v>#N/A</v>
      </c>
      <c r="AW38" s="79" t="e">
        <f>IF(AND('Real RPTM'!AX38&gt;0,'Real RPTM'!AY38&gt;0),LN('Real RPTM'!AY38/'Real RPTM'!AX38),0)</f>
        <v>#N/A</v>
      </c>
      <c r="AX38" s="79" t="e">
        <f>IF(AND('Real RPTM'!AY38&gt;0,'Real RPTM'!AZ38&gt;0),LN('Real RPTM'!AZ38/'Real RPTM'!AY38),0)</f>
        <v>#N/A</v>
      </c>
      <c r="AY38" s="79" t="e">
        <f>IF(AND('Real RPTM'!AZ38&gt;0,'Real RPTM'!BA38&gt;0),LN('Real RPTM'!BA38/'Real RPTM'!AZ38),0)</f>
        <v>#N/A</v>
      </c>
      <c r="AZ38" s="79" t="e">
        <f>IF(AND('Real RPTM'!BA38&gt;0,'Real RPTM'!BB38&gt;0),LN('Real RPTM'!BB38/'Real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79">
        <f>IF(AND('Real RPTM'!AD39&gt;0,'Real RPTM'!AE39&gt;0),LN('Real RPTM'!AE39/'Real RPTM'!AD39),0)</f>
        <v>-7.6751166278797217E-2</v>
      </c>
      <c r="AE39" s="79">
        <f>IF(AND('Real RPTM'!AE39&gt;0,'Real RPTM'!AF39&gt;0),LN('Real RPTM'!AF39/'Real RPTM'!AE39),0)</f>
        <v>-0.25147905030474821</v>
      </c>
      <c r="AF39" s="79">
        <f>IF(AND('Real RPTM'!AF39&gt;0,'Real RPTM'!AG39&gt;0),LN('Real RPTM'!AG39/'Real RPTM'!AF39),0)</f>
        <v>1.0926521871392537E-3</v>
      </c>
      <c r="AG39" s="79">
        <f>IF(AND('Real RPTM'!AG39&gt;0,'Real RPTM'!AH39&gt;0),LN('Real RPTM'!AH39/'Real RPTM'!AG39),0)</f>
        <v>0.12819406948732232</v>
      </c>
      <c r="AH39" s="79">
        <f>IF(AND('Real RPTM'!AH39&gt;0,'Real RPTM'!AI39&gt;0),LN('Real RPTM'!AI39/'Real RPTM'!AH39),0)</f>
        <v>8.8218792041485666E-2</v>
      </c>
      <c r="AI39" s="79">
        <f>IF(AND('Real RPTM'!AI39&gt;0,'Real RPTM'!AJ39&gt;0),LN('Real RPTM'!AJ39/'Real RPTM'!AI39),0)</f>
        <v>-5.7971577171996858E-2</v>
      </c>
      <c r="AJ39" s="79">
        <f>IF(AND('Real RPTM'!AJ39&gt;0,'Real RPTM'!AK39&gt;0),LN('Real RPTM'!AK39/'Real RPTM'!AJ39),0)</f>
        <v>-5.691500744386107E-2</v>
      </c>
      <c r="AK39" s="79">
        <f>IF(AND('Real RPTM'!AK39&gt;0,'Real RPTM'!AL39&gt;0),LN('Real RPTM'!AL39/'Real RPTM'!AK39),0)</f>
        <v>-0.21992785840839885</v>
      </c>
      <c r="AL39" s="79">
        <f>IF(AND('Real RPTM'!AM39&gt;0,'Real RPTM'!AN39&gt;0),LN('Real RPTM'!AN39/'Real RPTM'!AM39),0)</f>
        <v>-0.19576378397240796</v>
      </c>
      <c r="AM39" s="79">
        <f>IF(AND('Real RPTM'!AN39&gt;0,'Real RPTM'!AO39&gt;0),LN('Real RPTM'!AO39/'Real RPTM'!AN39),0)</f>
        <v>-0.14162193265566761</v>
      </c>
      <c r="AN39" s="79">
        <f>IF(AND('Real RPTM'!AO39&gt;0,'Real RPTM'!AP39&gt;0),LN('Real RPTM'!AP39/'Real RPTM'!AO39),0)</f>
        <v>0.26718812842916173</v>
      </c>
      <c r="AO39" s="79">
        <f>IF(AND('Real RPTM'!AP39&gt;0,'Real RPTM'!AQ39&gt;0),LN('Real RPTM'!AQ39/'Real RPTM'!AP39),0)</f>
        <v>5.4265162862540295E-2</v>
      </c>
      <c r="AP39" s="79">
        <f>IF(AND('Real RPTM'!AQ39&gt;0,'Real RPTM'!AR39&gt;0),LN('Real RPTM'!AR39/'Real RPTM'!AQ39),0)</f>
        <v>-0.10995912684285375</v>
      </c>
      <c r="AQ39" s="79">
        <f>IF(AND('Real RPTM'!AR39&gt;0,'Real RPTM'!AS39&gt;0),LN('Real RPTM'!AS39/'Real RPTM'!AR39),0)</f>
        <v>-5.1447395402331474E-2</v>
      </c>
      <c r="AR39" s="79">
        <f>IF(AND('Real RPTM'!AS39&gt;0,'Real RPTM'!AT39&gt;0),LN('Real RPTM'!AT39/'Real RPTM'!AS39),0)</f>
        <v>0.35043423968082948</v>
      </c>
      <c r="AS39" s="79" t="e">
        <f>IF(AND('Real RPTM'!AT39&gt;0,'Real RPTM'!AU39&gt;0),LN('Real RPTM'!AU39/'Real RPTM'!AT39),0)</f>
        <v>#N/A</v>
      </c>
      <c r="AT39" s="79" t="e">
        <f>IF(AND('Real RPTM'!AU39&gt;0,'Real RPTM'!AV39&gt;0),LN('Real RPTM'!AV39/'Real RPTM'!AU39),0)</f>
        <v>#N/A</v>
      </c>
      <c r="AU39" s="79" t="e">
        <f>IF(AND('Real RPTM'!AV39&gt;0,'Real RPTM'!AW39&gt;0),LN('Real RPTM'!AW39/'Real RPTM'!AV39),0)</f>
        <v>#N/A</v>
      </c>
      <c r="AV39" s="79" t="e">
        <f>IF(AND('Real RPTM'!AW39&gt;0,'Real RPTM'!AX39&gt;0),LN('Real RPTM'!AX39/'Real RPTM'!AW39),0)</f>
        <v>#N/A</v>
      </c>
      <c r="AW39" s="79" t="e">
        <f>IF(AND('Real RPTM'!AX39&gt;0,'Real RPTM'!AY39&gt;0),LN('Real RPTM'!AY39/'Real RPTM'!AX39),0)</f>
        <v>#N/A</v>
      </c>
      <c r="AX39" s="79" t="e">
        <f>IF(AND('Real RPTM'!AY39&gt;0,'Real RPTM'!AZ39&gt;0),LN('Real RPTM'!AZ39/'Real RPTM'!AY39),0)</f>
        <v>#N/A</v>
      </c>
      <c r="AY39" s="79" t="e">
        <f>IF(AND('Real RPTM'!AZ39&gt;0,'Real RPTM'!BA39&gt;0),LN('Real RPTM'!BA39/'Real RPTM'!AZ39),0)</f>
        <v>#N/A</v>
      </c>
      <c r="AZ39" s="79" t="e">
        <f>IF(AND('Real RPTM'!BA39&gt;0,'Real RPTM'!BB39&gt;0),LN('Real RPTM'!BB39/'Real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IF(AND('Real RPTM'!AD40&gt;0,'Real RPTM'!AE40&gt;0),LN('Real RPTM'!AE40/'Real RPTM'!AD40),0)</f>
        <v>1.7163372140770582E-3</v>
      </c>
      <c r="AE40" s="78">
        <f>IF(AND('Real RPTM'!AE40&gt;0,'Real RPTM'!AF40&gt;0),LN('Real RPTM'!AF40/'Real RPTM'!AE40),0)</f>
        <v>-2.782646693253088E-2</v>
      </c>
      <c r="AF40" s="78">
        <f>IF(AND('Real RPTM'!AF40&gt;0,'Real RPTM'!AG40&gt;0),LN('Real RPTM'!AG40/'Real RPTM'!AF40),0)</f>
        <v>-0.52703435843658175</v>
      </c>
      <c r="AG40" s="78">
        <f>IF(AND('Real RPTM'!AG40&gt;0,'Real RPTM'!AH40&gt;0),LN('Real RPTM'!AH40/'Real RPTM'!AG40),0)</f>
        <v>0.1673384214728639</v>
      </c>
      <c r="AH40" s="78">
        <f>IF(AND('Real RPTM'!AH40&gt;0,'Real RPTM'!AI40&gt;0),LN('Real RPTM'!AI40/'Real RPTM'!AH40),0)</f>
        <v>1.2881029183787699E-2</v>
      </c>
      <c r="AI40" s="78">
        <f>IF(AND('Real RPTM'!AI40&gt;0,'Real RPTM'!AJ40&gt;0),LN('Real RPTM'!AJ40/'Real RPTM'!AI40),0)</f>
        <v>-3.6366751365927777E-2</v>
      </c>
      <c r="AJ40" s="78">
        <f>IF(AND('Real RPTM'!AJ40&gt;0,'Real RPTM'!AK40&gt;0),LN('Real RPTM'!AK40/'Real RPTM'!AJ40),0)</f>
        <v>-1.020379674332293E-2</v>
      </c>
      <c r="AK40" s="78">
        <f>IF(AND('Real RPTM'!AK40&gt;0,'Real RPTM'!AL40&gt;0),LN('Real RPTM'!AL40/'Real RPTM'!AK40),0)</f>
        <v>-0.13583057857680592</v>
      </c>
      <c r="AL40" s="78">
        <f>IF(AND('Real RPTM'!AM40&gt;0,'Real RPTM'!AN40&gt;0),LN('Real RPTM'!AN40/'Real RPTM'!AM40),0)</f>
        <v>-5.2192028607611081E-2</v>
      </c>
      <c r="AM40" s="78">
        <f>IF(AND('Real RPTM'!AN40&gt;0,'Real RPTM'!AO40&gt;0),LN('Real RPTM'!AO40/'Real RPTM'!AN40),0)</f>
        <v>-7.4483656250429159E-2</v>
      </c>
      <c r="AN40" s="78">
        <f>IF(AND('Real RPTM'!AO40&gt;0,'Real RPTM'!AP40&gt;0),LN('Real RPTM'!AP40/'Real RPTM'!AO40),0)</f>
        <v>-3.8477028948868855E-2</v>
      </c>
      <c r="AO40" s="78">
        <f>IF(AND('Real RPTM'!AP40&gt;0,'Real RPTM'!AQ40&gt;0),LN('Real RPTM'!AQ40/'Real RPTM'!AP40),0)</f>
        <v>0.12062664619838891</v>
      </c>
      <c r="AP40" s="78">
        <f>IF(AND('Real RPTM'!AQ40&gt;0,'Real RPTM'!AR40&gt;0),LN('Real RPTM'!AR40/'Real RPTM'!AQ40),0)</f>
        <v>-2.4294857716365987E-2</v>
      </c>
      <c r="AQ40" s="78">
        <f>IF(AND('Real RPTM'!AR40&gt;0,'Real RPTM'!AS40&gt;0),LN('Real RPTM'!AS40/'Real RPTM'!AR40),0)</f>
        <v>-0.1870196421568103</v>
      </c>
      <c r="AR40" s="78">
        <f>IF(AND('Real RPTM'!AS40&gt;0,'Real RPTM'!AT40&gt;0),LN('Real RPTM'!AT40/'Real RPTM'!AS40),0)</f>
        <v>0.24569492784175179</v>
      </c>
      <c r="AS40" s="78" t="e">
        <f>IF(AND('Real RPTM'!AT40&gt;0,'Real RPTM'!AU40&gt;0),LN('Real RPTM'!AU40/'Real RPTM'!AT40),0)</f>
        <v>#N/A</v>
      </c>
      <c r="AT40" s="78" t="e">
        <f>IF(AND('Real RPTM'!AU40&gt;0,'Real RPTM'!AV40&gt;0),LN('Real RPTM'!AV40/'Real RPTM'!AU40),0)</f>
        <v>#N/A</v>
      </c>
      <c r="AU40" s="78" t="e">
        <f>IF(AND('Real RPTM'!AV40&gt;0,'Real RPTM'!AW40&gt;0),LN('Real RPTM'!AW40/'Real RPTM'!AV40),0)</f>
        <v>#N/A</v>
      </c>
      <c r="AV40" s="78" t="e">
        <f>IF(AND('Real RPTM'!AW40&gt;0,'Real RPTM'!AX40&gt;0),LN('Real RPTM'!AX40/'Real RPTM'!AW40),0)</f>
        <v>#N/A</v>
      </c>
      <c r="AW40" s="78" t="e">
        <f>IF(AND('Real RPTM'!AX40&gt;0,'Real RPTM'!AY40&gt;0),LN('Real RPTM'!AY40/'Real RPTM'!AX40),0)</f>
        <v>#N/A</v>
      </c>
      <c r="AX40" s="78" t="e">
        <f>IF(AND('Real RPTM'!AY40&gt;0,'Real RPTM'!AZ40&gt;0),LN('Real RPTM'!AZ40/'Real RPTM'!AY40),0)</f>
        <v>#N/A</v>
      </c>
      <c r="AY40" s="78" t="e">
        <f>IF(AND('Real RPTM'!AZ40&gt;0,'Real RPTM'!BA40&gt;0),LN('Real RPTM'!BA40/'Real RPTM'!AZ40),0)</f>
        <v>#N/A</v>
      </c>
      <c r="AZ40" s="78" t="e">
        <f>IF(AND('Real RPTM'!BA40&gt;0,'Real RPTM'!BB40&gt;0),LN('Real RPTM'!BB40/'Real RPTM'!BA40),0)</f>
        <v>#N/A</v>
      </c>
    </row>
    <row r="41" spans="1:255"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69"/>
      <c r="H41" s="79">
        <f>IF(AND('Real RPTM'!G41&gt;0,'Real RPTM'!H41&gt;0),LN('Real RPTM'!H41/'Real RPTM'!G41),0)</f>
        <v>-0.15867239549850429</v>
      </c>
      <c r="I41" s="79">
        <f>IF(AND('Real RPTM'!H41&gt;0,'Real RPTM'!I41&gt;0),LN('Real RPTM'!I41/'Real RPTM'!H41),0)</f>
        <v>-5.6870078654016616E-2</v>
      </c>
      <c r="J41" s="79">
        <f>IF(AND('Real RPTM'!I41&gt;0,'Real RPTM'!J41&gt;0),LN('Real RPTM'!J41/'Real RPTM'!I41),0)</f>
        <v>-4.1588275920286175E-2</v>
      </c>
      <c r="K41" s="79">
        <f>IF(AND('Real RPTM'!J41&gt;0,'Real RPTM'!K41&gt;0),LN('Real RPTM'!K41/'Real RPTM'!J41),0)</f>
        <v>3.0205030273237312E-2</v>
      </c>
      <c r="L41" s="79">
        <f>IF(AND('Real RPTM'!K41&gt;0,'Real RPTM'!L41&gt;0),LN('Real RPTM'!L41/'Real RPTM'!K41),0)</f>
        <v>-8.1878473416376163E-2</v>
      </c>
      <c r="M41" s="79">
        <f>IF(AND('Real RPTM'!L41&gt;0,'Real RPTM'!M41&gt;0),LN('Real RPTM'!M41/'Real RPTM'!L41),0)</f>
        <v>7.658240210119642E-2</v>
      </c>
      <c r="N41" s="79">
        <f>IF(AND('Real RPTM'!M41&gt;0,'Real RPTM'!N41&gt;0),LN('Real RPTM'!N41/'Real RPTM'!M41),0)</f>
        <v>-0.10365050752833249</v>
      </c>
      <c r="O41" s="79">
        <f>IF(AND('Real RPTM'!N41&gt;0,'Real RPTM'!O41&gt;0),LN('Real RPTM'!O41/'Real RPTM'!N41),0)</f>
        <v>-5.9186588111597223E-2</v>
      </c>
      <c r="P41" s="79">
        <f>IF(AND('Real RPTM'!O41&gt;0,'Real RPTM'!P41&gt;0),LN('Real RPTM'!P41/'Real RPTM'!O41),0)</f>
        <v>5.197149426396324E-2</v>
      </c>
      <c r="Q41" s="79">
        <f>IF(AND('Real RPTM'!P41&gt;0,'Real RPTM'!Q41&gt;0),LN('Real RPTM'!Q41/'Real RPTM'!P41),0)</f>
        <v>-8.7289382057802942E-2</v>
      </c>
      <c r="R41" s="79">
        <f>IF(AND('Real RPTM'!Q41&gt;0,'Real RPTM'!R41&gt;0),LN('Real RPTM'!R41/'Real RPTM'!Q41),0)</f>
        <v>-3.9636394065250602E-2</v>
      </c>
      <c r="S41" s="79">
        <f>IF(AND('Real RPTM'!R41&gt;0,'Real RPTM'!S41&gt;0),LN('Real RPTM'!S41/'Real RPTM'!R41),0)</f>
        <v>-2.7118629592168E-2</v>
      </c>
      <c r="T41" s="79">
        <f>IF(AND('Real RPTM'!S41&gt;0,'Real RPTM'!T41&gt;0),LN('Real RPTM'!T41/'Real RPTM'!S41),0)</f>
        <v>4.4030717953891484E-2</v>
      </c>
      <c r="U41" s="79">
        <f>IF(AND('Real RPTM'!T41&gt;0,'Real RPTM'!U41&gt;0),LN('Real RPTM'!U41/'Real RPTM'!T41),0)</f>
        <v>-2.2694835489014988E-2</v>
      </c>
      <c r="V41" s="79">
        <f>IF(AND('Real RPTM'!U41&gt;0,'Real RPTM'!V41&gt;0),LN('Real RPTM'!V41/'Real RPTM'!U41),0)</f>
        <v>-5.6998719027019917E-2</v>
      </c>
      <c r="W41" s="79">
        <f>IF(AND('Real RPTM'!V41&gt;0,'Real RPTM'!W41&gt;0),LN('Real RPTM'!W41/'Real RPTM'!V41),0)</f>
        <v>-3.0151315184134667E-2</v>
      </c>
      <c r="X41" s="79">
        <f>IF(AND('Real RPTM'!W41&gt;0,'Real RPTM'!X41&gt;0),LN('Real RPTM'!X41/'Real RPTM'!W41),0)</f>
        <v>-7.1661876265483549E-3</v>
      </c>
      <c r="Y41" s="79">
        <f>IF(AND('Real RPTM'!X41&gt;0,'Real RPTM'!Y41&gt;0),LN('Real RPTM'!Y41/'Real RPTM'!X41),0)</f>
        <v>-1.8816729470944558E-2</v>
      </c>
      <c r="Z41" s="79">
        <f>IF(AND('Real RPTM'!Y41&gt;0,'Real RPTM'!Z41&gt;0),LN('Real RPTM'!Z41/'Real RPTM'!Y41),0)</f>
        <v>-1.2911860106865342E-2</v>
      </c>
      <c r="AA41" s="79">
        <f>IF(AND('Real RPTM'!Z41&gt;0,'Real RPTM'!AA41&gt;0),LN('Real RPTM'!AA41/'Real RPTM'!Z41),0)</f>
        <v>1.5376637554719283E-2</v>
      </c>
      <c r="AB41" s="79">
        <f>IF(AND('Real RPTM'!AA41&gt;0,'Real RPTM'!AB41&gt;0),LN('Real RPTM'!AB41/'Real RPTM'!AA41),0)</f>
        <v>8.4976664730774948E-2</v>
      </c>
      <c r="AC41" s="79">
        <f>IF(AND('Real RPTM'!AB41&gt;0,'Real RPTM'!AC41&gt;0),LN('Real RPTM'!AC41/'Real RPTM'!AB41),0)</f>
        <v>-2.1577218696498257E-2</v>
      </c>
      <c r="AD41" s="79">
        <f>IF(AND('Real RPTM'!AD41&gt;0,'Real RPTM'!AE41&gt;0),LN('Real RPTM'!AE41/'Real RPTM'!AD41),0)</f>
        <v>0.11918700746612981</v>
      </c>
      <c r="AE41" s="79">
        <f>IF(AND('Real RPTM'!AE41&gt;0,'Real RPTM'!AF41&gt;0),LN('Real RPTM'!AF41/'Real RPTM'!AE41),0)</f>
        <v>-2.5778065523479592E-3</v>
      </c>
      <c r="AF41" s="79">
        <f>IF(AND('Real RPTM'!AF41&gt;0,'Real RPTM'!AG41&gt;0),LN('Real RPTM'!AG41/'Real RPTM'!AF41),0)</f>
        <v>5.5366250155924349E-2</v>
      </c>
      <c r="AG41" s="79">
        <f>IF(AND('Real RPTM'!AG41&gt;0,'Real RPTM'!AH41&gt;0),LN('Real RPTM'!AH41/'Real RPTM'!AG41),0)</f>
        <v>9.3438148641108346E-2</v>
      </c>
      <c r="AH41" s="79">
        <f>IF(AND('Real RPTM'!AH41&gt;0,'Real RPTM'!AI41&gt;0),LN('Real RPTM'!AI41/'Real RPTM'!AH41),0)</f>
        <v>-2.3477997238622338E-2</v>
      </c>
      <c r="AI41" s="79">
        <f>IF(AND('Real RPTM'!AI41&gt;0,'Real RPTM'!AJ41&gt;0),LN('Real RPTM'!AJ41/'Real RPTM'!AI41),0)</f>
        <v>-3.3010006381392974E-2</v>
      </c>
      <c r="AJ41" s="79">
        <f>IF(AND('Real RPTM'!AJ41&gt;0,'Real RPTM'!AK41&gt;0),LN('Real RPTM'!AK41/'Real RPTM'!AJ41),0)</f>
        <v>-3.91444451183693E-2</v>
      </c>
      <c r="AK41" s="79">
        <f>IF(AND('Real RPTM'!AK41&gt;0,'Real RPTM'!AL41&gt;0),LN('Real RPTM'!AL41/'Real RPTM'!AK41),0)</f>
        <v>1.4902034257325834E-2</v>
      </c>
      <c r="AL41" s="79">
        <f>IF(AND('Real RPTM'!AM41&gt;0,'Real RPTM'!AN41&gt;0),LN('Real RPTM'!AN41/'Real RPTM'!AM41),0)</f>
        <v>5.862164563504231E-2</v>
      </c>
      <c r="AM41" s="79">
        <f>IF(AND('Real RPTM'!AN41&gt;0,'Real RPTM'!AO41&gt;0),LN('Real RPTM'!AO41/'Real RPTM'!AN41),0)</f>
        <v>2.0810283170241039E-2</v>
      </c>
      <c r="AN41" s="79">
        <f>IF(AND('Real RPTM'!AO41&gt;0,'Real RPTM'!AP41&gt;0),LN('Real RPTM'!AP41/'Real RPTM'!AO41),0)</f>
        <v>2.1082500613397077E-2</v>
      </c>
      <c r="AO41" s="79">
        <f>IF(AND('Real RPTM'!AP41&gt;0,'Real RPTM'!AQ41&gt;0),LN('Real RPTM'!AQ41/'Real RPTM'!AP41),0)</f>
        <v>-1.6992134514537682E-2</v>
      </c>
      <c r="AP41" s="79">
        <f>IF(AND('Real RPTM'!AQ41&gt;0,'Real RPTM'!AR41&gt;0),LN('Real RPTM'!AR41/'Real RPTM'!AQ41),0)</f>
        <v>3.9677313229004148E-2</v>
      </c>
      <c r="AQ41" s="79">
        <f>IF(AND('Real RPTM'!AR41&gt;0,'Real RPTM'!AS41&gt;0),LN('Real RPTM'!AS41/'Real RPTM'!AR41),0)</f>
        <v>-3.5872416584451811E-2</v>
      </c>
      <c r="AR41" s="79">
        <f>IF(AND('Real RPTM'!AS41&gt;0,'Real RPTM'!AT41&gt;0),LN('Real RPTM'!AT41/'Real RPTM'!AS41),0)</f>
        <v>-5.2501336495760047E-2</v>
      </c>
      <c r="AS41" s="79" t="e">
        <f>IF(AND('Real RPTM'!AT41&gt;0,'Real RPTM'!AU41&gt;0),LN('Real RPTM'!AU41/'Real RPTM'!AT41),0)</f>
        <v>#N/A</v>
      </c>
      <c r="AT41" s="79" t="e">
        <f>IF(AND('Real RPTM'!AU41&gt;0,'Real RPTM'!AV41&gt;0),LN('Real RPTM'!AV41/'Real RPTM'!AU41),0)</f>
        <v>#N/A</v>
      </c>
      <c r="AU41" s="79" t="e">
        <f>IF(AND('Real RPTM'!AV41&gt;0,'Real RPTM'!AW41&gt;0),LN('Real RPTM'!AW41/'Real RPTM'!AV41),0)</f>
        <v>#N/A</v>
      </c>
      <c r="AV41" s="79" t="e">
        <f>IF(AND('Real RPTM'!AW41&gt;0,'Real RPTM'!AX41&gt;0),LN('Real RPTM'!AX41/'Real RPTM'!AW41),0)</f>
        <v>#N/A</v>
      </c>
      <c r="AW41" s="79" t="e">
        <f>IF(AND('Real RPTM'!AX41&gt;0,'Real RPTM'!AY41&gt;0),LN('Real RPTM'!AY41/'Real RPTM'!AX41),0)</f>
        <v>#N/A</v>
      </c>
      <c r="AX41" s="79" t="e">
        <f>IF(AND('Real RPTM'!AY41&gt;0,'Real RPTM'!AZ41&gt;0),LN('Real RPTM'!AZ41/'Real RPTM'!AY41),0)</f>
        <v>#N/A</v>
      </c>
      <c r="AY41" s="79" t="e">
        <f>IF(AND('Real RPTM'!AZ41&gt;0,'Real RPTM'!BA41&gt;0),LN('Real RPTM'!BA41/'Real RPTM'!AZ41),0)</f>
        <v>#N/A</v>
      </c>
      <c r="AZ41" s="79" t="e">
        <f>IF(AND('Real RPTM'!BA41&gt;0,'Real RPTM'!BB41&gt;0),LN('Real RPTM'!BB41/'Real RPTM'!BA41),0)</f>
        <v>#N/A</v>
      </c>
    </row>
    <row r="42" spans="1:255"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69"/>
      <c r="H42" s="79">
        <f>IF(AND('Real RPTM'!G42&gt;0,'Real RPTM'!H42&gt;0),LN('Real RPTM'!H42/'Real RPTM'!G42),0)</f>
        <v>-0.17264884115270732</v>
      </c>
      <c r="I42" s="79">
        <f>IF(AND('Real RPTM'!H42&gt;0,'Real RPTM'!I42&gt;0),LN('Real RPTM'!I42/'Real RPTM'!H42),0)</f>
        <v>-5.5077230508567318E-2</v>
      </c>
      <c r="J42" s="79">
        <f>IF(AND('Real RPTM'!I42&gt;0,'Real RPTM'!J42&gt;0),LN('Real RPTM'!J42/'Real RPTM'!I42),0)</f>
        <v>-7.8172127142113912E-2</v>
      </c>
      <c r="K42" s="79">
        <f>IF(AND('Real RPTM'!J42&gt;0,'Real RPTM'!K42&gt;0),LN('Real RPTM'!K42/'Real RPTM'!J42),0)</f>
        <v>-2.3383782373585151E-2</v>
      </c>
      <c r="L42" s="79">
        <f>IF(AND('Real RPTM'!K42&gt;0,'Real RPTM'!L42&gt;0),LN('Real RPTM'!L42/'Real RPTM'!K42),0)</f>
        <v>1.6085852064273293E-2</v>
      </c>
      <c r="M42" s="79">
        <f>IF(AND('Real RPTM'!L42&gt;0,'Real RPTM'!M42&gt;0),LN('Real RPTM'!M42/'Real RPTM'!L42),0)</f>
        <v>1.453076071381202E-2</v>
      </c>
      <c r="N42" s="79">
        <f>IF(AND('Real RPTM'!M42&gt;0,'Real RPTM'!N42&gt;0),LN('Real RPTM'!N42/'Real RPTM'!M42),0)</f>
        <v>-1.3576520414265001E-2</v>
      </c>
      <c r="O42" s="79">
        <f>IF(AND('Real RPTM'!N42&gt;0,'Real RPTM'!O42&gt;0),LN('Real RPTM'!O42/'Real RPTM'!N42),0)</f>
        <v>-7.5002792109752229E-3</v>
      </c>
      <c r="P42" s="79">
        <f>IF(AND('Real RPTM'!O42&gt;0,'Real RPTM'!P42&gt;0),LN('Real RPTM'!P42/'Real RPTM'!O42),0)</f>
        <v>1.5852112129017958E-2</v>
      </c>
      <c r="Q42" s="79">
        <f>IF(AND('Real RPTM'!P42&gt;0,'Real RPTM'!Q42&gt;0),LN('Real RPTM'!Q42/'Real RPTM'!P42),0)</f>
        <v>-3.1117545340652409E-2</v>
      </c>
      <c r="R42" s="79">
        <f>IF(AND('Real RPTM'!Q42&gt;0,'Real RPTM'!R42&gt;0),LN('Real RPTM'!R42/'Real RPTM'!Q42),0)</f>
        <v>-5.2432524275872489E-3</v>
      </c>
      <c r="S42" s="79">
        <f>IF(AND('Real RPTM'!R42&gt;0,'Real RPTM'!S42&gt;0),LN('Real RPTM'!S42/'Real RPTM'!R42),0)</f>
        <v>-7.5535708785588532E-2</v>
      </c>
      <c r="T42" s="79">
        <f>IF(AND('Real RPTM'!S42&gt;0,'Real RPTM'!T42&gt;0),LN('Real RPTM'!T42/'Real RPTM'!S42),0)</f>
        <v>-2.9435023558368446E-2</v>
      </c>
      <c r="U42" s="79">
        <f>IF(AND('Real RPTM'!T42&gt;0,'Real RPTM'!U42&gt;0),LN('Real RPTM'!U42/'Real RPTM'!T42),0)</f>
        <v>-1.4940384682285889E-2</v>
      </c>
      <c r="V42" s="79">
        <f>IF(AND('Real RPTM'!U42&gt;0,'Real RPTM'!V42&gt;0),LN('Real RPTM'!V42/'Real RPTM'!U42),0)</f>
        <v>-2.7866560626804291E-2</v>
      </c>
      <c r="W42" s="79">
        <f>IF(AND('Real RPTM'!V42&gt;0,'Real RPTM'!W42&gt;0),LN('Real RPTM'!W42/'Real RPTM'!V42),0)</f>
        <v>-1.8597760062061007E-2</v>
      </c>
      <c r="X42" s="79">
        <f>IF(AND('Real RPTM'!W42&gt;0,'Real RPTM'!X42&gt;0),LN('Real RPTM'!X42/'Real RPTM'!W42),0)</f>
        <v>3.0166322543480312E-2</v>
      </c>
      <c r="Y42" s="79">
        <f>IF(AND('Real RPTM'!X42&gt;0,'Real RPTM'!Y42&gt;0),LN('Real RPTM'!Y42/'Real RPTM'!X42),0)</f>
        <v>-3.0292440838729364E-2</v>
      </c>
      <c r="Z42" s="79">
        <f>IF(AND('Real RPTM'!Y42&gt;0,'Real RPTM'!Z42&gt;0),LN('Real RPTM'!Z42/'Real RPTM'!Y42),0)</f>
        <v>1.4213880846674126E-3</v>
      </c>
      <c r="AA42" s="79">
        <f>IF(AND('Real RPTM'!Z42&gt;0,'Real RPTM'!AA42&gt;0),LN('Real RPTM'!AA42/'Real RPTM'!Z42),0)</f>
        <v>7.3789004238485417E-2</v>
      </c>
      <c r="AB42" s="79">
        <f>IF(AND('Real RPTM'!AA42&gt;0,'Real RPTM'!AB42&gt;0),LN('Real RPTM'!AB42/'Real RPTM'!AA42),0)</f>
        <v>5.194328716361394E-2</v>
      </c>
      <c r="AC42" s="79">
        <f>IF(AND('Real RPTM'!AB42&gt;0,'Real RPTM'!AC42&gt;0),LN('Real RPTM'!AC42/'Real RPTM'!AB42),0)</f>
        <v>-2.6194132736951084E-3</v>
      </c>
      <c r="AD42" s="79">
        <f>IF(AND('Real RPTM'!AD42&gt;0,'Real RPTM'!AE42&gt;0),LN('Real RPTM'!AE42/'Real RPTM'!AD42),0)</f>
        <v>0.11452432437641359</v>
      </c>
      <c r="AE42" s="79">
        <f>IF(AND('Real RPTM'!AE42&gt;0,'Real RPTM'!AF42&gt;0),LN('Real RPTM'!AF42/'Real RPTM'!AE42),0)</f>
        <v>-5.1191764520565286E-2</v>
      </c>
      <c r="AF42" s="79">
        <f>IF(AND('Real RPTM'!AF42&gt;0,'Real RPTM'!AG42&gt;0),LN('Real RPTM'!AG42/'Real RPTM'!AF42),0)</f>
        <v>2.7549280647419645E-2</v>
      </c>
      <c r="AG42" s="79">
        <f>IF(AND('Real RPTM'!AG42&gt;0,'Real RPTM'!AH42&gt;0),LN('Real RPTM'!AH42/'Real RPTM'!AG42),0)</f>
        <v>5.5096346939230385E-2</v>
      </c>
      <c r="AH42" s="79">
        <f>IF(AND('Real RPTM'!AH42&gt;0,'Real RPTM'!AI42&gt;0),LN('Real RPTM'!AI42/'Real RPTM'!AH42),0)</f>
        <v>2.2716722483061311E-2</v>
      </c>
      <c r="AI42" s="79">
        <f>IF(AND('Real RPTM'!AI42&gt;0,'Real RPTM'!AJ42&gt;0),LN('Real RPTM'!AJ42/'Real RPTM'!AI42),0)</f>
        <v>-8.3725132032735402E-3</v>
      </c>
      <c r="AJ42" s="79">
        <f>IF(AND('Real RPTM'!AJ42&gt;0,'Real RPTM'!AK42&gt;0),LN('Real RPTM'!AK42/'Real RPTM'!AJ42),0)</f>
        <v>-8.6228751563703805E-3</v>
      </c>
      <c r="AK42" s="79">
        <f>IF(AND('Real RPTM'!AK42&gt;0,'Real RPTM'!AL42&gt;0),LN('Real RPTM'!AL42/'Real RPTM'!AK42),0)</f>
        <v>-1.0180293245130489E-2</v>
      </c>
      <c r="AL42" s="79">
        <f>IF(AND('Real RPTM'!AM42&gt;0,'Real RPTM'!AN42&gt;0),LN('Real RPTM'!AN42/'Real RPTM'!AM42),0)</f>
        <v>-1.6721625919129828E-2</v>
      </c>
      <c r="AM42" s="79">
        <f>IF(AND('Real RPTM'!AN42&gt;0,'Real RPTM'!AO42&gt;0),LN('Real RPTM'!AO42/'Real RPTM'!AN42),0)</f>
        <v>1.1242642477813383E-2</v>
      </c>
      <c r="AN42" s="79">
        <f>IF(AND('Real RPTM'!AO42&gt;0,'Real RPTM'!AP42&gt;0),LN('Real RPTM'!AP42/'Real RPTM'!AO42),0)</f>
        <v>2.2327953173906533E-2</v>
      </c>
      <c r="AO42" s="79">
        <f>IF(AND('Real RPTM'!AP42&gt;0,'Real RPTM'!AQ42&gt;0),LN('Real RPTM'!AQ42/'Real RPTM'!AP42),0)</f>
        <v>3.2414340059758726E-2</v>
      </c>
      <c r="AP42" s="79">
        <f>IF(AND('Real RPTM'!AQ42&gt;0,'Real RPTM'!AR42&gt;0),LN('Real RPTM'!AR42/'Real RPTM'!AQ42),0)</f>
        <v>-6.474079536031181E-3</v>
      </c>
      <c r="AQ42" s="79">
        <f>IF(AND('Real RPTM'!AR42&gt;0,'Real RPTM'!AS42&gt;0),LN('Real RPTM'!AS42/'Real RPTM'!AR42),0)</f>
        <v>-2.9071021352027045E-2</v>
      </c>
      <c r="AR42" s="79">
        <f>IF(AND('Real RPTM'!AS42&gt;0,'Real RPTM'!AT42&gt;0),LN('Real RPTM'!AT42/'Real RPTM'!AS42),0)</f>
        <v>-8.0720172316506578E-3</v>
      </c>
      <c r="AS42" s="79" t="e">
        <f>IF(AND('Real RPTM'!AT42&gt;0,'Real RPTM'!AU42&gt;0),LN('Real RPTM'!AU42/'Real RPTM'!AT42),0)</f>
        <v>#N/A</v>
      </c>
      <c r="AT42" s="79" t="e">
        <f>IF(AND('Real RPTM'!AU42&gt;0,'Real RPTM'!AV42&gt;0),LN('Real RPTM'!AV42/'Real RPTM'!AU42),0)</f>
        <v>#N/A</v>
      </c>
      <c r="AU42" s="79" t="e">
        <f>IF(AND('Real RPTM'!AV42&gt;0,'Real RPTM'!AW42&gt;0),LN('Real RPTM'!AW42/'Real RPTM'!AV42),0)</f>
        <v>#N/A</v>
      </c>
      <c r="AV42" s="79" t="e">
        <f>IF(AND('Real RPTM'!AW42&gt;0,'Real RPTM'!AX42&gt;0),LN('Real RPTM'!AX42/'Real RPTM'!AW42),0)</f>
        <v>#N/A</v>
      </c>
      <c r="AW42" s="79" t="e">
        <f>IF(AND('Real RPTM'!AX42&gt;0,'Real RPTM'!AY42&gt;0),LN('Real RPTM'!AY42/'Real RPTM'!AX42),0)</f>
        <v>#N/A</v>
      </c>
      <c r="AX42" s="79" t="e">
        <f>IF(AND('Real RPTM'!AY42&gt;0,'Real RPTM'!AZ42&gt;0),LN('Real RPTM'!AZ42/'Real RPTM'!AY42),0)</f>
        <v>#N/A</v>
      </c>
      <c r="AY42" s="79" t="e">
        <f>IF(AND('Real RPTM'!AZ42&gt;0,'Real RPTM'!BA42&gt;0),LN('Real RPTM'!BA42/'Real RPTM'!AZ42),0)</f>
        <v>#N/A</v>
      </c>
      <c r="AZ42" s="79" t="e">
        <f>IF(AND('Real RPTM'!BA42&gt;0,'Real RPTM'!BB42&gt;0),LN('Real RPTM'!BB42/'Real RPTM'!BA42),0)</f>
        <v>#N/A</v>
      </c>
    </row>
    <row r="43" spans="1:255"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69"/>
      <c r="H43" s="79">
        <f>IF(AND('Real RPTM'!G43&gt;0,'Real RPTM'!H43&gt;0),LN('Real RPTM'!H43/'Real RPTM'!G43),0)</f>
        <v>-3.391633519378867E-3</v>
      </c>
      <c r="I43" s="79">
        <f>IF(AND('Real RPTM'!H43&gt;0,'Real RPTM'!I43&gt;0),LN('Real RPTM'!I43/'Real RPTM'!H43),0)</f>
        <v>-5.2631578927034746E-2</v>
      </c>
      <c r="J43" s="79">
        <f>IF(AND('Real RPTM'!I43&gt;0,'Real RPTM'!J43&gt;0),LN('Real RPTM'!J43/'Real RPTM'!I43),0)</f>
        <v>-5.125865968014244E-2</v>
      </c>
      <c r="K43" s="79">
        <f>IF(AND('Real RPTM'!J43&gt;0,'Real RPTM'!K43&gt;0),LN('Real RPTM'!K43/'Real RPTM'!J43),0)</f>
        <v>-8.338853911687294E-2</v>
      </c>
      <c r="L43" s="79">
        <f>IF(AND('Real RPTM'!K43&gt;0,'Real RPTM'!L43&gt;0),LN('Real RPTM'!L43/'Real RPTM'!K43),0)</f>
        <v>-7.0688366872176486E-2</v>
      </c>
      <c r="M43" s="79">
        <f>IF(AND('Real RPTM'!L43&gt;0,'Real RPTM'!M43&gt;0),LN('Real RPTM'!M43/'Real RPTM'!L43),0)</f>
        <v>-4.2480703539318626E-2</v>
      </c>
      <c r="N43" s="79">
        <f>IF(AND('Real RPTM'!M43&gt;0,'Real RPTM'!N43&gt;0),LN('Real RPTM'!N43/'Real RPTM'!M43),0)</f>
        <v>-3.4436470056804371E-2</v>
      </c>
      <c r="O43" s="79">
        <f>IF(AND('Real RPTM'!N43&gt;0,'Real RPTM'!O43&gt;0),LN('Real RPTM'!O43/'Real RPTM'!N43),0)</f>
        <v>1.8694031356839318E-2</v>
      </c>
      <c r="P43" s="79">
        <f>IF(AND('Real RPTM'!O43&gt;0,'Real RPTM'!P43&gt;0),LN('Real RPTM'!P43/'Real RPTM'!O43),0)</f>
        <v>-2.5685322346675411E-2</v>
      </c>
      <c r="Q43" s="79">
        <f>IF(AND('Real RPTM'!P43&gt;0,'Real RPTM'!Q43&gt;0),LN('Real RPTM'!Q43/'Real RPTM'!P43),0)</f>
        <v>-3.2785875519928571E-2</v>
      </c>
      <c r="R43" s="79">
        <f>IF(AND('Real RPTM'!Q43&gt;0,'Real RPTM'!R43&gt;0),LN('Real RPTM'!R43/'Real RPTM'!Q43),0)</f>
        <v>-3.9084098119415718E-2</v>
      </c>
      <c r="S43" s="79">
        <f>IF(AND('Real RPTM'!R43&gt;0,'Real RPTM'!S43&gt;0),LN('Real RPTM'!S43/'Real RPTM'!R43),0)</f>
        <v>-1.9729478620200212E-2</v>
      </c>
      <c r="T43" s="79">
        <f>IF(AND('Real RPTM'!S43&gt;0,'Real RPTM'!T43&gt;0),LN('Real RPTM'!T43/'Real RPTM'!S43),0)</f>
        <v>-2.8761512790294277E-2</v>
      </c>
      <c r="U43" s="79">
        <f>IF(AND('Real RPTM'!T43&gt;0,'Real RPTM'!U43&gt;0),LN('Real RPTM'!U43/'Real RPTM'!T43),0)</f>
        <v>-2.8230682542353426E-2</v>
      </c>
      <c r="V43" s="79">
        <f>IF(AND('Real RPTM'!U43&gt;0,'Real RPTM'!V43&gt;0),LN('Real RPTM'!V43/'Real RPTM'!U43),0)</f>
        <v>-5.0776415584672309E-2</v>
      </c>
      <c r="W43" s="79">
        <f>IF(AND('Real RPTM'!V43&gt;0,'Real RPTM'!W43&gt;0),LN('Real RPTM'!W43/'Real RPTM'!V43),0)</f>
        <v>5.2288141014738374E-2</v>
      </c>
      <c r="X43" s="79">
        <f>IF(AND('Real RPTM'!W43&gt;0,'Real RPTM'!X43&gt;0),LN('Real RPTM'!X43/'Real RPTM'!W43),0)</f>
        <v>-4.0719324676651361E-2</v>
      </c>
      <c r="Y43" s="79">
        <f>IF(AND('Real RPTM'!X43&gt;0,'Real RPTM'!Y43&gt;0),LN('Real RPTM'!Y43/'Real RPTM'!X43),0)</f>
        <v>-4.9568119362114936E-2</v>
      </c>
      <c r="Z43" s="79">
        <f>IF(AND('Real RPTM'!Y43&gt;0,'Real RPTM'!Z43&gt;0),LN('Real RPTM'!Z43/'Real RPTM'!Y43),0)</f>
        <v>4.4820560952851342E-2</v>
      </c>
      <c r="AA43" s="79">
        <f>IF(AND('Real RPTM'!Z43&gt;0,'Real RPTM'!AA43&gt;0),LN('Real RPTM'!AA43/'Real RPTM'!Z43),0)</f>
        <v>8.1603977444350259E-2</v>
      </c>
      <c r="AB43" s="79">
        <f>IF(AND('Real RPTM'!AA43&gt;0,'Real RPTM'!AB43&gt;0),LN('Real RPTM'!AB43/'Real RPTM'!AA43),0)</f>
        <v>9.180439745999476E-2</v>
      </c>
      <c r="AC43" s="79">
        <f>IF(AND('Real RPTM'!AB43&gt;0,'Real RPTM'!AC43&gt;0),LN('Real RPTM'!AC43/'Real RPTM'!AB43),0)</f>
        <v>4.6346428049834153E-2</v>
      </c>
      <c r="AD43" s="79">
        <f>IF(AND('Real RPTM'!AD43&gt;0,'Real RPTM'!AE43&gt;0),LN('Real RPTM'!AE43/'Real RPTM'!AD43),0)</f>
        <v>0.15511638752773965</v>
      </c>
      <c r="AE43" s="79">
        <f>IF(AND('Real RPTM'!AE43&gt;0,'Real RPTM'!AF43&gt;0),LN('Real RPTM'!AF43/'Real RPTM'!AE43),0)</f>
        <v>-2.5696476990237492E-2</v>
      </c>
      <c r="AF43" s="79">
        <f>IF(AND('Real RPTM'!AF43&gt;0,'Real RPTM'!AG43&gt;0),LN('Real RPTM'!AG43/'Real RPTM'!AF43),0)</f>
        <v>4.1382720944334199E-2</v>
      </c>
      <c r="AG43" s="79">
        <f>IF(AND('Real RPTM'!AG43&gt;0,'Real RPTM'!AH43&gt;0),LN('Real RPTM'!AH43/'Real RPTM'!AG43),0)</f>
        <v>7.4387272935736881E-2</v>
      </c>
      <c r="AH43" s="79">
        <f>IF(AND('Real RPTM'!AH43&gt;0,'Real RPTM'!AI43&gt;0),LN('Real RPTM'!AI43/'Real RPTM'!AH43),0)</f>
        <v>2.9389603730384906E-2</v>
      </c>
      <c r="AI43" s="79">
        <f>IF(AND('Real RPTM'!AI43&gt;0,'Real RPTM'!AJ43&gt;0),LN('Real RPTM'!AJ43/'Real RPTM'!AI43),0)</f>
        <v>-1.1572380355217263E-3</v>
      </c>
      <c r="AJ43" s="79">
        <f>IF(AND('Real RPTM'!AJ43&gt;0,'Real RPTM'!AK43&gt;0),LN('Real RPTM'!AK43/'Real RPTM'!AJ43),0)</f>
        <v>6.9367986591151653E-3</v>
      </c>
      <c r="AK43" s="79">
        <f>IF(AND('Real RPTM'!AK43&gt;0,'Real RPTM'!AL43&gt;0),LN('Real RPTM'!AL43/'Real RPTM'!AK43),0)</f>
        <v>-0.13285856891462666</v>
      </c>
      <c r="AL43" s="79">
        <f>IF(AND('Real RPTM'!AM43&gt;0,'Real RPTM'!AN43&gt;0),LN('Real RPTM'!AN43/'Real RPTM'!AM43),0)</f>
        <v>-8.2263352329088449E-2</v>
      </c>
      <c r="AM43" s="79">
        <f>IF(AND('Real RPTM'!AN43&gt;0,'Real RPTM'!AO43&gt;0),LN('Real RPTM'!AO43/'Real RPTM'!AN43),0)</f>
        <v>-6.1355980445047444E-3</v>
      </c>
      <c r="AN43" s="79">
        <f>IF(AND('Real RPTM'!AO43&gt;0,'Real RPTM'!AP43&gt;0),LN('Real RPTM'!AP43/'Real RPTM'!AO43),0)</f>
        <v>1.204066312202705E-2</v>
      </c>
      <c r="AO43" s="79">
        <f>IF(AND('Real RPTM'!AP43&gt;0,'Real RPTM'!AQ43&gt;0),LN('Real RPTM'!AQ43/'Real RPTM'!AP43),0)</f>
        <v>2.370289619925171E-2</v>
      </c>
      <c r="AP43" s="79">
        <f>IF(AND('Real RPTM'!AQ43&gt;0,'Real RPTM'!AR43&gt;0),LN('Real RPTM'!AR43/'Real RPTM'!AQ43),0)</f>
        <v>-4.1389692511792704E-2</v>
      </c>
      <c r="AQ43" s="79">
        <f>IF(AND('Real RPTM'!AR43&gt;0,'Real RPTM'!AS43&gt;0),LN('Real RPTM'!AS43/'Real RPTM'!AR43),0)</f>
        <v>-7.9942899151435626E-2</v>
      </c>
      <c r="AR43" s="79">
        <f>IF(AND('Real RPTM'!AS43&gt;0,'Real RPTM'!AT43&gt;0),LN('Real RPTM'!AT43/'Real RPTM'!AS43),0)</f>
        <v>6.000929676825411E-2</v>
      </c>
      <c r="AS43" s="79" t="e">
        <f>IF(AND('Real RPTM'!AT43&gt;0,'Real RPTM'!AU43&gt;0),LN('Real RPTM'!AU43/'Real RPTM'!AT43),0)</f>
        <v>#N/A</v>
      </c>
      <c r="AT43" s="79" t="e">
        <f>IF(AND('Real RPTM'!AU43&gt;0,'Real RPTM'!AV43&gt;0),LN('Real RPTM'!AV43/'Real RPTM'!AU43),0)</f>
        <v>#N/A</v>
      </c>
      <c r="AU43" s="79" t="e">
        <f>IF(AND('Real RPTM'!AV43&gt;0,'Real RPTM'!AW43&gt;0),LN('Real RPTM'!AW43/'Real RPTM'!AV43),0)</f>
        <v>#N/A</v>
      </c>
      <c r="AV43" s="79" t="e">
        <f>IF(AND('Real RPTM'!AW43&gt;0,'Real RPTM'!AX43&gt;0),LN('Real RPTM'!AX43/'Real RPTM'!AW43),0)</f>
        <v>#N/A</v>
      </c>
      <c r="AW43" s="79" t="e">
        <f>IF(AND('Real RPTM'!AX43&gt;0,'Real RPTM'!AY43&gt;0),LN('Real RPTM'!AY43/'Real RPTM'!AX43),0)</f>
        <v>#N/A</v>
      </c>
      <c r="AX43" s="79" t="e">
        <f>IF(AND('Real RPTM'!AY43&gt;0,'Real RPTM'!AZ43&gt;0),LN('Real RPTM'!AZ43/'Real RPTM'!AY43),0)</f>
        <v>#N/A</v>
      </c>
      <c r="AY43" s="79" t="e">
        <f>IF(AND('Real RPTM'!AZ43&gt;0,'Real RPTM'!BA43&gt;0),LN('Real RPTM'!BA43/'Real RPTM'!AZ43),0)</f>
        <v>#N/A</v>
      </c>
      <c r="AZ43" s="79" t="e">
        <f>IF(AND('Real RPTM'!BA43&gt;0,'Real RPTM'!BB43&gt;0),LN('Real RPTM'!BB43/'Real RPTM'!BA43),0)</f>
        <v>#N/A</v>
      </c>
    </row>
    <row r="44" spans="1:255"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63"/>
      <c r="H44" s="78">
        <f>IF(AND('Real RPTM'!G44&gt;0,'Real RPTM'!H44&gt;0),LN('Real RPTM'!H44/'Real RPTM'!G44),0)</f>
        <v>-9.3527405218818388E-2</v>
      </c>
      <c r="I44" s="78">
        <f>IF(AND('Real RPTM'!H44&gt;0,'Real RPTM'!I44&gt;0),LN('Real RPTM'!I44/'Real RPTM'!H44),0)</f>
        <v>-0.11296205482396382</v>
      </c>
      <c r="J44" s="78">
        <f>IF(AND('Real RPTM'!I44&gt;0,'Real RPTM'!J44&gt;0),LN('Real RPTM'!J44/'Real RPTM'!I44),0)</f>
        <v>-4.5203756740366662E-2</v>
      </c>
      <c r="K44" s="78">
        <f>IF(AND('Real RPTM'!J44&gt;0,'Real RPTM'!K44&gt;0),LN('Real RPTM'!K44/'Real RPTM'!J44),0)</f>
        <v>-6.3391784350441072E-2</v>
      </c>
      <c r="L44" s="78">
        <f>IF(AND('Real RPTM'!K44&gt;0,'Real RPTM'!L44&gt;0),LN('Real RPTM'!L44/'Real RPTM'!K44),0)</f>
        <v>-3.7012128365969697E-2</v>
      </c>
      <c r="M44" s="78">
        <f>IF(AND('Real RPTM'!L44&gt;0,'Real RPTM'!M44&gt;0),LN('Real RPTM'!M44/'Real RPTM'!L44),0)</f>
        <v>-6.599830498998361E-3</v>
      </c>
      <c r="N44" s="78">
        <f>IF(AND('Real RPTM'!M44&gt;0,'Real RPTM'!N44&gt;0),LN('Real RPTM'!N44/'Real RPTM'!M44),0)</f>
        <v>-5.0667019108991809E-2</v>
      </c>
      <c r="O44" s="78">
        <f>IF(AND('Real RPTM'!N44&gt;0,'Real RPTM'!O44&gt;0),LN('Real RPTM'!O44/'Real RPTM'!N44),0)</f>
        <v>-2.2541625303007125E-2</v>
      </c>
      <c r="P44" s="78">
        <f>IF(AND('Real RPTM'!O44&gt;0,'Real RPTM'!P44&gt;0),LN('Real RPTM'!P44/'Real RPTM'!O44),0)</f>
        <v>-1.9857055009933462E-2</v>
      </c>
      <c r="Q44" s="78">
        <f>IF(AND('Real RPTM'!P44&gt;0,'Real RPTM'!Q44&gt;0),LN('Real RPTM'!Q44/'Real RPTM'!P44),0)</f>
        <v>-4.1993834364852524E-2</v>
      </c>
      <c r="R44" s="78">
        <f>IF(AND('Real RPTM'!Q44&gt;0,'Real RPTM'!R44&gt;0),LN('Real RPTM'!R44/'Real RPTM'!Q44),0)</f>
        <v>-2.8434453742791521E-2</v>
      </c>
      <c r="S44" s="78">
        <f>IF(AND('Real RPTM'!R44&gt;0,'Real RPTM'!S44&gt;0),LN('Real RPTM'!S44/'Real RPTM'!R44),0)</f>
        <v>-4.4063941648030527E-2</v>
      </c>
      <c r="T44" s="78">
        <f>IF(AND('Real RPTM'!S44&gt;0,'Real RPTM'!T44&gt;0),LN('Real RPTM'!T44/'Real RPTM'!S44),0)</f>
        <v>-3.5698802056279698E-2</v>
      </c>
      <c r="U44" s="78">
        <f>IF(AND('Real RPTM'!T44&gt;0,'Real RPTM'!U44&gt;0),LN('Real RPTM'!U44/'Real RPTM'!T44),0)</f>
        <v>-9.4057651574294028E-3</v>
      </c>
      <c r="V44" s="78">
        <f>IF(AND('Real RPTM'!U44&gt;0,'Real RPTM'!V44&gt;0),LN('Real RPTM'!V44/'Real RPTM'!U44),0)</f>
        <v>-1.0954693220607563E-2</v>
      </c>
      <c r="W44" s="78">
        <f>IF(AND('Real RPTM'!V44&gt;0,'Real RPTM'!W44&gt;0),LN('Real RPTM'!W44/'Real RPTM'!V44),0)</f>
        <v>-1.036135652511631E-2</v>
      </c>
      <c r="X44" s="78">
        <f>IF(AND('Real RPTM'!W44&gt;0,'Real RPTM'!X44&gt;0),LN('Real RPTM'!X44/'Real RPTM'!W44),0)</f>
        <v>4.2358389168027359E-2</v>
      </c>
      <c r="Y44" s="78">
        <f>IF(AND('Real RPTM'!X44&gt;0,'Real RPTM'!Y44&gt;0),LN('Real RPTM'!Y44/'Real RPTM'!X44),0)</f>
        <v>2.2457151660343476E-2</v>
      </c>
      <c r="Z44" s="78">
        <f>IF(AND('Real RPTM'!Y44&gt;0,'Real RPTM'!Z44&gt;0),LN('Real RPTM'!Z44/'Real RPTM'!Y44),0)</f>
        <v>-5.6140845309561385E-2</v>
      </c>
      <c r="AA44" s="78">
        <f>IF(AND('Real RPTM'!Z44&gt;0,'Real RPTM'!AA44&gt;0),LN('Real RPTM'!AA44/'Real RPTM'!Z44),0)</f>
        <v>7.0660482949843922E-2</v>
      </c>
      <c r="AB44" s="78">
        <f>IF(AND('Real RPTM'!AA44&gt;0,'Real RPTM'!AB44&gt;0),LN('Real RPTM'!AB44/'Real RPTM'!AA44),0)</f>
        <v>5.1955863269161753E-2</v>
      </c>
      <c r="AC44" s="78">
        <f>IF(AND('Real RPTM'!AB44&gt;0,'Real RPTM'!AC44&gt;0),LN('Real RPTM'!AC44/'Real RPTM'!AB44),0)</f>
        <v>8.4281876830632263E-2</v>
      </c>
      <c r="AD44" s="78">
        <f>IF(AND('Real RPTM'!AD44&gt;0,'Real RPTM'!AE44&gt;0),LN('Real RPTM'!AE44/'Real RPTM'!AD44),0)</f>
        <v>8.8520880063069601E-2</v>
      </c>
      <c r="AE44" s="78">
        <f>IF(AND('Real RPTM'!AE44&gt;0,'Real RPTM'!AF44&gt;0),LN('Real RPTM'!AF44/'Real RPTM'!AE44),0)</f>
        <v>-2.7883769594617296E-2</v>
      </c>
      <c r="AF44" s="78">
        <f>IF(AND('Real RPTM'!AF44&gt;0,'Real RPTM'!AG44&gt;0),LN('Real RPTM'!AG44/'Real RPTM'!AF44),0)</f>
        <v>8.5593025813059959E-3</v>
      </c>
      <c r="AG44" s="78">
        <f>IF(AND('Real RPTM'!AG44&gt;0,'Real RPTM'!AH44&gt;0),LN('Real RPTM'!AH44/'Real RPTM'!AG44),0)</f>
        <v>3.8146124842561122E-2</v>
      </c>
      <c r="AH44" s="78">
        <f>IF(AND('Real RPTM'!AH44&gt;0,'Real RPTM'!AI44&gt;0),LN('Real RPTM'!AI44/'Real RPTM'!AH44),0)</f>
        <v>-2.2726912835611302E-3</v>
      </c>
      <c r="AI44" s="78">
        <f>IF(AND('Real RPTM'!AI44&gt;0,'Real RPTM'!AJ44&gt;0),LN('Real RPTM'!AJ44/'Real RPTM'!AI44),0)</f>
        <v>1.1270495157125082E-2</v>
      </c>
      <c r="AJ44" s="78">
        <f>IF(AND('Real RPTM'!AJ44&gt;0,'Real RPTM'!AK44&gt;0),LN('Real RPTM'!AK44/'Real RPTM'!AJ44),0)</f>
        <v>4.0624488876573231E-2</v>
      </c>
      <c r="AK44" s="78">
        <f>IF(AND('Real RPTM'!AK44&gt;0,'Real RPTM'!AL44&gt;0),LN('Real RPTM'!AL44/'Real RPTM'!AK44),0)</f>
        <v>-0.10918245072445396</v>
      </c>
      <c r="AL44" s="78">
        <f>IF(AND('Real RPTM'!AM44&gt;0,'Real RPTM'!AN44&gt;0),LN('Real RPTM'!AN44/'Real RPTM'!AM44),0)</f>
        <v>3.4848436754624373E-2</v>
      </c>
      <c r="AM44" s="78">
        <f>IF(AND('Real RPTM'!AN44&gt;0,'Real RPTM'!AO44&gt;0),LN('Real RPTM'!AO44/'Real RPTM'!AN44),0)</f>
        <v>-1.2698909092864894E-2</v>
      </c>
      <c r="AN44" s="78">
        <f>IF(AND('Real RPTM'!AO44&gt;0,'Real RPTM'!AP44&gt;0),LN('Real RPTM'!AP44/'Real RPTM'!AO44),0)</f>
        <v>-1.741485076863071E-2</v>
      </c>
      <c r="AO44" s="78">
        <f>IF(AND('Real RPTM'!AP44&gt;0,'Real RPTM'!AQ44&gt;0),LN('Real RPTM'!AQ44/'Real RPTM'!AP44),0)</f>
        <v>5.4735080126685341E-2</v>
      </c>
      <c r="AP44" s="78">
        <f>IF(AND('Real RPTM'!AQ44&gt;0,'Real RPTM'!AR44&gt;0),LN('Real RPTM'!AR44/'Real RPTM'!AQ44),0)</f>
        <v>2.8607988172856546E-2</v>
      </c>
      <c r="AQ44" s="78">
        <f>IF(AND('Real RPTM'!AR44&gt;0,'Real RPTM'!AS44&gt;0),LN('Real RPTM'!AS44/'Real RPTM'!AR44),0)</f>
        <v>-3.6024402261361478E-2</v>
      </c>
      <c r="AR44" s="78">
        <f>IF(AND('Real RPTM'!AS44&gt;0,'Real RPTM'!AT44&gt;0),LN('Real RPTM'!AT44/'Real RPTM'!AS44),0)</f>
        <v>6.3770634831187459E-2</v>
      </c>
      <c r="AS44" s="78" t="e">
        <f>IF(AND('Real RPTM'!AT44&gt;0,'Real RPTM'!AU44&gt;0),LN('Real RPTM'!AU44/'Real RPTM'!AT44),0)</f>
        <v>#N/A</v>
      </c>
      <c r="AT44" s="78" t="e">
        <f>IF(AND('Real RPTM'!AU44&gt;0,'Real RPTM'!AV44&gt;0),LN('Real RPTM'!AV44/'Real RPTM'!AU44),0)</f>
        <v>#N/A</v>
      </c>
      <c r="AU44" s="78" t="e">
        <f>IF(AND('Real RPTM'!AV44&gt;0,'Real RPTM'!AW44&gt;0),LN('Real RPTM'!AW44/'Real RPTM'!AV44),0)</f>
        <v>#N/A</v>
      </c>
      <c r="AV44" s="78" t="e">
        <f>IF(AND('Real RPTM'!AW44&gt;0,'Real RPTM'!AX44&gt;0),LN('Real RPTM'!AX44/'Real RPTM'!AW44),0)</f>
        <v>#N/A</v>
      </c>
      <c r="AW44" s="78" t="e">
        <f>IF(AND('Real RPTM'!AX44&gt;0,'Real RPTM'!AY44&gt;0),LN('Real RPTM'!AY44/'Real RPTM'!AX44),0)</f>
        <v>#N/A</v>
      </c>
      <c r="AX44" s="78" t="e">
        <f>IF(AND('Real RPTM'!AY44&gt;0,'Real RPTM'!AZ44&gt;0),LN('Real RPTM'!AZ44/'Real RPTM'!AY44),0)</f>
        <v>#N/A</v>
      </c>
      <c r="AY44" s="78" t="e">
        <f>IF(AND('Real RPTM'!AZ44&gt;0,'Real RPTM'!BA44&gt;0),LN('Real RPTM'!BA44/'Real RPTM'!AZ44),0)</f>
        <v>#N/A</v>
      </c>
      <c r="AZ44" s="78" t="e">
        <f>IF(AND('Real RPTM'!BA44&gt;0,'Real RPTM'!BB44&gt;0),LN('Real RPTM'!BB44/'Real RPTM'!BA44),0)</f>
        <v>#N/A</v>
      </c>
    </row>
    <row r="45" spans="1:255"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63"/>
      <c r="H45" s="78">
        <f>IF(AND('Real RPTM'!G45&gt;0,'Real RPTM'!H45&gt;0),LN('Real RPTM'!H45/'Real RPTM'!G45),0)</f>
        <v>-9.5310139208957673E-2</v>
      </c>
      <c r="I45" s="78">
        <f>IF(AND('Real RPTM'!H45&gt;0,'Real RPTM'!I45&gt;0),LN('Real RPTM'!I45/'Real RPTM'!H45),0)</f>
        <v>-0.13943824640108676</v>
      </c>
      <c r="J45" s="78">
        <f>IF(AND('Real RPTM'!I45&gt;0,'Real RPTM'!J45&gt;0),LN('Real RPTM'!J45/'Real RPTM'!I45),0)</f>
        <v>-7.9323804306249288E-2</v>
      </c>
      <c r="K45" s="78">
        <f>IF(AND('Real RPTM'!J45&gt;0,'Real RPTM'!K45&gt;0),LN('Real RPTM'!K45/'Real RPTM'!J45),0)</f>
        <v>-5.0082246298129102E-2</v>
      </c>
      <c r="L45" s="78">
        <f>IF(AND('Real RPTM'!K45&gt;0,'Real RPTM'!L45&gt;0),LN('Real RPTM'!L45/'Real RPTM'!K45),0)</f>
        <v>-7.1126287845585362E-2</v>
      </c>
      <c r="M45" s="78">
        <f>IF(AND('Real RPTM'!L45&gt;0,'Real RPTM'!M45&gt;0),LN('Real RPTM'!M45/'Real RPTM'!L45),0)</f>
        <v>5.4825273663714716E-2</v>
      </c>
      <c r="N45" s="78">
        <f>IF(AND('Real RPTM'!M45&gt;0,'Real RPTM'!N45&gt;0),LN('Real RPTM'!N45/'Real RPTM'!M45),0)</f>
        <v>-4.4425932825502723E-2</v>
      </c>
      <c r="O45" s="78">
        <f>IF(AND('Real RPTM'!N45&gt;0,'Real RPTM'!O45&gt;0),LN('Real RPTM'!O45/'Real RPTM'!N45),0)</f>
        <v>-9.1912208159088994E-3</v>
      </c>
      <c r="P45" s="78">
        <f>IF(AND('Real RPTM'!O45&gt;0,'Real RPTM'!P45&gt;0),LN('Real RPTM'!P45/'Real RPTM'!O45),0)</f>
        <v>3.2834716400378656E-3</v>
      </c>
      <c r="Q45" s="78">
        <f>IF(AND('Real RPTM'!P45&gt;0,'Real RPTM'!Q45&gt;0),LN('Real RPTM'!Q45/'Real RPTM'!P45),0)</f>
        <v>-4.7543358120074361E-2</v>
      </c>
      <c r="R45" s="78">
        <f>IF(AND('Real RPTM'!Q45&gt;0,'Real RPTM'!R45&gt;0),LN('Real RPTM'!R45/'Real RPTM'!Q45),0)</f>
        <v>-2.0708800253023116E-2</v>
      </c>
      <c r="S45" s="78">
        <f>IF(AND('Real RPTM'!R45&gt;0,'Real RPTM'!S45&gt;0),LN('Real RPTM'!S45/'Real RPTM'!R45),0)</f>
        <v>-3.9471712779585479E-2</v>
      </c>
      <c r="T45" s="78">
        <f>IF(AND('Real RPTM'!S45&gt;0,'Real RPTM'!T45&gt;0),LN('Real RPTM'!T45/'Real RPTM'!S45),0)</f>
        <v>-5.2543703699202408E-2</v>
      </c>
      <c r="U45" s="78">
        <f>IF(AND('Real RPTM'!T45&gt;0,'Real RPTM'!U45&gt;0),LN('Real RPTM'!U45/'Real RPTM'!T45),0)</f>
        <v>-3.817963213678216E-2</v>
      </c>
      <c r="V45" s="78">
        <f>IF(AND('Real RPTM'!U45&gt;0,'Real RPTM'!V45&gt;0),LN('Real RPTM'!V45/'Real RPTM'!U45),0)</f>
        <v>-5.3529368210473743E-2</v>
      </c>
      <c r="W45" s="78">
        <f>IF(AND('Real RPTM'!V45&gt;0,'Real RPTM'!W45&gt;0),LN('Real RPTM'!W45/'Real RPTM'!V45),0)</f>
        <v>-3.598127632425775E-3</v>
      </c>
      <c r="X45" s="78">
        <f>IF(AND('Real RPTM'!W45&gt;0,'Real RPTM'!X45&gt;0),LN('Real RPTM'!X45/'Real RPTM'!W45),0)</f>
        <v>-5.3592550567229556E-3</v>
      </c>
      <c r="Y45" s="78">
        <f>IF(AND('Real RPTM'!X45&gt;0,'Real RPTM'!Y45&gt;0),LN('Real RPTM'!Y45/'Real RPTM'!X45),0)</f>
        <v>-2.0738724053591118E-2</v>
      </c>
      <c r="Z45" s="78">
        <f>IF(AND('Real RPTM'!Y45&gt;0,'Real RPTM'!Z45&gt;0),LN('Real RPTM'!Z45/'Real RPTM'!Y45),0)</f>
        <v>-6.7944304360439047E-3</v>
      </c>
      <c r="AA45" s="78">
        <f>IF(AND('Real RPTM'!Z45&gt;0,'Real RPTM'!AA45&gt;0),LN('Real RPTM'!AA45/'Real RPTM'!Z45),0)</f>
        <v>3.4036475065766805E-2</v>
      </c>
      <c r="AB45" s="78">
        <f>IF(AND('Real RPTM'!AA45&gt;0,'Real RPTM'!AB45&gt;0),LN('Real RPTM'!AB45/'Real RPTM'!AA45),0)</f>
        <v>5.4897077151556457E-2</v>
      </c>
      <c r="AC45" s="78">
        <f>IF(AND('Real RPTM'!AB45&gt;0,'Real RPTM'!AC45&gt;0),LN('Real RPTM'!AC45/'Real RPTM'!AB45),0)</f>
        <v>3.0403000295803933E-2</v>
      </c>
      <c r="AD45" s="78">
        <f>IF(AND('Real RPTM'!AD45&gt;0,'Real RPTM'!AE45&gt;0),LN('Real RPTM'!AE45/'Real RPTM'!AD45),0)</f>
        <v>0.11780960828027058</v>
      </c>
      <c r="AE45" s="78">
        <f>IF(AND('Real RPTM'!AE45&gt;0,'Real RPTM'!AF45&gt;0),LN('Real RPTM'!AF45/'Real RPTM'!AE45),0)</f>
        <v>-4.8448566778885163E-2</v>
      </c>
      <c r="AF45" s="78">
        <f>IF(AND('Real RPTM'!AF45&gt;0,'Real RPTM'!AG45&gt;0),LN('Real RPTM'!AG45/'Real RPTM'!AF45),0)</f>
        <v>2.8458585799867566E-2</v>
      </c>
      <c r="AG45" s="78">
        <f>IF(AND('Real RPTM'!AG45&gt;0,'Real RPTM'!AH45&gt;0),LN('Real RPTM'!AH45/'Real RPTM'!AG45),0)</f>
        <v>4.3173611992880945E-2</v>
      </c>
      <c r="AH45" s="78">
        <f>IF(AND('Real RPTM'!AH45&gt;0,'Real RPTM'!AI45&gt;0),LN('Real RPTM'!AI45/'Real RPTM'!AH45),0)</f>
        <v>2.1965254357079449E-2</v>
      </c>
      <c r="AI45" s="78">
        <f>IF(AND('Real RPTM'!AI45&gt;0,'Real RPTM'!AJ45&gt;0),LN('Real RPTM'!AJ45/'Real RPTM'!AI45),0)</f>
        <v>1.0527941608951345E-2</v>
      </c>
      <c r="AJ45" s="78">
        <f>IF(AND('Real RPTM'!AJ45&gt;0,'Real RPTM'!AK45&gt;0),LN('Real RPTM'!AK45/'Real RPTM'!AJ45),0)</f>
        <v>6.2805627283864501E-3</v>
      </c>
      <c r="AK45" s="78">
        <f>IF(AND('Real RPTM'!AK45&gt;0,'Real RPTM'!AL45&gt;0),LN('Real RPTM'!AL45/'Real RPTM'!AK45),0)</f>
        <v>-5.9119767866288517E-2</v>
      </c>
      <c r="AL45" s="78">
        <f>IF(AND('Real RPTM'!AM45&gt;0,'Real RPTM'!AN45&gt;0),LN('Real RPTM'!AN45/'Real RPTM'!AM45),0)</f>
        <v>4.9338084955440941E-3</v>
      </c>
      <c r="AM45" s="78">
        <f>IF(AND('Real RPTM'!AN45&gt;0,'Real RPTM'!AO45&gt;0),LN('Real RPTM'!AO45/'Real RPTM'!AN45),0)</f>
        <v>1.7079483330417006E-2</v>
      </c>
      <c r="AN45" s="78">
        <f>IF(AND('Real RPTM'!AO45&gt;0,'Real RPTM'!AP45&gt;0),LN('Real RPTM'!AP45/'Real RPTM'!AO45),0)</f>
        <v>1.1176142603149681E-2</v>
      </c>
      <c r="AO45" s="78">
        <f>IF(AND('Real RPTM'!AP45&gt;0,'Real RPTM'!AQ45&gt;0),LN('Real RPTM'!AQ45/'Real RPTM'!AP45),0)</f>
        <v>2.8618600285801085E-2</v>
      </c>
      <c r="AP45" s="78">
        <f>IF(AND('Real RPTM'!AQ45&gt;0,'Real RPTM'!AR45&gt;0),LN('Real RPTM'!AR45/'Real RPTM'!AQ45),0)</f>
        <v>-3.5642558516951001E-2</v>
      </c>
      <c r="AQ45" s="78">
        <f>IF(AND('Real RPTM'!AR45&gt;0,'Real RPTM'!AS45&gt;0),LN('Real RPTM'!AS45/'Real RPTM'!AR45),0)</f>
        <v>-2.7534737048532992E-3</v>
      </c>
      <c r="AR45" s="78">
        <f>IF(AND('Real RPTM'!AS45&gt;0,'Real RPTM'!AT45&gt;0),LN('Real RPTM'!AT45/'Real RPTM'!AS45),0)</f>
        <v>2.2251229489737658E-2</v>
      </c>
      <c r="AS45" s="78" t="e">
        <f>IF(AND('Real RPTM'!AT45&gt;0,'Real RPTM'!AU45&gt;0),LN('Real RPTM'!AU45/'Real RPTM'!AT45),0)</f>
        <v>#N/A</v>
      </c>
      <c r="AT45" s="78" t="e">
        <f>IF(AND('Real RPTM'!AU45&gt;0,'Real RPTM'!AV45&gt;0),LN('Real RPTM'!AV45/'Real RPTM'!AU45),0)</f>
        <v>#N/A</v>
      </c>
      <c r="AU45" s="78" t="e">
        <f>IF(AND('Real RPTM'!AV45&gt;0,'Real RPTM'!AW45&gt;0),LN('Real RPTM'!AW45/'Real RPTM'!AV45),0)</f>
        <v>#N/A</v>
      </c>
      <c r="AV45" s="78" t="e">
        <f>IF(AND('Real RPTM'!AW45&gt;0,'Real RPTM'!AX45&gt;0),LN('Real RPTM'!AX45/'Real RPTM'!AW45),0)</f>
        <v>#N/A</v>
      </c>
      <c r="AW45" s="78" t="e">
        <f>IF(AND('Real RPTM'!AX45&gt;0,'Real RPTM'!AY45&gt;0),LN('Real RPTM'!AY45/'Real RPTM'!AX45),0)</f>
        <v>#N/A</v>
      </c>
      <c r="AX45" s="78" t="e">
        <f>IF(AND('Real RPTM'!AY45&gt;0,'Real RPTM'!AZ45&gt;0),LN('Real RPTM'!AZ45/'Real RPTM'!AY45),0)</f>
        <v>#N/A</v>
      </c>
      <c r="AY45" s="78" t="e">
        <f>IF(AND('Real RPTM'!AZ45&gt;0,'Real RPTM'!BA45&gt;0),LN('Real RPTM'!BA45/'Real RPTM'!AZ45),0)</f>
        <v>#N/A</v>
      </c>
      <c r="AZ45" s="78" t="e">
        <f>IF(AND('Real RPTM'!BA45&gt;0,'Real RPTM'!BB45&gt;0),LN('Real RPTM'!BB45/'Real RPTM'!BA45),0)</f>
        <v>#N/A</v>
      </c>
    </row>
    <row r="46" spans="1:255"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63"/>
      <c r="H46" s="78">
        <f>IF(AND('Real RPTM'!G46&gt;0,'Real RPTM'!H46&gt;0),LN('Real RPTM'!H46/'Real RPTM'!G46),0)</f>
        <v>-5.9781360028205215E-2</v>
      </c>
      <c r="I46" s="78">
        <f>IF(AND('Real RPTM'!H46&gt;0,'Real RPTM'!I46&gt;0),LN('Real RPTM'!I46/'Real RPTM'!H46),0)</f>
        <v>-9.7708445331661398E-2</v>
      </c>
      <c r="J46" s="78">
        <f>IF(AND('Real RPTM'!I46&gt;0,'Real RPTM'!J46&gt;0),LN('Real RPTM'!J46/'Real RPTM'!I46),0)</f>
        <v>-4.2880047648426754E-2</v>
      </c>
      <c r="K46" s="78">
        <f>IF(AND('Real RPTM'!J46&gt;0,'Real RPTM'!K46&gt;0),LN('Real RPTM'!K46/'Real RPTM'!J46),0)</f>
        <v>-7.6597448065026219E-2</v>
      </c>
      <c r="L46" s="78">
        <f>IF(AND('Real RPTM'!K46&gt;0,'Real RPTM'!L46&gt;0),LN('Real RPTM'!L46/'Real RPTM'!K46),0)</f>
        <v>-5.6936742959937309E-2</v>
      </c>
      <c r="M46" s="78">
        <f>IF(AND('Real RPTM'!L46&gt;0,'Real RPTM'!M46&gt;0),LN('Real RPTM'!M46/'Real RPTM'!L46),0)</f>
        <v>-3.3807406659732357E-2</v>
      </c>
      <c r="N46" s="78">
        <f>IF(AND('Real RPTM'!M46&gt;0,'Real RPTM'!N46&gt;0),LN('Real RPTM'!N46/'Real RPTM'!M46),0)</f>
        <v>-3.517567412978656E-2</v>
      </c>
      <c r="O46" s="78">
        <f>IF(AND('Real RPTM'!N46&gt;0,'Real RPTM'!O46&gt;0),LN('Real RPTM'!O46/'Real RPTM'!N46),0)</f>
        <v>-3.1066329857051066E-2</v>
      </c>
      <c r="P46" s="78">
        <f>IF(AND('Real RPTM'!O46&gt;0,'Real RPTM'!P46&gt;0),LN('Real RPTM'!P46/'Real RPTM'!O46),0)</f>
        <v>-2.1116934344417779E-2</v>
      </c>
      <c r="Q46" s="78">
        <f>IF(AND('Real RPTM'!P46&gt;0,'Real RPTM'!Q46&gt;0),LN('Real RPTM'!Q46/'Real RPTM'!P46),0)</f>
        <v>-2.4769325735831085E-2</v>
      </c>
      <c r="R46" s="78">
        <f>IF(AND('Real RPTM'!Q46&gt;0,'Real RPTM'!R46&gt;0),LN('Real RPTM'!R46/'Real RPTM'!Q46),0)</f>
        <v>-3.7232320175990874E-2</v>
      </c>
      <c r="S46" s="78">
        <f>IF(AND('Real RPTM'!R46&gt;0,'Real RPTM'!S46&gt;0),LN('Real RPTM'!S46/'Real RPTM'!R46),0)</f>
        <v>-5.3013377536252813E-2</v>
      </c>
      <c r="T46" s="78">
        <f>IF(AND('Real RPTM'!S46&gt;0,'Real RPTM'!T46&gt;0),LN('Real RPTM'!T46/'Real RPTM'!S46),0)</f>
        <v>-1.3570168465735402E-3</v>
      </c>
      <c r="U46" s="78">
        <f>IF(AND('Real RPTM'!T46&gt;0,'Real RPTM'!U46&gt;0),LN('Real RPTM'!U46/'Real RPTM'!T46),0)</f>
        <v>-2.5975903336264199E-2</v>
      </c>
      <c r="V46" s="78">
        <f>IF(AND('Real RPTM'!U46&gt;0,'Real RPTM'!V46&gt;0),LN('Real RPTM'!V46/'Real RPTM'!U46),0)</f>
        <v>-4.0475693068476183E-2</v>
      </c>
      <c r="W46" s="78">
        <f>IF(AND('Real RPTM'!V46&gt;0,'Real RPTM'!W46&gt;0),LN('Real RPTM'!W46/'Real RPTM'!V46),0)</f>
        <v>9.2403631697361484E-3</v>
      </c>
      <c r="X46" s="78">
        <f>IF(AND('Real RPTM'!W46&gt;0,'Real RPTM'!X46&gt;0),LN('Real RPTM'!X46/'Real RPTM'!W46),0)</f>
        <v>2.0840672041088615E-3</v>
      </c>
      <c r="Y46" s="78">
        <f>IF(AND('Real RPTM'!X46&gt;0,'Real RPTM'!Y46&gt;0),LN('Real RPTM'!Y46/'Real RPTM'!X46),0)</f>
        <v>-4.067228526737672E-2</v>
      </c>
      <c r="Z46" s="78">
        <f>IF(AND('Real RPTM'!Y46&gt;0,'Real RPTM'!Z46&gt;0),LN('Real RPTM'!Z46/'Real RPTM'!Y46),0)</f>
        <v>8.2038306812674659E-4</v>
      </c>
      <c r="AA46" s="78">
        <f>IF(AND('Real RPTM'!Z46&gt;0,'Real RPTM'!AA46&gt;0),LN('Real RPTM'!AA46/'Real RPTM'!Z46),0)</f>
        <v>5.4698981211489146E-2</v>
      </c>
      <c r="AB46" s="78">
        <f>IF(AND('Real RPTM'!AA46&gt;0,'Real RPTM'!AB46&gt;0),LN('Real RPTM'!AB46/'Real RPTM'!AA46),0)</f>
        <v>9.6422156294760211E-2</v>
      </c>
      <c r="AC46" s="78">
        <f>IF(AND('Real RPTM'!AB46&gt;0,'Real RPTM'!AC46&gt;0),LN('Real RPTM'!AC46/'Real RPTM'!AB46),0)</f>
        <v>4.3740331185853999E-2</v>
      </c>
      <c r="AD46" s="78">
        <f>IF(AND('Real RPTM'!AD46&gt;0,'Real RPTM'!AE46&gt;0),LN('Real RPTM'!AE46/'Real RPTM'!AD46),0)</f>
        <v>0.10365934073587942</v>
      </c>
      <c r="AE46" s="78">
        <f>IF(AND('Real RPTM'!AE46&gt;0,'Real RPTM'!AF46&gt;0),LN('Real RPTM'!AF46/'Real RPTM'!AE46),0)</f>
        <v>-7.4962493049808024E-2</v>
      </c>
      <c r="AF46" s="78">
        <f>IF(AND('Real RPTM'!AF46&gt;0,'Real RPTM'!AG46&gt;0),LN('Real RPTM'!AG46/'Real RPTM'!AF46),0)</f>
        <v>4.2462294023172574E-3</v>
      </c>
      <c r="AG46" s="78">
        <f>IF(AND('Real RPTM'!AG46&gt;0,'Real RPTM'!AH46&gt;0),LN('Real RPTM'!AH46/'Real RPTM'!AG46),0)</f>
        <v>0.10724243311116377</v>
      </c>
      <c r="AH46" s="78">
        <f>IF(AND('Real RPTM'!AH46&gt;0,'Real RPTM'!AI46&gt;0),LN('Real RPTM'!AI46/'Real RPTM'!AH46),0)</f>
        <v>1.2493834658193897E-2</v>
      </c>
      <c r="AI46" s="78">
        <f>IF(AND('Real RPTM'!AI46&gt;0,'Real RPTM'!AJ46&gt;0),LN('Real RPTM'!AJ46/'Real RPTM'!AI46),0)</f>
        <v>2.1279579329126926E-3</v>
      </c>
      <c r="AJ46" s="78">
        <f>IF(AND('Real RPTM'!AJ46&gt;0,'Real RPTM'!AK46&gt;0),LN('Real RPTM'!AK46/'Real RPTM'!AJ46),0)</f>
        <v>4.3376108543139308E-3</v>
      </c>
      <c r="AK46" s="78">
        <f>IF(AND('Real RPTM'!AK46&gt;0,'Real RPTM'!AL46&gt;0),LN('Real RPTM'!AL46/'Real RPTM'!AK46),0)</f>
        <v>-0.1024098856706423</v>
      </c>
      <c r="AL46" s="78">
        <f>IF(AND('Real RPTM'!AM46&gt;0,'Real RPTM'!AN46&gt;0),LN('Real RPTM'!AN46/'Real RPTM'!AM46),0)</f>
        <v>-2.8567442717408211E-2</v>
      </c>
      <c r="AM46" s="78">
        <f>IF(AND('Real RPTM'!AN46&gt;0,'Real RPTM'!AO46&gt;0),LN('Real RPTM'!AO46/'Real RPTM'!AN46),0)</f>
        <v>-1.8541643004870927E-2</v>
      </c>
      <c r="AN46" s="78">
        <f>IF(AND('Real RPTM'!AO46&gt;0,'Real RPTM'!AP46&gt;0),LN('Real RPTM'!AP46/'Real RPTM'!AO46),0)</f>
        <v>1.8153480828792732E-3</v>
      </c>
      <c r="AO46" s="78">
        <f>IF(AND('Real RPTM'!AP46&gt;0,'Real RPTM'!AQ46&gt;0),LN('Real RPTM'!AQ46/'Real RPTM'!AP46),0)</f>
        <v>-2.9719241814444235E-4</v>
      </c>
      <c r="AP46" s="78">
        <f>IF(AND('Real RPTM'!AQ46&gt;0,'Real RPTM'!AR46&gt;0),LN('Real RPTM'!AR46/'Real RPTM'!AQ46),0)</f>
        <v>-5.4838643564188862E-2</v>
      </c>
      <c r="AQ46" s="78">
        <f>IF(AND('Real RPTM'!AR46&gt;0,'Real RPTM'!AS46&gt;0),LN('Real RPTM'!AS46/'Real RPTM'!AR46),0)</f>
        <v>-2.5805459155285457E-2</v>
      </c>
      <c r="AR46" s="78">
        <f>IF(AND('Real RPTM'!AS46&gt;0,'Real RPTM'!AT46&gt;0),LN('Real RPTM'!AT46/'Real RPTM'!AS46),0)</f>
        <v>0.15046360498765093</v>
      </c>
      <c r="AS46" s="78" t="e">
        <f>IF(AND('Real RPTM'!AT46&gt;0,'Real RPTM'!AU46&gt;0),LN('Real RPTM'!AU46/'Real RPTM'!AT46),0)</f>
        <v>#N/A</v>
      </c>
      <c r="AT46" s="78" t="e">
        <f>IF(AND('Real RPTM'!AU46&gt;0,'Real RPTM'!AV46&gt;0),LN('Real RPTM'!AV46/'Real RPTM'!AU46),0)</f>
        <v>#N/A</v>
      </c>
      <c r="AU46" s="78" t="e">
        <f>IF(AND('Real RPTM'!AV46&gt;0,'Real RPTM'!AW46&gt;0),LN('Real RPTM'!AW46/'Real RPTM'!AV46),0)</f>
        <v>#N/A</v>
      </c>
      <c r="AV46" s="78" t="e">
        <f>IF(AND('Real RPTM'!AW46&gt;0,'Real RPTM'!AX46&gt;0),LN('Real RPTM'!AX46/'Real RPTM'!AW46),0)</f>
        <v>#N/A</v>
      </c>
      <c r="AW46" s="78" t="e">
        <f>IF(AND('Real RPTM'!AX46&gt;0,'Real RPTM'!AY46&gt;0),LN('Real RPTM'!AY46/'Real RPTM'!AX46),0)</f>
        <v>#N/A</v>
      </c>
      <c r="AX46" s="78" t="e">
        <f>IF(AND('Real RPTM'!AY46&gt;0,'Real RPTM'!AZ46&gt;0),LN('Real RPTM'!AZ46/'Real RPTM'!AY46),0)</f>
        <v>#N/A</v>
      </c>
      <c r="AY46" s="78" t="e">
        <f>IF(AND('Real RPTM'!AZ46&gt;0,'Real RPTM'!BA46&gt;0),LN('Real RPTM'!BA46/'Real RPTM'!AZ46),0)</f>
        <v>#N/A</v>
      </c>
      <c r="AZ46" s="78" t="e">
        <f>IF(AND('Real RPTM'!BA46&gt;0,'Real RPTM'!BB46&gt;0),LN('Real RPTM'!BB46/'Real RPTM'!BA46),0)</f>
        <v>#N/A</v>
      </c>
    </row>
    <row r="47" spans="1:255"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69"/>
      <c r="H47" s="79">
        <f>IF(AND('Real RPTM'!G47&gt;0,'Real RPTM'!H47&gt;0),LN('Real RPTM'!H47/'Real RPTM'!G47),0)</f>
        <v>-4.9342374272431662E-2</v>
      </c>
      <c r="I47" s="79">
        <f>IF(AND('Real RPTM'!H47&gt;0,'Real RPTM'!I47&gt;0),LN('Real RPTM'!I47/'Real RPTM'!H47),0)</f>
        <v>-7.7683594422822369E-2</v>
      </c>
      <c r="J47" s="79">
        <f>IF(AND('Real RPTM'!I47&gt;0,'Real RPTM'!J47&gt;0),LN('Real RPTM'!J47/'Real RPTM'!I47),0)</f>
        <v>-1.7496964358211898E-2</v>
      </c>
      <c r="K47" s="79">
        <f>IF(AND('Real RPTM'!J47&gt;0,'Real RPTM'!K47&gt;0),LN('Real RPTM'!K47/'Real RPTM'!J47),0)</f>
        <v>-6.7798673475083407E-2</v>
      </c>
      <c r="L47" s="79">
        <f>IF(AND('Real RPTM'!K47&gt;0,'Real RPTM'!L47&gt;0),LN('Real RPTM'!L47/'Real RPTM'!K47),0)</f>
        <v>-1.3989876378152232E-2</v>
      </c>
      <c r="M47" s="79">
        <f>IF(AND('Real RPTM'!L47&gt;0,'Real RPTM'!M47&gt;0),LN('Real RPTM'!M47/'Real RPTM'!L47),0)</f>
        <v>-1.6753063838585158E-2</v>
      </c>
      <c r="N47" s="79">
        <f>IF(AND('Real RPTM'!M47&gt;0,'Real RPTM'!N47&gt;0),LN('Real RPTM'!N47/'Real RPTM'!M47),0)</f>
        <v>-5.1992660000161298E-2</v>
      </c>
      <c r="O47" s="79">
        <f>IF(AND('Real RPTM'!N47&gt;0,'Real RPTM'!O47&gt;0),LN('Real RPTM'!O47/'Real RPTM'!N47),0)</f>
        <v>-1.2440651337248474E-2</v>
      </c>
      <c r="P47" s="79">
        <f>IF(AND('Real RPTM'!O47&gt;0,'Real RPTM'!P47&gt;0),LN('Real RPTM'!P47/'Real RPTM'!O47),0)</f>
        <v>-1.0245181226849314E-2</v>
      </c>
      <c r="Q47" s="79">
        <f>IF(AND('Real RPTM'!P47&gt;0,'Real RPTM'!Q47&gt;0),LN('Real RPTM'!Q47/'Real RPTM'!P47),0)</f>
        <v>-2.2098864736578402E-2</v>
      </c>
      <c r="R47" s="79">
        <f>IF(AND('Real RPTM'!Q47&gt;0,'Real RPTM'!R47&gt;0),LN('Real RPTM'!R47/'Real RPTM'!Q47),0)</f>
        <v>-3.2962513684755099E-2</v>
      </c>
      <c r="S47" s="79">
        <f>IF(AND('Real RPTM'!R47&gt;0,'Real RPTM'!S47&gt;0),LN('Real RPTM'!S47/'Real RPTM'!R47),0)</f>
        <v>-1.987112293691249E-2</v>
      </c>
      <c r="T47" s="79">
        <f>IF(AND('Real RPTM'!S47&gt;0,'Real RPTM'!T47&gt;0),LN('Real RPTM'!T47/'Real RPTM'!S47),0)</f>
        <v>-3.1742780014963626E-2</v>
      </c>
      <c r="U47" s="79">
        <f>IF(AND('Real RPTM'!T47&gt;0,'Real RPTM'!U47&gt;0),LN('Real RPTM'!U47/'Real RPTM'!T47),0)</f>
        <v>-1.3193928306095035E-2</v>
      </c>
      <c r="V47" s="79">
        <f>IF(AND('Real RPTM'!U47&gt;0,'Real RPTM'!V47&gt;0),LN('Real RPTM'!V47/'Real RPTM'!U47),0)</f>
        <v>-4.7147042278947546E-2</v>
      </c>
      <c r="W47" s="79">
        <f>IF(AND('Real RPTM'!V47&gt;0,'Real RPTM'!W47&gt;0),LN('Real RPTM'!W47/'Real RPTM'!V47),0)</f>
        <v>-1.2884368440799139E-2</v>
      </c>
      <c r="X47" s="79">
        <f>IF(AND('Real RPTM'!W47&gt;0,'Real RPTM'!X47&gt;0),LN('Real RPTM'!X47/'Real RPTM'!W47),0)</f>
        <v>2.3763502990575051E-2</v>
      </c>
      <c r="Y47" s="79">
        <f>IF(AND('Real RPTM'!X47&gt;0,'Real RPTM'!Y47&gt;0),LN('Real RPTM'!Y47/'Real RPTM'!X47),0)</f>
        <v>-6.5282964647228924E-3</v>
      </c>
      <c r="Z47" s="79">
        <f>IF(AND('Real RPTM'!Y47&gt;0,'Real RPTM'!Z47&gt;0),LN('Real RPTM'!Z47/'Real RPTM'!Y47),0)</f>
        <v>-2.5255402293535425E-2</v>
      </c>
      <c r="AA47" s="79">
        <f>IF(AND('Real RPTM'!Z47&gt;0,'Real RPTM'!AA47&gt;0),LN('Real RPTM'!AA47/'Real RPTM'!Z47),0)</f>
        <v>0.10473657783371174</v>
      </c>
      <c r="AB47" s="79">
        <f>IF(AND('Real RPTM'!AA47&gt;0,'Real RPTM'!AB47&gt;0),LN('Real RPTM'!AB47/'Real RPTM'!AA47),0)</f>
        <v>6.0741210579265868E-2</v>
      </c>
      <c r="AC47" s="79">
        <f>IF(AND('Real RPTM'!AB47&gt;0,'Real RPTM'!AC47&gt;0),LN('Real RPTM'!AC47/'Real RPTM'!AB47),0)</f>
        <v>3.0287897679584868E-3</v>
      </c>
      <c r="AD47" s="79">
        <f>IF(AND('Real RPTM'!AD47&gt;0,'Real RPTM'!AE47&gt;0),LN('Real RPTM'!AE47/'Real RPTM'!AD47),0)</f>
        <v>9.3548388971381208E-2</v>
      </c>
      <c r="AE47" s="79">
        <f>IF(AND('Real RPTM'!AE47&gt;0,'Real RPTM'!AF47&gt;0),LN('Real RPTM'!AF47/'Real RPTM'!AE47),0)</f>
        <v>-6.4704741426991091E-2</v>
      </c>
      <c r="AF47" s="79">
        <f>IF(AND('Real RPTM'!AF47&gt;0,'Real RPTM'!AG47&gt;0),LN('Real RPTM'!AG47/'Real RPTM'!AF47),0)</f>
        <v>1.8319819155003147E-2</v>
      </c>
      <c r="AG47" s="79">
        <f>IF(AND('Real RPTM'!AG47&gt;0,'Real RPTM'!AH47&gt;0),LN('Real RPTM'!AH47/'Real RPTM'!AG47),0)</f>
        <v>7.9502179642124998E-2</v>
      </c>
      <c r="AH47" s="79">
        <f>IF(AND('Real RPTM'!AH47&gt;0,'Real RPTM'!AI47&gt;0),LN('Real RPTM'!AI47/'Real RPTM'!AH47),0)</f>
        <v>3.4700065817852122E-2</v>
      </c>
      <c r="AI47" s="79">
        <f>IF(AND('Real RPTM'!AI47&gt;0,'Real RPTM'!AJ47&gt;0),LN('Real RPTM'!AJ47/'Real RPTM'!AI47),0)</f>
        <v>2.4719268613920833E-2</v>
      </c>
      <c r="AJ47" s="79">
        <f>IF(AND('Real RPTM'!AJ47&gt;0,'Real RPTM'!AK47&gt;0),LN('Real RPTM'!AK47/'Real RPTM'!AJ47),0)</f>
        <v>-2.6842079458867053E-2</v>
      </c>
      <c r="AK47" s="79">
        <f>IF(AND('Real RPTM'!AK47&gt;0,'Real RPTM'!AL47&gt;0),LN('Real RPTM'!AL47/'Real RPTM'!AK47),0)</f>
        <v>-7.3646053976085216E-2</v>
      </c>
      <c r="AL47" s="79">
        <f>IF(AND('Real RPTM'!AM47&gt;0,'Real RPTM'!AN47&gt;0),LN('Real RPTM'!AN47/'Real RPTM'!AM47),0)</f>
        <v>1.4911696160457642E-2</v>
      </c>
      <c r="AM47" s="79">
        <f>IF(AND('Real RPTM'!AN47&gt;0,'Real RPTM'!AO47&gt;0),LN('Real RPTM'!AO47/'Real RPTM'!AN47),0)</f>
        <v>-1.1946564037381084E-2</v>
      </c>
      <c r="AN47" s="79">
        <f>IF(AND('Real RPTM'!AO47&gt;0,'Real RPTM'!AP47&gt;0),LN('Real RPTM'!AP47/'Real RPTM'!AO47),0)</f>
        <v>5.631799809308966E-3</v>
      </c>
      <c r="AO47" s="79">
        <f>IF(AND('Real RPTM'!AP47&gt;0,'Real RPTM'!AQ47&gt;0),LN('Real RPTM'!AQ47/'Real RPTM'!AP47),0)</f>
        <v>2.4518667074963481E-2</v>
      </c>
      <c r="AP47" s="79">
        <f>IF(AND('Real RPTM'!AQ47&gt;0,'Real RPTM'!AR47&gt;0),LN('Real RPTM'!AR47/'Real RPTM'!AQ47),0)</f>
        <v>6.188078620460496E-3</v>
      </c>
      <c r="AQ47" s="79">
        <f>IF(AND('Real RPTM'!AR47&gt;0,'Real RPTM'!AS47&gt;0),LN('Real RPTM'!AS47/'Real RPTM'!AR47),0)</f>
        <v>-1.8937804279486936E-2</v>
      </c>
      <c r="AR47" s="79">
        <f>IF(AND('Real RPTM'!AS47&gt;0,'Real RPTM'!AT47&gt;0),LN('Real RPTM'!AT47/'Real RPTM'!AS47),0)</f>
        <v>5.2134024759633809E-4</v>
      </c>
      <c r="AS47" s="79" t="e">
        <f>IF(AND('Real RPTM'!AT47&gt;0,'Real RPTM'!AU47&gt;0),LN('Real RPTM'!AU47/'Real RPTM'!AT47),0)</f>
        <v>#N/A</v>
      </c>
      <c r="AT47" s="79" t="e">
        <f>IF(AND('Real RPTM'!AU47&gt;0,'Real RPTM'!AV47&gt;0),LN('Real RPTM'!AV47/'Real RPTM'!AU47),0)</f>
        <v>#N/A</v>
      </c>
      <c r="AU47" s="79" t="e">
        <f>IF(AND('Real RPTM'!AV47&gt;0,'Real RPTM'!AW47&gt;0),LN('Real RPTM'!AW47/'Real RPTM'!AV47),0)</f>
        <v>#N/A</v>
      </c>
      <c r="AV47" s="79" t="e">
        <f>IF(AND('Real RPTM'!AW47&gt;0,'Real RPTM'!AX47&gt;0),LN('Real RPTM'!AX47/'Real RPTM'!AW47),0)</f>
        <v>#N/A</v>
      </c>
      <c r="AW47" s="79" t="e">
        <f>IF(AND('Real RPTM'!AX47&gt;0,'Real RPTM'!AY47&gt;0),LN('Real RPTM'!AY47/'Real RPTM'!AX47),0)</f>
        <v>#N/A</v>
      </c>
      <c r="AX47" s="79" t="e">
        <f>IF(AND('Real RPTM'!AY47&gt;0,'Real RPTM'!AZ47&gt;0),LN('Real RPTM'!AZ47/'Real RPTM'!AY47),0)</f>
        <v>#N/A</v>
      </c>
      <c r="AY47" s="79" t="e">
        <f>IF(AND('Real RPTM'!AZ47&gt;0,'Real RPTM'!BA47&gt;0),LN('Real RPTM'!BA47/'Real RPTM'!AZ47),0)</f>
        <v>#N/A</v>
      </c>
      <c r="AZ47" s="79" t="e">
        <f>IF(AND('Real RPTM'!BA47&gt;0,'Real RPTM'!BB47&gt;0),LN('Real RPTM'!BB47/'Real RPTM'!BA47),0)</f>
        <v>#N/A</v>
      </c>
    </row>
    <row r="48" spans="1:255"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69"/>
      <c r="H48" s="79">
        <f>IF(AND('Real RPTM'!G48&gt;0,'Real RPTM'!H48&gt;0),LN('Real RPTM'!H48/'Real RPTM'!G48),0)</f>
        <v>-5.0468759595075595E-2</v>
      </c>
      <c r="I48" s="79">
        <f>IF(AND('Real RPTM'!H48&gt;0,'Real RPTM'!I48&gt;0),LN('Real RPTM'!I48/'Real RPTM'!H48),0)</f>
        <v>-7.088483603158123E-2</v>
      </c>
      <c r="J48" s="79">
        <f>IF(AND('Real RPTM'!I48&gt;0,'Real RPTM'!J48&gt;0),LN('Real RPTM'!J48/'Real RPTM'!I48),0)</f>
        <v>-8.9207579542686828E-3</v>
      </c>
      <c r="K48" s="79">
        <f>IF(AND('Real RPTM'!J48&gt;0,'Real RPTM'!K48&gt;0),LN('Real RPTM'!K48/'Real RPTM'!J48),0)</f>
        <v>-4.0732635881434574E-2</v>
      </c>
      <c r="L48" s="79">
        <f>IF(AND('Real RPTM'!K48&gt;0,'Real RPTM'!L48&gt;0),LN('Real RPTM'!L48/'Real RPTM'!K48),0)</f>
        <v>-5.1220654177518865E-2</v>
      </c>
      <c r="M48" s="79">
        <f>IF(AND('Real RPTM'!L48&gt;0,'Real RPTM'!M48&gt;0),LN('Real RPTM'!M48/'Real RPTM'!L48),0)</f>
        <v>-1.9229125696177664E-2</v>
      </c>
      <c r="N48" s="79">
        <f>IF(AND('Real RPTM'!M48&gt;0,'Real RPTM'!N48&gt;0),LN('Real RPTM'!N48/'Real RPTM'!M48),0)</f>
        <v>-4.1408627054237833E-2</v>
      </c>
      <c r="O48" s="79">
        <f>IF(AND('Real RPTM'!N48&gt;0,'Real RPTM'!O48&gt;0),LN('Real RPTM'!O48/'Real RPTM'!N48),0)</f>
        <v>-4.1672480115369018E-3</v>
      </c>
      <c r="P48" s="79">
        <f>IF(AND('Real RPTM'!O48&gt;0,'Real RPTM'!P48&gt;0),LN('Real RPTM'!P48/'Real RPTM'!O48),0)</f>
        <v>3.2506343937974904E-3</v>
      </c>
      <c r="Q48" s="79">
        <f>IF(AND('Real RPTM'!P48&gt;0,'Real RPTM'!Q48&gt;0),LN('Real RPTM'!Q48/'Real RPTM'!P48),0)</f>
        <v>-4.3631729214694145E-2</v>
      </c>
      <c r="R48" s="79">
        <f>IF(AND('Real RPTM'!Q48&gt;0,'Real RPTM'!R48&gt;0),LN('Real RPTM'!R48/'Real RPTM'!Q48),0)</f>
        <v>-1.8705603185117756E-2</v>
      </c>
      <c r="S48" s="79">
        <f>IF(AND('Real RPTM'!R48&gt;0,'Real RPTM'!S48&gt;0),LN('Real RPTM'!S48/'Real RPTM'!R48),0)</f>
        <v>-2.5106683215373935E-2</v>
      </c>
      <c r="T48" s="79">
        <f>IF(AND('Real RPTM'!S48&gt;0,'Real RPTM'!T48&gt;0),LN('Real RPTM'!T48/'Real RPTM'!S48),0)</f>
        <v>1.9132825219582079E-3</v>
      </c>
      <c r="U48" s="79">
        <f>IF(AND('Real RPTM'!T48&gt;0,'Real RPTM'!U48&gt;0),LN('Real RPTM'!U48/'Real RPTM'!T48),0)</f>
        <v>-2.6966569394855856E-2</v>
      </c>
      <c r="V48" s="79">
        <f>IF(AND('Real RPTM'!U48&gt;0,'Real RPTM'!V48&gt;0),LN('Real RPTM'!V48/'Real RPTM'!U48),0)</f>
        <v>-2.5315704413882836E-2</v>
      </c>
      <c r="W48" s="79">
        <f>IF(AND('Real RPTM'!V48&gt;0,'Real RPTM'!W48&gt;0),LN('Real RPTM'!W48/'Real RPTM'!V48),0)</f>
        <v>6.9266468370487609E-3</v>
      </c>
      <c r="X48" s="79">
        <f>IF(AND('Real RPTM'!W48&gt;0,'Real RPTM'!X48&gt;0),LN('Real RPTM'!X48/'Real RPTM'!W48),0)</f>
        <v>6.0059417734275408E-2</v>
      </c>
      <c r="Y48" s="79">
        <f>IF(AND('Real RPTM'!X48&gt;0,'Real RPTM'!Y48&gt;0),LN('Real RPTM'!Y48/'Real RPTM'!X48),0)</f>
        <v>-1.6828378945105065E-2</v>
      </c>
      <c r="Z48" s="79">
        <f>IF(AND('Real RPTM'!Y48&gt;0,'Real RPTM'!Z48&gt;0),LN('Real RPTM'!Z48/'Real RPTM'!Y48),0)</f>
        <v>-5.2049219837551688E-2</v>
      </c>
      <c r="AA48" s="79">
        <f>IF(AND('Real RPTM'!Z48&gt;0,'Real RPTM'!AA48&gt;0),LN('Real RPTM'!AA48/'Real RPTM'!Z48),0)</f>
        <v>0.12740327258821144</v>
      </c>
      <c r="AB48" s="79">
        <f>IF(AND('Real RPTM'!AA48&gt;0,'Real RPTM'!AB48&gt;0),LN('Real RPTM'!AB48/'Real RPTM'!AA48),0)</f>
        <v>7.9354950049442985E-2</v>
      </c>
      <c r="AC48" s="79">
        <f>IF(AND('Real RPTM'!AB48&gt;0,'Real RPTM'!AC48&gt;0),LN('Real RPTM'!AC48/'Real RPTM'!AB48),0)</f>
        <v>7.8376156881601426E-3</v>
      </c>
      <c r="AD48" s="79">
        <f>IF(AND('Real RPTM'!AD48&gt;0,'Real RPTM'!AE48&gt;0),LN('Real RPTM'!AE48/'Real RPTM'!AD48),0)</f>
        <v>8.5792582110340965E-2</v>
      </c>
      <c r="AE48" s="79">
        <f>IF(AND('Real RPTM'!AE48&gt;0,'Real RPTM'!AF48&gt;0),LN('Real RPTM'!AF48/'Real RPTM'!AE48),0)</f>
        <v>-6.5345662852782538E-2</v>
      </c>
      <c r="AF48" s="79">
        <f>IF(AND('Real RPTM'!AF48&gt;0,'Real RPTM'!AG48&gt;0),LN('Real RPTM'!AG48/'Real RPTM'!AF48),0)</f>
        <v>4.3049455975934254E-3</v>
      </c>
      <c r="AG48" s="79">
        <f>IF(AND('Real RPTM'!AG48&gt;0,'Real RPTM'!AH48&gt;0),LN('Real RPTM'!AH48/'Real RPTM'!AG48),0)</f>
        <v>5.5757853168746839E-2</v>
      </c>
      <c r="AH48" s="79">
        <f>IF(AND('Real RPTM'!AH48&gt;0,'Real RPTM'!AI48&gt;0),LN('Real RPTM'!AI48/'Real RPTM'!AH48),0)</f>
        <v>2.3624513378340928E-2</v>
      </c>
      <c r="AI48" s="79">
        <f>IF(AND('Real RPTM'!AI48&gt;0,'Real RPTM'!AJ48&gt;0),LN('Real RPTM'!AJ48/'Real RPTM'!AI48),0)</f>
        <v>4.4787287334446639E-3</v>
      </c>
      <c r="AJ48" s="79">
        <f>IF(AND('Real RPTM'!AJ48&gt;0,'Real RPTM'!AK48&gt;0),LN('Real RPTM'!AK48/'Real RPTM'!AJ48),0)</f>
        <v>1.1724801047387934E-2</v>
      </c>
      <c r="AK48" s="79">
        <f>IF(AND('Real RPTM'!AK48&gt;0,'Real RPTM'!AL48&gt;0),LN('Real RPTM'!AL48/'Real RPTM'!AK48),0)</f>
        <v>1.3731110308032266E-2</v>
      </c>
      <c r="AL48" s="79">
        <f>IF(AND('Real RPTM'!AM48&gt;0,'Real RPTM'!AN48&gt;0),LN('Real RPTM'!AN48/'Real RPTM'!AM48),0)</f>
        <v>-3.4631270123942182E-2</v>
      </c>
      <c r="AM48" s="79">
        <f>IF(AND('Real RPTM'!AN48&gt;0,'Real RPTM'!AO48&gt;0),LN('Real RPTM'!AO48/'Real RPTM'!AN48),0)</f>
        <v>1.0751304998742047E-2</v>
      </c>
      <c r="AN48" s="79">
        <f>IF(AND('Real RPTM'!AO48&gt;0,'Real RPTM'!AP48&gt;0),LN('Real RPTM'!AP48/'Real RPTM'!AO48),0)</f>
        <v>3.6942430068914373E-2</v>
      </c>
      <c r="AO48" s="79">
        <f>IF(AND('Real RPTM'!AP48&gt;0,'Real RPTM'!AQ48&gt;0),LN('Real RPTM'!AQ48/'Real RPTM'!AP48),0)</f>
        <v>-2.1829836949848563E-2</v>
      </c>
      <c r="AP48" s="79">
        <f>IF(AND('Real RPTM'!AQ48&gt;0,'Real RPTM'!AR48&gt;0),LN('Real RPTM'!AR48/'Real RPTM'!AQ48),0)</f>
        <v>-8.5990988351060671E-3</v>
      </c>
      <c r="AQ48" s="79">
        <f>IF(AND('Real RPTM'!AR48&gt;0,'Real RPTM'!AS48&gt;0),LN('Real RPTM'!AS48/'Real RPTM'!AR48),0)</f>
        <v>-2.0139281628399307E-2</v>
      </c>
      <c r="AR48" s="79">
        <f>IF(AND('Real RPTM'!AS48&gt;0,'Real RPTM'!AT48&gt;0),LN('Real RPTM'!AT48/'Real RPTM'!AS48),0)</f>
        <v>4.2580573853735974E-2</v>
      </c>
      <c r="AS48" s="79" t="e">
        <f>IF(AND('Real RPTM'!AT48&gt;0,'Real RPTM'!AU48&gt;0),LN('Real RPTM'!AU48/'Real RPTM'!AT48),0)</f>
        <v>#N/A</v>
      </c>
      <c r="AT48" s="79" t="e">
        <f>IF(AND('Real RPTM'!AU48&gt;0,'Real RPTM'!AV48&gt;0),LN('Real RPTM'!AV48/'Real RPTM'!AU48),0)</f>
        <v>#N/A</v>
      </c>
      <c r="AU48" s="79" t="e">
        <f>IF(AND('Real RPTM'!AV48&gt;0,'Real RPTM'!AW48&gt;0),LN('Real RPTM'!AW48/'Real RPTM'!AV48),0)</f>
        <v>#N/A</v>
      </c>
      <c r="AV48" s="79" t="e">
        <f>IF(AND('Real RPTM'!AW48&gt;0,'Real RPTM'!AX48&gt;0),LN('Real RPTM'!AX48/'Real RPTM'!AW48),0)</f>
        <v>#N/A</v>
      </c>
      <c r="AW48" s="79" t="e">
        <f>IF(AND('Real RPTM'!AX48&gt;0,'Real RPTM'!AY48&gt;0),LN('Real RPTM'!AY48/'Real RPTM'!AX48),0)</f>
        <v>#N/A</v>
      </c>
      <c r="AX48" s="79" t="e">
        <f>IF(AND('Real RPTM'!AY48&gt;0,'Real RPTM'!AZ48&gt;0),LN('Real RPTM'!AZ48/'Real RPTM'!AY48),0)</f>
        <v>#N/A</v>
      </c>
      <c r="AY48" s="79" t="e">
        <f>IF(AND('Real RPTM'!AZ48&gt;0,'Real RPTM'!BA48&gt;0),LN('Real RPTM'!BA48/'Real RPTM'!AZ48),0)</f>
        <v>#N/A</v>
      </c>
      <c r="AZ48" s="79" t="e">
        <f>IF(AND('Real RPTM'!BA48&gt;0,'Real RPTM'!BB48&gt;0),LN('Real RPTM'!BB48/'Real RPTM'!BA48),0)</f>
        <v>#N/A</v>
      </c>
    </row>
    <row r="49" spans="1:52"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69"/>
      <c r="H49" s="79">
        <f>IF(AND('Real RPTM'!G49&gt;0,'Real RPTM'!H49&gt;0),LN('Real RPTM'!H49/'Real RPTM'!G49),0)</f>
        <v>-9.3072098371828796E-2</v>
      </c>
      <c r="I49" s="79">
        <f>IF(AND('Real RPTM'!H49&gt;0,'Real RPTM'!I49&gt;0),LN('Real RPTM'!I49/'Real RPTM'!H49),0)</f>
        <v>-6.453838793297749E-2</v>
      </c>
      <c r="J49" s="79">
        <f>IF(AND('Real RPTM'!I49&gt;0,'Real RPTM'!J49&gt;0),LN('Real RPTM'!J49/'Real RPTM'!I49),0)</f>
        <v>-1.7965285330758748E-2</v>
      </c>
      <c r="K49" s="79">
        <f>IF(AND('Real RPTM'!J49&gt;0,'Real RPTM'!K49&gt;0),LN('Real RPTM'!K49/'Real RPTM'!J49),0)</f>
        <v>-9.5675799159318561E-3</v>
      </c>
      <c r="L49" s="79">
        <f>IF(AND('Real RPTM'!K49&gt;0,'Real RPTM'!L49&gt;0),LN('Real RPTM'!L49/'Real RPTM'!K49),0)</f>
        <v>-4.6173649907112584E-2</v>
      </c>
      <c r="M49" s="79">
        <f>IF(AND('Real RPTM'!L49&gt;0,'Real RPTM'!M49&gt;0),LN('Real RPTM'!M49/'Real RPTM'!L49),0)</f>
        <v>-8.1175873977109E-2</v>
      </c>
      <c r="N49" s="79">
        <f>IF(AND('Real RPTM'!M49&gt;0,'Real RPTM'!N49&gt;0),LN('Real RPTM'!N49/'Real RPTM'!M49),0)</f>
        <v>-4.5831662463773112E-2</v>
      </c>
      <c r="O49" s="79">
        <f>IF(AND('Real RPTM'!N49&gt;0,'Real RPTM'!O49&gt;0),LN('Real RPTM'!O49/'Real RPTM'!N49),0)</f>
        <v>2.2980317742384779E-2</v>
      </c>
      <c r="P49" s="79">
        <f>IF(AND('Real RPTM'!O49&gt;0,'Real RPTM'!P49&gt;0),LN('Real RPTM'!P49/'Real RPTM'!O49),0)</f>
        <v>7.1984944351875342E-3</v>
      </c>
      <c r="Q49" s="79">
        <f>IF(AND('Real RPTM'!P49&gt;0,'Real RPTM'!Q49&gt;0),LN('Real RPTM'!Q49/'Real RPTM'!P49),0)</f>
        <v>-1.4334973430343154E-2</v>
      </c>
      <c r="R49" s="79">
        <f>IF(AND('Real RPTM'!Q49&gt;0,'Real RPTM'!R49&gt;0),LN('Real RPTM'!R49/'Real RPTM'!Q49),0)</f>
        <v>1.8543018673866248E-3</v>
      </c>
      <c r="S49" s="79">
        <f>IF(AND('Real RPTM'!R49&gt;0,'Real RPTM'!S49&gt;0),LN('Real RPTM'!S49/'Real RPTM'!R49),0)</f>
        <v>-3.8056144018945991E-2</v>
      </c>
      <c r="T49" s="79">
        <f>IF(AND('Real RPTM'!S49&gt;0,'Real RPTM'!T49&gt;0),LN('Real RPTM'!T49/'Real RPTM'!S49),0)</f>
        <v>-8.1908181557938228E-4</v>
      </c>
      <c r="U49" s="79">
        <f>IF(AND('Real RPTM'!T49&gt;0,'Real RPTM'!U49&gt;0),LN('Real RPTM'!U49/'Real RPTM'!T49),0)</f>
        <v>-3.0464247460236148E-2</v>
      </c>
      <c r="V49" s="79">
        <f>IF(AND('Real RPTM'!U49&gt;0,'Real RPTM'!V49&gt;0),LN('Real RPTM'!V49/'Real RPTM'!U49),0)</f>
        <v>-3.3149403584335435E-2</v>
      </c>
      <c r="W49" s="79">
        <f>IF(AND('Real RPTM'!V49&gt;0,'Real RPTM'!W49&gt;0),LN('Real RPTM'!W49/'Real RPTM'!V49),0)</f>
        <v>-1.6169434062712307E-2</v>
      </c>
      <c r="X49" s="79">
        <f>IF(AND('Real RPTM'!W49&gt;0,'Real RPTM'!X49&gt;0),LN('Real RPTM'!X49/'Real RPTM'!W49),0)</f>
        <v>7.9241747429289397E-2</v>
      </c>
      <c r="Y49" s="79">
        <f>IF(AND('Real RPTM'!X49&gt;0,'Real RPTM'!Y49&gt;0),LN('Real RPTM'!Y49/'Real RPTM'!X49),0)</f>
        <v>-2.8684890162400584E-2</v>
      </c>
      <c r="Z49" s="79">
        <f>IF(AND('Real RPTM'!Y49&gt;0,'Real RPTM'!Z49&gt;0),LN('Real RPTM'!Z49/'Real RPTM'!Y49),0)</f>
        <v>-6.8155683031107764E-2</v>
      </c>
      <c r="AA49" s="79">
        <f>IF(AND('Real RPTM'!Z49&gt;0,'Real RPTM'!AA49&gt;0),LN('Real RPTM'!AA49/'Real RPTM'!Z49),0)</f>
        <v>7.3290942660781011E-2</v>
      </c>
      <c r="AB49" s="79">
        <f>IF(AND('Real RPTM'!AA49&gt;0,'Real RPTM'!AB49&gt;0),LN('Real RPTM'!AB49/'Real RPTM'!AA49),0)</f>
        <v>5.1244798244924235E-2</v>
      </c>
      <c r="AC49" s="79">
        <f>IF(AND('Real RPTM'!AB49&gt;0,'Real RPTM'!AC49&gt;0),LN('Real RPTM'!AC49/'Real RPTM'!AB49),0)</f>
        <v>-6.5313611241894911E-5</v>
      </c>
      <c r="AD49" s="79">
        <f>IF(AND('Real RPTM'!AD49&gt;0,'Real RPTM'!AE49&gt;0),LN('Real RPTM'!AE49/'Real RPTM'!AD49),0)</f>
        <v>4.8999029435384776E-2</v>
      </c>
      <c r="AE49" s="79">
        <f>IF(AND('Real RPTM'!AE49&gt;0,'Real RPTM'!AF49&gt;0),LN('Real RPTM'!AF49/'Real RPTM'!AE49),0)</f>
        <v>-9.1120131292857204E-2</v>
      </c>
      <c r="AF49" s="79">
        <f>IF(AND('Real RPTM'!AF49&gt;0,'Real RPTM'!AG49&gt;0),LN('Real RPTM'!AG49/'Real RPTM'!AF49),0)</f>
        <v>2.3905777206751407E-2</v>
      </c>
      <c r="AG49" s="79">
        <f>IF(AND('Real RPTM'!AG49&gt;0,'Real RPTM'!AH49&gt;0),LN('Real RPTM'!AH49/'Real RPTM'!AG49),0)</f>
        <v>7.0346015160879571E-2</v>
      </c>
      <c r="AH49" s="79">
        <f>IF(AND('Real RPTM'!AH49&gt;0,'Real RPTM'!AI49&gt;0),LN('Real RPTM'!AI49/'Real RPTM'!AH49),0)</f>
        <v>1.7008729450095201E-2</v>
      </c>
      <c r="AI49" s="79">
        <f>IF(AND('Real RPTM'!AI49&gt;0,'Real RPTM'!AJ49&gt;0),LN('Real RPTM'!AJ49/'Real RPTM'!AI49),0)</f>
        <v>2.878422454253236E-2</v>
      </c>
      <c r="AJ49" s="79">
        <f>IF(AND('Real RPTM'!AJ49&gt;0,'Real RPTM'!AK49&gt;0),LN('Real RPTM'!AK49/'Real RPTM'!AJ49),0)</f>
        <v>2.4949840859495941E-2</v>
      </c>
      <c r="AK49" s="79">
        <f>IF(AND('Real RPTM'!AK49&gt;0,'Real RPTM'!AL49&gt;0),LN('Real RPTM'!AL49/'Real RPTM'!AK49),0)</f>
        <v>4.269913070750031E-3</v>
      </c>
      <c r="AL49" s="79">
        <f>IF(AND('Real RPTM'!AM49&gt;0,'Real RPTM'!AN49&gt;0),LN('Real RPTM'!AN49/'Real RPTM'!AM49),0)</f>
        <v>-1.064356703770337E-2</v>
      </c>
      <c r="AM49" s="79">
        <f>IF(AND('Real RPTM'!AN49&gt;0,'Real RPTM'!AO49&gt;0),LN('Real RPTM'!AO49/'Real RPTM'!AN49),0)</f>
        <v>2.3092554718534317E-2</v>
      </c>
      <c r="AN49" s="79">
        <f>IF(AND('Real RPTM'!AO49&gt;0,'Real RPTM'!AP49&gt;0),LN('Real RPTM'!AP49/'Real RPTM'!AO49),0)</f>
        <v>2.992777615587161E-2</v>
      </c>
      <c r="AO49" s="79">
        <f>IF(AND('Real RPTM'!AP49&gt;0,'Real RPTM'!AQ49&gt;0),LN('Real RPTM'!AQ49/'Real RPTM'!AP49),0)</f>
        <v>-1.5991623760192621E-2</v>
      </c>
      <c r="AP49" s="79">
        <f>IF(AND('Real RPTM'!AQ49&gt;0,'Real RPTM'!AR49&gt;0),LN('Real RPTM'!AR49/'Real RPTM'!AQ49),0)</f>
        <v>2.6600279617688938E-3</v>
      </c>
      <c r="AQ49" s="79">
        <f>IF(AND('Real RPTM'!AR49&gt;0,'Real RPTM'!AS49&gt;0),LN('Real RPTM'!AS49/'Real RPTM'!AR49),0)</f>
        <v>-2.6777528663215588E-2</v>
      </c>
      <c r="AR49" s="79">
        <f>IF(AND('Real RPTM'!AS49&gt;0,'Real RPTM'!AT49&gt;0),LN('Real RPTM'!AT49/'Real RPTM'!AS49),0)</f>
        <v>0.13398502014764985</v>
      </c>
      <c r="AS49" s="79" t="e">
        <f>IF(AND('Real RPTM'!AT49&gt;0,'Real RPTM'!AU49&gt;0),LN('Real RPTM'!AU49/'Real RPTM'!AT49),0)</f>
        <v>#N/A</v>
      </c>
      <c r="AT49" s="79" t="e">
        <f>IF(AND('Real RPTM'!AU49&gt;0,'Real RPTM'!AV49&gt;0),LN('Real RPTM'!AV49/'Real RPTM'!AU49),0)</f>
        <v>#N/A</v>
      </c>
      <c r="AU49" s="79" t="e">
        <f>IF(AND('Real RPTM'!AV49&gt;0,'Real RPTM'!AW49&gt;0),LN('Real RPTM'!AW49/'Real RPTM'!AV49),0)</f>
        <v>#N/A</v>
      </c>
      <c r="AV49" s="79" t="e">
        <f>IF(AND('Real RPTM'!AW49&gt;0,'Real RPTM'!AX49&gt;0),LN('Real RPTM'!AX49/'Real RPTM'!AW49),0)</f>
        <v>#N/A</v>
      </c>
      <c r="AW49" s="79" t="e">
        <f>IF(AND('Real RPTM'!AX49&gt;0,'Real RPTM'!AY49&gt;0),LN('Real RPTM'!AY49/'Real RPTM'!AX49),0)</f>
        <v>#N/A</v>
      </c>
      <c r="AX49" s="79" t="e">
        <f>IF(AND('Real RPTM'!AY49&gt;0,'Real RPTM'!AZ49&gt;0),LN('Real RPTM'!AZ49/'Real RPTM'!AY49),0)</f>
        <v>#N/A</v>
      </c>
      <c r="AY49" s="79" t="e">
        <f>IF(AND('Real RPTM'!AZ49&gt;0,'Real RPTM'!BA49&gt;0),LN('Real RPTM'!BA49/'Real RPTM'!AZ49),0)</f>
        <v>#N/A</v>
      </c>
      <c r="AZ49" s="79" t="e">
        <f>IF(AND('Real RPTM'!BA49&gt;0,'Real RPTM'!BB49&gt;0),LN('Real RPTM'!BB49/'Real RPTM'!BA49),0)</f>
        <v>#N/A</v>
      </c>
    </row>
    <row r="50" spans="1:52"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63"/>
      <c r="H50" s="78">
        <f>IF(AND('Real RPTM'!G50&gt;0,'Real RPTM'!H50&gt;0),LN('Real RPTM'!H50/'Real RPTM'!G50),0)</f>
        <v>-3.811073701644771E-2</v>
      </c>
      <c r="I50" s="78">
        <f>IF(AND('Real RPTM'!H50&gt;0,'Real RPTM'!I50&gt;0),LN('Real RPTM'!I50/'Real RPTM'!H50),0)</f>
        <v>-8.0276710666797285E-2</v>
      </c>
      <c r="J50" s="78">
        <f>IF(AND('Real RPTM'!I50&gt;0,'Real RPTM'!J50&gt;0),LN('Real RPTM'!J50/'Real RPTM'!I50),0)</f>
        <v>-1.9757761380673984E-2</v>
      </c>
      <c r="K50" s="78">
        <f>IF(AND('Real RPTM'!J50&gt;0,'Real RPTM'!K50&gt;0),LN('Real RPTM'!K50/'Real RPTM'!J50),0)</f>
        <v>-4.0775673596995122E-3</v>
      </c>
      <c r="L50" s="78">
        <f>IF(AND('Real RPTM'!K50&gt;0,'Real RPTM'!L50&gt;0),LN('Real RPTM'!L50/'Real RPTM'!K50),0)</f>
        <v>-3.9473828058232609E-2</v>
      </c>
      <c r="M50" s="78">
        <f>IF(AND('Real RPTM'!L50&gt;0,'Real RPTM'!M50&gt;0),LN('Real RPTM'!M50/'Real RPTM'!L50),0)</f>
        <v>-3.5089311511768734E-3</v>
      </c>
      <c r="N50" s="78">
        <f>IF(AND('Real RPTM'!M50&gt;0,'Real RPTM'!N50&gt;0),LN('Real RPTM'!N50/'Real RPTM'!M50),0)</f>
        <v>-3.3193110928568997E-2</v>
      </c>
      <c r="O50" s="78">
        <f>IF(AND('Real RPTM'!N50&gt;0,'Real RPTM'!O50&gt;0),LN('Real RPTM'!O50/'Real RPTM'!N50),0)</f>
        <v>-2.6513641847369155E-2</v>
      </c>
      <c r="P50" s="78">
        <f>IF(AND('Real RPTM'!O50&gt;0,'Real RPTM'!P50&gt;0),LN('Real RPTM'!P50/'Real RPTM'!O50),0)</f>
        <v>-3.6000613339537385E-2</v>
      </c>
      <c r="Q50" s="78">
        <f>IF(AND('Real RPTM'!P50&gt;0,'Real RPTM'!Q50&gt;0),LN('Real RPTM'!Q50/'Real RPTM'!P50),0)</f>
        <v>-1.2806511089903105E-2</v>
      </c>
      <c r="R50" s="78">
        <f>IF(AND('Real RPTM'!Q50&gt;0,'Real RPTM'!R50&gt;0),LN('Real RPTM'!R50/'Real RPTM'!Q50),0)</f>
        <v>8.5548837382762657E-3</v>
      </c>
      <c r="S50" s="78">
        <f>IF(AND('Real RPTM'!R50&gt;0,'Real RPTM'!S50&gt;0),LN('Real RPTM'!S50/'Real RPTM'!R50),0)</f>
        <v>-2.9899466194302358E-2</v>
      </c>
      <c r="T50" s="78">
        <f>IF(AND('Real RPTM'!S50&gt;0,'Real RPTM'!T50&gt;0),LN('Real RPTM'!T50/'Real RPTM'!S50),0)</f>
        <v>-2.1596216506280609E-2</v>
      </c>
      <c r="U50" s="78">
        <f>IF(AND('Real RPTM'!T50&gt;0,'Real RPTM'!U50&gt;0),LN('Real RPTM'!U50/'Real RPTM'!T50),0)</f>
        <v>-1.2676422934356519E-2</v>
      </c>
      <c r="V50" s="78">
        <f>IF(AND('Real RPTM'!U50&gt;0,'Real RPTM'!V50&gt;0),LN('Real RPTM'!V50/'Real RPTM'!U50),0)</f>
        <v>-3.5513225040375913E-2</v>
      </c>
      <c r="W50" s="78">
        <f>IF(AND('Real RPTM'!V50&gt;0,'Real RPTM'!W50&gt;0),LN('Real RPTM'!W50/'Real RPTM'!V50),0)</f>
        <v>-4.1422209455528871E-3</v>
      </c>
      <c r="X50" s="78">
        <f>IF(AND('Real RPTM'!W50&gt;0,'Real RPTM'!X50&gt;0),LN('Real RPTM'!X50/'Real RPTM'!W50),0)</f>
        <v>8.7662344313239382E-2</v>
      </c>
      <c r="Y50" s="78">
        <f>IF(AND('Real RPTM'!X50&gt;0,'Real RPTM'!Y50&gt;0),LN('Real RPTM'!Y50/'Real RPTM'!X50),0)</f>
        <v>5.5303566028139711E-2</v>
      </c>
      <c r="Z50" s="78">
        <f>IF(AND('Real RPTM'!Y50&gt;0,'Real RPTM'!Z50&gt;0),LN('Real RPTM'!Z50/'Real RPTM'!Y50),0)</f>
        <v>-7.9957161977637817E-2</v>
      </c>
      <c r="AA50" s="78">
        <f>IF(AND('Real RPTM'!Z50&gt;0,'Real RPTM'!AA50&gt;0),LN('Real RPTM'!AA50/'Real RPTM'!Z50),0)</f>
        <v>8.4879571624267708E-2</v>
      </c>
      <c r="AB50" s="78">
        <f>IF(AND('Real RPTM'!AA50&gt;0,'Real RPTM'!AB50&gt;0),LN('Real RPTM'!AB50/'Real RPTM'!AA50),0)</f>
        <v>9.2325322892468933E-2</v>
      </c>
      <c r="AC50" s="78">
        <f>IF(AND('Real RPTM'!AB50&gt;0,'Real RPTM'!AC50&gt;0),LN('Real RPTM'!AC50/'Real RPTM'!AB50),0)</f>
        <v>-2.303548125680724E-3</v>
      </c>
      <c r="AD50" s="78">
        <f>IF(AND('Real RPTM'!AD50&gt;0,'Real RPTM'!AE50&gt;0),LN('Real RPTM'!AE50/'Real RPTM'!AD50),0)</f>
        <v>0.10808551696675024</v>
      </c>
      <c r="AE50" s="78">
        <f>IF(AND('Real RPTM'!AE50&gt;0,'Real RPTM'!AF50&gt;0),LN('Real RPTM'!AF50/'Real RPTM'!AE50),0)</f>
        <v>-9.2144341452076881E-2</v>
      </c>
      <c r="AF50" s="78">
        <f>IF(AND('Real RPTM'!AF50&gt;0,'Real RPTM'!AG50&gt;0),LN('Real RPTM'!AG50/'Real RPTM'!AF50),0)</f>
        <v>1.5754064865361815E-2</v>
      </c>
      <c r="AG50" s="78">
        <f>IF(AND('Real RPTM'!AG50&gt;0,'Real RPTM'!AH50&gt;0),LN('Real RPTM'!AH50/'Real RPTM'!AG50),0)</f>
        <v>3.5866238696996802E-2</v>
      </c>
      <c r="AH50" s="78">
        <f>IF(AND('Real RPTM'!AH50&gt;0,'Real RPTM'!AI50&gt;0),LN('Real RPTM'!AI50/'Real RPTM'!AH50),0)</f>
        <v>2.9978248456320074E-2</v>
      </c>
      <c r="AI50" s="78">
        <f>IF(AND('Real RPTM'!AI50&gt;0,'Real RPTM'!AJ50&gt;0),LN('Real RPTM'!AJ50/'Real RPTM'!AI50),0)</f>
        <v>-1.5970526711879929E-2</v>
      </c>
      <c r="AJ50" s="78">
        <f>IF(AND('Real RPTM'!AJ50&gt;0,'Real RPTM'!AK50&gt;0),LN('Real RPTM'!AK50/'Real RPTM'!AJ50),0)</f>
        <v>3.1692303935704894E-2</v>
      </c>
      <c r="AK50" s="78">
        <f>IF(AND('Real RPTM'!AK50&gt;0,'Real RPTM'!AL50&gt;0),LN('Real RPTM'!AL50/'Real RPTM'!AK50),0)</f>
        <v>-6.8485476202317389E-2</v>
      </c>
      <c r="AL50" s="78">
        <f>IF(AND('Real RPTM'!AM50&gt;0,'Real RPTM'!AN50&gt;0),LN('Real RPTM'!AN50/'Real RPTM'!AM50),0)</f>
        <v>-1.3406922327967247E-2</v>
      </c>
      <c r="AM50" s="78">
        <f>IF(AND('Real RPTM'!AN50&gt;0,'Real RPTM'!AO50&gt;0),LN('Real RPTM'!AO50/'Real RPTM'!AN50),0)</f>
        <v>1.4926338383557397E-2</v>
      </c>
      <c r="AN50" s="78">
        <f>IF(AND('Real RPTM'!AO50&gt;0,'Real RPTM'!AP50&gt;0),LN('Real RPTM'!AP50/'Real RPTM'!AO50),0)</f>
        <v>4.7372269099257444E-2</v>
      </c>
      <c r="AO50" s="78">
        <f>IF(AND('Real RPTM'!AP50&gt;0,'Real RPTM'!AQ50&gt;0),LN('Real RPTM'!AQ50/'Real RPTM'!AP50),0)</f>
        <v>-1.0331769399221698E-2</v>
      </c>
      <c r="AP50" s="78">
        <f>IF(AND('Real RPTM'!AQ50&gt;0,'Real RPTM'!AR50&gt;0),LN('Real RPTM'!AR50/'Real RPTM'!AQ50),0)</f>
        <v>-2.0105801939512686E-2</v>
      </c>
      <c r="AQ50" s="78">
        <f>IF(AND('Real RPTM'!AR50&gt;0,'Real RPTM'!AS50&gt;0),LN('Real RPTM'!AS50/'Real RPTM'!AR50),0)</f>
        <v>-9.2778429322330387E-3</v>
      </c>
      <c r="AR50" s="78">
        <f>IF(AND('Real RPTM'!AS50&gt;0,'Real RPTM'!AT50&gt;0),LN('Real RPTM'!AT50/'Real RPTM'!AS50),0)</f>
        <v>4.3787270738751792E-2</v>
      </c>
      <c r="AS50" s="78" t="e">
        <f>IF(AND('Real RPTM'!AT50&gt;0,'Real RPTM'!AU50&gt;0),LN('Real RPTM'!AU50/'Real RPTM'!AT50),0)</f>
        <v>#N/A</v>
      </c>
      <c r="AT50" s="78" t="e">
        <f>IF(AND('Real RPTM'!AU50&gt;0,'Real RPTM'!AV50&gt;0),LN('Real RPTM'!AV50/'Real RPTM'!AU50),0)</f>
        <v>#N/A</v>
      </c>
      <c r="AU50" s="78" t="e">
        <f>IF(AND('Real RPTM'!AV50&gt;0,'Real RPTM'!AW50&gt;0),LN('Real RPTM'!AW50/'Real RPTM'!AV50),0)</f>
        <v>#N/A</v>
      </c>
      <c r="AV50" s="78" t="e">
        <f>IF(AND('Real RPTM'!AW50&gt;0,'Real RPTM'!AX50&gt;0),LN('Real RPTM'!AX50/'Real RPTM'!AW50),0)</f>
        <v>#N/A</v>
      </c>
      <c r="AW50" s="78" t="e">
        <f>IF(AND('Real RPTM'!AX50&gt;0,'Real RPTM'!AY50&gt;0),LN('Real RPTM'!AY50/'Real RPTM'!AX50),0)</f>
        <v>#N/A</v>
      </c>
      <c r="AX50" s="78" t="e">
        <f>IF(AND('Real RPTM'!AY50&gt;0,'Real RPTM'!AZ50&gt;0),LN('Real RPTM'!AZ50/'Real RPTM'!AY50),0)</f>
        <v>#N/A</v>
      </c>
      <c r="AY50" s="78" t="e">
        <f>IF(AND('Real RPTM'!AZ50&gt;0,'Real RPTM'!BA50&gt;0),LN('Real RPTM'!BA50/'Real RPTM'!AZ50),0)</f>
        <v>#N/A</v>
      </c>
      <c r="AZ50" s="78" t="e">
        <f>IF(AND('Real RPTM'!BA50&gt;0,'Real RPTM'!BB50&gt;0),LN('Real RPTM'!BB50/'Real RPTM'!BA50),0)</f>
        <v>#N/A</v>
      </c>
    </row>
    <row r="51" spans="1:52"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63"/>
      <c r="H51" s="78">
        <f>IF(AND('Real RPTM'!G51&gt;0,'Real RPTM'!H51&gt;0),LN('Real RPTM'!H51/'Real RPTM'!G51),0)</f>
        <v>-4.1094723604420673E-2</v>
      </c>
      <c r="I51" s="78">
        <f>IF(AND('Real RPTM'!H51&gt;0,'Real RPTM'!I51&gt;0),LN('Real RPTM'!I51/'Real RPTM'!H51),0)</f>
        <v>-3.0004673713944299E-2</v>
      </c>
      <c r="J51" s="78">
        <f>IF(AND('Real RPTM'!I51&gt;0,'Real RPTM'!J51&gt;0),LN('Real RPTM'!J51/'Real RPTM'!I51),0)</f>
        <v>-1.0502080474366944E-2</v>
      </c>
      <c r="K51" s="78">
        <f>IF(AND('Real RPTM'!J51&gt;0,'Real RPTM'!K51&gt;0),LN('Real RPTM'!K51/'Real RPTM'!J51),0)</f>
        <v>-3.7345961149040582E-2</v>
      </c>
      <c r="L51" s="78">
        <f>IF(AND('Real RPTM'!K51&gt;0,'Real RPTM'!L51&gt;0),LN('Real RPTM'!L51/'Real RPTM'!K51),0)</f>
        <v>-6.2329962428007327E-2</v>
      </c>
      <c r="M51" s="78">
        <f>IF(AND('Real RPTM'!L51&gt;0,'Real RPTM'!M51&gt;0),LN('Real RPTM'!M51/'Real RPTM'!L51),0)</f>
        <v>-5.9385152632423034E-2</v>
      </c>
      <c r="N51" s="78">
        <f>IF(AND('Real RPTM'!M51&gt;0,'Real RPTM'!N51&gt;0),LN('Real RPTM'!N51/'Real RPTM'!M51),0)</f>
        <v>-4.3798222145536372E-2</v>
      </c>
      <c r="O51" s="78">
        <f>IF(AND('Real RPTM'!N51&gt;0,'Real RPTM'!O51&gt;0),LN('Real RPTM'!O51/'Real RPTM'!N51),0)</f>
        <v>-2.5266666629533276E-2</v>
      </c>
      <c r="P51" s="78">
        <f>IF(AND('Real RPTM'!O51&gt;0,'Real RPTM'!P51&gt;0),LN('Real RPTM'!P51/'Real RPTM'!O51),0)</f>
        <v>-4.792591785941977E-2</v>
      </c>
      <c r="Q51" s="78">
        <f>IF(AND('Real RPTM'!P51&gt;0,'Real RPTM'!Q51&gt;0),LN('Real RPTM'!Q51/'Real RPTM'!P51),0)</f>
        <v>-2.1126705551636586E-2</v>
      </c>
      <c r="R51" s="78">
        <f>IF(AND('Real RPTM'!Q51&gt;0,'Real RPTM'!R51&gt;0),LN('Real RPTM'!R51/'Real RPTM'!Q51),0)</f>
        <v>-7.9399310930175267E-3</v>
      </c>
      <c r="S51" s="78">
        <f>IF(AND('Real RPTM'!R51&gt;0,'Real RPTM'!S51&gt;0),LN('Real RPTM'!S51/'Real RPTM'!R51),0)</f>
        <v>-9.0901400927362978E-3</v>
      </c>
      <c r="T51" s="78">
        <f>IF(AND('Real RPTM'!S51&gt;0,'Real RPTM'!T51&gt;0),LN('Real RPTM'!T51/'Real RPTM'!S51),0)</f>
        <v>-2.1349931856308447E-2</v>
      </c>
      <c r="U51" s="78">
        <f>IF(AND('Real RPTM'!T51&gt;0,'Real RPTM'!U51&gt;0),LN('Real RPTM'!U51/'Real RPTM'!T51),0)</f>
        <v>-1.2674710564881472E-2</v>
      </c>
      <c r="V51" s="78">
        <f>IF(AND('Real RPTM'!U51&gt;0,'Real RPTM'!V51&gt;0),LN('Real RPTM'!V51/'Real RPTM'!U51),0)</f>
        <v>-2.5990645596372219E-3</v>
      </c>
      <c r="W51" s="78">
        <f>IF(AND('Real RPTM'!V51&gt;0,'Real RPTM'!W51&gt;0),LN('Real RPTM'!W51/'Real RPTM'!V51),0)</f>
        <v>2.1203548169477456E-3</v>
      </c>
      <c r="X51" s="78">
        <f>IF(AND('Real RPTM'!W51&gt;0,'Real RPTM'!X51&gt;0),LN('Real RPTM'!X51/'Real RPTM'!W51),0)</f>
        <v>2.7335285037081238E-2</v>
      </c>
      <c r="Y51" s="78">
        <f>IF(AND('Real RPTM'!X51&gt;0,'Real RPTM'!Y51&gt;0),LN('Real RPTM'!Y51/'Real RPTM'!X51),0)</f>
        <v>-6.2120727489724741E-2</v>
      </c>
      <c r="Z51" s="78">
        <f>IF(AND('Real RPTM'!Y51&gt;0,'Real RPTM'!Z51&gt;0),LN('Real RPTM'!Z51/'Real RPTM'!Y51),0)</f>
        <v>1.6010605639646996E-2</v>
      </c>
      <c r="AA51" s="78">
        <f>IF(AND('Real RPTM'!Z51&gt;0,'Real RPTM'!AA51&gt;0),LN('Real RPTM'!AA51/'Real RPTM'!Z51),0)</f>
        <v>7.7979427007280278E-2</v>
      </c>
      <c r="AB51" s="78">
        <f>IF(AND('Real RPTM'!AA51&gt;0,'Real RPTM'!AB51&gt;0),LN('Real RPTM'!AB51/'Real RPTM'!AA51),0)</f>
        <v>8.1759524167539316E-2</v>
      </c>
      <c r="AC51" s="78">
        <f>IF(AND('Real RPTM'!AB51&gt;0,'Real RPTM'!AC51&gt;0),LN('Real RPTM'!AC51/'Real RPTM'!AB51),0)</f>
        <v>-5.050402364789393E-3</v>
      </c>
      <c r="AD51" s="78">
        <f>IF(AND('Real RPTM'!AD51&gt;0,'Real RPTM'!AE51&gt;0),LN('Real RPTM'!AE51/'Real RPTM'!AD51),0)</f>
        <v>8.7328015859648889E-2</v>
      </c>
      <c r="AE51" s="78">
        <f>IF(AND('Real RPTM'!AE51&gt;0,'Real RPTM'!AF51&gt;0),LN('Real RPTM'!AF51/'Real RPTM'!AE51),0)</f>
        <v>-0.10562387021464627</v>
      </c>
      <c r="AF51" s="78">
        <f>IF(AND('Real RPTM'!AF51&gt;0,'Real RPTM'!AG51&gt;0),LN('Real RPTM'!AG51/'Real RPTM'!AF51),0)</f>
        <v>4.5832002761921446E-3</v>
      </c>
      <c r="AG51" s="78">
        <f>IF(AND('Real RPTM'!AG51&gt;0,'Real RPTM'!AH51&gt;0),LN('Real RPTM'!AH51/'Real RPTM'!AG51),0)</f>
        <v>6.1681216604031863E-2</v>
      </c>
      <c r="AH51" s="78">
        <f>IF(AND('Real RPTM'!AH51&gt;0,'Real RPTM'!AI51&gt;0),LN('Real RPTM'!AI51/'Real RPTM'!AH51),0)</f>
        <v>2.2422319427179222E-2</v>
      </c>
      <c r="AI51" s="78">
        <f>IF(AND('Real RPTM'!AI51&gt;0,'Real RPTM'!AJ51&gt;0),LN('Real RPTM'!AJ51/'Real RPTM'!AI51),0)</f>
        <v>7.6266928614178763E-3</v>
      </c>
      <c r="AJ51" s="78">
        <f>IF(AND('Real RPTM'!AJ51&gt;0,'Real RPTM'!AK51&gt;0),LN('Real RPTM'!AK51/'Real RPTM'!AJ51),0)</f>
        <v>6.2967447570459842E-4</v>
      </c>
      <c r="AK51" s="78">
        <f>IF(AND('Real RPTM'!AK51&gt;0,'Real RPTM'!AL51&gt;0),LN('Real RPTM'!AL51/'Real RPTM'!AK51),0)</f>
        <v>-5.3043890307137688E-3</v>
      </c>
      <c r="AL51" s="78">
        <f>IF(AND('Real RPTM'!AM51&gt;0,'Real RPTM'!AN51&gt;0),LN('Real RPTM'!AN51/'Real RPTM'!AM51),0)</f>
        <v>-2.1726204874909845E-2</v>
      </c>
      <c r="AM51" s="78">
        <f>IF(AND('Real RPTM'!AN51&gt;0,'Real RPTM'!AO51&gt;0),LN('Real RPTM'!AO51/'Real RPTM'!AN51),0)</f>
        <v>-1.2457458089925011E-2</v>
      </c>
      <c r="AN51" s="78">
        <f>IF(AND('Real RPTM'!AO51&gt;0,'Real RPTM'!AP51&gt;0),LN('Real RPTM'!AP51/'Real RPTM'!AO51),0)</f>
        <v>3.3489910340647744E-2</v>
      </c>
      <c r="AO51" s="78">
        <f>IF(AND('Real RPTM'!AP51&gt;0,'Real RPTM'!AQ51&gt;0),LN('Real RPTM'!AQ51/'Real RPTM'!AP51),0)</f>
        <v>-3.006749460819649E-2</v>
      </c>
      <c r="AP51" s="78">
        <f>IF(AND('Real RPTM'!AQ51&gt;0,'Real RPTM'!AR51&gt;0),LN('Real RPTM'!AR51/'Real RPTM'!AQ51),0)</f>
        <v>-3.0208742747659806E-2</v>
      </c>
      <c r="AQ51" s="78">
        <f>IF(AND('Real RPTM'!AR51&gt;0,'Real RPTM'!AS51&gt;0),LN('Real RPTM'!AS51/'Real RPTM'!AR51),0)</f>
        <v>-8.531322810017632E-3</v>
      </c>
      <c r="AR51" s="78">
        <f>IF(AND('Real RPTM'!AS51&gt;0,'Real RPTM'!AT51&gt;0),LN('Real RPTM'!AT51/'Real RPTM'!AS51),0)</f>
        <v>9.8986531894035987E-2</v>
      </c>
      <c r="AS51" s="78" t="e">
        <f>IF(AND('Real RPTM'!AT51&gt;0,'Real RPTM'!AU51&gt;0),LN('Real RPTM'!AU51/'Real RPTM'!AT51),0)</f>
        <v>#N/A</v>
      </c>
      <c r="AT51" s="78" t="e">
        <f>IF(AND('Real RPTM'!AU51&gt;0,'Real RPTM'!AV51&gt;0),LN('Real RPTM'!AV51/'Real RPTM'!AU51),0)</f>
        <v>#N/A</v>
      </c>
      <c r="AU51" s="78" t="e">
        <f>IF(AND('Real RPTM'!AV51&gt;0,'Real RPTM'!AW51&gt;0),LN('Real RPTM'!AW51/'Real RPTM'!AV51),0)</f>
        <v>#N/A</v>
      </c>
      <c r="AV51" s="78" t="e">
        <f>IF(AND('Real RPTM'!AW51&gt;0,'Real RPTM'!AX51&gt;0),LN('Real RPTM'!AX51/'Real RPTM'!AW51),0)</f>
        <v>#N/A</v>
      </c>
      <c r="AW51" s="78" t="e">
        <f>IF(AND('Real RPTM'!AX51&gt;0,'Real RPTM'!AY51&gt;0),LN('Real RPTM'!AY51/'Real RPTM'!AX51),0)</f>
        <v>#N/A</v>
      </c>
      <c r="AX51" s="78" t="e">
        <f>IF(AND('Real RPTM'!AY51&gt;0,'Real RPTM'!AZ51&gt;0),LN('Real RPTM'!AZ51/'Real RPTM'!AY51),0)</f>
        <v>#N/A</v>
      </c>
      <c r="AY51" s="78" t="e">
        <f>IF(AND('Real RPTM'!AZ51&gt;0,'Real RPTM'!BA51&gt;0),LN('Real RPTM'!BA51/'Real RPTM'!AZ51),0)</f>
        <v>#N/A</v>
      </c>
      <c r="AZ51" s="78" t="e">
        <f>IF(AND('Real RPTM'!BA51&gt;0,'Real RPTM'!BB51&gt;0),LN('Real RPTM'!BB51/'Real RPTM'!BA51),0)</f>
        <v>#N/A</v>
      </c>
    </row>
    <row r="52" spans="1:52"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63"/>
      <c r="H52" s="78">
        <f>IF(AND('Real RPTM'!G52&gt;0,'Real RPTM'!H52&gt;0),LN('Real RPTM'!H52/'Real RPTM'!G52),0)</f>
        <v>-3.599445703826909E-2</v>
      </c>
      <c r="I52" s="78">
        <f>IF(AND('Real RPTM'!H52&gt;0,'Real RPTM'!I52&gt;0),LN('Real RPTM'!I52/'Real RPTM'!H52),0)</f>
        <v>-1.5281638161397137E-2</v>
      </c>
      <c r="J52" s="78">
        <f>IF(AND('Real RPTM'!I52&gt;0,'Real RPTM'!J52&gt;0),LN('Real RPTM'!J52/'Real RPTM'!I52),0)</f>
        <v>3.7879765673294583E-3</v>
      </c>
      <c r="K52" s="78">
        <f>IF(AND('Real RPTM'!J52&gt;0,'Real RPTM'!K52&gt;0),LN('Real RPTM'!K52/'Real RPTM'!J52),0)</f>
        <v>-4.0437122913216411E-2</v>
      </c>
      <c r="L52" s="78">
        <f>IF(AND('Real RPTM'!K52&gt;0,'Real RPTM'!L52&gt;0),LN('Real RPTM'!L52/'Real RPTM'!K52),0)</f>
        <v>-5.1333227395540172E-2</v>
      </c>
      <c r="M52" s="78">
        <f>IF(AND('Real RPTM'!L52&gt;0,'Real RPTM'!M52&gt;0),LN('Real RPTM'!M52/'Real RPTM'!L52),0)</f>
        <v>-4.3103804883840836E-2</v>
      </c>
      <c r="N52" s="78">
        <f>IF(AND('Real RPTM'!M52&gt;0,'Real RPTM'!N52&gt;0),LN('Real RPTM'!N52/'Real RPTM'!M52),0)</f>
        <v>-7.1465255696574859E-2</v>
      </c>
      <c r="O52" s="78">
        <f>IF(AND('Real RPTM'!N52&gt;0,'Real RPTM'!O52&gt;0),LN('Real RPTM'!O52/'Real RPTM'!N52),0)</f>
        <v>-7.4750986694804927E-2</v>
      </c>
      <c r="P52" s="78">
        <f>IF(AND('Real RPTM'!O52&gt;0,'Real RPTM'!P52&gt;0),LN('Real RPTM'!P52/'Real RPTM'!O52),0)</f>
        <v>-3.3405452615114968E-2</v>
      </c>
      <c r="Q52" s="78">
        <f>IF(AND('Real RPTM'!P52&gt;0,'Real RPTM'!Q52&gt;0),LN('Real RPTM'!Q52/'Real RPTM'!P52),0)</f>
        <v>-2.3856599712058356E-2</v>
      </c>
      <c r="R52" s="78">
        <f>IF(AND('Real RPTM'!Q52&gt;0,'Real RPTM'!R52&gt;0),LN('Real RPTM'!R52/'Real RPTM'!Q52),0)</f>
        <v>-1.0731814882490054E-2</v>
      </c>
      <c r="S52" s="78">
        <f>IF(AND('Real RPTM'!R52&gt;0,'Real RPTM'!S52&gt;0),LN('Real RPTM'!S52/'Real RPTM'!R52),0)</f>
        <v>-4.2008213120947137E-2</v>
      </c>
      <c r="T52" s="78">
        <f>IF(AND('Real RPTM'!S52&gt;0,'Real RPTM'!T52&gt;0),LN('Real RPTM'!T52/'Real RPTM'!S52),0)</f>
        <v>9.8402970283262472E-3</v>
      </c>
      <c r="U52" s="78">
        <f>IF(AND('Real RPTM'!T52&gt;0,'Real RPTM'!U52&gt;0),LN('Real RPTM'!U52/'Real RPTM'!T52),0)</f>
        <v>-2.5909309731743619E-2</v>
      </c>
      <c r="V52" s="78">
        <f>IF(AND('Real RPTM'!U52&gt;0,'Real RPTM'!V52&gt;0),LN('Real RPTM'!V52/'Real RPTM'!U52),0)</f>
        <v>-2.3363882465822935E-2</v>
      </c>
      <c r="W52" s="78">
        <f>IF(AND('Real RPTM'!V52&gt;0,'Real RPTM'!W52&gt;0),LN('Real RPTM'!W52/'Real RPTM'!V52),0)</f>
        <v>-1.4975122765891984E-2</v>
      </c>
      <c r="X52" s="78">
        <f>IF(AND('Real RPTM'!W52&gt;0,'Real RPTM'!X52&gt;0),LN('Real RPTM'!X52/'Real RPTM'!W52),0)</f>
        <v>1.2663497828761217E-2</v>
      </c>
      <c r="Y52" s="78">
        <f>IF(AND('Real RPTM'!X52&gt;0,'Real RPTM'!Y52&gt;0),LN('Real RPTM'!Y52/'Real RPTM'!X52),0)</f>
        <v>-6.2279311994372526E-2</v>
      </c>
      <c r="Z52" s="78">
        <f>IF(AND('Real RPTM'!Y52&gt;0,'Real RPTM'!Z52&gt;0),LN('Real RPTM'!Z52/'Real RPTM'!Y52),0)</f>
        <v>2.9395118409861056E-2</v>
      </c>
      <c r="AA52" s="78">
        <f>IF(AND('Real RPTM'!Z52&gt;0,'Real RPTM'!AA52&gt;0),LN('Real RPTM'!AA52/'Real RPTM'!Z52),0)</f>
        <v>6.9361167676663366E-2</v>
      </c>
      <c r="AB52" s="78">
        <f>IF(AND('Real RPTM'!AA52&gt;0,'Real RPTM'!AB52&gt;0),LN('Real RPTM'!AB52/'Real RPTM'!AA52),0)</f>
        <v>7.5708137484904958E-2</v>
      </c>
      <c r="AC52" s="78">
        <f>IF(AND('Real RPTM'!AB52&gt;0,'Real RPTM'!AC52&gt;0),LN('Real RPTM'!AC52/'Real RPTM'!AB52),0)</f>
        <v>3.8935354510375858E-3</v>
      </c>
      <c r="AD52" s="78">
        <f>IF(AND('Real RPTM'!AD52&gt;0,'Real RPTM'!AE52&gt;0),LN('Real RPTM'!AE52/'Real RPTM'!AD52),0)</f>
        <v>6.6030309524007749E-2</v>
      </c>
      <c r="AE52" s="78">
        <f>IF(AND('Real RPTM'!AE52&gt;0,'Real RPTM'!AF52&gt;0),LN('Real RPTM'!AF52/'Real RPTM'!AE52),0)</f>
        <v>-0.13659059872429871</v>
      </c>
      <c r="AF52" s="78">
        <f>IF(AND('Real RPTM'!AF52&gt;0,'Real RPTM'!AG52&gt;0),LN('Real RPTM'!AG52/'Real RPTM'!AF52),0)</f>
        <v>4.8535206424255316E-2</v>
      </c>
      <c r="AG52" s="78">
        <f>IF(AND('Real RPTM'!AG52&gt;0,'Real RPTM'!AH52&gt;0),LN('Real RPTM'!AH52/'Real RPTM'!AG52),0)</f>
        <v>6.9144645746126471E-2</v>
      </c>
      <c r="AH52" s="78">
        <f>IF(AND('Real RPTM'!AH52&gt;0,'Real RPTM'!AI52&gt;0),LN('Real RPTM'!AI52/'Real RPTM'!AH52),0)</f>
        <v>1.1585154536395336E-2</v>
      </c>
      <c r="AI52" s="78">
        <f>IF(AND('Real RPTM'!AI52&gt;0,'Real RPTM'!AJ52&gt;0),LN('Real RPTM'!AJ52/'Real RPTM'!AI52),0)</f>
        <v>-3.4867297999089772E-3</v>
      </c>
      <c r="AJ52" s="78">
        <f>IF(AND('Real RPTM'!AJ52&gt;0,'Real RPTM'!AK52&gt;0),LN('Real RPTM'!AK52/'Real RPTM'!AJ52),0)</f>
        <v>2.60250266882388E-3</v>
      </c>
      <c r="AK52" s="78">
        <f>IF(AND('Real RPTM'!AK52&gt;0,'Real RPTM'!AL52&gt;0),LN('Real RPTM'!AL52/'Real RPTM'!AK52),0)</f>
        <v>-4.1288900958952233E-2</v>
      </c>
      <c r="AL52" s="78">
        <f>IF(AND('Real RPTM'!AM52&gt;0,'Real RPTM'!AN52&gt;0),LN('Real RPTM'!AN52/'Real RPTM'!AM52),0)</f>
        <v>-2.3256576128624272E-2</v>
      </c>
      <c r="AM52" s="78">
        <f>IF(AND('Real RPTM'!AN52&gt;0,'Real RPTM'!AO52&gt;0),LN('Real RPTM'!AO52/'Real RPTM'!AN52),0)</f>
        <v>-8.440897188818226E-3</v>
      </c>
      <c r="AN52" s="78">
        <f>IF(AND('Real RPTM'!AO52&gt;0,'Real RPTM'!AP52&gt;0),LN('Real RPTM'!AP52/'Real RPTM'!AO52),0)</f>
        <v>1.532491260829796E-2</v>
      </c>
      <c r="AO52" s="78">
        <f>IF(AND('Real RPTM'!AP52&gt;0,'Real RPTM'!AQ52&gt;0),LN('Real RPTM'!AQ52/'Real RPTM'!AP52),0)</f>
        <v>1.5426218601300199E-2</v>
      </c>
      <c r="AP52" s="78">
        <f>IF(AND('Real RPTM'!AQ52&gt;0,'Real RPTM'!AR52&gt;0),LN('Real RPTM'!AR52/'Real RPTM'!AQ52),0)</f>
        <v>-3.6629351577195039E-2</v>
      </c>
      <c r="AQ52" s="78">
        <f>IF(AND('Real RPTM'!AR52&gt;0,'Real RPTM'!AS52&gt;0),LN('Real RPTM'!AS52/'Real RPTM'!AR52),0)</f>
        <v>-2.6492821837144312E-2</v>
      </c>
      <c r="AR52" s="78">
        <f>IF(AND('Real RPTM'!AS52&gt;0,'Real RPTM'!AT52&gt;0),LN('Real RPTM'!AT52/'Real RPTM'!AS52),0)</f>
        <v>0.12163931176014292</v>
      </c>
      <c r="AS52" s="78" t="e">
        <f>IF(AND('Real RPTM'!AT52&gt;0,'Real RPTM'!AU52&gt;0),LN('Real RPTM'!AU52/'Real RPTM'!AT52),0)</f>
        <v>#N/A</v>
      </c>
      <c r="AT52" s="78" t="e">
        <f>IF(AND('Real RPTM'!AU52&gt;0,'Real RPTM'!AV52&gt;0),LN('Real RPTM'!AV52/'Real RPTM'!AU52),0)</f>
        <v>#N/A</v>
      </c>
      <c r="AU52" s="78" t="e">
        <f>IF(AND('Real RPTM'!AV52&gt;0,'Real RPTM'!AW52&gt;0),LN('Real RPTM'!AW52/'Real RPTM'!AV52),0)</f>
        <v>#N/A</v>
      </c>
      <c r="AV52" s="78" t="e">
        <f>IF(AND('Real RPTM'!AW52&gt;0,'Real RPTM'!AX52&gt;0),LN('Real RPTM'!AX52/'Real RPTM'!AW52),0)</f>
        <v>#N/A</v>
      </c>
      <c r="AW52" s="78" t="e">
        <f>IF(AND('Real RPTM'!AX52&gt;0,'Real RPTM'!AY52&gt;0),LN('Real RPTM'!AY52/'Real RPTM'!AX52),0)</f>
        <v>#N/A</v>
      </c>
      <c r="AX52" s="78" t="e">
        <f>IF(AND('Real RPTM'!AY52&gt;0,'Real RPTM'!AZ52&gt;0),LN('Real RPTM'!AZ52/'Real RPTM'!AY52),0)</f>
        <v>#N/A</v>
      </c>
      <c r="AY52" s="78" t="e">
        <f>IF(AND('Real RPTM'!AZ52&gt;0,'Real RPTM'!BA52&gt;0),LN('Real RPTM'!BA52/'Real RPTM'!AZ52),0)</f>
        <v>#N/A</v>
      </c>
      <c r="AZ52" s="78" t="e">
        <f>IF(AND('Real RPTM'!BA52&gt;0,'Real RPTM'!BB52&gt;0),LN('Real RPTM'!BB52/'Real RPTM'!BA52),0)</f>
        <v>#N/A</v>
      </c>
    </row>
    <row r="53" spans="1:52"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69"/>
      <c r="H53" s="79">
        <f>IF(AND('Real RPTM'!G53&gt;0,'Real RPTM'!H53&gt;0),LN('Real RPTM'!H53/'Real RPTM'!G53),0)</f>
        <v>-3.4658965606140416E-2</v>
      </c>
      <c r="I53" s="79">
        <f>IF(AND('Real RPTM'!H53&gt;0,'Real RPTM'!I53&gt;0),LN('Real RPTM'!I53/'Real RPTM'!H53),0)</f>
        <v>-5.5029330824608376E-2</v>
      </c>
      <c r="J53" s="79">
        <f>IF(AND('Real RPTM'!I53&gt;0,'Real RPTM'!J53&gt;0),LN('Real RPTM'!J53/'Real RPTM'!I53),0)</f>
        <v>-4.4598123689955242E-2</v>
      </c>
      <c r="K53" s="79">
        <f>IF(AND('Real RPTM'!J53&gt;0,'Real RPTM'!K53&gt;0),LN('Real RPTM'!K53/'Real RPTM'!J53),0)</f>
        <v>-2.7114035993527269E-2</v>
      </c>
      <c r="L53" s="79">
        <f>IF(AND('Real RPTM'!K53&gt;0,'Real RPTM'!L53&gt;0),LN('Real RPTM'!L53/'Real RPTM'!K53),0)</f>
        <v>-3.6522561647972886E-2</v>
      </c>
      <c r="M53" s="79">
        <f>IF(AND('Real RPTM'!L53&gt;0,'Real RPTM'!M53&gt;0),LN('Real RPTM'!M53/'Real RPTM'!L53),0)</f>
        <v>2.864159827332239E-2</v>
      </c>
      <c r="N53" s="79">
        <f>IF(AND('Real RPTM'!M53&gt;0,'Real RPTM'!N53&gt;0),LN('Real RPTM'!N53/'Real RPTM'!M53),0)</f>
        <v>-6.7117028094745013E-2</v>
      </c>
      <c r="O53" s="79">
        <f>IF(AND('Real RPTM'!N53&gt;0,'Real RPTM'!O53&gt;0),LN('Real RPTM'!O53/'Real RPTM'!N53),0)</f>
        <v>-3.4030675428864489E-2</v>
      </c>
      <c r="P53" s="79">
        <f>IF(AND('Real RPTM'!O53&gt;0,'Real RPTM'!P53&gt;0),LN('Real RPTM'!P53/'Real RPTM'!O53),0)</f>
        <v>-3.0523931929240966E-2</v>
      </c>
      <c r="Q53" s="79">
        <f>IF(AND('Real RPTM'!P53&gt;0,'Real RPTM'!Q53&gt;0),LN('Real RPTM'!Q53/'Real RPTM'!P53),0)</f>
        <v>-8.5906493961854982E-3</v>
      </c>
      <c r="R53" s="79">
        <f>IF(AND('Real RPTM'!Q53&gt;0,'Real RPTM'!R53&gt;0),LN('Real RPTM'!R53/'Real RPTM'!Q53),0)</f>
        <v>-2.3389913495344725E-2</v>
      </c>
      <c r="S53" s="79">
        <f>IF(AND('Real RPTM'!R53&gt;0,'Real RPTM'!S53&gt;0),LN('Real RPTM'!S53/'Real RPTM'!R53),0)</f>
        <v>-3.9119401042215722E-2</v>
      </c>
      <c r="T53" s="79">
        <f>IF(AND('Real RPTM'!S53&gt;0,'Real RPTM'!T53&gt;0),LN('Real RPTM'!T53/'Real RPTM'!S53),0)</f>
        <v>-1.1445980052198722E-2</v>
      </c>
      <c r="U53" s="79">
        <f>IF(AND('Real RPTM'!T53&gt;0,'Real RPTM'!U53&gt;0),LN('Real RPTM'!U53/'Real RPTM'!T53),0)</f>
        <v>-1.9247467751675101E-2</v>
      </c>
      <c r="V53" s="79">
        <f>IF(AND('Real RPTM'!U53&gt;0,'Real RPTM'!V53&gt;0),LN('Real RPTM'!V53/'Real RPTM'!U53),0)</f>
        <v>-3.6438097011144636E-2</v>
      </c>
      <c r="W53" s="79">
        <f>IF(AND('Real RPTM'!V53&gt;0,'Real RPTM'!W53&gt;0),LN('Real RPTM'!W53/'Real RPTM'!V53),0)</f>
        <v>1.4381923417317977E-2</v>
      </c>
      <c r="X53" s="79">
        <f>IF(AND('Real RPTM'!W53&gt;0,'Real RPTM'!X53&gt;0),LN('Real RPTM'!X53/'Real RPTM'!W53),0)</f>
        <v>3.4730786848356343E-2</v>
      </c>
      <c r="Y53" s="79">
        <f>IF(AND('Real RPTM'!X53&gt;0,'Real RPTM'!Y53&gt;0),LN('Real RPTM'!Y53/'Real RPTM'!X53),0)</f>
        <v>-2.9971485127603975E-2</v>
      </c>
      <c r="Z53" s="79">
        <f>IF(AND('Real RPTM'!Y53&gt;0,'Real RPTM'!Z53&gt;0),LN('Real RPTM'!Z53/'Real RPTM'!Y53),0)</f>
        <v>-4.962759969380303E-2</v>
      </c>
      <c r="AA53" s="79">
        <f>IF(AND('Real RPTM'!Z53&gt;0,'Real RPTM'!AA53&gt;0),LN('Real RPTM'!AA53/'Real RPTM'!Z53),0)</f>
        <v>4.1987857414222049E-2</v>
      </c>
      <c r="AB53" s="79">
        <f>IF(AND('Real RPTM'!AA53&gt;0,'Real RPTM'!AB53&gt;0),LN('Real RPTM'!AB53/'Real RPTM'!AA53),0)</f>
        <v>4.7059614008513898E-2</v>
      </c>
      <c r="AC53" s="79">
        <f>IF(AND('Real RPTM'!AB53&gt;0,'Real RPTM'!AC53&gt;0),LN('Real RPTM'!AC53/'Real RPTM'!AB53),0)</f>
        <v>4.04080811544947E-2</v>
      </c>
      <c r="AD53" s="79">
        <f>IF(AND('Real RPTM'!AD53&gt;0,'Real RPTM'!AE53&gt;0),LN('Real RPTM'!AE53/'Real RPTM'!AD53),0)</f>
        <v>0.10562276247489347</v>
      </c>
      <c r="AE53" s="79">
        <f>IF(AND('Real RPTM'!AE53&gt;0,'Real RPTM'!AF53&gt;0),LN('Real RPTM'!AF53/'Real RPTM'!AE53),0)</f>
        <v>-1.5211431753469116E-2</v>
      </c>
      <c r="AF53" s="79">
        <f>IF(AND('Real RPTM'!AF53&gt;0,'Real RPTM'!AG53&gt;0),LN('Real RPTM'!AG53/'Real RPTM'!AF53),0)</f>
        <v>2.0851226671120247E-2</v>
      </c>
      <c r="AG53" s="79">
        <f>IF(AND('Real RPTM'!AG53&gt;0,'Real RPTM'!AH53&gt;0),LN('Real RPTM'!AH53/'Real RPTM'!AG53),0)</f>
        <v>4.8219117589177768E-2</v>
      </c>
      <c r="AH53" s="79">
        <f>IF(AND('Real RPTM'!AH53&gt;0,'Real RPTM'!AI53&gt;0),LN('Real RPTM'!AI53/'Real RPTM'!AH53),0)</f>
        <v>4.3759412819932557E-2</v>
      </c>
      <c r="AI53" s="79">
        <f>IF(AND('Real RPTM'!AI53&gt;0,'Real RPTM'!AJ53&gt;0),LN('Real RPTM'!AJ53/'Real RPTM'!AI53),0)</f>
        <v>-1.2871744588140726E-2</v>
      </c>
      <c r="AJ53" s="79">
        <f>IF(AND('Real RPTM'!AJ53&gt;0,'Real RPTM'!AK53&gt;0),LN('Real RPTM'!AK53/'Real RPTM'!AJ53),0)</f>
        <v>1.6098848837363205E-2</v>
      </c>
      <c r="AK53" s="79">
        <f>IF(AND('Real RPTM'!AK53&gt;0,'Real RPTM'!AL53&gt;0),LN('Real RPTM'!AL53/'Real RPTM'!AK53),0)</f>
        <v>-0.16855102131469402</v>
      </c>
      <c r="AL53" s="79">
        <f>IF(AND('Real RPTM'!AM53&gt;0,'Real RPTM'!AN53&gt;0),LN('Real RPTM'!AN53/'Real RPTM'!AM53),0)</f>
        <v>3.9487253337292375E-2</v>
      </c>
      <c r="AM53" s="79">
        <f>IF(AND('Real RPTM'!AN53&gt;0,'Real RPTM'!AO53&gt;0),LN('Real RPTM'!AO53/'Real RPTM'!AN53),0)</f>
        <v>-5.436835124279899E-3</v>
      </c>
      <c r="AN53" s="79">
        <f>IF(AND('Real RPTM'!AO53&gt;0,'Real RPTM'!AP53&gt;0),LN('Real RPTM'!AP53/'Real RPTM'!AO53),0)</f>
        <v>-4.9220261864355739E-3</v>
      </c>
      <c r="AO53" s="79">
        <f>IF(AND('Real RPTM'!AP53&gt;0,'Real RPTM'!AQ53&gt;0),LN('Real RPTM'!AQ53/'Real RPTM'!AP53),0)</f>
        <v>3.5987562042988142E-2</v>
      </c>
      <c r="AP53" s="79">
        <f>IF(AND('Real RPTM'!AQ53&gt;0,'Real RPTM'!AR53&gt;0),LN('Real RPTM'!AR53/'Real RPTM'!AQ53),0)</f>
        <v>1.951514245354084E-2</v>
      </c>
      <c r="AQ53" s="79">
        <f>IF(AND('Real RPTM'!AR53&gt;0,'Real RPTM'!AS53&gt;0),LN('Real RPTM'!AS53/'Real RPTM'!AR53),0)</f>
        <v>-3.3565138342443616E-2</v>
      </c>
      <c r="AR53" s="79">
        <f>IF(AND('Real RPTM'!AS53&gt;0,'Real RPTM'!AT53&gt;0),LN('Real RPTM'!AT53/'Real RPTM'!AS53),0)</f>
        <v>-9.4102657008119078E-3</v>
      </c>
      <c r="AS53" s="79" t="e">
        <f>IF(AND('Real RPTM'!AT53&gt;0,'Real RPTM'!AU53&gt;0),LN('Real RPTM'!AU53/'Real RPTM'!AT53),0)</f>
        <v>#N/A</v>
      </c>
      <c r="AT53" s="79" t="e">
        <f>IF(AND('Real RPTM'!AU53&gt;0,'Real RPTM'!AV53&gt;0),LN('Real RPTM'!AV53/'Real RPTM'!AU53),0)</f>
        <v>#N/A</v>
      </c>
      <c r="AU53" s="79" t="e">
        <f>IF(AND('Real RPTM'!AV53&gt;0,'Real RPTM'!AW53&gt;0),LN('Real RPTM'!AW53/'Real RPTM'!AV53),0)</f>
        <v>#N/A</v>
      </c>
      <c r="AV53" s="79" t="e">
        <f>IF(AND('Real RPTM'!AW53&gt;0,'Real RPTM'!AX53&gt;0),LN('Real RPTM'!AX53/'Real RPTM'!AW53),0)</f>
        <v>#N/A</v>
      </c>
      <c r="AW53" s="79" t="e">
        <f>IF(AND('Real RPTM'!AX53&gt;0,'Real RPTM'!AY53&gt;0),LN('Real RPTM'!AY53/'Real RPTM'!AX53),0)</f>
        <v>#N/A</v>
      </c>
      <c r="AX53" s="79" t="e">
        <f>IF(AND('Real RPTM'!AY53&gt;0,'Real RPTM'!AZ53&gt;0),LN('Real RPTM'!AZ53/'Real RPTM'!AY53),0)</f>
        <v>#N/A</v>
      </c>
      <c r="AY53" s="79" t="e">
        <f>IF(AND('Real RPTM'!AZ53&gt;0,'Real RPTM'!BA53&gt;0),LN('Real RPTM'!BA53/'Real RPTM'!AZ53),0)</f>
        <v>#N/A</v>
      </c>
      <c r="AZ53" s="79" t="e">
        <f>IF(AND('Real RPTM'!BA53&gt;0,'Real RPTM'!BB53&gt;0),LN('Real RPTM'!BB53/'Real RPTM'!BA53),0)</f>
        <v>#N/A</v>
      </c>
    </row>
    <row r="54" spans="1:52"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69"/>
      <c r="H54" s="79">
        <f>IF(AND('Real RPTM'!G54&gt;0,'Real RPTM'!H54&gt;0),LN('Real RPTM'!H54/'Real RPTM'!G54),0)</f>
        <v>-2.4589623476559526E-2</v>
      </c>
      <c r="I54" s="79">
        <f>IF(AND('Real RPTM'!H54&gt;0,'Real RPTM'!I54&gt;0),LN('Real RPTM'!I54/'Real RPTM'!H54),0)</f>
        <v>-8.8745439609693583E-2</v>
      </c>
      <c r="J54" s="79">
        <f>IF(AND('Real RPTM'!I54&gt;0,'Real RPTM'!J54&gt;0),LN('Real RPTM'!J54/'Real RPTM'!I54),0)</f>
        <v>-1.6806813044528825E-2</v>
      </c>
      <c r="K54" s="79">
        <f>IF(AND('Real RPTM'!J54&gt;0,'Real RPTM'!K54&gt;0),LN('Real RPTM'!K54/'Real RPTM'!J54),0)</f>
        <v>-1.9761768859100699E-2</v>
      </c>
      <c r="L54" s="79">
        <f>IF(AND('Real RPTM'!K54&gt;0,'Real RPTM'!L54&gt;0),LN('Real RPTM'!L54/'Real RPTM'!K54),0)</f>
        <v>-3.2428785691678043E-2</v>
      </c>
      <c r="M54" s="79">
        <f>IF(AND('Real RPTM'!L54&gt;0,'Real RPTM'!M54&gt;0),LN('Real RPTM'!M54/'Real RPTM'!L54),0)</f>
        <v>-9.5249500616790654E-3</v>
      </c>
      <c r="N54" s="79">
        <f>IF(AND('Real RPTM'!M54&gt;0,'Real RPTM'!N54&gt;0),LN('Real RPTM'!N54/'Real RPTM'!M54),0)</f>
        <v>-4.1557753179231383E-2</v>
      </c>
      <c r="O54" s="79">
        <f>IF(AND('Real RPTM'!N54&gt;0,'Real RPTM'!O54&gt;0),LN('Real RPTM'!O54/'Real RPTM'!N54),0)</f>
        <v>-1.7741279549488904E-2</v>
      </c>
      <c r="P54" s="79">
        <f>IF(AND('Real RPTM'!O54&gt;0,'Real RPTM'!P54&gt;0),LN('Real RPTM'!P54/'Real RPTM'!O54),0)</f>
        <v>-4.6016668648211433E-2</v>
      </c>
      <c r="Q54" s="79">
        <f>IF(AND('Real RPTM'!P54&gt;0,'Real RPTM'!Q54&gt;0),LN('Real RPTM'!Q54/'Real RPTM'!P54),0)</f>
        <v>-2.9545893680900617E-2</v>
      </c>
      <c r="R54" s="79">
        <f>IF(AND('Real RPTM'!Q54&gt;0,'Real RPTM'!R54&gt;0),LN('Real RPTM'!R54/'Real RPTM'!Q54),0)</f>
        <v>-1.2483416482177944E-2</v>
      </c>
      <c r="S54" s="79">
        <f>IF(AND('Real RPTM'!R54&gt;0,'Real RPTM'!S54&gt;0),LN('Real RPTM'!S54/'Real RPTM'!R54),0)</f>
        <v>-1.6311379346187295E-2</v>
      </c>
      <c r="T54" s="79">
        <f>IF(AND('Real RPTM'!S54&gt;0,'Real RPTM'!T54&gt;0),LN('Real RPTM'!T54/'Real RPTM'!S54),0)</f>
        <v>-3.9936539676434638E-2</v>
      </c>
      <c r="U54" s="79">
        <f>IF(AND('Real RPTM'!T54&gt;0,'Real RPTM'!U54&gt;0),LN('Real RPTM'!U54/'Real RPTM'!T54),0)</f>
        <v>-4.5761608243848242E-2</v>
      </c>
      <c r="V54" s="79">
        <f>IF(AND('Real RPTM'!U54&gt;0,'Real RPTM'!V54&gt;0),LN('Real RPTM'!V54/'Real RPTM'!U54),0)</f>
        <v>-5.9653353273570908E-2</v>
      </c>
      <c r="W54" s="79">
        <f>IF(AND('Real RPTM'!V54&gt;0,'Real RPTM'!W54&gt;0),LN('Real RPTM'!W54/'Real RPTM'!V54),0)</f>
        <v>2.8189635963180534E-3</v>
      </c>
      <c r="X54" s="79">
        <f>IF(AND('Real RPTM'!W54&gt;0,'Real RPTM'!X54&gt;0),LN('Real RPTM'!X54/'Real RPTM'!W54),0)</f>
        <v>-1.5532021670014405E-2</v>
      </c>
      <c r="Y54" s="79">
        <f>IF(AND('Real RPTM'!X54&gt;0,'Real RPTM'!Y54&gt;0),LN('Real RPTM'!Y54/'Real RPTM'!X54),0)</f>
        <v>-3.7204528324296701E-2</v>
      </c>
      <c r="Z54" s="79">
        <f>IF(AND('Real RPTM'!Y54&gt;0,'Real RPTM'!Z54&gt;0),LN('Real RPTM'!Z54/'Real RPTM'!Y54),0)</f>
        <v>-2.106476171583414E-2</v>
      </c>
      <c r="AA54" s="79">
        <f>IF(AND('Real RPTM'!Z54&gt;0,'Real RPTM'!AA54&gt;0),LN('Real RPTM'!AA54/'Real RPTM'!Z54),0)</f>
        <v>4.2804138103604693E-2</v>
      </c>
      <c r="AB54" s="79">
        <f>IF(AND('Real RPTM'!AA54&gt;0,'Real RPTM'!AB54&gt;0),LN('Real RPTM'!AB54/'Real RPTM'!AA54),0)</f>
        <v>4.9923458712849769E-2</v>
      </c>
      <c r="AC54" s="79">
        <f>IF(AND('Real RPTM'!AB54&gt;0,'Real RPTM'!AC54&gt;0),LN('Real RPTM'!AC54/'Real RPTM'!AB54),0)</f>
        <v>3.9948715601709456E-2</v>
      </c>
      <c r="AD54" s="79">
        <f>IF(AND('Real RPTM'!AD54&gt;0,'Real RPTM'!AE54&gt;0),LN('Real RPTM'!AE54/'Real RPTM'!AD54),0)</f>
        <v>0.11099847133402732</v>
      </c>
      <c r="AE54" s="79">
        <f>IF(AND('Real RPTM'!AE54&gt;0,'Real RPTM'!AF54&gt;0),LN('Real RPTM'!AF54/'Real RPTM'!AE54),0)</f>
        <v>-6.5519095227074983E-2</v>
      </c>
      <c r="AF54" s="79">
        <f>IF(AND('Real RPTM'!AF54&gt;0,'Real RPTM'!AG54&gt;0),LN('Real RPTM'!AG54/'Real RPTM'!AF54),0)</f>
        <v>2.5208016453845794E-2</v>
      </c>
      <c r="AG54" s="79">
        <f>IF(AND('Real RPTM'!AG54&gt;0,'Real RPTM'!AH54&gt;0),LN('Real RPTM'!AH54/'Real RPTM'!AG54),0)</f>
        <v>5.4111682397564941E-2</v>
      </c>
      <c r="AH54" s="79">
        <f>IF(AND('Real RPTM'!AH54&gt;0,'Real RPTM'!AI54&gt;0),LN('Real RPTM'!AI54/'Real RPTM'!AH54),0)</f>
        <v>1.9173458233714642E-2</v>
      </c>
      <c r="AI54" s="79">
        <f>IF(AND('Real RPTM'!AI54&gt;0,'Real RPTM'!AJ54&gt;0),LN('Real RPTM'!AJ54/'Real RPTM'!AI54),0)</f>
        <v>1.8874524174129664E-3</v>
      </c>
      <c r="AJ54" s="79">
        <f>IF(AND('Real RPTM'!AJ54&gt;0,'Real RPTM'!AK54&gt;0),LN('Real RPTM'!AK54/'Real RPTM'!AJ54),0)</f>
        <v>-1.4012470861786289E-2</v>
      </c>
      <c r="AK54" s="79">
        <f>IF(AND('Real RPTM'!AK54&gt;0,'Real RPTM'!AL54&gt;0),LN('Real RPTM'!AL54/'Real RPTM'!AK54),0)</f>
        <v>-3.3552319632069005E-2</v>
      </c>
      <c r="AL54" s="79">
        <f>IF(AND('Real RPTM'!AM54&gt;0,'Real RPTM'!AN54&gt;0),LN('Real RPTM'!AN54/'Real RPTM'!AM54),0)</f>
        <v>-1.630433886135297E-2</v>
      </c>
      <c r="AM54" s="79">
        <f>IF(AND('Real RPTM'!AN54&gt;0,'Real RPTM'!AO54&gt;0),LN('Real RPTM'!AO54/'Real RPTM'!AN54),0)</f>
        <v>-2.9655921878242154E-2</v>
      </c>
      <c r="AN54" s="79">
        <f>IF(AND('Real RPTM'!AO54&gt;0,'Real RPTM'!AP54&gt;0),LN('Real RPTM'!AP54/'Real RPTM'!AO54),0)</f>
        <v>9.4196893010820328E-3</v>
      </c>
      <c r="AO54" s="79">
        <f>IF(AND('Real RPTM'!AP54&gt;0,'Real RPTM'!AQ54&gt;0),LN('Real RPTM'!AQ54/'Real RPTM'!AP54),0)</f>
        <v>2.7723355103387439E-2</v>
      </c>
      <c r="AP54" s="79">
        <f>IF(AND('Real RPTM'!AQ54&gt;0,'Real RPTM'!AR54&gt;0),LN('Real RPTM'!AR54/'Real RPTM'!AQ54),0)</f>
        <v>-5.7880356678608174E-3</v>
      </c>
      <c r="AQ54" s="79">
        <f>IF(AND('Real RPTM'!AR54&gt;0,'Real RPTM'!AS54&gt;0),LN('Real RPTM'!AS54/'Real RPTM'!AR54),0)</f>
        <v>-3.4632471774573112E-2</v>
      </c>
      <c r="AR54" s="79">
        <f>IF(AND('Real RPTM'!AS54&gt;0,'Real RPTM'!AT54&gt;0),LN('Real RPTM'!AT54/'Real RPTM'!AS54),0)</f>
        <v>3.2600366370147751E-2</v>
      </c>
      <c r="AS54" s="79" t="e">
        <f>IF(AND('Real RPTM'!AT54&gt;0,'Real RPTM'!AU54&gt;0),LN('Real RPTM'!AU54/'Real RPTM'!AT54),0)</f>
        <v>#N/A</v>
      </c>
      <c r="AT54" s="79" t="e">
        <f>IF(AND('Real RPTM'!AU54&gt;0,'Real RPTM'!AV54&gt;0),LN('Real RPTM'!AV54/'Real RPTM'!AU54),0)</f>
        <v>#N/A</v>
      </c>
      <c r="AU54" s="79" t="e">
        <f>IF(AND('Real RPTM'!AV54&gt;0,'Real RPTM'!AW54&gt;0),LN('Real RPTM'!AW54/'Real RPTM'!AV54),0)</f>
        <v>#N/A</v>
      </c>
      <c r="AV54" s="79" t="e">
        <f>IF(AND('Real RPTM'!AW54&gt;0,'Real RPTM'!AX54&gt;0),LN('Real RPTM'!AX54/'Real RPTM'!AW54),0)</f>
        <v>#N/A</v>
      </c>
      <c r="AW54" s="79" t="e">
        <f>IF(AND('Real RPTM'!AX54&gt;0,'Real RPTM'!AY54&gt;0),LN('Real RPTM'!AY54/'Real RPTM'!AX54),0)</f>
        <v>#N/A</v>
      </c>
      <c r="AX54" s="79" t="e">
        <f>IF(AND('Real RPTM'!AY54&gt;0,'Real RPTM'!AZ54&gt;0),LN('Real RPTM'!AZ54/'Real RPTM'!AY54),0)</f>
        <v>#N/A</v>
      </c>
      <c r="AY54" s="79" t="e">
        <f>IF(AND('Real RPTM'!AZ54&gt;0,'Real RPTM'!BA54&gt;0),LN('Real RPTM'!BA54/'Real RPTM'!AZ54),0)</f>
        <v>#N/A</v>
      </c>
      <c r="AZ54" s="79" t="e">
        <f>IF(AND('Real RPTM'!BA54&gt;0,'Real RPTM'!BB54&gt;0),LN('Real RPTM'!BB54/'Real RPTM'!BA54),0)</f>
        <v>#N/A</v>
      </c>
    </row>
    <row r="55" spans="1:52"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69"/>
      <c r="H55" s="79">
        <f>IF(AND('Real RPTM'!G55&gt;0,'Real RPTM'!H55&gt;0),LN('Real RPTM'!H55/'Real RPTM'!G55),0)</f>
        <v>-2.803360218364942E-2</v>
      </c>
      <c r="I55" s="79">
        <f>IF(AND('Real RPTM'!H55&gt;0,'Real RPTM'!I55&gt;0),LN('Real RPTM'!I55/'Real RPTM'!H55),0)</f>
        <v>-4.8227836439206938E-2</v>
      </c>
      <c r="J55" s="79">
        <f>IF(AND('Real RPTM'!I55&gt;0,'Real RPTM'!J55&gt;0),LN('Real RPTM'!J55/'Real RPTM'!I55),0)</f>
        <v>-1.3562825528919513E-2</v>
      </c>
      <c r="K55" s="79">
        <f>IF(AND('Real RPTM'!J55&gt;0,'Real RPTM'!K55&gt;0),LN('Real RPTM'!K55/'Real RPTM'!J55),0)</f>
        <v>-5.3894996089918497E-2</v>
      </c>
      <c r="L55" s="79">
        <f>IF(AND('Real RPTM'!K55&gt;0,'Real RPTM'!L55&gt;0),LN('Real RPTM'!L55/'Real RPTM'!K55),0)</f>
        <v>-3.6511826442550355E-2</v>
      </c>
      <c r="M55" s="79">
        <f>IF(AND('Real RPTM'!L55&gt;0,'Real RPTM'!M55&gt;0),LN('Real RPTM'!M55/'Real RPTM'!L55),0)</f>
        <v>-3.8846096934413467E-2</v>
      </c>
      <c r="N55" s="79">
        <f>IF(AND('Real RPTM'!M55&gt;0,'Real RPTM'!N55&gt;0),LN('Real RPTM'!N55/'Real RPTM'!M55),0)</f>
        <v>-4.2651553846765167E-2</v>
      </c>
      <c r="O55" s="79">
        <f>IF(AND('Real RPTM'!N55&gt;0,'Real RPTM'!O55&gt;0),LN('Real RPTM'!O55/'Real RPTM'!N55),0)</f>
        <v>-4.0311732645014885E-2</v>
      </c>
      <c r="P55" s="79">
        <f>IF(AND('Real RPTM'!O55&gt;0,'Real RPTM'!P55&gt;0),LN('Real RPTM'!P55/'Real RPTM'!O55),0)</f>
        <v>-3.9767477042448651E-2</v>
      </c>
      <c r="Q55" s="79">
        <f>IF(AND('Real RPTM'!P55&gt;0,'Real RPTM'!Q55&gt;0),LN('Real RPTM'!Q55/'Real RPTM'!P55),0)</f>
        <v>-4.4473522926967407E-2</v>
      </c>
      <c r="R55" s="79">
        <f>IF(AND('Real RPTM'!Q55&gt;0,'Real RPTM'!R55&gt;0),LN('Real RPTM'!R55/'Real RPTM'!Q55),0)</f>
        <v>-7.7675678985562203E-3</v>
      </c>
      <c r="S55" s="79">
        <f>IF(AND('Real RPTM'!R55&gt;0,'Real RPTM'!S55&gt;0),LN('Real RPTM'!S55/'Real RPTM'!R55),0)</f>
        <v>-1.9941475274818536E-2</v>
      </c>
      <c r="T55" s="79">
        <f>IF(AND('Real RPTM'!S55&gt;0,'Real RPTM'!T55&gt;0),LN('Real RPTM'!T55/'Real RPTM'!S55),0)</f>
        <v>-1.3174076888960983E-2</v>
      </c>
      <c r="U55" s="79">
        <f>IF(AND('Real RPTM'!T55&gt;0,'Real RPTM'!U55&gt;0),LN('Real RPTM'!U55/'Real RPTM'!T55),0)</f>
        <v>-4.3414732577021116E-2</v>
      </c>
      <c r="V55" s="79">
        <f>IF(AND('Real RPTM'!U55&gt;0,'Real RPTM'!V55&gt;0),LN('Real RPTM'!V55/'Real RPTM'!U55),0)</f>
        <v>-5.9809019226042662E-2</v>
      </c>
      <c r="W55" s="79">
        <f>IF(AND('Real RPTM'!V55&gt;0,'Real RPTM'!W55&gt;0),LN('Real RPTM'!W55/'Real RPTM'!V55),0)</f>
        <v>-1.4819721328220892E-2</v>
      </c>
      <c r="X55" s="79">
        <f>IF(AND('Real RPTM'!W55&gt;0,'Real RPTM'!X55&gt;0),LN('Real RPTM'!X55/'Real RPTM'!W55),0)</f>
        <v>-8.449518430458056E-3</v>
      </c>
      <c r="Y55" s="79">
        <f>IF(AND('Real RPTM'!X55&gt;0,'Real RPTM'!Y55&gt;0),LN('Real RPTM'!Y55/'Real RPTM'!X55),0)</f>
        <v>-8.1448543446752342E-2</v>
      </c>
      <c r="Z55" s="79">
        <f>IF(AND('Real RPTM'!Y55&gt;0,'Real RPTM'!Z55&gt;0),LN('Real RPTM'!Z55/'Real RPTM'!Y55),0)</f>
        <v>-3.8386683704880131E-2</v>
      </c>
      <c r="AA55" s="79">
        <f>IF(AND('Real RPTM'!Z55&gt;0,'Real RPTM'!AA55&gt;0),LN('Real RPTM'!AA55/'Real RPTM'!Z55),0)</f>
        <v>5.3996983790331243E-2</v>
      </c>
      <c r="AB55" s="79">
        <f>IF(AND('Real RPTM'!AA55&gt;0,'Real RPTM'!AB55&gt;0),LN('Real RPTM'!AB55/'Real RPTM'!AA55),0)</f>
        <v>3.2080175707857414E-2</v>
      </c>
      <c r="AC55" s="79">
        <f>IF(AND('Real RPTM'!AB55&gt;0,'Real RPTM'!AC55&gt;0),LN('Real RPTM'!AC55/'Real RPTM'!AB55),0)</f>
        <v>4.0131102483497903E-2</v>
      </c>
      <c r="AD55" s="79">
        <f>IF(AND('Real RPTM'!AD55&gt;0,'Real RPTM'!AE55&gt;0),LN('Real RPTM'!AE55/'Real RPTM'!AD55),0)</f>
        <v>8.4733832147638397E-2</v>
      </c>
      <c r="AE55" s="79">
        <f>IF(AND('Real RPTM'!AE55&gt;0,'Real RPTM'!AF55&gt;0),LN('Real RPTM'!AF55/'Real RPTM'!AE55),0)</f>
        <v>-5.2407578754743028E-2</v>
      </c>
      <c r="AF55" s="79">
        <f>IF(AND('Real RPTM'!AF55&gt;0,'Real RPTM'!AG55&gt;0),LN('Real RPTM'!AG55/'Real RPTM'!AF55),0)</f>
        <v>1.9882337356249204E-2</v>
      </c>
      <c r="AG55" s="79">
        <f>IF(AND('Real RPTM'!AG55&gt;0,'Real RPTM'!AH55&gt;0),LN('Real RPTM'!AH55/'Real RPTM'!AG55),0)</f>
        <v>5.209111360735983E-2</v>
      </c>
      <c r="AH55" s="79">
        <f>IF(AND('Real RPTM'!AH55&gt;0,'Real RPTM'!AI55&gt;0),LN('Real RPTM'!AI55/'Real RPTM'!AH55),0)</f>
        <v>2.4491579304648677E-2</v>
      </c>
      <c r="AI55" s="79">
        <f>IF(AND('Real RPTM'!AI55&gt;0,'Real RPTM'!AJ55&gt;0),LN('Real RPTM'!AJ55/'Real RPTM'!AI55),0)</f>
        <v>-1.4762008792472397E-2</v>
      </c>
      <c r="AJ55" s="79">
        <f>IF(AND('Real RPTM'!AJ55&gt;0,'Real RPTM'!AK55&gt;0),LN('Real RPTM'!AK55/'Real RPTM'!AJ55),0)</f>
        <v>-1.6943027656317534E-2</v>
      </c>
      <c r="AK55" s="79">
        <f>IF(AND('Real RPTM'!AK55&gt;0,'Real RPTM'!AL55&gt;0),LN('Real RPTM'!AL55/'Real RPTM'!AK55),0)</f>
        <v>-5.6902135669573105E-2</v>
      </c>
      <c r="AL55" s="79">
        <f>IF(AND('Real RPTM'!AM55&gt;0,'Real RPTM'!AN55&gt;0),LN('Real RPTM'!AN55/'Real RPTM'!AM55),0)</f>
        <v>3.1404495002276128E-4</v>
      </c>
      <c r="AM55" s="79">
        <f>IF(AND('Real RPTM'!AN55&gt;0,'Real RPTM'!AO55&gt;0),LN('Real RPTM'!AO55/'Real RPTM'!AN55),0)</f>
        <v>6.3330442072039332E-4</v>
      </c>
      <c r="AN55" s="79">
        <f>IF(AND('Real RPTM'!AO55&gt;0,'Real RPTM'!AP55&gt;0),LN('Real RPTM'!AP55/'Real RPTM'!AO55),0)</f>
        <v>-2.6653919556080208E-2</v>
      </c>
      <c r="AO55" s="79">
        <f>IF(AND('Real RPTM'!AP55&gt;0,'Real RPTM'!AQ55&gt;0),LN('Real RPTM'!AQ55/'Real RPTM'!AP55),0)</f>
        <v>1.6791165848646344E-3</v>
      </c>
      <c r="AP55" s="79">
        <f>IF(AND('Real RPTM'!AQ55&gt;0,'Real RPTM'!AR55&gt;0),LN('Real RPTM'!AR55/'Real RPTM'!AQ55),0)</f>
        <v>7.1724805820446167E-3</v>
      </c>
      <c r="AQ55" s="79">
        <f>IF(AND('Real RPTM'!AR55&gt;0,'Real RPTM'!AS55&gt;0),LN('Real RPTM'!AS55/'Real RPTM'!AR55),0)</f>
        <v>-4.6537266127792326E-2</v>
      </c>
      <c r="AR55" s="79">
        <f>IF(AND('Real RPTM'!AS55&gt;0,'Real RPTM'!AT55&gt;0),LN('Real RPTM'!AT55/'Real RPTM'!AS55),0)</f>
        <v>0.10717716482302837</v>
      </c>
      <c r="AS55" s="79" t="e">
        <f>IF(AND('Real RPTM'!AT55&gt;0,'Real RPTM'!AU55&gt;0),LN('Real RPTM'!AU55/'Real RPTM'!AT55),0)</f>
        <v>#N/A</v>
      </c>
      <c r="AT55" s="79" t="e">
        <f>IF(AND('Real RPTM'!AU55&gt;0,'Real RPTM'!AV55&gt;0),LN('Real RPTM'!AV55/'Real RPTM'!AU55),0)</f>
        <v>#N/A</v>
      </c>
      <c r="AU55" s="79" t="e">
        <f>IF(AND('Real RPTM'!AV55&gt;0,'Real RPTM'!AW55&gt;0),LN('Real RPTM'!AW55/'Real RPTM'!AV55),0)</f>
        <v>#N/A</v>
      </c>
      <c r="AV55" s="79" t="e">
        <f>IF(AND('Real RPTM'!AW55&gt;0,'Real RPTM'!AX55&gt;0),LN('Real RPTM'!AX55/'Real RPTM'!AW55),0)</f>
        <v>#N/A</v>
      </c>
      <c r="AW55" s="79" t="e">
        <f>IF(AND('Real RPTM'!AX55&gt;0,'Real RPTM'!AY55&gt;0),LN('Real RPTM'!AY55/'Real RPTM'!AX55),0)</f>
        <v>#N/A</v>
      </c>
      <c r="AX55" s="79" t="e">
        <f>IF(AND('Real RPTM'!AY55&gt;0,'Real RPTM'!AZ55&gt;0),LN('Real RPTM'!AZ55/'Real RPTM'!AY55),0)</f>
        <v>#N/A</v>
      </c>
      <c r="AY55" s="79" t="e">
        <f>IF(AND('Real RPTM'!AZ55&gt;0,'Real RPTM'!BA55&gt;0),LN('Real RPTM'!BA55/'Real RPTM'!AZ55),0)</f>
        <v>#N/A</v>
      </c>
      <c r="AZ55" s="79" t="e">
        <f>IF(AND('Real RPTM'!BA55&gt;0,'Real RPTM'!BB55&gt;0),LN('Real RPTM'!BB55/'Real RPTM'!BA55),0)</f>
        <v>#N/A</v>
      </c>
    </row>
    <row r="56" spans="1:52"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63"/>
      <c r="H56" s="78">
        <f>IF(AND('Real RPTM'!G56&gt;0,'Real RPTM'!H56&gt;0),LN('Real RPTM'!H56/'Real RPTM'!G56),0)</f>
        <v>-6.0402048344289694E-2</v>
      </c>
      <c r="I56" s="78">
        <f>IF(AND('Real RPTM'!H56&gt;0,'Real RPTM'!I56&gt;0),LN('Real RPTM'!I56/'Real RPTM'!H56),0)</f>
        <v>-0.17074538651029986</v>
      </c>
      <c r="J56" s="78">
        <f>IF(AND('Real RPTM'!I56&gt;0,'Real RPTM'!J56&gt;0),LN('Real RPTM'!J56/'Real RPTM'!I56),0)</f>
        <v>-0.10260175933300852</v>
      </c>
      <c r="K56" s="78">
        <f>IF(AND('Real RPTM'!J56&gt;0,'Real RPTM'!K56&gt;0),LN('Real RPTM'!K56/'Real RPTM'!J56),0)</f>
        <v>-1.4054040073709098E-2</v>
      </c>
      <c r="L56" s="78">
        <f>IF(AND('Real RPTM'!K56&gt;0,'Real RPTM'!L56&gt;0),LN('Real RPTM'!L56/'Real RPTM'!K56),0)</f>
        <v>-2.0744198541096381E-2</v>
      </c>
      <c r="M56" s="78">
        <f>IF(AND('Real RPTM'!L56&gt;0,'Real RPTM'!M56&gt;0),LN('Real RPTM'!M56/'Real RPTM'!L56),0)</f>
        <v>0.15196236609957375</v>
      </c>
      <c r="N56" s="78">
        <f>IF(AND('Real RPTM'!M56&gt;0,'Real RPTM'!N56&gt;0),LN('Real RPTM'!N56/'Real RPTM'!M56),0)</f>
        <v>-7.9638539467801722E-2</v>
      </c>
      <c r="O56" s="78">
        <f>IF(AND('Real RPTM'!N56&gt;0,'Real RPTM'!O56&gt;0),LN('Real RPTM'!O56/'Real RPTM'!N56),0)</f>
        <v>-2.9055427809210083E-2</v>
      </c>
      <c r="P56" s="78">
        <f>IF(AND('Real RPTM'!O56&gt;0,'Real RPTM'!P56&gt;0),LN('Real RPTM'!P56/'Real RPTM'!O56),0)</f>
        <v>3.5777973039896162E-3</v>
      </c>
      <c r="Q56" s="78">
        <f>IF(AND('Real RPTM'!P56&gt;0,'Real RPTM'!Q56&gt;0),LN('Real RPTM'!Q56/'Real RPTM'!P56),0)</f>
        <v>-2.6792377870622552E-2</v>
      </c>
      <c r="R56" s="78">
        <f>IF(AND('Real RPTM'!Q56&gt;0,'Real RPTM'!R56&gt;0),LN('Real RPTM'!R56/'Real RPTM'!Q56),0)</f>
        <v>-4.0810528111353488E-2</v>
      </c>
      <c r="S56" s="78">
        <f>IF(AND('Real RPTM'!R56&gt;0,'Real RPTM'!S56&gt;0),LN('Real RPTM'!S56/'Real RPTM'!R56),0)</f>
        <v>-8.2309478934359318E-2</v>
      </c>
      <c r="T56" s="78">
        <f>IF(AND('Real RPTM'!S56&gt;0,'Real RPTM'!T56&gt;0),LN('Real RPTM'!T56/'Real RPTM'!S56),0)</f>
        <v>4.3570187333578481E-2</v>
      </c>
      <c r="U56" s="78">
        <f>IF(AND('Real RPTM'!T56&gt;0,'Real RPTM'!U56&gt;0),LN('Real RPTM'!U56/'Real RPTM'!T56),0)</f>
        <v>-8.2729780780999261E-3</v>
      </c>
      <c r="V56" s="78">
        <f>IF(AND('Real RPTM'!U56&gt;0,'Real RPTM'!V56&gt;0),LN('Real RPTM'!V56/'Real RPTM'!U56),0)</f>
        <v>-6.0732335766234382E-3</v>
      </c>
      <c r="W56" s="78">
        <f>IF(AND('Real RPTM'!V56&gt;0,'Real RPTM'!W56&gt;0),LN('Real RPTM'!W56/'Real RPTM'!V56),0)</f>
        <v>1.1038413772373955E-2</v>
      </c>
      <c r="X56" s="78">
        <f>IF(AND('Real RPTM'!W56&gt;0,'Real RPTM'!X56&gt;0),LN('Real RPTM'!X56/'Real RPTM'!W56),0)</f>
        <v>2.44935503249347E-2</v>
      </c>
      <c r="Y56" s="78">
        <f>IF(AND('Real RPTM'!X56&gt;0,'Real RPTM'!Y56&gt;0),LN('Real RPTM'!Y56/'Real RPTM'!X56),0)</f>
        <v>-6.3099533972240635E-2</v>
      </c>
      <c r="Z56" s="78">
        <f>IF(AND('Real RPTM'!Y56&gt;0,'Real RPTM'!Z56&gt;0),LN('Real RPTM'!Z56/'Real RPTM'!Y56),0)</f>
        <v>-2.8013165950186696E-2</v>
      </c>
      <c r="AA56" s="78">
        <f>IF(AND('Real RPTM'!Z56&gt;0,'Real RPTM'!AA56&gt;0),LN('Real RPTM'!AA56/'Real RPTM'!Z56),0)</f>
        <v>4.0274931401026524E-2</v>
      </c>
      <c r="AB56" s="78">
        <f>IF(AND('Real RPTM'!AA56&gt;0,'Real RPTM'!AB56&gt;0),LN('Real RPTM'!AB56/'Real RPTM'!AA56),0)</f>
        <v>9.2669644585406385E-2</v>
      </c>
      <c r="AC56" s="78">
        <f>IF(AND('Real RPTM'!AB56&gt;0,'Real RPTM'!AC56&gt;0),LN('Real RPTM'!AC56/'Real RPTM'!AB56),0)</f>
        <v>6.7259408383501126E-2</v>
      </c>
      <c r="AD56" s="78">
        <f>IF(AND('Real RPTM'!AD56&gt;0,'Real RPTM'!AE56&gt;0),LN('Real RPTM'!AE56/'Real RPTM'!AD56),0)</f>
        <v>0.19858471164576572</v>
      </c>
      <c r="AE56" s="78">
        <f>IF(AND('Real RPTM'!AE56&gt;0,'Real RPTM'!AF56&gt;0),LN('Real RPTM'!AF56/'Real RPTM'!AE56),0)</f>
        <v>8.2162234877742921E-2</v>
      </c>
      <c r="AF56" s="78">
        <f>IF(AND('Real RPTM'!AF56&gt;0,'Real RPTM'!AG56&gt;0),LN('Real RPTM'!AG56/'Real RPTM'!AF56),0)</f>
        <v>-2.1673498384223298E-2</v>
      </c>
      <c r="AG56" s="78">
        <f>IF(AND('Real RPTM'!AG56&gt;0,'Real RPTM'!AH56&gt;0),LN('Real RPTM'!AH56/'Real RPTM'!AG56),0)</f>
        <v>5.1158790077192054E-2</v>
      </c>
      <c r="AH56" s="78">
        <f>IF(AND('Real RPTM'!AH56&gt;0,'Real RPTM'!AI56&gt;0),LN('Real RPTM'!AI56/'Real RPTM'!AH56),0)</f>
        <v>2.2540703726417761E-2</v>
      </c>
      <c r="AI56" s="78">
        <f>IF(AND('Real RPTM'!AI56&gt;0,'Real RPTM'!AJ56&gt;0),LN('Real RPTM'!AJ56/'Real RPTM'!AI56),0)</f>
        <v>1.9725988598402543E-2</v>
      </c>
      <c r="AJ56" s="78">
        <f>IF(AND('Real RPTM'!AJ56&gt;0,'Real RPTM'!AK56&gt;0),LN('Real RPTM'!AK56/'Real RPTM'!AJ56),0)</f>
        <v>-3.0449804251886935E-2</v>
      </c>
      <c r="AK56" s="78">
        <f>IF(AND('Real RPTM'!AK56&gt;0,'Real RPTM'!AL56&gt;0),LN('Real RPTM'!AL56/'Real RPTM'!AK56),0)</f>
        <v>-9.9110278368856733E-2</v>
      </c>
      <c r="AL56" s="78">
        <f>IF(AND('Real RPTM'!AM56&gt;0,'Real RPTM'!AN56&gt;0),LN('Real RPTM'!AN56/'Real RPTM'!AM56),0)</f>
        <v>-8.7321831183151996E-2</v>
      </c>
      <c r="AM56" s="78">
        <f>IF(AND('Real RPTM'!AN56&gt;0,'Real RPTM'!AO56&gt;0),LN('Real RPTM'!AO56/'Real RPTM'!AN56),0)</f>
        <v>9.8146219101412115E-3</v>
      </c>
      <c r="AN56" s="78">
        <f>IF(AND('Real RPTM'!AO56&gt;0,'Real RPTM'!AP56&gt;0),LN('Real RPTM'!AP56/'Real RPTM'!AO56),0)</f>
        <v>2.2584770739976976E-2</v>
      </c>
      <c r="AO56" s="78">
        <f>IF(AND('Real RPTM'!AP56&gt;0,'Real RPTM'!AQ56&gt;0),LN('Real RPTM'!AQ56/'Real RPTM'!AP56),0)</f>
        <v>1.8930209943008532E-2</v>
      </c>
      <c r="AP56" s="78">
        <f>IF(AND('Real RPTM'!AQ56&gt;0,'Real RPTM'!AR56&gt;0),LN('Real RPTM'!AR56/'Real RPTM'!AQ56),0)</f>
        <v>3.2725415323906718E-4</v>
      </c>
      <c r="AQ56" s="78">
        <f>IF(AND('Real RPTM'!AR56&gt;0,'Real RPTM'!AS56&gt;0),LN('Real RPTM'!AS56/'Real RPTM'!AR56),0)</f>
        <v>3.2372140985868131E-2</v>
      </c>
      <c r="AR56" s="78">
        <f>IF(AND('Real RPTM'!AS56&gt;0,'Real RPTM'!AT56&gt;0),LN('Real RPTM'!AT56/'Real RPTM'!AS56),0)</f>
        <v>3.5994893023194953E-2</v>
      </c>
      <c r="AS56" s="78" t="e">
        <f>IF(AND('Real RPTM'!AT56&gt;0,'Real RPTM'!AU56&gt;0),LN('Real RPTM'!AU56/'Real RPTM'!AT56),0)</f>
        <v>#N/A</v>
      </c>
      <c r="AT56" s="78" t="e">
        <f>IF(AND('Real RPTM'!AU56&gt;0,'Real RPTM'!AV56&gt;0),LN('Real RPTM'!AV56/'Real RPTM'!AU56),0)</f>
        <v>#N/A</v>
      </c>
      <c r="AU56" s="78" t="e">
        <f>IF(AND('Real RPTM'!AV56&gt;0,'Real RPTM'!AW56&gt;0),LN('Real RPTM'!AW56/'Real RPTM'!AV56),0)</f>
        <v>#N/A</v>
      </c>
      <c r="AV56" s="78" t="e">
        <f>IF(AND('Real RPTM'!AW56&gt;0,'Real RPTM'!AX56&gt;0),LN('Real RPTM'!AX56/'Real RPTM'!AW56),0)</f>
        <v>#N/A</v>
      </c>
      <c r="AW56" s="78" t="e">
        <f>IF(AND('Real RPTM'!AX56&gt;0,'Real RPTM'!AY56&gt;0),LN('Real RPTM'!AY56/'Real RPTM'!AX56),0)</f>
        <v>#N/A</v>
      </c>
      <c r="AX56" s="78" t="e">
        <f>IF(AND('Real RPTM'!AY56&gt;0,'Real RPTM'!AZ56&gt;0),LN('Real RPTM'!AZ56/'Real RPTM'!AY56),0)</f>
        <v>#N/A</v>
      </c>
      <c r="AY56" s="78" t="e">
        <f>IF(AND('Real RPTM'!AZ56&gt;0,'Real RPTM'!BA56&gt;0),LN('Real RPTM'!BA56/'Real RPTM'!AZ56),0)</f>
        <v>#N/A</v>
      </c>
      <c r="AZ56" s="78" t="e">
        <f>IF(AND('Real RPTM'!BA56&gt;0,'Real RPTM'!BB56&gt;0),LN('Real RPTM'!BB56/'Real RPTM'!BA56),0)</f>
        <v>#N/A</v>
      </c>
    </row>
    <row r="57" spans="1:52"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63"/>
      <c r="H57" s="78">
        <f>IF(AND('Real RPTM'!G57&gt;0,'Real RPTM'!H57&gt;0),LN('Real RPTM'!H57/'Real RPTM'!G57),0)</f>
        <v>-7.3943593450495147E-3</v>
      </c>
      <c r="I57" s="78">
        <f>IF(AND('Real RPTM'!H57&gt;0,'Real RPTM'!I57&gt;0),LN('Real RPTM'!I57/'Real RPTM'!H57),0)</f>
        <v>-0.13526600901673311</v>
      </c>
      <c r="J57" s="78">
        <f>IF(AND('Real RPTM'!I57&gt;0,'Real RPTM'!J57&gt;0),LN('Real RPTM'!J57/'Real RPTM'!I57),0)</f>
        <v>-4.572213397162813E-2</v>
      </c>
      <c r="K57" s="78">
        <f>IF(AND('Real RPTM'!J57&gt;0,'Real RPTM'!K57&gt;0),LN('Real RPTM'!K57/'Real RPTM'!J57),0)</f>
        <v>-7.5872152650529032E-2</v>
      </c>
      <c r="L57" s="78">
        <f>IF(AND('Real RPTM'!K57&gt;0,'Real RPTM'!L57&gt;0),LN('Real RPTM'!L57/'Real RPTM'!K57),0)</f>
        <v>-3.4328595288277378E-2</v>
      </c>
      <c r="M57" s="78">
        <f>IF(AND('Real RPTM'!L57&gt;0,'Real RPTM'!M57&gt;0),LN('Real RPTM'!M57/'Real RPTM'!L57),0)</f>
        <v>5.0265441092123664E-2</v>
      </c>
      <c r="N57" s="78">
        <f>IF(AND('Real RPTM'!M57&gt;0,'Real RPTM'!N57&gt;0),LN('Real RPTM'!N57/'Real RPTM'!M57),0)</f>
        <v>-8.0889301579921496E-2</v>
      </c>
      <c r="O57" s="78">
        <f>IF(AND('Real RPTM'!N57&gt;0,'Real RPTM'!O57&gt;0),LN('Real RPTM'!O57/'Real RPTM'!N57),0)</f>
        <v>-1.0034935699158292E-3</v>
      </c>
      <c r="P57" s="78">
        <f>IF(AND('Real RPTM'!O57&gt;0,'Real RPTM'!P57&gt;0),LN('Real RPTM'!P57/'Real RPTM'!O57),0)</f>
        <v>-5.8440302595643256E-2</v>
      </c>
      <c r="Q57" s="78">
        <f>IF(AND('Real RPTM'!P57&gt;0,'Real RPTM'!Q57&gt;0),LN('Real RPTM'!Q57/'Real RPTM'!P57),0)</f>
        <v>-4.3772795825371316E-2</v>
      </c>
      <c r="R57" s="78">
        <f>IF(AND('Real RPTM'!Q57&gt;0,'Real RPTM'!R57&gt;0),LN('Real RPTM'!R57/'Real RPTM'!Q57),0)</f>
        <v>-3.4661318998793558E-2</v>
      </c>
      <c r="S57" s="78">
        <f>IF(AND('Real RPTM'!R57&gt;0,'Real RPTM'!S57&gt;0),LN('Real RPTM'!S57/'Real RPTM'!R57),0)</f>
        <v>2.8654886866165672E-3</v>
      </c>
      <c r="T57" s="78">
        <f>IF(AND('Real RPTM'!S57&gt;0,'Real RPTM'!T57&gt;0),LN('Real RPTM'!T57/'Real RPTM'!S57),0)</f>
        <v>-3.4873589733097912E-2</v>
      </c>
      <c r="U57" s="78">
        <f>IF(AND('Real RPTM'!T57&gt;0,'Real RPTM'!U57&gt;0),LN('Real RPTM'!U57/'Real RPTM'!T57),0)</f>
        <v>-4.4268734602659475E-2</v>
      </c>
      <c r="V57" s="78">
        <f>IF(AND('Real RPTM'!U57&gt;0,'Real RPTM'!V57&gt;0),LN('Real RPTM'!V57/'Real RPTM'!U57),0)</f>
        <v>-5.4207092798650658E-2</v>
      </c>
      <c r="W57" s="78">
        <f>IF(AND('Real RPTM'!V57&gt;0,'Real RPTM'!W57&gt;0),LN('Real RPTM'!W57/'Real RPTM'!V57),0)</f>
        <v>2.1975425608064631E-3</v>
      </c>
      <c r="X57" s="78">
        <f>IF(AND('Real RPTM'!W57&gt;0,'Real RPTM'!X57&gt;0),LN('Real RPTM'!X57/'Real RPTM'!W57),0)</f>
        <v>-2.1160867275433048E-2</v>
      </c>
      <c r="Y57" s="78">
        <f>IF(AND('Real RPTM'!X57&gt;0,'Real RPTM'!Y57&gt;0),LN('Real RPTM'!Y57/'Real RPTM'!X57),0)</f>
        <v>-8.8288413599692334E-2</v>
      </c>
      <c r="Z57" s="78">
        <f>IF(AND('Real RPTM'!Y57&gt;0,'Real RPTM'!Z57&gt;0),LN('Real RPTM'!Z57/'Real RPTM'!Y57),0)</f>
        <v>2.5492011813838599E-2</v>
      </c>
      <c r="AA57" s="78">
        <f>IF(AND('Real RPTM'!Z57&gt;0,'Real RPTM'!AA57&gt;0),LN('Real RPTM'!AA57/'Real RPTM'!Z57),0)</f>
        <v>6.9728704091858579E-2</v>
      </c>
      <c r="AB57" s="78">
        <f>IF(AND('Real RPTM'!AA57&gt;0,'Real RPTM'!AB57&gt;0),LN('Real RPTM'!AB57/'Real RPTM'!AA57),0)</f>
        <v>6.1358500119299358E-2</v>
      </c>
      <c r="AC57" s="78">
        <f>IF(AND('Real RPTM'!AB57&gt;0,'Real RPTM'!AC57&gt;0),LN('Real RPTM'!AC57/'Real RPTM'!AB57),0)</f>
        <v>2.8194447106199658E-2</v>
      </c>
      <c r="AD57" s="78">
        <f>IF(AND('Real RPTM'!AD57&gt;0,'Real RPTM'!AE57&gt;0),LN('Real RPTM'!AE57/'Real RPTM'!AD57),0)</f>
        <v>0.213307142032408</v>
      </c>
      <c r="AE57" s="78">
        <f>IF(AND('Real RPTM'!AE57&gt;0,'Real RPTM'!AF57&gt;0),LN('Real RPTM'!AF57/'Real RPTM'!AE57),0)</f>
        <v>-1.4055301456915154E-2</v>
      </c>
      <c r="AF57" s="78">
        <f>IF(AND('Real RPTM'!AF57&gt;0,'Real RPTM'!AG57&gt;0),LN('Real RPTM'!AG57/'Real RPTM'!AF57),0)</f>
        <v>1.3576056032850229E-2</v>
      </c>
      <c r="AG57" s="78">
        <f>IF(AND('Real RPTM'!AG57&gt;0,'Real RPTM'!AH57&gt;0),LN('Real RPTM'!AH57/'Real RPTM'!AG57),0)</f>
        <v>6.6342372872890201E-2</v>
      </c>
      <c r="AH57" s="78">
        <f>IF(AND('Real RPTM'!AH57&gt;0,'Real RPTM'!AI57&gt;0),LN('Real RPTM'!AI57/'Real RPTM'!AH57),0)</f>
        <v>3.8542832221822414E-2</v>
      </c>
      <c r="AI57" s="78">
        <f>IF(AND('Real RPTM'!AI57&gt;0,'Real RPTM'!AJ57&gt;0),LN('Real RPTM'!AJ57/'Real RPTM'!AI57),0)</f>
        <v>9.2207065043768219E-3</v>
      </c>
      <c r="AJ57" s="78">
        <f>IF(AND('Real RPTM'!AJ57&gt;0,'Real RPTM'!AK57&gt;0),LN('Real RPTM'!AK57/'Real RPTM'!AJ57),0)</f>
        <v>-3.1365960925687005E-2</v>
      </c>
      <c r="AK57" s="78">
        <f>IF(AND('Real RPTM'!AK57&gt;0,'Real RPTM'!AL57&gt;0),LN('Real RPTM'!AL57/'Real RPTM'!AK57),0)</f>
        <v>-6.421420012749085E-2</v>
      </c>
      <c r="AL57" s="78">
        <f>IF(AND('Real RPTM'!AM57&gt;0,'Real RPTM'!AN57&gt;0),LN('Real RPTM'!AN57/'Real RPTM'!AM57),0)</f>
        <v>-2.8246980149534275E-2</v>
      </c>
      <c r="AM57" s="78">
        <f>IF(AND('Real RPTM'!AN57&gt;0,'Real RPTM'!AO57&gt;0),LN('Real RPTM'!AO57/'Real RPTM'!AN57),0)</f>
        <v>-3.8031162987875282E-3</v>
      </c>
      <c r="AN57" s="78">
        <f>IF(AND('Real RPTM'!AO57&gt;0,'Real RPTM'!AP57&gt;0),LN('Real RPTM'!AP57/'Real RPTM'!AO57),0)</f>
        <v>1.7987855825169641E-2</v>
      </c>
      <c r="AO57" s="78">
        <f>IF(AND('Real RPTM'!AP57&gt;0,'Real RPTM'!AQ57&gt;0),LN('Real RPTM'!AQ57/'Real RPTM'!AP57),0)</f>
        <v>-4.3372321467064219E-2</v>
      </c>
      <c r="AP57" s="78">
        <f>IF(AND('Real RPTM'!AQ57&gt;0,'Real RPTM'!AR57&gt;0),LN('Real RPTM'!AR57/'Real RPTM'!AQ57),0)</f>
        <v>-4.3721841132838848E-2</v>
      </c>
      <c r="AQ57" s="78">
        <f>IF(AND('Real RPTM'!AR57&gt;0,'Real RPTM'!AS57&gt;0),LN('Real RPTM'!AS57/'Real RPTM'!AR57),0)</f>
        <v>-4.3971014575843501E-2</v>
      </c>
      <c r="AR57" s="78">
        <f>IF(AND('Real RPTM'!AS57&gt;0,'Real RPTM'!AT57&gt;0),LN('Real RPTM'!AT57/'Real RPTM'!AS57),0)</f>
        <v>4.6418577038372794E-2</v>
      </c>
      <c r="AS57" s="78" t="e">
        <f>IF(AND('Real RPTM'!AT57&gt;0,'Real RPTM'!AU57&gt;0),LN('Real RPTM'!AU57/'Real RPTM'!AT57),0)</f>
        <v>#N/A</v>
      </c>
      <c r="AT57" s="78" t="e">
        <f>IF(AND('Real RPTM'!AU57&gt;0,'Real RPTM'!AV57&gt;0),LN('Real RPTM'!AV57/'Real RPTM'!AU57),0)</f>
        <v>#N/A</v>
      </c>
      <c r="AU57" s="78" t="e">
        <f>IF(AND('Real RPTM'!AV57&gt;0,'Real RPTM'!AW57&gt;0),LN('Real RPTM'!AW57/'Real RPTM'!AV57),0)</f>
        <v>#N/A</v>
      </c>
      <c r="AV57" s="78" t="e">
        <f>IF(AND('Real RPTM'!AW57&gt;0,'Real RPTM'!AX57&gt;0),LN('Real RPTM'!AX57/'Real RPTM'!AW57),0)</f>
        <v>#N/A</v>
      </c>
      <c r="AW57" s="78" t="e">
        <f>IF(AND('Real RPTM'!AX57&gt;0,'Real RPTM'!AY57&gt;0),LN('Real RPTM'!AY57/'Real RPTM'!AX57),0)</f>
        <v>#N/A</v>
      </c>
      <c r="AX57" s="78" t="e">
        <f>IF(AND('Real RPTM'!AY57&gt;0,'Real RPTM'!AZ57&gt;0),LN('Real RPTM'!AZ57/'Real RPTM'!AY57),0)</f>
        <v>#N/A</v>
      </c>
      <c r="AY57" s="78" t="e">
        <f>IF(AND('Real RPTM'!AZ57&gt;0,'Real RPTM'!BA57&gt;0),LN('Real RPTM'!BA57/'Real RPTM'!AZ57),0)</f>
        <v>#N/A</v>
      </c>
      <c r="AZ57" s="78" t="e">
        <f>IF(AND('Real RPTM'!BA57&gt;0,'Real RPTM'!BB57&gt;0),LN('Real RPTM'!BB57/'Real RPTM'!BA57),0)</f>
        <v>#N/A</v>
      </c>
    </row>
    <row r="58" spans="1:52"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63"/>
      <c r="H58" s="78">
        <f>IF(AND('Real RPTM'!G58&gt;0,'Real RPTM'!H58&gt;0),LN('Real RPTM'!H58/'Real RPTM'!G58),0)</f>
        <v>-0.1038521663862485</v>
      </c>
      <c r="I58" s="78">
        <f>IF(AND('Real RPTM'!H58&gt;0,'Real RPTM'!I58&gt;0),LN('Real RPTM'!I58/'Real RPTM'!H58),0)</f>
        <v>-2.5054113183501845E-2</v>
      </c>
      <c r="J58" s="78">
        <f>IF(AND('Real RPTM'!I58&gt;0,'Real RPTM'!J58&gt;0),LN('Real RPTM'!J58/'Real RPTM'!I58),0)</f>
        <v>-7.2445006560492325E-2</v>
      </c>
      <c r="K58" s="78">
        <f>IF(AND('Real RPTM'!J58&gt;0,'Real RPTM'!K58&gt;0),LN('Real RPTM'!K58/'Real RPTM'!J58),0)</f>
        <v>-2.5427741942804418E-2</v>
      </c>
      <c r="L58" s="78">
        <f>IF(AND('Real RPTM'!K58&gt;0,'Real RPTM'!L58&gt;0),LN('Real RPTM'!L58/'Real RPTM'!K58),0)</f>
        <v>-8.8677571971270658E-2</v>
      </c>
      <c r="M58" s="78">
        <f>IF(AND('Real RPTM'!L58&gt;0,'Real RPTM'!M58&gt;0),LN('Real RPTM'!M58/'Real RPTM'!L58),0)</f>
        <v>-6.2106795099626806E-2</v>
      </c>
      <c r="N58" s="78">
        <f>IF(AND('Real RPTM'!M58&gt;0,'Real RPTM'!N58&gt;0),LN('Real RPTM'!N58/'Real RPTM'!M58),0)</f>
        <v>-6.0254397524258645E-2</v>
      </c>
      <c r="O58" s="78">
        <f>IF(AND('Real RPTM'!N58&gt;0,'Real RPTM'!O58&gt;0),LN('Real RPTM'!O58/'Real RPTM'!N58),0)</f>
        <v>-2.0795563346049876E-2</v>
      </c>
      <c r="P58" s="78">
        <f>IF(AND('Real RPTM'!O58&gt;0,'Real RPTM'!P58&gt;0),LN('Real RPTM'!P58/'Real RPTM'!O58),0)</f>
        <v>-3.8844047049598443E-2</v>
      </c>
      <c r="Q58" s="78">
        <f>IF(AND('Real RPTM'!P58&gt;0,'Real RPTM'!Q58&gt;0),LN('Real RPTM'!Q58/'Real RPTM'!P58),0)</f>
        <v>-7.7166386193441003E-2</v>
      </c>
      <c r="R58" s="78">
        <f>IF(AND('Real RPTM'!Q58&gt;0,'Real RPTM'!R58&gt;0),LN('Real RPTM'!R58/'Real RPTM'!Q58),0)</f>
        <v>-4.2514049770060985E-2</v>
      </c>
      <c r="S58" s="78">
        <f>IF(AND('Real RPTM'!R58&gt;0,'Real RPTM'!S58&gt;0),LN('Real RPTM'!S58/'Real RPTM'!R58),0)</f>
        <v>-1.8805620975478735E-2</v>
      </c>
      <c r="T58" s="78">
        <f>IF(AND('Real RPTM'!S58&gt;0,'Real RPTM'!T58&gt;0),LN('Real RPTM'!T58/'Real RPTM'!S58),0)</f>
        <v>-3.2834720301323179E-2</v>
      </c>
      <c r="U58" s="78">
        <f>IF(AND('Real RPTM'!T58&gt;0,'Real RPTM'!U58&gt;0),LN('Real RPTM'!U58/'Real RPTM'!T58),0)</f>
        <v>-3.6146074018205243E-2</v>
      </c>
      <c r="V58" s="78">
        <f>IF(AND('Real RPTM'!U58&gt;0,'Real RPTM'!V58&gt;0),LN('Real RPTM'!V58/'Real RPTM'!U58),0)</f>
        <v>-7.768116145763107E-2</v>
      </c>
      <c r="W58" s="78">
        <f>IF(AND('Real RPTM'!V58&gt;0,'Real RPTM'!W58&gt;0),LN('Real RPTM'!W58/'Real RPTM'!V58),0)</f>
        <v>-1.9713593796017604E-2</v>
      </c>
      <c r="X58" s="78">
        <f>IF(AND('Real RPTM'!W58&gt;0,'Real RPTM'!X58&gt;0),LN('Real RPTM'!X58/'Real RPTM'!W58),0)</f>
        <v>-1.3951231660082381E-2</v>
      </c>
      <c r="Y58" s="78">
        <f>IF(AND('Real RPTM'!X58&gt;0,'Real RPTM'!Y58&gt;0),LN('Real RPTM'!Y58/'Real RPTM'!X58),0)</f>
        <v>-5.2854306110804765E-2</v>
      </c>
      <c r="Z58" s="78">
        <f>IF(AND('Real RPTM'!Y58&gt;0,'Real RPTM'!Z58&gt;0),LN('Real RPTM'!Z58/'Real RPTM'!Y58),0)</f>
        <v>2.234512967582691E-2</v>
      </c>
      <c r="AA58" s="78">
        <f>IF(AND('Real RPTM'!Z58&gt;0,'Real RPTM'!AA58&gt;0),LN('Real RPTM'!AA58/'Real RPTM'!Z58),0)</f>
        <v>5.9284339812940082E-2</v>
      </c>
      <c r="AB58" s="78">
        <f>IF(AND('Real RPTM'!AA58&gt;0,'Real RPTM'!AB58&gt;0),LN('Real RPTM'!AB58/'Real RPTM'!AA58),0)</f>
        <v>9.0956351742033897E-2</v>
      </c>
      <c r="AC58" s="78">
        <f>IF(AND('Real RPTM'!AB58&gt;0,'Real RPTM'!AC58&gt;0),LN('Real RPTM'!AC58/'Real RPTM'!AB58),0)</f>
        <v>7.3662990340065584E-2</v>
      </c>
      <c r="AD58" s="78">
        <f>IF(AND('Real RPTM'!AD58&gt;0,'Real RPTM'!AE58&gt;0),LN('Real RPTM'!AE58/'Real RPTM'!AD58),0)</f>
        <v>0.13516232859522556</v>
      </c>
      <c r="AE58" s="78">
        <f>IF(AND('Real RPTM'!AE58&gt;0,'Real RPTM'!AF58&gt;0),LN('Real RPTM'!AF58/'Real RPTM'!AE58),0)</f>
        <v>-4.1595495847788461E-2</v>
      </c>
      <c r="AF58" s="78">
        <f>IF(AND('Real RPTM'!AF58&gt;0,'Real RPTM'!AG58&gt;0),LN('Real RPTM'!AG58/'Real RPTM'!AF58),0)</f>
        <v>5.5071941845212823E-2</v>
      </c>
      <c r="AG58" s="78">
        <f>IF(AND('Real RPTM'!AG58&gt;0,'Real RPTM'!AH58&gt;0),LN('Real RPTM'!AH58/'Real RPTM'!AG58),0)</f>
        <v>9.8409663215437981E-2</v>
      </c>
      <c r="AH58" s="78">
        <f>IF(AND('Real RPTM'!AH58&gt;0,'Real RPTM'!AI58&gt;0),LN('Real RPTM'!AI58/'Real RPTM'!AH58),0)</f>
        <v>-2.7546530058289297E-2</v>
      </c>
      <c r="AI58" s="78">
        <f>IF(AND('Real RPTM'!AI58&gt;0,'Real RPTM'!AJ58&gt;0),LN('Real RPTM'!AJ58/'Real RPTM'!AI58),0)</f>
        <v>1.8744633646318242E-2</v>
      </c>
      <c r="AJ58" s="78">
        <f>IF(AND('Real RPTM'!AJ58&gt;0,'Real RPTM'!AK58&gt;0),LN('Real RPTM'!AK58/'Real RPTM'!AJ58),0)</f>
        <v>3.2041641273121965E-2</v>
      </c>
      <c r="AK58" s="78">
        <f>IF(AND('Real RPTM'!AK58&gt;0,'Real RPTM'!AL58&gt;0),LN('Real RPTM'!AL58/'Real RPTM'!AK58),0)</f>
        <v>-6.8328368542733151E-2</v>
      </c>
      <c r="AL58" s="78">
        <f>IF(AND('Real RPTM'!AM58&gt;0,'Real RPTM'!AN58&gt;0),LN('Real RPTM'!AN58/'Real RPTM'!AM58),0)</f>
        <v>-2.0569533608316773E-2</v>
      </c>
      <c r="AM58" s="78">
        <f>IF(AND('Real RPTM'!AN58&gt;0,'Real RPTM'!AO58&gt;0),LN('Real RPTM'!AO58/'Real RPTM'!AN58),0)</f>
        <v>-7.4136648105467499E-3</v>
      </c>
      <c r="AN58" s="78">
        <f>IF(AND('Real RPTM'!AO58&gt;0,'Real RPTM'!AP58&gt;0),LN('Real RPTM'!AP58/'Real RPTM'!AO58),0)</f>
        <v>-1.9969303851709024E-2</v>
      </c>
      <c r="AO58" s="78">
        <f>IF(AND('Real RPTM'!AP58&gt;0,'Real RPTM'!AQ58&gt;0),LN('Real RPTM'!AQ58/'Real RPTM'!AP58),0)</f>
        <v>2.5629635913792147E-2</v>
      </c>
      <c r="AP58" s="78">
        <f>IF(AND('Real RPTM'!AQ58&gt;0,'Real RPTM'!AR58&gt;0),LN('Real RPTM'!AR58/'Real RPTM'!AQ58),0)</f>
        <v>-1.9529305834221914E-2</v>
      </c>
      <c r="AQ58" s="78">
        <f>IF(AND('Real RPTM'!AR58&gt;0,'Real RPTM'!AS58&gt;0),LN('Real RPTM'!AS58/'Real RPTM'!AR58),0)</f>
        <v>-8.9719929338849369E-2</v>
      </c>
      <c r="AR58" s="78">
        <f>IF(AND('Real RPTM'!AS58&gt;0,'Real RPTM'!AT58&gt;0),LN('Real RPTM'!AT58/'Real RPTM'!AS58),0)</f>
        <v>8.7005687029420506E-3</v>
      </c>
      <c r="AS58" s="78" t="e">
        <f>IF(AND('Real RPTM'!AT58&gt;0,'Real RPTM'!AU58&gt;0),LN('Real RPTM'!AU58/'Real RPTM'!AT58),0)</f>
        <v>#N/A</v>
      </c>
      <c r="AT58" s="78" t="e">
        <f>IF(AND('Real RPTM'!AU58&gt;0,'Real RPTM'!AV58&gt;0),LN('Real RPTM'!AV58/'Real RPTM'!AU58),0)</f>
        <v>#N/A</v>
      </c>
      <c r="AU58" s="78" t="e">
        <f>IF(AND('Real RPTM'!AV58&gt;0,'Real RPTM'!AW58&gt;0),LN('Real RPTM'!AW58/'Real RPTM'!AV58),0)</f>
        <v>#N/A</v>
      </c>
      <c r="AV58" s="78" t="e">
        <f>IF(AND('Real RPTM'!AW58&gt;0,'Real RPTM'!AX58&gt;0),LN('Real RPTM'!AX58/'Real RPTM'!AW58),0)</f>
        <v>#N/A</v>
      </c>
      <c r="AW58" s="78" t="e">
        <f>IF(AND('Real RPTM'!AX58&gt;0,'Real RPTM'!AY58&gt;0),LN('Real RPTM'!AY58/'Real RPTM'!AX58),0)</f>
        <v>#N/A</v>
      </c>
      <c r="AX58" s="78" t="e">
        <f>IF(AND('Real RPTM'!AY58&gt;0,'Real RPTM'!AZ58&gt;0),LN('Real RPTM'!AZ58/'Real RPTM'!AY58),0)</f>
        <v>#N/A</v>
      </c>
      <c r="AY58" s="78" t="e">
        <f>IF(AND('Real RPTM'!AZ58&gt;0,'Real RPTM'!BA58&gt;0),LN('Real RPTM'!BA58/'Real RPTM'!AZ58),0)</f>
        <v>#N/A</v>
      </c>
      <c r="AZ58" s="78" t="e">
        <f>IF(AND('Real RPTM'!BA58&gt;0,'Real RPTM'!BB58&gt;0),LN('Real RPTM'!BB58/'Real RPTM'!BA58),0)</f>
        <v>#N/A</v>
      </c>
    </row>
    <row r="59" spans="1:52"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69"/>
      <c r="H59" s="79">
        <f>IF(AND('Real RPTM'!G59&gt;0,'Real RPTM'!H59&gt;0),LN('Real RPTM'!H59/'Real RPTM'!G59),0)</f>
        <v>-5.8106023437906211E-2</v>
      </c>
      <c r="I59" s="79">
        <f>IF(AND('Real RPTM'!H59&gt;0,'Real RPTM'!I59&gt;0),LN('Real RPTM'!I59/'Real RPTM'!H59),0)</f>
        <v>-7.2874769233766429E-2</v>
      </c>
      <c r="J59" s="79">
        <f>IF(AND('Real RPTM'!I59&gt;0,'Real RPTM'!J59&gt;0),LN('Real RPTM'!J59/'Real RPTM'!I59),0)</f>
        <v>-2.496579900789116E-2</v>
      </c>
      <c r="K59" s="79">
        <f>IF(AND('Real RPTM'!J59&gt;0,'Real RPTM'!K59&gt;0),LN('Real RPTM'!K59/'Real RPTM'!J59),0)</f>
        <v>-1.826740923716999E-2</v>
      </c>
      <c r="L59" s="79">
        <f>IF(AND('Real RPTM'!K59&gt;0,'Real RPTM'!L59&gt;0),LN('Real RPTM'!L59/'Real RPTM'!K59),0)</f>
        <v>-2.7047512258944521E-2</v>
      </c>
      <c r="M59" s="79">
        <f>IF(AND('Real RPTM'!L59&gt;0,'Real RPTM'!M59&gt;0),LN('Real RPTM'!M59/'Real RPTM'!L59),0)</f>
        <v>-1.0443182651934248E-2</v>
      </c>
      <c r="N59" s="79">
        <f>IF(AND('Real RPTM'!M59&gt;0,'Real RPTM'!N59&gt;0),LN('Real RPTM'!N59/'Real RPTM'!M59),0)</f>
        <v>-4.1147725562400893E-2</v>
      </c>
      <c r="O59" s="79">
        <f>IF(AND('Real RPTM'!N59&gt;0,'Real RPTM'!O59&gt;0),LN('Real RPTM'!O59/'Real RPTM'!N59),0)</f>
        <v>2.5064294436940884E-2</v>
      </c>
      <c r="P59" s="79">
        <f>IF(AND('Real RPTM'!O59&gt;0,'Real RPTM'!P59&gt;0),LN('Real RPTM'!P59/'Real RPTM'!O59),0)</f>
        <v>-5.2526718458500821E-2</v>
      </c>
      <c r="Q59" s="79">
        <f>IF(AND('Real RPTM'!P59&gt;0,'Real RPTM'!Q59&gt;0),LN('Real RPTM'!Q59/'Real RPTM'!P59),0)</f>
        <v>-1.9847810107025392E-2</v>
      </c>
      <c r="R59" s="79">
        <f>IF(AND('Real RPTM'!Q59&gt;0,'Real RPTM'!R59&gt;0),LN('Real RPTM'!R59/'Real RPTM'!Q59),0)</f>
        <v>-1.7280297598364996E-2</v>
      </c>
      <c r="S59" s="79">
        <f>IF(AND('Real RPTM'!R59&gt;0,'Real RPTM'!S59&gt;0),LN('Real RPTM'!S59/'Real RPTM'!R59),0)</f>
        <v>-2.421737616130637E-2</v>
      </c>
      <c r="T59" s="79">
        <f>IF(AND('Real RPTM'!S59&gt;0,'Real RPTM'!T59&gt;0),LN('Real RPTM'!T59/'Real RPTM'!S59),0)</f>
        <v>4.1062386834490108E-3</v>
      </c>
      <c r="U59" s="79">
        <f>IF(AND('Real RPTM'!T59&gt;0,'Real RPTM'!U59&gt;0),LN('Real RPTM'!U59/'Real RPTM'!T59),0)</f>
        <v>-4.0583735274284133E-2</v>
      </c>
      <c r="V59" s="79">
        <f>IF(AND('Real RPTM'!U59&gt;0,'Real RPTM'!V59&gt;0),LN('Real RPTM'!V59/'Real RPTM'!U59),0)</f>
        <v>-6.5785191796249717E-3</v>
      </c>
      <c r="W59" s="79">
        <f>IF(AND('Real RPTM'!V59&gt;0,'Real RPTM'!W59&gt;0),LN('Real RPTM'!W59/'Real RPTM'!V59),0)</f>
        <v>4.1736672452881004E-3</v>
      </c>
      <c r="X59" s="79">
        <f>IF(AND('Real RPTM'!W59&gt;0,'Real RPTM'!X59&gt;0),LN('Real RPTM'!X59/'Real RPTM'!W59),0)</f>
        <v>3.3483016303758995E-2</v>
      </c>
      <c r="Y59" s="79">
        <f>IF(AND('Real RPTM'!X59&gt;0,'Real RPTM'!Y59&gt;0),LN('Real RPTM'!Y59/'Real RPTM'!X59),0)</f>
        <v>-2.8172760716245956E-2</v>
      </c>
      <c r="Z59" s="79">
        <f>IF(AND('Real RPTM'!Y59&gt;0,'Real RPTM'!Z59&gt;0),LN('Real RPTM'!Z59/'Real RPTM'!Y59),0)</f>
        <v>-7.3834297140242325E-4</v>
      </c>
      <c r="AA59" s="79">
        <f>IF(AND('Real RPTM'!Z59&gt;0,'Real RPTM'!AA59&gt;0),LN('Real RPTM'!AA59/'Real RPTM'!Z59),0)</f>
        <v>7.6270253465481885E-2</v>
      </c>
      <c r="AB59" s="79">
        <f>IF(AND('Real RPTM'!AA59&gt;0,'Real RPTM'!AB59&gt;0),LN('Real RPTM'!AB59/'Real RPTM'!AA59),0)</f>
        <v>8.4322662105183313E-2</v>
      </c>
      <c r="AC59" s="79">
        <f>IF(AND('Real RPTM'!AB59&gt;0,'Real RPTM'!AC59&gt;0),LN('Real RPTM'!AC59/'Real RPTM'!AB59),0)</f>
        <v>1.97739269352263E-2</v>
      </c>
      <c r="AD59" s="79">
        <f>IF(AND('Real RPTM'!AD59&gt;0,'Real RPTM'!AE59&gt;0),LN('Real RPTM'!AE59/'Real RPTM'!AD59),0)</f>
        <v>7.1385772103248701E-2</v>
      </c>
      <c r="AE59" s="79">
        <f>IF(AND('Real RPTM'!AE59&gt;0,'Real RPTM'!AF59&gt;0),LN('Real RPTM'!AF59/'Real RPTM'!AE59),0)</f>
        <v>-6.0612599182447567E-2</v>
      </c>
      <c r="AF59" s="79">
        <f>IF(AND('Real RPTM'!AF59&gt;0,'Real RPTM'!AG59&gt;0),LN('Real RPTM'!AG59/'Real RPTM'!AF59),0)</f>
        <v>2.4957518126018548E-2</v>
      </c>
      <c r="AG59" s="79">
        <f>IF(AND('Real RPTM'!AG59&gt;0,'Real RPTM'!AH59&gt;0),LN('Real RPTM'!AH59/'Real RPTM'!AG59),0)</f>
        <v>3.279510050741221E-2</v>
      </c>
      <c r="AH59" s="79">
        <f>IF(AND('Real RPTM'!AH59&gt;0,'Real RPTM'!AI59&gt;0),LN('Real RPTM'!AI59/'Real RPTM'!AH59),0)</f>
        <v>4.6516457016501332E-3</v>
      </c>
      <c r="AI59" s="79">
        <f>IF(AND('Real RPTM'!AI59&gt;0,'Real RPTM'!AJ59&gt;0),LN('Real RPTM'!AJ59/'Real RPTM'!AI59),0)</f>
        <v>1.7960284726237282E-2</v>
      </c>
      <c r="AJ59" s="79">
        <f>IF(AND('Real RPTM'!AJ59&gt;0,'Real RPTM'!AK59&gt;0),LN('Real RPTM'!AK59/'Real RPTM'!AJ59),0)</f>
        <v>-6.4373366355773521E-3</v>
      </c>
      <c r="AK59" s="79">
        <f>IF(AND('Real RPTM'!AK59&gt;0,'Real RPTM'!AL59&gt;0),LN('Real RPTM'!AL59/'Real RPTM'!AK59),0)</f>
        <v>-8.837300418315433E-2</v>
      </c>
      <c r="AL59" s="79">
        <f>IF(AND('Real RPTM'!AM59&gt;0,'Real RPTM'!AN59&gt;0),LN('Real RPTM'!AN59/'Real RPTM'!AM59),0)</f>
        <v>1.942515651827479E-2</v>
      </c>
      <c r="AM59" s="79">
        <f>IF(AND('Real RPTM'!AN59&gt;0,'Real RPTM'!AO59&gt;0),LN('Real RPTM'!AO59/'Real RPTM'!AN59),0)</f>
        <v>1.0965789486771555E-2</v>
      </c>
      <c r="AN59" s="79">
        <f>IF(AND('Real RPTM'!AO59&gt;0,'Real RPTM'!AP59&gt;0),LN('Real RPTM'!AP59/'Real RPTM'!AO59),0)</f>
        <v>1.7975650028108577E-2</v>
      </c>
      <c r="AO59" s="79">
        <f>IF(AND('Real RPTM'!AP59&gt;0,'Real RPTM'!AQ59&gt;0),LN('Real RPTM'!AQ59/'Real RPTM'!AP59),0)</f>
        <v>2.0748416556139879E-2</v>
      </c>
      <c r="AP59" s="79">
        <f>IF(AND('Real RPTM'!AQ59&gt;0,'Real RPTM'!AR59&gt;0),LN('Real RPTM'!AR59/'Real RPTM'!AQ59),0)</f>
        <v>4.8252438347205226E-3</v>
      </c>
      <c r="AQ59" s="79">
        <f>IF(AND('Real RPTM'!AR59&gt;0,'Real RPTM'!AS59&gt;0),LN('Real RPTM'!AS59/'Real RPTM'!AR59),0)</f>
        <v>-8.2669003078675671E-3</v>
      </c>
      <c r="AR59" s="79">
        <f>IF(AND('Real RPTM'!AS59&gt;0,'Real RPTM'!AT59&gt;0),LN('Real RPTM'!AT59/'Real RPTM'!AS59),0)</f>
        <v>2.4498063149299854E-2</v>
      </c>
      <c r="AS59" s="79" t="e">
        <f>IF(AND('Real RPTM'!AT59&gt;0,'Real RPTM'!AU59&gt;0),LN('Real RPTM'!AU59/'Real RPTM'!AT59),0)</f>
        <v>#N/A</v>
      </c>
      <c r="AT59" s="79" t="e">
        <f>IF(AND('Real RPTM'!AU59&gt;0,'Real RPTM'!AV59&gt;0),LN('Real RPTM'!AV59/'Real RPTM'!AU59),0)</f>
        <v>#N/A</v>
      </c>
      <c r="AU59" s="79" t="e">
        <f>IF(AND('Real RPTM'!AV59&gt;0,'Real RPTM'!AW59&gt;0),LN('Real RPTM'!AW59/'Real RPTM'!AV59),0)</f>
        <v>#N/A</v>
      </c>
      <c r="AV59" s="79" t="e">
        <f>IF(AND('Real RPTM'!AW59&gt;0,'Real RPTM'!AX59&gt;0),LN('Real RPTM'!AX59/'Real RPTM'!AW59),0)</f>
        <v>#N/A</v>
      </c>
      <c r="AW59" s="79" t="e">
        <f>IF(AND('Real RPTM'!AX59&gt;0,'Real RPTM'!AY59&gt;0),LN('Real RPTM'!AY59/'Real RPTM'!AX59),0)</f>
        <v>#N/A</v>
      </c>
      <c r="AX59" s="79" t="e">
        <f>IF(AND('Real RPTM'!AY59&gt;0,'Real RPTM'!AZ59&gt;0),LN('Real RPTM'!AZ59/'Real RPTM'!AY59),0)</f>
        <v>#N/A</v>
      </c>
      <c r="AY59" s="79" t="e">
        <f>IF(AND('Real RPTM'!AZ59&gt;0,'Real RPTM'!BA59&gt;0),LN('Real RPTM'!BA59/'Real RPTM'!AZ59),0)</f>
        <v>#N/A</v>
      </c>
      <c r="AZ59" s="79" t="e">
        <f>IF(AND('Real RPTM'!BA59&gt;0,'Real RPTM'!BB59&gt;0),LN('Real RPTM'!BB59/'Real RPTM'!BA59),0)</f>
        <v>#N/A</v>
      </c>
    </row>
    <row r="60" spans="1:52"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69"/>
      <c r="H60" s="79">
        <f>IF(AND('Real RPTM'!G60&gt;0,'Real RPTM'!H60&gt;0),LN('Real RPTM'!H60/'Real RPTM'!G60),0)</f>
        <v>-6.0438419374080732E-2</v>
      </c>
      <c r="I60" s="79">
        <f>IF(AND('Real RPTM'!H60&gt;0,'Real RPTM'!I60&gt;0),LN('Real RPTM'!I60/'Real RPTM'!H60),0)</f>
        <v>-7.1057817158524356E-2</v>
      </c>
      <c r="J60" s="79">
        <f>IF(AND('Real RPTM'!I60&gt;0,'Real RPTM'!J60&gt;0),LN('Real RPTM'!J60/'Real RPTM'!I60),0)</f>
        <v>-2.0354993739380021E-2</v>
      </c>
      <c r="K60" s="79">
        <f>IF(AND('Real RPTM'!J60&gt;0,'Real RPTM'!K60&gt;0),LN('Real RPTM'!K60/'Real RPTM'!J60),0)</f>
        <v>-9.4791246322953354E-2</v>
      </c>
      <c r="L60" s="79">
        <f>IF(AND('Real RPTM'!K60&gt;0,'Real RPTM'!L60&gt;0),LN('Real RPTM'!L60/'Real RPTM'!K60),0)</f>
        <v>-3.060768746865998E-2</v>
      </c>
      <c r="M60" s="79">
        <f>IF(AND('Real RPTM'!L60&gt;0,'Real RPTM'!M60&gt;0),LN('Real RPTM'!M60/'Real RPTM'!L60),0)</f>
        <v>2.8236526285013094E-2</v>
      </c>
      <c r="N60" s="79">
        <f>IF(AND('Real RPTM'!M60&gt;0,'Real RPTM'!N60&gt;0),LN('Real RPTM'!N60/'Real RPTM'!M60),0)</f>
        <v>-5.2950783283944688E-2</v>
      </c>
      <c r="O60" s="79">
        <f>IF(AND('Real RPTM'!N60&gt;0,'Real RPTM'!O60&gt;0),LN('Real RPTM'!O60/'Real RPTM'!N60),0)</f>
        <v>4.9411709303886454E-3</v>
      </c>
      <c r="P60" s="79">
        <f>IF(AND('Real RPTM'!O60&gt;0,'Real RPTM'!P60&gt;0),LN('Real RPTM'!P60/'Real RPTM'!O60),0)</f>
        <v>-6.2521662334865641E-2</v>
      </c>
      <c r="Q60" s="79">
        <f>IF(AND('Real RPTM'!P60&gt;0,'Real RPTM'!Q60&gt;0),LN('Real RPTM'!Q60/'Real RPTM'!P60),0)</f>
        <v>-1.6824714426023981E-2</v>
      </c>
      <c r="R60" s="79">
        <f>IF(AND('Real RPTM'!Q60&gt;0,'Real RPTM'!R60&gt;0),LN('Real RPTM'!R60/'Real RPTM'!Q60),0)</f>
        <v>-9.9803385706587061E-3</v>
      </c>
      <c r="S60" s="79">
        <f>IF(AND('Real RPTM'!R60&gt;0,'Real RPTM'!S60&gt;0),LN('Real RPTM'!S60/'Real RPTM'!R60),0)</f>
        <v>1.3546040552823029E-2</v>
      </c>
      <c r="T60" s="79">
        <f>IF(AND('Real RPTM'!S60&gt;0,'Real RPTM'!T60&gt;0),LN('Real RPTM'!T60/'Real RPTM'!S60),0)</f>
        <v>-1.7229925410052662E-2</v>
      </c>
      <c r="U60" s="79">
        <f>IF(AND('Real RPTM'!T60&gt;0,'Real RPTM'!U60&gt;0),LN('Real RPTM'!U60/'Real RPTM'!T60),0)</f>
        <v>-1.1667560387571909E-2</v>
      </c>
      <c r="V60" s="79">
        <f>IF(AND('Real RPTM'!U60&gt;0,'Real RPTM'!V60&gt;0),LN('Real RPTM'!V60/'Real RPTM'!U60),0)</f>
        <v>-3.4316901792726721E-2</v>
      </c>
      <c r="W60" s="79">
        <f>IF(AND('Real RPTM'!V60&gt;0,'Real RPTM'!W60&gt;0),LN('Real RPTM'!W60/'Real RPTM'!V60),0)</f>
        <v>6.8864028075932681E-3</v>
      </c>
      <c r="X60" s="79">
        <f>IF(AND('Real RPTM'!W60&gt;0,'Real RPTM'!X60&gt;0),LN('Real RPTM'!X60/'Real RPTM'!W60),0)</f>
        <v>-8.3330395293962928E-3</v>
      </c>
      <c r="Y60" s="79">
        <f>IF(AND('Real RPTM'!X60&gt;0,'Real RPTM'!Y60&gt;0),LN('Real RPTM'!Y60/'Real RPTM'!X60),0)</f>
        <v>-2.4195839059726588E-2</v>
      </c>
      <c r="Z60" s="79">
        <f>IF(AND('Real RPTM'!Y60&gt;0,'Real RPTM'!Z60&gt;0),LN('Real RPTM'!Z60/'Real RPTM'!Y60),0)</f>
        <v>1.7180068741443493E-2</v>
      </c>
      <c r="AA60" s="79">
        <f>IF(AND('Real RPTM'!Z60&gt;0,'Real RPTM'!AA60&gt;0),LN('Real RPTM'!AA60/'Real RPTM'!Z60),0)</f>
        <v>7.7666636330526617E-2</v>
      </c>
      <c r="AB60" s="79">
        <f>IF(AND('Real RPTM'!AA60&gt;0,'Real RPTM'!AB60&gt;0),LN('Real RPTM'!AB60/'Real RPTM'!AA60),0)</f>
        <v>5.746359023348032E-2</v>
      </c>
      <c r="AC60" s="79">
        <f>IF(AND('Real RPTM'!AB60&gt;0,'Real RPTM'!AC60&gt;0),LN('Real RPTM'!AC60/'Real RPTM'!AB60),0)</f>
        <v>1.9025429674431955E-2</v>
      </c>
      <c r="AD60" s="79">
        <f>IF(AND('Real RPTM'!AD60&gt;0,'Real RPTM'!AE60&gt;0),LN('Real RPTM'!AE60/'Real RPTM'!AD60),0)</f>
        <v>7.3022071806210093E-2</v>
      </c>
      <c r="AE60" s="79">
        <f>IF(AND('Real RPTM'!AE60&gt;0,'Real RPTM'!AF60&gt;0),LN('Real RPTM'!AF60/'Real RPTM'!AE60),0)</f>
        <v>-4.8953747626147813E-2</v>
      </c>
      <c r="AF60" s="79">
        <f>IF(AND('Real RPTM'!AF60&gt;0,'Real RPTM'!AG60&gt;0),LN('Real RPTM'!AG60/'Real RPTM'!AF60),0)</f>
        <v>1.3171026303658557E-2</v>
      </c>
      <c r="AG60" s="79">
        <f>IF(AND('Real RPTM'!AG60&gt;0,'Real RPTM'!AH60&gt;0),LN('Real RPTM'!AH60/'Real RPTM'!AG60),0)</f>
        <v>8.5396707832505026E-2</v>
      </c>
      <c r="AH60" s="79">
        <f>IF(AND('Real RPTM'!AH60&gt;0,'Real RPTM'!AI60&gt;0),LN('Real RPTM'!AI60/'Real RPTM'!AH60),0)</f>
        <v>1.571771247612264E-2</v>
      </c>
      <c r="AI60" s="79">
        <f>IF(AND('Real RPTM'!AI60&gt;0,'Real RPTM'!AJ60&gt;0),LN('Real RPTM'!AJ60/'Real RPTM'!AI60),0)</f>
        <v>1.3993732228829114E-2</v>
      </c>
      <c r="AJ60" s="79">
        <f>IF(AND('Real RPTM'!AJ60&gt;0,'Real RPTM'!AK60&gt;0),LN('Real RPTM'!AK60/'Real RPTM'!AJ60),0)</f>
        <v>-1.8612429663458656E-2</v>
      </c>
      <c r="AK60" s="79">
        <f>IF(AND('Real RPTM'!AK60&gt;0,'Real RPTM'!AL60&gt;0),LN('Real RPTM'!AL60/'Real RPTM'!AK60),0)</f>
        <v>-0.11201298879939627</v>
      </c>
      <c r="AL60" s="79">
        <f>IF(AND('Real RPTM'!AM60&gt;0,'Real RPTM'!AN60&gt;0),LN('Real RPTM'!AN60/'Real RPTM'!AM60),0)</f>
        <v>5.4126462242165642E-2</v>
      </c>
      <c r="AM60" s="79">
        <f>IF(AND('Real RPTM'!AN60&gt;0,'Real RPTM'!AO60&gt;0),LN('Real RPTM'!AO60/'Real RPTM'!AN60),0)</f>
        <v>-2.2256254104382405E-2</v>
      </c>
      <c r="AN60" s="79">
        <f>IF(AND('Real RPTM'!AO60&gt;0,'Real RPTM'!AP60&gt;0),LN('Real RPTM'!AP60/'Real RPTM'!AO60),0)</f>
        <v>-4.2479531078209358E-4</v>
      </c>
      <c r="AO60" s="79">
        <f>IF(AND('Real RPTM'!AP60&gt;0,'Real RPTM'!AQ60&gt;0),LN('Real RPTM'!AQ60/'Real RPTM'!AP60),0)</f>
        <v>-6.733128458710564E-3</v>
      </c>
      <c r="AP60" s="79">
        <f>IF(AND('Real RPTM'!AQ60&gt;0,'Real RPTM'!AR60&gt;0),LN('Real RPTM'!AR60/'Real RPTM'!AQ60),0)</f>
        <v>-9.4876985107348669E-3</v>
      </c>
      <c r="AQ60" s="79">
        <f>IF(AND('Real RPTM'!AR60&gt;0,'Real RPTM'!AS60&gt;0),LN('Real RPTM'!AS60/'Real RPTM'!AR60),0)</f>
        <v>-4.8541589488971776E-2</v>
      </c>
      <c r="AR60" s="79">
        <f>IF(AND('Real RPTM'!AS60&gt;0,'Real RPTM'!AT60&gt;0),LN('Real RPTM'!AT60/'Real RPTM'!AS60),0)</f>
        <v>7.2383965647472182E-2</v>
      </c>
      <c r="AS60" s="79" t="e">
        <f>IF(AND('Real RPTM'!AT60&gt;0,'Real RPTM'!AU60&gt;0),LN('Real RPTM'!AU60/'Real RPTM'!AT60),0)</f>
        <v>#N/A</v>
      </c>
      <c r="AT60" s="79" t="e">
        <f>IF(AND('Real RPTM'!AU60&gt;0,'Real RPTM'!AV60&gt;0),LN('Real RPTM'!AV60/'Real RPTM'!AU60),0)</f>
        <v>#N/A</v>
      </c>
      <c r="AU60" s="79" t="e">
        <f>IF(AND('Real RPTM'!AV60&gt;0,'Real RPTM'!AW60&gt;0),LN('Real RPTM'!AW60/'Real RPTM'!AV60),0)</f>
        <v>#N/A</v>
      </c>
      <c r="AV60" s="79" t="e">
        <f>IF(AND('Real RPTM'!AW60&gt;0,'Real RPTM'!AX60&gt;0),LN('Real RPTM'!AX60/'Real RPTM'!AW60),0)</f>
        <v>#N/A</v>
      </c>
      <c r="AW60" s="79" t="e">
        <f>IF(AND('Real RPTM'!AX60&gt;0,'Real RPTM'!AY60&gt;0),LN('Real RPTM'!AY60/'Real RPTM'!AX60),0)</f>
        <v>#N/A</v>
      </c>
      <c r="AX60" s="79" t="e">
        <f>IF(AND('Real RPTM'!AY60&gt;0,'Real RPTM'!AZ60&gt;0),LN('Real RPTM'!AZ60/'Real RPTM'!AY60),0)</f>
        <v>#N/A</v>
      </c>
      <c r="AY60" s="79" t="e">
        <f>IF(AND('Real RPTM'!AZ60&gt;0,'Real RPTM'!BA60&gt;0),LN('Real RPTM'!BA60/'Real RPTM'!AZ60),0)</f>
        <v>#N/A</v>
      </c>
      <c r="AZ60" s="79" t="e">
        <f>IF(AND('Real RPTM'!BA60&gt;0,'Real RPTM'!BB60&gt;0),LN('Real RPTM'!BB60/'Real RPTM'!BA60),0)</f>
        <v>#N/A</v>
      </c>
    </row>
    <row r="61" spans="1:52"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69"/>
      <c r="H61" s="79">
        <f>IF(AND('Real RPTM'!G61&gt;0,'Real RPTM'!H61&gt;0),LN('Real RPTM'!H61/'Real RPTM'!G61),0)</f>
        <v>6.3043540757168892E-2</v>
      </c>
      <c r="I61" s="79">
        <f>IF(AND('Real RPTM'!H61&gt;0,'Real RPTM'!I61&gt;0),LN('Real RPTM'!I61/'Real RPTM'!H61),0)</f>
        <v>-7.3015148857535378E-2</v>
      </c>
      <c r="J61" s="79">
        <f>IF(AND('Real RPTM'!I61&gt;0,'Real RPTM'!J61&gt;0),LN('Real RPTM'!J61/'Real RPTM'!I61),0)</f>
        <v>-3.3583460314378304E-2</v>
      </c>
      <c r="K61" s="79">
        <f>IF(AND('Real RPTM'!J61&gt;0,'Real RPTM'!K61&gt;0),LN('Real RPTM'!K61/'Real RPTM'!J61),0)</f>
        <v>-6.9098596036374901E-2</v>
      </c>
      <c r="L61" s="79">
        <f>IF(AND('Real RPTM'!K61&gt;0,'Real RPTM'!L61&gt;0),LN('Real RPTM'!L61/'Real RPTM'!K61),0)</f>
        <v>-6.6898248403013866E-2</v>
      </c>
      <c r="M61" s="79">
        <f>IF(AND('Real RPTM'!L61&gt;0,'Real RPTM'!M61&gt;0),LN('Real RPTM'!M61/'Real RPTM'!L61),0)</f>
        <v>-2.8227594508830847E-2</v>
      </c>
      <c r="N61" s="79">
        <f>IF(AND('Real RPTM'!M61&gt;0,'Real RPTM'!N61&gt;0),LN('Real RPTM'!N61/'Real RPTM'!M61),0)</f>
        <v>2.7903360755034651E-3</v>
      </c>
      <c r="O61" s="79">
        <f>IF(AND('Real RPTM'!N61&gt;0,'Real RPTM'!O61&gt;0),LN('Real RPTM'!O61/'Real RPTM'!N61),0)</f>
        <v>-8.5620704117103184E-3</v>
      </c>
      <c r="P61" s="79">
        <f>IF(AND('Real RPTM'!O61&gt;0,'Real RPTM'!P61&gt;0),LN('Real RPTM'!P61/'Real RPTM'!O61),0)</f>
        <v>-3.4911223341290758E-2</v>
      </c>
      <c r="Q61" s="79">
        <f>IF(AND('Real RPTM'!P61&gt;0,'Real RPTM'!Q61&gt;0),LN('Real RPTM'!Q61/'Real RPTM'!P61),0)</f>
        <v>-2.6505165632512605E-2</v>
      </c>
      <c r="R61" s="79">
        <f>IF(AND('Real RPTM'!Q61&gt;0,'Real RPTM'!R61&gt;0),LN('Real RPTM'!R61/'Real RPTM'!Q61),0)</f>
        <v>-4.4925536357810478E-2</v>
      </c>
      <c r="S61" s="79">
        <f>IF(AND('Real RPTM'!R61&gt;0,'Real RPTM'!S61&gt;0),LN('Real RPTM'!S61/'Real RPTM'!R61),0)</f>
        <v>1.9278096614484741E-3</v>
      </c>
      <c r="T61" s="79">
        <f>IF(AND('Real RPTM'!S61&gt;0,'Real RPTM'!T61&gt;0),LN('Real RPTM'!T61/'Real RPTM'!S61),0)</f>
        <v>-4.0204506278094625E-3</v>
      </c>
      <c r="U61" s="79">
        <f>IF(AND('Real RPTM'!T61&gt;0,'Real RPTM'!U61&gt;0),LN('Real RPTM'!U61/'Real RPTM'!T61),0)</f>
        <v>-2.6522377142185652E-2</v>
      </c>
      <c r="V61" s="79">
        <f>IF(AND('Real RPTM'!U61&gt;0,'Real RPTM'!V61&gt;0),LN('Real RPTM'!V61/'Real RPTM'!U61),0)</f>
        <v>-4.5053040250335422E-2</v>
      </c>
      <c r="W61" s="79">
        <f>IF(AND('Real RPTM'!V61&gt;0,'Real RPTM'!W61&gt;0),LN('Real RPTM'!W61/'Real RPTM'!V61),0)</f>
        <v>1.9616262858921762E-2</v>
      </c>
      <c r="X61" s="79">
        <f>IF(AND('Real RPTM'!W61&gt;0,'Real RPTM'!X61&gt;0),LN('Real RPTM'!X61/'Real RPTM'!W61),0)</f>
        <v>3.147929245108845E-2</v>
      </c>
      <c r="Y61" s="79">
        <f>IF(AND('Real RPTM'!X61&gt;0,'Real RPTM'!Y61&gt;0),LN('Real RPTM'!Y61/'Real RPTM'!X61),0)</f>
        <v>-8.409733544720964E-2</v>
      </c>
      <c r="Z61" s="79">
        <f>IF(AND('Real RPTM'!Y61&gt;0,'Real RPTM'!Z61&gt;0),LN('Real RPTM'!Z61/'Real RPTM'!Y61),0)</f>
        <v>5.0536249514486445E-2</v>
      </c>
      <c r="AA61" s="79">
        <f>IF(AND('Real RPTM'!Z61&gt;0,'Real RPTM'!AA61&gt;0),LN('Real RPTM'!AA61/'Real RPTM'!Z61),0)</f>
        <v>4.6462796599897008E-2</v>
      </c>
      <c r="AB61" s="79">
        <f>IF(AND('Real RPTM'!AA61&gt;0,'Real RPTM'!AB61&gt;0),LN('Real RPTM'!AB61/'Real RPTM'!AA61),0)</f>
        <v>7.9094561101847288E-2</v>
      </c>
      <c r="AC61" s="79">
        <f>IF(AND('Real RPTM'!AB61&gt;0,'Real RPTM'!AC61&gt;0),LN('Real RPTM'!AC61/'Real RPTM'!AB61),0)</f>
        <v>2.2081340749799519E-2</v>
      </c>
      <c r="AD61" s="79">
        <f>IF(AND('Real RPTM'!AD61&gt;0,'Real RPTM'!AE61&gt;0),LN('Real RPTM'!AE61/'Real RPTM'!AD61),0)</f>
        <v>9.8498088872174136E-2</v>
      </c>
      <c r="AE61" s="79">
        <f>IF(AND('Real RPTM'!AE61&gt;0,'Real RPTM'!AF61&gt;0),LN('Real RPTM'!AF61/'Real RPTM'!AE61),0)</f>
        <v>-1.8248222206762379E-2</v>
      </c>
      <c r="AF61" s="79">
        <f>IF(AND('Real RPTM'!AF61&gt;0,'Real RPTM'!AG61&gt;0),LN('Real RPTM'!AG61/'Real RPTM'!AF61),0)</f>
        <v>4.8741131290847128E-3</v>
      </c>
      <c r="AG61" s="79">
        <f>IF(AND('Real RPTM'!AG61&gt;0,'Real RPTM'!AH61&gt;0),LN('Real RPTM'!AH61/'Real RPTM'!AG61),0)</f>
        <v>6.8293487020427729E-2</v>
      </c>
      <c r="AH61" s="79">
        <f>IF(AND('Real RPTM'!AH61&gt;0,'Real RPTM'!AI61&gt;0),LN('Real RPTM'!AI61/'Real RPTM'!AH61),0)</f>
        <v>-7.8215991855290299E-3</v>
      </c>
      <c r="AI61" s="79">
        <f>IF(AND('Real RPTM'!AI61&gt;0,'Real RPTM'!AJ61&gt;0),LN('Real RPTM'!AJ61/'Real RPTM'!AI61),0)</f>
        <v>2.4106589622244049E-2</v>
      </c>
      <c r="AJ61" s="79">
        <f>IF(AND('Real RPTM'!AJ61&gt;0,'Real RPTM'!AK61&gt;0),LN('Real RPTM'!AK61/'Real RPTM'!AJ61),0)</f>
        <v>-7.5903616787161071E-3</v>
      </c>
      <c r="AK61" s="79">
        <f>IF(AND('Real RPTM'!AK61&gt;0,'Real RPTM'!AL61&gt;0),LN('Real RPTM'!AL61/'Real RPTM'!AK61),0)</f>
        <v>-0.1131850283325028</v>
      </c>
      <c r="AL61" s="79">
        <f>IF(AND('Real RPTM'!AM61&gt;0,'Real RPTM'!AN61&gt;0),LN('Real RPTM'!AN61/'Real RPTM'!AM61),0)</f>
        <v>2.148385672766405E-2</v>
      </c>
      <c r="AM61" s="79">
        <f>IF(AND('Real RPTM'!AN61&gt;0,'Real RPTM'!AO61&gt;0),LN('Real RPTM'!AO61/'Real RPTM'!AN61),0)</f>
        <v>-7.6565081122475041E-3</v>
      </c>
      <c r="AN61" s="79">
        <f>IF(AND('Real RPTM'!AO61&gt;0,'Real RPTM'!AP61&gt;0),LN('Real RPTM'!AP61/'Real RPTM'!AO61),0)</f>
        <v>-1.8380789262939345E-2</v>
      </c>
      <c r="AO61" s="79">
        <f>IF(AND('Real RPTM'!AP61&gt;0,'Real RPTM'!AQ61&gt;0),LN('Real RPTM'!AQ61/'Real RPTM'!AP61),0)</f>
        <v>-4.5782810389175688E-3</v>
      </c>
      <c r="AP61" s="79">
        <f>IF(AND('Real RPTM'!AQ61&gt;0,'Real RPTM'!AR61&gt;0),LN('Real RPTM'!AR61/'Real RPTM'!AQ61),0)</f>
        <v>-4.6213715619801898E-3</v>
      </c>
      <c r="AQ61" s="79">
        <f>IF(AND('Real RPTM'!AR61&gt;0,'Real RPTM'!AS61&gt;0),LN('Real RPTM'!AS61/'Real RPTM'!AR61),0)</f>
        <v>-8.1962935677952264E-2</v>
      </c>
      <c r="AR61" s="79">
        <f>IF(AND('Real RPTM'!AS61&gt;0,'Real RPTM'!AT61&gt;0),LN('Real RPTM'!AT61/'Real RPTM'!AS61),0)</f>
        <v>8.3410965770954401E-2</v>
      </c>
      <c r="AS61" s="79" t="e">
        <f>IF(AND('Real RPTM'!AT61&gt;0,'Real RPTM'!AU61&gt;0),LN('Real RPTM'!AU61/'Real RPTM'!AT61),0)</f>
        <v>#N/A</v>
      </c>
      <c r="AT61" s="79" t="e">
        <f>IF(AND('Real RPTM'!AU61&gt;0,'Real RPTM'!AV61&gt;0),LN('Real RPTM'!AV61/'Real RPTM'!AU61),0)</f>
        <v>#N/A</v>
      </c>
      <c r="AU61" s="79" t="e">
        <f>IF(AND('Real RPTM'!AV61&gt;0,'Real RPTM'!AW61&gt;0),LN('Real RPTM'!AW61/'Real RPTM'!AV61),0)</f>
        <v>#N/A</v>
      </c>
      <c r="AV61" s="79" t="e">
        <f>IF(AND('Real RPTM'!AW61&gt;0,'Real RPTM'!AX61&gt;0),LN('Real RPTM'!AX61/'Real RPTM'!AW61),0)</f>
        <v>#N/A</v>
      </c>
      <c r="AW61" s="79" t="e">
        <f>IF(AND('Real RPTM'!AX61&gt;0,'Real RPTM'!AY61&gt;0),LN('Real RPTM'!AY61/'Real RPTM'!AX61),0)</f>
        <v>#N/A</v>
      </c>
      <c r="AX61" s="79" t="e">
        <f>IF(AND('Real RPTM'!AY61&gt;0,'Real RPTM'!AZ61&gt;0),LN('Real RPTM'!AZ61/'Real RPTM'!AY61),0)</f>
        <v>#N/A</v>
      </c>
      <c r="AY61" s="79" t="e">
        <f>IF(AND('Real RPTM'!AZ61&gt;0,'Real RPTM'!BA61&gt;0),LN('Real RPTM'!BA61/'Real RPTM'!AZ61),0)</f>
        <v>#N/A</v>
      </c>
      <c r="AZ61" s="79" t="e">
        <f>IF(AND('Real RPTM'!BA61&gt;0,'Real RPTM'!BB61&gt;0),LN('Real RPTM'!BB61/'Real RPTM'!BA61),0)</f>
        <v>#N/A</v>
      </c>
    </row>
    <row r="62" spans="1:52"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63"/>
      <c r="H62" s="78">
        <f>IF(AND('Real RPTM'!G62&gt;0,'Real RPTM'!H62&gt;0),LN('Real RPTM'!H62/'Real RPTM'!G62),0)</f>
        <v>-7.3903237069601016E-2</v>
      </c>
      <c r="I62" s="78">
        <f>IF(AND('Real RPTM'!H62&gt;0,'Real RPTM'!I62&gt;0),LN('Real RPTM'!I62/'Real RPTM'!H62),0)</f>
        <v>-0.26544798698949873</v>
      </c>
      <c r="J62" s="78">
        <f>IF(AND('Real RPTM'!I62&gt;0,'Real RPTM'!J62&gt;0),LN('Real RPTM'!J62/'Real RPTM'!I62),0)</f>
        <v>-0.13603089160336171</v>
      </c>
      <c r="K62" s="78">
        <f>IF(AND('Real RPTM'!J62&gt;0,'Real RPTM'!K62&gt;0),LN('Real RPTM'!K62/'Real RPTM'!J62),0)</f>
        <v>1.1864933467481688E-2</v>
      </c>
      <c r="L62" s="78">
        <f>IF(AND('Real RPTM'!K62&gt;0,'Real RPTM'!L62&gt;0),LN('Real RPTM'!L62/'Real RPTM'!K62),0)</f>
        <v>-0.12736255731830093</v>
      </c>
      <c r="M62" s="78">
        <f>IF(AND('Real RPTM'!L62&gt;0,'Real RPTM'!M62&gt;0),LN('Real RPTM'!M62/'Real RPTM'!L62),0)</f>
        <v>0.28748093489863447</v>
      </c>
      <c r="N62" s="78">
        <f>IF(AND('Real RPTM'!M62&gt;0,'Real RPTM'!N62&gt;0),LN('Real RPTM'!N62/'Real RPTM'!M62),0)</f>
        <v>6.2101560449898266E-3</v>
      </c>
      <c r="O62" s="78">
        <f>IF(AND('Real RPTM'!N62&gt;0,'Real RPTM'!O62&gt;0),LN('Real RPTM'!O62/'Real RPTM'!N62),0)</f>
        <v>-5.7922626730581926E-2</v>
      </c>
      <c r="P62" s="78">
        <f>IF(AND('Real RPTM'!O62&gt;0,'Real RPTM'!P62&gt;0),LN('Real RPTM'!P62/'Real RPTM'!O62),0)</f>
        <v>2.2510138116002599E-2</v>
      </c>
      <c r="Q62" s="78">
        <f>IF(AND('Real RPTM'!P62&gt;0,'Real RPTM'!Q62&gt;0),LN('Real RPTM'!Q62/'Real RPTM'!P62),0)</f>
        <v>5.9213506199570699E-2</v>
      </c>
      <c r="R62" s="78">
        <f>IF(AND('Real RPTM'!Q62&gt;0,'Real RPTM'!R62&gt;0),LN('Real RPTM'!R62/'Real RPTM'!Q62),0)</f>
        <v>-2.887978499793465E-2</v>
      </c>
      <c r="S62" s="78">
        <f>IF(AND('Real RPTM'!R62&gt;0,'Real RPTM'!S62&gt;0),LN('Real RPTM'!S62/'Real RPTM'!R62),0)</f>
        <v>-8.1775350429616214E-2</v>
      </c>
      <c r="T62" s="78">
        <f>IF(AND('Real RPTM'!S62&gt;0,'Real RPTM'!T62&gt;0),LN('Real RPTM'!T62/'Real RPTM'!S62),0)</f>
        <v>-3.0111762448676003E-2</v>
      </c>
      <c r="U62" s="78">
        <f>IF(AND('Real RPTM'!T62&gt;0,'Real RPTM'!U62&gt;0),LN('Real RPTM'!U62/'Real RPTM'!T62),0)</f>
        <v>-5.5464295487537264E-2</v>
      </c>
      <c r="V62" s="78">
        <f>IF(AND('Real RPTM'!U62&gt;0,'Real RPTM'!V62&gt;0),LN('Real RPTM'!V62/'Real RPTM'!U62),0)</f>
        <v>-4.0168941290328081E-2</v>
      </c>
      <c r="W62" s="78">
        <f>IF(AND('Real RPTM'!V62&gt;0,'Real RPTM'!W62&gt;0),LN('Real RPTM'!W62/'Real RPTM'!V62),0)</f>
        <v>3.2695090226554445E-2</v>
      </c>
      <c r="X62" s="78">
        <f>IF(AND('Real RPTM'!W62&gt;0,'Real RPTM'!X62&gt;0),LN('Real RPTM'!X62/'Real RPTM'!W62),0)</f>
        <v>-2.4472323414401514E-2</v>
      </c>
      <c r="Y62" s="78">
        <f>IF(AND('Real RPTM'!X62&gt;0,'Real RPTM'!Y62&gt;0),LN('Real RPTM'!Y62/'Real RPTM'!X62),0)</f>
        <v>3.2894619155016687E-2</v>
      </c>
      <c r="Z62" s="78">
        <f>IF(AND('Real RPTM'!Y62&gt;0,'Real RPTM'!Z62&gt;0),LN('Real RPTM'!Z62/'Real RPTM'!Y62),0)</f>
        <v>6.9647782121667924E-3</v>
      </c>
      <c r="AA62" s="78">
        <f>IF(AND('Real RPTM'!Z62&gt;0,'Real RPTM'!AA62&gt;0),LN('Real RPTM'!AA62/'Real RPTM'!Z62),0)</f>
        <v>9.769270984778787E-2</v>
      </c>
      <c r="AB62" s="78">
        <f>IF(AND('Real RPTM'!AA62&gt;0,'Real RPTM'!AB62&gt;0),LN('Real RPTM'!AB62/'Real RPTM'!AA62),0)</f>
        <v>8.9225895942523309E-2</v>
      </c>
      <c r="AC62" s="78">
        <f>IF(AND('Real RPTM'!AB62&gt;0,'Real RPTM'!AC62&gt;0),LN('Real RPTM'!AC62/'Real RPTM'!AB62),0)</f>
        <v>7.0622274787972741E-2</v>
      </c>
      <c r="AD62" s="78">
        <f>IF(AND('Real RPTM'!AD62&gt;0,'Real RPTM'!AE62&gt;0),LN('Real RPTM'!AE62/'Real RPTM'!AD62),0)</f>
        <v>9.8183896772745485E-2</v>
      </c>
      <c r="AE62" s="78">
        <f>IF(AND('Real RPTM'!AE62&gt;0,'Real RPTM'!AF62&gt;0),LN('Real RPTM'!AF62/'Real RPTM'!AE62),0)</f>
        <v>-0.11865797196665137</v>
      </c>
      <c r="AF62" s="78">
        <f>IF(AND('Real RPTM'!AF62&gt;0,'Real RPTM'!AG62&gt;0),LN('Real RPTM'!AG62/'Real RPTM'!AF62),0)</f>
        <v>7.9388925644307703E-2</v>
      </c>
      <c r="AG62" s="78">
        <f>IF(AND('Real RPTM'!AG62&gt;0,'Real RPTM'!AH62&gt;0),LN('Real RPTM'!AH62/'Real RPTM'!AG62),0)</f>
        <v>4.5253307333981821E-2</v>
      </c>
      <c r="AH62" s="78">
        <f>IF(AND('Real RPTM'!AH62&gt;0,'Real RPTM'!AI62&gt;0),LN('Real RPTM'!AI62/'Real RPTM'!AH62),0)</f>
        <v>7.8074008980732383E-4</v>
      </c>
      <c r="AI62" s="78">
        <f>IF(AND('Real RPTM'!AI62&gt;0,'Real RPTM'!AJ62&gt;0),LN('Real RPTM'!AJ62/'Real RPTM'!AI62),0)</f>
        <v>2.1918841258354159E-2</v>
      </c>
      <c r="AJ62" s="78">
        <f>IF(AND('Real RPTM'!AJ62&gt;0,'Real RPTM'!AK62&gt;0),LN('Real RPTM'!AK62/'Real RPTM'!AJ62),0)</f>
        <v>-7.9406792823231622E-3</v>
      </c>
      <c r="AK62" s="78">
        <f>IF(AND('Real RPTM'!AK62&gt;0,'Real RPTM'!AL62&gt;0),LN('Real RPTM'!AL62/'Real RPTM'!AK62),0)</f>
        <v>-6.7722598124765748E-2</v>
      </c>
      <c r="AL62" s="78">
        <f>IF(AND('Real RPTM'!AM62&gt;0,'Real RPTM'!AN62&gt;0),LN('Real RPTM'!AN62/'Real RPTM'!AM62),0)</f>
        <v>-3.6871925646489986E-2</v>
      </c>
      <c r="AM62" s="78">
        <f>IF(AND('Real RPTM'!AN62&gt;0,'Real RPTM'!AO62&gt;0),LN('Real RPTM'!AO62/'Real RPTM'!AN62),0)</f>
        <v>-1.8481442153143613E-2</v>
      </c>
      <c r="AN62" s="78">
        <f>IF(AND('Real RPTM'!AO62&gt;0,'Real RPTM'!AP62&gt;0),LN('Real RPTM'!AP62/'Real RPTM'!AO62),0)</f>
        <v>2.2911628630528393E-2</v>
      </c>
      <c r="AO62" s="78">
        <f>IF(AND('Real RPTM'!AP62&gt;0,'Real RPTM'!AQ62&gt;0),LN('Real RPTM'!AQ62/'Real RPTM'!AP62),0)</f>
        <v>4.3737186274000701E-2</v>
      </c>
      <c r="AP62" s="78">
        <f>IF(AND('Real RPTM'!AQ62&gt;0,'Real RPTM'!AR62&gt;0),LN('Real RPTM'!AR62/'Real RPTM'!AQ62),0)</f>
        <v>1.8932738780903346E-2</v>
      </c>
      <c r="AQ62" s="78">
        <f>IF(AND('Real RPTM'!AR62&gt;0,'Real RPTM'!AS62&gt;0),LN('Real RPTM'!AS62/'Real RPTM'!AR62),0)</f>
        <v>-6.4034156685689084E-2</v>
      </c>
      <c r="AR62" s="78">
        <f>IF(AND('Real RPTM'!AS62&gt;0,'Real RPTM'!AT62&gt;0),LN('Real RPTM'!AT62/'Real RPTM'!AS62),0)</f>
        <v>0.10147361482266964</v>
      </c>
      <c r="AS62" s="78" t="e">
        <f>IF(AND('Real RPTM'!AT62&gt;0,'Real RPTM'!AU62&gt;0),LN('Real RPTM'!AU62/'Real RPTM'!AT62),0)</f>
        <v>#N/A</v>
      </c>
      <c r="AT62" s="78" t="e">
        <f>IF(AND('Real RPTM'!AU62&gt;0,'Real RPTM'!AV62&gt;0),LN('Real RPTM'!AV62/'Real RPTM'!AU62),0)</f>
        <v>#N/A</v>
      </c>
      <c r="AU62" s="78" t="e">
        <f>IF(AND('Real RPTM'!AV62&gt;0,'Real RPTM'!AW62&gt;0),LN('Real RPTM'!AW62/'Real RPTM'!AV62),0)</f>
        <v>#N/A</v>
      </c>
      <c r="AV62" s="78" t="e">
        <f>IF(AND('Real RPTM'!AW62&gt;0,'Real RPTM'!AX62&gt;0),LN('Real RPTM'!AX62/'Real RPTM'!AW62),0)</f>
        <v>#N/A</v>
      </c>
      <c r="AW62" s="78" t="e">
        <f>IF(AND('Real RPTM'!AX62&gt;0,'Real RPTM'!AY62&gt;0),LN('Real RPTM'!AY62/'Real RPTM'!AX62),0)</f>
        <v>#N/A</v>
      </c>
      <c r="AX62" s="78" t="e">
        <f>IF(AND('Real RPTM'!AY62&gt;0,'Real RPTM'!AZ62&gt;0),LN('Real RPTM'!AZ62/'Real RPTM'!AY62),0)</f>
        <v>#N/A</v>
      </c>
      <c r="AY62" s="78" t="e">
        <f>IF(AND('Real RPTM'!AZ62&gt;0,'Real RPTM'!BA62&gt;0),LN('Real RPTM'!BA62/'Real RPTM'!AZ62),0)</f>
        <v>#N/A</v>
      </c>
      <c r="AZ62" s="78" t="e">
        <f>IF(AND('Real RPTM'!BA62&gt;0,'Real RPTM'!BB62&gt;0),LN('Real RPTM'!BB62/'Real RPTM'!BA62),0)</f>
        <v>#N/A</v>
      </c>
    </row>
    <row r="63" spans="1:52"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63"/>
      <c r="H63" s="78">
        <f>IF(AND('Real RPTM'!G63&gt;0,'Real RPTM'!H63&gt;0),LN('Real RPTM'!H63/'Real RPTM'!G63),0)</f>
        <v>-3.9639765733217133E-2</v>
      </c>
      <c r="I63" s="78">
        <f>IF(AND('Real RPTM'!H63&gt;0,'Real RPTM'!I63&gt;0),LN('Real RPTM'!I63/'Real RPTM'!H63),0)</f>
        <v>-7.8074495328949042E-2</v>
      </c>
      <c r="J63" s="78">
        <f>IF(AND('Real RPTM'!I63&gt;0,'Real RPTM'!J63&gt;0),LN('Real RPTM'!J63/'Real RPTM'!I63),0)</f>
        <v>-0.12205756592544972</v>
      </c>
      <c r="K63" s="78">
        <f>IF(AND('Real RPTM'!J63&gt;0,'Real RPTM'!K63&gt;0),LN('Real RPTM'!K63/'Real RPTM'!J63),0)</f>
        <v>2.9077319804542037E-3</v>
      </c>
      <c r="L63" s="78">
        <f>IF(AND('Real RPTM'!K63&gt;0,'Real RPTM'!L63&gt;0),LN('Real RPTM'!L63/'Real RPTM'!K63),0)</f>
        <v>-2.880123133122698E-2</v>
      </c>
      <c r="M63" s="78">
        <f>IF(AND('Real RPTM'!L63&gt;0,'Real RPTM'!M63&gt;0),LN('Real RPTM'!M63/'Real RPTM'!L63),0)</f>
        <v>4.9689859527768672E-2</v>
      </c>
      <c r="N63" s="78">
        <f>IF(AND('Real RPTM'!M63&gt;0,'Real RPTM'!N63&gt;0),LN('Real RPTM'!N63/'Real RPTM'!M63),0)</f>
        <v>-3.8561960928505591E-2</v>
      </c>
      <c r="O63" s="78">
        <f>IF(AND('Real RPTM'!N63&gt;0,'Real RPTM'!O63&gt;0),LN('Real RPTM'!O63/'Real RPTM'!N63),0)</f>
        <v>-2.2127300518379613E-2</v>
      </c>
      <c r="P63" s="78">
        <f>IF(AND('Real RPTM'!O63&gt;0,'Real RPTM'!P63&gt;0),LN('Real RPTM'!P63/'Real RPTM'!O63),0)</f>
        <v>-6.9654216906431685E-2</v>
      </c>
      <c r="Q63" s="78">
        <f>IF(AND('Real RPTM'!P63&gt;0,'Real RPTM'!Q63&gt;0),LN('Real RPTM'!Q63/'Real RPTM'!P63),0)</f>
        <v>-1.5280692821150191E-2</v>
      </c>
      <c r="R63" s="78">
        <f>IF(AND('Real RPTM'!Q63&gt;0,'Real RPTM'!R63&gt;0),LN('Real RPTM'!R63/'Real RPTM'!Q63),0)</f>
        <v>-3.7465612371995145E-2</v>
      </c>
      <c r="S63" s="78">
        <f>IF(AND('Real RPTM'!R63&gt;0,'Real RPTM'!S63&gt;0),LN('Real RPTM'!S63/'Real RPTM'!R63),0)</f>
        <v>-3.6622488309555183E-3</v>
      </c>
      <c r="T63" s="78">
        <f>IF(AND('Real RPTM'!S63&gt;0,'Real RPTM'!T63&gt;0),LN('Real RPTM'!T63/'Real RPTM'!S63),0)</f>
        <v>-5.0106427637998802E-2</v>
      </c>
      <c r="U63" s="78">
        <f>IF(AND('Real RPTM'!T63&gt;0,'Real RPTM'!U63&gt;0),LN('Real RPTM'!U63/'Real RPTM'!T63),0)</f>
        <v>-8.655602130533277E-3</v>
      </c>
      <c r="V63" s="78">
        <f>IF(AND('Real RPTM'!U63&gt;0,'Real RPTM'!V63&gt;0),LN('Real RPTM'!V63/'Real RPTM'!U63),0)</f>
        <v>-1.4012194271581806E-2</v>
      </c>
      <c r="W63" s="78">
        <f>IF(AND('Real RPTM'!V63&gt;0,'Real RPTM'!W63&gt;0),LN('Real RPTM'!W63/'Real RPTM'!V63),0)</f>
        <v>2.3185864106432388E-2</v>
      </c>
      <c r="X63" s="78">
        <f>IF(AND('Real RPTM'!W63&gt;0,'Real RPTM'!X63&gt;0),LN('Real RPTM'!X63/'Real RPTM'!W63),0)</f>
        <v>-1.9433775287403855E-2</v>
      </c>
      <c r="Y63" s="78">
        <f>IF(AND('Real RPTM'!X63&gt;0,'Real RPTM'!Y63&gt;0),LN('Real RPTM'!Y63/'Real RPTM'!X63),0)</f>
        <v>2.7778140236308445E-2</v>
      </c>
      <c r="Z63" s="78">
        <f>IF(AND('Real RPTM'!Y63&gt;0,'Real RPTM'!Z63&gt;0),LN('Real RPTM'!Z63/'Real RPTM'!Y63),0)</f>
        <v>2.1746006064455387E-2</v>
      </c>
      <c r="AA63" s="78">
        <f>IF(AND('Real RPTM'!Z63&gt;0,'Real RPTM'!AA63&gt;0),LN('Real RPTM'!AA63/'Real RPTM'!Z63),0)</f>
        <v>0.13506458062412716</v>
      </c>
      <c r="AB63" s="78">
        <f>IF(AND('Real RPTM'!AA63&gt;0,'Real RPTM'!AB63&gt;0),LN('Real RPTM'!AB63/'Real RPTM'!AA63),0)</f>
        <v>0.1201862991455499</v>
      </c>
      <c r="AC63" s="78">
        <f>IF(AND('Real RPTM'!AB63&gt;0,'Real RPTM'!AC63&gt;0),LN('Real RPTM'!AC63/'Real RPTM'!AB63),0)</f>
        <v>6.724130808827819E-2</v>
      </c>
      <c r="AD63" s="78">
        <f>IF(AND('Real RPTM'!AD63&gt;0,'Real RPTM'!AE63&gt;0),LN('Real RPTM'!AE63/'Real RPTM'!AD63),0)</f>
        <v>9.2131736697907349E-2</v>
      </c>
      <c r="AE63" s="78">
        <f>IF(AND('Real RPTM'!AE63&gt;0,'Real RPTM'!AF63&gt;0),LN('Real RPTM'!AF63/'Real RPTM'!AE63),0)</f>
        <v>-7.5019427392513729E-2</v>
      </c>
      <c r="AF63" s="78">
        <f>IF(AND('Real RPTM'!AF63&gt;0,'Real RPTM'!AG63&gt;0),LN('Real RPTM'!AG63/'Real RPTM'!AF63),0)</f>
        <v>2.9774829541694983E-2</v>
      </c>
      <c r="AG63" s="78">
        <f>IF(AND('Real RPTM'!AG63&gt;0,'Real RPTM'!AH63&gt;0),LN('Real RPTM'!AH63/'Real RPTM'!AG63),0)</f>
        <v>5.3760580662604411E-2</v>
      </c>
      <c r="AH63" s="78">
        <f>IF(AND('Real RPTM'!AH63&gt;0,'Real RPTM'!AI63&gt;0),LN('Real RPTM'!AI63/'Real RPTM'!AH63),0)</f>
        <v>4.6578261572997513E-2</v>
      </c>
      <c r="AI63" s="78">
        <f>IF(AND('Real RPTM'!AI63&gt;0,'Real RPTM'!AJ63&gt;0),LN('Real RPTM'!AJ63/'Real RPTM'!AI63),0)</f>
        <v>-7.1712486834970956E-3</v>
      </c>
      <c r="AJ63" s="78">
        <f>IF(AND('Real RPTM'!AJ63&gt;0,'Real RPTM'!AK63&gt;0),LN('Real RPTM'!AK63/'Real RPTM'!AJ63),0)</f>
        <v>-9.098351504678617E-4</v>
      </c>
      <c r="AK63" s="78">
        <f>IF(AND('Real RPTM'!AK63&gt;0,'Real RPTM'!AL63&gt;0),LN('Real RPTM'!AL63/'Real RPTM'!AK63),0)</f>
        <v>-0.14187727383536072</v>
      </c>
      <c r="AL63" s="78">
        <f>IF(AND('Real RPTM'!AM63&gt;0,'Real RPTM'!AN63&gt;0),LN('Real RPTM'!AN63/'Real RPTM'!AM63),0)</f>
        <v>5.8140869162256886E-2</v>
      </c>
      <c r="AM63" s="78">
        <f>IF(AND('Real RPTM'!AN63&gt;0,'Real RPTM'!AO63&gt;0),LN('Real RPTM'!AO63/'Real RPTM'!AN63),0)</f>
        <v>-9.572674981079738E-3</v>
      </c>
      <c r="AN63" s="78">
        <f>IF(AND('Real RPTM'!AO63&gt;0,'Real RPTM'!AP63&gt;0),LN('Real RPTM'!AP63/'Real RPTM'!AO63),0)</f>
        <v>3.8785725384229253E-2</v>
      </c>
      <c r="AO63" s="78">
        <f>IF(AND('Real RPTM'!AP63&gt;0,'Real RPTM'!AQ63&gt;0),LN('Real RPTM'!AQ63/'Real RPTM'!AP63),0)</f>
        <v>3.2839761711607379E-2</v>
      </c>
      <c r="AP63" s="78">
        <f>IF(AND('Real RPTM'!AQ63&gt;0,'Real RPTM'!AR63&gt;0),LN('Real RPTM'!AR63/'Real RPTM'!AQ63),0)</f>
        <v>-5.2891169288800943E-2</v>
      </c>
      <c r="AQ63" s="78">
        <f>IF(AND('Real RPTM'!AR63&gt;0,'Real RPTM'!AS63&gt;0),LN('Real RPTM'!AS63/'Real RPTM'!AR63),0)</f>
        <v>-3.8334776960152583E-2</v>
      </c>
      <c r="AR63" s="78">
        <f>IF(AND('Real RPTM'!AS63&gt;0,'Real RPTM'!AT63&gt;0),LN('Real RPTM'!AT63/'Real RPTM'!AS63),0)</f>
        <v>8.7800576215208009E-2</v>
      </c>
      <c r="AS63" s="78" t="e">
        <f>IF(AND('Real RPTM'!AT63&gt;0,'Real RPTM'!AU63&gt;0),LN('Real RPTM'!AU63/'Real RPTM'!AT63),0)</f>
        <v>#N/A</v>
      </c>
      <c r="AT63" s="78" t="e">
        <f>IF(AND('Real RPTM'!AU63&gt;0,'Real RPTM'!AV63&gt;0),LN('Real RPTM'!AV63/'Real RPTM'!AU63),0)</f>
        <v>#N/A</v>
      </c>
      <c r="AU63" s="78" t="e">
        <f>IF(AND('Real RPTM'!AV63&gt;0,'Real RPTM'!AW63&gt;0),LN('Real RPTM'!AW63/'Real RPTM'!AV63),0)</f>
        <v>#N/A</v>
      </c>
      <c r="AV63" s="78" t="e">
        <f>IF(AND('Real RPTM'!AW63&gt;0,'Real RPTM'!AX63&gt;0),LN('Real RPTM'!AX63/'Real RPTM'!AW63),0)</f>
        <v>#N/A</v>
      </c>
      <c r="AW63" s="78" t="e">
        <f>IF(AND('Real RPTM'!AX63&gt;0,'Real RPTM'!AY63&gt;0),LN('Real RPTM'!AY63/'Real RPTM'!AX63),0)</f>
        <v>#N/A</v>
      </c>
      <c r="AX63" s="78" t="e">
        <f>IF(AND('Real RPTM'!AY63&gt;0,'Real RPTM'!AZ63&gt;0),LN('Real RPTM'!AZ63/'Real RPTM'!AY63),0)</f>
        <v>#N/A</v>
      </c>
      <c r="AY63" s="78" t="e">
        <f>IF(AND('Real RPTM'!AZ63&gt;0,'Real RPTM'!BA63&gt;0),LN('Real RPTM'!BA63/'Real RPTM'!AZ63),0)</f>
        <v>#N/A</v>
      </c>
      <c r="AZ63" s="78" t="e">
        <f>IF(AND('Real RPTM'!BA63&gt;0,'Real RPTM'!BB63&gt;0),LN('Real RPTM'!BB63/'Real RPTM'!BA63),0)</f>
        <v>#N/A</v>
      </c>
    </row>
    <row r="64" spans="1:52"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63"/>
      <c r="H64" s="78">
        <f>IF(AND('Real RPTM'!G64&gt;0,'Real RPTM'!H64&gt;0),LN('Real RPTM'!H64/'Real RPTM'!G64),0)</f>
        <v>-0.12100178891293414</v>
      </c>
      <c r="I64" s="78">
        <f>IF(AND('Real RPTM'!H64&gt;0,'Real RPTM'!I64&gt;0),LN('Real RPTM'!I64/'Real RPTM'!H64),0)</f>
        <v>-0.19484301299332102</v>
      </c>
      <c r="J64" s="78">
        <f>IF(AND('Real RPTM'!I64&gt;0,'Real RPTM'!J64&gt;0),LN('Real RPTM'!J64/'Real RPTM'!I64),0)</f>
        <v>-7.6011323318856155E-2</v>
      </c>
      <c r="K64" s="78">
        <f>IF(AND('Real RPTM'!J64&gt;0,'Real RPTM'!K64&gt;0),LN('Real RPTM'!K64/'Real RPTM'!J64),0)</f>
        <v>-3.1841560928343005E-2</v>
      </c>
      <c r="L64" s="78">
        <f>IF(AND('Real RPTM'!K64&gt;0,'Real RPTM'!L64&gt;0),LN('Real RPTM'!L64/'Real RPTM'!K64),0)</f>
        <v>1.0284485154452535E-2</v>
      </c>
      <c r="M64" s="78">
        <f>IF(AND('Real RPTM'!L64&gt;0,'Real RPTM'!M64&gt;0),LN('Real RPTM'!M64/'Real RPTM'!L64),0)</f>
        <v>-3.9061023636922397E-2</v>
      </c>
      <c r="N64" s="78">
        <f>IF(AND('Real RPTM'!M64&gt;0,'Real RPTM'!N64&gt;0),LN('Real RPTM'!N64/'Real RPTM'!M64),0)</f>
        <v>-7.435453163958633E-2</v>
      </c>
      <c r="O64" s="78">
        <f>IF(AND('Real RPTM'!N64&gt;0,'Real RPTM'!O64&gt;0),LN('Real RPTM'!O64/'Real RPTM'!N64),0)</f>
        <v>-3.2962766039774508E-2</v>
      </c>
      <c r="P64" s="78">
        <f>IF(AND('Real RPTM'!O64&gt;0,'Real RPTM'!P64&gt;0),LN('Real RPTM'!P64/'Real RPTM'!O64),0)</f>
        <v>-1.6728524729740929E-2</v>
      </c>
      <c r="Q64" s="78">
        <f>IF(AND('Real RPTM'!P64&gt;0,'Real RPTM'!Q64&gt;0),LN('Real RPTM'!Q64/'Real RPTM'!P64),0)</f>
        <v>-1.939304584155738E-2</v>
      </c>
      <c r="R64" s="78">
        <f>IF(AND('Real RPTM'!Q64&gt;0,'Real RPTM'!R64&gt;0),LN('Real RPTM'!R64/'Real RPTM'!Q64),0)</f>
        <v>-1.6758109729284994E-2</v>
      </c>
      <c r="S64" s="78">
        <f>IF(AND('Real RPTM'!R64&gt;0,'Real RPTM'!S64&gt;0),LN('Real RPTM'!S64/'Real RPTM'!R64),0)</f>
        <v>1.0540978075394133E-2</v>
      </c>
      <c r="T64" s="78">
        <f>IF(AND('Real RPTM'!S64&gt;0,'Real RPTM'!T64&gt;0),LN('Real RPTM'!T64/'Real RPTM'!S64),0)</f>
        <v>9.3724137317571215E-3</v>
      </c>
      <c r="U64" s="78">
        <f>IF(AND('Real RPTM'!T64&gt;0,'Real RPTM'!U64&gt;0),LN('Real RPTM'!U64/'Real RPTM'!T64),0)</f>
        <v>-9.3985690077525805E-3</v>
      </c>
      <c r="V64" s="78">
        <f>IF(AND('Real RPTM'!U64&gt;0,'Real RPTM'!V64&gt;0),LN('Real RPTM'!V64/'Real RPTM'!U64),0)</f>
        <v>-4.8604853007451126E-2</v>
      </c>
      <c r="W64" s="78">
        <f>IF(AND('Real RPTM'!V64&gt;0,'Real RPTM'!W64&gt;0),LN('Real RPTM'!W64/'Real RPTM'!V64),0)</f>
        <v>6.833531831125611E-2</v>
      </c>
      <c r="X64" s="78">
        <f>IF(AND('Real RPTM'!W64&gt;0,'Real RPTM'!X64&gt;0),LN('Real RPTM'!X64/'Real RPTM'!W64),0)</f>
        <v>-2.1733253927293098E-3</v>
      </c>
      <c r="Y64" s="78">
        <f>IF(AND('Real RPTM'!X64&gt;0,'Real RPTM'!Y64&gt;0),LN('Real RPTM'!Y64/'Real RPTM'!X64),0)</f>
        <v>-3.3279965839484983E-2</v>
      </c>
      <c r="Z64" s="78">
        <f>IF(AND('Real RPTM'!Y64&gt;0,'Real RPTM'!Z64&gt;0),LN('Real RPTM'!Z64/'Real RPTM'!Y64),0)</f>
        <v>2.083697347579799E-2</v>
      </c>
      <c r="AA64" s="78">
        <f>IF(AND('Real RPTM'!Z64&gt;0,'Real RPTM'!AA64&gt;0),LN('Real RPTM'!AA64/'Real RPTM'!Z64),0)</f>
        <v>0.12591080878919944</v>
      </c>
      <c r="AB64" s="78">
        <f>IF(AND('Real RPTM'!AA64&gt;0,'Real RPTM'!AB64&gt;0),LN('Real RPTM'!AB64/'Real RPTM'!AA64),0)</f>
        <v>0.1019032126919039</v>
      </c>
      <c r="AC64" s="78">
        <f>IF(AND('Real RPTM'!AB64&gt;0,'Real RPTM'!AC64&gt;0),LN('Real RPTM'!AC64/'Real RPTM'!AB64),0)</f>
        <v>6.2708759283041357E-2</v>
      </c>
      <c r="AD64" s="78">
        <f>IF(AND('Real RPTM'!AD64&gt;0,'Real RPTM'!AE64&gt;0),LN('Real RPTM'!AE64/'Real RPTM'!AD64),0)</f>
        <v>0.10220293927155276</v>
      </c>
      <c r="AE64" s="78">
        <f>IF(AND('Real RPTM'!AE64&gt;0,'Real RPTM'!AF64&gt;0),LN('Real RPTM'!AF64/'Real RPTM'!AE64),0)</f>
        <v>-0.10155256061076602</v>
      </c>
      <c r="AF64" s="78">
        <f>IF(AND('Real RPTM'!AF64&gt;0,'Real RPTM'!AG64&gt;0),LN('Real RPTM'!AG64/'Real RPTM'!AF64),0)</f>
        <v>6.3951660823605413E-2</v>
      </c>
      <c r="AG64" s="78">
        <f>IF(AND('Real RPTM'!AG64&gt;0,'Real RPTM'!AH64&gt;0),LN('Real RPTM'!AH64/'Real RPTM'!AG64),0)</f>
        <v>5.6518014565048631E-2</v>
      </c>
      <c r="AH64" s="78">
        <f>IF(AND('Real RPTM'!AH64&gt;0,'Real RPTM'!AI64&gt;0),LN('Real RPTM'!AI64/'Real RPTM'!AH64),0)</f>
        <v>4.7105313138613075E-2</v>
      </c>
      <c r="AI64" s="78">
        <f>IF(AND('Real RPTM'!AI64&gt;0,'Real RPTM'!AJ64&gt;0),LN('Real RPTM'!AJ64/'Real RPTM'!AI64),0)</f>
        <v>3.4983012790618745E-2</v>
      </c>
      <c r="AJ64" s="78">
        <f>IF(AND('Real RPTM'!AJ64&gt;0,'Real RPTM'!AK64&gt;0),LN('Real RPTM'!AK64/'Real RPTM'!AJ64),0)</f>
        <v>-2.2389506976354327E-2</v>
      </c>
      <c r="AK64" s="78">
        <f>IF(AND('Real RPTM'!AK64&gt;0,'Real RPTM'!AL64&gt;0),LN('Real RPTM'!AL64/'Real RPTM'!AK64),0)</f>
        <v>-5.7286084056515633E-2</v>
      </c>
      <c r="AL64" s="78">
        <f>IF(AND('Real RPTM'!AM64&gt;0,'Real RPTM'!AN64&gt;0),LN('Real RPTM'!AN64/'Real RPTM'!AM64),0)</f>
        <v>-5.7409044033334661E-2</v>
      </c>
      <c r="AM64" s="78">
        <f>IF(AND('Real RPTM'!AN64&gt;0,'Real RPTM'!AO64&gt;0),LN('Real RPTM'!AO64/'Real RPTM'!AN64),0)</f>
        <v>-1.9061262295356771E-3</v>
      </c>
      <c r="AN64" s="78">
        <f>IF(AND('Real RPTM'!AO64&gt;0,'Real RPTM'!AP64&gt;0),LN('Real RPTM'!AP64/'Real RPTM'!AO64),0)</f>
        <v>2.9869298998047699E-2</v>
      </c>
      <c r="AO64" s="78">
        <f>IF(AND('Real RPTM'!AP64&gt;0,'Real RPTM'!AQ64&gt;0),LN('Real RPTM'!AQ64/'Real RPTM'!AP64),0)</f>
        <v>-1.185690503667196E-2</v>
      </c>
      <c r="AP64" s="78">
        <f>IF(AND('Real RPTM'!AQ64&gt;0,'Real RPTM'!AR64&gt;0),LN('Real RPTM'!AR64/'Real RPTM'!AQ64),0)</f>
        <v>-6.1254479829876057E-2</v>
      </c>
      <c r="AQ64" s="78">
        <f>IF(AND('Real RPTM'!AR64&gt;0,'Real RPTM'!AS64&gt;0),LN('Real RPTM'!AS64/'Real RPTM'!AR64),0)</f>
        <v>-2.19943125525352E-2</v>
      </c>
      <c r="AR64" s="78">
        <f>IF(AND('Real RPTM'!AS64&gt;0,'Real RPTM'!AT64&gt;0),LN('Real RPTM'!AT64/'Real RPTM'!AS64),0)</f>
        <v>7.634333649351302E-2</v>
      </c>
      <c r="AS64" s="78" t="e">
        <f>IF(AND('Real RPTM'!AT64&gt;0,'Real RPTM'!AU64&gt;0),LN('Real RPTM'!AU64/'Real RPTM'!AT64),0)</f>
        <v>#N/A</v>
      </c>
      <c r="AT64" s="78" t="e">
        <f>IF(AND('Real RPTM'!AU64&gt;0,'Real RPTM'!AV64&gt;0),LN('Real RPTM'!AV64/'Real RPTM'!AU64),0)</f>
        <v>#N/A</v>
      </c>
      <c r="AU64" s="78" t="e">
        <f>IF(AND('Real RPTM'!AV64&gt;0,'Real RPTM'!AW64&gt;0),LN('Real RPTM'!AW64/'Real RPTM'!AV64),0)</f>
        <v>#N/A</v>
      </c>
      <c r="AV64" s="78" t="e">
        <f>IF(AND('Real RPTM'!AW64&gt;0,'Real RPTM'!AX64&gt;0),LN('Real RPTM'!AX64/'Real RPTM'!AW64),0)</f>
        <v>#N/A</v>
      </c>
      <c r="AW64" s="78" t="e">
        <f>IF(AND('Real RPTM'!AX64&gt;0,'Real RPTM'!AY64&gt;0),LN('Real RPTM'!AY64/'Real RPTM'!AX64),0)</f>
        <v>#N/A</v>
      </c>
      <c r="AX64" s="78" t="e">
        <f>IF(AND('Real RPTM'!AY64&gt;0,'Real RPTM'!AZ64&gt;0),LN('Real RPTM'!AZ64/'Real RPTM'!AY64),0)</f>
        <v>#N/A</v>
      </c>
      <c r="AY64" s="78" t="e">
        <f>IF(AND('Real RPTM'!AZ64&gt;0,'Real RPTM'!BA64&gt;0),LN('Real RPTM'!BA64/'Real RPTM'!AZ64),0)</f>
        <v>#N/A</v>
      </c>
      <c r="AZ64" s="78" t="e">
        <f>IF(AND('Real RPTM'!BA64&gt;0,'Real RPTM'!BB64&gt;0),LN('Real RPTM'!BB64/'Real RPTM'!BA64),0)</f>
        <v>#N/A</v>
      </c>
    </row>
    <row r="65" spans="1:53"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69"/>
      <c r="H65" s="79">
        <f>IF(AND('Real RPTM'!G65&gt;0,'Real RPTM'!H65&gt;0),LN('Real RPTM'!H65/'Real RPTM'!G65),0)</f>
        <v>1.9629440539806024E-2</v>
      </c>
      <c r="I65" s="79">
        <f>IF(AND('Real RPTM'!H65&gt;0,'Real RPTM'!I65&gt;0),LN('Real RPTM'!I65/'Real RPTM'!H65),0)</f>
        <v>-2.6370059125054905E-2</v>
      </c>
      <c r="J65" s="79">
        <f>IF(AND('Real RPTM'!I65&gt;0,'Real RPTM'!J65&gt;0),LN('Real RPTM'!J65/'Real RPTM'!I65),0)</f>
        <v>-4.0911964734409202E-2</v>
      </c>
      <c r="K65" s="79">
        <f>IF(AND('Real RPTM'!J65&gt;0,'Real RPTM'!K65&gt;0),LN('Real RPTM'!K65/'Real RPTM'!J65),0)</f>
        <v>-0.13859812048529244</v>
      </c>
      <c r="L65" s="79">
        <f>IF(AND('Real RPTM'!K65&gt;0,'Real RPTM'!L65&gt;0),LN('Real RPTM'!L65/'Real RPTM'!K65),0)</f>
        <v>-0.15403658308772644</v>
      </c>
      <c r="M65" s="79">
        <f>IF(AND('Real RPTM'!L65&gt;0,'Real RPTM'!M65&gt;0),LN('Real RPTM'!M65/'Real RPTM'!L65),0)</f>
        <v>-7.0991679818687828E-2</v>
      </c>
      <c r="N65" s="79">
        <f>IF(AND('Real RPTM'!M65&gt;0,'Real RPTM'!N65&gt;0),LN('Real RPTM'!N65/'Real RPTM'!M65),0)</f>
        <v>-9.0305659566768712E-2</v>
      </c>
      <c r="O65" s="79">
        <f>IF(AND('Real RPTM'!N65&gt;0,'Real RPTM'!O65&gt;0),LN('Real RPTM'!O65/'Real RPTM'!N65),0)</f>
        <v>-4.1869393382224916E-2</v>
      </c>
      <c r="P65" s="79">
        <f>IF(AND('Real RPTM'!O65&gt;0,'Real RPTM'!P65&gt;0),LN('Real RPTM'!P65/'Real RPTM'!O65),0)</f>
        <v>-4.625729496927225E-2</v>
      </c>
      <c r="Q65" s="79">
        <f>IF(AND('Real RPTM'!P65&gt;0,'Real RPTM'!Q65&gt;0),LN('Real RPTM'!Q65/'Real RPTM'!P65),0)</f>
        <v>-1.1169362430790038E-2</v>
      </c>
      <c r="R65" s="79">
        <f>IF(AND('Real RPTM'!Q65&gt;0,'Real RPTM'!R65&gt;0),LN('Real RPTM'!R65/'Real RPTM'!Q65),0)</f>
        <v>0.12427579492165955</v>
      </c>
      <c r="S65" s="79">
        <f>IF(AND('Real RPTM'!R65&gt;0,'Real RPTM'!S65&gt;0),LN('Real RPTM'!S65/'Real RPTM'!R65),0)</f>
        <v>-5.8020921603509246E-2</v>
      </c>
      <c r="T65" s="79">
        <f>IF(AND('Real RPTM'!S65&gt;0,'Real RPTM'!T65&gt;0),LN('Real RPTM'!T65/'Real RPTM'!S65),0)</f>
        <v>-0.10751917397936345</v>
      </c>
      <c r="U65" s="79">
        <f>IF(AND('Real RPTM'!T65&gt;0,'Real RPTM'!U65&gt;0),LN('Real RPTM'!U65/'Real RPTM'!T65),0)</f>
        <v>1.7178784410854742E-2</v>
      </c>
      <c r="V65" s="79">
        <f>IF(AND('Real RPTM'!U65&gt;0,'Real RPTM'!V65&gt;0),LN('Real RPTM'!V65/'Real RPTM'!U65),0)</f>
        <v>7.8308370648582509E-2</v>
      </c>
      <c r="W65" s="79">
        <f>IF(AND('Real RPTM'!V65&gt;0,'Real RPTM'!W65&gt;0),LN('Real RPTM'!W65/'Real RPTM'!V65),0)</f>
        <v>-7.2948326011017589E-3</v>
      </c>
      <c r="X65" s="79">
        <f>IF(AND('Real RPTM'!W65&gt;0,'Real RPTM'!X65&gt;0),LN('Real RPTM'!X65/'Real RPTM'!W65),0)</f>
        <v>5.7523729261240115E-2</v>
      </c>
      <c r="Y65" s="79">
        <f>IF(AND('Real RPTM'!X65&gt;0,'Real RPTM'!Y65&gt;0),LN('Real RPTM'!Y65/'Real RPTM'!X65),0)</f>
        <v>-2.2734059457032385E-2</v>
      </c>
      <c r="Z65" s="79">
        <f>IF(AND('Real RPTM'!Y65&gt;0,'Real RPTM'!Z65&gt;0),LN('Real RPTM'!Z65/'Real RPTM'!Y65),0)</f>
        <v>-6.8453623705226938E-2</v>
      </c>
      <c r="AA65" s="79">
        <f>IF(AND('Real RPTM'!Z65&gt;0,'Real RPTM'!AA65&gt;0),LN('Real RPTM'!AA65/'Real RPTM'!Z65),0)</f>
        <v>9.9284824890673445E-3</v>
      </c>
      <c r="AB65" s="79">
        <f>IF(AND('Real RPTM'!AA65&gt;0,'Real RPTM'!AB65&gt;0),LN('Real RPTM'!AB65/'Real RPTM'!AA65),0)</f>
        <v>-2.9721090073769975E-2</v>
      </c>
      <c r="AC65" s="79">
        <f>IF(AND('Real RPTM'!AB65&gt;0,'Real RPTM'!AC65&gt;0),LN('Real RPTM'!AC65/'Real RPTM'!AB65),0)</f>
        <v>7.1631450190606599E-2</v>
      </c>
      <c r="AD65" s="79">
        <f>IF(AND('Real RPTM'!AD65&gt;0,'Real RPTM'!AE65&gt;0),LN('Real RPTM'!AE65/'Real RPTM'!AD65),0)</f>
        <v>0.10434085868245184</v>
      </c>
      <c r="AE65" s="79">
        <f>IF(AND('Real RPTM'!AE65&gt;0,'Real RPTM'!AF65&gt;0),LN('Real RPTM'!AF65/'Real RPTM'!AE65),0)</f>
        <v>1.4572951022319753E-2</v>
      </c>
      <c r="AF65" s="79">
        <f>IF(AND('Real RPTM'!AF65&gt;0,'Real RPTM'!AG65&gt;0),LN('Real RPTM'!AG65/'Real RPTM'!AF65),0)</f>
        <v>7.4917268688633895E-2</v>
      </c>
      <c r="AG65" s="79">
        <f>IF(AND('Real RPTM'!AG65&gt;0,'Real RPTM'!AH65&gt;0),LN('Real RPTM'!AH65/'Real RPTM'!AG65),0)</f>
        <v>7.5166496030273033E-2</v>
      </c>
      <c r="AH65" s="79">
        <f>IF(AND('Real RPTM'!AH65&gt;0,'Real RPTM'!AI65&gt;0),LN('Real RPTM'!AI65/'Real RPTM'!AH65),0)</f>
        <v>4.7950240211691766E-2</v>
      </c>
      <c r="AI65" s="79">
        <f>IF(AND('Real RPTM'!AI65&gt;0,'Real RPTM'!AJ65&gt;0),LN('Real RPTM'!AJ65/'Real RPTM'!AI65),0)</f>
        <v>-3.5146872838877686E-3</v>
      </c>
      <c r="AJ65" s="79">
        <f>IF(AND('Real RPTM'!AJ65&gt;0,'Real RPTM'!AK65&gt;0),LN('Real RPTM'!AK65/'Real RPTM'!AJ65),0)</f>
        <v>-5.4969946295306257E-2</v>
      </c>
      <c r="AK65" s="79">
        <f>IF(AND('Real RPTM'!AK65&gt;0,'Real RPTM'!AL65&gt;0),LN('Real RPTM'!AL65/'Real RPTM'!AK65),0)</f>
        <v>-8.8278329191796671E-3</v>
      </c>
      <c r="AL65" s="79">
        <f>IF(AND('Real RPTM'!AM65&gt;0,'Real RPTM'!AN65&gt;0),LN('Real RPTM'!AN65/'Real RPTM'!AM65),0)</f>
        <v>5.0491983446962999E-2</v>
      </c>
      <c r="AM65" s="79">
        <f>IF(AND('Real RPTM'!AN65&gt;0,'Real RPTM'!AO65&gt;0),LN('Real RPTM'!AO65/'Real RPTM'!AN65),0)</f>
        <v>-6.4108756131282104E-3</v>
      </c>
      <c r="AN65" s="79">
        <f>IF(AND('Real RPTM'!AO65&gt;0,'Real RPTM'!AP65&gt;0),LN('Real RPTM'!AP65/'Real RPTM'!AO65),0)</f>
        <v>2.9083802379433154E-2</v>
      </c>
      <c r="AO65" s="79">
        <f>IF(AND('Real RPTM'!AP65&gt;0,'Real RPTM'!AQ65&gt;0),LN('Real RPTM'!AQ65/'Real RPTM'!AP65),0)</f>
        <v>2.6816910761173839E-2</v>
      </c>
      <c r="AP65" s="79">
        <f>IF(AND('Real RPTM'!AQ65&gt;0,'Real RPTM'!AR65&gt;0),LN('Real RPTM'!AR65/'Real RPTM'!AQ65),0)</f>
        <v>1.565538368137824E-2</v>
      </c>
      <c r="AQ65" s="79">
        <f>IF(AND('Real RPTM'!AR65&gt;0,'Real RPTM'!AS65&gt;0),LN('Real RPTM'!AS65/'Real RPTM'!AR65),0)</f>
        <v>9.4500833204941875E-2</v>
      </c>
      <c r="AR65" s="79">
        <f>IF(AND('Real RPTM'!AS65&gt;0,'Real RPTM'!AT65&gt;0),LN('Real RPTM'!AT65/'Real RPTM'!AS65),0)</f>
        <v>2.5195409088103474E-2</v>
      </c>
      <c r="AS65" s="79" t="e">
        <f>IF(AND('Real RPTM'!AT65&gt;0,'Real RPTM'!AU65&gt;0),LN('Real RPTM'!AU65/'Real RPTM'!AT65),0)</f>
        <v>#N/A</v>
      </c>
      <c r="AT65" s="79" t="e">
        <f>IF(AND('Real RPTM'!AU65&gt;0,'Real RPTM'!AV65&gt;0),LN('Real RPTM'!AV65/'Real RPTM'!AU65),0)</f>
        <v>#N/A</v>
      </c>
      <c r="AU65" s="79" t="e">
        <f>IF(AND('Real RPTM'!AV65&gt;0,'Real RPTM'!AW65&gt;0),LN('Real RPTM'!AW65/'Real RPTM'!AV65),0)</f>
        <v>#N/A</v>
      </c>
      <c r="AV65" s="79" t="e">
        <f>IF(AND('Real RPTM'!AW65&gt;0,'Real RPTM'!AX65&gt;0),LN('Real RPTM'!AX65/'Real RPTM'!AW65),0)</f>
        <v>#N/A</v>
      </c>
      <c r="AW65" s="79" t="e">
        <f>IF(AND('Real RPTM'!AX65&gt;0,'Real RPTM'!AY65&gt;0),LN('Real RPTM'!AY65/'Real RPTM'!AX65),0)</f>
        <v>#N/A</v>
      </c>
      <c r="AX65" s="79" t="e">
        <f>IF(AND('Real RPTM'!AY65&gt;0,'Real RPTM'!AZ65&gt;0),LN('Real RPTM'!AZ65/'Real RPTM'!AY65),0)</f>
        <v>#N/A</v>
      </c>
      <c r="AY65" s="79" t="e">
        <f>IF(AND('Real RPTM'!AZ65&gt;0,'Real RPTM'!BA65&gt;0),LN('Real RPTM'!BA65/'Real RPTM'!AZ65),0)</f>
        <v>#N/A</v>
      </c>
      <c r="AZ65" s="79" t="e">
        <f>IF(AND('Real RPTM'!BA65&gt;0,'Real RPTM'!BB65&gt;0),LN('Real RPTM'!BB65/'Real RPTM'!BA65),0)</f>
        <v>#N/A</v>
      </c>
    </row>
    <row r="66" spans="1:53"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69"/>
      <c r="H66" s="79">
        <f>IF(AND('Real RPTM'!G66&gt;0,'Real RPTM'!H66&gt;0),LN('Real RPTM'!H66/'Real RPTM'!G66),0)</f>
        <v>-1.6463460141008288E-2</v>
      </c>
      <c r="I66" s="79">
        <f>IF(AND('Real RPTM'!H66&gt;0,'Real RPTM'!I66&gt;0),LN('Real RPTM'!I66/'Real RPTM'!H66),0)</f>
        <v>-6.0154693537337364E-2</v>
      </c>
      <c r="J66" s="79">
        <f>IF(AND('Real RPTM'!I66&gt;0,'Real RPTM'!J66&gt;0),LN('Real RPTM'!J66/'Real RPTM'!I66),0)</f>
        <v>3.4045360471265944E-3</v>
      </c>
      <c r="K66" s="79">
        <f>IF(AND('Real RPTM'!J66&gt;0,'Real RPTM'!K66&gt;0),LN('Real RPTM'!K66/'Real RPTM'!J66),0)</f>
        <v>-8.1270549554866067E-2</v>
      </c>
      <c r="L66" s="79">
        <f>IF(AND('Real RPTM'!K66&gt;0,'Real RPTM'!L66&gt;0),LN('Real RPTM'!L66/'Real RPTM'!K66),0)</f>
        <v>-3.5331355530862037E-2</v>
      </c>
      <c r="M66" s="79">
        <f>IF(AND('Real RPTM'!L66&gt;0,'Real RPTM'!M66&gt;0),LN('Real RPTM'!M66/'Real RPTM'!L66),0)</f>
        <v>-2.7401336014983568E-2</v>
      </c>
      <c r="N66" s="79">
        <f>IF(AND('Real RPTM'!M66&gt;0,'Real RPTM'!N66&gt;0),LN('Real RPTM'!N66/'Real RPTM'!M66),0)</f>
        <v>-4.0116415686493226E-2</v>
      </c>
      <c r="O66" s="79">
        <f>IF(AND('Real RPTM'!N66&gt;0,'Real RPTM'!O66&gt;0),LN('Real RPTM'!O66/'Real RPTM'!N66),0)</f>
        <v>4.5192973568294971E-2</v>
      </c>
      <c r="P66" s="79">
        <f>IF(AND('Real RPTM'!O66&gt;0,'Real RPTM'!P66&gt;0),LN('Real RPTM'!P66/'Real RPTM'!O66),0)</f>
        <v>-5.1536843059984808E-2</v>
      </c>
      <c r="Q66" s="79">
        <f>IF(AND('Real RPTM'!P66&gt;0,'Real RPTM'!Q66&gt;0),LN('Real RPTM'!Q66/'Real RPTM'!P66),0)</f>
        <v>-9.5524897804146358E-2</v>
      </c>
      <c r="R66" s="79">
        <f>IF(AND('Real RPTM'!Q66&gt;0,'Real RPTM'!R66&gt;0),LN('Real RPTM'!R66/'Real RPTM'!Q66),0)</f>
        <v>2.8096393916076989E-2</v>
      </c>
      <c r="S66" s="79">
        <f>IF(AND('Real RPTM'!R66&gt;0,'Real RPTM'!S66&gt;0),LN('Real RPTM'!S66/'Real RPTM'!R66),0)</f>
        <v>-9.9120353273991824E-2</v>
      </c>
      <c r="T66" s="79">
        <f>IF(AND('Real RPTM'!S66&gt;0,'Real RPTM'!T66&gt;0),LN('Real RPTM'!T66/'Real RPTM'!S66),0)</f>
        <v>-0.11369403947367319</v>
      </c>
      <c r="U66" s="79">
        <f>IF(AND('Real RPTM'!T66&gt;0,'Real RPTM'!U66&gt;0),LN('Real RPTM'!U66/'Real RPTM'!T66),0)</f>
        <v>-2.9449693348566699E-2</v>
      </c>
      <c r="V66" s="79">
        <f>IF(AND('Real RPTM'!U66&gt;0,'Real RPTM'!V66&gt;0),LN('Real RPTM'!V66/'Real RPTM'!U66),0)</f>
        <v>-1.8515639536191002E-2</v>
      </c>
      <c r="W66" s="79">
        <f>IF(AND('Real RPTM'!V66&gt;0,'Real RPTM'!W66&gt;0),LN('Real RPTM'!W66/'Real RPTM'!V66),0)</f>
        <v>6.4545016985712272E-2</v>
      </c>
      <c r="X66" s="79">
        <f>IF(AND('Real RPTM'!W66&gt;0,'Real RPTM'!X66&gt;0),LN('Real RPTM'!X66/'Real RPTM'!W66),0)</f>
        <v>4.9768128759925416E-2</v>
      </c>
      <c r="Y66" s="79">
        <f>IF(AND('Real RPTM'!X66&gt;0,'Real RPTM'!Y66&gt;0),LN('Real RPTM'!Y66/'Real RPTM'!X66),0)</f>
        <v>-4.0370928723059203E-2</v>
      </c>
      <c r="Z66" s="79">
        <f>IF(AND('Real RPTM'!Y66&gt;0,'Real RPTM'!Z66&gt;0),LN('Real RPTM'!Z66/'Real RPTM'!Y66),0)</f>
        <v>-7.3448919883945793E-2</v>
      </c>
      <c r="AA66" s="79">
        <f>IF(AND('Real RPTM'!Z66&gt;0,'Real RPTM'!AA66&gt;0),LN('Real RPTM'!AA66/'Real RPTM'!Z66),0)</f>
        <v>1.6979025704793874E-2</v>
      </c>
      <c r="AB66" s="79">
        <f>IF(AND('Real RPTM'!AA66&gt;0,'Real RPTM'!AB66&gt;0),LN('Real RPTM'!AB66/'Real RPTM'!AA66),0)</f>
        <v>-3.1588214925280585E-2</v>
      </c>
      <c r="AC66" s="79">
        <f>IF(AND('Real RPTM'!AB66&gt;0,'Real RPTM'!AC66&gt;0),LN('Real RPTM'!AC66/'Real RPTM'!AB66),0)</f>
        <v>1.8380715967354144E-2</v>
      </c>
      <c r="AD66" s="79">
        <f>IF(AND('Real RPTM'!AD66&gt;0,'Real RPTM'!AE66&gt;0),LN('Real RPTM'!AE66/'Real RPTM'!AD66),0)</f>
        <v>0.14872604363378414</v>
      </c>
      <c r="AE66" s="79">
        <f>IF(AND('Real RPTM'!AE66&gt;0,'Real RPTM'!AF66&gt;0),LN('Real RPTM'!AF66/'Real RPTM'!AE66),0)</f>
        <v>-1.2890015666750063E-2</v>
      </c>
      <c r="AF66" s="79">
        <f>IF(AND('Real RPTM'!AF66&gt;0,'Real RPTM'!AG66&gt;0),LN('Real RPTM'!AG66/'Real RPTM'!AF66),0)</f>
        <v>0.11651152231659617</v>
      </c>
      <c r="AG66" s="79">
        <f>IF(AND('Real RPTM'!AG66&gt;0,'Real RPTM'!AH66&gt;0),LN('Real RPTM'!AH66/'Real RPTM'!AG66),0)</f>
        <v>6.8175171608893165E-2</v>
      </c>
      <c r="AH66" s="79">
        <f>IF(AND('Real RPTM'!AH66&gt;0,'Real RPTM'!AI66&gt;0),LN('Real RPTM'!AI66/'Real RPTM'!AH66),0)</f>
        <v>3.8558837449666018E-2</v>
      </c>
      <c r="AI66" s="79">
        <f>IF(AND('Real RPTM'!AI66&gt;0,'Real RPTM'!AJ66&gt;0),LN('Real RPTM'!AJ66/'Real RPTM'!AI66),0)</f>
        <v>1.7232446006146755E-2</v>
      </c>
      <c r="AJ66" s="79">
        <f>IF(AND('Real RPTM'!AJ66&gt;0,'Real RPTM'!AK66&gt;0),LN('Real RPTM'!AK66/'Real RPTM'!AJ66),0)</f>
        <v>-2.7622372967192031E-2</v>
      </c>
      <c r="AK66" s="79">
        <f>IF(AND('Real RPTM'!AK66&gt;0,'Real RPTM'!AL66&gt;0),LN('Real RPTM'!AL66/'Real RPTM'!AK66),0)</f>
        <v>-9.1753497255069635E-2</v>
      </c>
      <c r="AL66" s="79">
        <f>IF(AND('Real RPTM'!AM66&gt;0,'Real RPTM'!AN66&gt;0),LN('Real RPTM'!AN66/'Real RPTM'!AM66),0)</f>
        <v>-1.9585994611992358E-2</v>
      </c>
      <c r="AM66" s="79">
        <f>IF(AND('Real RPTM'!AN66&gt;0,'Real RPTM'!AO66&gt;0),LN('Real RPTM'!AO66/'Real RPTM'!AN66),0)</f>
        <v>-8.5595198781192629E-3</v>
      </c>
      <c r="AN66" s="79">
        <f>IF(AND('Real RPTM'!AO66&gt;0,'Real RPTM'!AP66&gt;0),LN('Real RPTM'!AP66/'Real RPTM'!AO66),0)</f>
        <v>1.052224227221563E-2</v>
      </c>
      <c r="AO66" s="79">
        <f>IF(AND('Real RPTM'!AP66&gt;0,'Real RPTM'!AQ66&gt;0),LN('Real RPTM'!AQ66/'Real RPTM'!AP66),0)</f>
        <v>1.8572923076325597E-2</v>
      </c>
      <c r="AP66" s="79">
        <f>IF(AND('Real RPTM'!AQ66&gt;0,'Real RPTM'!AR66&gt;0),LN('Real RPTM'!AR66/'Real RPTM'!AQ66),0)</f>
        <v>1.4330613457397176E-2</v>
      </c>
      <c r="AQ66" s="79">
        <f>IF(AND('Real RPTM'!AR66&gt;0,'Real RPTM'!AS66&gt;0),LN('Real RPTM'!AS66/'Real RPTM'!AR66),0)</f>
        <v>2.9657217493344504E-2</v>
      </c>
      <c r="AR66" s="79">
        <f>IF(AND('Real RPTM'!AS66&gt;0,'Real RPTM'!AT66&gt;0),LN('Real RPTM'!AT66/'Real RPTM'!AS66),0)</f>
        <v>8.344026916269795E-2</v>
      </c>
      <c r="AS66" s="79" t="e">
        <f>IF(AND('Real RPTM'!AT66&gt;0,'Real RPTM'!AU66&gt;0),LN('Real RPTM'!AU66/'Real RPTM'!AT66),0)</f>
        <v>#N/A</v>
      </c>
      <c r="AT66" s="79" t="e">
        <f>IF(AND('Real RPTM'!AU66&gt;0,'Real RPTM'!AV66&gt;0),LN('Real RPTM'!AV66/'Real RPTM'!AU66),0)</f>
        <v>#N/A</v>
      </c>
      <c r="AU66" s="79" t="e">
        <f>IF(AND('Real RPTM'!AV66&gt;0,'Real RPTM'!AW66&gt;0),LN('Real RPTM'!AW66/'Real RPTM'!AV66),0)</f>
        <v>#N/A</v>
      </c>
      <c r="AV66" s="79" t="e">
        <f>IF(AND('Real RPTM'!AW66&gt;0,'Real RPTM'!AX66&gt;0),LN('Real RPTM'!AX66/'Real RPTM'!AW66),0)</f>
        <v>#N/A</v>
      </c>
      <c r="AW66" s="79" t="e">
        <f>IF(AND('Real RPTM'!AX66&gt;0,'Real RPTM'!AY66&gt;0),LN('Real RPTM'!AY66/'Real RPTM'!AX66),0)</f>
        <v>#N/A</v>
      </c>
      <c r="AX66" s="79" t="e">
        <f>IF(AND('Real RPTM'!AY66&gt;0,'Real RPTM'!AZ66&gt;0),LN('Real RPTM'!AZ66/'Real RPTM'!AY66),0)</f>
        <v>#N/A</v>
      </c>
      <c r="AY66" s="79" t="e">
        <f>IF(AND('Real RPTM'!AZ66&gt;0,'Real RPTM'!BA66&gt;0),LN('Real RPTM'!BA66/'Real RPTM'!AZ66),0)</f>
        <v>#N/A</v>
      </c>
      <c r="AZ66" s="79" t="e">
        <f>IF(AND('Real RPTM'!BA66&gt;0,'Real RPTM'!BB66&gt;0),LN('Real RPTM'!BB66/'Real RPTM'!BA66),0)</f>
        <v>#N/A</v>
      </c>
    </row>
    <row r="67" spans="1:53"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69"/>
      <c r="H67" s="79">
        <f>IF(AND('Real RPTM'!G67&gt;0,'Real RPTM'!H67&gt;0),LN('Real RPTM'!H67/'Real RPTM'!G67),0)</f>
        <v>-1.6908151668734352E-2</v>
      </c>
      <c r="I67" s="79">
        <f>IF(AND('Real RPTM'!H67&gt;0,'Real RPTM'!I67&gt;0),LN('Real RPTM'!I67/'Real RPTM'!H67),0)</f>
        <v>-5.0198151244276824E-2</v>
      </c>
      <c r="J67" s="79">
        <f>IF(AND('Real RPTM'!I67&gt;0,'Real RPTM'!J67&gt;0),LN('Real RPTM'!J67/'Real RPTM'!I67),0)</f>
        <v>-4.4081896907108737E-4</v>
      </c>
      <c r="K67" s="79">
        <f>IF(AND('Real RPTM'!J67&gt;0,'Real RPTM'!K67&gt;0),LN('Real RPTM'!K67/'Real RPTM'!J67),0)</f>
        <v>-3.8253468963197687E-2</v>
      </c>
      <c r="L67" s="79">
        <f>IF(AND('Real RPTM'!K67&gt;0,'Real RPTM'!L67&gt;0),LN('Real RPTM'!L67/'Real RPTM'!K67),0)</f>
        <v>-2.7549661877061041E-2</v>
      </c>
      <c r="M67" s="79">
        <f>IF(AND('Real RPTM'!L67&gt;0,'Real RPTM'!M67&gt;0),LN('Real RPTM'!M67/'Real RPTM'!L67),0)</f>
        <v>-0.16113888703166124</v>
      </c>
      <c r="N67" s="79">
        <f>IF(AND('Real RPTM'!M67&gt;0,'Real RPTM'!N67&gt;0),LN('Real RPTM'!N67/'Real RPTM'!M67),0)</f>
        <v>-0.1294640594547927</v>
      </c>
      <c r="O67" s="79">
        <f>IF(AND('Real RPTM'!N67&gt;0,'Real RPTM'!O67&gt;0),LN('Real RPTM'!O67/'Real RPTM'!N67),0)</f>
        <v>-1.1761278892310234E-2</v>
      </c>
      <c r="P67" s="79">
        <f>IF(AND('Real RPTM'!O67&gt;0,'Real RPTM'!P67&gt;0),LN('Real RPTM'!P67/'Real RPTM'!O67),0)</f>
        <v>4.2669538974427511E-2</v>
      </c>
      <c r="Q67" s="79">
        <f>IF(AND('Real RPTM'!P67&gt;0,'Real RPTM'!Q67&gt;0),LN('Real RPTM'!Q67/'Real RPTM'!P67),0)</f>
        <v>-8.7105195668619448E-2</v>
      </c>
      <c r="R67" s="79">
        <f>IF(AND('Real RPTM'!Q67&gt;0,'Real RPTM'!R67&gt;0),LN('Real RPTM'!R67/'Real RPTM'!Q67),0)</f>
        <v>-4.5750055424515282E-2</v>
      </c>
      <c r="S67" s="79">
        <f>IF(AND('Real RPTM'!R67&gt;0,'Real RPTM'!S67&gt;0),LN('Real RPTM'!S67/'Real RPTM'!R67),0)</f>
        <v>-9.4034250541961475E-2</v>
      </c>
      <c r="T67" s="79">
        <f>IF(AND('Real RPTM'!S67&gt;0,'Real RPTM'!T67&gt;0),LN('Real RPTM'!T67/'Real RPTM'!S67),0)</f>
        <v>-0.12185160634588768</v>
      </c>
      <c r="U67" s="79">
        <f>IF(AND('Real RPTM'!T67&gt;0,'Real RPTM'!U67&gt;0),LN('Real RPTM'!U67/'Real RPTM'!T67),0)</f>
        <v>-5.6591340058017844E-2</v>
      </c>
      <c r="V67" s="79">
        <f>IF(AND('Real RPTM'!U67&gt;0,'Real RPTM'!V67&gt;0),LN('Real RPTM'!V67/'Real RPTM'!U67),0)</f>
        <v>-7.08015567518884E-3</v>
      </c>
      <c r="W67" s="79">
        <f>IF(AND('Real RPTM'!V67&gt;0,'Real RPTM'!W67&gt;0),LN('Real RPTM'!W67/'Real RPTM'!V67),0)</f>
        <v>4.2615415499932634E-2</v>
      </c>
      <c r="X67" s="79">
        <f>IF(AND('Real RPTM'!W67&gt;0,'Real RPTM'!X67&gt;0),LN('Real RPTM'!X67/'Real RPTM'!W67),0)</f>
        <v>4.8294036061041476E-2</v>
      </c>
      <c r="Y67" s="79">
        <f>IF(AND('Real RPTM'!X67&gt;0,'Real RPTM'!Y67&gt;0),LN('Real RPTM'!Y67/'Real RPTM'!X67),0)</f>
        <v>-0.16638690536307882</v>
      </c>
      <c r="Z67" s="79">
        <f>IF(AND('Real RPTM'!Y67&gt;0,'Real RPTM'!Z67&gt;0),LN('Real RPTM'!Z67/'Real RPTM'!Y67),0)</f>
        <v>-9.9834824902733418E-2</v>
      </c>
      <c r="AA67" s="79">
        <f>IF(AND('Real RPTM'!Z67&gt;0,'Real RPTM'!AA67&gt;0),LN('Real RPTM'!AA67/'Real RPTM'!Z67),0)</f>
        <v>-4.5396152711731655E-2</v>
      </c>
      <c r="AB67" s="79">
        <f>IF(AND('Real RPTM'!AA67&gt;0,'Real RPTM'!AB67&gt;0),LN('Real RPTM'!AB67/'Real RPTM'!AA67),0)</f>
        <v>9.8449641280846142E-2</v>
      </c>
      <c r="AC67" s="79">
        <f>IF(AND('Real RPTM'!AB67&gt;0,'Real RPTM'!AC67&gt;0),LN('Real RPTM'!AC67/'Real RPTM'!AB67),0)</f>
        <v>-9.311803413755608E-2</v>
      </c>
      <c r="AD67" s="79">
        <f>IF(AND('Real RPTM'!AD67&gt;0,'Real RPTM'!AE67&gt;0),LN('Real RPTM'!AE67/'Real RPTM'!AD67),0)</f>
        <v>0.2186372775608009</v>
      </c>
      <c r="AE67" s="79">
        <f>IF(AND('Real RPTM'!AE67&gt;0,'Real RPTM'!AF67&gt;0),LN('Real RPTM'!AF67/'Real RPTM'!AE67),0)</f>
        <v>0.10550857482091995</v>
      </c>
      <c r="AF67" s="79">
        <f>IF(AND('Real RPTM'!AF67&gt;0,'Real RPTM'!AG67&gt;0),LN('Real RPTM'!AG67/'Real RPTM'!AF67),0)</f>
        <v>8.5800076064231998E-2</v>
      </c>
      <c r="AG67" s="79">
        <f>IF(AND('Real RPTM'!AG67&gt;0,'Real RPTM'!AH67&gt;0),LN('Real RPTM'!AH67/'Real RPTM'!AG67),0)</f>
        <v>5.5435438586336365E-2</v>
      </c>
      <c r="AH67" s="79">
        <f>IF(AND('Real RPTM'!AH67&gt;0,'Real RPTM'!AI67&gt;0),LN('Real RPTM'!AI67/'Real RPTM'!AH67),0)</f>
        <v>3.3964915999385351E-2</v>
      </c>
      <c r="AI67" s="79">
        <f>IF(AND('Real RPTM'!AI67&gt;0,'Real RPTM'!AJ67&gt;0),LN('Real RPTM'!AJ67/'Real RPTM'!AI67),0)</f>
        <v>4.3167943997413612E-3</v>
      </c>
      <c r="AJ67" s="79">
        <f>IF(AND('Real RPTM'!AJ67&gt;0,'Real RPTM'!AK67&gt;0),LN('Real RPTM'!AK67/'Real RPTM'!AJ67),0)</f>
        <v>-4.8361508804721866E-5</v>
      </c>
      <c r="AK67" s="79">
        <f>IF(AND('Real RPTM'!AK67&gt;0,'Real RPTM'!AL67&gt;0),LN('Real RPTM'!AL67/'Real RPTM'!AK67),0)</f>
        <v>-5.1897674541971139E-2</v>
      </c>
      <c r="AL67" s="79">
        <f>IF(AND('Real RPTM'!AM67&gt;0,'Real RPTM'!AN67&gt;0),LN('Real RPTM'!AN67/'Real RPTM'!AM67),0)</f>
        <v>-8.7565476097059738E-2</v>
      </c>
      <c r="AM67" s="79">
        <f>IF(AND('Real RPTM'!AN67&gt;0,'Real RPTM'!AO67&gt;0),LN('Real RPTM'!AO67/'Real RPTM'!AN67),0)</f>
        <v>-2.1263355218436659E-2</v>
      </c>
      <c r="AN67" s="79">
        <f>IF(AND('Real RPTM'!AO67&gt;0,'Real RPTM'!AP67&gt;0),LN('Real RPTM'!AP67/'Real RPTM'!AO67),0)</f>
        <v>3.6294800755927656E-2</v>
      </c>
      <c r="AO67" s="79">
        <f>IF(AND('Real RPTM'!AP67&gt;0,'Real RPTM'!AQ67&gt;0),LN('Real RPTM'!AQ67/'Real RPTM'!AP67),0)</f>
        <v>3.0022644450526936E-2</v>
      </c>
      <c r="AP67" s="79">
        <f>IF(AND('Real RPTM'!AQ67&gt;0,'Real RPTM'!AR67&gt;0),LN('Real RPTM'!AR67/'Real RPTM'!AQ67),0)</f>
        <v>-1.5770466022954715E-2</v>
      </c>
      <c r="AQ67" s="79">
        <f>IF(AND('Real RPTM'!AR67&gt;0,'Real RPTM'!AS67&gt;0),LN('Real RPTM'!AS67/'Real RPTM'!AR67),0)</f>
        <v>1.3554772118093391E-2</v>
      </c>
      <c r="AR67" s="79">
        <f>IF(AND('Real RPTM'!AS67&gt;0,'Real RPTM'!AT67&gt;0),LN('Real RPTM'!AT67/'Real RPTM'!AS67),0)</f>
        <v>7.6037347972676417E-2</v>
      </c>
      <c r="AS67" s="79" t="e">
        <f>IF(AND('Real RPTM'!AT67&gt;0,'Real RPTM'!AU67&gt;0),LN('Real RPTM'!AU67/'Real RPTM'!AT67),0)</f>
        <v>#N/A</v>
      </c>
      <c r="AT67" s="79" t="e">
        <f>IF(AND('Real RPTM'!AU67&gt;0,'Real RPTM'!AV67&gt;0),LN('Real RPTM'!AV67/'Real RPTM'!AU67),0)</f>
        <v>#N/A</v>
      </c>
      <c r="AU67" s="79" t="e">
        <f>IF(AND('Real RPTM'!AV67&gt;0,'Real RPTM'!AW67&gt;0),LN('Real RPTM'!AW67/'Real RPTM'!AV67),0)</f>
        <v>#N/A</v>
      </c>
      <c r="AV67" s="79" t="e">
        <f>IF(AND('Real RPTM'!AW67&gt;0,'Real RPTM'!AX67&gt;0),LN('Real RPTM'!AX67/'Real RPTM'!AW67),0)</f>
        <v>#N/A</v>
      </c>
      <c r="AW67" s="79" t="e">
        <f>IF(AND('Real RPTM'!AX67&gt;0,'Real RPTM'!AY67&gt;0),LN('Real RPTM'!AY67/'Real RPTM'!AX67),0)</f>
        <v>#N/A</v>
      </c>
      <c r="AX67" s="79" t="e">
        <f>IF(AND('Real RPTM'!AY67&gt;0,'Real RPTM'!AZ67&gt;0),LN('Real RPTM'!AZ67/'Real RPTM'!AY67),0)</f>
        <v>#N/A</v>
      </c>
      <c r="AY67" s="79" t="e">
        <f>IF(AND('Real RPTM'!AZ67&gt;0,'Real RPTM'!BA67&gt;0),LN('Real RPTM'!BA67/'Real RPTM'!AZ67),0)</f>
        <v>#N/A</v>
      </c>
      <c r="AZ67" s="79" t="e">
        <f>IF(AND('Real RPTM'!BA67&gt;0,'Real RPTM'!BB67&gt;0),LN('Real RPTM'!BB67/'Real RPTM'!BA67),0)</f>
        <v>#N/A</v>
      </c>
    </row>
    <row r="68" spans="1:53"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63"/>
      <c r="H68" s="78">
        <f>IF(AND('Real RPTM'!G68&gt;0,'Real RPTM'!H68&gt;0),LN('Real RPTM'!H68/'Real RPTM'!G68),0)</f>
        <v>-6.3130072178769217E-2</v>
      </c>
      <c r="I68" s="78">
        <f>IF(AND('Real RPTM'!H68&gt;0,'Real RPTM'!I68&gt;0),LN('Real RPTM'!I68/'Real RPTM'!H68),0)</f>
        <v>-0.18772366749357161</v>
      </c>
      <c r="J68" s="78">
        <f>IF(AND('Real RPTM'!I68&gt;0,'Real RPTM'!J68&gt;0),LN('Real RPTM'!J68/'Real RPTM'!I68),0)</f>
        <v>-8.9284497086274991E-2</v>
      </c>
      <c r="K68" s="78">
        <f>IF(AND('Real RPTM'!J68&gt;0,'Real RPTM'!K68&gt;0),LN('Real RPTM'!K68/'Real RPTM'!J68),0)</f>
        <v>-7.7684724253612066E-3</v>
      </c>
      <c r="L68" s="78">
        <f>IF(AND('Real RPTM'!K68&gt;0,'Real RPTM'!L68&gt;0),LN('Real RPTM'!L68/'Real RPTM'!K68),0)</f>
        <v>-7.6813250778769132E-2</v>
      </c>
      <c r="M68" s="78">
        <f>IF(AND('Real RPTM'!L68&gt;0,'Real RPTM'!M68&gt;0),LN('Real RPTM'!M68/'Real RPTM'!L68),0)</f>
        <v>0.12390562617008918</v>
      </c>
      <c r="N68" s="78">
        <f>IF(AND('Real RPTM'!M68&gt;0,'Real RPTM'!N68&gt;0),LN('Real RPTM'!N68/'Real RPTM'!M68),0)</f>
        <v>-4.7532181765336488E-2</v>
      </c>
      <c r="O68" s="78">
        <f>IF(AND('Real RPTM'!N68&gt;0,'Real RPTM'!O68&gt;0),LN('Real RPTM'!O68/'Real RPTM'!N68),0)</f>
        <v>-8.2153947806083649E-2</v>
      </c>
      <c r="P68" s="78">
        <f>IF(AND('Real RPTM'!O68&gt;0,'Real RPTM'!P68&gt;0),LN('Real RPTM'!P68/'Real RPTM'!O68),0)</f>
        <v>-4.9520151509541796E-2</v>
      </c>
      <c r="Q68" s="78">
        <f>IF(AND('Real RPTM'!P68&gt;0,'Real RPTM'!Q68&gt;0),LN('Real RPTM'!Q68/'Real RPTM'!P68),0)</f>
        <v>-1.5013348924822214E-3</v>
      </c>
      <c r="R68" s="78">
        <f>IF(AND('Real RPTM'!Q68&gt;0,'Real RPTM'!R68&gt;0),LN('Real RPTM'!R68/'Real RPTM'!Q68),0)</f>
        <v>1.4447754465617354E-2</v>
      </c>
      <c r="S68" s="78">
        <f>IF(AND('Real RPTM'!R68&gt;0,'Real RPTM'!S68&gt;0),LN('Real RPTM'!S68/'Real RPTM'!R68),0)</f>
        <v>-1.54669589674314E-2</v>
      </c>
      <c r="T68" s="78">
        <f>IF(AND('Real RPTM'!S68&gt;0,'Real RPTM'!T68&gt;0),LN('Real RPTM'!T68/'Real RPTM'!S68),0)</f>
        <v>-4.459671083819066E-2</v>
      </c>
      <c r="U68" s="78">
        <f>IF(AND('Real RPTM'!T68&gt;0,'Real RPTM'!U68&gt;0),LN('Real RPTM'!U68/'Real RPTM'!T68),0)</f>
        <v>-6.0032759126774089E-2</v>
      </c>
      <c r="V68" s="78">
        <f>IF(AND('Real RPTM'!U68&gt;0,'Real RPTM'!V68&gt;0),LN('Real RPTM'!V68/'Real RPTM'!U68),0)</f>
        <v>-3.1862828832349518E-2</v>
      </c>
      <c r="W68" s="78">
        <f>IF(AND('Real RPTM'!V68&gt;0,'Real RPTM'!W68&gt;0),LN('Real RPTM'!W68/'Real RPTM'!V68),0)</f>
        <v>-1.9669663518270656E-2</v>
      </c>
      <c r="X68" s="78">
        <f>IF(AND('Real RPTM'!W68&gt;0,'Real RPTM'!X68&gt;0),LN('Real RPTM'!X68/'Real RPTM'!W68),0)</f>
        <v>-5.3237935765882618E-3</v>
      </c>
      <c r="Y68" s="78">
        <f>IF(AND('Real RPTM'!X68&gt;0,'Real RPTM'!Y68&gt;0),LN('Real RPTM'!Y68/'Real RPTM'!X68),0)</f>
        <v>-3.1527951983701757E-2</v>
      </c>
      <c r="Z68" s="78">
        <f>IF(AND('Real RPTM'!Y68&gt;0,'Real RPTM'!Z68&gt;0),LN('Real RPTM'!Z68/'Real RPTM'!Y68),0)</f>
        <v>2.7560624638034173E-2</v>
      </c>
      <c r="AA68" s="78">
        <f>IF(AND('Real RPTM'!Z68&gt;0,'Real RPTM'!AA68&gt;0),LN('Real RPTM'!AA68/'Real RPTM'!Z68),0)</f>
        <v>0.14298984377056542</v>
      </c>
      <c r="AB68" s="78">
        <f>IF(AND('Real RPTM'!AA68&gt;0,'Real RPTM'!AB68&gt;0),LN('Real RPTM'!AB68/'Real RPTM'!AA68),0)</f>
        <v>6.4367446446007101E-2</v>
      </c>
      <c r="AC68" s="78">
        <f>IF(AND('Real RPTM'!AB68&gt;0,'Real RPTM'!AC68&gt;0),LN('Real RPTM'!AC68/'Real RPTM'!AB68),0)</f>
        <v>7.4550999032499217E-3</v>
      </c>
      <c r="AD68" s="78">
        <f>IF(AND('Real RPTM'!AD68&gt;0,'Real RPTM'!AE68&gt;0),LN('Real RPTM'!AE68/'Real RPTM'!AD68),0)</f>
        <v>0.12151727464366156</v>
      </c>
      <c r="AE68" s="78">
        <f>IF(AND('Real RPTM'!AE68&gt;0,'Real RPTM'!AF68&gt;0),LN('Real RPTM'!AF68/'Real RPTM'!AE68),0)</f>
        <v>-7.171288674317515E-2</v>
      </c>
      <c r="AF68" s="78">
        <f>IF(AND('Real RPTM'!AF68&gt;0,'Real RPTM'!AG68&gt;0),LN('Real RPTM'!AG68/'Real RPTM'!AF68),0)</f>
        <v>-2.2262737154709979E-2</v>
      </c>
      <c r="AG68" s="78">
        <f>IF(AND('Real RPTM'!AG68&gt;0,'Real RPTM'!AH68&gt;0),LN('Real RPTM'!AH68/'Real RPTM'!AG68),0)</f>
        <v>9.7529994522056282E-2</v>
      </c>
      <c r="AH68" s="78">
        <f>IF(AND('Real RPTM'!AH68&gt;0,'Real RPTM'!AI68&gt;0),LN('Real RPTM'!AI68/'Real RPTM'!AH68),0)</f>
        <v>4.8929429740610056E-2</v>
      </c>
      <c r="AI68" s="78">
        <f>IF(AND('Real RPTM'!AI68&gt;0,'Real RPTM'!AJ68&gt;0),LN('Real RPTM'!AJ68/'Real RPTM'!AI68),0)</f>
        <v>-4.0038674516462813E-2</v>
      </c>
      <c r="AJ68" s="78">
        <f>IF(AND('Real RPTM'!AJ68&gt;0,'Real RPTM'!AK68&gt;0),LN('Real RPTM'!AK68/'Real RPTM'!AJ68),0)</f>
        <v>-5.897909802828412E-4</v>
      </c>
      <c r="AK68" s="78">
        <f>IF(AND('Real RPTM'!AK68&gt;0,'Real RPTM'!AL68&gt;0),LN('Real RPTM'!AL68/'Real RPTM'!AK68),0)</f>
        <v>-9.4616653026951478E-2</v>
      </c>
      <c r="AL68" s="78">
        <f>IF(AND('Real RPTM'!AM68&gt;0,'Real RPTM'!AN68&gt;0),LN('Real RPTM'!AN68/'Real RPTM'!AM68),0)</f>
        <v>-2.668979133167634E-2</v>
      </c>
      <c r="AM68" s="78">
        <f>IF(AND('Real RPTM'!AN68&gt;0,'Real RPTM'!AO68&gt;0),LN('Real RPTM'!AO68/'Real RPTM'!AN68),0)</f>
        <v>-3.521254502174042E-2</v>
      </c>
      <c r="AN68" s="78">
        <f>IF(AND('Real RPTM'!AO68&gt;0,'Real RPTM'!AP68&gt;0),LN('Real RPTM'!AP68/'Real RPTM'!AO68),0)</f>
        <v>-7.4855102820242268E-3</v>
      </c>
      <c r="AO68" s="78">
        <f>IF(AND('Real RPTM'!AP68&gt;0,'Real RPTM'!AQ68&gt;0),LN('Real RPTM'!AQ68/'Real RPTM'!AP68),0)</f>
        <v>4.680828058764272E-2</v>
      </c>
      <c r="AP68" s="78">
        <f>IF(AND('Real RPTM'!AQ68&gt;0,'Real RPTM'!AR68&gt;0),LN('Real RPTM'!AR68/'Real RPTM'!AQ68),0)</f>
        <v>-3.8542062231792552E-2</v>
      </c>
      <c r="AQ68" s="78">
        <f>IF(AND('Real RPTM'!AR68&gt;0,'Real RPTM'!AS68&gt;0),LN('Real RPTM'!AS68/'Real RPTM'!AR68),0)</f>
        <v>-6.2521465929397668E-2</v>
      </c>
      <c r="AR68" s="78">
        <f>IF(AND('Real RPTM'!AS68&gt;0,'Real RPTM'!AT68&gt;0),LN('Real RPTM'!AT68/'Real RPTM'!AS68),0)</f>
        <v>2.240325428913215E-2</v>
      </c>
      <c r="AS68" s="78" t="e">
        <f>IF(AND('Real RPTM'!AT68&gt;0,'Real RPTM'!AU68&gt;0),LN('Real RPTM'!AU68/'Real RPTM'!AT68),0)</f>
        <v>#N/A</v>
      </c>
      <c r="AT68" s="78" t="e">
        <f>IF(AND('Real RPTM'!AU68&gt;0,'Real RPTM'!AV68&gt;0),LN('Real RPTM'!AV68/'Real RPTM'!AU68),0)</f>
        <v>#N/A</v>
      </c>
      <c r="AU68" s="78" t="e">
        <f>IF(AND('Real RPTM'!AV68&gt;0,'Real RPTM'!AW68&gt;0),LN('Real RPTM'!AW68/'Real RPTM'!AV68),0)</f>
        <v>#N/A</v>
      </c>
      <c r="AV68" s="78" t="e">
        <f>IF(AND('Real RPTM'!AW68&gt;0,'Real RPTM'!AX68&gt;0),LN('Real RPTM'!AX68/'Real RPTM'!AW68),0)</f>
        <v>#N/A</v>
      </c>
      <c r="AW68" s="78" t="e">
        <f>IF(AND('Real RPTM'!AX68&gt;0,'Real RPTM'!AY68&gt;0),LN('Real RPTM'!AY68/'Real RPTM'!AX68),0)</f>
        <v>#N/A</v>
      </c>
      <c r="AX68" s="78" t="e">
        <f>IF(AND('Real RPTM'!AY68&gt;0,'Real RPTM'!AZ68&gt;0),LN('Real RPTM'!AZ68/'Real RPTM'!AY68),0)</f>
        <v>#N/A</v>
      </c>
      <c r="AY68" s="78" t="e">
        <f>IF(AND('Real RPTM'!AZ68&gt;0,'Real RPTM'!BA68&gt;0),LN('Real RPTM'!BA68/'Real RPTM'!AZ68),0)</f>
        <v>#N/A</v>
      </c>
      <c r="AZ68" s="78" t="e">
        <f>IF(AND('Real RPTM'!BA68&gt;0,'Real RPTM'!BB68&gt;0),LN('Real RPTM'!BB68/'Real RPTM'!BA68),0)</f>
        <v>#N/A</v>
      </c>
    </row>
    <row r="69" spans="1:53"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63"/>
      <c r="H69" s="78">
        <f>IF(AND('Real RPTM'!G69&gt;0,'Real RPTM'!H69&gt;0),LN('Real RPTM'!H69/'Real RPTM'!G69),0)</f>
        <v>-5.1599096141356188E-2</v>
      </c>
      <c r="I69" s="78">
        <f>IF(AND('Real RPTM'!H69&gt;0,'Real RPTM'!I69&gt;0),LN('Real RPTM'!I69/'Real RPTM'!H69),0)</f>
        <v>-0.22917072616620685</v>
      </c>
      <c r="J69" s="78">
        <f>IF(AND('Real RPTM'!I69&gt;0,'Real RPTM'!J69&gt;0),LN('Real RPTM'!J69/'Real RPTM'!I69),0)</f>
        <v>3.4782947410673372E-2</v>
      </c>
      <c r="K69" s="78">
        <f>IF(AND('Real RPTM'!J69&gt;0,'Real RPTM'!K69&gt;0),LN('Real RPTM'!K69/'Real RPTM'!J69),0)</f>
        <v>-3.1721418379456266E-2</v>
      </c>
      <c r="L69" s="78">
        <f>IF(AND('Real RPTM'!K69&gt;0,'Real RPTM'!L69&gt;0),LN('Real RPTM'!L69/'Real RPTM'!K69),0)</f>
        <v>-6.2331228541256507E-2</v>
      </c>
      <c r="M69" s="78">
        <f>IF(AND('Real RPTM'!L69&gt;0,'Real RPTM'!M69&gt;0),LN('Real RPTM'!M69/'Real RPTM'!L69),0)</f>
        <v>1.709085657894481E-2</v>
      </c>
      <c r="N69" s="78">
        <f>IF(AND('Real RPTM'!M69&gt;0,'Real RPTM'!N69&gt;0),LN('Real RPTM'!N69/'Real RPTM'!M69),0)</f>
        <v>-6.4011518464740111E-2</v>
      </c>
      <c r="O69" s="78">
        <f>IF(AND('Real RPTM'!N69&gt;0,'Real RPTM'!O69&gt;0),LN('Real RPTM'!O69/'Real RPTM'!N69),0)</f>
        <v>-9.0811317173183095E-2</v>
      </c>
      <c r="P69" s="78">
        <f>IF(AND('Real RPTM'!O69&gt;0,'Real RPTM'!P69&gt;0),LN('Real RPTM'!P69/'Real RPTM'!O69),0)</f>
        <v>-5.6448160789423052E-2</v>
      </c>
      <c r="Q69" s="78">
        <f>IF(AND('Real RPTM'!P69&gt;0,'Real RPTM'!Q69&gt;0),LN('Real RPTM'!Q69/'Real RPTM'!P69),0)</f>
        <v>-5.9238465547768668E-3</v>
      </c>
      <c r="R69" s="78">
        <f>IF(AND('Real RPTM'!Q69&gt;0,'Real RPTM'!R69&gt;0),LN('Real RPTM'!R69/'Real RPTM'!Q69),0)</f>
        <v>2.2566523218038158E-2</v>
      </c>
      <c r="S69" s="78">
        <f>IF(AND('Real RPTM'!R69&gt;0,'Real RPTM'!S69&gt;0),LN('Real RPTM'!S69/'Real RPTM'!R69),0)</f>
        <v>-5.7358335696984918E-2</v>
      </c>
      <c r="T69" s="78">
        <f>IF(AND('Real RPTM'!S69&gt;0,'Real RPTM'!T69&gt;0),LN('Real RPTM'!T69/'Real RPTM'!S69),0)</f>
        <v>-5.3612736766163731E-2</v>
      </c>
      <c r="U69" s="78">
        <f>IF(AND('Real RPTM'!T69&gt;0,'Real RPTM'!U69&gt;0),LN('Real RPTM'!U69/'Real RPTM'!T69),0)</f>
        <v>-1.6507772004154181E-2</v>
      </c>
      <c r="V69" s="78">
        <f>IF(AND('Real RPTM'!U69&gt;0,'Real RPTM'!V69&gt;0),LN('Real RPTM'!V69/'Real RPTM'!U69),0)</f>
        <v>-5.8795479592871932E-4</v>
      </c>
      <c r="W69" s="78">
        <f>IF(AND('Real RPTM'!V69&gt;0,'Real RPTM'!W69&gt;0),LN('Real RPTM'!W69/'Real RPTM'!V69),0)</f>
        <v>-1.3577186273257188E-4</v>
      </c>
      <c r="X69" s="78">
        <f>IF(AND('Real RPTM'!W69&gt;0,'Real RPTM'!X69&gt;0),LN('Real RPTM'!X69/'Real RPTM'!W69),0)</f>
        <v>-4.7026462152241835E-3</v>
      </c>
      <c r="Y69" s="78">
        <f>IF(AND('Real RPTM'!X69&gt;0,'Real RPTM'!Y69&gt;0),LN('Real RPTM'!Y69/'Real RPTM'!X69),0)</f>
        <v>-8.8067971062323874E-3</v>
      </c>
      <c r="Z69" s="78">
        <f>IF(AND('Real RPTM'!Y69&gt;0,'Real RPTM'!Z69&gt;0),LN('Real RPTM'!Z69/'Real RPTM'!Y69),0)</f>
        <v>2.9324439114032305E-2</v>
      </c>
      <c r="AA69" s="78">
        <f>IF(AND('Real RPTM'!Z69&gt;0,'Real RPTM'!AA69&gt;0),LN('Real RPTM'!AA69/'Real RPTM'!Z69),0)</f>
        <v>0.11338797700696988</v>
      </c>
      <c r="AB69" s="78">
        <f>IF(AND('Real RPTM'!AA69&gt;0,'Real RPTM'!AB69&gt;0),LN('Real RPTM'!AB69/'Real RPTM'!AA69),0)</f>
        <v>5.4036224689539288E-2</v>
      </c>
      <c r="AC69" s="78">
        <f>IF(AND('Real RPTM'!AB69&gt;0,'Real RPTM'!AC69&gt;0),LN('Real RPTM'!AC69/'Real RPTM'!AB69),0)</f>
        <v>5.1739493676154227E-2</v>
      </c>
      <c r="AD69" s="78">
        <f>IF(AND('Real RPTM'!AD69&gt;0,'Real RPTM'!AE69&gt;0),LN('Real RPTM'!AE69/'Real RPTM'!AD69),0)</f>
        <v>0.11237542702281382</v>
      </c>
      <c r="AE69" s="78">
        <f>IF(AND('Real RPTM'!AE69&gt;0,'Real RPTM'!AF69&gt;0),LN('Real RPTM'!AF69/'Real RPTM'!AE69),0)</f>
        <v>-9.9809331767259118E-2</v>
      </c>
      <c r="AF69" s="78">
        <f>IF(AND('Real RPTM'!AF69&gt;0,'Real RPTM'!AG69&gt;0),LN('Real RPTM'!AG69/'Real RPTM'!AF69),0)</f>
        <v>3.086177313088696E-2</v>
      </c>
      <c r="AG69" s="78">
        <f>IF(AND('Real RPTM'!AG69&gt;0,'Real RPTM'!AH69&gt;0),LN('Real RPTM'!AH69/'Real RPTM'!AG69),0)</f>
        <v>3.9241209461384874E-2</v>
      </c>
      <c r="AH69" s="78">
        <f>IF(AND('Real RPTM'!AH69&gt;0,'Real RPTM'!AI69&gt;0),LN('Real RPTM'!AI69/'Real RPTM'!AH69),0)</f>
        <v>3.8756826488417245E-2</v>
      </c>
      <c r="AI69" s="78">
        <f>IF(AND('Real RPTM'!AI69&gt;0,'Real RPTM'!AJ69&gt;0),LN('Real RPTM'!AJ69/'Real RPTM'!AI69),0)</f>
        <v>-4.7645642455238418E-2</v>
      </c>
      <c r="AJ69" s="78">
        <f>IF(AND('Real RPTM'!AJ69&gt;0,'Real RPTM'!AK69&gt;0),LN('Real RPTM'!AK69/'Real RPTM'!AJ69),0)</f>
        <v>1.1538113376656389E-2</v>
      </c>
      <c r="AK69" s="78">
        <f>IF(AND('Real RPTM'!AK69&gt;0,'Real RPTM'!AL69&gt;0),LN('Real RPTM'!AL69/'Real RPTM'!AK69),0)</f>
        <v>-4.9655358751330786E-2</v>
      </c>
      <c r="AL69" s="78">
        <f>IF(AND('Real RPTM'!AM69&gt;0,'Real RPTM'!AN69&gt;0),LN('Real RPTM'!AN69/'Real RPTM'!AM69),0)</f>
        <v>-5.1096079863824355E-2</v>
      </c>
      <c r="AM69" s="78">
        <f>IF(AND('Real RPTM'!AN69&gt;0,'Real RPTM'!AO69&gt;0),LN('Real RPTM'!AO69/'Real RPTM'!AN69),0)</f>
        <v>-6.0874287749089389E-3</v>
      </c>
      <c r="AN69" s="78">
        <f>IF(AND('Real RPTM'!AO69&gt;0,'Real RPTM'!AP69&gt;0),LN('Real RPTM'!AP69/'Real RPTM'!AO69),0)</f>
        <v>-1.4215155289137284E-2</v>
      </c>
      <c r="AO69" s="78">
        <f>IF(AND('Real RPTM'!AP69&gt;0,'Real RPTM'!AQ69&gt;0),LN('Real RPTM'!AQ69/'Real RPTM'!AP69),0)</f>
        <v>6.5551458785402779E-3</v>
      </c>
      <c r="AP69" s="78">
        <f>IF(AND('Real RPTM'!AQ69&gt;0,'Real RPTM'!AR69&gt;0),LN('Real RPTM'!AR69/'Real RPTM'!AQ69),0)</f>
        <v>-8.0186423644218914E-3</v>
      </c>
      <c r="AQ69" s="78">
        <f>IF(AND('Real RPTM'!AR69&gt;0,'Real RPTM'!AS69&gt;0),LN('Real RPTM'!AS69/'Real RPTM'!AR69),0)</f>
        <v>-4.7494592529614396E-2</v>
      </c>
      <c r="AR69" s="78">
        <f>IF(AND('Real RPTM'!AS69&gt;0,'Real RPTM'!AT69&gt;0),LN('Real RPTM'!AT69/'Real RPTM'!AS69),0)</f>
        <v>6.8971577697046052E-2</v>
      </c>
      <c r="AS69" s="78" t="e">
        <f>IF(AND('Real RPTM'!AT69&gt;0,'Real RPTM'!AU69&gt;0),LN('Real RPTM'!AU69/'Real RPTM'!AT69),0)</f>
        <v>#N/A</v>
      </c>
      <c r="AT69" s="78" t="e">
        <f>IF(AND('Real RPTM'!AU69&gt;0,'Real RPTM'!AV69&gt;0),LN('Real RPTM'!AV69/'Real RPTM'!AU69),0)</f>
        <v>#N/A</v>
      </c>
      <c r="AU69" s="78" t="e">
        <f>IF(AND('Real RPTM'!AV69&gt;0,'Real RPTM'!AW69&gt;0),LN('Real RPTM'!AW69/'Real RPTM'!AV69),0)</f>
        <v>#N/A</v>
      </c>
      <c r="AV69" s="78" t="e">
        <f>IF(AND('Real RPTM'!AW69&gt;0,'Real RPTM'!AX69&gt;0),LN('Real RPTM'!AX69/'Real RPTM'!AW69),0)</f>
        <v>#N/A</v>
      </c>
      <c r="AW69" s="78" t="e">
        <f>IF(AND('Real RPTM'!AX69&gt;0,'Real RPTM'!AY69&gt;0),LN('Real RPTM'!AY69/'Real RPTM'!AX69),0)</f>
        <v>#N/A</v>
      </c>
      <c r="AX69" s="78" t="e">
        <f>IF(AND('Real RPTM'!AY69&gt;0,'Real RPTM'!AZ69&gt;0),LN('Real RPTM'!AZ69/'Real RPTM'!AY69),0)</f>
        <v>#N/A</v>
      </c>
      <c r="AY69" s="78" t="e">
        <f>IF(AND('Real RPTM'!AZ69&gt;0,'Real RPTM'!BA69&gt;0),LN('Real RPTM'!BA69/'Real RPTM'!AZ69),0)</f>
        <v>#N/A</v>
      </c>
      <c r="AZ69" s="78" t="e">
        <f>IF(AND('Real RPTM'!BA69&gt;0,'Real RPTM'!BB69&gt;0),LN('Real RPTM'!BB69/'Real RPTM'!BA69),0)</f>
        <v>#N/A</v>
      </c>
    </row>
    <row r="70" spans="1:53"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63"/>
      <c r="H70" s="78">
        <f>IF(AND('Real RPTM'!G70&gt;0,'Real RPTM'!H70&gt;0),LN('Real RPTM'!H70/'Real RPTM'!G70),0)</f>
        <v>-1.5153088266477814E-2</v>
      </c>
      <c r="I70" s="78">
        <f>IF(AND('Real RPTM'!H70&gt;0,'Real RPTM'!I70&gt;0),LN('Real RPTM'!I70/'Real RPTM'!H70),0)</f>
        <v>-0.11616068970953848</v>
      </c>
      <c r="J70" s="78">
        <f>IF(AND('Real RPTM'!I70&gt;0,'Real RPTM'!J70&gt;0),LN('Real RPTM'!J70/'Real RPTM'!I70),0)</f>
        <v>-5.1926827537142888E-2</v>
      </c>
      <c r="K70" s="78">
        <f>IF(AND('Real RPTM'!J70&gt;0,'Real RPTM'!K70&gt;0),LN('Real RPTM'!K70/'Real RPTM'!J70),0)</f>
        <v>-9.0820546530234289E-2</v>
      </c>
      <c r="L70" s="78">
        <f>IF(AND('Real RPTM'!K70&gt;0,'Real RPTM'!L70&gt;0),LN('Real RPTM'!L70/'Real RPTM'!K70),0)</f>
        <v>-6.2254198722646217E-2</v>
      </c>
      <c r="M70" s="78">
        <f>IF(AND('Real RPTM'!L70&gt;0,'Real RPTM'!M70&gt;0),LN('Real RPTM'!M70/'Real RPTM'!L70),0)</f>
        <v>-9.1466697620363691E-2</v>
      </c>
      <c r="N70" s="78">
        <f>IF(AND('Real RPTM'!M70&gt;0,'Real RPTM'!N70&gt;0),LN('Real RPTM'!N70/'Real RPTM'!M70),0)</f>
        <v>-9.8997338579998026E-2</v>
      </c>
      <c r="O70" s="78">
        <f>IF(AND('Real RPTM'!N70&gt;0,'Real RPTM'!O70&gt;0),LN('Real RPTM'!O70/'Real RPTM'!N70),0)</f>
        <v>-3.7089068297082556E-2</v>
      </c>
      <c r="P70" s="78">
        <f>IF(AND('Real RPTM'!O70&gt;0,'Real RPTM'!P70&gt;0),LN('Real RPTM'!P70/'Real RPTM'!O70),0)</f>
        <v>-1.3287678163739056E-2</v>
      </c>
      <c r="Q70" s="78">
        <f>IF(AND('Real RPTM'!P70&gt;0,'Real RPTM'!Q70&gt;0),LN('Real RPTM'!Q70/'Real RPTM'!P70),0)</f>
        <v>-1.1505307148844998E-2</v>
      </c>
      <c r="R70" s="78">
        <f>IF(AND('Real RPTM'!Q70&gt;0,'Real RPTM'!R70&gt;0),LN('Real RPTM'!R70/'Real RPTM'!Q70),0)</f>
        <v>-4.2074714308670137E-2</v>
      </c>
      <c r="S70" s="78">
        <f>IF(AND('Real RPTM'!R70&gt;0,'Real RPTM'!S70&gt;0),LN('Real RPTM'!S70/'Real RPTM'!R70),0)</f>
        <v>4.2158580394471491E-2</v>
      </c>
      <c r="T70" s="78">
        <f>IF(AND('Real RPTM'!S70&gt;0,'Real RPTM'!T70&gt;0),LN('Real RPTM'!T70/'Real RPTM'!S70),0)</f>
        <v>-4.0253908196043249E-2</v>
      </c>
      <c r="U70" s="78">
        <f>IF(AND('Real RPTM'!T70&gt;0,'Real RPTM'!U70&gt;0),LN('Real RPTM'!U70/'Real RPTM'!T70),0)</f>
        <v>-3.5529348889219402E-2</v>
      </c>
      <c r="V70" s="78">
        <f>IF(AND('Real RPTM'!U70&gt;0,'Real RPTM'!V70&gt;0),LN('Real RPTM'!V70/'Real RPTM'!U70),0)</f>
        <v>-4.745912402067344E-2</v>
      </c>
      <c r="W70" s="78">
        <f>IF(AND('Real RPTM'!V70&gt;0,'Real RPTM'!W70&gt;0),LN('Real RPTM'!W70/'Real RPTM'!V70),0)</f>
        <v>9.2869123537184153E-3</v>
      </c>
      <c r="X70" s="78">
        <f>IF(AND('Real RPTM'!W70&gt;0,'Real RPTM'!X70&gt;0),LN('Real RPTM'!X70/'Real RPTM'!W70),0)</f>
        <v>7.1938851863712306E-3</v>
      </c>
      <c r="Y70" s="78">
        <f>IF(AND('Real RPTM'!X70&gt;0,'Real RPTM'!Y70&gt;0),LN('Real RPTM'!Y70/'Real RPTM'!X70),0)</f>
        <v>-5.6212066116385677E-2</v>
      </c>
      <c r="Z70" s="78">
        <f>IF(AND('Real RPTM'!Y70&gt;0,'Real RPTM'!Z70&gt;0),LN('Real RPTM'!Z70/'Real RPTM'!Y70),0)</f>
        <v>4.9865257255545442E-2</v>
      </c>
      <c r="AA70" s="78">
        <f>IF(AND('Real RPTM'!Z70&gt;0,'Real RPTM'!AA70&gt;0),LN('Real RPTM'!AA70/'Real RPTM'!Z70),0)</f>
        <v>9.1014322660320474E-2</v>
      </c>
      <c r="AB70" s="78">
        <f>IF(AND('Real RPTM'!AA70&gt;0,'Real RPTM'!AB70&gt;0),LN('Real RPTM'!AB70/'Real RPTM'!AA70),0)</f>
        <v>7.0316323408072409E-2</v>
      </c>
      <c r="AC70" s="78">
        <f>IF(AND('Real RPTM'!AB70&gt;0,'Real RPTM'!AC70&gt;0),LN('Real RPTM'!AC70/'Real RPTM'!AB70),0)</f>
        <v>5.3623967837330665E-2</v>
      </c>
      <c r="AD70" s="78">
        <f>IF(AND('Real RPTM'!AD70&gt;0,'Real RPTM'!AE70&gt;0),LN('Real RPTM'!AE70/'Real RPTM'!AD70),0)</f>
        <v>0.11217576130666022</v>
      </c>
      <c r="AE70" s="78">
        <f>IF(AND('Real RPTM'!AE70&gt;0,'Real RPTM'!AF70&gt;0),LN('Real RPTM'!AF70/'Real RPTM'!AE70),0)</f>
        <v>-5.9091725253297686E-2</v>
      </c>
      <c r="AF70" s="78">
        <f>IF(AND('Real RPTM'!AF70&gt;0,'Real RPTM'!AG70&gt;0),LN('Real RPTM'!AG70/'Real RPTM'!AF70),0)</f>
        <v>5.1051662423254436E-2</v>
      </c>
      <c r="AG70" s="78">
        <f>IF(AND('Real RPTM'!AG70&gt;0,'Real RPTM'!AH70&gt;0),LN('Real RPTM'!AH70/'Real RPTM'!AG70),0)</f>
        <v>0.10639573269218676</v>
      </c>
      <c r="AH70" s="78">
        <f>IF(AND('Real RPTM'!AH70&gt;0,'Real RPTM'!AI70&gt;0),LN('Real RPTM'!AI70/'Real RPTM'!AH70),0)</f>
        <v>3.2412385716474265E-3</v>
      </c>
      <c r="AI70" s="78">
        <f>IF(AND('Real RPTM'!AI70&gt;0,'Real RPTM'!AJ70&gt;0),LN('Real RPTM'!AJ70/'Real RPTM'!AI70),0)</f>
        <v>-1.0979195037631577E-2</v>
      </c>
      <c r="AJ70" s="78">
        <f>IF(AND('Real RPTM'!AJ70&gt;0,'Real RPTM'!AK70&gt;0),LN('Real RPTM'!AK70/'Real RPTM'!AJ70),0)</f>
        <v>-1.8535560466325634E-2</v>
      </c>
      <c r="AK70" s="78">
        <f>IF(AND('Real RPTM'!AK70&gt;0,'Real RPTM'!AL70&gt;0),LN('Real RPTM'!AL70/'Real RPTM'!AK70),0)</f>
        <v>-0.16809048183300196</v>
      </c>
      <c r="AL70" s="78">
        <f>IF(AND('Real RPTM'!AM70&gt;0,'Real RPTM'!AN70&gt;0),LN('Real RPTM'!AN70/'Real RPTM'!AM70),0)</f>
        <v>-2.7731352754974417E-2</v>
      </c>
      <c r="AM70" s="78">
        <f>IF(AND('Real RPTM'!AN70&gt;0,'Real RPTM'!AO70&gt;0),LN('Real RPTM'!AO70/'Real RPTM'!AN70),0)</f>
        <v>1.0594140542064038E-2</v>
      </c>
      <c r="AN70" s="78">
        <f>IF(AND('Real RPTM'!AO70&gt;0,'Real RPTM'!AP70&gt;0),LN('Real RPTM'!AP70/'Real RPTM'!AO70),0)</f>
        <v>-2.3610661574386883E-2</v>
      </c>
      <c r="AO70" s="78">
        <f>IF(AND('Real RPTM'!AP70&gt;0,'Real RPTM'!AQ70&gt;0),LN('Real RPTM'!AQ70/'Real RPTM'!AP70),0)</f>
        <v>4.1092813587097966E-2</v>
      </c>
      <c r="AP70" s="78">
        <f>IF(AND('Real RPTM'!AQ70&gt;0,'Real RPTM'!AR70&gt;0),LN('Real RPTM'!AR70/'Real RPTM'!AQ70),0)</f>
        <v>-3.1713752108867073E-2</v>
      </c>
      <c r="AQ70" s="78">
        <f>IF(AND('Real RPTM'!AR70&gt;0,'Real RPTM'!AS70&gt;0),LN('Real RPTM'!AS70/'Real RPTM'!AR70),0)</f>
        <v>-0.1254492770428243</v>
      </c>
      <c r="AR70" s="78">
        <f>IF(AND('Real RPTM'!AS70&gt;0,'Real RPTM'!AT70&gt;0),LN('Real RPTM'!AT70/'Real RPTM'!AS70),0)</f>
        <v>4.7029254680089595E-2</v>
      </c>
      <c r="AS70" s="78" t="e">
        <f>IF(AND('Real RPTM'!AT70&gt;0,'Real RPTM'!AU70&gt;0),LN('Real RPTM'!AU70/'Real RPTM'!AT70),0)</f>
        <v>#N/A</v>
      </c>
      <c r="AT70" s="78" t="e">
        <f>IF(AND('Real RPTM'!AU70&gt;0,'Real RPTM'!AV70&gt;0),LN('Real RPTM'!AV70/'Real RPTM'!AU70),0)</f>
        <v>#N/A</v>
      </c>
      <c r="AU70" s="78" t="e">
        <f>IF(AND('Real RPTM'!AV70&gt;0,'Real RPTM'!AW70&gt;0),LN('Real RPTM'!AW70/'Real RPTM'!AV70),0)</f>
        <v>#N/A</v>
      </c>
      <c r="AV70" s="78" t="e">
        <f>IF(AND('Real RPTM'!AW70&gt;0,'Real RPTM'!AX70&gt;0),LN('Real RPTM'!AX70/'Real RPTM'!AW70),0)</f>
        <v>#N/A</v>
      </c>
      <c r="AW70" s="78" t="e">
        <f>IF(AND('Real RPTM'!AX70&gt;0,'Real RPTM'!AY70&gt;0),LN('Real RPTM'!AY70/'Real RPTM'!AX70),0)</f>
        <v>#N/A</v>
      </c>
      <c r="AX70" s="78" t="e">
        <f>IF(AND('Real RPTM'!AY70&gt;0,'Real RPTM'!AZ70&gt;0),LN('Real RPTM'!AZ70/'Real RPTM'!AY70),0)</f>
        <v>#N/A</v>
      </c>
      <c r="AY70" s="78" t="e">
        <f>IF(AND('Real RPTM'!AZ70&gt;0,'Real RPTM'!BA70&gt;0),LN('Real RPTM'!BA70/'Real RPTM'!AZ70),0)</f>
        <v>#N/A</v>
      </c>
      <c r="AZ70" s="78" t="e">
        <f>IF(AND('Real RPTM'!BA70&gt;0,'Real RPTM'!BB70&gt;0),LN('Real RPTM'!BB70/'Real RPTM'!BA70),0)</f>
        <v>#N/A</v>
      </c>
    </row>
    <row r="71" spans="1:53"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69"/>
      <c r="H71" s="79">
        <f>IF(AND('Real RPTM'!G71&gt;0,'Real RPTM'!H71&gt;0),LN('Real RPTM'!H71/'Real RPTM'!G71),0)</f>
        <v>-0.16776822603298636</v>
      </c>
      <c r="I71" s="79">
        <f>IF(AND('Real RPTM'!H71&gt;0,'Real RPTM'!I71&gt;0),LN('Real RPTM'!I71/'Real RPTM'!H71),0)</f>
        <v>-7.9763236138093593E-2</v>
      </c>
      <c r="J71" s="79">
        <f>IF(AND('Real RPTM'!I71&gt;0,'Real RPTM'!J71&gt;0),LN('Real RPTM'!J71/'Real RPTM'!I71),0)</f>
        <v>2.7528197598173751E-2</v>
      </c>
      <c r="K71" s="79">
        <f>IF(AND('Real RPTM'!J71&gt;0,'Real RPTM'!K71&gt;0),LN('Real RPTM'!K71/'Real RPTM'!J71),0)</f>
        <v>-0.11371657703273791</v>
      </c>
      <c r="L71" s="79">
        <f>IF(AND('Real RPTM'!K71&gt;0,'Real RPTM'!L71&gt;0),LN('Real RPTM'!L71/'Real RPTM'!K71),0)</f>
        <v>-0.17268176414120526</v>
      </c>
      <c r="M71" s="79">
        <f>IF(AND('Real RPTM'!L71&gt;0,'Real RPTM'!M71&gt;0),LN('Real RPTM'!M71/'Real RPTM'!L71),0)</f>
        <v>0.29883287194086211</v>
      </c>
      <c r="N71" s="79">
        <f>IF(AND('Real RPTM'!M71&gt;0,'Real RPTM'!N71&gt;0),LN('Real RPTM'!N71/'Real RPTM'!M71),0)</f>
        <v>-0.2988180772209888</v>
      </c>
      <c r="O71" s="79">
        <f>IF(AND('Real RPTM'!N71&gt;0,'Real RPTM'!O71&gt;0),LN('Real RPTM'!O71/'Real RPTM'!N71),0)</f>
        <v>-2.6760219430099774E-2</v>
      </c>
      <c r="P71" s="79">
        <f>IF(AND('Real RPTM'!O71&gt;0,'Real RPTM'!P71&gt;0),LN('Real RPTM'!P71/'Real RPTM'!O71),0)</f>
        <v>4.8505259431567839E-2</v>
      </c>
      <c r="Q71" s="79">
        <f>IF(AND('Real RPTM'!P71&gt;0,'Real RPTM'!Q71&gt;0),LN('Real RPTM'!Q71/'Real RPTM'!P71),0)</f>
        <v>-7.0665340577462904E-2</v>
      </c>
      <c r="R71" s="79">
        <f>IF(AND('Real RPTM'!Q71&gt;0,'Real RPTM'!R71&gt;0),LN('Real RPTM'!R71/'Real RPTM'!Q71),0)</f>
        <v>-5.4140870889239238E-2</v>
      </c>
      <c r="S71" s="79">
        <f>IF(AND('Real RPTM'!R71&gt;0,'Real RPTM'!S71&gt;0),LN('Real RPTM'!S71/'Real RPTM'!R71),0)</f>
        <v>0.13985782800600879</v>
      </c>
      <c r="T71" s="79">
        <f>IF(AND('Real RPTM'!S71&gt;0,'Real RPTM'!T71&gt;0),LN('Real RPTM'!T71/'Real RPTM'!S71),0)</f>
        <v>-0.19207557454385341</v>
      </c>
      <c r="U71" s="79">
        <f>IF(AND('Real RPTM'!T71&gt;0,'Real RPTM'!U71&gt;0),LN('Real RPTM'!U71/'Real RPTM'!T71),0)</f>
        <v>-5.3211366231493799E-2</v>
      </c>
      <c r="V71" s="79">
        <f>IF(AND('Real RPTM'!U71&gt;0,'Real RPTM'!V71&gt;0),LN('Real RPTM'!V71/'Real RPTM'!U71),0)</f>
        <v>0.13073537896892426</v>
      </c>
      <c r="W71" s="79">
        <f>IF(AND('Real RPTM'!V71&gt;0,'Real RPTM'!W71&gt;0),LN('Real RPTM'!W71/'Real RPTM'!V71),0)</f>
        <v>0.17356420231750097</v>
      </c>
      <c r="X71" s="79">
        <f>IF(AND('Real RPTM'!W71&gt;0,'Real RPTM'!X71&gt;0),LN('Real RPTM'!X71/'Real RPTM'!W71),0)</f>
        <v>6.1184971075998532E-2</v>
      </c>
      <c r="Y71" s="79">
        <f>IF(AND('Real RPTM'!X71&gt;0,'Real RPTM'!Y71&gt;0),LN('Real RPTM'!Y71/'Real RPTM'!X71),0)</f>
        <v>-2.925807801566066E-2</v>
      </c>
      <c r="Z71" s="79">
        <f>IF(AND('Real RPTM'!Y71&gt;0,'Real RPTM'!Z71&gt;0),LN('Real RPTM'!Z71/'Real RPTM'!Y71),0)</f>
        <v>0.12651326843999808</v>
      </c>
      <c r="AA71" s="79">
        <f>IF(AND('Real RPTM'!Z71&gt;0,'Real RPTM'!AA71&gt;0),LN('Real RPTM'!AA71/'Real RPTM'!Z71),0)</f>
        <v>-0.30672845090271422</v>
      </c>
      <c r="AB71" s="79">
        <f>IF(AND('Real RPTM'!AA71&gt;0,'Real RPTM'!AB71&gt;0),LN('Real RPTM'!AB71/'Real RPTM'!AA71),0)</f>
        <v>0.75364898528548185</v>
      </c>
      <c r="AC71" s="79">
        <f>IF(AND('Real RPTM'!AB71&gt;0,'Real RPTM'!AC71&gt;0),LN('Real RPTM'!AC71/'Real RPTM'!AB71),0)</f>
        <v>0.29351585958693671</v>
      </c>
      <c r="AD71" s="79">
        <f>IF(AND('Real RPTM'!AD71&gt;0,'Real RPTM'!AE71&gt;0),LN('Real RPTM'!AE71/'Real RPTM'!AD71),0)</f>
        <v>-0.36457281253902857</v>
      </c>
      <c r="AE71" s="79">
        <f>IF(AND('Real RPTM'!AE71&gt;0,'Real RPTM'!AF71&gt;0),LN('Real RPTM'!AF71/'Real RPTM'!AE71),0)</f>
        <v>-0.13955170154199301</v>
      </c>
      <c r="AF71" s="79">
        <f>IF(AND('Real RPTM'!AF71&gt;0,'Real RPTM'!AG71&gt;0),LN('Real RPTM'!AG71/'Real RPTM'!AF71),0)</f>
        <v>0.28016866431779108</v>
      </c>
      <c r="AG71" s="79">
        <f>IF(AND('Real RPTM'!AG71&gt;0,'Real RPTM'!AH71&gt;0),LN('Real RPTM'!AH71/'Real RPTM'!AG71),0)</f>
        <v>-9.4269369929283926E-3</v>
      </c>
      <c r="AH71" s="79">
        <f>IF(AND('Real RPTM'!AH71&gt;0,'Real RPTM'!AI71&gt;0),LN('Real RPTM'!AI71/'Real RPTM'!AH71),0)</f>
        <v>-4.5845194533038196E-2</v>
      </c>
      <c r="AI71" s="79">
        <f>IF(AND('Real RPTM'!AI71&gt;0,'Real RPTM'!AJ71&gt;0),LN('Real RPTM'!AJ71/'Real RPTM'!AI71),0)</f>
        <v>0.43337188782841468</v>
      </c>
      <c r="AJ71" s="79">
        <f>IF(AND('Real RPTM'!AJ71&gt;0,'Real RPTM'!AK71&gt;0),LN('Real RPTM'!AK71/'Real RPTM'!AJ71),0)</f>
        <v>-0.56493824947422522</v>
      </c>
      <c r="AK71" s="79">
        <f>IF(AND('Real RPTM'!AK71&gt;0,'Real RPTM'!AL71&gt;0),LN('Real RPTM'!AL71/'Real RPTM'!AK71),0)</f>
        <v>-8.3913875884981282E-2</v>
      </c>
      <c r="AL71" s="79">
        <f>IF(AND('Real RPTM'!AM71&gt;0,'Real RPTM'!AN71&gt;0),LN('Real RPTM'!AN71/'Real RPTM'!AM71),0)</f>
        <v>0.34686851810939578</v>
      </c>
      <c r="AM71" s="79">
        <f>IF(AND('Real RPTM'!AN71&gt;0,'Real RPTM'!AO71&gt;0),LN('Real RPTM'!AO71/'Real RPTM'!AN71),0)</f>
        <v>3.3450080922457097E-2</v>
      </c>
      <c r="AN71" s="79">
        <f>IF(AND('Real RPTM'!AO71&gt;0,'Real RPTM'!AP71&gt;0),LN('Real RPTM'!AP71/'Real RPTM'!AO71),0)</f>
        <v>5.215875698631485E-2</v>
      </c>
      <c r="AO71" s="79">
        <f>IF(AND('Real RPTM'!AP71&gt;0,'Real RPTM'!AQ71&gt;0),LN('Real RPTM'!AQ71/'Real RPTM'!AP71),0)</f>
        <v>-5.0041644851152936E-2</v>
      </c>
      <c r="AP71" s="79">
        <f>IF(AND('Real RPTM'!AQ71&gt;0,'Real RPTM'!AR71&gt;0),LN('Real RPTM'!AR71/'Real RPTM'!AQ71),0)</f>
        <v>3.2253961786033909E-2</v>
      </c>
      <c r="AQ71" s="79">
        <f>IF(AND('Real RPTM'!AR71&gt;0,'Real RPTM'!AS71&gt;0),LN('Real RPTM'!AS71/'Real RPTM'!AR71),0)</f>
        <v>-0.46216507629231068</v>
      </c>
      <c r="AR71" s="79">
        <f>IF(AND('Real RPTM'!AS71&gt;0,'Real RPTM'!AT71&gt;0),LN('Real RPTM'!AT71/'Real RPTM'!AS71),0)</f>
        <v>0.17768778540547178</v>
      </c>
      <c r="AS71" s="79" t="e">
        <f>IF(AND('Real RPTM'!AT71&gt;0,'Real RPTM'!AU71&gt;0),LN('Real RPTM'!AU71/'Real RPTM'!AT71),0)</f>
        <v>#N/A</v>
      </c>
      <c r="AT71" s="79" t="e">
        <f>IF(AND('Real RPTM'!AU71&gt;0,'Real RPTM'!AV71&gt;0),LN('Real RPTM'!AV71/'Real RPTM'!AU71),0)</f>
        <v>#N/A</v>
      </c>
      <c r="AU71" s="79" t="e">
        <f>IF(AND('Real RPTM'!AV71&gt;0,'Real RPTM'!AW71&gt;0),LN('Real RPTM'!AW71/'Real RPTM'!AV71),0)</f>
        <v>#N/A</v>
      </c>
      <c r="AV71" s="79" t="e">
        <f>IF(AND('Real RPTM'!AW71&gt;0,'Real RPTM'!AX71&gt;0),LN('Real RPTM'!AX71/'Real RPTM'!AW71),0)</f>
        <v>#N/A</v>
      </c>
      <c r="AW71" s="79" t="e">
        <f>IF(AND('Real RPTM'!AX71&gt;0,'Real RPTM'!AY71&gt;0),LN('Real RPTM'!AY71/'Real RPTM'!AX71),0)</f>
        <v>#N/A</v>
      </c>
      <c r="AX71" s="79" t="e">
        <f>IF(AND('Real RPTM'!AY71&gt;0,'Real RPTM'!AZ71&gt;0),LN('Real RPTM'!AZ71/'Real RPTM'!AY71),0)</f>
        <v>#N/A</v>
      </c>
      <c r="AY71" s="79" t="e">
        <f>IF(AND('Real RPTM'!AZ71&gt;0,'Real RPTM'!BA71&gt;0),LN('Real RPTM'!BA71/'Real RPTM'!AZ71),0)</f>
        <v>#N/A</v>
      </c>
      <c r="AZ71" s="79" t="e">
        <f>IF(AND('Real RPTM'!BA71&gt;0,'Real RPTM'!BB71&gt;0),LN('Real RPTM'!BB71/'Real RPTM'!BA71),0)</f>
        <v>#N/A</v>
      </c>
    </row>
    <row r="72" spans="1:53" ht="13" x14ac:dyDescent="0.3">
      <c r="A72" s="20" t="s">
        <v>81</v>
      </c>
      <c r="B72" s="21">
        <f>'Nom Revenue'!B72</f>
        <v>0</v>
      </c>
      <c r="C72" s="24" t="str">
        <f>IF(B72=0,"",'Formatted Data'!C1273)</f>
        <v/>
      </c>
      <c r="D72" s="69" t="str">
        <f>'Formatted Data'!E67</f>
        <v>M</v>
      </c>
      <c r="E72" s="69" t="str">
        <f>'Formatted Data'!F67</f>
        <v>X</v>
      </c>
      <c r="F72" s="69" t="str">
        <f>'Formatted Data'!G67</f>
        <v>X</v>
      </c>
      <c r="G72" s="69"/>
      <c r="H72" s="79">
        <f>IF(AND('Real RPTM'!G72&gt;0,'Real RPTM'!H72&gt;0),LN('Real RPTM'!H72/'Real RPTM'!G72),0)</f>
        <v>-4.8738866959001238E-2</v>
      </c>
      <c r="I72" s="79">
        <f>IF(AND('Real RPTM'!H72&gt;0,'Real RPTM'!I72&gt;0),LN('Real RPTM'!I72/'Real RPTM'!H72),0)</f>
        <v>-7.5453164319831206E-2</v>
      </c>
      <c r="J72" s="79">
        <f>IF(AND('Real RPTM'!I72&gt;0,'Real RPTM'!J72&gt;0),LN('Real RPTM'!J72/'Real RPTM'!I72),0)</f>
        <v>-7.917808344965252E-2</v>
      </c>
      <c r="K72" s="79">
        <f>IF(AND('Real RPTM'!J72&gt;0,'Real RPTM'!K72&gt;0),LN('Real RPTM'!K72/'Real RPTM'!J72),0)</f>
        <v>-0.44855985006698657</v>
      </c>
      <c r="L72" s="79">
        <f>IF(AND('Real RPTM'!K72&gt;0,'Real RPTM'!L72&gt;0),LN('Real RPTM'!L72/'Real RPTM'!K72),0)</f>
        <v>-0.12255622908550354</v>
      </c>
      <c r="M72" s="79">
        <f>IF(AND('Real RPTM'!L72&gt;0,'Real RPTM'!M72&gt;0),LN('Real RPTM'!M72/'Real RPTM'!L72),0)</f>
        <v>-2.4612194755144208E-2</v>
      </c>
      <c r="N72" s="79">
        <f>IF(AND('Real RPTM'!M72&gt;0,'Real RPTM'!N72&gt;0),LN('Real RPTM'!N72/'Real RPTM'!M72),0)</f>
        <v>-0.19246104389041699</v>
      </c>
      <c r="O72" s="79">
        <f>IF(AND('Real RPTM'!N72&gt;0,'Real RPTM'!O72&gt;0),LN('Real RPTM'!O72/'Real RPTM'!N72),0)</f>
        <v>4.5025438737916014E-2</v>
      </c>
      <c r="P72" s="79">
        <f>IF(AND('Real RPTM'!O72&gt;0,'Real RPTM'!P72&gt;0),LN('Real RPTM'!P72/'Real RPTM'!O72),0)</f>
        <v>-6.8010402291887942E-4</v>
      </c>
      <c r="Q72" s="79">
        <f>IF(AND('Real RPTM'!P72&gt;0,'Real RPTM'!Q72&gt;0),LN('Real RPTM'!Q72/'Real RPTM'!P72),0)</f>
        <v>-0.20879515539700172</v>
      </c>
      <c r="R72" s="79">
        <f>IF(AND('Real RPTM'!Q72&gt;0,'Real RPTM'!R72&gt;0),LN('Real RPTM'!R72/'Real RPTM'!Q72),0)</f>
        <v>7.8149793276621644E-3</v>
      </c>
      <c r="S72" s="79">
        <f>IF(AND('Real RPTM'!R72&gt;0,'Real RPTM'!S72&gt;0),LN('Real RPTM'!S72/'Real RPTM'!R72),0)</f>
        <v>-1.0586516267539051E-2</v>
      </c>
      <c r="T72" s="79">
        <f>IF(AND('Real RPTM'!S72&gt;0,'Real RPTM'!T72&gt;0),LN('Real RPTM'!T72/'Real RPTM'!S72),0)</f>
        <v>3.1111329334428048E-2</v>
      </c>
      <c r="U72" s="79">
        <f>IF(AND('Real RPTM'!T72&gt;0,'Real RPTM'!U72&gt;0),LN('Real RPTM'!U72/'Real RPTM'!T72),0)</f>
        <v>-7.0325481837040626E-2</v>
      </c>
      <c r="V72" s="79">
        <f>IF(AND('Real RPTM'!U72&gt;0,'Real RPTM'!V72&gt;0),LN('Real RPTM'!V72/'Real RPTM'!U72),0)</f>
        <v>-4.780628686446288E-2</v>
      </c>
      <c r="W72" s="79">
        <f>IF(AND('Real RPTM'!V72&gt;0,'Real RPTM'!W72&gt;0),LN('Real RPTM'!W72/'Real RPTM'!V72),0)</f>
        <v>1.769595935989321E-2</v>
      </c>
      <c r="X72" s="79">
        <f>IF(AND('Real RPTM'!W72&gt;0,'Real RPTM'!X72&gt;0),LN('Real RPTM'!X72/'Real RPTM'!W72),0)</f>
        <v>-1.6836053885933469E-2</v>
      </c>
      <c r="Y72" s="79">
        <f>IF(AND('Real RPTM'!X72&gt;0,'Real RPTM'!Y72&gt;0),LN('Real RPTM'!Y72/'Real RPTM'!X72),0)</f>
        <v>5.9430366816522341E-2</v>
      </c>
      <c r="Z72" s="79">
        <f>IF(AND('Real RPTM'!Y72&gt;0,'Real RPTM'!Z72&gt;0),LN('Real RPTM'!Z72/'Real RPTM'!Y72),0)</f>
        <v>-9.8204613532443585E-2</v>
      </c>
      <c r="AA72" s="79">
        <f>IF(AND('Real RPTM'!Z72&gt;0,'Real RPTM'!AA72&gt;0),LN('Real RPTM'!AA72/'Real RPTM'!Z72),0)</f>
        <v>0.31704634658494663</v>
      </c>
      <c r="AB72" s="79">
        <f>IF(AND('Real RPTM'!AA72&gt;0,'Real RPTM'!AB72&gt;0),LN('Real RPTM'!AB72/'Real RPTM'!AA72),0)</f>
        <v>0.39973617658094474</v>
      </c>
      <c r="AC72" s="79">
        <f>IF(AND('Real RPTM'!AB72&gt;0,'Real RPTM'!AC72&gt;0),LN('Real RPTM'!AC72/'Real RPTM'!AB72),0)</f>
        <v>0.16190945409253427</v>
      </c>
      <c r="AD72" s="79">
        <f>IF(AND('Real RPTM'!AD72&gt;0,'Real RPTM'!AE72&gt;0),LN('Real RPTM'!AE72/'Real RPTM'!AD72),0)</f>
        <v>0.2368374352561283</v>
      </c>
      <c r="AE72" s="79">
        <f>IF(AND('Real RPTM'!AE72&gt;0,'Real RPTM'!AF72&gt;0),LN('Real RPTM'!AF72/'Real RPTM'!AE72),0)</f>
        <v>-0.37586255539008756</v>
      </c>
      <c r="AF72" s="79">
        <f>IF(AND('Real RPTM'!AF72&gt;0,'Real RPTM'!AG72&gt;0),LN('Real RPTM'!AG72/'Real RPTM'!AF72),0)</f>
        <v>-9.4294598456217529E-2</v>
      </c>
      <c r="AG72" s="79">
        <f>IF(AND('Real RPTM'!AG72&gt;0,'Real RPTM'!AH72&gt;0),LN('Real RPTM'!AH72/'Real RPTM'!AG72),0)</f>
        <v>-3.4565072307965995E-2</v>
      </c>
      <c r="AH72" s="79">
        <f>IF(AND('Real RPTM'!AH72&gt;0,'Real RPTM'!AI72&gt;0),LN('Real RPTM'!AI72/'Real RPTM'!AH72),0)</f>
        <v>-6.699567024026748E-2</v>
      </c>
      <c r="AI72" s="79">
        <f>IF(AND('Real RPTM'!AI72&gt;0,'Real RPTM'!AJ72&gt;0),LN('Real RPTM'!AJ72/'Real RPTM'!AI72),0)</f>
        <v>-9.5518980584760604E-2</v>
      </c>
      <c r="AJ72" s="79">
        <f>IF(AND('Real RPTM'!AJ72&gt;0,'Real RPTM'!AK72&gt;0),LN('Real RPTM'!AK72/'Real RPTM'!AJ72),0)</f>
        <v>0.15381278788556843</v>
      </c>
      <c r="AK72" s="79">
        <f>IF(AND('Real RPTM'!AK72&gt;0,'Real RPTM'!AL72&gt;0),LN('Real RPTM'!AL72/'Real RPTM'!AK72),0)</f>
        <v>0.10165762343943954</v>
      </c>
      <c r="AL72" s="79">
        <f>IF(AND('Real RPTM'!AM72&gt;0,'Real RPTM'!AN72&gt;0),LN('Real RPTM'!AN72/'Real RPTM'!AM72),0)</f>
        <v>0.33585352740871555</v>
      </c>
      <c r="AM72" s="79">
        <f>IF(AND('Real RPTM'!AN72&gt;0,'Real RPTM'!AO72&gt;0),LN('Real RPTM'!AO72/'Real RPTM'!AN72),0)</f>
        <v>-8.625453535705363E-2</v>
      </c>
      <c r="AN72" s="79">
        <f>IF(AND('Real RPTM'!AO72&gt;0,'Real RPTM'!AP72&gt;0),LN('Real RPTM'!AP72/'Real RPTM'!AO72),0)</f>
        <v>0.22144997377864131</v>
      </c>
      <c r="AO72" s="79">
        <f>IF(AND('Real RPTM'!AP72&gt;0,'Real RPTM'!AQ72&gt;0),LN('Real RPTM'!AQ72/'Real RPTM'!AP72),0)</f>
        <v>-3.3468477335127575E-2</v>
      </c>
      <c r="AP72" s="79">
        <f>IF(AND('Real RPTM'!AQ72&gt;0,'Real RPTM'!AR72&gt;0),LN('Real RPTM'!AR72/'Real RPTM'!AQ72),0)</f>
        <v>0.21970044668484454</v>
      </c>
      <c r="AQ72" s="79">
        <f>IF(AND('Real RPTM'!AR72&gt;0,'Real RPTM'!AS72&gt;0),LN('Real RPTM'!AS72/'Real RPTM'!AR72),0)</f>
        <v>-0.44380810310312485</v>
      </c>
      <c r="AR72" s="79">
        <f>IF(AND('Real RPTM'!AS72&gt;0,'Real RPTM'!AT72&gt;0),LN('Real RPTM'!AT72/'Real RPTM'!AS72),0)</f>
        <v>4.1445134560375477E-2</v>
      </c>
      <c r="AS72" s="79" t="e">
        <f>IF(AND('Real RPTM'!AT72&gt;0,'Real RPTM'!AU72&gt;0),LN('Real RPTM'!AU72/'Real RPTM'!AT72),0)</f>
        <v>#N/A</v>
      </c>
      <c r="AT72" s="79" t="e">
        <f>IF(AND('Real RPTM'!AU72&gt;0,'Real RPTM'!AV72&gt;0),LN('Real RPTM'!AV72/'Real RPTM'!AU72),0)</f>
        <v>#N/A</v>
      </c>
      <c r="AU72" s="79" t="e">
        <f>IF(AND('Real RPTM'!AV72&gt;0,'Real RPTM'!AW72&gt;0),LN('Real RPTM'!AW72/'Real RPTM'!AV72),0)</f>
        <v>#N/A</v>
      </c>
      <c r="AV72" s="79" t="e">
        <f>IF(AND('Real RPTM'!AW72&gt;0,'Real RPTM'!AX72&gt;0),LN('Real RPTM'!AX72/'Real RPTM'!AW72),0)</f>
        <v>#N/A</v>
      </c>
      <c r="AW72" s="79" t="e">
        <f>IF(AND('Real RPTM'!AX72&gt;0,'Real RPTM'!AY72&gt;0),LN('Real RPTM'!AY72/'Real RPTM'!AX72),0)</f>
        <v>#N/A</v>
      </c>
      <c r="AX72" s="79" t="e">
        <f>IF(AND('Real RPTM'!AY72&gt;0,'Real RPTM'!AZ72&gt;0),LN('Real RPTM'!AZ72/'Real RPTM'!AY72),0)</f>
        <v>#N/A</v>
      </c>
      <c r="AY72" s="79" t="e">
        <f>IF(AND('Real RPTM'!AZ72&gt;0,'Real RPTM'!BA72&gt;0),LN('Real RPTM'!BA72/'Real RPTM'!AZ72),0)</f>
        <v>#N/A</v>
      </c>
      <c r="AZ72" s="79" t="e">
        <f>IF(AND('Real RPTM'!BA72&gt;0,'Real RPTM'!BB72&gt;0),LN('Real RPTM'!BB72/'Real RPTM'!BA72),0)</f>
        <v>#N/A</v>
      </c>
    </row>
    <row r="73" spans="1:53" ht="13.5" thickBot="1" x14ac:dyDescent="0.35">
      <c r="A73" s="248" t="s">
        <v>81</v>
      </c>
      <c r="B73" s="263">
        <f>'Nom Revenue'!B73</f>
        <v>0</v>
      </c>
      <c r="C73" s="250" t="str">
        <f>IF(B73=0,"",'Formatted Data'!C1274)</f>
        <v/>
      </c>
      <c r="D73" s="251" t="str">
        <f>'Formatted Data'!E68</f>
        <v>L</v>
      </c>
      <c r="E73" s="251" t="str">
        <f>'Formatted Data'!F68</f>
        <v>X</v>
      </c>
      <c r="F73" s="251" t="str">
        <f>'Formatted Data'!G68</f>
        <v>X</v>
      </c>
      <c r="G73" s="251"/>
      <c r="H73" s="253">
        <f>IF(AND('Real RPTM'!G73&gt;0,'Real RPTM'!H73&gt;0),LN('Real RPTM'!H73/'Real RPTM'!G73),0)</f>
        <v>-5.2957359002191534E-2</v>
      </c>
      <c r="I73" s="253">
        <f>IF(AND('Real RPTM'!H73&gt;0,'Real RPTM'!I73&gt;0),LN('Real RPTM'!I73/'Real RPTM'!H73),0)</f>
        <v>-0.14545696739241554</v>
      </c>
      <c r="J73" s="253">
        <f>IF(AND('Real RPTM'!I73&gt;0,'Real RPTM'!J73&gt;0),LN('Real RPTM'!J73/'Real RPTM'!I73),0)</f>
        <v>-7.3277091529186378E-2</v>
      </c>
      <c r="K73" s="253">
        <f>IF(AND('Real RPTM'!J73&gt;0,'Real RPTM'!K73&gt;0),LN('Real RPTM'!K73/'Real RPTM'!J73),0)</f>
        <v>-0.10150053128017641</v>
      </c>
      <c r="L73" s="253">
        <f>IF(AND('Real RPTM'!K73&gt;0,'Real RPTM'!L73&gt;0),LN('Real RPTM'!L73/'Real RPTM'!K73),0)</f>
        <v>-8.8935835157818763E-2</v>
      </c>
      <c r="M73" s="253">
        <f>IF(AND('Real RPTM'!L73&gt;0,'Real RPTM'!M73&gt;0),LN('Real RPTM'!M73/'Real RPTM'!L73),0)</f>
        <v>-3.7919077718128451E-3</v>
      </c>
      <c r="N73" s="253">
        <f>IF(AND('Real RPTM'!M73&gt;0,'Real RPTM'!N73&gt;0),LN('Real RPTM'!N73/'Real RPTM'!M73),0)</f>
        <v>-0.12670319849765846</v>
      </c>
      <c r="O73" s="253">
        <f>IF(AND('Real RPTM'!N73&gt;0,'Real RPTM'!O73&gt;0),LN('Real RPTM'!O73/'Real RPTM'!N73),0)</f>
        <v>1.0750458684294218E-2</v>
      </c>
      <c r="P73" s="253">
        <f>IF(AND('Real RPTM'!O73&gt;0,'Real RPTM'!P73&gt;0),LN('Real RPTM'!P73/'Real RPTM'!O73),0)</f>
        <v>3.9731527185894518E-2</v>
      </c>
      <c r="Q73" s="253">
        <f>IF(AND('Real RPTM'!P73&gt;0,'Real RPTM'!Q73&gt;0),LN('Real RPTM'!Q73/'Real RPTM'!P73),0)</f>
        <v>-5.3584112755948619E-2</v>
      </c>
      <c r="R73" s="253">
        <f>IF(AND('Real RPTM'!Q73&gt;0,'Real RPTM'!R73&gt;0),LN('Real RPTM'!R73/'Real RPTM'!Q73),0)</f>
        <v>-9.2263197533179561E-2</v>
      </c>
      <c r="S73" s="253">
        <f>IF(AND('Real RPTM'!R73&gt;0,'Real RPTM'!S73&gt;0),LN('Real RPTM'!S73/'Real RPTM'!R73),0)</f>
        <v>-1.4275584907740503E-2</v>
      </c>
      <c r="T73" s="253">
        <f>IF(AND('Real RPTM'!S73&gt;0,'Real RPTM'!T73&gt;0),LN('Real RPTM'!T73/'Real RPTM'!S73),0)</f>
        <v>6.2837883163113593E-3</v>
      </c>
      <c r="U73" s="253">
        <f>IF(AND('Real RPTM'!T73&gt;0,'Real RPTM'!U73&gt;0),LN('Real RPTM'!U73/'Real RPTM'!T73),0)</f>
        <v>9.6723852276766106E-3</v>
      </c>
      <c r="V73" s="253">
        <f>IF(AND('Real RPTM'!U73&gt;0,'Real RPTM'!V73&gt;0),LN('Real RPTM'!V73/'Real RPTM'!U73),0)</f>
        <v>-0.10813971139741341</v>
      </c>
      <c r="W73" s="253">
        <f>IF(AND('Real RPTM'!V73&gt;0,'Real RPTM'!W73&gt;0),LN('Real RPTM'!W73/'Real RPTM'!V73),0)</f>
        <v>0.11756218856516461</v>
      </c>
      <c r="X73" s="253">
        <f>IF(AND('Real RPTM'!W73&gt;0,'Real RPTM'!X73&gt;0),LN('Real RPTM'!X73/'Real RPTM'!W73),0)</f>
        <v>3.9200416373883495E-2</v>
      </c>
      <c r="Y73" s="253">
        <f>IF(AND('Real RPTM'!X73&gt;0,'Real RPTM'!Y73&gt;0),LN('Real RPTM'!Y73/'Real RPTM'!X73),0)</f>
        <v>-4.3937410055584949E-2</v>
      </c>
      <c r="Z73" s="253">
        <f>IF(AND('Real RPTM'!Y73&gt;0,'Real RPTM'!Z73&gt;0),LN('Real RPTM'!Z73/'Real RPTM'!Y73),0)</f>
        <v>-6.8646297594536151E-2</v>
      </c>
      <c r="AA73" s="253">
        <f>IF(AND('Real RPTM'!Z73&gt;0,'Real RPTM'!AA73&gt;0),LN('Real RPTM'!AA73/'Real RPTM'!Z73),0)</f>
        <v>-0.21882965101925395</v>
      </c>
      <c r="AB73" s="253">
        <f>IF(AND('Real RPTM'!AA73&gt;0,'Real RPTM'!AB73&gt;0),LN('Real RPTM'!AB73/'Real RPTM'!AA73),0)</f>
        <v>0.36463788400224362</v>
      </c>
      <c r="AC73" s="253">
        <f>IF(AND('Real RPTM'!AB73&gt;0,'Real RPTM'!AC73&gt;0),LN('Real RPTM'!AC73/'Real RPTM'!AB73),0)</f>
        <v>-1.2309582963933412E-2</v>
      </c>
      <c r="AD73" s="253">
        <f>IF(AND('Real RPTM'!AD73&gt;0,'Real RPTM'!AE73&gt;0),LN('Real RPTM'!AE73/'Real RPTM'!AD73),0)</f>
        <v>0.19220295855214586</v>
      </c>
      <c r="AE73" s="253">
        <f>IF(AND('Real RPTM'!AE73&gt;0,'Real RPTM'!AF73&gt;0),LN('Real RPTM'!AF73/'Real RPTM'!AE73),0)</f>
        <v>-0.11063804159972465</v>
      </c>
      <c r="AF73" s="253">
        <f>IF(AND('Real RPTM'!AF73&gt;0,'Real RPTM'!AG73&gt;0),LN('Real RPTM'!AG73/'Real RPTM'!AF73),0)</f>
        <v>0.10544106343496384</v>
      </c>
      <c r="AG73" s="253">
        <f>IF(AND('Real RPTM'!AG73&gt;0,'Real RPTM'!AH73&gt;0),LN('Real RPTM'!AH73/'Real RPTM'!AG73),0)</f>
        <v>1.1613313977227938E-2</v>
      </c>
      <c r="AH73" s="253">
        <f>IF(AND('Real RPTM'!AH73&gt;0,'Real RPTM'!AI73&gt;0),LN('Real RPTM'!AI73/'Real RPTM'!AH73),0)</f>
        <v>0.15850433117716398</v>
      </c>
      <c r="AI73" s="253">
        <f>IF(AND('Real RPTM'!AI73&gt;0,'Real RPTM'!AJ73&gt;0),LN('Real RPTM'!AJ73/'Real RPTM'!AI73),0)</f>
        <v>3.2286509987261694E-2</v>
      </c>
      <c r="AJ73" s="253">
        <f>IF(AND('Real RPTM'!AJ73&gt;0,'Real RPTM'!AK73&gt;0),LN('Real RPTM'!AK73/'Real RPTM'!AJ73),0)</f>
        <v>-1.2140348502389771E-2</v>
      </c>
      <c r="AK73" s="253">
        <f>IF(AND('Real RPTM'!AK73&gt;0,'Real RPTM'!AL73&gt;0),LN('Real RPTM'!AL73/'Real RPTM'!AK73),0)</f>
        <v>-5.2048640138882128E-2</v>
      </c>
      <c r="AL73" s="253">
        <f>IF(AND('Real RPTM'!AM73&gt;0,'Real RPTM'!AN73&gt;0),LN('Real RPTM'!AN73/'Real RPTM'!AM73),0)</f>
        <v>-1.5559304691489573E-4</v>
      </c>
      <c r="AM73" s="253">
        <f>IF(AND('Real RPTM'!AN73&gt;0,'Real RPTM'!AO73&gt;0),LN('Real RPTM'!AO73/'Real RPTM'!AN73),0)</f>
        <v>5.0453994112710038E-2</v>
      </c>
      <c r="AN73" s="253">
        <f>IF(AND('Real RPTM'!AO73&gt;0,'Real RPTM'!AP73&gt;0),LN('Real RPTM'!AP73/'Real RPTM'!AO73),0)</f>
        <v>5.3923088017978932E-2</v>
      </c>
      <c r="AO73" s="253">
        <f>IF(AND('Real RPTM'!AP73&gt;0,'Real RPTM'!AQ73&gt;0),LN('Real RPTM'!AQ73/'Real RPTM'!AP73),0)</f>
        <v>-3.768820584286095E-2</v>
      </c>
      <c r="AP73" s="253">
        <f>IF(AND('Real RPTM'!AQ73&gt;0,'Real RPTM'!AR73&gt;0),LN('Real RPTM'!AR73/'Real RPTM'!AQ73),0)</f>
        <v>3.6101677544895114E-2</v>
      </c>
      <c r="AQ73" s="253">
        <f>IF(AND('Real RPTM'!AR73&gt;0,'Real RPTM'!AS73&gt;0),LN('Real RPTM'!AS73/'Real RPTM'!AR73),0)</f>
        <v>-0.45535109210547409</v>
      </c>
      <c r="AR73" s="253">
        <f>IF(AND('Real RPTM'!AS73&gt;0,'Real RPTM'!AT73&gt;0),LN('Real RPTM'!AT73/'Real RPTM'!AS73),0)</f>
        <v>0.52834881511866127</v>
      </c>
      <c r="AS73" s="253" t="e">
        <f>IF(AND('Real RPTM'!AT73&gt;0,'Real RPTM'!AU73&gt;0),LN('Real RPTM'!AU73/'Real RPTM'!AT73),0)</f>
        <v>#N/A</v>
      </c>
      <c r="AT73" s="253" t="e">
        <f>IF(AND('Real RPTM'!AU73&gt;0,'Real RPTM'!AV73&gt;0),LN('Real RPTM'!AV73/'Real RPTM'!AU73),0)</f>
        <v>#N/A</v>
      </c>
      <c r="AU73" s="253" t="e">
        <f>IF(AND('Real RPTM'!AV73&gt;0,'Real RPTM'!AW73&gt;0),LN('Real RPTM'!AW73/'Real RPTM'!AV73),0)</f>
        <v>#N/A</v>
      </c>
      <c r="AV73" s="253" t="e">
        <f>IF(AND('Real RPTM'!AW73&gt;0,'Real RPTM'!AX73&gt;0),LN('Real RPTM'!AX73/'Real RPTM'!AW73),0)</f>
        <v>#N/A</v>
      </c>
      <c r="AW73" s="253" t="e">
        <f>IF(AND('Real RPTM'!AX73&gt;0,'Real RPTM'!AY73&gt;0),LN('Real RPTM'!AY73/'Real RPTM'!AX73),0)</f>
        <v>#N/A</v>
      </c>
      <c r="AX73" s="253" t="e">
        <f>IF(AND('Real RPTM'!AY73&gt;0,'Real RPTM'!AZ73&gt;0),LN('Real RPTM'!AZ73/'Real RPTM'!AY73),0)</f>
        <v>#N/A</v>
      </c>
      <c r="AY73" s="253" t="e">
        <f>IF(AND('Real RPTM'!AZ73&gt;0,'Real RPTM'!BA73&gt;0),LN('Real RPTM'!BA73/'Real RPTM'!AZ73),0)</f>
        <v>#N/A</v>
      </c>
      <c r="AZ73" s="275" t="e">
        <f>IF(AND('Real RPTM'!BA73&gt;0,'Real RPTM'!BB73&gt;0),LN('Real RPTM'!BB73/'Real RPTM'!BA73),0)</f>
        <v>#N/A</v>
      </c>
      <c r="BA73" s="276"/>
    </row>
    <row r="74" spans="1:53" s="270" customFormat="1" ht="13.5" thickTop="1" x14ac:dyDescent="0.3">
      <c r="A74" s="246" t="s">
        <v>83</v>
      </c>
      <c r="B74" s="271"/>
      <c r="C74" s="272"/>
      <c r="D74" s="272"/>
      <c r="E74" s="272"/>
      <c r="F74" s="272"/>
      <c r="G74" s="273">
        <v>100</v>
      </c>
      <c r="H74" s="274">
        <f>G74*IF('Real RevCmdShare'!H74=0,1,EXP(SUMPRODUCT(H4:H73,'Real RevCmdShare'!H4:H73)/'Real RevCmdShare'!H74))</f>
        <v>94.684139496213987</v>
      </c>
      <c r="I74" s="274">
        <f>H74*IF('Real RevCmdShare'!I74=0,1,EXP(SUMPRODUCT(I4:I73,'Real RevCmdShare'!I4:I73)/'Real RevCmdShare'!I74))</f>
        <v>87.705243969189425</v>
      </c>
      <c r="J74" s="274">
        <f>I74*IF('Real RevCmdShare'!J74=0,1,EXP(SUMPRODUCT(J4:J73,'Real RevCmdShare'!J4:J73)/'Real RevCmdShare'!J74))</f>
        <v>84.456253686963564</v>
      </c>
      <c r="K74" s="274">
        <f>J74*IF('Real RevCmdShare'!K74=0,1,EXP(SUMPRODUCT(K4:K73,'Real RevCmdShare'!K4:K73)/'Real RevCmdShare'!K74))</f>
        <v>80.366302061871863</v>
      </c>
      <c r="L74" s="274">
        <f>K74*IF('Real RevCmdShare'!L74=0,1,EXP(SUMPRODUCT(L4:L73,'Real RevCmdShare'!L4:L73)/'Real RevCmdShare'!L74))</f>
        <v>77.602088766838875</v>
      </c>
      <c r="M74" s="274">
        <f>L74*IF('Real RevCmdShare'!M74=0,1,EXP(SUMPRODUCT(M4:M73,'Real RevCmdShare'!M4:M73)/'Real RevCmdShare'!M74))</f>
        <v>75.510501513781847</v>
      </c>
      <c r="N74" s="274">
        <f>M74*IF('Real RevCmdShare'!N74=0,1,EXP(SUMPRODUCT(N4:N73,'Real RevCmdShare'!N4:N73)/'Real RevCmdShare'!N74))</f>
        <v>72.136391098031751</v>
      </c>
      <c r="O74" s="274">
        <f>N74*IF('Real RevCmdShare'!O74=0,1,EXP(SUMPRODUCT(O4:O73,'Real RevCmdShare'!O4:O73)/'Real RevCmdShare'!O74))</f>
        <v>70.52282395869976</v>
      </c>
      <c r="P74" s="274">
        <f>O74*IF('Real RevCmdShare'!P74=0,1,EXP(SUMPRODUCT(P4:P73,'Real RevCmdShare'!P4:P73)/'Real RevCmdShare'!P74))</f>
        <v>68.562377675265054</v>
      </c>
      <c r="Q74" s="274">
        <f>P74*IF('Real RevCmdShare'!Q74=0,1,EXP(SUMPRODUCT(Q4:Q73,'Real RevCmdShare'!Q4:Q73)/'Real RevCmdShare'!Q74))</f>
        <v>65.795112452835468</v>
      </c>
      <c r="R74" s="274">
        <f>Q74*IF('Real RevCmdShare'!R74=0,1,EXP(SUMPRODUCT(R4:R73,'Real RevCmdShare'!R4:R73)/'Real RevCmdShare'!R74))</f>
        <v>64.516827227395638</v>
      </c>
      <c r="S74" s="274">
        <f>R74*IF('Real RevCmdShare'!S74=0,1,EXP(SUMPRODUCT(S4:S73,'Real RevCmdShare'!S4:S73)/'Real RevCmdShare'!S74))</f>
        <v>62.984345612984214</v>
      </c>
      <c r="T74" s="274">
        <f>S74*IF('Real RevCmdShare'!T74=0,1,EXP(SUMPRODUCT(T4:T73,'Real RevCmdShare'!T4:T73)/'Real RevCmdShare'!T74))</f>
        <v>61.090879959314947</v>
      </c>
      <c r="U74" s="274">
        <f>T74*IF('Real RevCmdShare'!U74=0,1,EXP(SUMPRODUCT(U4:U73,'Real RevCmdShare'!U4:U73)/'Real RevCmdShare'!U74))</f>
        <v>59.455910188082925</v>
      </c>
      <c r="V74" s="274">
        <f>U74*IF('Real RevCmdShare'!V74=0,1,EXP(SUMPRODUCT(V4:V73,'Real RevCmdShare'!V4:V73)/'Real RevCmdShare'!V74))</f>
        <v>57.734275094049082</v>
      </c>
      <c r="W74" s="274">
        <f>V74*IF('Real RevCmdShare'!W74=0,1,EXP(SUMPRODUCT(W4:W73,'Real RevCmdShare'!W4:W73)/'Real RevCmdShare'!W74))</f>
        <v>57.522767865003033</v>
      </c>
      <c r="X74" s="274">
        <f>W74*IF('Real RevCmdShare'!X74=0,1,EXP(SUMPRODUCT(X4:X73,'Real RevCmdShare'!X4:X73)/'Real RevCmdShare'!X74))</f>
        <v>58.386851216626596</v>
      </c>
      <c r="Y74" s="274">
        <f>X74*IF('Real RevCmdShare'!Y74=0,1,EXP(SUMPRODUCT(Y4:Y73,'Real RevCmdShare'!Y4:Y73)/'Real RevCmdShare'!Y74))</f>
        <v>56.449939263659886</v>
      </c>
      <c r="Z74" s="274">
        <f>Y74*IF('Real RevCmdShare'!Z74=0,1,EXP(SUMPRODUCT(Z4:Z73,'Real RevCmdShare'!Z4:Z73)/'Real RevCmdShare'!Z74))</f>
        <v>56.057265990972958</v>
      </c>
      <c r="AA74" s="274">
        <f>Z74*IF('Real RevCmdShare'!AA74=0,1,EXP(SUMPRODUCT(AA4:AA73,'Real RevCmdShare'!AA4:AA73)/'Real RevCmdShare'!AA74))</f>
        <v>59.934277470158186</v>
      </c>
      <c r="AB74" s="274">
        <f>AA74*IF('Real RevCmdShare'!AB74=0,1,EXP(SUMPRODUCT(AB4:AB73,'Real RevCmdShare'!AB4:AB73)/'Real RevCmdShare'!AB74))</f>
        <v>63.374971448301622</v>
      </c>
      <c r="AC74" s="274">
        <f>AB74*IF('Real RevCmdShare'!AC74=0,1,EXP(SUMPRODUCT(AC4:AC73,'Real RevCmdShare'!AC4:AC73)/'Real RevCmdShare'!AC74))</f>
        <v>64.581471643855195</v>
      </c>
      <c r="AD74" s="274">
        <f>AC74*IF('Real RevCmdShare'!AD74=0,1,EXP(SUMPRODUCT(AD4:AD73,'Real RevCmdShare'!AD4:AD73)/'Real RevCmdShare'!AD74))</f>
        <v>72.995386568807689</v>
      </c>
      <c r="AE74" s="274">
        <f>AD74*IF('Real RevCmdShare'!AE74=0,1,EXP(SUMPRODUCT(AE4:AE73,'Real RevCmdShare'!AE4:AE73)/'Real RevCmdShare'!AE74))</f>
        <v>67.97156245496538</v>
      </c>
      <c r="AF74" s="274">
        <f>AE74*IF('Real RevCmdShare'!AF74=0,1,EXP(SUMPRODUCT(AF4:AF73,'Real RevCmdShare'!AF4:AF73)/'Real RevCmdShare'!AF74))</f>
        <v>71.542881507065189</v>
      </c>
      <c r="AG74" s="274">
        <f>AF74*IF('Real RevCmdShare'!AG74=0,1,EXP(SUMPRODUCT(AG4:AG73,'Real RevCmdShare'!AG4:AG73)/'Real RevCmdShare'!AG74))</f>
        <v>77.256745445484412</v>
      </c>
      <c r="AH74" s="274">
        <f>AG74*IF('Real RevCmdShare'!AH74=0,1,EXP(SUMPRODUCT(AH4:AH73,'Real RevCmdShare'!AH4:AH73)/'Real RevCmdShare'!AH74))</f>
        <v>78.129144047162953</v>
      </c>
      <c r="AI74" s="274">
        <f>AH74*IF('Real RevCmdShare'!AI74=0,1,EXP(SUMPRODUCT(AI4:AI73,'Real RevCmdShare'!AI4:AI73)/'Real RevCmdShare'!AI74))</f>
        <v>76.899850159710738</v>
      </c>
      <c r="AJ74" s="274">
        <f>AI74*IF('Real RevCmdShare'!AJ74=0,1,EXP(SUMPRODUCT(AJ4:AJ73,'Real RevCmdShare'!AJ4:AJ73)/'Real RevCmdShare'!AJ74))</f>
        <v>77.176716485292971</v>
      </c>
      <c r="AK74" s="274">
        <f>AJ74*IF('Real RevCmdShare'!AK74=0,1,EXP(SUMPRODUCT(AK4:AK73,'Real RevCmdShare'!AK4:AK73)/'Real RevCmdShare'!AK74))</f>
        <v>73.393626244630198</v>
      </c>
      <c r="AL74" s="274">
        <f>AK74*IF('Real RevCmdShare'!AL74=0,1,EXP(SUMPRODUCT(AL4:AL73,'Real RevCmdShare'!AL4:AL73)/'Real RevCmdShare'!AL74))</f>
        <v>71.315619631587239</v>
      </c>
      <c r="AM74" s="274">
        <f>AL74*IF('Real RevCmdShare'!AM74=0,1,EXP(SUMPRODUCT(AM4:AM73,'Real RevCmdShare'!AM4:AM73)/'Real RevCmdShare'!AM74))</f>
        <v>71.494864872844232</v>
      </c>
      <c r="AN74" s="274">
        <f>AM74*IF('Real RevCmdShare'!AN74=0,1,EXP(SUMPRODUCT(AN4:AN73,'Real RevCmdShare'!AN4:AN73)/'Real RevCmdShare'!AN74))</f>
        <v>72.386240150743205</v>
      </c>
      <c r="AO74" s="274">
        <f>AN74*IF('Real RevCmdShare'!AO74=0,1,EXP(SUMPRODUCT(AO4:AO73,'Real RevCmdShare'!AO4:AO73)/'Real RevCmdShare'!AO74))</f>
        <v>73.477675617921989</v>
      </c>
      <c r="AP74" s="274">
        <f>AO74*IF('Real RevCmdShare'!AP74=0,1,EXP(SUMPRODUCT(AP4:AP73,'Real RevCmdShare'!AP4:AP73)/'Real RevCmdShare'!AP74))</f>
        <v>71.045065806766445</v>
      </c>
      <c r="AQ74" s="274">
        <f>AP74*IF('Real RevCmdShare'!AQ74=0,1,EXP(SUMPRODUCT(AQ4:AQ73,'Real RevCmdShare'!AQ4:AQ73)/'Real RevCmdShare'!AQ74))</f>
        <v>70.41632585975394</v>
      </c>
      <c r="AR74" s="274">
        <f>AQ74*IF('Real RevCmdShare'!AR74=0,1,EXP(SUMPRODUCT(AR4:AR73,'Real RevCmdShare'!AR4:AR73)/'Real RevCmdShare'!AR74))</f>
        <v>77.815025862153462</v>
      </c>
      <c r="AS74" s="274" t="e">
        <f>AR74*IF('Real RevCmdShare'!AS74=0,1,EXP(SUMPRODUCT(AS4:AS73,'Real RevCmdShare'!AS4:AS73)/'Real RevCmdShare'!AS74))</f>
        <v>#N/A</v>
      </c>
      <c r="AT74" s="274" t="e">
        <f>AS74*IF('Real RevCmdShare'!AT74=0,1,EXP(SUMPRODUCT(AT4:AT73,'Real RevCmdShare'!AT4:AT73)/'Real RevCmdShare'!AT74))</f>
        <v>#N/A</v>
      </c>
      <c r="AU74" s="274" t="e">
        <f>AT74*IF('Real RevCmdShare'!AU74=0,1,EXP(SUMPRODUCT(AU4:AU73,'Real RevCmdShare'!AU4:AU73)/'Real RevCmdShare'!AU74))</f>
        <v>#N/A</v>
      </c>
      <c r="AV74" s="274" t="e">
        <f>AU74*IF('Real RevCmdShare'!AV74=0,1,EXP(SUMPRODUCT(AV4:AV73,'Real RevCmdShare'!AV4:AV73)/'Real RevCmdShare'!AV74))</f>
        <v>#N/A</v>
      </c>
      <c r="AW74" s="274" t="e">
        <f>AV74*IF('Real RevCmdShare'!AW74=0,1,EXP(SUMPRODUCT(AW4:AW73,'Real RevCmdShare'!AW4:AW73)/'Real RevCmdShare'!AW74))</f>
        <v>#N/A</v>
      </c>
      <c r="AX74" s="274" t="e">
        <f>AW74*IF('Real RevCmdShare'!AX74=0,1,EXP(SUMPRODUCT(AX4:AX73,'Real RevCmdShare'!AX4:AX73)/'Real RevCmdShare'!AX74))</f>
        <v>#N/A</v>
      </c>
      <c r="AY74" s="274" t="e">
        <f>AX74*IF('Real RevCmdShare'!AY74=0,1,EXP(SUMPRODUCT(AY4:AY73,'Real RevCmdShare'!AY4:AY73)/'Real RevCmdShare'!AY74))</f>
        <v>#N/A</v>
      </c>
      <c r="AZ74" s="274" t="e">
        <f>AY74*IF('Real RevCmdShare'!AZ74=0,1,EXP(SUMPRODUCT(AZ4:AZ73,'Real RevCmdShare'!AZ4:AZ73)/'Real RevCmdShare'!AZ74))</f>
        <v>#N/A</v>
      </c>
    </row>
    <row r="76" spans="1:53" ht="13" x14ac:dyDescent="0.3">
      <c r="A76" s="296" t="s">
        <v>301</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6">
        <v>100</v>
      </c>
      <c r="AD76" s="298">
        <f>AC76*IF('Real RevCmdShare'!AD74=0,1,EXP(SUMPRODUCT(AD4:AD73,'Real RevCmdShare'!AD4:AD73)/'Real RevCmdShare'!AD74))</f>
        <v>113.02837286110847</v>
      </c>
      <c r="AE76" s="298">
        <f>AD76*IF('Real RevCmdShare'!AE74=0,1,EXP(SUMPRODUCT(AE4:AE73,'Real RevCmdShare'!AE4:AE73)/'Real RevCmdShare'!AE74))</f>
        <v>105.24932418667288</v>
      </c>
      <c r="AF76" s="298">
        <f>AE76*IF('Real RevCmdShare'!AF74=0,1,EXP(SUMPRODUCT(AF4:AF73,'Real RevCmdShare'!AF4:AF73)/'Real RevCmdShare'!AF74))</f>
        <v>110.77926793244941</v>
      </c>
      <c r="AG76" s="298">
        <f>AF76*IF('Real RevCmdShare'!AG74=0,1,EXP(SUMPRODUCT(AG4:AG73,'Real RevCmdShare'!AG4:AG73)/'Real RevCmdShare'!AG74))</f>
        <v>119.62679616768264</v>
      </c>
      <c r="AH76" s="298">
        <f>AG76*IF('Real RevCmdShare'!AH74=0,1,EXP(SUMPRODUCT(AH4:AH73,'Real RevCmdShare'!AH4:AH73)/'Real RevCmdShare'!AH74))</f>
        <v>120.97764584557405</v>
      </c>
      <c r="AI76" s="298">
        <f>AH76*IF('Real RevCmdShare'!AI74=0,1,EXP(SUMPRODUCT(AI4:AI73,'Real RevCmdShare'!AI4:AI73)/'Real RevCmdShare'!AI74))</f>
        <v>119.07416818214863</v>
      </c>
      <c r="AJ76" s="298">
        <f>AI76*IF('Real RevCmdShare'!AJ74=0,1,EXP(SUMPRODUCT(AJ4:AJ73,'Real RevCmdShare'!AJ4:AJ73)/'Real RevCmdShare'!AJ74))</f>
        <v>119.50287678623411</v>
      </c>
      <c r="AK76" s="298">
        <f>AJ76*IF('Real RevCmdShare'!AK74=0,1,EXP(SUMPRODUCT(AK4:AK73,'Real RevCmdShare'!AK4:AK73)/'Real RevCmdShare'!AK74))</f>
        <v>113.64501981213908</v>
      </c>
      <c r="AL76" s="298">
        <f>AK76*IF('Real RevCmdShare'!AL74=0,1,EXP(SUMPRODUCT(AL4:AL73,'Real RevCmdShare'!AL4:AL73)/'Real RevCmdShare'!AL74))</f>
        <v>110.42736843295954</v>
      </c>
      <c r="AM76" s="298">
        <f>AL76*IF('Real RevCmdShare'!AM74=0,1,EXP(SUMPRODUCT(AM4:AM73,'Real RevCmdShare'!AM4:AM73)/'Real RevCmdShare'!AM74))</f>
        <v>110.70491745235239</v>
      </c>
      <c r="AN76" s="298">
        <f>AM76*IF('Real RevCmdShare'!AN74=0,1,EXP(SUMPRODUCT(AN4:AN73,'Real RevCmdShare'!AN4:AN73)/'Real RevCmdShare'!AN74))</f>
        <v>112.08515121787357</v>
      </c>
      <c r="AO76" s="298">
        <f>AN76*IF('Real RevCmdShare'!AO74=0,1,EXP(SUMPRODUCT(AO4:AO73,'Real RevCmdShare'!AO4:AO73)/'Real RevCmdShare'!AO74))</f>
        <v>113.77516452880846</v>
      </c>
      <c r="AP76" s="298">
        <f>AO76*IF('Real RevCmdShare'!AP74=0,1,EXP(SUMPRODUCT(AP4:AP73,'Real RevCmdShare'!AP4:AP73)/'Real RevCmdShare'!AP74))</f>
        <v>110.00843430536207</v>
      </c>
      <c r="AQ76" s="298">
        <f>AP76*IF('Real RevCmdShare'!AQ74=0,1,EXP(SUMPRODUCT(AQ4:AQ73,'Real RevCmdShare'!AQ4:AQ73)/'Real RevCmdShare'!AQ74))</f>
        <v>109.03487342015991</v>
      </c>
      <c r="AR76" s="298">
        <f>AQ76*IF('Real RevCmdShare'!AR74=0,1,EXP(SUMPRODUCT(AR4:AR73,'Real RevCmdShare'!AR4:AR73)/'Real RevCmdShare'!AR74))</f>
        <v>120.49125528027119</v>
      </c>
      <c r="AS76" s="298" t="e">
        <f>AR76*IF('Real RevCmdShare'!AS74=0,1,EXP(SUMPRODUCT(AS4:AS73,'Real RevCmdShare'!AS4:AS73)/'Real RevCmdShare'!AS74))</f>
        <v>#N/A</v>
      </c>
      <c r="AT76" s="298" t="e">
        <f>AS76*IF('Real RevCmdShare'!AT74=0,1,EXP(SUMPRODUCT(AT4:AT73,'Real RevCmdShare'!AT4:AT73)/'Real RevCmdShare'!AT74))</f>
        <v>#N/A</v>
      </c>
      <c r="AU76" s="298" t="e">
        <f>AT76*IF('Real RevCmdShare'!AU74=0,1,EXP(SUMPRODUCT(AU4:AU73,'Real RevCmdShare'!AU4:AU73)/'Real RevCmdShare'!AU74))</f>
        <v>#N/A</v>
      </c>
      <c r="AV76" s="298" t="e">
        <f>AU76*IF('Real RevCmdShare'!AV74=0,1,EXP(SUMPRODUCT(AV4:AV73,'Real RevCmdShare'!AV4:AV73)/'Real RevCmdShare'!AV74))</f>
        <v>#N/A</v>
      </c>
      <c r="AW76" s="298" t="e">
        <f>AV76*IF('Real RevCmdShare'!AW74=0,1,EXP(SUMPRODUCT(AW4:AW73,'Real RevCmdShare'!AW4:AW73)/'Real RevCmdShare'!AW74))</f>
        <v>#N/A</v>
      </c>
      <c r="AX76" s="298" t="e">
        <f>AW76*IF('Real RevCmdShare'!AX74=0,1,EXP(SUMPRODUCT(AX4:AX73,'Real RevCmdShare'!AX4:AX73)/'Real RevCmdShare'!AX74))</f>
        <v>#N/A</v>
      </c>
      <c r="AY76" s="298" t="e">
        <f>AX76*IF('Real RevCmdShare'!AY74=0,1,EXP(SUMPRODUCT(AY4:AY73,'Real RevCmdShare'!AY4:AY73)/'Real RevCmdShare'!AY74))</f>
        <v>#N/A</v>
      </c>
      <c r="AZ76" s="298" t="e">
        <f>AY76*IF('Real RevCmdShare'!AZ74=0,1,EXP(SUMPRODUCT(AZ4:AZ73,'Real RevCmdShare'!AZ4:AZ73)/'Real RevCmdShare'!AZ74))</f>
        <v>#N/A</v>
      </c>
    </row>
    <row r="77" spans="1:53" x14ac:dyDescent="0.25">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row>
    <row r="78" spans="1:53" x14ac:dyDescent="0.25">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row>
  </sheetData>
  <phoneticPr fontId="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IV74"/>
  <sheetViews>
    <sheetView topLeftCell="AB1" zoomScale="70" zoomScaleNormal="70" workbookViewId="0">
      <selection activeCell="AS1" sqref="AS1:AZ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28" width="7.26953125" customWidth="1"/>
    <col min="29" max="29" width="9" customWidth="1"/>
    <col min="30" max="38" width="7.26953125" customWidth="1"/>
    <col min="39" max="44" width="8.7265625" customWidth="1"/>
    <col min="45" max="52" width="9.1796875" style="14" hidden="1" customWidth="1"/>
    <col min="53" max="16384" width="9.1796875" style="14"/>
  </cols>
  <sheetData>
    <row r="1" spans="1:255" ht="18" x14ac:dyDescent="0.4">
      <c r="A1" s="9" t="s">
        <v>91</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76</v>
      </c>
      <c r="B3" s="11" t="s">
        <v>77</v>
      </c>
      <c r="C3" s="53" t="str">
        <f>'Nom Revenue'!C3</f>
        <v>STCC</v>
      </c>
      <c r="D3" s="53" t="str">
        <f>'Nom Revenue'!D3</f>
        <v>Dist Category</v>
      </c>
      <c r="E3" s="53" t="str">
        <f>'Nom Revenue'!E3</f>
        <v>Car Own-ership</v>
      </c>
      <c r="F3" s="53" t="str">
        <f>'Nom Revenue'!F3</f>
        <v>Train Type</v>
      </c>
      <c r="G3" s="23">
        <v>1985</v>
      </c>
      <c r="H3" s="25">
        <f>1+G3</f>
        <v>1986</v>
      </c>
      <c r="I3" s="25">
        <f t="shared" ref="I3:R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ref="S3:AA3" si="1">1+R3</f>
        <v>1997</v>
      </c>
      <c r="T3" s="25">
        <f t="shared" si="1"/>
        <v>1998</v>
      </c>
      <c r="U3" s="25">
        <f t="shared" si="1"/>
        <v>1999</v>
      </c>
      <c r="V3" s="25">
        <f t="shared" si="1"/>
        <v>2000</v>
      </c>
      <c r="W3" s="25">
        <f t="shared" si="1"/>
        <v>2001</v>
      </c>
      <c r="X3" s="25">
        <f t="shared" si="1"/>
        <v>2002</v>
      </c>
      <c r="Y3" s="25">
        <f t="shared" si="1"/>
        <v>2003</v>
      </c>
      <c r="Z3" s="25">
        <f t="shared" si="1"/>
        <v>2004</v>
      </c>
      <c r="AA3" s="26">
        <f t="shared" si="1"/>
        <v>2005</v>
      </c>
      <c r="AB3" s="26">
        <f t="shared" ref="AB3" si="2">AA3+1</f>
        <v>2006</v>
      </c>
      <c r="AC3" s="26">
        <f t="shared" ref="AC3" si="3">AB3+1</f>
        <v>2007</v>
      </c>
      <c r="AD3" s="26">
        <f t="shared" ref="AD3" si="4">AC3+1</f>
        <v>2008</v>
      </c>
      <c r="AE3" s="26">
        <f t="shared" ref="AE3" si="5">AD3+1</f>
        <v>2009</v>
      </c>
      <c r="AF3" s="26">
        <f t="shared" ref="AF3" si="6">AE3+1</f>
        <v>2010</v>
      </c>
      <c r="AG3" s="26">
        <f t="shared" ref="AG3" si="7">AF3+1</f>
        <v>2011</v>
      </c>
      <c r="AH3" s="26">
        <f t="shared" ref="AH3" si="8">AG3+1</f>
        <v>2012</v>
      </c>
      <c r="AI3" s="26">
        <f t="shared" ref="AI3" si="9">AH3+1</f>
        <v>2013</v>
      </c>
      <c r="AJ3" s="26">
        <f t="shared" ref="AJ3" si="10">AI3+1</f>
        <v>2014</v>
      </c>
      <c r="AK3" s="26">
        <f t="shared" ref="AK3" si="11">AJ3+1</f>
        <v>2015</v>
      </c>
      <c r="AL3" s="26">
        <f t="shared" ref="AL3" si="12">AK3+1</f>
        <v>2016</v>
      </c>
      <c r="AM3" s="26">
        <f t="shared" ref="AM3" si="13">AL3+1</f>
        <v>2017</v>
      </c>
      <c r="AN3" s="26">
        <f t="shared" ref="AN3" si="14">AM3+1</f>
        <v>2018</v>
      </c>
      <c r="AO3" s="26">
        <f t="shared" ref="AO3" si="15">AN3+1</f>
        <v>2019</v>
      </c>
      <c r="AP3" s="26">
        <f t="shared" ref="AP3" si="16">AO3+1</f>
        <v>2020</v>
      </c>
      <c r="AQ3" s="26">
        <f t="shared" ref="AQ3" si="17">AP3+1</f>
        <v>2021</v>
      </c>
      <c r="AR3" s="26">
        <f t="shared" ref="AR3" si="18">AQ3+1</f>
        <v>2022</v>
      </c>
      <c r="AS3" s="26">
        <f t="shared" ref="AS3" si="19">AR3+1</f>
        <v>2023</v>
      </c>
      <c r="AT3" s="26">
        <f t="shared" ref="AT3" si="20">AS3+1</f>
        <v>2024</v>
      </c>
      <c r="AU3" s="26">
        <f t="shared" ref="AU3" si="21">AT3+1</f>
        <v>2025</v>
      </c>
      <c r="AV3" s="26">
        <f t="shared" ref="AV3" si="22">AU3+1</f>
        <v>2026</v>
      </c>
      <c r="AW3" s="26">
        <f t="shared" ref="AW3" si="23">AV3+1</f>
        <v>2027</v>
      </c>
      <c r="AX3" s="26">
        <f t="shared" ref="AX3" si="24">AW3+1</f>
        <v>2028</v>
      </c>
      <c r="AY3" s="26">
        <f t="shared" ref="AY3" si="25">AX3+1</f>
        <v>2029</v>
      </c>
      <c r="AZ3" s="26">
        <f t="shared" ref="AZ3" si="26">AY3+1</f>
        <v>2030</v>
      </c>
    </row>
    <row r="4" spans="1:255" ht="13" x14ac:dyDescent="0.3">
      <c r="A4" s="196" t="s">
        <v>24</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Revenue'!H4)/('Real Revenue'!G$74+'Real Revenue'!H$74)</f>
        <v>1.5226693665770775E-2</v>
      </c>
      <c r="I4" s="78">
        <f>('Real Revenue'!H4+'Real Revenue'!I4)/('Real Revenue'!H$74+'Real Revenue'!I$74)</f>
        <v>1.5379320189595886E-2</v>
      </c>
      <c r="J4" s="78">
        <f>('Real Revenue'!I4+'Real Revenue'!J4)/('Real Revenue'!I$74+'Real Revenue'!J$74)</f>
        <v>1.4784318363597717E-2</v>
      </c>
      <c r="K4" s="78">
        <f>('Real Revenue'!J4+'Real Revenue'!K4)/('Real Revenue'!J$74+'Real Revenue'!K$74)</f>
        <v>1.1305064711275865E-2</v>
      </c>
      <c r="L4" s="78">
        <f>('Real Revenue'!K4+'Real Revenue'!L4)/('Real Revenue'!K$74+'Real Revenue'!L$74)</f>
        <v>8.3970537887919292E-3</v>
      </c>
      <c r="M4" s="78">
        <f>('Real Revenue'!L4+'Real Revenue'!M4)/('Real Revenue'!L$74+'Real Revenue'!M$74)</f>
        <v>8.7617504137020314E-3</v>
      </c>
      <c r="N4" s="78">
        <f>('Real Revenue'!M4+'Real Revenue'!N4)/('Real Revenue'!M$74+'Real Revenue'!N$74)</f>
        <v>9.6010822703310201E-3</v>
      </c>
      <c r="O4" s="78">
        <f>('Real Revenue'!N4+'Real Revenue'!O4)/('Real Revenue'!N$74+'Real Revenue'!O$74)</f>
        <v>1.0779406071742811E-2</v>
      </c>
      <c r="P4" s="78">
        <f>('Real Revenue'!O4+'Real Revenue'!P4)/('Real Revenue'!O$74+'Real Revenue'!P$74)</f>
        <v>1.1314979862572246E-2</v>
      </c>
      <c r="Q4" s="78">
        <f>('Real Revenue'!P4+'Real Revenue'!Q4)/('Real Revenue'!P$74+'Real Revenue'!Q$74)</f>
        <v>1.0264656740805815E-2</v>
      </c>
      <c r="R4" s="78">
        <f>('Real Revenue'!Q4+'Real Revenue'!R4)/('Real Revenue'!Q$74+'Real Revenue'!R$74)</f>
        <v>8.7903459614414349E-3</v>
      </c>
      <c r="S4" s="78">
        <f>('Real Revenue'!R4+'Real Revenue'!S4)/('Real Revenue'!R$74+'Real Revenue'!S$74)</f>
        <v>8.6308352715570181E-3</v>
      </c>
      <c r="T4" s="78">
        <f>('Real Revenue'!S4+'Real Revenue'!T4)/('Real Revenue'!S$74+'Real Revenue'!T$74)</f>
        <v>9.1994334629218744E-3</v>
      </c>
      <c r="U4" s="78">
        <f>('Real Revenue'!T4+'Real Revenue'!U4)/('Real Revenue'!T$74+'Real Revenue'!U$74)</f>
        <v>9.5433946996819272E-3</v>
      </c>
      <c r="V4" s="78">
        <f>('Real Revenue'!U4+'Real Revenue'!V4)/('Real Revenue'!U$74+'Real Revenue'!V$74)</f>
        <v>1.0045124034973835E-2</v>
      </c>
      <c r="W4" s="78">
        <f>('Real Revenue'!V4+'Real Revenue'!W4)/('Real Revenue'!V$74+'Real Revenue'!W$74)</f>
        <v>1.0843837266805968E-2</v>
      </c>
      <c r="X4" s="78">
        <f>('Real Revenue'!W4+'Real Revenue'!X4)/('Real Revenue'!W$74+'Real Revenue'!X$74)</f>
        <v>1.1733467298308828E-2</v>
      </c>
      <c r="Y4" s="78">
        <f>('Real Revenue'!X4+'Real Revenue'!Y4)/('Real Revenue'!X$74+'Real Revenue'!Y$74)</f>
        <v>1.2093707217385143E-2</v>
      </c>
      <c r="Z4" s="78">
        <f>('Real Revenue'!Y4+'Real Revenue'!Z4)/('Real Revenue'!Y$74+'Real Revenue'!Z$74)</f>
        <v>1.2088431950089459E-2</v>
      </c>
      <c r="AA4" s="78">
        <f>('Real Revenue'!Z4+'Real Revenue'!AA4)/('Real Revenue'!Z$74+'Real Revenue'!AA$74)</f>
        <v>1.2033497926563162E-2</v>
      </c>
      <c r="AB4" s="78">
        <f>('Real Revenue'!AA4+'Real Revenue'!AB4)/('Real Revenue'!AA$74+'Real Revenue'!AB$74)</f>
        <v>1.3592100160238917E-2</v>
      </c>
      <c r="AC4" s="78">
        <f>('Real Revenue'!AB4+'Real Revenue'!AC4)/('Real Revenue'!AB$74+'Real Revenue'!AC$74)</f>
        <v>1.4194172527381293E-2</v>
      </c>
      <c r="AD4" s="78">
        <f>('Real Revenue'!AD4+'Real Revenue'!AE4)/('Real Revenue'!AD$74+'Real Revenue'!AE$74)</f>
        <v>1.2422811654325074E-2</v>
      </c>
      <c r="AE4" s="78">
        <f>('Real Revenue'!AE4+'Real Revenue'!AF4)/('Real Revenue'!AE$74+'Real Revenue'!AF$74)</f>
        <v>1.1399319860125653E-2</v>
      </c>
      <c r="AF4" s="78">
        <f>('Real Revenue'!AF4+'Real Revenue'!AG4)/('Real Revenue'!AF$74+'Real Revenue'!AG$74)</f>
        <v>1.0826776881763683E-2</v>
      </c>
      <c r="AG4" s="78">
        <f>('Real Revenue'!AG4+'Real Revenue'!AH4)/('Real Revenue'!AG$74+'Real Revenue'!AH$74)</f>
        <v>1.018714558423311E-2</v>
      </c>
      <c r="AH4" s="78">
        <f>('Real Revenue'!AH4+'Real Revenue'!AI4)/('Real Revenue'!AH$74+'Real Revenue'!AI$74)</f>
        <v>1.0105858244558058E-2</v>
      </c>
      <c r="AI4" s="78">
        <f>('Real Revenue'!AI4+'Real Revenue'!AJ4)/('Real Revenue'!AI$74+'Real Revenue'!AJ$74)</f>
        <v>1.0638630821602194E-2</v>
      </c>
      <c r="AJ4" s="78">
        <f>('Real Revenue'!AJ4+'Real Revenue'!AK4)/('Real Revenue'!AJ$74+'Real Revenue'!AK$74)</f>
        <v>1.0986965892916414E-2</v>
      </c>
      <c r="AK4" s="78">
        <f>('Real Revenue'!AK4+'Real Revenue'!AL4)/('Real Revenue'!AK$74+'Real Revenue'!AL$74)</f>
        <v>1.1456216586816882E-2</v>
      </c>
      <c r="AL4" s="78">
        <f>('Real Revenue'!AL4+'Real Revenue'!AM4)/('Real Revenue'!AL$74+'Real Revenue'!AM$74)</f>
        <v>1.2195975453633455E-2</v>
      </c>
      <c r="AM4" s="78">
        <f>('Real Revenue'!AM4+'Real Revenue'!AN4)/('Real Revenue'!AM$74+'Real Revenue'!AN$74)</f>
        <v>1.2744345812360209E-2</v>
      </c>
      <c r="AN4" s="78">
        <f>('Real Revenue'!AN4+'Real Revenue'!AO4)/('Real Revenue'!AN$74+'Real Revenue'!AO$74)</f>
        <v>1.3026793403552707E-2</v>
      </c>
      <c r="AO4" s="78">
        <f>('Real Revenue'!AO4+'Real Revenue'!AP4)/('Real Revenue'!AO$74+'Real Revenue'!AP$74)</f>
        <v>1.3698841491006695E-2</v>
      </c>
      <c r="AP4" s="78">
        <f>('Real Revenue'!AP4+'Real Revenue'!AQ4)/('Real Revenue'!AP$74+'Real Revenue'!AQ$74)</f>
        <v>1.4605901783907029E-2</v>
      </c>
      <c r="AQ4" s="78">
        <f>('Real Revenue'!AQ4+'Real Revenue'!AR4)/('Real Revenue'!AQ$74+'Real Revenue'!AR$74)</f>
        <v>1.4691853536591229E-2</v>
      </c>
      <c r="AR4" s="78">
        <f>('Real Revenue'!AR4+'Real Revenue'!AS4)/('Real Revenue'!AR$74+'Real Revenue'!AS$74)</f>
        <v>1.3943546288509891E-2</v>
      </c>
      <c r="AS4" s="78" t="e">
        <f>('Real Revenue'!AS4+'Real Revenue'!AT4)/('Real Revenue'!AS$74+'Real Revenue'!AT$74)</f>
        <v>#N/A</v>
      </c>
      <c r="AT4" s="78" t="e">
        <f>('Real Revenue'!AT4+'Real Revenue'!AU4)/('Real Revenue'!AT$74+'Real Revenue'!AU$74)</f>
        <v>#N/A</v>
      </c>
      <c r="AU4" s="78" t="e">
        <f>('Real Revenue'!AU4+'Real Revenue'!AV4)/('Real Revenue'!AU$74+'Real Revenue'!AV$74)</f>
        <v>#N/A</v>
      </c>
      <c r="AV4" s="78" t="e">
        <f>('Real Revenue'!AV4+'Real Revenue'!AW4)/('Real Revenue'!AV$74+'Real Revenue'!AW$74)</f>
        <v>#N/A</v>
      </c>
      <c r="AW4" s="78" t="e">
        <f>('Real Revenue'!AW4+'Real Revenue'!AX4)/('Real Revenue'!AW$74+'Real Revenue'!AX$74)</f>
        <v>#N/A</v>
      </c>
      <c r="AX4" s="78" t="e">
        <f>('Real Revenue'!AX4+'Real Revenue'!AY4)/('Real Revenue'!AX$74+'Real Revenue'!AY$74)</f>
        <v>#N/A</v>
      </c>
      <c r="AY4" s="78" t="e">
        <f>('Real Revenue'!AY4+'Real Revenue'!AZ4)/('Real Revenue'!AY$74+'Real Revenue'!AZ$74)</f>
        <v>#N/A</v>
      </c>
      <c r="AZ4" s="78" t="e">
        <f>('Real Revenue'!AZ4+'Real Revenue'!BA4)/('Real Revenue'!AZ$74+'Real Revenue'!BA$74)</f>
        <v>#N/A</v>
      </c>
    </row>
    <row r="5" spans="1:255" ht="13" x14ac:dyDescent="0.3">
      <c r="A5" s="196" t="s">
        <v>81</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Revenue'!H5)/('Real Revenue'!G$74+'Real Revenue'!H$74)</f>
        <v>3.1027936111759143E-2</v>
      </c>
      <c r="I5" s="78">
        <f>('Real Revenue'!H5+'Real Revenue'!I5)/('Real Revenue'!H$74+'Real Revenue'!I$74)</f>
        <v>3.3613276992296062E-2</v>
      </c>
      <c r="J5" s="78">
        <f>('Real Revenue'!I5+'Real Revenue'!J5)/('Real Revenue'!I$74+'Real Revenue'!J$74)</f>
        <v>3.4291227765037242E-2</v>
      </c>
      <c r="K5" s="78">
        <f>('Real Revenue'!J5+'Real Revenue'!K5)/('Real Revenue'!J$74+'Real Revenue'!K$74)</f>
        <v>3.1683912205822465E-2</v>
      </c>
      <c r="L5" s="78">
        <f>('Real Revenue'!K5+'Real Revenue'!L5)/('Real Revenue'!K$74+'Real Revenue'!L$74)</f>
        <v>2.7783961419436114E-2</v>
      </c>
      <c r="M5" s="78">
        <f>('Real Revenue'!L5+'Real Revenue'!M5)/('Real Revenue'!L$74+'Real Revenue'!M$74)</f>
        <v>2.7273109915093262E-2</v>
      </c>
      <c r="N5" s="78">
        <f>('Real Revenue'!M5+'Real Revenue'!N5)/('Real Revenue'!M$74+'Real Revenue'!N$74)</f>
        <v>2.9079304725771579E-2</v>
      </c>
      <c r="O5" s="78">
        <f>('Real Revenue'!N5+'Real Revenue'!O5)/('Real Revenue'!N$74+'Real Revenue'!O$74)</f>
        <v>3.1252084249795718E-2</v>
      </c>
      <c r="P5" s="78">
        <f>('Real Revenue'!O5+'Real Revenue'!P5)/('Real Revenue'!O$74+'Real Revenue'!P$74)</f>
        <v>3.2591762341449559E-2</v>
      </c>
      <c r="Q5" s="78">
        <f>('Real Revenue'!P5+'Real Revenue'!Q5)/('Real Revenue'!P$74+'Real Revenue'!Q$74)</f>
        <v>3.2720728731374431E-2</v>
      </c>
      <c r="R5" s="78">
        <f>('Real Revenue'!Q5+'Real Revenue'!R5)/('Real Revenue'!Q$74+'Real Revenue'!R$74)</f>
        <v>3.2477486664009729E-2</v>
      </c>
      <c r="S5" s="78">
        <f>('Real Revenue'!R5+'Real Revenue'!S5)/('Real Revenue'!R$74+'Real Revenue'!S$74)</f>
        <v>3.2361495696979992E-2</v>
      </c>
      <c r="T5" s="78">
        <f>('Real Revenue'!S5+'Real Revenue'!T5)/('Real Revenue'!S$74+'Real Revenue'!T$74)</f>
        <v>3.1863462474927953E-2</v>
      </c>
      <c r="U5" s="78">
        <f>('Real Revenue'!T5+'Real Revenue'!U5)/('Real Revenue'!T$74+'Real Revenue'!U$74)</f>
        <v>3.2520411197406257E-2</v>
      </c>
      <c r="V5" s="78">
        <f>('Real Revenue'!U5+'Real Revenue'!V5)/('Real Revenue'!U$74+'Real Revenue'!V$74)</f>
        <v>3.3757446750005062E-2</v>
      </c>
      <c r="W5" s="78">
        <f>('Real Revenue'!V5+'Real Revenue'!W5)/('Real Revenue'!V$74+'Real Revenue'!W$74)</f>
        <v>3.4287042292986472E-2</v>
      </c>
      <c r="X5" s="78">
        <f>('Real Revenue'!W5+'Real Revenue'!X5)/('Real Revenue'!W$74+'Real Revenue'!X$74)</f>
        <v>3.5804721317802858E-2</v>
      </c>
      <c r="Y5" s="78">
        <f>('Real Revenue'!X5+'Real Revenue'!Y5)/('Real Revenue'!X$74+'Real Revenue'!Y$74)</f>
        <v>3.5717681396359273E-2</v>
      </c>
      <c r="Z5" s="78">
        <f>('Real Revenue'!Y5+'Real Revenue'!Z5)/('Real Revenue'!Y$74+'Real Revenue'!Z$74)</f>
        <v>3.4962434933148177E-2</v>
      </c>
      <c r="AA5" s="78">
        <f>('Real Revenue'!Z5+'Real Revenue'!AA5)/('Real Revenue'!Z$74+'Real Revenue'!AA$74)</f>
        <v>3.4821667041283283E-2</v>
      </c>
      <c r="AB5" s="78">
        <f>('Real Revenue'!AA5+'Real Revenue'!AB5)/('Real Revenue'!AA$74+'Real Revenue'!AB$74)</f>
        <v>3.3071262891349193E-2</v>
      </c>
      <c r="AC5" s="78">
        <f>('Real Revenue'!AB5+'Real Revenue'!AC5)/('Real Revenue'!AB$74+'Real Revenue'!AC$74)</f>
        <v>3.1149160189382769E-2</v>
      </c>
      <c r="AD5" s="78">
        <f>('Real Revenue'!AD5+'Real Revenue'!AE5)/('Real Revenue'!AD$74+'Real Revenue'!AE$74)</f>
        <v>2.9894151456524361E-2</v>
      </c>
      <c r="AE5" s="78">
        <f>('Real Revenue'!AE5+'Real Revenue'!AF5)/('Real Revenue'!AE$74+'Real Revenue'!AF$74)</f>
        <v>2.9123621853248419E-2</v>
      </c>
      <c r="AF5" s="78">
        <f>('Real Revenue'!AF5+'Real Revenue'!AG5)/('Real Revenue'!AF$74+'Real Revenue'!AG$74)</f>
        <v>2.8111856753737164E-2</v>
      </c>
      <c r="AG5" s="78">
        <f>('Real Revenue'!AG5+'Real Revenue'!AH5)/('Real Revenue'!AG$74+'Real Revenue'!AH$74)</f>
        <v>2.6075613480626435E-2</v>
      </c>
      <c r="AH5" s="78">
        <f>('Real Revenue'!AH5+'Real Revenue'!AI5)/('Real Revenue'!AH$74+'Real Revenue'!AI$74)</f>
        <v>2.5123033642774486E-2</v>
      </c>
      <c r="AI5" s="78">
        <f>('Real Revenue'!AI5+'Real Revenue'!AJ5)/('Real Revenue'!AI$74+'Real Revenue'!AJ$74)</f>
        <v>2.7324739945511919E-2</v>
      </c>
      <c r="AJ5" s="78">
        <f>('Real Revenue'!AJ5+'Real Revenue'!AK5)/('Real Revenue'!AJ$74+'Real Revenue'!AK$74)</f>
        <v>3.0458354606770339E-2</v>
      </c>
      <c r="AK5" s="78">
        <f>('Real Revenue'!AK5+'Real Revenue'!AL5)/('Real Revenue'!AK$74+'Real Revenue'!AL$74)</f>
        <v>3.0963201185547538E-2</v>
      </c>
      <c r="AL5" s="78">
        <f>('Real Revenue'!AL5+'Real Revenue'!AM5)/('Real Revenue'!AL$74+'Real Revenue'!AM$74)</f>
        <v>3.2295839264191578E-2</v>
      </c>
      <c r="AM5" s="78">
        <f>('Real Revenue'!AM5+'Real Revenue'!AN5)/('Real Revenue'!AM$74+'Real Revenue'!AN$74)</f>
        <v>3.5312038130746563E-2</v>
      </c>
      <c r="AN5" s="78">
        <f>('Real Revenue'!AN5+'Real Revenue'!AO5)/('Real Revenue'!AN$74+'Real Revenue'!AO$74)</f>
        <v>3.6986470615047756E-2</v>
      </c>
      <c r="AO5" s="78">
        <f>('Real Revenue'!AO5+'Real Revenue'!AP5)/('Real Revenue'!AO$74+'Real Revenue'!AP$74)</f>
        <v>3.7976527458917039E-2</v>
      </c>
      <c r="AP5" s="78">
        <f>('Real Revenue'!AP5+'Real Revenue'!AQ5)/('Real Revenue'!AP$74+'Real Revenue'!AQ$74)</f>
        <v>4.0291815670735906E-2</v>
      </c>
      <c r="AQ5" s="78">
        <f>('Real Revenue'!AQ5+'Real Revenue'!AR5)/('Real Revenue'!AQ$74+'Real Revenue'!AR$74)</f>
        <v>4.2181501580041365E-2</v>
      </c>
      <c r="AR5" s="78">
        <f>('Real Revenue'!AR5+'Real Revenue'!AS5)/('Real Revenue'!AR$74+'Real Revenue'!AS$74)</f>
        <v>4.11104200778874E-2</v>
      </c>
      <c r="AS5" s="78" t="e">
        <f>('Real Revenue'!AS5+'Real Revenue'!AT5)/('Real Revenue'!AS$74+'Real Revenue'!AT$74)</f>
        <v>#N/A</v>
      </c>
      <c r="AT5" s="78" t="e">
        <f>('Real Revenue'!AT5+'Real Revenue'!AU5)/('Real Revenue'!AT$74+'Real Revenue'!AU$74)</f>
        <v>#N/A</v>
      </c>
      <c r="AU5" s="78" t="e">
        <f>('Real Revenue'!AU5+'Real Revenue'!AV5)/('Real Revenue'!AU$74+'Real Revenue'!AV$74)</f>
        <v>#N/A</v>
      </c>
      <c r="AV5" s="78" t="e">
        <f>('Real Revenue'!AV5+'Real Revenue'!AW5)/('Real Revenue'!AV$74+'Real Revenue'!AW$74)</f>
        <v>#N/A</v>
      </c>
      <c r="AW5" s="78" t="e">
        <f>('Real Revenue'!AW5+'Real Revenue'!AX5)/('Real Revenue'!AW$74+'Real Revenue'!AX$74)</f>
        <v>#N/A</v>
      </c>
      <c r="AX5" s="78" t="e">
        <f>('Real Revenue'!AX5+'Real Revenue'!AY5)/('Real Revenue'!AX$74+'Real Revenue'!AY$74)</f>
        <v>#N/A</v>
      </c>
      <c r="AY5" s="78" t="e">
        <f>('Real Revenue'!AY5+'Real Revenue'!AZ5)/('Real Revenue'!AY$74+'Real Revenue'!AZ$74)</f>
        <v>#N/A</v>
      </c>
      <c r="AZ5" s="78" t="e">
        <f>('Real Revenue'!AZ5+'Real Revenue'!BA5)/('Real Revenue'!AZ$74+'Real Revenue'!BA$74)</f>
        <v>#N/A</v>
      </c>
    </row>
    <row r="6" spans="1:255" ht="13" x14ac:dyDescent="0.3">
      <c r="A6" s="196" t="s">
        <v>81</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Revenue'!H6)/('Real Revenue'!G$74+'Real Revenue'!H$74)</f>
        <v>2.1420427290797201E-2</v>
      </c>
      <c r="I6" s="78">
        <f>('Real Revenue'!H6+'Real Revenue'!I6)/('Real Revenue'!H$74+'Real Revenue'!I$74)</f>
        <v>2.3372639984057961E-2</v>
      </c>
      <c r="J6" s="78">
        <f>('Real Revenue'!I6+'Real Revenue'!J6)/('Real Revenue'!I$74+'Real Revenue'!J$74)</f>
        <v>2.4697395784850418E-2</v>
      </c>
      <c r="K6" s="78">
        <f>('Real Revenue'!J6+'Real Revenue'!K6)/('Real Revenue'!J$74+'Real Revenue'!K$74)</f>
        <v>2.1647315361479368E-2</v>
      </c>
      <c r="L6" s="78">
        <f>('Real Revenue'!K6+'Real Revenue'!L6)/('Real Revenue'!K$74+'Real Revenue'!L$74)</f>
        <v>1.864889792819701E-2</v>
      </c>
      <c r="M6" s="78">
        <f>('Real Revenue'!L6+'Real Revenue'!M6)/('Real Revenue'!L$74+'Real Revenue'!M$74)</f>
        <v>2.0593190157410256E-2</v>
      </c>
      <c r="N6" s="78">
        <f>('Real Revenue'!M6+'Real Revenue'!N6)/('Real Revenue'!M$74+'Real Revenue'!N$74)</f>
        <v>2.1532186113171821E-2</v>
      </c>
      <c r="O6" s="78">
        <f>('Real Revenue'!N6+'Real Revenue'!O6)/('Real Revenue'!N$74+'Real Revenue'!O$74)</f>
        <v>2.2790608388225102E-2</v>
      </c>
      <c r="P6" s="78">
        <f>('Real Revenue'!O6+'Real Revenue'!P6)/('Real Revenue'!O$74+'Real Revenue'!P$74)</f>
        <v>2.4968733808909575E-2</v>
      </c>
      <c r="Q6" s="78">
        <f>('Real Revenue'!P6+'Real Revenue'!Q6)/('Real Revenue'!P$74+'Real Revenue'!Q$74)</f>
        <v>2.5066109013601443E-2</v>
      </c>
      <c r="R6" s="78">
        <f>('Real Revenue'!Q6+'Real Revenue'!R6)/('Real Revenue'!Q$74+'Real Revenue'!R$74)</f>
        <v>2.5134755100693996E-2</v>
      </c>
      <c r="S6" s="78">
        <f>('Real Revenue'!R6+'Real Revenue'!S6)/('Real Revenue'!R$74+'Real Revenue'!S$74)</f>
        <v>2.6078274577116835E-2</v>
      </c>
      <c r="T6" s="78">
        <f>('Real Revenue'!S6+'Real Revenue'!T6)/('Real Revenue'!S$74+'Real Revenue'!T$74)</f>
        <v>2.6477250335784779E-2</v>
      </c>
      <c r="U6" s="78">
        <f>('Real Revenue'!T6+'Real Revenue'!U6)/('Real Revenue'!T$74+'Real Revenue'!U$74)</f>
        <v>2.6576259783121697E-2</v>
      </c>
      <c r="V6" s="78">
        <f>('Real Revenue'!U6+'Real Revenue'!V6)/('Real Revenue'!U$74+'Real Revenue'!V$74)</f>
        <v>2.6276057064723898E-2</v>
      </c>
      <c r="W6" s="78">
        <f>('Real Revenue'!V6+'Real Revenue'!W6)/('Real Revenue'!V$74+'Real Revenue'!W$74)</f>
        <v>2.5468987043647029E-2</v>
      </c>
      <c r="X6" s="78">
        <f>('Real Revenue'!W6+'Real Revenue'!X6)/('Real Revenue'!W$74+'Real Revenue'!X$74)</f>
        <v>2.5148082043206166E-2</v>
      </c>
      <c r="Y6" s="78">
        <f>('Real Revenue'!X6+'Real Revenue'!Y6)/('Real Revenue'!X$74+'Real Revenue'!Y$74)</f>
        <v>2.6053293856728523E-2</v>
      </c>
      <c r="Z6" s="78">
        <f>('Real Revenue'!Y6+'Real Revenue'!Z6)/('Real Revenue'!Y$74+'Real Revenue'!Z$74)</f>
        <v>2.7557744204317076E-2</v>
      </c>
      <c r="AA6" s="78">
        <f>('Real Revenue'!Z6+'Real Revenue'!AA6)/('Real Revenue'!Z$74+'Real Revenue'!AA$74)</f>
        <v>2.8917553871077001E-2</v>
      </c>
      <c r="AB6" s="78">
        <f>('Real Revenue'!AA6+'Real Revenue'!AB6)/('Real Revenue'!AA$74+'Real Revenue'!AB$74)</f>
        <v>2.9047870614166697E-2</v>
      </c>
      <c r="AC6" s="78">
        <f>('Real Revenue'!AB6+'Real Revenue'!AC6)/('Real Revenue'!AB$74+'Real Revenue'!AC$74)</f>
        <v>2.8118307839751847E-2</v>
      </c>
      <c r="AD6" s="78">
        <f>('Real Revenue'!AD6+'Real Revenue'!AE6)/('Real Revenue'!AD$74+'Real Revenue'!AE$74)</f>
        <v>2.7840874781779369E-2</v>
      </c>
      <c r="AE6" s="78">
        <f>('Real Revenue'!AE6+'Real Revenue'!AF6)/('Real Revenue'!AE$74+'Real Revenue'!AF$74)</f>
        <v>2.7151240456096341E-2</v>
      </c>
      <c r="AF6" s="78">
        <f>('Real Revenue'!AF6+'Real Revenue'!AG6)/('Real Revenue'!AF$74+'Real Revenue'!AG$74)</f>
        <v>2.7766074082586661E-2</v>
      </c>
      <c r="AG6" s="78">
        <f>('Real Revenue'!AG6+'Real Revenue'!AH6)/('Real Revenue'!AG$74+'Real Revenue'!AH$74)</f>
        <v>3.1332456735153974E-2</v>
      </c>
      <c r="AH6" s="78">
        <f>('Real Revenue'!AH6+'Real Revenue'!AI6)/('Real Revenue'!AH$74+'Real Revenue'!AI$74)</f>
        <v>3.4416281551403458E-2</v>
      </c>
      <c r="AI6" s="78">
        <f>('Real Revenue'!AI6+'Real Revenue'!AJ6)/('Real Revenue'!AI$74+'Real Revenue'!AJ$74)</f>
        <v>3.4199176639742569E-2</v>
      </c>
      <c r="AJ6" s="78">
        <f>('Real Revenue'!AJ6+'Real Revenue'!AK6)/('Real Revenue'!AJ$74+'Real Revenue'!AK$74)</f>
        <v>3.2210873944668976E-2</v>
      </c>
      <c r="AK6" s="78">
        <f>('Real Revenue'!AK6+'Real Revenue'!AL6)/('Real Revenue'!AK$74+'Real Revenue'!AL$74)</f>
        <v>3.3129217574571899E-2</v>
      </c>
      <c r="AL6" s="78">
        <f>('Real Revenue'!AL6+'Real Revenue'!AM6)/('Real Revenue'!AL$74+'Real Revenue'!AM$74)</f>
        <v>3.2566729173450673E-2</v>
      </c>
      <c r="AM6" s="78">
        <f>('Real Revenue'!AM6+'Real Revenue'!AN6)/('Real Revenue'!AM$74+'Real Revenue'!AN$74)</f>
        <v>2.9792299022560559E-2</v>
      </c>
      <c r="AN6" s="78">
        <f>('Real Revenue'!AN6+'Real Revenue'!AO6)/('Real Revenue'!AN$74+'Real Revenue'!AO$74)</f>
        <v>2.9849248668542289E-2</v>
      </c>
      <c r="AO6" s="78">
        <f>('Real Revenue'!AO6+'Real Revenue'!AP6)/('Real Revenue'!AO$74+'Real Revenue'!AP$74)</f>
        <v>3.0602825040230888E-2</v>
      </c>
      <c r="AP6" s="78">
        <f>('Real Revenue'!AP6+'Real Revenue'!AQ6)/('Real Revenue'!AP$74+'Real Revenue'!AQ$74)</f>
        <v>3.2470529494877325E-2</v>
      </c>
      <c r="AQ6" s="78">
        <f>('Real Revenue'!AQ6+'Real Revenue'!AR6)/('Real Revenue'!AQ$74+'Real Revenue'!AR$74)</f>
        <v>3.346450444242928E-2</v>
      </c>
      <c r="AR6" s="78">
        <f>('Real Revenue'!AR6+'Real Revenue'!AS6)/('Real Revenue'!AR$74+'Real Revenue'!AS$74)</f>
        <v>3.3813172760394826E-2</v>
      </c>
      <c r="AS6" s="78" t="e">
        <f>('Real Revenue'!AS6+'Real Revenue'!AT6)/('Real Revenue'!AS$74+'Real Revenue'!AT$74)</f>
        <v>#N/A</v>
      </c>
      <c r="AT6" s="78" t="e">
        <f>('Real Revenue'!AT6+'Real Revenue'!AU6)/('Real Revenue'!AT$74+'Real Revenue'!AU$74)</f>
        <v>#N/A</v>
      </c>
      <c r="AU6" s="78" t="e">
        <f>('Real Revenue'!AU6+'Real Revenue'!AV6)/('Real Revenue'!AU$74+'Real Revenue'!AV$74)</f>
        <v>#N/A</v>
      </c>
      <c r="AV6" s="78" t="e">
        <f>('Real Revenue'!AV6+'Real Revenue'!AW6)/('Real Revenue'!AV$74+'Real Revenue'!AW$74)</f>
        <v>#N/A</v>
      </c>
      <c r="AW6" s="78" t="e">
        <f>('Real Revenue'!AW6+'Real Revenue'!AX6)/('Real Revenue'!AW$74+'Real Revenue'!AX$74)</f>
        <v>#N/A</v>
      </c>
      <c r="AX6" s="78" t="e">
        <f>('Real Revenue'!AX6+'Real Revenue'!AY6)/('Real Revenue'!AX$74+'Real Revenue'!AY$74)</f>
        <v>#N/A</v>
      </c>
      <c r="AY6" s="78" t="e">
        <f>('Real Revenue'!AY6+'Real Revenue'!AZ6)/('Real Revenue'!AY$74+'Real Revenue'!AZ$74)</f>
        <v>#N/A</v>
      </c>
      <c r="AZ6" s="78" t="e">
        <f>('Real Revenue'!AZ6+'Real Revenue'!BA6)/('Real Revenue'!AZ$74+'Real Revenue'!BA$74)</f>
        <v>#N/A</v>
      </c>
    </row>
    <row r="7" spans="1:255" ht="13" x14ac:dyDescent="0.3">
      <c r="A7" s="196" t="s">
        <v>81</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Revenue'!H7)/('Real Revenue'!G$74+'Real Revenue'!H$74)</f>
        <v>8.7181548104016293E-2</v>
      </c>
      <c r="I7" s="78">
        <f>('Real Revenue'!H7+'Real Revenue'!I7)/('Real Revenue'!H$74+'Real Revenue'!I$74)</f>
        <v>8.7738942746181742E-2</v>
      </c>
      <c r="J7" s="78">
        <f>('Real Revenue'!I7+'Real Revenue'!J7)/('Real Revenue'!I$74+'Real Revenue'!J$74)</f>
        <v>8.7074042642098351E-2</v>
      </c>
      <c r="K7" s="78">
        <f>('Real Revenue'!J7+'Real Revenue'!K7)/('Real Revenue'!J$74+'Real Revenue'!K$74)</f>
        <v>7.8444632917285748E-2</v>
      </c>
      <c r="L7" s="78">
        <f>('Real Revenue'!K7+'Real Revenue'!L7)/('Real Revenue'!K$74+'Real Revenue'!L$74)</f>
        <v>7.1921117519505001E-2</v>
      </c>
      <c r="M7" s="78">
        <f>('Real Revenue'!L7+'Real Revenue'!M7)/('Real Revenue'!L$74+'Real Revenue'!M$74)</f>
        <v>7.7908059508974142E-2</v>
      </c>
      <c r="N7" s="78">
        <f>('Real Revenue'!M7+'Real Revenue'!N7)/('Real Revenue'!M$74+'Real Revenue'!N$74)</f>
        <v>8.3308614261088432E-2</v>
      </c>
      <c r="O7" s="78">
        <f>('Real Revenue'!N7+'Real Revenue'!O7)/('Real Revenue'!N$74+'Real Revenue'!O$74)</f>
        <v>8.5731221343750066E-2</v>
      </c>
      <c r="P7" s="78">
        <f>('Real Revenue'!O7+'Real Revenue'!P7)/('Real Revenue'!O$74+'Real Revenue'!P$74)</f>
        <v>9.0120895918074276E-2</v>
      </c>
      <c r="Q7" s="78">
        <f>('Real Revenue'!P7+'Real Revenue'!Q7)/('Real Revenue'!P$74+'Real Revenue'!Q$74)</f>
        <v>9.3499483724255872E-2</v>
      </c>
      <c r="R7" s="78">
        <f>('Real Revenue'!Q7+'Real Revenue'!R7)/('Real Revenue'!Q$74+'Real Revenue'!R$74)</f>
        <v>9.5407258443661991E-2</v>
      </c>
      <c r="S7" s="78">
        <f>('Real Revenue'!R7+'Real Revenue'!S7)/('Real Revenue'!R$74+'Real Revenue'!S$74)</f>
        <v>9.8602191851416124E-2</v>
      </c>
      <c r="T7" s="78">
        <f>('Real Revenue'!S7+'Real Revenue'!T7)/('Real Revenue'!S$74+'Real Revenue'!T$74)</f>
        <v>0.10171176327969672</v>
      </c>
      <c r="U7" s="78">
        <f>('Real Revenue'!T7+'Real Revenue'!U7)/('Real Revenue'!T$74+'Real Revenue'!U$74)</f>
        <v>0.10615247590113151</v>
      </c>
      <c r="V7" s="78">
        <f>('Real Revenue'!U7+'Real Revenue'!V7)/('Real Revenue'!U$74+'Real Revenue'!V$74)</f>
        <v>0.11146050043398839</v>
      </c>
      <c r="W7" s="78">
        <f>('Real Revenue'!V7+'Real Revenue'!W7)/('Real Revenue'!V$74+'Real Revenue'!W$74)</f>
        <v>0.112492236368101</v>
      </c>
      <c r="X7" s="78">
        <f>('Real Revenue'!W7+'Real Revenue'!X7)/('Real Revenue'!W$74+'Real Revenue'!X$74)</f>
        <v>0.11311077828903991</v>
      </c>
      <c r="Y7" s="78">
        <f>('Real Revenue'!X7+'Real Revenue'!Y7)/('Real Revenue'!X$74+'Real Revenue'!Y$74)</f>
        <v>0.11919045608495116</v>
      </c>
      <c r="Z7" s="78">
        <f>('Real Revenue'!Y7+'Real Revenue'!Z7)/('Real Revenue'!Y$74+'Real Revenue'!Z$74)</f>
        <v>0.12548269991364205</v>
      </c>
      <c r="AA7" s="78">
        <f>('Real Revenue'!Z7+'Real Revenue'!AA7)/('Real Revenue'!Z$74+'Real Revenue'!AA$74)</f>
        <v>0.13071617800242818</v>
      </c>
      <c r="AB7" s="78">
        <f>('Real Revenue'!AA7+'Real Revenue'!AB7)/('Real Revenue'!AA$74+'Real Revenue'!AB$74)</f>
        <v>0.13039242281760766</v>
      </c>
      <c r="AC7" s="78">
        <f>('Real Revenue'!AB7+'Real Revenue'!AC7)/('Real Revenue'!AB$74+'Real Revenue'!AC$74)</f>
        <v>0.12774267991577504</v>
      </c>
      <c r="AD7" s="78">
        <f>('Real Revenue'!AD7+'Real Revenue'!AE7)/('Real Revenue'!AD$74+'Real Revenue'!AE$74)</f>
        <v>0.12647406583214693</v>
      </c>
      <c r="AE7" s="78">
        <f>('Real Revenue'!AE7+'Real Revenue'!AF7)/('Real Revenue'!AE$74+'Real Revenue'!AF$74)</f>
        <v>0.12058195503668677</v>
      </c>
      <c r="AF7" s="78">
        <f>('Real Revenue'!AF7+'Real Revenue'!AG7)/('Real Revenue'!AF$74+'Real Revenue'!AG$74)</f>
        <v>0.1168709921277787</v>
      </c>
      <c r="AG7" s="78">
        <f>('Real Revenue'!AG7+'Real Revenue'!AH7)/('Real Revenue'!AG$74+'Real Revenue'!AH$74)</f>
        <v>0.12125937038690511</v>
      </c>
      <c r="AH7" s="78">
        <f>('Real Revenue'!AH7+'Real Revenue'!AI7)/('Real Revenue'!AH$74+'Real Revenue'!AI$74)</f>
        <v>0.12615420635733482</v>
      </c>
      <c r="AI7" s="78">
        <f>('Real Revenue'!AI7+'Real Revenue'!AJ7)/('Real Revenue'!AI$74+'Real Revenue'!AJ$74)</f>
        <v>0.12980500874613374</v>
      </c>
      <c r="AJ7" s="78">
        <f>('Real Revenue'!AJ7+'Real Revenue'!AK7)/('Real Revenue'!AJ$74+'Real Revenue'!AK$74)</f>
        <v>0.12946103557084343</v>
      </c>
      <c r="AK7" s="78">
        <f>('Real Revenue'!AK7+'Real Revenue'!AL7)/('Real Revenue'!AK$74+'Real Revenue'!AL$74)</f>
        <v>0.12976301761654968</v>
      </c>
      <c r="AL7" s="78">
        <f>('Real Revenue'!AL7+'Real Revenue'!AM7)/('Real Revenue'!AL$74+'Real Revenue'!AM$74)</f>
        <v>0.13521326617473201</v>
      </c>
      <c r="AM7" s="78">
        <f>('Real Revenue'!AM7+'Real Revenue'!AN7)/('Real Revenue'!AM$74+'Real Revenue'!AN$74)</f>
        <v>0.13951842237726475</v>
      </c>
      <c r="AN7" s="78">
        <f>('Real Revenue'!AN7+'Real Revenue'!AO7)/('Real Revenue'!AN$74+'Real Revenue'!AO$74)</f>
        <v>0.14317164722113412</v>
      </c>
      <c r="AO7" s="78">
        <f>('Real Revenue'!AO7+'Real Revenue'!AP7)/('Real Revenue'!AO$74+'Real Revenue'!AP$74)</f>
        <v>0.14418499243575708</v>
      </c>
      <c r="AP7" s="78">
        <f>('Real Revenue'!AP7+'Real Revenue'!AQ7)/('Real Revenue'!AP$74+'Real Revenue'!AQ$74)</f>
        <v>0.14592321494700528</v>
      </c>
      <c r="AQ7" s="78">
        <f>('Real Revenue'!AQ7+'Real Revenue'!AR7)/('Real Revenue'!AQ$74+'Real Revenue'!AR$74)</f>
        <v>0.15232629581870422</v>
      </c>
      <c r="AR7" s="78">
        <f>('Real Revenue'!AR7+'Real Revenue'!AS7)/('Real Revenue'!AR$74+'Real Revenue'!AS$74)</f>
        <v>0.15282626865620563</v>
      </c>
      <c r="AS7" s="78" t="e">
        <f>('Real Revenue'!AS7+'Real Revenue'!AT7)/('Real Revenue'!AS$74+'Real Revenue'!AT$74)</f>
        <v>#N/A</v>
      </c>
      <c r="AT7" s="78" t="e">
        <f>('Real Revenue'!AT7+'Real Revenue'!AU7)/('Real Revenue'!AT$74+'Real Revenue'!AU$74)</f>
        <v>#N/A</v>
      </c>
      <c r="AU7" s="78" t="e">
        <f>('Real Revenue'!AU7+'Real Revenue'!AV7)/('Real Revenue'!AU$74+'Real Revenue'!AV$74)</f>
        <v>#N/A</v>
      </c>
      <c r="AV7" s="78" t="e">
        <f>('Real Revenue'!AV7+'Real Revenue'!AW7)/('Real Revenue'!AV$74+'Real Revenue'!AW$74)</f>
        <v>#N/A</v>
      </c>
      <c r="AW7" s="78" t="e">
        <f>('Real Revenue'!AW7+'Real Revenue'!AX7)/('Real Revenue'!AW$74+'Real Revenue'!AX$74)</f>
        <v>#N/A</v>
      </c>
      <c r="AX7" s="78" t="e">
        <f>('Real Revenue'!AX7+'Real Revenue'!AY7)/('Real Revenue'!AX$74+'Real Revenue'!AY$74)</f>
        <v>#N/A</v>
      </c>
      <c r="AY7" s="78" t="e">
        <f>('Real Revenue'!AY7+'Real Revenue'!AZ7)/('Real Revenue'!AY$74+'Real Revenue'!AZ$74)</f>
        <v>#N/A</v>
      </c>
      <c r="AZ7" s="78" t="e">
        <f>('Real Revenue'!AZ7+'Real Revenue'!BA7)/('Real Revenue'!AZ$74+'Real Revenue'!BA$74)</f>
        <v>#N/A</v>
      </c>
    </row>
    <row r="8" spans="1:255" ht="13" x14ac:dyDescent="0.3">
      <c r="A8" s="194" t="s">
        <v>31</v>
      </c>
      <c r="B8" s="21">
        <f>'Nom Revenue'!B8</f>
        <v>1</v>
      </c>
      <c r="C8" s="69" t="str">
        <f>IF(B8=0,"",VLOOKUP('Nom Revenue'!A8,'Commodity Code List'!$B$2:$C$18,2,FALSE))</f>
        <v>01</v>
      </c>
      <c r="D8" s="69" t="str">
        <f>'Formatted Data'!E6</f>
        <v>X</v>
      </c>
      <c r="E8" s="69" t="str">
        <f>'Formatted Data'!F6</f>
        <v>X</v>
      </c>
      <c r="F8" s="69" t="str">
        <f>'Formatted Data'!G6</f>
        <v>X</v>
      </c>
      <c r="G8" s="69"/>
      <c r="H8" s="79">
        <f>('Real Revenue'!G8+'Real Revenue'!H8)/('Real Revenue'!G$74+'Real Revenue'!H$74)</f>
        <v>6.2969058894863346E-3</v>
      </c>
      <c r="I8" s="79">
        <f>('Real Revenue'!H8+'Real Revenue'!I8)/('Real Revenue'!H$74+'Real Revenue'!I$74)</f>
        <v>6.8540498873600015E-3</v>
      </c>
      <c r="J8" s="79">
        <f>('Real Revenue'!I8+'Real Revenue'!J8)/('Real Revenue'!I$74+'Real Revenue'!J$74)</f>
        <v>6.9578893679137768E-3</v>
      </c>
      <c r="K8" s="79">
        <f>('Real Revenue'!J8+'Real Revenue'!K8)/('Real Revenue'!J$74+'Real Revenue'!K$74)</f>
        <v>6.3763051005402494E-3</v>
      </c>
      <c r="L8" s="79">
        <f>('Real Revenue'!K8+'Real Revenue'!L8)/('Real Revenue'!K$74+'Real Revenue'!L$74)</f>
        <v>6.2485860726359177E-3</v>
      </c>
      <c r="M8" s="79">
        <f>('Real Revenue'!L8+'Real Revenue'!M8)/('Real Revenue'!L$74+'Real Revenue'!M$74)</f>
        <v>6.160318293778287E-3</v>
      </c>
      <c r="N8" s="79">
        <f>('Real Revenue'!M8+'Real Revenue'!N8)/('Real Revenue'!M$74+'Real Revenue'!N$74)</f>
        <v>5.8309516178190338E-3</v>
      </c>
      <c r="O8" s="79">
        <f>('Real Revenue'!N8+'Real Revenue'!O8)/('Real Revenue'!N$74+'Real Revenue'!O$74)</f>
        <v>5.4380483722426187E-3</v>
      </c>
      <c r="P8" s="79">
        <f>('Real Revenue'!O8+'Real Revenue'!P8)/('Real Revenue'!O$74+'Real Revenue'!P$74)</f>
        <v>5.1889286539301555E-3</v>
      </c>
      <c r="Q8" s="79">
        <f>('Real Revenue'!P8+'Real Revenue'!Q8)/('Real Revenue'!P$74+'Real Revenue'!Q$74)</f>
        <v>5.0101269670581776E-3</v>
      </c>
      <c r="R8" s="79">
        <f>('Real Revenue'!Q8+'Real Revenue'!R8)/('Real Revenue'!Q$74+'Real Revenue'!R$74)</f>
        <v>4.4441013276672854E-3</v>
      </c>
      <c r="S8" s="79">
        <f>('Real Revenue'!R8+'Real Revenue'!S8)/('Real Revenue'!R$74+'Real Revenue'!S$74)</f>
        <v>4.210859847249779E-3</v>
      </c>
      <c r="T8" s="79">
        <f>('Real Revenue'!S8+'Real Revenue'!T8)/('Real Revenue'!S$74+'Real Revenue'!T$74)</f>
        <v>4.2223008150406686E-3</v>
      </c>
      <c r="U8" s="79">
        <f>('Real Revenue'!T8+'Real Revenue'!U8)/('Real Revenue'!T$74+'Real Revenue'!U$74)</f>
        <v>3.7715151888042951E-3</v>
      </c>
      <c r="V8" s="79">
        <f>('Real Revenue'!U8+'Real Revenue'!V8)/('Real Revenue'!U$74+'Real Revenue'!V$74)</f>
        <v>3.5183023635246562E-3</v>
      </c>
      <c r="W8" s="79">
        <f>('Real Revenue'!V8+'Real Revenue'!W8)/('Real Revenue'!V$74+'Real Revenue'!W$74)</f>
        <v>3.7660510330385696E-3</v>
      </c>
      <c r="X8" s="79">
        <f>('Real Revenue'!W8+'Real Revenue'!X8)/('Real Revenue'!W$74+'Real Revenue'!X$74)</f>
        <v>3.8148527402203192E-3</v>
      </c>
      <c r="Y8" s="79">
        <f>('Real Revenue'!X8+'Real Revenue'!Y8)/('Real Revenue'!X$74+'Real Revenue'!Y$74)</f>
        <v>3.7416789802919704E-3</v>
      </c>
      <c r="Z8" s="79">
        <f>('Real Revenue'!Y8+'Real Revenue'!Z8)/('Real Revenue'!Y$74+'Real Revenue'!Z$74)</f>
        <v>3.647676158508409E-3</v>
      </c>
      <c r="AA8" s="79">
        <f>('Real Revenue'!Z8+'Real Revenue'!AA8)/('Real Revenue'!Z$74+'Real Revenue'!AA$74)</f>
        <v>3.7961887924265899E-3</v>
      </c>
      <c r="AB8" s="79">
        <f>('Real Revenue'!AA8+'Real Revenue'!AB8)/('Real Revenue'!AA$74+'Real Revenue'!AB$74)</f>
        <v>3.8716108985089349E-3</v>
      </c>
      <c r="AC8" s="79">
        <f>('Real Revenue'!AB8+'Real Revenue'!AC8)/('Real Revenue'!AB$74+'Real Revenue'!AC$74)</f>
        <v>3.6034014356178304E-3</v>
      </c>
      <c r="AD8" s="111">
        <f>('Real Revenue'!AD8+'Real Revenue'!AE8)/('Real Revenue'!AD$74+'Real Revenue'!AE$74)</f>
        <v>3.4908160771408205E-3</v>
      </c>
      <c r="AE8" s="111">
        <f>('Real Revenue'!AE8+'Real Revenue'!AF8)/('Real Revenue'!AE$74+'Real Revenue'!AF$74)</f>
        <v>3.9562083904135835E-3</v>
      </c>
      <c r="AF8" s="111">
        <f>('Real Revenue'!AF8+'Real Revenue'!AG8)/('Real Revenue'!AF$74+'Real Revenue'!AG$74)</f>
        <v>4.3638260039883803E-3</v>
      </c>
      <c r="AG8" s="111">
        <f>('Real Revenue'!AG8+'Real Revenue'!AH8)/('Real Revenue'!AG$74+'Real Revenue'!AH$74)</f>
        <v>4.2031858798297879E-3</v>
      </c>
      <c r="AH8" s="111">
        <f>('Real Revenue'!AH8+'Real Revenue'!AI8)/('Real Revenue'!AH$74+'Real Revenue'!AI$74)</f>
        <v>4.1435573338485044E-3</v>
      </c>
      <c r="AI8" s="111">
        <f>('Real Revenue'!AI8+'Real Revenue'!AJ8)/('Real Revenue'!AI$74+'Real Revenue'!AJ$74)</f>
        <v>4.1051987483432676E-3</v>
      </c>
      <c r="AJ8" s="111">
        <f>('Real Revenue'!AJ8+'Real Revenue'!AK8)/('Real Revenue'!AJ$74+'Real Revenue'!AK$74)</f>
        <v>4.03563157884882E-3</v>
      </c>
      <c r="AK8" s="111">
        <f>('Real Revenue'!AK8+'Real Revenue'!AL8)/('Real Revenue'!AK$74+'Real Revenue'!AL$74)</f>
        <v>3.8836206249756111E-3</v>
      </c>
      <c r="AL8" s="111">
        <f>('Real Revenue'!AL8+'Real Revenue'!AM8)/('Real Revenue'!AL$74+'Real Revenue'!AM$74)</f>
        <v>3.7204742721516403E-3</v>
      </c>
      <c r="AM8" s="111">
        <f>('Real Revenue'!AM8+'Real Revenue'!AN8)/('Real Revenue'!AM$74+'Real Revenue'!AN$74)</f>
        <v>3.5992544203975814E-3</v>
      </c>
      <c r="AN8" s="111">
        <f>('Real Revenue'!AN8+'Real Revenue'!AO8)/('Real Revenue'!AN$74+'Real Revenue'!AO$74)</f>
        <v>3.5684881214274101E-3</v>
      </c>
      <c r="AO8" s="111">
        <f>('Real Revenue'!AO8+'Real Revenue'!AP8)/('Real Revenue'!AO$74+'Real Revenue'!AP$74)</f>
        <v>3.1816123020462889E-3</v>
      </c>
      <c r="AP8" s="111">
        <f>('Real Revenue'!AP8+'Real Revenue'!AQ8)/('Real Revenue'!AP$74+'Real Revenue'!AQ$74)</f>
        <v>2.9874631315973113E-3</v>
      </c>
      <c r="AQ8" s="111">
        <f>('Real Revenue'!AQ8+'Real Revenue'!AR8)/('Real Revenue'!AQ$74+'Real Revenue'!AR$74)</f>
        <v>3.0694213389993647E-3</v>
      </c>
      <c r="AR8" s="111">
        <f>('Real Revenue'!AR8+'Real Revenue'!AS8)/('Real Revenue'!AR$74+'Real Revenue'!AS$74)</f>
        <v>2.7281603364429936E-3</v>
      </c>
      <c r="AS8" s="111" t="e">
        <f>('Real Revenue'!AS8+'Real Revenue'!AT8)/('Real Revenue'!AS$74+'Real Revenue'!AT$74)</f>
        <v>#N/A</v>
      </c>
      <c r="AT8" s="111" t="e">
        <f>('Real Revenue'!AT8+'Real Revenue'!AU8)/('Real Revenue'!AT$74+'Real Revenue'!AU$74)</f>
        <v>#N/A</v>
      </c>
      <c r="AU8" s="111" t="e">
        <f>('Real Revenue'!AU8+'Real Revenue'!AV8)/('Real Revenue'!AU$74+'Real Revenue'!AV$74)</f>
        <v>#N/A</v>
      </c>
      <c r="AV8" s="111" t="e">
        <f>('Real Revenue'!AV8+'Real Revenue'!AW8)/('Real Revenue'!AV$74+'Real Revenue'!AW$74)</f>
        <v>#N/A</v>
      </c>
      <c r="AW8" s="111" t="e">
        <f>('Real Revenue'!AW8+'Real Revenue'!AX8)/('Real Revenue'!AW$74+'Real Revenue'!AX$74)</f>
        <v>#N/A</v>
      </c>
      <c r="AX8" s="111" t="e">
        <f>('Real Revenue'!AX8+'Real Revenue'!AY8)/('Real Revenue'!AX$74+'Real Revenue'!AY$74)</f>
        <v>#N/A</v>
      </c>
      <c r="AY8" s="111" t="e">
        <f>('Real Revenue'!AY8+'Real Revenue'!AZ8)/('Real Revenue'!AY$74+'Real Revenue'!AZ$74)</f>
        <v>#N/A</v>
      </c>
      <c r="AZ8" s="111" t="e">
        <f>('Real Revenue'!AZ8+'Real Revenue'!BA8)/('Real Revenue'!AZ$74+'Real Revenue'!BA$74)</f>
        <v>#N/A</v>
      </c>
    </row>
    <row r="9" spans="1:255"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Revenue'!H9)/('Real Revenue'!G$74+'Real Revenue'!H$74)</f>
        <v>8.1264613706661763E-3</v>
      </c>
      <c r="I9" s="78">
        <f>('Real Revenue'!H9+'Real Revenue'!I9)/('Real Revenue'!H$74+'Real Revenue'!I$74)</f>
        <v>7.164263249781244E-3</v>
      </c>
      <c r="J9" s="78">
        <f>('Real Revenue'!I9+'Real Revenue'!J9)/('Real Revenue'!I$74+'Real Revenue'!J$74)</f>
        <v>6.5517804667728548E-3</v>
      </c>
      <c r="K9" s="78">
        <f>('Real Revenue'!J9+'Real Revenue'!K9)/('Real Revenue'!J$74+'Real Revenue'!K$74)</f>
        <v>5.9408622856910046E-3</v>
      </c>
      <c r="L9" s="78">
        <f>('Real Revenue'!K9+'Real Revenue'!L9)/('Real Revenue'!K$74+'Real Revenue'!L$74)</f>
        <v>5.2828102047045022E-3</v>
      </c>
      <c r="M9" s="78">
        <f>('Real Revenue'!L9+'Real Revenue'!M9)/('Real Revenue'!L$74+'Real Revenue'!M$74)</f>
        <v>4.6126353644177836E-3</v>
      </c>
      <c r="N9" s="78">
        <f>('Real Revenue'!M9+'Real Revenue'!N9)/('Real Revenue'!M$74+'Real Revenue'!N$74)</f>
        <v>4.254044867268509E-3</v>
      </c>
      <c r="O9" s="78">
        <f>('Real Revenue'!N9+'Real Revenue'!O9)/('Real Revenue'!N$74+'Real Revenue'!O$74)</f>
        <v>4.1476556259194665E-3</v>
      </c>
      <c r="P9" s="78">
        <f>('Real Revenue'!O9+'Real Revenue'!P9)/('Real Revenue'!O$74+'Real Revenue'!P$74)</f>
        <v>3.8180737479811297E-3</v>
      </c>
      <c r="Q9" s="78">
        <f>('Real Revenue'!P9+'Real Revenue'!Q9)/('Real Revenue'!P$74+'Real Revenue'!Q$74)</f>
        <v>3.554446651305259E-3</v>
      </c>
      <c r="R9" s="78">
        <f>('Real Revenue'!Q9+'Real Revenue'!R9)/('Real Revenue'!Q$74+'Real Revenue'!R$74)</f>
        <v>3.0715881318822127E-3</v>
      </c>
      <c r="S9" s="78">
        <f>('Real Revenue'!R9+'Real Revenue'!S9)/('Real Revenue'!R$74+'Real Revenue'!S$74)</f>
        <v>2.4493267457244786E-3</v>
      </c>
      <c r="T9" s="78">
        <f>('Real Revenue'!S9+'Real Revenue'!T9)/('Real Revenue'!S$74+'Real Revenue'!T$74)</f>
        <v>2.0073452560607774E-3</v>
      </c>
      <c r="U9" s="78">
        <f>('Real Revenue'!T9+'Real Revenue'!U9)/('Real Revenue'!T$74+'Real Revenue'!U$74)</f>
        <v>1.8995167639212788E-3</v>
      </c>
      <c r="V9" s="78">
        <f>('Real Revenue'!U9+'Real Revenue'!V9)/('Real Revenue'!U$74+'Real Revenue'!V$74)</f>
        <v>1.5948720655303253E-3</v>
      </c>
      <c r="W9" s="78">
        <f>('Real Revenue'!V9+'Real Revenue'!W9)/('Real Revenue'!V$74+'Real Revenue'!W$74)</f>
        <v>1.2151094325568209E-3</v>
      </c>
      <c r="X9" s="78">
        <f>('Real Revenue'!W9+'Real Revenue'!X9)/('Real Revenue'!W$74+'Real Revenue'!X$74)</f>
        <v>1.1138515645534228E-3</v>
      </c>
      <c r="Y9" s="78">
        <f>('Real Revenue'!X9+'Real Revenue'!Y9)/('Real Revenue'!X$74+'Real Revenue'!Y$74)</f>
        <v>1.0470325168755222E-3</v>
      </c>
      <c r="Z9" s="78">
        <f>('Real Revenue'!Y9+'Real Revenue'!Z9)/('Real Revenue'!Y$74+'Real Revenue'!Z$74)</f>
        <v>9.5642084865247331E-4</v>
      </c>
      <c r="AA9" s="78">
        <f>('Real Revenue'!Z9+'Real Revenue'!AA9)/('Real Revenue'!Z$74+'Real Revenue'!AA$74)</f>
        <v>8.7054875869689531E-4</v>
      </c>
      <c r="AB9" s="78">
        <f>('Real Revenue'!AA9+'Real Revenue'!AB9)/('Real Revenue'!AA$74+'Real Revenue'!AB$74)</f>
        <v>8.4607461946884335E-4</v>
      </c>
      <c r="AC9" s="78">
        <f>('Real Revenue'!AB9+'Real Revenue'!AC9)/('Real Revenue'!AB$74+'Real Revenue'!AC$74)</f>
        <v>8.0499102221911296E-4</v>
      </c>
      <c r="AD9" s="78">
        <f>('Real Revenue'!AD9+'Real Revenue'!AE9)/('Real Revenue'!AD$74+'Real Revenue'!AE$74)</f>
        <v>8.3006488410904556E-4</v>
      </c>
      <c r="AE9" s="78">
        <f>('Real Revenue'!AE9+'Real Revenue'!AF9)/('Real Revenue'!AE$74+'Real Revenue'!AF$74)</f>
        <v>9.494323206158088E-4</v>
      </c>
      <c r="AF9" s="78">
        <f>('Real Revenue'!AF9+'Real Revenue'!AG9)/('Real Revenue'!AF$74+'Real Revenue'!AG$74)</f>
        <v>1.0684482638362823E-3</v>
      </c>
      <c r="AG9" s="78">
        <f>('Real Revenue'!AG9+'Real Revenue'!AH9)/('Real Revenue'!AG$74+'Real Revenue'!AH$74)</f>
        <v>1.0308879704559687E-3</v>
      </c>
      <c r="AH9" s="78">
        <f>('Real Revenue'!AH9+'Real Revenue'!AI9)/('Real Revenue'!AH$74+'Real Revenue'!AI$74)</f>
        <v>9.242076174868284E-4</v>
      </c>
      <c r="AI9" s="78">
        <f>('Real Revenue'!AI9+'Real Revenue'!AJ9)/('Real Revenue'!AI$74+'Real Revenue'!AJ$74)</f>
        <v>8.2767930860058552E-4</v>
      </c>
      <c r="AJ9" s="78">
        <f>('Real Revenue'!AJ9+'Real Revenue'!AK9)/('Real Revenue'!AJ$74+'Real Revenue'!AK$74)</f>
        <v>7.2201935785193489E-4</v>
      </c>
      <c r="AK9" s="78">
        <f>('Real Revenue'!AK9+'Real Revenue'!AL9)/('Real Revenue'!AK$74+'Real Revenue'!AL$74)</f>
        <v>5.6866863073630697E-4</v>
      </c>
      <c r="AL9" s="78">
        <f>('Real Revenue'!AL9+'Real Revenue'!AM9)/('Real Revenue'!AL$74+'Real Revenue'!AM$74)</f>
        <v>4.7856204405141993E-4</v>
      </c>
      <c r="AM9" s="78">
        <f>('Real Revenue'!AM9+'Real Revenue'!AN9)/('Real Revenue'!AM$74+'Real Revenue'!AN$74)</f>
        <v>4.8951061604514694E-4</v>
      </c>
      <c r="AN9" s="78">
        <f>('Real Revenue'!AN9+'Real Revenue'!AO9)/('Real Revenue'!AN$74+'Real Revenue'!AO$74)</f>
        <v>4.6033521559940284E-4</v>
      </c>
      <c r="AO9" s="78">
        <f>('Real Revenue'!AO9+'Real Revenue'!AP9)/('Real Revenue'!AO$74+'Real Revenue'!AP$74)</f>
        <v>3.8535417148998971E-4</v>
      </c>
      <c r="AP9" s="78">
        <f>('Real Revenue'!AP9+'Real Revenue'!AQ9)/('Real Revenue'!AP$74+'Real Revenue'!AQ$74)</f>
        <v>4.0401758003243891E-4</v>
      </c>
      <c r="AQ9" s="78">
        <f>('Real Revenue'!AQ9+'Real Revenue'!AR9)/('Real Revenue'!AQ$74+'Real Revenue'!AR$74)</f>
        <v>5.0101422084466876E-4</v>
      </c>
      <c r="AR9" s="78">
        <f>('Real Revenue'!AR9+'Real Revenue'!AS9)/('Real Revenue'!AR$74+'Real Revenue'!AS$74)</f>
        <v>4.5510285216321492E-4</v>
      </c>
      <c r="AS9" s="78" t="e">
        <f>('Real Revenue'!AS9+'Real Revenue'!AT9)/('Real Revenue'!AS$74+'Real Revenue'!AT$74)</f>
        <v>#N/A</v>
      </c>
      <c r="AT9" s="78" t="e">
        <f>('Real Revenue'!AT9+'Real Revenue'!AU9)/('Real Revenue'!AT$74+'Real Revenue'!AU$74)</f>
        <v>#N/A</v>
      </c>
      <c r="AU9" s="78" t="e">
        <f>('Real Revenue'!AU9+'Real Revenue'!AV9)/('Real Revenue'!AU$74+'Real Revenue'!AV$74)</f>
        <v>#N/A</v>
      </c>
      <c r="AV9" s="78" t="e">
        <f>('Real Revenue'!AV9+'Real Revenue'!AW9)/('Real Revenue'!AV$74+'Real Revenue'!AW$74)</f>
        <v>#N/A</v>
      </c>
      <c r="AW9" s="78" t="e">
        <f>('Real Revenue'!AW9+'Real Revenue'!AX9)/('Real Revenue'!AW$74+'Real Revenue'!AX$74)</f>
        <v>#N/A</v>
      </c>
      <c r="AX9" s="78" t="e">
        <f>('Real Revenue'!AX9+'Real Revenue'!AY9)/('Real Revenue'!AX$74+'Real Revenue'!AY$74)</f>
        <v>#N/A</v>
      </c>
      <c r="AY9" s="78" t="e">
        <f>('Real Revenue'!AY9+'Real Revenue'!AZ9)/('Real Revenue'!AY$74+'Real Revenue'!AZ$74)</f>
        <v>#N/A</v>
      </c>
      <c r="AZ9" s="78" t="e">
        <f>('Real Revenue'!AZ9+'Real Revenue'!BA9)/('Real Revenue'!AZ$74+'Real Revenue'!BA$74)</f>
        <v>#N/A</v>
      </c>
    </row>
    <row r="10" spans="1:255"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Revenue'!H10)/('Real Revenue'!G$74+'Real Revenue'!H$74)</f>
        <v>5.6895629977852221E-3</v>
      </c>
      <c r="I10" s="78">
        <f>('Real Revenue'!H10+'Real Revenue'!I10)/('Real Revenue'!H$74+'Real Revenue'!I$74)</f>
        <v>6.5011296864887734E-3</v>
      </c>
      <c r="J10" s="78">
        <f>('Real Revenue'!I10+'Real Revenue'!J10)/('Real Revenue'!I$74+'Real Revenue'!J$74)</f>
        <v>7.3221974409112146E-3</v>
      </c>
      <c r="K10" s="78">
        <f>('Real Revenue'!J10+'Real Revenue'!K10)/('Real Revenue'!J$74+'Real Revenue'!K$74)</f>
        <v>7.233149589270212E-3</v>
      </c>
      <c r="L10" s="78">
        <f>('Real Revenue'!K10+'Real Revenue'!L10)/('Real Revenue'!K$74+'Real Revenue'!L$74)</f>
        <v>7.0975743018507403E-3</v>
      </c>
      <c r="M10" s="78">
        <f>('Real Revenue'!L10+'Real Revenue'!M10)/('Real Revenue'!L$74+'Real Revenue'!M$74)</f>
        <v>7.2516490640154958E-3</v>
      </c>
      <c r="N10" s="78">
        <f>('Real Revenue'!M10+'Real Revenue'!N10)/('Real Revenue'!M$74+'Real Revenue'!N$74)</f>
        <v>7.2286882850937971E-3</v>
      </c>
      <c r="O10" s="78">
        <f>('Real Revenue'!N10+'Real Revenue'!O10)/('Real Revenue'!N$74+'Real Revenue'!O$74)</f>
        <v>7.036754687318591E-3</v>
      </c>
      <c r="P10" s="78">
        <f>('Real Revenue'!O10+'Real Revenue'!P10)/('Real Revenue'!O$74+'Real Revenue'!P$74)</f>
        <v>6.5082900887939443E-3</v>
      </c>
      <c r="Q10" s="78">
        <f>('Real Revenue'!P10+'Real Revenue'!Q10)/('Real Revenue'!P$74+'Real Revenue'!Q$74)</f>
        <v>6.1298417236249729E-3</v>
      </c>
      <c r="R10" s="78">
        <f>('Real Revenue'!Q10+'Real Revenue'!R10)/('Real Revenue'!Q$74+'Real Revenue'!R$74)</f>
        <v>5.44665869576225E-3</v>
      </c>
      <c r="S10" s="78">
        <f>('Real Revenue'!R10+'Real Revenue'!S10)/('Real Revenue'!R$74+'Real Revenue'!S$74)</f>
        <v>4.8773442741458862E-3</v>
      </c>
      <c r="T10" s="78">
        <f>('Real Revenue'!S10+'Real Revenue'!T10)/('Real Revenue'!S$74+'Real Revenue'!T$74)</f>
        <v>4.4383383281013057E-3</v>
      </c>
      <c r="U10" s="78">
        <f>('Real Revenue'!T10+'Real Revenue'!U10)/('Real Revenue'!T$74+'Real Revenue'!U$74)</f>
        <v>4.1478915069488578E-3</v>
      </c>
      <c r="V10" s="78">
        <f>('Real Revenue'!U10+'Real Revenue'!V10)/('Real Revenue'!U$74+'Real Revenue'!V$74)</f>
        <v>4.1283472868260994E-3</v>
      </c>
      <c r="W10" s="78">
        <f>('Real Revenue'!V10+'Real Revenue'!W10)/('Real Revenue'!V$74+'Real Revenue'!W$74)</f>
        <v>4.0987819942894304E-3</v>
      </c>
      <c r="X10" s="78">
        <f>('Real Revenue'!W10+'Real Revenue'!X10)/('Real Revenue'!W$74+'Real Revenue'!X$74)</f>
        <v>3.8535269469478811E-3</v>
      </c>
      <c r="Y10" s="78">
        <f>('Real Revenue'!X10+'Real Revenue'!Y10)/('Real Revenue'!X$74+'Real Revenue'!Y$74)</f>
        <v>3.4470285750676311E-3</v>
      </c>
      <c r="Z10" s="78">
        <f>('Real Revenue'!Y10+'Real Revenue'!Z10)/('Real Revenue'!Y$74+'Real Revenue'!Z$74)</f>
        <v>3.4073889258083847E-3</v>
      </c>
      <c r="AA10" s="78">
        <f>('Real Revenue'!Z10+'Real Revenue'!AA10)/('Real Revenue'!Z$74+'Real Revenue'!AA$74)</f>
        <v>3.1420432634338062E-3</v>
      </c>
      <c r="AB10" s="78">
        <f>('Real Revenue'!AA10+'Real Revenue'!AB10)/('Real Revenue'!AA$74+'Real Revenue'!AB$74)</f>
        <v>2.616185215920077E-3</v>
      </c>
      <c r="AC10" s="78">
        <f>('Real Revenue'!AB10+'Real Revenue'!AC10)/('Real Revenue'!AB$74+'Real Revenue'!AC$74)</f>
        <v>2.4790516928511769E-3</v>
      </c>
      <c r="AD10" s="78">
        <f>('Real Revenue'!AD10+'Real Revenue'!AE10)/('Real Revenue'!AD$74+'Real Revenue'!AE$74)</f>
        <v>2.6069943915223398E-3</v>
      </c>
      <c r="AE10" s="78">
        <f>('Real Revenue'!AE10+'Real Revenue'!AF10)/('Real Revenue'!AE$74+'Real Revenue'!AF$74)</f>
        <v>2.7735569116205659E-3</v>
      </c>
      <c r="AF10" s="78">
        <f>('Real Revenue'!AF10+'Real Revenue'!AG10)/('Real Revenue'!AF$74+'Real Revenue'!AG$74)</f>
        <v>2.7060984069326821E-3</v>
      </c>
      <c r="AG10" s="78">
        <f>('Real Revenue'!AG10+'Real Revenue'!AH10)/('Real Revenue'!AG$74+'Real Revenue'!AH$74)</f>
        <v>2.3376826047341553E-3</v>
      </c>
      <c r="AH10" s="78">
        <f>('Real Revenue'!AH10+'Real Revenue'!AI10)/('Real Revenue'!AH$74+'Real Revenue'!AI$74)</f>
        <v>2.1274852852767559E-3</v>
      </c>
      <c r="AI10" s="78">
        <f>('Real Revenue'!AI10+'Real Revenue'!AJ10)/('Real Revenue'!AI$74+'Real Revenue'!AJ$74)</f>
        <v>2.0407249111860826E-3</v>
      </c>
      <c r="AJ10" s="78">
        <f>('Real Revenue'!AJ10+'Real Revenue'!AK10)/('Real Revenue'!AJ$74+'Real Revenue'!AK$74)</f>
        <v>1.9040837070310216E-3</v>
      </c>
      <c r="AK10" s="78">
        <f>('Real Revenue'!AK10+'Real Revenue'!AL10)/('Real Revenue'!AK$74+'Real Revenue'!AL$74)</f>
        <v>1.8099750501803732E-3</v>
      </c>
      <c r="AL10" s="78">
        <f>('Real Revenue'!AL10+'Real Revenue'!AM10)/('Real Revenue'!AL$74+'Real Revenue'!AM$74)</f>
        <v>1.6220818418470004E-3</v>
      </c>
      <c r="AM10" s="78">
        <f>('Real Revenue'!AM10+'Real Revenue'!AN10)/('Real Revenue'!AM$74+'Real Revenue'!AN$74)</f>
        <v>1.4315948243191982E-3</v>
      </c>
      <c r="AN10" s="78">
        <f>('Real Revenue'!AN10+'Real Revenue'!AO10)/('Real Revenue'!AN$74+'Real Revenue'!AO$74)</f>
        <v>1.3516723861386225E-3</v>
      </c>
      <c r="AO10" s="78">
        <f>('Real Revenue'!AO10+'Real Revenue'!AP10)/('Real Revenue'!AO$74+'Real Revenue'!AP$74)</f>
        <v>1.384102647674038E-3</v>
      </c>
      <c r="AP10" s="78">
        <f>('Real Revenue'!AP10+'Real Revenue'!AQ10)/('Real Revenue'!AP$74+'Real Revenue'!AQ$74)</f>
        <v>1.5231858010812083E-3</v>
      </c>
      <c r="AQ10" s="78">
        <f>('Real Revenue'!AQ10+'Real Revenue'!AR10)/('Real Revenue'!AQ$74+'Real Revenue'!AR$74)</f>
        <v>1.4634899097840041E-3</v>
      </c>
      <c r="AR10" s="78">
        <f>('Real Revenue'!AR10+'Real Revenue'!AS10)/('Real Revenue'!AR$74+'Real Revenue'!AS$74)</f>
        <v>1.4246651882951101E-3</v>
      </c>
      <c r="AS10" s="78" t="e">
        <f>('Real Revenue'!AS10+'Real Revenue'!AT10)/('Real Revenue'!AS$74+'Real Revenue'!AT$74)</f>
        <v>#N/A</v>
      </c>
      <c r="AT10" s="78" t="e">
        <f>('Real Revenue'!AT10+'Real Revenue'!AU10)/('Real Revenue'!AT$74+'Real Revenue'!AU$74)</f>
        <v>#N/A</v>
      </c>
      <c r="AU10" s="78" t="e">
        <f>('Real Revenue'!AU10+'Real Revenue'!AV10)/('Real Revenue'!AU$74+'Real Revenue'!AV$74)</f>
        <v>#N/A</v>
      </c>
      <c r="AV10" s="78" t="e">
        <f>('Real Revenue'!AV10+'Real Revenue'!AW10)/('Real Revenue'!AV$74+'Real Revenue'!AW$74)</f>
        <v>#N/A</v>
      </c>
      <c r="AW10" s="78" t="e">
        <f>('Real Revenue'!AW10+'Real Revenue'!AX10)/('Real Revenue'!AW$74+'Real Revenue'!AX$74)</f>
        <v>#N/A</v>
      </c>
      <c r="AX10" s="78" t="e">
        <f>('Real Revenue'!AX10+'Real Revenue'!AY10)/('Real Revenue'!AX$74+'Real Revenue'!AY$74)</f>
        <v>#N/A</v>
      </c>
      <c r="AY10" s="78" t="e">
        <f>('Real Revenue'!AY10+'Real Revenue'!AZ10)/('Real Revenue'!AY$74+'Real Revenue'!AZ$74)</f>
        <v>#N/A</v>
      </c>
      <c r="AZ10" s="78" t="e">
        <f>('Real Revenue'!AZ10+'Real Revenue'!BA10)/('Real Revenue'!AZ$74+'Real Revenue'!BA$74)</f>
        <v>#N/A</v>
      </c>
    </row>
    <row r="11" spans="1:255"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Revenue'!H11)/('Real Revenue'!G$74+'Real Revenue'!H$74)</f>
        <v>9.7178624694299327E-4</v>
      </c>
      <c r="I11" s="78">
        <f>('Real Revenue'!H11+'Real Revenue'!I11)/('Real Revenue'!H$74+'Real Revenue'!I$74)</f>
        <v>1.5410064554732174E-3</v>
      </c>
      <c r="J11" s="78">
        <f>('Real Revenue'!I11+'Real Revenue'!J11)/('Real Revenue'!I$74+'Real Revenue'!J$74)</f>
        <v>2.6666953187434099E-3</v>
      </c>
      <c r="K11" s="78">
        <f>('Real Revenue'!J11+'Real Revenue'!K11)/('Real Revenue'!J$74+'Real Revenue'!K$74)</f>
        <v>3.3601849547518856E-3</v>
      </c>
      <c r="L11" s="78">
        <f>('Real Revenue'!K11+'Real Revenue'!L11)/('Real Revenue'!K$74+'Real Revenue'!L$74)</f>
        <v>3.5263441446370951E-3</v>
      </c>
      <c r="M11" s="78">
        <f>('Real Revenue'!L11+'Real Revenue'!M11)/('Real Revenue'!L$74+'Real Revenue'!M$74)</f>
        <v>3.5948118013254334E-3</v>
      </c>
      <c r="N11" s="78">
        <f>('Real Revenue'!M11+'Real Revenue'!N11)/('Real Revenue'!M$74+'Real Revenue'!N$74)</f>
        <v>3.6094638392918585E-3</v>
      </c>
      <c r="O11" s="78">
        <f>('Real Revenue'!N11+'Real Revenue'!O11)/('Real Revenue'!N$74+'Real Revenue'!O$74)</f>
        <v>3.4105710890737599E-3</v>
      </c>
      <c r="P11" s="78">
        <f>('Real Revenue'!O11+'Real Revenue'!P11)/('Real Revenue'!O$74+'Real Revenue'!P$74)</f>
        <v>2.9202945880163183E-3</v>
      </c>
      <c r="Q11" s="78">
        <f>('Real Revenue'!P11+'Real Revenue'!Q11)/('Real Revenue'!P$74+'Real Revenue'!Q$74)</f>
        <v>2.8115927243745585E-3</v>
      </c>
      <c r="R11" s="78">
        <f>('Real Revenue'!Q11+'Real Revenue'!R11)/('Real Revenue'!Q$74+'Real Revenue'!R$74)</f>
        <v>2.7209496353958209E-3</v>
      </c>
      <c r="S11" s="78">
        <f>('Real Revenue'!R11+'Real Revenue'!S11)/('Real Revenue'!R$74+'Real Revenue'!S$74)</f>
        <v>2.0208269747871632E-3</v>
      </c>
      <c r="T11" s="78">
        <f>('Real Revenue'!S11+'Real Revenue'!T11)/('Real Revenue'!S$74+'Real Revenue'!T$74)</f>
        <v>1.4578190728765259E-3</v>
      </c>
      <c r="U11" s="78">
        <f>('Real Revenue'!T11+'Real Revenue'!U11)/('Real Revenue'!T$74+'Real Revenue'!U$74)</f>
        <v>1.3475696508924604E-3</v>
      </c>
      <c r="V11" s="78">
        <f>('Real Revenue'!U11+'Real Revenue'!V11)/('Real Revenue'!U$74+'Real Revenue'!V$74)</f>
        <v>1.3601801943614613E-3</v>
      </c>
      <c r="W11" s="78">
        <f>('Real Revenue'!V11+'Real Revenue'!W11)/('Real Revenue'!V$74+'Real Revenue'!W$74)</f>
        <v>1.2698059453234841E-3</v>
      </c>
      <c r="X11" s="78">
        <f>('Real Revenue'!W11+'Real Revenue'!X11)/('Real Revenue'!W$74+'Real Revenue'!X$74)</f>
        <v>1.2238247489817788E-3</v>
      </c>
      <c r="Y11" s="78">
        <f>('Real Revenue'!X11+'Real Revenue'!Y11)/('Real Revenue'!X$74+'Real Revenue'!Y$74)</f>
        <v>1.431637607514737E-3</v>
      </c>
      <c r="Z11" s="78">
        <f>('Real Revenue'!Y11+'Real Revenue'!Z11)/('Real Revenue'!Y$74+'Real Revenue'!Z$74)</f>
        <v>1.4453228794439996E-3</v>
      </c>
      <c r="AA11" s="78">
        <f>('Real Revenue'!Z11+'Real Revenue'!AA11)/('Real Revenue'!Z$74+'Real Revenue'!AA$74)</f>
        <v>1.269647966154171E-3</v>
      </c>
      <c r="AB11" s="78">
        <f>('Real Revenue'!AA11+'Real Revenue'!AB11)/('Real Revenue'!AA$74+'Real Revenue'!AB$74)</f>
        <v>1.1971014321201538E-3</v>
      </c>
      <c r="AC11" s="78">
        <f>('Real Revenue'!AB11+'Real Revenue'!AC11)/('Real Revenue'!AB$74+'Real Revenue'!AC$74)</f>
        <v>1.3309931042093728E-3</v>
      </c>
      <c r="AD11" s="78">
        <f>('Real Revenue'!AD11+'Real Revenue'!AE11)/('Real Revenue'!AD$74+'Real Revenue'!AE$74)</f>
        <v>1.3502322874783823E-3</v>
      </c>
      <c r="AE11" s="78">
        <f>('Real Revenue'!AE11+'Real Revenue'!AF11)/('Real Revenue'!AE$74+'Real Revenue'!AF$74)</f>
        <v>1.3884956066056195E-3</v>
      </c>
      <c r="AF11" s="78">
        <f>('Real Revenue'!AF11+'Real Revenue'!AG11)/('Real Revenue'!AF$74+'Real Revenue'!AG$74)</f>
        <v>1.6972154361841671E-3</v>
      </c>
      <c r="AG11" s="78">
        <f>('Real Revenue'!AG11+'Real Revenue'!AH11)/('Real Revenue'!AG$74+'Real Revenue'!AH$74)</f>
        <v>1.7516194507486938E-3</v>
      </c>
      <c r="AH11" s="78">
        <f>('Real Revenue'!AH11+'Real Revenue'!AI11)/('Real Revenue'!AH$74+'Real Revenue'!AI$74)</f>
        <v>1.8887437371707711E-3</v>
      </c>
      <c r="AI11" s="78">
        <f>('Real Revenue'!AI11+'Real Revenue'!AJ11)/('Real Revenue'!AI$74+'Real Revenue'!AJ$74)</f>
        <v>1.983906597399332E-3</v>
      </c>
      <c r="AJ11" s="78">
        <f>('Real Revenue'!AJ11+'Real Revenue'!AK11)/('Real Revenue'!AJ$74+'Real Revenue'!AK$74)</f>
        <v>1.607763947945742E-3</v>
      </c>
      <c r="AK11" s="78">
        <f>('Real Revenue'!AK11+'Real Revenue'!AL11)/('Real Revenue'!AK$74+'Real Revenue'!AL$74)</f>
        <v>1.4527823830752006E-3</v>
      </c>
      <c r="AL11" s="78">
        <f>('Real Revenue'!AL11+'Real Revenue'!AM11)/('Real Revenue'!AL$74+'Real Revenue'!AM$74)</f>
        <v>1.7868472381804223E-3</v>
      </c>
      <c r="AM11" s="78">
        <f>('Real Revenue'!AM11+'Real Revenue'!AN11)/('Real Revenue'!AM$74+'Real Revenue'!AN$74)</f>
        <v>1.8605696849161399E-3</v>
      </c>
      <c r="AN11" s="78">
        <f>('Real Revenue'!AN11+'Real Revenue'!AO11)/('Real Revenue'!AN$74+'Real Revenue'!AO$74)</f>
        <v>1.5581625146000205E-3</v>
      </c>
      <c r="AO11" s="78">
        <f>('Real Revenue'!AO11+'Real Revenue'!AP11)/('Real Revenue'!AO$74+'Real Revenue'!AP$74)</f>
        <v>1.7460722667497017E-3</v>
      </c>
      <c r="AP11" s="78">
        <f>('Real Revenue'!AP11+'Real Revenue'!AQ11)/('Real Revenue'!AP$74+'Real Revenue'!AQ$74)</f>
        <v>2.0514812531525262E-3</v>
      </c>
      <c r="AQ11" s="78">
        <f>('Real Revenue'!AQ11+'Real Revenue'!AR11)/('Real Revenue'!AQ$74+'Real Revenue'!AR$74)</f>
        <v>1.8605322356068509E-3</v>
      </c>
      <c r="AR11" s="78">
        <f>('Real Revenue'!AR11+'Real Revenue'!AS11)/('Real Revenue'!AR$74+'Real Revenue'!AS$74)</f>
        <v>1.8766544110471273E-3</v>
      </c>
      <c r="AS11" s="78" t="e">
        <f>('Real Revenue'!AS11+'Real Revenue'!AT11)/('Real Revenue'!AS$74+'Real Revenue'!AT$74)</f>
        <v>#N/A</v>
      </c>
      <c r="AT11" s="78" t="e">
        <f>('Real Revenue'!AT11+'Real Revenue'!AU11)/('Real Revenue'!AT$74+'Real Revenue'!AU$74)</f>
        <v>#N/A</v>
      </c>
      <c r="AU11" s="78" t="e">
        <f>('Real Revenue'!AU11+'Real Revenue'!AV11)/('Real Revenue'!AU$74+'Real Revenue'!AV$74)</f>
        <v>#N/A</v>
      </c>
      <c r="AV11" s="78" t="e">
        <f>('Real Revenue'!AV11+'Real Revenue'!AW11)/('Real Revenue'!AV$74+'Real Revenue'!AW$74)</f>
        <v>#N/A</v>
      </c>
      <c r="AW11" s="78" t="e">
        <f>('Real Revenue'!AW11+'Real Revenue'!AX11)/('Real Revenue'!AW$74+'Real Revenue'!AX$74)</f>
        <v>#N/A</v>
      </c>
      <c r="AX11" s="78" t="e">
        <f>('Real Revenue'!AX11+'Real Revenue'!AY11)/('Real Revenue'!AX$74+'Real Revenue'!AY$74)</f>
        <v>#N/A</v>
      </c>
      <c r="AY11" s="78" t="e">
        <f>('Real Revenue'!AY11+'Real Revenue'!AZ11)/('Real Revenue'!AY$74+'Real Revenue'!AZ$74)</f>
        <v>#N/A</v>
      </c>
      <c r="AZ11" s="78" t="e">
        <f>('Real Revenue'!AZ11+'Real Revenue'!BA11)/('Real Revenue'!AZ$74+'Real Revenue'!BA$74)</f>
        <v>#N/A</v>
      </c>
    </row>
    <row r="12" spans="1:255"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69"/>
      <c r="H12" s="79">
        <f>('Real Revenue'!G12+'Real Revenue'!H12)/('Real Revenue'!G$74+'Real Revenue'!H$74)</f>
        <v>2.0292446770331274E-3</v>
      </c>
      <c r="I12" s="79">
        <f>('Real Revenue'!H12+'Real Revenue'!I12)/('Real Revenue'!H$74+'Real Revenue'!I$74)</f>
        <v>2.120750049363713E-3</v>
      </c>
      <c r="J12" s="79">
        <f>('Real Revenue'!I12+'Real Revenue'!J12)/('Real Revenue'!I$74+'Real Revenue'!J$74)</f>
        <v>2.2541427047255446E-3</v>
      </c>
      <c r="K12" s="79">
        <f>('Real Revenue'!J12+'Real Revenue'!K12)/('Real Revenue'!J$74+'Real Revenue'!K$74)</f>
        <v>1.9449331532210212E-3</v>
      </c>
      <c r="L12" s="79">
        <f>('Real Revenue'!K12+'Real Revenue'!L12)/('Real Revenue'!K$74+'Real Revenue'!L$74)</f>
        <v>1.5733600416838595E-3</v>
      </c>
      <c r="M12" s="79">
        <f>('Real Revenue'!L12+'Real Revenue'!M12)/('Real Revenue'!L$74+'Real Revenue'!M$74)</f>
        <v>1.2676989742462573E-3</v>
      </c>
      <c r="N12" s="79">
        <f>('Real Revenue'!M12+'Real Revenue'!N12)/('Real Revenue'!M$74+'Real Revenue'!N$74)</f>
        <v>1.0114263830135527E-3</v>
      </c>
      <c r="O12" s="79">
        <f>('Real Revenue'!N12+'Real Revenue'!O12)/('Real Revenue'!N$74+'Real Revenue'!O$74)</f>
        <v>1.0239270633511728E-3</v>
      </c>
      <c r="P12" s="79">
        <f>('Real Revenue'!O12+'Real Revenue'!P12)/('Real Revenue'!O$74+'Real Revenue'!P$74)</f>
        <v>1.0358640029111109E-3</v>
      </c>
      <c r="Q12" s="79">
        <f>('Real Revenue'!P12+'Real Revenue'!Q12)/('Real Revenue'!P$74+'Real Revenue'!Q$74)</f>
        <v>1.1624660248041167E-3</v>
      </c>
      <c r="R12" s="79">
        <f>('Real Revenue'!Q12+'Real Revenue'!R12)/('Real Revenue'!Q$74+'Real Revenue'!R$74)</f>
        <v>1.3059162354425516E-3</v>
      </c>
      <c r="S12" s="79">
        <f>('Real Revenue'!R12+'Real Revenue'!S12)/('Real Revenue'!R$74+'Real Revenue'!S$74)</f>
        <v>1.2757050800626518E-3</v>
      </c>
      <c r="T12" s="79">
        <f>('Real Revenue'!S12+'Real Revenue'!T12)/('Real Revenue'!S$74+'Real Revenue'!T$74)</f>
        <v>1.2691616460376914E-3</v>
      </c>
      <c r="U12" s="79">
        <f>('Real Revenue'!T12+'Real Revenue'!U12)/('Real Revenue'!T$74+'Real Revenue'!U$74)</f>
        <v>1.1877884690501626E-3</v>
      </c>
      <c r="V12" s="79">
        <f>('Real Revenue'!U12+'Real Revenue'!V12)/('Real Revenue'!U$74+'Real Revenue'!V$74)</f>
        <v>9.1383577880706831E-4</v>
      </c>
      <c r="W12" s="79">
        <f>('Real Revenue'!V12+'Real Revenue'!W12)/('Real Revenue'!V$74+'Real Revenue'!W$74)</f>
        <v>7.8534794835701178E-4</v>
      </c>
      <c r="X12" s="79">
        <f>('Real Revenue'!W12+'Real Revenue'!X12)/('Real Revenue'!W$74+'Real Revenue'!X$74)</f>
        <v>7.4326191603464348E-4</v>
      </c>
      <c r="Y12" s="79">
        <f>('Real Revenue'!X12+'Real Revenue'!Y12)/('Real Revenue'!X$74+'Real Revenue'!Y$74)</f>
        <v>7.2956142188971098E-4</v>
      </c>
      <c r="Z12" s="79">
        <f>('Real Revenue'!Y12+'Real Revenue'!Z12)/('Real Revenue'!Y$74+'Real Revenue'!Z$74)</f>
        <v>7.2235717621746073E-4</v>
      </c>
      <c r="AA12" s="79">
        <f>('Real Revenue'!Z12+'Real Revenue'!AA12)/('Real Revenue'!Z$74+'Real Revenue'!AA$74)</f>
        <v>6.6799923876505727E-4</v>
      </c>
      <c r="AB12" s="79">
        <f>('Real Revenue'!AA12+'Real Revenue'!AB12)/('Real Revenue'!AA$74+'Real Revenue'!AB$74)</f>
        <v>6.3668358306598056E-4</v>
      </c>
      <c r="AC12" s="79">
        <f>('Real Revenue'!AB12+'Real Revenue'!AC12)/('Real Revenue'!AB$74+'Real Revenue'!AC$74)</f>
        <v>6.2074575964641491E-4</v>
      </c>
      <c r="AD12" s="111">
        <f>('Real Revenue'!AD12+'Real Revenue'!AE12)/('Real Revenue'!AD$74+'Real Revenue'!AE$74)</f>
        <v>6.5113002716031098E-4</v>
      </c>
      <c r="AE12" s="111">
        <f>('Real Revenue'!AE12+'Real Revenue'!AF12)/('Real Revenue'!AE$74+'Real Revenue'!AF$74)</f>
        <v>6.6348461603924153E-4</v>
      </c>
      <c r="AF12" s="111">
        <f>('Real Revenue'!AF12+'Real Revenue'!AG12)/('Real Revenue'!AF$74+'Real Revenue'!AG$74)</f>
        <v>6.0291177268049969E-4</v>
      </c>
      <c r="AG12" s="111">
        <f>('Real Revenue'!AG12+'Real Revenue'!AH12)/('Real Revenue'!AG$74+'Real Revenue'!AH$74)</f>
        <v>5.738561740246175E-4</v>
      </c>
      <c r="AH12" s="111">
        <f>('Real Revenue'!AH12+'Real Revenue'!AI12)/('Real Revenue'!AH$74+'Real Revenue'!AI$74)</f>
        <v>5.478556373713177E-4</v>
      </c>
      <c r="AI12" s="111">
        <f>('Real Revenue'!AI12+'Real Revenue'!AJ12)/('Real Revenue'!AI$74+'Real Revenue'!AJ$74)</f>
        <v>5.2542562764422353E-4</v>
      </c>
      <c r="AJ12" s="111">
        <f>('Real Revenue'!AJ12+'Real Revenue'!AK12)/('Real Revenue'!AJ$74+'Real Revenue'!AK$74)</f>
        <v>5.0135340834552196E-4</v>
      </c>
      <c r="AK12" s="111">
        <f>('Real Revenue'!AK12+'Real Revenue'!AL12)/('Real Revenue'!AK$74+'Real Revenue'!AL$74)</f>
        <v>4.2130838204308219E-4</v>
      </c>
      <c r="AL12" s="111">
        <f>('Real Revenue'!AL12+'Real Revenue'!AM12)/('Real Revenue'!AL$74+'Real Revenue'!AM$74)</f>
        <v>4.2244347027089156E-4</v>
      </c>
      <c r="AM12" s="111">
        <f>('Real Revenue'!AM12+'Real Revenue'!AN12)/('Real Revenue'!AM$74+'Real Revenue'!AN$74)</f>
        <v>4.0250659381302334E-4</v>
      </c>
      <c r="AN12" s="111">
        <f>('Real Revenue'!AN12+'Real Revenue'!AO12)/('Real Revenue'!AN$74+'Real Revenue'!AO$74)</f>
        <v>3.3667483773751735E-4</v>
      </c>
      <c r="AO12" s="111">
        <f>('Real Revenue'!AO12+'Real Revenue'!AP12)/('Real Revenue'!AO$74+'Real Revenue'!AP$74)</f>
        <v>3.9074928651385357E-4</v>
      </c>
      <c r="AP12" s="111">
        <f>('Real Revenue'!AP12+'Real Revenue'!AQ12)/('Real Revenue'!AP$74+'Real Revenue'!AQ$74)</f>
        <v>4.3050963303503437E-4</v>
      </c>
      <c r="AQ12" s="111">
        <f>('Real Revenue'!AQ12+'Real Revenue'!AR12)/('Real Revenue'!AQ$74+'Real Revenue'!AR$74)</f>
        <v>3.8376117658778193E-4</v>
      </c>
      <c r="AR12" s="111">
        <f>('Real Revenue'!AR12+'Real Revenue'!AS12)/('Real Revenue'!AR$74+'Real Revenue'!AS$74)</f>
        <v>3.5914605134359172E-4</v>
      </c>
      <c r="AS12" s="111" t="e">
        <f>('Real Revenue'!AS12+'Real Revenue'!AT12)/('Real Revenue'!AS$74+'Real Revenue'!AT$74)</f>
        <v>#N/A</v>
      </c>
      <c r="AT12" s="111" t="e">
        <f>('Real Revenue'!AT12+'Real Revenue'!AU12)/('Real Revenue'!AT$74+'Real Revenue'!AU$74)</f>
        <v>#N/A</v>
      </c>
      <c r="AU12" s="111" t="e">
        <f>('Real Revenue'!AU12+'Real Revenue'!AV12)/('Real Revenue'!AU$74+'Real Revenue'!AV$74)</f>
        <v>#N/A</v>
      </c>
      <c r="AV12" s="111" t="e">
        <f>('Real Revenue'!AV12+'Real Revenue'!AW12)/('Real Revenue'!AV$74+'Real Revenue'!AW$74)</f>
        <v>#N/A</v>
      </c>
      <c r="AW12" s="111" t="e">
        <f>('Real Revenue'!AW12+'Real Revenue'!AX12)/('Real Revenue'!AW$74+'Real Revenue'!AX$74)</f>
        <v>#N/A</v>
      </c>
      <c r="AX12" s="111" t="e">
        <f>('Real Revenue'!AX12+'Real Revenue'!AY12)/('Real Revenue'!AX$74+'Real Revenue'!AY$74)</f>
        <v>#N/A</v>
      </c>
      <c r="AY12" s="111" t="e">
        <f>('Real Revenue'!AY12+'Real Revenue'!AZ12)/('Real Revenue'!AY$74+'Real Revenue'!AZ$74)</f>
        <v>#N/A</v>
      </c>
      <c r="AZ12" s="111" t="e">
        <f>('Real Revenue'!AZ12+'Real Revenue'!BA12)/('Real Revenue'!AZ$74+'Real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69"/>
      <c r="H13" s="79">
        <f>('Real Revenue'!G13+'Real Revenue'!H13)/('Real Revenue'!G$74+'Real Revenue'!H$74)</f>
        <v>1.979360417129877E-3</v>
      </c>
      <c r="I13" s="79">
        <f>('Real Revenue'!H13+'Real Revenue'!I13)/('Real Revenue'!H$74+'Real Revenue'!I$74)</f>
        <v>2.1837692036676482E-3</v>
      </c>
      <c r="J13" s="79">
        <f>('Real Revenue'!I13+'Real Revenue'!J13)/('Real Revenue'!I$74+'Real Revenue'!J$74)</f>
        <v>2.3926557814446092E-3</v>
      </c>
      <c r="K13" s="79">
        <f>('Real Revenue'!J13+'Real Revenue'!K13)/('Real Revenue'!J$74+'Real Revenue'!K$74)</f>
        <v>2.3146955323422556E-3</v>
      </c>
      <c r="L13" s="79">
        <f>('Real Revenue'!K13+'Real Revenue'!L13)/('Real Revenue'!K$74+'Real Revenue'!L$74)</f>
        <v>2.193274578314025E-3</v>
      </c>
      <c r="M13" s="79">
        <f>('Real Revenue'!L13+'Real Revenue'!M13)/('Real Revenue'!L$74+'Real Revenue'!M$74)</f>
        <v>2.0960710768210843E-3</v>
      </c>
      <c r="N13" s="79">
        <f>('Real Revenue'!M13+'Real Revenue'!N13)/('Real Revenue'!M$74+'Real Revenue'!N$74)</f>
        <v>1.8358903438521848E-3</v>
      </c>
      <c r="O13" s="79">
        <f>('Real Revenue'!N13+'Real Revenue'!O13)/('Real Revenue'!N$74+'Real Revenue'!O$74)</f>
        <v>1.7867467940308396E-3</v>
      </c>
      <c r="P13" s="79">
        <f>('Real Revenue'!O13+'Real Revenue'!P13)/('Real Revenue'!O$74+'Real Revenue'!P$74)</f>
        <v>1.9022172684462545E-3</v>
      </c>
      <c r="Q13" s="79">
        <f>('Real Revenue'!P13+'Real Revenue'!Q13)/('Real Revenue'!P$74+'Real Revenue'!Q$74)</f>
        <v>1.7371500316496846E-3</v>
      </c>
      <c r="R13" s="79">
        <f>('Real Revenue'!Q13+'Real Revenue'!R13)/('Real Revenue'!Q$74+'Real Revenue'!R$74)</f>
        <v>1.8160867973852745E-3</v>
      </c>
      <c r="S13" s="79">
        <f>('Real Revenue'!R13+'Real Revenue'!S13)/('Real Revenue'!R$74+'Real Revenue'!S$74)</f>
        <v>2.1782006823156401E-3</v>
      </c>
      <c r="T13" s="79">
        <f>('Real Revenue'!S13+'Real Revenue'!T13)/('Real Revenue'!S$74+'Real Revenue'!T$74)</f>
        <v>2.2417136565533432E-3</v>
      </c>
      <c r="U13" s="79">
        <f>('Real Revenue'!T13+'Real Revenue'!U13)/('Real Revenue'!T$74+'Real Revenue'!U$74)</f>
        <v>2.1574947776081699E-3</v>
      </c>
      <c r="V13" s="79">
        <f>('Real Revenue'!U13+'Real Revenue'!V13)/('Real Revenue'!U$74+'Real Revenue'!V$74)</f>
        <v>1.8699042593487707E-3</v>
      </c>
      <c r="W13" s="79">
        <f>('Real Revenue'!V13+'Real Revenue'!W13)/('Real Revenue'!V$74+'Real Revenue'!W$74)</f>
        <v>1.6109199061057002E-3</v>
      </c>
      <c r="X13" s="79">
        <f>('Real Revenue'!W13+'Real Revenue'!X13)/('Real Revenue'!W$74+'Real Revenue'!X$74)</f>
        <v>1.5683630723214333E-3</v>
      </c>
      <c r="Y13" s="79">
        <f>('Real Revenue'!X13+'Real Revenue'!Y13)/('Real Revenue'!X$74+'Real Revenue'!Y$74)</f>
        <v>1.5334233596559987E-3</v>
      </c>
      <c r="Z13" s="79">
        <f>('Real Revenue'!Y13+'Real Revenue'!Z13)/('Real Revenue'!Y$74+'Real Revenue'!Z$74)</f>
        <v>1.4129725308016374E-3</v>
      </c>
      <c r="AA13" s="79">
        <f>('Real Revenue'!Z13+'Real Revenue'!AA13)/('Real Revenue'!Z$74+'Real Revenue'!AA$74)</f>
        <v>1.2622155208935131E-3</v>
      </c>
      <c r="AB13" s="79">
        <f>('Real Revenue'!AA13+'Real Revenue'!AB13)/('Real Revenue'!AA$74+'Real Revenue'!AB$74)</f>
        <v>1.1145769480517065E-3</v>
      </c>
      <c r="AC13" s="79">
        <f>('Real Revenue'!AB13+'Real Revenue'!AC13)/('Real Revenue'!AB$74+'Real Revenue'!AC$74)</f>
        <v>1.0934770090229951E-3</v>
      </c>
      <c r="AD13" s="111">
        <f>('Real Revenue'!AD13+'Real Revenue'!AE13)/('Real Revenue'!AD$74+'Real Revenue'!AE$74)</f>
        <v>1.2045003708598249E-3</v>
      </c>
      <c r="AE13" s="111">
        <f>('Real Revenue'!AE13+'Real Revenue'!AF13)/('Real Revenue'!AE$74+'Real Revenue'!AF$74)</f>
        <v>1.2789846242339201E-3</v>
      </c>
      <c r="AF13" s="111">
        <f>('Real Revenue'!AF13+'Real Revenue'!AG13)/('Real Revenue'!AF$74+'Real Revenue'!AG$74)</f>
        <v>1.1852326831738914E-3</v>
      </c>
      <c r="AG13" s="111">
        <f>('Real Revenue'!AG13+'Real Revenue'!AH13)/('Real Revenue'!AG$74+'Real Revenue'!AH$74)</f>
        <v>1.0406114569868909E-3</v>
      </c>
      <c r="AH13" s="111">
        <f>('Real Revenue'!AH13+'Real Revenue'!AI13)/('Real Revenue'!AH$74+'Real Revenue'!AI$74)</f>
        <v>9.9757345451981488E-4</v>
      </c>
      <c r="AI13" s="111">
        <f>('Real Revenue'!AI13+'Real Revenue'!AJ13)/('Real Revenue'!AI$74+'Real Revenue'!AJ$74)</f>
        <v>9.4086086826242242E-4</v>
      </c>
      <c r="AJ13" s="111">
        <f>('Real Revenue'!AJ13+'Real Revenue'!AK13)/('Real Revenue'!AJ$74+'Real Revenue'!AK$74)</f>
        <v>8.7973214552037053E-4</v>
      </c>
      <c r="AK13" s="111">
        <f>('Real Revenue'!AK13+'Real Revenue'!AL13)/('Real Revenue'!AK$74+'Real Revenue'!AL$74)</f>
        <v>8.3215226454719314E-4</v>
      </c>
      <c r="AL13" s="111">
        <f>('Real Revenue'!AL13+'Real Revenue'!AM13)/('Real Revenue'!AL$74+'Real Revenue'!AM$74)</f>
        <v>8.0422115838236943E-4</v>
      </c>
      <c r="AM13" s="111">
        <f>('Real Revenue'!AM13+'Real Revenue'!AN13)/('Real Revenue'!AM$74+'Real Revenue'!AN$74)</f>
        <v>7.118895093676461E-4</v>
      </c>
      <c r="AN13" s="111">
        <f>('Real Revenue'!AN13+'Real Revenue'!AO13)/('Real Revenue'!AN$74+'Real Revenue'!AO$74)</f>
        <v>5.795204493980287E-4</v>
      </c>
      <c r="AO13" s="111">
        <f>('Real Revenue'!AO13+'Real Revenue'!AP13)/('Real Revenue'!AO$74+'Real Revenue'!AP$74)</f>
        <v>5.7880234156601311E-4</v>
      </c>
      <c r="AP13" s="111">
        <f>('Real Revenue'!AP13+'Real Revenue'!AQ13)/('Real Revenue'!AP$74+'Real Revenue'!AQ$74)</f>
        <v>6.7064407392919878E-4</v>
      </c>
      <c r="AQ13" s="111">
        <f>('Real Revenue'!AQ13+'Real Revenue'!AR13)/('Real Revenue'!AQ$74+'Real Revenue'!AR$74)</f>
        <v>7.2956374504374666E-4</v>
      </c>
      <c r="AR13" s="111">
        <f>('Real Revenue'!AR13+'Real Revenue'!AS13)/('Real Revenue'!AR$74+'Real Revenue'!AS$74)</f>
        <v>7.1305340386837533E-4</v>
      </c>
      <c r="AS13" s="111" t="e">
        <f>('Real Revenue'!AS13+'Real Revenue'!AT13)/('Real Revenue'!AS$74+'Real Revenue'!AT$74)</f>
        <v>#N/A</v>
      </c>
      <c r="AT13" s="111" t="e">
        <f>('Real Revenue'!AT13+'Real Revenue'!AU13)/('Real Revenue'!AT$74+'Real Revenue'!AU$74)</f>
        <v>#N/A</v>
      </c>
      <c r="AU13" s="111" t="e">
        <f>('Real Revenue'!AU13+'Real Revenue'!AV13)/('Real Revenue'!AU$74+'Real Revenue'!AV$74)</f>
        <v>#N/A</v>
      </c>
      <c r="AV13" s="111" t="e">
        <f>('Real Revenue'!AV13+'Real Revenue'!AW13)/('Real Revenue'!AV$74+'Real Revenue'!AW$74)</f>
        <v>#N/A</v>
      </c>
      <c r="AW13" s="111" t="e">
        <f>('Real Revenue'!AW13+'Real Revenue'!AX13)/('Real Revenue'!AW$74+'Real Revenue'!AX$74)</f>
        <v>#N/A</v>
      </c>
      <c r="AX13" s="111" t="e">
        <f>('Real Revenue'!AX13+'Real Revenue'!AY13)/('Real Revenue'!AX$74+'Real Revenue'!AY$74)</f>
        <v>#N/A</v>
      </c>
      <c r="AY13" s="111" t="e">
        <f>('Real Revenue'!AY13+'Real Revenue'!AZ13)/('Real Revenue'!AY$74+'Real Revenue'!AZ$74)</f>
        <v>#N/A</v>
      </c>
      <c r="AZ13" s="111" t="e">
        <f>('Real Revenue'!AZ13+'Real Revenue'!BA13)/('Real Revenue'!AZ$74+'Real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69"/>
      <c r="H14" s="79">
        <f>('Real Revenue'!G14+'Real Revenue'!H14)/('Real Revenue'!G$74+'Real Revenue'!H$74)</f>
        <v>8.9517770799707344E-4</v>
      </c>
      <c r="I14" s="79">
        <f>('Real Revenue'!H14+'Real Revenue'!I14)/('Real Revenue'!H$74+'Real Revenue'!I$74)</f>
        <v>8.7888982899320426E-4</v>
      </c>
      <c r="J14" s="79">
        <f>('Real Revenue'!I14+'Real Revenue'!J14)/('Real Revenue'!I$74+'Real Revenue'!J$74)</f>
        <v>9.3695067444665161E-4</v>
      </c>
      <c r="K14" s="79">
        <f>('Real Revenue'!J14+'Real Revenue'!K14)/('Real Revenue'!J$74+'Real Revenue'!K$74)</f>
        <v>1.0673823335531037E-3</v>
      </c>
      <c r="L14" s="79">
        <f>('Real Revenue'!K14+'Real Revenue'!L14)/('Real Revenue'!K$74+'Real Revenue'!L$74)</f>
        <v>1.0415009257419457E-3</v>
      </c>
      <c r="M14" s="79">
        <f>('Real Revenue'!L14+'Real Revenue'!M14)/('Real Revenue'!L$74+'Real Revenue'!M$74)</f>
        <v>9.6598156908084558E-4</v>
      </c>
      <c r="N14" s="79">
        <f>('Real Revenue'!M14+'Real Revenue'!N14)/('Real Revenue'!M$74+'Real Revenue'!N$74)</f>
        <v>9.1131944870749895E-4</v>
      </c>
      <c r="O14" s="79">
        <f>('Real Revenue'!N14+'Real Revenue'!O14)/('Real Revenue'!N$74+'Real Revenue'!O$74)</f>
        <v>9.1794733206772131E-4</v>
      </c>
      <c r="P14" s="79">
        <f>('Real Revenue'!O14+'Real Revenue'!P14)/('Real Revenue'!O$74+'Real Revenue'!P$74)</f>
        <v>7.7485684725701453E-4</v>
      </c>
      <c r="Q14" s="79">
        <f>('Real Revenue'!P14+'Real Revenue'!Q14)/('Real Revenue'!P$74+'Real Revenue'!Q$74)</f>
        <v>6.1511108815414241E-4</v>
      </c>
      <c r="R14" s="79">
        <f>('Real Revenue'!Q14+'Real Revenue'!R14)/('Real Revenue'!Q$74+'Real Revenue'!R$74)</f>
        <v>8.3801186826018028E-4</v>
      </c>
      <c r="S14" s="79">
        <f>('Real Revenue'!R14+'Real Revenue'!S14)/('Real Revenue'!R$74+'Real Revenue'!S$74)</f>
        <v>1.2912583144154214E-3</v>
      </c>
      <c r="T14" s="79">
        <f>('Real Revenue'!S14+'Real Revenue'!T14)/('Real Revenue'!S$74+'Real Revenue'!T$74)</f>
        <v>1.5247972927525145E-3</v>
      </c>
      <c r="U14" s="79">
        <f>('Real Revenue'!T14+'Real Revenue'!U14)/('Real Revenue'!T$74+'Real Revenue'!U$74)</f>
        <v>1.5501572680995143E-3</v>
      </c>
      <c r="V14" s="79">
        <f>('Real Revenue'!U14+'Real Revenue'!V14)/('Real Revenue'!U$74+'Real Revenue'!V$74)</f>
        <v>1.3611604309270932E-3</v>
      </c>
      <c r="W14" s="79">
        <f>('Real Revenue'!V14+'Real Revenue'!W14)/('Real Revenue'!V$74+'Real Revenue'!W$74)</f>
        <v>1.1628451684672042E-3</v>
      </c>
      <c r="X14" s="79">
        <f>('Real Revenue'!W14+'Real Revenue'!X14)/('Real Revenue'!W$74+'Real Revenue'!X$74)</f>
        <v>1.2289027356293212E-3</v>
      </c>
      <c r="Y14" s="79">
        <f>('Real Revenue'!X14+'Real Revenue'!Y14)/('Real Revenue'!X$74+'Real Revenue'!Y$74)</f>
        <v>1.1928971839534925E-3</v>
      </c>
      <c r="Z14" s="79">
        <f>('Real Revenue'!Y14+'Real Revenue'!Z14)/('Real Revenue'!Y$74+'Real Revenue'!Z$74)</f>
        <v>9.750277637770189E-4</v>
      </c>
      <c r="AA14" s="79">
        <f>('Real Revenue'!Z14+'Real Revenue'!AA14)/('Real Revenue'!Z$74+'Real Revenue'!AA$74)</f>
        <v>8.6437289740707874E-4</v>
      </c>
      <c r="AB14" s="79">
        <f>('Real Revenue'!AA14+'Real Revenue'!AB14)/('Real Revenue'!AA$74+'Real Revenue'!AB$74)</f>
        <v>8.8875514869858488E-4</v>
      </c>
      <c r="AC14" s="79">
        <f>('Real Revenue'!AB14+'Real Revenue'!AC14)/('Real Revenue'!AB$74+'Real Revenue'!AC$74)</f>
        <v>8.2378265957622307E-4</v>
      </c>
      <c r="AD14" s="111">
        <f>('Real Revenue'!AD14+'Real Revenue'!AE14)/('Real Revenue'!AD$74+'Real Revenue'!AE$74)</f>
        <v>6.5992031690311403E-4</v>
      </c>
      <c r="AE14" s="111">
        <f>('Real Revenue'!AE14+'Real Revenue'!AF14)/('Real Revenue'!AE$74+'Real Revenue'!AF$74)</f>
        <v>7.1850665210147497E-4</v>
      </c>
      <c r="AF14" s="111">
        <f>('Real Revenue'!AF14+'Real Revenue'!AG14)/('Real Revenue'!AF$74+'Real Revenue'!AG$74)</f>
        <v>8.3461211542257556E-4</v>
      </c>
      <c r="AG14" s="111">
        <f>('Real Revenue'!AG14+'Real Revenue'!AH14)/('Real Revenue'!AG$74+'Real Revenue'!AH$74)</f>
        <v>7.9950273550099681E-4</v>
      </c>
      <c r="AH14" s="111">
        <f>('Real Revenue'!AH14+'Real Revenue'!AI14)/('Real Revenue'!AH$74+'Real Revenue'!AI$74)</f>
        <v>8.5774522973225897E-4</v>
      </c>
      <c r="AI14" s="111">
        <f>('Real Revenue'!AI14+'Real Revenue'!AJ14)/('Real Revenue'!AI$74+'Real Revenue'!AJ$74)</f>
        <v>7.5937493171798808E-4</v>
      </c>
      <c r="AJ14" s="111">
        <f>('Real Revenue'!AJ14+'Real Revenue'!AK14)/('Real Revenue'!AJ$74+'Real Revenue'!AK$74)</f>
        <v>7.0356960073380582E-4</v>
      </c>
      <c r="AK14" s="111">
        <f>('Real Revenue'!AK14+'Real Revenue'!AL14)/('Real Revenue'!AK$74+'Real Revenue'!AL$74)</f>
        <v>7.1514991999502124E-4</v>
      </c>
      <c r="AL14" s="111">
        <f>('Real Revenue'!AL14+'Real Revenue'!AM14)/('Real Revenue'!AL$74+'Real Revenue'!AM$74)</f>
        <v>6.8437202694992757E-4</v>
      </c>
      <c r="AM14" s="111">
        <f>('Real Revenue'!AM14+'Real Revenue'!AN14)/('Real Revenue'!AM$74+'Real Revenue'!AN$74)</f>
        <v>8.2271133508497762E-4</v>
      </c>
      <c r="AN14" s="111">
        <f>('Real Revenue'!AN14+'Real Revenue'!AO14)/('Real Revenue'!AN$74+'Real Revenue'!AO$74)</f>
        <v>8.1042803241215355E-4</v>
      </c>
      <c r="AO14" s="111">
        <f>('Real Revenue'!AO14+'Real Revenue'!AP14)/('Real Revenue'!AO$74+'Real Revenue'!AP$74)</f>
        <v>6.3425230451360061E-4</v>
      </c>
      <c r="AP14" s="111">
        <f>('Real Revenue'!AP14+'Real Revenue'!AQ14)/('Real Revenue'!AP$74+'Real Revenue'!AQ$74)</f>
        <v>5.4397654613013086E-4</v>
      </c>
      <c r="AQ14" s="111">
        <f>('Real Revenue'!AQ14+'Real Revenue'!AR14)/('Real Revenue'!AQ$74+'Real Revenue'!AR$74)</f>
        <v>5.9409774551035335E-4</v>
      </c>
      <c r="AR14" s="111">
        <f>('Real Revenue'!AR14+'Real Revenue'!AS14)/('Real Revenue'!AR$74+'Real Revenue'!AS$74)</f>
        <v>6.3266375217119815E-4</v>
      </c>
      <c r="AS14" s="111" t="e">
        <f>('Real Revenue'!AS14+'Real Revenue'!AT14)/('Real Revenue'!AS$74+'Real Revenue'!AT$74)</f>
        <v>#N/A</v>
      </c>
      <c r="AT14" s="111" t="e">
        <f>('Real Revenue'!AT14+'Real Revenue'!AU14)/('Real Revenue'!AT$74+'Real Revenue'!AU$74)</f>
        <v>#N/A</v>
      </c>
      <c r="AU14" s="111" t="e">
        <f>('Real Revenue'!AU14+'Real Revenue'!AV14)/('Real Revenue'!AU$74+'Real Revenue'!AV$74)</f>
        <v>#N/A</v>
      </c>
      <c r="AV14" s="111" t="e">
        <f>('Real Revenue'!AV14+'Real Revenue'!AW14)/('Real Revenue'!AV$74+'Real Revenue'!AW$74)</f>
        <v>#N/A</v>
      </c>
      <c r="AW14" s="111" t="e">
        <f>('Real Revenue'!AW14+'Real Revenue'!AX14)/('Real Revenue'!AW$74+'Real Revenue'!AX$74)</f>
        <v>#N/A</v>
      </c>
      <c r="AX14" s="111" t="e">
        <f>('Real Revenue'!AX14+'Real Revenue'!AY14)/('Real Revenue'!AX$74+'Real Revenue'!AY$74)</f>
        <v>#N/A</v>
      </c>
      <c r="AY14" s="111" t="e">
        <f>('Real Revenue'!AY14+'Real Revenue'!AZ14)/('Real Revenue'!AY$74+'Real Revenue'!AZ$74)</f>
        <v>#N/A</v>
      </c>
      <c r="AZ14" s="111" t="e">
        <f>('Real Revenue'!AZ14+'Real Revenue'!BA14)/('Real Revenue'!AZ$74+'Real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Revenue'!H15)/('Real Revenue'!G$74+'Real Revenue'!H$74)</f>
        <v>4.9881983179717133E-3</v>
      </c>
      <c r="I15" s="78">
        <f>('Real Revenue'!H15+'Real Revenue'!I15)/('Real Revenue'!H$74+'Real Revenue'!I$74)</f>
        <v>4.7760317845065301E-3</v>
      </c>
      <c r="J15" s="78">
        <f>('Real Revenue'!I15+'Real Revenue'!J15)/('Real Revenue'!I$74+'Real Revenue'!J$74)</f>
        <v>4.0909051916204857E-3</v>
      </c>
      <c r="K15" s="78">
        <f>('Real Revenue'!J15+'Real Revenue'!K15)/('Real Revenue'!J$74+'Real Revenue'!K$74)</f>
        <v>3.7819758855776593E-3</v>
      </c>
      <c r="L15" s="78">
        <f>('Real Revenue'!K15+'Real Revenue'!L15)/('Real Revenue'!K$74+'Real Revenue'!L$74)</f>
        <v>3.5379748021581109E-3</v>
      </c>
      <c r="M15" s="78">
        <f>('Real Revenue'!L15+'Real Revenue'!M15)/('Real Revenue'!L$74+'Real Revenue'!M$74)</f>
        <v>3.2911286234253742E-3</v>
      </c>
      <c r="N15" s="78">
        <f>('Real Revenue'!M15+'Real Revenue'!N15)/('Real Revenue'!M$74+'Real Revenue'!N$74)</f>
        <v>3.1970874425228976E-3</v>
      </c>
      <c r="O15" s="78">
        <f>('Real Revenue'!N15+'Real Revenue'!O15)/('Real Revenue'!N$74+'Real Revenue'!O$74)</f>
        <v>3.2987719475842002E-3</v>
      </c>
      <c r="P15" s="78">
        <f>('Real Revenue'!O15+'Real Revenue'!P15)/('Real Revenue'!O$74+'Real Revenue'!P$74)</f>
        <v>3.3005348298483141E-3</v>
      </c>
      <c r="Q15" s="78">
        <f>('Real Revenue'!P15+'Real Revenue'!Q15)/('Real Revenue'!P$74+'Real Revenue'!Q$74)</f>
        <v>3.4210142553187284E-3</v>
      </c>
      <c r="R15" s="78">
        <f>('Real Revenue'!Q15+'Real Revenue'!R15)/('Real Revenue'!Q$74+'Real Revenue'!R$74)</f>
        <v>3.6238258211563116E-3</v>
      </c>
      <c r="S15" s="78">
        <f>('Real Revenue'!R15+'Real Revenue'!S15)/('Real Revenue'!R$74+'Real Revenue'!S$74)</f>
        <v>3.5426331490166054E-3</v>
      </c>
      <c r="T15" s="78">
        <f>('Real Revenue'!S15+'Real Revenue'!T15)/('Real Revenue'!S$74+'Real Revenue'!T$74)</f>
        <v>3.2683214309211397E-3</v>
      </c>
      <c r="U15" s="78">
        <f>('Real Revenue'!T15+'Real Revenue'!U15)/('Real Revenue'!T$74+'Real Revenue'!U$74)</f>
        <v>2.9716625353253256E-3</v>
      </c>
      <c r="V15" s="78">
        <f>('Real Revenue'!U15+'Real Revenue'!V15)/('Real Revenue'!U$74+'Real Revenue'!V$74)</f>
        <v>2.4660124590974719E-3</v>
      </c>
      <c r="W15" s="78">
        <f>('Real Revenue'!V15+'Real Revenue'!W15)/('Real Revenue'!V$74+'Real Revenue'!W$74)</f>
        <v>2.0946262544447908E-3</v>
      </c>
      <c r="X15" s="78">
        <f>('Real Revenue'!W15+'Real Revenue'!X15)/('Real Revenue'!W$74+'Real Revenue'!X$74)</f>
        <v>1.9198687146454144E-3</v>
      </c>
      <c r="Y15" s="78">
        <f>('Real Revenue'!X15+'Real Revenue'!Y15)/('Real Revenue'!X$74+'Real Revenue'!Y$74)</f>
        <v>1.7830189870989845E-3</v>
      </c>
      <c r="Z15" s="78">
        <f>('Real Revenue'!Y15+'Real Revenue'!Z15)/('Real Revenue'!Y$74+'Real Revenue'!Z$74)</f>
        <v>1.7088731562923669E-3</v>
      </c>
      <c r="AA15" s="78">
        <f>('Real Revenue'!Z15+'Real Revenue'!AA15)/('Real Revenue'!Z$74+'Real Revenue'!AA$74)</f>
        <v>1.6924576890085309E-3</v>
      </c>
      <c r="AB15" s="78">
        <f>('Real Revenue'!AA15+'Real Revenue'!AB15)/('Real Revenue'!AA$74+'Real Revenue'!AB$74)</f>
        <v>1.9164635121871956E-3</v>
      </c>
      <c r="AC15" s="78">
        <f>('Real Revenue'!AB15+'Real Revenue'!AC15)/('Real Revenue'!AB$74+'Real Revenue'!AC$74)</f>
        <v>2.0490556235021763E-3</v>
      </c>
      <c r="AD15" s="78">
        <f>('Real Revenue'!AD15+'Real Revenue'!AE15)/('Real Revenue'!AD$74+'Real Revenue'!AE$74)</f>
        <v>2.1804429439200067E-3</v>
      </c>
      <c r="AE15" s="78">
        <f>('Real Revenue'!AE15+'Real Revenue'!AF15)/('Real Revenue'!AE$74+'Real Revenue'!AF$74)</f>
        <v>2.4546531446522982E-3</v>
      </c>
      <c r="AF15" s="78">
        <f>('Real Revenue'!AF15+'Real Revenue'!AG15)/('Real Revenue'!AF$74+'Real Revenue'!AG$74)</f>
        <v>2.4413795807106046E-3</v>
      </c>
      <c r="AG15" s="78">
        <f>('Real Revenue'!AG15+'Real Revenue'!AH15)/('Real Revenue'!AG$74+'Real Revenue'!AH$74)</f>
        <v>2.1450821305011463E-3</v>
      </c>
      <c r="AH15" s="78">
        <f>('Real Revenue'!AH15+'Real Revenue'!AI15)/('Real Revenue'!AH$74+'Real Revenue'!AI$74)</f>
        <v>1.9905245922491347E-3</v>
      </c>
      <c r="AI15" s="78">
        <f>('Real Revenue'!AI15+'Real Revenue'!AJ15)/('Real Revenue'!AI$74+'Real Revenue'!AJ$74)</f>
        <v>1.8706879120974588E-3</v>
      </c>
      <c r="AJ15" s="78">
        <f>('Real Revenue'!AJ15+'Real Revenue'!AK15)/('Real Revenue'!AJ$74+'Real Revenue'!AK$74)</f>
        <v>1.7237625698413072E-3</v>
      </c>
      <c r="AK15" s="78">
        <f>('Real Revenue'!AK15+'Real Revenue'!AL15)/('Real Revenue'!AK$74+'Real Revenue'!AL$74)</f>
        <v>1.5772767313635872E-3</v>
      </c>
      <c r="AL15" s="78">
        <f>('Real Revenue'!AL15+'Real Revenue'!AM15)/('Real Revenue'!AL$74+'Real Revenue'!AM$74)</f>
        <v>1.2808412930850016E-3</v>
      </c>
      <c r="AM15" s="78">
        <f>('Real Revenue'!AM15+'Real Revenue'!AN15)/('Real Revenue'!AM$74+'Real Revenue'!AN$74)</f>
        <v>1.0309550587908934E-3</v>
      </c>
      <c r="AN15" s="78">
        <f>('Real Revenue'!AN15+'Real Revenue'!AO15)/('Real Revenue'!AN$74+'Real Revenue'!AO$74)</f>
        <v>9.7659411380689285E-4</v>
      </c>
      <c r="AO15" s="78">
        <f>('Real Revenue'!AO15+'Real Revenue'!AP15)/('Real Revenue'!AO$74+'Real Revenue'!AP$74)</f>
        <v>9.2355121338083914E-4</v>
      </c>
      <c r="AP15" s="78">
        <f>('Real Revenue'!AP15+'Real Revenue'!AQ15)/('Real Revenue'!AP$74+'Real Revenue'!AQ$74)</f>
        <v>1.0097518433865959E-3</v>
      </c>
      <c r="AQ15" s="78">
        <f>('Real Revenue'!AQ15+'Real Revenue'!AR15)/('Real Revenue'!AQ$74+'Real Revenue'!AR$74)</f>
        <v>1.0981169553103424E-3</v>
      </c>
      <c r="AR15" s="78">
        <f>('Real Revenue'!AR15+'Real Revenue'!AS15)/('Real Revenue'!AR$74+'Real Revenue'!AS$74)</f>
        <v>1.0904121751785496E-3</v>
      </c>
      <c r="AS15" s="78" t="e">
        <f>('Real Revenue'!AS15+'Real Revenue'!AT15)/('Real Revenue'!AS$74+'Real Revenue'!AT$74)</f>
        <v>#N/A</v>
      </c>
      <c r="AT15" s="78" t="e">
        <f>('Real Revenue'!AT15+'Real Revenue'!AU15)/('Real Revenue'!AT$74+'Real Revenue'!AU$74)</f>
        <v>#N/A</v>
      </c>
      <c r="AU15" s="78" t="e">
        <f>('Real Revenue'!AU15+'Real Revenue'!AV15)/('Real Revenue'!AU$74+'Real Revenue'!AV$74)</f>
        <v>#N/A</v>
      </c>
      <c r="AV15" s="78" t="e">
        <f>('Real Revenue'!AV15+'Real Revenue'!AW15)/('Real Revenue'!AV$74+'Real Revenue'!AW$74)</f>
        <v>#N/A</v>
      </c>
      <c r="AW15" s="78" t="e">
        <f>('Real Revenue'!AW15+'Real Revenue'!AX15)/('Real Revenue'!AW$74+'Real Revenue'!AX$74)</f>
        <v>#N/A</v>
      </c>
      <c r="AX15" s="78" t="e">
        <f>('Real Revenue'!AX15+'Real Revenue'!AY15)/('Real Revenue'!AX$74+'Real Revenue'!AY$74)</f>
        <v>#N/A</v>
      </c>
      <c r="AY15" s="78" t="e">
        <f>('Real Revenue'!AY15+'Real Revenue'!AZ15)/('Real Revenue'!AY$74+'Real Revenue'!AZ$74)</f>
        <v>#N/A</v>
      </c>
      <c r="AZ15" s="78" t="e">
        <f>('Real Revenue'!AZ15+'Real Revenue'!BA15)/('Real Revenue'!AZ$74+'Real Revenue'!BA$74)</f>
        <v>#N/A</v>
      </c>
    </row>
    <row r="16" spans="1:255"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Revenue'!H16)/('Real Revenue'!G$74+'Real Revenue'!H$74)</f>
        <v>3.8503585143313695E-3</v>
      </c>
      <c r="I16" s="78">
        <f>('Real Revenue'!H16+'Real Revenue'!I16)/('Real Revenue'!H$74+'Real Revenue'!I$74)</f>
        <v>5.1131189044370823E-3</v>
      </c>
      <c r="J16" s="78">
        <f>('Real Revenue'!I16+'Real Revenue'!J16)/('Real Revenue'!I$74+'Real Revenue'!J$74)</f>
        <v>5.356109742389193E-3</v>
      </c>
      <c r="K16" s="78">
        <f>('Real Revenue'!J16+'Real Revenue'!K16)/('Real Revenue'!J$74+'Real Revenue'!K$74)</f>
        <v>5.1869748381338839E-3</v>
      </c>
      <c r="L16" s="78">
        <f>('Real Revenue'!K16+'Real Revenue'!L16)/('Real Revenue'!K$74+'Real Revenue'!L$74)</f>
        <v>5.1224175811669962E-3</v>
      </c>
      <c r="M16" s="78">
        <f>('Real Revenue'!L16+'Real Revenue'!M16)/('Real Revenue'!L$74+'Real Revenue'!M$74)</f>
        <v>5.5221260075471196E-3</v>
      </c>
      <c r="N16" s="78">
        <f>('Real Revenue'!M16+'Real Revenue'!N16)/('Real Revenue'!M$74+'Real Revenue'!N$74)</f>
        <v>6.5184383416819888E-3</v>
      </c>
      <c r="O16" s="78">
        <f>('Real Revenue'!N16+'Real Revenue'!O16)/('Real Revenue'!N$74+'Real Revenue'!O$74)</f>
        <v>7.8970153522122163E-3</v>
      </c>
      <c r="P16" s="78">
        <f>('Real Revenue'!O16+'Real Revenue'!P16)/('Real Revenue'!O$74+'Real Revenue'!P$74)</f>
        <v>8.0513590731261971E-3</v>
      </c>
      <c r="Q16" s="78">
        <f>('Real Revenue'!P16+'Real Revenue'!Q16)/('Real Revenue'!P$74+'Real Revenue'!Q$74)</f>
        <v>8.4643840284274567E-3</v>
      </c>
      <c r="R16" s="78">
        <f>('Real Revenue'!Q16+'Real Revenue'!R16)/('Real Revenue'!Q$74+'Real Revenue'!R$74)</f>
        <v>8.5677162568226235E-3</v>
      </c>
      <c r="S16" s="78">
        <f>('Real Revenue'!R16+'Real Revenue'!S16)/('Real Revenue'!R$74+'Real Revenue'!S$74)</f>
        <v>7.4388981442937386E-3</v>
      </c>
      <c r="T16" s="78">
        <f>('Real Revenue'!S16+'Real Revenue'!T16)/('Real Revenue'!S$74+'Real Revenue'!T$74)</f>
        <v>6.9613600140339786E-3</v>
      </c>
      <c r="U16" s="78">
        <f>('Real Revenue'!T16+'Real Revenue'!U16)/('Real Revenue'!T$74+'Real Revenue'!U$74)</f>
        <v>6.6565489263729323E-3</v>
      </c>
      <c r="V16" s="78">
        <f>('Real Revenue'!U16+'Real Revenue'!V16)/('Real Revenue'!U$74+'Real Revenue'!V$74)</f>
        <v>6.2225630173839835E-3</v>
      </c>
      <c r="W16" s="78">
        <f>('Real Revenue'!V16+'Real Revenue'!W16)/('Real Revenue'!V$74+'Real Revenue'!W$74)</f>
        <v>6.1636886440197946E-3</v>
      </c>
      <c r="X16" s="78">
        <f>('Real Revenue'!W16+'Real Revenue'!X16)/('Real Revenue'!W$74+'Real Revenue'!X$74)</f>
        <v>6.2227096347864603E-3</v>
      </c>
      <c r="Y16" s="78">
        <f>('Real Revenue'!X16+'Real Revenue'!Y16)/('Real Revenue'!X$74+'Real Revenue'!Y$74)</f>
        <v>6.3853202082691345E-3</v>
      </c>
      <c r="Z16" s="78">
        <f>('Real Revenue'!Y16+'Real Revenue'!Z16)/('Real Revenue'!Y$74+'Real Revenue'!Z$74)</f>
        <v>6.6067310729495876E-3</v>
      </c>
      <c r="AA16" s="78">
        <f>('Real Revenue'!Z16+'Real Revenue'!AA16)/('Real Revenue'!Z$74+'Real Revenue'!AA$74)</f>
        <v>6.5806001088053456E-3</v>
      </c>
      <c r="AB16" s="78">
        <f>('Real Revenue'!AA16+'Real Revenue'!AB16)/('Real Revenue'!AA$74+'Real Revenue'!AB$74)</f>
        <v>6.3685308871791191E-3</v>
      </c>
      <c r="AC16" s="78">
        <f>('Real Revenue'!AB16+'Real Revenue'!AC16)/('Real Revenue'!AB$74+'Real Revenue'!AC$74)</f>
        <v>6.3941024000143494E-3</v>
      </c>
      <c r="AD16" s="78">
        <f>('Real Revenue'!AD16+'Real Revenue'!AE16)/('Real Revenue'!AD$74+'Real Revenue'!AE$74)</f>
        <v>6.1734854871721128E-3</v>
      </c>
      <c r="AE16" s="78">
        <f>('Real Revenue'!AE16+'Real Revenue'!AF16)/('Real Revenue'!AE$74+'Real Revenue'!AF$74)</f>
        <v>6.3300043698454591E-3</v>
      </c>
      <c r="AF16" s="78">
        <f>('Real Revenue'!AF16+'Real Revenue'!AG16)/('Real Revenue'!AF$74+'Real Revenue'!AG$74)</f>
        <v>6.6632065024121948E-3</v>
      </c>
      <c r="AG16" s="78">
        <f>('Real Revenue'!AG16+'Real Revenue'!AH16)/('Real Revenue'!AG$74+'Real Revenue'!AH$74)</f>
        <v>6.0309150494793889E-3</v>
      </c>
      <c r="AH16" s="78">
        <f>('Real Revenue'!AH16+'Real Revenue'!AI16)/('Real Revenue'!AH$74+'Real Revenue'!AI$74)</f>
        <v>5.2905227076803394E-3</v>
      </c>
      <c r="AI16" s="78">
        <f>('Real Revenue'!AI16+'Real Revenue'!AJ16)/('Real Revenue'!AI$74+'Real Revenue'!AJ$74)</f>
        <v>4.9507283846424756E-3</v>
      </c>
      <c r="AJ16" s="78">
        <f>('Real Revenue'!AJ16+'Real Revenue'!AK16)/('Real Revenue'!AJ$74+'Real Revenue'!AK$74)</f>
        <v>4.832773030207199E-3</v>
      </c>
      <c r="AK16" s="78">
        <f>('Real Revenue'!AK16+'Real Revenue'!AL16)/('Real Revenue'!AK$74+'Real Revenue'!AL$74)</f>
        <v>4.7197172694364792E-3</v>
      </c>
      <c r="AL16" s="78">
        <f>('Real Revenue'!AL16+'Real Revenue'!AM16)/('Real Revenue'!AL$74+'Real Revenue'!AM$74)</f>
        <v>4.6998432585681552E-3</v>
      </c>
      <c r="AM16" s="78">
        <f>('Real Revenue'!AM16+'Real Revenue'!AN16)/('Real Revenue'!AM$74+'Real Revenue'!AN$74)</f>
        <v>4.6042038617442353E-3</v>
      </c>
      <c r="AN16" s="78">
        <f>('Real Revenue'!AN16+'Real Revenue'!AO16)/('Real Revenue'!AN$74+'Real Revenue'!AO$74)</f>
        <v>4.2757045742364604E-3</v>
      </c>
      <c r="AO16" s="78">
        <f>('Real Revenue'!AO16+'Real Revenue'!AP16)/('Real Revenue'!AO$74+'Real Revenue'!AP$74)</f>
        <v>4.1448860701805606E-3</v>
      </c>
      <c r="AP16" s="78">
        <f>('Real Revenue'!AP16+'Real Revenue'!AQ16)/('Real Revenue'!AP$74+'Real Revenue'!AQ$74)</f>
        <v>4.1936604764309599E-3</v>
      </c>
      <c r="AQ16" s="78">
        <f>('Real Revenue'!AQ16+'Real Revenue'!AR16)/('Real Revenue'!AQ$74+'Real Revenue'!AR$74)</f>
        <v>3.9769759372956003E-3</v>
      </c>
      <c r="AR16" s="78">
        <f>('Real Revenue'!AR16+'Real Revenue'!AS16)/('Real Revenue'!AR$74+'Real Revenue'!AS$74)</f>
        <v>3.847850731460792E-3</v>
      </c>
      <c r="AS16" s="78" t="e">
        <f>('Real Revenue'!AS16+'Real Revenue'!AT16)/('Real Revenue'!AS$74+'Real Revenue'!AT$74)</f>
        <v>#N/A</v>
      </c>
      <c r="AT16" s="78" t="e">
        <f>('Real Revenue'!AT16+'Real Revenue'!AU16)/('Real Revenue'!AT$74+'Real Revenue'!AU$74)</f>
        <v>#N/A</v>
      </c>
      <c r="AU16" s="78" t="e">
        <f>('Real Revenue'!AU16+'Real Revenue'!AV16)/('Real Revenue'!AU$74+'Real Revenue'!AV$74)</f>
        <v>#N/A</v>
      </c>
      <c r="AV16" s="78" t="e">
        <f>('Real Revenue'!AV16+'Real Revenue'!AW16)/('Real Revenue'!AV$74+'Real Revenue'!AW$74)</f>
        <v>#N/A</v>
      </c>
      <c r="AW16" s="78" t="e">
        <f>('Real Revenue'!AW16+'Real Revenue'!AX16)/('Real Revenue'!AW$74+'Real Revenue'!AX$74)</f>
        <v>#N/A</v>
      </c>
      <c r="AX16" s="78" t="e">
        <f>('Real Revenue'!AX16+'Real Revenue'!AY16)/('Real Revenue'!AX$74+'Real Revenue'!AY$74)</f>
        <v>#N/A</v>
      </c>
      <c r="AY16" s="78" t="e">
        <f>('Real Revenue'!AY16+'Real Revenue'!AZ16)/('Real Revenue'!AY$74+'Real Revenue'!AZ$74)</f>
        <v>#N/A</v>
      </c>
      <c r="AZ16" s="78" t="e">
        <f>('Real Revenue'!AZ16+'Real Revenue'!BA16)/('Real Revenue'!AZ$74+'Real Revenue'!BA$74)</f>
        <v>#N/A</v>
      </c>
    </row>
    <row r="17" spans="1:255"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Revenue'!H17)/('Real Revenue'!G$74+'Real Revenue'!H$74)</f>
        <v>2.3510018750651585E-3</v>
      </c>
      <c r="I17" s="78">
        <f>('Real Revenue'!H17+'Real Revenue'!I17)/('Real Revenue'!H$74+'Real Revenue'!I$74)</f>
        <v>3.2270470533390322E-3</v>
      </c>
      <c r="J17" s="78">
        <f>('Real Revenue'!I17+'Real Revenue'!J17)/('Real Revenue'!I$74+'Real Revenue'!J$74)</f>
        <v>4.5041975224486656E-3</v>
      </c>
      <c r="K17" s="78">
        <f>('Real Revenue'!J17+'Real Revenue'!K17)/('Real Revenue'!J$74+'Real Revenue'!K$74)</f>
        <v>4.450093824178044E-3</v>
      </c>
      <c r="L17" s="78">
        <f>('Real Revenue'!K17+'Real Revenue'!L17)/('Real Revenue'!K$74+'Real Revenue'!L$74)</f>
        <v>3.7764440392897211E-3</v>
      </c>
      <c r="M17" s="78">
        <f>('Real Revenue'!L17+'Real Revenue'!M17)/('Real Revenue'!L$74+'Real Revenue'!M$74)</f>
        <v>3.9791863573362275E-3</v>
      </c>
      <c r="N17" s="78">
        <f>('Real Revenue'!M17+'Real Revenue'!N17)/('Real Revenue'!M$74+'Real Revenue'!N$74)</f>
        <v>4.6271059325534835E-3</v>
      </c>
      <c r="O17" s="78">
        <f>('Real Revenue'!N17+'Real Revenue'!O17)/('Real Revenue'!N$74+'Real Revenue'!O$74)</f>
        <v>4.7705636948513859E-3</v>
      </c>
      <c r="P17" s="78">
        <f>('Real Revenue'!O17+'Real Revenue'!P17)/('Real Revenue'!O$74+'Real Revenue'!P$74)</f>
        <v>4.3611164150284569E-3</v>
      </c>
      <c r="Q17" s="78">
        <f>('Real Revenue'!P17+'Real Revenue'!Q17)/('Real Revenue'!P$74+'Real Revenue'!Q$74)</f>
        <v>4.9250972729608603E-3</v>
      </c>
      <c r="R17" s="78">
        <f>('Real Revenue'!Q17+'Real Revenue'!R17)/('Real Revenue'!Q$74+'Real Revenue'!R$74)</f>
        <v>5.1056620107400655E-3</v>
      </c>
      <c r="S17" s="78">
        <f>('Real Revenue'!R17+'Real Revenue'!S17)/('Real Revenue'!R$74+'Real Revenue'!S$74)</f>
        <v>4.1896598139262841E-3</v>
      </c>
      <c r="T17" s="78">
        <f>('Real Revenue'!S17+'Real Revenue'!T17)/('Real Revenue'!S$74+'Real Revenue'!T$74)</f>
        <v>4.7874206127457037E-3</v>
      </c>
      <c r="U17" s="78">
        <f>('Real Revenue'!T17+'Real Revenue'!U17)/('Real Revenue'!T$74+'Real Revenue'!U$74)</f>
        <v>6.1019924586943079E-3</v>
      </c>
      <c r="V17" s="78">
        <f>('Real Revenue'!U17+'Real Revenue'!V17)/('Real Revenue'!U$74+'Real Revenue'!V$74)</f>
        <v>6.8427539579448303E-3</v>
      </c>
      <c r="W17" s="78">
        <f>('Real Revenue'!V17+'Real Revenue'!W17)/('Real Revenue'!V$74+'Real Revenue'!W$74)</f>
        <v>7.0587953738202617E-3</v>
      </c>
      <c r="X17" s="78">
        <f>('Real Revenue'!W17+'Real Revenue'!X17)/('Real Revenue'!W$74+'Real Revenue'!X$74)</f>
        <v>7.4723835509811843E-3</v>
      </c>
      <c r="Y17" s="78">
        <f>('Real Revenue'!X17+'Real Revenue'!Y17)/('Real Revenue'!X$74+'Real Revenue'!Y$74)</f>
        <v>7.3959931526831899E-3</v>
      </c>
      <c r="Z17" s="78">
        <f>('Real Revenue'!Y17+'Real Revenue'!Z17)/('Real Revenue'!Y$74+'Real Revenue'!Z$74)</f>
        <v>7.784461398788702E-3</v>
      </c>
      <c r="AA17" s="78">
        <f>('Real Revenue'!Z17+'Real Revenue'!AA17)/('Real Revenue'!Z$74+'Real Revenue'!AA$74)</f>
        <v>8.5698923511373006E-3</v>
      </c>
      <c r="AB17" s="78">
        <f>('Real Revenue'!AA17+'Real Revenue'!AB17)/('Real Revenue'!AA$74+'Real Revenue'!AB$74)</f>
        <v>8.8088885720736861E-3</v>
      </c>
      <c r="AC17" s="78">
        <f>('Real Revenue'!AB17+'Real Revenue'!AC17)/('Real Revenue'!AB$74+'Real Revenue'!AC$74)</f>
        <v>9.0567473681020076E-3</v>
      </c>
      <c r="AD17" s="78">
        <f>('Real Revenue'!AD17+'Real Revenue'!AE17)/('Real Revenue'!AD$74+'Real Revenue'!AE$74)</f>
        <v>8.9904988126210863E-3</v>
      </c>
      <c r="AE17" s="78">
        <f>('Real Revenue'!AE17+'Real Revenue'!AF17)/('Real Revenue'!AE$74+'Real Revenue'!AF$74)</f>
        <v>9.3278699308514245E-3</v>
      </c>
      <c r="AF17" s="78">
        <f>('Real Revenue'!AF17+'Real Revenue'!AG17)/('Real Revenue'!AF$74+'Real Revenue'!AG$74)</f>
        <v>1.0194640716337508E-2</v>
      </c>
      <c r="AG17" s="78">
        <f>('Real Revenue'!AG17+'Real Revenue'!AH17)/('Real Revenue'!AG$74+'Real Revenue'!AH$74)</f>
        <v>9.9774712665455061E-3</v>
      </c>
      <c r="AH17" s="78">
        <f>('Real Revenue'!AH17+'Real Revenue'!AI17)/('Real Revenue'!AH$74+'Real Revenue'!AI$74)</f>
        <v>9.352905441547427E-3</v>
      </c>
      <c r="AI17" s="78">
        <f>('Real Revenue'!AI17+'Real Revenue'!AJ17)/('Real Revenue'!AI$74+'Real Revenue'!AJ$74)</f>
        <v>9.7411814340909262E-3</v>
      </c>
      <c r="AJ17" s="78">
        <f>('Real Revenue'!AJ17+'Real Revenue'!AK17)/('Real Revenue'!AJ$74+'Real Revenue'!AK$74)</f>
        <v>9.7900927615787794E-3</v>
      </c>
      <c r="AK17" s="78">
        <f>('Real Revenue'!AK17+'Real Revenue'!AL17)/('Real Revenue'!AK$74+'Real Revenue'!AL$74)</f>
        <v>9.6968169497806088E-3</v>
      </c>
      <c r="AL17" s="78">
        <f>('Real Revenue'!AL17+'Real Revenue'!AM17)/('Real Revenue'!AL$74+'Real Revenue'!AM$74)</f>
        <v>1.0563005250433454E-2</v>
      </c>
      <c r="AM17" s="78">
        <f>('Real Revenue'!AM17+'Real Revenue'!AN17)/('Real Revenue'!AM$74+'Real Revenue'!AN$74)</f>
        <v>1.0563904149401932E-2</v>
      </c>
      <c r="AN17" s="78">
        <f>('Real Revenue'!AN17+'Real Revenue'!AO17)/('Real Revenue'!AN$74+'Real Revenue'!AO$74)</f>
        <v>1.0094972841021725E-2</v>
      </c>
      <c r="AO17" s="78">
        <f>('Real Revenue'!AO17+'Real Revenue'!AP17)/('Real Revenue'!AO$74+'Real Revenue'!AP$74)</f>
        <v>1.0919109734232321E-2</v>
      </c>
      <c r="AP17" s="78">
        <f>('Real Revenue'!AP17+'Real Revenue'!AQ17)/('Real Revenue'!AP$74+'Real Revenue'!AQ$74)</f>
        <v>1.2838315186177741E-2</v>
      </c>
      <c r="AQ17" s="78">
        <f>('Real Revenue'!AQ17+'Real Revenue'!AR17)/('Real Revenue'!AQ$74+'Real Revenue'!AR$74)</f>
        <v>1.3680102467524062E-2</v>
      </c>
      <c r="AR17" s="78">
        <f>('Real Revenue'!AR17+'Real Revenue'!AS17)/('Real Revenue'!AR$74+'Real Revenue'!AS$74)</f>
        <v>1.3304735388779666E-2</v>
      </c>
      <c r="AS17" s="78" t="e">
        <f>('Real Revenue'!AS17+'Real Revenue'!AT17)/('Real Revenue'!AS$74+'Real Revenue'!AT$74)</f>
        <v>#N/A</v>
      </c>
      <c r="AT17" s="78" t="e">
        <f>('Real Revenue'!AT17+'Real Revenue'!AU17)/('Real Revenue'!AT$74+'Real Revenue'!AU$74)</f>
        <v>#N/A</v>
      </c>
      <c r="AU17" s="78" t="e">
        <f>('Real Revenue'!AU17+'Real Revenue'!AV17)/('Real Revenue'!AU$74+'Real Revenue'!AV$74)</f>
        <v>#N/A</v>
      </c>
      <c r="AV17" s="78" t="e">
        <f>('Real Revenue'!AV17+'Real Revenue'!AW17)/('Real Revenue'!AV$74+'Real Revenue'!AW$74)</f>
        <v>#N/A</v>
      </c>
      <c r="AW17" s="78" t="e">
        <f>('Real Revenue'!AW17+'Real Revenue'!AX17)/('Real Revenue'!AW$74+'Real Revenue'!AX$74)</f>
        <v>#N/A</v>
      </c>
      <c r="AX17" s="78" t="e">
        <f>('Real Revenue'!AX17+'Real Revenue'!AY17)/('Real Revenue'!AX$74+'Real Revenue'!AY$74)</f>
        <v>#N/A</v>
      </c>
      <c r="AY17" s="78" t="e">
        <f>('Real Revenue'!AY17+'Real Revenue'!AZ17)/('Real Revenue'!AY$74+'Real Revenue'!AZ$74)</f>
        <v>#N/A</v>
      </c>
      <c r="AZ17" s="78" t="e">
        <f>('Real Revenue'!AZ17+'Real Revenue'!BA17)/('Real Revenue'!AZ$74+'Real Revenue'!BA$74)</f>
        <v>#N/A</v>
      </c>
    </row>
    <row r="18" spans="1:255"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69"/>
      <c r="H18" s="79">
        <f>('Real Revenue'!G18+'Real Revenue'!H18)/('Real Revenue'!G$74+'Real Revenue'!H$74)</f>
        <v>1.5886304417632462E-3</v>
      </c>
      <c r="I18" s="79">
        <f>('Real Revenue'!H18+'Real Revenue'!I18)/('Real Revenue'!H$74+'Real Revenue'!I$74)</f>
        <v>1.5880961037533724E-3</v>
      </c>
      <c r="J18" s="79">
        <f>('Real Revenue'!I18+'Real Revenue'!J18)/('Real Revenue'!I$74+'Real Revenue'!J$74)</f>
        <v>1.3557608681486122E-3</v>
      </c>
      <c r="K18" s="79">
        <f>('Real Revenue'!J18+'Real Revenue'!K18)/('Real Revenue'!J$74+'Real Revenue'!K$74)</f>
        <v>1.1467296136942196E-3</v>
      </c>
      <c r="L18" s="79">
        <f>('Real Revenue'!K18+'Real Revenue'!L18)/('Real Revenue'!K$74+'Real Revenue'!L$74)</f>
        <v>1.0458865665954847E-3</v>
      </c>
      <c r="M18" s="79">
        <f>('Real Revenue'!L18+'Real Revenue'!M18)/('Real Revenue'!L$74+'Real Revenue'!M$74)</f>
        <v>9.7253986229085723E-4</v>
      </c>
      <c r="N18" s="79">
        <f>('Real Revenue'!M18+'Real Revenue'!N18)/('Real Revenue'!M$74+'Real Revenue'!N$74)</f>
        <v>9.2682636178729463E-4</v>
      </c>
      <c r="O18" s="79">
        <f>('Real Revenue'!N18+'Real Revenue'!O18)/('Real Revenue'!N$74+'Real Revenue'!O$74)</f>
        <v>1.0233476858564543E-3</v>
      </c>
      <c r="P18" s="79">
        <f>('Real Revenue'!O18+'Real Revenue'!P18)/('Real Revenue'!O$74+'Real Revenue'!P$74)</f>
        <v>1.2077268789942601E-3</v>
      </c>
      <c r="Q18" s="79">
        <f>('Real Revenue'!P18+'Real Revenue'!Q18)/('Real Revenue'!P$74+'Real Revenue'!Q$74)</f>
        <v>1.5268761642297372E-3</v>
      </c>
      <c r="R18" s="79">
        <f>('Real Revenue'!Q18+'Real Revenue'!R18)/('Real Revenue'!Q$74+'Real Revenue'!R$74)</f>
        <v>1.8761125357153036E-3</v>
      </c>
      <c r="S18" s="79">
        <f>('Real Revenue'!R18+'Real Revenue'!S18)/('Real Revenue'!R$74+'Real Revenue'!S$74)</f>
        <v>2.2823741170596248E-3</v>
      </c>
      <c r="T18" s="79">
        <f>('Real Revenue'!S18+'Real Revenue'!T18)/('Real Revenue'!S$74+'Real Revenue'!T$74)</f>
        <v>2.5099438498352518E-3</v>
      </c>
      <c r="U18" s="79">
        <f>('Real Revenue'!T18+'Real Revenue'!U18)/('Real Revenue'!T$74+'Real Revenue'!U$74)</f>
        <v>2.4836197451857506E-3</v>
      </c>
      <c r="V18" s="79">
        <f>('Real Revenue'!U18+'Real Revenue'!V18)/('Real Revenue'!U$74+'Real Revenue'!V$74)</f>
        <v>2.156343980849192E-3</v>
      </c>
      <c r="W18" s="79">
        <f>('Real Revenue'!V18+'Real Revenue'!W18)/('Real Revenue'!V$74+'Real Revenue'!W$74)</f>
        <v>1.8754186368939879E-3</v>
      </c>
      <c r="X18" s="79">
        <f>('Real Revenue'!W18+'Real Revenue'!X18)/('Real Revenue'!W$74+'Real Revenue'!X$74)</f>
        <v>1.8262080892925642E-3</v>
      </c>
      <c r="Y18" s="79">
        <f>('Real Revenue'!X18+'Real Revenue'!Y18)/('Real Revenue'!X$74+'Real Revenue'!Y$74)</f>
        <v>1.9890207624568726E-3</v>
      </c>
      <c r="Z18" s="79">
        <f>('Real Revenue'!Y18+'Real Revenue'!Z18)/('Real Revenue'!Y$74+'Real Revenue'!Z$74)</f>
        <v>1.9895798071582755E-3</v>
      </c>
      <c r="AA18" s="79">
        <f>('Real Revenue'!Z18+'Real Revenue'!AA18)/('Real Revenue'!Z$74+'Real Revenue'!AA$74)</f>
        <v>1.7396419624900921E-3</v>
      </c>
      <c r="AB18" s="79">
        <f>('Real Revenue'!AA18+'Real Revenue'!AB18)/('Real Revenue'!AA$74+'Real Revenue'!AB$74)</f>
        <v>1.866563491410597E-3</v>
      </c>
      <c r="AC18" s="79">
        <f>('Real Revenue'!AB18+'Real Revenue'!AC18)/('Real Revenue'!AB$74+'Real Revenue'!AC$74)</f>
        <v>1.9800241729650975E-3</v>
      </c>
      <c r="AD18" s="111">
        <f>('Real Revenue'!AD18+'Real Revenue'!AE18)/('Real Revenue'!AD$74+'Real Revenue'!AE$74)</f>
        <v>1.8567754028194882E-3</v>
      </c>
      <c r="AE18" s="111">
        <f>('Real Revenue'!AE18+'Real Revenue'!AF18)/('Real Revenue'!AE$74+'Real Revenue'!AF$74)</f>
        <v>1.6235501630569975E-3</v>
      </c>
      <c r="AF18" s="111">
        <f>('Real Revenue'!AF18+'Real Revenue'!AG18)/('Real Revenue'!AF$74+'Real Revenue'!AG$74)</f>
        <v>1.3881645494486098E-3</v>
      </c>
      <c r="AG18" s="111">
        <f>('Real Revenue'!AG18+'Real Revenue'!AH18)/('Real Revenue'!AG$74+'Real Revenue'!AH$74)</f>
        <v>1.286977416808884E-3</v>
      </c>
      <c r="AH18" s="111">
        <f>('Real Revenue'!AH18+'Real Revenue'!AI18)/('Real Revenue'!AH$74+'Real Revenue'!AI$74)</f>
        <v>1.2928782517819097E-3</v>
      </c>
      <c r="AI18" s="111">
        <f>('Real Revenue'!AI18+'Real Revenue'!AJ18)/('Real Revenue'!AI$74+'Real Revenue'!AJ$74)</f>
        <v>1.2150589628528745E-3</v>
      </c>
      <c r="AJ18" s="111">
        <f>('Real Revenue'!AJ18+'Real Revenue'!AK18)/('Real Revenue'!AJ$74+'Real Revenue'!AK$74)</f>
        <v>1.1144704947191608E-3</v>
      </c>
      <c r="AK18" s="111">
        <f>('Real Revenue'!AK18+'Real Revenue'!AL18)/('Real Revenue'!AK$74+'Real Revenue'!AL$74)</f>
        <v>1.0222623742250343E-3</v>
      </c>
      <c r="AL18" s="111">
        <f>('Real Revenue'!AL18+'Real Revenue'!AM18)/('Real Revenue'!AL$74+'Real Revenue'!AM$74)</f>
        <v>9.380642292087124E-4</v>
      </c>
      <c r="AM18" s="111">
        <f>('Real Revenue'!AM18+'Real Revenue'!AN18)/('Real Revenue'!AM$74+'Real Revenue'!AN$74)</f>
        <v>8.8790406398040508E-4</v>
      </c>
      <c r="AN18" s="111">
        <f>('Real Revenue'!AN18+'Real Revenue'!AO18)/('Real Revenue'!AN$74+'Real Revenue'!AO$74)</f>
        <v>8.6214311662886358E-4</v>
      </c>
      <c r="AO18" s="111">
        <f>('Real Revenue'!AO18+'Real Revenue'!AP18)/('Real Revenue'!AO$74+'Real Revenue'!AP$74)</f>
        <v>1.0000300182812726E-3</v>
      </c>
      <c r="AP18" s="111">
        <f>('Real Revenue'!AP18+'Real Revenue'!AQ18)/('Real Revenue'!AP$74+'Real Revenue'!AQ$74)</f>
        <v>1.1396485695222061E-3</v>
      </c>
      <c r="AQ18" s="111">
        <f>('Real Revenue'!AQ18+'Real Revenue'!AR18)/('Real Revenue'!AQ$74+'Real Revenue'!AR$74)</f>
        <v>1.145297082911012E-3</v>
      </c>
      <c r="AR18" s="111">
        <f>('Real Revenue'!AR18+'Real Revenue'!AS18)/('Real Revenue'!AR$74+'Real Revenue'!AS$74)</f>
        <v>1.1297800794108801E-3</v>
      </c>
      <c r="AS18" s="111" t="e">
        <f>('Real Revenue'!AS18+'Real Revenue'!AT18)/('Real Revenue'!AS$74+'Real Revenue'!AT$74)</f>
        <v>#N/A</v>
      </c>
      <c r="AT18" s="111" t="e">
        <f>('Real Revenue'!AT18+'Real Revenue'!AU18)/('Real Revenue'!AT$74+'Real Revenue'!AU$74)</f>
        <v>#N/A</v>
      </c>
      <c r="AU18" s="111" t="e">
        <f>('Real Revenue'!AU18+'Real Revenue'!AV18)/('Real Revenue'!AU$74+'Real Revenue'!AV$74)</f>
        <v>#N/A</v>
      </c>
      <c r="AV18" s="111" t="e">
        <f>('Real Revenue'!AV18+'Real Revenue'!AW18)/('Real Revenue'!AV$74+'Real Revenue'!AW$74)</f>
        <v>#N/A</v>
      </c>
      <c r="AW18" s="111" t="e">
        <f>('Real Revenue'!AW18+'Real Revenue'!AX18)/('Real Revenue'!AW$74+'Real Revenue'!AX$74)</f>
        <v>#N/A</v>
      </c>
      <c r="AX18" s="111" t="e">
        <f>('Real Revenue'!AX18+'Real Revenue'!AY18)/('Real Revenue'!AX$74+'Real Revenue'!AY$74)</f>
        <v>#N/A</v>
      </c>
      <c r="AY18" s="111" t="e">
        <f>('Real Revenue'!AY18+'Real Revenue'!AZ18)/('Real Revenue'!AY$74+'Real Revenue'!AZ$74)</f>
        <v>#N/A</v>
      </c>
      <c r="AZ18" s="111" t="e">
        <f>('Real Revenue'!AZ18+'Real Revenue'!BA18)/('Real Revenue'!AZ$74+'Real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69"/>
      <c r="H19" s="79">
        <f>('Real Revenue'!G19+'Real Revenue'!H19)/('Real Revenue'!G$74+'Real Revenue'!H$74)</f>
        <v>1.3881623030597542E-3</v>
      </c>
      <c r="I19" s="79">
        <f>('Real Revenue'!H19+'Real Revenue'!I19)/('Real Revenue'!H$74+'Real Revenue'!I$74)</f>
        <v>2.0840571023156168E-3</v>
      </c>
      <c r="J19" s="79">
        <f>('Real Revenue'!I19+'Real Revenue'!J19)/('Real Revenue'!I$74+'Real Revenue'!J$74)</f>
        <v>2.3582691510072077E-3</v>
      </c>
      <c r="K19" s="79">
        <f>('Real Revenue'!J19+'Real Revenue'!K19)/('Real Revenue'!J$74+'Real Revenue'!K$74)</f>
        <v>2.1591284671846956E-3</v>
      </c>
      <c r="L19" s="79">
        <f>('Real Revenue'!K19+'Real Revenue'!L19)/('Real Revenue'!K$74+'Real Revenue'!L$74)</f>
        <v>2.2632307882576269E-3</v>
      </c>
      <c r="M19" s="79">
        <f>('Real Revenue'!L19+'Real Revenue'!M19)/('Real Revenue'!L$74+'Real Revenue'!M$74)</f>
        <v>2.4795081258484086E-3</v>
      </c>
      <c r="N19" s="79">
        <f>('Real Revenue'!M19+'Real Revenue'!N19)/('Real Revenue'!M$74+'Real Revenue'!N$74)</f>
        <v>2.5116714299401512E-3</v>
      </c>
      <c r="O19" s="79">
        <f>('Real Revenue'!N19+'Real Revenue'!O19)/('Real Revenue'!N$74+'Real Revenue'!O$74)</f>
        <v>2.9522033746998506E-3</v>
      </c>
      <c r="P19" s="79">
        <f>('Real Revenue'!O19+'Real Revenue'!P19)/('Real Revenue'!O$74+'Real Revenue'!P$74)</f>
        <v>2.9922326439548977E-3</v>
      </c>
      <c r="Q19" s="79">
        <f>('Real Revenue'!P19+'Real Revenue'!Q19)/('Real Revenue'!P$74+'Real Revenue'!Q$74)</f>
        <v>2.9286598872785004E-3</v>
      </c>
      <c r="R19" s="79">
        <f>('Real Revenue'!Q19+'Real Revenue'!R19)/('Real Revenue'!Q$74+'Real Revenue'!R$74)</f>
        <v>3.1829494874896103E-3</v>
      </c>
      <c r="S19" s="79">
        <f>('Real Revenue'!R19+'Real Revenue'!S19)/('Real Revenue'!R$74+'Real Revenue'!S$74)</f>
        <v>3.5602388453795193E-3</v>
      </c>
      <c r="T19" s="79">
        <f>('Real Revenue'!S19+'Real Revenue'!T19)/('Real Revenue'!S$74+'Real Revenue'!T$74)</f>
        <v>4.1180579613914834E-3</v>
      </c>
      <c r="U19" s="79">
        <f>('Real Revenue'!T19+'Real Revenue'!U19)/('Real Revenue'!T$74+'Real Revenue'!U$74)</f>
        <v>4.0611299033806673E-3</v>
      </c>
      <c r="V19" s="79">
        <f>('Real Revenue'!U19+'Real Revenue'!V19)/('Real Revenue'!U$74+'Real Revenue'!V$74)</f>
        <v>3.6314612991283361E-3</v>
      </c>
      <c r="W19" s="79">
        <f>('Real Revenue'!V19+'Real Revenue'!W19)/('Real Revenue'!V$74+'Real Revenue'!W$74)</f>
        <v>3.3213716042294751E-3</v>
      </c>
      <c r="X19" s="79">
        <f>('Real Revenue'!W19+'Real Revenue'!X19)/('Real Revenue'!W$74+'Real Revenue'!X$74)</f>
        <v>3.1323226970110508E-3</v>
      </c>
      <c r="Y19" s="79">
        <f>('Real Revenue'!X19+'Real Revenue'!Y19)/('Real Revenue'!X$74+'Real Revenue'!Y$74)</f>
        <v>3.0557814965667786E-3</v>
      </c>
      <c r="Z19" s="79">
        <f>('Real Revenue'!Y19+'Real Revenue'!Z19)/('Real Revenue'!Y$74+'Real Revenue'!Z$74)</f>
        <v>2.7272217127422196E-3</v>
      </c>
      <c r="AA19" s="79">
        <f>('Real Revenue'!Z19+'Real Revenue'!AA19)/('Real Revenue'!Z$74+'Real Revenue'!AA$74)</f>
        <v>2.5351634848531559E-3</v>
      </c>
      <c r="AB19" s="79">
        <f>('Real Revenue'!AA19+'Real Revenue'!AB19)/('Real Revenue'!AA$74+'Real Revenue'!AB$74)</f>
        <v>2.4924490547323574E-3</v>
      </c>
      <c r="AC19" s="79">
        <f>('Real Revenue'!AB19+'Real Revenue'!AC19)/('Real Revenue'!AB$74+'Real Revenue'!AC$74)</f>
        <v>2.4072516404119435E-3</v>
      </c>
      <c r="AD19" s="111">
        <f>('Real Revenue'!AD19+'Real Revenue'!AE19)/('Real Revenue'!AD$74+'Real Revenue'!AE$74)</f>
        <v>2.3924286642954496E-3</v>
      </c>
      <c r="AE19" s="111">
        <f>('Real Revenue'!AE19+'Real Revenue'!AF19)/('Real Revenue'!AE$74+'Real Revenue'!AF$74)</f>
        <v>2.2550084063906461E-3</v>
      </c>
      <c r="AF19" s="111">
        <f>('Real Revenue'!AF19+'Real Revenue'!AG19)/('Real Revenue'!AF$74+'Real Revenue'!AG$74)</f>
        <v>1.7724173156396892E-3</v>
      </c>
      <c r="AG19" s="111">
        <f>('Real Revenue'!AG19+'Real Revenue'!AH19)/('Real Revenue'!AG$74+'Real Revenue'!AH$74)</f>
        <v>1.4761426998737522E-3</v>
      </c>
      <c r="AH19" s="111">
        <f>('Real Revenue'!AH19+'Real Revenue'!AI19)/('Real Revenue'!AH$74+'Real Revenue'!AI$74)</f>
        <v>1.3026147752547672E-3</v>
      </c>
      <c r="AI19" s="111">
        <f>('Real Revenue'!AI19+'Real Revenue'!AJ19)/('Real Revenue'!AI$74+'Real Revenue'!AJ$74)</f>
        <v>1.1268416254985847E-3</v>
      </c>
      <c r="AJ19" s="111">
        <f>('Real Revenue'!AJ19+'Real Revenue'!AK19)/('Real Revenue'!AJ$74+'Real Revenue'!AK$74)</f>
        <v>1.0869531094874006E-3</v>
      </c>
      <c r="AK19" s="111">
        <f>('Real Revenue'!AK19+'Real Revenue'!AL19)/('Real Revenue'!AK$74+'Real Revenue'!AL$74)</f>
        <v>9.8672822430681388E-4</v>
      </c>
      <c r="AL19" s="111">
        <f>('Real Revenue'!AL19+'Real Revenue'!AM19)/('Real Revenue'!AL$74+'Real Revenue'!AM$74)</f>
        <v>9.447456516971835E-4</v>
      </c>
      <c r="AM19" s="111">
        <f>('Real Revenue'!AM19+'Real Revenue'!AN19)/('Real Revenue'!AM$74+'Real Revenue'!AN$74)</f>
        <v>9.4399285957247434E-4</v>
      </c>
      <c r="AN19" s="111">
        <f>('Real Revenue'!AN19+'Real Revenue'!AO19)/('Real Revenue'!AN$74+'Real Revenue'!AO$74)</f>
        <v>9.3221413830188698E-4</v>
      </c>
      <c r="AO19" s="111">
        <f>('Real Revenue'!AO19+'Real Revenue'!AP19)/('Real Revenue'!AO$74+'Real Revenue'!AP$74)</f>
        <v>8.9972010923214808E-4</v>
      </c>
      <c r="AP19" s="111">
        <f>('Real Revenue'!AP19+'Real Revenue'!AQ19)/('Real Revenue'!AP$74+'Real Revenue'!AQ$74)</f>
        <v>7.4600064091068935E-4</v>
      </c>
      <c r="AQ19" s="111">
        <f>('Real Revenue'!AQ19+'Real Revenue'!AR19)/('Real Revenue'!AQ$74+'Real Revenue'!AR$74)</f>
        <v>6.436865994278063E-4</v>
      </c>
      <c r="AR19" s="111">
        <f>('Real Revenue'!AR19+'Real Revenue'!AS19)/('Real Revenue'!AR$74+'Real Revenue'!AS$74)</f>
        <v>7.2988147937290567E-4</v>
      </c>
      <c r="AS19" s="111" t="e">
        <f>('Real Revenue'!AS19+'Real Revenue'!AT19)/('Real Revenue'!AS$74+'Real Revenue'!AT$74)</f>
        <v>#N/A</v>
      </c>
      <c r="AT19" s="111" t="e">
        <f>('Real Revenue'!AT19+'Real Revenue'!AU19)/('Real Revenue'!AT$74+'Real Revenue'!AU$74)</f>
        <v>#N/A</v>
      </c>
      <c r="AU19" s="111" t="e">
        <f>('Real Revenue'!AU19+'Real Revenue'!AV19)/('Real Revenue'!AU$74+'Real Revenue'!AV$74)</f>
        <v>#N/A</v>
      </c>
      <c r="AV19" s="111" t="e">
        <f>('Real Revenue'!AV19+'Real Revenue'!AW19)/('Real Revenue'!AV$74+'Real Revenue'!AW$74)</f>
        <v>#N/A</v>
      </c>
      <c r="AW19" s="111" t="e">
        <f>('Real Revenue'!AW19+'Real Revenue'!AX19)/('Real Revenue'!AW$74+'Real Revenue'!AX$74)</f>
        <v>#N/A</v>
      </c>
      <c r="AX19" s="111" t="e">
        <f>('Real Revenue'!AX19+'Real Revenue'!AY19)/('Real Revenue'!AX$74+'Real Revenue'!AY$74)</f>
        <v>#N/A</v>
      </c>
      <c r="AY19" s="111" t="e">
        <f>('Real Revenue'!AY19+'Real Revenue'!AZ19)/('Real Revenue'!AY$74+'Real Revenue'!AZ$74)</f>
        <v>#N/A</v>
      </c>
      <c r="AZ19" s="111" t="e">
        <f>('Real Revenue'!AZ19+'Real Revenue'!BA19)/('Real Revenue'!AZ$74+'Real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69"/>
      <c r="H20" s="79">
        <f>('Real Revenue'!G20+'Real Revenue'!H20)/('Real Revenue'!G$74+'Real Revenue'!H$74)</f>
        <v>4.0308490793608195E-3</v>
      </c>
      <c r="I20" s="79">
        <f>('Real Revenue'!H20+'Real Revenue'!I20)/('Real Revenue'!H$74+'Real Revenue'!I$74)</f>
        <v>3.8137973225449051E-3</v>
      </c>
      <c r="J20" s="79">
        <f>('Real Revenue'!I20+'Real Revenue'!J20)/('Real Revenue'!I$74+'Real Revenue'!J$74)</f>
        <v>3.8140962931549299E-3</v>
      </c>
      <c r="K20" s="79">
        <f>('Real Revenue'!J20+'Real Revenue'!K20)/('Real Revenue'!J$74+'Real Revenue'!K$74)</f>
        <v>3.3759535692557663E-3</v>
      </c>
      <c r="L20" s="79">
        <f>('Real Revenue'!K20+'Real Revenue'!L20)/('Real Revenue'!K$74+'Real Revenue'!L$74)</f>
        <v>3.3472605707870391E-3</v>
      </c>
      <c r="M20" s="79">
        <f>('Real Revenue'!L20+'Real Revenue'!M20)/('Real Revenue'!L$74+'Real Revenue'!M$74)</f>
        <v>3.2686794246557E-3</v>
      </c>
      <c r="N20" s="79">
        <f>('Real Revenue'!M20+'Real Revenue'!N20)/('Real Revenue'!M$74+'Real Revenue'!N$74)</f>
        <v>3.2300150124700082E-3</v>
      </c>
      <c r="O20" s="79">
        <f>('Real Revenue'!N20+'Real Revenue'!O20)/('Real Revenue'!N$74+'Real Revenue'!O$74)</f>
        <v>3.356343936961098E-3</v>
      </c>
      <c r="P20" s="79">
        <f>('Real Revenue'!O20+'Real Revenue'!P20)/('Real Revenue'!O$74+'Real Revenue'!P$74)</f>
        <v>3.1761144361642049E-3</v>
      </c>
      <c r="Q20" s="79">
        <f>('Real Revenue'!P20+'Real Revenue'!Q20)/('Real Revenue'!P$74+'Real Revenue'!Q$74)</f>
        <v>2.6901961408151323E-3</v>
      </c>
      <c r="R20" s="79">
        <f>('Real Revenue'!Q20+'Real Revenue'!R20)/('Real Revenue'!Q$74+'Real Revenue'!R$74)</f>
        <v>2.4142099689424879E-3</v>
      </c>
      <c r="S20" s="79">
        <f>('Real Revenue'!R20+'Real Revenue'!S20)/('Real Revenue'!R$74+'Real Revenue'!S$74)</f>
        <v>2.8956321643123714E-3</v>
      </c>
      <c r="T20" s="79">
        <f>('Real Revenue'!S20+'Real Revenue'!T20)/('Real Revenue'!S$74+'Real Revenue'!T$74)</f>
        <v>3.8865491047350162E-3</v>
      </c>
      <c r="U20" s="79">
        <f>('Real Revenue'!T20+'Real Revenue'!U20)/('Real Revenue'!T$74+'Real Revenue'!U$74)</f>
        <v>4.3630190408269253E-3</v>
      </c>
      <c r="V20" s="79">
        <f>('Real Revenue'!U20+'Real Revenue'!V20)/('Real Revenue'!U$74+'Real Revenue'!V$74)</f>
        <v>4.2560779531988615E-3</v>
      </c>
      <c r="W20" s="79">
        <f>('Real Revenue'!V20+'Real Revenue'!W20)/('Real Revenue'!V$74+'Real Revenue'!W$74)</f>
        <v>4.1814482826571979E-3</v>
      </c>
      <c r="X20" s="79">
        <f>('Real Revenue'!W20+'Real Revenue'!X20)/('Real Revenue'!W$74+'Real Revenue'!X$74)</f>
        <v>3.9008263196443093E-3</v>
      </c>
      <c r="Y20" s="79">
        <f>('Real Revenue'!X20+'Real Revenue'!Y20)/('Real Revenue'!X$74+'Real Revenue'!Y$74)</f>
        <v>3.5859499162946922E-3</v>
      </c>
      <c r="Z20" s="79">
        <f>('Real Revenue'!Y20+'Real Revenue'!Z20)/('Real Revenue'!Y$74+'Real Revenue'!Z$74)</f>
        <v>3.5518034600983362E-3</v>
      </c>
      <c r="AA20" s="79">
        <f>('Real Revenue'!Z20+'Real Revenue'!AA20)/('Real Revenue'!Z$74+'Real Revenue'!AA$74)</f>
        <v>3.3149262201259376E-3</v>
      </c>
      <c r="AB20" s="79">
        <f>('Real Revenue'!AA20+'Real Revenue'!AB20)/('Real Revenue'!AA$74+'Real Revenue'!AB$74)</f>
        <v>3.5089203215167811E-3</v>
      </c>
      <c r="AC20" s="79">
        <f>('Real Revenue'!AB20+'Real Revenue'!AC20)/('Real Revenue'!AB$74+'Real Revenue'!AC$74)</f>
        <v>3.9244434598146825E-3</v>
      </c>
      <c r="AD20" s="111">
        <f>('Real Revenue'!AD20+'Real Revenue'!AE20)/('Real Revenue'!AD$74+'Real Revenue'!AE$74)</f>
        <v>4.0512546763020437E-3</v>
      </c>
      <c r="AE20" s="111">
        <f>('Real Revenue'!AE20+'Real Revenue'!AF20)/('Real Revenue'!AE$74+'Real Revenue'!AF$74)</f>
        <v>4.2118423355682931E-3</v>
      </c>
      <c r="AF20" s="111">
        <f>('Real Revenue'!AF20+'Real Revenue'!AG20)/('Real Revenue'!AF$74+'Real Revenue'!AG$74)</f>
        <v>3.8062002179795737E-3</v>
      </c>
      <c r="AG20" s="111">
        <f>('Real Revenue'!AG20+'Real Revenue'!AH20)/('Real Revenue'!AG$74+'Real Revenue'!AH$74)</f>
        <v>3.3401713386609368E-3</v>
      </c>
      <c r="AH20" s="111">
        <f>('Real Revenue'!AH20+'Real Revenue'!AI20)/('Real Revenue'!AH$74+'Real Revenue'!AI$74)</f>
        <v>2.7551950494384973E-3</v>
      </c>
      <c r="AI20" s="111">
        <f>('Real Revenue'!AI20+'Real Revenue'!AJ20)/('Real Revenue'!AI$74+'Real Revenue'!AJ$74)</f>
        <v>2.213529589402647E-3</v>
      </c>
      <c r="AJ20" s="111">
        <f>('Real Revenue'!AJ20+'Real Revenue'!AK20)/('Real Revenue'!AJ$74+'Real Revenue'!AK$74)</f>
        <v>2.5348764459814E-3</v>
      </c>
      <c r="AK20" s="111">
        <f>('Real Revenue'!AK20+'Real Revenue'!AL20)/('Real Revenue'!AK$74+'Real Revenue'!AL$74)</f>
        <v>2.4833702672884973E-3</v>
      </c>
      <c r="AL20" s="111">
        <f>('Real Revenue'!AL20+'Real Revenue'!AM20)/('Real Revenue'!AL$74+'Real Revenue'!AM$74)</f>
        <v>2.5580081937487298E-3</v>
      </c>
      <c r="AM20" s="111">
        <f>('Real Revenue'!AM20+'Real Revenue'!AN20)/('Real Revenue'!AM$74+'Real Revenue'!AN$74)</f>
        <v>3.1114288794210103E-3</v>
      </c>
      <c r="AN20" s="111">
        <f>('Real Revenue'!AN20+'Real Revenue'!AO20)/('Real Revenue'!AN$74+'Real Revenue'!AO$74)</f>
        <v>3.0230760027259015E-3</v>
      </c>
      <c r="AO20" s="111">
        <f>('Real Revenue'!AO20+'Real Revenue'!AP20)/('Real Revenue'!AO$74+'Real Revenue'!AP$74)</f>
        <v>3.1150163861541208E-3</v>
      </c>
      <c r="AP20" s="111">
        <f>('Real Revenue'!AP20+'Real Revenue'!AQ20)/('Real Revenue'!AP$74+'Real Revenue'!AQ$74)</f>
        <v>3.5135841564892171E-3</v>
      </c>
      <c r="AQ20" s="111">
        <f>('Real Revenue'!AQ20+'Real Revenue'!AR20)/('Real Revenue'!AQ$74+'Real Revenue'!AR$74)</f>
        <v>3.7291604865775751E-3</v>
      </c>
      <c r="AR20" s="111">
        <f>('Real Revenue'!AR20+'Real Revenue'!AS20)/('Real Revenue'!AR$74+'Real Revenue'!AS$74)</f>
        <v>3.8866901213849606E-3</v>
      </c>
      <c r="AS20" s="111" t="e">
        <f>('Real Revenue'!AS20+'Real Revenue'!AT20)/('Real Revenue'!AS$74+'Real Revenue'!AT$74)</f>
        <v>#N/A</v>
      </c>
      <c r="AT20" s="111" t="e">
        <f>('Real Revenue'!AT20+'Real Revenue'!AU20)/('Real Revenue'!AT$74+'Real Revenue'!AU$74)</f>
        <v>#N/A</v>
      </c>
      <c r="AU20" s="111" t="e">
        <f>('Real Revenue'!AU20+'Real Revenue'!AV20)/('Real Revenue'!AU$74+'Real Revenue'!AV$74)</f>
        <v>#N/A</v>
      </c>
      <c r="AV20" s="111" t="e">
        <f>('Real Revenue'!AV20+'Real Revenue'!AW20)/('Real Revenue'!AV$74+'Real Revenue'!AW$74)</f>
        <v>#N/A</v>
      </c>
      <c r="AW20" s="111" t="e">
        <f>('Real Revenue'!AW20+'Real Revenue'!AX20)/('Real Revenue'!AW$74+'Real Revenue'!AX$74)</f>
        <v>#N/A</v>
      </c>
      <c r="AX20" s="111" t="e">
        <f>('Real Revenue'!AX20+'Real Revenue'!AY20)/('Real Revenue'!AX$74+'Real Revenue'!AY$74)</f>
        <v>#N/A</v>
      </c>
      <c r="AY20" s="111" t="e">
        <f>('Real Revenue'!AY20+'Real Revenue'!AZ20)/('Real Revenue'!AY$74+'Real Revenue'!AZ$74)</f>
        <v>#N/A</v>
      </c>
      <c r="AZ20" s="111" t="e">
        <f>('Real Revenue'!AZ20+'Real Revenue'!BA20)/('Real Revenue'!AZ$74+'Real Revenue'!BA$74)</f>
        <v>#N/A</v>
      </c>
    </row>
    <row r="21" spans="1:255"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Revenue'!H21)/('Real Revenue'!G$74+'Real Revenue'!H$74)</f>
        <v>3.253928374759762E-3</v>
      </c>
      <c r="I21" s="78">
        <f>('Real Revenue'!H21+'Real Revenue'!I21)/('Real Revenue'!H$74+'Real Revenue'!I$74)</f>
        <v>3.3962289232730616E-3</v>
      </c>
      <c r="J21" s="78">
        <f>('Real Revenue'!I21+'Real Revenue'!J21)/('Real Revenue'!I$74+'Real Revenue'!J$74)</f>
        <v>2.9774666519214389E-3</v>
      </c>
      <c r="K21" s="78">
        <f>('Real Revenue'!J21+'Real Revenue'!K21)/('Real Revenue'!J$74+'Real Revenue'!K$74)</f>
        <v>3.1763409428903077E-3</v>
      </c>
      <c r="L21" s="78">
        <f>('Real Revenue'!K21+'Real Revenue'!L21)/('Real Revenue'!K$74+'Real Revenue'!L$74)</f>
        <v>3.4619424703636629E-3</v>
      </c>
      <c r="M21" s="78">
        <f>('Real Revenue'!L21+'Real Revenue'!M21)/('Real Revenue'!L$74+'Real Revenue'!M$74)</f>
        <v>3.7622131149067086E-3</v>
      </c>
      <c r="N21" s="78">
        <f>('Real Revenue'!M21+'Real Revenue'!N21)/('Real Revenue'!M$74+'Real Revenue'!N$74)</f>
        <v>3.7895988359593399E-3</v>
      </c>
      <c r="O21" s="78">
        <f>('Real Revenue'!N21+'Real Revenue'!O21)/('Real Revenue'!N$74+'Real Revenue'!O$74)</f>
        <v>3.720385166385108E-3</v>
      </c>
      <c r="P21" s="78">
        <f>('Real Revenue'!O21+'Real Revenue'!P21)/('Real Revenue'!O$74+'Real Revenue'!P$74)</f>
        <v>3.5859410065612312E-3</v>
      </c>
      <c r="Q21" s="78">
        <f>('Real Revenue'!P21+'Real Revenue'!Q21)/('Real Revenue'!P$74+'Real Revenue'!Q$74)</f>
        <v>3.6037233771536174E-3</v>
      </c>
      <c r="R21" s="78">
        <f>('Real Revenue'!Q21+'Real Revenue'!R21)/('Real Revenue'!Q$74+'Real Revenue'!R$74)</f>
        <v>3.6576903055210519E-3</v>
      </c>
      <c r="S21" s="78">
        <f>('Real Revenue'!R21+'Real Revenue'!S21)/('Real Revenue'!R$74+'Real Revenue'!S$74)</f>
        <v>3.2369137420699074E-3</v>
      </c>
      <c r="T21" s="78">
        <f>('Real Revenue'!S21+'Real Revenue'!T21)/('Real Revenue'!S$74+'Real Revenue'!T$74)</f>
        <v>2.5027429512001708E-3</v>
      </c>
      <c r="U21" s="78">
        <f>('Real Revenue'!T21+'Real Revenue'!U21)/('Real Revenue'!T$74+'Real Revenue'!U$74)</f>
        <v>2.251977078751403E-3</v>
      </c>
      <c r="V21" s="78">
        <f>('Real Revenue'!U21+'Real Revenue'!V21)/('Real Revenue'!U$74+'Real Revenue'!V$74)</f>
        <v>2.4065585649820716E-3</v>
      </c>
      <c r="W21" s="78">
        <f>('Real Revenue'!V21+'Real Revenue'!W21)/('Real Revenue'!V$74+'Real Revenue'!W$74)</f>
        <v>2.4346980640108395E-3</v>
      </c>
      <c r="X21" s="78">
        <f>('Real Revenue'!W21+'Real Revenue'!X21)/('Real Revenue'!W$74+'Real Revenue'!X$74)</f>
        <v>2.3209239807125978E-3</v>
      </c>
      <c r="Y21" s="78">
        <f>('Real Revenue'!X21+'Real Revenue'!Y21)/('Real Revenue'!X$74+'Real Revenue'!Y$74)</f>
        <v>2.1504007923244272E-3</v>
      </c>
      <c r="Z21" s="78">
        <f>('Real Revenue'!Y21+'Real Revenue'!Z21)/('Real Revenue'!Y$74+'Real Revenue'!Z$74)</f>
        <v>2.0490092331026939E-3</v>
      </c>
      <c r="AA21" s="78">
        <f>('Real Revenue'!Z21+'Real Revenue'!AA21)/('Real Revenue'!Z$74+'Real Revenue'!AA$74)</f>
        <v>2.0874437927011166E-3</v>
      </c>
      <c r="AB21" s="78">
        <f>('Real Revenue'!AA21+'Real Revenue'!AB21)/('Real Revenue'!AA$74+'Real Revenue'!AB$74)</f>
        <v>2.2883237165006384E-3</v>
      </c>
      <c r="AC21" s="78">
        <f>('Real Revenue'!AB21+'Real Revenue'!AC21)/('Real Revenue'!AB$74+'Real Revenue'!AC$74)</f>
        <v>2.5410373360028916E-3</v>
      </c>
      <c r="AD21" s="78">
        <f>('Real Revenue'!AD21+'Real Revenue'!AE21)/('Real Revenue'!AD$74+'Real Revenue'!AE$74)</f>
        <v>2.9392013828356562E-3</v>
      </c>
      <c r="AE21" s="78">
        <f>('Real Revenue'!AE21+'Real Revenue'!AF21)/('Real Revenue'!AE$74+'Real Revenue'!AF$74)</f>
        <v>3.3580743991662499E-3</v>
      </c>
      <c r="AF21" s="78">
        <f>('Real Revenue'!AF21+'Real Revenue'!AG21)/('Real Revenue'!AF$74+'Real Revenue'!AG$74)</f>
        <v>3.2929989347965393E-3</v>
      </c>
      <c r="AG21" s="78">
        <f>('Real Revenue'!AG21+'Real Revenue'!AH21)/('Real Revenue'!AG$74+'Real Revenue'!AH$74)</f>
        <v>2.8181034604406441E-3</v>
      </c>
      <c r="AH21" s="78">
        <f>('Real Revenue'!AH21+'Real Revenue'!AI21)/('Real Revenue'!AH$74+'Real Revenue'!AI$74)</f>
        <v>2.702442209450452E-3</v>
      </c>
      <c r="AI21" s="78">
        <f>('Real Revenue'!AI21+'Real Revenue'!AJ21)/('Real Revenue'!AI$74+'Real Revenue'!AJ$74)</f>
        <v>2.6811617729627086E-3</v>
      </c>
      <c r="AJ21" s="78">
        <f>('Real Revenue'!AJ21+'Real Revenue'!AK21)/('Real Revenue'!AJ$74+'Real Revenue'!AK$74)</f>
        <v>2.4635766006549323E-3</v>
      </c>
      <c r="AK21" s="78">
        <f>('Real Revenue'!AK21+'Real Revenue'!AL21)/('Real Revenue'!AK$74+'Real Revenue'!AL$74)</f>
        <v>2.5569582402189092E-3</v>
      </c>
      <c r="AL21" s="78">
        <f>('Real Revenue'!AL21+'Real Revenue'!AM21)/('Real Revenue'!AL$74+'Real Revenue'!AM$74)</f>
        <v>2.5536362509292745E-3</v>
      </c>
      <c r="AM21" s="78">
        <f>('Real Revenue'!AM21+'Real Revenue'!AN21)/('Real Revenue'!AM$74+'Real Revenue'!AN$74)</f>
        <v>2.4128294826639596E-3</v>
      </c>
      <c r="AN21" s="78">
        <f>('Real Revenue'!AN21+'Real Revenue'!AO21)/('Real Revenue'!AN$74+'Real Revenue'!AO$74)</f>
        <v>2.3683858387547984E-3</v>
      </c>
      <c r="AO21" s="78">
        <f>('Real Revenue'!AO21+'Real Revenue'!AP21)/('Real Revenue'!AO$74+'Real Revenue'!AP$74)</f>
        <v>2.2422711556232735E-3</v>
      </c>
      <c r="AP21" s="78">
        <f>('Real Revenue'!AP21+'Real Revenue'!AQ21)/('Real Revenue'!AP$74+'Real Revenue'!AQ$74)</f>
        <v>2.405047999740474E-3</v>
      </c>
      <c r="AQ21" s="78">
        <f>('Real Revenue'!AQ21+'Real Revenue'!AR21)/('Real Revenue'!AQ$74+'Real Revenue'!AR$74)</f>
        <v>2.5549116050670325E-3</v>
      </c>
      <c r="AR21" s="78">
        <f>('Real Revenue'!AR21+'Real Revenue'!AS21)/('Real Revenue'!AR$74+'Real Revenue'!AS$74)</f>
        <v>2.4302305101998609E-3</v>
      </c>
      <c r="AS21" s="78" t="e">
        <f>('Real Revenue'!AS21+'Real Revenue'!AT21)/('Real Revenue'!AS$74+'Real Revenue'!AT$74)</f>
        <v>#N/A</v>
      </c>
      <c r="AT21" s="78" t="e">
        <f>('Real Revenue'!AT21+'Real Revenue'!AU21)/('Real Revenue'!AT$74+'Real Revenue'!AU$74)</f>
        <v>#N/A</v>
      </c>
      <c r="AU21" s="78" t="e">
        <f>('Real Revenue'!AU21+'Real Revenue'!AV21)/('Real Revenue'!AU$74+'Real Revenue'!AV$74)</f>
        <v>#N/A</v>
      </c>
      <c r="AV21" s="78" t="e">
        <f>('Real Revenue'!AV21+'Real Revenue'!AW21)/('Real Revenue'!AV$74+'Real Revenue'!AW$74)</f>
        <v>#N/A</v>
      </c>
      <c r="AW21" s="78" t="e">
        <f>('Real Revenue'!AW21+'Real Revenue'!AX21)/('Real Revenue'!AW$74+'Real Revenue'!AX$74)</f>
        <v>#N/A</v>
      </c>
      <c r="AX21" s="78" t="e">
        <f>('Real Revenue'!AX21+'Real Revenue'!AY21)/('Real Revenue'!AX$74+'Real Revenue'!AY$74)</f>
        <v>#N/A</v>
      </c>
      <c r="AY21" s="78" t="e">
        <f>('Real Revenue'!AY21+'Real Revenue'!AZ21)/('Real Revenue'!AY$74+'Real Revenue'!AZ$74)</f>
        <v>#N/A</v>
      </c>
      <c r="AZ21" s="78" t="e">
        <f>('Real Revenue'!AZ21+'Real Revenue'!BA21)/('Real Revenue'!AZ$74+'Real Revenue'!BA$74)</f>
        <v>#N/A</v>
      </c>
    </row>
    <row r="22" spans="1:255"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Revenue'!H22)/('Real Revenue'!G$74+'Real Revenue'!H$74)</f>
        <v>3.1339946498798116E-3</v>
      </c>
      <c r="I22" s="78">
        <f>('Real Revenue'!H22+'Real Revenue'!I22)/('Real Revenue'!H$74+'Real Revenue'!I$74)</f>
        <v>4.2091765558613476E-3</v>
      </c>
      <c r="J22" s="78">
        <f>('Real Revenue'!I22+'Real Revenue'!J22)/('Real Revenue'!I$74+'Real Revenue'!J$74)</f>
        <v>4.7478419470895856E-3</v>
      </c>
      <c r="K22" s="78">
        <f>('Real Revenue'!J22+'Real Revenue'!K22)/('Real Revenue'!J$74+'Real Revenue'!K$74)</f>
        <v>5.0309742970145238E-3</v>
      </c>
      <c r="L22" s="78">
        <f>('Real Revenue'!K22+'Real Revenue'!L22)/('Real Revenue'!K$74+'Real Revenue'!L$74)</f>
        <v>5.4722726942432786E-3</v>
      </c>
      <c r="M22" s="78">
        <f>('Real Revenue'!L22+'Real Revenue'!M22)/('Real Revenue'!L$74+'Real Revenue'!M$74)</f>
        <v>5.7049921478076054E-3</v>
      </c>
      <c r="N22" s="78">
        <f>('Real Revenue'!M22+'Real Revenue'!N22)/('Real Revenue'!M$74+'Real Revenue'!N$74)</f>
        <v>6.6046926998153087E-3</v>
      </c>
      <c r="O22" s="78">
        <f>('Real Revenue'!N22+'Real Revenue'!O22)/('Real Revenue'!N$74+'Real Revenue'!O$74)</f>
        <v>7.4401373532013019E-3</v>
      </c>
      <c r="P22" s="78">
        <f>('Real Revenue'!O22+'Real Revenue'!P22)/('Real Revenue'!O$74+'Real Revenue'!P$74)</f>
        <v>7.7265455077654413E-3</v>
      </c>
      <c r="Q22" s="78">
        <f>('Real Revenue'!P22+'Real Revenue'!Q22)/('Real Revenue'!P$74+'Real Revenue'!Q$74)</f>
        <v>8.6461864856430225E-3</v>
      </c>
      <c r="R22" s="78">
        <f>('Real Revenue'!Q22+'Real Revenue'!R22)/('Real Revenue'!Q$74+'Real Revenue'!R$74)</f>
        <v>9.1677741623667382E-3</v>
      </c>
      <c r="S22" s="78">
        <f>('Real Revenue'!R22+'Real Revenue'!S22)/('Real Revenue'!R$74+'Real Revenue'!S$74)</f>
        <v>8.1117753319698786E-3</v>
      </c>
      <c r="T22" s="78">
        <f>('Real Revenue'!S22+'Real Revenue'!T22)/('Real Revenue'!S$74+'Real Revenue'!T$74)</f>
        <v>6.6029828014312099E-3</v>
      </c>
      <c r="U22" s="78">
        <f>('Real Revenue'!T22+'Real Revenue'!U22)/('Real Revenue'!T$74+'Real Revenue'!U$74)</f>
        <v>5.578819628026469E-3</v>
      </c>
      <c r="V22" s="78">
        <f>('Real Revenue'!U22+'Real Revenue'!V22)/('Real Revenue'!U$74+'Real Revenue'!V$74)</f>
        <v>5.452428548024869E-3</v>
      </c>
      <c r="W22" s="78">
        <f>('Real Revenue'!V22+'Real Revenue'!W22)/('Real Revenue'!V$74+'Real Revenue'!W$74)</f>
        <v>5.7666442727576858E-3</v>
      </c>
      <c r="X22" s="78">
        <f>('Real Revenue'!W22+'Real Revenue'!X22)/('Real Revenue'!W$74+'Real Revenue'!X$74)</f>
        <v>5.2212793330883665E-3</v>
      </c>
      <c r="Y22" s="78">
        <f>('Real Revenue'!X22+'Real Revenue'!Y22)/('Real Revenue'!X$74+'Real Revenue'!Y$74)</f>
        <v>4.7194718791972691E-3</v>
      </c>
      <c r="Z22" s="78">
        <f>('Real Revenue'!Y22+'Real Revenue'!Z22)/('Real Revenue'!Y$74+'Real Revenue'!Z$74)</f>
        <v>4.9727060120313285E-3</v>
      </c>
      <c r="AA22" s="78">
        <f>('Real Revenue'!Z22+'Real Revenue'!AA22)/('Real Revenue'!Z$74+'Real Revenue'!AA$74)</f>
        <v>6.0276887399691708E-3</v>
      </c>
      <c r="AB22" s="78">
        <f>('Real Revenue'!AA22+'Real Revenue'!AB22)/('Real Revenue'!AA$74+'Real Revenue'!AB$74)</f>
        <v>6.5969078169294468E-3</v>
      </c>
      <c r="AC22" s="78">
        <f>('Real Revenue'!AB22+'Real Revenue'!AC22)/('Real Revenue'!AB$74+'Real Revenue'!AC$74)</f>
        <v>5.8560268069728205E-3</v>
      </c>
      <c r="AD22" s="78">
        <f>('Real Revenue'!AD22+'Real Revenue'!AE22)/('Real Revenue'!AD$74+'Real Revenue'!AE$74)</f>
        <v>5.8770686625826537E-3</v>
      </c>
      <c r="AE22" s="78">
        <f>('Real Revenue'!AE22+'Real Revenue'!AF22)/('Real Revenue'!AE$74+'Real Revenue'!AF$74)</f>
        <v>6.6984555180601068E-3</v>
      </c>
      <c r="AF22" s="78">
        <f>('Real Revenue'!AF22+'Real Revenue'!AG22)/('Real Revenue'!AF$74+'Real Revenue'!AG$74)</f>
        <v>6.6710275364023353E-3</v>
      </c>
      <c r="AG22" s="78">
        <f>('Real Revenue'!AG22+'Real Revenue'!AH22)/('Real Revenue'!AG$74+'Real Revenue'!AH$74)</f>
        <v>5.5047460576324349E-3</v>
      </c>
      <c r="AH22" s="78">
        <f>('Real Revenue'!AH22+'Real Revenue'!AI22)/('Real Revenue'!AH$74+'Real Revenue'!AI$74)</f>
        <v>4.5142230998182764E-3</v>
      </c>
      <c r="AI22" s="78">
        <f>('Real Revenue'!AI22+'Real Revenue'!AJ22)/('Real Revenue'!AI$74+'Real Revenue'!AJ$74)</f>
        <v>4.1692575330293099E-3</v>
      </c>
      <c r="AJ22" s="78">
        <f>('Real Revenue'!AJ22+'Real Revenue'!AK22)/('Real Revenue'!AJ$74+'Real Revenue'!AK$74)</f>
        <v>4.2300296883827013E-3</v>
      </c>
      <c r="AK22" s="78">
        <f>('Real Revenue'!AK22+'Real Revenue'!AL22)/('Real Revenue'!AK$74+'Real Revenue'!AL$74)</f>
        <v>4.7705790439671802E-3</v>
      </c>
      <c r="AL22" s="78">
        <f>('Real Revenue'!AL22+'Real Revenue'!AM22)/('Real Revenue'!AL$74+'Real Revenue'!AM$74)</f>
        <v>5.152976510777855E-3</v>
      </c>
      <c r="AM22" s="78">
        <f>('Real Revenue'!AM22+'Real Revenue'!AN22)/('Real Revenue'!AM$74+'Real Revenue'!AN$74)</f>
        <v>4.7261981843250223E-3</v>
      </c>
      <c r="AN22" s="78">
        <f>('Real Revenue'!AN22+'Real Revenue'!AO22)/('Real Revenue'!AN$74+'Real Revenue'!AO$74)</f>
        <v>3.9941799731091935E-3</v>
      </c>
      <c r="AO22" s="78">
        <f>('Real Revenue'!AO22+'Real Revenue'!AP22)/('Real Revenue'!AO$74+'Real Revenue'!AP$74)</f>
        <v>3.7208754065817416E-3</v>
      </c>
      <c r="AP22" s="78">
        <f>('Real Revenue'!AP22+'Real Revenue'!AQ22)/('Real Revenue'!AP$74+'Real Revenue'!AQ$74)</f>
        <v>4.135266892443301E-3</v>
      </c>
      <c r="AQ22" s="78">
        <f>('Real Revenue'!AQ22+'Real Revenue'!AR22)/('Real Revenue'!AQ$74+'Real Revenue'!AR$74)</f>
        <v>4.3134715346976127E-3</v>
      </c>
      <c r="AR22" s="78">
        <f>('Real Revenue'!AR22+'Real Revenue'!AS22)/('Real Revenue'!AR$74+'Real Revenue'!AS$74)</f>
        <v>4.3225209259496068E-3</v>
      </c>
      <c r="AS22" s="78" t="e">
        <f>('Real Revenue'!AS22+'Real Revenue'!AT22)/('Real Revenue'!AS$74+'Real Revenue'!AT$74)</f>
        <v>#N/A</v>
      </c>
      <c r="AT22" s="78" t="e">
        <f>('Real Revenue'!AT22+'Real Revenue'!AU22)/('Real Revenue'!AT$74+'Real Revenue'!AU$74)</f>
        <v>#N/A</v>
      </c>
      <c r="AU22" s="78" t="e">
        <f>('Real Revenue'!AU22+'Real Revenue'!AV22)/('Real Revenue'!AU$74+'Real Revenue'!AV$74)</f>
        <v>#N/A</v>
      </c>
      <c r="AV22" s="78" t="e">
        <f>('Real Revenue'!AV22+'Real Revenue'!AW22)/('Real Revenue'!AV$74+'Real Revenue'!AW$74)</f>
        <v>#N/A</v>
      </c>
      <c r="AW22" s="78" t="e">
        <f>('Real Revenue'!AW22+'Real Revenue'!AX22)/('Real Revenue'!AW$74+'Real Revenue'!AX$74)</f>
        <v>#N/A</v>
      </c>
      <c r="AX22" s="78" t="e">
        <f>('Real Revenue'!AX22+'Real Revenue'!AY22)/('Real Revenue'!AX$74+'Real Revenue'!AY$74)</f>
        <v>#N/A</v>
      </c>
      <c r="AY22" s="78" t="e">
        <f>('Real Revenue'!AY22+'Real Revenue'!AZ22)/('Real Revenue'!AY$74+'Real Revenue'!AZ$74)</f>
        <v>#N/A</v>
      </c>
      <c r="AZ22" s="78" t="e">
        <f>('Real Revenue'!AZ22+'Real Revenue'!BA22)/('Real Revenue'!AZ$74+'Real Revenue'!BA$74)</f>
        <v>#N/A</v>
      </c>
    </row>
    <row r="23" spans="1:255"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Revenue'!H23)/('Real Revenue'!G$74+'Real Revenue'!H$74)</f>
        <v>5.1459523457660656E-3</v>
      </c>
      <c r="I23" s="78">
        <f>('Real Revenue'!H23+'Real Revenue'!I23)/('Real Revenue'!H$74+'Real Revenue'!I$74)</f>
        <v>5.7159710808821441E-3</v>
      </c>
      <c r="J23" s="78">
        <f>('Real Revenue'!I23+'Real Revenue'!J23)/('Real Revenue'!I$74+'Real Revenue'!J$74)</f>
        <v>7.9009271070216644E-3</v>
      </c>
      <c r="K23" s="78">
        <f>('Real Revenue'!J23+'Real Revenue'!K23)/('Real Revenue'!J$74+'Real Revenue'!K$74)</f>
        <v>9.9003374756898316E-3</v>
      </c>
      <c r="L23" s="78">
        <f>('Real Revenue'!K23+'Real Revenue'!L23)/('Real Revenue'!K$74+'Real Revenue'!L$74)</f>
        <v>9.8947427887668606E-3</v>
      </c>
      <c r="M23" s="78">
        <f>('Real Revenue'!L23+'Real Revenue'!M23)/('Real Revenue'!L$74+'Real Revenue'!M$74)</f>
        <v>8.782833684401567E-3</v>
      </c>
      <c r="N23" s="78">
        <f>('Real Revenue'!M23+'Real Revenue'!N23)/('Real Revenue'!M$74+'Real Revenue'!N$74)</f>
        <v>8.4063802903246859E-3</v>
      </c>
      <c r="O23" s="78">
        <f>('Real Revenue'!N23+'Real Revenue'!O23)/('Real Revenue'!N$74+'Real Revenue'!O$74)</f>
        <v>8.7104558053952112E-3</v>
      </c>
      <c r="P23" s="78">
        <f>('Real Revenue'!O23+'Real Revenue'!P23)/('Real Revenue'!O$74+'Real Revenue'!P$74)</f>
        <v>7.9311750087239612E-3</v>
      </c>
      <c r="Q23" s="78">
        <f>('Real Revenue'!P23+'Real Revenue'!Q23)/('Real Revenue'!P$74+'Real Revenue'!Q$74)</f>
        <v>1.0452780917418008E-2</v>
      </c>
      <c r="R23" s="78">
        <f>('Real Revenue'!Q23+'Real Revenue'!R23)/('Real Revenue'!Q$74+'Real Revenue'!R$74)</f>
        <v>1.1809638676152909E-2</v>
      </c>
      <c r="S23" s="78">
        <f>('Real Revenue'!R23+'Real Revenue'!S23)/('Real Revenue'!R$74+'Real Revenue'!S$74)</f>
        <v>9.3795147083941682E-3</v>
      </c>
      <c r="T23" s="78">
        <f>('Real Revenue'!S23+'Real Revenue'!T23)/('Real Revenue'!S$74+'Real Revenue'!T$74)</f>
        <v>8.4874232687472545E-3</v>
      </c>
      <c r="U23" s="78">
        <f>('Real Revenue'!T23+'Real Revenue'!U23)/('Real Revenue'!T$74+'Real Revenue'!U$74)</f>
        <v>9.9697237017383963E-3</v>
      </c>
      <c r="V23" s="78">
        <f>('Real Revenue'!U23+'Real Revenue'!V23)/('Real Revenue'!U$74+'Real Revenue'!V$74)</f>
        <v>1.2009637996789616E-2</v>
      </c>
      <c r="W23" s="78">
        <f>('Real Revenue'!V23+'Real Revenue'!W23)/('Real Revenue'!V$74+'Real Revenue'!W$74)</f>
        <v>1.3867415909774082E-2</v>
      </c>
      <c r="X23" s="78">
        <f>('Real Revenue'!W23+'Real Revenue'!X23)/('Real Revenue'!W$74+'Real Revenue'!X$74)</f>
        <v>1.5658579397946185E-2</v>
      </c>
      <c r="Y23" s="78">
        <f>('Real Revenue'!X23+'Real Revenue'!Y23)/('Real Revenue'!X$74+'Real Revenue'!Y$74)</f>
        <v>1.5951337235658947E-2</v>
      </c>
      <c r="Z23" s="78">
        <f>('Real Revenue'!Y23+'Real Revenue'!Z23)/('Real Revenue'!Y$74+'Real Revenue'!Z$74)</f>
        <v>1.7691088858953243E-2</v>
      </c>
      <c r="AA23" s="78">
        <f>('Real Revenue'!Z23+'Real Revenue'!AA23)/('Real Revenue'!Z$74+'Real Revenue'!AA$74)</f>
        <v>2.0862310087746774E-2</v>
      </c>
      <c r="AB23" s="78">
        <f>('Real Revenue'!AA23+'Real Revenue'!AB23)/('Real Revenue'!AA$74+'Real Revenue'!AB$74)</f>
        <v>2.4800282974406292E-2</v>
      </c>
      <c r="AC23" s="78">
        <f>('Real Revenue'!AB23+'Real Revenue'!AC23)/('Real Revenue'!AB$74+'Real Revenue'!AC$74)</f>
        <v>2.6720525998056757E-2</v>
      </c>
      <c r="AD23" s="78">
        <f>('Real Revenue'!AD23+'Real Revenue'!AE23)/('Real Revenue'!AD$74+'Real Revenue'!AE$74)</f>
        <v>2.9244209673742041E-2</v>
      </c>
      <c r="AE23" s="78">
        <f>('Real Revenue'!AE23+'Real Revenue'!AF23)/('Real Revenue'!AE$74+'Real Revenue'!AF$74)</f>
        <v>3.1658570326890602E-2</v>
      </c>
      <c r="AF23" s="78">
        <f>('Real Revenue'!AF23+'Real Revenue'!AG23)/('Real Revenue'!AF$74+'Real Revenue'!AG$74)</f>
        <v>3.2881671360212326E-2</v>
      </c>
      <c r="AG23" s="78">
        <f>('Real Revenue'!AG23+'Real Revenue'!AH23)/('Real Revenue'!AG$74+'Real Revenue'!AH$74)</f>
        <v>3.0660958543697856E-2</v>
      </c>
      <c r="AH23" s="78">
        <f>('Real Revenue'!AH23+'Real Revenue'!AI23)/('Real Revenue'!AH$74+'Real Revenue'!AI$74)</f>
        <v>2.6054039421245616E-2</v>
      </c>
      <c r="AI23" s="78">
        <f>('Real Revenue'!AI23+'Real Revenue'!AJ23)/('Real Revenue'!AI$74+'Real Revenue'!AJ$74)</f>
        <v>2.3150437951285324E-2</v>
      </c>
      <c r="AJ23" s="78">
        <f>('Real Revenue'!AJ23+'Real Revenue'!AK23)/('Real Revenue'!AJ$74+'Real Revenue'!AK$74)</f>
        <v>2.5353933882598604E-2</v>
      </c>
      <c r="AK23" s="78">
        <f>('Real Revenue'!AK23+'Real Revenue'!AL23)/('Real Revenue'!AK$74+'Real Revenue'!AL$74)</f>
        <v>2.931219350863359E-2</v>
      </c>
      <c r="AL23" s="78">
        <f>('Real Revenue'!AL23+'Real Revenue'!AM23)/('Real Revenue'!AL$74+'Real Revenue'!AM$74)</f>
        <v>3.3660947982957962E-2</v>
      </c>
      <c r="AM23" s="78">
        <f>('Real Revenue'!AM23+'Real Revenue'!AN23)/('Real Revenue'!AM$74+'Real Revenue'!AN$74)</f>
        <v>3.6014849206664666E-2</v>
      </c>
      <c r="AN23" s="78">
        <f>('Real Revenue'!AN23+'Real Revenue'!AO23)/('Real Revenue'!AN$74+'Real Revenue'!AO$74)</f>
        <v>3.3734619733271937E-2</v>
      </c>
      <c r="AO23" s="78">
        <f>('Real Revenue'!AO23+'Real Revenue'!AP23)/('Real Revenue'!AO$74+'Real Revenue'!AP$74)</f>
        <v>3.2182113595942141E-2</v>
      </c>
      <c r="AP23" s="78">
        <f>('Real Revenue'!AP23+'Real Revenue'!AQ23)/('Real Revenue'!AP$74+'Real Revenue'!AQ$74)</f>
        <v>3.5946510416745389E-2</v>
      </c>
      <c r="AQ23" s="78">
        <f>('Real Revenue'!AQ23+'Real Revenue'!AR23)/('Real Revenue'!AQ$74+'Real Revenue'!AR$74)</f>
        <v>4.0290019599577974E-2</v>
      </c>
      <c r="AR23" s="78">
        <f>('Real Revenue'!AR23+'Real Revenue'!AS23)/('Real Revenue'!AR$74+'Real Revenue'!AS$74)</f>
        <v>3.9886976587726893E-2</v>
      </c>
      <c r="AS23" s="78" t="e">
        <f>('Real Revenue'!AS23+'Real Revenue'!AT23)/('Real Revenue'!AS$74+'Real Revenue'!AT$74)</f>
        <v>#N/A</v>
      </c>
      <c r="AT23" s="78" t="e">
        <f>('Real Revenue'!AT23+'Real Revenue'!AU23)/('Real Revenue'!AT$74+'Real Revenue'!AU$74)</f>
        <v>#N/A</v>
      </c>
      <c r="AU23" s="78" t="e">
        <f>('Real Revenue'!AU23+'Real Revenue'!AV23)/('Real Revenue'!AU$74+'Real Revenue'!AV$74)</f>
        <v>#N/A</v>
      </c>
      <c r="AV23" s="78" t="e">
        <f>('Real Revenue'!AV23+'Real Revenue'!AW23)/('Real Revenue'!AV$74+'Real Revenue'!AW$74)</f>
        <v>#N/A</v>
      </c>
      <c r="AW23" s="78" t="e">
        <f>('Real Revenue'!AW23+'Real Revenue'!AX23)/('Real Revenue'!AW$74+'Real Revenue'!AX$74)</f>
        <v>#N/A</v>
      </c>
      <c r="AX23" s="78" t="e">
        <f>('Real Revenue'!AX23+'Real Revenue'!AY23)/('Real Revenue'!AX$74+'Real Revenue'!AY$74)</f>
        <v>#N/A</v>
      </c>
      <c r="AY23" s="78" t="e">
        <f>('Real Revenue'!AY23+'Real Revenue'!AZ23)/('Real Revenue'!AY$74+'Real Revenue'!AZ$74)</f>
        <v>#N/A</v>
      </c>
      <c r="AZ23" s="78" t="e">
        <f>('Real Revenue'!AZ23+'Real Revenue'!BA23)/('Real Revenue'!AZ$74+'Real Revenue'!BA$74)</f>
        <v>#N/A</v>
      </c>
    </row>
    <row r="24" spans="1:255"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69"/>
      <c r="H24" s="79">
        <f>('Real Revenue'!G24+'Real Revenue'!H24)/('Real Revenue'!G$74+'Real Revenue'!H$74)</f>
        <v>1.1789420484784483E-3</v>
      </c>
      <c r="I24" s="79">
        <f>('Real Revenue'!H24+'Real Revenue'!I24)/('Real Revenue'!H$74+'Real Revenue'!I$74)</f>
        <v>1.3656065267264241E-3</v>
      </c>
      <c r="J24" s="79">
        <f>('Real Revenue'!I24+'Real Revenue'!J24)/('Real Revenue'!I$74+'Real Revenue'!J$74)</f>
        <v>1.4107354695088504E-3</v>
      </c>
      <c r="K24" s="79">
        <f>('Real Revenue'!J24+'Real Revenue'!K24)/('Real Revenue'!J$74+'Real Revenue'!K$74)</f>
        <v>1.3614144696716172E-3</v>
      </c>
      <c r="L24" s="79">
        <f>('Real Revenue'!K24+'Real Revenue'!L24)/('Real Revenue'!K$74+'Real Revenue'!L$74)</f>
        <v>1.4138650906925637E-3</v>
      </c>
      <c r="M24" s="79">
        <f>('Real Revenue'!L24+'Real Revenue'!M24)/('Real Revenue'!L$74+'Real Revenue'!M$74)</f>
        <v>1.4849728324334149E-3</v>
      </c>
      <c r="N24" s="79">
        <f>('Real Revenue'!M24+'Real Revenue'!N24)/('Real Revenue'!M$74+'Real Revenue'!N$74)</f>
        <v>1.310723016031061E-3</v>
      </c>
      <c r="O24" s="79">
        <f>('Real Revenue'!N24+'Real Revenue'!O24)/('Real Revenue'!N$74+'Real Revenue'!O$74)</f>
        <v>1.447172654240836E-3</v>
      </c>
      <c r="P24" s="79">
        <f>('Real Revenue'!O24+'Real Revenue'!P24)/('Real Revenue'!O$74+'Real Revenue'!P$74)</f>
        <v>1.9078875554132564E-3</v>
      </c>
      <c r="Q24" s="79">
        <f>('Real Revenue'!P24+'Real Revenue'!Q24)/('Real Revenue'!P$74+'Real Revenue'!Q$74)</f>
        <v>2.1210846239945458E-3</v>
      </c>
      <c r="R24" s="79">
        <f>('Real Revenue'!Q24+'Real Revenue'!R24)/('Real Revenue'!Q$74+'Real Revenue'!R$74)</f>
        <v>2.0965323615476975E-3</v>
      </c>
      <c r="S24" s="79">
        <f>('Real Revenue'!R24+'Real Revenue'!S24)/('Real Revenue'!R$74+'Real Revenue'!S$74)</f>
        <v>2.5894515514299178E-3</v>
      </c>
      <c r="T24" s="79">
        <f>('Real Revenue'!S24+'Real Revenue'!T24)/('Real Revenue'!S$74+'Real Revenue'!T$74)</f>
        <v>2.6900004963626139E-3</v>
      </c>
      <c r="U24" s="79">
        <f>('Real Revenue'!T24+'Real Revenue'!U24)/('Real Revenue'!T$74+'Real Revenue'!U$74)</f>
        <v>2.405093587552217E-3</v>
      </c>
      <c r="V24" s="79">
        <f>('Real Revenue'!U24+'Real Revenue'!V24)/('Real Revenue'!U$74+'Real Revenue'!V$74)</f>
        <v>2.3372060621452647E-3</v>
      </c>
      <c r="W24" s="79">
        <f>('Real Revenue'!V24+'Real Revenue'!W24)/('Real Revenue'!V$74+'Real Revenue'!W$74)</f>
        <v>2.0705377021205404E-3</v>
      </c>
      <c r="X24" s="79">
        <f>('Real Revenue'!W24+'Real Revenue'!X24)/('Real Revenue'!W$74+'Real Revenue'!X$74)</f>
        <v>1.8749520687272004E-3</v>
      </c>
      <c r="Y24" s="79">
        <f>('Real Revenue'!X24+'Real Revenue'!Y24)/('Real Revenue'!X$74+'Real Revenue'!Y$74)</f>
        <v>2.1216866360526066E-3</v>
      </c>
      <c r="Z24" s="79">
        <f>('Real Revenue'!Y24+'Real Revenue'!Z24)/('Real Revenue'!Y$74+'Real Revenue'!Z$74)</f>
        <v>2.118885394514903E-3</v>
      </c>
      <c r="AA24" s="79">
        <f>('Real Revenue'!Z24+'Real Revenue'!AA24)/('Real Revenue'!Z$74+'Real Revenue'!AA$74)</f>
        <v>1.7735055808302542E-3</v>
      </c>
      <c r="AB24" s="79">
        <f>('Real Revenue'!AA24+'Real Revenue'!AB24)/('Real Revenue'!AA$74+'Real Revenue'!AB$74)</f>
        <v>1.9567538503555363E-3</v>
      </c>
      <c r="AC24" s="79">
        <f>('Real Revenue'!AB24+'Real Revenue'!AC24)/('Real Revenue'!AB$74+'Real Revenue'!AC$74)</f>
        <v>2.1485588360783212E-3</v>
      </c>
      <c r="AD24" s="111">
        <f>('Real Revenue'!AD24+'Real Revenue'!AE24)/('Real Revenue'!AD$74+'Real Revenue'!AE$74)</f>
        <v>2.1751907917510285E-3</v>
      </c>
      <c r="AE24" s="111">
        <f>('Real Revenue'!AE24+'Real Revenue'!AF24)/('Real Revenue'!AE$74+'Real Revenue'!AF$74)</f>
        <v>1.8873679512956176E-3</v>
      </c>
      <c r="AF24" s="111">
        <f>('Real Revenue'!AF24+'Real Revenue'!AG24)/('Real Revenue'!AF$74+'Real Revenue'!AG$74)</f>
        <v>1.4089559521443422E-3</v>
      </c>
      <c r="AG24" s="111">
        <f>('Real Revenue'!AG24+'Real Revenue'!AH24)/('Real Revenue'!AG$74+'Real Revenue'!AH$74)</f>
        <v>1.2849264087612146E-3</v>
      </c>
      <c r="AH24" s="111">
        <f>('Real Revenue'!AH24+'Real Revenue'!AI24)/('Real Revenue'!AH$74+'Real Revenue'!AI$74)</f>
        <v>1.2379065925748952E-3</v>
      </c>
      <c r="AI24" s="111">
        <f>('Real Revenue'!AI24+'Real Revenue'!AJ24)/('Real Revenue'!AI$74+'Real Revenue'!AJ$74)</f>
        <v>1.1980209660580187E-3</v>
      </c>
      <c r="AJ24" s="111">
        <f>('Real Revenue'!AJ24+'Real Revenue'!AK24)/('Real Revenue'!AJ$74+'Real Revenue'!AK$74)</f>
        <v>1.2247170162802674E-3</v>
      </c>
      <c r="AK24" s="111">
        <f>('Real Revenue'!AK24+'Real Revenue'!AL24)/('Real Revenue'!AK$74+'Real Revenue'!AL$74)</f>
        <v>1.4929449606150311E-3</v>
      </c>
      <c r="AL24" s="111">
        <f>('Real Revenue'!AL24+'Real Revenue'!AM24)/('Real Revenue'!AL$74+'Real Revenue'!AM$74)</f>
        <v>1.6902570899759689E-3</v>
      </c>
      <c r="AM24" s="111">
        <f>('Real Revenue'!AM24+'Real Revenue'!AN24)/('Real Revenue'!AM$74+'Real Revenue'!AN$74)</f>
        <v>1.6459754067530037E-3</v>
      </c>
      <c r="AN24" s="111">
        <f>('Real Revenue'!AN24+'Real Revenue'!AO24)/('Real Revenue'!AN$74+'Real Revenue'!AO$74)</f>
        <v>1.6085440286650969E-3</v>
      </c>
      <c r="AO24" s="111">
        <f>('Real Revenue'!AO24+'Real Revenue'!AP24)/('Real Revenue'!AO$74+'Real Revenue'!AP$74)</f>
        <v>1.6471284362424175E-3</v>
      </c>
      <c r="AP24" s="111">
        <f>('Real Revenue'!AP24+'Real Revenue'!AQ24)/('Real Revenue'!AP$74+'Real Revenue'!AQ$74)</f>
        <v>1.7133731184572232E-3</v>
      </c>
      <c r="AQ24" s="111">
        <f>('Real Revenue'!AQ24+'Real Revenue'!AR24)/('Real Revenue'!AQ$74+'Real Revenue'!AR$74)</f>
        <v>1.7040336564296931E-3</v>
      </c>
      <c r="AR24" s="111">
        <f>('Real Revenue'!AR24+'Real Revenue'!AS24)/('Real Revenue'!AR$74+'Real Revenue'!AS$74)</f>
        <v>1.6769910065374052E-3</v>
      </c>
      <c r="AS24" s="111" t="e">
        <f>('Real Revenue'!AS24+'Real Revenue'!AT24)/('Real Revenue'!AS$74+'Real Revenue'!AT$74)</f>
        <v>#N/A</v>
      </c>
      <c r="AT24" s="111" t="e">
        <f>('Real Revenue'!AT24+'Real Revenue'!AU24)/('Real Revenue'!AT$74+'Real Revenue'!AU$74)</f>
        <v>#N/A</v>
      </c>
      <c r="AU24" s="111" t="e">
        <f>('Real Revenue'!AU24+'Real Revenue'!AV24)/('Real Revenue'!AU$74+'Real Revenue'!AV$74)</f>
        <v>#N/A</v>
      </c>
      <c r="AV24" s="111" t="e">
        <f>('Real Revenue'!AV24+'Real Revenue'!AW24)/('Real Revenue'!AV$74+'Real Revenue'!AW$74)</f>
        <v>#N/A</v>
      </c>
      <c r="AW24" s="111" t="e">
        <f>('Real Revenue'!AW24+'Real Revenue'!AX24)/('Real Revenue'!AW$74+'Real Revenue'!AX$74)</f>
        <v>#N/A</v>
      </c>
      <c r="AX24" s="111" t="e">
        <f>('Real Revenue'!AX24+'Real Revenue'!AY24)/('Real Revenue'!AX$74+'Real Revenue'!AY$74)</f>
        <v>#N/A</v>
      </c>
      <c r="AY24" s="111" t="e">
        <f>('Real Revenue'!AY24+'Real Revenue'!AZ24)/('Real Revenue'!AY$74+'Real Revenue'!AZ$74)</f>
        <v>#N/A</v>
      </c>
      <c r="AZ24" s="111" t="e">
        <f>('Real Revenue'!AZ24+'Real Revenue'!BA24)/('Real Revenue'!AZ$74+'Real Revenue'!BA$74)</f>
        <v>#N/A</v>
      </c>
    </row>
    <row r="25" spans="1:255"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69"/>
      <c r="H25" s="79">
        <f>('Real Revenue'!G25+'Real Revenue'!H25)/('Real Revenue'!G$74+'Real Revenue'!H$74)</f>
        <v>1.6087651384664974E-3</v>
      </c>
      <c r="I25" s="79">
        <f>('Real Revenue'!H25+'Real Revenue'!I25)/('Real Revenue'!H$74+'Real Revenue'!I$74)</f>
        <v>2.1641376800308476E-3</v>
      </c>
      <c r="J25" s="79">
        <f>('Real Revenue'!I25+'Real Revenue'!J25)/('Real Revenue'!I$74+'Real Revenue'!J$74)</f>
        <v>2.7289414004205139E-3</v>
      </c>
      <c r="K25" s="79">
        <f>('Real Revenue'!J25+'Real Revenue'!K25)/('Real Revenue'!J$74+'Real Revenue'!K$74)</f>
        <v>3.1435855734515115E-3</v>
      </c>
      <c r="L25" s="79">
        <f>('Real Revenue'!K25+'Real Revenue'!L25)/('Real Revenue'!K$74+'Real Revenue'!L$74)</f>
        <v>3.411356049250715E-3</v>
      </c>
      <c r="M25" s="79">
        <f>('Real Revenue'!L25+'Real Revenue'!M25)/('Real Revenue'!L$74+'Real Revenue'!M$74)</f>
        <v>3.2095323844673913E-3</v>
      </c>
      <c r="N25" s="79">
        <f>('Real Revenue'!M25+'Real Revenue'!N25)/('Real Revenue'!M$74+'Real Revenue'!N$74)</f>
        <v>2.7523240635069623E-3</v>
      </c>
      <c r="O25" s="79">
        <f>('Real Revenue'!N25+'Real Revenue'!O25)/('Real Revenue'!N$74+'Real Revenue'!O$74)</f>
        <v>2.7352217056855672E-3</v>
      </c>
      <c r="P25" s="79">
        <f>('Real Revenue'!O25+'Real Revenue'!P25)/('Real Revenue'!O$74+'Real Revenue'!P$74)</f>
        <v>2.8872230207464163E-3</v>
      </c>
      <c r="Q25" s="79">
        <f>('Real Revenue'!P25+'Real Revenue'!Q25)/('Real Revenue'!P$74+'Real Revenue'!Q$74)</f>
        <v>3.2240705655040163E-3</v>
      </c>
      <c r="R25" s="79">
        <f>('Real Revenue'!Q25+'Real Revenue'!R25)/('Real Revenue'!Q$74+'Real Revenue'!R$74)</f>
        <v>3.5388841683707426E-3</v>
      </c>
      <c r="S25" s="79">
        <f>('Real Revenue'!R25+'Real Revenue'!S25)/('Real Revenue'!R$74+'Real Revenue'!S$74)</f>
        <v>3.7601904313794318E-3</v>
      </c>
      <c r="T25" s="79">
        <f>('Real Revenue'!S25+'Real Revenue'!T25)/('Real Revenue'!S$74+'Real Revenue'!T$74)</f>
        <v>3.8545217232706049E-3</v>
      </c>
      <c r="U25" s="79">
        <f>('Real Revenue'!T25+'Real Revenue'!U25)/('Real Revenue'!T$74+'Real Revenue'!U$74)</f>
        <v>3.5417948157840328E-3</v>
      </c>
      <c r="V25" s="79">
        <f>('Real Revenue'!U25+'Real Revenue'!V25)/('Real Revenue'!U$74+'Real Revenue'!V$74)</f>
        <v>3.1558131899441684E-3</v>
      </c>
      <c r="W25" s="79">
        <f>('Real Revenue'!V25+'Real Revenue'!W25)/('Real Revenue'!V$74+'Real Revenue'!W$74)</f>
        <v>2.683934147427243E-3</v>
      </c>
      <c r="X25" s="79">
        <f>('Real Revenue'!W25+'Real Revenue'!X25)/('Real Revenue'!W$74+'Real Revenue'!X$74)</f>
        <v>2.3190861403221863E-3</v>
      </c>
      <c r="Y25" s="79">
        <f>('Real Revenue'!X25+'Real Revenue'!Y25)/('Real Revenue'!X$74+'Real Revenue'!Y$74)</f>
        <v>2.1993442495153695E-3</v>
      </c>
      <c r="Z25" s="79">
        <f>('Real Revenue'!Y25+'Real Revenue'!Z25)/('Real Revenue'!Y$74+'Real Revenue'!Z$74)</f>
        <v>1.8534765628036595E-3</v>
      </c>
      <c r="AA25" s="79">
        <f>('Real Revenue'!Z25+'Real Revenue'!AA25)/('Real Revenue'!Z$74+'Real Revenue'!AA$74)</f>
        <v>1.7220376955981794E-3</v>
      </c>
      <c r="AB25" s="79">
        <f>('Real Revenue'!AA25+'Real Revenue'!AB25)/('Real Revenue'!AA$74+'Real Revenue'!AB$74)</f>
        <v>1.9722801175679552E-3</v>
      </c>
      <c r="AC25" s="79">
        <f>('Real Revenue'!AB25+'Real Revenue'!AC25)/('Real Revenue'!AB$74+'Real Revenue'!AC$74)</f>
        <v>1.8125491495697478E-3</v>
      </c>
      <c r="AD25" s="111">
        <f>('Real Revenue'!AD25+'Real Revenue'!AE25)/('Real Revenue'!AD$74+'Real Revenue'!AE$74)</f>
        <v>1.7810671947239957E-3</v>
      </c>
      <c r="AE25" s="111">
        <f>('Real Revenue'!AE25+'Real Revenue'!AF25)/('Real Revenue'!AE$74+'Real Revenue'!AF$74)</f>
        <v>1.8500732611283926E-3</v>
      </c>
      <c r="AF25" s="111">
        <f>('Real Revenue'!AF25+'Real Revenue'!AG25)/('Real Revenue'!AF$74+'Real Revenue'!AG$74)</f>
        <v>1.3533256631124569E-3</v>
      </c>
      <c r="AG25" s="111">
        <f>('Real Revenue'!AG25+'Real Revenue'!AH25)/('Real Revenue'!AG$74+'Real Revenue'!AH$74)</f>
        <v>1.1036134801562947E-3</v>
      </c>
      <c r="AH25" s="111">
        <f>('Real Revenue'!AH25+'Real Revenue'!AI25)/('Real Revenue'!AH$74+'Real Revenue'!AI$74)</f>
        <v>9.7009322749851416E-4</v>
      </c>
      <c r="AI25" s="111">
        <f>('Real Revenue'!AI25+'Real Revenue'!AJ25)/('Real Revenue'!AI$74+'Real Revenue'!AJ$74)</f>
        <v>7.0643623680176316E-4</v>
      </c>
      <c r="AJ25" s="111">
        <f>('Real Revenue'!AJ25+'Real Revenue'!AK25)/('Real Revenue'!AJ$74+'Real Revenue'!AK$74)</f>
        <v>6.6631201435141021E-4</v>
      </c>
      <c r="AK25" s="111">
        <f>('Real Revenue'!AK25+'Real Revenue'!AL25)/('Real Revenue'!AK$74+'Real Revenue'!AL$74)</f>
        <v>8.2823017721898873E-4</v>
      </c>
      <c r="AL25" s="111">
        <f>('Real Revenue'!AL25+'Real Revenue'!AM25)/('Real Revenue'!AL$74+'Real Revenue'!AM$74)</f>
        <v>9.5779755368813888E-4</v>
      </c>
      <c r="AM25" s="111">
        <f>('Real Revenue'!AM25+'Real Revenue'!AN25)/('Real Revenue'!AM$74+'Real Revenue'!AN$74)</f>
        <v>9.3777712153349832E-4</v>
      </c>
      <c r="AN25" s="111">
        <f>('Real Revenue'!AN25+'Real Revenue'!AO25)/('Real Revenue'!AN$74+'Real Revenue'!AO$74)</f>
        <v>9.2761037011436433E-4</v>
      </c>
      <c r="AO25" s="111">
        <f>('Real Revenue'!AO25+'Real Revenue'!AP25)/('Real Revenue'!AO$74+'Real Revenue'!AP$74)</f>
        <v>8.6908096128549819E-4</v>
      </c>
      <c r="AP25" s="111">
        <f>('Real Revenue'!AP25+'Real Revenue'!AQ25)/('Real Revenue'!AP$74+'Real Revenue'!AQ$74)</f>
        <v>9.0336094426328461E-4</v>
      </c>
      <c r="AQ25" s="111">
        <f>('Real Revenue'!AQ25+'Real Revenue'!AR25)/('Real Revenue'!AQ$74+'Real Revenue'!AR$74)</f>
        <v>8.7767947107095928E-4</v>
      </c>
      <c r="AR25" s="111">
        <f>('Real Revenue'!AR25+'Real Revenue'!AS25)/('Real Revenue'!AR$74+'Real Revenue'!AS$74)</f>
        <v>8.2165566380408832E-4</v>
      </c>
      <c r="AS25" s="111" t="e">
        <f>('Real Revenue'!AS25+'Real Revenue'!AT25)/('Real Revenue'!AS$74+'Real Revenue'!AT$74)</f>
        <v>#N/A</v>
      </c>
      <c r="AT25" s="111" t="e">
        <f>('Real Revenue'!AT25+'Real Revenue'!AU25)/('Real Revenue'!AT$74+'Real Revenue'!AU$74)</f>
        <v>#N/A</v>
      </c>
      <c r="AU25" s="111" t="e">
        <f>('Real Revenue'!AU25+'Real Revenue'!AV25)/('Real Revenue'!AU$74+'Real Revenue'!AV$74)</f>
        <v>#N/A</v>
      </c>
      <c r="AV25" s="111" t="e">
        <f>('Real Revenue'!AV25+'Real Revenue'!AW25)/('Real Revenue'!AV$74+'Real Revenue'!AW$74)</f>
        <v>#N/A</v>
      </c>
      <c r="AW25" s="111" t="e">
        <f>('Real Revenue'!AW25+'Real Revenue'!AX25)/('Real Revenue'!AW$74+'Real Revenue'!AX$74)</f>
        <v>#N/A</v>
      </c>
      <c r="AX25" s="111" t="e">
        <f>('Real Revenue'!AX25+'Real Revenue'!AY25)/('Real Revenue'!AX$74+'Real Revenue'!AY$74)</f>
        <v>#N/A</v>
      </c>
      <c r="AY25" s="111" t="e">
        <f>('Real Revenue'!AY25+'Real Revenue'!AZ25)/('Real Revenue'!AY$74+'Real Revenue'!AZ$74)</f>
        <v>#N/A</v>
      </c>
      <c r="AZ25" s="111" t="e">
        <f>('Real Revenue'!AZ25+'Real Revenue'!BA25)/('Real Revenue'!AZ$74+'Real Revenue'!BA$74)</f>
        <v>#N/A</v>
      </c>
    </row>
    <row r="26" spans="1:255"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69"/>
      <c r="H26" s="79">
        <f>('Real Revenue'!G26+'Real Revenue'!H26)/('Real Revenue'!G$74+'Real Revenue'!H$74)</f>
        <v>4.2464230363684786E-3</v>
      </c>
      <c r="I26" s="79">
        <f>('Real Revenue'!H26+'Real Revenue'!I26)/('Real Revenue'!H$74+'Real Revenue'!I$74)</f>
        <v>3.9838057685480073E-3</v>
      </c>
      <c r="J26" s="79">
        <f>('Real Revenue'!I26+'Real Revenue'!J26)/('Real Revenue'!I$74+'Real Revenue'!J$74)</f>
        <v>5.703373284187044E-3</v>
      </c>
      <c r="K26" s="79">
        <f>('Real Revenue'!J26+'Real Revenue'!K26)/('Real Revenue'!J$74+'Real Revenue'!K$74)</f>
        <v>7.1677183661913706E-3</v>
      </c>
      <c r="L26" s="79">
        <f>('Real Revenue'!K26+'Real Revenue'!L26)/('Real Revenue'!K$74+'Real Revenue'!L$74)</f>
        <v>7.0752218028430477E-3</v>
      </c>
      <c r="M26" s="79">
        <f>('Real Revenue'!L26+'Real Revenue'!M26)/('Real Revenue'!L$74+'Real Revenue'!M$74)</f>
        <v>6.8119134932127512E-3</v>
      </c>
      <c r="N26" s="79">
        <f>('Real Revenue'!M26+'Real Revenue'!N26)/('Real Revenue'!M$74+'Real Revenue'!N$74)</f>
        <v>6.9133553621897395E-3</v>
      </c>
      <c r="O26" s="79">
        <f>('Real Revenue'!N26+'Real Revenue'!O26)/('Real Revenue'!N$74+'Real Revenue'!O$74)</f>
        <v>6.4390599001831776E-3</v>
      </c>
      <c r="P26" s="79">
        <f>('Real Revenue'!O26+'Real Revenue'!P26)/('Real Revenue'!O$74+'Real Revenue'!P$74)</f>
        <v>5.1197271356238699E-3</v>
      </c>
      <c r="Q26" s="79">
        <f>('Real Revenue'!P26+'Real Revenue'!Q26)/('Real Revenue'!P$74+'Real Revenue'!Q$74)</f>
        <v>6.8404678930681024E-3</v>
      </c>
      <c r="R26" s="79">
        <f>('Real Revenue'!Q26+'Real Revenue'!R26)/('Real Revenue'!Q$74+'Real Revenue'!R$74)</f>
        <v>8.6466171763037569E-3</v>
      </c>
      <c r="S26" s="79">
        <f>('Real Revenue'!R26+'Real Revenue'!S26)/('Real Revenue'!R$74+'Real Revenue'!S$74)</f>
        <v>7.806919066553869E-3</v>
      </c>
      <c r="T26" s="79">
        <f>('Real Revenue'!S26+'Real Revenue'!T26)/('Real Revenue'!S$74+'Real Revenue'!T$74)</f>
        <v>7.223538058292441E-3</v>
      </c>
      <c r="U26" s="79">
        <f>('Real Revenue'!T26+'Real Revenue'!U26)/('Real Revenue'!T$74+'Real Revenue'!U$74)</f>
        <v>7.2012590430750468E-3</v>
      </c>
      <c r="V26" s="79">
        <f>('Real Revenue'!U26+'Real Revenue'!V26)/('Real Revenue'!U$74+'Real Revenue'!V$74)</f>
        <v>7.281965779679208E-3</v>
      </c>
      <c r="W26" s="79">
        <f>('Real Revenue'!V26+'Real Revenue'!W26)/('Real Revenue'!V$74+'Real Revenue'!W$74)</f>
        <v>6.4988017137969532E-3</v>
      </c>
      <c r="X26" s="79">
        <f>('Real Revenue'!W26+'Real Revenue'!X26)/('Real Revenue'!W$74+'Real Revenue'!X$74)</f>
        <v>5.8894703127615362E-3</v>
      </c>
      <c r="Y26" s="79">
        <f>('Real Revenue'!X26+'Real Revenue'!Y26)/('Real Revenue'!X$74+'Real Revenue'!Y$74)</f>
        <v>5.6099647945909228E-3</v>
      </c>
      <c r="Z26" s="79">
        <f>('Real Revenue'!Y26+'Real Revenue'!Z26)/('Real Revenue'!Y$74+'Real Revenue'!Z$74)</f>
        <v>5.3581423546274929E-3</v>
      </c>
      <c r="AA26" s="79">
        <f>('Real Revenue'!Z26+'Real Revenue'!AA26)/('Real Revenue'!Z$74+'Real Revenue'!AA$74)</f>
        <v>5.3199515635284659E-3</v>
      </c>
      <c r="AB26" s="79">
        <f>('Real Revenue'!AA26+'Real Revenue'!AB26)/('Real Revenue'!AA$74+'Real Revenue'!AB$74)</f>
        <v>5.7939397731173086E-3</v>
      </c>
      <c r="AC26" s="79">
        <f>('Real Revenue'!AB26+'Real Revenue'!AC26)/('Real Revenue'!AB$74+'Real Revenue'!AC$74)</f>
        <v>5.491157615348654E-3</v>
      </c>
      <c r="AD26" s="111">
        <f>('Real Revenue'!AD26+'Real Revenue'!AE26)/('Real Revenue'!AD$74+'Real Revenue'!AE$74)</f>
        <v>5.8531564435797823E-3</v>
      </c>
      <c r="AE26" s="111">
        <f>('Real Revenue'!AE26+'Real Revenue'!AF26)/('Real Revenue'!AE$74+'Real Revenue'!AF$74)</f>
        <v>7.6123659903417837E-3</v>
      </c>
      <c r="AF26" s="111">
        <f>('Real Revenue'!AF26+'Real Revenue'!AG26)/('Real Revenue'!AF$74+'Real Revenue'!AG$74)</f>
        <v>7.1141801610095819E-3</v>
      </c>
      <c r="AG26" s="111">
        <f>('Real Revenue'!AG26+'Real Revenue'!AH26)/('Real Revenue'!AG$74+'Real Revenue'!AH$74)</f>
        <v>5.1427778432826506E-3</v>
      </c>
      <c r="AH26" s="111">
        <f>('Real Revenue'!AH26+'Real Revenue'!AI26)/('Real Revenue'!AH$74+'Real Revenue'!AI$74)</f>
        <v>3.9036315663017068E-3</v>
      </c>
      <c r="AI26" s="111">
        <f>('Real Revenue'!AI26+'Real Revenue'!AJ26)/('Real Revenue'!AI$74+'Real Revenue'!AJ$74)</f>
        <v>3.1691468601510253E-3</v>
      </c>
      <c r="AJ26" s="111">
        <f>('Real Revenue'!AJ26+'Real Revenue'!AK26)/('Real Revenue'!AJ$74+'Real Revenue'!AK$74)</f>
        <v>3.6288355600160114E-3</v>
      </c>
      <c r="AK26" s="111">
        <f>('Real Revenue'!AK26+'Real Revenue'!AL26)/('Real Revenue'!AK$74+'Real Revenue'!AL$74)</f>
        <v>4.2048126861084284E-3</v>
      </c>
      <c r="AL26" s="111">
        <f>('Real Revenue'!AL26+'Real Revenue'!AM26)/('Real Revenue'!AL$74+'Real Revenue'!AM$74)</f>
        <v>4.7125138512099738E-3</v>
      </c>
      <c r="AM26" s="111">
        <f>('Real Revenue'!AM26+'Real Revenue'!AN26)/('Real Revenue'!AM$74+'Real Revenue'!AN$74)</f>
        <v>4.7324196343693599E-3</v>
      </c>
      <c r="AN26" s="111">
        <f>('Real Revenue'!AN26+'Real Revenue'!AO26)/('Real Revenue'!AN$74+'Real Revenue'!AO$74)</f>
        <v>3.8942396241861471E-3</v>
      </c>
      <c r="AO26" s="111">
        <f>('Real Revenue'!AO26+'Real Revenue'!AP26)/('Real Revenue'!AO$74+'Real Revenue'!AP$74)</f>
        <v>3.2610898171271012E-3</v>
      </c>
      <c r="AP26" s="111">
        <f>('Real Revenue'!AP26+'Real Revenue'!AQ26)/('Real Revenue'!AP$74+'Real Revenue'!AQ$74)</f>
        <v>3.0853578176713238E-3</v>
      </c>
      <c r="AQ26" s="111">
        <f>('Real Revenue'!AQ26+'Real Revenue'!AR26)/('Real Revenue'!AQ$74+'Real Revenue'!AR$74)</f>
        <v>3.4076526986983394E-3</v>
      </c>
      <c r="AR26" s="111">
        <f>('Real Revenue'!AR26+'Real Revenue'!AS26)/('Real Revenue'!AR$74+'Real Revenue'!AS$74)</f>
        <v>3.5240895131491605E-3</v>
      </c>
      <c r="AS26" s="111" t="e">
        <f>('Real Revenue'!AS26+'Real Revenue'!AT26)/('Real Revenue'!AS$74+'Real Revenue'!AT$74)</f>
        <v>#N/A</v>
      </c>
      <c r="AT26" s="111" t="e">
        <f>('Real Revenue'!AT26+'Real Revenue'!AU26)/('Real Revenue'!AT$74+'Real Revenue'!AU$74)</f>
        <v>#N/A</v>
      </c>
      <c r="AU26" s="111" t="e">
        <f>('Real Revenue'!AU26+'Real Revenue'!AV26)/('Real Revenue'!AU$74+'Real Revenue'!AV$74)</f>
        <v>#N/A</v>
      </c>
      <c r="AV26" s="111" t="e">
        <f>('Real Revenue'!AV26+'Real Revenue'!AW26)/('Real Revenue'!AV$74+'Real Revenue'!AW$74)</f>
        <v>#N/A</v>
      </c>
      <c r="AW26" s="111" t="e">
        <f>('Real Revenue'!AW26+'Real Revenue'!AX26)/('Real Revenue'!AW$74+'Real Revenue'!AX$74)</f>
        <v>#N/A</v>
      </c>
      <c r="AX26" s="111" t="e">
        <f>('Real Revenue'!AX26+'Real Revenue'!AY26)/('Real Revenue'!AX$74+'Real Revenue'!AY$74)</f>
        <v>#N/A</v>
      </c>
      <c r="AY26" s="111" t="e">
        <f>('Real Revenue'!AY26+'Real Revenue'!AZ26)/('Real Revenue'!AY$74+'Real Revenue'!AZ$74)</f>
        <v>#N/A</v>
      </c>
      <c r="AZ26" s="111" t="e">
        <f>('Real Revenue'!AZ26+'Real Revenue'!BA26)/('Real Revenue'!AZ$74+'Real Revenue'!BA$74)</f>
        <v>#N/A</v>
      </c>
    </row>
    <row r="27" spans="1:255"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Revenue'!H27)/('Real Revenue'!G$74+'Real Revenue'!H$74)</f>
        <v>5.0180237439241757E-3</v>
      </c>
      <c r="I27" s="78">
        <f>('Real Revenue'!H27+'Real Revenue'!I27)/('Real Revenue'!H$74+'Real Revenue'!I$74)</f>
        <v>4.7859693054421813E-3</v>
      </c>
      <c r="J27" s="78">
        <f>('Real Revenue'!I27+'Real Revenue'!J27)/('Real Revenue'!I$74+'Real Revenue'!J$74)</f>
        <v>4.8234584050971842E-3</v>
      </c>
      <c r="K27" s="78">
        <f>('Real Revenue'!J27+'Real Revenue'!K27)/('Real Revenue'!J$74+'Real Revenue'!K$74)</f>
        <v>5.284474304381781E-3</v>
      </c>
      <c r="L27" s="78">
        <f>('Real Revenue'!K27+'Real Revenue'!L27)/('Real Revenue'!K$74+'Real Revenue'!L$74)</f>
        <v>5.1155029803684341E-3</v>
      </c>
      <c r="M27" s="78">
        <f>('Real Revenue'!L27+'Real Revenue'!M27)/('Real Revenue'!L$74+'Real Revenue'!M$74)</f>
        <v>4.9411856147653374E-3</v>
      </c>
      <c r="N27" s="78">
        <f>('Real Revenue'!M27+'Real Revenue'!N27)/('Real Revenue'!M$74+'Real Revenue'!N$74)</f>
        <v>4.6627412352336622E-3</v>
      </c>
      <c r="O27" s="78">
        <f>('Real Revenue'!N27+'Real Revenue'!O27)/('Real Revenue'!N$74+'Real Revenue'!O$74)</f>
        <v>4.6000579414491238E-3</v>
      </c>
      <c r="P27" s="78">
        <f>('Real Revenue'!O27+'Real Revenue'!P27)/('Real Revenue'!O$74+'Real Revenue'!P$74)</f>
        <v>4.6589610236472487E-3</v>
      </c>
      <c r="Q27" s="78">
        <f>('Real Revenue'!P27+'Real Revenue'!Q27)/('Real Revenue'!P$74+'Real Revenue'!Q$74)</f>
        <v>4.4854726377589419E-3</v>
      </c>
      <c r="R27" s="78">
        <f>('Real Revenue'!Q27+'Real Revenue'!R27)/('Real Revenue'!Q$74+'Real Revenue'!R$74)</f>
        <v>4.4651897910293944E-3</v>
      </c>
      <c r="S27" s="78">
        <f>('Real Revenue'!R27+'Real Revenue'!S27)/('Real Revenue'!R$74+'Real Revenue'!S$74)</f>
        <v>4.581877439607287E-3</v>
      </c>
      <c r="T27" s="78">
        <f>('Real Revenue'!S27+'Real Revenue'!T27)/('Real Revenue'!S$74+'Real Revenue'!T$74)</f>
        <v>4.049049911519634E-3</v>
      </c>
      <c r="U27" s="78">
        <f>('Real Revenue'!T27+'Real Revenue'!U27)/('Real Revenue'!T$74+'Real Revenue'!U$74)</f>
        <v>3.1514490060782613E-3</v>
      </c>
      <c r="V27" s="78">
        <f>('Real Revenue'!U27+'Real Revenue'!V27)/('Real Revenue'!U$74+'Real Revenue'!V$74)</f>
        <v>3.0985008941146965E-3</v>
      </c>
      <c r="W27" s="78">
        <f>('Real Revenue'!V27+'Real Revenue'!W27)/('Real Revenue'!V$74+'Real Revenue'!W$74)</f>
        <v>3.1862597842172362E-3</v>
      </c>
      <c r="X27" s="78">
        <f>('Real Revenue'!W27+'Real Revenue'!X27)/('Real Revenue'!W$74+'Real Revenue'!X$74)</f>
        <v>3.1067670046564062E-3</v>
      </c>
      <c r="Y27" s="78">
        <f>('Real Revenue'!X27+'Real Revenue'!Y27)/('Real Revenue'!X$74+'Real Revenue'!Y$74)</f>
        <v>2.7955423878445922E-3</v>
      </c>
      <c r="Z27" s="78">
        <f>('Real Revenue'!Y27+'Real Revenue'!Z27)/('Real Revenue'!Y$74+'Real Revenue'!Z$74)</f>
        <v>2.6663886281190641E-3</v>
      </c>
      <c r="AA27" s="78">
        <f>('Real Revenue'!Z27+'Real Revenue'!AA27)/('Real Revenue'!Z$74+'Real Revenue'!AA$74)</f>
        <v>2.9330052718081244E-3</v>
      </c>
      <c r="AB27" s="78">
        <f>('Real Revenue'!AA27+'Real Revenue'!AB27)/('Real Revenue'!AA$74+'Real Revenue'!AB$74)</f>
        <v>2.8226134368517508E-3</v>
      </c>
      <c r="AC27" s="78">
        <f>('Real Revenue'!AB27+'Real Revenue'!AC27)/('Real Revenue'!AB$74+'Real Revenue'!AC$74)</f>
        <v>2.7967176352393266E-3</v>
      </c>
      <c r="AD27" s="78">
        <f>('Real Revenue'!AD27+'Real Revenue'!AE27)/('Real Revenue'!AD$74+'Real Revenue'!AE$74)</f>
        <v>2.5334711738367491E-3</v>
      </c>
      <c r="AE27" s="78">
        <f>('Real Revenue'!AE27+'Real Revenue'!AF27)/('Real Revenue'!AE$74+'Real Revenue'!AF$74)</f>
        <v>2.2103331858611057E-3</v>
      </c>
      <c r="AF27" s="78">
        <f>('Real Revenue'!AF27+'Real Revenue'!AG27)/('Real Revenue'!AF$74+'Real Revenue'!AG$74)</f>
        <v>2.4054829353124477E-3</v>
      </c>
      <c r="AG27" s="78">
        <f>('Real Revenue'!AG27+'Real Revenue'!AH27)/('Real Revenue'!AG$74+'Real Revenue'!AH$74)</f>
        <v>2.6062610741031875E-3</v>
      </c>
      <c r="AH27" s="78">
        <f>('Real Revenue'!AH27+'Real Revenue'!AI27)/('Real Revenue'!AH$74+'Real Revenue'!AI$74)</f>
        <v>2.5777491171727488E-3</v>
      </c>
      <c r="AI27" s="78">
        <f>('Real Revenue'!AI27+'Real Revenue'!AJ27)/('Real Revenue'!AI$74+'Real Revenue'!AJ$74)</f>
        <v>2.5977407946927594E-3</v>
      </c>
      <c r="AJ27" s="78">
        <f>('Real Revenue'!AJ27+'Real Revenue'!AK27)/('Real Revenue'!AJ$74+'Real Revenue'!AK$74)</f>
        <v>2.4949853247691672E-3</v>
      </c>
      <c r="AK27" s="78">
        <f>('Real Revenue'!AK27+'Real Revenue'!AL27)/('Real Revenue'!AK$74+'Real Revenue'!AL$74)</f>
        <v>2.2386554443294222E-3</v>
      </c>
      <c r="AL27" s="78">
        <f>('Real Revenue'!AL27+'Real Revenue'!AM27)/('Real Revenue'!AL$74+'Real Revenue'!AM$74)</f>
        <v>1.5508956843623592E-3</v>
      </c>
      <c r="AM27" s="78">
        <f>('Real Revenue'!AM27+'Real Revenue'!AN27)/('Real Revenue'!AM$74+'Real Revenue'!AN$74)</f>
        <v>8.9180506687686696E-4</v>
      </c>
      <c r="AN27" s="78">
        <f>('Real Revenue'!AN27+'Real Revenue'!AO27)/('Real Revenue'!AN$74+'Real Revenue'!AO$74)</f>
        <v>8.8262294148063586E-4</v>
      </c>
      <c r="AO27" s="78">
        <f>('Real Revenue'!AO27+'Real Revenue'!AP27)/('Real Revenue'!AO$74+'Real Revenue'!AP$74)</f>
        <v>1.6540796916766863E-3</v>
      </c>
      <c r="AP27" s="78">
        <f>('Real Revenue'!AP27+'Real Revenue'!AQ27)/('Real Revenue'!AP$74+'Real Revenue'!AQ$74)</f>
        <v>2.5140785764146399E-3</v>
      </c>
      <c r="AQ27" s="78">
        <f>('Real Revenue'!AQ27+'Real Revenue'!AR27)/('Real Revenue'!AQ$74+'Real Revenue'!AR$74)</f>
        <v>2.3916951715046071E-3</v>
      </c>
      <c r="AR27" s="78">
        <f>('Real Revenue'!AR27+'Real Revenue'!AS27)/('Real Revenue'!AR$74+'Real Revenue'!AS$74)</f>
        <v>1.7243856408095553E-3</v>
      </c>
      <c r="AS27" s="78" t="e">
        <f>('Real Revenue'!AS27+'Real Revenue'!AT27)/('Real Revenue'!AS$74+'Real Revenue'!AT$74)</f>
        <v>#N/A</v>
      </c>
      <c r="AT27" s="78" t="e">
        <f>('Real Revenue'!AT27+'Real Revenue'!AU27)/('Real Revenue'!AT$74+'Real Revenue'!AU$74)</f>
        <v>#N/A</v>
      </c>
      <c r="AU27" s="78" t="e">
        <f>('Real Revenue'!AU27+'Real Revenue'!AV27)/('Real Revenue'!AU$74+'Real Revenue'!AV$74)</f>
        <v>#N/A</v>
      </c>
      <c r="AV27" s="78" t="e">
        <f>('Real Revenue'!AV27+'Real Revenue'!AW27)/('Real Revenue'!AV$74+'Real Revenue'!AW$74)</f>
        <v>#N/A</v>
      </c>
      <c r="AW27" s="78" t="e">
        <f>('Real Revenue'!AW27+'Real Revenue'!AX27)/('Real Revenue'!AW$74+'Real Revenue'!AX$74)</f>
        <v>#N/A</v>
      </c>
      <c r="AX27" s="78" t="e">
        <f>('Real Revenue'!AX27+'Real Revenue'!AY27)/('Real Revenue'!AX$74+'Real Revenue'!AY$74)</f>
        <v>#N/A</v>
      </c>
      <c r="AY27" s="78" t="e">
        <f>('Real Revenue'!AY27+'Real Revenue'!AZ27)/('Real Revenue'!AY$74+'Real Revenue'!AZ$74)</f>
        <v>#N/A</v>
      </c>
      <c r="AZ27" s="78" t="e">
        <f>('Real Revenue'!AZ27+'Real Revenue'!BA27)/('Real Revenue'!AZ$74+'Real Revenue'!BA$74)</f>
        <v>#N/A</v>
      </c>
    </row>
    <row r="28" spans="1:255"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Revenue'!H28)/('Real Revenue'!G$74+'Real Revenue'!H$74)</f>
        <v>4.169110765068415E-3</v>
      </c>
      <c r="I28" s="78">
        <f>('Real Revenue'!H28+'Real Revenue'!I28)/('Real Revenue'!H$74+'Real Revenue'!I$74)</f>
        <v>3.5335464788676697E-3</v>
      </c>
      <c r="J28" s="78">
        <f>('Real Revenue'!I28+'Real Revenue'!J28)/('Real Revenue'!I$74+'Real Revenue'!J$74)</f>
        <v>3.0927128928203641E-3</v>
      </c>
      <c r="K28" s="78">
        <f>('Real Revenue'!J28+'Real Revenue'!K28)/('Real Revenue'!J$74+'Real Revenue'!K$74)</f>
        <v>2.560148866640691E-3</v>
      </c>
      <c r="L28" s="78">
        <f>('Real Revenue'!K28+'Real Revenue'!L28)/('Real Revenue'!K$74+'Real Revenue'!L$74)</f>
        <v>3.0343548324497319E-3</v>
      </c>
      <c r="M28" s="78">
        <f>('Real Revenue'!L28+'Real Revenue'!M28)/('Real Revenue'!L$74+'Real Revenue'!M$74)</f>
        <v>3.6685214500822086E-3</v>
      </c>
      <c r="N28" s="78">
        <f>('Real Revenue'!M28+'Real Revenue'!N28)/('Real Revenue'!M$74+'Real Revenue'!N$74)</f>
        <v>3.9922331550507738E-3</v>
      </c>
      <c r="O28" s="78">
        <f>('Real Revenue'!N28+'Real Revenue'!O28)/('Real Revenue'!N$74+'Real Revenue'!O$74)</f>
        <v>3.4980051151638825E-3</v>
      </c>
      <c r="P28" s="78">
        <f>('Real Revenue'!O28+'Real Revenue'!P28)/('Real Revenue'!O$74+'Real Revenue'!P$74)</f>
        <v>2.8876716892302003E-3</v>
      </c>
      <c r="Q28" s="78">
        <f>('Real Revenue'!P28+'Real Revenue'!Q28)/('Real Revenue'!P$74+'Real Revenue'!Q$74)</f>
        <v>2.8978330964734072E-3</v>
      </c>
      <c r="R28" s="78">
        <f>('Real Revenue'!Q28+'Real Revenue'!R28)/('Real Revenue'!Q$74+'Real Revenue'!R$74)</f>
        <v>2.6640023881279867E-3</v>
      </c>
      <c r="S28" s="78">
        <f>('Real Revenue'!R28+'Real Revenue'!S28)/('Real Revenue'!R$74+'Real Revenue'!S$74)</f>
        <v>2.3288419985027535E-3</v>
      </c>
      <c r="T28" s="78">
        <f>('Real Revenue'!S28+'Real Revenue'!T28)/('Real Revenue'!S$74+'Real Revenue'!T$74)</f>
        <v>2.9630118253699349E-3</v>
      </c>
      <c r="U28" s="78">
        <f>('Real Revenue'!T28+'Real Revenue'!U28)/('Real Revenue'!T$74+'Real Revenue'!U$74)</f>
        <v>3.3466088223292282E-3</v>
      </c>
      <c r="V28" s="78">
        <f>('Real Revenue'!U28+'Real Revenue'!V28)/('Real Revenue'!U$74+'Real Revenue'!V$74)</f>
        <v>3.1158398958585007E-3</v>
      </c>
      <c r="W28" s="78">
        <f>('Real Revenue'!V28+'Real Revenue'!W28)/('Real Revenue'!V$74+'Real Revenue'!W$74)</f>
        <v>2.8391653686354371E-3</v>
      </c>
      <c r="X28" s="78">
        <f>('Real Revenue'!W28+'Real Revenue'!X28)/('Real Revenue'!W$74+'Real Revenue'!X$74)</f>
        <v>2.6731914681274527E-3</v>
      </c>
      <c r="Y28" s="78">
        <f>('Real Revenue'!X28+'Real Revenue'!Y28)/('Real Revenue'!X$74+'Real Revenue'!Y$74)</f>
        <v>2.7945710263140486E-3</v>
      </c>
      <c r="Z28" s="78">
        <f>('Real Revenue'!Y28+'Real Revenue'!Z28)/('Real Revenue'!Y$74+'Real Revenue'!Z$74)</f>
        <v>2.8160573876623968E-3</v>
      </c>
      <c r="AA28" s="78">
        <f>('Real Revenue'!Z28+'Real Revenue'!AA28)/('Real Revenue'!Z$74+'Real Revenue'!AA$74)</f>
        <v>2.6618884632333664E-3</v>
      </c>
      <c r="AB28" s="78">
        <f>('Real Revenue'!AA28+'Real Revenue'!AB28)/('Real Revenue'!AA$74+'Real Revenue'!AB$74)</f>
        <v>2.4107910841696533E-3</v>
      </c>
      <c r="AC28" s="78">
        <f>('Real Revenue'!AB28+'Real Revenue'!AC28)/('Real Revenue'!AB$74+'Real Revenue'!AC$74)</f>
        <v>2.4554728939134192E-3</v>
      </c>
      <c r="AD28" s="78">
        <f>('Real Revenue'!AD28+'Real Revenue'!AE28)/('Real Revenue'!AD$74+'Real Revenue'!AE$74)</f>
        <v>2.4731829925158824E-3</v>
      </c>
      <c r="AE28" s="78">
        <f>('Real Revenue'!AE28+'Real Revenue'!AF28)/('Real Revenue'!AE$74+'Real Revenue'!AF$74)</f>
        <v>2.1430504548580419E-3</v>
      </c>
      <c r="AF28" s="78">
        <f>('Real Revenue'!AF28+'Real Revenue'!AG28)/('Real Revenue'!AF$74+'Real Revenue'!AG$74)</f>
        <v>1.9797432114192302E-3</v>
      </c>
      <c r="AG28" s="78">
        <f>('Real Revenue'!AG28+'Real Revenue'!AH28)/('Real Revenue'!AG$74+'Real Revenue'!AH$74)</f>
        <v>2.1091711315857349E-3</v>
      </c>
      <c r="AH28" s="78">
        <f>('Real Revenue'!AH28+'Real Revenue'!AI28)/('Real Revenue'!AH$74+'Real Revenue'!AI$74)</f>
        <v>2.1923972976160438E-3</v>
      </c>
      <c r="AI28" s="78">
        <f>('Real Revenue'!AI28+'Real Revenue'!AJ28)/('Real Revenue'!AI$74+'Real Revenue'!AJ$74)</f>
        <v>2.0994117705816417E-3</v>
      </c>
      <c r="AJ28" s="78">
        <f>('Real Revenue'!AJ28+'Real Revenue'!AK28)/('Real Revenue'!AJ$74+'Real Revenue'!AK$74)</f>
        <v>1.9534496713284064E-3</v>
      </c>
      <c r="AK28" s="78">
        <f>('Real Revenue'!AK28+'Real Revenue'!AL28)/('Real Revenue'!AK$74+'Real Revenue'!AL$74)</f>
        <v>1.8988785657782256E-3</v>
      </c>
      <c r="AL28" s="78">
        <f>('Real Revenue'!AL28+'Real Revenue'!AM28)/('Real Revenue'!AL$74+'Real Revenue'!AM$74)</f>
        <v>1.8291030824348707E-3</v>
      </c>
      <c r="AM28" s="78">
        <f>('Real Revenue'!AM28+'Real Revenue'!AN28)/('Real Revenue'!AM$74+'Real Revenue'!AN$74)</f>
        <v>2.0853814260123607E-3</v>
      </c>
      <c r="AN28" s="78">
        <f>('Real Revenue'!AN28+'Real Revenue'!AO28)/('Real Revenue'!AN$74+'Real Revenue'!AO$74)</f>
        <v>2.2607007483064247E-3</v>
      </c>
      <c r="AO28" s="78">
        <f>('Real Revenue'!AO28+'Real Revenue'!AP28)/('Real Revenue'!AO$74+'Real Revenue'!AP$74)</f>
        <v>2.2028818201239595E-3</v>
      </c>
      <c r="AP28" s="78">
        <f>('Real Revenue'!AP28+'Real Revenue'!AQ28)/('Real Revenue'!AP$74+'Real Revenue'!AQ$74)</f>
        <v>2.2165627374056982E-3</v>
      </c>
      <c r="AQ28" s="78">
        <f>('Real Revenue'!AQ28+'Real Revenue'!AR28)/('Real Revenue'!AQ$74+'Real Revenue'!AR$74)</f>
        <v>2.4987719519792713E-3</v>
      </c>
      <c r="AR28" s="78">
        <f>('Real Revenue'!AR28+'Real Revenue'!AS28)/('Real Revenue'!AR$74+'Real Revenue'!AS$74)</f>
        <v>2.6309300725969455E-3</v>
      </c>
      <c r="AS28" s="78" t="e">
        <f>('Real Revenue'!AS28+'Real Revenue'!AT28)/('Real Revenue'!AS$74+'Real Revenue'!AT$74)</f>
        <v>#N/A</v>
      </c>
      <c r="AT28" s="78" t="e">
        <f>('Real Revenue'!AT28+'Real Revenue'!AU28)/('Real Revenue'!AT$74+'Real Revenue'!AU$74)</f>
        <v>#N/A</v>
      </c>
      <c r="AU28" s="78" t="e">
        <f>('Real Revenue'!AU28+'Real Revenue'!AV28)/('Real Revenue'!AU$74+'Real Revenue'!AV$74)</f>
        <v>#N/A</v>
      </c>
      <c r="AV28" s="78" t="e">
        <f>('Real Revenue'!AV28+'Real Revenue'!AW28)/('Real Revenue'!AV$74+'Real Revenue'!AW$74)</f>
        <v>#N/A</v>
      </c>
      <c r="AW28" s="78" t="e">
        <f>('Real Revenue'!AW28+'Real Revenue'!AX28)/('Real Revenue'!AW$74+'Real Revenue'!AX$74)</f>
        <v>#N/A</v>
      </c>
      <c r="AX28" s="78" t="e">
        <f>('Real Revenue'!AX28+'Real Revenue'!AY28)/('Real Revenue'!AX$74+'Real Revenue'!AY$74)</f>
        <v>#N/A</v>
      </c>
      <c r="AY28" s="78" t="e">
        <f>('Real Revenue'!AY28+'Real Revenue'!AZ28)/('Real Revenue'!AY$74+'Real Revenue'!AZ$74)</f>
        <v>#N/A</v>
      </c>
      <c r="AZ28" s="78" t="e">
        <f>('Real Revenue'!AZ28+'Real Revenue'!BA28)/('Real Revenue'!AZ$74+'Real Revenue'!BA$74)</f>
        <v>#N/A</v>
      </c>
    </row>
    <row r="29" spans="1:255"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Revenue'!H29)/('Real Revenue'!G$74+'Real Revenue'!H$74)</f>
        <v>8.1997576213567354E-3</v>
      </c>
      <c r="I29" s="78">
        <f>('Real Revenue'!H29+'Real Revenue'!I29)/('Real Revenue'!H$74+'Real Revenue'!I$74)</f>
        <v>7.7081104316561403E-3</v>
      </c>
      <c r="J29" s="78">
        <f>('Real Revenue'!I29+'Real Revenue'!J29)/('Real Revenue'!I$74+'Real Revenue'!J$74)</f>
        <v>8.0250237318029403E-3</v>
      </c>
      <c r="K29" s="78">
        <f>('Real Revenue'!J29+'Real Revenue'!K29)/('Real Revenue'!J$74+'Real Revenue'!K$74)</f>
        <v>8.7353618051978742E-3</v>
      </c>
      <c r="L29" s="78">
        <f>('Real Revenue'!K29+'Real Revenue'!L29)/('Real Revenue'!K$74+'Real Revenue'!L$74)</f>
        <v>8.8241511556203453E-3</v>
      </c>
      <c r="M29" s="78">
        <f>('Real Revenue'!L29+'Real Revenue'!M29)/('Real Revenue'!L$74+'Real Revenue'!M$74)</f>
        <v>8.845690265028518E-3</v>
      </c>
      <c r="N29" s="78">
        <f>('Real Revenue'!M29+'Real Revenue'!N29)/('Real Revenue'!M$74+'Real Revenue'!N$74)</f>
        <v>8.9819290045323897E-3</v>
      </c>
      <c r="O29" s="78">
        <f>('Real Revenue'!N29+'Real Revenue'!O29)/('Real Revenue'!N$74+'Real Revenue'!O$74)</f>
        <v>8.5790546412908737E-3</v>
      </c>
      <c r="P29" s="78">
        <f>('Real Revenue'!O29+'Real Revenue'!P29)/('Real Revenue'!O$74+'Real Revenue'!P$74)</f>
        <v>7.7764425901838052E-3</v>
      </c>
      <c r="Q29" s="78">
        <f>('Real Revenue'!P29+'Real Revenue'!Q29)/('Real Revenue'!P$74+'Real Revenue'!Q$74)</f>
        <v>7.7941362517746499E-3</v>
      </c>
      <c r="R29" s="78">
        <f>('Real Revenue'!Q29+'Real Revenue'!R29)/('Real Revenue'!Q$74+'Real Revenue'!R$74)</f>
        <v>8.1714290162267552E-3</v>
      </c>
      <c r="S29" s="78">
        <f>('Real Revenue'!R29+'Real Revenue'!S29)/('Real Revenue'!R$74+'Real Revenue'!S$74)</f>
        <v>7.7648397213809289E-3</v>
      </c>
      <c r="T29" s="78">
        <f>('Real Revenue'!S29+'Real Revenue'!T29)/('Real Revenue'!S$74+'Real Revenue'!T$74)</f>
        <v>6.7491719650784243E-3</v>
      </c>
      <c r="U29" s="78">
        <f>('Real Revenue'!T29+'Real Revenue'!U29)/('Real Revenue'!T$74+'Real Revenue'!U$74)</f>
        <v>6.2004829011317788E-3</v>
      </c>
      <c r="V29" s="78">
        <f>('Real Revenue'!U29+'Real Revenue'!V29)/('Real Revenue'!U$74+'Real Revenue'!V$74)</f>
        <v>5.8552615004613586E-3</v>
      </c>
      <c r="W29" s="78">
        <f>('Real Revenue'!V29+'Real Revenue'!W29)/('Real Revenue'!V$74+'Real Revenue'!W$74)</f>
        <v>5.8208919329634096E-3</v>
      </c>
      <c r="X29" s="78">
        <f>('Real Revenue'!W29+'Real Revenue'!X29)/('Real Revenue'!W$74+'Real Revenue'!X$74)</f>
        <v>5.4164126502683771E-3</v>
      </c>
      <c r="Y29" s="78">
        <f>('Real Revenue'!X29+'Real Revenue'!Y29)/('Real Revenue'!X$74+'Real Revenue'!Y$74)</f>
        <v>4.8687255697670373E-3</v>
      </c>
      <c r="Z29" s="78">
        <f>('Real Revenue'!Y29+'Real Revenue'!Z29)/('Real Revenue'!Y$74+'Real Revenue'!Z$74)</f>
        <v>5.271011255890053E-3</v>
      </c>
      <c r="AA29" s="78">
        <f>('Real Revenue'!Z29+'Real Revenue'!AA29)/('Real Revenue'!Z$74+'Real Revenue'!AA$74)</f>
        <v>5.5176818616597678E-3</v>
      </c>
      <c r="AB29" s="78">
        <f>('Real Revenue'!AA29+'Real Revenue'!AB29)/('Real Revenue'!AA$74+'Real Revenue'!AB$74)</f>
        <v>5.2959628534670457E-3</v>
      </c>
      <c r="AC29" s="78">
        <f>('Real Revenue'!AB29+'Real Revenue'!AC29)/('Real Revenue'!AB$74+'Real Revenue'!AC$74)</f>
        <v>5.0079414548101515E-3</v>
      </c>
      <c r="AD29" s="78">
        <f>('Real Revenue'!AD29+'Real Revenue'!AE29)/('Real Revenue'!AD$74+'Real Revenue'!AE$74)</f>
        <v>5.4162028882394908E-3</v>
      </c>
      <c r="AE29" s="78">
        <f>('Real Revenue'!AE29+'Real Revenue'!AF29)/('Real Revenue'!AE$74+'Real Revenue'!AF$74)</f>
        <v>5.3934880908321266E-3</v>
      </c>
      <c r="AF29" s="78">
        <f>('Real Revenue'!AF29+'Real Revenue'!AG29)/('Real Revenue'!AF$74+'Real Revenue'!AG$74)</f>
        <v>5.2267281431959203E-3</v>
      </c>
      <c r="AG29" s="78">
        <f>('Real Revenue'!AG29+'Real Revenue'!AH29)/('Real Revenue'!AG$74+'Real Revenue'!AH$74)</f>
        <v>5.5382068238667573E-3</v>
      </c>
      <c r="AH29" s="78">
        <f>('Real Revenue'!AH29+'Real Revenue'!AI29)/('Real Revenue'!AH$74+'Real Revenue'!AI$74)</f>
        <v>5.3855286604793566E-3</v>
      </c>
      <c r="AI29" s="78">
        <f>('Real Revenue'!AI29+'Real Revenue'!AJ29)/('Real Revenue'!AI$74+'Real Revenue'!AJ$74)</f>
        <v>5.2035547962436734E-3</v>
      </c>
      <c r="AJ29" s="78">
        <f>('Real Revenue'!AJ29+'Real Revenue'!AK29)/('Real Revenue'!AJ$74+'Real Revenue'!AK$74)</f>
        <v>5.1477472166922616E-3</v>
      </c>
      <c r="AK29" s="78">
        <f>('Real Revenue'!AK29+'Real Revenue'!AL29)/('Real Revenue'!AK$74+'Real Revenue'!AL$74)</f>
        <v>4.5749241949494283E-3</v>
      </c>
      <c r="AL29" s="78">
        <f>('Real Revenue'!AL29+'Real Revenue'!AM29)/('Real Revenue'!AL$74+'Real Revenue'!AM$74)</f>
        <v>3.8971029721568957E-3</v>
      </c>
      <c r="AM29" s="78">
        <f>('Real Revenue'!AM29+'Real Revenue'!AN29)/('Real Revenue'!AM$74+'Real Revenue'!AN$74)</f>
        <v>3.4303471857507163E-3</v>
      </c>
      <c r="AN29" s="78">
        <f>('Real Revenue'!AN29+'Real Revenue'!AO29)/('Real Revenue'!AN$74+'Real Revenue'!AO$74)</f>
        <v>3.1872776742583047E-3</v>
      </c>
      <c r="AO29" s="78">
        <f>('Real Revenue'!AO29+'Real Revenue'!AP29)/('Real Revenue'!AO$74+'Real Revenue'!AP$74)</f>
        <v>2.8080174971062116E-3</v>
      </c>
      <c r="AP29" s="78">
        <f>('Real Revenue'!AP29+'Real Revenue'!AQ29)/('Real Revenue'!AP$74+'Real Revenue'!AQ$74)</f>
        <v>2.4732965954210192E-3</v>
      </c>
      <c r="AQ29" s="78">
        <f>('Real Revenue'!AQ29+'Real Revenue'!AR29)/('Real Revenue'!AQ$74+'Real Revenue'!AR$74)</f>
        <v>3.0852084005769036E-3</v>
      </c>
      <c r="AR29" s="78">
        <f>('Real Revenue'!AR29+'Real Revenue'!AS29)/('Real Revenue'!AR$74+'Real Revenue'!AS$74)</f>
        <v>3.9358000619021793E-3</v>
      </c>
      <c r="AS29" s="78" t="e">
        <f>('Real Revenue'!AS29+'Real Revenue'!AT29)/('Real Revenue'!AS$74+'Real Revenue'!AT$74)</f>
        <v>#N/A</v>
      </c>
      <c r="AT29" s="78" t="e">
        <f>('Real Revenue'!AT29+'Real Revenue'!AU29)/('Real Revenue'!AT$74+'Real Revenue'!AU$74)</f>
        <v>#N/A</v>
      </c>
      <c r="AU29" s="78" t="e">
        <f>('Real Revenue'!AU29+'Real Revenue'!AV29)/('Real Revenue'!AU$74+'Real Revenue'!AV$74)</f>
        <v>#N/A</v>
      </c>
      <c r="AV29" s="78" t="e">
        <f>('Real Revenue'!AV29+'Real Revenue'!AW29)/('Real Revenue'!AV$74+'Real Revenue'!AW$74)</f>
        <v>#N/A</v>
      </c>
      <c r="AW29" s="78" t="e">
        <f>('Real Revenue'!AW29+'Real Revenue'!AX29)/('Real Revenue'!AW$74+'Real Revenue'!AX$74)</f>
        <v>#N/A</v>
      </c>
      <c r="AX29" s="78" t="e">
        <f>('Real Revenue'!AX29+'Real Revenue'!AY29)/('Real Revenue'!AX$74+'Real Revenue'!AY$74)</f>
        <v>#N/A</v>
      </c>
      <c r="AY29" s="78" t="e">
        <f>('Real Revenue'!AY29+'Real Revenue'!AZ29)/('Real Revenue'!AY$74+'Real Revenue'!AZ$74)</f>
        <v>#N/A</v>
      </c>
      <c r="AZ29" s="78" t="e">
        <f>('Real Revenue'!AZ29+'Real Revenue'!BA29)/('Real Revenue'!AZ$74+'Real Revenue'!BA$74)</f>
        <v>#N/A</v>
      </c>
    </row>
    <row r="30" spans="1:255"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69"/>
      <c r="H30" s="79">
        <f>('Real Revenue'!G30+'Real Revenue'!H30)/('Real Revenue'!G$74+'Real Revenue'!H$74)</f>
        <v>8.1339522064430042E-2</v>
      </c>
      <c r="I30" s="79">
        <f>('Real Revenue'!H30+'Real Revenue'!I30)/('Real Revenue'!H$74+'Real Revenue'!I$74)</f>
        <v>7.6887808864752744E-2</v>
      </c>
      <c r="J30" s="79">
        <f>('Real Revenue'!I30+'Real Revenue'!J30)/('Real Revenue'!I$74+'Real Revenue'!J$74)</f>
        <v>7.1913797027558971E-2</v>
      </c>
      <c r="K30" s="79">
        <f>('Real Revenue'!J30+'Real Revenue'!K30)/('Real Revenue'!J$74+'Real Revenue'!K$74)</f>
        <v>7.282589786955343E-2</v>
      </c>
      <c r="L30" s="79">
        <f>('Real Revenue'!K30+'Real Revenue'!L30)/('Real Revenue'!K$74+'Real Revenue'!L$74)</f>
        <v>7.6339195330322185E-2</v>
      </c>
      <c r="M30" s="79">
        <f>('Real Revenue'!L30+'Real Revenue'!M30)/('Real Revenue'!L$74+'Real Revenue'!M$74)</f>
        <v>6.762645162954159E-2</v>
      </c>
      <c r="N30" s="79">
        <f>('Real Revenue'!M30+'Real Revenue'!N30)/('Real Revenue'!M$74+'Real Revenue'!N$74)</f>
        <v>5.751472311950654E-2</v>
      </c>
      <c r="O30" s="79">
        <f>('Real Revenue'!N30+'Real Revenue'!O30)/('Real Revenue'!N$74+'Real Revenue'!O$74)</f>
        <v>5.359989333005364E-2</v>
      </c>
      <c r="P30" s="79">
        <f>('Real Revenue'!O30+'Real Revenue'!P30)/('Real Revenue'!O$74+'Real Revenue'!P$74)</f>
        <v>5.390758526557398E-2</v>
      </c>
      <c r="Q30" s="79">
        <f>('Real Revenue'!P30+'Real Revenue'!Q30)/('Real Revenue'!P$74+'Real Revenue'!Q$74)</f>
        <v>5.6260741868865802E-2</v>
      </c>
      <c r="R30" s="79">
        <f>('Real Revenue'!Q30+'Real Revenue'!R30)/('Real Revenue'!Q$74+'Real Revenue'!R$74)</f>
        <v>5.4754118500518971E-2</v>
      </c>
      <c r="S30" s="79">
        <f>('Real Revenue'!R30+'Real Revenue'!S30)/('Real Revenue'!R$74+'Real Revenue'!S$74)</f>
        <v>5.4797731948153981E-2</v>
      </c>
      <c r="T30" s="79">
        <f>('Real Revenue'!S30+'Real Revenue'!T30)/('Real Revenue'!S$74+'Real Revenue'!T$74)</f>
        <v>5.4789515981299407E-2</v>
      </c>
      <c r="U30" s="79">
        <f>('Real Revenue'!T30+'Real Revenue'!U30)/('Real Revenue'!T$74+'Real Revenue'!U$74)</f>
        <v>4.8317379608799706E-2</v>
      </c>
      <c r="V30" s="79">
        <f>('Real Revenue'!U30+'Real Revenue'!V30)/('Real Revenue'!U$74+'Real Revenue'!V$74)</f>
        <v>4.1061134210939598E-2</v>
      </c>
      <c r="W30" s="79">
        <f>('Real Revenue'!V30+'Real Revenue'!W30)/('Real Revenue'!V$74+'Real Revenue'!W$74)</f>
        <v>3.9235735643265428E-2</v>
      </c>
      <c r="X30" s="79">
        <f>('Real Revenue'!W30+'Real Revenue'!X30)/('Real Revenue'!W$74+'Real Revenue'!X$74)</f>
        <v>3.701663487227428E-2</v>
      </c>
      <c r="Y30" s="79">
        <f>('Real Revenue'!X30+'Real Revenue'!Y30)/('Real Revenue'!X$74+'Real Revenue'!Y$74)</f>
        <v>3.4434249714446079E-2</v>
      </c>
      <c r="Z30" s="79">
        <f>('Real Revenue'!Y30+'Real Revenue'!Z30)/('Real Revenue'!Y$74+'Real Revenue'!Z$74)</f>
        <v>3.3495172658878913E-2</v>
      </c>
      <c r="AA30" s="79">
        <f>('Real Revenue'!Z30+'Real Revenue'!AA30)/('Real Revenue'!Z$74+'Real Revenue'!AA$74)</f>
        <v>3.2437809422135498E-2</v>
      </c>
      <c r="AB30" s="79">
        <f>('Real Revenue'!AA30+'Real Revenue'!AB30)/('Real Revenue'!AA$74+'Real Revenue'!AB$74)</f>
        <v>3.1457224219998844E-2</v>
      </c>
      <c r="AC30" s="79">
        <f>('Real Revenue'!AB30+'Real Revenue'!AC30)/('Real Revenue'!AB$74+'Real Revenue'!AC$74)</f>
        <v>2.971010969828183E-2</v>
      </c>
      <c r="AD30" s="111">
        <f>('Real Revenue'!AD30+'Real Revenue'!AE30)/('Real Revenue'!AD$74+'Real Revenue'!AE$74)</f>
        <v>2.9635566038900437E-2</v>
      </c>
      <c r="AE30" s="111">
        <f>('Real Revenue'!AE30+'Real Revenue'!AF30)/('Real Revenue'!AE$74+'Real Revenue'!AF$74)</f>
        <v>2.9808108455378325E-2</v>
      </c>
      <c r="AF30" s="111">
        <f>('Real Revenue'!AF30+'Real Revenue'!AG30)/('Real Revenue'!AF$74+'Real Revenue'!AG$74)</f>
        <v>2.9132781693008938E-2</v>
      </c>
      <c r="AG30" s="111">
        <f>('Real Revenue'!AG30+'Real Revenue'!AH30)/('Real Revenue'!AG$74+'Real Revenue'!AH$74)</f>
        <v>3.2413065144479877E-2</v>
      </c>
      <c r="AH30" s="111">
        <f>('Real Revenue'!AH30+'Real Revenue'!AI30)/('Real Revenue'!AH$74+'Real Revenue'!AI$74)</f>
        <v>3.2475051024249316E-2</v>
      </c>
      <c r="AI30" s="111">
        <f>('Real Revenue'!AI30+'Real Revenue'!AJ30)/('Real Revenue'!AI$74+'Real Revenue'!AJ$74)</f>
        <v>2.7237030821043215E-2</v>
      </c>
      <c r="AJ30" s="111">
        <f>('Real Revenue'!AJ30+'Real Revenue'!AK30)/('Real Revenue'!AJ$74+'Real Revenue'!AK$74)</f>
        <v>2.2923714976192666E-2</v>
      </c>
      <c r="AK30" s="111">
        <f>('Real Revenue'!AK30+'Real Revenue'!AL30)/('Real Revenue'!AK$74+'Real Revenue'!AL$74)</f>
        <v>1.9980495777327717E-2</v>
      </c>
      <c r="AL30" s="111">
        <f>('Real Revenue'!AL30+'Real Revenue'!AM30)/('Real Revenue'!AL$74+'Real Revenue'!AM$74)</f>
        <v>1.7254639727181092E-2</v>
      </c>
      <c r="AM30" s="111">
        <f>('Real Revenue'!AM30+'Real Revenue'!AN30)/('Real Revenue'!AM$74+'Real Revenue'!AN$74)</f>
        <v>1.7828737435396286E-2</v>
      </c>
      <c r="AN30" s="111">
        <f>('Real Revenue'!AN30+'Real Revenue'!AO30)/('Real Revenue'!AN$74+'Real Revenue'!AO$74)</f>
        <v>1.9783030297717288E-2</v>
      </c>
      <c r="AO30" s="111">
        <f>('Real Revenue'!AO30+'Real Revenue'!AP30)/('Real Revenue'!AO$74+'Real Revenue'!AP$74)</f>
        <v>2.0190614865448979E-2</v>
      </c>
      <c r="AP30" s="111">
        <f>('Real Revenue'!AP30+'Real Revenue'!AQ30)/('Real Revenue'!AP$74+'Real Revenue'!AQ$74)</f>
        <v>1.8230472077057663E-2</v>
      </c>
      <c r="AQ30" s="111">
        <f>('Real Revenue'!AQ30+'Real Revenue'!AR30)/('Real Revenue'!AQ$74+'Real Revenue'!AR$74)</f>
        <v>1.6798575793195512E-2</v>
      </c>
      <c r="AR30" s="111">
        <f>('Real Revenue'!AR30+'Real Revenue'!AS30)/('Real Revenue'!AR$74+'Real Revenue'!AS$74)</f>
        <v>2.0506903450824551E-2</v>
      </c>
      <c r="AS30" s="111" t="e">
        <f>('Real Revenue'!AS30+'Real Revenue'!AT30)/('Real Revenue'!AS$74+'Real Revenue'!AT$74)</f>
        <v>#N/A</v>
      </c>
      <c r="AT30" s="111" t="e">
        <f>('Real Revenue'!AT30+'Real Revenue'!AU30)/('Real Revenue'!AT$74+'Real Revenue'!AU$74)</f>
        <v>#N/A</v>
      </c>
      <c r="AU30" s="111" t="e">
        <f>('Real Revenue'!AU30+'Real Revenue'!AV30)/('Real Revenue'!AU$74+'Real Revenue'!AV$74)</f>
        <v>#N/A</v>
      </c>
      <c r="AV30" s="111" t="e">
        <f>('Real Revenue'!AV30+'Real Revenue'!AW30)/('Real Revenue'!AV$74+'Real Revenue'!AW$74)</f>
        <v>#N/A</v>
      </c>
      <c r="AW30" s="111" t="e">
        <f>('Real Revenue'!AW30+'Real Revenue'!AX30)/('Real Revenue'!AW$74+'Real Revenue'!AX$74)</f>
        <v>#N/A</v>
      </c>
      <c r="AX30" s="111" t="e">
        <f>('Real Revenue'!AX30+'Real Revenue'!AY30)/('Real Revenue'!AX$74+'Real Revenue'!AY$74)</f>
        <v>#N/A</v>
      </c>
      <c r="AY30" s="111" t="e">
        <f>('Real Revenue'!AY30+'Real Revenue'!AZ30)/('Real Revenue'!AY$74+'Real Revenue'!AZ$74)</f>
        <v>#N/A</v>
      </c>
      <c r="AZ30" s="111" t="e">
        <f>('Real Revenue'!AZ30+'Real Revenue'!BA30)/('Real Revenue'!AZ$74+'Real Revenue'!BA$74)</f>
        <v>#N/A</v>
      </c>
    </row>
    <row r="31" spans="1:255"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69"/>
      <c r="H31" s="79">
        <f>('Real Revenue'!G31+'Real Revenue'!H31)/('Real Revenue'!G$74+'Real Revenue'!H$74)</f>
        <v>2.3900494145011612E-2</v>
      </c>
      <c r="I31" s="79">
        <f>('Real Revenue'!H31+'Real Revenue'!I31)/('Real Revenue'!H$74+'Real Revenue'!I$74)</f>
        <v>2.6644531038764907E-2</v>
      </c>
      <c r="J31" s="79">
        <f>('Real Revenue'!I31+'Real Revenue'!J31)/('Real Revenue'!I$74+'Real Revenue'!J$74)</f>
        <v>2.6476198028324398E-2</v>
      </c>
      <c r="K31" s="79">
        <f>('Real Revenue'!J31+'Real Revenue'!K31)/('Real Revenue'!J$74+'Real Revenue'!K$74)</f>
        <v>2.5108587785838892E-2</v>
      </c>
      <c r="L31" s="79">
        <f>('Real Revenue'!K31+'Real Revenue'!L31)/('Real Revenue'!K$74+'Real Revenue'!L$74)</f>
        <v>2.3554432453655336E-2</v>
      </c>
      <c r="M31" s="79">
        <f>('Real Revenue'!L31+'Real Revenue'!M31)/('Real Revenue'!L$74+'Real Revenue'!M$74)</f>
        <v>2.4071964529945811E-2</v>
      </c>
      <c r="N31" s="79">
        <f>('Real Revenue'!M31+'Real Revenue'!N31)/('Real Revenue'!M$74+'Real Revenue'!N$74)</f>
        <v>2.4776743932128892E-2</v>
      </c>
      <c r="O31" s="79">
        <f>('Real Revenue'!N31+'Real Revenue'!O31)/('Real Revenue'!N$74+'Real Revenue'!O$74)</f>
        <v>2.1599466946216925E-2</v>
      </c>
      <c r="P31" s="79">
        <f>('Real Revenue'!O31+'Real Revenue'!P31)/('Real Revenue'!O$74+'Real Revenue'!P$74)</f>
        <v>2.0339387431119044E-2</v>
      </c>
      <c r="Q31" s="79">
        <f>('Real Revenue'!P31+'Real Revenue'!Q31)/('Real Revenue'!P$74+'Real Revenue'!Q$74)</f>
        <v>2.0641143224652728E-2</v>
      </c>
      <c r="R31" s="79">
        <f>('Real Revenue'!Q31+'Real Revenue'!R31)/('Real Revenue'!Q$74+'Real Revenue'!R$74)</f>
        <v>1.9877642418067932E-2</v>
      </c>
      <c r="S31" s="79">
        <f>('Real Revenue'!R31+'Real Revenue'!S31)/('Real Revenue'!R$74+'Real Revenue'!S$74)</f>
        <v>1.9940007734315528E-2</v>
      </c>
      <c r="T31" s="79">
        <f>('Real Revenue'!S31+'Real Revenue'!T31)/('Real Revenue'!S$74+'Real Revenue'!T$74)</f>
        <v>2.1167872543547364E-2</v>
      </c>
      <c r="U31" s="79">
        <f>('Real Revenue'!T31+'Real Revenue'!U31)/('Real Revenue'!T$74+'Real Revenue'!U$74)</f>
        <v>2.1640126969550085E-2</v>
      </c>
      <c r="V31" s="79">
        <f>('Real Revenue'!U31+'Real Revenue'!V31)/('Real Revenue'!U$74+'Real Revenue'!V$74)</f>
        <v>2.1053879392254189E-2</v>
      </c>
      <c r="W31" s="79">
        <f>('Real Revenue'!V31+'Real Revenue'!W31)/('Real Revenue'!V$74+'Real Revenue'!W$74)</f>
        <v>2.1706715470201084E-2</v>
      </c>
      <c r="X31" s="79">
        <f>('Real Revenue'!W31+'Real Revenue'!X31)/('Real Revenue'!W$74+'Real Revenue'!X$74)</f>
        <v>2.336217435963028E-2</v>
      </c>
      <c r="Y31" s="79">
        <f>('Real Revenue'!X31+'Real Revenue'!Y31)/('Real Revenue'!X$74+'Real Revenue'!Y$74)</f>
        <v>2.3549360692812951E-2</v>
      </c>
      <c r="Z31" s="79">
        <f>('Real Revenue'!Y31+'Real Revenue'!Z31)/('Real Revenue'!Y$74+'Real Revenue'!Z$74)</f>
        <v>2.2866448198384307E-2</v>
      </c>
      <c r="AA31" s="79">
        <f>('Real Revenue'!Z31+'Real Revenue'!AA31)/('Real Revenue'!Z$74+'Real Revenue'!AA$74)</f>
        <v>2.3886321453386192E-2</v>
      </c>
      <c r="AB31" s="79">
        <f>('Real Revenue'!AA31+'Real Revenue'!AB31)/('Real Revenue'!AA$74+'Real Revenue'!AB$74)</f>
        <v>2.5388479807533466E-2</v>
      </c>
      <c r="AC31" s="79">
        <f>('Real Revenue'!AB31+'Real Revenue'!AC31)/('Real Revenue'!AB$74+'Real Revenue'!AC$74)</f>
        <v>2.716115085794293E-2</v>
      </c>
      <c r="AD31" s="111">
        <f>('Real Revenue'!AD31+'Real Revenue'!AE31)/('Real Revenue'!AD$74+'Real Revenue'!AE$74)</f>
        <v>3.015825766525455E-2</v>
      </c>
      <c r="AE31" s="111">
        <f>('Real Revenue'!AE31+'Real Revenue'!AF31)/('Real Revenue'!AE$74+'Real Revenue'!AF$74)</f>
        <v>3.2247265547613535E-2</v>
      </c>
      <c r="AF31" s="111">
        <f>('Real Revenue'!AF31+'Real Revenue'!AG31)/('Real Revenue'!AF$74+'Real Revenue'!AG$74)</f>
        <v>3.2758043102587626E-2</v>
      </c>
      <c r="AG31" s="111">
        <f>('Real Revenue'!AG31+'Real Revenue'!AH31)/('Real Revenue'!AG$74+'Real Revenue'!AH$74)</f>
        <v>3.0935445389379403E-2</v>
      </c>
      <c r="AH31" s="111">
        <f>('Real Revenue'!AH31+'Real Revenue'!AI31)/('Real Revenue'!AH$74+'Real Revenue'!AI$74)</f>
        <v>2.6216406425199689E-2</v>
      </c>
      <c r="AI31" s="111">
        <f>('Real Revenue'!AI31+'Real Revenue'!AJ31)/('Real Revenue'!AI$74+'Real Revenue'!AJ$74)</f>
        <v>2.1473752392664556E-2</v>
      </c>
      <c r="AJ31" s="111">
        <f>('Real Revenue'!AJ31+'Real Revenue'!AK31)/('Real Revenue'!AJ$74+'Real Revenue'!AK$74)</f>
        <v>1.9961152914229219E-2</v>
      </c>
      <c r="AK31" s="111">
        <f>('Real Revenue'!AK31+'Real Revenue'!AL31)/('Real Revenue'!AK$74+'Real Revenue'!AL$74)</f>
        <v>1.9831395435483803E-2</v>
      </c>
      <c r="AL31" s="111">
        <f>('Real Revenue'!AL31+'Real Revenue'!AM31)/('Real Revenue'!AL$74+'Real Revenue'!AM$74)</f>
        <v>1.8334731726355098E-2</v>
      </c>
      <c r="AM31" s="111">
        <f>('Real Revenue'!AM31+'Real Revenue'!AN31)/('Real Revenue'!AM$74+'Real Revenue'!AN$74)</f>
        <v>1.655260216964018E-2</v>
      </c>
      <c r="AN31" s="111">
        <f>('Real Revenue'!AN31+'Real Revenue'!AO31)/('Real Revenue'!AN$74+'Real Revenue'!AO$74)</f>
        <v>1.500106374440989E-2</v>
      </c>
      <c r="AO31" s="111">
        <f>('Real Revenue'!AO31+'Real Revenue'!AP31)/('Real Revenue'!AO$74+'Real Revenue'!AP$74)</f>
        <v>1.3444514678793765E-2</v>
      </c>
      <c r="AP31" s="111">
        <f>('Real Revenue'!AP31+'Real Revenue'!AQ31)/('Real Revenue'!AP$74+'Real Revenue'!AQ$74)</f>
        <v>1.2303339875434822E-2</v>
      </c>
      <c r="AQ31" s="111">
        <f>('Real Revenue'!AQ31+'Real Revenue'!AR31)/('Real Revenue'!AQ$74+'Real Revenue'!AR$74)</f>
        <v>1.0781030197875319E-2</v>
      </c>
      <c r="AR31" s="111">
        <f>('Real Revenue'!AR31+'Real Revenue'!AS31)/('Real Revenue'!AR$74+'Real Revenue'!AS$74)</f>
        <v>1.0421259930995037E-2</v>
      </c>
      <c r="AS31" s="111" t="e">
        <f>('Real Revenue'!AS31+'Real Revenue'!AT31)/('Real Revenue'!AS$74+'Real Revenue'!AT$74)</f>
        <v>#N/A</v>
      </c>
      <c r="AT31" s="111" t="e">
        <f>('Real Revenue'!AT31+'Real Revenue'!AU31)/('Real Revenue'!AT$74+'Real Revenue'!AU$74)</f>
        <v>#N/A</v>
      </c>
      <c r="AU31" s="111" t="e">
        <f>('Real Revenue'!AU31+'Real Revenue'!AV31)/('Real Revenue'!AU$74+'Real Revenue'!AV$74)</f>
        <v>#N/A</v>
      </c>
      <c r="AV31" s="111" t="e">
        <f>('Real Revenue'!AV31+'Real Revenue'!AW31)/('Real Revenue'!AV$74+'Real Revenue'!AW$74)</f>
        <v>#N/A</v>
      </c>
      <c r="AW31" s="111" t="e">
        <f>('Real Revenue'!AW31+'Real Revenue'!AX31)/('Real Revenue'!AW$74+'Real Revenue'!AX$74)</f>
        <v>#N/A</v>
      </c>
      <c r="AX31" s="111" t="e">
        <f>('Real Revenue'!AX31+'Real Revenue'!AY31)/('Real Revenue'!AX$74+'Real Revenue'!AY$74)</f>
        <v>#N/A</v>
      </c>
      <c r="AY31" s="111" t="e">
        <f>('Real Revenue'!AY31+'Real Revenue'!AZ31)/('Real Revenue'!AY$74+'Real Revenue'!AZ$74)</f>
        <v>#N/A</v>
      </c>
      <c r="AZ31" s="111" t="e">
        <f>('Real Revenue'!AZ31+'Real Revenue'!BA31)/('Real Revenue'!AZ$74+'Real Revenue'!BA$74)</f>
        <v>#N/A</v>
      </c>
    </row>
    <row r="32" spans="1:255"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63"/>
      <c r="H32" s="78">
        <f>('Real Revenue'!G32+'Real Revenue'!H32)/('Real Revenue'!G$74+'Real Revenue'!H$74)</f>
        <v>3.8165461186131885E-2</v>
      </c>
      <c r="I32" s="78">
        <f>('Real Revenue'!H32+'Real Revenue'!I32)/('Real Revenue'!H$74+'Real Revenue'!I$74)</f>
        <v>3.548194542940921E-2</v>
      </c>
      <c r="J32" s="78">
        <f>('Real Revenue'!I32+'Real Revenue'!J32)/('Real Revenue'!I$74+'Real Revenue'!J$74)</f>
        <v>3.5115858849078363E-2</v>
      </c>
      <c r="K32" s="78">
        <f>('Real Revenue'!J32+'Real Revenue'!K32)/('Real Revenue'!J$74+'Real Revenue'!K$74)</f>
        <v>3.5568673561690314E-2</v>
      </c>
      <c r="L32" s="78">
        <f>('Real Revenue'!K32+'Real Revenue'!L32)/('Real Revenue'!K$74+'Real Revenue'!L$74)</f>
        <v>3.4168869833634694E-2</v>
      </c>
      <c r="M32" s="78">
        <f>('Real Revenue'!L32+'Real Revenue'!M32)/('Real Revenue'!L$74+'Real Revenue'!M$74)</f>
        <v>3.4708343254408504E-2</v>
      </c>
      <c r="N32" s="78">
        <f>('Real Revenue'!M32+'Real Revenue'!N32)/('Real Revenue'!M$74+'Real Revenue'!N$74)</f>
        <v>3.4547194691428709E-2</v>
      </c>
      <c r="O32" s="78">
        <f>('Real Revenue'!N32+'Real Revenue'!O32)/('Real Revenue'!N$74+'Real Revenue'!O$74)</f>
        <v>3.159108224962065E-2</v>
      </c>
      <c r="P32" s="78">
        <f>('Real Revenue'!O32+'Real Revenue'!P32)/('Real Revenue'!O$74+'Real Revenue'!P$74)</f>
        <v>2.8330065762286624E-2</v>
      </c>
      <c r="Q32" s="78">
        <f>('Real Revenue'!P32+'Real Revenue'!Q32)/('Real Revenue'!P$74+'Real Revenue'!Q$74)</f>
        <v>2.7676496304655511E-2</v>
      </c>
      <c r="R32" s="78">
        <f>('Real Revenue'!Q32+'Real Revenue'!R32)/('Real Revenue'!Q$74+'Real Revenue'!R$74)</f>
        <v>2.9010399565490931E-2</v>
      </c>
      <c r="S32" s="78">
        <f>('Real Revenue'!R32+'Real Revenue'!S32)/('Real Revenue'!R$74+'Real Revenue'!S$74)</f>
        <v>2.8563812746282655E-2</v>
      </c>
      <c r="T32" s="78">
        <f>('Real Revenue'!S32+'Real Revenue'!T32)/('Real Revenue'!S$74+'Real Revenue'!T$74)</f>
        <v>2.662435093674901E-2</v>
      </c>
      <c r="U32" s="78">
        <f>('Real Revenue'!T32+'Real Revenue'!U32)/('Real Revenue'!T$74+'Real Revenue'!U$74)</f>
        <v>2.3991570448360113E-2</v>
      </c>
      <c r="V32" s="78">
        <f>('Real Revenue'!U32+'Real Revenue'!V32)/('Real Revenue'!U$74+'Real Revenue'!V$74)</f>
        <v>2.2296608181513376E-2</v>
      </c>
      <c r="W32" s="78">
        <f>('Real Revenue'!V32+'Real Revenue'!W32)/('Real Revenue'!V$74+'Real Revenue'!W$74)</f>
        <v>2.2494221595264836E-2</v>
      </c>
      <c r="X32" s="78">
        <f>('Real Revenue'!W32+'Real Revenue'!X32)/('Real Revenue'!W$74+'Real Revenue'!X$74)</f>
        <v>2.0349431502870052E-2</v>
      </c>
      <c r="Y32" s="78">
        <f>('Real Revenue'!X32+'Real Revenue'!Y32)/('Real Revenue'!X$74+'Real Revenue'!Y$74)</f>
        <v>1.8196361383304972E-2</v>
      </c>
      <c r="Z32" s="78">
        <f>('Real Revenue'!Y32+'Real Revenue'!Z32)/('Real Revenue'!Y$74+'Real Revenue'!Z$74)</f>
        <v>1.9035275000458918E-2</v>
      </c>
      <c r="AA32" s="78">
        <f>('Real Revenue'!Z32+'Real Revenue'!AA32)/('Real Revenue'!Z$74+'Real Revenue'!AA$74)</f>
        <v>1.9109904380270628E-2</v>
      </c>
      <c r="AB32" s="78">
        <f>('Real Revenue'!AA32+'Real Revenue'!AB32)/('Real Revenue'!AA$74+'Real Revenue'!AB$74)</f>
        <v>1.7991817134032272E-2</v>
      </c>
      <c r="AC32" s="78">
        <f>('Real Revenue'!AB32+'Real Revenue'!AC32)/('Real Revenue'!AB$74+'Real Revenue'!AC$74)</f>
        <v>1.7196215206444296E-2</v>
      </c>
      <c r="AD32" s="78">
        <f>('Real Revenue'!AD32+'Real Revenue'!AE32)/('Real Revenue'!AD$74+'Real Revenue'!AE$74)</f>
        <v>1.7676483842636117E-2</v>
      </c>
      <c r="AE32" s="78">
        <f>('Real Revenue'!AE32+'Real Revenue'!AF32)/('Real Revenue'!AE$74+'Real Revenue'!AF$74)</f>
        <v>1.8269887474961735E-2</v>
      </c>
      <c r="AF32" s="78">
        <f>('Real Revenue'!AF32+'Real Revenue'!AG32)/('Real Revenue'!AF$74+'Real Revenue'!AG$74)</f>
        <v>1.8445644881382329E-2</v>
      </c>
      <c r="AG32" s="78">
        <f>('Real Revenue'!AG32+'Real Revenue'!AH32)/('Real Revenue'!AG$74+'Real Revenue'!AH$74)</f>
        <v>1.9274017398618285E-2</v>
      </c>
      <c r="AH32" s="78">
        <f>('Real Revenue'!AH32+'Real Revenue'!AI32)/('Real Revenue'!AH$74+'Real Revenue'!AI$74)</f>
        <v>1.864812853734641E-2</v>
      </c>
      <c r="AI32" s="78">
        <f>('Real Revenue'!AI32+'Real Revenue'!AJ32)/('Real Revenue'!AI$74+'Real Revenue'!AJ$74)</f>
        <v>1.6412053359701972E-2</v>
      </c>
      <c r="AJ32" s="78">
        <f>('Real Revenue'!AJ32+'Real Revenue'!AK32)/('Real Revenue'!AJ$74+'Real Revenue'!AK$74)</f>
        <v>1.5139369330926911E-2</v>
      </c>
      <c r="AK32" s="78">
        <f>('Real Revenue'!AK32+'Real Revenue'!AL32)/('Real Revenue'!AK$74+'Real Revenue'!AL$74)</f>
        <v>1.3989925977663692E-2</v>
      </c>
      <c r="AL32" s="78">
        <f>('Real Revenue'!AL32+'Real Revenue'!AM32)/('Real Revenue'!AL$74+'Real Revenue'!AM$74)</f>
        <v>1.1739416683010456E-2</v>
      </c>
      <c r="AM32" s="78">
        <f>('Real Revenue'!AM32+'Real Revenue'!AN32)/('Real Revenue'!AM$74+'Real Revenue'!AN$74)</f>
        <v>1.1838575603543887E-2</v>
      </c>
      <c r="AN32" s="78">
        <f>('Real Revenue'!AN32+'Real Revenue'!AO32)/('Real Revenue'!AN$74+'Real Revenue'!AO$74)</f>
        <v>1.362553095940817E-2</v>
      </c>
      <c r="AO32" s="78">
        <f>('Real Revenue'!AO32+'Real Revenue'!AP32)/('Real Revenue'!AO$74+'Real Revenue'!AP$74)</f>
        <v>1.2609309287729497E-2</v>
      </c>
      <c r="AP32" s="78">
        <f>('Real Revenue'!AP32+'Real Revenue'!AQ32)/('Real Revenue'!AP$74+'Real Revenue'!AQ$74)</f>
        <v>9.7703280040334472E-3</v>
      </c>
      <c r="AQ32" s="78">
        <f>('Real Revenue'!AQ32+'Real Revenue'!AR32)/('Real Revenue'!AQ$74+'Real Revenue'!AR$74)</f>
        <v>9.678904966528918E-3</v>
      </c>
      <c r="AR32" s="78">
        <f>('Real Revenue'!AR32+'Real Revenue'!AS32)/('Real Revenue'!AR$74+'Real Revenue'!AS$74)</f>
        <v>1.1823846552854038E-2</v>
      </c>
      <c r="AS32" s="78" t="e">
        <f>('Real Revenue'!AS32+'Real Revenue'!AT32)/('Real Revenue'!AS$74+'Real Revenue'!AT$74)</f>
        <v>#N/A</v>
      </c>
      <c r="AT32" s="78" t="e">
        <f>('Real Revenue'!AT32+'Real Revenue'!AU32)/('Real Revenue'!AT$74+'Real Revenue'!AU$74)</f>
        <v>#N/A</v>
      </c>
      <c r="AU32" s="78" t="e">
        <f>('Real Revenue'!AU32+'Real Revenue'!AV32)/('Real Revenue'!AU$74+'Real Revenue'!AV$74)</f>
        <v>#N/A</v>
      </c>
      <c r="AV32" s="78" t="e">
        <f>('Real Revenue'!AV32+'Real Revenue'!AW32)/('Real Revenue'!AV$74+'Real Revenue'!AW$74)</f>
        <v>#N/A</v>
      </c>
      <c r="AW32" s="78" t="e">
        <f>('Real Revenue'!AW32+'Real Revenue'!AX32)/('Real Revenue'!AW$74+'Real Revenue'!AX$74)</f>
        <v>#N/A</v>
      </c>
      <c r="AX32" s="78" t="e">
        <f>('Real Revenue'!AX32+'Real Revenue'!AY32)/('Real Revenue'!AX$74+'Real Revenue'!AY$74)</f>
        <v>#N/A</v>
      </c>
      <c r="AY32" s="78" t="e">
        <f>('Real Revenue'!AY32+'Real Revenue'!AZ32)/('Real Revenue'!AY$74+'Real Revenue'!AZ$74)</f>
        <v>#N/A</v>
      </c>
      <c r="AZ32" s="78" t="e">
        <f>('Real Revenue'!AZ32+'Real Revenue'!BA32)/('Real Revenue'!AZ$74+'Real Revenue'!BA$74)</f>
        <v>#N/A</v>
      </c>
    </row>
    <row r="33" spans="1:256"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63"/>
      <c r="H33" s="78">
        <f>('Real Revenue'!G33+'Real Revenue'!H33)/('Real Revenue'!G$74+'Real Revenue'!H$74)</f>
        <v>2.0166727069663704E-2</v>
      </c>
      <c r="I33" s="78">
        <f>('Real Revenue'!H33+'Real Revenue'!I33)/('Real Revenue'!H$74+'Real Revenue'!I$74)</f>
        <v>2.1856222353452158E-2</v>
      </c>
      <c r="J33" s="78">
        <f>('Real Revenue'!I33+'Real Revenue'!J33)/('Real Revenue'!I$74+'Real Revenue'!J$74)</f>
        <v>2.5291623652948059E-2</v>
      </c>
      <c r="K33" s="78">
        <f>('Real Revenue'!J33+'Real Revenue'!K33)/('Real Revenue'!J$74+'Real Revenue'!K$74)</f>
        <v>2.6780081056924861E-2</v>
      </c>
      <c r="L33" s="78">
        <f>('Real Revenue'!K33+'Real Revenue'!L33)/('Real Revenue'!K$74+'Real Revenue'!L$74)</f>
        <v>2.7968504249730609E-2</v>
      </c>
      <c r="M33" s="78">
        <f>('Real Revenue'!L33+'Real Revenue'!M33)/('Real Revenue'!L$74+'Real Revenue'!M$74)</f>
        <v>2.9314107642506165E-2</v>
      </c>
      <c r="N33" s="78">
        <f>('Real Revenue'!M33+'Real Revenue'!N33)/('Real Revenue'!M$74+'Real Revenue'!N$74)</f>
        <v>3.0156959345445027E-2</v>
      </c>
      <c r="O33" s="78">
        <f>('Real Revenue'!N33+'Real Revenue'!O33)/('Real Revenue'!N$74+'Real Revenue'!O$74)</f>
        <v>3.0534084050561523E-2</v>
      </c>
      <c r="P33" s="78">
        <f>('Real Revenue'!O33+'Real Revenue'!P33)/('Real Revenue'!O$74+'Real Revenue'!P$74)</f>
        <v>3.0156883180611056E-2</v>
      </c>
      <c r="Q33" s="78">
        <f>('Real Revenue'!P33+'Real Revenue'!Q33)/('Real Revenue'!P$74+'Real Revenue'!Q$74)</f>
        <v>3.0670457244640955E-2</v>
      </c>
      <c r="R33" s="78">
        <f>('Real Revenue'!Q33+'Real Revenue'!R33)/('Real Revenue'!Q$74+'Real Revenue'!R$74)</f>
        <v>3.2460620432746938E-2</v>
      </c>
      <c r="S33" s="78">
        <f>('Real Revenue'!R33+'Real Revenue'!S33)/('Real Revenue'!R$74+'Real Revenue'!S$74)</f>
        <v>3.3259520890416221E-2</v>
      </c>
      <c r="T33" s="78">
        <f>('Real Revenue'!S33+'Real Revenue'!T33)/('Real Revenue'!S$74+'Real Revenue'!T$74)</f>
        <v>3.0881222909623997E-2</v>
      </c>
      <c r="U33" s="78">
        <f>('Real Revenue'!T33+'Real Revenue'!U33)/('Real Revenue'!T$74+'Real Revenue'!U$74)</f>
        <v>2.9643768732912485E-2</v>
      </c>
      <c r="V33" s="78">
        <f>('Real Revenue'!U33+'Real Revenue'!V33)/('Real Revenue'!U$74+'Real Revenue'!V$74)</f>
        <v>2.9558065671925544E-2</v>
      </c>
      <c r="W33" s="78">
        <f>('Real Revenue'!V33+'Real Revenue'!W33)/('Real Revenue'!V$74+'Real Revenue'!W$74)</f>
        <v>3.1677009678819201E-2</v>
      </c>
      <c r="X33" s="78">
        <f>('Real Revenue'!W33+'Real Revenue'!X33)/('Real Revenue'!W$74+'Real Revenue'!X$74)</f>
        <v>3.3590749618028895E-2</v>
      </c>
      <c r="Y33" s="78">
        <f>('Real Revenue'!X33+'Real Revenue'!Y33)/('Real Revenue'!X$74+'Real Revenue'!Y$74)</f>
        <v>3.0921616919516327E-2</v>
      </c>
      <c r="Z33" s="78">
        <f>('Real Revenue'!Y33+'Real Revenue'!Z33)/('Real Revenue'!Y$74+'Real Revenue'!Z$74)</f>
        <v>2.9664468644322057E-2</v>
      </c>
      <c r="AA33" s="78">
        <f>('Real Revenue'!Z33+'Real Revenue'!AA33)/('Real Revenue'!Z$74+'Real Revenue'!AA$74)</f>
        <v>2.9786143497370791E-2</v>
      </c>
      <c r="AB33" s="78">
        <f>('Real Revenue'!AA33+'Real Revenue'!AB33)/('Real Revenue'!AA$74+'Real Revenue'!AB$74)</f>
        <v>2.9537031965273849E-2</v>
      </c>
      <c r="AC33" s="78">
        <f>('Real Revenue'!AB33+'Real Revenue'!AC33)/('Real Revenue'!AB$74+'Real Revenue'!AC$74)</f>
        <v>3.037458358282576E-2</v>
      </c>
      <c r="AD33" s="78">
        <f>('Real Revenue'!AD33+'Real Revenue'!AE33)/('Real Revenue'!AD$74+'Real Revenue'!AE$74)</f>
        <v>3.2111810454320135E-2</v>
      </c>
      <c r="AE33" s="78">
        <f>('Real Revenue'!AE33+'Real Revenue'!AF33)/('Real Revenue'!AE$74+'Real Revenue'!AF$74)</f>
        <v>3.8403373659357573E-2</v>
      </c>
      <c r="AF33" s="78">
        <f>('Real Revenue'!AF33+'Real Revenue'!AG33)/('Real Revenue'!AF$74+'Real Revenue'!AG$74)</f>
        <v>4.2224655717792055E-2</v>
      </c>
      <c r="AG33" s="78">
        <f>('Real Revenue'!AG33+'Real Revenue'!AH33)/('Real Revenue'!AG$74+'Real Revenue'!AH$74)</f>
        <v>4.1348803609360857E-2</v>
      </c>
      <c r="AH33" s="78">
        <f>('Real Revenue'!AH33+'Real Revenue'!AI33)/('Real Revenue'!AH$74+'Real Revenue'!AI$74)</f>
        <v>4.0885999006039182E-2</v>
      </c>
      <c r="AI33" s="78">
        <f>('Real Revenue'!AI33+'Real Revenue'!AJ33)/('Real Revenue'!AI$74+'Real Revenue'!AJ$74)</f>
        <v>3.9832934206312925E-2</v>
      </c>
      <c r="AJ33" s="78">
        <f>('Real Revenue'!AJ33+'Real Revenue'!AK33)/('Real Revenue'!AJ$74+'Real Revenue'!AK$74)</f>
        <v>3.8779174066911837E-2</v>
      </c>
      <c r="AK33" s="78">
        <f>('Real Revenue'!AK33+'Real Revenue'!AL33)/('Real Revenue'!AK$74+'Real Revenue'!AL$74)</f>
        <v>3.4953352779694934E-2</v>
      </c>
      <c r="AL33" s="78">
        <f>('Real Revenue'!AL33+'Real Revenue'!AM33)/('Real Revenue'!AL$74+'Real Revenue'!AM$74)</f>
        <v>2.9828720579842601E-2</v>
      </c>
      <c r="AM33" s="78">
        <f>('Real Revenue'!AM33+'Real Revenue'!AN33)/('Real Revenue'!AM$74+'Real Revenue'!AN$74)</f>
        <v>2.619920792053999E-2</v>
      </c>
      <c r="AN33" s="78">
        <f>('Real Revenue'!AN33+'Real Revenue'!AO33)/('Real Revenue'!AN$74+'Real Revenue'!AO$74)</f>
        <v>2.3455131177380635E-2</v>
      </c>
      <c r="AO33" s="78">
        <f>('Real Revenue'!AO33+'Real Revenue'!AP33)/('Real Revenue'!AO$74+'Real Revenue'!AP$74)</f>
        <v>2.1747444969431276E-2</v>
      </c>
      <c r="AP33" s="78">
        <f>('Real Revenue'!AP33+'Real Revenue'!AQ33)/('Real Revenue'!AP$74+'Real Revenue'!AQ$74)</f>
        <v>1.8634544769041941E-2</v>
      </c>
      <c r="AQ33" s="78">
        <f>('Real Revenue'!AQ33+'Real Revenue'!AR33)/('Real Revenue'!AQ$74+'Real Revenue'!AR$74)</f>
        <v>1.5950314255393155E-2</v>
      </c>
      <c r="AR33" s="78">
        <f>('Real Revenue'!AR33+'Real Revenue'!AS33)/('Real Revenue'!AR$74+'Real Revenue'!AS$74)</f>
        <v>1.708133374326154E-2</v>
      </c>
      <c r="AS33" s="78" t="e">
        <f>('Real Revenue'!AS33+'Real Revenue'!AT33)/('Real Revenue'!AS$74+'Real Revenue'!AT$74)</f>
        <v>#N/A</v>
      </c>
      <c r="AT33" s="78" t="e">
        <f>('Real Revenue'!AT33+'Real Revenue'!AU33)/('Real Revenue'!AT$74+'Real Revenue'!AU$74)</f>
        <v>#N/A</v>
      </c>
      <c r="AU33" s="78" t="e">
        <f>('Real Revenue'!AU33+'Real Revenue'!AV33)/('Real Revenue'!AU$74+'Real Revenue'!AV$74)</f>
        <v>#N/A</v>
      </c>
      <c r="AV33" s="78" t="e">
        <f>('Real Revenue'!AV33+'Real Revenue'!AW33)/('Real Revenue'!AV$74+'Real Revenue'!AW$74)</f>
        <v>#N/A</v>
      </c>
      <c r="AW33" s="78" t="e">
        <f>('Real Revenue'!AW33+'Real Revenue'!AX33)/('Real Revenue'!AW$74+'Real Revenue'!AX$74)</f>
        <v>#N/A</v>
      </c>
      <c r="AX33" s="78" t="e">
        <f>('Real Revenue'!AX33+'Real Revenue'!AY33)/('Real Revenue'!AX$74+'Real Revenue'!AY$74)</f>
        <v>#N/A</v>
      </c>
      <c r="AY33" s="78" t="e">
        <f>('Real Revenue'!AY33+'Real Revenue'!AZ33)/('Real Revenue'!AY$74+'Real Revenue'!AZ$74)</f>
        <v>#N/A</v>
      </c>
      <c r="AZ33" s="78" t="e">
        <f>('Real Revenue'!AZ33+'Real Revenue'!BA33)/('Real Revenue'!AZ$74+'Real Revenue'!BA$74)</f>
        <v>#N/A</v>
      </c>
    </row>
    <row r="34" spans="1:256"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69"/>
      <c r="H34" s="79">
        <f>('Real Revenue'!G34+'Real Revenue'!H34)/('Real Revenue'!G$74+'Real Revenue'!H$74)</f>
        <v>1.7895704939218122E-2</v>
      </c>
      <c r="I34" s="79">
        <f>('Real Revenue'!H34+'Real Revenue'!I34)/('Real Revenue'!H$74+'Real Revenue'!I$74)</f>
        <v>1.7014747882093968E-2</v>
      </c>
      <c r="J34" s="79">
        <f>('Real Revenue'!I34+'Real Revenue'!J34)/('Real Revenue'!I$74+'Real Revenue'!J$74)</f>
        <v>1.6173762578065135E-2</v>
      </c>
      <c r="K34" s="79">
        <f>('Real Revenue'!J34+'Real Revenue'!K34)/('Real Revenue'!J$74+'Real Revenue'!K$74)</f>
        <v>1.5530874816410268E-2</v>
      </c>
      <c r="L34" s="79">
        <f>('Real Revenue'!K34+'Real Revenue'!L34)/('Real Revenue'!K$74+'Real Revenue'!L$74)</f>
        <v>1.5910857220281432E-2</v>
      </c>
      <c r="M34" s="79">
        <f>('Real Revenue'!L34+'Real Revenue'!M34)/('Real Revenue'!L$74+'Real Revenue'!M$74)</f>
        <v>1.6923958439840802E-2</v>
      </c>
      <c r="N34" s="79">
        <f>('Real Revenue'!M34+'Real Revenue'!N34)/('Real Revenue'!M$74+'Real Revenue'!N$74)</f>
        <v>1.5883708132547147E-2</v>
      </c>
      <c r="O34" s="79">
        <f>('Real Revenue'!N34+'Real Revenue'!O34)/('Real Revenue'!N$74+'Real Revenue'!O$74)</f>
        <v>1.3862063265814574E-2</v>
      </c>
      <c r="P34" s="79">
        <f>('Real Revenue'!O34+'Real Revenue'!P34)/('Real Revenue'!O$74+'Real Revenue'!P$74)</f>
        <v>1.4364080044790173E-2</v>
      </c>
      <c r="Q34" s="79">
        <f>('Real Revenue'!P34+'Real Revenue'!Q34)/('Real Revenue'!P$74+'Real Revenue'!Q$74)</f>
        <v>1.565207738334759E-2</v>
      </c>
      <c r="R34" s="79">
        <f>('Real Revenue'!Q34+'Real Revenue'!R34)/('Real Revenue'!Q$74+'Real Revenue'!R$74)</f>
        <v>1.6058983933551881E-2</v>
      </c>
      <c r="S34" s="79">
        <f>('Real Revenue'!R34+'Real Revenue'!S34)/('Real Revenue'!R$74+'Real Revenue'!S$74)</f>
        <v>1.5629852832435842E-2</v>
      </c>
      <c r="T34" s="79">
        <f>('Real Revenue'!S34+'Real Revenue'!T34)/('Real Revenue'!S$74+'Real Revenue'!T$74)</f>
        <v>1.5133115724883661E-2</v>
      </c>
      <c r="U34" s="79">
        <f>('Real Revenue'!T34+'Real Revenue'!U34)/('Real Revenue'!T$74+'Real Revenue'!U$74)</f>
        <v>1.6253107860981834E-2</v>
      </c>
      <c r="V34" s="79">
        <f>('Real Revenue'!U34+'Real Revenue'!V34)/('Real Revenue'!U$74+'Real Revenue'!V$74)</f>
        <v>1.7019082421578038E-2</v>
      </c>
      <c r="W34" s="79">
        <f>('Real Revenue'!V34+'Real Revenue'!W34)/('Real Revenue'!V$74+'Real Revenue'!W$74)</f>
        <v>1.7031013216829528E-2</v>
      </c>
      <c r="X34" s="79">
        <f>('Real Revenue'!W34+'Real Revenue'!X34)/('Real Revenue'!W$74+'Real Revenue'!X$74)</f>
        <v>1.6799852360829558E-2</v>
      </c>
      <c r="Y34" s="79">
        <f>('Real Revenue'!X34+'Real Revenue'!Y34)/('Real Revenue'!X$74+'Real Revenue'!Y$74)</f>
        <v>1.6071646260517269E-2</v>
      </c>
      <c r="Z34" s="79">
        <f>('Real Revenue'!Y34+'Real Revenue'!Z34)/('Real Revenue'!Y$74+'Real Revenue'!Z$74)</f>
        <v>1.5783655344154879E-2</v>
      </c>
      <c r="AA34" s="79">
        <f>('Real Revenue'!Z34+'Real Revenue'!AA34)/('Real Revenue'!Z$74+'Real Revenue'!AA$74)</f>
        <v>1.6172850565467908E-2</v>
      </c>
      <c r="AB34" s="79">
        <f>('Real Revenue'!AA34+'Real Revenue'!AB34)/('Real Revenue'!AA$74+'Real Revenue'!AB$74)</f>
        <v>1.7399869642836178E-2</v>
      </c>
      <c r="AC34" s="79">
        <f>('Real Revenue'!AB34+'Real Revenue'!AC34)/('Real Revenue'!AB$74+'Real Revenue'!AC$74)</f>
        <v>1.9477422511854078E-2</v>
      </c>
      <c r="AD34" s="111">
        <f>('Real Revenue'!AD34+'Real Revenue'!AE34)/('Real Revenue'!AD$74+'Real Revenue'!AE$74)</f>
        <v>2.1900984171095147E-2</v>
      </c>
      <c r="AE34" s="111">
        <f>('Real Revenue'!AE34+'Real Revenue'!AF34)/('Real Revenue'!AE$74+'Real Revenue'!AF$74)</f>
        <v>2.4293451252109528E-2</v>
      </c>
      <c r="AF34" s="111">
        <f>('Real Revenue'!AF34+'Real Revenue'!AG34)/('Real Revenue'!AF$74+'Real Revenue'!AG$74)</f>
        <v>2.4405597707940117E-2</v>
      </c>
      <c r="AG34" s="111">
        <f>('Real Revenue'!AG34+'Real Revenue'!AH34)/('Real Revenue'!AG$74+'Real Revenue'!AH$74)</f>
        <v>2.2602266434799151E-2</v>
      </c>
      <c r="AH34" s="111">
        <f>('Real Revenue'!AH34+'Real Revenue'!AI34)/('Real Revenue'!AH$74+'Real Revenue'!AI$74)</f>
        <v>2.1311714864292761E-2</v>
      </c>
      <c r="AI34" s="111">
        <f>('Real Revenue'!AI34+'Real Revenue'!AJ34)/('Real Revenue'!AI$74+'Real Revenue'!AJ$74)</f>
        <v>1.9792611615383E-2</v>
      </c>
      <c r="AJ34" s="111">
        <f>('Real Revenue'!AJ34+'Real Revenue'!AK34)/('Real Revenue'!AJ$74+'Real Revenue'!AK$74)</f>
        <v>1.7960286413871762E-2</v>
      </c>
      <c r="AK34" s="111">
        <f>('Real Revenue'!AK34+'Real Revenue'!AL34)/('Real Revenue'!AK$74+'Real Revenue'!AL$74)</f>
        <v>1.5256391502218389E-2</v>
      </c>
      <c r="AL34" s="111">
        <f>('Real Revenue'!AL34+'Real Revenue'!AM34)/('Real Revenue'!AL$74+'Real Revenue'!AM$74)</f>
        <v>1.2980475357158669E-2</v>
      </c>
      <c r="AM34" s="111">
        <f>('Real Revenue'!AM34+'Real Revenue'!AN34)/('Real Revenue'!AM$74+'Real Revenue'!AN$74)</f>
        <v>1.3033854632696164E-2</v>
      </c>
      <c r="AN34" s="111">
        <f>('Real Revenue'!AN34+'Real Revenue'!AO34)/('Real Revenue'!AN$74+'Real Revenue'!AO$74)</f>
        <v>1.3115564263844469E-2</v>
      </c>
      <c r="AO34" s="111">
        <f>('Real Revenue'!AO34+'Real Revenue'!AP34)/('Real Revenue'!AO$74+'Real Revenue'!AP$74)</f>
        <v>1.141496247916195E-2</v>
      </c>
      <c r="AP34" s="111">
        <f>('Real Revenue'!AP34+'Real Revenue'!AQ34)/('Real Revenue'!AP$74+'Real Revenue'!AQ$74)</f>
        <v>9.6733078216247673E-3</v>
      </c>
      <c r="AQ34" s="111">
        <f>('Real Revenue'!AQ34+'Real Revenue'!AR34)/('Real Revenue'!AQ$74+'Real Revenue'!AR$74)</f>
        <v>9.0375567572373323E-3</v>
      </c>
      <c r="AR34" s="111">
        <f>('Real Revenue'!AR34+'Real Revenue'!AS34)/('Real Revenue'!AR$74+'Real Revenue'!AS$74)</f>
        <v>9.4009502501147778E-3</v>
      </c>
      <c r="AS34" s="111" t="e">
        <f>('Real Revenue'!AS34+'Real Revenue'!AT34)/('Real Revenue'!AS$74+'Real Revenue'!AT$74)</f>
        <v>#N/A</v>
      </c>
      <c r="AT34" s="111" t="e">
        <f>('Real Revenue'!AT34+'Real Revenue'!AU34)/('Real Revenue'!AT$74+'Real Revenue'!AU$74)</f>
        <v>#N/A</v>
      </c>
      <c r="AU34" s="111" t="e">
        <f>('Real Revenue'!AU34+'Real Revenue'!AV34)/('Real Revenue'!AU$74+'Real Revenue'!AV$74)</f>
        <v>#N/A</v>
      </c>
      <c r="AV34" s="111" t="e">
        <f>('Real Revenue'!AV34+'Real Revenue'!AW34)/('Real Revenue'!AV$74+'Real Revenue'!AW$74)</f>
        <v>#N/A</v>
      </c>
      <c r="AW34" s="111" t="e">
        <f>('Real Revenue'!AW34+'Real Revenue'!AX34)/('Real Revenue'!AW$74+'Real Revenue'!AX$74)</f>
        <v>#N/A</v>
      </c>
      <c r="AX34" s="111" t="e">
        <f>('Real Revenue'!AX34+'Real Revenue'!AY34)/('Real Revenue'!AX$74+'Real Revenue'!AY$74)</f>
        <v>#N/A</v>
      </c>
      <c r="AY34" s="111" t="e">
        <f>('Real Revenue'!AY34+'Real Revenue'!AZ34)/('Real Revenue'!AY$74+'Real Revenue'!AZ$74)</f>
        <v>#N/A</v>
      </c>
      <c r="AZ34" s="111" t="e">
        <f>('Real Revenue'!AZ34+'Real Revenue'!BA34)/('Real Revenue'!AZ$74+'Real Revenue'!BA$74)</f>
        <v>#N/A</v>
      </c>
    </row>
    <row r="35" spans="1:256"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69"/>
      <c r="H35" s="79">
        <f>('Real Revenue'!G35+'Real Revenue'!H35)/('Real Revenue'!G$74+'Real Revenue'!H$74)</f>
        <v>3.3393718403024235E-2</v>
      </c>
      <c r="I35" s="79">
        <f>('Real Revenue'!H35+'Real Revenue'!I35)/('Real Revenue'!H$74+'Real Revenue'!I$74)</f>
        <v>3.0884106507066553E-2</v>
      </c>
      <c r="J35" s="79">
        <f>('Real Revenue'!I35+'Real Revenue'!J35)/('Real Revenue'!I$74+'Real Revenue'!J$74)</f>
        <v>2.9068493003094397E-2</v>
      </c>
      <c r="K35" s="79">
        <f>('Real Revenue'!J35+'Real Revenue'!K35)/('Real Revenue'!J$74+'Real Revenue'!K$74)</f>
        <v>3.1025146800833774E-2</v>
      </c>
      <c r="L35" s="79">
        <f>('Real Revenue'!K35+'Real Revenue'!L35)/('Real Revenue'!K$74+'Real Revenue'!L$74)</f>
        <v>3.5148486367418776E-2</v>
      </c>
      <c r="M35" s="79">
        <f>('Real Revenue'!L35+'Real Revenue'!M35)/('Real Revenue'!L$74+'Real Revenue'!M$74)</f>
        <v>3.7563974717358006E-2</v>
      </c>
      <c r="N35" s="79">
        <f>('Real Revenue'!M35+'Real Revenue'!N35)/('Real Revenue'!M$74+'Real Revenue'!N$74)</f>
        <v>3.7065603898262918E-2</v>
      </c>
      <c r="O35" s="79">
        <f>('Real Revenue'!N35+'Real Revenue'!O35)/('Real Revenue'!N$74+'Real Revenue'!O$74)</f>
        <v>3.8883738463762987E-2</v>
      </c>
      <c r="P35" s="79">
        <f>('Real Revenue'!O35+'Real Revenue'!P35)/('Real Revenue'!O$74+'Real Revenue'!P$74)</f>
        <v>4.1523022570125488E-2</v>
      </c>
      <c r="Q35" s="79">
        <f>('Real Revenue'!P35+'Real Revenue'!Q35)/('Real Revenue'!P$74+'Real Revenue'!Q$74)</f>
        <v>4.3509349822087436E-2</v>
      </c>
      <c r="R35" s="79">
        <f>('Real Revenue'!Q35+'Real Revenue'!R35)/('Real Revenue'!Q$74+'Real Revenue'!R$74)</f>
        <v>4.7511781516281458E-2</v>
      </c>
      <c r="S35" s="79">
        <f>('Real Revenue'!R35+'Real Revenue'!S35)/('Real Revenue'!R$74+'Real Revenue'!S$74)</f>
        <v>4.749810703900418E-2</v>
      </c>
      <c r="T35" s="79">
        <f>('Real Revenue'!S35+'Real Revenue'!T35)/('Real Revenue'!S$74+'Real Revenue'!T$74)</f>
        <v>4.8322914690933617E-2</v>
      </c>
      <c r="U35" s="79">
        <f>('Real Revenue'!T35+'Real Revenue'!U35)/('Real Revenue'!T$74+'Real Revenue'!U$74)</f>
        <v>5.1195101672480779E-2</v>
      </c>
      <c r="V35" s="79">
        <f>('Real Revenue'!U35+'Real Revenue'!V35)/('Real Revenue'!U$74+'Real Revenue'!V$74)</f>
        <v>4.9736821837952389E-2</v>
      </c>
      <c r="W35" s="79">
        <f>('Real Revenue'!V35+'Real Revenue'!W35)/('Real Revenue'!V$74+'Real Revenue'!W$74)</f>
        <v>5.1141393345726829E-2</v>
      </c>
      <c r="X35" s="79">
        <f>('Real Revenue'!W35+'Real Revenue'!X35)/('Real Revenue'!W$74+'Real Revenue'!X$74)</f>
        <v>5.1628525617443355E-2</v>
      </c>
      <c r="Y35" s="79">
        <f>('Real Revenue'!X35+'Real Revenue'!Y35)/('Real Revenue'!X$74+'Real Revenue'!Y$74)</f>
        <v>4.7987981381380121E-2</v>
      </c>
      <c r="Z35" s="79">
        <f>('Real Revenue'!Y35+'Real Revenue'!Z35)/('Real Revenue'!Y$74+'Real Revenue'!Z$74)</f>
        <v>4.7994808632473067E-2</v>
      </c>
      <c r="AA35" s="79">
        <f>('Real Revenue'!Z35+'Real Revenue'!AA35)/('Real Revenue'!Z$74+'Real Revenue'!AA$74)</f>
        <v>4.741638534336387E-2</v>
      </c>
      <c r="AB35" s="79">
        <f>('Real Revenue'!AA35+'Real Revenue'!AB35)/('Real Revenue'!AA$74+'Real Revenue'!AB$74)</f>
        <v>4.6849069058161767E-2</v>
      </c>
      <c r="AC35" s="79">
        <f>('Real Revenue'!AB35+'Real Revenue'!AC35)/('Real Revenue'!AB$74+'Real Revenue'!AC$74)</f>
        <v>4.8621649772155696E-2</v>
      </c>
      <c r="AD35" s="111">
        <f>('Real Revenue'!AD35+'Real Revenue'!AE35)/('Real Revenue'!AD$74+'Real Revenue'!AE$74)</f>
        <v>5.103961636189399E-2</v>
      </c>
      <c r="AE35" s="111">
        <f>('Real Revenue'!AE35+'Real Revenue'!AF35)/('Real Revenue'!AE$74+'Real Revenue'!AF$74)</f>
        <v>5.8318685371777618E-2</v>
      </c>
      <c r="AF35" s="111">
        <f>('Real Revenue'!AF35+'Real Revenue'!AG35)/('Real Revenue'!AF$74+'Real Revenue'!AG$74)</f>
        <v>6.2015909742515085E-2</v>
      </c>
      <c r="AG35" s="111">
        <f>('Real Revenue'!AG35+'Real Revenue'!AH35)/('Real Revenue'!AG$74+'Real Revenue'!AH$74)</f>
        <v>6.1656882568309236E-2</v>
      </c>
      <c r="AH35" s="111">
        <f>('Real Revenue'!AH35+'Real Revenue'!AI35)/('Real Revenue'!AH$74+'Real Revenue'!AI$74)</f>
        <v>6.0504019786526142E-2</v>
      </c>
      <c r="AI35" s="111">
        <f>('Real Revenue'!AI35+'Real Revenue'!AJ35)/('Real Revenue'!AI$74+'Real Revenue'!AJ$74)</f>
        <v>5.5445468693772357E-2</v>
      </c>
      <c r="AJ35" s="111">
        <f>('Real Revenue'!AJ35+'Real Revenue'!AK35)/('Real Revenue'!AJ$74+'Real Revenue'!AK$74)</f>
        <v>5.3810376264697563E-2</v>
      </c>
      <c r="AK35" s="111">
        <f>('Real Revenue'!AK35+'Real Revenue'!AL35)/('Real Revenue'!AK$74+'Real Revenue'!AL$74)</f>
        <v>5.1439346908075265E-2</v>
      </c>
      <c r="AL35" s="111">
        <f>('Real Revenue'!AL35+'Real Revenue'!AM35)/('Real Revenue'!AL$74+'Real Revenue'!AM$74)</f>
        <v>4.4983739894739611E-2</v>
      </c>
      <c r="AM35" s="111">
        <f>('Real Revenue'!AM35+'Real Revenue'!AN35)/('Real Revenue'!AM$74+'Real Revenue'!AN$74)</f>
        <v>4.1285878894139379E-2</v>
      </c>
      <c r="AN35" s="111">
        <f>('Real Revenue'!AN35+'Real Revenue'!AO35)/('Real Revenue'!AN$74+'Real Revenue'!AO$74)</f>
        <v>4.1530219583120254E-2</v>
      </c>
      <c r="AO35" s="111">
        <f>('Real Revenue'!AO35+'Real Revenue'!AP35)/('Real Revenue'!AO$74+'Real Revenue'!AP$74)</f>
        <v>3.7345338142381744E-2</v>
      </c>
      <c r="AP35" s="111">
        <f>('Real Revenue'!AP35+'Real Revenue'!AQ35)/('Real Revenue'!AP$74+'Real Revenue'!AQ$74)</f>
        <v>2.9578696581769492E-2</v>
      </c>
      <c r="AQ35" s="111">
        <f>('Real Revenue'!AQ35+'Real Revenue'!AR35)/('Real Revenue'!AQ$74+'Real Revenue'!AR$74)</f>
        <v>2.7825294188260637E-2</v>
      </c>
      <c r="AR35" s="111">
        <f>('Real Revenue'!AR35+'Real Revenue'!AS35)/('Real Revenue'!AR$74+'Real Revenue'!AS$74)</f>
        <v>3.1477540010656925E-2</v>
      </c>
      <c r="AS35" s="111" t="e">
        <f>('Real Revenue'!AS35+'Real Revenue'!AT35)/('Real Revenue'!AS$74+'Real Revenue'!AT$74)</f>
        <v>#N/A</v>
      </c>
      <c r="AT35" s="111" t="e">
        <f>('Real Revenue'!AT35+'Real Revenue'!AU35)/('Real Revenue'!AT$74+'Real Revenue'!AU$74)</f>
        <v>#N/A</v>
      </c>
      <c r="AU35" s="111" t="e">
        <f>('Real Revenue'!AU35+'Real Revenue'!AV35)/('Real Revenue'!AU$74+'Real Revenue'!AV$74)</f>
        <v>#N/A</v>
      </c>
      <c r="AV35" s="111" t="e">
        <f>('Real Revenue'!AV35+'Real Revenue'!AW35)/('Real Revenue'!AV$74+'Real Revenue'!AW$74)</f>
        <v>#N/A</v>
      </c>
      <c r="AW35" s="111" t="e">
        <f>('Real Revenue'!AW35+'Real Revenue'!AX35)/('Real Revenue'!AW$74+'Real Revenue'!AX$74)</f>
        <v>#N/A</v>
      </c>
      <c r="AX35" s="111" t="e">
        <f>('Real Revenue'!AX35+'Real Revenue'!AY35)/('Real Revenue'!AX$74+'Real Revenue'!AY$74)</f>
        <v>#N/A</v>
      </c>
      <c r="AY35" s="111" t="e">
        <f>('Real Revenue'!AY35+'Real Revenue'!AZ35)/('Real Revenue'!AY$74+'Real Revenue'!AZ$74)</f>
        <v>#N/A</v>
      </c>
      <c r="AZ35" s="111" t="e">
        <f>('Real Revenue'!AZ35+'Real Revenue'!BA35)/('Real Revenue'!AZ$74+'Real Revenue'!BA$74)</f>
        <v>#N/A</v>
      </c>
    </row>
    <row r="36" spans="1:256"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63"/>
      <c r="H36" s="78">
        <f>('Real Revenue'!G36+'Real Revenue'!H36)/('Real Revenue'!G$74+'Real Revenue'!H$74)</f>
        <v>1.1426160649809535E-3</v>
      </c>
      <c r="I36" s="78">
        <f>('Real Revenue'!H36+'Real Revenue'!I36)/('Real Revenue'!H$74+'Real Revenue'!I$74)</f>
        <v>8.5010071711772155E-4</v>
      </c>
      <c r="J36" s="78">
        <f>('Real Revenue'!I36+'Real Revenue'!J36)/('Real Revenue'!I$74+'Real Revenue'!J$74)</f>
        <v>1.665289537162985E-3</v>
      </c>
      <c r="K36" s="78">
        <f>('Real Revenue'!J36+'Real Revenue'!K36)/('Real Revenue'!J$74+'Real Revenue'!K$74)</f>
        <v>2.2066388564023006E-3</v>
      </c>
      <c r="L36" s="78">
        <f>('Real Revenue'!K36+'Real Revenue'!L36)/('Real Revenue'!K$74+'Real Revenue'!L$74)</f>
        <v>2.0706720100298471E-3</v>
      </c>
      <c r="M36" s="78">
        <f>('Real Revenue'!L36+'Real Revenue'!M36)/('Real Revenue'!L$74+'Real Revenue'!M$74)</f>
        <v>2.3922253906819161E-3</v>
      </c>
      <c r="N36" s="78">
        <f>('Real Revenue'!M36+'Real Revenue'!N36)/('Real Revenue'!M$74+'Real Revenue'!N$74)</f>
        <v>2.4214122717572902E-3</v>
      </c>
      <c r="O36" s="78">
        <f>('Real Revenue'!N36+'Real Revenue'!O36)/('Real Revenue'!N$74+'Real Revenue'!O$74)</f>
        <v>2.5619456053051839E-3</v>
      </c>
      <c r="P36" s="78">
        <f>('Real Revenue'!O36+'Real Revenue'!P36)/('Real Revenue'!O$74+'Real Revenue'!P$74)</f>
        <v>2.7975615393420112E-3</v>
      </c>
      <c r="Q36" s="78">
        <f>('Real Revenue'!P36+'Real Revenue'!Q36)/('Real Revenue'!P$74+'Real Revenue'!Q$74)</f>
        <v>2.6924200884391723E-3</v>
      </c>
      <c r="R36" s="78">
        <f>('Real Revenue'!Q36+'Real Revenue'!R36)/('Real Revenue'!Q$74+'Real Revenue'!R$74)</f>
        <v>3.0647873261777973E-3</v>
      </c>
      <c r="S36" s="78">
        <f>('Real Revenue'!R36+'Real Revenue'!S36)/('Real Revenue'!R$74+'Real Revenue'!S$74)</f>
        <v>3.0194190261862005E-3</v>
      </c>
      <c r="T36" s="78">
        <f>('Real Revenue'!S36+'Real Revenue'!T36)/('Real Revenue'!S$74+'Real Revenue'!T$74)</f>
        <v>3.2339239786373006E-3</v>
      </c>
      <c r="U36" s="78">
        <f>('Real Revenue'!T36+'Real Revenue'!U36)/('Real Revenue'!T$74+'Real Revenue'!U$74)</f>
        <v>4.6069659048042387E-3</v>
      </c>
      <c r="V36" s="78">
        <f>('Real Revenue'!U36+'Real Revenue'!V36)/('Real Revenue'!U$74+'Real Revenue'!V$74)</f>
        <v>5.413989492108637E-3</v>
      </c>
      <c r="W36" s="78">
        <f>('Real Revenue'!V36+'Real Revenue'!W36)/('Real Revenue'!V$74+'Real Revenue'!W$74)</f>
        <v>5.9408349579134411E-3</v>
      </c>
      <c r="X36" s="78">
        <f>('Real Revenue'!W36+'Real Revenue'!X36)/('Real Revenue'!W$74+'Real Revenue'!X$74)</f>
        <v>6.2605619346673882E-3</v>
      </c>
      <c r="Y36" s="78">
        <f>('Real Revenue'!X36+'Real Revenue'!Y36)/('Real Revenue'!X$74+'Real Revenue'!Y$74)</f>
        <v>6.5529146435675699E-3</v>
      </c>
      <c r="Z36" s="78">
        <f>('Real Revenue'!Y36+'Real Revenue'!Z36)/('Real Revenue'!Y$74+'Real Revenue'!Z$74)</f>
        <v>6.9890055645832373E-3</v>
      </c>
      <c r="AA36" s="78">
        <f>('Real Revenue'!Z36+'Real Revenue'!AA36)/('Real Revenue'!Z$74+'Real Revenue'!AA$74)</f>
        <v>5.9445162021310527E-3</v>
      </c>
      <c r="AB36" s="78">
        <f>('Real Revenue'!AA36+'Real Revenue'!AB36)/('Real Revenue'!AA$74+'Real Revenue'!AB$74)</f>
        <v>4.758141897134035E-3</v>
      </c>
      <c r="AC36" s="78">
        <f>('Real Revenue'!AB36+'Real Revenue'!AC36)/('Real Revenue'!AB$74+'Real Revenue'!AC$74)</f>
        <v>4.6568119431235682E-3</v>
      </c>
      <c r="AD36" s="78">
        <f>('Real Revenue'!AD36+'Real Revenue'!AE36)/('Real Revenue'!AD$74+'Real Revenue'!AE$74)</f>
        <v>5.2731220942154409E-3</v>
      </c>
      <c r="AE36" s="78">
        <f>('Real Revenue'!AE36+'Real Revenue'!AF36)/('Real Revenue'!AE$74+'Real Revenue'!AF$74)</f>
        <v>5.3587712692544859E-3</v>
      </c>
      <c r="AF36" s="78">
        <f>('Real Revenue'!AF36+'Real Revenue'!AG36)/('Real Revenue'!AF$74+'Real Revenue'!AG$74)</f>
        <v>5.8841838740871658E-3</v>
      </c>
      <c r="AG36" s="78">
        <f>('Real Revenue'!AG36+'Real Revenue'!AH36)/('Real Revenue'!AG$74+'Real Revenue'!AH$74)</f>
        <v>6.3944134166003044E-3</v>
      </c>
      <c r="AH36" s="78">
        <f>('Real Revenue'!AH36+'Real Revenue'!AI36)/('Real Revenue'!AH$74+'Real Revenue'!AI$74)</f>
        <v>6.3460363084469175E-3</v>
      </c>
      <c r="AI36" s="78">
        <f>('Real Revenue'!AI36+'Real Revenue'!AJ36)/('Real Revenue'!AI$74+'Real Revenue'!AJ$74)</f>
        <v>5.5373738556975536E-3</v>
      </c>
      <c r="AJ36" s="78">
        <f>('Real Revenue'!AJ36+'Real Revenue'!AK36)/('Real Revenue'!AJ$74+'Real Revenue'!AK$74)</f>
        <v>3.7703015729778949E-3</v>
      </c>
      <c r="AK36" s="78">
        <f>('Real Revenue'!AK36+'Real Revenue'!AL36)/('Real Revenue'!AK$74+'Real Revenue'!AL$74)</f>
        <v>3.6061949213553549E-3</v>
      </c>
      <c r="AL36" s="78">
        <f>('Real Revenue'!AL36+'Real Revenue'!AM36)/('Real Revenue'!AL$74+'Real Revenue'!AM$74)</f>
        <v>3.1997023509825456E-3</v>
      </c>
      <c r="AM36" s="78">
        <f>('Real Revenue'!AM36+'Real Revenue'!AN36)/('Real Revenue'!AM$74+'Real Revenue'!AN$74)</f>
        <v>2.943170384559721E-3</v>
      </c>
      <c r="AN36" s="78">
        <f>('Real Revenue'!AN36+'Real Revenue'!AO36)/('Real Revenue'!AN$74+'Real Revenue'!AO$74)</f>
        <v>3.7643465006207549E-3</v>
      </c>
      <c r="AO36" s="78">
        <f>('Real Revenue'!AO36+'Real Revenue'!AP36)/('Real Revenue'!AO$74+'Real Revenue'!AP$74)</f>
        <v>3.3464157273229078E-3</v>
      </c>
      <c r="AP36" s="78">
        <f>('Real Revenue'!AP36+'Real Revenue'!AQ36)/('Real Revenue'!AP$74+'Real Revenue'!AQ$74)</f>
        <v>2.2588641176336816E-3</v>
      </c>
      <c r="AQ36" s="78">
        <f>('Real Revenue'!AQ36+'Real Revenue'!AR36)/('Real Revenue'!AQ$74+'Real Revenue'!AR$74)</f>
        <v>2.3297140290430619E-3</v>
      </c>
      <c r="AR36" s="78">
        <f>('Real Revenue'!AR36+'Real Revenue'!AS36)/('Real Revenue'!AR$74+'Real Revenue'!AS$74)</f>
        <v>2.1417004732805834E-3</v>
      </c>
      <c r="AS36" s="78" t="e">
        <f>('Real Revenue'!AS36+'Real Revenue'!AT36)/('Real Revenue'!AS$74+'Real Revenue'!AT$74)</f>
        <v>#N/A</v>
      </c>
      <c r="AT36" s="78" t="e">
        <f>('Real Revenue'!AT36+'Real Revenue'!AU36)/('Real Revenue'!AT$74+'Real Revenue'!AU$74)</f>
        <v>#N/A</v>
      </c>
      <c r="AU36" s="78" t="e">
        <f>('Real Revenue'!AU36+'Real Revenue'!AV36)/('Real Revenue'!AU$74+'Real Revenue'!AV$74)</f>
        <v>#N/A</v>
      </c>
      <c r="AV36" s="78" t="e">
        <f>('Real Revenue'!AV36+'Real Revenue'!AW36)/('Real Revenue'!AV$74+'Real Revenue'!AW$74)</f>
        <v>#N/A</v>
      </c>
      <c r="AW36" s="78" t="e">
        <f>('Real Revenue'!AW36+'Real Revenue'!AX36)/('Real Revenue'!AW$74+'Real Revenue'!AX$74)</f>
        <v>#N/A</v>
      </c>
      <c r="AX36" s="78" t="e">
        <f>('Real Revenue'!AX36+'Real Revenue'!AY36)/('Real Revenue'!AX$74+'Real Revenue'!AY$74)</f>
        <v>#N/A</v>
      </c>
      <c r="AY36" s="78" t="e">
        <f>('Real Revenue'!AY36+'Real Revenue'!AZ36)/('Real Revenue'!AY$74+'Real Revenue'!AZ$74)</f>
        <v>#N/A</v>
      </c>
      <c r="AZ36" s="78" t="e">
        <f>('Real Revenue'!AZ36+'Real Revenue'!BA36)/('Real Revenue'!AZ$74+'Real Revenue'!BA$74)</f>
        <v>#N/A</v>
      </c>
    </row>
    <row r="37" spans="1:256"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63"/>
      <c r="H37" s="78">
        <f>('Real Revenue'!G37+'Real Revenue'!H37)/('Real Revenue'!G$74+'Real Revenue'!H$74)</f>
        <v>1.4133355522731579E-2</v>
      </c>
      <c r="I37" s="78">
        <f>('Real Revenue'!H37+'Real Revenue'!I37)/('Real Revenue'!H$74+'Real Revenue'!I$74)</f>
        <v>1.3523889723959071E-2</v>
      </c>
      <c r="J37" s="78">
        <f>('Real Revenue'!I37+'Real Revenue'!J37)/('Real Revenue'!I$74+'Real Revenue'!J$74)</f>
        <v>1.2349792372270518E-2</v>
      </c>
      <c r="K37" s="78">
        <f>('Real Revenue'!J37+'Real Revenue'!K37)/('Real Revenue'!J$74+'Real Revenue'!K$74)</f>
        <v>1.1762736826498272E-2</v>
      </c>
      <c r="L37" s="78">
        <f>('Real Revenue'!K37+'Real Revenue'!L37)/('Real Revenue'!K$74+'Real Revenue'!L$74)</f>
        <v>1.1365991370495753E-2</v>
      </c>
      <c r="M37" s="78">
        <f>('Real Revenue'!L37+'Real Revenue'!M37)/('Real Revenue'!L$74+'Real Revenue'!M$74)</f>
        <v>1.2539663744944954E-2</v>
      </c>
      <c r="N37" s="78">
        <f>('Real Revenue'!M37+'Real Revenue'!N37)/('Real Revenue'!M$74+'Real Revenue'!N$74)</f>
        <v>1.3928380353931498E-2</v>
      </c>
      <c r="O37" s="78">
        <f>('Real Revenue'!N37+'Real Revenue'!O37)/('Real Revenue'!N$74+'Real Revenue'!O$74)</f>
        <v>1.2726044003848046E-2</v>
      </c>
      <c r="P37" s="78">
        <f>('Real Revenue'!O37+'Real Revenue'!P37)/('Real Revenue'!O$74+'Real Revenue'!P$74)</f>
        <v>1.2586133470412117E-2</v>
      </c>
      <c r="Q37" s="78">
        <f>('Real Revenue'!P37+'Real Revenue'!Q37)/('Real Revenue'!P$74+'Real Revenue'!Q$74)</f>
        <v>1.4180822213936718E-2</v>
      </c>
      <c r="R37" s="78">
        <f>('Real Revenue'!Q37+'Real Revenue'!R37)/('Real Revenue'!Q$74+'Real Revenue'!R$74)</f>
        <v>1.4051423994885149E-2</v>
      </c>
      <c r="S37" s="78">
        <f>('Real Revenue'!R37+'Real Revenue'!S37)/('Real Revenue'!R$74+'Real Revenue'!S$74)</f>
        <v>1.2806390216000869E-2</v>
      </c>
      <c r="T37" s="78">
        <f>('Real Revenue'!S37+'Real Revenue'!T37)/('Real Revenue'!S$74+'Real Revenue'!T$74)</f>
        <v>1.3526843901177921E-2</v>
      </c>
      <c r="U37" s="78">
        <f>('Real Revenue'!T37+'Real Revenue'!U37)/('Real Revenue'!T$74+'Real Revenue'!U$74)</f>
        <v>1.5015422320135698E-2</v>
      </c>
      <c r="V37" s="78">
        <f>('Real Revenue'!U37+'Real Revenue'!V37)/('Real Revenue'!U$74+'Real Revenue'!V$74)</f>
        <v>1.5250038805299796E-2</v>
      </c>
      <c r="W37" s="78">
        <f>('Real Revenue'!V37+'Real Revenue'!W37)/('Real Revenue'!V$74+'Real Revenue'!W$74)</f>
        <v>1.4535656657223296E-2</v>
      </c>
      <c r="X37" s="78">
        <f>('Real Revenue'!W37+'Real Revenue'!X37)/('Real Revenue'!W$74+'Real Revenue'!X$74)</f>
        <v>1.419821670886926E-2</v>
      </c>
      <c r="Y37" s="78">
        <f>('Real Revenue'!X37+'Real Revenue'!Y37)/('Real Revenue'!X$74+'Real Revenue'!Y$74)</f>
        <v>1.4932831804129175E-2</v>
      </c>
      <c r="Z37" s="78">
        <f>('Real Revenue'!Y37+'Real Revenue'!Z37)/('Real Revenue'!Y$74+'Real Revenue'!Z$74)</f>
        <v>1.6026859660851385E-2</v>
      </c>
      <c r="AA37" s="78">
        <f>('Real Revenue'!Z37+'Real Revenue'!AA37)/('Real Revenue'!Z$74+'Real Revenue'!AA$74)</f>
        <v>1.6100981081926279E-2</v>
      </c>
      <c r="AB37" s="78">
        <f>('Real Revenue'!AA37+'Real Revenue'!AB37)/('Real Revenue'!AA$74+'Real Revenue'!AB$74)</f>
        <v>1.7064114906127657E-2</v>
      </c>
      <c r="AC37" s="78">
        <f>('Real Revenue'!AB37+'Real Revenue'!AC37)/('Real Revenue'!AB$74+'Real Revenue'!AC$74)</f>
        <v>1.8381332211747672E-2</v>
      </c>
      <c r="AD37" s="78">
        <f>('Real Revenue'!AD37+'Real Revenue'!AE37)/('Real Revenue'!AD$74+'Real Revenue'!AE$74)</f>
        <v>1.8909998153533586E-2</v>
      </c>
      <c r="AE37" s="78">
        <f>('Real Revenue'!AE37+'Real Revenue'!AF37)/('Real Revenue'!AE$74+'Real Revenue'!AF$74)</f>
        <v>1.9369497858982274E-2</v>
      </c>
      <c r="AF37" s="78">
        <f>('Real Revenue'!AF37+'Real Revenue'!AG37)/('Real Revenue'!AF$74+'Real Revenue'!AG$74)</f>
        <v>2.1288778961817988E-2</v>
      </c>
      <c r="AG37" s="78">
        <f>('Real Revenue'!AG37+'Real Revenue'!AH37)/('Real Revenue'!AG$74+'Real Revenue'!AH$74)</f>
        <v>2.2048553864785724E-2</v>
      </c>
      <c r="AH37" s="78">
        <f>('Real Revenue'!AH37+'Real Revenue'!AI37)/('Real Revenue'!AH$74+'Real Revenue'!AI$74)</f>
        <v>1.8406098017361271E-2</v>
      </c>
      <c r="AI37" s="78">
        <f>('Real Revenue'!AI37+'Real Revenue'!AJ37)/('Real Revenue'!AI$74+'Real Revenue'!AJ$74)</f>
        <v>1.4779292715880684E-2</v>
      </c>
      <c r="AJ37" s="78">
        <f>('Real Revenue'!AJ37+'Real Revenue'!AK37)/('Real Revenue'!AJ$74+'Real Revenue'!AK$74)</f>
        <v>1.4519757711697581E-2</v>
      </c>
      <c r="AK37" s="78">
        <f>('Real Revenue'!AK37+'Real Revenue'!AL37)/('Real Revenue'!AK$74+'Real Revenue'!AL$74)</f>
        <v>1.5527134125742201E-2</v>
      </c>
      <c r="AL37" s="78">
        <f>('Real Revenue'!AL37+'Real Revenue'!AM37)/('Real Revenue'!AL$74+'Real Revenue'!AM$74)</f>
        <v>1.2430299064836191E-2</v>
      </c>
      <c r="AM37" s="78">
        <f>('Real Revenue'!AM37+'Real Revenue'!AN37)/('Real Revenue'!AM$74+'Real Revenue'!AN$74)</f>
        <v>9.5284170193779289E-3</v>
      </c>
      <c r="AN37" s="78">
        <f>('Real Revenue'!AN37+'Real Revenue'!AO37)/('Real Revenue'!AN$74+'Real Revenue'!AO$74)</f>
        <v>9.6794701483993942E-3</v>
      </c>
      <c r="AO37" s="78">
        <f>('Real Revenue'!AO37+'Real Revenue'!AP37)/('Real Revenue'!AO$74+'Real Revenue'!AP$74)</f>
        <v>9.7931830429066301E-3</v>
      </c>
      <c r="AP37" s="78">
        <f>('Real Revenue'!AP37+'Real Revenue'!AQ37)/('Real Revenue'!AP$74+'Real Revenue'!AQ$74)</f>
        <v>9.0343295672393065E-3</v>
      </c>
      <c r="AQ37" s="78">
        <f>('Real Revenue'!AQ37+'Real Revenue'!AR37)/('Real Revenue'!AQ$74+'Real Revenue'!AR$74)</f>
        <v>7.6341413713125611E-3</v>
      </c>
      <c r="AR37" s="78">
        <f>('Real Revenue'!AR37+'Real Revenue'!AS37)/('Real Revenue'!AR$74+'Real Revenue'!AS$74)</f>
        <v>7.7641540137875801E-3</v>
      </c>
      <c r="AS37" s="78" t="e">
        <f>('Real Revenue'!AS37+'Real Revenue'!AT37)/('Real Revenue'!AS$74+'Real Revenue'!AT$74)</f>
        <v>#N/A</v>
      </c>
      <c r="AT37" s="78" t="e">
        <f>('Real Revenue'!AT37+'Real Revenue'!AU37)/('Real Revenue'!AT$74+'Real Revenue'!AU$74)</f>
        <v>#N/A</v>
      </c>
      <c r="AU37" s="78" t="e">
        <f>('Real Revenue'!AU37+'Real Revenue'!AV37)/('Real Revenue'!AU$74+'Real Revenue'!AV$74)</f>
        <v>#N/A</v>
      </c>
      <c r="AV37" s="78" t="e">
        <f>('Real Revenue'!AV37+'Real Revenue'!AW37)/('Real Revenue'!AV$74+'Real Revenue'!AW$74)</f>
        <v>#N/A</v>
      </c>
      <c r="AW37" s="78" t="e">
        <f>('Real Revenue'!AW37+'Real Revenue'!AX37)/('Real Revenue'!AW$74+'Real Revenue'!AX$74)</f>
        <v>#N/A</v>
      </c>
      <c r="AX37" s="78" t="e">
        <f>('Real Revenue'!AX37+'Real Revenue'!AY37)/('Real Revenue'!AX$74+'Real Revenue'!AY$74)</f>
        <v>#N/A</v>
      </c>
      <c r="AY37" s="78" t="e">
        <f>('Real Revenue'!AY37+'Real Revenue'!AZ37)/('Real Revenue'!AY$74+'Real Revenue'!AZ$74)</f>
        <v>#N/A</v>
      </c>
      <c r="AZ37" s="78" t="e">
        <f>('Real Revenue'!AZ37+'Real Revenue'!BA37)/('Real Revenue'!AZ$74+'Real Revenue'!BA$74)</f>
        <v>#N/A</v>
      </c>
    </row>
    <row r="38" spans="1:256"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Revenue'!AE38)/('Real Revenue'!AD$74+'Real Revenue'!AE$74)</f>
        <v>4.9656376526089881E-4</v>
      </c>
      <c r="AE38" s="111">
        <f>('Real Revenue'!AE38+'Real Revenue'!AF38)/('Real Revenue'!AE$74+'Real Revenue'!AF$74)</f>
        <v>7.8215961644426276E-4</v>
      </c>
      <c r="AF38" s="111">
        <f>('Real Revenue'!AF38+'Real Revenue'!AG38)/('Real Revenue'!AF$74+'Real Revenue'!AG$74)</f>
        <v>6.7568689323542659E-4</v>
      </c>
      <c r="AG38" s="111">
        <f>('Real Revenue'!AG38+'Real Revenue'!AH38)/('Real Revenue'!AG$74+'Real Revenue'!AH$74)</f>
        <v>5.2948045680038466E-4</v>
      </c>
      <c r="AH38" s="111">
        <f>('Real Revenue'!AH38+'Real Revenue'!AI38)/('Real Revenue'!AH$74+'Real Revenue'!AI$74)</f>
        <v>1.3172637676230395E-3</v>
      </c>
      <c r="AI38" s="111">
        <f>('Real Revenue'!AI38+'Real Revenue'!AJ38)/('Real Revenue'!AI$74+'Real Revenue'!AJ$74)</f>
        <v>2.286629833946278E-3</v>
      </c>
      <c r="AJ38" s="111">
        <f>('Real Revenue'!AJ38+'Real Revenue'!AK38)/('Real Revenue'!AJ$74+'Real Revenue'!AK$74)</f>
        <v>2.2085191133361147E-3</v>
      </c>
      <c r="AK38" s="111">
        <f>('Real Revenue'!AK38+'Real Revenue'!AL38)/('Real Revenue'!AK$74+'Real Revenue'!AL$74)</f>
        <v>1.4699958596079055E-3</v>
      </c>
      <c r="AL38" s="111">
        <f>('Real Revenue'!AL38+'Real Revenue'!AM38)/('Real Revenue'!AL$74+'Real Revenue'!AM$74)</f>
        <v>1.0685559226138422E-3</v>
      </c>
      <c r="AM38" s="111">
        <f>('Real Revenue'!AM38+'Real Revenue'!AN38)/('Real Revenue'!AM$74+'Real Revenue'!AN$74)</f>
        <v>1.1191559624410782E-3</v>
      </c>
      <c r="AN38" s="111">
        <f>('Real Revenue'!AN38+'Real Revenue'!AO38)/('Real Revenue'!AN$74+'Real Revenue'!AO$74)</f>
        <v>9.9587570297248644E-4</v>
      </c>
      <c r="AO38" s="111">
        <f>('Real Revenue'!AO38+'Real Revenue'!AP38)/('Real Revenue'!AO$74+'Real Revenue'!AP$74)</f>
        <v>9.3006037138984241E-4</v>
      </c>
      <c r="AP38" s="111">
        <f>('Real Revenue'!AP38+'Real Revenue'!AQ38)/('Real Revenue'!AP$74+'Real Revenue'!AQ$74)</f>
        <v>1.0296140272083489E-3</v>
      </c>
      <c r="AQ38" s="111">
        <f>('Real Revenue'!AQ38+'Real Revenue'!AR38)/('Real Revenue'!AQ$74+'Real Revenue'!AR$74)</f>
        <v>9.4182289014838527E-4</v>
      </c>
      <c r="AR38" s="111">
        <f>('Real Revenue'!AR38+'Real Revenue'!AS38)/('Real Revenue'!AR$74+'Real Revenue'!AS$74)</f>
        <v>7.4846919257203414E-4</v>
      </c>
      <c r="AS38" s="111" t="e">
        <f>('Real Revenue'!AS38+'Real Revenue'!AT38)/('Real Revenue'!AS$74+'Real Revenue'!AT$74)</f>
        <v>#N/A</v>
      </c>
      <c r="AT38" s="111" t="e">
        <f>('Real Revenue'!AT38+'Real Revenue'!AU38)/('Real Revenue'!AT$74+'Real Revenue'!AU$74)</f>
        <v>#N/A</v>
      </c>
      <c r="AU38" s="111" t="e">
        <f>('Real Revenue'!AU38+'Real Revenue'!AV38)/('Real Revenue'!AU$74+'Real Revenue'!AV$74)</f>
        <v>#N/A</v>
      </c>
      <c r="AV38" s="111" t="e">
        <f>('Real Revenue'!AV38+'Real Revenue'!AW38)/('Real Revenue'!AV$74+'Real Revenue'!AW$74)</f>
        <v>#N/A</v>
      </c>
      <c r="AW38" s="111" t="e">
        <f>('Real Revenue'!AW38+'Real Revenue'!AX38)/('Real Revenue'!AW$74+'Real Revenue'!AX$74)</f>
        <v>#N/A</v>
      </c>
      <c r="AX38" s="111" t="e">
        <f>('Real Revenue'!AX38+'Real Revenue'!AY38)/('Real Revenue'!AX$74+'Real Revenue'!AY$74)</f>
        <v>#N/A</v>
      </c>
      <c r="AY38" s="111" t="e">
        <f>('Real Revenue'!AY38+'Real Revenue'!AZ38)/('Real Revenue'!AY$74+'Real Revenue'!AZ$74)</f>
        <v>#N/A</v>
      </c>
      <c r="AZ38" s="111" t="e">
        <f>('Real Revenue'!AZ38+'Real Revenue'!BA38)/('Real Revenue'!AZ$74+'Real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Revenue'!AE39)/('Real Revenue'!AD$74+'Real Revenue'!AE$74)</f>
        <v>7.0994516909470094E-4</v>
      </c>
      <c r="AE39" s="111">
        <f>('Real Revenue'!AE39+'Real Revenue'!AF39)/('Real Revenue'!AE$74+'Real Revenue'!AF$74)</f>
        <v>1.1030517118309057E-3</v>
      </c>
      <c r="AF39" s="111">
        <f>('Real Revenue'!AF39+'Real Revenue'!AG39)/('Real Revenue'!AF$74+'Real Revenue'!AG$74)</f>
        <v>1.1308959689855594E-3</v>
      </c>
      <c r="AG39" s="111">
        <f>('Real Revenue'!AG39+'Real Revenue'!AH39)/('Real Revenue'!AG$74+'Real Revenue'!AH$74)</f>
        <v>1.2110251285072972E-3</v>
      </c>
      <c r="AH39" s="111">
        <f>('Real Revenue'!AH39+'Real Revenue'!AI39)/('Real Revenue'!AH$74+'Real Revenue'!AI$74)</f>
        <v>1.9844027244738344E-3</v>
      </c>
      <c r="AI39" s="111">
        <f>('Real Revenue'!AI39+'Real Revenue'!AJ39)/('Real Revenue'!AI$74+'Real Revenue'!AJ$74)</f>
        <v>3.6245790780545413E-3</v>
      </c>
      <c r="AJ39" s="111">
        <f>('Real Revenue'!AJ39+'Real Revenue'!AK39)/('Real Revenue'!AJ$74+'Real Revenue'!AK$74)</f>
        <v>4.928456871776711E-3</v>
      </c>
      <c r="AK39" s="111">
        <f>('Real Revenue'!AK39+'Real Revenue'!AL39)/('Real Revenue'!AK$74+'Real Revenue'!AL$74)</f>
        <v>4.5415630753139766E-3</v>
      </c>
      <c r="AL39" s="111">
        <f>('Real Revenue'!AL39+'Real Revenue'!AM39)/('Real Revenue'!AL$74+'Real Revenue'!AM$74)</f>
        <v>3.498360133659575E-3</v>
      </c>
      <c r="AM39" s="111">
        <f>('Real Revenue'!AM39+'Real Revenue'!AN39)/('Real Revenue'!AM$74+'Real Revenue'!AN$74)</f>
        <v>3.244880203080113E-3</v>
      </c>
      <c r="AN39" s="111">
        <f>('Real Revenue'!AN39+'Real Revenue'!AO39)/('Real Revenue'!AN$74+'Real Revenue'!AO$74)</f>
        <v>4.4907380840621429E-3</v>
      </c>
      <c r="AO39" s="111">
        <f>('Real Revenue'!AO39+'Real Revenue'!AP39)/('Real Revenue'!AO$74+'Real Revenue'!AP$74)</f>
        <v>4.7046122280900377E-3</v>
      </c>
      <c r="AP39" s="111">
        <f>('Real Revenue'!AP39+'Real Revenue'!AQ39)/('Real Revenue'!AP$74+'Real Revenue'!AQ$74)</f>
        <v>3.1654636021676221E-3</v>
      </c>
      <c r="AQ39" s="111">
        <f>('Real Revenue'!AQ39+'Real Revenue'!AR39)/('Real Revenue'!AQ$74+'Real Revenue'!AR$74)</f>
        <v>1.649379625613027E-3</v>
      </c>
      <c r="AR39" s="111">
        <f>('Real Revenue'!AR39+'Real Revenue'!AS39)/('Real Revenue'!AR$74+'Real Revenue'!AS$74)</f>
        <v>7.2112938165614163E-4</v>
      </c>
      <c r="AS39" s="111" t="e">
        <f>('Real Revenue'!AS39+'Real Revenue'!AT39)/('Real Revenue'!AS$74+'Real Revenue'!AT$74)</f>
        <v>#N/A</v>
      </c>
      <c r="AT39" s="111" t="e">
        <f>('Real Revenue'!AT39+'Real Revenue'!AU39)/('Real Revenue'!AT$74+'Real Revenue'!AU$74)</f>
        <v>#N/A</v>
      </c>
      <c r="AU39" s="111" t="e">
        <f>('Real Revenue'!AU39+'Real Revenue'!AV39)/('Real Revenue'!AU$74+'Real Revenue'!AV$74)</f>
        <v>#N/A</v>
      </c>
      <c r="AV39" s="111" t="e">
        <f>('Real Revenue'!AV39+'Real Revenue'!AW39)/('Real Revenue'!AV$74+'Real Revenue'!AW$74)</f>
        <v>#N/A</v>
      </c>
      <c r="AW39" s="111" t="e">
        <f>('Real Revenue'!AW39+'Real Revenue'!AX39)/('Real Revenue'!AW$74+'Real Revenue'!AX$74)</f>
        <v>#N/A</v>
      </c>
      <c r="AX39" s="111" t="e">
        <f>('Real Revenue'!AX39+'Real Revenue'!AY39)/('Real Revenue'!AX$74+'Real Revenue'!AY$74)</f>
        <v>#N/A</v>
      </c>
      <c r="AY39" s="111" t="e">
        <f>('Real Revenue'!AY39+'Real Revenue'!AZ39)/('Real Revenue'!AY$74+'Real Revenue'!AZ$74)</f>
        <v>#N/A</v>
      </c>
      <c r="AZ39" s="111" t="e">
        <f>('Real Revenue'!AZ39+'Real Revenue'!BA39)/('Real Revenue'!AZ$74+'Real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('Real Revenue'!AD40+'Real Revenue'!AE40)/('Real Revenue'!AD$74+'Real Revenue'!AE$74)</f>
        <v>1.9063065059834783E-4</v>
      </c>
      <c r="AE40" s="78">
        <f>('Real Revenue'!AE40+'Real Revenue'!AF40)/('Real Revenue'!AE$74+'Real Revenue'!AF$74)</f>
        <v>2.896835281877449E-4</v>
      </c>
      <c r="AF40" s="78">
        <f>('Real Revenue'!AF40+'Real Revenue'!AG40)/('Real Revenue'!AF$74+'Real Revenue'!AG$74)</f>
        <v>9.2189829221395203E-4</v>
      </c>
      <c r="AG40" s="78">
        <f>('Real Revenue'!AG40+'Real Revenue'!AH40)/('Real Revenue'!AG$74+'Real Revenue'!AH$74)</f>
        <v>1.958327820282916E-3</v>
      </c>
      <c r="AH40" s="78">
        <f>('Real Revenue'!AH40+'Real Revenue'!AI40)/('Real Revenue'!AH$74+'Real Revenue'!AI$74)</f>
        <v>7.6582415723115312E-3</v>
      </c>
      <c r="AI40" s="78">
        <f>('Real Revenue'!AI40+'Real Revenue'!AJ40)/('Real Revenue'!AI$74+'Real Revenue'!AJ$74)</f>
        <v>1.9127896381042904E-2</v>
      </c>
      <c r="AJ40" s="78">
        <f>('Real Revenue'!AJ40+'Real Revenue'!AK40)/('Real Revenue'!AJ$74+'Real Revenue'!AK$74)</f>
        <v>2.89299070692456E-2</v>
      </c>
      <c r="AK40" s="78">
        <f>('Real Revenue'!AK40+'Real Revenue'!AL40)/('Real Revenue'!AK$74+'Real Revenue'!AL$74)</f>
        <v>3.0105043649696041E-2</v>
      </c>
      <c r="AL40" s="78">
        <f>('Real Revenue'!AL40+'Real Revenue'!AM40)/('Real Revenue'!AL$74+'Real Revenue'!AM$74)</f>
        <v>2.1166081954041696E-2</v>
      </c>
      <c r="AM40" s="78">
        <f>('Real Revenue'!AM40+'Real Revenue'!AN40)/('Real Revenue'!AM$74+'Real Revenue'!AN$74)</f>
        <v>1.0809140577104318E-2</v>
      </c>
      <c r="AN40" s="78">
        <f>('Real Revenue'!AN40+'Real Revenue'!AO40)/('Real Revenue'!AN$74+'Real Revenue'!AO$74)</f>
        <v>1.0457001544522131E-2</v>
      </c>
      <c r="AO40" s="78">
        <f>('Real Revenue'!AO40+'Real Revenue'!AP40)/('Real Revenue'!AO$74+'Real Revenue'!AP$74)</f>
        <v>1.7537392486022572E-2</v>
      </c>
      <c r="AP40" s="78">
        <f>('Real Revenue'!AP40+'Real Revenue'!AQ40)/('Real Revenue'!AP$74+'Real Revenue'!AQ$74)</f>
        <v>1.8585690605077518E-2</v>
      </c>
      <c r="AQ40" s="78">
        <f>('Real Revenue'!AQ40+'Real Revenue'!AR40)/('Real Revenue'!AQ$74+'Real Revenue'!AR$74)</f>
        <v>1.174225614618837E-2</v>
      </c>
      <c r="AR40" s="78">
        <f>('Real Revenue'!AR40+'Real Revenue'!AS40)/('Real Revenue'!AR$74+'Real Revenue'!AS$74)</f>
        <v>8.4089744626384012E-3</v>
      </c>
      <c r="AS40" s="78" t="e">
        <f>('Real Revenue'!AS40+'Real Revenue'!AT40)/('Real Revenue'!AS$74+'Real Revenue'!AT$74)</f>
        <v>#N/A</v>
      </c>
      <c r="AT40" s="78" t="e">
        <f>('Real Revenue'!AT40+'Real Revenue'!AU40)/('Real Revenue'!AT$74+'Real Revenue'!AU$74)</f>
        <v>#N/A</v>
      </c>
      <c r="AU40" s="78" t="e">
        <f>('Real Revenue'!AU40+'Real Revenue'!AV40)/('Real Revenue'!AU$74+'Real Revenue'!AV$74)</f>
        <v>#N/A</v>
      </c>
      <c r="AV40" s="78" t="e">
        <f>('Real Revenue'!AV40+'Real Revenue'!AW40)/('Real Revenue'!AV$74+'Real Revenue'!AW$74)</f>
        <v>#N/A</v>
      </c>
      <c r="AW40" s="78" t="e">
        <f>('Real Revenue'!AW40+'Real Revenue'!AX40)/('Real Revenue'!AW$74+'Real Revenue'!AX$74)</f>
        <v>#N/A</v>
      </c>
      <c r="AX40" s="78" t="e">
        <f>('Real Revenue'!AX40+'Real Revenue'!AY40)/('Real Revenue'!AX$74+'Real Revenue'!AY$74)</f>
        <v>#N/A</v>
      </c>
      <c r="AY40" s="78" t="e">
        <f>('Real Revenue'!AY40+'Real Revenue'!AZ40)/('Real Revenue'!AY$74+'Real Revenue'!AZ$74)</f>
        <v>#N/A</v>
      </c>
      <c r="AZ40" s="78" t="e">
        <f>('Real Revenue'!AZ40+'Real Revenue'!BA40)/('Real Revenue'!AZ$74+'Real Revenue'!BA$74)</f>
        <v>#N/A</v>
      </c>
    </row>
    <row r="41" spans="1:256"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69"/>
      <c r="H41" s="79">
        <f>('Real Revenue'!G41+'Real Revenue'!H41)/('Real Revenue'!G$74+'Real Revenue'!H$74)</f>
        <v>5.8543592348906642E-3</v>
      </c>
      <c r="I41" s="79">
        <f>('Real Revenue'!H41+'Real Revenue'!I41)/('Real Revenue'!H$74+'Real Revenue'!I$74)</f>
        <v>5.8529797730010758E-3</v>
      </c>
      <c r="J41" s="79">
        <f>('Real Revenue'!I41+'Real Revenue'!J41)/('Real Revenue'!I$74+'Real Revenue'!J$74)</f>
        <v>6.1005693414242536E-3</v>
      </c>
      <c r="K41" s="79">
        <f>('Real Revenue'!J41+'Real Revenue'!K41)/('Real Revenue'!J$74+'Real Revenue'!K$74)</f>
        <v>6.1482423826488978E-3</v>
      </c>
      <c r="L41" s="79">
        <f>('Real Revenue'!K41+'Real Revenue'!L41)/('Real Revenue'!K$74+'Real Revenue'!L$74)</f>
        <v>6.0265512322968421E-3</v>
      </c>
      <c r="M41" s="79">
        <f>('Real Revenue'!L41+'Real Revenue'!M41)/('Real Revenue'!L$74+'Real Revenue'!M$74)</f>
        <v>5.8299671212078573E-3</v>
      </c>
      <c r="N41" s="79">
        <f>('Real Revenue'!M41+'Real Revenue'!N41)/('Real Revenue'!M$74+'Real Revenue'!N$74)</f>
        <v>5.6965063317454398E-3</v>
      </c>
      <c r="O41" s="79">
        <f>('Real Revenue'!N41+'Real Revenue'!O41)/('Real Revenue'!N$74+'Real Revenue'!O$74)</f>
        <v>5.4734747798554674E-3</v>
      </c>
      <c r="P41" s="79">
        <f>('Real Revenue'!O41+'Real Revenue'!P41)/('Real Revenue'!O$74+'Real Revenue'!P$74)</f>
        <v>5.126201468561394E-3</v>
      </c>
      <c r="Q41" s="79">
        <f>('Real Revenue'!P41+'Real Revenue'!Q41)/('Real Revenue'!P$74+'Real Revenue'!Q$74)</f>
        <v>4.8428193780341014E-3</v>
      </c>
      <c r="R41" s="79">
        <f>('Real Revenue'!Q41+'Real Revenue'!R41)/('Real Revenue'!Q$74+'Real Revenue'!R$74)</f>
        <v>4.7929236045344192E-3</v>
      </c>
      <c r="S41" s="79">
        <f>('Real Revenue'!R41+'Real Revenue'!S41)/('Real Revenue'!R$74+'Real Revenue'!S$74)</f>
        <v>4.7610821375172682E-3</v>
      </c>
      <c r="T41" s="79">
        <f>('Real Revenue'!S41+'Real Revenue'!T41)/('Real Revenue'!S$74+'Real Revenue'!T$74)</f>
        <v>4.7941034245535183E-3</v>
      </c>
      <c r="U41" s="79">
        <f>('Real Revenue'!T41+'Real Revenue'!U41)/('Real Revenue'!T$74+'Real Revenue'!U$74)</f>
        <v>4.8725274774931698E-3</v>
      </c>
      <c r="V41" s="79">
        <f>('Real Revenue'!U41+'Real Revenue'!V41)/('Real Revenue'!U$74+'Real Revenue'!V$74)</f>
        <v>4.6125189339439807E-3</v>
      </c>
      <c r="W41" s="79">
        <f>('Real Revenue'!V41+'Real Revenue'!W41)/('Real Revenue'!V$74+'Real Revenue'!W$74)</f>
        <v>4.2191400171052917E-3</v>
      </c>
      <c r="X41" s="79">
        <f>('Real Revenue'!W41+'Real Revenue'!X41)/('Real Revenue'!W$74+'Real Revenue'!X$74)</f>
        <v>3.9189931917822125E-3</v>
      </c>
      <c r="Y41" s="79">
        <f>('Real Revenue'!X41+'Real Revenue'!Y41)/('Real Revenue'!X$74+'Real Revenue'!Y$74)</f>
        <v>3.8028958441586008E-3</v>
      </c>
      <c r="Z41" s="79">
        <f>('Real Revenue'!Y41+'Real Revenue'!Z41)/('Real Revenue'!Y$74+'Real Revenue'!Z$74)</f>
        <v>3.8310839203122577E-3</v>
      </c>
      <c r="AA41" s="79">
        <f>('Real Revenue'!Z41+'Real Revenue'!AA41)/('Real Revenue'!Z$74+'Real Revenue'!AA$74)</f>
        <v>3.7657276512638744E-3</v>
      </c>
      <c r="AB41" s="79">
        <f>('Real Revenue'!AA41+'Real Revenue'!AB41)/('Real Revenue'!AA$74+'Real Revenue'!AB$74)</f>
        <v>3.6452114886325795E-3</v>
      </c>
      <c r="AC41" s="79">
        <f>('Real Revenue'!AB41+'Real Revenue'!AC41)/('Real Revenue'!AB$74+'Real Revenue'!AC$74)</f>
        <v>3.5914278678221561E-3</v>
      </c>
      <c r="AD41" s="111">
        <f>('Real Revenue'!AD41+'Real Revenue'!AE41)/('Real Revenue'!AD$74+'Real Revenue'!AE$74)</f>
        <v>3.2698237587937651E-3</v>
      </c>
      <c r="AE41" s="111">
        <f>('Real Revenue'!AE41+'Real Revenue'!AF41)/('Real Revenue'!AE$74+'Real Revenue'!AF$74)</f>
        <v>3.0843522466685782E-3</v>
      </c>
      <c r="AF41" s="111">
        <f>('Real Revenue'!AF41+'Real Revenue'!AG41)/('Real Revenue'!AF$74+'Real Revenue'!AG$74)</f>
        <v>3.0999055998361062E-3</v>
      </c>
      <c r="AG41" s="111">
        <f>('Real Revenue'!AG41+'Real Revenue'!AH41)/('Real Revenue'!AG$74+'Real Revenue'!AH$74)</f>
        <v>2.9085474241931685E-3</v>
      </c>
      <c r="AH41" s="111">
        <f>('Real Revenue'!AH41+'Real Revenue'!AI41)/('Real Revenue'!AH$74+'Real Revenue'!AI$74)</f>
        <v>2.9750328024935398E-3</v>
      </c>
      <c r="AI41" s="111">
        <f>('Real Revenue'!AI41+'Real Revenue'!AJ41)/('Real Revenue'!AI$74+'Real Revenue'!AJ$74)</f>
        <v>3.1388591668472772E-3</v>
      </c>
      <c r="AJ41" s="111">
        <f>('Real Revenue'!AJ41+'Real Revenue'!AK41)/('Real Revenue'!AJ$74+'Real Revenue'!AK$74)</f>
        <v>3.1939463136084964E-3</v>
      </c>
      <c r="AK41" s="111">
        <f>('Real Revenue'!AK41+'Real Revenue'!AL41)/('Real Revenue'!AK$74+'Real Revenue'!AL$74)</f>
        <v>3.1336983676427442E-3</v>
      </c>
      <c r="AL41" s="111">
        <f>('Real Revenue'!AL41+'Real Revenue'!AM41)/('Real Revenue'!AL$74+'Real Revenue'!AM$74)</f>
        <v>3.0635243723502645E-3</v>
      </c>
      <c r="AM41" s="111">
        <f>('Real Revenue'!AM41+'Real Revenue'!AN41)/('Real Revenue'!AM$74+'Real Revenue'!AN$74)</f>
        <v>3.1074985348191995E-3</v>
      </c>
      <c r="AN41" s="111">
        <f>('Real Revenue'!AN41+'Real Revenue'!AO41)/('Real Revenue'!AN$74+'Real Revenue'!AO$74)</f>
        <v>2.964091774228727E-3</v>
      </c>
      <c r="AO41" s="111">
        <f>('Real Revenue'!AO41+'Real Revenue'!AP41)/('Real Revenue'!AO$74+'Real Revenue'!AP$74)</f>
        <v>2.9704514148616978E-3</v>
      </c>
      <c r="AP41" s="111">
        <f>('Real Revenue'!AP41+'Real Revenue'!AQ41)/('Real Revenue'!AP$74+'Real Revenue'!AQ$74)</f>
        <v>3.3133149343989501E-3</v>
      </c>
      <c r="AQ41" s="111">
        <f>('Real Revenue'!AQ41+'Real Revenue'!AR41)/('Real Revenue'!AQ$74+'Real Revenue'!AR$74)</f>
        <v>3.3231794335154235E-3</v>
      </c>
      <c r="AR41" s="111">
        <f>('Real Revenue'!AR41+'Real Revenue'!AS41)/('Real Revenue'!AR$74+'Real Revenue'!AS$74)</f>
        <v>3.1336514378131962E-3</v>
      </c>
      <c r="AS41" s="111" t="e">
        <f>('Real Revenue'!AS41+'Real Revenue'!AT41)/('Real Revenue'!AS$74+'Real Revenue'!AT$74)</f>
        <v>#N/A</v>
      </c>
      <c r="AT41" s="111" t="e">
        <f>('Real Revenue'!AT41+'Real Revenue'!AU41)/('Real Revenue'!AT$74+'Real Revenue'!AU$74)</f>
        <v>#N/A</v>
      </c>
      <c r="AU41" s="111" t="e">
        <f>('Real Revenue'!AU41+'Real Revenue'!AV41)/('Real Revenue'!AU$74+'Real Revenue'!AV$74)</f>
        <v>#N/A</v>
      </c>
      <c r="AV41" s="111" t="e">
        <f>('Real Revenue'!AV41+'Real Revenue'!AW41)/('Real Revenue'!AV$74+'Real Revenue'!AW$74)</f>
        <v>#N/A</v>
      </c>
      <c r="AW41" s="111" t="e">
        <f>('Real Revenue'!AW41+'Real Revenue'!AX41)/('Real Revenue'!AW$74+'Real Revenue'!AX$74)</f>
        <v>#N/A</v>
      </c>
      <c r="AX41" s="111" t="e">
        <f>('Real Revenue'!AX41+'Real Revenue'!AY41)/('Real Revenue'!AX$74+'Real Revenue'!AY$74)</f>
        <v>#N/A</v>
      </c>
      <c r="AY41" s="111" t="e">
        <f>('Real Revenue'!AY41+'Real Revenue'!AZ41)/('Real Revenue'!AY$74+'Real Revenue'!AZ$74)</f>
        <v>#N/A</v>
      </c>
      <c r="AZ41" s="111" t="e">
        <f>('Real Revenue'!AZ41+'Real Revenue'!BA41)/('Real Revenue'!AZ$74+'Real Revenue'!BA$74)</f>
        <v>#N/A</v>
      </c>
    </row>
    <row r="42" spans="1:256"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5.5915775767386771E-3</v>
      </c>
      <c r="I42" s="79">
        <f>('Real Revenue'!H42+'Real Revenue'!I42)/('Real Revenue'!H$74+'Real Revenue'!I$74)</f>
        <v>6.0908252122220926E-3</v>
      </c>
      <c r="J42" s="79">
        <f>('Real Revenue'!I42+'Real Revenue'!J42)/('Real Revenue'!I$74+'Real Revenue'!J$74)</f>
        <v>5.9477588117540312E-3</v>
      </c>
      <c r="K42" s="79">
        <f>('Real Revenue'!J42+'Real Revenue'!K42)/('Real Revenue'!J$74+'Real Revenue'!K$74)</f>
        <v>5.355028565942597E-3</v>
      </c>
      <c r="L42" s="79">
        <f>('Real Revenue'!K42+'Real Revenue'!L42)/('Real Revenue'!K$74+'Real Revenue'!L$74)</f>
        <v>5.3868477952452067E-3</v>
      </c>
      <c r="M42" s="79">
        <f>('Real Revenue'!L42+'Real Revenue'!M42)/('Real Revenue'!L$74+'Real Revenue'!M$74)</f>
        <v>5.5489850126499143E-3</v>
      </c>
      <c r="N42" s="79">
        <f>('Real Revenue'!M42+'Real Revenue'!N42)/('Real Revenue'!M$74+'Real Revenue'!N$74)</f>
        <v>5.7472285707681021E-3</v>
      </c>
      <c r="O42" s="79">
        <f>('Real Revenue'!N42+'Real Revenue'!O42)/('Real Revenue'!N$74+'Real Revenue'!O$74)</f>
        <v>6.2403459214214908E-3</v>
      </c>
      <c r="P42" s="79">
        <f>('Real Revenue'!O42+'Real Revenue'!P42)/('Real Revenue'!O$74+'Real Revenue'!P$74)</f>
        <v>6.6478621092255019E-3</v>
      </c>
      <c r="Q42" s="79">
        <f>('Real Revenue'!P42+'Real Revenue'!Q42)/('Real Revenue'!P$74+'Real Revenue'!Q$74)</f>
        <v>6.6701684922368856E-3</v>
      </c>
      <c r="R42" s="79">
        <f>('Real Revenue'!Q42+'Real Revenue'!R42)/('Real Revenue'!Q$74+'Real Revenue'!R$74)</f>
        <v>6.5867194644931865E-3</v>
      </c>
      <c r="S42" s="79">
        <f>('Real Revenue'!R42+'Real Revenue'!S42)/('Real Revenue'!R$74+'Real Revenue'!S$74)</f>
        <v>6.5384249723013143E-3</v>
      </c>
      <c r="T42" s="79">
        <f>('Real Revenue'!S42+'Real Revenue'!T42)/('Real Revenue'!S$74+'Real Revenue'!T$74)</f>
        <v>7.0188198236002201E-3</v>
      </c>
      <c r="U42" s="79">
        <f>('Real Revenue'!T42+'Real Revenue'!U42)/('Real Revenue'!T$74+'Real Revenue'!U$74)</f>
        <v>7.7199285735462852E-3</v>
      </c>
      <c r="V42" s="79">
        <f>('Real Revenue'!U42+'Real Revenue'!V42)/('Real Revenue'!U$74+'Real Revenue'!V$74)</f>
        <v>7.6531901318951327E-3</v>
      </c>
      <c r="W42" s="79">
        <f>('Real Revenue'!V42+'Real Revenue'!W42)/('Real Revenue'!V$74+'Real Revenue'!W$74)</f>
        <v>7.7189909973111002E-3</v>
      </c>
      <c r="X42" s="79">
        <f>('Real Revenue'!W42+'Real Revenue'!X42)/('Real Revenue'!W$74+'Real Revenue'!X$74)</f>
        <v>7.9602800485594951E-3</v>
      </c>
      <c r="Y42" s="79">
        <f>('Real Revenue'!X42+'Real Revenue'!Y42)/('Real Revenue'!X$74+'Real Revenue'!Y$74)</f>
        <v>7.9120637384277898E-3</v>
      </c>
      <c r="Z42" s="79">
        <f>('Real Revenue'!Y42+'Real Revenue'!Z42)/('Real Revenue'!Y$74+'Real Revenue'!Z$74)</f>
        <v>7.8740281323423662E-3</v>
      </c>
      <c r="AA42" s="79">
        <f>('Real Revenue'!Z42+'Real Revenue'!AA42)/('Real Revenue'!Z$74+'Real Revenue'!AA$74)</f>
        <v>8.0116939486276385E-3</v>
      </c>
      <c r="AB42" s="79">
        <f>('Real Revenue'!AA42+'Real Revenue'!AB42)/('Real Revenue'!AA$74+'Real Revenue'!AB$74)</f>
        <v>7.7621216447724796E-3</v>
      </c>
      <c r="AC42" s="79">
        <f>('Real Revenue'!AB42+'Real Revenue'!AC42)/('Real Revenue'!AB$74+'Real Revenue'!AC$74)</f>
        <v>7.2758736964871002E-3</v>
      </c>
      <c r="AD42" s="111">
        <f>('Real Revenue'!AD42+'Real Revenue'!AE42)/('Real Revenue'!AD$74+'Real Revenue'!AE$74)</f>
        <v>6.6533306904079589E-3</v>
      </c>
      <c r="AE42" s="111">
        <f>('Real Revenue'!AE42+'Real Revenue'!AF42)/('Real Revenue'!AE$74+'Real Revenue'!AF$74)</f>
        <v>6.0095783159893734E-3</v>
      </c>
      <c r="AF42" s="111">
        <f>('Real Revenue'!AF42+'Real Revenue'!AG42)/('Real Revenue'!AF$74+'Real Revenue'!AG$74)</f>
        <v>5.6498254316520802E-3</v>
      </c>
      <c r="AG42" s="111">
        <f>('Real Revenue'!AG42+'Real Revenue'!AH42)/('Real Revenue'!AG$74+'Real Revenue'!AH$74)</f>
        <v>5.3846276931505035E-3</v>
      </c>
      <c r="AH42" s="111">
        <f>('Real Revenue'!AH42+'Real Revenue'!AI42)/('Real Revenue'!AH$74+'Real Revenue'!AI$74)</f>
        <v>5.1173778352585804E-3</v>
      </c>
      <c r="AI42" s="111">
        <f>('Real Revenue'!AI42+'Real Revenue'!AJ42)/('Real Revenue'!AI$74+'Real Revenue'!AJ$74)</f>
        <v>5.1420134071379223E-3</v>
      </c>
      <c r="AJ42" s="111">
        <f>('Real Revenue'!AJ42+'Real Revenue'!AK42)/('Real Revenue'!AJ$74+'Real Revenue'!AK$74)</f>
        <v>5.3202715125533675E-3</v>
      </c>
      <c r="AK42" s="111">
        <f>('Real Revenue'!AK42+'Real Revenue'!AL42)/('Real Revenue'!AK$74+'Real Revenue'!AL$74)</f>
        <v>5.6155445632599978E-3</v>
      </c>
      <c r="AL42" s="111">
        <f>('Real Revenue'!AL42+'Real Revenue'!AM42)/('Real Revenue'!AL$74+'Real Revenue'!AM$74)</f>
        <v>6.0003081676395249E-3</v>
      </c>
      <c r="AM42" s="111">
        <f>('Real Revenue'!AM42+'Real Revenue'!AN42)/('Real Revenue'!AM$74+'Real Revenue'!AN$74)</f>
        <v>5.6700920857465512E-3</v>
      </c>
      <c r="AN42" s="111">
        <f>('Real Revenue'!AN42+'Real Revenue'!AO42)/('Real Revenue'!AN$74+'Real Revenue'!AO$74)</f>
        <v>5.194714556598411E-3</v>
      </c>
      <c r="AO42" s="111">
        <f>('Real Revenue'!AO42+'Real Revenue'!AP42)/('Real Revenue'!AO$74+'Real Revenue'!AP$74)</f>
        <v>6.0175686049572128E-3</v>
      </c>
      <c r="AP42" s="111">
        <f>('Real Revenue'!AP42+'Real Revenue'!AQ42)/('Real Revenue'!AP$74+'Real Revenue'!AQ$74)</f>
        <v>6.6023162014964944E-3</v>
      </c>
      <c r="AQ42" s="111">
        <f>('Real Revenue'!AQ42+'Real Revenue'!AR42)/('Real Revenue'!AQ$74+'Real Revenue'!AR$74)</f>
        <v>6.4039560976416722E-3</v>
      </c>
      <c r="AR42" s="111">
        <f>('Real Revenue'!AR42+'Real Revenue'!AS42)/('Real Revenue'!AR$74+'Real Revenue'!AS$74)</f>
        <v>6.4517251265652723E-3</v>
      </c>
      <c r="AS42" s="111" t="e">
        <f>('Real Revenue'!AS42+'Real Revenue'!AT42)/('Real Revenue'!AS$74+'Real Revenue'!AT$74)</f>
        <v>#N/A</v>
      </c>
      <c r="AT42" s="111" t="e">
        <f>('Real Revenue'!AT42+'Real Revenue'!AU42)/('Real Revenue'!AT$74+'Real Revenue'!AU$74)</f>
        <v>#N/A</v>
      </c>
      <c r="AU42" s="111" t="e">
        <f>('Real Revenue'!AU42+'Real Revenue'!AV42)/('Real Revenue'!AU$74+'Real Revenue'!AV$74)</f>
        <v>#N/A</v>
      </c>
      <c r="AV42" s="111" t="e">
        <f>('Real Revenue'!AV42+'Real Revenue'!AW42)/('Real Revenue'!AV$74+'Real Revenue'!AW$74)</f>
        <v>#N/A</v>
      </c>
      <c r="AW42" s="111" t="e">
        <f>('Real Revenue'!AW42+'Real Revenue'!AX42)/('Real Revenue'!AW$74+'Real Revenue'!AX$74)</f>
        <v>#N/A</v>
      </c>
      <c r="AX42" s="111" t="e">
        <f>('Real Revenue'!AX42+'Real Revenue'!AY42)/('Real Revenue'!AX$74+'Real Revenue'!AY$74)</f>
        <v>#N/A</v>
      </c>
      <c r="AY42" s="111" t="e">
        <f>('Real Revenue'!AY42+'Real Revenue'!AZ42)/('Real Revenue'!AY$74+'Real Revenue'!AZ$74)</f>
        <v>#N/A</v>
      </c>
      <c r="AZ42" s="111" t="e">
        <f>('Real Revenue'!AZ42+'Real Revenue'!BA42)/('Real Revenue'!AZ$74+'Real Revenue'!BA$74)</f>
        <v>#N/A</v>
      </c>
    </row>
    <row r="43" spans="1:256"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2.0032109352796347E-2</v>
      </c>
      <c r="I43" s="79">
        <f>('Real Revenue'!H43+'Real Revenue'!I43)/('Real Revenue'!H$74+'Real Revenue'!I$74)</f>
        <v>1.8124383183864032E-2</v>
      </c>
      <c r="J43" s="79">
        <f>('Real Revenue'!I43+'Real Revenue'!J43)/('Real Revenue'!I$74+'Real Revenue'!J$74)</f>
        <v>1.8401798277441438E-2</v>
      </c>
      <c r="K43" s="79">
        <f>('Real Revenue'!J43+'Real Revenue'!K43)/('Real Revenue'!J$74+'Real Revenue'!K$74)</f>
        <v>1.8115965219738371E-2</v>
      </c>
      <c r="L43" s="79">
        <f>('Real Revenue'!K43+'Real Revenue'!L43)/('Real Revenue'!K$74+'Real Revenue'!L$74)</f>
        <v>1.8015989401894295E-2</v>
      </c>
      <c r="M43" s="79">
        <f>('Real Revenue'!L43+'Real Revenue'!M43)/('Real Revenue'!L$74+'Real Revenue'!M$74)</f>
        <v>1.8195722024165389E-2</v>
      </c>
      <c r="N43" s="79">
        <f>('Real Revenue'!M43+'Real Revenue'!N43)/('Real Revenue'!M$74+'Real Revenue'!N$74)</f>
        <v>1.7892206224766349E-2</v>
      </c>
      <c r="O43" s="79">
        <f>('Real Revenue'!N43+'Real Revenue'!O43)/('Real Revenue'!N$74+'Real Revenue'!O$74)</f>
        <v>1.7342371749922016E-2</v>
      </c>
      <c r="P43" s="79">
        <f>('Real Revenue'!O43+'Real Revenue'!P43)/('Real Revenue'!O$74+'Real Revenue'!P$74)</f>
        <v>1.6871829602875976E-2</v>
      </c>
      <c r="Q43" s="79">
        <f>('Real Revenue'!P43+'Real Revenue'!Q43)/('Real Revenue'!P$74+'Real Revenue'!Q$74)</f>
        <v>1.7402699869353014E-2</v>
      </c>
      <c r="R43" s="79">
        <f>('Real Revenue'!Q43+'Real Revenue'!R43)/('Real Revenue'!Q$74+'Real Revenue'!R$74)</f>
        <v>1.7641889298459244E-2</v>
      </c>
      <c r="S43" s="79">
        <f>('Real Revenue'!R43+'Real Revenue'!S43)/('Real Revenue'!R$74+'Real Revenue'!S$74)</f>
        <v>1.6907675549829092E-2</v>
      </c>
      <c r="T43" s="79">
        <f>('Real Revenue'!S43+'Real Revenue'!T43)/('Real Revenue'!S$74+'Real Revenue'!T$74)</f>
        <v>1.6311058510653027E-2</v>
      </c>
      <c r="U43" s="79">
        <f>('Real Revenue'!T43+'Real Revenue'!U43)/('Real Revenue'!T$74+'Real Revenue'!U$74)</f>
        <v>1.6259860505850942E-2</v>
      </c>
      <c r="V43" s="79">
        <f>('Real Revenue'!U43+'Real Revenue'!V43)/('Real Revenue'!U$74+'Real Revenue'!V$74)</f>
        <v>1.6236586969561553E-2</v>
      </c>
      <c r="W43" s="79">
        <f>('Real Revenue'!V43+'Real Revenue'!W43)/('Real Revenue'!V$74+'Real Revenue'!W$74)</f>
        <v>1.5695109624253054E-2</v>
      </c>
      <c r="X43" s="79">
        <f>('Real Revenue'!W43+'Real Revenue'!X43)/('Real Revenue'!W$74+'Real Revenue'!X$74)</f>
        <v>1.5239536805470362E-2</v>
      </c>
      <c r="Y43" s="79">
        <f>('Real Revenue'!X43+'Real Revenue'!Y43)/('Real Revenue'!X$74+'Real Revenue'!Y$74)</f>
        <v>1.5849532533956007E-2</v>
      </c>
      <c r="Z43" s="79">
        <f>('Real Revenue'!Y43+'Real Revenue'!Z43)/('Real Revenue'!Y$74+'Real Revenue'!Z$74)</f>
        <v>1.6328505903464449E-2</v>
      </c>
      <c r="AA43" s="79">
        <f>('Real Revenue'!Z43+'Real Revenue'!AA43)/('Real Revenue'!Z$74+'Real Revenue'!AA$74)</f>
        <v>1.6439646876651042E-2</v>
      </c>
      <c r="AB43" s="79">
        <f>('Real Revenue'!AA43+'Real Revenue'!AB43)/('Real Revenue'!AA$74+'Real Revenue'!AB$74)</f>
        <v>1.7150812519270177E-2</v>
      </c>
      <c r="AC43" s="79">
        <f>('Real Revenue'!AB43+'Real Revenue'!AC43)/('Real Revenue'!AB$74+'Real Revenue'!AC$74)</f>
        <v>1.8268037813004533E-2</v>
      </c>
      <c r="AD43" s="111">
        <f>('Real Revenue'!AD43+'Real Revenue'!AE43)/('Real Revenue'!AD$74+'Real Revenue'!AE$74)</f>
        <v>1.9721070492476154E-2</v>
      </c>
      <c r="AE43" s="111">
        <f>('Real Revenue'!AE43+'Real Revenue'!AF43)/('Real Revenue'!AE$74+'Real Revenue'!AF$74)</f>
        <v>2.0083711235779574E-2</v>
      </c>
      <c r="AF43" s="111">
        <f>('Real Revenue'!AF43+'Real Revenue'!AG43)/('Real Revenue'!AF$74+'Real Revenue'!AG$74)</f>
        <v>2.2054966148040773E-2</v>
      </c>
      <c r="AG43" s="111">
        <f>('Real Revenue'!AG43+'Real Revenue'!AH43)/('Real Revenue'!AG$74+'Real Revenue'!AH$74)</f>
        <v>2.672115546007606E-2</v>
      </c>
      <c r="AH43" s="111">
        <f>('Real Revenue'!AH43+'Real Revenue'!AI43)/('Real Revenue'!AH$74+'Real Revenue'!AI$74)</f>
        <v>3.054853281353042E-2</v>
      </c>
      <c r="AI43" s="111">
        <f>('Real Revenue'!AI43+'Real Revenue'!AJ43)/('Real Revenue'!AI$74+'Real Revenue'!AJ$74)</f>
        <v>3.4724356268515957E-2</v>
      </c>
      <c r="AJ43" s="111">
        <f>('Real Revenue'!AJ43+'Real Revenue'!AK43)/('Real Revenue'!AJ$74+'Real Revenue'!AK$74)</f>
        <v>4.0784066548678007E-2</v>
      </c>
      <c r="AK43" s="111">
        <f>('Real Revenue'!AK43+'Real Revenue'!AL43)/('Real Revenue'!AK$74+'Real Revenue'!AL$74)</f>
        <v>4.1925032713251688E-2</v>
      </c>
      <c r="AL43" s="111">
        <f>('Real Revenue'!AL43+'Real Revenue'!AM43)/('Real Revenue'!AL$74+'Real Revenue'!AM$74)</f>
        <v>3.6930049624095601E-2</v>
      </c>
      <c r="AM43" s="111">
        <f>('Real Revenue'!AM43+'Real Revenue'!AN43)/('Real Revenue'!AM$74+'Real Revenue'!AN$74)</f>
        <v>4.2980583303081403E-2</v>
      </c>
      <c r="AN43" s="111">
        <f>('Real Revenue'!AN43+'Real Revenue'!AO43)/('Real Revenue'!AN$74+'Real Revenue'!AO$74)</f>
        <v>5.0024532955598382E-2</v>
      </c>
      <c r="AO43" s="111">
        <f>('Real Revenue'!AO43+'Real Revenue'!AP43)/('Real Revenue'!AO$74+'Real Revenue'!AP$74)</f>
        <v>4.3213536070026648E-2</v>
      </c>
      <c r="AP43" s="111">
        <f>('Real Revenue'!AP43+'Real Revenue'!AQ43)/('Real Revenue'!AP$74+'Real Revenue'!AQ$74)</f>
        <v>3.1826746210633652E-2</v>
      </c>
      <c r="AQ43" s="111">
        <f>('Real Revenue'!AQ43+'Real Revenue'!AR43)/('Real Revenue'!AQ$74+'Real Revenue'!AR$74)</f>
        <v>2.5587710272665976E-2</v>
      </c>
      <c r="AR43" s="111">
        <f>('Real Revenue'!AR43+'Real Revenue'!AS43)/('Real Revenue'!AR$74+'Real Revenue'!AS$74)</f>
        <v>2.6935666287665028E-2</v>
      </c>
      <c r="AS43" s="111" t="e">
        <f>('Real Revenue'!AS43+'Real Revenue'!AT43)/('Real Revenue'!AS$74+'Real Revenue'!AT$74)</f>
        <v>#N/A</v>
      </c>
      <c r="AT43" s="111" t="e">
        <f>('Real Revenue'!AT43+'Real Revenue'!AU43)/('Real Revenue'!AT$74+'Real Revenue'!AU$74)</f>
        <v>#N/A</v>
      </c>
      <c r="AU43" s="111" t="e">
        <f>('Real Revenue'!AU43+'Real Revenue'!AV43)/('Real Revenue'!AU$74+'Real Revenue'!AV$74)</f>
        <v>#N/A</v>
      </c>
      <c r="AV43" s="111" t="e">
        <f>('Real Revenue'!AV43+'Real Revenue'!AW43)/('Real Revenue'!AV$74+'Real Revenue'!AW$74)</f>
        <v>#N/A</v>
      </c>
      <c r="AW43" s="111" t="e">
        <f>('Real Revenue'!AW43+'Real Revenue'!AX43)/('Real Revenue'!AW$74+'Real Revenue'!AX$74)</f>
        <v>#N/A</v>
      </c>
      <c r="AX43" s="111" t="e">
        <f>('Real Revenue'!AX43+'Real Revenue'!AY43)/('Real Revenue'!AX$74+'Real Revenue'!AY$74)</f>
        <v>#N/A</v>
      </c>
      <c r="AY43" s="111" t="e">
        <f>('Real Revenue'!AY43+'Real Revenue'!AZ43)/('Real Revenue'!AY$74+'Real Revenue'!AZ$74)</f>
        <v>#N/A</v>
      </c>
      <c r="AZ43" s="111" t="e">
        <f>('Real Revenue'!AZ43+'Real Revenue'!BA43)/('Real Revenue'!AZ$74+'Real Revenue'!BA$74)</f>
        <v>#N/A</v>
      </c>
    </row>
    <row r="44" spans="1:256"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1.3514471787778235E-2</v>
      </c>
      <c r="I44" s="78">
        <f>('Real Revenue'!H44+'Real Revenue'!I44)/('Real Revenue'!H$74+'Real Revenue'!I$74)</f>
        <v>1.3739974179299588E-2</v>
      </c>
      <c r="J44" s="78">
        <f>('Real Revenue'!I44+'Real Revenue'!J44)/('Real Revenue'!I$74+'Real Revenue'!J$74)</f>
        <v>1.3266649141247063E-2</v>
      </c>
      <c r="K44" s="78">
        <f>('Real Revenue'!J44+'Real Revenue'!K44)/('Real Revenue'!J$74+'Real Revenue'!K$74)</f>
        <v>1.253162465484696E-2</v>
      </c>
      <c r="L44" s="78">
        <f>('Real Revenue'!K44+'Real Revenue'!L44)/('Real Revenue'!K$74+'Real Revenue'!L$74)</f>
        <v>1.1911134158757124E-2</v>
      </c>
      <c r="M44" s="78">
        <f>('Real Revenue'!L44+'Real Revenue'!M44)/('Real Revenue'!L$74+'Real Revenue'!M$74)</f>
        <v>1.1953999424131086E-2</v>
      </c>
      <c r="N44" s="78">
        <f>('Real Revenue'!M44+'Real Revenue'!N44)/('Real Revenue'!M$74+'Real Revenue'!N$74)</f>
        <v>1.2159385390293143E-2</v>
      </c>
      <c r="O44" s="78">
        <f>('Real Revenue'!N44+'Real Revenue'!O44)/('Real Revenue'!N$74+'Real Revenue'!O$74)</f>
        <v>1.2175856312646312E-2</v>
      </c>
      <c r="P44" s="78">
        <f>('Real Revenue'!O44+'Real Revenue'!P44)/('Real Revenue'!O$74+'Real Revenue'!P$74)</f>
        <v>1.1983385638821429E-2</v>
      </c>
      <c r="Q44" s="78">
        <f>('Real Revenue'!P44+'Real Revenue'!Q44)/('Real Revenue'!P$74+'Real Revenue'!Q$74)</f>
        <v>1.152368973275964E-2</v>
      </c>
      <c r="R44" s="78">
        <f>('Real Revenue'!Q44+'Real Revenue'!R44)/('Real Revenue'!Q$74+'Real Revenue'!R$74)</f>
        <v>1.0934092084614587E-2</v>
      </c>
      <c r="S44" s="78">
        <f>('Real Revenue'!R44+'Real Revenue'!S44)/('Real Revenue'!R$74+'Real Revenue'!S$74)</f>
        <v>1.0296711877398822E-2</v>
      </c>
      <c r="T44" s="78">
        <f>('Real Revenue'!S44+'Real Revenue'!T44)/('Real Revenue'!S$74+'Real Revenue'!T$74)</f>
        <v>1.0128989643455421E-2</v>
      </c>
      <c r="U44" s="78">
        <f>('Real Revenue'!T44+'Real Revenue'!U44)/('Real Revenue'!T$74+'Real Revenue'!U$74)</f>
        <v>1.0072818829621124E-2</v>
      </c>
      <c r="V44" s="78">
        <f>('Real Revenue'!U44+'Real Revenue'!V44)/('Real Revenue'!U$74+'Real Revenue'!V$74)</f>
        <v>9.6383360329361789E-3</v>
      </c>
      <c r="W44" s="78">
        <f>('Real Revenue'!V44+'Real Revenue'!W44)/('Real Revenue'!V$74+'Real Revenue'!W$74)</f>
        <v>9.629998598786332E-3</v>
      </c>
      <c r="X44" s="78">
        <f>('Real Revenue'!W44+'Real Revenue'!X44)/('Real Revenue'!W$74+'Real Revenue'!X$74)</f>
        <v>1.0030592507006655E-2</v>
      </c>
      <c r="Y44" s="78">
        <f>('Real Revenue'!X44+'Real Revenue'!Y44)/('Real Revenue'!X$74+'Real Revenue'!Y$74)</f>
        <v>9.8907613239629082E-3</v>
      </c>
      <c r="Z44" s="78">
        <f>('Real Revenue'!Y44+'Real Revenue'!Z44)/('Real Revenue'!Y$74+'Real Revenue'!Z$74)</f>
        <v>9.0059621764464488E-3</v>
      </c>
      <c r="AA44" s="78">
        <f>('Real Revenue'!Z44+'Real Revenue'!AA44)/('Real Revenue'!Z$74+'Real Revenue'!AA$74)</f>
        <v>8.2232599575148262E-3</v>
      </c>
      <c r="AB44" s="78">
        <f>('Real Revenue'!AA44+'Real Revenue'!AB44)/('Real Revenue'!AA$74+'Real Revenue'!AB$74)</f>
        <v>7.985762944766767E-3</v>
      </c>
      <c r="AC44" s="78">
        <f>('Real Revenue'!AB44+'Real Revenue'!AC44)/('Real Revenue'!AB$74+'Real Revenue'!AC$74)</f>
        <v>7.9938688264061322E-3</v>
      </c>
      <c r="AD44" s="78">
        <f>('Real Revenue'!AD44+'Real Revenue'!AE44)/('Real Revenue'!AD$74+'Real Revenue'!AE$74)</f>
        <v>8.2642701098073219E-3</v>
      </c>
      <c r="AE44" s="78">
        <f>('Real Revenue'!AE44+'Real Revenue'!AF44)/('Real Revenue'!AE$74+'Real Revenue'!AF$74)</f>
        <v>9.1052398606924403E-3</v>
      </c>
      <c r="AF44" s="78">
        <f>('Real Revenue'!AF44+'Real Revenue'!AG44)/('Real Revenue'!AF$74+'Real Revenue'!AG$74)</f>
        <v>9.6501361960665728E-3</v>
      </c>
      <c r="AG44" s="78">
        <f>('Real Revenue'!AG44+'Real Revenue'!AH44)/('Real Revenue'!AG$74+'Real Revenue'!AH$74)</f>
        <v>8.8607013940111227E-3</v>
      </c>
      <c r="AH44" s="78">
        <f>('Real Revenue'!AH44+'Real Revenue'!AI44)/('Real Revenue'!AH$74+'Real Revenue'!AI$74)</f>
        <v>8.5289846368009469E-3</v>
      </c>
      <c r="AI44" s="78">
        <f>('Real Revenue'!AI44+'Real Revenue'!AJ44)/('Real Revenue'!AI$74+'Real Revenue'!AJ$74)</f>
        <v>8.5920889690145139E-3</v>
      </c>
      <c r="AJ44" s="78">
        <f>('Real Revenue'!AJ44+'Real Revenue'!AK44)/('Real Revenue'!AJ$74+'Real Revenue'!AK$74)</f>
        <v>8.3004087535763337E-3</v>
      </c>
      <c r="AK44" s="78">
        <f>('Real Revenue'!AK44+'Real Revenue'!AL44)/('Real Revenue'!AK$74+'Real Revenue'!AL$74)</f>
        <v>7.617471144939751E-3</v>
      </c>
      <c r="AL44" s="78">
        <f>('Real Revenue'!AL44+'Real Revenue'!AM44)/('Real Revenue'!AL$74+'Real Revenue'!AM$74)</f>
        <v>7.3939196917250519E-3</v>
      </c>
      <c r="AM44" s="78">
        <f>('Real Revenue'!AM44+'Real Revenue'!AN44)/('Real Revenue'!AM$74+'Real Revenue'!AN$74)</f>
        <v>7.353315975630173E-3</v>
      </c>
      <c r="AN44" s="78">
        <f>('Real Revenue'!AN44+'Real Revenue'!AO44)/('Real Revenue'!AN$74+'Real Revenue'!AO$74)</f>
        <v>7.0761278835788132E-3</v>
      </c>
      <c r="AO44" s="78">
        <f>('Real Revenue'!AO44+'Real Revenue'!AP44)/('Real Revenue'!AO$74+'Real Revenue'!AP$74)</f>
        <v>7.1965339678913493E-3</v>
      </c>
      <c r="AP44" s="78">
        <f>('Real Revenue'!AP44+'Real Revenue'!AQ44)/('Real Revenue'!AP$74+'Real Revenue'!AQ$74)</f>
        <v>8.2439286231460532E-3</v>
      </c>
      <c r="AQ44" s="78">
        <f>('Real Revenue'!AQ44+'Real Revenue'!AR44)/('Real Revenue'!AQ$74+'Real Revenue'!AR$74)</f>
        <v>8.678384092387189E-3</v>
      </c>
      <c r="AR44" s="78">
        <f>('Real Revenue'!AR44+'Real Revenue'!AS44)/('Real Revenue'!AR$74+'Real Revenue'!AS$74)</f>
        <v>8.4997895239933442E-3</v>
      </c>
      <c r="AS44" s="78" t="e">
        <f>('Real Revenue'!AS44+'Real Revenue'!AT44)/('Real Revenue'!AS$74+'Real Revenue'!AT$74)</f>
        <v>#N/A</v>
      </c>
      <c r="AT44" s="78" t="e">
        <f>('Real Revenue'!AT44+'Real Revenue'!AU44)/('Real Revenue'!AT$74+'Real Revenue'!AU$74)</f>
        <v>#N/A</v>
      </c>
      <c r="AU44" s="78" t="e">
        <f>('Real Revenue'!AU44+'Real Revenue'!AV44)/('Real Revenue'!AU$74+'Real Revenue'!AV$74)</f>
        <v>#N/A</v>
      </c>
      <c r="AV44" s="78" t="e">
        <f>('Real Revenue'!AV44+'Real Revenue'!AW44)/('Real Revenue'!AV$74+'Real Revenue'!AW$74)</f>
        <v>#N/A</v>
      </c>
      <c r="AW44" s="78" t="e">
        <f>('Real Revenue'!AW44+'Real Revenue'!AX44)/('Real Revenue'!AW$74+'Real Revenue'!AX$74)</f>
        <v>#N/A</v>
      </c>
      <c r="AX44" s="78" t="e">
        <f>('Real Revenue'!AX44+'Real Revenue'!AY44)/('Real Revenue'!AX$74+'Real Revenue'!AY$74)</f>
        <v>#N/A</v>
      </c>
      <c r="AY44" s="78" t="e">
        <f>('Real Revenue'!AY44+'Real Revenue'!AZ44)/('Real Revenue'!AY$74+'Real Revenue'!AZ$74)</f>
        <v>#N/A</v>
      </c>
      <c r="AZ44" s="78" t="e">
        <f>('Real Revenue'!AZ44+'Real Revenue'!BA44)/('Real Revenue'!AZ$74+'Real Revenue'!BA$74)</f>
        <v>#N/A</v>
      </c>
    </row>
    <row r="45" spans="1:256"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1.9296058449773168E-2</v>
      </c>
      <c r="I45" s="78">
        <f>('Real Revenue'!H45+'Real Revenue'!I45)/('Real Revenue'!H$74+'Real Revenue'!I$74)</f>
        <v>1.9016445125086108E-2</v>
      </c>
      <c r="J45" s="78">
        <f>('Real Revenue'!I45+'Real Revenue'!J45)/('Real Revenue'!I$74+'Real Revenue'!J$74)</f>
        <v>1.7137990204113836E-2</v>
      </c>
      <c r="K45" s="78">
        <f>('Real Revenue'!J45+'Real Revenue'!K45)/('Real Revenue'!J$74+'Real Revenue'!K$74)</f>
        <v>1.5771479415839437E-2</v>
      </c>
      <c r="L45" s="78">
        <f>('Real Revenue'!K45+'Real Revenue'!L45)/('Real Revenue'!K$74+'Real Revenue'!L$74)</f>
        <v>1.554850822925358E-2</v>
      </c>
      <c r="M45" s="78">
        <f>('Real Revenue'!L45+'Real Revenue'!M45)/('Real Revenue'!L$74+'Real Revenue'!M$74)</f>
        <v>1.6531208461818964E-2</v>
      </c>
      <c r="N45" s="78">
        <f>('Real Revenue'!M45+'Real Revenue'!N45)/('Real Revenue'!M$74+'Real Revenue'!N$74)</f>
        <v>1.7406513251051657E-2</v>
      </c>
      <c r="O45" s="78">
        <f>('Real Revenue'!N45+'Real Revenue'!O45)/('Real Revenue'!N$74+'Real Revenue'!O$74)</f>
        <v>1.7282998639447263E-2</v>
      </c>
      <c r="P45" s="78">
        <f>('Real Revenue'!O45+'Real Revenue'!P45)/('Real Revenue'!O$74+'Real Revenue'!P$74)</f>
        <v>1.7856941949951202E-2</v>
      </c>
      <c r="Q45" s="78">
        <f>('Real Revenue'!P45+'Real Revenue'!Q45)/('Real Revenue'!P$74+'Real Revenue'!Q$74)</f>
        <v>1.822806847135805E-2</v>
      </c>
      <c r="R45" s="78">
        <f>('Real Revenue'!Q45+'Real Revenue'!R45)/('Real Revenue'!Q$74+'Real Revenue'!R$74)</f>
        <v>1.8134450621976651E-2</v>
      </c>
      <c r="S45" s="78">
        <f>('Real Revenue'!R45+'Real Revenue'!S45)/('Real Revenue'!R$74+'Real Revenue'!S$74)</f>
        <v>1.8497752892281876E-2</v>
      </c>
      <c r="T45" s="78">
        <f>('Real Revenue'!S45+'Real Revenue'!T45)/('Real Revenue'!S$74+'Real Revenue'!T$74)</f>
        <v>1.8796380828528067E-2</v>
      </c>
      <c r="U45" s="78">
        <f>('Real Revenue'!T45+'Real Revenue'!U45)/('Real Revenue'!T$74+'Real Revenue'!U$74)</f>
        <v>1.8284373859497837E-2</v>
      </c>
      <c r="V45" s="78">
        <f>('Real Revenue'!U45+'Real Revenue'!V45)/('Real Revenue'!U$74+'Real Revenue'!V$74)</f>
        <v>1.7517614627694897E-2</v>
      </c>
      <c r="W45" s="78">
        <f>('Real Revenue'!V45+'Real Revenue'!W45)/('Real Revenue'!V$74+'Real Revenue'!W$74)</f>
        <v>1.7442412332652427E-2</v>
      </c>
      <c r="X45" s="78">
        <f>('Real Revenue'!W45+'Real Revenue'!X45)/('Real Revenue'!W$74+'Real Revenue'!X$74)</f>
        <v>1.7509276238324881E-2</v>
      </c>
      <c r="Y45" s="78">
        <f>('Real Revenue'!X45+'Real Revenue'!Y45)/('Real Revenue'!X$74+'Real Revenue'!Y$74)</f>
        <v>1.7146608071953361E-2</v>
      </c>
      <c r="Z45" s="78">
        <f>('Real Revenue'!Y45+'Real Revenue'!Z45)/('Real Revenue'!Y$74+'Real Revenue'!Z$74)</f>
        <v>1.7104846530144869E-2</v>
      </c>
      <c r="AA45" s="78">
        <f>('Real Revenue'!Z45+'Real Revenue'!AA45)/('Real Revenue'!Z$74+'Real Revenue'!AA$74)</f>
        <v>1.7075965497300522E-2</v>
      </c>
      <c r="AB45" s="78">
        <f>('Real Revenue'!AA45+'Real Revenue'!AB45)/('Real Revenue'!AA$74+'Real Revenue'!AB$74)</f>
        <v>1.7364241521436504E-2</v>
      </c>
      <c r="AC45" s="78">
        <f>('Real Revenue'!AB45+'Real Revenue'!AC45)/('Real Revenue'!AB$74+'Real Revenue'!AC$74)</f>
        <v>1.7776841030147539E-2</v>
      </c>
      <c r="AD45" s="78">
        <f>('Real Revenue'!AD45+'Real Revenue'!AE45)/('Real Revenue'!AD$74+'Real Revenue'!AE$74)</f>
        <v>1.8318578295954117E-2</v>
      </c>
      <c r="AE45" s="78">
        <f>('Real Revenue'!AE45+'Real Revenue'!AF45)/('Real Revenue'!AE$74+'Real Revenue'!AF$74)</f>
        <v>2.032331768251262E-2</v>
      </c>
      <c r="AF45" s="78">
        <f>('Real Revenue'!AF45+'Real Revenue'!AG45)/('Real Revenue'!AF$74+'Real Revenue'!AG$74)</f>
        <v>2.0902003694283945E-2</v>
      </c>
      <c r="AG45" s="78">
        <f>('Real Revenue'!AG45+'Real Revenue'!AH45)/('Real Revenue'!AG$74+'Real Revenue'!AH$74)</f>
        <v>1.9509450819657229E-2</v>
      </c>
      <c r="AH45" s="78">
        <f>('Real Revenue'!AH45+'Real Revenue'!AI45)/('Real Revenue'!AH$74+'Real Revenue'!AI$74)</f>
        <v>1.9379216129027214E-2</v>
      </c>
      <c r="AI45" s="78">
        <f>('Real Revenue'!AI45+'Real Revenue'!AJ45)/('Real Revenue'!AI$74+'Real Revenue'!AJ$74)</f>
        <v>1.9157499637398955E-2</v>
      </c>
      <c r="AJ45" s="78">
        <f>('Real Revenue'!AJ45+'Real Revenue'!AK45)/('Real Revenue'!AJ$74+'Real Revenue'!AK$74)</f>
        <v>1.8766724915314059E-2</v>
      </c>
      <c r="AK45" s="78">
        <f>('Real Revenue'!AK45+'Real Revenue'!AL45)/('Real Revenue'!AK$74+'Real Revenue'!AL$74)</f>
        <v>1.8136399443387539E-2</v>
      </c>
      <c r="AL45" s="78">
        <f>('Real Revenue'!AL45+'Real Revenue'!AM45)/('Real Revenue'!AL$74+'Real Revenue'!AM$74)</f>
        <v>1.7695256216123636E-2</v>
      </c>
      <c r="AM45" s="78">
        <f>('Real Revenue'!AM45+'Real Revenue'!AN45)/('Real Revenue'!AM$74+'Real Revenue'!AN$74)</f>
        <v>1.7365085649241951E-2</v>
      </c>
      <c r="AN45" s="78">
        <f>('Real Revenue'!AN45+'Real Revenue'!AO45)/('Real Revenue'!AN$74+'Real Revenue'!AO$74)</f>
        <v>1.6859169876567468E-2</v>
      </c>
      <c r="AO45" s="78">
        <f>('Real Revenue'!AO45+'Real Revenue'!AP45)/('Real Revenue'!AO$74+'Real Revenue'!AP$74)</f>
        <v>1.7401356278488416E-2</v>
      </c>
      <c r="AP45" s="78">
        <f>('Real Revenue'!AP45+'Real Revenue'!AQ45)/('Real Revenue'!AP$74+'Real Revenue'!AQ$74)</f>
        <v>1.9017413317840823E-2</v>
      </c>
      <c r="AQ45" s="78">
        <f>('Real Revenue'!AQ45+'Real Revenue'!AR45)/('Real Revenue'!AQ$74+'Real Revenue'!AR$74)</f>
        <v>1.9773733073753352E-2</v>
      </c>
      <c r="AR45" s="78">
        <f>('Real Revenue'!AR45+'Real Revenue'!AS45)/('Real Revenue'!AR$74+'Real Revenue'!AS$74)</f>
        <v>1.982388859888657E-2</v>
      </c>
      <c r="AS45" s="78" t="e">
        <f>('Real Revenue'!AS45+'Real Revenue'!AT45)/('Real Revenue'!AS$74+'Real Revenue'!AT$74)</f>
        <v>#N/A</v>
      </c>
      <c r="AT45" s="78" t="e">
        <f>('Real Revenue'!AT45+'Real Revenue'!AU45)/('Real Revenue'!AT$74+'Real Revenue'!AU$74)</f>
        <v>#N/A</v>
      </c>
      <c r="AU45" s="78" t="e">
        <f>('Real Revenue'!AU45+'Real Revenue'!AV45)/('Real Revenue'!AU$74+'Real Revenue'!AV$74)</f>
        <v>#N/A</v>
      </c>
      <c r="AV45" s="78" t="e">
        <f>('Real Revenue'!AV45+'Real Revenue'!AW45)/('Real Revenue'!AV$74+'Real Revenue'!AW$74)</f>
        <v>#N/A</v>
      </c>
      <c r="AW45" s="78" t="e">
        <f>('Real Revenue'!AW45+'Real Revenue'!AX45)/('Real Revenue'!AW$74+'Real Revenue'!AX$74)</f>
        <v>#N/A</v>
      </c>
      <c r="AX45" s="78" t="e">
        <f>('Real Revenue'!AX45+'Real Revenue'!AY45)/('Real Revenue'!AX$74+'Real Revenue'!AY$74)</f>
        <v>#N/A</v>
      </c>
      <c r="AY45" s="78" t="e">
        <f>('Real Revenue'!AY45+'Real Revenue'!AZ45)/('Real Revenue'!AY$74+'Real Revenue'!AZ$74)</f>
        <v>#N/A</v>
      </c>
      <c r="AZ45" s="78" t="e">
        <f>('Real Revenue'!AZ45+'Real Revenue'!BA45)/('Real Revenue'!AZ$74+'Real Revenue'!BA$74)</f>
        <v>#N/A</v>
      </c>
    </row>
    <row r="46" spans="1:256"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3.7485862263480753E-2</v>
      </c>
      <c r="I46" s="78">
        <f>('Real Revenue'!H46+'Real Revenue'!I46)/('Real Revenue'!H$74+'Real Revenue'!I$74)</f>
        <v>3.6570661287224034E-2</v>
      </c>
      <c r="J46" s="78">
        <f>('Real Revenue'!I46+'Real Revenue'!J46)/('Real Revenue'!I$74+'Real Revenue'!J$74)</f>
        <v>3.5002315435556514E-2</v>
      </c>
      <c r="K46" s="78">
        <f>('Real Revenue'!J46+'Real Revenue'!K46)/('Real Revenue'!J$74+'Real Revenue'!K$74)</f>
        <v>3.342204855971035E-2</v>
      </c>
      <c r="L46" s="78">
        <f>('Real Revenue'!K46+'Real Revenue'!L46)/('Real Revenue'!K$74+'Real Revenue'!L$74)</f>
        <v>3.4129003118856187E-2</v>
      </c>
      <c r="M46" s="78">
        <f>('Real Revenue'!L46+'Real Revenue'!M46)/('Real Revenue'!L$74+'Real Revenue'!M$74)</f>
        <v>3.5273776411276311E-2</v>
      </c>
      <c r="N46" s="78">
        <f>('Real Revenue'!M46+'Real Revenue'!N46)/('Real Revenue'!M$74+'Real Revenue'!N$74)</f>
        <v>3.6008592776562515E-2</v>
      </c>
      <c r="O46" s="78">
        <f>('Real Revenue'!N46+'Real Revenue'!O46)/('Real Revenue'!N$74+'Real Revenue'!O$74)</f>
        <v>3.5804582613211754E-2</v>
      </c>
      <c r="P46" s="78">
        <f>('Real Revenue'!O46+'Real Revenue'!P46)/('Real Revenue'!O$74+'Real Revenue'!P$74)</f>
        <v>3.5275602311505359E-2</v>
      </c>
      <c r="Q46" s="78">
        <f>('Real Revenue'!P46+'Real Revenue'!Q46)/('Real Revenue'!P$74+'Real Revenue'!Q$74)</f>
        <v>3.4307889928359807E-2</v>
      </c>
      <c r="R46" s="78">
        <f>('Real Revenue'!Q46+'Real Revenue'!R46)/('Real Revenue'!Q$74+'Real Revenue'!R$74)</f>
        <v>3.1912298802537986E-2</v>
      </c>
      <c r="S46" s="78">
        <f>('Real Revenue'!R46+'Real Revenue'!S46)/('Real Revenue'!R$74+'Real Revenue'!S$74)</f>
        <v>3.0504372261527198E-2</v>
      </c>
      <c r="T46" s="78">
        <f>('Real Revenue'!S46+'Real Revenue'!T46)/('Real Revenue'!S$74+'Real Revenue'!T$74)</f>
        <v>3.0691951387878402E-2</v>
      </c>
      <c r="U46" s="78">
        <f>('Real Revenue'!T46+'Real Revenue'!U46)/('Real Revenue'!T$74+'Real Revenue'!U$74)</f>
        <v>3.0870885767567739E-2</v>
      </c>
      <c r="V46" s="78">
        <f>('Real Revenue'!U46+'Real Revenue'!V46)/('Real Revenue'!U$74+'Real Revenue'!V$74)</f>
        <v>3.0784495819308848E-2</v>
      </c>
      <c r="W46" s="78">
        <f>('Real Revenue'!V46+'Real Revenue'!W46)/('Real Revenue'!V$74+'Real Revenue'!W$74)</f>
        <v>3.2210397399838019E-2</v>
      </c>
      <c r="X46" s="78">
        <f>('Real Revenue'!W46+'Real Revenue'!X46)/('Real Revenue'!W$74+'Real Revenue'!X$74)</f>
        <v>3.3695567998157983E-2</v>
      </c>
      <c r="Y46" s="78">
        <f>('Real Revenue'!X46+'Real Revenue'!Y46)/('Real Revenue'!X$74+'Real Revenue'!Y$74)</f>
        <v>3.3547678576424503E-2</v>
      </c>
      <c r="Z46" s="78">
        <f>('Real Revenue'!Y46+'Real Revenue'!Z46)/('Real Revenue'!Y$74+'Real Revenue'!Z$74)</f>
        <v>3.3031894605665177E-2</v>
      </c>
      <c r="AA46" s="78">
        <f>('Real Revenue'!Z46+'Real Revenue'!AA46)/('Real Revenue'!Z$74+'Real Revenue'!AA$74)</f>
        <v>3.4054320080561071E-2</v>
      </c>
      <c r="AB46" s="78">
        <f>('Real Revenue'!AA46+'Real Revenue'!AB46)/('Real Revenue'!AA$74+'Real Revenue'!AB$74)</f>
        <v>3.5552993867728741E-2</v>
      </c>
      <c r="AC46" s="78">
        <f>('Real Revenue'!AB46+'Real Revenue'!AC46)/('Real Revenue'!AB$74+'Real Revenue'!AC$74)</f>
        <v>3.7356374886326406E-2</v>
      </c>
      <c r="AD46" s="78">
        <f>('Real Revenue'!AD46+'Real Revenue'!AE46)/('Real Revenue'!AD$74+'Real Revenue'!AE$74)</f>
        <v>4.0336022720805463E-2</v>
      </c>
      <c r="AE46" s="78">
        <f>('Real Revenue'!AE46+'Real Revenue'!AF46)/('Real Revenue'!AE$74+'Real Revenue'!AF$74)</f>
        <v>4.4318163742544672E-2</v>
      </c>
      <c r="AF46" s="78">
        <f>('Real Revenue'!AF46+'Real Revenue'!AG46)/('Real Revenue'!AF$74+'Real Revenue'!AG$74)</f>
        <v>4.5759496769848536E-2</v>
      </c>
      <c r="AG46" s="78">
        <f>('Real Revenue'!AG46+'Real Revenue'!AH46)/('Real Revenue'!AG$74+'Real Revenue'!AH$74)</f>
        <v>4.2701247190306657E-2</v>
      </c>
      <c r="AH46" s="78">
        <f>('Real Revenue'!AH46+'Real Revenue'!AI46)/('Real Revenue'!AH$74+'Real Revenue'!AI$74)</f>
        <v>4.0717939267871969E-2</v>
      </c>
      <c r="AI46" s="78">
        <f>('Real Revenue'!AI46+'Real Revenue'!AJ46)/('Real Revenue'!AI$74+'Real Revenue'!AJ$74)</f>
        <v>3.9222878848147388E-2</v>
      </c>
      <c r="AJ46" s="78">
        <f>('Real Revenue'!AJ46+'Real Revenue'!AK46)/('Real Revenue'!AJ$74+'Real Revenue'!AK$74)</f>
        <v>3.7913759709513599E-2</v>
      </c>
      <c r="AK46" s="78">
        <f>('Real Revenue'!AK46+'Real Revenue'!AL46)/('Real Revenue'!AK$74+'Real Revenue'!AL$74)</f>
        <v>4.1271235007769726E-2</v>
      </c>
      <c r="AL46" s="78">
        <f>('Real Revenue'!AL46+'Real Revenue'!AM46)/('Real Revenue'!AL$74+'Real Revenue'!AM$74)</f>
        <v>4.6228862500348078E-2</v>
      </c>
      <c r="AM46" s="78">
        <f>('Real Revenue'!AM46+'Real Revenue'!AN46)/('Real Revenue'!AM$74+'Real Revenue'!AN$74)</f>
        <v>4.7249386915597748E-2</v>
      </c>
      <c r="AN46" s="78">
        <f>('Real Revenue'!AN46+'Real Revenue'!AO46)/('Real Revenue'!AN$74+'Real Revenue'!AO$74)</f>
        <v>4.6241440180531515E-2</v>
      </c>
      <c r="AO46" s="78">
        <f>('Real Revenue'!AO46+'Real Revenue'!AP46)/('Real Revenue'!AO$74+'Real Revenue'!AP$74)</f>
        <v>4.5432769156704647E-2</v>
      </c>
      <c r="AP46" s="78">
        <f>('Real Revenue'!AP46+'Real Revenue'!AQ46)/('Real Revenue'!AP$74+'Real Revenue'!AQ$74)</f>
        <v>4.6143241122422678E-2</v>
      </c>
      <c r="AQ46" s="78">
        <f>('Real Revenue'!AQ46+'Real Revenue'!AR46)/('Real Revenue'!AQ$74+'Real Revenue'!AR$74)</f>
        <v>4.7293345733019375E-2</v>
      </c>
      <c r="AR46" s="78">
        <f>('Real Revenue'!AR46+'Real Revenue'!AS46)/('Real Revenue'!AR$74+'Real Revenue'!AS$74)</f>
        <v>4.9466296528357434E-2</v>
      </c>
      <c r="AS46" s="78" t="e">
        <f>('Real Revenue'!AS46+'Real Revenue'!AT46)/('Real Revenue'!AS$74+'Real Revenue'!AT$74)</f>
        <v>#N/A</v>
      </c>
      <c r="AT46" s="78" t="e">
        <f>('Real Revenue'!AT46+'Real Revenue'!AU46)/('Real Revenue'!AT$74+'Real Revenue'!AU$74)</f>
        <v>#N/A</v>
      </c>
      <c r="AU46" s="78" t="e">
        <f>('Real Revenue'!AU46+'Real Revenue'!AV46)/('Real Revenue'!AU$74+'Real Revenue'!AV$74)</f>
        <v>#N/A</v>
      </c>
      <c r="AV46" s="78" t="e">
        <f>('Real Revenue'!AV46+'Real Revenue'!AW46)/('Real Revenue'!AV$74+'Real Revenue'!AW$74)</f>
        <v>#N/A</v>
      </c>
      <c r="AW46" s="78" t="e">
        <f>('Real Revenue'!AW46+'Real Revenue'!AX46)/('Real Revenue'!AW$74+'Real Revenue'!AX$74)</f>
        <v>#N/A</v>
      </c>
      <c r="AX46" s="78" t="e">
        <f>('Real Revenue'!AX46+'Real Revenue'!AY46)/('Real Revenue'!AX$74+'Real Revenue'!AY$74)</f>
        <v>#N/A</v>
      </c>
      <c r="AY46" s="78" t="e">
        <f>('Real Revenue'!AY46+'Real Revenue'!AZ46)/('Real Revenue'!AY$74+'Real Revenue'!AZ$74)</f>
        <v>#N/A</v>
      </c>
      <c r="AZ46" s="78" t="e">
        <f>('Real Revenue'!AZ46+'Real Revenue'!BA46)/('Real Revenue'!AZ$74+'Real Revenue'!BA$74)</f>
        <v>#N/A</v>
      </c>
    </row>
    <row r="47" spans="1:256"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8.6603117748001706E-3</v>
      </c>
      <c r="I47" s="79">
        <f>('Real Revenue'!H47+'Real Revenue'!I47)/('Real Revenue'!H$74+'Real Revenue'!I$74)</f>
        <v>8.988829619533149E-3</v>
      </c>
      <c r="J47" s="79">
        <f>('Real Revenue'!I47+'Real Revenue'!J47)/('Real Revenue'!I$74+'Real Revenue'!J$74)</f>
        <v>8.8270469875546664E-3</v>
      </c>
      <c r="K47" s="79">
        <f>('Real Revenue'!J47+'Real Revenue'!K47)/('Real Revenue'!J$74+'Real Revenue'!K$74)</f>
        <v>1.0523109724404707E-2</v>
      </c>
      <c r="L47" s="79">
        <f>('Real Revenue'!K47+'Real Revenue'!L47)/('Real Revenue'!K$74+'Real Revenue'!L$74)</f>
        <v>1.2508408058220715E-2</v>
      </c>
      <c r="M47" s="79">
        <f>('Real Revenue'!L47+'Real Revenue'!M47)/('Real Revenue'!L$74+'Real Revenue'!M$74)</f>
        <v>1.2077510954276378E-2</v>
      </c>
      <c r="N47" s="79">
        <f>('Real Revenue'!M47+'Real Revenue'!N47)/('Real Revenue'!M$74+'Real Revenue'!N$74)</f>
        <v>1.167988594614287E-2</v>
      </c>
      <c r="O47" s="79">
        <f>('Real Revenue'!N47+'Real Revenue'!O47)/('Real Revenue'!N$74+'Real Revenue'!O$74)</f>
        <v>1.1446680126493374E-2</v>
      </c>
      <c r="P47" s="79">
        <f>('Real Revenue'!O47+'Real Revenue'!P47)/('Real Revenue'!O$74+'Real Revenue'!P$74)</f>
        <v>1.0948261383724997E-2</v>
      </c>
      <c r="Q47" s="79">
        <f>('Real Revenue'!P47+'Real Revenue'!Q47)/('Real Revenue'!P$74+'Real Revenue'!Q$74)</f>
        <v>1.0260415614203256E-2</v>
      </c>
      <c r="R47" s="79">
        <f>('Real Revenue'!Q47+'Real Revenue'!R47)/('Real Revenue'!Q$74+'Real Revenue'!R$74)</f>
        <v>9.2778423418112838E-3</v>
      </c>
      <c r="S47" s="79">
        <f>('Real Revenue'!R47+'Real Revenue'!S47)/('Real Revenue'!R$74+'Real Revenue'!S$74)</f>
        <v>9.0136724116468749E-3</v>
      </c>
      <c r="T47" s="79">
        <f>('Real Revenue'!S47+'Real Revenue'!T47)/('Real Revenue'!S$74+'Real Revenue'!T$74)</f>
        <v>8.974063759193374E-3</v>
      </c>
      <c r="U47" s="79">
        <f>('Real Revenue'!T47+'Real Revenue'!U47)/('Real Revenue'!T$74+'Real Revenue'!U$74)</f>
        <v>8.1423724454865645E-3</v>
      </c>
      <c r="V47" s="79">
        <f>('Real Revenue'!U47+'Real Revenue'!V47)/('Real Revenue'!U$74+'Real Revenue'!V$74)</f>
        <v>7.4743325668518096E-3</v>
      </c>
      <c r="W47" s="79">
        <f>('Real Revenue'!V47+'Real Revenue'!W47)/('Real Revenue'!V$74+'Real Revenue'!W$74)</f>
        <v>7.0584508479748674E-3</v>
      </c>
      <c r="X47" s="79">
        <f>('Real Revenue'!W47+'Real Revenue'!X47)/('Real Revenue'!W$74+'Real Revenue'!X$74)</f>
        <v>6.6657212806221031E-3</v>
      </c>
      <c r="Y47" s="79">
        <f>('Real Revenue'!X47+'Real Revenue'!Y47)/('Real Revenue'!X$74+'Real Revenue'!Y$74)</f>
        <v>6.732159849098497E-3</v>
      </c>
      <c r="Z47" s="79">
        <f>('Real Revenue'!Y47+'Real Revenue'!Z47)/('Real Revenue'!Y$74+'Real Revenue'!Z$74)</f>
        <v>6.6344749225205118E-3</v>
      </c>
      <c r="AA47" s="79">
        <f>('Real Revenue'!Z47+'Real Revenue'!AA47)/('Real Revenue'!Z$74+'Real Revenue'!AA$74)</f>
        <v>6.2621724905650711E-3</v>
      </c>
      <c r="AB47" s="79">
        <f>('Real Revenue'!AA47+'Real Revenue'!AB47)/('Real Revenue'!AA$74+'Real Revenue'!AB$74)</f>
        <v>5.8898422333531842E-3</v>
      </c>
      <c r="AC47" s="79">
        <f>('Real Revenue'!AB47+'Real Revenue'!AC47)/('Real Revenue'!AB$74+'Real Revenue'!AC$74)</f>
        <v>5.1671598980258032E-3</v>
      </c>
      <c r="AD47" s="111">
        <f>('Real Revenue'!AD47+'Real Revenue'!AE47)/('Real Revenue'!AD$74+'Real Revenue'!AE$74)</f>
        <v>4.4317932173293263E-3</v>
      </c>
      <c r="AE47" s="111">
        <f>('Real Revenue'!AE47+'Real Revenue'!AF47)/('Real Revenue'!AE$74+'Real Revenue'!AF$74)</f>
        <v>3.7887191639816766E-3</v>
      </c>
      <c r="AF47" s="111">
        <f>('Real Revenue'!AF47+'Real Revenue'!AG47)/('Real Revenue'!AF$74+'Real Revenue'!AG$74)</f>
        <v>3.1392086623775865E-3</v>
      </c>
      <c r="AG47" s="111">
        <f>('Real Revenue'!AG47+'Real Revenue'!AH47)/('Real Revenue'!AG$74+'Real Revenue'!AH$74)</f>
        <v>2.9065794776075805E-3</v>
      </c>
      <c r="AH47" s="111">
        <f>('Real Revenue'!AH47+'Real Revenue'!AI47)/('Real Revenue'!AH$74+'Real Revenue'!AI$74)</f>
        <v>2.9635200433279279E-3</v>
      </c>
      <c r="AI47" s="111">
        <f>('Real Revenue'!AI47+'Real Revenue'!AJ47)/('Real Revenue'!AI$74+'Real Revenue'!AJ$74)</f>
        <v>3.0796095941808795E-3</v>
      </c>
      <c r="AJ47" s="111">
        <f>('Real Revenue'!AJ47+'Real Revenue'!AK47)/('Real Revenue'!AJ$74+'Real Revenue'!AK$74)</f>
        <v>3.1384500678441427E-3</v>
      </c>
      <c r="AK47" s="111">
        <f>('Real Revenue'!AK47+'Real Revenue'!AL47)/('Real Revenue'!AK$74+'Real Revenue'!AL$74)</f>
        <v>3.1034958698258636E-3</v>
      </c>
      <c r="AL47" s="111">
        <f>('Real Revenue'!AL47+'Real Revenue'!AM47)/('Real Revenue'!AL$74+'Real Revenue'!AM$74)</f>
        <v>3.1508116097538905E-3</v>
      </c>
      <c r="AM47" s="111">
        <f>('Real Revenue'!AM47+'Real Revenue'!AN47)/('Real Revenue'!AM$74+'Real Revenue'!AN$74)</f>
        <v>3.1390320911275915E-3</v>
      </c>
      <c r="AN47" s="111">
        <f>('Real Revenue'!AN47+'Real Revenue'!AO47)/('Real Revenue'!AN$74+'Real Revenue'!AO$74)</f>
        <v>2.9134310656555237E-3</v>
      </c>
      <c r="AO47" s="111">
        <f>('Real Revenue'!AO47+'Real Revenue'!AP47)/('Real Revenue'!AO$74+'Real Revenue'!AP$74)</f>
        <v>2.9004877042281122E-3</v>
      </c>
      <c r="AP47" s="111">
        <f>('Real Revenue'!AP47+'Real Revenue'!AQ47)/('Real Revenue'!AP$74+'Real Revenue'!AQ$74)</f>
        <v>3.057319978937757E-3</v>
      </c>
      <c r="AQ47" s="111">
        <f>('Real Revenue'!AQ47+'Real Revenue'!AR47)/('Real Revenue'!AQ$74+'Real Revenue'!AR$74)</f>
        <v>3.1237657565098744E-3</v>
      </c>
      <c r="AR47" s="111">
        <f>('Real Revenue'!AR47+'Real Revenue'!AS47)/('Real Revenue'!AR$74+'Real Revenue'!AS$74)</f>
        <v>3.1943220110951082E-3</v>
      </c>
      <c r="AS47" s="111" t="e">
        <f>('Real Revenue'!AS47+'Real Revenue'!AT47)/('Real Revenue'!AS$74+'Real Revenue'!AT$74)</f>
        <v>#N/A</v>
      </c>
      <c r="AT47" s="111" t="e">
        <f>('Real Revenue'!AT47+'Real Revenue'!AU47)/('Real Revenue'!AT$74+'Real Revenue'!AU$74)</f>
        <v>#N/A</v>
      </c>
      <c r="AU47" s="111" t="e">
        <f>('Real Revenue'!AU47+'Real Revenue'!AV47)/('Real Revenue'!AU$74+'Real Revenue'!AV$74)</f>
        <v>#N/A</v>
      </c>
      <c r="AV47" s="111" t="e">
        <f>('Real Revenue'!AV47+'Real Revenue'!AW47)/('Real Revenue'!AV$74+'Real Revenue'!AW$74)</f>
        <v>#N/A</v>
      </c>
      <c r="AW47" s="111" t="e">
        <f>('Real Revenue'!AW47+'Real Revenue'!AX47)/('Real Revenue'!AW$74+'Real Revenue'!AX$74)</f>
        <v>#N/A</v>
      </c>
      <c r="AX47" s="111" t="e">
        <f>('Real Revenue'!AX47+'Real Revenue'!AY47)/('Real Revenue'!AX$74+'Real Revenue'!AY$74)</f>
        <v>#N/A</v>
      </c>
      <c r="AY47" s="111" t="e">
        <f>('Real Revenue'!AY47+'Real Revenue'!AZ47)/('Real Revenue'!AY$74+'Real Revenue'!AZ$74)</f>
        <v>#N/A</v>
      </c>
      <c r="AZ47" s="111" t="e">
        <f>('Real Revenue'!AZ47+'Real Revenue'!BA47)/('Real Revenue'!AZ$74+'Real Revenue'!BA$74)</f>
        <v>#N/A</v>
      </c>
    </row>
    <row r="48" spans="1:256"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4.6651588187224674E-3</v>
      </c>
      <c r="I48" s="79">
        <f>('Real Revenue'!H48+'Real Revenue'!I48)/('Real Revenue'!H$74+'Real Revenue'!I$74)</f>
        <v>5.6943620273434154E-3</v>
      </c>
      <c r="J48" s="79">
        <f>('Real Revenue'!I48+'Real Revenue'!J48)/('Real Revenue'!I$74+'Real Revenue'!J$74)</f>
        <v>5.9055320365695076E-3</v>
      </c>
      <c r="K48" s="79">
        <f>('Real Revenue'!J48+'Real Revenue'!K48)/('Real Revenue'!J$74+'Real Revenue'!K$74)</f>
        <v>7.268228121320843E-3</v>
      </c>
      <c r="L48" s="79">
        <f>('Real Revenue'!K48+'Real Revenue'!L48)/('Real Revenue'!K$74+'Real Revenue'!L$74)</f>
        <v>8.5070860912623402E-3</v>
      </c>
      <c r="M48" s="79">
        <f>('Real Revenue'!L48+'Real Revenue'!M48)/('Real Revenue'!L$74+'Real Revenue'!M$74)</f>
        <v>7.9525715206668259E-3</v>
      </c>
      <c r="N48" s="79">
        <f>('Real Revenue'!M48+'Real Revenue'!N48)/('Real Revenue'!M$74+'Real Revenue'!N$74)</f>
        <v>7.8501092634859597E-3</v>
      </c>
      <c r="O48" s="79">
        <f>('Real Revenue'!N48+'Real Revenue'!O48)/('Real Revenue'!N$74+'Real Revenue'!O$74)</f>
        <v>8.002580558063065E-3</v>
      </c>
      <c r="P48" s="79">
        <f>('Real Revenue'!O48+'Real Revenue'!P48)/('Real Revenue'!O$74+'Real Revenue'!P$74)</f>
        <v>7.9359182542346109E-3</v>
      </c>
      <c r="Q48" s="79">
        <f>('Real Revenue'!P48+'Real Revenue'!Q48)/('Real Revenue'!P$74+'Real Revenue'!Q$74)</f>
        <v>7.5578592069295604E-3</v>
      </c>
      <c r="R48" s="79">
        <f>('Real Revenue'!Q48+'Real Revenue'!R48)/('Real Revenue'!Q$74+'Real Revenue'!R$74)</f>
        <v>7.2491905461473894E-3</v>
      </c>
      <c r="S48" s="79">
        <f>('Real Revenue'!R48+'Real Revenue'!S48)/('Real Revenue'!R$74+'Real Revenue'!S$74)</f>
        <v>7.2296848267110417E-3</v>
      </c>
      <c r="T48" s="79">
        <f>('Real Revenue'!S48+'Real Revenue'!T48)/('Real Revenue'!S$74+'Real Revenue'!T$74)</f>
        <v>7.5502591228104998E-3</v>
      </c>
      <c r="U48" s="79">
        <f>('Real Revenue'!T48+'Real Revenue'!U48)/('Real Revenue'!T$74+'Real Revenue'!U$74)</f>
        <v>7.848354935629168E-3</v>
      </c>
      <c r="V48" s="79">
        <f>('Real Revenue'!U48+'Real Revenue'!V48)/('Real Revenue'!U$74+'Real Revenue'!V$74)</f>
        <v>8.0457654489551316E-3</v>
      </c>
      <c r="W48" s="79">
        <f>('Real Revenue'!V48+'Real Revenue'!W48)/('Real Revenue'!V$74+'Real Revenue'!W$74)</f>
        <v>8.3285305658703131E-3</v>
      </c>
      <c r="X48" s="79">
        <f>('Real Revenue'!W48+'Real Revenue'!X48)/('Real Revenue'!W$74+'Real Revenue'!X$74)</f>
        <v>8.7362689154694695E-3</v>
      </c>
      <c r="Y48" s="79">
        <f>('Real Revenue'!X48+'Real Revenue'!Y48)/('Real Revenue'!X$74+'Real Revenue'!Y$74)</f>
        <v>9.3305063449171596E-3</v>
      </c>
      <c r="Z48" s="79">
        <f>('Real Revenue'!Y48+'Real Revenue'!Z48)/('Real Revenue'!Y$74+'Real Revenue'!Z$74)</f>
        <v>9.1002466633308965E-3</v>
      </c>
      <c r="AA48" s="79">
        <f>('Real Revenue'!Z48+'Real Revenue'!AA48)/('Real Revenue'!Z$74+'Real Revenue'!AA$74)</f>
        <v>9.1017804292303061E-3</v>
      </c>
      <c r="AB48" s="79">
        <f>('Real Revenue'!AA48+'Real Revenue'!AB48)/('Real Revenue'!AA$74+'Real Revenue'!AB$74)</f>
        <v>8.8635019809289346E-3</v>
      </c>
      <c r="AC48" s="79">
        <f>('Real Revenue'!AB48+'Real Revenue'!AC48)/('Real Revenue'!AB$74+'Real Revenue'!AC$74)</f>
        <v>7.495621227168443E-3</v>
      </c>
      <c r="AD48" s="111">
        <f>('Real Revenue'!AD48+'Real Revenue'!AE48)/('Real Revenue'!AD$74+'Real Revenue'!AE$74)</f>
        <v>5.7721524883979974E-3</v>
      </c>
      <c r="AE48" s="111">
        <f>('Real Revenue'!AE48+'Real Revenue'!AF48)/('Real Revenue'!AE$74+'Real Revenue'!AF$74)</f>
        <v>4.3857933878902909E-3</v>
      </c>
      <c r="AF48" s="111">
        <f>('Real Revenue'!AF48+'Real Revenue'!AG48)/('Real Revenue'!AF$74+'Real Revenue'!AG$74)</f>
        <v>3.7951315693603074E-3</v>
      </c>
      <c r="AG48" s="111">
        <f>('Real Revenue'!AG48+'Real Revenue'!AH48)/('Real Revenue'!AG$74+'Real Revenue'!AH$74)</f>
        <v>3.9192958162441102E-3</v>
      </c>
      <c r="AH48" s="111">
        <f>('Real Revenue'!AH48+'Real Revenue'!AI48)/('Real Revenue'!AH$74+'Real Revenue'!AI$74)</f>
        <v>4.251336025840882E-3</v>
      </c>
      <c r="AI48" s="111">
        <f>('Real Revenue'!AI48+'Real Revenue'!AJ48)/('Real Revenue'!AI$74+'Real Revenue'!AJ$74)</f>
        <v>4.5043580625344342E-3</v>
      </c>
      <c r="AJ48" s="111">
        <f>('Real Revenue'!AJ48+'Real Revenue'!AK48)/('Real Revenue'!AJ$74+'Real Revenue'!AK$74)</f>
        <v>4.8389537615171618E-3</v>
      </c>
      <c r="AK48" s="111">
        <f>('Real Revenue'!AK48+'Real Revenue'!AL48)/('Real Revenue'!AK$74+'Real Revenue'!AL$74)</f>
        <v>4.8846565474099744E-3</v>
      </c>
      <c r="AL48" s="111">
        <f>('Real Revenue'!AL48+'Real Revenue'!AM48)/('Real Revenue'!AL$74+'Real Revenue'!AM$74)</f>
        <v>4.7950105131425421E-3</v>
      </c>
      <c r="AM48" s="111">
        <f>('Real Revenue'!AM48+'Real Revenue'!AN48)/('Real Revenue'!AM$74+'Real Revenue'!AN$74)</f>
        <v>4.7921199141654257E-3</v>
      </c>
      <c r="AN48" s="111">
        <f>('Real Revenue'!AN48+'Real Revenue'!AO48)/('Real Revenue'!AN$74+'Real Revenue'!AO$74)</f>
        <v>4.8272604447422394E-3</v>
      </c>
      <c r="AO48" s="111">
        <f>('Real Revenue'!AO48+'Real Revenue'!AP48)/('Real Revenue'!AO$74+'Real Revenue'!AP$74)</f>
        <v>5.1426086642671516E-3</v>
      </c>
      <c r="AP48" s="111">
        <f>('Real Revenue'!AP48+'Real Revenue'!AQ48)/('Real Revenue'!AP$74+'Real Revenue'!AQ$74)</f>
        <v>5.4741565543700134E-3</v>
      </c>
      <c r="AQ48" s="111">
        <f>('Real Revenue'!AQ48+'Real Revenue'!AR48)/('Real Revenue'!AQ$74+'Real Revenue'!AR$74)</f>
        <v>5.5811035071390352E-3</v>
      </c>
      <c r="AR48" s="111">
        <f>('Real Revenue'!AR48+'Real Revenue'!AS48)/('Real Revenue'!AR$74+'Real Revenue'!AS$74)</f>
        <v>5.5827035392271331E-3</v>
      </c>
      <c r="AS48" s="111" t="e">
        <f>('Real Revenue'!AS48+'Real Revenue'!AT48)/('Real Revenue'!AS$74+'Real Revenue'!AT$74)</f>
        <v>#N/A</v>
      </c>
      <c r="AT48" s="111" t="e">
        <f>('Real Revenue'!AT48+'Real Revenue'!AU48)/('Real Revenue'!AT$74+'Real Revenue'!AU$74)</f>
        <v>#N/A</v>
      </c>
      <c r="AU48" s="111" t="e">
        <f>('Real Revenue'!AU48+'Real Revenue'!AV48)/('Real Revenue'!AU$74+'Real Revenue'!AV$74)</f>
        <v>#N/A</v>
      </c>
      <c r="AV48" s="111" t="e">
        <f>('Real Revenue'!AV48+'Real Revenue'!AW48)/('Real Revenue'!AV$74+'Real Revenue'!AW$74)</f>
        <v>#N/A</v>
      </c>
      <c r="AW48" s="111" t="e">
        <f>('Real Revenue'!AW48+'Real Revenue'!AX48)/('Real Revenue'!AW$74+'Real Revenue'!AX$74)</f>
        <v>#N/A</v>
      </c>
      <c r="AX48" s="111" t="e">
        <f>('Real Revenue'!AX48+'Real Revenue'!AY48)/('Real Revenue'!AX$74+'Real Revenue'!AY$74)</f>
        <v>#N/A</v>
      </c>
      <c r="AY48" s="111" t="e">
        <f>('Real Revenue'!AY48+'Real Revenue'!AZ48)/('Real Revenue'!AY$74+'Real Revenue'!AZ$74)</f>
        <v>#N/A</v>
      </c>
      <c r="AZ48" s="111" t="e">
        <f>('Real Revenue'!AZ48+'Real Revenue'!BA48)/('Real Revenue'!AZ$74+'Real Revenue'!BA$74)</f>
        <v>#N/A</v>
      </c>
    </row>
    <row r="49" spans="1:52"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1.9075545008362546E-2</v>
      </c>
      <c r="I49" s="79">
        <f>('Real Revenue'!H49+'Real Revenue'!I49)/('Real Revenue'!H$74+'Real Revenue'!I$74)</f>
        <v>1.8617231929013288E-2</v>
      </c>
      <c r="J49" s="79">
        <f>('Real Revenue'!I49+'Real Revenue'!J49)/('Real Revenue'!I$74+'Real Revenue'!J$74)</f>
        <v>1.6468201385298677E-2</v>
      </c>
      <c r="K49" s="79">
        <f>('Real Revenue'!J49+'Real Revenue'!K49)/('Real Revenue'!J$74+'Real Revenue'!K$74)</f>
        <v>2.3121208366274452E-2</v>
      </c>
      <c r="L49" s="79">
        <f>('Real Revenue'!K49+'Real Revenue'!L49)/('Real Revenue'!K$74+'Real Revenue'!L$74)</f>
        <v>2.9997327169879597E-2</v>
      </c>
      <c r="M49" s="79">
        <f>('Real Revenue'!L49+'Real Revenue'!M49)/('Real Revenue'!L$74+'Real Revenue'!M$74)</f>
        <v>2.7650653918133868E-2</v>
      </c>
      <c r="N49" s="79">
        <f>('Real Revenue'!M49+'Real Revenue'!N49)/('Real Revenue'!M$74+'Real Revenue'!N$74)</f>
        <v>2.7625178001467493E-2</v>
      </c>
      <c r="O49" s="79">
        <f>('Real Revenue'!N49+'Real Revenue'!O49)/('Real Revenue'!N$74+'Real Revenue'!O$74)</f>
        <v>2.9072022458278696E-2</v>
      </c>
      <c r="P49" s="79">
        <f>('Real Revenue'!O49+'Real Revenue'!P49)/('Real Revenue'!O$74+'Real Revenue'!P$74)</f>
        <v>2.9621272481771464E-2</v>
      </c>
      <c r="Q49" s="79">
        <f>('Real Revenue'!P49+'Real Revenue'!Q49)/('Real Revenue'!P$74+'Real Revenue'!Q$74)</f>
        <v>2.8903274776946871E-2</v>
      </c>
      <c r="R49" s="79">
        <f>('Real Revenue'!Q49+'Real Revenue'!R49)/('Real Revenue'!Q$74+'Real Revenue'!R$74)</f>
        <v>2.8074357982521142E-2</v>
      </c>
      <c r="S49" s="79">
        <f>('Real Revenue'!R49+'Real Revenue'!S49)/('Real Revenue'!R$74+'Real Revenue'!S$74)</f>
        <v>2.9336723662002673E-2</v>
      </c>
      <c r="T49" s="79">
        <f>('Real Revenue'!S49+'Real Revenue'!T49)/('Real Revenue'!S$74+'Real Revenue'!T$74)</f>
        <v>3.2536684474144435E-2</v>
      </c>
      <c r="U49" s="79">
        <f>('Real Revenue'!T49+'Real Revenue'!U49)/('Real Revenue'!T$74+'Real Revenue'!U$74)</f>
        <v>3.440575686511553E-2</v>
      </c>
      <c r="V49" s="79">
        <f>('Real Revenue'!U49+'Real Revenue'!V49)/('Real Revenue'!U$74+'Real Revenue'!V$74)</f>
        <v>3.3829830891167069E-2</v>
      </c>
      <c r="W49" s="79">
        <f>('Real Revenue'!V49+'Real Revenue'!W49)/('Real Revenue'!V$74+'Real Revenue'!W$74)</f>
        <v>3.295072282249447E-2</v>
      </c>
      <c r="X49" s="79">
        <f>('Real Revenue'!W49+'Real Revenue'!X49)/('Real Revenue'!W$74+'Real Revenue'!X$74)</f>
        <v>3.3861533822913861E-2</v>
      </c>
      <c r="Y49" s="79">
        <f>('Real Revenue'!X49+'Real Revenue'!Y49)/('Real Revenue'!X$74+'Real Revenue'!Y$74)</f>
        <v>3.6644010541658653E-2</v>
      </c>
      <c r="Z49" s="79">
        <f>('Real Revenue'!Y49+'Real Revenue'!Z49)/('Real Revenue'!Y$74+'Real Revenue'!Z$74)</f>
        <v>3.8508983448343678E-2</v>
      </c>
      <c r="AA49" s="79">
        <f>('Real Revenue'!Z49+'Real Revenue'!AA49)/('Real Revenue'!Z$74+'Real Revenue'!AA$74)</f>
        <v>3.917319947798685E-2</v>
      </c>
      <c r="AB49" s="79">
        <f>('Real Revenue'!AA49+'Real Revenue'!AB49)/('Real Revenue'!AA$74+'Real Revenue'!AB$74)</f>
        <v>3.8611229842177228E-2</v>
      </c>
      <c r="AC49" s="79">
        <f>('Real Revenue'!AB49+'Real Revenue'!AC49)/('Real Revenue'!AB$74+'Real Revenue'!AC$74)</f>
        <v>3.4122848908059257E-2</v>
      </c>
      <c r="AD49" s="111">
        <f>('Real Revenue'!AD49+'Real Revenue'!AE49)/('Real Revenue'!AD$74+'Real Revenue'!AE$74)</f>
        <v>2.6143979413919875E-2</v>
      </c>
      <c r="AE49" s="111">
        <f>('Real Revenue'!AE49+'Real Revenue'!AF49)/('Real Revenue'!AE$74+'Real Revenue'!AF$74)</f>
        <v>2.061432894163838E-2</v>
      </c>
      <c r="AF49" s="111">
        <f>('Real Revenue'!AF49+'Real Revenue'!AG49)/('Real Revenue'!AF$74+'Real Revenue'!AG$74)</f>
        <v>1.8389662051709769E-2</v>
      </c>
      <c r="AG49" s="111">
        <f>('Real Revenue'!AG49+'Real Revenue'!AH49)/('Real Revenue'!AG$74+'Real Revenue'!AH$74)</f>
        <v>1.7256300307625896E-2</v>
      </c>
      <c r="AH49" s="111">
        <f>('Real Revenue'!AH49+'Real Revenue'!AI49)/('Real Revenue'!AH$74+'Real Revenue'!AI$74)</f>
        <v>1.7735411004634341E-2</v>
      </c>
      <c r="AI49" s="111">
        <f>('Real Revenue'!AI49+'Real Revenue'!AJ49)/('Real Revenue'!AI$74+'Real Revenue'!AJ$74)</f>
        <v>1.9444820591711966E-2</v>
      </c>
      <c r="AJ49" s="111">
        <f>('Real Revenue'!AJ49+'Real Revenue'!AK49)/('Real Revenue'!AJ$74+'Real Revenue'!AK$74)</f>
        <v>2.0207034538502575E-2</v>
      </c>
      <c r="AK49" s="111">
        <f>('Real Revenue'!AK49+'Real Revenue'!AL49)/('Real Revenue'!AK$74+'Real Revenue'!AL$74)</f>
        <v>2.1985983524270652E-2</v>
      </c>
      <c r="AL49" s="111">
        <f>('Real Revenue'!AL49+'Real Revenue'!AM49)/('Real Revenue'!AL$74+'Real Revenue'!AM$74)</f>
        <v>2.4731696403922275E-2</v>
      </c>
      <c r="AM49" s="111">
        <f>('Real Revenue'!AM49+'Real Revenue'!AN49)/('Real Revenue'!AM$74+'Real Revenue'!AN$74)</f>
        <v>2.563681605262879E-2</v>
      </c>
      <c r="AN49" s="111">
        <f>('Real Revenue'!AN49+'Real Revenue'!AO49)/('Real Revenue'!AN$74+'Real Revenue'!AO$74)</f>
        <v>2.5142473716999056E-2</v>
      </c>
      <c r="AO49" s="111">
        <f>('Real Revenue'!AO49+'Real Revenue'!AP49)/('Real Revenue'!AO$74+'Real Revenue'!AP$74)</f>
        <v>2.4311688586705855E-2</v>
      </c>
      <c r="AP49" s="111">
        <f>('Real Revenue'!AP49+'Real Revenue'!AQ49)/('Real Revenue'!AP$74+'Real Revenue'!AQ$74)</f>
        <v>2.4524476373424062E-2</v>
      </c>
      <c r="AQ49" s="111">
        <f>('Real Revenue'!AQ49+'Real Revenue'!AR49)/('Real Revenue'!AQ$74+'Real Revenue'!AR$74)</f>
        <v>2.6119231073438848E-2</v>
      </c>
      <c r="AR49" s="111">
        <f>('Real Revenue'!AR49+'Real Revenue'!AS49)/('Real Revenue'!AR$74+'Real Revenue'!AS$74)</f>
        <v>2.614031623857313E-2</v>
      </c>
      <c r="AS49" s="111" t="e">
        <f>('Real Revenue'!AS49+'Real Revenue'!AT49)/('Real Revenue'!AS$74+'Real Revenue'!AT$74)</f>
        <v>#N/A</v>
      </c>
      <c r="AT49" s="111" t="e">
        <f>('Real Revenue'!AT49+'Real Revenue'!AU49)/('Real Revenue'!AT$74+'Real Revenue'!AU$74)</f>
        <v>#N/A</v>
      </c>
      <c r="AU49" s="111" t="e">
        <f>('Real Revenue'!AU49+'Real Revenue'!AV49)/('Real Revenue'!AU$74+'Real Revenue'!AV$74)</f>
        <v>#N/A</v>
      </c>
      <c r="AV49" s="111" t="e">
        <f>('Real Revenue'!AV49+'Real Revenue'!AW49)/('Real Revenue'!AV$74+'Real Revenue'!AW$74)</f>
        <v>#N/A</v>
      </c>
      <c r="AW49" s="111" t="e">
        <f>('Real Revenue'!AW49+'Real Revenue'!AX49)/('Real Revenue'!AW$74+'Real Revenue'!AX$74)</f>
        <v>#N/A</v>
      </c>
      <c r="AX49" s="111" t="e">
        <f>('Real Revenue'!AX49+'Real Revenue'!AY49)/('Real Revenue'!AX$74+'Real Revenue'!AY$74)</f>
        <v>#N/A</v>
      </c>
      <c r="AY49" s="111" t="e">
        <f>('Real Revenue'!AY49+'Real Revenue'!AZ49)/('Real Revenue'!AY$74+'Real Revenue'!AZ$74)</f>
        <v>#N/A</v>
      </c>
      <c r="AZ49" s="111" t="e">
        <f>('Real Revenue'!AZ49+'Real Revenue'!BA49)/('Real Revenue'!AZ$74+'Real Revenue'!BA$74)</f>
        <v>#N/A</v>
      </c>
    </row>
    <row r="50" spans="1:52"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7.6492404744827559E-3</v>
      </c>
      <c r="I50" s="78">
        <f>('Real Revenue'!H50+'Real Revenue'!I50)/('Real Revenue'!H$74+'Real Revenue'!I$74)</f>
        <v>7.4001968945680632E-3</v>
      </c>
      <c r="J50" s="78">
        <f>('Real Revenue'!I50+'Real Revenue'!J50)/('Real Revenue'!I$74+'Real Revenue'!J$74)</f>
        <v>7.159161075837743E-3</v>
      </c>
      <c r="K50" s="78">
        <f>('Real Revenue'!J50+'Real Revenue'!K50)/('Real Revenue'!J$74+'Real Revenue'!K$74)</f>
        <v>6.939221312779735E-3</v>
      </c>
      <c r="L50" s="78">
        <f>('Real Revenue'!K50+'Real Revenue'!L50)/('Real Revenue'!K$74+'Real Revenue'!L$74)</f>
        <v>6.8189344249380435E-3</v>
      </c>
      <c r="M50" s="78">
        <f>('Real Revenue'!L50+'Real Revenue'!M50)/('Real Revenue'!L$74+'Real Revenue'!M$74)</f>
        <v>7.0181153524712537E-3</v>
      </c>
      <c r="N50" s="78">
        <f>('Real Revenue'!M50+'Real Revenue'!N50)/('Real Revenue'!M$74+'Real Revenue'!N$74)</f>
        <v>7.1213099730995369E-3</v>
      </c>
      <c r="O50" s="78">
        <f>('Real Revenue'!N50+'Real Revenue'!O50)/('Real Revenue'!N$74+'Real Revenue'!O$74)</f>
        <v>6.7070056194931194E-3</v>
      </c>
      <c r="P50" s="78">
        <f>('Real Revenue'!O50+'Real Revenue'!P50)/('Real Revenue'!O$74+'Real Revenue'!P$74)</f>
        <v>6.3757181016493979E-3</v>
      </c>
      <c r="Q50" s="78">
        <f>('Real Revenue'!P50+'Real Revenue'!Q50)/('Real Revenue'!P$74+'Real Revenue'!Q$74)</f>
        <v>6.2000807096529529E-3</v>
      </c>
      <c r="R50" s="78">
        <f>('Real Revenue'!Q50+'Real Revenue'!R50)/('Real Revenue'!Q$74+'Real Revenue'!R$74)</f>
        <v>6.2336339877926104E-3</v>
      </c>
      <c r="S50" s="78">
        <f>('Real Revenue'!R50+'Real Revenue'!S50)/('Real Revenue'!R$74+'Real Revenue'!S$74)</f>
        <v>6.5501138445908111E-3</v>
      </c>
      <c r="T50" s="78">
        <f>('Real Revenue'!S50+'Real Revenue'!T50)/('Real Revenue'!S$74+'Real Revenue'!T$74)</f>
        <v>6.5441520368221115E-3</v>
      </c>
      <c r="U50" s="78">
        <f>('Real Revenue'!T50+'Real Revenue'!U50)/('Real Revenue'!T$74+'Real Revenue'!U$74)</f>
        <v>6.1049773921785112E-3</v>
      </c>
      <c r="V50" s="78">
        <f>('Real Revenue'!U50+'Real Revenue'!V50)/('Real Revenue'!U$74+'Real Revenue'!V$74)</f>
        <v>5.7684420395155657E-3</v>
      </c>
      <c r="W50" s="78">
        <f>('Real Revenue'!V50+'Real Revenue'!W50)/('Real Revenue'!V$74+'Real Revenue'!W$74)</f>
        <v>5.5372971717534527E-3</v>
      </c>
      <c r="X50" s="78">
        <f>('Real Revenue'!W50+'Real Revenue'!X50)/('Real Revenue'!W$74+'Real Revenue'!X$74)</f>
        <v>5.8302460777137624E-3</v>
      </c>
      <c r="Y50" s="78">
        <f>('Real Revenue'!X50+'Real Revenue'!Y50)/('Real Revenue'!X$74+'Real Revenue'!Y$74)</f>
        <v>6.6003389341081171E-3</v>
      </c>
      <c r="Z50" s="78">
        <f>('Real Revenue'!Y50+'Real Revenue'!Z50)/('Real Revenue'!Y$74+'Real Revenue'!Z$74)</f>
        <v>6.2865534356987421E-3</v>
      </c>
      <c r="AA50" s="78">
        <f>('Real Revenue'!Z50+'Real Revenue'!AA50)/('Real Revenue'!Z$74+'Real Revenue'!AA$74)</f>
        <v>5.3229685248316972E-3</v>
      </c>
      <c r="AB50" s="78">
        <f>('Real Revenue'!AA50+'Real Revenue'!AB50)/('Real Revenue'!AA$74+'Real Revenue'!AB$74)</f>
        <v>5.0988951651091859E-3</v>
      </c>
      <c r="AC50" s="78">
        <f>('Real Revenue'!AB50+'Real Revenue'!AC50)/('Real Revenue'!AB$74+'Real Revenue'!AC$74)</f>
        <v>5.1424567740895773E-3</v>
      </c>
      <c r="AD50" s="78">
        <f>('Real Revenue'!AD50+'Real Revenue'!AE50)/('Real Revenue'!AD$74+'Real Revenue'!AE$74)</f>
        <v>4.9095412127513269E-3</v>
      </c>
      <c r="AE50" s="78">
        <f>('Real Revenue'!AE50+'Real Revenue'!AF50)/('Real Revenue'!AE$74+'Real Revenue'!AF$74)</f>
        <v>4.6019624790306435E-3</v>
      </c>
      <c r="AF50" s="78">
        <f>('Real Revenue'!AF50+'Real Revenue'!AG50)/('Real Revenue'!AF$74+'Real Revenue'!AG$74)</f>
        <v>4.3128047061955057E-3</v>
      </c>
      <c r="AG50" s="78">
        <f>('Real Revenue'!AG50+'Real Revenue'!AH50)/('Real Revenue'!AG$74+'Real Revenue'!AH$74)</f>
        <v>4.2280502486373188E-3</v>
      </c>
      <c r="AH50" s="78">
        <f>('Real Revenue'!AH50+'Real Revenue'!AI50)/('Real Revenue'!AH$74+'Real Revenue'!AI$74)</f>
        <v>4.4193434608925221E-3</v>
      </c>
      <c r="AI50" s="78">
        <f>('Real Revenue'!AI50+'Real Revenue'!AJ50)/('Real Revenue'!AI$74+'Real Revenue'!AJ$74)</f>
        <v>4.4127569261433342E-3</v>
      </c>
      <c r="AJ50" s="78">
        <f>('Real Revenue'!AJ50+'Real Revenue'!AK50)/('Real Revenue'!AJ$74+'Real Revenue'!AK$74)</f>
        <v>4.1810363081376109E-3</v>
      </c>
      <c r="AK50" s="78">
        <f>('Real Revenue'!AK50+'Real Revenue'!AL50)/('Real Revenue'!AK$74+'Real Revenue'!AL$74)</f>
        <v>3.7711357818384977E-3</v>
      </c>
      <c r="AL50" s="78">
        <f>('Real Revenue'!AL50+'Real Revenue'!AM50)/('Real Revenue'!AL$74+'Real Revenue'!AM$74)</f>
        <v>3.6604649142332512E-3</v>
      </c>
      <c r="AM50" s="78">
        <f>('Real Revenue'!AM50+'Real Revenue'!AN50)/('Real Revenue'!AM$74+'Real Revenue'!AN$74)</f>
        <v>3.7446362964040983E-3</v>
      </c>
      <c r="AN50" s="78">
        <f>('Real Revenue'!AN50+'Real Revenue'!AO50)/('Real Revenue'!AN$74+'Real Revenue'!AO$74)</f>
        <v>3.4966584323098604E-3</v>
      </c>
      <c r="AO50" s="78">
        <f>('Real Revenue'!AO50+'Real Revenue'!AP50)/('Real Revenue'!AO$74+'Real Revenue'!AP$74)</f>
        <v>3.6546068216210307E-3</v>
      </c>
      <c r="AP50" s="78">
        <f>('Real Revenue'!AP50+'Real Revenue'!AQ50)/('Real Revenue'!AP$74+'Real Revenue'!AQ$74)</f>
        <v>4.2075363663725907E-3</v>
      </c>
      <c r="AQ50" s="78">
        <f>('Real Revenue'!AQ50+'Real Revenue'!AR50)/('Real Revenue'!AQ$74+'Real Revenue'!AR$74)</f>
        <v>4.30557764443492E-3</v>
      </c>
      <c r="AR50" s="78">
        <f>('Real Revenue'!AR50+'Real Revenue'!AS50)/('Real Revenue'!AR$74+'Real Revenue'!AS$74)</f>
        <v>3.9375804106363639E-3</v>
      </c>
      <c r="AS50" s="78" t="e">
        <f>('Real Revenue'!AS50+'Real Revenue'!AT50)/('Real Revenue'!AS$74+'Real Revenue'!AT$74)</f>
        <v>#N/A</v>
      </c>
      <c r="AT50" s="78" t="e">
        <f>('Real Revenue'!AT50+'Real Revenue'!AU50)/('Real Revenue'!AT$74+'Real Revenue'!AU$74)</f>
        <v>#N/A</v>
      </c>
      <c r="AU50" s="78" t="e">
        <f>('Real Revenue'!AU50+'Real Revenue'!AV50)/('Real Revenue'!AU$74+'Real Revenue'!AV$74)</f>
        <v>#N/A</v>
      </c>
      <c r="AV50" s="78" t="e">
        <f>('Real Revenue'!AV50+'Real Revenue'!AW50)/('Real Revenue'!AV$74+'Real Revenue'!AW$74)</f>
        <v>#N/A</v>
      </c>
      <c r="AW50" s="78" t="e">
        <f>('Real Revenue'!AW50+'Real Revenue'!AX50)/('Real Revenue'!AW$74+'Real Revenue'!AX$74)</f>
        <v>#N/A</v>
      </c>
      <c r="AX50" s="78" t="e">
        <f>('Real Revenue'!AX50+'Real Revenue'!AY50)/('Real Revenue'!AX$74+'Real Revenue'!AY$74)</f>
        <v>#N/A</v>
      </c>
      <c r="AY50" s="78" t="e">
        <f>('Real Revenue'!AY50+'Real Revenue'!AZ50)/('Real Revenue'!AY$74+'Real Revenue'!AZ$74)</f>
        <v>#N/A</v>
      </c>
      <c r="AZ50" s="78" t="e">
        <f>('Real Revenue'!AZ50+'Real Revenue'!BA50)/('Real Revenue'!AZ$74+'Real Revenue'!BA$74)</f>
        <v>#N/A</v>
      </c>
    </row>
    <row r="51" spans="1:52"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1.9855097989050861E-2</v>
      </c>
      <c r="I51" s="78">
        <f>('Real Revenue'!H51+'Real Revenue'!I51)/('Real Revenue'!H$74+'Real Revenue'!I$74)</f>
        <v>2.0077663672698434E-2</v>
      </c>
      <c r="J51" s="78">
        <f>('Real Revenue'!I51+'Real Revenue'!J51)/('Real Revenue'!I$74+'Real Revenue'!J$74)</f>
        <v>1.9551474683013909E-2</v>
      </c>
      <c r="K51" s="78">
        <f>('Real Revenue'!J51+'Real Revenue'!K51)/('Real Revenue'!J$74+'Real Revenue'!K$74)</f>
        <v>1.8505080975010395E-2</v>
      </c>
      <c r="L51" s="78">
        <f>('Real Revenue'!K51+'Real Revenue'!L51)/('Real Revenue'!K$74+'Real Revenue'!L$74)</f>
        <v>1.7641517814834598E-2</v>
      </c>
      <c r="M51" s="78">
        <f>('Real Revenue'!L51+'Real Revenue'!M51)/('Real Revenue'!L$74+'Real Revenue'!M$74)</f>
        <v>1.6989147935060948E-2</v>
      </c>
      <c r="N51" s="78">
        <f>('Real Revenue'!M51+'Real Revenue'!N51)/('Real Revenue'!M$74+'Real Revenue'!N$74)</f>
        <v>1.6612619132883231E-2</v>
      </c>
      <c r="O51" s="78">
        <f>('Real Revenue'!N51+'Real Revenue'!O51)/('Real Revenue'!N$74+'Real Revenue'!O$74)</f>
        <v>1.6317731514737623E-2</v>
      </c>
      <c r="P51" s="78">
        <f>('Real Revenue'!O51+'Real Revenue'!P51)/('Real Revenue'!O$74+'Real Revenue'!P$74)</f>
        <v>1.5363999845590646E-2</v>
      </c>
      <c r="Q51" s="78">
        <f>('Real Revenue'!P51+'Real Revenue'!Q51)/('Real Revenue'!P$74+'Real Revenue'!Q$74)</f>
        <v>1.4564959594561463E-2</v>
      </c>
      <c r="R51" s="78">
        <f>('Real Revenue'!Q51+'Real Revenue'!R51)/('Real Revenue'!Q$74+'Real Revenue'!R$74)</f>
        <v>1.3852433793028727E-2</v>
      </c>
      <c r="S51" s="78">
        <f>('Real Revenue'!R51+'Real Revenue'!S51)/('Real Revenue'!R$74+'Real Revenue'!S$74)</f>
        <v>1.3623764879277927E-2</v>
      </c>
      <c r="T51" s="78">
        <f>('Real Revenue'!S51+'Real Revenue'!T51)/('Real Revenue'!S$74+'Real Revenue'!T$74)</f>
        <v>1.372475672544605E-2</v>
      </c>
      <c r="U51" s="78">
        <f>('Real Revenue'!T51+'Real Revenue'!U51)/('Real Revenue'!T$74+'Real Revenue'!U$74)</f>
        <v>1.3728938975891546E-2</v>
      </c>
      <c r="V51" s="78">
        <f>('Real Revenue'!U51+'Real Revenue'!V51)/('Real Revenue'!U$74+'Real Revenue'!V$74)</f>
        <v>1.4015791314043426E-2</v>
      </c>
      <c r="W51" s="78">
        <f>('Real Revenue'!V51+'Real Revenue'!W51)/('Real Revenue'!V$74+'Real Revenue'!W$74)</f>
        <v>1.3484298642431202E-2</v>
      </c>
      <c r="X51" s="78">
        <f>('Real Revenue'!W51+'Real Revenue'!X51)/('Real Revenue'!W$74+'Real Revenue'!X$74)</f>
        <v>1.322895791014521E-2</v>
      </c>
      <c r="Y51" s="78">
        <f>('Real Revenue'!X51+'Real Revenue'!Y51)/('Real Revenue'!X$74+'Real Revenue'!Y$74)</f>
        <v>1.3987825458385332E-2</v>
      </c>
      <c r="Z51" s="78">
        <f>('Real Revenue'!Y51+'Real Revenue'!Z51)/('Real Revenue'!Y$74+'Real Revenue'!Z$74)</f>
        <v>1.3815124346262149E-2</v>
      </c>
      <c r="AA51" s="78">
        <f>('Real Revenue'!Z51+'Real Revenue'!AA51)/('Real Revenue'!Z$74+'Real Revenue'!AA$74)</f>
        <v>1.3047844342687213E-2</v>
      </c>
      <c r="AB51" s="78">
        <f>('Real Revenue'!AA51+'Real Revenue'!AB51)/('Real Revenue'!AA$74+'Real Revenue'!AB$74)</f>
        <v>1.2417409037109337E-2</v>
      </c>
      <c r="AC51" s="78">
        <f>('Real Revenue'!AB51+'Real Revenue'!AC51)/('Real Revenue'!AB$74+'Real Revenue'!AC$74)</f>
        <v>1.156320328731004E-2</v>
      </c>
      <c r="AD51" s="78">
        <f>('Real Revenue'!AD51+'Real Revenue'!AE51)/('Real Revenue'!AD$74+'Real Revenue'!AE$74)</f>
        <v>1.1053341988281534E-2</v>
      </c>
      <c r="AE51" s="78">
        <f>('Real Revenue'!AE51+'Real Revenue'!AF51)/('Real Revenue'!AE$74+'Real Revenue'!AF$74)</f>
        <v>1.0210795742513741E-2</v>
      </c>
      <c r="AF51" s="78">
        <f>('Real Revenue'!AF51+'Real Revenue'!AG51)/('Real Revenue'!AF$74+'Real Revenue'!AG$74)</f>
        <v>8.5734555145819905E-3</v>
      </c>
      <c r="AG51" s="78">
        <f>('Real Revenue'!AG51+'Real Revenue'!AH51)/('Real Revenue'!AG$74+'Real Revenue'!AH$74)</f>
        <v>8.130993966780414E-3</v>
      </c>
      <c r="AH51" s="78">
        <f>('Real Revenue'!AH51+'Real Revenue'!AI51)/('Real Revenue'!AH$74+'Real Revenue'!AI$74)</f>
        <v>8.1182829359765351E-3</v>
      </c>
      <c r="AI51" s="78">
        <f>('Real Revenue'!AI51+'Real Revenue'!AJ51)/('Real Revenue'!AI$74+'Real Revenue'!AJ$74)</f>
        <v>7.7280034087583299E-3</v>
      </c>
      <c r="AJ51" s="78">
        <f>('Real Revenue'!AJ51+'Real Revenue'!AK51)/('Real Revenue'!AJ$74+'Real Revenue'!AK$74)</f>
        <v>7.5908359122322652E-3</v>
      </c>
      <c r="AK51" s="78">
        <f>('Real Revenue'!AK51+'Real Revenue'!AL51)/('Real Revenue'!AK$74+'Real Revenue'!AL$74)</f>
        <v>7.4310705251711155E-3</v>
      </c>
      <c r="AL51" s="78">
        <f>('Real Revenue'!AL51+'Real Revenue'!AM51)/('Real Revenue'!AL$74+'Real Revenue'!AM$74)</f>
        <v>7.2852583051883444E-3</v>
      </c>
      <c r="AM51" s="78">
        <f>('Real Revenue'!AM51+'Real Revenue'!AN51)/('Real Revenue'!AM$74+'Real Revenue'!AN$74)</f>
        <v>7.0050791272137673E-3</v>
      </c>
      <c r="AN51" s="78">
        <f>('Real Revenue'!AN51+'Real Revenue'!AO51)/('Real Revenue'!AN$74+'Real Revenue'!AO$74)</f>
        <v>6.8087067264921428E-3</v>
      </c>
      <c r="AO51" s="78">
        <f>('Real Revenue'!AO51+'Real Revenue'!AP51)/('Real Revenue'!AO$74+'Real Revenue'!AP$74)</f>
        <v>7.0859487645847626E-3</v>
      </c>
      <c r="AP51" s="78">
        <f>('Real Revenue'!AP51+'Real Revenue'!AQ51)/('Real Revenue'!AP$74+'Real Revenue'!AQ$74)</f>
        <v>7.424409355390584E-3</v>
      </c>
      <c r="AQ51" s="78">
        <f>('Real Revenue'!AQ51+'Real Revenue'!AR51)/('Real Revenue'!AQ$74+'Real Revenue'!AR$74)</f>
        <v>7.4188635230208093E-3</v>
      </c>
      <c r="AR51" s="78">
        <f>('Real Revenue'!AR51+'Real Revenue'!AS51)/('Real Revenue'!AR$74+'Real Revenue'!AS$74)</f>
        <v>7.3037239640980824E-3</v>
      </c>
      <c r="AS51" s="78" t="e">
        <f>('Real Revenue'!AS51+'Real Revenue'!AT51)/('Real Revenue'!AS$74+'Real Revenue'!AT$74)</f>
        <v>#N/A</v>
      </c>
      <c r="AT51" s="78" t="e">
        <f>('Real Revenue'!AT51+'Real Revenue'!AU51)/('Real Revenue'!AT$74+'Real Revenue'!AU$74)</f>
        <v>#N/A</v>
      </c>
      <c r="AU51" s="78" t="e">
        <f>('Real Revenue'!AU51+'Real Revenue'!AV51)/('Real Revenue'!AU$74+'Real Revenue'!AV$74)</f>
        <v>#N/A</v>
      </c>
      <c r="AV51" s="78" t="e">
        <f>('Real Revenue'!AV51+'Real Revenue'!AW51)/('Real Revenue'!AV$74+'Real Revenue'!AW$74)</f>
        <v>#N/A</v>
      </c>
      <c r="AW51" s="78" t="e">
        <f>('Real Revenue'!AW51+'Real Revenue'!AX51)/('Real Revenue'!AW$74+'Real Revenue'!AX$74)</f>
        <v>#N/A</v>
      </c>
      <c r="AX51" s="78" t="e">
        <f>('Real Revenue'!AX51+'Real Revenue'!AY51)/('Real Revenue'!AX$74+'Real Revenue'!AY$74)</f>
        <v>#N/A</v>
      </c>
      <c r="AY51" s="78" t="e">
        <f>('Real Revenue'!AY51+'Real Revenue'!AZ51)/('Real Revenue'!AY$74+'Real Revenue'!AZ$74)</f>
        <v>#N/A</v>
      </c>
      <c r="AZ51" s="78" t="e">
        <f>('Real Revenue'!AZ51+'Real Revenue'!BA51)/('Real Revenue'!AZ$74+'Real Revenue'!BA$74)</f>
        <v>#N/A</v>
      </c>
    </row>
    <row r="52" spans="1:52"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3.7390154188482752E-2</v>
      </c>
      <c r="I52" s="78">
        <f>('Real Revenue'!H52+'Real Revenue'!I52)/('Real Revenue'!H$74+'Real Revenue'!I$74)</f>
        <v>3.7280638773775326E-2</v>
      </c>
      <c r="J52" s="78">
        <f>('Real Revenue'!I52+'Real Revenue'!J52)/('Real Revenue'!I$74+'Real Revenue'!J$74)</f>
        <v>3.7426499290672564E-2</v>
      </c>
      <c r="K52" s="78">
        <f>('Real Revenue'!J52+'Real Revenue'!K52)/('Real Revenue'!J$74+'Real Revenue'!K$74)</f>
        <v>3.6601482428602519E-2</v>
      </c>
      <c r="L52" s="78">
        <f>('Real Revenue'!K52+'Real Revenue'!L52)/('Real Revenue'!K$74+'Real Revenue'!L$74)</f>
        <v>3.5065675686082723E-2</v>
      </c>
      <c r="M52" s="78">
        <f>('Real Revenue'!L52+'Real Revenue'!M52)/('Real Revenue'!L$74+'Real Revenue'!M$74)</f>
        <v>3.4508131892906892E-2</v>
      </c>
      <c r="N52" s="78">
        <f>('Real Revenue'!M52+'Real Revenue'!N52)/('Real Revenue'!M$74+'Real Revenue'!N$74)</f>
        <v>3.4187329199811024E-2</v>
      </c>
      <c r="O52" s="78">
        <f>('Real Revenue'!N52+'Real Revenue'!O52)/('Real Revenue'!N$74+'Real Revenue'!O$74)</f>
        <v>3.3682722420874125E-2</v>
      </c>
      <c r="P52" s="78">
        <f>('Real Revenue'!O52+'Real Revenue'!P52)/('Real Revenue'!O$74+'Real Revenue'!P$74)</f>
        <v>3.1755651444630308E-2</v>
      </c>
      <c r="Q52" s="78">
        <f>('Real Revenue'!P52+'Real Revenue'!Q52)/('Real Revenue'!P$74+'Real Revenue'!Q$74)</f>
        <v>2.9010494239511082E-2</v>
      </c>
      <c r="R52" s="78">
        <f>('Real Revenue'!Q52+'Real Revenue'!R52)/('Real Revenue'!Q$74+'Real Revenue'!R$74)</f>
        <v>2.6814766886416225E-2</v>
      </c>
      <c r="S52" s="78">
        <f>('Real Revenue'!R52+'Real Revenue'!S52)/('Real Revenue'!R$74+'Real Revenue'!S$74)</f>
        <v>2.82802154565211E-2</v>
      </c>
      <c r="T52" s="78">
        <f>('Real Revenue'!S52+'Real Revenue'!T52)/('Real Revenue'!S$74+'Real Revenue'!T$74)</f>
        <v>3.0024501649386554E-2</v>
      </c>
      <c r="U52" s="78">
        <f>('Real Revenue'!T52+'Real Revenue'!U52)/('Real Revenue'!T$74+'Real Revenue'!U$74)</f>
        <v>2.9103745899930124E-2</v>
      </c>
      <c r="V52" s="78">
        <f>('Real Revenue'!U52+'Real Revenue'!V52)/('Real Revenue'!U$74+'Real Revenue'!V$74)</f>
        <v>2.9931537067523616E-2</v>
      </c>
      <c r="W52" s="78">
        <f>('Real Revenue'!V52+'Real Revenue'!W52)/('Real Revenue'!V$74+'Real Revenue'!W$74)</f>
        <v>2.9393587557011755E-2</v>
      </c>
      <c r="X52" s="78">
        <f>('Real Revenue'!W52+'Real Revenue'!X52)/('Real Revenue'!W$74+'Real Revenue'!X$74)</f>
        <v>2.8224902433684928E-2</v>
      </c>
      <c r="Y52" s="78">
        <f>('Real Revenue'!X52+'Real Revenue'!Y52)/('Real Revenue'!X$74+'Real Revenue'!Y$74)</f>
        <v>2.7986674748724849E-2</v>
      </c>
      <c r="Z52" s="78">
        <f>('Real Revenue'!Y52+'Real Revenue'!Z52)/('Real Revenue'!Y$74+'Real Revenue'!Z$74)</f>
        <v>2.7103346487221527E-2</v>
      </c>
      <c r="AA52" s="78">
        <f>('Real Revenue'!Z52+'Real Revenue'!AA52)/('Real Revenue'!Z$74+'Real Revenue'!AA$74)</f>
        <v>2.6435874662343609E-2</v>
      </c>
      <c r="AB52" s="78">
        <f>('Real Revenue'!AA52+'Real Revenue'!AB52)/('Real Revenue'!AA$74+'Real Revenue'!AB$74)</f>
        <v>2.6125728843668875E-2</v>
      </c>
      <c r="AC52" s="78">
        <f>('Real Revenue'!AB52+'Real Revenue'!AC52)/('Real Revenue'!AB$74+'Real Revenue'!AC$74)</f>
        <v>2.537496239091052E-2</v>
      </c>
      <c r="AD52" s="78">
        <f>('Real Revenue'!AD52+'Real Revenue'!AE52)/('Real Revenue'!AD$74+'Real Revenue'!AE$74)</f>
        <v>2.4763155687835575E-2</v>
      </c>
      <c r="AE52" s="78">
        <f>('Real Revenue'!AE52+'Real Revenue'!AF52)/('Real Revenue'!AE$74+'Real Revenue'!AF$74)</f>
        <v>2.3229330180050977E-2</v>
      </c>
      <c r="AF52" s="78">
        <f>('Real Revenue'!AF52+'Real Revenue'!AG52)/('Real Revenue'!AF$74+'Real Revenue'!AG$74)</f>
        <v>2.1247598128056308E-2</v>
      </c>
      <c r="AG52" s="78">
        <f>('Real Revenue'!AG52+'Real Revenue'!AH52)/('Real Revenue'!AG$74+'Real Revenue'!AH$74)</f>
        <v>2.0528752824254936E-2</v>
      </c>
      <c r="AH52" s="78">
        <f>('Real Revenue'!AH52+'Real Revenue'!AI52)/('Real Revenue'!AH$74+'Real Revenue'!AI$74)</f>
        <v>1.9544790809010393E-2</v>
      </c>
      <c r="AI52" s="78">
        <f>('Real Revenue'!AI52+'Real Revenue'!AJ52)/('Real Revenue'!AI$74+'Real Revenue'!AJ$74)</f>
        <v>1.9125485812026305E-2</v>
      </c>
      <c r="AJ52" s="78">
        <f>('Real Revenue'!AJ52+'Real Revenue'!AK52)/('Real Revenue'!AJ$74+'Real Revenue'!AK$74)</f>
        <v>1.817649472681904E-2</v>
      </c>
      <c r="AK52" s="78">
        <f>('Real Revenue'!AK52+'Real Revenue'!AL52)/('Real Revenue'!AK$74+'Real Revenue'!AL$74)</f>
        <v>1.8701430214108784E-2</v>
      </c>
      <c r="AL52" s="78">
        <f>('Real Revenue'!AL52+'Real Revenue'!AM52)/('Real Revenue'!AL$74+'Real Revenue'!AM$74)</f>
        <v>2.0116393826440045E-2</v>
      </c>
      <c r="AM52" s="78">
        <f>('Real Revenue'!AM52+'Real Revenue'!AN52)/('Real Revenue'!AM$74+'Real Revenue'!AN$74)</f>
        <v>1.9221041359453975E-2</v>
      </c>
      <c r="AN52" s="78">
        <f>('Real Revenue'!AN52+'Real Revenue'!AO52)/('Real Revenue'!AN$74+'Real Revenue'!AO$74)</f>
        <v>1.8385793260170938E-2</v>
      </c>
      <c r="AO52" s="78">
        <f>('Real Revenue'!AO52+'Real Revenue'!AP52)/('Real Revenue'!AO$74+'Real Revenue'!AP$74)</f>
        <v>1.7792060592262977E-2</v>
      </c>
      <c r="AP52" s="78">
        <f>('Real Revenue'!AP52+'Real Revenue'!AQ52)/('Real Revenue'!AP$74+'Real Revenue'!AQ$74)</f>
        <v>1.7724544950764913E-2</v>
      </c>
      <c r="AQ52" s="78">
        <f>('Real Revenue'!AQ52+'Real Revenue'!AR52)/('Real Revenue'!AQ$74+'Real Revenue'!AR$74)</f>
        <v>1.8390234598754218E-2</v>
      </c>
      <c r="AR52" s="78">
        <f>('Real Revenue'!AR52+'Real Revenue'!AS52)/('Real Revenue'!AR$74+'Real Revenue'!AS$74)</f>
        <v>1.8577420490898056E-2</v>
      </c>
      <c r="AS52" s="78" t="e">
        <f>('Real Revenue'!AS52+'Real Revenue'!AT52)/('Real Revenue'!AS$74+'Real Revenue'!AT$74)</f>
        <v>#N/A</v>
      </c>
      <c r="AT52" s="78" t="e">
        <f>('Real Revenue'!AT52+'Real Revenue'!AU52)/('Real Revenue'!AT$74+'Real Revenue'!AU$74)</f>
        <v>#N/A</v>
      </c>
      <c r="AU52" s="78" t="e">
        <f>('Real Revenue'!AU52+'Real Revenue'!AV52)/('Real Revenue'!AU$74+'Real Revenue'!AV$74)</f>
        <v>#N/A</v>
      </c>
      <c r="AV52" s="78" t="e">
        <f>('Real Revenue'!AV52+'Real Revenue'!AW52)/('Real Revenue'!AV$74+'Real Revenue'!AW$74)</f>
        <v>#N/A</v>
      </c>
      <c r="AW52" s="78" t="e">
        <f>('Real Revenue'!AW52+'Real Revenue'!AX52)/('Real Revenue'!AW$74+'Real Revenue'!AX$74)</f>
        <v>#N/A</v>
      </c>
      <c r="AX52" s="78" t="e">
        <f>('Real Revenue'!AX52+'Real Revenue'!AY52)/('Real Revenue'!AX$74+'Real Revenue'!AY$74)</f>
        <v>#N/A</v>
      </c>
      <c r="AY52" s="78" t="e">
        <f>('Real Revenue'!AY52+'Real Revenue'!AZ52)/('Real Revenue'!AY$74+'Real Revenue'!AZ$74)</f>
        <v>#N/A</v>
      </c>
      <c r="AZ52" s="78" t="e">
        <f>('Real Revenue'!AZ52+'Real Revenue'!BA52)/('Real Revenue'!AZ$74+'Real Revenue'!BA$74)</f>
        <v>#N/A</v>
      </c>
    </row>
    <row r="53" spans="1:52"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2.1609846792671899E-2</v>
      </c>
      <c r="I53" s="79">
        <f>('Real Revenue'!H53+'Real Revenue'!I53)/('Real Revenue'!H$74+'Real Revenue'!I$74)</f>
        <v>2.1656076685254145E-2</v>
      </c>
      <c r="J53" s="79">
        <f>('Real Revenue'!I53+'Real Revenue'!J53)/('Real Revenue'!I$74+'Real Revenue'!J$74)</f>
        <v>2.1495578680028875E-2</v>
      </c>
      <c r="K53" s="79">
        <f>('Real Revenue'!J53+'Real Revenue'!K53)/('Real Revenue'!J$74+'Real Revenue'!K$74)</f>
        <v>2.1783498147101392E-2</v>
      </c>
      <c r="L53" s="79">
        <f>('Real Revenue'!K53+'Real Revenue'!L53)/('Real Revenue'!K$74+'Real Revenue'!L$74)</f>
        <v>2.1882603209448664E-2</v>
      </c>
      <c r="M53" s="79">
        <f>('Real Revenue'!L53+'Real Revenue'!M53)/('Real Revenue'!L$74+'Real Revenue'!M$74)</f>
        <v>2.2507970466835711E-2</v>
      </c>
      <c r="N53" s="79">
        <f>('Real Revenue'!M53+'Real Revenue'!N53)/('Real Revenue'!M$74+'Real Revenue'!N$74)</f>
        <v>2.2953082396794732E-2</v>
      </c>
      <c r="O53" s="79">
        <f>('Real Revenue'!N53+'Real Revenue'!O53)/('Real Revenue'!N$74+'Real Revenue'!O$74)</f>
        <v>2.2353746867862498E-2</v>
      </c>
      <c r="P53" s="79">
        <f>('Real Revenue'!O53+'Real Revenue'!P53)/('Real Revenue'!O$74+'Real Revenue'!P$74)</f>
        <v>2.1946909948148983E-2</v>
      </c>
      <c r="Q53" s="79">
        <f>('Real Revenue'!P53+'Real Revenue'!Q53)/('Real Revenue'!P$74+'Real Revenue'!Q$74)</f>
        <v>2.1360894348643869E-2</v>
      </c>
      <c r="R53" s="79">
        <f>('Real Revenue'!Q53+'Real Revenue'!R53)/('Real Revenue'!Q$74+'Real Revenue'!R$74)</f>
        <v>2.1021943116497764E-2</v>
      </c>
      <c r="S53" s="79">
        <f>('Real Revenue'!R53+'Real Revenue'!S53)/('Real Revenue'!R$74+'Real Revenue'!S$74)</f>
        <v>2.1475852483142703E-2</v>
      </c>
      <c r="T53" s="79">
        <f>('Real Revenue'!S53+'Real Revenue'!T53)/('Real Revenue'!S$74+'Real Revenue'!T$74)</f>
        <v>2.1558649903415814E-2</v>
      </c>
      <c r="U53" s="79">
        <f>('Real Revenue'!T53+'Real Revenue'!U53)/('Real Revenue'!T$74+'Real Revenue'!U$74)</f>
        <v>2.1261494684344136E-2</v>
      </c>
      <c r="V53" s="79">
        <f>('Real Revenue'!U53+'Real Revenue'!V53)/('Real Revenue'!U$74+'Real Revenue'!V$74)</f>
        <v>2.0947848849951354E-2</v>
      </c>
      <c r="W53" s="79">
        <f>('Real Revenue'!V53+'Real Revenue'!W53)/('Real Revenue'!V$74+'Real Revenue'!W$74)</f>
        <v>2.0564044506436684E-2</v>
      </c>
      <c r="X53" s="79">
        <f>('Real Revenue'!W53+'Real Revenue'!X53)/('Real Revenue'!W$74+'Real Revenue'!X$74)</f>
        <v>2.1551178339807756E-2</v>
      </c>
      <c r="Y53" s="79">
        <f>('Real Revenue'!X53+'Real Revenue'!Y53)/('Real Revenue'!X$74+'Real Revenue'!Y$74)</f>
        <v>2.2451272493675081E-2</v>
      </c>
      <c r="Z53" s="79">
        <f>('Real Revenue'!Y53+'Real Revenue'!Z53)/('Real Revenue'!Y$74+'Real Revenue'!Z$74)</f>
        <v>2.0873152463232656E-2</v>
      </c>
      <c r="AA53" s="79">
        <f>('Real Revenue'!Z53+'Real Revenue'!AA53)/('Real Revenue'!Z$74+'Real Revenue'!AA$74)</f>
        <v>1.8989143770273376E-2</v>
      </c>
      <c r="AB53" s="79">
        <f>('Real Revenue'!AA53+'Real Revenue'!AB53)/('Real Revenue'!AA$74+'Real Revenue'!AB$74)</f>
        <v>1.9106747819411851E-2</v>
      </c>
      <c r="AC53" s="79">
        <f>('Real Revenue'!AB53+'Real Revenue'!AC53)/('Real Revenue'!AB$74+'Real Revenue'!AC$74)</f>
        <v>2.0837143255346254E-2</v>
      </c>
      <c r="AD53" s="111">
        <f>('Real Revenue'!AD53+'Real Revenue'!AE53)/('Real Revenue'!AD$74+'Real Revenue'!AE$74)</f>
        <v>2.1840443380382553E-2</v>
      </c>
      <c r="AE53" s="111">
        <f>('Real Revenue'!AE53+'Real Revenue'!AF53)/('Real Revenue'!AE$74+'Real Revenue'!AF$74)</f>
        <v>2.2930718056449702E-2</v>
      </c>
      <c r="AF53" s="111">
        <f>('Real Revenue'!AF53+'Real Revenue'!AG53)/('Real Revenue'!AF$74+'Real Revenue'!AG$74)</f>
        <v>2.467226927231396E-2</v>
      </c>
      <c r="AG53" s="111">
        <f>('Real Revenue'!AG53+'Real Revenue'!AH53)/('Real Revenue'!AG$74+'Real Revenue'!AH$74)</f>
        <v>2.445235821271325E-2</v>
      </c>
      <c r="AH53" s="111">
        <f>('Real Revenue'!AH53+'Real Revenue'!AI53)/('Real Revenue'!AH$74+'Real Revenue'!AI$74)</f>
        <v>2.4196682120769922E-2</v>
      </c>
      <c r="AI53" s="111">
        <f>('Real Revenue'!AI53+'Real Revenue'!AJ53)/('Real Revenue'!AI$74+'Real Revenue'!AJ$74)</f>
        <v>2.4288852722557489E-2</v>
      </c>
      <c r="AJ53" s="111">
        <f>('Real Revenue'!AJ53+'Real Revenue'!AK53)/('Real Revenue'!AJ$74+'Real Revenue'!AK$74)</f>
        <v>2.4371375181775914E-2</v>
      </c>
      <c r="AK53" s="111">
        <f>('Real Revenue'!AK53+'Real Revenue'!AL53)/('Real Revenue'!AK$74+'Real Revenue'!AL$74)</f>
        <v>2.3764111614401142E-2</v>
      </c>
      <c r="AL53" s="111">
        <f>('Real Revenue'!AL53+'Real Revenue'!AM53)/('Real Revenue'!AL$74+'Real Revenue'!AM$74)</f>
        <v>2.4199528806386091E-2</v>
      </c>
      <c r="AM53" s="111">
        <f>('Real Revenue'!AM53+'Real Revenue'!AN53)/('Real Revenue'!AM$74+'Real Revenue'!AN$74)</f>
        <v>2.4999197046256548E-2</v>
      </c>
      <c r="AN53" s="111">
        <f>('Real Revenue'!AN53+'Real Revenue'!AO53)/('Real Revenue'!AN$74+'Real Revenue'!AO$74)</f>
        <v>2.4806186683557035E-2</v>
      </c>
      <c r="AO53" s="111">
        <f>('Real Revenue'!AO53+'Real Revenue'!AP53)/('Real Revenue'!AO$74+'Real Revenue'!AP$74)</f>
        <v>2.6881563610284487E-2</v>
      </c>
      <c r="AP53" s="111">
        <f>('Real Revenue'!AP53+'Real Revenue'!AQ53)/('Real Revenue'!AP$74+'Real Revenue'!AQ$74)</f>
        <v>3.0783921496580338E-2</v>
      </c>
      <c r="AQ53" s="111">
        <f>('Real Revenue'!AQ53+'Real Revenue'!AR53)/('Real Revenue'!AQ$74+'Real Revenue'!AR$74)</f>
        <v>3.1904705105892203E-2</v>
      </c>
      <c r="AR53" s="111">
        <f>('Real Revenue'!AR53+'Real Revenue'!AS53)/('Real Revenue'!AR$74+'Real Revenue'!AS$74)</f>
        <v>3.0695829264440998E-2</v>
      </c>
      <c r="AS53" s="111" t="e">
        <f>('Real Revenue'!AS53+'Real Revenue'!AT53)/('Real Revenue'!AS$74+'Real Revenue'!AT$74)</f>
        <v>#N/A</v>
      </c>
      <c r="AT53" s="111" t="e">
        <f>('Real Revenue'!AT53+'Real Revenue'!AU53)/('Real Revenue'!AT$74+'Real Revenue'!AU$74)</f>
        <v>#N/A</v>
      </c>
      <c r="AU53" s="111" t="e">
        <f>('Real Revenue'!AU53+'Real Revenue'!AV53)/('Real Revenue'!AU$74+'Real Revenue'!AV$74)</f>
        <v>#N/A</v>
      </c>
      <c r="AV53" s="111" t="e">
        <f>('Real Revenue'!AV53+'Real Revenue'!AW53)/('Real Revenue'!AV$74+'Real Revenue'!AW$74)</f>
        <v>#N/A</v>
      </c>
      <c r="AW53" s="111" t="e">
        <f>('Real Revenue'!AW53+'Real Revenue'!AX53)/('Real Revenue'!AW$74+'Real Revenue'!AX$74)</f>
        <v>#N/A</v>
      </c>
      <c r="AX53" s="111" t="e">
        <f>('Real Revenue'!AX53+'Real Revenue'!AY53)/('Real Revenue'!AX$74+'Real Revenue'!AY$74)</f>
        <v>#N/A</v>
      </c>
      <c r="AY53" s="111" t="e">
        <f>('Real Revenue'!AY53+'Real Revenue'!AZ53)/('Real Revenue'!AY$74+'Real Revenue'!AZ$74)</f>
        <v>#N/A</v>
      </c>
      <c r="AZ53" s="111" t="e">
        <f>('Real Revenue'!AZ53+'Real Revenue'!BA53)/('Real Revenue'!AZ$74+'Real Revenue'!BA$74)</f>
        <v>#N/A</v>
      </c>
    </row>
    <row r="54" spans="1:52"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3.3682215541597303E-2</v>
      </c>
      <c r="I54" s="79">
        <f>('Real Revenue'!H54+'Real Revenue'!I54)/('Real Revenue'!H$74+'Real Revenue'!I$74)</f>
        <v>3.4754624338091115E-2</v>
      </c>
      <c r="J54" s="79">
        <f>('Real Revenue'!I54+'Real Revenue'!J54)/('Real Revenue'!I$74+'Real Revenue'!J$74)</f>
        <v>3.4981382835750439E-2</v>
      </c>
      <c r="K54" s="79">
        <f>('Real Revenue'!J54+'Real Revenue'!K54)/('Real Revenue'!J$74+'Real Revenue'!K$74)</f>
        <v>3.4703070544717385E-2</v>
      </c>
      <c r="L54" s="79">
        <f>('Real Revenue'!K54+'Real Revenue'!L54)/('Real Revenue'!K$74+'Real Revenue'!L$74)</f>
        <v>3.55429645231434E-2</v>
      </c>
      <c r="M54" s="79">
        <f>('Real Revenue'!L54+'Real Revenue'!M54)/('Real Revenue'!L$74+'Real Revenue'!M$74)</f>
        <v>3.6777567432810146E-2</v>
      </c>
      <c r="N54" s="79">
        <f>('Real Revenue'!M54+'Real Revenue'!N54)/('Real Revenue'!M$74+'Real Revenue'!N$74)</f>
        <v>3.7737411451441515E-2</v>
      </c>
      <c r="O54" s="79">
        <f>('Real Revenue'!N54+'Real Revenue'!O54)/('Real Revenue'!N$74+'Real Revenue'!O$74)</f>
        <v>3.8614819777332068E-2</v>
      </c>
      <c r="P54" s="79">
        <f>('Real Revenue'!O54+'Real Revenue'!P54)/('Real Revenue'!O$74+'Real Revenue'!P$74)</f>
        <v>3.8339005457291055E-2</v>
      </c>
      <c r="Q54" s="79">
        <f>('Real Revenue'!P54+'Real Revenue'!Q54)/('Real Revenue'!P$74+'Real Revenue'!Q$74)</f>
        <v>3.6486848181333083E-2</v>
      </c>
      <c r="R54" s="79">
        <f>('Real Revenue'!Q54+'Real Revenue'!R54)/('Real Revenue'!Q$74+'Real Revenue'!R$74)</f>
        <v>3.5478895093599978E-2</v>
      </c>
      <c r="S54" s="79">
        <f>('Real Revenue'!R54+'Real Revenue'!S54)/('Real Revenue'!R$74+'Real Revenue'!S$74)</f>
        <v>3.6030513583728996E-2</v>
      </c>
      <c r="T54" s="79">
        <f>('Real Revenue'!S54+'Real Revenue'!T54)/('Real Revenue'!S$74+'Real Revenue'!T$74)</f>
        <v>3.5551265859133867E-2</v>
      </c>
      <c r="U54" s="79">
        <f>('Real Revenue'!T54+'Real Revenue'!U54)/('Real Revenue'!T$74+'Real Revenue'!U$74)</f>
        <v>3.4373034997146147E-2</v>
      </c>
      <c r="V54" s="79">
        <f>('Real Revenue'!U54+'Real Revenue'!V54)/('Real Revenue'!U$74+'Real Revenue'!V$74)</f>
        <v>3.411811123759468E-2</v>
      </c>
      <c r="W54" s="79">
        <f>('Real Revenue'!V54+'Real Revenue'!W54)/('Real Revenue'!V$74+'Real Revenue'!W$74)</f>
        <v>3.3699320022732036E-2</v>
      </c>
      <c r="X54" s="79">
        <f>('Real Revenue'!W54+'Real Revenue'!X54)/('Real Revenue'!W$74+'Real Revenue'!X$74)</f>
        <v>3.4286245508750923E-2</v>
      </c>
      <c r="Y54" s="79">
        <f>('Real Revenue'!X54+'Real Revenue'!Y54)/('Real Revenue'!X$74+'Real Revenue'!Y$74)</f>
        <v>3.501483419066595E-2</v>
      </c>
      <c r="Z54" s="79">
        <f>('Real Revenue'!Y54+'Real Revenue'!Z54)/('Real Revenue'!Y$74+'Real Revenue'!Z$74)</f>
        <v>3.3850043757789564E-2</v>
      </c>
      <c r="AA54" s="79">
        <f>('Real Revenue'!Z54+'Real Revenue'!AA54)/('Real Revenue'!Z$74+'Real Revenue'!AA$74)</f>
        <v>3.2629563324134365E-2</v>
      </c>
      <c r="AB54" s="79">
        <f>('Real Revenue'!AA54+'Real Revenue'!AB54)/('Real Revenue'!AA$74+'Real Revenue'!AB$74)</f>
        <v>3.3126822499283053E-2</v>
      </c>
      <c r="AC54" s="79">
        <f>('Real Revenue'!AB54+'Real Revenue'!AC54)/('Real Revenue'!AB$74+'Real Revenue'!AC$74)</f>
        <v>3.5807888596685628E-2</v>
      </c>
      <c r="AD54" s="111">
        <f>('Real Revenue'!AD54+'Real Revenue'!AE54)/('Real Revenue'!AD$74+'Real Revenue'!AE$74)</f>
        <v>3.9419468784772253E-2</v>
      </c>
      <c r="AE54" s="111">
        <f>('Real Revenue'!AE54+'Real Revenue'!AF54)/('Real Revenue'!AE$74+'Real Revenue'!AF$74)</f>
        <v>4.3019386474468665E-2</v>
      </c>
      <c r="AF54" s="111">
        <f>('Real Revenue'!AF54+'Real Revenue'!AG54)/('Real Revenue'!AF$74+'Real Revenue'!AG$74)</f>
        <v>4.4465582367309207E-2</v>
      </c>
      <c r="AG54" s="111">
        <f>('Real Revenue'!AG54+'Real Revenue'!AH54)/('Real Revenue'!AG$74+'Real Revenue'!AH$74)</f>
        <v>4.2937120125697566E-2</v>
      </c>
      <c r="AH54" s="111">
        <f>('Real Revenue'!AH54+'Real Revenue'!AI54)/('Real Revenue'!AH$74+'Real Revenue'!AI$74)</f>
        <v>4.1707847803206334E-2</v>
      </c>
      <c r="AI54" s="111">
        <f>('Real Revenue'!AI54+'Real Revenue'!AJ54)/('Real Revenue'!AI$74+'Real Revenue'!AJ$74)</f>
        <v>4.1120066916133256E-2</v>
      </c>
      <c r="AJ54" s="111">
        <f>('Real Revenue'!AJ54+'Real Revenue'!AK54)/('Real Revenue'!AJ$74+'Real Revenue'!AK$74)</f>
        <v>4.0632629555034855E-2</v>
      </c>
      <c r="AK54" s="111">
        <f>('Real Revenue'!AK54+'Real Revenue'!AL54)/('Real Revenue'!AK$74+'Real Revenue'!AL$74)</f>
        <v>4.0290168981699202E-2</v>
      </c>
      <c r="AL54" s="111">
        <f>('Real Revenue'!AL54+'Real Revenue'!AM54)/('Real Revenue'!AL$74+'Real Revenue'!AM$74)</f>
        <v>4.1841910828295956E-2</v>
      </c>
      <c r="AM54" s="111">
        <f>('Real Revenue'!AM54+'Real Revenue'!AN54)/('Real Revenue'!AM$74+'Real Revenue'!AN$74)</f>
        <v>4.2826365262444335E-2</v>
      </c>
      <c r="AN54" s="111">
        <f>('Real Revenue'!AN54+'Real Revenue'!AO54)/('Real Revenue'!AN$74+'Real Revenue'!AO$74)</f>
        <v>4.2454021029536375E-2</v>
      </c>
      <c r="AO54" s="111">
        <f>('Real Revenue'!AO54+'Real Revenue'!AP54)/('Real Revenue'!AO$74+'Real Revenue'!AP$74)</f>
        <v>4.4472885457636134E-2</v>
      </c>
      <c r="AP54" s="111">
        <f>('Real Revenue'!AP54+'Real Revenue'!AQ54)/('Real Revenue'!AP$74+'Real Revenue'!AQ$74)</f>
        <v>4.8467624746521693E-2</v>
      </c>
      <c r="AQ54" s="111">
        <f>('Real Revenue'!AQ54+'Real Revenue'!AR54)/('Real Revenue'!AQ$74+'Real Revenue'!AR$74)</f>
        <v>5.0116109479715995E-2</v>
      </c>
      <c r="AR54" s="111">
        <f>('Real Revenue'!AR54+'Real Revenue'!AS54)/('Real Revenue'!AR$74+'Real Revenue'!AS$74)</f>
        <v>4.8833049211063767E-2</v>
      </c>
      <c r="AS54" s="111" t="e">
        <f>('Real Revenue'!AS54+'Real Revenue'!AT54)/('Real Revenue'!AS$74+'Real Revenue'!AT$74)</f>
        <v>#N/A</v>
      </c>
      <c r="AT54" s="111" t="e">
        <f>('Real Revenue'!AT54+'Real Revenue'!AU54)/('Real Revenue'!AT$74+'Real Revenue'!AU$74)</f>
        <v>#N/A</v>
      </c>
      <c r="AU54" s="111" t="e">
        <f>('Real Revenue'!AU54+'Real Revenue'!AV54)/('Real Revenue'!AU$74+'Real Revenue'!AV$74)</f>
        <v>#N/A</v>
      </c>
      <c r="AV54" s="111" t="e">
        <f>('Real Revenue'!AV54+'Real Revenue'!AW54)/('Real Revenue'!AV$74+'Real Revenue'!AW$74)</f>
        <v>#N/A</v>
      </c>
      <c r="AW54" s="111" t="e">
        <f>('Real Revenue'!AW54+'Real Revenue'!AX54)/('Real Revenue'!AW$74+'Real Revenue'!AX$74)</f>
        <v>#N/A</v>
      </c>
      <c r="AX54" s="111" t="e">
        <f>('Real Revenue'!AX54+'Real Revenue'!AY54)/('Real Revenue'!AX$74+'Real Revenue'!AY$74)</f>
        <v>#N/A</v>
      </c>
      <c r="AY54" s="111" t="e">
        <f>('Real Revenue'!AY54+'Real Revenue'!AZ54)/('Real Revenue'!AY$74+'Real Revenue'!AZ$74)</f>
        <v>#N/A</v>
      </c>
      <c r="AZ54" s="111" t="e">
        <f>('Real Revenue'!AZ54+'Real Revenue'!BA54)/('Real Revenue'!AZ$74+'Real Revenue'!BA$74)</f>
        <v>#N/A</v>
      </c>
    </row>
    <row r="55" spans="1:52"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6.6100839098363853E-2</v>
      </c>
      <c r="I55" s="79">
        <f>('Real Revenue'!H55+'Real Revenue'!I55)/('Real Revenue'!H$74+'Real Revenue'!I$74)</f>
        <v>6.8949542059751803E-2</v>
      </c>
      <c r="J55" s="79">
        <f>('Real Revenue'!I55+'Real Revenue'!J55)/('Real Revenue'!I$74+'Real Revenue'!J$74)</f>
        <v>7.1882203689355259E-2</v>
      </c>
      <c r="K55" s="79">
        <f>('Real Revenue'!J55+'Real Revenue'!K55)/('Real Revenue'!J$74+'Real Revenue'!K$74)</f>
        <v>7.1887982864743752E-2</v>
      </c>
      <c r="L55" s="79">
        <f>('Real Revenue'!K55+'Real Revenue'!L55)/('Real Revenue'!K$74+'Real Revenue'!L$74)</f>
        <v>7.2236072431698245E-2</v>
      </c>
      <c r="M55" s="79">
        <f>('Real Revenue'!L55+'Real Revenue'!M55)/('Real Revenue'!L$74+'Real Revenue'!M$74)</f>
        <v>7.3822658789595375E-2</v>
      </c>
      <c r="N55" s="79">
        <f>('Real Revenue'!M55+'Real Revenue'!N55)/('Real Revenue'!M$74+'Real Revenue'!N$74)</f>
        <v>7.4344999569204678E-2</v>
      </c>
      <c r="O55" s="79">
        <f>('Real Revenue'!N55+'Real Revenue'!O55)/('Real Revenue'!N$74+'Real Revenue'!O$74)</f>
        <v>7.4398486532266384E-2</v>
      </c>
      <c r="P55" s="79">
        <f>('Real Revenue'!O55+'Real Revenue'!P55)/('Real Revenue'!O$74+'Real Revenue'!P$74)</f>
        <v>7.3576668018266581E-2</v>
      </c>
      <c r="Q55" s="79">
        <f>('Real Revenue'!P55+'Real Revenue'!Q55)/('Real Revenue'!P$74+'Real Revenue'!Q$74)</f>
        <v>7.1466530278709611E-2</v>
      </c>
      <c r="R55" s="79">
        <f>('Real Revenue'!Q55+'Real Revenue'!R55)/('Real Revenue'!Q$74+'Real Revenue'!R$74)</f>
        <v>7.1799480051432191E-2</v>
      </c>
      <c r="S55" s="79">
        <f>('Real Revenue'!R55+'Real Revenue'!S55)/('Real Revenue'!R$74+'Real Revenue'!S$74)</f>
        <v>7.3284697689732739E-2</v>
      </c>
      <c r="T55" s="79">
        <f>('Real Revenue'!S55+'Real Revenue'!T55)/('Real Revenue'!S$74+'Real Revenue'!T$74)</f>
        <v>7.2880764840458148E-2</v>
      </c>
      <c r="U55" s="79">
        <f>('Real Revenue'!T55+'Real Revenue'!U55)/('Real Revenue'!T$74+'Real Revenue'!U$74)</f>
        <v>7.1971446798204095E-2</v>
      </c>
      <c r="V55" s="79">
        <f>('Real Revenue'!U55+'Real Revenue'!V55)/('Real Revenue'!U$74+'Real Revenue'!V$74)</f>
        <v>7.1135193195196234E-2</v>
      </c>
      <c r="W55" s="79">
        <f>('Real Revenue'!V55+'Real Revenue'!W55)/('Real Revenue'!V$74+'Real Revenue'!W$74)</f>
        <v>7.0858660983678184E-2</v>
      </c>
      <c r="X55" s="79">
        <f>('Real Revenue'!W55+'Real Revenue'!X55)/('Real Revenue'!W$74+'Real Revenue'!X$74)</f>
        <v>6.9417555033122066E-2</v>
      </c>
      <c r="Y55" s="79">
        <f>('Real Revenue'!X55+'Real Revenue'!Y55)/('Real Revenue'!X$74+'Real Revenue'!Y$74)</f>
        <v>6.7724783883185646E-2</v>
      </c>
      <c r="Z55" s="79">
        <f>('Real Revenue'!Y55+'Real Revenue'!Z55)/('Real Revenue'!Y$74+'Real Revenue'!Z$74)</f>
        <v>6.6511503152924978E-2</v>
      </c>
      <c r="AA55" s="79">
        <f>('Real Revenue'!Z55+'Real Revenue'!AA55)/('Real Revenue'!Z$74+'Real Revenue'!AA$74)</f>
        <v>6.3981068102708621E-2</v>
      </c>
      <c r="AB55" s="79">
        <f>('Real Revenue'!AA55+'Real Revenue'!AB55)/('Real Revenue'!AA$74+'Real Revenue'!AB$74)</f>
        <v>6.0658701996990284E-2</v>
      </c>
      <c r="AC55" s="79">
        <f>('Real Revenue'!AB55+'Real Revenue'!AC55)/('Real Revenue'!AB$74+'Real Revenue'!AC$74)</f>
        <v>6.067852611317931E-2</v>
      </c>
      <c r="AD55" s="111">
        <f>('Real Revenue'!AD55+'Real Revenue'!AE55)/('Real Revenue'!AD$74+'Real Revenue'!AE$74)</f>
        <v>6.1580799619867503E-2</v>
      </c>
      <c r="AE55" s="111">
        <f>('Real Revenue'!AE55+'Real Revenue'!AF55)/('Real Revenue'!AE$74+'Real Revenue'!AF$74)</f>
        <v>6.2949964281599782E-2</v>
      </c>
      <c r="AF55" s="111">
        <f>('Real Revenue'!AF55+'Real Revenue'!AG55)/('Real Revenue'!AF$74+'Real Revenue'!AG$74)</f>
        <v>6.6297370432412128E-2</v>
      </c>
      <c r="AG55" s="111">
        <f>('Real Revenue'!AG55+'Real Revenue'!AH55)/('Real Revenue'!AG$74+'Real Revenue'!AH$74)</f>
        <v>6.6801677338589535E-2</v>
      </c>
      <c r="AH55" s="111">
        <f>('Real Revenue'!AH55+'Real Revenue'!AI55)/('Real Revenue'!AH$74+'Real Revenue'!AI$74)</f>
        <v>6.5879539438134724E-2</v>
      </c>
      <c r="AI55" s="111">
        <f>('Real Revenue'!AI55+'Real Revenue'!AJ55)/('Real Revenue'!AI$74+'Real Revenue'!AJ$74)</f>
        <v>6.4979906545272512E-2</v>
      </c>
      <c r="AJ55" s="111">
        <f>('Real Revenue'!AJ55+'Real Revenue'!AK55)/('Real Revenue'!AJ$74+'Real Revenue'!AK$74)</f>
        <v>6.4756693584091404E-2</v>
      </c>
      <c r="AK55" s="111">
        <f>('Real Revenue'!AK55+'Real Revenue'!AL55)/('Real Revenue'!AK$74+'Real Revenue'!AL$74)</f>
        <v>6.9099297668154813E-2</v>
      </c>
      <c r="AL55" s="111">
        <f>('Real Revenue'!AL55+'Real Revenue'!AM55)/('Real Revenue'!AL$74+'Real Revenue'!AM$74)</f>
        <v>7.6101990664647456E-2</v>
      </c>
      <c r="AM55" s="111">
        <f>('Real Revenue'!AM55+'Real Revenue'!AN55)/('Real Revenue'!AM$74+'Real Revenue'!AN$74)</f>
        <v>7.7869999137997151E-2</v>
      </c>
      <c r="AN55" s="111">
        <f>('Real Revenue'!AN55+'Real Revenue'!AO55)/('Real Revenue'!AN$74+'Real Revenue'!AO$74)</f>
        <v>7.5177286083003433E-2</v>
      </c>
      <c r="AO55" s="111">
        <f>('Real Revenue'!AO55+'Real Revenue'!AP55)/('Real Revenue'!AO$74+'Real Revenue'!AP$74)</f>
        <v>7.2875889224437385E-2</v>
      </c>
      <c r="AP55" s="111">
        <f>('Real Revenue'!AP55+'Real Revenue'!AQ55)/('Real Revenue'!AP$74+'Real Revenue'!AQ$74)</f>
        <v>7.4619641342979132E-2</v>
      </c>
      <c r="AQ55" s="111">
        <f>('Real Revenue'!AQ55+'Real Revenue'!AR55)/('Real Revenue'!AQ$74+'Real Revenue'!AR$74)</f>
        <v>7.8245272812505859E-2</v>
      </c>
      <c r="AR55" s="111">
        <f>('Real Revenue'!AR55+'Real Revenue'!AS55)/('Real Revenue'!AR$74+'Real Revenue'!AS$74)</f>
        <v>7.4955953113613513E-2</v>
      </c>
      <c r="AS55" s="111" t="e">
        <f>('Real Revenue'!AS55+'Real Revenue'!AT55)/('Real Revenue'!AS$74+'Real Revenue'!AT$74)</f>
        <v>#N/A</v>
      </c>
      <c r="AT55" s="111" t="e">
        <f>('Real Revenue'!AT55+'Real Revenue'!AU55)/('Real Revenue'!AT$74+'Real Revenue'!AU$74)</f>
        <v>#N/A</v>
      </c>
      <c r="AU55" s="111" t="e">
        <f>('Real Revenue'!AU55+'Real Revenue'!AV55)/('Real Revenue'!AU$74+'Real Revenue'!AV$74)</f>
        <v>#N/A</v>
      </c>
      <c r="AV55" s="111" t="e">
        <f>('Real Revenue'!AV55+'Real Revenue'!AW55)/('Real Revenue'!AV$74+'Real Revenue'!AW$74)</f>
        <v>#N/A</v>
      </c>
      <c r="AW55" s="111" t="e">
        <f>('Real Revenue'!AW55+'Real Revenue'!AX55)/('Real Revenue'!AW$74+'Real Revenue'!AX$74)</f>
        <v>#N/A</v>
      </c>
      <c r="AX55" s="111" t="e">
        <f>('Real Revenue'!AX55+'Real Revenue'!AY55)/('Real Revenue'!AX$74+'Real Revenue'!AY$74)</f>
        <v>#N/A</v>
      </c>
      <c r="AY55" s="111" t="e">
        <f>('Real Revenue'!AY55+'Real Revenue'!AZ55)/('Real Revenue'!AY$74+'Real Revenue'!AZ$74)</f>
        <v>#N/A</v>
      </c>
      <c r="AZ55" s="111" t="e">
        <f>('Real Revenue'!AZ55+'Real Revenue'!BA55)/('Real Revenue'!AZ$74+'Real Revenue'!BA$74)</f>
        <v>#N/A</v>
      </c>
    </row>
    <row r="56" spans="1:52"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1.0296092195067292E-2</v>
      </c>
      <c r="I56" s="78">
        <f>('Real Revenue'!H56+'Real Revenue'!I56)/('Real Revenue'!H$74+'Real Revenue'!I$74)</f>
        <v>9.7377766206931723E-3</v>
      </c>
      <c r="J56" s="78">
        <f>('Real Revenue'!I56+'Real Revenue'!J56)/('Real Revenue'!I$74+'Real Revenue'!J$74)</f>
        <v>9.5348884794180643E-3</v>
      </c>
      <c r="K56" s="78">
        <f>('Real Revenue'!J56+'Real Revenue'!K56)/('Real Revenue'!J$74+'Real Revenue'!K$74)</f>
        <v>9.315231797548968E-3</v>
      </c>
      <c r="L56" s="78">
        <f>('Real Revenue'!K56+'Real Revenue'!L56)/('Real Revenue'!K$74+'Real Revenue'!L$74)</f>
        <v>9.301862252596908E-3</v>
      </c>
      <c r="M56" s="78">
        <f>('Real Revenue'!L56+'Real Revenue'!M56)/('Real Revenue'!L$74+'Real Revenue'!M$74)</f>
        <v>1.009225960557506E-2</v>
      </c>
      <c r="N56" s="78">
        <f>('Real Revenue'!M56+'Real Revenue'!N56)/('Real Revenue'!M$74+'Real Revenue'!N$74)</f>
        <v>1.1082082271664429E-2</v>
      </c>
      <c r="O56" s="78">
        <f>('Real Revenue'!N56+'Real Revenue'!O56)/('Real Revenue'!N$74+'Real Revenue'!O$74)</f>
        <v>1.0912489401641565E-2</v>
      </c>
      <c r="P56" s="78">
        <f>('Real Revenue'!O56+'Real Revenue'!P56)/('Real Revenue'!O$74+'Real Revenue'!P$74)</f>
        <v>1.0228301613529838E-2</v>
      </c>
      <c r="Q56" s="78">
        <f>('Real Revenue'!P56+'Real Revenue'!Q56)/('Real Revenue'!P$74+'Real Revenue'!Q$74)</f>
        <v>9.5526364608720452E-3</v>
      </c>
      <c r="R56" s="78">
        <f>('Real Revenue'!Q56+'Real Revenue'!R56)/('Real Revenue'!Q$74+'Real Revenue'!R$74)</f>
        <v>9.58297564705482E-3</v>
      </c>
      <c r="S56" s="78">
        <f>('Real Revenue'!R56+'Real Revenue'!S56)/('Real Revenue'!R$74+'Real Revenue'!S$74)</f>
        <v>9.8329994786862957E-3</v>
      </c>
      <c r="T56" s="78">
        <f>('Real Revenue'!S56+'Real Revenue'!T56)/('Real Revenue'!S$74+'Real Revenue'!T$74)</f>
        <v>9.2069117554889786E-3</v>
      </c>
      <c r="U56" s="78">
        <f>('Real Revenue'!T56+'Real Revenue'!U56)/('Real Revenue'!T$74+'Real Revenue'!U$74)</f>
        <v>8.4349800209227496E-3</v>
      </c>
      <c r="V56" s="78">
        <f>('Real Revenue'!U56+'Real Revenue'!V56)/('Real Revenue'!U$74+'Real Revenue'!V$74)</f>
        <v>8.3105526384792509E-3</v>
      </c>
      <c r="W56" s="78">
        <f>('Real Revenue'!V56+'Real Revenue'!W56)/('Real Revenue'!V$74+'Real Revenue'!W$74)</f>
        <v>8.5059654816341222E-3</v>
      </c>
      <c r="X56" s="78">
        <f>('Real Revenue'!W56+'Real Revenue'!X56)/('Real Revenue'!W$74+'Real Revenue'!X$74)</f>
        <v>8.3960384653735901E-3</v>
      </c>
      <c r="Y56" s="78">
        <f>('Real Revenue'!X56+'Real Revenue'!Y56)/('Real Revenue'!X$74+'Real Revenue'!Y$74)</f>
        <v>8.7692685759224887E-3</v>
      </c>
      <c r="Z56" s="78">
        <f>('Real Revenue'!Y56+'Real Revenue'!Z56)/('Real Revenue'!Y$74+'Real Revenue'!Z$74)</f>
        <v>8.930102020753285E-3</v>
      </c>
      <c r="AA56" s="78">
        <f>('Real Revenue'!Z56+'Real Revenue'!AA56)/('Real Revenue'!Z$74+'Real Revenue'!AA$74)</f>
        <v>8.8552465859821176E-3</v>
      </c>
      <c r="AB56" s="78">
        <f>('Real Revenue'!AA56+'Real Revenue'!AB56)/('Real Revenue'!AA$74+'Real Revenue'!AB$74)</f>
        <v>8.9980778513373601E-3</v>
      </c>
      <c r="AC56" s="78">
        <f>('Real Revenue'!AB56+'Real Revenue'!AC56)/('Real Revenue'!AB$74+'Real Revenue'!AC$74)</f>
        <v>9.2225184502064978E-3</v>
      </c>
      <c r="AD56" s="78">
        <f>('Real Revenue'!AD56+'Real Revenue'!AE56)/('Real Revenue'!AD$74+'Real Revenue'!AE$74)</f>
        <v>8.7086452767032221E-3</v>
      </c>
      <c r="AE56" s="78">
        <f>('Real Revenue'!AE56+'Real Revenue'!AF56)/('Real Revenue'!AE$74+'Real Revenue'!AF$74)</f>
        <v>7.8976977626288858E-3</v>
      </c>
      <c r="AF56" s="78">
        <f>('Real Revenue'!AF56+'Real Revenue'!AG56)/('Real Revenue'!AF$74+'Real Revenue'!AG$74)</f>
        <v>7.8413413174146778E-3</v>
      </c>
      <c r="AG56" s="78">
        <f>('Real Revenue'!AG56+'Real Revenue'!AH56)/('Real Revenue'!AG$74+'Real Revenue'!AH$74)</f>
        <v>7.551930859299635E-3</v>
      </c>
      <c r="AH56" s="78">
        <f>('Real Revenue'!AH56+'Real Revenue'!AI56)/('Real Revenue'!AH$74+'Real Revenue'!AI$74)</f>
        <v>7.3609196712814857E-3</v>
      </c>
      <c r="AI56" s="78">
        <f>('Real Revenue'!AI56+'Real Revenue'!AJ56)/('Real Revenue'!AI$74+'Real Revenue'!AJ$74)</f>
        <v>7.2854735873932597E-3</v>
      </c>
      <c r="AJ56" s="78">
        <f>('Real Revenue'!AJ56+'Real Revenue'!AK56)/('Real Revenue'!AJ$74+'Real Revenue'!AK$74)</f>
        <v>7.2576226794165491E-3</v>
      </c>
      <c r="AK56" s="78">
        <f>('Real Revenue'!AK56+'Real Revenue'!AL56)/('Real Revenue'!AK$74+'Real Revenue'!AL$74)</f>
        <v>7.0447875628586506E-3</v>
      </c>
      <c r="AL56" s="78">
        <f>('Real Revenue'!AL56+'Real Revenue'!AM56)/('Real Revenue'!AL$74+'Real Revenue'!AM$74)</f>
        <v>7.792815863986279E-3</v>
      </c>
      <c r="AM56" s="78">
        <f>('Real Revenue'!AM56+'Real Revenue'!AN56)/('Real Revenue'!AM$74+'Real Revenue'!AN$74)</f>
        <v>8.9124419455812558E-3</v>
      </c>
      <c r="AN56" s="78">
        <f>('Real Revenue'!AN56+'Real Revenue'!AO56)/('Real Revenue'!AN$74+'Real Revenue'!AO$74)</f>
        <v>8.9735098530288153E-3</v>
      </c>
      <c r="AO56" s="78">
        <f>('Real Revenue'!AO56+'Real Revenue'!AP56)/('Real Revenue'!AO$74+'Real Revenue'!AP$74)</f>
        <v>9.6931581630941288E-3</v>
      </c>
      <c r="AP56" s="78">
        <f>('Real Revenue'!AP56+'Real Revenue'!AQ56)/('Real Revenue'!AP$74+'Real Revenue'!AQ$74)</f>
        <v>1.0779745687450127E-2</v>
      </c>
      <c r="AQ56" s="78">
        <f>('Real Revenue'!AQ56+'Real Revenue'!AR56)/('Real Revenue'!AQ$74+'Real Revenue'!AR$74)</f>
        <v>1.1121290419583039E-2</v>
      </c>
      <c r="AR56" s="78">
        <f>('Real Revenue'!AR56+'Real Revenue'!AS56)/('Real Revenue'!AR$74+'Real Revenue'!AS$74)</f>
        <v>1.0862688222446496E-2</v>
      </c>
      <c r="AS56" s="78" t="e">
        <f>('Real Revenue'!AS56+'Real Revenue'!AT56)/('Real Revenue'!AS$74+'Real Revenue'!AT$74)</f>
        <v>#N/A</v>
      </c>
      <c r="AT56" s="78" t="e">
        <f>('Real Revenue'!AT56+'Real Revenue'!AU56)/('Real Revenue'!AT$74+'Real Revenue'!AU$74)</f>
        <v>#N/A</v>
      </c>
      <c r="AU56" s="78" t="e">
        <f>('Real Revenue'!AU56+'Real Revenue'!AV56)/('Real Revenue'!AU$74+'Real Revenue'!AV$74)</f>
        <v>#N/A</v>
      </c>
      <c r="AV56" s="78" t="e">
        <f>('Real Revenue'!AV56+'Real Revenue'!AW56)/('Real Revenue'!AV$74+'Real Revenue'!AW$74)</f>
        <v>#N/A</v>
      </c>
      <c r="AW56" s="78" t="e">
        <f>('Real Revenue'!AW56+'Real Revenue'!AX56)/('Real Revenue'!AW$74+'Real Revenue'!AX$74)</f>
        <v>#N/A</v>
      </c>
      <c r="AX56" s="78" t="e">
        <f>('Real Revenue'!AX56+'Real Revenue'!AY56)/('Real Revenue'!AX$74+'Real Revenue'!AY$74)</f>
        <v>#N/A</v>
      </c>
      <c r="AY56" s="78" t="e">
        <f>('Real Revenue'!AY56+'Real Revenue'!AZ56)/('Real Revenue'!AY$74+'Real Revenue'!AZ$74)</f>
        <v>#N/A</v>
      </c>
      <c r="AZ56" s="78" t="e">
        <f>('Real Revenue'!AZ56+'Real Revenue'!BA56)/('Real Revenue'!AZ$74+'Real Revenue'!BA$74)</f>
        <v>#N/A</v>
      </c>
    </row>
    <row r="57" spans="1:52"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9.0676381640781359E-3</v>
      </c>
      <c r="I57" s="78">
        <f>('Real Revenue'!H57+'Real Revenue'!I57)/('Real Revenue'!H$74+'Real Revenue'!I$74)</f>
        <v>8.5462129206568798E-3</v>
      </c>
      <c r="J57" s="78">
        <f>('Real Revenue'!I57+'Real Revenue'!J57)/('Real Revenue'!I$74+'Real Revenue'!J$74)</f>
        <v>8.6088092380266837E-3</v>
      </c>
      <c r="K57" s="78">
        <f>('Real Revenue'!J57+'Real Revenue'!K57)/('Real Revenue'!J$74+'Real Revenue'!K$74)</f>
        <v>8.9341125378448408E-3</v>
      </c>
      <c r="L57" s="78">
        <f>('Real Revenue'!K57+'Real Revenue'!L57)/('Real Revenue'!K$74+'Real Revenue'!L$74)</f>
        <v>9.3012249584043145E-3</v>
      </c>
      <c r="M57" s="78">
        <f>('Real Revenue'!L57+'Real Revenue'!M57)/('Real Revenue'!L$74+'Real Revenue'!M$74)</f>
        <v>9.0449210913297901E-3</v>
      </c>
      <c r="N57" s="78">
        <f>('Real Revenue'!M57+'Real Revenue'!N57)/('Real Revenue'!M$74+'Real Revenue'!N$74)</f>
        <v>9.0395566952213499E-3</v>
      </c>
      <c r="O57" s="78">
        <f>('Real Revenue'!N57+'Real Revenue'!O57)/('Real Revenue'!N$74+'Real Revenue'!O$74)</f>
        <v>9.4208277061816684E-3</v>
      </c>
      <c r="P57" s="78">
        <f>('Real Revenue'!O57+'Real Revenue'!P57)/('Real Revenue'!O$74+'Real Revenue'!P$74)</f>
        <v>9.1769842007607041E-3</v>
      </c>
      <c r="Q57" s="78">
        <f>('Real Revenue'!P57+'Real Revenue'!Q57)/('Real Revenue'!P$74+'Real Revenue'!Q$74)</f>
        <v>9.00175428872684E-3</v>
      </c>
      <c r="R57" s="78">
        <f>('Real Revenue'!Q57+'Real Revenue'!R57)/('Real Revenue'!Q$74+'Real Revenue'!R$74)</f>
        <v>8.9189123456907618E-3</v>
      </c>
      <c r="S57" s="78">
        <f>('Real Revenue'!R57+'Real Revenue'!S57)/('Real Revenue'!R$74+'Real Revenue'!S$74)</f>
        <v>8.860553506193556E-3</v>
      </c>
      <c r="T57" s="78">
        <f>('Real Revenue'!S57+'Real Revenue'!T57)/('Real Revenue'!S$74+'Real Revenue'!T$74)</f>
        <v>9.0106771861861359E-3</v>
      </c>
      <c r="U57" s="78">
        <f>('Real Revenue'!T57+'Real Revenue'!U57)/('Real Revenue'!T$74+'Real Revenue'!U$74)</f>
        <v>8.8380694148800544E-3</v>
      </c>
      <c r="V57" s="78">
        <f>('Real Revenue'!U57+'Real Revenue'!V57)/('Real Revenue'!U$74+'Real Revenue'!V$74)</f>
        <v>8.432253851967348E-3</v>
      </c>
      <c r="W57" s="78">
        <f>('Real Revenue'!V57+'Real Revenue'!W57)/('Real Revenue'!V$74+'Real Revenue'!W$74)</f>
        <v>8.2820508048973181E-3</v>
      </c>
      <c r="X57" s="78">
        <f>('Real Revenue'!W57+'Real Revenue'!X57)/('Real Revenue'!W$74+'Real Revenue'!X$74)</f>
        <v>8.3878877452484291E-3</v>
      </c>
      <c r="Y57" s="78">
        <f>('Real Revenue'!X57+'Real Revenue'!Y57)/('Real Revenue'!X$74+'Real Revenue'!Y$74)</f>
        <v>9.0609116090272709E-3</v>
      </c>
      <c r="Z57" s="78">
        <f>('Real Revenue'!Y57+'Real Revenue'!Z57)/('Real Revenue'!Y$74+'Real Revenue'!Z$74)</f>
        <v>1.0017055472975144E-2</v>
      </c>
      <c r="AA57" s="78">
        <f>('Real Revenue'!Z57+'Real Revenue'!AA57)/('Real Revenue'!Z$74+'Real Revenue'!AA$74)</f>
        <v>1.0267141136316764E-2</v>
      </c>
      <c r="AB57" s="78">
        <f>('Real Revenue'!AA57+'Real Revenue'!AB57)/('Real Revenue'!AA$74+'Real Revenue'!AB$74)</f>
        <v>1.0087226456138756E-2</v>
      </c>
      <c r="AC57" s="78">
        <f>('Real Revenue'!AB57+'Real Revenue'!AC57)/('Real Revenue'!AB$74+'Real Revenue'!AC$74)</f>
        <v>1.0130542876123711E-2</v>
      </c>
      <c r="AD57" s="78">
        <f>('Real Revenue'!AD57+'Real Revenue'!AE57)/('Real Revenue'!AD$74+'Real Revenue'!AE$74)</f>
        <v>1.0008893052708846E-2</v>
      </c>
      <c r="AE57" s="78">
        <f>('Real Revenue'!AE57+'Real Revenue'!AF57)/('Real Revenue'!AE$74+'Real Revenue'!AF$74)</f>
        <v>1.0298841913983753E-2</v>
      </c>
      <c r="AF57" s="78">
        <f>('Real Revenue'!AF57+'Real Revenue'!AG57)/('Real Revenue'!AF$74+'Real Revenue'!AG$74)</f>
        <v>1.0168099319373618E-2</v>
      </c>
      <c r="AG57" s="78">
        <f>('Real Revenue'!AG57+'Real Revenue'!AH57)/('Real Revenue'!AG$74+'Real Revenue'!AH$74)</f>
        <v>9.4492739688338701E-3</v>
      </c>
      <c r="AH57" s="78">
        <f>('Real Revenue'!AH57+'Real Revenue'!AI57)/('Real Revenue'!AH$74+'Real Revenue'!AI$74)</f>
        <v>9.9112934426995244E-3</v>
      </c>
      <c r="AI57" s="78">
        <f>('Real Revenue'!AI57+'Real Revenue'!AJ57)/('Real Revenue'!AI$74+'Real Revenue'!AJ$74)</f>
        <v>1.0522463781827009E-2</v>
      </c>
      <c r="AJ57" s="78">
        <f>('Real Revenue'!AJ57+'Real Revenue'!AK57)/('Real Revenue'!AJ$74+'Real Revenue'!AK$74)</f>
        <v>1.0039834410196931E-2</v>
      </c>
      <c r="AK57" s="78">
        <f>('Real Revenue'!AK57+'Real Revenue'!AL57)/('Real Revenue'!AK$74+'Real Revenue'!AL$74)</f>
        <v>9.5894533677166483E-3</v>
      </c>
      <c r="AL57" s="78">
        <f>('Real Revenue'!AL57+'Real Revenue'!AM57)/('Real Revenue'!AL$74+'Real Revenue'!AM$74)</f>
        <v>1.0575545045612426E-2</v>
      </c>
      <c r="AM57" s="78">
        <f>('Real Revenue'!AM57+'Real Revenue'!AN57)/('Real Revenue'!AM$74+'Real Revenue'!AN$74)</f>
        <v>1.1279849534479124E-2</v>
      </c>
      <c r="AN57" s="78">
        <f>('Real Revenue'!AN57+'Real Revenue'!AO57)/('Real Revenue'!AN$74+'Real Revenue'!AO$74)</f>
        <v>1.1189283108518662E-2</v>
      </c>
      <c r="AO57" s="78">
        <f>('Real Revenue'!AO57+'Real Revenue'!AP57)/('Real Revenue'!AO$74+'Real Revenue'!AP$74)</f>
        <v>1.2200381118103728E-2</v>
      </c>
      <c r="AP57" s="78">
        <f>('Real Revenue'!AP57+'Real Revenue'!AQ57)/('Real Revenue'!AP$74+'Real Revenue'!AQ$74)</f>
        <v>1.3724409334174452E-2</v>
      </c>
      <c r="AQ57" s="78">
        <f>('Real Revenue'!AQ57+'Real Revenue'!AR57)/('Real Revenue'!AQ$74+'Real Revenue'!AR$74)</f>
        <v>1.3954453731842826E-2</v>
      </c>
      <c r="AR57" s="78">
        <f>('Real Revenue'!AR57+'Real Revenue'!AS57)/('Real Revenue'!AR$74+'Real Revenue'!AS$74)</f>
        <v>1.2936976787335276E-2</v>
      </c>
      <c r="AS57" s="78" t="e">
        <f>('Real Revenue'!AS57+'Real Revenue'!AT57)/('Real Revenue'!AS$74+'Real Revenue'!AT$74)</f>
        <v>#N/A</v>
      </c>
      <c r="AT57" s="78" t="e">
        <f>('Real Revenue'!AT57+'Real Revenue'!AU57)/('Real Revenue'!AT$74+'Real Revenue'!AU$74)</f>
        <v>#N/A</v>
      </c>
      <c r="AU57" s="78" t="e">
        <f>('Real Revenue'!AU57+'Real Revenue'!AV57)/('Real Revenue'!AU$74+'Real Revenue'!AV$74)</f>
        <v>#N/A</v>
      </c>
      <c r="AV57" s="78" t="e">
        <f>('Real Revenue'!AV57+'Real Revenue'!AW57)/('Real Revenue'!AV$74+'Real Revenue'!AW$74)</f>
        <v>#N/A</v>
      </c>
      <c r="AW57" s="78" t="e">
        <f>('Real Revenue'!AW57+'Real Revenue'!AX57)/('Real Revenue'!AW$74+'Real Revenue'!AX$74)</f>
        <v>#N/A</v>
      </c>
      <c r="AX57" s="78" t="e">
        <f>('Real Revenue'!AX57+'Real Revenue'!AY57)/('Real Revenue'!AX$74+'Real Revenue'!AY$74)</f>
        <v>#N/A</v>
      </c>
      <c r="AY57" s="78" t="e">
        <f>('Real Revenue'!AY57+'Real Revenue'!AZ57)/('Real Revenue'!AY$74+'Real Revenue'!AZ$74)</f>
        <v>#N/A</v>
      </c>
      <c r="AZ57" s="78" t="e">
        <f>('Real Revenue'!AZ57+'Real Revenue'!BA57)/('Real Revenue'!AZ$74+'Real Revenue'!BA$74)</f>
        <v>#N/A</v>
      </c>
    </row>
    <row r="58" spans="1:52"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1.0715243302710793E-2</v>
      </c>
      <c r="I58" s="78">
        <f>('Real Revenue'!H58+'Real Revenue'!I58)/('Real Revenue'!H$74+'Real Revenue'!I$74)</f>
        <v>1.0561800689712495E-2</v>
      </c>
      <c r="J58" s="78">
        <f>('Real Revenue'!I58+'Real Revenue'!J58)/('Real Revenue'!I$74+'Real Revenue'!J$74)</f>
        <v>1.0326672971547214E-2</v>
      </c>
      <c r="K58" s="78">
        <f>('Real Revenue'!J58+'Real Revenue'!K58)/('Real Revenue'!J$74+'Real Revenue'!K$74)</f>
        <v>1.0715485061337449E-2</v>
      </c>
      <c r="L58" s="78">
        <f>('Real Revenue'!K58+'Real Revenue'!L58)/('Real Revenue'!K$74+'Real Revenue'!L$74)</f>
        <v>1.1303670134302824E-2</v>
      </c>
      <c r="M58" s="78">
        <f>('Real Revenue'!L58+'Real Revenue'!M58)/('Real Revenue'!L$74+'Real Revenue'!M$74)</f>
        <v>1.1030566076805077E-2</v>
      </c>
      <c r="N58" s="78">
        <f>('Real Revenue'!M58+'Real Revenue'!N58)/('Real Revenue'!M$74+'Real Revenue'!N$74)</f>
        <v>1.0832463456712974E-2</v>
      </c>
      <c r="O58" s="78">
        <f>('Real Revenue'!N58+'Real Revenue'!O58)/('Real Revenue'!N$74+'Real Revenue'!O$74)</f>
        <v>1.0647200357168143E-2</v>
      </c>
      <c r="P58" s="78">
        <f>('Real Revenue'!O58+'Real Revenue'!P58)/('Real Revenue'!O$74+'Real Revenue'!P$74)</f>
        <v>1.0399024922435872E-2</v>
      </c>
      <c r="Q58" s="78">
        <f>('Real Revenue'!P58+'Real Revenue'!Q58)/('Real Revenue'!P$74+'Real Revenue'!Q$74)</f>
        <v>1.0653998458686247E-2</v>
      </c>
      <c r="R58" s="78">
        <f>('Real Revenue'!Q58+'Real Revenue'!R58)/('Real Revenue'!Q$74+'Real Revenue'!R$74)</f>
        <v>1.0912528913715316E-2</v>
      </c>
      <c r="S58" s="78">
        <f>('Real Revenue'!R58+'Real Revenue'!S58)/('Real Revenue'!R$74+'Real Revenue'!S$74)</f>
        <v>1.0974623044570087E-2</v>
      </c>
      <c r="T58" s="78">
        <f>('Real Revenue'!S58+'Real Revenue'!T58)/('Real Revenue'!S$74+'Real Revenue'!T$74)</f>
        <v>1.1205995819613755E-2</v>
      </c>
      <c r="U58" s="78">
        <f>('Real Revenue'!T58+'Real Revenue'!U58)/('Real Revenue'!T$74+'Real Revenue'!U$74)</f>
        <v>1.1247573345546382E-2</v>
      </c>
      <c r="V58" s="78">
        <f>('Real Revenue'!U58+'Real Revenue'!V58)/('Real Revenue'!U$74+'Real Revenue'!V$74)</f>
        <v>1.140135004506149E-2</v>
      </c>
      <c r="W58" s="78">
        <f>('Real Revenue'!V58+'Real Revenue'!W58)/('Real Revenue'!V$74+'Real Revenue'!W$74)</f>
        <v>1.2065486770503358E-2</v>
      </c>
      <c r="X58" s="78">
        <f>('Real Revenue'!W58+'Real Revenue'!X58)/('Real Revenue'!W$74+'Real Revenue'!X$74)</f>
        <v>1.2181107719291082E-2</v>
      </c>
      <c r="Y58" s="78">
        <f>('Real Revenue'!X58+'Real Revenue'!Y58)/('Real Revenue'!X$74+'Real Revenue'!Y$74)</f>
        <v>1.1971137016964426E-2</v>
      </c>
      <c r="Z58" s="78">
        <f>('Real Revenue'!Y58+'Real Revenue'!Z58)/('Real Revenue'!Y$74+'Real Revenue'!Z$74)</f>
        <v>1.2690340123680999E-2</v>
      </c>
      <c r="AA58" s="78">
        <f>('Real Revenue'!Z58+'Real Revenue'!AA58)/('Real Revenue'!Z$74+'Real Revenue'!AA$74)</f>
        <v>1.3857724486754429E-2</v>
      </c>
      <c r="AB58" s="78">
        <f>('Real Revenue'!AA58+'Real Revenue'!AB58)/('Real Revenue'!AA$74+'Real Revenue'!AB$74)</f>
        <v>1.4823233366967852E-2</v>
      </c>
      <c r="AC58" s="78">
        <f>('Real Revenue'!AB58+'Real Revenue'!AC58)/('Real Revenue'!AB$74+'Real Revenue'!AC$74)</f>
        <v>1.5833952296537127E-2</v>
      </c>
      <c r="AD58" s="78">
        <f>('Real Revenue'!AD58+'Real Revenue'!AE58)/('Real Revenue'!AD$74+'Real Revenue'!AE$74)</f>
        <v>1.6299928787199835E-2</v>
      </c>
      <c r="AE58" s="78">
        <f>('Real Revenue'!AE58+'Real Revenue'!AF58)/('Real Revenue'!AE$74+'Real Revenue'!AF$74)</f>
        <v>1.640855233001353E-2</v>
      </c>
      <c r="AF58" s="78">
        <f>('Real Revenue'!AF58+'Real Revenue'!AG58)/('Real Revenue'!AF$74+'Real Revenue'!AG$74)</f>
        <v>1.6023113129674513E-2</v>
      </c>
      <c r="AG58" s="78">
        <f>('Real Revenue'!AG58+'Real Revenue'!AH58)/('Real Revenue'!AG$74+'Real Revenue'!AH$74)</f>
        <v>1.6014772061863237E-2</v>
      </c>
      <c r="AH58" s="78">
        <f>('Real Revenue'!AH58+'Real Revenue'!AI58)/('Real Revenue'!AH$74+'Real Revenue'!AI$74)</f>
        <v>1.7065078868783209E-2</v>
      </c>
      <c r="AI58" s="78">
        <f>('Real Revenue'!AI58+'Real Revenue'!AJ58)/('Real Revenue'!AI$74+'Real Revenue'!AJ$74)</f>
        <v>1.7901800605432918E-2</v>
      </c>
      <c r="AJ58" s="78">
        <f>('Real Revenue'!AJ58+'Real Revenue'!AK58)/('Real Revenue'!AJ$74+'Real Revenue'!AK$74)</f>
        <v>1.7966731975515488E-2</v>
      </c>
      <c r="AK58" s="78">
        <f>('Real Revenue'!AK58+'Real Revenue'!AL58)/('Real Revenue'!AK$74+'Real Revenue'!AL$74)</f>
        <v>1.9548731815382463E-2</v>
      </c>
      <c r="AL58" s="78">
        <f>('Real Revenue'!AL58+'Real Revenue'!AM58)/('Real Revenue'!AL$74+'Real Revenue'!AM$74)</f>
        <v>2.2061317091950663E-2</v>
      </c>
      <c r="AM58" s="78">
        <f>('Real Revenue'!AM58+'Real Revenue'!AN58)/('Real Revenue'!AM$74+'Real Revenue'!AN$74)</f>
        <v>2.2814788536668417E-2</v>
      </c>
      <c r="AN58" s="78">
        <f>('Real Revenue'!AN58+'Real Revenue'!AO58)/('Real Revenue'!AN$74+'Real Revenue'!AO$74)</f>
        <v>2.3955191843239302E-2</v>
      </c>
      <c r="AO58" s="78">
        <f>('Real Revenue'!AO58+'Real Revenue'!AP58)/('Real Revenue'!AO$74+'Real Revenue'!AP$74)</f>
        <v>2.6348158518089301E-2</v>
      </c>
      <c r="AP58" s="78">
        <f>('Real Revenue'!AP58+'Real Revenue'!AQ58)/('Real Revenue'!AP$74+'Real Revenue'!AQ$74)</f>
        <v>2.5908398062846224E-2</v>
      </c>
      <c r="AQ58" s="78">
        <f>('Real Revenue'!AQ58+'Real Revenue'!AR58)/('Real Revenue'!AQ$74+'Real Revenue'!AR$74)</f>
        <v>2.4282041344807426E-2</v>
      </c>
      <c r="AR58" s="78">
        <f>('Real Revenue'!AR58+'Real Revenue'!AS58)/('Real Revenue'!AR$74+'Real Revenue'!AS$74)</f>
        <v>2.500107237002698E-2</v>
      </c>
      <c r="AS58" s="78" t="e">
        <f>('Real Revenue'!AS58+'Real Revenue'!AT58)/('Real Revenue'!AS$74+'Real Revenue'!AT$74)</f>
        <v>#N/A</v>
      </c>
      <c r="AT58" s="78" t="e">
        <f>('Real Revenue'!AT58+'Real Revenue'!AU58)/('Real Revenue'!AT$74+'Real Revenue'!AU$74)</f>
        <v>#N/A</v>
      </c>
      <c r="AU58" s="78" t="e">
        <f>('Real Revenue'!AU58+'Real Revenue'!AV58)/('Real Revenue'!AU$74+'Real Revenue'!AV$74)</f>
        <v>#N/A</v>
      </c>
      <c r="AV58" s="78" t="e">
        <f>('Real Revenue'!AV58+'Real Revenue'!AW58)/('Real Revenue'!AV$74+'Real Revenue'!AW$74)</f>
        <v>#N/A</v>
      </c>
      <c r="AW58" s="78" t="e">
        <f>('Real Revenue'!AW58+'Real Revenue'!AX58)/('Real Revenue'!AW$74+'Real Revenue'!AX$74)</f>
        <v>#N/A</v>
      </c>
      <c r="AX58" s="78" t="e">
        <f>('Real Revenue'!AX58+'Real Revenue'!AY58)/('Real Revenue'!AX$74+'Real Revenue'!AY$74)</f>
        <v>#N/A</v>
      </c>
      <c r="AY58" s="78" t="e">
        <f>('Real Revenue'!AY58+'Real Revenue'!AZ58)/('Real Revenue'!AY$74+'Real Revenue'!AZ$74)</f>
        <v>#N/A</v>
      </c>
      <c r="AZ58" s="78" t="e">
        <f>('Real Revenue'!AZ58+'Real Revenue'!BA58)/('Real Revenue'!AZ$74+'Real Revenue'!BA$74)</f>
        <v>#N/A</v>
      </c>
    </row>
    <row r="59" spans="1:52"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1.1178109599466485E-2</v>
      </c>
      <c r="I59" s="79">
        <f>('Real Revenue'!H59+'Real Revenue'!I59)/('Real Revenue'!H$74+'Real Revenue'!I$74)</f>
        <v>1.119178015052111E-2</v>
      </c>
      <c r="J59" s="79">
        <f>('Real Revenue'!I59+'Real Revenue'!J59)/('Real Revenue'!I$74+'Real Revenue'!J$74)</f>
        <v>1.0943858264048709E-2</v>
      </c>
      <c r="K59" s="79">
        <f>('Real Revenue'!J59+'Real Revenue'!K59)/('Real Revenue'!J$74+'Real Revenue'!K$74)</f>
        <v>1.0816525869578344E-2</v>
      </c>
      <c r="L59" s="79">
        <f>('Real Revenue'!K59+'Real Revenue'!L59)/('Real Revenue'!K$74+'Real Revenue'!L$74)</f>
        <v>1.0927383916540011E-2</v>
      </c>
      <c r="M59" s="79">
        <f>('Real Revenue'!L59+'Real Revenue'!M59)/('Real Revenue'!L$74+'Real Revenue'!M$74)</f>
        <v>1.0678847173348197E-2</v>
      </c>
      <c r="N59" s="79">
        <f>('Real Revenue'!M59+'Real Revenue'!N59)/('Real Revenue'!M$74+'Real Revenue'!N$74)</f>
        <v>1.0543699612297681E-2</v>
      </c>
      <c r="O59" s="79">
        <f>('Real Revenue'!N59+'Real Revenue'!O59)/('Real Revenue'!N$74+'Real Revenue'!O$74)</f>
        <v>1.0767204907143313E-2</v>
      </c>
      <c r="P59" s="79">
        <f>('Real Revenue'!O59+'Real Revenue'!P59)/('Real Revenue'!O$74+'Real Revenue'!P$74)</f>
        <v>1.0426874366787249E-2</v>
      </c>
      <c r="Q59" s="79">
        <f>('Real Revenue'!P59+'Real Revenue'!Q59)/('Real Revenue'!P$74+'Real Revenue'!Q$74)</f>
        <v>9.9418562667701743E-3</v>
      </c>
      <c r="R59" s="79">
        <f>('Real Revenue'!Q59+'Real Revenue'!R59)/('Real Revenue'!Q$74+'Real Revenue'!R$74)</f>
        <v>1.0001533430357361E-2</v>
      </c>
      <c r="S59" s="79">
        <f>('Real Revenue'!R59+'Real Revenue'!S59)/('Real Revenue'!R$74+'Real Revenue'!S$74)</f>
        <v>1.0093290641495624E-2</v>
      </c>
      <c r="T59" s="79">
        <f>('Real Revenue'!S59+'Real Revenue'!T59)/('Real Revenue'!S$74+'Real Revenue'!T$74)</f>
        <v>1.0195339435108402E-2</v>
      </c>
      <c r="U59" s="79">
        <f>('Real Revenue'!T59+'Real Revenue'!U59)/('Real Revenue'!T$74+'Real Revenue'!U$74)</f>
        <v>1.007969218195557E-2</v>
      </c>
      <c r="V59" s="79">
        <f>('Real Revenue'!U59+'Real Revenue'!V59)/('Real Revenue'!U$74+'Real Revenue'!V$74)</f>
        <v>9.881359557701112E-3</v>
      </c>
      <c r="W59" s="79">
        <f>('Real Revenue'!V59+'Real Revenue'!W59)/('Real Revenue'!V$74+'Real Revenue'!W$74)</f>
        <v>1.000121755346664E-2</v>
      </c>
      <c r="X59" s="79">
        <f>('Real Revenue'!W59+'Real Revenue'!X59)/('Real Revenue'!W$74+'Real Revenue'!X$74)</f>
        <v>1.0198156263171424E-2</v>
      </c>
      <c r="Y59" s="79">
        <f>('Real Revenue'!X59+'Real Revenue'!Y59)/('Real Revenue'!X$74+'Real Revenue'!Y$74)</f>
        <v>1.0433670250056492E-2</v>
      </c>
      <c r="Z59" s="79">
        <f>('Real Revenue'!Y59+'Real Revenue'!Z59)/('Real Revenue'!Y$74+'Real Revenue'!Z$74)</f>
        <v>1.0620884417711026E-2</v>
      </c>
      <c r="AA59" s="79">
        <f>('Real Revenue'!Z59+'Real Revenue'!AA59)/('Real Revenue'!Z$74+'Real Revenue'!AA$74)</f>
        <v>1.0690610809099679E-2</v>
      </c>
      <c r="AB59" s="79">
        <f>('Real Revenue'!AA59+'Real Revenue'!AB59)/('Real Revenue'!AA$74+'Real Revenue'!AB$74)</f>
        <v>1.0465082140252824E-2</v>
      </c>
      <c r="AC59" s="79">
        <f>('Real Revenue'!AB59+'Real Revenue'!AC59)/('Real Revenue'!AB$74+'Real Revenue'!AC$74)</f>
        <v>1.0059606985839567E-2</v>
      </c>
      <c r="AD59" s="111">
        <f>('Real Revenue'!AD59+'Real Revenue'!AE59)/('Real Revenue'!AD$74+'Real Revenue'!AE$74)</f>
        <v>9.3525647098555379E-3</v>
      </c>
      <c r="AE59" s="111">
        <f>('Real Revenue'!AE59+'Real Revenue'!AF59)/('Real Revenue'!AE$74+'Real Revenue'!AF$74)</f>
        <v>8.6218594949276171E-3</v>
      </c>
      <c r="AF59" s="111">
        <f>('Real Revenue'!AF59+'Real Revenue'!AG59)/('Real Revenue'!AF$74+'Real Revenue'!AG$74)</f>
        <v>7.7109786229276785E-3</v>
      </c>
      <c r="AG59" s="111">
        <f>('Real Revenue'!AG59+'Real Revenue'!AH59)/('Real Revenue'!AG$74+'Real Revenue'!AH$74)</f>
        <v>7.0378204331726091E-3</v>
      </c>
      <c r="AH59" s="111">
        <f>('Real Revenue'!AH59+'Real Revenue'!AI59)/('Real Revenue'!AH$74+'Real Revenue'!AI$74)</f>
        <v>7.1954163896085404E-3</v>
      </c>
      <c r="AI59" s="111">
        <f>('Real Revenue'!AI59+'Real Revenue'!AJ59)/('Real Revenue'!AI$74+'Real Revenue'!AJ$74)</f>
        <v>7.477556744054259E-3</v>
      </c>
      <c r="AJ59" s="111">
        <f>('Real Revenue'!AJ59+'Real Revenue'!AK59)/('Real Revenue'!AJ$74+'Real Revenue'!AK$74)</f>
        <v>7.3431441694491199E-3</v>
      </c>
      <c r="AK59" s="111">
        <f>('Real Revenue'!AK59+'Real Revenue'!AL59)/('Real Revenue'!AK$74+'Real Revenue'!AL$74)</f>
        <v>6.6381502746410423E-3</v>
      </c>
      <c r="AL59" s="111">
        <f>('Real Revenue'!AL59+'Real Revenue'!AM59)/('Real Revenue'!AL$74+'Real Revenue'!AM$74)</f>
        <v>6.5546865480308027E-3</v>
      </c>
      <c r="AM59" s="111">
        <f>('Real Revenue'!AM59+'Real Revenue'!AN59)/('Real Revenue'!AM$74+'Real Revenue'!AN$74)</f>
        <v>6.9440235718441577E-3</v>
      </c>
      <c r="AN59" s="111">
        <f>('Real Revenue'!AN59+'Real Revenue'!AO59)/('Real Revenue'!AN$74+'Real Revenue'!AO$74)</f>
        <v>6.6536504401847338E-3</v>
      </c>
      <c r="AO59" s="111">
        <f>('Real Revenue'!AO59+'Real Revenue'!AP59)/('Real Revenue'!AO$74+'Real Revenue'!AP$74)</f>
        <v>6.794644196833257E-3</v>
      </c>
      <c r="AP59" s="111">
        <f>('Real Revenue'!AP59+'Real Revenue'!AQ59)/('Real Revenue'!AP$74+'Real Revenue'!AQ$74)</f>
        <v>7.679589170508345E-3</v>
      </c>
      <c r="AQ59" s="111">
        <f>('Real Revenue'!AQ59+'Real Revenue'!AR59)/('Real Revenue'!AQ$74+'Real Revenue'!AR$74)</f>
        <v>8.1292216591222974E-3</v>
      </c>
      <c r="AR59" s="111">
        <f>('Real Revenue'!AR59+'Real Revenue'!AS59)/('Real Revenue'!AR$74+'Real Revenue'!AS$74)</f>
        <v>7.7530445680432493E-3</v>
      </c>
      <c r="AS59" s="111" t="e">
        <f>('Real Revenue'!AS59+'Real Revenue'!AT59)/('Real Revenue'!AS$74+'Real Revenue'!AT$74)</f>
        <v>#N/A</v>
      </c>
      <c r="AT59" s="111" t="e">
        <f>('Real Revenue'!AT59+'Real Revenue'!AU59)/('Real Revenue'!AT$74+'Real Revenue'!AU$74)</f>
        <v>#N/A</v>
      </c>
      <c r="AU59" s="111" t="e">
        <f>('Real Revenue'!AU59+'Real Revenue'!AV59)/('Real Revenue'!AU$74+'Real Revenue'!AV$74)</f>
        <v>#N/A</v>
      </c>
      <c r="AV59" s="111" t="e">
        <f>('Real Revenue'!AV59+'Real Revenue'!AW59)/('Real Revenue'!AV$74+'Real Revenue'!AW$74)</f>
        <v>#N/A</v>
      </c>
      <c r="AW59" s="111" t="e">
        <f>('Real Revenue'!AW59+'Real Revenue'!AX59)/('Real Revenue'!AW$74+'Real Revenue'!AX$74)</f>
        <v>#N/A</v>
      </c>
      <c r="AX59" s="111" t="e">
        <f>('Real Revenue'!AX59+'Real Revenue'!AY59)/('Real Revenue'!AX$74+'Real Revenue'!AY$74)</f>
        <v>#N/A</v>
      </c>
      <c r="AY59" s="111" t="e">
        <f>('Real Revenue'!AY59+'Real Revenue'!AZ59)/('Real Revenue'!AY$74+'Real Revenue'!AZ$74)</f>
        <v>#N/A</v>
      </c>
      <c r="AZ59" s="111" t="e">
        <f>('Real Revenue'!AZ59+'Real Revenue'!BA59)/('Real Revenue'!AZ$74+'Real Revenue'!BA$74)</f>
        <v>#N/A</v>
      </c>
    </row>
    <row r="60" spans="1:52"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7.9365684947333096E-3</v>
      </c>
      <c r="I60" s="79">
        <f>('Real Revenue'!H60+'Real Revenue'!I60)/('Real Revenue'!H$74+'Real Revenue'!I$74)</f>
        <v>7.8959678018692206E-3</v>
      </c>
      <c r="J60" s="79">
        <f>('Real Revenue'!I60+'Real Revenue'!J60)/('Real Revenue'!I$74+'Real Revenue'!J$74)</f>
        <v>7.9463388135337359E-3</v>
      </c>
      <c r="K60" s="79">
        <f>('Real Revenue'!J60+'Real Revenue'!K60)/('Real Revenue'!J$74+'Real Revenue'!K$74)</f>
        <v>7.9837311501216521E-3</v>
      </c>
      <c r="L60" s="79">
        <f>('Real Revenue'!K60+'Real Revenue'!L60)/('Real Revenue'!K$74+'Real Revenue'!L$74)</f>
        <v>7.8724909798026342E-3</v>
      </c>
      <c r="M60" s="79">
        <f>('Real Revenue'!L60+'Real Revenue'!M60)/('Real Revenue'!L$74+'Real Revenue'!M$74)</f>
        <v>7.5229895434039407E-3</v>
      </c>
      <c r="N60" s="79">
        <f>('Real Revenue'!M60+'Real Revenue'!N60)/('Real Revenue'!M$74+'Real Revenue'!N$74)</f>
        <v>7.7713781469528655E-3</v>
      </c>
      <c r="O60" s="79">
        <f>('Real Revenue'!N60+'Real Revenue'!O60)/('Real Revenue'!N$74+'Real Revenue'!O$74)</f>
        <v>8.4701711351178842E-3</v>
      </c>
      <c r="P60" s="79">
        <f>('Real Revenue'!O60+'Real Revenue'!P60)/('Real Revenue'!O$74+'Real Revenue'!P$74)</f>
        <v>8.2824161217241541E-3</v>
      </c>
      <c r="Q60" s="79">
        <f>('Real Revenue'!P60+'Real Revenue'!Q60)/('Real Revenue'!P$74+'Real Revenue'!Q$74)</f>
        <v>7.8766935287010956E-3</v>
      </c>
      <c r="R60" s="79">
        <f>('Real Revenue'!Q60+'Real Revenue'!R60)/('Real Revenue'!Q$74+'Real Revenue'!R$74)</f>
        <v>7.6751752386397037E-3</v>
      </c>
      <c r="S60" s="79">
        <f>('Real Revenue'!R60+'Real Revenue'!S60)/('Real Revenue'!R$74+'Real Revenue'!S$74)</f>
        <v>7.7441531814931037E-3</v>
      </c>
      <c r="T60" s="79">
        <f>('Real Revenue'!S60+'Real Revenue'!T60)/('Real Revenue'!S$74+'Real Revenue'!T$74)</f>
        <v>7.981052977789671E-3</v>
      </c>
      <c r="U60" s="79">
        <f>('Real Revenue'!T60+'Real Revenue'!U60)/('Real Revenue'!T$74+'Real Revenue'!U$74)</f>
        <v>8.1337996753298603E-3</v>
      </c>
      <c r="V60" s="79">
        <f>('Real Revenue'!U60+'Real Revenue'!V60)/('Real Revenue'!U$74+'Real Revenue'!V$74)</f>
        <v>8.6648357014621914E-3</v>
      </c>
      <c r="W60" s="79">
        <f>('Real Revenue'!V60+'Real Revenue'!W60)/('Real Revenue'!V$74+'Real Revenue'!W$74)</f>
        <v>8.9206681633742062E-3</v>
      </c>
      <c r="X60" s="79">
        <f>('Real Revenue'!W60+'Real Revenue'!X60)/('Real Revenue'!W$74+'Real Revenue'!X$74)</f>
        <v>8.9125862751088056E-3</v>
      </c>
      <c r="Y60" s="79">
        <f>('Real Revenue'!X60+'Real Revenue'!Y60)/('Real Revenue'!X$74+'Real Revenue'!Y$74)</f>
        <v>8.9064081905973532E-3</v>
      </c>
      <c r="Z60" s="79">
        <f>('Real Revenue'!Y60+'Real Revenue'!Z60)/('Real Revenue'!Y$74+'Real Revenue'!Z$74)</f>
        <v>9.1664473546441746E-3</v>
      </c>
      <c r="AA60" s="79">
        <f>('Real Revenue'!Z60+'Real Revenue'!AA60)/('Real Revenue'!Z$74+'Real Revenue'!AA$74)</f>
        <v>9.520056723624333E-3</v>
      </c>
      <c r="AB60" s="79">
        <f>('Real Revenue'!AA60+'Real Revenue'!AB60)/('Real Revenue'!AA$74+'Real Revenue'!AB$74)</f>
        <v>9.5574288294291033E-3</v>
      </c>
      <c r="AC60" s="79">
        <f>('Real Revenue'!AB60+'Real Revenue'!AC60)/('Real Revenue'!AB$74+'Real Revenue'!AC$74)</f>
        <v>9.0157944516727258E-3</v>
      </c>
      <c r="AD60" s="111">
        <f>('Real Revenue'!AD60+'Real Revenue'!AE60)/('Real Revenue'!AD$74+'Real Revenue'!AE$74)</f>
        <v>7.8791400113232372E-3</v>
      </c>
      <c r="AE60" s="111">
        <f>('Real Revenue'!AE60+'Real Revenue'!AF60)/('Real Revenue'!AE$74+'Real Revenue'!AF$74)</f>
        <v>7.4692060340553609E-3</v>
      </c>
      <c r="AF60" s="111">
        <f>('Real Revenue'!AF60+'Real Revenue'!AG60)/('Real Revenue'!AF$74+'Real Revenue'!AG$74)</f>
        <v>7.3747471616799586E-3</v>
      </c>
      <c r="AG60" s="111">
        <f>('Real Revenue'!AG60+'Real Revenue'!AH60)/('Real Revenue'!AG$74+'Real Revenue'!AH$74)</f>
        <v>7.4734864436277106E-3</v>
      </c>
      <c r="AH60" s="111">
        <f>('Real Revenue'!AH60+'Real Revenue'!AI60)/('Real Revenue'!AH$74+'Real Revenue'!AI$74)</f>
        <v>7.621671925860247E-3</v>
      </c>
      <c r="AI60" s="111">
        <f>('Real Revenue'!AI60+'Real Revenue'!AJ60)/('Real Revenue'!AI$74+'Real Revenue'!AJ$74)</f>
        <v>7.4848400799009118E-3</v>
      </c>
      <c r="AJ60" s="111">
        <f>('Real Revenue'!AJ60+'Real Revenue'!AK60)/('Real Revenue'!AJ$74+'Real Revenue'!AK$74)</f>
        <v>7.2869312087574167E-3</v>
      </c>
      <c r="AK60" s="111">
        <f>('Real Revenue'!AK60+'Real Revenue'!AL60)/('Real Revenue'!AK$74+'Real Revenue'!AL$74)</f>
        <v>7.2201276877516124E-3</v>
      </c>
      <c r="AL60" s="111">
        <f>('Real Revenue'!AL60+'Real Revenue'!AM60)/('Real Revenue'!AL$74+'Real Revenue'!AM$74)</f>
        <v>7.7542429550967757E-3</v>
      </c>
      <c r="AM60" s="111">
        <f>('Real Revenue'!AM60+'Real Revenue'!AN60)/('Real Revenue'!AM$74+'Real Revenue'!AN$74)</f>
        <v>7.9464271328664599E-3</v>
      </c>
      <c r="AN60" s="111">
        <f>('Real Revenue'!AN60+'Real Revenue'!AO60)/('Real Revenue'!AN$74+'Real Revenue'!AO$74)</f>
        <v>7.8707934965960066E-3</v>
      </c>
      <c r="AO60" s="111">
        <f>('Real Revenue'!AO60+'Real Revenue'!AP60)/('Real Revenue'!AO$74+'Real Revenue'!AP$74)</f>
        <v>8.3423493488561946E-3</v>
      </c>
      <c r="AP60" s="111">
        <f>('Real Revenue'!AP60+'Real Revenue'!AQ60)/('Real Revenue'!AP$74+'Real Revenue'!AQ$74)</f>
        <v>9.1373210526640904E-3</v>
      </c>
      <c r="AQ60" s="111">
        <f>('Real Revenue'!AQ60+'Real Revenue'!AR60)/('Real Revenue'!AQ$74+'Real Revenue'!AR$74)</f>
        <v>9.7062298680807707E-3</v>
      </c>
      <c r="AR60" s="111">
        <f>('Real Revenue'!AR60+'Real Revenue'!AS60)/('Real Revenue'!AR$74+'Real Revenue'!AS$74)</f>
        <v>9.7067393225343593E-3</v>
      </c>
      <c r="AS60" s="111" t="e">
        <f>('Real Revenue'!AS60+'Real Revenue'!AT60)/('Real Revenue'!AS$74+'Real Revenue'!AT$74)</f>
        <v>#N/A</v>
      </c>
      <c r="AT60" s="111" t="e">
        <f>('Real Revenue'!AT60+'Real Revenue'!AU60)/('Real Revenue'!AT$74+'Real Revenue'!AU$74)</f>
        <v>#N/A</v>
      </c>
      <c r="AU60" s="111" t="e">
        <f>('Real Revenue'!AU60+'Real Revenue'!AV60)/('Real Revenue'!AU$74+'Real Revenue'!AV$74)</f>
        <v>#N/A</v>
      </c>
      <c r="AV60" s="111" t="e">
        <f>('Real Revenue'!AV60+'Real Revenue'!AW60)/('Real Revenue'!AV$74+'Real Revenue'!AW$74)</f>
        <v>#N/A</v>
      </c>
      <c r="AW60" s="111" t="e">
        <f>('Real Revenue'!AW60+'Real Revenue'!AX60)/('Real Revenue'!AW$74+'Real Revenue'!AX$74)</f>
        <v>#N/A</v>
      </c>
      <c r="AX60" s="111" t="e">
        <f>('Real Revenue'!AX60+'Real Revenue'!AY60)/('Real Revenue'!AX$74+'Real Revenue'!AY$74)</f>
        <v>#N/A</v>
      </c>
      <c r="AY60" s="111" t="e">
        <f>('Real Revenue'!AY60+'Real Revenue'!AZ60)/('Real Revenue'!AY$74+'Real Revenue'!AZ$74)</f>
        <v>#N/A</v>
      </c>
      <c r="AZ60" s="111" t="e">
        <f>('Real Revenue'!AZ60+'Real Revenue'!BA60)/('Real Revenue'!AZ$74+'Real Revenue'!BA$74)</f>
        <v>#N/A</v>
      </c>
    </row>
    <row r="61" spans="1:52"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1.1370387318635856E-2</v>
      </c>
      <c r="I61" s="79">
        <f>('Real Revenue'!H61+'Real Revenue'!I61)/('Real Revenue'!H$74+'Real Revenue'!I$74)</f>
        <v>1.1214890053842479E-2</v>
      </c>
      <c r="J61" s="79">
        <f>('Real Revenue'!I61+'Real Revenue'!J61)/('Real Revenue'!I$74+'Real Revenue'!J$74)</f>
        <v>1.1720885011528581E-2</v>
      </c>
      <c r="K61" s="79">
        <f>('Real Revenue'!J61+'Real Revenue'!K61)/('Real Revenue'!J$74+'Real Revenue'!K$74)</f>
        <v>1.2486564086086662E-2</v>
      </c>
      <c r="L61" s="79">
        <f>('Real Revenue'!K61+'Real Revenue'!L61)/('Real Revenue'!K$74+'Real Revenue'!L$74)</f>
        <v>1.240705273466461E-2</v>
      </c>
      <c r="M61" s="79">
        <f>('Real Revenue'!L61+'Real Revenue'!M61)/('Real Revenue'!L$74+'Real Revenue'!M$74)</f>
        <v>1.2562100763966582E-2</v>
      </c>
      <c r="N61" s="79">
        <f>('Real Revenue'!M61+'Real Revenue'!N61)/('Real Revenue'!M$74+'Real Revenue'!N$74)</f>
        <v>1.2297415088117823E-2</v>
      </c>
      <c r="O61" s="79">
        <f>('Real Revenue'!N61+'Real Revenue'!O61)/('Real Revenue'!N$74+'Real Revenue'!O$74)</f>
        <v>1.136336781355571E-2</v>
      </c>
      <c r="P61" s="79">
        <f>('Real Revenue'!O61+'Real Revenue'!P61)/('Real Revenue'!O$74+'Real Revenue'!P$74)</f>
        <v>1.141135843640575E-2</v>
      </c>
      <c r="Q61" s="79">
        <f>('Real Revenue'!P61+'Real Revenue'!Q61)/('Real Revenue'!P$74+'Real Revenue'!Q$74)</f>
        <v>1.1512456976047431E-2</v>
      </c>
      <c r="R61" s="79">
        <f>('Real Revenue'!Q61+'Real Revenue'!R61)/('Real Revenue'!Q$74+'Real Revenue'!R$74)</f>
        <v>1.0982784153495531E-2</v>
      </c>
      <c r="S61" s="79">
        <f>('Real Revenue'!R61+'Real Revenue'!S61)/('Real Revenue'!R$74+'Real Revenue'!S$74)</f>
        <v>1.1666671554200848E-2</v>
      </c>
      <c r="T61" s="79">
        <f>('Real Revenue'!S61+'Real Revenue'!T61)/('Real Revenue'!S$74+'Real Revenue'!T$74)</f>
        <v>1.2535550475259314E-2</v>
      </c>
      <c r="U61" s="79">
        <f>('Real Revenue'!T61+'Real Revenue'!U61)/('Real Revenue'!T$74+'Real Revenue'!U$74)</f>
        <v>1.2315128283855519E-2</v>
      </c>
      <c r="V61" s="79">
        <f>('Real Revenue'!U61+'Real Revenue'!V61)/('Real Revenue'!U$74+'Real Revenue'!V$74)</f>
        <v>1.2908867693627715E-2</v>
      </c>
      <c r="W61" s="79">
        <f>('Real Revenue'!V61+'Real Revenue'!W61)/('Real Revenue'!V$74+'Real Revenue'!W$74)</f>
        <v>1.2937223227300077E-2</v>
      </c>
      <c r="X61" s="79">
        <f>('Real Revenue'!W61+'Real Revenue'!X61)/('Real Revenue'!W$74+'Real Revenue'!X$74)</f>
        <v>1.2118679572382791E-2</v>
      </c>
      <c r="Y61" s="79">
        <f>('Real Revenue'!X61+'Real Revenue'!Y61)/('Real Revenue'!X$74+'Real Revenue'!Y$74)</f>
        <v>1.1721827752293048E-2</v>
      </c>
      <c r="Z61" s="79">
        <f>('Real Revenue'!Y61+'Real Revenue'!Z61)/('Real Revenue'!Y$74+'Real Revenue'!Z$74)</f>
        <v>1.1805639044021864E-2</v>
      </c>
      <c r="AA61" s="79">
        <f>('Real Revenue'!Z61+'Real Revenue'!AA61)/('Real Revenue'!Z$74+'Real Revenue'!AA$74)</f>
        <v>1.1933297143929161E-2</v>
      </c>
      <c r="AB61" s="79">
        <f>('Real Revenue'!AA61+'Real Revenue'!AB61)/('Real Revenue'!AA$74+'Real Revenue'!AB$74)</f>
        <v>1.1842744741839797E-2</v>
      </c>
      <c r="AC61" s="79">
        <f>('Real Revenue'!AB61+'Real Revenue'!AC61)/('Real Revenue'!AB$74+'Real Revenue'!AC$74)</f>
        <v>1.1553166874775788E-2</v>
      </c>
      <c r="AD61" s="111">
        <f>('Real Revenue'!AD61+'Real Revenue'!AE61)/('Real Revenue'!AD$74+'Real Revenue'!AE$74)</f>
        <v>1.1444894482980337E-2</v>
      </c>
      <c r="AE61" s="111">
        <f>('Real Revenue'!AE61+'Real Revenue'!AF61)/('Real Revenue'!AE$74+'Real Revenue'!AF$74)</f>
        <v>1.0609597359513622E-2</v>
      </c>
      <c r="AF61" s="111">
        <f>('Real Revenue'!AF61+'Real Revenue'!AG61)/('Real Revenue'!AF$74+'Real Revenue'!AG$74)</f>
        <v>9.5133113290361594E-3</v>
      </c>
      <c r="AG61" s="111">
        <f>('Real Revenue'!AG61+'Real Revenue'!AH61)/('Real Revenue'!AG$74+'Real Revenue'!AH$74)</f>
        <v>9.6775390358361264E-3</v>
      </c>
      <c r="AH61" s="111">
        <f>('Real Revenue'!AH61+'Real Revenue'!AI61)/('Real Revenue'!AH$74+'Real Revenue'!AI$74)</f>
        <v>9.7609968190135801E-3</v>
      </c>
      <c r="AI61" s="111">
        <f>('Real Revenue'!AI61+'Real Revenue'!AJ61)/('Real Revenue'!AI$74+'Real Revenue'!AJ$74)</f>
        <v>9.8452762654198563E-3</v>
      </c>
      <c r="AJ61" s="111">
        <f>('Real Revenue'!AJ61+'Real Revenue'!AK61)/('Real Revenue'!AJ$74+'Real Revenue'!AK$74)</f>
        <v>9.9319644585649843E-3</v>
      </c>
      <c r="AK61" s="111">
        <f>('Real Revenue'!AK61+'Real Revenue'!AL61)/('Real Revenue'!AK$74+'Real Revenue'!AL$74)</f>
        <v>1.0111796262300504E-2</v>
      </c>
      <c r="AL61" s="111">
        <f>('Real Revenue'!AL61+'Real Revenue'!AM61)/('Real Revenue'!AL$74+'Real Revenue'!AM$74)</f>
        <v>1.0231321296325407E-2</v>
      </c>
      <c r="AM61" s="111">
        <f>('Real Revenue'!AM61+'Real Revenue'!AN61)/('Real Revenue'!AM$74+'Real Revenue'!AN$74)</f>
        <v>1.0035816438616398E-2</v>
      </c>
      <c r="AN61" s="111">
        <f>('Real Revenue'!AN61+'Real Revenue'!AO61)/('Real Revenue'!AN$74+'Real Revenue'!AO$74)</f>
        <v>9.7343645410226994E-3</v>
      </c>
      <c r="AO61" s="111">
        <f>('Real Revenue'!AO61+'Real Revenue'!AP61)/('Real Revenue'!AO$74+'Real Revenue'!AP$74)</f>
        <v>9.4149920806359966E-3</v>
      </c>
      <c r="AP61" s="111">
        <f>('Real Revenue'!AP61+'Real Revenue'!AQ61)/('Real Revenue'!AP$74+'Real Revenue'!AQ$74)</f>
        <v>9.0983701290331207E-3</v>
      </c>
      <c r="AQ61" s="111">
        <f>('Real Revenue'!AQ61+'Real Revenue'!AR61)/('Real Revenue'!AQ$74+'Real Revenue'!AR$74)</f>
        <v>9.2059384719396734E-3</v>
      </c>
      <c r="AR61" s="111">
        <f>('Real Revenue'!AR61+'Real Revenue'!AS61)/('Real Revenue'!AR$74+'Real Revenue'!AS$74)</f>
        <v>9.0889747730069498E-3</v>
      </c>
      <c r="AS61" s="111" t="e">
        <f>('Real Revenue'!AS61+'Real Revenue'!AT61)/('Real Revenue'!AS$74+'Real Revenue'!AT$74)</f>
        <v>#N/A</v>
      </c>
      <c r="AT61" s="111" t="e">
        <f>('Real Revenue'!AT61+'Real Revenue'!AU61)/('Real Revenue'!AT$74+'Real Revenue'!AU$74)</f>
        <v>#N/A</v>
      </c>
      <c r="AU61" s="111" t="e">
        <f>('Real Revenue'!AU61+'Real Revenue'!AV61)/('Real Revenue'!AU$74+'Real Revenue'!AV$74)</f>
        <v>#N/A</v>
      </c>
      <c r="AV61" s="111" t="e">
        <f>('Real Revenue'!AV61+'Real Revenue'!AW61)/('Real Revenue'!AV$74+'Real Revenue'!AW$74)</f>
        <v>#N/A</v>
      </c>
      <c r="AW61" s="111" t="e">
        <f>('Real Revenue'!AW61+'Real Revenue'!AX61)/('Real Revenue'!AW$74+'Real Revenue'!AX$74)</f>
        <v>#N/A</v>
      </c>
      <c r="AX61" s="111" t="e">
        <f>('Real Revenue'!AX61+'Real Revenue'!AY61)/('Real Revenue'!AX$74+'Real Revenue'!AY$74)</f>
        <v>#N/A</v>
      </c>
      <c r="AY61" s="111" t="e">
        <f>('Real Revenue'!AY61+'Real Revenue'!AZ61)/('Real Revenue'!AY$74+'Real Revenue'!AZ$74)</f>
        <v>#N/A</v>
      </c>
      <c r="AZ61" s="111" t="e">
        <f>('Real Revenue'!AZ61+'Real Revenue'!BA61)/('Real Revenue'!AZ$74+'Real Revenue'!BA$74)</f>
        <v>#N/A</v>
      </c>
    </row>
    <row r="62" spans="1:52"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7.1294746828018509E-3</v>
      </c>
      <c r="I62" s="78">
        <f>('Real Revenue'!H62+'Real Revenue'!I62)/('Real Revenue'!H$74+'Real Revenue'!I$74)</f>
        <v>6.8166567005118446E-3</v>
      </c>
      <c r="J62" s="78">
        <f>('Real Revenue'!I62+'Real Revenue'!J62)/('Real Revenue'!I$74+'Real Revenue'!J$74)</f>
        <v>6.2297317104006841E-3</v>
      </c>
      <c r="K62" s="78">
        <f>('Real Revenue'!J62+'Real Revenue'!K62)/('Real Revenue'!J$74+'Real Revenue'!K$74)</f>
        <v>6.1009677806799171E-3</v>
      </c>
      <c r="L62" s="78">
        <f>('Real Revenue'!K62+'Real Revenue'!L62)/('Real Revenue'!K$74+'Real Revenue'!L$74)</f>
        <v>6.1541871146431658E-3</v>
      </c>
      <c r="M62" s="78">
        <f>('Real Revenue'!L62+'Real Revenue'!M62)/('Real Revenue'!L$74+'Real Revenue'!M$74)</f>
        <v>6.9679616300757545E-3</v>
      </c>
      <c r="N62" s="78">
        <f>('Real Revenue'!M62+'Real Revenue'!N62)/('Real Revenue'!M$74+'Real Revenue'!N$74)</f>
        <v>8.0187699935962073E-3</v>
      </c>
      <c r="O62" s="78">
        <f>('Real Revenue'!N62+'Real Revenue'!O62)/('Real Revenue'!N$74+'Real Revenue'!O$74)</f>
        <v>8.4726521452650142E-3</v>
      </c>
      <c r="P62" s="78">
        <f>('Real Revenue'!O62+'Real Revenue'!P62)/('Real Revenue'!O$74+'Real Revenue'!P$74)</f>
        <v>9.2645275287755145E-3</v>
      </c>
      <c r="Q62" s="78">
        <f>('Real Revenue'!P62+'Real Revenue'!Q62)/('Real Revenue'!P$74+'Real Revenue'!Q$74)</f>
        <v>9.4838112986629936E-3</v>
      </c>
      <c r="R62" s="78">
        <f>('Real Revenue'!Q62+'Real Revenue'!R62)/('Real Revenue'!Q$74+'Real Revenue'!R$74)</f>
        <v>9.6293482302145395E-3</v>
      </c>
      <c r="S62" s="78">
        <f>('Real Revenue'!R62+'Real Revenue'!S62)/('Real Revenue'!R$74+'Real Revenue'!S$74)</f>
        <v>9.7121999815345025E-3</v>
      </c>
      <c r="T62" s="78">
        <f>('Real Revenue'!S62+'Real Revenue'!T62)/('Real Revenue'!S$74+'Real Revenue'!T$74)</f>
        <v>9.8651548507598576E-3</v>
      </c>
      <c r="U62" s="78">
        <f>('Real Revenue'!T62+'Real Revenue'!U62)/('Real Revenue'!T$74+'Real Revenue'!U$74)</f>
        <v>1.0741512724734592E-2</v>
      </c>
      <c r="V62" s="78">
        <f>('Real Revenue'!U62+'Real Revenue'!V62)/('Real Revenue'!U$74+'Real Revenue'!V$74)</f>
        <v>1.1227857458446721E-2</v>
      </c>
      <c r="W62" s="78">
        <f>('Real Revenue'!V62+'Real Revenue'!W62)/('Real Revenue'!V$74+'Real Revenue'!W$74)</f>
        <v>1.0560348007223263E-2</v>
      </c>
      <c r="X62" s="78">
        <f>('Real Revenue'!W62+'Real Revenue'!X62)/('Real Revenue'!W$74+'Real Revenue'!X$74)</f>
        <v>1.0142918944647042E-2</v>
      </c>
      <c r="Y62" s="78">
        <f>('Real Revenue'!X62+'Real Revenue'!Y62)/('Real Revenue'!X$74+'Real Revenue'!Y$74)</f>
        <v>1.030462904746835E-2</v>
      </c>
      <c r="Z62" s="78">
        <f>('Real Revenue'!Y62+'Real Revenue'!Z62)/('Real Revenue'!Y$74+'Real Revenue'!Z$74)</f>
        <v>1.0349975674195445E-2</v>
      </c>
      <c r="AA62" s="78">
        <f>('Real Revenue'!Z62+'Real Revenue'!AA62)/('Real Revenue'!Z$74+'Real Revenue'!AA$74)</f>
        <v>1.0283693568553482E-2</v>
      </c>
      <c r="AB62" s="78">
        <f>('Real Revenue'!AA62+'Real Revenue'!AB62)/('Real Revenue'!AA$74+'Real Revenue'!AB$74)</f>
        <v>1.0650358435642474E-2</v>
      </c>
      <c r="AC62" s="78">
        <f>('Real Revenue'!AB62+'Real Revenue'!AC62)/('Real Revenue'!AB$74+'Real Revenue'!AC$74)</f>
        <v>1.0903583157355106E-2</v>
      </c>
      <c r="AD62" s="78">
        <f>('Real Revenue'!AD62+'Real Revenue'!AE62)/('Real Revenue'!AD$74+'Real Revenue'!AE$74)</f>
        <v>1.0330095614213162E-2</v>
      </c>
      <c r="AE62" s="78">
        <f>('Real Revenue'!AE62+'Real Revenue'!AF62)/('Real Revenue'!AE$74+'Real Revenue'!AF$74)</f>
        <v>8.434394390058721E-3</v>
      </c>
      <c r="AF62" s="78">
        <f>('Real Revenue'!AF62+'Real Revenue'!AG62)/('Real Revenue'!AF$74+'Real Revenue'!AG$74)</f>
        <v>7.3678346493524843E-3</v>
      </c>
      <c r="AG62" s="78">
        <f>('Real Revenue'!AG62+'Real Revenue'!AH62)/('Real Revenue'!AG$74+'Real Revenue'!AH$74)</f>
        <v>8.2153999488657446E-3</v>
      </c>
      <c r="AH62" s="78">
        <f>('Real Revenue'!AH62+'Real Revenue'!AI62)/('Real Revenue'!AH$74+'Real Revenue'!AI$74)</f>
        <v>8.1213752557337659E-3</v>
      </c>
      <c r="AI62" s="78">
        <f>('Real Revenue'!AI62+'Real Revenue'!AJ62)/('Real Revenue'!AI$74+'Real Revenue'!AJ$74)</f>
        <v>8.0608245096193219E-3</v>
      </c>
      <c r="AJ62" s="78">
        <f>('Real Revenue'!AJ62+'Real Revenue'!AK62)/('Real Revenue'!AJ$74+'Real Revenue'!AK$74)</f>
        <v>8.183041263189382E-3</v>
      </c>
      <c r="AK62" s="78">
        <f>('Real Revenue'!AK62+'Real Revenue'!AL62)/('Real Revenue'!AK$74+'Real Revenue'!AL$74)</f>
        <v>7.325113897610298E-3</v>
      </c>
      <c r="AL62" s="78">
        <f>('Real Revenue'!AL62+'Real Revenue'!AM62)/('Real Revenue'!AL$74+'Real Revenue'!AM$74)</f>
        <v>6.7369627385664771E-3</v>
      </c>
      <c r="AM62" s="78">
        <f>('Real Revenue'!AM62+'Real Revenue'!AN62)/('Real Revenue'!AM$74+'Real Revenue'!AN$74)</f>
        <v>6.9857359886799112E-3</v>
      </c>
      <c r="AN62" s="78">
        <f>('Real Revenue'!AN62+'Real Revenue'!AO62)/('Real Revenue'!AN$74+'Real Revenue'!AO$74)</f>
        <v>7.1316854880944264E-3</v>
      </c>
      <c r="AO62" s="78">
        <f>('Real Revenue'!AO62+'Real Revenue'!AP62)/('Real Revenue'!AO$74+'Real Revenue'!AP$74)</f>
        <v>7.2070544261116001E-3</v>
      </c>
      <c r="AP62" s="78">
        <f>('Real Revenue'!AP62+'Real Revenue'!AQ62)/('Real Revenue'!AP$74+'Real Revenue'!AQ$74)</f>
        <v>6.9226766480575659E-3</v>
      </c>
      <c r="AQ62" s="78">
        <f>('Real Revenue'!AQ62+'Real Revenue'!AR62)/('Real Revenue'!AQ$74+'Real Revenue'!AR$74)</f>
        <v>7.4635701394541497E-3</v>
      </c>
      <c r="AR62" s="78">
        <f>('Real Revenue'!AR62+'Real Revenue'!AS62)/('Real Revenue'!AR$74+'Real Revenue'!AS$74)</f>
        <v>7.7760876097343144E-3</v>
      </c>
      <c r="AS62" s="78" t="e">
        <f>('Real Revenue'!AS62+'Real Revenue'!AT62)/('Real Revenue'!AS$74+'Real Revenue'!AT$74)</f>
        <v>#N/A</v>
      </c>
      <c r="AT62" s="78" t="e">
        <f>('Real Revenue'!AT62+'Real Revenue'!AU62)/('Real Revenue'!AT$74+'Real Revenue'!AU$74)</f>
        <v>#N/A</v>
      </c>
      <c r="AU62" s="78" t="e">
        <f>('Real Revenue'!AU62+'Real Revenue'!AV62)/('Real Revenue'!AU$74+'Real Revenue'!AV$74)</f>
        <v>#N/A</v>
      </c>
      <c r="AV62" s="78" t="e">
        <f>('Real Revenue'!AV62+'Real Revenue'!AW62)/('Real Revenue'!AV$74+'Real Revenue'!AW$74)</f>
        <v>#N/A</v>
      </c>
      <c r="AW62" s="78" t="e">
        <f>('Real Revenue'!AW62+'Real Revenue'!AX62)/('Real Revenue'!AW$74+'Real Revenue'!AX$74)</f>
        <v>#N/A</v>
      </c>
      <c r="AX62" s="78" t="e">
        <f>('Real Revenue'!AX62+'Real Revenue'!AY62)/('Real Revenue'!AX$74+'Real Revenue'!AY$74)</f>
        <v>#N/A</v>
      </c>
      <c r="AY62" s="78" t="e">
        <f>('Real Revenue'!AY62+'Real Revenue'!AZ62)/('Real Revenue'!AY$74+'Real Revenue'!AZ$74)</f>
        <v>#N/A</v>
      </c>
      <c r="AZ62" s="78" t="e">
        <f>('Real Revenue'!AZ62+'Real Revenue'!BA62)/('Real Revenue'!AZ$74+'Real Revenue'!BA$74)</f>
        <v>#N/A</v>
      </c>
    </row>
    <row r="63" spans="1:52"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7.0538096030001258E-3</v>
      </c>
      <c r="I63" s="78">
        <f>('Real Revenue'!H63+'Real Revenue'!I63)/('Real Revenue'!H$74+'Real Revenue'!I$74)</f>
        <v>6.7407082392153183E-3</v>
      </c>
      <c r="J63" s="78">
        <f>('Real Revenue'!I63+'Real Revenue'!J63)/('Real Revenue'!I$74+'Real Revenue'!J$74)</f>
        <v>7.149428775492247E-3</v>
      </c>
      <c r="K63" s="78">
        <f>('Real Revenue'!J63+'Real Revenue'!K63)/('Real Revenue'!J$74+'Real Revenue'!K$74)</f>
        <v>8.0234211727040899E-3</v>
      </c>
      <c r="L63" s="78">
        <f>('Real Revenue'!K63+'Real Revenue'!L63)/('Real Revenue'!K$74+'Real Revenue'!L$74)</f>
        <v>8.6636428961376095E-3</v>
      </c>
      <c r="M63" s="78">
        <f>('Real Revenue'!L63+'Real Revenue'!M63)/('Real Revenue'!L$74+'Real Revenue'!M$74)</f>
        <v>9.1863011197082459E-3</v>
      </c>
      <c r="N63" s="78">
        <f>('Real Revenue'!M63+'Real Revenue'!N63)/('Real Revenue'!M$74+'Real Revenue'!N$74)</f>
        <v>9.2707222795832232E-3</v>
      </c>
      <c r="O63" s="78">
        <f>('Real Revenue'!N63+'Real Revenue'!O63)/('Real Revenue'!N$74+'Real Revenue'!O$74)</f>
        <v>8.7722499783444083E-3</v>
      </c>
      <c r="P63" s="78">
        <f>('Real Revenue'!O63+'Real Revenue'!P63)/('Real Revenue'!O$74+'Real Revenue'!P$74)</f>
        <v>8.8279366396955394E-3</v>
      </c>
      <c r="Q63" s="78">
        <f>('Real Revenue'!P63+'Real Revenue'!Q63)/('Real Revenue'!P$74+'Real Revenue'!Q$74)</f>
        <v>8.9799657499507919E-3</v>
      </c>
      <c r="R63" s="78">
        <f>('Real Revenue'!Q63+'Real Revenue'!R63)/('Real Revenue'!Q$74+'Real Revenue'!R$74)</f>
        <v>9.0841722489247885E-3</v>
      </c>
      <c r="S63" s="78">
        <f>('Real Revenue'!R63+'Real Revenue'!S63)/('Real Revenue'!R$74+'Real Revenue'!S$74)</f>
        <v>9.383830129740707E-3</v>
      </c>
      <c r="T63" s="78">
        <f>('Real Revenue'!S63+'Real Revenue'!T63)/('Real Revenue'!S$74+'Real Revenue'!T$74)</f>
        <v>9.6948840085089392E-3</v>
      </c>
      <c r="U63" s="78">
        <f>('Real Revenue'!T63+'Real Revenue'!U63)/('Real Revenue'!T$74+'Real Revenue'!U$74)</f>
        <v>9.4016391818583615E-3</v>
      </c>
      <c r="V63" s="78">
        <f>('Real Revenue'!U63+'Real Revenue'!V63)/('Real Revenue'!U$74+'Real Revenue'!V$74)</f>
        <v>9.3998222080072351E-3</v>
      </c>
      <c r="W63" s="78">
        <f>('Real Revenue'!V63+'Real Revenue'!W63)/('Real Revenue'!V$74+'Real Revenue'!W$74)</f>
        <v>9.6770614108256155E-3</v>
      </c>
      <c r="X63" s="78">
        <f>('Real Revenue'!W63+'Real Revenue'!X63)/('Real Revenue'!W$74+'Real Revenue'!X$74)</f>
        <v>9.6687657352636392E-3</v>
      </c>
      <c r="Y63" s="78">
        <f>('Real Revenue'!X63+'Real Revenue'!Y63)/('Real Revenue'!X$74+'Real Revenue'!Y$74)</f>
        <v>9.6844519807455128E-3</v>
      </c>
      <c r="Z63" s="78">
        <f>('Real Revenue'!Y63+'Real Revenue'!Z63)/('Real Revenue'!Y$74+'Real Revenue'!Z$74)</f>
        <v>9.6412649902809407E-3</v>
      </c>
      <c r="AA63" s="78">
        <f>('Real Revenue'!Z63+'Real Revenue'!AA63)/('Real Revenue'!Z$74+'Real Revenue'!AA$74)</f>
        <v>9.9609232097980557E-3</v>
      </c>
      <c r="AB63" s="78">
        <f>('Real Revenue'!AA63+'Real Revenue'!AB63)/('Real Revenue'!AA$74+'Real Revenue'!AB$74)</f>
        <v>1.0809074219921012E-2</v>
      </c>
      <c r="AC63" s="78">
        <f>('Real Revenue'!AB63+'Real Revenue'!AC63)/('Real Revenue'!AB$74+'Real Revenue'!AC$74)</f>
        <v>1.1413222401278133E-2</v>
      </c>
      <c r="AD63" s="78">
        <f>('Real Revenue'!AD63+'Real Revenue'!AE63)/('Real Revenue'!AD$74+'Real Revenue'!AE$74)</f>
        <v>1.1793763200286465E-2</v>
      </c>
      <c r="AE63" s="78">
        <f>('Real Revenue'!AE63+'Real Revenue'!AF63)/('Real Revenue'!AE$74+'Real Revenue'!AF$74)</f>
        <v>1.0241040816631162E-2</v>
      </c>
      <c r="AF63" s="78">
        <f>('Real Revenue'!AF63+'Real Revenue'!AG63)/('Real Revenue'!AF$74+'Real Revenue'!AG$74)</f>
        <v>8.8402587225716086E-3</v>
      </c>
      <c r="AG63" s="78">
        <f>('Real Revenue'!AG63+'Real Revenue'!AH63)/('Real Revenue'!AG$74+'Real Revenue'!AH$74)</f>
        <v>1.0415569770690065E-2</v>
      </c>
      <c r="AH63" s="78">
        <f>('Real Revenue'!AH63+'Real Revenue'!AI63)/('Real Revenue'!AH$74+'Real Revenue'!AI$74)</f>
        <v>1.1478303673001325E-2</v>
      </c>
      <c r="AI63" s="78">
        <f>('Real Revenue'!AI63+'Real Revenue'!AJ63)/('Real Revenue'!AI$74+'Real Revenue'!AJ$74)</f>
        <v>1.1725094497528768E-2</v>
      </c>
      <c r="AJ63" s="78">
        <f>('Real Revenue'!AJ63+'Real Revenue'!AK63)/('Real Revenue'!AJ$74+'Real Revenue'!AK$74)</f>
        <v>1.1147854398200364E-2</v>
      </c>
      <c r="AK63" s="78">
        <f>('Real Revenue'!AK63+'Real Revenue'!AL63)/('Real Revenue'!AK$74+'Real Revenue'!AL$74)</f>
        <v>9.6863243995142945E-3</v>
      </c>
      <c r="AL63" s="78">
        <f>('Real Revenue'!AL63+'Real Revenue'!AM63)/('Real Revenue'!AL$74+'Real Revenue'!AM$74)</f>
        <v>8.4436573266231489E-3</v>
      </c>
      <c r="AM63" s="78">
        <f>('Real Revenue'!AM63+'Real Revenue'!AN63)/('Real Revenue'!AM$74+'Real Revenue'!AN$74)</f>
        <v>8.6951015960502996E-3</v>
      </c>
      <c r="AN63" s="78">
        <f>('Real Revenue'!AN63+'Real Revenue'!AO63)/('Real Revenue'!AN$74+'Real Revenue'!AO$74)</f>
        <v>9.244387336856565E-3</v>
      </c>
      <c r="AO63" s="78">
        <f>('Real Revenue'!AO63+'Real Revenue'!AP63)/('Real Revenue'!AO$74+'Real Revenue'!AP$74)</f>
        <v>9.5629707067468629E-3</v>
      </c>
      <c r="AP63" s="78">
        <f>('Real Revenue'!AP63+'Real Revenue'!AQ63)/('Real Revenue'!AP$74+'Real Revenue'!AQ$74)</f>
        <v>9.5081613850862001E-3</v>
      </c>
      <c r="AQ63" s="78">
        <f>('Real Revenue'!AQ63+'Real Revenue'!AR63)/('Real Revenue'!AQ$74+'Real Revenue'!AR$74)</f>
        <v>9.0084494077152747E-3</v>
      </c>
      <c r="AR63" s="78">
        <f>('Real Revenue'!AR63+'Real Revenue'!AS63)/('Real Revenue'!AR$74+'Real Revenue'!AS$74)</f>
        <v>8.5527448780212383E-3</v>
      </c>
      <c r="AS63" s="78" t="e">
        <f>('Real Revenue'!AS63+'Real Revenue'!AT63)/('Real Revenue'!AS$74+'Real Revenue'!AT$74)</f>
        <v>#N/A</v>
      </c>
      <c r="AT63" s="78" t="e">
        <f>('Real Revenue'!AT63+'Real Revenue'!AU63)/('Real Revenue'!AT$74+'Real Revenue'!AU$74)</f>
        <v>#N/A</v>
      </c>
      <c r="AU63" s="78" t="e">
        <f>('Real Revenue'!AU63+'Real Revenue'!AV63)/('Real Revenue'!AU$74+'Real Revenue'!AV$74)</f>
        <v>#N/A</v>
      </c>
      <c r="AV63" s="78" t="e">
        <f>('Real Revenue'!AV63+'Real Revenue'!AW63)/('Real Revenue'!AV$74+'Real Revenue'!AW$74)</f>
        <v>#N/A</v>
      </c>
      <c r="AW63" s="78" t="e">
        <f>('Real Revenue'!AW63+'Real Revenue'!AX63)/('Real Revenue'!AW$74+'Real Revenue'!AX$74)</f>
        <v>#N/A</v>
      </c>
      <c r="AX63" s="78" t="e">
        <f>('Real Revenue'!AX63+'Real Revenue'!AY63)/('Real Revenue'!AX$74+'Real Revenue'!AY$74)</f>
        <v>#N/A</v>
      </c>
      <c r="AY63" s="78" t="e">
        <f>('Real Revenue'!AY63+'Real Revenue'!AZ63)/('Real Revenue'!AY$74+'Real Revenue'!AZ$74)</f>
        <v>#N/A</v>
      </c>
      <c r="AZ63" s="78" t="e">
        <f>('Real Revenue'!AZ63+'Real Revenue'!BA63)/('Real Revenue'!AZ$74+'Real Revenue'!BA$74)</f>
        <v>#N/A</v>
      </c>
    </row>
    <row r="64" spans="1:52"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1.1587404458568734E-2</v>
      </c>
      <c r="I64" s="78">
        <f>('Real Revenue'!H64+'Real Revenue'!I64)/('Real Revenue'!H$74+'Real Revenue'!I$74)</f>
        <v>1.2230070265000554E-2</v>
      </c>
      <c r="J64" s="78">
        <f>('Real Revenue'!I64+'Real Revenue'!J64)/('Real Revenue'!I$74+'Real Revenue'!J$74)</f>
        <v>1.3820511184432121E-2</v>
      </c>
      <c r="K64" s="78">
        <f>('Real Revenue'!J64+'Real Revenue'!K64)/('Real Revenue'!J$74+'Real Revenue'!K$74)</f>
        <v>1.5395871583151555E-2</v>
      </c>
      <c r="L64" s="78">
        <f>('Real Revenue'!K64+'Real Revenue'!L64)/('Real Revenue'!K$74+'Real Revenue'!L$74)</f>
        <v>1.5940928926279383E-2</v>
      </c>
      <c r="M64" s="78">
        <f>('Real Revenue'!L64+'Real Revenue'!M64)/('Real Revenue'!L$74+'Real Revenue'!M$74)</f>
        <v>1.5564929508370337E-2</v>
      </c>
      <c r="N64" s="78">
        <f>('Real Revenue'!M64+'Real Revenue'!N64)/('Real Revenue'!M$74+'Real Revenue'!N$74)</f>
        <v>1.5494296598343588E-2</v>
      </c>
      <c r="O64" s="78">
        <f>('Real Revenue'!N64+'Real Revenue'!O64)/('Real Revenue'!N$74+'Real Revenue'!O$74)</f>
        <v>1.561394948605738E-2</v>
      </c>
      <c r="P64" s="78">
        <f>('Real Revenue'!O64+'Real Revenue'!P64)/('Real Revenue'!O$74+'Real Revenue'!P$74)</f>
        <v>1.5456268669650341E-2</v>
      </c>
      <c r="Q64" s="78">
        <f>('Real Revenue'!P64+'Real Revenue'!Q64)/('Real Revenue'!P$74+'Real Revenue'!Q$74)</f>
        <v>1.5872187850824882E-2</v>
      </c>
      <c r="R64" s="78">
        <f>('Real Revenue'!Q64+'Real Revenue'!R64)/('Real Revenue'!Q$74+'Real Revenue'!R$74)</f>
        <v>1.6663276880277439E-2</v>
      </c>
      <c r="S64" s="78">
        <f>('Real Revenue'!R64+'Real Revenue'!S64)/('Real Revenue'!R$74+'Real Revenue'!S$74)</f>
        <v>1.6768333318731413E-2</v>
      </c>
      <c r="T64" s="78">
        <f>('Real Revenue'!S64+'Real Revenue'!T64)/('Real Revenue'!S$74+'Real Revenue'!T$74)</f>
        <v>1.6848404959487345E-2</v>
      </c>
      <c r="U64" s="78">
        <f>('Real Revenue'!T64+'Real Revenue'!U64)/('Real Revenue'!T$74+'Real Revenue'!U$74)</f>
        <v>1.6605346552862731E-2</v>
      </c>
      <c r="V64" s="78">
        <f>('Real Revenue'!U64+'Real Revenue'!V64)/('Real Revenue'!U$74+'Real Revenue'!V$74)</f>
        <v>1.6408521069157665E-2</v>
      </c>
      <c r="W64" s="78">
        <f>('Real Revenue'!V64+'Real Revenue'!W64)/('Real Revenue'!V$74+'Real Revenue'!W$74)</f>
        <v>1.6125479095772537E-2</v>
      </c>
      <c r="X64" s="78">
        <f>('Real Revenue'!W64+'Real Revenue'!X64)/('Real Revenue'!W$74+'Real Revenue'!X$74)</f>
        <v>1.5019634847960584E-2</v>
      </c>
      <c r="Y64" s="78">
        <f>('Real Revenue'!X64+'Real Revenue'!Y64)/('Real Revenue'!X$74+'Real Revenue'!Y$74)</f>
        <v>1.4989609087615261E-2</v>
      </c>
      <c r="Z64" s="78">
        <f>('Real Revenue'!Y64+'Real Revenue'!Z64)/('Real Revenue'!Y$74+'Real Revenue'!Z$74)</f>
        <v>1.6168432131423532E-2</v>
      </c>
      <c r="AA64" s="78">
        <f>('Real Revenue'!Z64+'Real Revenue'!AA64)/('Real Revenue'!Z$74+'Real Revenue'!AA$74)</f>
        <v>1.6779908202114183E-2</v>
      </c>
      <c r="AB64" s="78">
        <f>('Real Revenue'!AA64+'Real Revenue'!AB64)/('Real Revenue'!AA$74+'Real Revenue'!AB$74)</f>
        <v>1.7600123094083715E-2</v>
      </c>
      <c r="AC64" s="78">
        <f>('Real Revenue'!AB64+'Real Revenue'!AC64)/('Real Revenue'!AB$74+'Real Revenue'!AC$74)</f>
        <v>1.9097191953728693E-2</v>
      </c>
      <c r="AD64" s="78">
        <f>('Real Revenue'!AD64+'Real Revenue'!AE64)/('Real Revenue'!AD$74+'Real Revenue'!AE$74)</f>
        <v>2.0769804605801859E-2</v>
      </c>
      <c r="AE64" s="78">
        <f>('Real Revenue'!AE64+'Real Revenue'!AF64)/('Real Revenue'!AE$74+'Real Revenue'!AF$74)</f>
        <v>1.8156262751388725E-2</v>
      </c>
      <c r="AF64" s="78">
        <f>('Real Revenue'!AF64+'Real Revenue'!AG64)/('Real Revenue'!AF$74+'Real Revenue'!AG$74)</f>
        <v>1.5049160044415364E-2</v>
      </c>
      <c r="AG64" s="78">
        <f>('Real Revenue'!AG64+'Real Revenue'!AH64)/('Real Revenue'!AG$74+'Real Revenue'!AH$74)</f>
        <v>1.6280203870401851E-2</v>
      </c>
      <c r="AH64" s="78">
        <f>('Real Revenue'!AH64+'Real Revenue'!AI64)/('Real Revenue'!AH$74+'Real Revenue'!AI$74)</f>
        <v>1.7451480943268562E-2</v>
      </c>
      <c r="AI64" s="78">
        <f>('Real Revenue'!AI64+'Real Revenue'!AJ64)/('Real Revenue'!AI$74+'Real Revenue'!AJ$74)</f>
        <v>1.809590843415047E-2</v>
      </c>
      <c r="AJ64" s="78">
        <f>('Real Revenue'!AJ64+'Real Revenue'!AK64)/('Real Revenue'!AJ$74+'Real Revenue'!AK$74)</f>
        <v>1.7261385835547368E-2</v>
      </c>
      <c r="AK64" s="78">
        <f>('Real Revenue'!AK64+'Real Revenue'!AL64)/('Real Revenue'!AK$74+'Real Revenue'!AL$74)</f>
        <v>1.6659236107978703E-2</v>
      </c>
      <c r="AL64" s="78">
        <f>('Real Revenue'!AL64+'Real Revenue'!AM64)/('Real Revenue'!AL$74+'Real Revenue'!AM$74)</f>
        <v>1.634620084107433E-2</v>
      </c>
      <c r="AM64" s="78">
        <f>('Real Revenue'!AM64+'Real Revenue'!AN64)/('Real Revenue'!AM$74+'Real Revenue'!AN$74)</f>
        <v>1.6558487656541214E-2</v>
      </c>
      <c r="AN64" s="78">
        <f>('Real Revenue'!AN64+'Real Revenue'!AO64)/('Real Revenue'!AN$74+'Real Revenue'!AO$74)</f>
        <v>1.8049791809074706E-2</v>
      </c>
      <c r="AO64" s="78">
        <f>('Real Revenue'!AO64+'Real Revenue'!AP64)/('Real Revenue'!AO$74+'Real Revenue'!AP$74)</f>
        <v>1.8506862661235385E-2</v>
      </c>
      <c r="AP64" s="78">
        <f>('Real Revenue'!AP64+'Real Revenue'!AQ64)/('Real Revenue'!AP$74+'Real Revenue'!AQ$74)</f>
        <v>1.7733492991715245E-2</v>
      </c>
      <c r="AQ64" s="78">
        <f>('Real Revenue'!AQ64+'Real Revenue'!AR64)/('Real Revenue'!AQ$74+'Real Revenue'!AR$74)</f>
        <v>1.8096157888813823E-2</v>
      </c>
      <c r="AR64" s="78">
        <f>('Real Revenue'!AR64+'Real Revenue'!AS64)/('Real Revenue'!AR$74+'Real Revenue'!AS$74)</f>
        <v>1.856581852348593E-2</v>
      </c>
      <c r="AS64" s="78" t="e">
        <f>('Real Revenue'!AS64+'Real Revenue'!AT64)/('Real Revenue'!AS$74+'Real Revenue'!AT$74)</f>
        <v>#N/A</v>
      </c>
      <c r="AT64" s="78" t="e">
        <f>('Real Revenue'!AT64+'Real Revenue'!AU64)/('Real Revenue'!AT$74+'Real Revenue'!AU$74)</f>
        <v>#N/A</v>
      </c>
      <c r="AU64" s="78" t="e">
        <f>('Real Revenue'!AU64+'Real Revenue'!AV64)/('Real Revenue'!AU$74+'Real Revenue'!AV$74)</f>
        <v>#N/A</v>
      </c>
      <c r="AV64" s="78" t="e">
        <f>('Real Revenue'!AV64+'Real Revenue'!AW64)/('Real Revenue'!AV$74+'Real Revenue'!AW$74)</f>
        <v>#N/A</v>
      </c>
      <c r="AW64" s="78" t="e">
        <f>('Real Revenue'!AW64+'Real Revenue'!AX64)/('Real Revenue'!AW$74+'Real Revenue'!AX$74)</f>
        <v>#N/A</v>
      </c>
      <c r="AX64" s="78" t="e">
        <f>('Real Revenue'!AX64+'Real Revenue'!AY64)/('Real Revenue'!AX$74+'Real Revenue'!AY$74)</f>
        <v>#N/A</v>
      </c>
      <c r="AY64" s="78" t="e">
        <f>('Real Revenue'!AY64+'Real Revenue'!AZ64)/('Real Revenue'!AY$74+'Real Revenue'!AZ$74)</f>
        <v>#N/A</v>
      </c>
      <c r="AZ64" s="78" t="e">
        <f>('Real Revenue'!AZ64+'Real Revenue'!BA64)/('Real Revenue'!AZ$74+'Real Revenue'!BA$74)</f>
        <v>#N/A</v>
      </c>
    </row>
    <row r="65" spans="1:52"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9.1426554650745132E-3</v>
      </c>
      <c r="I65" s="79">
        <f>('Real Revenue'!H65+'Real Revenue'!I65)/('Real Revenue'!H$74+'Real Revenue'!I$74)</f>
        <v>8.3735140264673824E-3</v>
      </c>
      <c r="J65" s="79">
        <f>('Real Revenue'!I65+'Real Revenue'!J65)/('Real Revenue'!I$74+'Real Revenue'!J$74)</f>
        <v>7.3287245251694774E-3</v>
      </c>
      <c r="K65" s="79">
        <f>('Real Revenue'!J65+'Real Revenue'!K65)/('Real Revenue'!J$74+'Real Revenue'!K$74)</f>
        <v>7.1070505302867791E-3</v>
      </c>
      <c r="L65" s="79">
        <f>('Real Revenue'!K65+'Real Revenue'!L65)/('Real Revenue'!K$74+'Real Revenue'!L$74)</f>
        <v>7.1506078999364854E-3</v>
      </c>
      <c r="M65" s="79">
        <f>('Real Revenue'!L65+'Real Revenue'!M65)/('Real Revenue'!L$74+'Real Revenue'!M$74)</f>
        <v>8.3159014227412193E-3</v>
      </c>
      <c r="N65" s="79">
        <f>('Real Revenue'!M65+'Real Revenue'!N65)/('Real Revenue'!M$74+'Real Revenue'!N$74)</f>
        <v>1.0464102702512001E-2</v>
      </c>
      <c r="O65" s="79">
        <f>('Real Revenue'!N65+'Real Revenue'!O65)/('Real Revenue'!N$74+'Real Revenue'!O$74)</f>
        <v>1.2249151614217524E-2</v>
      </c>
      <c r="P65" s="79">
        <f>('Real Revenue'!O65+'Real Revenue'!P65)/('Real Revenue'!O$74+'Real Revenue'!P$74)</f>
        <v>1.3283385938518681E-2</v>
      </c>
      <c r="Q65" s="79">
        <f>('Real Revenue'!P65+'Real Revenue'!Q65)/('Real Revenue'!P$74+'Real Revenue'!Q$74)</f>
        <v>1.3195338017477075E-2</v>
      </c>
      <c r="R65" s="79">
        <f>('Real Revenue'!Q65+'Real Revenue'!R65)/('Real Revenue'!Q$74+'Real Revenue'!R$74)</f>
        <v>1.2868143105636371E-2</v>
      </c>
      <c r="S65" s="79">
        <f>('Real Revenue'!R65+'Real Revenue'!S65)/('Real Revenue'!R$74+'Real Revenue'!S$74)</f>
        <v>1.2480827482293013E-2</v>
      </c>
      <c r="T65" s="79">
        <f>('Real Revenue'!S65+'Real Revenue'!T65)/('Real Revenue'!S$74+'Real Revenue'!T$74)</f>
        <v>1.4690357067803526E-2</v>
      </c>
      <c r="U65" s="79">
        <f>('Real Revenue'!T65+'Real Revenue'!U65)/('Real Revenue'!T$74+'Real Revenue'!U$74)</f>
        <v>1.8501332531677944E-2</v>
      </c>
      <c r="V65" s="79">
        <f>('Real Revenue'!U65+'Real Revenue'!V65)/('Real Revenue'!U$74+'Real Revenue'!V$74)</f>
        <v>2.1632720909428343E-2</v>
      </c>
      <c r="W65" s="79">
        <f>('Real Revenue'!V65+'Real Revenue'!W65)/('Real Revenue'!V$74+'Real Revenue'!W$74)</f>
        <v>2.1648222844942725E-2</v>
      </c>
      <c r="X65" s="79">
        <f>('Real Revenue'!W65+'Real Revenue'!X65)/('Real Revenue'!W$74+'Real Revenue'!X$74)</f>
        <v>2.1122603990547134E-2</v>
      </c>
      <c r="Y65" s="79">
        <f>('Real Revenue'!X65+'Real Revenue'!Y65)/('Real Revenue'!X$74+'Real Revenue'!Y$74)</f>
        <v>2.2265227584339131E-2</v>
      </c>
      <c r="Z65" s="79">
        <f>('Real Revenue'!Y65+'Real Revenue'!Z65)/('Real Revenue'!Y$74+'Real Revenue'!Z$74)</f>
        <v>1.9355237019502126E-2</v>
      </c>
      <c r="AA65" s="79">
        <f>('Real Revenue'!Z65+'Real Revenue'!AA65)/('Real Revenue'!Z$74+'Real Revenue'!AA$74)</f>
        <v>1.6531067115270588E-2</v>
      </c>
      <c r="AB65" s="79">
        <f>('Real Revenue'!AA65+'Real Revenue'!AB65)/('Real Revenue'!AA$74+'Real Revenue'!AB$74)</f>
        <v>1.5705243848924577E-2</v>
      </c>
      <c r="AC65" s="79">
        <f>('Real Revenue'!AB65+'Real Revenue'!AC65)/('Real Revenue'!AB$74+'Real Revenue'!AC$74)</f>
        <v>1.5321644641609152E-2</v>
      </c>
      <c r="AD65" s="111">
        <f>('Real Revenue'!AD65+'Real Revenue'!AE65)/('Real Revenue'!AD$74+'Real Revenue'!AE$74)</f>
        <v>1.4394276715757843E-2</v>
      </c>
      <c r="AE65" s="111">
        <f>('Real Revenue'!AE65+'Real Revenue'!AF65)/('Real Revenue'!AE$74+'Real Revenue'!AF$74)</f>
        <v>1.2461750809763543E-2</v>
      </c>
      <c r="AF65" s="111">
        <f>('Real Revenue'!AF65+'Real Revenue'!AG65)/('Real Revenue'!AF$74+'Real Revenue'!AG$74)</f>
        <v>1.2211612919942171E-2</v>
      </c>
      <c r="AG65" s="111">
        <f>('Real Revenue'!AG65+'Real Revenue'!AH65)/('Real Revenue'!AG$74+'Real Revenue'!AH$74)</f>
        <v>1.3097149295024828E-2</v>
      </c>
      <c r="AH65" s="111">
        <f>('Real Revenue'!AH65+'Real Revenue'!AI65)/('Real Revenue'!AH$74+'Real Revenue'!AI$74)</f>
        <v>1.4468573413061516E-2</v>
      </c>
      <c r="AI65" s="111">
        <f>('Real Revenue'!AI65+'Real Revenue'!AJ65)/('Real Revenue'!AI$74+'Real Revenue'!AJ$74)</f>
        <v>1.553767143413895E-2</v>
      </c>
      <c r="AJ65" s="111">
        <f>('Real Revenue'!AJ65+'Real Revenue'!AK65)/('Real Revenue'!AJ$74+'Real Revenue'!AK$74)</f>
        <v>1.5424719700118543E-2</v>
      </c>
      <c r="AK65" s="111">
        <f>('Real Revenue'!AK65+'Real Revenue'!AL65)/('Real Revenue'!AK$74+'Real Revenue'!AL$74)</f>
        <v>1.5469182755773882E-2</v>
      </c>
      <c r="AL65" s="111">
        <f>('Real Revenue'!AL65+'Real Revenue'!AM65)/('Real Revenue'!AL$74+'Real Revenue'!AM$74)</f>
        <v>1.7014523527896976E-2</v>
      </c>
      <c r="AM65" s="111">
        <f>('Real Revenue'!AM65+'Real Revenue'!AN65)/('Real Revenue'!AM$74+'Real Revenue'!AN$74)</f>
        <v>1.7690387263016631E-2</v>
      </c>
      <c r="AN65" s="111">
        <f>('Real Revenue'!AN65+'Real Revenue'!AO65)/('Real Revenue'!AN$74+'Real Revenue'!AO$74)</f>
        <v>1.6522087435507562E-2</v>
      </c>
      <c r="AO65" s="111">
        <f>('Real Revenue'!AO65+'Real Revenue'!AP65)/('Real Revenue'!AO$74+'Real Revenue'!AP$74)</f>
        <v>1.7460932065812597E-2</v>
      </c>
      <c r="AP65" s="111">
        <f>('Real Revenue'!AP65+'Real Revenue'!AQ65)/('Real Revenue'!AP$74+'Real Revenue'!AQ$74)</f>
        <v>1.85225381172202E-2</v>
      </c>
      <c r="AQ65" s="111">
        <f>('Real Revenue'!AQ65+'Real Revenue'!AR65)/('Real Revenue'!AQ$74+'Real Revenue'!AR$74)</f>
        <v>1.6741475053661505E-2</v>
      </c>
      <c r="AR65" s="111">
        <f>('Real Revenue'!AR65+'Real Revenue'!AS65)/('Real Revenue'!AR$74+'Real Revenue'!AS$74)</f>
        <v>1.544388535280679E-2</v>
      </c>
      <c r="AS65" s="111" t="e">
        <f>('Real Revenue'!AS65+'Real Revenue'!AT65)/('Real Revenue'!AS$74+'Real Revenue'!AT$74)</f>
        <v>#N/A</v>
      </c>
      <c r="AT65" s="111" t="e">
        <f>('Real Revenue'!AT65+'Real Revenue'!AU65)/('Real Revenue'!AT$74+'Real Revenue'!AU$74)</f>
        <v>#N/A</v>
      </c>
      <c r="AU65" s="111" t="e">
        <f>('Real Revenue'!AU65+'Real Revenue'!AV65)/('Real Revenue'!AU$74+'Real Revenue'!AV$74)</f>
        <v>#N/A</v>
      </c>
      <c r="AV65" s="111" t="e">
        <f>('Real Revenue'!AV65+'Real Revenue'!AW65)/('Real Revenue'!AV$74+'Real Revenue'!AW$74)</f>
        <v>#N/A</v>
      </c>
      <c r="AW65" s="111" t="e">
        <f>('Real Revenue'!AW65+'Real Revenue'!AX65)/('Real Revenue'!AW$74+'Real Revenue'!AX$74)</f>
        <v>#N/A</v>
      </c>
      <c r="AX65" s="111" t="e">
        <f>('Real Revenue'!AX65+'Real Revenue'!AY65)/('Real Revenue'!AX$74+'Real Revenue'!AY$74)</f>
        <v>#N/A</v>
      </c>
      <c r="AY65" s="111" t="e">
        <f>('Real Revenue'!AY65+'Real Revenue'!AZ65)/('Real Revenue'!AY$74+'Real Revenue'!AZ$74)</f>
        <v>#N/A</v>
      </c>
      <c r="AZ65" s="111" t="e">
        <f>('Real Revenue'!AZ65+'Real Revenue'!BA65)/('Real Revenue'!AZ$74+'Real Revenue'!BA$74)</f>
        <v>#N/A</v>
      </c>
    </row>
    <row r="66" spans="1:52"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3.0338055866300256E-2</v>
      </c>
      <c r="I66" s="79">
        <f>('Real Revenue'!H66+'Real Revenue'!I66)/('Real Revenue'!H$74+'Real Revenue'!I$74)</f>
        <v>2.8388564714044287E-2</v>
      </c>
      <c r="J66" s="79">
        <f>('Real Revenue'!I66+'Real Revenue'!J66)/('Real Revenue'!I$74+'Real Revenue'!J$74)</f>
        <v>2.5283938449991803E-2</v>
      </c>
      <c r="K66" s="79">
        <f>('Real Revenue'!J66+'Real Revenue'!K66)/('Real Revenue'!J$74+'Real Revenue'!K$74)</f>
        <v>2.4472056249010964E-2</v>
      </c>
      <c r="L66" s="79">
        <f>('Real Revenue'!K66+'Real Revenue'!L66)/('Real Revenue'!K$74+'Real Revenue'!L$74)</f>
        <v>2.336585960617291E-2</v>
      </c>
      <c r="M66" s="79">
        <f>('Real Revenue'!L66+'Real Revenue'!M66)/('Real Revenue'!L$74+'Real Revenue'!M$74)</f>
        <v>2.2370559365482642E-2</v>
      </c>
      <c r="N66" s="79">
        <f>('Real Revenue'!M66+'Real Revenue'!N66)/('Real Revenue'!M$74+'Real Revenue'!N$74)</f>
        <v>2.48702661975106E-2</v>
      </c>
      <c r="O66" s="79">
        <f>('Real Revenue'!N66+'Real Revenue'!O66)/('Real Revenue'!N$74+'Real Revenue'!O$74)</f>
        <v>2.9274481759927067E-2</v>
      </c>
      <c r="P66" s="79">
        <f>('Real Revenue'!O66+'Real Revenue'!P66)/('Real Revenue'!O$74+'Real Revenue'!P$74)</f>
        <v>3.1445624827887084E-2</v>
      </c>
      <c r="Q66" s="79">
        <f>('Real Revenue'!P66+'Real Revenue'!Q66)/('Real Revenue'!P$74+'Real Revenue'!Q$74)</f>
        <v>3.1736927595633797E-2</v>
      </c>
      <c r="R66" s="79">
        <f>('Real Revenue'!Q66+'Real Revenue'!R66)/('Real Revenue'!Q$74+'Real Revenue'!R$74)</f>
        <v>3.283222957536746E-2</v>
      </c>
      <c r="S66" s="79">
        <f>('Real Revenue'!R66+'Real Revenue'!S66)/('Real Revenue'!R$74+'Real Revenue'!S$74)</f>
        <v>3.1905813227681816E-2</v>
      </c>
      <c r="T66" s="79">
        <f>('Real Revenue'!S66+'Real Revenue'!T66)/('Real Revenue'!S$74+'Real Revenue'!T$74)</f>
        <v>3.0210148976323251E-2</v>
      </c>
      <c r="U66" s="79">
        <f>('Real Revenue'!T66+'Real Revenue'!U66)/('Real Revenue'!T$74+'Real Revenue'!U$74)</f>
        <v>3.176880433641735E-2</v>
      </c>
      <c r="V66" s="79">
        <f>('Real Revenue'!U66+'Real Revenue'!V66)/('Real Revenue'!U$74+'Real Revenue'!V$74)</f>
        <v>3.3047173469660962E-2</v>
      </c>
      <c r="W66" s="79">
        <f>('Real Revenue'!V66+'Real Revenue'!W66)/('Real Revenue'!V$74+'Real Revenue'!W$74)</f>
        <v>3.1576577899900926E-2</v>
      </c>
      <c r="X66" s="79">
        <f>('Real Revenue'!W66+'Real Revenue'!X66)/('Real Revenue'!W$74+'Real Revenue'!X$74)</f>
        <v>3.1113410645850551E-2</v>
      </c>
      <c r="Y66" s="79">
        <f>('Real Revenue'!X66+'Real Revenue'!Y66)/('Real Revenue'!X$74+'Real Revenue'!Y$74)</f>
        <v>3.0344163100971492E-2</v>
      </c>
      <c r="Z66" s="79">
        <f>('Real Revenue'!Y66+'Real Revenue'!Z66)/('Real Revenue'!Y$74+'Real Revenue'!Z$74)</f>
        <v>2.8466700506317187E-2</v>
      </c>
      <c r="AA66" s="79">
        <f>('Real Revenue'!Z66+'Real Revenue'!AA66)/('Real Revenue'!Z$74+'Real Revenue'!AA$74)</f>
        <v>2.7515151749752092E-2</v>
      </c>
      <c r="AB66" s="79">
        <f>('Real Revenue'!AA66+'Real Revenue'!AB66)/('Real Revenue'!AA$74+'Real Revenue'!AB$74)</f>
        <v>2.6325812762363288E-2</v>
      </c>
      <c r="AC66" s="79">
        <f>('Real Revenue'!AB66+'Real Revenue'!AC66)/('Real Revenue'!AB$74+'Real Revenue'!AC$74)</f>
        <v>2.4876860936928528E-2</v>
      </c>
      <c r="AD66" s="111">
        <f>('Real Revenue'!AD66+'Real Revenue'!AE66)/('Real Revenue'!AD$74+'Real Revenue'!AE$74)</f>
        <v>2.1731151800123017E-2</v>
      </c>
      <c r="AE66" s="111">
        <f>('Real Revenue'!AE66+'Real Revenue'!AF66)/('Real Revenue'!AE$74+'Real Revenue'!AF$74)</f>
        <v>1.8019859332162647E-2</v>
      </c>
      <c r="AF66" s="111">
        <f>('Real Revenue'!AF66+'Real Revenue'!AG66)/('Real Revenue'!AF$74+'Real Revenue'!AG$74)</f>
        <v>1.789844220817265E-2</v>
      </c>
      <c r="AG66" s="111">
        <f>('Real Revenue'!AG66+'Real Revenue'!AH66)/('Real Revenue'!AG$74+'Real Revenue'!AH$74)</f>
        <v>2.0322235719953428E-2</v>
      </c>
      <c r="AH66" s="111">
        <f>('Real Revenue'!AH66+'Real Revenue'!AI66)/('Real Revenue'!AH$74+'Real Revenue'!AI$74)</f>
        <v>2.2410898497207628E-2</v>
      </c>
      <c r="AI66" s="111">
        <f>('Real Revenue'!AI66+'Real Revenue'!AJ66)/('Real Revenue'!AI$74+'Real Revenue'!AJ$74)</f>
        <v>2.3744213801277274E-2</v>
      </c>
      <c r="AJ66" s="111">
        <f>('Real Revenue'!AJ66+'Real Revenue'!AK66)/('Real Revenue'!AJ$74+'Real Revenue'!AK$74)</f>
        <v>2.3268937514074488E-2</v>
      </c>
      <c r="AK66" s="111">
        <f>('Real Revenue'!AK66+'Real Revenue'!AL66)/('Real Revenue'!AK$74+'Real Revenue'!AL$74)</f>
        <v>2.1942756515582824E-2</v>
      </c>
      <c r="AL66" s="111">
        <f>('Real Revenue'!AL66+'Real Revenue'!AM66)/('Real Revenue'!AL$74+'Real Revenue'!AM$74)</f>
        <v>2.291497477808906E-2</v>
      </c>
      <c r="AM66" s="111">
        <f>('Real Revenue'!AM66+'Real Revenue'!AN66)/('Real Revenue'!AM$74+'Real Revenue'!AN$74)</f>
        <v>2.4371840240869226E-2</v>
      </c>
      <c r="AN66" s="111">
        <f>('Real Revenue'!AN66+'Real Revenue'!AO66)/('Real Revenue'!AN$74+'Real Revenue'!AO$74)</f>
        <v>2.3666373505091667E-2</v>
      </c>
      <c r="AO66" s="111">
        <f>('Real Revenue'!AO66+'Real Revenue'!AP66)/('Real Revenue'!AO$74+'Real Revenue'!AP$74)</f>
        <v>2.3636127071325952E-2</v>
      </c>
      <c r="AP66" s="111">
        <f>('Real Revenue'!AP66+'Real Revenue'!AQ66)/('Real Revenue'!AP$74+'Real Revenue'!AQ$74)</f>
        <v>2.2803125072803181E-2</v>
      </c>
      <c r="AQ66" s="111">
        <f>('Real Revenue'!AQ66+'Real Revenue'!AR66)/('Real Revenue'!AQ$74+'Real Revenue'!AR$74)</f>
        <v>2.1105838135141886E-2</v>
      </c>
      <c r="AR66" s="111">
        <f>('Real Revenue'!AR66+'Real Revenue'!AS66)/('Real Revenue'!AR$74+'Real Revenue'!AS$74)</f>
        <v>2.0969984883317798E-2</v>
      </c>
      <c r="AS66" s="111" t="e">
        <f>('Real Revenue'!AS66+'Real Revenue'!AT66)/('Real Revenue'!AS$74+'Real Revenue'!AT$74)</f>
        <v>#N/A</v>
      </c>
      <c r="AT66" s="111" t="e">
        <f>('Real Revenue'!AT66+'Real Revenue'!AU66)/('Real Revenue'!AT$74+'Real Revenue'!AU$74)</f>
        <v>#N/A</v>
      </c>
      <c r="AU66" s="111" t="e">
        <f>('Real Revenue'!AU66+'Real Revenue'!AV66)/('Real Revenue'!AU$74+'Real Revenue'!AV$74)</f>
        <v>#N/A</v>
      </c>
      <c r="AV66" s="111" t="e">
        <f>('Real Revenue'!AV66+'Real Revenue'!AW66)/('Real Revenue'!AV$74+'Real Revenue'!AW$74)</f>
        <v>#N/A</v>
      </c>
      <c r="AW66" s="111" t="e">
        <f>('Real Revenue'!AW66+'Real Revenue'!AX66)/('Real Revenue'!AW$74+'Real Revenue'!AX$74)</f>
        <v>#N/A</v>
      </c>
      <c r="AX66" s="111" t="e">
        <f>('Real Revenue'!AX66+'Real Revenue'!AY66)/('Real Revenue'!AX$74+'Real Revenue'!AY$74)</f>
        <v>#N/A</v>
      </c>
      <c r="AY66" s="111" t="e">
        <f>('Real Revenue'!AY66+'Real Revenue'!AZ66)/('Real Revenue'!AY$74+'Real Revenue'!AZ$74)</f>
        <v>#N/A</v>
      </c>
      <c r="AZ66" s="111" t="e">
        <f>('Real Revenue'!AZ66+'Real Revenue'!BA66)/('Real Revenue'!AZ$74+'Real Revenue'!BA$74)</f>
        <v>#N/A</v>
      </c>
    </row>
    <row r="67" spans="1:52"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5.9672402885129712E-2</v>
      </c>
      <c r="I67" s="79">
        <f>('Real Revenue'!H67+'Real Revenue'!I67)/('Real Revenue'!H$74+'Real Revenue'!I$74)</f>
        <v>5.9777900778293445E-2</v>
      </c>
      <c r="J67" s="79">
        <f>('Real Revenue'!I67+'Real Revenue'!J67)/('Real Revenue'!I$74+'Real Revenue'!J$74)</f>
        <v>6.4244482802861491E-2</v>
      </c>
      <c r="K67" s="79">
        <f>('Real Revenue'!J67+'Real Revenue'!K67)/('Real Revenue'!J$74+'Real Revenue'!K$74)</f>
        <v>7.0486923073956889E-2</v>
      </c>
      <c r="L67" s="79">
        <f>('Real Revenue'!K67+'Real Revenue'!L67)/('Real Revenue'!K$74+'Real Revenue'!L$74)</f>
        <v>7.1250364827171508E-2</v>
      </c>
      <c r="M67" s="79">
        <f>('Real Revenue'!L67+'Real Revenue'!M67)/('Real Revenue'!L$74+'Real Revenue'!M$74)</f>
        <v>6.1304013060299138E-2</v>
      </c>
      <c r="N67" s="79">
        <f>('Real Revenue'!M67+'Real Revenue'!N67)/('Real Revenue'!M$74+'Real Revenue'!N$74)</f>
        <v>4.9760310619946381E-2</v>
      </c>
      <c r="O67" s="79">
        <f>('Real Revenue'!N67+'Real Revenue'!O67)/('Real Revenue'!N$74+'Real Revenue'!O$74)</f>
        <v>4.7180533103536371E-2</v>
      </c>
      <c r="P67" s="79">
        <f>('Real Revenue'!O67+'Real Revenue'!P67)/('Real Revenue'!O$74+'Real Revenue'!P$74)</f>
        <v>4.8556787291891071E-2</v>
      </c>
      <c r="Q67" s="79">
        <f>('Real Revenue'!P67+'Real Revenue'!Q67)/('Real Revenue'!P$74+'Real Revenue'!Q$74)</f>
        <v>4.6155333546656227E-2</v>
      </c>
      <c r="R67" s="79">
        <f>('Real Revenue'!Q67+'Real Revenue'!R67)/('Real Revenue'!Q$74+'Real Revenue'!R$74)</f>
        <v>4.5376844018530781E-2</v>
      </c>
      <c r="S67" s="79">
        <f>('Real Revenue'!R67+'Real Revenue'!S67)/('Real Revenue'!R$74+'Real Revenue'!S$74)</f>
        <v>4.6410527919803733E-2</v>
      </c>
      <c r="T67" s="79">
        <f>('Real Revenue'!S67+'Real Revenue'!T67)/('Real Revenue'!S$74+'Real Revenue'!T$74)</f>
        <v>4.1159046856532613E-2</v>
      </c>
      <c r="U67" s="79">
        <f>('Real Revenue'!T67+'Real Revenue'!U67)/('Real Revenue'!T$74+'Real Revenue'!U$74)</f>
        <v>3.8187283043742415E-2</v>
      </c>
      <c r="V67" s="79">
        <f>('Real Revenue'!U67+'Real Revenue'!V67)/('Real Revenue'!U$74+'Real Revenue'!V$74)</f>
        <v>4.0401100035104859E-2</v>
      </c>
      <c r="W67" s="79">
        <f>('Real Revenue'!V67+'Real Revenue'!W67)/('Real Revenue'!V$74+'Real Revenue'!W$74)</f>
        <v>4.1495907260481323E-2</v>
      </c>
      <c r="X67" s="79">
        <f>('Real Revenue'!W67+'Real Revenue'!X67)/('Real Revenue'!W$74+'Real Revenue'!X$74)</f>
        <v>4.2254717692090105E-2</v>
      </c>
      <c r="Y67" s="79">
        <f>('Real Revenue'!X67+'Real Revenue'!Y67)/('Real Revenue'!X$74+'Real Revenue'!Y$74)</f>
        <v>4.093087103773161E-2</v>
      </c>
      <c r="Z67" s="79">
        <f>('Real Revenue'!Y67+'Real Revenue'!Z67)/('Real Revenue'!Y$74+'Real Revenue'!Z$74)</f>
        <v>3.7947559193015158E-2</v>
      </c>
      <c r="AA67" s="79">
        <f>('Real Revenue'!Z67+'Real Revenue'!AA67)/('Real Revenue'!Z$74+'Real Revenue'!AA$74)</f>
        <v>3.6932238935980223E-2</v>
      </c>
      <c r="AB67" s="79">
        <f>('Real Revenue'!AA67+'Real Revenue'!AB67)/('Real Revenue'!AA$74+'Real Revenue'!AB$74)</f>
        <v>3.5061971265936305E-2</v>
      </c>
      <c r="AC67" s="79">
        <f>('Real Revenue'!AB67+'Real Revenue'!AC67)/('Real Revenue'!AB$74+'Real Revenue'!AC$74)</f>
        <v>3.3588613455837545E-2</v>
      </c>
      <c r="AD67" s="111">
        <f>('Real Revenue'!AD67+'Real Revenue'!AE67)/('Real Revenue'!AD$74+'Real Revenue'!AE$74)</f>
        <v>3.0511449038483324E-2</v>
      </c>
      <c r="AE67" s="111">
        <f>('Real Revenue'!AE67+'Real Revenue'!AF67)/('Real Revenue'!AE$74+'Real Revenue'!AF$74)</f>
        <v>2.5438588537024728E-2</v>
      </c>
      <c r="AF67" s="111">
        <f>('Real Revenue'!AF67+'Real Revenue'!AG67)/('Real Revenue'!AF$74+'Real Revenue'!AG$74)</f>
        <v>2.6311287062187647E-2</v>
      </c>
      <c r="AG67" s="111">
        <f>('Real Revenue'!AG67+'Real Revenue'!AH67)/('Real Revenue'!AG$74+'Real Revenue'!AH$74)</f>
        <v>2.9369317319534464E-2</v>
      </c>
      <c r="AH67" s="111">
        <f>('Real Revenue'!AH67+'Real Revenue'!AI67)/('Real Revenue'!AH$74+'Real Revenue'!AI$74)</f>
        <v>3.1907686796934107E-2</v>
      </c>
      <c r="AI67" s="111">
        <f>('Real Revenue'!AI67+'Real Revenue'!AJ67)/('Real Revenue'!AI$74+'Real Revenue'!AJ$74)</f>
        <v>3.5198586305851716E-2</v>
      </c>
      <c r="AJ67" s="111">
        <f>('Real Revenue'!AJ67+'Real Revenue'!AK67)/('Real Revenue'!AJ$74+'Real Revenue'!AK$74)</f>
        <v>3.6182751176391068E-2</v>
      </c>
      <c r="AK67" s="111">
        <f>('Real Revenue'!AK67+'Real Revenue'!AL67)/('Real Revenue'!AK$74+'Real Revenue'!AL$74)</f>
        <v>3.9511528943756188E-2</v>
      </c>
      <c r="AL67" s="111">
        <f>('Real Revenue'!AL67+'Real Revenue'!AM67)/('Real Revenue'!AL$74+'Real Revenue'!AM$74)</f>
        <v>4.398605055445922E-2</v>
      </c>
      <c r="AM67" s="111">
        <f>('Real Revenue'!AM67+'Real Revenue'!AN67)/('Real Revenue'!AM$74+'Real Revenue'!AN$74)</f>
        <v>4.33867130783466E-2</v>
      </c>
      <c r="AN67" s="111">
        <f>('Real Revenue'!AN67+'Real Revenue'!AO67)/('Real Revenue'!AN$74+'Real Revenue'!AO$74)</f>
        <v>4.1828717554485133E-2</v>
      </c>
      <c r="AO67" s="111">
        <f>('Real Revenue'!AO67+'Real Revenue'!AP67)/('Real Revenue'!AO$74+'Real Revenue'!AP$74)</f>
        <v>4.1763062541814139E-2</v>
      </c>
      <c r="AP67" s="111">
        <f>('Real Revenue'!AP67+'Real Revenue'!AQ67)/('Real Revenue'!AP$74+'Real Revenue'!AQ$74)</f>
        <v>3.9785593663210946E-2</v>
      </c>
      <c r="AQ67" s="111">
        <f>('Real Revenue'!AQ67+'Real Revenue'!AR67)/('Real Revenue'!AQ$74+'Real Revenue'!AR$74)</f>
        <v>3.7405798565875795E-2</v>
      </c>
      <c r="AR67" s="111">
        <f>('Real Revenue'!AR67+'Real Revenue'!AS67)/('Real Revenue'!AR$74+'Real Revenue'!AS$74)</f>
        <v>3.8265771123933541E-2</v>
      </c>
      <c r="AS67" s="111" t="e">
        <f>('Real Revenue'!AS67+'Real Revenue'!AT67)/('Real Revenue'!AS$74+'Real Revenue'!AT$74)</f>
        <v>#N/A</v>
      </c>
      <c r="AT67" s="111" t="e">
        <f>('Real Revenue'!AT67+'Real Revenue'!AU67)/('Real Revenue'!AT$74+'Real Revenue'!AU$74)</f>
        <v>#N/A</v>
      </c>
      <c r="AU67" s="111" t="e">
        <f>('Real Revenue'!AU67+'Real Revenue'!AV67)/('Real Revenue'!AU$74+'Real Revenue'!AV$74)</f>
        <v>#N/A</v>
      </c>
      <c r="AV67" s="111" t="e">
        <f>('Real Revenue'!AV67+'Real Revenue'!AW67)/('Real Revenue'!AV$74+'Real Revenue'!AW$74)</f>
        <v>#N/A</v>
      </c>
      <c r="AW67" s="111" t="e">
        <f>('Real Revenue'!AW67+'Real Revenue'!AX67)/('Real Revenue'!AW$74+'Real Revenue'!AX$74)</f>
        <v>#N/A</v>
      </c>
      <c r="AX67" s="111" t="e">
        <f>('Real Revenue'!AX67+'Real Revenue'!AY67)/('Real Revenue'!AX$74+'Real Revenue'!AY$74)</f>
        <v>#N/A</v>
      </c>
      <c r="AY67" s="111" t="e">
        <f>('Real Revenue'!AY67+'Real Revenue'!AZ67)/('Real Revenue'!AY$74+'Real Revenue'!AZ$74)</f>
        <v>#N/A</v>
      </c>
      <c r="AZ67" s="111" t="e">
        <f>('Real Revenue'!AZ67+'Real Revenue'!BA67)/('Real Revenue'!AZ$74+'Real Revenue'!BA$74)</f>
        <v>#N/A</v>
      </c>
    </row>
    <row r="68" spans="1:52"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8.9377587494850318E-3</v>
      </c>
      <c r="I68" s="78">
        <f>('Real Revenue'!H68+'Real Revenue'!I68)/('Real Revenue'!H$74+'Real Revenue'!I$74)</f>
        <v>8.8683056560109955E-3</v>
      </c>
      <c r="J68" s="78">
        <f>('Real Revenue'!I68+'Real Revenue'!J68)/('Real Revenue'!I$74+'Real Revenue'!J$74)</f>
        <v>8.685224383525262E-3</v>
      </c>
      <c r="K68" s="78">
        <f>('Real Revenue'!J68+'Real Revenue'!K68)/('Real Revenue'!J$74+'Real Revenue'!K$74)</f>
        <v>8.3714406969307986E-3</v>
      </c>
      <c r="L68" s="78">
        <f>('Real Revenue'!K68+'Real Revenue'!L68)/('Real Revenue'!K$74+'Real Revenue'!L$74)</f>
        <v>7.9207003292855512E-3</v>
      </c>
      <c r="M68" s="78">
        <f>('Real Revenue'!L68+'Real Revenue'!M68)/('Real Revenue'!L$74+'Real Revenue'!M$74)</f>
        <v>8.0758053373922636E-3</v>
      </c>
      <c r="N68" s="78">
        <f>('Real Revenue'!M68+'Real Revenue'!N68)/('Real Revenue'!M$74+'Real Revenue'!N$74)</f>
        <v>8.5668310438465362E-3</v>
      </c>
      <c r="O68" s="78">
        <f>('Real Revenue'!N68+'Real Revenue'!O68)/('Real Revenue'!N$74+'Real Revenue'!O$74)</f>
        <v>8.6414377849573336E-3</v>
      </c>
      <c r="P68" s="78">
        <f>('Real Revenue'!O68+'Real Revenue'!P68)/('Real Revenue'!O$74+'Real Revenue'!P$74)</f>
        <v>8.607204699253768E-3</v>
      </c>
      <c r="Q68" s="78">
        <f>('Real Revenue'!P68+'Real Revenue'!Q68)/('Real Revenue'!P$74+'Real Revenue'!Q$74)</f>
        <v>8.6304375433616572E-3</v>
      </c>
      <c r="R68" s="78">
        <f>('Real Revenue'!Q68+'Real Revenue'!R68)/('Real Revenue'!Q$74+'Real Revenue'!R$74)</f>
        <v>8.8798051944290763E-3</v>
      </c>
      <c r="S68" s="78">
        <f>('Real Revenue'!R68+'Real Revenue'!S68)/('Real Revenue'!R$74+'Real Revenue'!S$74)</f>
        <v>8.8288072883219385E-3</v>
      </c>
      <c r="T68" s="78">
        <f>('Real Revenue'!S68+'Real Revenue'!T68)/('Real Revenue'!S$74+'Real Revenue'!T$74)</f>
        <v>8.4383008824872336E-3</v>
      </c>
      <c r="U68" s="78">
        <f>('Real Revenue'!T68+'Real Revenue'!U68)/('Real Revenue'!T$74+'Real Revenue'!U$74)</f>
        <v>7.9237591043850759E-3</v>
      </c>
      <c r="V68" s="78">
        <f>('Real Revenue'!U68+'Real Revenue'!V68)/('Real Revenue'!U$74+'Real Revenue'!V$74)</f>
        <v>7.6428901937111776E-3</v>
      </c>
      <c r="W68" s="78">
        <f>('Real Revenue'!V68+'Real Revenue'!W68)/('Real Revenue'!V$74+'Real Revenue'!W$74)</f>
        <v>7.4796487047122124E-3</v>
      </c>
      <c r="X68" s="78">
        <f>('Real Revenue'!W68+'Real Revenue'!X68)/('Real Revenue'!W$74+'Real Revenue'!X$74)</f>
        <v>7.4195788614726133E-3</v>
      </c>
      <c r="Y68" s="78">
        <f>('Real Revenue'!X68+'Real Revenue'!Y68)/('Real Revenue'!X$74+'Real Revenue'!Y$74)</f>
        <v>7.6427788925213418E-3</v>
      </c>
      <c r="Z68" s="78">
        <f>('Real Revenue'!Y68+'Real Revenue'!Z68)/('Real Revenue'!Y$74+'Real Revenue'!Z$74)</f>
        <v>8.1648913597097746E-3</v>
      </c>
      <c r="AA68" s="78">
        <f>('Real Revenue'!Z68+'Real Revenue'!AA68)/('Real Revenue'!Z$74+'Real Revenue'!AA$74)</f>
        <v>8.553304641983929E-3</v>
      </c>
      <c r="AB68" s="78">
        <f>('Real Revenue'!AA68+'Real Revenue'!AB68)/('Real Revenue'!AA$74+'Real Revenue'!AB$74)</f>
        <v>8.604616752797372E-3</v>
      </c>
      <c r="AC68" s="78">
        <f>('Real Revenue'!AB68+'Real Revenue'!AC68)/('Real Revenue'!AB$74+'Real Revenue'!AC$74)</f>
        <v>8.7653935121132544E-3</v>
      </c>
      <c r="AD68" s="78">
        <f>('Real Revenue'!AD68+'Real Revenue'!AE68)/('Real Revenue'!AD$74+'Real Revenue'!AE$74)</f>
        <v>8.7921145100143573E-3</v>
      </c>
      <c r="AE68" s="78">
        <f>('Real Revenue'!AE68+'Real Revenue'!AF68)/('Real Revenue'!AE$74+'Real Revenue'!AF$74)</f>
        <v>8.2516369855080221E-3</v>
      </c>
      <c r="AF68" s="78">
        <f>('Real Revenue'!AF68+'Real Revenue'!AG68)/('Real Revenue'!AF$74+'Real Revenue'!AG$74)</f>
        <v>7.726089586838931E-3</v>
      </c>
      <c r="AG68" s="78">
        <f>('Real Revenue'!AG68+'Real Revenue'!AH68)/('Real Revenue'!AG$74+'Real Revenue'!AH$74)</f>
        <v>7.397133381530651E-3</v>
      </c>
      <c r="AH68" s="78">
        <f>('Real Revenue'!AH68+'Real Revenue'!AI68)/('Real Revenue'!AH$74+'Real Revenue'!AI$74)</f>
        <v>6.8925397319510645E-3</v>
      </c>
      <c r="AI68" s="78">
        <f>('Real Revenue'!AI68+'Real Revenue'!AJ68)/('Real Revenue'!AI$74+'Real Revenue'!AJ$74)</f>
        <v>6.5370048025451431E-3</v>
      </c>
      <c r="AJ68" s="78">
        <f>('Real Revenue'!AJ68+'Real Revenue'!AK68)/('Real Revenue'!AJ$74+'Real Revenue'!AK$74)</f>
        <v>6.3140595454858339E-3</v>
      </c>
      <c r="AK68" s="78">
        <f>('Real Revenue'!AK68+'Real Revenue'!AL68)/('Real Revenue'!AK$74+'Real Revenue'!AL$74)</f>
        <v>5.3964465949854629E-3</v>
      </c>
      <c r="AL68" s="78">
        <f>('Real Revenue'!AL68+'Real Revenue'!AM68)/('Real Revenue'!AL$74+'Real Revenue'!AM$74)</f>
        <v>4.9990943948086987E-3</v>
      </c>
      <c r="AM68" s="78">
        <f>('Real Revenue'!AM68+'Real Revenue'!AN68)/('Real Revenue'!AM$74+'Real Revenue'!AN$74)</f>
        <v>5.6552754481111137E-3</v>
      </c>
      <c r="AN68" s="78">
        <f>('Real Revenue'!AN68+'Real Revenue'!AO68)/('Real Revenue'!AN$74+'Real Revenue'!AO$74)</f>
        <v>5.3808184801738233E-3</v>
      </c>
      <c r="AO68" s="78">
        <f>('Real Revenue'!AO68+'Real Revenue'!AP68)/('Real Revenue'!AO$74+'Real Revenue'!AP$74)</f>
        <v>5.3640112938591134E-3</v>
      </c>
      <c r="AP68" s="78">
        <f>('Real Revenue'!AP68+'Real Revenue'!AQ68)/('Real Revenue'!AP$74+'Real Revenue'!AQ$74)</f>
        <v>5.9235413253147127E-3</v>
      </c>
      <c r="AQ68" s="78">
        <f>('Real Revenue'!AQ68+'Real Revenue'!AR68)/('Real Revenue'!AQ$74+'Real Revenue'!AR$74)</f>
        <v>6.5022554448976103E-3</v>
      </c>
      <c r="AR68" s="78">
        <f>('Real Revenue'!AR68+'Real Revenue'!AS68)/('Real Revenue'!AR$74+'Real Revenue'!AS$74)</f>
        <v>6.8171985474076574E-3</v>
      </c>
      <c r="AS68" s="78" t="e">
        <f>('Real Revenue'!AS68+'Real Revenue'!AT68)/('Real Revenue'!AS$74+'Real Revenue'!AT$74)</f>
        <v>#N/A</v>
      </c>
      <c r="AT68" s="78" t="e">
        <f>('Real Revenue'!AT68+'Real Revenue'!AU68)/('Real Revenue'!AT$74+'Real Revenue'!AU$74)</f>
        <v>#N/A</v>
      </c>
      <c r="AU68" s="78" t="e">
        <f>('Real Revenue'!AU68+'Real Revenue'!AV68)/('Real Revenue'!AU$74+'Real Revenue'!AV$74)</f>
        <v>#N/A</v>
      </c>
      <c r="AV68" s="78" t="e">
        <f>('Real Revenue'!AV68+'Real Revenue'!AW68)/('Real Revenue'!AV$74+'Real Revenue'!AW$74)</f>
        <v>#N/A</v>
      </c>
      <c r="AW68" s="78" t="e">
        <f>('Real Revenue'!AW68+'Real Revenue'!AX68)/('Real Revenue'!AW$74+'Real Revenue'!AX$74)</f>
        <v>#N/A</v>
      </c>
      <c r="AX68" s="78" t="e">
        <f>('Real Revenue'!AX68+'Real Revenue'!AY68)/('Real Revenue'!AX$74+'Real Revenue'!AY$74)</f>
        <v>#N/A</v>
      </c>
      <c r="AY68" s="78" t="e">
        <f>('Real Revenue'!AY68+'Real Revenue'!AZ68)/('Real Revenue'!AY$74+'Real Revenue'!AZ$74)</f>
        <v>#N/A</v>
      </c>
      <c r="AZ68" s="78" t="e">
        <f>('Real Revenue'!AZ68+'Real Revenue'!BA68)/('Real Revenue'!AZ$74+'Real Revenue'!BA$74)</f>
        <v>#N/A</v>
      </c>
    </row>
    <row r="69" spans="1:52"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3.6482696784564078E-3</v>
      </c>
      <c r="I69" s="78">
        <f>('Real Revenue'!H69+'Real Revenue'!I69)/('Real Revenue'!H$74+'Real Revenue'!I$74)</f>
        <v>3.7945379283278826E-3</v>
      </c>
      <c r="J69" s="78">
        <f>('Real Revenue'!I69+'Real Revenue'!J69)/('Real Revenue'!I$74+'Real Revenue'!J$74)</f>
        <v>3.8970170647006693E-3</v>
      </c>
      <c r="K69" s="78">
        <f>('Real Revenue'!J69+'Real Revenue'!K69)/('Real Revenue'!J$74+'Real Revenue'!K$74)</f>
        <v>3.6466300620520151E-3</v>
      </c>
      <c r="L69" s="78">
        <f>('Real Revenue'!K69+'Real Revenue'!L69)/('Real Revenue'!K$74+'Real Revenue'!L$74)</f>
        <v>3.6004441580022185E-3</v>
      </c>
      <c r="M69" s="78">
        <f>('Real Revenue'!L69+'Real Revenue'!M69)/('Real Revenue'!L$74+'Real Revenue'!M$74)</f>
        <v>3.831944339605352E-3</v>
      </c>
      <c r="N69" s="78">
        <f>('Real Revenue'!M69+'Real Revenue'!N69)/('Real Revenue'!M$74+'Real Revenue'!N$74)</f>
        <v>3.7498367909815696E-3</v>
      </c>
      <c r="O69" s="78">
        <f>('Real Revenue'!N69+'Real Revenue'!O69)/('Real Revenue'!N$74+'Real Revenue'!O$74)</f>
        <v>3.9481416454809608E-3</v>
      </c>
      <c r="P69" s="78">
        <f>('Real Revenue'!O69+'Real Revenue'!P69)/('Real Revenue'!O$74+'Real Revenue'!P$74)</f>
        <v>4.3750498914538749E-3</v>
      </c>
      <c r="Q69" s="78">
        <f>('Real Revenue'!P69+'Real Revenue'!Q69)/('Real Revenue'!P$74+'Real Revenue'!Q$74)</f>
        <v>4.4873550780148621E-3</v>
      </c>
      <c r="R69" s="78">
        <f>('Real Revenue'!Q69+'Real Revenue'!R69)/('Real Revenue'!Q$74+'Real Revenue'!R$74)</f>
        <v>4.5555117936084081E-3</v>
      </c>
      <c r="S69" s="78">
        <f>('Real Revenue'!R69+'Real Revenue'!S69)/('Real Revenue'!R$74+'Real Revenue'!S$74)</f>
        <v>4.8390084045627181E-3</v>
      </c>
      <c r="T69" s="78">
        <f>('Real Revenue'!S69+'Real Revenue'!T69)/('Real Revenue'!S$74+'Real Revenue'!T$74)</f>
        <v>5.0369670860129804E-3</v>
      </c>
      <c r="U69" s="78">
        <f>('Real Revenue'!T69+'Real Revenue'!U69)/('Real Revenue'!T$74+'Real Revenue'!U$74)</f>
        <v>4.9538996549057281E-3</v>
      </c>
      <c r="V69" s="78">
        <f>('Real Revenue'!U69+'Real Revenue'!V69)/('Real Revenue'!U$74+'Real Revenue'!V$74)</f>
        <v>5.1110536523897498E-3</v>
      </c>
      <c r="W69" s="78">
        <f>('Real Revenue'!V69+'Real Revenue'!W69)/('Real Revenue'!V$74+'Real Revenue'!W$74)</f>
        <v>5.1791036329651881E-3</v>
      </c>
      <c r="X69" s="78">
        <f>('Real Revenue'!W69+'Real Revenue'!X69)/('Real Revenue'!W$74+'Real Revenue'!X$74)</f>
        <v>5.0614340150326792E-3</v>
      </c>
      <c r="Y69" s="78">
        <f>('Real Revenue'!X69+'Real Revenue'!Y69)/('Real Revenue'!X$74+'Real Revenue'!Y$74)</f>
        <v>5.4388012117697329E-3</v>
      </c>
      <c r="Z69" s="78">
        <f>('Real Revenue'!Y69+'Real Revenue'!Z69)/('Real Revenue'!Y$74+'Real Revenue'!Z$74)</f>
        <v>6.289305541461304E-3</v>
      </c>
      <c r="AA69" s="78">
        <f>('Real Revenue'!Z69+'Real Revenue'!AA69)/('Real Revenue'!Z$74+'Real Revenue'!AA$74)</f>
        <v>6.7379784097338687E-3</v>
      </c>
      <c r="AB69" s="78">
        <f>('Real Revenue'!AA69+'Real Revenue'!AB69)/('Real Revenue'!AA$74+'Real Revenue'!AB$74)</f>
        <v>6.7308598328066739E-3</v>
      </c>
      <c r="AC69" s="78">
        <f>('Real Revenue'!AB69+'Real Revenue'!AC69)/('Real Revenue'!AB$74+'Real Revenue'!AC$74)</f>
        <v>6.943812005880891E-3</v>
      </c>
      <c r="AD69" s="78">
        <f>('Real Revenue'!AD69+'Real Revenue'!AE69)/('Real Revenue'!AD$74+'Real Revenue'!AE$74)</f>
        <v>7.2022059757595692E-3</v>
      </c>
      <c r="AE69" s="78">
        <f>('Real Revenue'!AE69+'Real Revenue'!AF69)/('Real Revenue'!AE$74+'Real Revenue'!AF$74)</f>
        <v>6.9288704546595593E-3</v>
      </c>
      <c r="AF69" s="78">
        <f>('Real Revenue'!AF69+'Real Revenue'!AG69)/('Real Revenue'!AF$74+'Real Revenue'!AG$74)</f>
        <v>6.6536980666282728E-3</v>
      </c>
      <c r="AG69" s="78">
        <f>('Real Revenue'!AG69+'Real Revenue'!AH69)/('Real Revenue'!AG$74+'Real Revenue'!AH$74)</f>
        <v>6.9661673997844396E-3</v>
      </c>
      <c r="AH69" s="78">
        <f>('Real Revenue'!AH69+'Real Revenue'!AI69)/('Real Revenue'!AH$74+'Real Revenue'!AI$74)</f>
        <v>6.8539341236715781E-3</v>
      </c>
      <c r="AI69" s="78">
        <f>('Real Revenue'!AI69+'Real Revenue'!AJ69)/('Real Revenue'!AI$74+'Real Revenue'!AJ$74)</f>
        <v>6.5211743571502783E-3</v>
      </c>
      <c r="AJ69" s="78">
        <f>('Real Revenue'!AJ69+'Real Revenue'!AK69)/('Real Revenue'!AJ$74+'Real Revenue'!AK$74)</f>
        <v>6.0530199176856434E-3</v>
      </c>
      <c r="AK69" s="78">
        <f>('Real Revenue'!AK69+'Real Revenue'!AL69)/('Real Revenue'!AK$74+'Real Revenue'!AL$74)</f>
        <v>5.5571077561360274E-3</v>
      </c>
      <c r="AL69" s="78">
        <f>('Real Revenue'!AL69+'Real Revenue'!AM69)/('Real Revenue'!AL$74+'Real Revenue'!AM$74)</f>
        <v>5.5554986328065544E-3</v>
      </c>
      <c r="AM69" s="78">
        <f>('Real Revenue'!AM69+'Real Revenue'!AN69)/('Real Revenue'!AM$74+'Real Revenue'!AN$74)</f>
        <v>5.8774889193882818E-3</v>
      </c>
      <c r="AN69" s="78">
        <f>('Real Revenue'!AN69+'Real Revenue'!AO69)/('Real Revenue'!AN$74+'Real Revenue'!AO$74)</f>
        <v>5.9465900688649093E-3</v>
      </c>
      <c r="AO69" s="78">
        <f>('Real Revenue'!AO69+'Real Revenue'!AP69)/('Real Revenue'!AO$74+'Real Revenue'!AP$74)</f>
        <v>5.980103312785999E-3</v>
      </c>
      <c r="AP69" s="78">
        <f>('Real Revenue'!AP69+'Real Revenue'!AQ69)/('Real Revenue'!AP$74+'Real Revenue'!AQ$74)</f>
        <v>6.4530672498580291E-3</v>
      </c>
      <c r="AQ69" s="78">
        <f>('Real Revenue'!AQ69+'Real Revenue'!AR69)/('Real Revenue'!AQ$74+'Real Revenue'!AR$74)</f>
        <v>7.1799328113711933E-3</v>
      </c>
      <c r="AR69" s="78">
        <f>('Real Revenue'!AR69+'Real Revenue'!AS69)/('Real Revenue'!AR$74+'Real Revenue'!AS$74)</f>
        <v>7.6199152608676241E-3</v>
      </c>
      <c r="AS69" s="78" t="e">
        <f>('Real Revenue'!AS69+'Real Revenue'!AT69)/('Real Revenue'!AS$74+'Real Revenue'!AT$74)</f>
        <v>#N/A</v>
      </c>
      <c r="AT69" s="78" t="e">
        <f>('Real Revenue'!AT69+'Real Revenue'!AU69)/('Real Revenue'!AT$74+'Real Revenue'!AU$74)</f>
        <v>#N/A</v>
      </c>
      <c r="AU69" s="78" t="e">
        <f>('Real Revenue'!AU69+'Real Revenue'!AV69)/('Real Revenue'!AU$74+'Real Revenue'!AV$74)</f>
        <v>#N/A</v>
      </c>
      <c r="AV69" s="78" t="e">
        <f>('Real Revenue'!AV69+'Real Revenue'!AW69)/('Real Revenue'!AV$74+'Real Revenue'!AW$74)</f>
        <v>#N/A</v>
      </c>
      <c r="AW69" s="78" t="e">
        <f>('Real Revenue'!AW69+'Real Revenue'!AX69)/('Real Revenue'!AW$74+'Real Revenue'!AX$74)</f>
        <v>#N/A</v>
      </c>
      <c r="AX69" s="78" t="e">
        <f>('Real Revenue'!AX69+'Real Revenue'!AY69)/('Real Revenue'!AX$74+'Real Revenue'!AY$74)</f>
        <v>#N/A</v>
      </c>
      <c r="AY69" s="78" t="e">
        <f>('Real Revenue'!AY69+'Real Revenue'!AZ69)/('Real Revenue'!AY$74+'Real Revenue'!AZ$74)</f>
        <v>#N/A</v>
      </c>
      <c r="AZ69" s="78" t="e">
        <f>('Real Revenue'!AZ69+'Real Revenue'!BA69)/('Real Revenue'!AZ$74+'Real Revenue'!BA$74)</f>
        <v>#N/A</v>
      </c>
    </row>
    <row r="70" spans="1:52"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2.947575496687354E-3</v>
      </c>
      <c r="I70" s="78">
        <f>('Real Revenue'!H70+'Real Revenue'!I70)/('Real Revenue'!H$74+'Real Revenue'!I$74)</f>
        <v>2.9841999268932933E-3</v>
      </c>
      <c r="J70" s="78">
        <f>('Real Revenue'!I70+'Real Revenue'!J70)/('Real Revenue'!I$74+'Real Revenue'!J$74)</f>
        <v>3.0259618881151688E-3</v>
      </c>
      <c r="K70" s="78">
        <f>('Real Revenue'!J70+'Real Revenue'!K70)/('Real Revenue'!J$74+'Real Revenue'!K$74)</f>
        <v>2.9925766884953118E-3</v>
      </c>
      <c r="L70" s="78">
        <f>('Real Revenue'!K70+'Real Revenue'!L70)/('Real Revenue'!K$74+'Real Revenue'!L$74)</f>
        <v>3.2066783037607506E-3</v>
      </c>
      <c r="M70" s="78">
        <f>('Real Revenue'!L70+'Real Revenue'!M70)/('Real Revenue'!L$74+'Real Revenue'!M$74)</f>
        <v>3.7606655052502156E-3</v>
      </c>
      <c r="N70" s="78">
        <f>('Real Revenue'!M70+'Real Revenue'!N70)/('Real Revenue'!M$74+'Real Revenue'!N$74)</f>
        <v>4.2920651416098179E-3</v>
      </c>
      <c r="O70" s="78">
        <f>('Real Revenue'!N70+'Real Revenue'!O70)/('Real Revenue'!N$74+'Real Revenue'!O$74)</f>
        <v>4.7530624355486229E-3</v>
      </c>
      <c r="P70" s="78">
        <f>('Real Revenue'!O70+'Real Revenue'!P70)/('Real Revenue'!O$74+'Real Revenue'!P$74)</f>
        <v>4.7398992359014508E-3</v>
      </c>
      <c r="Q70" s="78">
        <f>('Real Revenue'!P70+'Real Revenue'!Q70)/('Real Revenue'!P$74+'Real Revenue'!Q$74)</f>
        <v>4.5074531210410416E-3</v>
      </c>
      <c r="R70" s="78">
        <f>('Real Revenue'!Q70+'Real Revenue'!R70)/('Real Revenue'!Q$74+'Real Revenue'!R$74)</f>
        <v>4.484385084467038E-3</v>
      </c>
      <c r="S70" s="78">
        <f>('Real Revenue'!R70+'Real Revenue'!S70)/('Real Revenue'!R$74+'Real Revenue'!S$74)</f>
        <v>4.5267029155179848E-3</v>
      </c>
      <c r="T70" s="78">
        <f>('Real Revenue'!S70+'Real Revenue'!T70)/('Real Revenue'!S$74+'Real Revenue'!T$74)</f>
        <v>4.7015619989796637E-3</v>
      </c>
      <c r="U70" s="78">
        <f>('Real Revenue'!T70+'Real Revenue'!U70)/('Real Revenue'!T$74+'Real Revenue'!U$74)</f>
        <v>4.7209615091520305E-3</v>
      </c>
      <c r="V70" s="78">
        <f>('Real Revenue'!U70+'Real Revenue'!V70)/('Real Revenue'!U$74+'Real Revenue'!V$74)</f>
        <v>4.7258304095569989E-3</v>
      </c>
      <c r="W70" s="78">
        <f>('Real Revenue'!V70+'Real Revenue'!W70)/('Real Revenue'!V$74+'Real Revenue'!W$74)</f>
        <v>4.8071376204321782E-3</v>
      </c>
      <c r="X70" s="78">
        <f>('Real Revenue'!W70+'Real Revenue'!X70)/('Real Revenue'!W$74+'Real Revenue'!X$74)</f>
        <v>4.7836425291737815E-3</v>
      </c>
      <c r="Y70" s="78">
        <f>('Real Revenue'!X70+'Real Revenue'!Y70)/('Real Revenue'!X$74+'Real Revenue'!Y$74)</f>
        <v>4.7366390001232443E-3</v>
      </c>
      <c r="Z70" s="78">
        <f>('Real Revenue'!Y70+'Real Revenue'!Z70)/('Real Revenue'!Y$74+'Real Revenue'!Z$74)</f>
        <v>5.1546758036889956E-3</v>
      </c>
      <c r="AA70" s="78">
        <f>('Real Revenue'!Z70+'Real Revenue'!AA70)/('Real Revenue'!Z$74+'Real Revenue'!AA$74)</f>
        <v>5.5077202863446093E-3</v>
      </c>
      <c r="AB70" s="78">
        <f>('Real Revenue'!AA70+'Real Revenue'!AB70)/('Real Revenue'!AA$74+'Real Revenue'!AB$74)</f>
        <v>5.1964464576465703E-3</v>
      </c>
      <c r="AC70" s="78">
        <f>('Real Revenue'!AB70+'Real Revenue'!AC70)/('Real Revenue'!AB$74+'Real Revenue'!AC$74)</f>
        <v>5.0887856221496653E-3</v>
      </c>
      <c r="AD70" s="78">
        <f>('Real Revenue'!AD70+'Real Revenue'!AE70)/('Real Revenue'!AD$74+'Real Revenue'!AE$74)</f>
        <v>4.9356681884457623E-3</v>
      </c>
      <c r="AE70" s="78">
        <f>('Real Revenue'!AE70+'Real Revenue'!AF70)/('Real Revenue'!AE$74+'Real Revenue'!AF$74)</f>
        <v>4.6543308104824849E-3</v>
      </c>
      <c r="AF70" s="78">
        <f>('Real Revenue'!AF70+'Real Revenue'!AG70)/('Real Revenue'!AF$74+'Real Revenue'!AG$74)</f>
        <v>4.1812317769098165E-3</v>
      </c>
      <c r="AG70" s="78">
        <f>('Real Revenue'!AG70+'Real Revenue'!AH70)/('Real Revenue'!AG$74+'Real Revenue'!AH$74)</f>
        <v>3.5165856409272341E-3</v>
      </c>
      <c r="AH70" s="78">
        <f>('Real Revenue'!AH70+'Real Revenue'!AI70)/('Real Revenue'!AH$74+'Real Revenue'!AI$74)</f>
        <v>3.3132937685751173E-3</v>
      </c>
      <c r="AI70" s="78">
        <f>('Real Revenue'!AI70+'Real Revenue'!AJ70)/('Real Revenue'!AI$74+'Real Revenue'!AJ$74)</f>
        <v>3.2428022844629882E-3</v>
      </c>
      <c r="AJ70" s="78">
        <f>('Real Revenue'!AJ70+'Real Revenue'!AK70)/('Real Revenue'!AJ$74+'Real Revenue'!AK$74)</f>
        <v>2.8225368314271464E-3</v>
      </c>
      <c r="AK70" s="78">
        <f>('Real Revenue'!AK70+'Real Revenue'!AL70)/('Real Revenue'!AK$74+'Real Revenue'!AL$74)</f>
        <v>3.2734217264505342E-3</v>
      </c>
      <c r="AL70" s="78">
        <f>('Real Revenue'!AL70+'Real Revenue'!AM70)/('Real Revenue'!AL$74+'Real Revenue'!AM$74)</f>
        <v>3.9483310939543203E-3</v>
      </c>
      <c r="AM70" s="78">
        <f>('Real Revenue'!AM70+'Real Revenue'!AN70)/('Real Revenue'!AM$74+'Real Revenue'!AN$74)</f>
        <v>3.7415339716657587E-3</v>
      </c>
      <c r="AN70" s="78">
        <f>('Real Revenue'!AN70+'Real Revenue'!AO70)/('Real Revenue'!AN$74+'Real Revenue'!AO$74)</f>
        <v>3.8439967783975245E-3</v>
      </c>
      <c r="AO70" s="78">
        <f>('Real Revenue'!AO70+'Real Revenue'!AP70)/('Real Revenue'!AO$74+'Real Revenue'!AP$74)</f>
        <v>3.7745532091165773E-3</v>
      </c>
      <c r="AP70" s="78">
        <f>('Real Revenue'!AP70+'Real Revenue'!AQ70)/('Real Revenue'!AP$74+'Real Revenue'!AQ$74)</f>
        <v>3.519826175482734E-3</v>
      </c>
      <c r="AQ70" s="78">
        <f>('Real Revenue'!AQ70+'Real Revenue'!AR70)/('Real Revenue'!AQ$74+'Real Revenue'!AR$74)</f>
        <v>4.1881422613886414E-3</v>
      </c>
      <c r="AR70" s="78">
        <f>('Real Revenue'!AR70+'Real Revenue'!AS70)/('Real Revenue'!AR$74+'Real Revenue'!AS$74)</f>
        <v>4.7608216458233325E-3</v>
      </c>
      <c r="AS70" s="78" t="e">
        <f>('Real Revenue'!AS70+'Real Revenue'!AT70)/('Real Revenue'!AS$74+'Real Revenue'!AT$74)</f>
        <v>#N/A</v>
      </c>
      <c r="AT70" s="78" t="e">
        <f>('Real Revenue'!AT70+'Real Revenue'!AU70)/('Real Revenue'!AT$74+'Real Revenue'!AU$74)</f>
        <v>#N/A</v>
      </c>
      <c r="AU70" s="78" t="e">
        <f>('Real Revenue'!AU70+'Real Revenue'!AV70)/('Real Revenue'!AU$74+'Real Revenue'!AV$74)</f>
        <v>#N/A</v>
      </c>
      <c r="AV70" s="78" t="e">
        <f>('Real Revenue'!AV70+'Real Revenue'!AW70)/('Real Revenue'!AV$74+'Real Revenue'!AW$74)</f>
        <v>#N/A</v>
      </c>
      <c r="AW70" s="78" t="e">
        <f>('Real Revenue'!AW70+'Real Revenue'!AX70)/('Real Revenue'!AW$74+'Real Revenue'!AX$74)</f>
        <v>#N/A</v>
      </c>
      <c r="AX70" s="78" t="e">
        <f>('Real Revenue'!AX70+'Real Revenue'!AY70)/('Real Revenue'!AX$74+'Real Revenue'!AY$74)</f>
        <v>#N/A</v>
      </c>
      <c r="AY70" s="78" t="e">
        <f>('Real Revenue'!AY70+'Real Revenue'!AZ70)/('Real Revenue'!AY$74+'Real Revenue'!AZ$74)</f>
        <v>#N/A</v>
      </c>
      <c r="AZ70" s="78" t="e">
        <f>('Real Revenue'!AZ70+'Real Revenue'!BA70)/('Real Revenue'!AZ$74+'Real Revenue'!BA$74)</f>
        <v>#N/A</v>
      </c>
    </row>
    <row r="71" spans="1:52"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2.4152138154872704E-3</v>
      </c>
      <c r="I71" s="79">
        <f>('Real Revenue'!H71+'Real Revenue'!I71)/('Real Revenue'!H$74+'Real Revenue'!I$74)</f>
        <v>2.2862107252704785E-3</v>
      </c>
      <c r="J71" s="79">
        <f>('Real Revenue'!I71+'Real Revenue'!J71)/('Real Revenue'!I$74+'Real Revenue'!J$74)</f>
        <v>2.1092145956999246E-3</v>
      </c>
      <c r="K71" s="79">
        <f>('Real Revenue'!J71+'Real Revenue'!K71)/('Real Revenue'!J$74+'Real Revenue'!K$74)</f>
        <v>2.0592514595217195E-3</v>
      </c>
      <c r="L71" s="79">
        <f>('Real Revenue'!K71+'Real Revenue'!L71)/('Real Revenue'!K$74+'Real Revenue'!L$74)</f>
        <v>2.1533218102588094E-3</v>
      </c>
      <c r="M71" s="79">
        <f>('Real Revenue'!L71+'Real Revenue'!M71)/('Real Revenue'!L$74+'Real Revenue'!M$74)</f>
        <v>2.3560979640170582E-3</v>
      </c>
      <c r="N71" s="79">
        <f>('Real Revenue'!M71+'Real Revenue'!N71)/('Real Revenue'!M$74+'Real Revenue'!N$74)</f>
        <v>2.5231070030602063E-3</v>
      </c>
      <c r="O71" s="79">
        <f>('Real Revenue'!N71+'Real Revenue'!O71)/('Real Revenue'!N$74+'Real Revenue'!O$74)</f>
        <v>2.3327689166634932E-3</v>
      </c>
      <c r="P71" s="79">
        <f>('Real Revenue'!O71+'Real Revenue'!P71)/('Real Revenue'!O$74+'Real Revenue'!P$74)</f>
        <v>2.2738632842118915E-3</v>
      </c>
      <c r="Q71" s="79">
        <f>('Real Revenue'!P71+'Real Revenue'!Q71)/('Real Revenue'!P$74+'Real Revenue'!Q$74)</f>
        <v>2.0089629573687676E-3</v>
      </c>
      <c r="R71" s="79">
        <f>('Real Revenue'!Q71+'Real Revenue'!R71)/('Real Revenue'!Q$74+'Real Revenue'!R$74)</f>
        <v>1.7255690312402486E-3</v>
      </c>
      <c r="S71" s="79">
        <f>('Real Revenue'!R71+'Real Revenue'!S71)/('Real Revenue'!R$74+'Real Revenue'!S$74)</f>
        <v>1.6939104056058053E-3</v>
      </c>
      <c r="T71" s="79">
        <f>('Real Revenue'!S71+'Real Revenue'!T71)/('Real Revenue'!S$74+'Real Revenue'!T$74)</f>
        <v>1.7176621235684808E-3</v>
      </c>
      <c r="U71" s="79">
        <f>('Real Revenue'!T71+'Real Revenue'!U71)/('Real Revenue'!T$74+'Real Revenue'!U$74)</f>
        <v>1.7093811368590786E-3</v>
      </c>
      <c r="V71" s="79">
        <f>('Real Revenue'!U71+'Real Revenue'!V71)/('Real Revenue'!U$74+'Real Revenue'!V$74)</f>
        <v>1.671917010947172E-3</v>
      </c>
      <c r="W71" s="79">
        <f>('Real Revenue'!V71+'Real Revenue'!W71)/('Real Revenue'!V$74+'Real Revenue'!W$74)</f>
        <v>1.6735820707144845E-3</v>
      </c>
      <c r="X71" s="79">
        <f>('Real Revenue'!W71+'Real Revenue'!X71)/('Real Revenue'!W$74+'Real Revenue'!X$74)</f>
        <v>1.7317565107329519E-3</v>
      </c>
      <c r="Y71" s="79">
        <f>('Real Revenue'!X71+'Real Revenue'!Y71)/('Real Revenue'!X$74+'Real Revenue'!Y$74)</f>
        <v>1.8403308750649233E-3</v>
      </c>
      <c r="Z71" s="79">
        <f>('Real Revenue'!Y71+'Real Revenue'!Z71)/('Real Revenue'!Y$74+'Real Revenue'!Z$74)</f>
        <v>1.7543617159200859E-3</v>
      </c>
      <c r="AA71" s="79">
        <f>('Real Revenue'!Z71+'Real Revenue'!AA71)/('Real Revenue'!Z$74+'Real Revenue'!AA$74)</f>
        <v>1.4437407894693718E-3</v>
      </c>
      <c r="AB71" s="79">
        <f>('Real Revenue'!AA71+'Real Revenue'!AB71)/('Real Revenue'!AA$74+'Real Revenue'!AB$74)</f>
        <v>1.5087078711992939E-3</v>
      </c>
      <c r="AC71" s="79">
        <f>('Real Revenue'!AB71+'Real Revenue'!AC71)/('Real Revenue'!AB$74+'Real Revenue'!AC$74)</f>
        <v>1.7241848556173297E-3</v>
      </c>
      <c r="AD71" s="111">
        <f>('Real Revenue'!AD71+'Real Revenue'!AE71)/('Real Revenue'!AD$74+'Real Revenue'!AE$74)</f>
        <v>1.2992898524783524E-3</v>
      </c>
      <c r="AE71" s="111">
        <f>('Real Revenue'!AE71+'Real Revenue'!AF71)/('Real Revenue'!AE$74+'Real Revenue'!AF$74)</f>
        <v>1.0781487270018805E-3</v>
      </c>
      <c r="AF71" s="111">
        <f>('Real Revenue'!AF71+'Real Revenue'!AG71)/('Real Revenue'!AF$74+'Real Revenue'!AG$74)</f>
        <v>1.1421719058788029E-3</v>
      </c>
      <c r="AG71" s="111">
        <f>('Real Revenue'!AG71+'Real Revenue'!AH71)/('Real Revenue'!AG$74+'Real Revenue'!AH$74)</f>
        <v>1.0018318758220981E-3</v>
      </c>
      <c r="AH71" s="111">
        <f>('Real Revenue'!AH71+'Real Revenue'!AI71)/('Real Revenue'!AH$74+'Real Revenue'!AI$74)</f>
        <v>8.4818491003415316E-4</v>
      </c>
      <c r="AI71" s="111">
        <f>('Real Revenue'!AI71+'Real Revenue'!AJ71)/('Real Revenue'!AI$74+'Real Revenue'!AJ$74)</f>
        <v>9.7802034181896595E-4</v>
      </c>
      <c r="AJ71" s="111">
        <f>('Real Revenue'!AJ71+'Real Revenue'!AK71)/('Real Revenue'!AJ$74+'Real Revenue'!AK$74)</f>
        <v>8.7547928251105434E-4</v>
      </c>
      <c r="AK71" s="111">
        <f>('Real Revenue'!AK71+'Real Revenue'!AL71)/('Real Revenue'!AK$74+'Real Revenue'!AL$74)</f>
        <v>7.0932067125686297E-4</v>
      </c>
      <c r="AL71" s="111">
        <f>('Real Revenue'!AL71+'Real Revenue'!AM71)/('Real Revenue'!AL$74+'Real Revenue'!AM$74)</f>
        <v>9.1076432613819631E-4</v>
      </c>
      <c r="AM71" s="111">
        <f>('Real Revenue'!AM71+'Real Revenue'!AN71)/('Real Revenue'!AM$74+'Real Revenue'!AN$74)</f>
        <v>9.9542969937042804E-4</v>
      </c>
      <c r="AN71" s="111">
        <f>('Real Revenue'!AN71+'Real Revenue'!AO71)/('Real Revenue'!AN$74+'Real Revenue'!AO$74)</f>
        <v>8.9894958956581036E-4</v>
      </c>
      <c r="AO71" s="111">
        <f>('Real Revenue'!AO71+'Real Revenue'!AP71)/('Real Revenue'!AO$74+'Real Revenue'!AP$74)</f>
        <v>9.2507464456464093E-4</v>
      </c>
      <c r="AP71" s="111">
        <f>('Real Revenue'!AP71+'Real Revenue'!AQ71)/('Real Revenue'!AP$74+'Real Revenue'!AQ$74)</f>
        <v>1.2040037350508103E-3</v>
      </c>
      <c r="AQ71" s="111">
        <f>('Real Revenue'!AQ71+'Real Revenue'!AR71)/('Real Revenue'!AQ$74+'Real Revenue'!AR$74)</f>
        <v>1.123269936296067E-3</v>
      </c>
      <c r="AR71" s="111">
        <f>('Real Revenue'!AR71+'Real Revenue'!AS71)/('Real Revenue'!AR$74+'Real Revenue'!AS$74)</f>
        <v>7.2361870308747494E-4</v>
      </c>
      <c r="AS71" s="111" t="e">
        <f>('Real Revenue'!AS71+'Real Revenue'!AT71)/('Real Revenue'!AS$74+'Real Revenue'!AT$74)</f>
        <v>#N/A</v>
      </c>
      <c r="AT71" s="111" t="e">
        <f>('Real Revenue'!AT71+'Real Revenue'!AU71)/('Real Revenue'!AT$74+'Real Revenue'!AU$74)</f>
        <v>#N/A</v>
      </c>
      <c r="AU71" s="111" t="e">
        <f>('Real Revenue'!AU71+'Real Revenue'!AV71)/('Real Revenue'!AU$74+'Real Revenue'!AV$74)</f>
        <v>#N/A</v>
      </c>
      <c r="AV71" s="111" t="e">
        <f>('Real Revenue'!AV71+'Real Revenue'!AW71)/('Real Revenue'!AV$74+'Real Revenue'!AW$74)</f>
        <v>#N/A</v>
      </c>
      <c r="AW71" s="111" t="e">
        <f>('Real Revenue'!AW71+'Real Revenue'!AX71)/('Real Revenue'!AW$74+'Real Revenue'!AX$74)</f>
        <v>#N/A</v>
      </c>
      <c r="AX71" s="111" t="e">
        <f>('Real Revenue'!AX71+'Real Revenue'!AY71)/('Real Revenue'!AX$74+'Real Revenue'!AY$74)</f>
        <v>#N/A</v>
      </c>
      <c r="AY71" s="111" t="e">
        <f>('Real Revenue'!AY71+'Real Revenue'!AZ71)/('Real Revenue'!AY$74+'Real Revenue'!AZ$74)</f>
        <v>#N/A</v>
      </c>
      <c r="AZ71" s="111" t="e">
        <f>('Real Revenue'!AZ71+'Real Revenue'!BA71)/('Real Revenue'!AZ$74+'Real Revenue'!BA$74)</f>
        <v>#N/A</v>
      </c>
    </row>
    <row r="72" spans="1:52" ht="13" x14ac:dyDescent="0.3">
      <c r="A72" s="20" t="s">
        <v>81</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3.4249030203835286E-3</v>
      </c>
      <c r="I72" s="79">
        <f>('Real Revenue'!H72+'Real Revenue'!I72)/('Real Revenue'!H$74+'Real Revenue'!I$74)</f>
        <v>3.1550966290450361E-3</v>
      </c>
      <c r="J72" s="79">
        <f>('Real Revenue'!I72+'Real Revenue'!J72)/('Real Revenue'!I$74+'Real Revenue'!J$74)</f>
        <v>2.8706471384359247E-3</v>
      </c>
      <c r="K72" s="79">
        <f>('Real Revenue'!J72+'Real Revenue'!K72)/('Real Revenue'!J$74+'Real Revenue'!K$74)</f>
        <v>2.9899595781283823E-3</v>
      </c>
      <c r="L72" s="79">
        <f>('Real Revenue'!K72+'Real Revenue'!L72)/('Real Revenue'!K$74+'Real Revenue'!L$74)</f>
        <v>3.2080913124688699E-3</v>
      </c>
      <c r="M72" s="79">
        <f>('Real Revenue'!L72+'Real Revenue'!M72)/('Real Revenue'!L$74+'Real Revenue'!M$74)</f>
        <v>3.6023158826447238E-3</v>
      </c>
      <c r="N72" s="79">
        <f>('Real Revenue'!M72+'Real Revenue'!N72)/('Real Revenue'!M$74+'Real Revenue'!N$74)</f>
        <v>3.9655722146702092E-3</v>
      </c>
      <c r="O72" s="79">
        <f>('Real Revenue'!N72+'Real Revenue'!O72)/('Real Revenue'!N$74+'Real Revenue'!O$74)</f>
        <v>3.5123134893656218E-3</v>
      </c>
      <c r="P72" s="79">
        <f>('Real Revenue'!O72+'Real Revenue'!P72)/('Real Revenue'!O$74+'Real Revenue'!P$74)</f>
        <v>3.3132889473081054E-3</v>
      </c>
      <c r="Q72" s="79">
        <f>('Real Revenue'!P72+'Real Revenue'!Q72)/('Real Revenue'!P$74+'Real Revenue'!Q$74)</f>
        <v>3.1728956395397682E-3</v>
      </c>
      <c r="R72" s="79">
        <f>('Real Revenue'!Q72+'Real Revenue'!R72)/('Real Revenue'!Q$74+'Real Revenue'!R$74)</f>
        <v>2.8974276797268943E-3</v>
      </c>
      <c r="S72" s="79">
        <f>('Real Revenue'!R72+'Real Revenue'!S72)/('Real Revenue'!R$74+'Real Revenue'!S$74)</f>
        <v>2.9749138988608703E-3</v>
      </c>
      <c r="T72" s="79">
        <f>('Real Revenue'!S72+'Real Revenue'!T72)/('Real Revenue'!S$74+'Real Revenue'!T$74)</f>
        <v>3.5253704292842339E-3</v>
      </c>
      <c r="U72" s="79">
        <f>('Real Revenue'!T72+'Real Revenue'!U72)/('Real Revenue'!T$74+'Real Revenue'!U$74)</f>
        <v>3.6440359623326362E-3</v>
      </c>
      <c r="V72" s="79">
        <f>('Real Revenue'!U72+'Real Revenue'!V72)/('Real Revenue'!U$74+'Real Revenue'!V$74)</f>
        <v>3.3716856953003313E-3</v>
      </c>
      <c r="W72" s="79">
        <f>('Real Revenue'!V72+'Real Revenue'!W72)/('Real Revenue'!V$74+'Real Revenue'!W$74)</f>
        <v>3.3851573926960139E-3</v>
      </c>
      <c r="X72" s="79">
        <f>('Real Revenue'!W72+'Real Revenue'!X72)/('Real Revenue'!W$74+'Real Revenue'!X$74)</f>
        <v>3.4122141424834667E-3</v>
      </c>
      <c r="Y72" s="79">
        <f>('Real Revenue'!X72+'Real Revenue'!Y72)/('Real Revenue'!X$74+'Real Revenue'!Y$74)</f>
        <v>3.3986784560394957E-3</v>
      </c>
      <c r="Z72" s="79">
        <f>('Real Revenue'!Y72+'Real Revenue'!Z72)/('Real Revenue'!Y$74+'Real Revenue'!Z$74)</f>
        <v>3.311136613344764E-3</v>
      </c>
      <c r="AA72" s="79">
        <f>('Real Revenue'!Z72+'Real Revenue'!AA72)/('Real Revenue'!Z$74+'Real Revenue'!AA$74)</f>
        <v>3.1573865878475431E-3</v>
      </c>
      <c r="AB72" s="79">
        <f>('Real Revenue'!AA72+'Real Revenue'!AB72)/('Real Revenue'!AA$74+'Real Revenue'!AB$74)</f>
        <v>3.0167710199847262E-3</v>
      </c>
      <c r="AC72" s="79">
        <f>('Real Revenue'!AB72+'Real Revenue'!AC72)/('Real Revenue'!AB$74+'Real Revenue'!AC$74)</f>
        <v>2.4303046510273968E-3</v>
      </c>
      <c r="AD72" s="111">
        <f>('Real Revenue'!AD72+'Real Revenue'!AE72)/('Real Revenue'!AD$74+'Real Revenue'!AE$74)</f>
        <v>1.9050229494232062E-3</v>
      </c>
      <c r="AE72" s="111">
        <f>('Real Revenue'!AE72+'Real Revenue'!AF72)/('Real Revenue'!AE$74+'Real Revenue'!AF$74)</f>
        <v>1.9913532742311751E-3</v>
      </c>
      <c r="AF72" s="111">
        <f>('Real Revenue'!AF72+'Real Revenue'!AG72)/('Real Revenue'!AF$74+'Real Revenue'!AG$74)</f>
        <v>1.9552409491991069E-3</v>
      </c>
      <c r="AG72" s="111">
        <f>('Real Revenue'!AG72+'Real Revenue'!AH72)/('Real Revenue'!AG$74+'Real Revenue'!AH$74)</f>
        <v>1.6043034347074934E-3</v>
      </c>
      <c r="AH72" s="111">
        <f>('Real Revenue'!AH72+'Real Revenue'!AI72)/('Real Revenue'!AH$74+'Real Revenue'!AI$74)</f>
        <v>1.7299281780056093E-3</v>
      </c>
      <c r="AI72" s="111">
        <f>('Real Revenue'!AI72+'Real Revenue'!AJ72)/('Real Revenue'!AI$74+'Real Revenue'!AJ$74)</f>
        <v>1.92567670188511E-3</v>
      </c>
      <c r="AJ72" s="111">
        <f>('Real Revenue'!AJ72+'Real Revenue'!AK72)/('Real Revenue'!AJ$74+'Real Revenue'!AK$74)</f>
        <v>1.8837948062266116E-3</v>
      </c>
      <c r="AK72" s="111">
        <f>('Real Revenue'!AK72+'Real Revenue'!AL72)/('Real Revenue'!AK$74+'Real Revenue'!AL$74)</f>
        <v>1.7764334227128498E-3</v>
      </c>
      <c r="AL72" s="111">
        <f>('Real Revenue'!AL72+'Real Revenue'!AM72)/('Real Revenue'!AL$74+'Real Revenue'!AM$74)</f>
        <v>1.6125422279134993E-3</v>
      </c>
      <c r="AM72" s="111">
        <f>('Real Revenue'!AM72+'Real Revenue'!AN72)/('Real Revenue'!AM$74+'Real Revenue'!AN$74)</f>
        <v>1.6222477234209083E-3</v>
      </c>
      <c r="AN72" s="111">
        <f>('Real Revenue'!AN72+'Real Revenue'!AO72)/('Real Revenue'!AN$74+'Real Revenue'!AO$74)</f>
        <v>1.6285003574441589E-3</v>
      </c>
      <c r="AO72" s="111">
        <f>('Real Revenue'!AO72+'Real Revenue'!AP72)/('Real Revenue'!AO$74+'Real Revenue'!AP$74)</f>
        <v>1.6660448418250905E-3</v>
      </c>
      <c r="AP72" s="111">
        <f>('Real Revenue'!AP72+'Real Revenue'!AQ72)/('Real Revenue'!AP$74+'Real Revenue'!AQ$74)</f>
        <v>2.0848895152830167E-3</v>
      </c>
      <c r="AQ72" s="111">
        <f>('Real Revenue'!AQ72+'Real Revenue'!AR72)/('Real Revenue'!AQ$74+'Real Revenue'!AR$74)</f>
        <v>2.2978496106428698E-3</v>
      </c>
      <c r="AR72" s="111">
        <f>('Real Revenue'!AR72+'Real Revenue'!AS72)/('Real Revenue'!AR$74+'Real Revenue'!AS$74)</f>
        <v>1.6459688306337328E-3</v>
      </c>
      <c r="AS72" s="111" t="e">
        <f>('Real Revenue'!AS72+'Real Revenue'!AT72)/('Real Revenue'!AS$74+'Real Revenue'!AT$74)</f>
        <v>#N/A</v>
      </c>
      <c r="AT72" s="111" t="e">
        <f>('Real Revenue'!AT72+'Real Revenue'!AU72)/('Real Revenue'!AT$74+'Real Revenue'!AU$74)</f>
        <v>#N/A</v>
      </c>
      <c r="AU72" s="111" t="e">
        <f>('Real Revenue'!AU72+'Real Revenue'!AV72)/('Real Revenue'!AU$74+'Real Revenue'!AV$74)</f>
        <v>#N/A</v>
      </c>
      <c r="AV72" s="111" t="e">
        <f>('Real Revenue'!AV72+'Real Revenue'!AW72)/('Real Revenue'!AV$74+'Real Revenue'!AW$74)</f>
        <v>#N/A</v>
      </c>
      <c r="AW72" s="111" t="e">
        <f>('Real Revenue'!AW72+'Real Revenue'!AX72)/('Real Revenue'!AW$74+'Real Revenue'!AX$74)</f>
        <v>#N/A</v>
      </c>
      <c r="AX72" s="111" t="e">
        <f>('Real Revenue'!AX72+'Real Revenue'!AY72)/('Real Revenue'!AX$74+'Real Revenue'!AY$74)</f>
        <v>#N/A</v>
      </c>
      <c r="AY72" s="111" t="e">
        <f>('Real Revenue'!AY72+'Real Revenue'!AZ72)/('Real Revenue'!AY$74+'Real Revenue'!AZ$74)</f>
        <v>#N/A</v>
      </c>
      <c r="AZ72" s="111" t="e">
        <f>('Real Revenue'!AZ72+'Real Revenue'!BA72)/('Real Revenue'!AZ$74+'Real Revenue'!BA$74)</f>
        <v>#N/A</v>
      </c>
    </row>
    <row r="73" spans="1:52" ht="13.5" thickBot="1" x14ac:dyDescent="0.35">
      <c r="A73" s="248"/>
      <c r="B73" s="263">
        <f>'Nom Revenue'!B73</f>
        <v>0</v>
      </c>
      <c r="C73" s="250" t="str">
        <f>IF(B73=0,"",'Formatted Data'!C1274)</f>
        <v/>
      </c>
      <c r="D73" s="251" t="str">
        <f>'Formatted Data'!E68</f>
        <v>L</v>
      </c>
      <c r="E73" s="251" t="str">
        <f>'Formatted Data'!F68</f>
        <v>X</v>
      </c>
      <c r="F73" s="251" t="str">
        <f>'Formatted Data'!G68</f>
        <v>X</v>
      </c>
      <c r="G73" s="251"/>
      <c r="H73" s="253">
        <f>('Real Revenue'!G73+'Real Revenue'!H73)/('Real Revenue'!G$74+'Real Revenue'!H$74)</f>
        <v>7.5407867217442128E-3</v>
      </c>
      <c r="I73" s="253">
        <f>('Real Revenue'!H73+'Real Revenue'!I73)/('Real Revenue'!H$74+'Real Revenue'!I$74)</f>
        <v>6.6652796008385131E-3</v>
      </c>
      <c r="J73" s="253">
        <f>('Real Revenue'!I73+'Real Revenue'!J73)/('Real Revenue'!I$74+'Real Revenue'!J$74)</f>
        <v>5.8455718097703904E-3</v>
      </c>
      <c r="K73" s="253">
        <f>('Real Revenue'!J73+'Real Revenue'!K73)/('Real Revenue'!J$74+'Real Revenue'!K$74)</f>
        <v>6.8366413203428695E-3</v>
      </c>
      <c r="L73" s="253">
        <f>('Real Revenue'!K73+'Real Revenue'!L73)/('Real Revenue'!K$74+'Real Revenue'!L$74)</f>
        <v>8.0147505198394746E-3</v>
      </c>
      <c r="M73" s="253">
        <f>('Real Revenue'!L73+'Real Revenue'!M73)/('Real Revenue'!L$74+'Real Revenue'!M$74)</f>
        <v>8.7428450156755849E-3</v>
      </c>
      <c r="N73" s="253">
        <f>('Real Revenue'!M73+'Real Revenue'!N73)/('Real Revenue'!M$74+'Real Revenue'!N$74)</f>
        <v>9.5123465798372889E-3</v>
      </c>
      <c r="O73" s="253">
        <f>('Real Revenue'!N73+'Real Revenue'!O73)/('Real Revenue'!N$74+'Real Revenue'!O$74)</f>
        <v>8.6114852200610444E-3</v>
      </c>
      <c r="P73" s="253">
        <f>('Real Revenue'!O73+'Real Revenue'!P73)/('Real Revenue'!O$74+'Real Revenue'!P$74)</f>
        <v>7.5857001599464726E-3</v>
      </c>
      <c r="Q73" s="253">
        <f>('Real Revenue'!P73+'Real Revenue'!Q73)/('Real Revenue'!P$74+'Real Revenue'!Q$74)</f>
        <v>6.5660376296181461E-3</v>
      </c>
      <c r="R73" s="253">
        <f>('Real Revenue'!Q73+'Real Revenue'!R73)/('Real Revenue'!Q$74+'Real Revenue'!R$74)</f>
        <v>5.8933090769228199E-3</v>
      </c>
      <c r="S73" s="253">
        <f>('Real Revenue'!R73+'Real Revenue'!S73)/('Real Revenue'!R$74+'Real Revenue'!S$74)</f>
        <v>6.0106531186526679E-3</v>
      </c>
      <c r="T73" s="253">
        <f>('Real Revenue'!S73+'Real Revenue'!T73)/('Real Revenue'!S$74+'Real Revenue'!T$74)</f>
        <v>6.1429688587848084E-3</v>
      </c>
      <c r="U73" s="253">
        <f>('Real Revenue'!T73+'Real Revenue'!U73)/('Real Revenue'!T$74+'Real Revenue'!U$74)</f>
        <v>5.9691834121351761E-3</v>
      </c>
      <c r="V73" s="253">
        <f>('Real Revenue'!U73+'Real Revenue'!V73)/('Real Revenue'!U$74+'Real Revenue'!V$74)</f>
        <v>6.0868374976594565E-3</v>
      </c>
      <c r="W73" s="253">
        <f>('Real Revenue'!V73+'Real Revenue'!W73)/('Real Revenue'!V$74+'Real Revenue'!W$74)</f>
        <v>6.2609573111371952E-3</v>
      </c>
      <c r="X73" s="253">
        <f>('Real Revenue'!W73+'Real Revenue'!X73)/('Real Revenue'!W$74+'Real Revenue'!X$74)</f>
        <v>6.4132489220065257E-3</v>
      </c>
      <c r="Y73" s="253">
        <f>('Real Revenue'!X73+'Real Revenue'!Y73)/('Real Revenue'!X$74+'Real Revenue'!Y$74)</f>
        <v>6.7071597024635334E-3</v>
      </c>
      <c r="Z73" s="253">
        <f>('Real Revenue'!Y73+'Real Revenue'!Z73)/('Real Revenue'!Y$74+'Real Revenue'!Z$74)</f>
        <v>6.6266337874065859E-3</v>
      </c>
      <c r="AA73" s="253">
        <f>('Real Revenue'!Z73+'Real Revenue'!AA73)/('Real Revenue'!Z$74+'Real Revenue'!AA$74)</f>
        <v>6.4035603820887573E-3</v>
      </c>
      <c r="AB73" s="253">
        <f>('Real Revenue'!AA73+'Real Revenue'!AB73)/('Real Revenue'!AA$74+'Real Revenue'!AB$74)</f>
        <v>7.0361332253286637E-3</v>
      </c>
      <c r="AC73" s="253">
        <f>('Real Revenue'!AB73+'Real Revenue'!AC73)/('Real Revenue'!AB$74+'Real Revenue'!AC$74)</f>
        <v>7.3969349697378499E-3</v>
      </c>
      <c r="AD73" s="254">
        <f>('Real Revenue'!AD73+'Real Revenue'!AE73)/('Real Revenue'!AD$74+'Real Revenue'!AE$74)</f>
        <v>6.69714172896881E-3</v>
      </c>
      <c r="AE73" s="254">
        <f>('Real Revenue'!AE73+'Real Revenue'!AF73)/('Real Revenue'!AE$74+'Real Revenue'!AF$74)</f>
        <v>7.1391968216689026E-3</v>
      </c>
      <c r="AF73" s="254">
        <f>('Real Revenue'!AF73+'Real Revenue'!AG73)/('Real Revenue'!AF$74+'Real Revenue'!AG$74)</f>
        <v>6.5037205399673947E-3</v>
      </c>
      <c r="AG73" s="254">
        <f>('Real Revenue'!AG73+'Real Revenue'!AH73)/('Real Revenue'!AG$74+'Real Revenue'!AH$74)</f>
        <v>5.3726828240595126E-3</v>
      </c>
      <c r="AH73" s="254">
        <f>('Real Revenue'!AH73+'Real Revenue'!AI73)/('Real Revenue'!AH$74+'Real Revenue'!AI$74)</f>
        <v>4.9620243290756866E-3</v>
      </c>
      <c r="AI73" s="254">
        <f>('Real Revenue'!AI73+'Real Revenue'!AJ73)/('Real Revenue'!AI$74+'Real Revenue'!AJ$74)</f>
        <v>4.4605078991264016E-3</v>
      </c>
      <c r="AJ73" s="254">
        <f>('Real Revenue'!AJ73+'Real Revenue'!AK73)/('Real Revenue'!AJ$74+'Real Revenue'!AK$74)</f>
        <v>3.9345939838134779E-3</v>
      </c>
      <c r="AK73" s="254">
        <f>('Real Revenue'!AK73+'Real Revenue'!AL73)/('Real Revenue'!AK$74+'Real Revenue'!AL$74)</f>
        <v>3.7488494010210721E-3</v>
      </c>
      <c r="AL73" s="254">
        <f>('Real Revenue'!AL73+'Real Revenue'!AM73)/('Real Revenue'!AL$74+'Real Revenue'!AM$74)</f>
        <v>4.1012099448776568E-3</v>
      </c>
      <c r="AM73" s="254">
        <f>('Real Revenue'!AM73+'Real Revenue'!AN73)/('Real Revenue'!AM$74+'Real Revenue'!AN$74)</f>
        <v>4.4374277854198766E-3</v>
      </c>
      <c r="AN73" s="254">
        <f>('Real Revenue'!AN73+'Real Revenue'!AO73)/('Real Revenue'!AN$74+'Real Revenue'!AO$74)</f>
        <v>4.489114453367222E-3</v>
      </c>
      <c r="AO73" s="254">
        <f>('Real Revenue'!AO73+'Real Revenue'!AP73)/('Real Revenue'!AO$74+'Real Revenue'!AP$74)</f>
        <v>4.5917329419168139E-3</v>
      </c>
      <c r="AP73" s="254">
        <f>('Real Revenue'!AP73+'Real Revenue'!AQ73)/('Real Revenue'!AP$74+'Real Revenue'!AQ$74)</f>
        <v>4.7794521737094045E-3</v>
      </c>
      <c r="AQ73" s="254">
        <f>('Real Revenue'!AQ73+'Real Revenue'!AR73)/('Real Revenue'!AQ$74+'Real Revenue'!AR$74)</f>
        <v>5.1911034553825657E-3</v>
      </c>
      <c r="AR73" s="254">
        <f>('Real Revenue'!AR73+'Real Revenue'!AS73)/('Real Revenue'!AR$74+'Real Revenue'!AS$74)</f>
        <v>4.6547276513258309E-3</v>
      </c>
      <c r="AS73" s="254" t="e">
        <f>('Real Revenue'!AS73+'Real Revenue'!AT73)/('Real Revenue'!AS$74+'Real Revenue'!AT$74)</f>
        <v>#N/A</v>
      </c>
      <c r="AT73" s="254" t="e">
        <f>('Real Revenue'!AT73+'Real Revenue'!AU73)/('Real Revenue'!AT$74+'Real Revenue'!AU$74)</f>
        <v>#N/A</v>
      </c>
      <c r="AU73" s="254" t="e">
        <f>('Real Revenue'!AU73+'Real Revenue'!AV73)/('Real Revenue'!AU$74+'Real Revenue'!AV$74)</f>
        <v>#N/A</v>
      </c>
      <c r="AV73" s="254" t="e">
        <f>('Real Revenue'!AV73+'Real Revenue'!AW73)/('Real Revenue'!AV$74+'Real Revenue'!AW$74)</f>
        <v>#N/A</v>
      </c>
      <c r="AW73" s="254" t="e">
        <f>('Real Revenue'!AW73+'Real Revenue'!AX73)/('Real Revenue'!AW$74+'Real Revenue'!AX$74)</f>
        <v>#N/A</v>
      </c>
      <c r="AX73" s="254" t="e">
        <f>('Real Revenue'!AX73+'Real Revenue'!AY73)/('Real Revenue'!AX$74+'Real Revenue'!AY$74)</f>
        <v>#N/A</v>
      </c>
      <c r="AY73" s="254" t="e">
        <f>('Real Revenue'!AY73+'Real Revenue'!AZ73)/('Real Revenue'!AY$74+'Real Revenue'!AZ$74)</f>
        <v>#N/A</v>
      </c>
      <c r="AZ73" s="254" t="e">
        <f>('Real Revenue'!AZ73+'Real Revenue'!BA73)/('Real Revenue'!AZ$74+'Real Revenue'!BA$74)</f>
        <v>#N/A</v>
      </c>
    </row>
    <row r="74" spans="1:52" s="258" customFormat="1" ht="13.5" thickTop="1" x14ac:dyDescent="0.3">
      <c r="A74" s="246" t="s">
        <v>83</v>
      </c>
      <c r="B74" s="261"/>
      <c r="C74" s="247"/>
      <c r="D74" s="255"/>
      <c r="E74" s="255"/>
      <c r="F74" s="255"/>
      <c r="G74" s="255"/>
      <c r="H74" s="268">
        <f>('Real Revenue'!G74+'Real Revenue'!H74)/('Real Revenue'!G$74+'Real Revenue'!H$74)</f>
        <v>1</v>
      </c>
      <c r="I74" s="268">
        <f>('Real Revenue'!H74+'Real Revenue'!I74)/('Real Revenue'!H$74+'Real Revenue'!I$74)</f>
        <v>1</v>
      </c>
      <c r="J74" s="268">
        <f>('Real Revenue'!I74+'Real Revenue'!J74)/('Real Revenue'!I$74+'Real Revenue'!J$74)</f>
        <v>1</v>
      </c>
      <c r="K74" s="268">
        <f>('Real Revenue'!J74+'Real Revenue'!K74)/('Real Revenue'!J$74+'Real Revenue'!K$74)</f>
        <v>1</v>
      </c>
      <c r="L74" s="268">
        <f>('Real Revenue'!K74+'Real Revenue'!L74)/('Real Revenue'!K$74+'Real Revenue'!L$74)</f>
        <v>1</v>
      </c>
      <c r="M74" s="268">
        <f>('Real Revenue'!L74+'Real Revenue'!M74)/('Real Revenue'!L$74+'Real Revenue'!M$74)</f>
        <v>1</v>
      </c>
      <c r="N74" s="268">
        <f>('Real Revenue'!M74+'Real Revenue'!N74)/('Real Revenue'!M$74+'Real Revenue'!N$74)</f>
        <v>1</v>
      </c>
      <c r="O74" s="268">
        <f>('Real Revenue'!N74+'Real Revenue'!O74)/('Real Revenue'!N$74+'Real Revenue'!O$74)</f>
        <v>1</v>
      </c>
      <c r="P74" s="268">
        <f>('Real Revenue'!O74+'Real Revenue'!P74)/('Real Revenue'!O$74+'Real Revenue'!P$74)</f>
        <v>1</v>
      </c>
      <c r="Q74" s="268">
        <f>('Real Revenue'!P74+'Real Revenue'!Q74)/('Real Revenue'!P$74+'Real Revenue'!Q$74)</f>
        <v>1</v>
      </c>
      <c r="R74" s="268">
        <f>('Real Revenue'!Q74+'Real Revenue'!R74)/('Real Revenue'!Q$74+'Real Revenue'!R$74)</f>
        <v>1</v>
      </c>
      <c r="S74" s="268">
        <f>('Real Revenue'!R74+'Real Revenue'!S74)/('Real Revenue'!R$74+'Real Revenue'!S$74)</f>
        <v>1</v>
      </c>
      <c r="T74" s="268">
        <f>('Real Revenue'!S74+'Real Revenue'!T74)/('Real Revenue'!S$74+'Real Revenue'!T$74)</f>
        <v>1</v>
      </c>
      <c r="U74" s="268">
        <f>('Real Revenue'!T74+'Real Revenue'!U74)/('Real Revenue'!T$74+'Real Revenue'!U$74)</f>
        <v>1</v>
      </c>
      <c r="V74" s="268">
        <f>('Real Revenue'!U74+'Real Revenue'!V74)/('Real Revenue'!U$74+'Real Revenue'!V$74)</f>
        <v>1</v>
      </c>
      <c r="W74" s="268">
        <f>('Real Revenue'!V74+'Real Revenue'!W74)/('Real Revenue'!V$74+'Real Revenue'!W$74)</f>
        <v>1</v>
      </c>
      <c r="X74" s="268">
        <f>('Real Revenue'!W74+'Real Revenue'!X74)/('Real Revenue'!W$74+'Real Revenue'!X$74)</f>
        <v>1</v>
      </c>
      <c r="Y74" s="268">
        <f>('Real Revenue'!X74+'Real Revenue'!Y74)/('Real Revenue'!X$74+'Real Revenue'!Y$74)</f>
        <v>1</v>
      </c>
      <c r="Z74" s="268">
        <f>('Real Revenue'!Y74+'Real Revenue'!Z74)/('Real Revenue'!Y$74+'Real Revenue'!Z$74)</f>
        <v>1</v>
      </c>
      <c r="AA74" s="268">
        <f>('Real Revenue'!Z74+'Real Revenue'!AA74)/('Real Revenue'!Z$74+'Real Revenue'!AA$74)</f>
        <v>1</v>
      </c>
      <c r="AB74" s="268">
        <f>('Real Revenue'!AA74+'Real Revenue'!AB74)/('Real Revenue'!AA$74+'Real Revenue'!AB$74)</f>
        <v>1</v>
      </c>
      <c r="AC74" s="268">
        <f>('Real Revenue'!AB74+'Real Revenue'!AC74)/('Real Revenue'!AB$74+'Real Revenue'!AC$74)</f>
        <v>1</v>
      </c>
      <c r="AD74" s="268">
        <f>('Real Revenue'!AD74+'Real Revenue'!AE74)/('Real Revenue'!AD$74+'Real Revenue'!AE$74)</f>
        <v>1</v>
      </c>
      <c r="AE74" s="268">
        <f>('Real Revenue'!AE74+'Real Revenue'!AF74)/('Real Revenue'!AE$74+'Real Revenue'!AF$74)</f>
        <v>1</v>
      </c>
      <c r="AF74" s="268">
        <f>('Real Revenue'!AF74+'Real Revenue'!AG74)/('Real Revenue'!AF$74+'Real Revenue'!AG$74)</f>
        <v>1</v>
      </c>
      <c r="AG74" s="268">
        <f>('Real Revenue'!AG74+'Real Revenue'!AH74)/('Real Revenue'!AG$74+'Real Revenue'!AH$74)</f>
        <v>1</v>
      </c>
      <c r="AH74" s="268">
        <f>('Real Revenue'!AH74+'Real Revenue'!AI74)/('Real Revenue'!AH$74+'Real Revenue'!AI$74)</f>
        <v>1</v>
      </c>
      <c r="AI74" s="268">
        <f>('Real Revenue'!AI74+'Real Revenue'!AJ74)/('Real Revenue'!AI$74+'Real Revenue'!AJ$74)</f>
        <v>1</v>
      </c>
      <c r="AJ74" s="268">
        <f>('Real Revenue'!AJ74+'Real Revenue'!AK74)/('Real Revenue'!AJ$74+'Real Revenue'!AK$74)</f>
        <v>1</v>
      </c>
      <c r="AK74" s="268">
        <f>('Real Revenue'!AK74+'Real Revenue'!AL74)/('Real Revenue'!AK$74+'Real Revenue'!AL$74)</f>
        <v>1</v>
      </c>
      <c r="AL74" s="268">
        <f>('Real Revenue'!AL74+'Real Revenue'!AM74)/('Real Revenue'!AL$74+'Real Revenue'!AM$74)</f>
        <v>1</v>
      </c>
      <c r="AM74" s="268">
        <f>('Real Revenue'!AM74+'Real Revenue'!AN74)/('Real Revenue'!AM$74+'Real Revenue'!AN$74)</f>
        <v>1</v>
      </c>
      <c r="AN74" s="268">
        <f>('Real Revenue'!AN74+'Real Revenue'!AO74)/('Real Revenue'!AN$74+'Real Revenue'!AO$74)</f>
        <v>1</v>
      </c>
      <c r="AO74" s="268">
        <f>('Real Revenue'!AO74+'Real Revenue'!AP74)/('Real Revenue'!AO$74+'Real Revenue'!AP$74)</f>
        <v>1</v>
      </c>
      <c r="AP74" s="268">
        <f>('Real Revenue'!AP74+'Real Revenue'!AQ74)/('Real Revenue'!AP$74+'Real Revenue'!AQ$74)</f>
        <v>1</v>
      </c>
      <c r="AQ74" s="268">
        <f>('Real Revenue'!AQ74+'Real Revenue'!AR74)/('Real Revenue'!AQ$74+'Real Revenue'!AR$74)</f>
        <v>1</v>
      </c>
      <c r="AR74" s="268">
        <f>('Real Revenue'!AR74+'Real Revenue'!AS74)/('Real Revenue'!AR$74+'Real Revenue'!AS$74)</f>
        <v>1</v>
      </c>
      <c r="AS74" s="268" t="e">
        <f>('Real Revenue'!AS74+'Real Revenue'!AT74)/('Real Revenue'!AS$74+'Real Revenue'!AT$74)</f>
        <v>#N/A</v>
      </c>
      <c r="AT74" s="268" t="e">
        <f>('Real Revenue'!AT74+'Real Revenue'!AU74)/('Real Revenue'!AT$74+'Real Revenue'!AU$74)</f>
        <v>#N/A</v>
      </c>
      <c r="AU74" s="268" t="e">
        <f>('Real Revenue'!AU74+'Real Revenue'!AV74)/('Real Revenue'!AU$74+'Real Revenue'!AV$74)</f>
        <v>#N/A</v>
      </c>
      <c r="AV74" s="268" t="e">
        <f>('Real Revenue'!AV74+'Real Revenue'!AW74)/('Real Revenue'!AV$74+'Real Revenue'!AW$74)</f>
        <v>#N/A</v>
      </c>
      <c r="AW74" s="268" t="e">
        <f>('Real Revenue'!AW74+'Real Revenue'!AX74)/('Real Revenue'!AW$74+'Real Revenue'!AX$74)</f>
        <v>#N/A</v>
      </c>
      <c r="AX74" s="268" t="e">
        <f>('Real Revenue'!AX74+'Real Revenue'!AY74)/('Real Revenue'!AX$74+'Real Revenue'!AY$74)</f>
        <v>#N/A</v>
      </c>
      <c r="AY74" s="268" t="e">
        <f>('Real Revenue'!AY74+'Real Revenue'!AZ74)/('Real Revenue'!AY$74+'Real Revenue'!AZ$74)</f>
        <v>#N/A</v>
      </c>
      <c r="AZ74" s="268" t="e">
        <f>('Real Revenue'!AZ74+'Real Revenue'!BA74)/('Real Revenue'!AZ$74+'Real Revenue'!BA$74)</f>
        <v>#N/A</v>
      </c>
    </row>
  </sheetData>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JQ87"/>
  <sheetViews>
    <sheetView topLeftCell="AL1" workbookViewId="0">
      <selection activeCell="AU1" sqref="AU1:BB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6.54296875" customWidth="1"/>
    <col min="8" max="14" width="6.54296875" bestFit="1" customWidth="1"/>
    <col min="15" max="15" width="6.54296875" customWidth="1"/>
    <col min="16" max="21" width="6.54296875" bestFit="1" customWidth="1"/>
    <col min="22" max="22" width="6.54296875" style="30" bestFit="1" customWidth="1"/>
    <col min="23" max="28" width="6.54296875" style="30" customWidth="1"/>
    <col min="29" max="29" width="6.36328125" style="30" bestFit="1" customWidth="1"/>
    <col min="30" max="37" width="6.54296875" style="30" customWidth="1"/>
    <col min="38" max="46" width="7.26953125" style="30" customWidth="1"/>
    <col min="47" max="54" width="7.26953125" style="30" hidden="1" customWidth="1"/>
    <col min="55" max="55" width="7.26953125" style="30" customWidth="1"/>
    <col min="56" max="56" width="8.453125" customWidth="1"/>
    <col min="57" max="57" width="8.26953125" customWidth="1"/>
    <col min="58" max="58" width="8.81640625" customWidth="1"/>
    <col min="59" max="65" width="8.26953125" customWidth="1"/>
    <col min="66" max="66" width="9" customWidth="1"/>
    <col min="67" max="72" width="8.7265625" customWidth="1"/>
    <col min="73" max="73" width="9.1796875" style="14" customWidth="1"/>
    <col min="74" max="81" width="9.1796875" style="14" hidden="1" customWidth="1"/>
    <col min="82" max="16384" width="9.1796875" style="14"/>
  </cols>
  <sheetData>
    <row r="1" spans="1:276" ht="18" x14ac:dyDescent="0.4">
      <c r="A1" s="9" t="s">
        <v>89</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0" customHeight="1" x14ac:dyDescent="0.3">
      <c r="A3" s="22" t="s">
        <v>76</v>
      </c>
      <c r="B3" s="11" t="s">
        <v>77</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80</v>
      </c>
      <c r="AD3" s="31">
        <f>1+AB3</f>
        <v>2007</v>
      </c>
      <c r="AE3" s="31">
        <f>1+AD3</f>
        <v>2008</v>
      </c>
      <c r="AF3" s="31">
        <f t="shared" si="1"/>
        <v>2009</v>
      </c>
      <c r="AG3" s="31">
        <f t="shared" si="1"/>
        <v>2010</v>
      </c>
      <c r="AH3" s="31">
        <f t="shared" si="1"/>
        <v>2011</v>
      </c>
      <c r="AI3" s="31">
        <f t="shared" si="1"/>
        <v>2012</v>
      </c>
      <c r="AJ3" s="31">
        <f t="shared" si="1"/>
        <v>2013</v>
      </c>
      <c r="AK3" s="31">
        <f t="shared" si="1"/>
        <v>2014</v>
      </c>
      <c r="AL3" s="31" t="s">
        <v>87</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121">
        <f>'Nom RPTM'!G4*VLOOKUP(G$3,IPD!$A:$C,3,FALSE)</f>
        <v>12.582240465644295</v>
      </c>
      <c r="H4" s="121">
        <f>'Nom RPTM'!H4*VLOOKUP(H$3,IPD!$A:$C,3,FALSE)</f>
        <v>11.83356271167129</v>
      </c>
      <c r="I4" s="121">
        <f>'Nom RPTM'!I4*VLOOKUP(I$3,IPD!$A:$C,3,FALSE)</f>
        <v>10.814659230590575</v>
      </c>
      <c r="J4" s="121">
        <f>'Nom RPTM'!J4*VLOOKUP(J$3,IPD!$A:$C,3,FALSE)</f>
        <v>10.266845420245506</v>
      </c>
      <c r="K4" s="121">
        <f>'Nom RPTM'!K4*VLOOKUP(K$3,IPD!$A:$C,3,FALSE)</f>
        <v>10.177578217283159</v>
      </c>
      <c r="L4" s="121">
        <f>'Nom RPTM'!L4*VLOOKUP(L$3,IPD!$A:$C,3,FALSE)</f>
        <v>10.037674235722717</v>
      </c>
      <c r="M4" s="121">
        <f>'Nom RPTM'!M4*VLOOKUP(M$3,IPD!$A:$C,3,FALSE)</f>
        <v>9.8885411452350382</v>
      </c>
      <c r="N4" s="121">
        <f>'Nom RPTM'!N4*VLOOKUP(N$3,IPD!$A:$C,3,FALSE)</f>
        <v>10.089983823969256</v>
      </c>
      <c r="O4" s="121">
        <f>'Nom RPTM'!O4*VLOOKUP(O$3,IPD!$A:$C,3,FALSE)</f>
        <v>9.8849654551064052</v>
      </c>
      <c r="P4" s="121">
        <f>'Nom RPTM'!P4*VLOOKUP(P$3,IPD!$A:$C,3,FALSE)</f>
        <v>8.50426564022783</v>
      </c>
      <c r="Q4" s="121">
        <f>'Nom RPTM'!Q4*VLOOKUP(Q$3,IPD!$A:$C,3,FALSE)</f>
        <v>8.6690789618270205</v>
      </c>
      <c r="R4" s="121">
        <f>'Nom RPTM'!R4*VLOOKUP(R$3,IPD!$A:$C,3,FALSE)</f>
        <v>9.5717115008882079</v>
      </c>
      <c r="S4" s="121">
        <f>'Nom RPTM'!S4*VLOOKUP(S$3,IPD!$A:$C,3,FALSE)</f>
        <v>9.4022233088217515</v>
      </c>
      <c r="T4" s="121">
        <f>'Nom RPTM'!T4*VLOOKUP(T$3,IPD!$A:$C,3,FALSE)</f>
        <v>9.6518073736432779</v>
      </c>
      <c r="U4" s="121">
        <f>'Nom RPTM'!U4*VLOOKUP(U$3,IPD!$A:$C,3,FALSE)</f>
        <v>9.5634002959991768</v>
      </c>
      <c r="V4" s="121">
        <f>'Nom RPTM'!V4*VLOOKUP(V$3,IPD!$A:$C,3,FALSE)</f>
        <v>9.7926558284785443</v>
      </c>
      <c r="W4" s="121">
        <f>'Nom RPTM'!W4*VLOOKUP(W$3,IPD!$A:$C,3,FALSE)</f>
        <v>10.203045535693324</v>
      </c>
      <c r="X4" s="121">
        <f>'Nom RPTM'!X4*VLOOKUP(X$3,IPD!$A:$C,3,FALSE)</f>
        <v>10.653889503440832</v>
      </c>
      <c r="Y4" s="121">
        <f>'Nom RPTM'!Y4*VLOOKUP(Y$3,IPD!$A:$C,3,FALSE)</f>
        <v>9.8386517010277004</v>
      </c>
      <c r="Z4" s="121">
        <f>'Nom RPTM'!Z4*VLOOKUP(Z$3,IPD!$A:$C,3,FALSE)</f>
        <v>10.386841639186057</v>
      </c>
      <c r="AA4" s="121">
        <f>'Nom RPTM'!AA4*VLOOKUP(AA$3,IPD!$A:$C,3,FALSE)</f>
        <v>10.703270048070209</v>
      </c>
      <c r="AB4" s="121">
        <f>'Nom RPTM'!AB4*VLOOKUP(AB$3,IPD!$A:$C,3,FALSE)</f>
        <v>13.842473232918438</v>
      </c>
      <c r="AC4" s="121">
        <f>'Nom RPTM'!AC4*VLOOKUP(VALUE(LEFT(AC$3,4)),IPD!$A:$C,3,FALSE)</f>
        <v>11.793202324968513</v>
      </c>
      <c r="AD4" s="121">
        <f>'Nom RPTM'!AD4*VLOOKUP(AD$3,IPD!$A:$C,3,FALSE)</f>
        <v>11.793202324968513</v>
      </c>
      <c r="AE4" s="121">
        <f>'Nom RPTM'!AE4*VLOOKUP(AE$3,IPD!$A:$C,3,FALSE)</f>
        <v>11.430311544194282</v>
      </c>
      <c r="AF4" s="121">
        <f>'Nom RPTM'!AF4*VLOOKUP(AF$3,IPD!$A:$C,3,FALSE)</f>
        <v>10.718075214662784</v>
      </c>
      <c r="AG4" s="121">
        <f>'Nom RPTM'!AG4*VLOOKUP(AG$3,IPD!$A:$C,3,FALSE)</f>
        <v>10.842338112081835</v>
      </c>
      <c r="AH4" s="121">
        <f>'Nom RPTM'!AH4*VLOOKUP(AH$3,IPD!$A:$C,3,FALSE)</f>
        <v>10.793903995059683</v>
      </c>
      <c r="AI4" s="121">
        <f>'Nom RPTM'!AI4*VLOOKUP(AI$3,IPD!$A:$C,3,FALSE)</f>
        <v>9.7594602888457054</v>
      </c>
      <c r="AJ4" s="121">
        <f>'Nom RPTM'!AJ4*VLOOKUP(AJ$3,IPD!$A:$C,3,FALSE)</f>
        <v>8.1398572586908191</v>
      </c>
      <c r="AK4" s="121">
        <f>'Nom RPTM'!AK4*VLOOKUP(AK$3,IPD!$A:$C,3,FALSE)</f>
        <v>11.096007596527715</v>
      </c>
      <c r="AL4" s="121">
        <f>'Nom RPTM'!AL4*VLOOKUP(AM$3,IPD!$A:$C,3,FALSE)</f>
        <v>12.338299519497234</v>
      </c>
      <c r="AM4" s="121">
        <f>'Nom RPTM'!AM4*VLOOKUP(AM$3,IPD!$A:$C,3,FALSE)</f>
        <v>11.818366208242717</v>
      </c>
      <c r="AN4" s="121">
        <f>'Nom RPTM'!AN4*VLOOKUP(AN$3,IPD!$A:$C,3,FALSE)</f>
        <v>12.076414190197752</v>
      </c>
      <c r="AO4" s="121">
        <f>'Nom RPTM'!AO4*VLOOKUP(AO$3,IPD!$A:$C,3,FALSE)</f>
        <v>12.237419905761501</v>
      </c>
      <c r="AP4" s="121">
        <f>'Nom RPTM'!AP4*VLOOKUP(AP$3,IPD!$A:$C,3,FALSE)</f>
        <v>12.586085556577185</v>
      </c>
      <c r="AQ4" s="121">
        <f>'Nom RPTM'!AQ4*VLOOKUP(AQ$3,IPD!$A:$C,3,FALSE)</f>
        <v>13.059358585528518</v>
      </c>
      <c r="AR4" s="121">
        <f>'Nom RPTM'!AR4*VLOOKUP(AR$3,IPD!$A:$C,3,FALSE)</f>
        <v>12.109346513050502</v>
      </c>
      <c r="AS4" s="121">
        <f>'Nom RPTM'!AS4*VLOOKUP(AS$3,IPD!$A:$C,3,FALSE)</f>
        <v>12.310158653969774</v>
      </c>
      <c r="AT4" s="121">
        <f>'Nom RPTM'!AT4*VLOOKUP(AT$3,IPD!$A:$C,3,FALSE)</f>
        <v>13.776608046253914</v>
      </c>
      <c r="AU4" s="121" t="e">
        <f>'Nom RPTM'!AU4*VLOOKUP(AU$3,IPD!$A:$C,3,FALSE)</f>
        <v>#N/A</v>
      </c>
      <c r="AV4" s="121" t="e">
        <f>'Nom RPTM'!AV4*VLOOKUP(AV$3,IPD!$A:$C,3,FALSE)</f>
        <v>#N/A</v>
      </c>
      <c r="AW4" s="121" t="e">
        <f>'Nom RPTM'!AW4*VLOOKUP(AW$3,IPD!$A:$C,3,FALSE)</f>
        <v>#N/A</v>
      </c>
      <c r="AX4" s="121" t="e">
        <f>'Nom RPTM'!AX4*VLOOKUP(AX$3,IPD!$A:$C,3,FALSE)</f>
        <v>#N/A</v>
      </c>
      <c r="AY4" s="121" t="e">
        <f>'Nom RPTM'!AY4*VLOOKUP(AY$3,IPD!$A:$C,3,FALSE)</f>
        <v>#N/A</v>
      </c>
      <c r="AZ4" s="121" t="e">
        <f>'Nom RPTM'!AZ4*VLOOKUP(AZ$3,IPD!$A:$C,3,FALSE)</f>
        <v>#N/A</v>
      </c>
      <c r="BA4" s="121" t="e">
        <f>'Nom RPTM'!BA4*VLOOKUP(BA$3,IPD!$A:$C,3,FALSE)</f>
        <v>#N/A</v>
      </c>
      <c r="BB4" s="121" t="e">
        <f>'Nom RPTM'!BB4*VLOOKUP(BB$3,IPD!$A:$C,3,FALSE)</f>
        <v>#N/A</v>
      </c>
      <c r="BC4" s="121"/>
      <c r="BD4" s="78">
        <f t="shared" ref="BD4:BD19" si="19">IF(Z4&gt;0,AA4/Z4-1,0)</f>
        <v>3.0464352868380562E-2</v>
      </c>
      <c r="BE4" s="78">
        <f t="shared" ref="BE4:BE19" si="20">IF(AA4&gt;0,AB4/AA4-1,0)</f>
        <v>0.29329384111113077</v>
      </c>
      <c r="BF4" s="78">
        <f>IF(AB4&gt;0, AC4/AB4-1,0)</f>
        <v>-0.14804225180487296</v>
      </c>
      <c r="BG4" s="78">
        <f t="shared" ref="BG4:BN19" si="21">IF(AD4&gt;0,AE4/AD4-1,0)</f>
        <v>-3.07711824807686E-2</v>
      </c>
      <c r="BH4" s="78">
        <f t="shared" si="21"/>
        <v>-6.2311191324724624E-2</v>
      </c>
      <c r="BI4" s="78">
        <f t="shared" si="21"/>
        <v>1.1593769863552872E-2</v>
      </c>
      <c r="BJ4" s="78">
        <f t="shared" si="21"/>
        <v>-4.4671284478927653E-3</v>
      </c>
      <c r="BK4" s="78">
        <f t="shared" si="21"/>
        <v>-9.5835918745195148E-2</v>
      </c>
      <c r="BL4" s="78">
        <f t="shared" si="21"/>
        <v>-0.16595211028277501</v>
      </c>
      <c r="BM4" s="78">
        <f>IF(AJ4&gt;0,AK4/AJ4-1,0)</f>
        <v>0.36316980063509741</v>
      </c>
      <c r="BN4" s="78">
        <f>IF(AK4&gt;0,AL4/AK4-1,0)</f>
        <v>0.11195846002829613</v>
      </c>
      <c r="BO4" s="78">
        <f t="shared" ref="BO4:BO32" si="22">IF(AM4&gt;0,AN4/AM4-1,0)</f>
        <v>2.1834488575507294E-2</v>
      </c>
      <c r="BP4" s="78">
        <f t="shared" ref="BP4:CC19" si="23">IF(AN4&gt;0,AO4/AN4-1,0)</f>
        <v>1.3332245236705509E-2</v>
      </c>
      <c r="BQ4" s="78">
        <f t="shared" si="23"/>
        <v>2.8491761621379785E-2</v>
      </c>
      <c r="BR4" s="78">
        <f>IF(AP4&gt;0,AQ4/AP4-1,0)</f>
        <v>3.7602877147455249E-2</v>
      </c>
      <c r="BS4" s="78">
        <f t="shared" si="23"/>
        <v>-7.2745691624606534E-2</v>
      </c>
      <c r="BT4" s="78">
        <f t="shared" si="23"/>
        <v>1.6583235164907784E-2</v>
      </c>
      <c r="BU4" s="78">
        <f t="shared" si="23"/>
        <v>0.11912514156031939</v>
      </c>
      <c r="BV4" s="78" t="e">
        <f t="shared" si="23"/>
        <v>#N/A</v>
      </c>
      <c r="BW4" s="78" t="e">
        <f t="shared" si="23"/>
        <v>#N/A</v>
      </c>
      <c r="BX4" s="78" t="e">
        <f t="shared" si="23"/>
        <v>#N/A</v>
      </c>
      <c r="BY4" s="78" t="e">
        <f t="shared" si="23"/>
        <v>#N/A</v>
      </c>
      <c r="BZ4" s="78" t="e">
        <f t="shared" si="23"/>
        <v>#N/A</v>
      </c>
      <c r="CA4" s="78" t="e">
        <f t="shared" si="23"/>
        <v>#N/A</v>
      </c>
      <c r="CB4" s="78" t="e">
        <f t="shared" si="23"/>
        <v>#N/A</v>
      </c>
      <c r="CC4" s="78" t="e">
        <f t="shared" si="23"/>
        <v>#N/A</v>
      </c>
    </row>
    <row r="5" spans="1:276" ht="13" x14ac:dyDescent="0.3">
      <c r="A5" s="18" t="s">
        <v>81</v>
      </c>
      <c r="B5" s="19">
        <f>'Nom Revenue'!B5</f>
        <v>0</v>
      </c>
      <c r="C5" s="63" t="str">
        <f>IF(B5=0,"",VLOOKUP('Nom Revenue'!A5,'Commodity Code List'!$B$2:$C$18,2,FALSE))</f>
        <v/>
      </c>
      <c r="D5" s="63" t="str">
        <f>'Formatted Data'!E3</f>
        <v>M</v>
      </c>
      <c r="E5" s="63" t="str">
        <f>'Formatted Data'!F3</f>
        <v>X</v>
      </c>
      <c r="F5" s="63" t="str">
        <f>'Formatted Data'!G3</f>
        <v>X</v>
      </c>
      <c r="G5" s="121">
        <f>'Nom RPTM'!G5*VLOOKUP(G$3,IPD!$A:$C,3,FALSE)</f>
        <v>9.9713811329923843</v>
      </c>
      <c r="H5" s="121">
        <f>'Nom RPTM'!H5*VLOOKUP(H$3,IPD!$A:$C,3,FALSE)</f>
        <v>9.5545102539928362</v>
      </c>
      <c r="I5" s="121">
        <f>'Nom RPTM'!I5*VLOOKUP(I$3,IPD!$A:$C,3,FALSE)</f>
        <v>9.2087168811414326</v>
      </c>
      <c r="J5" s="121">
        <f>'Nom RPTM'!J5*VLOOKUP(J$3,IPD!$A:$C,3,FALSE)</f>
        <v>8.7521918043509768</v>
      </c>
      <c r="K5" s="121">
        <f>'Nom RPTM'!K5*VLOOKUP(K$3,IPD!$A:$C,3,FALSE)</f>
        <v>8.4656270525186148</v>
      </c>
      <c r="L5" s="121">
        <f>'Nom RPTM'!L5*VLOOKUP(L$3,IPD!$A:$C,3,FALSE)</f>
        <v>8.5059929138494663</v>
      </c>
      <c r="M5" s="121">
        <f>'Nom RPTM'!M5*VLOOKUP(M$3,IPD!$A:$C,3,FALSE)</f>
        <v>8.3984807496826299</v>
      </c>
      <c r="N5" s="121">
        <f>'Nom RPTM'!N5*VLOOKUP(N$3,IPD!$A:$C,3,FALSE)</f>
        <v>8.1332062716499447</v>
      </c>
      <c r="O5" s="121">
        <f>'Nom RPTM'!O5*VLOOKUP(O$3,IPD!$A:$C,3,FALSE)</f>
        <v>7.8878401787857868</v>
      </c>
      <c r="P5" s="121">
        <f>'Nom RPTM'!P5*VLOOKUP(P$3,IPD!$A:$C,3,FALSE)</f>
        <v>7.4580979089919843</v>
      </c>
      <c r="Q5" s="121">
        <f>'Nom RPTM'!Q5*VLOOKUP(Q$3,IPD!$A:$C,3,FALSE)</f>
        <v>6.9554043443839895</v>
      </c>
      <c r="R5" s="121">
        <f>'Nom RPTM'!R5*VLOOKUP(R$3,IPD!$A:$C,3,FALSE)</f>
        <v>6.9745571741901964</v>
      </c>
      <c r="S5" s="121">
        <f>'Nom RPTM'!S5*VLOOKUP(S$3,IPD!$A:$C,3,FALSE)</f>
        <v>7.0493900746756974</v>
      </c>
      <c r="T5" s="121">
        <f>'Nom RPTM'!T5*VLOOKUP(T$3,IPD!$A:$C,3,FALSE)</f>
        <v>7.0484140441966927</v>
      </c>
      <c r="U5" s="121">
        <f>'Nom RPTM'!U5*VLOOKUP(U$3,IPD!$A:$C,3,FALSE)</f>
        <v>6.8737911407760102</v>
      </c>
      <c r="V5" s="121">
        <f>'Nom RPTM'!V5*VLOOKUP(V$3,IPD!$A:$C,3,FALSE)</f>
        <v>6.5019098874279635</v>
      </c>
      <c r="W5" s="121">
        <f>'Nom RPTM'!W5*VLOOKUP(W$3,IPD!$A:$C,3,FALSE)</f>
        <v>6.6089215880739802</v>
      </c>
      <c r="X5" s="121">
        <f>'Nom RPTM'!X5*VLOOKUP(X$3,IPD!$A:$C,3,FALSE)</f>
        <v>6.8065937287800438</v>
      </c>
      <c r="Y5" s="121">
        <f>'Nom RPTM'!Y5*VLOOKUP(Y$3,IPD!$A:$C,3,FALSE)</f>
        <v>6.2770875948068836</v>
      </c>
      <c r="Z5" s="121">
        <f>'Nom RPTM'!Z5*VLOOKUP(Z$3,IPD!$A:$C,3,FALSE)</f>
        <v>6.4339915952242093</v>
      </c>
      <c r="AA5" s="121">
        <f>'Nom RPTM'!AA5*VLOOKUP(AA$3,IPD!$A:$C,3,FALSE)</f>
        <v>7.1131833942444107</v>
      </c>
      <c r="AB5" s="121">
        <f>'Nom RPTM'!AB5*VLOOKUP(AB$3,IPD!$A:$C,3,FALSE)</f>
        <v>7.6741841314483361</v>
      </c>
      <c r="AC5" s="121">
        <f>'Nom RPTM'!AC5*VLOOKUP(VALUE(LEFT(AC$3,4)),IPD!$A:$C,3,FALSE)</f>
        <v>7.4986139814092745</v>
      </c>
      <c r="AD5" s="121">
        <f>'Nom RPTM'!AD5*VLOOKUP(AD$3,IPD!$A:$C,3,FALSE)</f>
        <v>7.4986139814092745</v>
      </c>
      <c r="AE5" s="121">
        <f>'Nom RPTM'!AE5*VLOOKUP(AE$3,IPD!$A:$C,3,FALSE)</f>
        <v>7.7314289313400959</v>
      </c>
      <c r="AF5" s="121">
        <f>'Nom RPTM'!AF5*VLOOKUP(AF$3,IPD!$A:$C,3,FALSE)</f>
        <v>7.0324502852864281</v>
      </c>
      <c r="AG5" s="121">
        <f>'Nom RPTM'!AG5*VLOOKUP(AG$3,IPD!$A:$C,3,FALSE)</f>
        <v>7.2141361726813962</v>
      </c>
      <c r="AH5" s="121">
        <f>'Nom RPTM'!AH5*VLOOKUP(AH$3,IPD!$A:$C,3,FALSE)</f>
        <v>7.183542040825948</v>
      </c>
      <c r="AI5" s="121">
        <f>'Nom RPTM'!AI5*VLOOKUP(AI$3,IPD!$A:$C,3,FALSE)</f>
        <v>6.6370954117603178</v>
      </c>
      <c r="AJ5" s="121">
        <f>'Nom RPTM'!AJ5*VLOOKUP(AJ$3,IPD!$A:$C,3,FALSE)</f>
        <v>5.8990759621357212</v>
      </c>
      <c r="AK5" s="121">
        <f>'Nom RPTM'!AK5*VLOOKUP(AK$3,IPD!$A:$C,3,FALSE)</f>
        <v>7.6829045340405271</v>
      </c>
      <c r="AL5" s="121">
        <f>'Nom RPTM'!AL5*VLOOKUP(AM$3,IPD!$A:$C,3,FALSE)</f>
        <v>7.7406833958345995</v>
      </c>
      <c r="AM5" s="121">
        <f>'Nom RPTM'!AM5*VLOOKUP(AM$3,IPD!$A:$C,3,FALSE)</f>
        <v>7.4144926478300368</v>
      </c>
      <c r="AN5" s="121">
        <f>'Nom RPTM'!AN5*VLOOKUP(AN$3,IPD!$A:$C,3,FALSE)</f>
        <v>7.7078306491523874</v>
      </c>
      <c r="AO5" s="121">
        <f>'Nom RPTM'!AO5*VLOOKUP(AO$3,IPD!$A:$C,3,FALSE)</f>
        <v>7.9045531345438462</v>
      </c>
      <c r="AP5" s="121">
        <f>'Nom RPTM'!AP5*VLOOKUP(AP$3,IPD!$A:$C,3,FALSE)</f>
        <v>8.1239055867083572</v>
      </c>
      <c r="AQ5" s="121">
        <f>'Nom RPTM'!AQ5*VLOOKUP(AQ$3,IPD!$A:$C,3,FALSE)</f>
        <v>8.1909461782514938</v>
      </c>
      <c r="AR5" s="121">
        <f>'Nom RPTM'!AR5*VLOOKUP(AR$3,IPD!$A:$C,3,FALSE)</f>
        <v>7.7760645088831755</v>
      </c>
      <c r="AS5" s="121">
        <f>'Nom RPTM'!AS5*VLOOKUP(AS$3,IPD!$A:$C,3,FALSE)</f>
        <v>7.9175995829529731</v>
      </c>
      <c r="AT5" s="121">
        <f>'Nom RPTM'!AT5*VLOOKUP(AT$3,IPD!$A:$C,3,FALSE)</f>
        <v>9.0331979483975111</v>
      </c>
      <c r="AU5" s="121" t="e">
        <f>'Nom RPTM'!AU5*VLOOKUP(AU$3,IPD!$A:$C,3,FALSE)</f>
        <v>#N/A</v>
      </c>
      <c r="AV5" s="121" t="e">
        <f>'Nom RPTM'!AV5*VLOOKUP(AV$3,IPD!$A:$C,3,FALSE)</f>
        <v>#N/A</v>
      </c>
      <c r="AW5" s="121" t="e">
        <f>'Nom RPTM'!AW5*VLOOKUP(AW$3,IPD!$A:$C,3,FALSE)</f>
        <v>#N/A</v>
      </c>
      <c r="AX5" s="121" t="e">
        <f>'Nom RPTM'!AX5*VLOOKUP(AX$3,IPD!$A:$C,3,FALSE)</f>
        <v>#N/A</v>
      </c>
      <c r="AY5" s="121" t="e">
        <f>'Nom RPTM'!AY5*VLOOKUP(AY$3,IPD!$A:$C,3,FALSE)</f>
        <v>#N/A</v>
      </c>
      <c r="AZ5" s="121" t="e">
        <f>'Nom RPTM'!AZ5*VLOOKUP(AZ$3,IPD!$A:$C,3,FALSE)</f>
        <v>#N/A</v>
      </c>
      <c r="BA5" s="121" t="e">
        <f>'Nom RPTM'!BA5*VLOOKUP(BA$3,IPD!$A:$C,3,FALSE)</f>
        <v>#N/A</v>
      </c>
      <c r="BB5" s="121" t="e">
        <f>'Nom RPTM'!BB5*VLOOKUP(BB$3,IPD!$A:$C,3,FALSE)</f>
        <v>#N/A</v>
      </c>
      <c r="BC5" s="121"/>
      <c r="BD5" s="78">
        <f t="shared" si="19"/>
        <v>0.10556305350543949</v>
      </c>
      <c r="BE5" s="78">
        <f t="shared" si="20"/>
        <v>7.8867745439806347E-2</v>
      </c>
      <c r="BF5" s="78">
        <f t="shared" ref="BF5:BF68" si="24">IF(AB5&gt;0, AC5/AB5-1,0)</f>
        <v>-2.2878021563176421E-2</v>
      </c>
      <c r="BG5" s="78">
        <f t="shared" si="21"/>
        <v>3.1047731021762282E-2</v>
      </c>
      <c r="BH5" s="78">
        <f t="shared" si="21"/>
        <v>-9.040743338146584E-2</v>
      </c>
      <c r="BI5" s="78">
        <f t="shared" si="21"/>
        <v>2.5835360368646754E-2</v>
      </c>
      <c r="BJ5" s="78">
        <f t="shared" si="21"/>
        <v>-4.2408586590453323E-3</v>
      </c>
      <c r="BK5" s="78">
        <f t="shared" si="21"/>
        <v>-7.6069246335586427E-2</v>
      </c>
      <c r="BL5" s="78">
        <f t="shared" si="21"/>
        <v>-0.11119614889321838</v>
      </c>
      <c r="BM5" s="78">
        <f t="shared" si="21"/>
        <v>0.30239118522199582</v>
      </c>
      <c r="BN5" s="78">
        <f t="shared" si="21"/>
        <v>7.5204451048522802E-3</v>
      </c>
      <c r="BO5" s="78">
        <f t="shared" si="22"/>
        <v>3.9562788076699995E-2</v>
      </c>
      <c r="BP5" s="78">
        <f t="shared" si="23"/>
        <v>2.5522419257238305E-2</v>
      </c>
      <c r="BQ5" s="78">
        <f t="shared" si="23"/>
        <v>2.7750139499463256E-2</v>
      </c>
      <c r="BR5" s="78">
        <f t="shared" si="23"/>
        <v>8.2522612833932918E-3</v>
      </c>
      <c r="BS5" s="78">
        <f t="shared" si="23"/>
        <v>-5.0651250824954475E-2</v>
      </c>
      <c r="BT5" s="78">
        <f t="shared" si="23"/>
        <v>1.8201376018436077E-2</v>
      </c>
      <c r="BU5" s="78">
        <f t="shared" si="23"/>
        <v>0.14090108419305292</v>
      </c>
      <c r="BV5" s="78" t="e">
        <f t="shared" si="23"/>
        <v>#N/A</v>
      </c>
      <c r="BW5" s="78" t="e">
        <f t="shared" si="23"/>
        <v>#N/A</v>
      </c>
      <c r="BX5" s="78" t="e">
        <f t="shared" si="23"/>
        <v>#N/A</v>
      </c>
      <c r="BY5" s="78" t="e">
        <f t="shared" si="23"/>
        <v>#N/A</v>
      </c>
      <c r="BZ5" s="78" t="e">
        <f t="shared" si="23"/>
        <v>#N/A</v>
      </c>
      <c r="CA5" s="78" t="e">
        <f t="shared" si="23"/>
        <v>#N/A</v>
      </c>
      <c r="CB5" s="78" t="e">
        <f t="shared" si="23"/>
        <v>#N/A</v>
      </c>
      <c r="CC5" s="78" t="e">
        <f t="shared" si="23"/>
        <v>#N/A</v>
      </c>
    </row>
    <row r="6" spans="1:276" ht="13" x14ac:dyDescent="0.3">
      <c r="A6" s="18" t="s">
        <v>81</v>
      </c>
      <c r="B6" s="19">
        <f>'Nom Revenue'!B6</f>
        <v>0</v>
      </c>
      <c r="C6" s="63" t="str">
        <f>IF(B6=0,"",VLOOKUP('Nom Revenue'!A6,'Commodity Code List'!$B$2:$C$18,2,FALSE))</f>
        <v/>
      </c>
      <c r="D6" s="63" t="str">
        <f>'Formatted Data'!E4</f>
        <v>L</v>
      </c>
      <c r="E6" s="63" t="str">
        <f>'Formatted Data'!F4</f>
        <v>X</v>
      </c>
      <c r="F6" s="63" t="str">
        <f>'Formatted Data'!G4</f>
        <v>X</v>
      </c>
      <c r="G6" s="121">
        <f>'Nom RPTM'!G6*VLOOKUP(G$3,IPD!$A:$C,3,FALSE)</f>
        <v>9.1324154785660099</v>
      </c>
      <c r="H6" s="121">
        <f>'Nom RPTM'!H6*VLOOKUP(H$3,IPD!$A:$C,3,FALSE)</f>
        <v>8.7380160317000151</v>
      </c>
      <c r="I6" s="121">
        <f>'Nom RPTM'!I6*VLOOKUP(I$3,IPD!$A:$C,3,FALSE)</f>
        <v>8.0405171384143639</v>
      </c>
      <c r="J6" s="121">
        <f>'Nom RPTM'!J6*VLOOKUP(J$3,IPD!$A:$C,3,FALSE)</f>
        <v>7.9442252501521615</v>
      </c>
      <c r="K6" s="121">
        <f>'Nom RPTM'!K6*VLOOKUP(K$3,IPD!$A:$C,3,FALSE)</f>
        <v>7.7081184428356</v>
      </c>
      <c r="L6" s="121">
        <f>'Nom RPTM'!L6*VLOOKUP(L$3,IPD!$A:$C,3,FALSE)</f>
        <v>7.6704605303978397</v>
      </c>
      <c r="M6" s="121">
        <f>'Nom RPTM'!M6*VLOOKUP(M$3,IPD!$A:$C,3,FALSE)</f>
        <v>7.2751065936653454</v>
      </c>
      <c r="N6" s="121">
        <f>'Nom RPTM'!N6*VLOOKUP(N$3,IPD!$A:$C,3,FALSE)</f>
        <v>6.9894362772760745</v>
      </c>
      <c r="O6" s="121">
        <f>'Nom RPTM'!O6*VLOOKUP(O$3,IPD!$A:$C,3,FALSE)</f>
        <v>6.9688150551080454</v>
      </c>
      <c r="P6" s="121">
        <f>'Nom RPTM'!P6*VLOOKUP(P$3,IPD!$A:$C,3,FALSE)</f>
        <v>7.0655150769196329</v>
      </c>
      <c r="Q6" s="121">
        <f>'Nom RPTM'!Q6*VLOOKUP(Q$3,IPD!$A:$C,3,FALSE)</f>
        <v>7.0112130783085052</v>
      </c>
      <c r="R6" s="121">
        <f>'Nom RPTM'!R6*VLOOKUP(R$3,IPD!$A:$C,3,FALSE)</f>
        <v>6.8665813862798686</v>
      </c>
      <c r="S6" s="121">
        <f>'Nom RPTM'!S6*VLOOKUP(S$3,IPD!$A:$C,3,FALSE)</f>
        <v>6.3038822276352944</v>
      </c>
      <c r="T6" s="121">
        <f>'Nom RPTM'!T6*VLOOKUP(T$3,IPD!$A:$C,3,FALSE)</f>
        <v>6.1052469416314388</v>
      </c>
      <c r="U6" s="121">
        <f>'Nom RPTM'!U6*VLOOKUP(U$3,IPD!$A:$C,3,FALSE)</f>
        <v>5.8921760670487302</v>
      </c>
      <c r="V6" s="121">
        <f>'Nom RPTM'!V6*VLOOKUP(V$3,IPD!$A:$C,3,FALSE)</f>
        <v>5.7391886708856754</v>
      </c>
      <c r="W6" s="121">
        <f>'Nom RPTM'!W6*VLOOKUP(W$3,IPD!$A:$C,3,FALSE)</f>
        <v>5.5911779877839649</v>
      </c>
      <c r="X6" s="121">
        <f>'Nom RPTM'!X6*VLOOKUP(X$3,IPD!$A:$C,3,FALSE)</f>
        <v>5.4415519716247864</v>
      </c>
      <c r="Y6" s="121">
        <f>'Nom RPTM'!Y6*VLOOKUP(Y$3,IPD!$A:$C,3,FALSE)</f>
        <v>5.6452198872301285</v>
      </c>
      <c r="Z6" s="121">
        <f>'Nom RPTM'!Z6*VLOOKUP(Z$3,IPD!$A:$C,3,FALSE)</f>
        <v>6.0263029925684295</v>
      </c>
      <c r="AA6" s="121">
        <f>'Nom RPTM'!AA6*VLOOKUP(AA$3,IPD!$A:$C,3,FALSE)</f>
        <v>6.9216571358780428</v>
      </c>
      <c r="AB6" s="121">
        <f>'Nom RPTM'!AB6*VLOOKUP(AB$3,IPD!$A:$C,3,FALSE)</f>
        <v>7.3578823245894407</v>
      </c>
      <c r="AC6" s="121">
        <f>'Nom RPTM'!AC6*VLOOKUP(VALUE(LEFT(AC$3,4)),IPD!$A:$C,3,FALSE)</f>
        <v>7.1384029207878097</v>
      </c>
      <c r="AD6" s="121">
        <f>'Nom RPTM'!AD6*VLOOKUP(AD$3,IPD!$A:$C,3,FALSE)</f>
        <v>7.1384029207878097</v>
      </c>
      <c r="AE6" s="121">
        <f>'Nom RPTM'!AE6*VLOOKUP(AE$3,IPD!$A:$C,3,FALSE)</f>
        <v>7.5159737110895826</v>
      </c>
      <c r="AF6" s="121">
        <f>'Nom RPTM'!AF6*VLOOKUP(AF$3,IPD!$A:$C,3,FALSE)</f>
        <v>6.5757286948537077</v>
      </c>
      <c r="AG6" s="121">
        <f>'Nom RPTM'!AG6*VLOOKUP(AG$3,IPD!$A:$C,3,FALSE)</f>
        <v>7.5245795723876956</v>
      </c>
      <c r="AH6" s="121">
        <f>'Nom RPTM'!AH6*VLOOKUP(AH$3,IPD!$A:$C,3,FALSE)</f>
        <v>7.3898035777624171</v>
      </c>
      <c r="AI6" s="121">
        <f>'Nom RPTM'!AI6*VLOOKUP(AI$3,IPD!$A:$C,3,FALSE)</f>
        <v>7.2611596301149612</v>
      </c>
      <c r="AJ6" s="121">
        <f>'Nom RPTM'!AJ6*VLOOKUP(AJ$3,IPD!$A:$C,3,FALSE)</f>
        <v>6.7784013625507411</v>
      </c>
      <c r="AK6" s="121">
        <f>'Nom RPTM'!AK6*VLOOKUP(AK$3,IPD!$A:$C,3,FALSE)</f>
        <v>7.5798390838792278</v>
      </c>
      <c r="AL6" s="121">
        <f>'Nom RPTM'!AL6*VLOOKUP(AM$3,IPD!$A:$C,3,FALSE)</f>
        <v>7.5515204197483978</v>
      </c>
      <c r="AM6" s="121">
        <f>'Nom RPTM'!AM6*VLOOKUP(AM$3,IPD!$A:$C,3,FALSE)</f>
        <v>7.2333009592269955</v>
      </c>
      <c r="AN6" s="121">
        <f>'Nom RPTM'!AN6*VLOOKUP(AN$3,IPD!$A:$C,3,FALSE)</f>
        <v>7.1891145867343571</v>
      </c>
      <c r="AO6" s="121">
        <f>'Nom RPTM'!AO6*VLOOKUP(AO$3,IPD!$A:$C,3,FALSE)</f>
        <v>7.2232846317025778</v>
      </c>
      <c r="AP6" s="121">
        <f>'Nom RPTM'!AP6*VLOOKUP(AP$3,IPD!$A:$C,3,FALSE)</f>
        <v>7.7006687513423184</v>
      </c>
      <c r="AQ6" s="121">
        <f>'Nom RPTM'!AQ6*VLOOKUP(AQ$3,IPD!$A:$C,3,FALSE)</f>
        <v>7.6867441298176553</v>
      </c>
      <c r="AR6" s="121">
        <f>'Nom RPTM'!AR6*VLOOKUP(AR$3,IPD!$A:$C,3,FALSE)</f>
        <v>7.4245312153704504</v>
      </c>
      <c r="AS6" s="121">
        <f>'Nom RPTM'!AS6*VLOOKUP(AS$3,IPD!$A:$C,3,FALSE)</f>
        <v>7.5083464823798307</v>
      </c>
      <c r="AT6" s="121">
        <f>'Nom RPTM'!AT6*VLOOKUP(AT$3,IPD!$A:$C,3,FALSE)</f>
        <v>8.5912932212754818</v>
      </c>
      <c r="AU6" s="121" t="e">
        <f>'Nom RPTM'!AU6*VLOOKUP(AU$3,IPD!$A:$C,3,FALSE)</f>
        <v>#N/A</v>
      </c>
      <c r="AV6" s="121" t="e">
        <f>'Nom RPTM'!AV6*VLOOKUP(AV$3,IPD!$A:$C,3,FALSE)</f>
        <v>#N/A</v>
      </c>
      <c r="AW6" s="121" t="e">
        <f>'Nom RPTM'!AW6*VLOOKUP(AW$3,IPD!$A:$C,3,FALSE)</f>
        <v>#N/A</v>
      </c>
      <c r="AX6" s="121" t="e">
        <f>'Nom RPTM'!AX6*VLOOKUP(AX$3,IPD!$A:$C,3,FALSE)</f>
        <v>#N/A</v>
      </c>
      <c r="AY6" s="121" t="e">
        <f>'Nom RPTM'!AY6*VLOOKUP(AY$3,IPD!$A:$C,3,FALSE)</f>
        <v>#N/A</v>
      </c>
      <c r="AZ6" s="121" t="e">
        <f>'Nom RPTM'!AZ6*VLOOKUP(AZ$3,IPD!$A:$C,3,FALSE)</f>
        <v>#N/A</v>
      </c>
      <c r="BA6" s="121" t="e">
        <f>'Nom RPTM'!BA6*VLOOKUP(BA$3,IPD!$A:$C,3,FALSE)</f>
        <v>#N/A</v>
      </c>
      <c r="BB6" s="121" t="e">
        <f>'Nom RPTM'!BB6*VLOOKUP(BB$3,IPD!$A:$C,3,FALSE)</f>
        <v>#N/A</v>
      </c>
      <c r="BC6" s="121"/>
      <c r="BD6" s="78">
        <f t="shared" si="19"/>
        <v>0.14857436547975666</v>
      </c>
      <c r="BE6" s="78">
        <f t="shared" si="20"/>
        <v>6.3023229863589769E-2</v>
      </c>
      <c r="BF6" s="78">
        <f t="shared" si="24"/>
        <v>-2.9829153840657208E-2</v>
      </c>
      <c r="BG6" s="78">
        <f t="shared" si="21"/>
        <v>5.2892894179767502E-2</v>
      </c>
      <c r="BH6" s="78">
        <f t="shared" si="21"/>
        <v>-0.12509956159753099</v>
      </c>
      <c r="BI6" s="78">
        <f t="shared" si="21"/>
        <v>0.14429592849178485</v>
      </c>
      <c r="BJ6" s="78">
        <f t="shared" si="21"/>
        <v>-1.7911431905093367E-2</v>
      </c>
      <c r="BK6" s="78">
        <f t="shared" si="21"/>
        <v>-1.7408304062989544E-2</v>
      </c>
      <c r="BL6" s="78">
        <f t="shared" si="21"/>
        <v>-6.6485009579189902E-2</v>
      </c>
      <c r="BM6" s="78">
        <f t="shared" si="21"/>
        <v>0.11823403166361079</v>
      </c>
      <c r="BN6" s="78">
        <f t="shared" si="21"/>
        <v>-3.7360508339890908E-3</v>
      </c>
      <c r="BO6" s="78">
        <f t="shared" si="22"/>
        <v>-6.1087424319422601E-3</v>
      </c>
      <c r="BP6" s="78">
        <f t="shared" si="23"/>
        <v>4.7530255020935552E-3</v>
      </c>
      <c r="BQ6" s="78">
        <f t="shared" si="23"/>
        <v>6.6089617671236445E-2</v>
      </c>
      <c r="BR6" s="78">
        <f t="shared" si="23"/>
        <v>-1.8082353590700428E-3</v>
      </c>
      <c r="BS6" s="78">
        <f t="shared" si="23"/>
        <v>-3.4112351083738335E-2</v>
      </c>
      <c r="BT6" s="78">
        <f t="shared" si="23"/>
        <v>1.1288964188858719E-2</v>
      </c>
      <c r="BU6" s="78">
        <f t="shared" si="23"/>
        <v>0.14423238744203526</v>
      </c>
      <c r="BV6" s="78" t="e">
        <f t="shared" si="23"/>
        <v>#N/A</v>
      </c>
      <c r="BW6" s="78" t="e">
        <f t="shared" si="23"/>
        <v>#N/A</v>
      </c>
      <c r="BX6" s="78" t="e">
        <f t="shared" si="23"/>
        <v>#N/A</v>
      </c>
      <c r="BY6" s="78" t="e">
        <f t="shared" si="23"/>
        <v>#N/A</v>
      </c>
      <c r="BZ6" s="78" t="e">
        <f t="shared" si="23"/>
        <v>#N/A</v>
      </c>
      <c r="CA6" s="78" t="e">
        <f t="shared" si="23"/>
        <v>#N/A</v>
      </c>
      <c r="CB6" s="78" t="e">
        <f t="shared" si="23"/>
        <v>#N/A</v>
      </c>
      <c r="CC6" s="78" t="e">
        <f t="shared" si="23"/>
        <v>#N/A</v>
      </c>
    </row>
    <row r="7" spans="1:276"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121">
        <f>'Nom RPTM'!G7*VLOOKUP(G$3,IPD!$A:$C,3,FALSE)</f>
        <v>7.9590629108627864</v>
      </c>
      <c r="H7" s="121">
        <f>'Nom RPTM'!H7*VLOOKUP(H$3,IPD!$A:$C,3,FALSE)</f>
        <v>7.2358871192492762</v>
      </c>
      <c r="I7" s="121">
        <f>'Nom RPTM'!I7*VLOOKUP(I$3,IPD!$A:$C,3,FALSE)</f>
        <v>6.6015365724239903</v>
      </c>
      <c r="J7" s="121">
        <f>'Nom RPTM'!J7*VLOOKUP(J$3,IPD!$A:$C,3,FALSE)</f>
        <v>6.066265457090096</v>
      </c>
      <c r="K7" s="121">
        <f>'Nom RPTM'!K7*VLOOKUP(K$3,IPD!$A:$C,3,FALSE)</f>
        <v>5.4527695150777928</v>
      </c>
      <c r="L7" s="121">
        <f>'Nom RPTM'!L7*VLOOKUP(L$3,IPD!$A:$C,3,FALSE)</f>
        <v>5.171509289405904</v>
      </c>
      <c r="M7" s="121">
        <f>'Nom RPTM'!M7*VLOOKUP(M$3,IPD!$A:$C,3,FALSE)</f>
        <v>4.903529654949466</v>
      </c>
      <c r="N7" s="121">
        <f>'Nom RPTM'!N7*VLOOKUP(N$3,IPD!$A:$C,3,FALSE)</f>
        <v>4.7701630376790014</v>
      </c>
      <c r="O7" s="121">
        <f>'Nom RPTM'!O7*VLOOKUP(O$3,IPD!$A:$C,3,FALSE)</f>
        <v>4.6863741007834783</v>
      </c>
      <c r="P7" s="121">
        <f>'Nom RPTM'!P7*VLOOKUP(P$3,IPD!$A:$C,3,FALSE)</f>
        <v>4.7444045535205639</v>
      </c>
      <c r="Q7" s="121">
        <f>'Nom RPTM'!Q7*VLOOKUP(Q$3,IPD!$A:$C,3,FALSE)</f>
        <v>4.5239509556699229</v>
      </c>
      <c r="R7" s="121">
        <f>'Nom RPTM'!R7*VLOOKUP(R$3,IPD!$A:$C,3,FALSE)</f>
        <v>4.4460014464530984</v>
      </c>
      <c r="S7" s="121">
        <f>'Nom RPTM'!S7*VLOOKUP(S$3,IPD!$A:$C,3,FALSE)</f>
        <v>4.4071214208936427</v>
      </c>
      <c r="T7" s="121">
        <f>'Nom RPTM'!T7*VLOOKUP(T$3,IPD!$A:$C,3,FALSE)</f>
        <v>4.3512876236499496</v>
      </c>
      <c r="U7" s="121">
        <f>'Nom RPTM'!U7*VLOOKUP(U$3,IPD!$A:$C,3,FALSE)</f>
        <v>4.3086354985020989</v>
      </c>
      <c r="V7" s="121">
        <f>'Nom RPTM'!V7*VLOOKUP(V$3,IPD!$A:$C,3,FALSE)</f>
        <v>4.2389042990418107</v>
      </c>
      <c r="W7" s="121">
        <f>'Nom RPTM'!W7*VLOOKUP(W$3,IPD!$A:$C,3,FALSE)</f>
        <v>4.2654707709312945</v>
      </c>
      <c r="X7" s="121">
        <f>'Nom RPTM'!X7*VLOOKUP(X$3,IPD!$A:$C,3,FALSE)</f>
        <v>4.264125349386835</v>
      </c>
      <c r="Y7" s="121">
        <f>'Nom RPTM'!Y7*VLOOKUP(Y$3,IPD!$A:$C,3,FALSE)</f>
        <v>4.2532770239818563</v>
      </c>
      <c r="Z7" s="121">
        <f>'Nom RPTM'!Z7*VLOOKUP(Z$3,IPD!$A:$C,3,FALSE)</f>
        <v>4.4981358197352828</v>
      </c>
      <c r="AA7" s="121">
        <f>'Nom RPTM'!AA7*VLOOKUP(AA$3,IPD!$A:$C,3,FALSE)</f>
        <v>4.9176825139603242</v>
      </c>
      <c r="AB7" s="121">
        <f>'Nom RPTM'!AB7*VLOOKUP(AB$3,IPD!$A:$C,3,FALSE)</f>
        <v>5.0398797971254039</v>
      </c>
      <c r="AC7" s="121">
        <f>'Nom RPTM'!AC7*VLOOKUP(VALUE(LEFT(AC$3,4)),IPD!$A:$C,3,FALSE)</f>
        <v>5.0150724437431631</v>
      </c>
      <c r="AD7" s="121">
        <f>'Nom RPTM'!AD7*VLOOKUP(AD$3,IPD!$A:$C,3,FALSE)</f>
        <v>5.0150724437431631</v>
      </c>
      <c r="AE7" s="121">
        <f>'Nom RPTM'!AE7*VLOOKUP(AE$3,IPD!$A:$C,3,FALSE)</f>
        <v>5.444730691955793</v>
      </c>
      <c r="AF7" s="121">
        <f>'Nom RPTM'!AF7*VLOOKUP(AF$3,IPD!$A:$C,3,FALSE)</f>
        <v>4.6893215467449689</v>
      </c>
      <c r="AG7" s="121">
        <f>'Nom RPTM'!AG7*VLOOKUP(AG$3,IPD!$A:$C,3,FALSE)</f>
        <v>4.9792032413176486</v>
      </c>
      <c r="AH7" s="121">
        <f>'Nom RPTM'!AH7*VLOOKUP(AH$3,IPD!$A:$C,3,FALSE)</f>
        <v>5.4524559020407954</v>
      </c>
      <c r="AI7" s="121">
        <f>'Nom RPTM'!AI7*VLOOKUP(AI$3,IPD!$A:$C,3,FALSE)</f>
        <v>5.613598961041637</v>
      </c>
      <c r="AJ7" s="121">
        <f>'Nom RPTM'!AJ7*VLOOKUP(AJ$3,IPD!$A:$C,3,FALSE)</f>
        <v>5.3513580042553697</v>
      </c>
      <c r="AK7" s="121">
        <f>'Nom RPTM'!AK7*VLOOKUP(AK$3,IPD!$A:$C,3,FALSE)</f>
        <v>5.5848271361664672</v>
      </c>
      <c r="AL7" s="121">
        <f>'Nom RPTM'!AL7*VLOOKUP(AM$3,IPD!$A:$C,3,FALSE)</f>
        <v>5.5516107036658466</v>
      </c>
      <c r="AM7" s="121">
        <f>'Nom RPTM'!AM7*VLOOKUP(AM$3,IPD!$A:$C,3,FALSE)</f>
        <v>5.3176670122040086</v>
      </c>
      <c r="AN7" s="121">
        <f>'Nom RPTM'!AN7*VLOOKUP(AN$3,IPD!$A:$C,3,FALSE)</f>
        <v>4.9909407177516876</v>
      </c>
      <c r="AO7" s="121">
        <f>'Nom RPTM'!AO7*VLOOKUP(AO$3,IPD!$A:$C,3,FALSE)</f>
        <v>5.1133002081259971</v>
      </c>
      <c r="AP7" s="121">
        <f>'Nom RPTM'!AP7*VLOOKUP(AP$3,IPD!$A:$C,3,FALSE)</f>
        <v>5.3126223194573852</v>
      </c>
      <c r="AQ7" s="121">
        <f>'Nom RPTM'!AQ7*VLOOKUP(AQ$3,IPD!$A:$C,3,FALSE)</f>
        <v>5.3700767503890461</v>
      </c>
      <c r="AR7" s="121">
        <f>'Nom RPTM'!AR7*VLOOKUP(AR$3,IPD!$A:$C,3,FALSE)</f>
        <v>5.1048447201886917</v>
      </c>
      <c r="AS7" s="121">
        <f>'Nom RPTM'!AS7*VLOOKUP(AS$3,IPD!$A:$C,3,FALSE)</f>
        <v>5.5240482427516477</v>
      </c>
      <c r="AT7" s="121">
        <f>'Nom RPTM'!AT7*VLOOKUP(AT$3,IPD!$A:$C,3,FALSE)</f>
        <v>6.5516874977671851</v>
      </c>
      <c r="AU7" s="121" t="e">
        <f>'Nom RPTM'!AU7*VLOOKUP(AU$3,IPD!$A:$C,3,FALSE)</f>
        <v>#N/A</v>
      </c>
      <c r="AV7" s="121" t="e">
        <f>'Nom RPTM'!AV7*VLOOKUP(AV$3,IPD!$A:$C,3,FALSE)</f>
        <v>#N/A</v>
      </c>
      <c r="AW7" s="121" t="e">
        <f>'Nom RPTM'!AW7*VLOOKUP(AW$3,IPD!$A:$C,3,FALSE)</f>
        <v>#N/A</v>
      </c>
      <c r="AX7" s="121" t="e">
        <f>'Nom RPTM'!AX7*VLOOKUP(AX$3,IPD!$A:$C,3,FALSE)</f>
        <v>#N/A</v>
      </c>
      <c r="AY7" s="121" t="e">
        <f>'Nom RPTM'!AY7*VLOOKUP(AY$3,IPD!$A:$C,3,FALSE)</f>
        <v>#N/A</v>
      </c>
      <c r="AZ7" s="121" t="e">
        <f>'Nom RPTM'!AZ7*VLOOKUP(AZ$3,IPD!$A:$C,3,FALSE)</f>
        <v>#N/A</v>
      </c>
      <c r="BA7" s="121" t="e">
        <f>'Nom RPTM'!BA7*VLOOKUP(BA$3,IPD!$A:$C,3,FALSE)</f>
        <v>#N/A</v>
      </c>
      <c r="BB7" s="121" t="e">
        <f>'Nom RPTM'!BB7*VLOOKUP(BB$3,IPD!$A:$C,3,FALSE)</f>
        <v>#N/A</v>
      </c>
      <c r="BC7" s="121"/>
      <c r="BD7" s="78">
        <f t="shared" si="19"/>
        <v>9.3271237472267288E-2</v>
      </c>
      <c r="BE7" s="78">
        <f t="shared" si="20"/>
        <v>2.4848550677719849E-2</v>
      </c>
      <c r="BF7" s="78">
        <f t="shared" si="24"/>
        <v>-4.9222113186886407E-3</v>
      </c>
      <c r="BG7" s="78">
        <f t="shared" si="21"/>
        <v>8.5673388177806675E-2</v>
      </c>
      <c r="BH7" s="78">
        <f t="shared" si="21"/>
        <v>-0.13874132403405881</v>
      </c>
      <c r="BI7" s="78">
        <f t="shared" si="21"/>
        <v>6.1817406139252018E-2</v>
      </c>
      <c r="BJ7" s="78">
        <f t="shared" si="21"/>
        <v>9.5045861312925695E-2</v>
      </c>
      <c r="BK7" s="78">
        <f t="shared" si="21"/>
        <v>2.9554215915900794E-2</v>
      </c>
      <c r="BL7" s="78">
        <f t="shared" si="21"/>
        <v>-4.6715299508607422E-2</v>
      </c>
      <c r="BM7" s="78">
        <f t="shared" si="21"/>
        <v>4.3628015865401659E-2</v>
      </c>
      <c r="BN7" s="78">
        <f t="shared" si="21"/>
        <v>-5.9476205244591851E-3</v>
      </c>
      <c r="BO7" s="78">
        <f t="shared" si="22"/>
        <v>-6.1441661108618928E-2</v>
      </c>
      <c r="BP7" s="78">
        <f t="shared" si="23"/>
        <v>2.4516318123976699E-2</v>
      </c>
      <c r="BQ7" s="78">
        <f t="shared" si="23"/>
        <v>3.8981108720084201E-2</v>
      </c>
      <c r="BR7" s="78">
        <f t="shared" si="23"/>
        <v>1.0814702697994338E-2</v>
      </c>
      <c r="BS7" s="78">
        <f t="shared" si="23"/>
        <v>-4.9390733601924586E-2</v>
      </c>
      <c r="BT7" s="78">
        <f t="shared" si="23"/>
        <v>8.2118760812662117E-2</v>
      </c>
      <c r="BU7" s="78">
        <f t="shared" si="23"/>
        <v>0.18603010145031762</v>
      </c>
      <c r="BV7" s="78" t="e">
        <f t="shared" si="23"/>
        <v>#N/A</v>
      </c>
      <c r="BW7" s="78" t="e">
        <f t="shared" si="23"/>
        <v>#N/A</v>
      </c>
      <c r="BX7" s="78" t="e">
        <f t="shared" si="23"/>
        <v>#N/A</v>
      </c>
      <c r="BY7" s="78" t="e">
        <f t="shared" si="23"/>
        <v>#N/A</v>
      </c>
      <c r="BZ7" s="78" t="e">
        <f t="shared" si="23"/>
        <v>#N/A</v>
      </c>
      <c r="CA7" s="78" t="e">
        <f t="shared" si="23"/>
        <v>#N/A</v>
      </c>
      <c r="CB7" s="78" t="e">
        <f t="shared" si="23"/>
        <v>#N/A</v>
      </c>
      <c r="CC7" s="78" t="e">
        <f t="shared" si="23"/>
        <v>#N/A</v>
      </c>
    </row>
    <row r="8" spans="1:276"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122">
        <f>'Nom RPTM'!G8*VLOOKUP(G$3,IPD!$A:$C,3,FALSE)</f>
        <v>7.3796320382877667</v>
      </c>
      <c r="H8" s="122">
        <f>'Nom RPTM'!H8*VLOOKUP(H$3,IPD!$A:$C,3,FALSE)</f>
        <v>6.8691807965752147</v>
      </c>
      <c r="I8" s="122">
        <f>'Nom RPTM'!I8*VLOOKUP(I$3,IPD!$A:$C,3,FALSE)</f>
        <v>6.4703490776732551</v>
      </c>
      <c r="J8" s="122">
        <f>'Nom RPTM'!J8*VLOOKUP(J$3,IPD!$A:$C,3,FALSE)</f>
        <v>6.234645348488943</v>
      </c>
      <c r="K8" s="122">
        <f>'Nom RPTM'!K8*VLOOKUP(K$3,IPD!$A:$C,3,FALSE)</f>
        <v>5.9570321838370131</v>
      </c>
      <c r="L8" s="122">
        <f>'Nom RPTM'!L8*VLOOKUP(L$3,IPD!$A:$C,3,FALSE)</f>
        <v>5.8341206312722482</v>
      </c>
      <c r="M8" s="122">
        <f>'Nom RPTM'!M8*VLOOKUP(M$3,IPD!$A:$C,3,FALSE)</f>
        <v>5.4298558133860571</v>
      </c>
      <c r="N8" s="122">
        <f>'Nom RPTM'!N8*VLOOKUP(N$3,IPD!$A:$C,3,FALSE)</f>
        <v>4.9272861638355625</v>
      </c>
      <c r="O8" s="122">
        <f>'Nom RPTM'!O8*VLOOKUP(O$3,IPD!$A:$C,3,FALSE)</f>
        <v>5.1122955024668961</v>
      </c>
      <c r="P8" s="122">
        <f>'Nom RPTM'!P8*VLOOKUP(P$3,IPD!$A:$C,3,FALSE)</f>
        <v>5.1295343747066173</v>
      </c>
      <c r="Q8" s="122">
        <f>'Nom RPTM'!Q8*VLOOKUP(Q$3,IPD!$A:$C,3,FALSE)</f>
        <v>4.9297717029074413</v>
      </c>
      <c r="R8" s="122">
        <f>'Nom RPTM'!R8*VLOOKUP(R$3,IPD!$A:$C,3,FALSE)</f>
        <v>4.9085935637566633</v>
      </c>
      <c r="S8" s="122">
        <f>'Nom RPTM'!S8*VLOOKUP(S$3,IPD!$A:$C,3,FALSE)</f>
        <v>4.9421036728655618</v>
      </c>
      <c r="T8" s="122">
        <f>'Nom RPTM'!T8*VLOOKUP(T$3,IPD!$A:$C,3,FALSE)</f>
        <v>4.7869631269500905</v>
      </c>
      <c r="U8" s="122">
        <f>'Nom RPTM'!U8*VLOOKUP(U$3,IPD!$A:$C,3,FALSE)</f>
        <v>4.6805643828231949</v>
      </c>
      <c r="V8" s="122">
        <f>'Nom RPTM'!V8*VLOOKUP(V$3,IPD!$A:$C,3,FALSE)</f>
        <v>4.4407548818383535</v>
      </c>
      <c r="W8" s="122">
        <f>'Nom RPTM'!W8*VLOOKUP(W$3,IPD!$A:$C,3,FALSE)</f>
        <v>4.6006406286757047</v>
      </c>
      <c r="X8" s="122">
        <f>'Nom RPTM'!X8*VLOOKUP(X$3,IPD!$A:$C,3,FALSE)</f>
        <v>4.8771089171038957</v>
      </c>
      <c r="Y8" s="122">
        <f>'Nom RPTM'!Y8*VLOOKUP(Y$3,IPD!$A:$C,3,FALSE)</f>
        <v>4.541127913440886</v>
      </c>
      <c r="Z8" s="122">
        <f>'Nom RPTM'!Z8*VLOOKUP(Z$3,IPD!$A:$C,3,FALSE)</f>
        <v>4.3735334295355166</v>
      </c>
      <c r="AA8" s="122">
        <f>'Nom RPTM'!AA8*VLOOKUP(AA$3,IPD!$A:$C,3,FALSE)</f>
        <v>5.2028054705911195</v>
      </c>
      <c r="AB8" s="122">
        <f>'Nom RPTM'!AB8*VLOOKUP(AB$3,IPD!$A:$C,3,FALSE)</f>
        <v>5.1216302722504272</v>
      </c>
      <c r="AC8" s="122">
        <f>'Nom RPTM'!AC8*VLOOKUP(VALUE(LEFT(AC$3,4)),IPD!$A:$C,3,FALSE)</f>
        <v>5.1678669259337484</v>
      </c>
      <c r="AD8" s="122">
        <f>'Nom RPTM'!AD8*VLOOKUP(AD$3,IPD!$A:$C,3,FALSE)</f>
        <v>5.1678669259337484</v>
      </c>
      <c r="AE8" s="122">
        <f>'Nom RPTM'!AE8*VLOOKUP(AE$3,IPD!$A:$C,3,FALSE)</f>
        <v>5.6642127927946309</v>
      </c>
      <c r="AF8" s="122">
        <f>'Nom RPTM'!AF8*VLOOKUP(AF$3,IPD!$A:$C,3,FALSE)</f>
        <v>5.3542569674994258</v>
      </c>
      <c r="AG8" s="122">
        <f>'Nom RPTM'!AG8*VLOOKUP(AG$3,IPD!$A:$C,3,FALSE)</f>
        <v>5.3686542996625413</v>
      </c>
      <c r="AH8" s="122">
        <f>'Nom RPTM'!AH8*VLOOKUP(AH$3,IPD!$A:$C,3,FALSE)</f>
        <v>6.0304767143963263</v>
      </c>
      <c r="AI8" s="122">
        <f>'Nom RPTM'!AI8*VLOOKUP(AI$3,IPD!$A:$C,3,FALSE)</f>
        <v>6.3420016359708447</v>
      </c>
      <c r="AJ8" s="122">
        <f>'Nom RPTM'!AJ8*VLOOKUP(AJ$3,IPD!$A:$C,3,FALSE)</f>
        <v>6.2951848187538104</v>
      </c>
      <c r="AK8" s="122">
        <f>'Nom RPTM'!AK8*VLOOKUP(AK$3,IPD!$A:$C,3,FALSE)</f>
        <v>6.2382364546895008</v>
      </c>
      <c r="AL8" s="122">
        <f>'Nom RPTM'!AL8*VLOOKUP(AM$3,IPD!$A:$C,3,FALSE)</f>
        <v>5.6904129748702061</v>
      </c>
      <c r="AM8" s="122">
        <f>'Nom RPTM'!AM8*VLOOKUP(AM$3,IPD!$A:$C,3,FALSE)</f>
        <v>5.4506201852921414</v>
      </c>
      <c r="AN8" s="122">
        <f>'Nom RPTM'!AN8*VLOOKUP(AN$3,IPD!$A:$C,3,FALSE)</f>
        <v>5.051864363112669</v>
      </c>
      <c r="AO8" s="122">
        <f>'Nom RPTM'!AO8*VLOOKUP(AO$3,IPD!$A:$C,3,FALSE)</f>
        <v>5.2175940564487941</v>
      </c>
      <c r="AP8" s="122">
        <f>'Nom RPTM'!AP8*VLOOKUP(AP$3,IPD!$A:$C,3,FALSE)</f>
        <v>4.921912349954356</v>
      </c>
      <c r="AQ8" s="122">
        <f>'Nom RPTM'!AQ8*VLOOKUP(AQ$3,IPD!$A:$C,3,FALSE)</f>
        <v>4.8206059822381055</v>
      </c>
      <c r="AR8" s="122">
        <f>'Nom RPTM'!AR8*VLOOKUP(AR$3,IPD!$A:$C,3,FALSE)</f>
        <v>4.4761884814354334</v>
      </c>
      <c r="AS8" s="122">
        <f>'Nom RPTM'!AS8*VLOOKUP(AS$3,IPD!$A:$C,3,FALSE)</f>
        <v>4.3764011834162275</v>
      </c>
      <c r="AT8" s="122">
        <f>'Nom RPTM'!AT8*VLOOKUP(AT$3,IPD!$A:$C,3,FALSE)</f>
        <v>5.4371801181102368</v>
      </c>
      <c r="AU8" s="122" t="e">
        <f>'Nom RPTM'!AU8*VLOOKUP(AU$3,IPD!$A:$C,3,FALSE)</f>
        <v>#N/A</v>
      </c>
      <c r="AV8" s="122" t="e">
        <f>'Nom RPTM'!AV8*VLOOKUP(AV$3,IPD!$A:$C,3,FALSE)</f>
        <v>#N/A</v>
      </c>
      <c r="AW8" s="122" t="e">
        <f>'Nom RPTM'!AW8*VLOOKUP(AW$3,IPD!$A:$C,3,FALSE)</f>
        <v>#N/A</v>
      </c>
      <c r="AX8" s="122" t="e">
        <f>'Nom RPTM'!AX8*VLOOKUP(AX$3,IPD!$A:$C,3,FALSE)</f>
        <v>#N/A</v>
      </c>
      <c r="AY8" s="122" t="e">
        <f>'Nom RPTM'!AY8*VLOOKUP(AY$3,IPD!$A:$C,3,FALSE)</f>
        <v>#N/A</v>
      </c>
      <c r="AZ8" s="122" t="e">
        <f>'Nom RPTM'!AZ8*VLOOKUP(AZ$3,IPD!$A:$C,3,FALSE)</f>
        <v>#N/A</v>
      </c>
      <c r="BA8" s="122" t="e">
        <f>'Nom RPTM'!BA8*VLOOKUP(BA$3,IPD!$A:$C,3,FALSE)</f>
        <v>#N/A</v>
      </c>
      <c r="BB8" s="122" t="e">
        <f>'Nom RPTM'!BB8*VLOOKUP(BB$3,IPD!$A:$C,3,FALSE)</f>
        <v>#N/A</v>
      </c>
      <c r="BC8" s="122"/>
      <c r="BD8" s="79">
        <f t="shared" si="19"/>
        <v>0.18961145591235917</v>
      </c>
      <c r="BE8" s="79">
        <f t="shared" si="20"/>
        <v>-1.5602197468180479E-2</v>
      </c>
      <c r="BF8" s="111">
        <f t="shared" si="24"/>
        <v>9.0277218825882688E-3</v>
      </c>
      <c r="BG8" s="79">
        <f t="shared" si="21"/>
        <v>9.6044630013610632E-2</v>
      </c>
      <c r="BH8" s="79">
        <f t="shared" si="21"/>
        <v>-5.4721783349929165E-2</v>
      </c>
      <c r="BI8" s="79">
        <f t="shared" si="21"/>
        <v>2.6889505398242086E-3</v>
      </c>
      <c r="BJ8" s="79">
        <f t="shared" si="21"/>
        <v>0.1232752898199061</v>
      </c>
      <c r="BK8" s="79">
        <f t="shared" si="21"/>
        <v>5.1658423757914074E-2</v>
      </c>
      <c r="BL8" s="79">
        <f t="shared" si="21"/>
        <v>-7.3820254084289161E-3</v>
      </c>
      <c r="BM8" s="79">
        <f t="shared" si="21"/>
        <v>-9.0463371138296278E-3</v>
      </c>
      <c r="BN8" s="79">
        <f t="shared" si="21"/>
        <v>-8.7817043133637029E-2</v>
      </c>
      <c r="BO8" s="79">
        <f t="shared" si="22"/>
        <v>-7.3157880869312519E-2</v>
      </c>
      <c r="BP8" s="79">
        <f t="shared" si="23"/>
        <v>3.2805649840133899E-2</v>
      </c>
      <c r="BQ8" s="79">
        <f t="shared" si="23"/>
        <v>-5.6670124830616952E-2</v>
      </c>
      <c r="BR8" s="79">
        <f t="shared" si="23"/>
        <v>-2.0582724866522684E-2</v>
      </c>
      <c r="BS8" s="79">
        <f t="shared" si="23"/>
        <v>-7.1446930546015364E-2</v>
      </c>
      <c r="BT8" s="79">
        <f t="shared" si="23"/>
        <v>-2.2292916938834062E-2</v>
      </c>
      <c r="BU8" s="79">
        <f t="shared" si="23"/>
        <v>0.24238612737645848</v>
      </c>
      <c r="BV8" s="79" t="e">
        <f t="shared" si="23"/>
        <v>#N/A</v>
      </c>
      <c r="BW8" s="79" t="e">
        <f t="shared" si="23"/>
        <v>#N/A</v>
      </c>
      <c r="BX8" s="79" t="e">
        <f t="shared" si="23"/>
        <v>#N/A</v>
      </c>
      <c r="BY8" s="79" t="e">
        <f t="shared" si="23"/>
        <v>#N/A</v>
      </c>
      <c r="BZ8" s="79" t="e">
        <f t="shared" si="23"/>
        <v>#N/A</v>
      </c>
      <c r="CA8" s="79" t="e">
        <f t="shared" si="23"/>
        <v>#N/A</v>
      </c>
      <c r="CB8" s="79" t="e">
        <f t="shared" si="23"/>
        <v>#N/A</v>
      </c>
      <c r="CC8" s="79" t="e">
        <f t="shared" si="23"/>
        <v>#N/A</v>
      </c>
    </row>
    <row r="9" spans="1:276"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121">
        <f>'Nom RPTM'!G9*VLOOKUP(G$3,IPD!$A:$C,3,FALSE)</f>
        <v>10.432513551090931</v>
      </c>
      <c r="H9" s="121">
        <f>'Nom RPTM'!H9*VLOOKUP(H$3,IPD!$A:$C,3,FALSE)</f>
        <v>9.2275035490343811</v>
      </c>
      <c r="I9" s="121">
        <f>'Nom RPTM'!I9*VLOOKUP(I$3,IPD!$A:$C,3,FALSE)</f>
        <v>8.6266922060989533</v>
      </c>
      <c r="J9" s="121">
        <f>'Nom RPTM'!J9*VLOOKUP(J$3,IPD!$A:$C,3,FALSE)</f>
        <v>8.8966852274380628</v>
      </c>
      <c r="K9" s="121">
        <f>'Nom RPTM'!K9*VLOOKUP(K$3,IPD!$A:$C,3,FALSE)</f>
        <v>8.1374509989698698</v>
      </c>
      <c r="L9" s="121">
        <f>'Nom RPTM'!L9*VLOOKUP(L$3,IPD!$A:$C,3,FALSE)</f>
        <v>8.0659263762596041</v>
      </c>
      <c r="M9" s="121">
        <f>'Nom RPTM'!M9*VLOOKUP(M$3,IPD!$A:$C,3,FALSE)</f>
        <v>7.7529683708966246</v>
      </c>
      <c r="N9" s="121">
        <f>'Nom RPTM'!N9*VLOOKUP(N$3,IPD!$A:$C,3,FALSE)</f>
        <v>7.6329836054290965</v>
      </c>
      <c r="O9" s="121">
        <f>'Nom RPTM'!O9*VLOOKUP(O$3,IPD!$A:$C,3,FALSE)</f>
        <v>7.4010483460402359</v>
      </c>
      <c r="P9" s="121">
        <f>'Nom RPTM'!P9*VLOOKUP(P$3,IPD!$A:$C,3,FALSE)</f>
        <v>7.3171303329580972</v>
      </c>
      <c r="Q9" s="121">
        <f>'Nom RPTM'!Q9*VLOOKUP(Q$3,IPD!$A:$C,3,FALSE)</f>
        <v>7.0366911851459539</v>
      </c>
      <c r="R9" s="121">
        <f>'Nom RPTM'!R9*VLOOKUP(R$3,IPD!$A:$C,3,FALSE)</f>
        <v>6.4622835334300692</v>
      </c>
      <c r="S9" s="121">
        <f>'Nom RPTM'!S9*VLOOKUP(S$3,IPD!$A:$C,3,FALSE)</f>
        <v>6.399064354542447</v>
      </c>
      <c r="T9" s="121">
        <f>'Nom RPTM'!T9*VLOOKUP(T$3,IPD!$A:$C,3,FALSE)</f>
        <v>6.2375821557262183</v>
      </c>
      <c r="U9" s="121">
        <f>'Nom RPTM'!U9*VLOOKUP(U$3,IPD!$A:$C,3,FALSE)</f>
        <v>5.9600191653268046</v>
      </c>
      <c r="V9" s="121">
        <f>'Nom RPTM'!V9*VLOOKUP(V$3,IPD!$A:$C,3,FALSE)</f>
        <v>6.5688708605743669</v>
      </c>
      <c r="W9" s="121">
        <f>'Nom RPTM'!W9*VLOOKUP(W$3,IPD!$A:$C,3,FALSE)</f>
        <v>7.2320040924384825</v>
      </c>
      <c r="X9" s="121">
        <f>'Nom RPTM'!X9*VLOOKUP(X$3,IPD!$A:$C,3,FALSE)</f>
        <v>6.7854231921593735</v>
      </c>
      <c r="Y9" s="121">
        <f>'Nom RPTM'!Y9*VLOOKUP(Y$3,IPD!$A:$C,3,FALSE)</f>
        <v>6.5131863405741921</v>
      </c>
      <c r="Z9" s="121">
        <f>'Nom RPTM'!Z9*VLOOKUP(Z$3,IPD!$A:$C,3,FALSE)</f>
        <v>6.9157775879670647</v>
      </c>
      <c r="AA9" s="121">
        <f>'Nom RPTM'!AA9*VLOOKUP(AA$3,IPD!$A:$C,3,FALSE)</f>
        <v>8.2926126048486459</v>
      </c>
      <c r="AB9" s="121">
        <f>'Nom RPTM'!AB9*VLOOKUP(AB$3,IPD!$A:$C,3,FALSE)</f>
        <v>8.2830646928160387</v>
      </c>
      <c r="AC9" s="121">
        <f>'Nom RPTM'!AC9*VLOOKUP(VALUE(LEFT(AC$3,4)),IPD!$A:$C,3,FALSE)</f>
        <v>8.5313562978892978</v>
      </c>
      <c r="AD9" s="121">
        <f>'Nom RPTM'!AD9*VLOOKUP(AD$3,IPD!$A:$C,3,FALSE)</f>
        <v>8.5313562978892978</v>
      </c>
      <c r="AE9" s="121">
        <f>'Nom RPTM'!AE9*VLOOKUP(AE$3,IPD!$A:$C,3,FALSE)</f>
        <v>9.383169152082969</v>
      </c>
      <c r="AF9" s="121">
        <f>'Nom RPTM'!AF9*VLOOKUP(AF$3,IPD!$A:$C,3,FALSE)</f>
        <v>9.2911383901943552</v>
      </c>
      <c r="AG9" s="121">
        <f>'Nom RPTM'!AG9*VLOOKUP(AG$3,IPD!$A:$C,3,FALSE)</f>
        <v>9.9046140417760871</v>
      </c>
      <c r="AH9" s="121">
        <f>'Nom RPTM'!AH9*VLOOKUP(AH$3,IPD!$A:$C,3,FALSE)</f>
        <v>10.762421973539897</v>
      </c>
      <c r="AI9" s="121">
        <f>'Nom RPTM'!AI9*VLOOKUP(AI$3,IPD!$A:$C,3,FALSE)</f>
        <v>10.475248251088731</v>
      </c>
      <c r="AJ9" s="121">
        <f>'Nom RPTM'!AJ9*VLOOKUP(AJ$3,IPD!$A:$C,3,FALSE)</f>
        <v>10.470968881008901</v>
      </c>
      <c r="AK9" s="121">
        <f>'Nom RPTM'!AK9*VLOOKUP(AK$3,IPD!$A:$C,3,FALSE)</f>
        <v>11.093743304578169</v>
      </c>
      <c r="AL9" s="121">
        <f>'Nom RPTM'!AL9*VLOOKUP(AM$3,IPD!$A:$C,3,FALSE)</f>
        <v>10.569133466424912</v>
      </c>
      <c r="AM9" s="121">
        <f>'Nom RPTM'!AM9*VLOOKUP(AM$3,IPD!$A:$C,3,FALSE)</f>
        <v>10.123752435464725</v>
      </c>
      <c r="AN9" s="121">
        <f>'Nom RPTM'!AN9*VLOOKUP(AN$3,IPD!$A:$C,3,FALSE)</f>
        <v>10.493485604912097</v>
      </c>
      <c r="AO9" s="121">
        <f>'Nom RPTM'!AO9*VLOOKUP(AO$3,IPD!$A:$C,3,FALSE)</f>
        <v>9.8317310282352928</v>
      </c>
      <c r="AP9" s="121">
        <f>'Nom RPTM'!AP9*VLOOKUP(AP$3,IPD!$A:$C,3,FALSE)</f>
        <v>10.305233902464746</v>
      </c>
      <c r="AQ9" s="121">
        <f>'Nom RPTM'!AQ9*VLOOKUP(AQ$3,IPD!$A:$C,3,FALSE)</f>
        <v>11.034874141360824</v>
      </c>
      <c r="AR9" s="121">
        <f>'Nom RPTM'!AR9*VLOOKUP(AR$3,IPD!$A:$C,3,FALSE)</f>
        <v>12.848457590258173</v>
      </c>
      <c r="AS9" s="121">
        <f>'Nom RPTM'!AS9*VLOOKUP(AS$3,IPD!$A:$C,3,FALSE)</f>
        <v>12.037065345659556</v>
      </c>
      <c r="AT9" s="121">
        <f>'Nom RPTM'!AT9*VLOOKUP(AT$3,IPD!$A:$C,3,FALSE)</f>
        <v>10.141337386018238</v>
      </c>
      <c r="AU9" s="121" t="e">
        <f>'Nom RPTM'!AU9*VLOOKUP(AU$3,IPD!$A:$C,3,FALSE)</f>
        <v>#N/A</v>
      </c>
      <c r="AV9" s="121" t="e">
        <f>'Nom RPTM'!AV9*VLOOKUP(AV$3,IPD!$A:$C,3,FALSE)</f>
        <v>#N/A</v>
      </c>
      <c r="AW9" s="121" t="e">
        <f>'Nom RPTM'!AW9*VLOOKUP(AW$3,IPD!$A:$C,3,FALSE)</f>
        <v>#N/A</v>
      </c>
      <c r="AX9" s="121" t="e">
        <f>'Nom RPTM'!AX9*VLOOKUP(AX$3,IPD!$A:$C,3,FALSE)</f>
        <v>#N/A</v>
      </c>
      <c r="AY9" s="121" t="e">
        <f>'Nom RPTM'!AY9*VLOOKUP(AY$3,IPD!$A:$C,3,FALSE)</f>
        <v>#N/A</v>
      </c>
      <c r="AZ9" s="121" t="e">
        <f>'Nom RPTM'!AZ9*VLOOKUP(AZ$3,IPD!$A:$C,3,FALSE)</f>
        <v>#N/A</v>
      </c>
      <c r="BA9" s="121" t="e">
        <f>'Nom RPTM'!BA9*VLOOKUP(BA$3,IPD!$A:$C,3,FALSE)</f>
        <v>#N/A</v>
      </c>
      <c r="BB9" s="121" t="e">
        <f>'Nom RPTM'!BB9*VLOOKUP(BB$3,IPD!$A:$C,3,FALSE)</f>
        <v>#N/A</v>
      </c>
      <c r="BC9" s="121"/>
      <c r="BD9" s="78">
        <f t="shared" si="19"/>
        <v>0.19908607519090427</v>
      </c>
      <c r="BE9" s="78">
        <f t="shared" si="20"/>
        <v>-1.1513756264249775E-3</v>
      </c>
      <c r="BF9" s="78">
        <f t="shared" si="24"/>
        <v>2.9975813817874064E-2</v>
      </c>
      <c r="BG9" s="78">
        <f t="shared" si="21"/>
        <v>9.9844951312655139E-2</v>
      </c>
      <c r="BH9" s="78">
        <f t="shared" si="21"/>
        <v>-9.808068084138033E-3</v>
      </c>
      <c r="BI9" s="78">
        <f t="shared" si="21"/>
        <v>6.6028039387420856E-2</v>
      </c>
      <c r="BJ9" s="78">
        <f t="shared" si="21"/>
        <v>8.6606901404306491E-2</v>
      </c>
      <c r="BK9" s="78">
        <f t="shared" si="21"/>
        <v>-2.66830015731776E-2</v>
      </c>
      <c r="BL9" s="78">
        <f t="shared" si="21"/>
        <v>-4.0852206814145919E-4</v>
      </c>
      <c r="BM9" s="78">
        <f t="shared" si="21"/>
        <v>5.9476293994034091E-2</v>
      </c>
      <c r="BN9" s="78">
        <f t="shared" si="21"/>
        <v>-4.7288802683649656E-2</v>
      </c>
      <c r="BO9" s="78">
        <f t="shared" si="22"/>
        <v>3.6521356266294269E-2</v>
      </c>
      <c r="BP9" s="78">
        <f t="shared" si="23"/>
        <v>-6.3063371084916775E-2</v>
      </c>
      <c r="BQ9" s="78">
        <f t="shared" si="23"/>
        <v>4.8160682271476185E-2</v>
      </c>
      <c r="BR9" s="78">
        <f t="shared" si="23"/>
        <v>7.0802879954191766E-2</v>
      </c>
      <c r="BS9" s="78">
        <f t="shared" si="23"/>
        <v>0.1643501707101207</v>
      </c>
      <c r="BT9" s="78">
        <f t="shared" si="23"/>
        <v>-6.3150945465533681E-2</v>
      </c>
      <c r="BU9" s="78">
        <f t="shared" si="23"/>
        <v>-0.15749087549191532</v>
      </c>
      <c r="BV9" s="78" t="e">
        <f t="shared" si="23"/>
        <v>#N/A</v>
      </c>
      <c r="BW9" s="78" t="e">
        <f t="shared" si="23"/>
        <v>#N/A</v>
      </c>
      <c r="BX9" s="78" t="e">
        <f t="shared" si="23"/>
        <v>#N/A</v>
      </c>
      <c r="BY9" s="78" t="e">
        <f t="shared" si="23"/>
        <v>#N/A</v>
      </c>
      <c r="BZ9" s="78" t="e">
        <f t="shared" si="23"/>
        <v>#N/A</v>
      </c>
      <c r="CA9" s="78" t="e">
        <f t="shared" si="23"/>
        <v>#N/A</v>
      </c>
      <c r="CB9" s="78" t="e">
        <f t="shared" si="23"/>
        <v>#N/A</v>
      </c>
      <c r="CC9" s="78" t="e">
        <f t="shared" si="23"/>
        <v>#N/A</v>
      </c>
    </row>
    <row r="10" spans="1:276"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121">
        <f>'Nom RPTM'!G10*VLOOKUP(G$3,IPD!$A:$C,3,FALSE)</f>
        <v>8.8991267559299256</v>
      </c>
      <c r="H10" s="121">
        <f>'Nom RPTM'!H10*VLOOKUP(H$3,IPD!$A:$C,3,FALSE)</f>
        <v>7.8761602518664358</v>
      </c>
      <c r="I10" s="121">
        <f>'Nom RPTM'!I10*VLOOKUP(I$3,IPD!$A:$C,3,FALSE)</f>
        <v>6.9853968267406117</v>
      </c>
      <c r="J10" s="121">
        <f>'Nom RPTM'!J10*VLOOKUP(J$3,IPD!$A:$C,3,FALSE)</f>
        <v>6.842887610274432</v>
      </c>
      <c r="K10" s="121">
        <f>'Nom RPTM'!K10*VLOOKUP(K$3,IPD!$A:$C,3,FALSE)</f>
        <v>6.636726528754795</v>
      </c>
      <c r="L10" s="121">
        <f>'Nom RPTM'!L10*VLOOKUP(L$3,IPD!$A:$C,3,FALSE)</f>
        <v>6.8784477326905193</v>
      </c>
      <c r="M10" s="121">
        <f>'Nom RPTM'!M10*VLOOKUP(M$3,IPD!$A:$C,3,FALSE)</f>
        <v>6.6852338168673588</v>
      </c>
      <c r="N10" s="121">
        <f>'Nom RPTM'!N10*VLOOKUP(N$3,IPD!$A:$C,3,FALSE)</f>
        <v>6.6584187605976277</v>
      </c>
      <c r="O10" s="121">
        <f>'Nom RPTM'!O10*VLOOKUP(O$3,IPD!$A:$C,3,FALSE)</f>
        <v>6.5758173041219097</v>
      </c>
      <c r="P10" s="121">
        <f>'Nom RPTM'!P10*VLOOKUP(P$3,IPD!$A:$C,3,FALSE)</f>
        <v>6.5526484253108759</v>
      </c>
      <c r="Q10" s="121">
        <f>'Nom RPTM'!Q10*VLOOKUP(Q$3,IPD!$A:$C,3,FALSE)</f>
        <v>6.2837365176907367</v>
      </c>
      <c r="R10" s="121">
        <f>'Nom RPTM'!R10*VLOOKUP(R$3,IPD!$A:$C,3,FALSE)</f>
        <v>5.8924810720877154</v>
      </c>
      <c r="S10" s="121">
        <f>'Nom RPTM'!S10*VLOOKUP(S$3,IPD!$A:$C,3,FALSE)</f>
        <v>5.9293304603468879</v>
      </c>
      <c r="T10" s="121">
        <f>'Nom RPTM'!T10*VLOOKUP(T$3,IPD!$A:$C,3,FALSE)</f>
        <v>5.5494057028353607</v>
      </c>
      <c r="U10" s="121">
        <f>'Nom RPTM'!U10*VLOOKUP(U$3,IPD!$A:$C,3,FALSE)</f>
        <v>5.4629266548606417</v>
      </c>
      <c r="V10" s="121">
        <f>'Nom RPTM'!V10*VLOOKUP(V$3,IPD!$A:$C,3,FALSE)</f>
        <v>5.6321667132839126</v>
      </c>
      <c r="W10" s="121">
        <f>'Nom RPTM'!W10*VLOOKUP(W$3,IPD!$A:$C,3,FALSE)</f>
        <v>5.541426754689696</v>
      </c>
      <c r="X10" s="121">
        <f>'Nom RPTM'!X10*VLOOKUP(X$3,IPD!$A:$C,3,FALSE)</f>
        <v>5.8468344098680225</v>
      </c>
      <c r="Y10" s="121">
        <f>'Nom RPTM'!Y10*VLOOKUP(Y$3,IPD!$A:$C,3,FALSE)</f>
        <v>5.7125481127238489</v>
      </c>
      <c r="Z10" s="121">
        <f>'Nom RPTM'!Z10*VLOOKUP(Z$3,IPD!$A:$C,3,FALSE)</f>
        <v>6.0816124726482146</v>
      </c>
      <c r="AA10" s="121">
        <f>'Nom RPTM'!AA10*VLOOKUP(AA$3,IPD!$A:$C,3,FALSE)</f>
        <v>6.5440469055696528</v>
      </c>
      <c r="AB10" s="121">
        <f>'Nom RPTM'!AB10*VLOOKUP(AB$3,IPD!$A:$C,3,FALSE)</f>
        <v>6.4984645282683138</v>
      </c>
      <c r="AC10" s="121">
        <f>'Nom RPTM'!AC10*VLOOKUP(VALUE(LEFT(AC$3,4)),IPD!$A:$C,3,FALSE)</f>
        <v>6.9746304612979868</v>
      </c>
      <c r="AD10" s="121">
        <f>'Nom RPTM'!AD10*VLOOKUP(AD$3,IPD!$A:$C,3,FALSE)</f>
        <v>6.9746304612979868</v>
      </c>
      <c r="AE10" s="121">
        <f>'Nom RPTM'!AE10*VLOOKUP(AE$3,IPD!$A:$C,3,FALSE)</f>
        <v>8.2467910296263085</v>
      </c>
      <c r="AF10" s="121">
        <f>'Nom RPTM'!AF10*VLOOKUP(AF$3,IPD!$A:$C,3,FALSE)</f>
        <v>8.0226507697515768</v>
      </c>
      <c r="AG10" s="121">
        <f>'Nom RPTM'!AG10*VLOOKUP(AG$3,IPD!$A:$C,3,FALSE)</f>
        <v>8.3194515660221278</v>
      </c>
      <c r="AH10" s="121">
        <f>'Nom RPTM'!AH10*VLOOKUP(AH$3,IPD!$A:$C,3,FALSE)</f>
        <v>8.3658381456036075</v>
      </c>
      <c r="AI10" s="121">
        <f>'Nom RPTM'!AI10*VLOOKUP(AI$3,IPD!$A:$C,3,FALSE)</f>
        <v>8.4900345212318129</v>
      </c>
      <c r="AJ10" s="121">
        <f>'Nom RPTM'!AJ10*VLOOKUP(AJ$3,IPD!$A:$C,3,FALSE)</f>
        <v>9.0763340472727183</v>
      </c>
      <c r="AK10" s="121">
        <f>'Nom RPTM'!AK10*VLOOKUP(AK$3,IPD!$A:$C,3,FALSE)</f>
        <v>8.8875390905842693</v>
      </c>
      <c r="AL10" s="121">
        <f>'Nom RPTM'!AL10*VLOOKUP(AM$3,IPD!$A:$C,3,FALSE)</f>
        <v>8.268205123006922</v>
      </c>
      <c r="AM10" s="121">
        <f>'Nom RPTM'!AM10*VLOOKUP(AM$3,IPD!$A:$C,3,FALSE)</f>
        <v>7.919784721885736</v>
      </c>
      <c r="AN10" s="121">
        <f>'Nom RPTM'!AN10*VLOOKUP(AN$3,IPD!$A:$C,3,FALSE)</f>
        <v>7.8453308542696121</v>
      </c>
      <c r="AO10" s="121">
        <f>'Nom RPTM'!AO10*VLOOKUP(AO$3,IPD!$A:$C,3,FALSE)</f>
        <v>7.7614172862619801</v>
      </c>
      <c r="AP10" s="121">
        <f>'Nom RPTM'!AP10*VLOOKUP(AP$3,IPD!$A:$C,3,FALSE)</f>
        <v>8.3152402528922824</v>
      </c>
      <c r="AQ10" s="121">
        <f>'Nom RPTM'!AQ10*VLOOKUP(AQ$3,IPD!$A:$C,3,FALSE)</f>
        <v>7.697884152535007</v>
      </c>
      <c r="AR10" s="121">
        <f>'Nom RPTM'!AR10*VLOOKUP(AR$3,IPD!$A:$C,3,FALSE)</f>
        <v>7.620099677184359</v>
      </c>
      <c r="AS10" s="121">
        <f>'Nom RPTM'!AS10*VLOOKUP(AS$3,IPD!$A:$C,3,FALSE)</f>
        <v>7.5720201226852799</v>
      </c>
      <c r="AT10" s="121">
        <f>'Nom RPTM'!AT10*VLOOKUP(AT$3,IPD!$A:$C,3,FALSE)</f>
        <v>8.1489194499017685</v>
      </c>
      <c r="AU10" s="121" t="e">
        <f>'Nom RPTM'!AU10*VLOOKUP(AU$3,IPD!$A:$C,3,FALSE)</f>
        <v>#N/A</v>
      </c>
      <c r="AV10" s="121" t="e">
        <f>'Nom RPTM'!AV10*VLOOKUP(AV$3,IPD!$A:$C,3,FALSE)</f>
        <v>#N/A</v>
      </c>
      <c r="AW10" s="121" t="e">
        <f>'Nom RPTM'!AW10*VLOOKUP(AW$3,IPD!$A:$C,3,FALSE)</f>
        <v>#N/A</v>
      </c>
      <c r="AX10" s="121" t="e">
        <f>'Nom RPTM'!AX10*VLOOKUP(AX$3,IPD!$A:$C,3,FALSE)</f>
        <v>#N/A</v>
      </c>
      <c r="AY10" s="121" t="e">
        <f>'Nom RPTM'!AY10*VLOOKUP(AY$3,IPD!$A:$C,3,FALSE)</f>
        <v>#N/A</v>
      </c>
      <c r="AZ10" s="121" t="e">
        <f>'Nom RPTM'!AZ10*VLOOKUP(AZ$3,IPD!$A:$C,3,FALSE)</f>
        <v>#N/A</v>
      </c>
      <c r="BA10" s="121" t="e">
        <f>'Nom RPTM'!BA10*VLOOKUP(BA$3,IPD!$A:$C,3,FALSE)</f>
        <v>#N/A</v>
      </c>
      <c r="BB10" s="121" t="e">
        <f>'Nom RPTM'!BB10*VLOOKUP(BB$3,IPD!$A:$C,3,FALSE)</f>
        <v>#N/A</v>
      </c>
      <c r="BC10" s="121"/>
      <c r="BD10" s="78">
        <f t="shared" si="19"/>
        <v>7.6038128868160637E-2</v>
      </c>
      <c r="BE10" s="78">
        <f t="shared" si="20"/>
        <v>-6.9654722771842481E-3</v>
      </c>
      <c r="BF10" s="78">
        <f t="shared" si="24"/>
        <v>7.3273606550955606E-2</v>
      </c>
      <c r="BG10" s="78">
        <f t="shared" si="21"/>
        <v>0.18239827549108178</v>
      </c>
      <c r="BH10" s="78">
        <f t="shared" si="21"/>
        <v>-2.7179088092509684E-2</v>
      </c>
      <c r="BI10" s="78">
        <f t="shared" si="21"/>
        <v>3.6995352881319832E-2</v>
      </c>
      <c r="BJ10" s="78">
        <f t="shared" si="21"/>
        <v>5.5756775808311065E-3</v>
      </c>
      <c r="BK10" s="78">
        <f t="shared" si="21"/>
        <v>1.4845658434531561E-2</v>
      </c>
      <c r="BL10" s="78">
        <f t="shared" si="21"/>
        <v>6.9057378338650111E-2</v>
      </c>
      <c r="BM10" s="78">
        <f t="shared" si="21"/>
        <v>-2.0800794208888584E-2</v>
      </c>
      <c r="BN10" s="78">
        <f t="shared" si="21"/>
        <v>-6.9685653279825122E-2</v>
      </c>
      <c r="BO10" s="78">
        <f t="shared" si="22"/>
        <v>-9.4009963945580477E-3</v>
      </c>
      <c r="BP10" s="78">
        <f t="shared" si="23"/>
        <v>-1.069598842500874E-2</v>
      </c>
      <c r="BQ10" s="78">
        <f t="shared" si="23"/>
        <v>7.1355906557245774E-2</v>
      </c>
      <c r="BR10" s="78">
        <f t="shared" si="23"/>
        <v>-7.4243928206709442E-2</v>
      </c>
      <c r="BS10" s="78">
        <f t="shared" si="23"/>
        <v>-1.0104656527603506E-2</v>
      </c>
      <c r="BT10" s="78">
        <f t="shared" si="23"/>
        <v>-6.3095702859420344E-3</v>
      </c>
      <c r="BU10" s="78">
        <f t="shared" si="23"/>
        <v>7.6188298217557016E-2</v>
      </c>
      <c r="BV10" s="78" t="e">
        <f t="shared" si="23"/>
        <v>#N/A</v>
      </c>
      <c r="BW10" s="78" t="e">
        <f t="shared" si="23"/>
        <v>#N/A</v>
      </c>
      <c r="BX10" s="78" t="e">
        <f t="shared" si="23"/>
        <v>#N/A</v>
      </c>
      <c r="BY10" s="78" t="e">
        <f t="shared" si="23"/>
        <v>#N/A</v>
      </c>
      <c r="BZ10" s="78" t="e">
        <f t="shared" si="23"/>
        <v>#N/A</v>
      </c>
      <c r="CA10" s="78" t="e">
        <f t="shared" si="23"/>
        <v>#N/A</v>
      </c>
      <c r="CB10" s="78" t="e">
        <f t="shared" si="23"/>
        <v>#N/A</v>
      </c>
      <c r="CC10" s="78" t="e">
        <f t="shared" si="23"/>
        <v>#N/A</v>
      </c>
    </row>
    <row r="11" spans="1:276"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121">
        <f>'Nom RPTM'!G11*VLOOKUP(G$3,IPD!$A:$C,3,FALSE)</f>
        <v>5.4436639817456669</v>
      </c>
      <c r="H11" s="121">
        <f>'Nom RPTM'!H11*VLOOKUP(H$3,IPD!$A:$C,3,FALSE)</f>
        <v>5.4035196337527402</v>
      </c>
      <c r="I11" s="121">
        <f>'Nom RPTM'!I11*VLOOKUP(I$3,IPD!$A:$C,3,FALSE)</f>
        <v>5.2285880133094009</v>
      </c>
      <c r="J11" s="121">
        <f>'Nom RPTM'!J11*VLOOKUP(J$3,IPD!$A:$C,3,FALSE)</f>
        <v>5.2714345810781769</v>
      </c>
      <c r="K11" s="121">
        <f>'Nom RPTM'!K11*VLOOKUP(K$3,IPD!$A:$C,3,FALSE)</f>
        <v>5.517067655988054</v>
      </c>
      <c r="L11" s="121">
        <f>'Nom RPTM'!L11*VLOOKUP(L$3,IPD!$A:$C,3,FALSE)</f>
        <v>6.0267056044598677</v>
      </c>
      <c r="M11" s="121">
        <f>'Nom RPTM'!M11*VLOOKUP(M$3,IPD!$A:$C,3,FALSE)</f>
        <v>5.6921302375092679</v>
      </c>
      <c r="N11" s="121">
        <f>'Nom RPTM'!N11*VLOOKUP(N$3,IPD!$A:$C,3,FALSE)</f>
        <v>5.6063742587404608</v>
      </c>
      <c r="O11" s="121">
        <f>'Nom RPTM'!O11*VLOOKUP(O$3,IPD!$A:$C,3,FALSE)</f>
        <v>5.6485213865782322</v>
      </c>
      <c r="P11" s="121">
        <f>'Nom RPTM'!P11*VLOOKUP(P$3,IPD!$A:$C,3,FALSE)</f>
        <v>5.9582918687792183</v>
      </c>
      <c r="Q11" s="121">
        <f>'Nom RPTM'!Q11*VLOOKUP(Q$3,IPD!$A:$C,3,FALSE)</f>
        <v>5.9205388218746426</v>
      </c>
      <c r="R11" s="121">
        <f>'Nom RPTM'!R11*VLOOKUP(R$3,IPD!$A:$C,3,FALSE)</f>
        <v>5.8160838312247645</v>
      </c>
      <c r="S11" s="121">
        <f>'Nom RPTM'!S11*VLOOKUP(S$3,IPD!$A:$C,3,FALSE)</f>
        <v>5.9401789920718144</v>
      </c>
      <c r="T11" s="121">
        <f>'Nom RPTM'!T11*VLOOKUP(T$3,IPD!$A:$C,3,FALSE)</f>
        <v>5.2475500623979068</v>
      </c>
      <c r="U11" s="121">
        <f>'Nom RPTM'!U11*VLOOKUP(U$3,IPD!$A:$C,3,FALSE)</f>
        <v>5.2778126457815899</v>
      </c>
      <c r="V11" s="121">
        <f>'Nom RPTM'!V11*VLOOKUP(V$3,IPD!$A:$C,3,FALSE)</f>
        <v>5.0402773738560018</v>
      </c>
      <c r="W11" s="121">
        <f>'Nom RPTM'!W11*VLOOKUP(W$3,IPD!$A:$C,3,FALSE)</f>
        <v>4.9021571790620166</v>
      </c>
      <c r="X11" s="121">
        <f>'Nom RPTM'!X11*VLOOKUP(X$3,IPD!$A:$C,3,FALSE)</f>
        <v>5.9315379412469351</v>
      </c>
      <c r="Y11" s="121">
        <f>'Nom RPTM'!Y11*VLOOKUP(Y$3,IPD!$A:$C,3,FALSE)</f>
        <v>6.0425850436505213</v>
      </c>
      <c r="Z11" s="121">
        <f>'Nom RPTM'!Z11*VLOOKUP(Z$3,IPD!$A:$C,3,FALSE)</f>
        <v>5.5054759516185658</v>
      </c>
      <c r="AA11" s="121">
        <f>'Nom RPTM'!AA11*VLOOKUP(AA$3,IPD!$A:$C,3,FALSE)</f>
        <v>5.3685837492493071</v>
      </c>
      <c r="AB11" s="121">
        <f>'Nom RPTM'!AB11*VLOOKUP(AB$3,IPD!$A:$C,3,FALSE)</f>
        <v>5.1859368271732356</v>
      </c>
      <c r="AC11" s="121">
        <f>'Nom RPTM'!AC11*VLOOKUP(VALUE(LEFT(AC$3,4)),IPD!$A:$C,3,FALSE)</f>
        <v>5.4529334373548153</v>
      </c>
      <c r="AD11" s="121">
        <f>'Nom RPTM'!AD11*VLOOKUP(AD$3,IPD!$A:$C,3,FALSE)</f>
        <v>5.4529334373548153</v>
      </c>
      <c r="AE11" s="121">
        <f>'Nom RPTM'!AE11*VLOOKUP(AE$3,IPD!$A:$C,3,FALSE)</f>
        <v>6.2993361427868173</v>
      </c>
      <c r="AF11" s="121">
        <f>'Nom RPTM'!AF11*VLOOKUP(AF$3,IPD!$A:$C,3,FALSE)</f>
        <v>6.1008300342158881</v>
      </c>
      <c r="AG11" s="121">
        <f>'Nom RPTM'!AG11*VLOOKUP(AG$3,IPD!$A:$C,3,FALSE)</f>
        <v>6.4828146839777201</v>
      </c>
      <c r="AH11" s="121">
        <f>'Nom RPTM'!AH11*VLOOKUP(AH$3,IPD!$A:$C,3,FALSE)</f>
        <v>7.2111651337015745</v>
      </c>
      <c r="AI11" s="121">
        <f>'Nom RPTM'!AI11*VLOOKUP(AI$3,IPD!$A:$C,3,FALSE)</f>
        <v>7.1652468251840977</v>
      </c>
      <c r="AJ11" s="121">
        <f>'Nom RPTM'!AJ11*VLOOKUP(AJ$3,IPD!$A:$C,3,FALSE)</f>
        <v>7.0655425860023584</v>
      </c>
      <c r="AK11" s="121">
        <f>'Nom RPTM'!AK11*VLOOKUP(AK$3,IPD!$A:$C,3,FALSE)</f>
        <v>6.5724826485658134</v>
      </c>
      <c r="AL11" s="121">
        <f>'Nom RPTM'!AL11*VLOOKUP(AM$3,IPD!$A:$C,3,FALSE)</f>
        <v>6.3305311311888213</v>
      </c>
      <c r="AM11" s="121">
        <f>'Nom RPTM'!AM11*VLOOKUP(AM$3,IPD!$A:$C,3,FALSE)</f>
        <v>6.0637638989752096</v>
      </c>
      <c r="AN11" s="121">
        <f>'Nom RPTM'!AN11*VLOOKUP(AN$3,IPD!$A:$C,3,FALSE)</f>
        <v>6.5866152174934474</v>
      </c>
      <c r="AO11" s="121">
        <f>'Nom RPTM'!AO11*VLOOKUP(AO$3,IPD!$A:$C,3,FALSE)</f>
        <v>6.4350030640522871</v>
      </c>
      <c r="AP11" s="121">
        <f>'Nom RPTM'!AP11*VLOOKUP(AP$3,IPD!$A:$C,3,FALSE)</f>
        <v>6.2142629857428986</v>
      </c>
      <c r="AQ11" s="121">
        <f>'Nom RPTM'!AQ11*VLOOKUP(AQ$3,IPD!$A:$C,3,FALSE)</f>
        <v>6.6665019183422016</v>
      </c>
      <c r="AR11" s="121">
        <f>'Nom RPTM'!AR11*VLOOKUP(AR$3,IPD!$A:$C,3,FALSE)</f>
        <v>6.4319313057223013</v>
      </c>
      <c r="AS11" s="121">
        <f>'Nom RPTM'!AS11*VLOOKUP(AS$3,IPD!$A:$C,3,FALSE)</f>
        <v>6.4850587888645821</v>
      </c>
      <c r="AT11" s="121">
        <f>'Nom RPTM'!AT11*VLOOKUP(AT$3,IPD!$A:$C,3,FALSE)</f>
        <v>7.6863532633500684</v>
      </c>
      <c r="AU11" s="121" t="e">
        <f>'Nom RPTM'!AU11*VLOOKUP(AU$3,IPD!$A:$C,3,FALSE)</f>
        <v>#N/A</v>
      </c>
      <c r="AV11" s="121" t="e">
        <f>'Nom RPTM'!AV11*VLOOKUP(AV$3,IPD!$A:$C,3,FALSE)</f>
        <v>#N/A</v>
      </c>
      <c r="AW11" s="121" t="e">
        <f>'Nom RPTM'!AW11*VLOOKUP(AW$3,IPD!$A:$C,3,FALSE)</f>
        <v>#N/A</v>
      </c>
      <c r="AX11" s="121" t="e">
        <f>'Nom RPTM'!AX11*VLOOKUP(AX$3,IPD!$A:$C,3,FALSE)</f>
        <v>#N/A</v>
      </c>
      <c r="AY11" s="121" t="e">
        <f>'Nom RPTM'!AY11*VLOOKUP(AY$3,IPD!$A:$C,3,FALSE)</f>
        <v>#N/A</v>
      </c>
      <c r="AZ11" s="121" t="e">
        <f>'Nom RPTM'!AZ11*VLOOKUP(AZ$3,IPD!$A:$C,3,FALSE)</f>
        <v>#N/A</v>
      </c>
      <c r="BA11" s="121" t="e">
        <f>'Nom RPTM'!BA11*VLOOKUP(BA$3,IPD!$A:$C,3,FALSE)</f>
        <v>#N/A</v>
      </c>
      <c r="BB11" s="121" t="e">
        <f>'Nom RPTM'!BB11*VLOOKUP(BB$3,IPD!$A:$C,3,FALSE)</f>
        <v>#N/A</v>
      </c>
      <c r="BC11" s="121"/>
      <c r="BD11" s="78">
        <f t="shared" si="19"/>
        <v>-2.4864735323930298E-2</v>
      </c>
      <c r="BE11" s="78">
        <f t="shared" si="20"/>
        <v>-3.4021434815394547E-2</v>
      </c>
      <c r="BF11" s="78">
        <f t="shared" si="24"/>
        <v>5.1484740188614042E-2</v>
      </c>
      <c r="BG11" s="78">
        <f t="shared" si="21"/>
        <v>0.15521970241444705</v>
      </c>
      <c r="BH11" s="78">
        <f t="shared" si="21"/>
        <v>-3.1512226696813528E-2</v>
      </c>
      <c r="BI11" s="78">
        <f t="shared" si="21"/>
        <v>6.2611914709885363E-2</v>
      </c>
      <c r="BJ11" s="78">
        <f t="shared" si="21"/>
        <v>0.11235095945654172</v>
      </c>
      <c r="BK11" s="78">
        <f t="shared" si="21"/>
        <v>-6.3676684233558989E-3</v>
      </c>
      <c r="BL11" s="78">
        <f t="shared" si="21"/>
        <v>-1.3914976219842612E-2</v>
      </c>
      <c r="BM11" s="78">
        <f t="shared" si="21"/>
        <v>-6.9783733016251626E-2</v>
      </c>
      <c r="BN11" s="78">
        <f t="shared" si="21"/>
        <v>-3.6812804280249911E-2</v>
      </c>
      <c r="BO11" s="78">
        <f t="shared" si="22"/>
        <v>8.6225540312775184E-2</v>
      </c>
      <c r="BP11" s="78">
        <f t="shared" si="23"/>
        <v>-2.3018219287881281E-2</v>
      </c>
      <c r="BQ11" s="78">
        <f t="shared" si="23"/>
        <v>-3.4303026138791437E-2</v>
      </c>
      <c r="BR11" s="78">
        <f t="shared" si="23"/>
        <v>7.2774347277682727E-2</v>
      </c>
      <c r="BS11" s="78">
        <f t="shared" si="23"/>
        <v>-3.5186461429569715E-2</v>
      </c>
      <c r="BT11" s="78">
        <f t="shared" si="23"/>
        <v>8.2599581085411877E-3</v>
      </c>
      <c r="BU11" s="78">
        <f t="shared" si="23"/>
        <v>0.18524033684138907</v>
      </c>
      <c r="BV11" s="78" t="e">
        <f t="shared" si="23"/>
        <v>#N/A</v>
      </c>
      <c r="BW11" s="78" t="e">
        <f t="shared" si="23"/>
        <v>#N/A</v>
      </c>
      <c r="BX11" s="78" t="e">
        <f t="shared" si="23"/>
        <v>#N/A</v>
      </c>
      <c r="BY11" s="78" t="e">
        <f t="shared" si="23"/>
        <v>#N/A</v>
      </c>
      <c r="BZ11" s="78" t="e">
        <f t="shared" si="23"/>
        <v>#N/A</v>
      </c>
      <c r="CA11" s="78" t="e">
        <f t="shared" si="23"/>
        <v>#N/A</v>
      </c>
      <c r="CB11" s="78" t="e">
        <f t="shared" si="23"/>
        <v>#N/A</v>
      </c>
      <c r="CC11" s="78" t="e">
        <f t="shared" si="23"/>
        <v>#N/A</v>
      </c>
    </row>
    <row r="12" spans="1:276"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122">
        <f>'Nom RPTM'!G12*VLOOKUP(G$3,IPD!$A:$C,3,FALSE)</f>
        <v>10.17734130550404</v>
      </c>
      <c r="H12" s="122">
        <f>'Nom RPTM'!H12*VLOOKUP(H$3,IPD!$A:$C,3,FALSE)</f>
        <v>8.6220976810168661</v>
      </c>
      <c r="I12" s="122">
        <f>'Nom RPTM'!I12*VLOOKUP(I$3,IPD!$A:$C,3,FALSE)</f>
        <v>8.4880826649082159</v>
      </c>
      <c r="J12" s="122">
        <f>'Nom RPTM'!J12*VLOOKUP(J$3,IPD!$A:$C,3,FALSE)</f>
        <v>8.8672241987215372</v>
      </c>
      <c r="K12" s="122">
        <f>'Nom RPTM'!K12*VLOOKUP(K$3,IPD!$A:$C,3,FALSE)</f>
        <v>7.9353300629028789</v>
      </c>
      <c r="L12" s="122">
        <f>'Nom RPTM'!L12*VLOOKUP(L$3,IPD!$A:$C,3,FALSE)</f>
        <v>8.0352100485595592</v>
      </c>
      <c r="M12" s="122">
        <f>'Nom RPTM'!M12*VLOOKUP(M$3,IPD!$A:$C,3,FALSE)</f>
        <v>7.6365923404432055</v>
      </c>
      <c r="N12" s="122">
        <f>'Nom RPTM'!N12*VLOOKUP(N$3,IPD!$A:$C,3,FALSE)</f>
        <v>7.4020715916135433</v>
      </c>
      <c r="O12" s="122">
        <f>'Nom RPTM'!O12*VLOOKUP(O$3,IPD!$A:$C,3,FALSE)</f>
        <v>7.2638851315832422</v>
      </c>
      <c r="P12" s="122">
        <f>'Nom RPTM'!P12*VLOOKUP(P$3,IPD!$A:$C,3,FALSE)</f>
        <v>6.9550752246771932</v>
      </c>
      <c r="Q12" s="122">
        <f>'Nom RPTM'!Q12*VLOOKUP(Q$3,IPD!$A:$C,3,FALSE)</f>
        <v>6.3830970517538592</v>
      </c>
      <c r="R12" s="122">
        <f>'Nom RPTM'!R12*VLOOKUP(R$3,IPD!$A:$C,3,FALSE)</f>
        <v>5.5717133960716003</v>
      </c>
      <c r="S12" s="122">
        <f>'Nom RPTM'!S12*VLOOKUP(S$3,IPD!$A:$C,3,FALSE)</f>
        <v>5.6981909681847593</v>
      </c>
      <c r="T12" s="122">
        <f>'Nom RPTM'!T12*VLOOKUP(T$3,IPD!$A:$C,3,FALSE)</f>
        <v>5.4731842093275267</v>
      </c>
      <c r="U12" s="122">
        <f>'Nom RPTM'!U12*VLOOKUP(U$3,IPD!$A:$C,3,FALSE)</f>
        <v>5.5121099536232947</v>
      </c>
      <c r="V12" s="122">
        <f>'Nom RPTM'!V12*VLOOKUP(V$3,IPD!$A:$C,3,FALSE)</f>
        <v>6.1662064453984371</v>
      </c>
      <c r="W12" s="122">
        <f>'Nom RPTM'!W12*VLOOKUP(W$3,IPD!$A:$C,3,FALSE)</f>
        <v>6.5649682881388536</v>
      </c>
      <c r="X12" s="122">
        <f>'Nom RPTM'!X12*VLOOKUP(X$3,IPD!$A:$C,3,FALSE)</f>
        <v>6.0132499778458435</v>
      </c>
      <c r="Y12" s="122">
        <f>'Nom RPTM'!Y12*VLOOKUP(Y$3,IPD!$A:$C,3,FALSE)</f>
        <v>5.8601570519740731</v>
      </c>
      <c r="Z12" s="122">
        <f>'Nom RPTM'!Z12*VLOOKUP(Z$3,IPD!$A:$C,3,FALSE)</f>
        <v>5.8762417199610724</v>
      </c>
      <c r="AA12" s="122">
        <f>'Nom RPTM'!AA12*VLOOKUP(AA$3,IPD!$A:$C,3,FALSE)</f>
        <v>6.8069395504649055</v>
      </c>
      <c r="AB12" s="122">
        <f>'Nom RPTM'!AB12*VLOOKUP(AB$3,IPD!$A:$C,3,FALSE)</f>
        <v>7.4175348857233008</v>
      </c>
      <c r="AC12" s="122">
        <f>'Nom RPTM'!AC12*VLOOKUP(VALUE(LEFT(AC$3,4)),IPD!$A:$C,3,FALSE)</f>
        <v>7.5805694905612819</v>
      </c>
      <c r="AD12" s="122">
        <f>'Nom RPTM'!AD12*VLOOKUP(AD$3,IPD!$A:$C,3,FALSE)</f>
        <v>7.5805694905612819</v>
      </c>
      <c r="AE12" s="122">
        <f>'Nom RPTM'!AE12*VLOOKUP(AE$3,IPD!$A:$C,3,FALSE)</f>
        <v>8.555275875747606</v>
      </c>
      <c r="AF12" s="122">
        <f>'Nom RPTM'!AF12*VLOOKUP(AF$3,IPD!$A:$C,3,FALSE)</f>
        <v>7.4888158219363206</v>
      </c>
      <c r="AG12" s="122">
        <f>'Nom RPTM'!AG12*VLOOKUP(AG$3,IPD!$A:$C,3,FALSE)</f>
        <v>8.4015323094683172</v>
      </c>
      <c r="AH12" s="122">
        <f>'Nom RPTM'!AH12*VLOOKUP(AH$3,IPD!$A:$C,3,FALSE)</f>
        <v>9.0744993923368682</v>
      </c>
      <c r="AI12" s="122">
        <f>'Nom RPTM'!AI12*VLOOKUP(AI$3,IPD!$A:$C,3,FALSE)</f>
        <v>8.9252363755638768</v>
      </c>
      <c r="AJ12" s="122">
        <f>'Nom RPTM'!AJ12*VLOOKUP(AJ$3,IPD!$A:$C,3,FALSE)</f>
        <v>9.3417057667120584</v>
      </c>
      <c r="AK12" s="122">
        <f>'Nom RPTM'!AK12*VLOOKUP(AK$3,IPD!$A:$C,3,FALSE)</f>
        <v>10.286890836909816</v>
      </c>
      <c r="AL12" s="122">
        <f>'Nom RPTM'!AL12*VLOOKUP(AM$3,IPD!$A:$C,3,FALSE)</f>
        <v>9.8291336931510287</v>
      </c>
      <c r="AM12" s="122">
        <f>'Nom RPTM'!AM12*VLOOKUP(AM$3,IPD!$A:$C,3,FALSE)</f>
        <v>9.4149360948703542</v>
      </c>
      <c r="AN12" s="122">
        <f>'Nom RPTM'!AN12*VLOOKUP(AN$3,IPD!$A:$C,3,FALSE)</f>
        <v>9.0569298812446615</v>
      </c>
      <c r="AO12" s="122">
        <f>'Nom RPTM'!AO12*VLOOKUP(AO$3,IPD!$A:$C,3,FALSE)</f>
        <v>8.8739071455108345</v>
      </c>
      <c r="AP12" s="122">
        <f>'Nom RPTM'!AP12*VLOOKUP(AP$3,IPD!$A:$C,3,FALSE)</f>
        <v>8.6389338567699721</v>
      </c>
      <c r="AQ12" s="122">
        <f>'Nom RPTM'!AQ12*VLOOKUP(AQ$3,IPD!$A:$C,3,FALSE)</f>
        <v>8.4889458894584688</v>
      </c>
      <c r="AR12" s="122">
        <f>'Nom RPTM'!AR12*VLOOKUP(AR$3,IPD!$A:$C,3,FALSE)</f>
        <v>8.7778940294392012</v>
      </c>
      <c r="AS12" s="122">
        <f>'Nom RPTM'!AS12*VLOOKUP(AS$3,IPD!$A:$C,3,FALSE)</f>
        <v>8.4344392629818454</v>
      </c>
      <c r="AT12" s="122">
        <f>'Nom RPTM'!AT12*VLOOKUP(AT$3,IPD!$A:$C,3,FALSE)</f>
        <v>8.5550561797752813</v>
      </c>
      <c r="AU12" s="122" t="e">
        <f>'Nom RPTM'!AU12*VLOOKUP(AU$3,IPD!$A:$C,3,FALSE)</f>
        <v>#N/A</v>
      </c>
      <c r="AV12" s="122" t="e">
        <f>'Nom RPTM'!AV12*VLOOKUP(AV$3,IPD!$A:$C,3,FALSE)</f>
        <v>#N/A</v>
      </c>
      <c r="AW12" s="122" t="e">
        <f>'Nom RPTM'!AW12*VLOOKUP(AW$3,IPD!$A:$C,3,FALSE)</f>
        <v>#N/A</v>
      </c>
      <c r="AX12" s="122" t="e">
        <f>'Nom RPTM'!AX12*VLOOKUP(AX$3,IPD!$A:$C,3,FALSE)</f>
        <v>#N/A</v>
      </c>
      <c r="AY12" s="122" t="e">
        <f>'Nom RPTM'!AY12*VLOOKUP(AY$3,IPD!$A:$C,3,FALSE)</f>
        <v>#N/A</v>
      </c>
      <c r="AZ12" s="122" t="e">
        <f>'Nom RPTM'!AZ12*VLOOKUP(AZ$3,IPD!$A:$C,3,FALSE)</f>
        <v>#N/A</v>
      </c>
      <c r="BA12" s="122" t="e">
        <f>'Nom RPTM'!BA12*VLOOKUP(BA$3,IPD!$A:$C,3,FALSE)</f>
        <v>#N/A</v>
      </c>
      <c r="BB12" s="122" t="e">
        <f>'Nom RPTM'!BB12*VLOOKUP(BB$3,IPD!$A:$C,3,FALSE)</f>
        <v>#N/A</v>
      </c>
      <c r="BC12" s="122"/>
      <c r="BD12" s="79">
        <f t="shared" si="19"/>
        <v>0.15838317667265711</v>
      </c>
      <c r="BE12" s="79">
        <f t="shared" si="20"/>
        <v>8.9701888893179982E-2</v>
      </c>
      <c r="BF12" s="111">
        <f t="shared" si="24"/>
        <v>2.1979620905022923E-2</v>
      </c>
      <c r="BG12" s="79">
        <f t="shared" si="21"/>
        <v>0.12857957260334474</v>
      </c>
      <c r="BH12" s="79">
        <f t="shared" si="21"/>
        <v>-0.12465525008193756</v>
      </c>
      <c r="BI12" s="79">
        <f t="shared" si="21"/>
        <v>0.1218772779614179</v>
      </c>
      <c r="BJ12" s="79">
        <f t="shared" si="21"/>
        <v>8.0100517153297579E-2</v>
      </c>
      <c r="BK12" s="79">
        <f t="shared" si="21"/>
        <v>-1.6448622708492233E-2</v>
      </c>
      <c r="BL12" s="79">
        <f t="shared" si="21"/>
        <v>4.6662001276338128E-2</v>
      </c>
      <c r="BM12" s="79">
        <f t="shared" si="21"/>
        <v>0.10117906662890208</v>
      </c>
      <c r="BN12" s="79">
        <f t="shared" si="21"/>
        <v>-4.4499076641927093E-2</v>
      </c>
      <c r="BO12" s="79">
        <f t="shared" si="22"/>
        <v>-3.8025347173705093E-2</v>
      </c>
      <c r="BP12" s="79">
        <f t="shared" si="23"/>
        <v>-2.0208032758742611E-2</v>
      </c>
      <c r="BQ12" s="79">
        <f t="shared" si="23"/>
        <v>-2.6479124120622699E-2</v>
      </c>
      <c r="BR12" s="79">
        <f t="shared" si="23"/>
        <v>-1.7361860826606956E-2</v>
      </c>
      <c r="BS12" s="79">
        <f t="shared" si="23"/>
        <v>3.4038164896250223E-2</v>
      </c>
      <c r="BT12" s="79">
        <f t="shared" si="23"/>
        <v>-3.9127240008307362E-2</v>
      </c>
      <c r="BU12" s="79">
        <f t="shared" si="23"/>
        <v>1.4300525859829882E-2</v>
      </c>
      <c r="BV12" s="79" t="e">
        <f t="shared" si="23"/>
        <v>#N/A</v>
      </c>
      <c r="BW12" s="79" t="e">
        <f t="shared" si="23"/>
        <v>#N/A</v>
      </c>
      <c r="BX12" s="79" t="e">
        <f t="shared" si="23"/>
        <v>#N/A</v>
      </c>
      <c r="BY12" s="79" t="e">
        <f t="shared" si="23"/>
        <v>#N/A</v>
      </c>
      <c r="BZ12" s="79" t="e">
        <f t="shared" si="23"/>
        <v>#N/A</v>
      </c>
      <c r="CA12" s="79" t="e">
        <f t="shared" si="23"/>
        <v>#N/A</v>
      </c>
      <c r="CB12" s="79" t="e">
        <f t="shared" si="23"/>
        <v>#N/A</v>
      </c>
      <c r="CC12" s="79" t="e">
        <f t="shared" si="23"/>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122">
        <f>'Nom RPTM'!G13*VLOOKUP(G$3,IPD!$A:$C,3,FALSE)</f>
        <v>7.8728175204502984</v>
      </c>
      <c r="H13" s="122">
        <f>'Nom RPTM'!H13*VLOOKUP(H$3,IPD!$A:$C,3,FALSE)</f>
        <v>7.1646429274921593</v>
      </c>
      <c r="I13" s="122">
        <f>'Nom RPTM'!I13*VLOOKUP(I$3,IPD!$A:$C,3,FALSE)</f>
        <v>6.5833660781834267</v>
      </c>
      <c r="J13" s="122">
        <f>'Nom RPTM'!J13*VLOOKUP(J$3,IPD!$A:$C,3,FALSE)</f>
        <v>6.2728735300327125</v>
      </c>
      <c r="K13" s="122">
        <f>'Nom RPTM'!K13*VLOOKUP(K$3,IPD!$A:$C,3,FALSE)</f>
        <v>6.2920661105449556</v>
      </c>
      <c r="L13" s="122">
        <f>'Nom RPTM'!L13*VLOOKUP(L$3,IPD!$A:$C,3,FALSE)</f>
        <v>6.5714406913397276</v>
      </c>
      <c r="M13" s="122">
        <f>'Nom RPTM'!M13*VLOOKUP(M$3,IPD!$A:$C,3,FALSE)</f>
        <v>6.7725721317418754</v>
      </c>
      <c r="N13" s="122">
        <f>'Nom RPTM'!N13*VLOOKUP(N$3,IPD!$A:$C,3,FALSE)</f>
        <v>6.4683450625299495</v>
      </c>
      <c r="O13" s="122">
        <f>'Nom RPTM'!O13*VLOOKUP(O$3,IPD!$A:$C,3,FALSE)</f>
        <v>6.256085369277538</v>
      </c>
      <c r="P13" s="122">
        <f>'Nom RPTM'!P13*VLOOKUP(P$3,IPD!$A:$C,3,FALSE)</f>
        <v>5.746694355896528</v>
      </c>
      <c r="Q13" s="122">
        <f>'Nom RPTM'!Q13*VLOOKUP(Q$3,IPD!$A:$C,3,FALSE)</f>
        <v>5.6135062188759033</v>
      </c>
      <c r="R13" s="122">
        <f>'Nom RPTM'!R13*VLOOKUP(R$3,IPD!$A:$C,3,FALSE)</f>
        <v>4.9965680374680534</v>
      </c>
      <c r="S13" s="122">
        <f>'Nom RPTM'!S13*VLOOKUP(S$3,IPD!$A:$C,3,FALSE)</f>
        <v>5.3891711500994033</v>
      </c>
      <c r="T13" s="122">
        <f>'Nom RPTM'!T13*VLOOKUP(T$3,IPD!$A:$C,3,FALSE)</f>
        <v>5.1297066032234699</v>
      </c>
      <c r="U13" s="122">
        <f>'Nom RPTM'!U13*VLOOKUP(U$3,IPD!$A:$C,3,FALSE)</f>
        <v>5.0699747594082361</v>
      </c>
      <c r="V13" s="122">
        <f>'Nom RPTM'!V13*VLOOKUP(V$3,IPD!$A:$C,3,FALSE)</f>
        <v>4.9263349711890374</v>
      </c>
      <c r="W13" s="122">
        <f>'Nom RPTM'!W13*VLOOKUP(W$3,IPD!$A:$C,3,FALSE)</f>
        <v>4.8914673220114748</v>
      </c>
      <c r="X13" s="122">
        <f>'Nom RPTM'!X13*VLOOKUP(X$3,IPD!$A:$C,3,FALSE)</f>
        <v>4.9622006091439408</v>
      </c>
      <c r="Y13" s="122">
        <f>'Nom RPTM'!Y13*VLOOKUP(Y$3,IPD!$A:$C,3,FALSE)</f>
        <v>5.3191119953668196</v>
      </c>
      <c r="Z13" s="122">
        <f>'Nom RPTM'!Z13*VLOOKUP(Z$3,IPD!$A:$C,3,FALSE)</f>
        <v>5.1639860276533893</v>
      </c>
      <c r="AA13" s="122">
        <f>'Nom RPTM'!AA13*VLOOKUP(AA$3,IPD!$A:$C,3,FALSE)</f>
        <v>5.2882556701914645</v>
      </c>
      <c r="AB13" s="122">
        <f>'Nom RPTM'!AB13*VLOOKUP(AB$3,IPD!$A:$C,3,FALSE)</f>
        <v>5.6151048975322375</v>
      </c>
      <c r="AC13" s="122">
        <f>'Nom RPTM'!AC13*VLOOKUP(VALUE(LEFT(AC$3,4)),IPD!$A:$C,3,FALSE)</f>
        <v>5.6614906640627485</v>
      </c>
      <c r="AD13" s="122">
        <f>'Nom RPTM'!AD13*VLOOKUP(AD$3,IPD!$A:$C,3,FALSE)</f>
        <v>5.6614906640627485</v>
      </c>
      <c r="AE13" s="122">
        <f>'Nom RPTM'!AE13*VLOOKUP(AE$3,IPD!$A:$C,3,FALSE)</f>
        <v>7.2669646822252068</v>
      </c>
      <c r="AF13" s="122">
        <f>'Nom RPTM'!AF13*VLOOKUP(AF$3,IPD!$A:$C,3,FALSE)</f>
        <v>6.8689607955944672</v>
      </c>
      <c r="AG13" s="122">
        <f>'Nom RPTM'!AG13*VLOOKUP(AG$3,IPD!$A:$C,3,FALSE)</f>
        <v>6.500657691329554</v>
      </c>
      <c r="AH13" s="122">
        <f>'Nom RPTM'!AH13*VLOOKUP(AH$3,IPD!$A:$C,3,FALSE)</f>
        <v>7.2662795583689093</v>
      </c>
      <c r="AI13" s="122">
        <f>'Nom RPTM'!AI13*VLOOKUP(AI$3,IPD!$A:$C,3,FALSE)</f>
        <v>7.285775018318045</v>
      </c>
      <c r="AJ13" s="122">
        <f>'Nom RPTM'!AJ13*VLOOKUP(AJ$3,IPD!$A:$C,3,FALSE)</f>
        <v>7.6459945431847078</v>
      </c>
      <c r="AK13" s="122">
        <f>'Nom RPTM'!AK13*VLOOKUP(AK$3,IPD!$A:$C,3,FALSE)</f>
        <v>7.853496397383096</v>
      </c>
      <c r="AL13" s="122">
        <f>'Nom RPTM'!AL13*VLOOKUP(AM$3,IPD!$A:$C,3,FALSE)</f>
        <v>7.7020384694989534</v>
      </c>
      <c r="AM13" s="122">
        <f>'Nom RPTM'!AM13*VLOOKUP(AM$3,IPD!$A:$C,3,FALSE)</f>
        <v>7.3774762104511646</v>
      </c>
      <c r="AN13" s="122">
        <f>'Nom RPTM'!AN13*VLOOKUP(AN$3,IPD!$A:$C,3,FALSE)</f>
        <v>7.0076614724353892</v>
      </c>
      <c r="AO13" s="122">
        <f>'Nom RPTM'!AO13*VLOOKUP(AO$3,IPD!$A:$C,3,FALSE)</f>
        <v>6.9185506136662269</v>
      </c>
      <c r="AP13" s="122">
        <f>'Nom RPTM'!AP13*VLOOKUP(AP$3,IPD!$A:$C,3,FALSE)</f>
        <v>7.8983821254729989</v>
      </c>
      <c r="AQ13" s="122">
        <f>'Nom RPTM'!AQ13*VLOOKUP(AQ$3,IPD!$A:$C,3,FALSE)</f>
        <v>7.1474244574741643</v>
      </c>
      <c r="AR13" s="122">
        <f>'Nom RPTM'!AR13*VLOOKUP(AR$3,IPD!$A:$C,3,FALSE)</f>
        <v>6.757952412373359</v>
      </c>
      <c r="AS13" s="122">
        <f>'Nom RPTM'!AS13*VLOOKUP(AS$3,IPD!$A:$C,3,FALSE)</f>
        <v>7.446730300314317</v>
      </c>
      <c r="AT13" s="122">
        <f>'Nom RPTM'!AT13*VLOOKUP(AT$3,IPD!$A:$C,3,FALSE)</f>
        <v>7.5232528589580685</v>
      </c>
      <c r="AU13" s="122" t="e">
        <f>'Nom RPTM'!AU13*VLOOKUP(AU$3,IPD!$A:$C,3,FALSE)</f>
        <v>#N/A</v>
      </c>
      <c r="AV13" s="122" t="e">
        <f>'Nom RPTM'!AV13*VLOOKUP(AV$3,IPD!$A:$C,3,FALSE)</f>
        <v>#N/A</v>
      </c>
      <c r="AW13" s="122" t="e">
        <f>'Nom RPTM'!AW13*VLOOKUP(AW$3,IPD!$A:$C,3,FALSE)</f>
        <v>#N/A</v>
      </c>
      <c r="AX13" s="122" t="e">
        <f>'Nom RPTM'!AX13*VLOOKUP(AX$3,IPD!$A:$C,3,FALSE)</f>
        <v>#N/A</v>
      </c>
      <c r="AY13" s="122" t="e">
        <f>'Nom RPTM'!AY13*VLOOKUP(AY$3,IPD!$A:$C,3,FALSE)</f>
        <v>#N/A</v>
      </c>
      <c r="AZ13" s="122" t="e">
        <f>'Nom RPTM'!AZ13*VLOOKUP(AZ$3,IPD!$A:$C,3,FALSE)</f>
        <v>#N/A</v>
      </c>
      <c r="BA13" s="122" t="e">
        <f>'Nom RPTM'!BA13*VLOOKUP(BA$3,IPD!$A:$C,3,FALSE)</f>
        <v>#N/A</v>
      </c>
      <c r="BB13" s="122" t="e">
        <f>'Nom RPTM'!BB13*VLOOKUP(BB$3,IPD!$A:$C,3,FALSE)</f>
        <v>#N/A</v>
      </c>
      <c r="BC13" s="122"/>
      <c r="BD13" s="79">
        <f t="shared" si="19"/>
        <v>2.406467443416882E-2</v>
      </c>
      <c r="BE13" s="79">
        <f t="shared" si="20"/>
        <v>6.1806623530541005E-2</v>
      </c>
      <c r="BF13" s="111">
        <f t="shared" si="24"/>
        <v>8.26089046900913E-3</v>
      </c>
      <c r="BG13" s="79">
        <f t="shared" si="21"/>
        <v>0.28357796796406842</v>
      </c>
      <c r="BH13" s="79">
        <f t="shared" si="21"/>
        <v>-5.4768930913376535E-2</v>
      </c>
      <c r="BI13" s="79">
        <f t="shared" si="21"/>
        <v>-5.361846067037257E-2</v>
      </c>
      <c r="BJ13" s="79">
        <f t="shared" si="21"/>
        <v>0.11777606257602624</v>
      </c>
      <c r="BK13" s="79">
        <f t="shared" si="21"/>
        <v>2.6830043893208977E-3</v>
      </c>
      <c r="BL13" s="79">
        <f t="shared" si="21"/>
        <v>4.9441483433264377E-2</v>
      </c>
      <c r="BM13" s="79">
        <f t="shared" si="21"/>
        <v>2.7138634879532608E-2</v>
      </c>
      <c r="BN13" s="79">
        <f t="shared" si="21"/>
        <v>-1.9285413810670504E-2</v>
      </c>
      <c r="BO13" s="79">
        <f t="shared" si="22"/>
        <v>-5.0127540566228368E-2</v>
      </c>
      <c r="BP13" s="79">
        <f t="shared" si="23"/>
        <v>-1.2716204845179768E-2</v>
      </c>
      <c r="BQ13" s="79">
        <f t="shared" si="23"/>
        <v>0.14162381205556396</v>
      </c>
      <c r="BR13" s="79">
        <f t="shared" si="23"/>
        <v>-9.507740396313924E-2</v>
      </c>
      <c r="BS13" s="79">
        <f t="shared" si="23"/>
        <v>-5.4491243302827619E-2</v>
      </c>
      <c r="BT13" s="79">
        <f t="shared" si="23"/>
        <v>0.10192109176144126</v>
      </c>
      <c r="BU13" s="79">
        <f t="shared" si="23"/>
        <v>1.027599437037785E-2</v>
      </c>
      <c r="BV13" s="79" t="e">
        <f t="shared" si="23"/>
        <v>#N/A</v>
      </c>
      <c r="BW13" s="79" t="e">
        <f t="shared" si="23"/>
        <v>#N/A</v>
      </c>
      <c r="BX13" s="79" t="e">
        <f t="shared" si="23"/>
        <v>#N/A</v>
      </c>
      <c r="BY13" s="79" t="e">
        <f t="shared" si="23"/>
        <v>#N/A</v>
      </c>
      <c r="BZ13" s="79" t="e">
        <f t="shared" si="23"/>
        <v>#N/A</v>
      </c>
      <c r="CA13" s="79" t="e">
        <f t="shared" si="23"/>
        <v>#N/A</v>
      </c>
      <c r="CB13" s="79" t="e">
        <f t="shared" si="23"/>
        <v>#N/A</v>
      </c>
      <c r="CC13" s="79" t="e">
        <f t="shared" si="23"/>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122">
        <f>'Nom RPTM'!G14*VLOOKUP(G$3,IPD!$A:$C,3,FALSE)</f>
        <v>5.5798732969086533</v>
      </c>
      <c r="H14" s="122">
        <f>'Nom RPTM'!H14*VLOOKUP(H$3,IPD!$A:$C,3,FALSE)</f>
        <v>4.5198276647850424</v>
      </c>
      <c r="I14" s="122">
        <f>'Nom RPTM'!I14*VLOOKUP(I$3,IPD!$A:$C,3,FALSE)</f>
        <v>3.7895920261893843</v>
      </c>
      <c r="J14" s="122">
        <f>'Nom RPTM'!J14*VLOOKUP(J$3,IPD!$A:$C,3,FALSE)</f>
        <v>3.6399932190578226</v>
      </c>
      <c r="K14" s="122">
        <f>'Nom RPTM'!K14*VLOOKUP(K$3,IPD!$A:$C,3,FALSE)</f>
        <v>3.5425230042972173</v>
      </c>
      <c r="L14" s="122">
        <f>'Nom RPTM'!L14*VLOOKUP(L$3,IPD!$A:$C,3,FALSE)</f>
        <v>3.9068088986703913</v>
      </c>
      <c r="M14" s="122">
        <f>'Nom RPTM'!M14*VLOOKUP(M$3,IPD!$A:$C,3,FALSE)</f>
        <v>4.2100427261781883</v>
      </c>
      <c r="N14" s="122">
        <f>'Nom RPTM'!N14*VLOOKUP(N$3,IPD!$A:$C,3,FALSE)</f>
        <v>4.6956453372007552</v>
      </c>
      <c r="O14" s="122">
        <f>'Nom RPTM'!O14*VLOOKUP(O$3,IPD!$A:$C,3,FALSE)</f>
        <v>3.8398160290318826</v>
      </c>
      <c r="P14" s="122">
        <f>'Nom RPTM'!P14*VLOOKUP(P$3,IPD!$A:$C,3,FALSE)</f>
        <v>3.7506287054620717</v>
      </c>
      <c r="Q14" s="122">
        <f>'Nom RPTM'!Q14*VLOOKUP(Q$3,IPD!$A:$C,3,FALSE)</f>
        <v>4.069385742944525</v>
      </c>
      <c r="R14" s="122">
        <f>'Nom RPTM'!R14*VLOOKUP(R$3,IPD!$A:$C,3,FALSE)</f>
        <v>4.4349324885789283</v>
      </c>
      <c r="S14" s="122">
        <f>'Nom RPTM'!S14*VLOOKUP(S$3,IPD!$A:$C,3,FALSE)</f>
        <v>5.7594864207318608</v>
      </c>
      <c r="T14" s="122">
        <f>'Nom RPTM'!T14*VLOOKUP(T$3,IPD!$A:$C,3,FALSE)</f>
        <v>5.0761256760297933</v>
      </c>
      <c r="U14" s="122">
        <f>'Nom RPTM'!U14*VLOOKUP(U$3,IPD!$A:$C,3,FALSE)</f>
        <v>5.3204739049060406</v>
      </c>
      <c r="V14" s="122">
        <f>'Nom RPTM'!V14*VLOOKUP(V$3,IPD!$A:$C,3,FALSE)</f>
        <v>5.001906931559625</v>
      </c>
      <c r="W14" s="122">
        <f>'Nom RPTM'!W14*VLOOKUP(W$3,IPD!$A:$C,3,FALSE)</f>
        <v>4.7709599846676483</v>
      </c>
      <c r="X14" s="122">
        <f>'Nom RPTM'!X14*VLOOKUP(X$3,IPD!$A:$C,3,FALSE)</f>
        <v>4.8958987217511645</v>
      </c>
      <c r="Y14" s="122">
        <f>'Nom RPTM'!Y14*VLOOKUP(Y$3,IPD!$A:$C,3,FALSE)</f>
        <v>5.0050420567680662</v>
      </c>
      <c r="Z14" s="122">
        <f>'Nom RPTM'!Z14*VLOOKUP(Z$3,IPD!$A:$C,3,FALSE)</f>
        <v>5.071387964012871</v>
      </c>
      <c r="AA14" s="122">
        <f>'Nom RPTM'!AA14*VLOOKUP(AA$3,IPD!$A:$C,3,FALSE)</f>
        <v>4.905652101886492</v>
      </c>
      <c r="AB14" s="122">
        <f>'Nom RPTM'!AB14*VLOOKUP(AB$3,IPD!$A:$C,3,FALSE)</f>
        <v>4.7171663480691031</v>
      </c>
      <c r="AC14" s="122">
        <f>'Nom RPTM'!AC14*VLOOKUP(VALUE(LEFT(AC$3,4)),IPD!$A:$C,3,FALSE)</f>
        <v>4.9539217280202168</v>
      </c>
      <c r="AD14" s="122">
        <f>'Nom RPTM'!AD14*VLOOKUP(AD$3,IPD!$A:$C,3,FALSE)</f>
        <v>4.9539217280202168</v>
      </c>
      <c r="AE14" s="122">
        <f>'Nom RPTM'!AE14*VLOOKUP(AE$3,IPD!$A:$C,3,FALSE)</f>
        <v>6.2933967056998403</v>
      </c>
      <c r="AF14" s="122">
        <f>'Nom RPTM'!AF14*VLOOKUP(AF$3,IPD!$A:$C,3,FALSE)</f>
        <v>6.3108679091853217</v>
      </c>
      <c r="AG14" s="122">
        <f>'Nom RPTM'!AG14*VLOOKUP(AG$3,IPD!$A:$C,3,FALSE)</f>
        <v>5.9328528604316189</v>
      </c>
      <c r="AH14" s="122">
        <f>'Nom RPTM'!AH14*VLOOKUP(AH$3,IPD!$A:$C,3,FALSE)</f>
        <v>6.0356408862126596</v>
      </c>
      <c r="AI14" s="122">
        <f>'Nom RPTM'!AI14*VLOOKUP(AI$3,IPD!$A:$C,3,FALSE)</f>
        <v>6.3575287714048141</v>
      </c>
      <c r="AJ14" s="122">
        <f>'Nom RPTM'!AJ14*VLOOKUP(AJ$3,IPD!$A:$C,3,FALSE)</f>
        <v>6.7688056624897914</v>
      </c>
      <c r="AK14" s="122">
        <f>'Nom RPTM'!AK14*VLOOKUP(AK$3,IPD!$A:$C,3,FALSE)</f>
        <v>5.7566219335441309</v>
      </c>
      <c r="AL14" s="122">
        <f>'Nom RPTM'!AL14*VLOOKUP(AM$3,IPD!$A:$C,3,FALSE)</f>
        <v>6.8907964033053162</v>
      </c>
      <c r="AM14" s="122">
        <f>'Nom RPTM'!AM14*VLOOKUP(AM$3,IPD!$A:$C,3,FALSE)</f>
        <v>6.6004197119719832</v>
      </c>
      <c r="AN14" s="122">
        <f>'Nom RPTM'!AN14*VLOOKUP(AN$3,IPD!$A:$C,3,FALSE)</f>
        <v>6.2885377462125147</v>
      </c>
      <c r="AO14" s="122">
        <f>'Nom RPTM'!AO14*VLOOKUP(AO$3,IPD!$A:$C,3,FALSE)</f>
        <v>6.6371061998341627</v>
      </c>
      <c r="AP14" s="122">
        <f>'Nom RPTM'!AP14*VLOOKUP(AP$3,IPD!$A:$C,3,FALSE)</f>
        <v>6.2739236738754176</v>
      </c>
      <c r="AQ14" s="122">
        <f>'Nom RPTM'!AQ14*VLOOKUP(AQ$3,IPD!$A:$C,3,FALSE)</f>
        <v>6.9501747414603106</v>
      </c>
      <c r="AR14" s="122">
        <f>'Nom RPTM'!AR14*VLOOKUP(AR$3,IPD!$A:$C,3,FALSE)</f>
        <v>6.3033310673466163</v>
      </c>
      <c r="AS14" s="122">
        <f>'Nom RPTM'!AS14*VLOOKUP(AS$3,IPD!$A:$C,3,FALSE)</f>
        <v>7.026159816948887</v>
      </c>
      <c r="AT14" s="122">
        <f>'Nom RPTM'!AT14*VLOOKUP(AT$3,IPD!$A:$C,3,FALSE)</f>
        <v>6.8135430916552666</v>
      </c>
      <c r="AU14" s="122" t="e">
        <f>'Nom RPTM'!AU14*VLOOKUP(AU$3,IPD!$A:$C,3,FALSE)</f>
        <v>#N/A</v>
      </c>
      <c r="AV14" s="122" t="e">
        <f>'Nom RPTM'!AV14*VLOOKUP(AV$3,IPD!$A:$C,3,FALSE)</f>
        <v>#N/A</v>
      </c>
      <c r="AW14" s="122" t="e">
        <f>'Nom RPTM'!AW14*VLOOKUP(AW$3,IPD!$A:$C,3,FALSE)</f>
        <v>#N/A</v>
      </c>
      <c r="AX14" s="122" t="e">
        <f>'Nom RPTM'!AX14*VLOOKUP(AX$3,IPD!$A:$C,3,FALSE)</f>
        <v>#N/A</v>
      </c>
      <c r="AY14" s="122" t="e">
        <f>'Nom RPTM'!AY14*VLOOKUP(AY$3,IPD!$A:$C,3,FALSE)</f>
        <v>#N/A</v>
      </c>
      <c r="AZ14" s="122" t="e">
        <f>'Nom RPTM'!AZ14*VLOOKUP(AZ$3,IPD!$A:$C,3,FALSE)</f>
        <v>#N/A</v>
      </c>
      <c r="BA14" s="122" t="e">
        <f>'Nom RPTM'!BA14*VLOOKUP(BA$3,IPD!$A:$C,3,FALSE)</f>
        <v>#N/A</v>
      </c>
      <c r="BB14" s="122" t="e">
        <f>'Nom RPTM'!BB14*VLOOKUP(BB$3,IPD!$A:$C,3,FALSE)</f>
        <v>#N/A</v>
      </c>
      <c r="BC14" s="122"/>
      <c r="BD14" s="79">
        <f t="shared" si="19"/>
        <v>-3.2680572518304474E-2</v>
      </c>
      <c r="BE14" s="79">
        <f t="shared" si="20"/>
        <v>-3.8422160785699822E-2</v>
      </c>
      <c r="BF14" s="111">
        <f t="shared" si="24"/>
        <v>5.0190169792936334E-2</v>
      </c>
      <c r="BG14" s="79">
        <f t="shared" si="21"/>
        <v>0.27038678671552829</v>
      </c>
      <c r="BH14" s="79">
        <f t="shared" si="21"/>
        <v>2.7761166668005544E-3</v>
      </c>
      <c r="BI14" s="79">
        <f t="shared" si="21"/>
        <v>-5.9899058923973181E-2</v>
      </c>
      <c r="BJ14" s="79">
        <f t="shared" si="21"/>
        <v>1.7325227542144495E-2</v>
      </c>
      <c r="BK14" s="79">
        <f t="shared" si="21"/>
        <v>5.3331185744905696E-2</v>
      </c>
      <c r="BL14" s="79">
        <f t="shared" si="21"/>
        <v>6.4691314168303427E-2</v>
      </c>
      <c r="BM14" s="79">
        <f t="shared" si="21"/>
        <v>-0.14953653264929845</v>
      </c>
      <c r="BN14" s="79">
        <f t="shared" si="21"/>
        <v>0.19702083667372561</v>
      </c>
      <c r="BO14" s="79">
        <f t="shared" si="22"/>
        <v>-4.7251838423815751E-2</v>
      </c>
      <c r="BP14" s="79">
        <f t="shared" si="23"/>
        <v>5.5429174108334589E-2</v>
      </c>
      <c r="BQ14" s="79">
        <f t="shared" si="23"/>
        <v>-5.4720011255480538E-2</v>
      </c>
      <c r="BR14" s="79">
        <f t="shared" si="23"/>
        <v>0.10778758281692191</v>
      </c>
      <c r="BS14" s="79">
        <f t="shared" si="23"/>
        <v>-9.3068692252446183E-2</v>
      </c>
      <c r="BT14" s="79">
        <f t="shared" si="23"/>
        <v>0.11467408928380229</v>
      </c>
      <c r="BU14" s="79">
        <f t="shared" si="23"/>
        <v>-3.0260730019367688E-2</v>
      </c>
      <c r="BV14" s="79" t="e">
        <f t="shared" si="23"/>
        <v>#N/A</v>
      </c>
      <c r="BW14" s="79" t="e">
        <f t="shared" si="23"/>
        <v>#N/A</v>
      </c>
      <c r="BX14" s="79" t="e">
        <f t="shared" si="23"/>
        <v>#N/A</v>
      </c>
      <c r="BY14" s="79" t="e">
        <f t="shared" si="23"/>
        <v>#N/A</v>
      </c>
      <c r="BZ14" s="79" t="e">
        <f t="shared" si="23"/>
        <v>#N/A</v>
      </c>
      <c r="CA14" s="79" t="e">
        <f t="shared" si="23"/>
        <v>#N/A</v>
      </c>
      <c r="CB14" s="79" t="e">
        <f t="shared" si="23"/>
        <v>#N/A</v>
      </c>
      <c r="CC14" s="79" t="e">
        <f t="shared" si="23"/>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121">
        <f>'Nom RPTM'!G15*VLOOKUP(G$3,IPD!$A:$C,3,FALSE)</f>
        <v>6.6323300747441731</v>
      </c>
      <c r="H15" s="121">
        <f>'Nom RPTM'!H15*VLOOKUP(H$3,IPD!$A:$C,3,FALSE)</f>
        <v>5.8580490402387246</v>
      </c>
      <c r="I15" s="121">
        <f>'Nom RPTM'!I15*VLOOKUP(I$3,IPD!$A:$C,3,FALSE)</f>
        <v>5.3619920850118943</v>
      </c>
      <c r="J15" s="121">
        <f>'Nom RPTM'!J15*VLOOKUP(J$3,IPD!$A:$C,3,FALSE)</f>
        <v>5.4307596692491451</v>
      </c>
      <c r="K15" s="121">
        <f>'Nom RPTM'!K15*VLOOKUP(K$3,IPD!$A:$C,3,FALSE)</f>
        <v>5.2907044193675699</v>
      </c>
      <c r="L15" s="121">
        <f>'Nom RPTM'!L15*VLOOKUP(L$3,IPD!$A:$C,3,FALSE)</f>
        <v>5.1481352247005283</v>
      </c>
      <c r="M15" s="121">
        <f>'Nom RPTM'!M15*VLOOKUP(M$3,IPD!$A:$C,3,FALSE)</f>
        <v>4.9681024994631819</v>
      </c>
      <c r="N15" s="121">
        <f>'Nom RPTM'!N15*VLOOKUP(N$3,IPD!$A:$C,3,FALSE)</f>
        <v>4.8605347906175567</v>
      </c>
      <c r="O15" s="121">
        <f>'Nom RPTM'!O15*VLOOKUP(O$3,IPD!$A:$C,3,FALSE)</f>
        <v>4.8217893990090994</v>
      </c>
      <c r="P15" s="121">
        <f>'Nom RPTM'!P15*VLOOKUP(P$3,IPD!$A:$C,3,FALSE)</f>
        <v>4.8728717503278256</v>
      </c>
      <c r="Q15" s="121">
        <f>'Nom RPTM'!Q15*VLOOKUP(Q$3,IPD!$A:$C,3,FALSE)</f>
        <v>4.8856377064012344</v>
      </c>
      <c r="R15" s="121">
        <f>'Nom RPTM'!R15*VLOOKUP(R$3,IPD!$A:$C,3,FALSE)</f>
        <v>4.904779739119463</v>
      </c>
      <c r="S15" s="121">
        <f>'Nom RPTM'!S15*VLOOKUP(S$3,IPD!$A:$C,3,FALSE)</f>
        <v>4.952573235292733</v>
      </c>
      <c r="T15" s="121">
        <f>'Nom RPTM'!T15*VLOOKUP(T$3,IPD!$A:$C,3,FALSE)</f>
        <v>4.8054717060007173</v>
      </c>
      <c r="U15" s="121">
        <f>'Nom RPTM'!U15*VLOOKUP(U$3,IPD!$A:$C,3,FALSE)</f>
        <v>4.559265670214983</v>
      </c>
      <c r="V15" s="121">
        <f>'Nom RPTM'!V15*VLOOKUP(V$3,IPD!$A:$C,3,FALSE)</f>
        <v>4.3641051461787272</v>
      </c>
      <c r="W15" s="121">
        <f>'Nom RPTM'!W15*VLOOKUP(W$3,IPD!$A:$C,3,FALSE)</f>
        <v>4.3010980816138566</v>
      </c>
      <c r="X15" s="121">
        <f>'Nom RPTM'!X15*VLOOKUP(X$3,IPD!$A:$C,3,FALSE)</f>
        <v>4.3615158510864553</v>
      </c>
      <c r="Y15" s="121">
        <f>'Nom RPTM'!Y15*VLOOKUP(Y$3,IPD!$A:$C,3,FALSE)</f>
        <v>4.1341236421212004</v>
      </c>
      <c r="Z15" s="121">
        <f>'Nom RPTM'!Z15*VLOOKUP(Z$3,IPD!$A:$C,3,FALSE)</f>
        <v>4.3642828815770782</v>
      </c>
      <c r="AA15" s="121">
        <f>'Nom RPTM'!AA15*VLOOKUP(AA$3,IPD!$A:$C,3,FALSE)</f>
        <v>4.7758981840244301</v>
      </c>
      <c r="AB15" s="121">
        <f>'Nom RPTM'!AB15*VLOOKUP(AB$3,IPD!$A:$C,3,FALSE)</f>
        <v>4.9736684591698213</v>
      </c>
      <c r="AC15" s="121">
        <f>'Nom RPTM'!AC15*VLOOKUP(VALUE(LEFT(AC$3,4)),IPD!$A:$C,3,FALSE)</f>
        <v>5.1821670012526742</v>
      </c>
      <c r="AD15" s="121">
        <f>'Nom RPTM'!AD15*VLOOKUP(AD$3,IPD!$A:$C,3,FALSE)</f>
        <v>5.1821670012526742</v>
      </c>
      <c r="AE15" s="121">
        <f>'Nom RPTM'!AE15*VLOOKUP(AE$3,IPD!$A:$C,3,FALSE)</f>
        <v>5.9333536383507788</v>
      </c>
      <c r="AF15" s="121">
        <f>'Nom RPTM'!AF15*VLOOKUP(AF$3,IPD!$A:$C,3,FALSE)</f>
        <v>5.6541145338123764</v>
      </c>
      <c r="AG15" s="121">
        <f>'Nom RPTM'!AG15*VLOOKUP(AG$3,IPD!$A:$C,3,FALSE)</f>
        <v>5.7833640192318692</v>
      </c>
      <c r="AH15" s="121">
        <f>'Nom RPTM'!AH15*VLOOKUP(AH$3,IPD!$A:$C,3,FALSE)</f>
        <v>6.287382073514066</v>
      </c>
      <c r="AI15" s="121">
        <f>'Nom RPTM'!AI15*VLOOKUP(AI$3,IPD!$A:$C,3,FALSE)</f>
        <v>6.3315824348874923</v>
      </c>
      <c r="AJ15" s="121">
        <f>'Nom RPTM'!AJ15*VLOOKUP(AJ$3,IPD!$A:$C,3,FALSE)</f>
        <v>6.368107086502361</v>
      </c>
      <c r="AK15" s="121">
        <f>'Nom RPTM'!AK15*VLOOKUP(AK$3,IPD!$A:$C,3,FALSE)</f>
        <v>6.6180244874417227</v>
      </c>
      <c r="AL15" s="121">
        <f>'Nom RPTM'!AL15*VLOOKUP(AM$3,IPD!$A:$C,3,FALSE)</f>
        <v>6.5598520796237469</v>
      </c>
      <c r="AM15" s="121">
        <f>'Nom RPTM'!AM15*VLOOKUP(AM$3,IPD!$A:$C,3,FALSE)</f>
        <v>6.283421311533786</v>
      </c>
      <c r="AN15" s="121">
        <f>'Nom RPTM'!AN15*VLOOKUP(AN$3,IPD!$A:$C,3,FALSE)</f>
        <v>6.0524505099318864</v>
      </c>
      <c r="AO15" s="121">
        <f>'Nom RPTM'!AO15*VLOOKUP(AO$3,IPD!$A:$C,3,FALSE)</f>
        <v>6.0969054856733527</v>
      </c>
      <c r="AP15" s="121">
        <f>'Nom RPTM'!AP15*VLOOKUP(AP$3,IPD!$A:$C,3,FALSE)</f>
        <v>6.584926467502032</v>
      </c>
      <c r="AQ15" s="121">
        <f>'Nom RPTM'!AQ15*VLOOKUP(AQ$3,IPD!$A:$C,3,FALSE)</f>
        <v>6.8969258647696359</v>
      </c>
      <c r="AR15" s="121">
        <f>'Nom RPTM'!AR15*VLOOKUP(AR$3,IPD!$A:$C,3,FALSE)</f>
        <v>6.6639358794381955</v>
      </c>
      <c r="AS15" s="121">
        <f>'Nom RPTM'!AS15*VLOOKUP(AS$3,IPD!$A:$C,3,FALSE)</f>
        <v>5.9898019924988617</v>
      </c>
      <c r="AT15" s="121">
        <f>'Nom RPTM'!AT15*VLOOKUP(AT$3,IPD!$A:$C,3,FALSE)</f>
        <v>6.0304182509505706</v>
      </c>
      <c r="AU15" s="121" t="e">
        <f>'Nom RPTM'!AU15*VLOOKUP(AU$3,IPD!$A:$C,3,FALSE)</f>
        <v>#N/A</v>
      </c>
      <c r="AV15" s="121" t="e">
        <f>'Nom RPTM'!AV15*VLOOKUP(AV$3,IPD!$A:$C,3,FALSE)</f>
        <v>#N/A</v>
      </c>
      <c r="AW15" s="121" t="e">
        <f>'Nom RPTM'!AW15*VLOOKUP(AW$3,IPD!$A:$C,3,FALSE)</f>
        <v>#N/A</v>
      </c>
      <c r="AX15" s="121" t="e">
        <f>'Nom RPTM'!AX15*VLOOKUP(AX$3,IPD!$A:$C,3,FALSE)</f>
        <v>#N/A</v>
      </c>
      <c r="AY15" s="121" t="e">
        <f>'Nom RPTM'!AY15*VLOOKUP(AY$3,IPD!$A:$C,3,FALSE)</f>
        <v>#N/A</v>
      </c>
      <c r="AZ15" s="121" t="e">
        <f>'Nom RPTM'!AZ15*VLOOKUP(AZ$3,IPD!$A:$C,3,FALSE)</f>
        <v>#N/A</v>
      </c>
      <c r="BA15" s="121" t="e">
        <f>'Nom RPTM'!BA15*VLOOKUP(BA$3,IPD!$A:$C,3,FALSE)</f>
        <v>#N/A</v>
      </c>
      <c r="BB15" s="121" t="e">
        <f>'Nom RPTM'!BB15*VLOOKUP(BB$3,IPD!$A:$C,3,FALSE)</f>
        <v>#N/A</v>
      </c>
      <c r="BC15" s="121"/>
      <c r="BD15" s="78">
        <f t="shared" si="19"/>
        <v>9.4314533135535505E-2</v>
      </c>
      <c r="BE15" s="78">
        <f t="shared" si="20"/>
        <v>4.1410069378560177E-2</v>
      </c>
      <c r="BF15" s="78">
        <f t="shared" si="24"/>
        <v>4.1920474554038689E-2</v>
      </c>
      <c r="BG15" s="78">
        <f t="shared" si="21"/>
        <v>0.14495608437870144</v>
      </c>
      <c r="BH15" s="78">
        <f t="shared" si="21"/>
        <v>-4.7062609370443487E-2</v>
      </c>
      <c r="BI15" s="78">
        <f t="shared" si="21"/>
        <v>2.2859368102036814E-2</v>
      </c>
      <c r="BJ15" s="78">
        <f t="shared" si="21"/>
        <v>8.7149633432401341E-2</v>
      </c>
      <c r="BK15" s="78">
        <f t="shared" si="21"/>
        <v>7.0300104012483988E-3</v>
      </c>
      <c r="BL15" s="78">
        <f t="shared" si="21"/>
        <v>5.7686450410272538E-3</v>
      </c>
      <c r="BM15" s="78">
        <f t="shared" si="21"/>
        <v>3.9245163051525811E-2</v>
      </c>
      <c r="BN15" s="78">
        <f t="shared" si="21"/>
        <v>-8.7899958557667857E-3</v>
      </c>
      <c r="BO15" s="78">
        <f t="shared" si="22"/>
        <v>-3.6758764079361073E-2</v>
      </c>
      <c r="BP15" s="78">
        <f t="shared" si="23"/>
        <v>7.3449548523389918E-3</v>
      </c>
      <c r="BQ15" s="78">
        <f t="shared" si="23"/>
        <v>8.0044045782805995E-2</v>
      </c>
      <c r="BR15" s="78">
        <f t="shared" si="23"/>
        <v>4.7380847577780161E-2</v>
      </c>
      <c r="BS15" s="78">
        <f t="shared" si="23"/>
        <v>-3.3781715201780305E-2</v>
      </c>
      <c r="BT15" s="78">
        <f t="shared" si="23"/>
        <v>-0.10116152062918216</v>
      </c>
      <c r="BU15" s="78">
        <f t="shared" si="23"/>
        <v>6.7809016896673846E-3</v>
      </c>
      <c r="BV15" s="78" t="e">
        <f t="shared" si="23"/>
        <v>#N/A</v>
      </c>
      <c r="BW15" s="78" t="e">
        <f t="shared" si="23"/>
        <v>#N/A</v>
      </c>
      <c r="BX15" s="78" t="e">
        <f t="shared" si="23"/>
        <v>#N/A</v>
      </c>
      <c r="BY15" s="78" t="e">
        <f t="shared" si="23"/>
        <v>#N/A</v>
      </c>
      <c r="BZ15" s="78" t="e">
        <f t="shared" si="23"/>
        <v>#N/A</v>
      </c>
      <c r="CA15" s="78" t="e">
        <f t="shared" si="23"/>
        <v>#N/A</v>
      </c>
      <c r="CB15" s="78" t="e">
        <f t="shared" si="23"/>
        <v>#N/A</v>
      </c>
      <c r="CC15" s="78" t="e">
        <f t="shared" si="23"/>
        <v>#N/A</v>
      </c>
    </row>
    <row r="16" spans="1:276"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121">
        <f>'Nom RPTM'!G16*VLOOKUP(G$3,IPD!$A:$C,3,FALSE)</f>
        <v>5.3694173375784864</v>
      </c>
      <c r="H16" s="121">
        <f>'Nom RPTM'!H16*VLOOKUP(H$3,IPD!$A:$C,3,FALSE)</f>
        <v>4.8792830839787094</v>
      </c>
      <c r="I16" s="121">
        <f>'Nom RPTM'!I16*VLOOKUP(I$3,IPD!$A:$C,3,FALSE)</f>
        <v>4.2765728028604952</v>
      </c>
      <c r="J16" s="121">
        <f>'Nom RPTM'!J16*VLOOKUP(J$3,IPD!$A:$C,3,FALSE)</f>
        <v>4.2755225831279517</v>
      </c>
      <c r="K16" s="121">
        <f>'Nom RPTM'!K16*VLOOKUP(K$3,IPD!$A:$C,3,FALSE)</f>
        <v>4.4139944323421689</v>
      </c>
      <c r="L16" s="121">
        <f>'Nom RPTM'!L16*VLOOKUP(L$3,IPD!$A:$C,3,FALSE)</f>
        <v>4.7561214548167436</v>
      </c>
      <c r="M16" s="121">
        <f>'Nom RPTM'!M16*VLOOKUP(M$3,IPD!$A:$C,3,FALSE)</f>
        <v>4.5586552964343312</v>
      </c>
      <c r="N16" s="121">
        <f>'Nom RPTM'!N16*VLOOKUP(N$3,IPD!$A:$C,3,FALSE)</f>
        <v>4.3291838195702637</v>
      </c>
      <c r="O16" s="121">
        <f>'Nom RPTM'!O16*VLOOKUP(O$3,IPD!$A:$C,3,FALSE)</f>
        <v>4.3238635246032917</v>
      </c>
      <c r="P16" s="121">
        <f>'Nom RPTM'!P16*VLOOKUP(P$3,IPD!$A:$C,3,FALSE)</f>
        <v>4.4831848154430842</v>
      </c>
      <c r="Q16" s="121">
        <f>'Nom RPTM'!Q16*VLOOKUP(Q$3,IPD!$A:$C,3,FALSE)</f>
        <v>4.1957938721229331</v>
      </c>
      <c r="R16" s="121">
        <f>'Nom RPTM'!R16*VLOOKUP(R$3,IPD!$A:$C,3,FALSE)</f>
        <v>4.2290464693233289</v>
      </c>
      <c r="S16" s="121">
        <f>'Nom RPTM'!S16*VLOOKUP(S$3,IPD!$A:$C,3,FALSE)</f>
        <v>4.165939231156786</v>
      </c>
      <c r="T16" s="121">
        <f>'Nom RPTM'!T16*VLOOKUP(T$3,IPD!$A:$C,3,FALSE)</f>
        <v>4.0416797511171012</v>
      </c>
      <c r="U16" s="121">
        <f>'Nom RPTM'!U16*VLOOKUP(U$3,IPD!$A:$C,3,FALSE)</f>
        <v>3.8909931720314685</v>
      </c>
      <c r="V16" s="121">
        <f>'Nom RPTM'!V16*VLOOKUP(V$3,IPD!$A:$C,3,FALSE)</f>
        <v>3.79369071314962</v>
      </c>
      <c r="W16" s="121">
        <f>'Nom RPTM'!W16*VLOOKUP(W$3,IPD!$A:$C,3,FALSE)</f>
        <v>3.7426228347926398</v>
      </c>
      <c r="X16" s="121">
        <f>'Nom RPTM'!X16*VLOOKUP(X$3,IPD!$A:$C,3,FALSE)</f>
        <v>3.8549697960113765</v>
      </c>
      <c r="Y16" s="121">
        <f>'Nom RPTM'!Y16*VLOOKUP(Y$3,IPD!$A:$C,3,FALSE)</f>
        <v>3.85498871291944</v>
      </c>
      <c r="Z16" s="121">
        <f>'Nom RPTM'!Z16*VLOOKUP(Z$3,IPD!$A:$C,3,FALSE)</f>
        <v>4.0567175214917688</v>
      </c>
      <c r="AA16" s="121">
        <f>'Nom RPTM'!AA16*VLOOKUP(AA$3,IPD!$A:$C,3,FALSE)</f>
        <v>4.3667505654506789</v>
      </c>
      <c r="AB16" s="121">
        <f>'Nom RPTM'!AB16*VLOOKUP(AB$3,IPD!$A:$C,3,FALSE)</f>
        <v>4.3744272996788016</v>
      </c>
      <c r="AC16" s="121">
        <f>'Nom RPTM'!AC16*VLOOKUP(VALUE(LEFT(AC$3,4)),IPD!$A:$C,3,FALSE)</f>
        <v>4.6524934036598147</v>
      </c>
      <c r="AD16" s="121">
        <f>'Nom RPTM'!AD16*VLOOKUP(AD$3,IPD!$A:$C,3,FALSE)</f>
        <v>4.6524934036598147</v>
      </c>
      <c r="AE16" s="121">
        <f>'Nom RPTM'!AE16*VLOOKUP(AE$3,IPD!$A:$C,3,FALSE)</f>
        <v>5.2486447556359401</v>
      </c>
      <c r="AF16" s="121">
        <f>'Nom RPTM'!AF16*VLOOKUP(AF$3,IPD!$A:$C,3,FALSE)</f>
        <v>5.0771405463280361</v>
      </c>
      <c r="AG16" s="121">
        <f>'Nom RPTM'!AG16*VLOOKUP(AG$3,IPD!$A:$C,3,FALSE)</f>
        <v>5.2734821073708904</v>
      </c>
      <c r="AH16" s="121">
        <f>'Nom RPTM'!AH16*VLOOKUP(AH$3,IPD!$A:$C,3,FALSE)</f>
        <v>5.5836548294769637</v>
      </c>
      <c r="AI16" s="121">
        <f>'Nom RPTM'!AI16*VLOOKUP(AI$3,IPD!$A:$C,3,FALSE)</f>
        <v>5.7424799827130872</v>
      </c>
      <c r="AJ16" s="121">
        <f>'Nom RPTM'!AJ16*VLOOKUP(AJ$3,IPD!$A:$C,3,FALSE)</f>
        <v>5.8318744334545531</v>
      </c>
      <c r="AK16" s="121">
        <f>'Nom RPTM'!AK16*VLOOKUP(AK$3,IPD!$A:$C,3,FALSE)</f>
        <v>6.0109088499102956</v>
      </c>
      <c r="AL16" s="121">
        <f>'Nom RPTM'!AL16*VLOOKUP(AM$3,IPD!$A:$C,3,FALSE)</f>
        <v>6.0357784174649804</v>
      </c>
      <c r="AM16" s="121">
        <f>'Nom RPTM'!AM16*VLOOKUP(AM$3,IPD!$A:$C,3,FALSE)</f>
        <v>5.7814320017670902</v>
      </c>
      <c r="AN16" s="121">
        <f>'Nom RPTM'!AN16*VLOOKUP(AN$3,IPD!$A:$C,3,FALSE)</f>
        <v>5.4284714016994835</v>
      </c>
      <c r="AO16" s="121">
        <f>'Nom RPTM'!AO16*VLOOKUP(AO$3,IPD!$A:$C,3,FALSE)</f>
        <v>5.528394730293992</v>
      </c>
      <c r="AP16" s="121">
        <f>'Nom RPTM'!AP16*VLOOKUP(AP$3,IPD!$A:$C,3,FALSE)</f>
        <v>5.5235005288275927</v>
      </c>
      <c r="AQ16" s="121">
        <f>'Nom RPTM'!AQ16*VLOOKUP(AQ$3,IPD!$A:$C,3,FALSE)</f>
        <v>5.982365342625295</v>
      </c>
      <c r="AR16" s="121">
        <f>'Nom RPTM'!AR16*VLOOKUP(AR$3,IPD!$A:$C,3,FALSE)</f>
        <v>5.7023678323788518</v>
      </c>
      <c r="AS16" s="121">
        <f>'Nom RPTM'!AS16*VLOOKUP(AS$3,IPD!$A:$C,3,FALSE)</f>
        <v>5.3264816304238298</v>
      </c>
      <c r="AT16" s="121">
        <f>'Nom RPTM'!AT16*VLOOKUP(AT$3,IPD!$A:$C,3,FALSE)</f>
        <v>5.7390622214298448</v>
      </c>
      <c r="AU16" s="121" t="e">
        <f>'Nom RPTM'!AU16*VLOOKUP(AU$3,IPD!$A:$C,3,FALSE)</f>
        <v>#N/A</v>
      </c>
      <c r="AV16" s="121" t="e">
        <f>'Nom RPTM'!AV16*VLOOKUP(AV$3,IPD!$A:$C,3,FALSE)</f>
        <v>#N/A</v>
      </c>
      <c r="AW16" s="121" t="e">
        <f>'Nom RPTM'!AW16*VLOOKUP(AW$3,IPD!$A:$C,3,FALSE)</f>
        <v>#N/A</v>
      </c>
      <c r="AX16" s="121" t="e">
        <f>'Nom RPTM'!AX16*VLOOKUP(AX$3,IPD!$A:$C,3,FALSE)</f>
        <v>#N/A</v>
      </c>
      <c r="AY16" s="121" t="e">
        <f>'Nom RPTM'!AY16*VLOOKUP(AY$3,IPD!$A:$C,3,FALSE)</f>
        <v>#N/A</v>
      </c>
      <c r="AZ16" s="121" t="e">
        <f>'Nom RPTM'!AZ16*VLOOKUP(AZ$3,IPD!$A:$C,3,FALSE)</f>
        <v>#N/A</v>
      </c>
      <c r="BA16" s="121" t="e">
        <f>'Nom RPTM'!BA16*VLOOKUP(BA$3,IPD!$A:$C,3,FALSE)</f>
        <v>#N/A</v>
      </c>
      <c r="BB16" s="121" t="e">
        <f>'Nom RPTM'!BB16*VLOOKUP(BB$3,IPD!$A:$C,3,FALSE)</f>
        <v>#N/A</v>
      </c>
      <c r="BC16" s="121"/>
      <c r="BD16" s="78">
        <f t="shared" si="19"/>
        <v>7.6424607411388568E-2</v>
      </c>
      <c r="BE16" s="78">
        <f t="shared" si="20"/>
        <v>1.757996962056918E-3</v>
      </c>
      <c r="BF16" s="78">
        <f t="shared" si="24"/>
        <v>6.356628763756822E-2</v>
      </c>
      <c r="BG16" s="78">
        <f t="shared" si="21"/>
        <v>0.12813588333240244</v>
      </c>
      <c r="BH16" s="78">
        <f t="shared" si="21"/>
        <v>-3.2675903455600563E-2</v>
      </c>
      <c r="BI16" s="78">
        <f t="shared" si="21"/>
        <v>3.8671681284232928E-2</v>
      </c>
      <c r="BJ16" s="78">
        <f t="shared" si="21"/>
        <v>5.881744088456009E-2</v>
      </c>
      <c r="BK16" s="78">
        <f t="shared" si="21"/>
        <v>2.844465821878206E-2</v>
      </c>
      <c r="BL16" s="78">
        <f t="shared" si="21"/>
        <v>1.5567220262077575E-2</v>
      </c>
      <c r="BM16" s="78">
        <f t="shared" si="21"/>
        <v>3.0699292054148453E-2</v>
      </c>
      <c r="BN16" s="78">
        <f t="shared" si="21"/>
        <v>4.1374055364449269E-3</v>
      </c>
      <c r="BO16" s="78">
        <f t="shared" si="22"/>
        <v>-6.1050722374616617E-2</v>
      </c>
      <c r="BP16" s="78">
        <f t="shared" si="23"/>
        <v>1.8407268123992626E-2</v>
      </c>
      <c r="BQ16" s="78">
        <f t="shared" si="23"/>
        <v>-8.8528437370449797E-4</v>
      </c>
      <c r="BR16" s="78">
        <f t="shared" si="23"/>
        <v>8.307500133345691E-2</v>
      </c>
      <c r="BS16" s="78">
        <f t="shared" si="23"/>
        <v>-4.6803813242801584E-2</v>
      </c>
      <c r="BT16" s="78">
        <f t="shared" si="23"/>
        <v>-6.5917564949192986E-2</v>
      </c>
      <c r="BU16" s="78">
        <f t="shared" si="23"/>
        <v>7.7458371141174043E-2</v>
      </c>
      <c r="BV16" s="78" t="e">
        <f t="shared" si="23"/>
        <v>#N/A</v>
      </c>
      <c r="BW16" s="78" t="e">
        <f t="shared" si="23"/>
        <v>#N/A</v>
      </c>
      <c r="BX16" s="78" t="e">
        <f t="shared" si="23"/>
        <v>#N/A</v>
      </c>
      <c r="BY16" s="78" t="e">
        <f t="shared" si="23"/>
        <v>#N/A</v>
      </c>
      <c r="BZ16" s="78" t="e">
        <f t="shared" si="23"/>
        <v>#N/A</v>
      </c>
      <c r="CA16" s="78" t="e">
        <f t="shared" si="23"/>
        <v>#N/A</v>
      </c>
      <c r="CB16" s="78" t="e">
        <f t="shared" si="23"/>
        <v>#N/A</v>
      </c>
      <c r="CC16" s="78" t="e">
        <f t="shared" si="23"/>
        <v>#N/A</v>
      </c>
    </row>
    <row r="17" spans="1:276"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121">
        <f>'Nom RPTM'!G17*VLOOKUP(G$3,IPD!$A:$C,3,FALSE)</f>
        <v>3.7223330964995225</v>
      </c>
      <c r="H17" s="121">
        <f>'Nom RPTM'!H17*VLOOKUP(H$3,IPD!$A:$C,3,FALSE)</f>
        <v>3.2371601589788837</v>
      </c>
      <c r="I17" s="121">
        <f>'Nom RPTM'!I17*VLOOKUP(I$3,IPD!$A:$C,3,FALSE)</f>
        <v>3.1311860392993913</v>
      </c>
      <c r="J17" s="121">
        <f>'Nom RPTM'!J17*VLOOKUP(J$3,IPD!$A:$C,3,FALSE)</f>
        <v>3.3611669986152028</v>
      </c>
      <c r="K17" s="121">
        <f>'Nom RPTM'!K17*VLOOKUP(K$3,IPD!$A:$C,3,FALSE)</f>
        <v>3.1913723766968531</v>
      </c>
      <c r="L17" s="121">
        <f>'Nom RPTM'!L17*VLOOKUP(L$3,IPD!$A:$C,3,FALSE)</f>
        <v>3.6605901400442842</v>
      </c>
      <c r="M17" s="121">
        <f>'Nom RPTM'!M17*VLOOKUP(M$3,IPD!$A:$C,3,FALSE)</f>
        <v>3.1972652914874744</v>
      </c>
      <c r="N17" s="121">
        <f>'Nom RPTM'!N17*VLOOKUP(N$3,IPD!$A:$C,3,FALSE)</f>
        <v>3.389816487773162</v>
      </c>
      <c r="O17" s="121">
        <f>'Nom RPTM'!O17*VLOOKUP(O$3,IPD!$A:$C,3,FALSE)</f>
        <v>3.5959632685578313</v>
      </c>
      <c r="P17" s="121">
        <f>'Nom RPTM'!P17*VLOOKUP(P$3,IPD!$A:$C,3,FALSE)</f>
        <v>3.7185978601816174</v>
      </c>
      <c r="Q17" s="121">
        <f>'Nom RPTM'!Q17*VLOOKUP(Q$3,IPD!$A:$C,3,FALSE)</f>
        <v>3.7057090687486456</v>
      </c>
      <c r="R17" s="121">
        <f>'Nom RPTM'!R17*VLOOKUP(R$3,IPD!$A:$C,3,FALSE)</f>
        <v>3.5961252640785535</v>
      </c>
      <c r="S17" s="121">
        <f>'Nom RPTM'!S17*VLOOKUP(S$3,IPD!$A:$C,3,FALSE)</f>
        <v>3.6328246454099773</v>
      </c>
      <c r="T17" s="121">
        <f>'Nom RPTM'!T17*VLOOKUP(T$3,IPD!$A:$C,3,FALSE)</f>
        <v>3.5951482595982402</v>
      </c>
      <c r="U17" s="121">
        <f>'Nom RPTM'!U17*VLOOKUP(U$3,IPD!$A:$C,3,FALSE)</f>
        <v>3.5849096230344566</v>
      </c>
      <c r="V17" s="121">
        <f>'Nom RPTM'!V17*VLOOKUP(V$3,IPD!$A:$C,3,FALSE)</f>
        <v>3.5159313342608902</v>
      </c>
      <c r="W17" s="121">
        <f>'Nom RPTM'!W17*VLOOKUP(W$3,IPD!$A:$C,3,FALSE)</f>
        <v>3.3919059384021808</v>
      </c>
      <c r="X17" s="121">
        <f>'Nom RPTM'!X17*VLOOKUP(X$3,IPD!$A:$C,3,FALSE)</f>
        <v>3.409735115147476</v>
      </c>
      <c r="Y17" s="121">
        <f>'Nom RPTM'!Y17*VLOOKUP(Y$3,IPD!$A:$C,3,FALSE)</f>
        <v>3.420995183721887</v>
      </c>
      <c r="Z17" s="121">
        <f>'Nom RPTM'!Z17*VLOOKUP(Z$3,IPD!$A:$C,3,FALSE)</f>
        <v>3.5220343997910724</v>
      </c>
      <c r="AA17" s="121">
        <f>'Nom RPTM'!AA17*VLOOKUP(AA$3,IPD!$A:$C,3,FALSE)</f>
        <v>3.9449352734178555</v>
      </c>
      <c r="AB17" s="121">
        <f>'Nom RPTM'!AB17*VLOOKUP(AB$3,IPD!$A:$C,3,FALSE)</f>
        <v>3.9005266599772646</v>
      </c>
      <c r="AC17" s="121">
        <f>'Nom RPTM'!AC17*VLOOKUP(VALUE(LEFT(AC$3,4)),IPD!$A:$C,3,FALSE)</f>
        <v>3.8945446179657752</v>
      </c>
      <c r="AD17" s="121">
        <f>'Nom RPTM'!AD17*VLOOKUP(AD$3,IPD!$A:$C,3,FALSE)</f>
        <v>3.8945446179657752</v>
      </c>
      <c r="AE17" s="121">
        <f>'Nom RPTM'!AE17*VLOOKUP(AE$3,IPD!$A:$C,3,FALSE)</f>
        <v>4.4155237019673024</v>
      </c>
      <c r="AF17" s="121">
        <f>'Nom RPTM'!AF17*VLOOKUP(AF$3,IPD!$A:$C,3,FALSE)</f>
        <v>4.2195533556809925</v>
      </c>
      <c r="AG17" s="121">
        <f>'Nom RPTM'!AG17*VLOOKUP(AG$3,IPD!$A:$C,3,FALSE)</f>
        <v>4.4114278073827391</v>
      </c>
      <c r="AH17" s="121">
        <f>'Nom RPTM'!AH17*VLOOKUP(AH$3,IPD!$A:$C,3,FALSE)</f>
        <v>4.6879680077770924</v>
      </c>
      <c r="AI17" s="121">
        <f>'Nom RPTM'!AI17*VLOOKUP(AI$3,IPD!$A:$C,3,FALSE)</f>
        <v>4.6098793723155733</v>
      </c>
      <c r="AJ17" s="121">
        <f>'Nom RPTM'!AJ17*VLOOKUP(AJ$3,IPD!$A:$C,3,FALSE)</f>
        <v>4.5781219852146675</v>
      </c>
      <c r="AK17" s="121">
        <f>'Nom RPTM'!AK17*VLOOKUP(AK$3,IPD!$A:$C,3,FALSE)</f>
        <v>4.6685236413412392</v>
      </c>
      <c r="AL17" s="121">
        <f>'Nom RPTM'!AL17*VLOOKUP(AM$3,IPD!$A:$C,3,FALSE)</f>
        <v>4.4601447505484133</v>
      </c>
      <c r="AM17" s="121">
        <f>'Nom RPTM'!AM17*VLOOKUP(AM$3,IPD!$A:$C,3,FALSE)</f>
        <v>4.2721952016529112</v>
      </c>
      <c r="AN17" s="121">
        <f>'Nom RPTM'!AN17*VLOOKUP(AN$3,IPD!$A:$C,3,FALSE)</f>
        <v>4.5243484566663872</v>
      </c>
      <c r="AO17" s="121">
        <f>'Nom RPTM'!AO17*VLOOKUP(AO$3,IPD!$A:$C,3,FALSE)</f>
        <v>4.6596614339995606</v>
      </c>
      <c r="AP17" s="121">
        <f>'Nom RPTM'!AP17*VLOOKUP(AP$3,IPD!$A:$C,3,FALSE)</f>
        <v>4.6912955885010668</v>
      </c>
      <c r="AQ17" s="121">
        <f>'Nom RPTM'!AQ17*VLOOKUP(AQ$3,IPD!$A:$C,3,FALSE)</f>
        <v>4.8520036921636827</v>
      </c>
      <c r="AR17" s="121">
        <f>'Nom RPTM'!AR17*VLOOKUP(AR$3,IPD!$A:$C,3,FALSE)</f>
        <v>4.7789253619836858</v>
      </c>
      <c r="AS17" s="121">
        <f>'Nom RPTM'!AS17*VLOOKUP(AS$3,IPD!$A:$C,3,FALSE)</f>
        <v>4.5813377942897047</v>
      </c>
      <c r="AT17" s="121">
        <f>'Nom RPTM'!AT17*VLOOKUP(AT$3,IPD!$A:$C,3,FALSE)</f>
        <v>4.697476589044502</v>
      </c>
      <c r="AU17" s="121" t="e">
        <f>'Nom RPTM'!AU17*VLOOKUP(AU$3,IPD!$A:$C,3,FALSE)</f>
        <v>#N/A</v>
      </c>
      <c r="AV17" s="121" t="e">
        <f>'Nom RPTM'!AV17*VLOOKUP(AV$3,IPD!$A:$C,3,FALSE)</f>
        <v>#N/A</v>
      </c>
      <c r="AW17" s="121" t="e">
        <f>'Nom RPTM'!AW17*VLOOKUP(AW$3,IPD!$A:$C,3,FALSE)</f>
        <v>#N/A</v>
      </c>
      <c r="AX17" s="121" t="e">
        <f>'Nom RPTM'!AX17*VLOOKUP(AX$3,IPD!$A:$C,3,FALSE)</f>
        <v>#N/A</v>
      </c>
      <c r="AY17" s="121" t="e">
        <f>'Nom RPTM'!AY17*VLOOKUP(AY$3,IPD!$A:$C,3,FALSE)</f>
        <v>#N/A</v>
      </c>
      <c r="AZ17" s="121" t="e">
        <f>'Nom RPTM'!AZ17*VLOOKUP(AZ$3,IPD!$A:$C,3,FALSE)</f>
        <v>#N/A</v>
      </c>
      <c r="BA17" s="121" t="e">
        <f>'Nom RPTM'!BA17*VLOOKUP(BA$3,IPD!$A:$C,3,FALSE)</f>
        <v>#N/A</v>
      </c>
      <c r="BB17" s="121" t="e">
        <f>'Nom RPTM'!BB17*VLOOKUP(BB$3,IPD!$A:$C,3,FALSE)</f>
        <v>#N/A</v>
      </c>
      <c r="BC17" s="121"/>
      <c r="BD17" s="78">
        <f t="shared" si="19"/>
        <v>0.12007289697450707</v>
      </c>
      <c r="BE17" s="78">
        <f t="shared" si="20"/>
        <v>-1.1257120931699283E-2</v>
      </c>
      <c r="BF17" s="78">
        <f t="shared" si="24"/>
        <v>-1.5336498203871729E-3</v>
      </c>
      <c r="BG17" s="78">
        <f t="shared" si="21"/>
        <v>0.1337715022183128</v>
      </c>
      <c r="BH17" s="78">
        <f t="shared" si="21"/>
        <v>-4.4382129847699958E-2</v>
      </c>
      <c r="BI17" s="78">
        <f t="shared" si="21"/>
        <v>4.547269237475482E-2</v>
      </c>
      <c r="BJ17" s="78">
        <f t="shared" si="21"/>
        <v>6.2687232449219588E-2</v>
      </c>
      <c r="BK17" s="78">
        <f t="shared" si="21"/>
        <v>-1.6657245811399379E-2</v>
      </c>
      <c r="BL17" s="78">
        <f t="shared" si="21"/>
        <v>-6.8889844041524206E-3</v>
      </c>
      <c r="BM17" s="78">
        <f t="shared" si="21"/>
        <v>1.9746449836533397E-2</v>
      </c>
      <c r="BN17" s="78">
        <f t="shared" si="21"/>
        <v>-4.4634858212469042E-2</v>
      </c>
      <c r="BO17" s="78">
        <f t="shared" si="22"/>
        <v>5.9021941440297043E-2</v>
      </c>
      <c r="BP17" s="78">
        <f t="shared" si="23"/>
        <v>2.9907726743239049E-2</v>
      </c>
      <c r="BQ17" s="78">
        <f t="shared" si="23"/>
        <v>6.7889384131398778E-3</v>
      </c>
      <c r="BR17" s="78">
        <f t="shared" si="23"/>
        <v>3.4256656957734943E-2</v>
      </c>
      <c r="BS17" s="78">
        <f t="shared" si="23"/>
        <v>-1.5061474561122723E-2</v>
      </c>
      <c r="BT17" s="78">
        <f t="shared" si="23"/>
        <v>-4.1345606538614077E-2</v>
      </c>
      <c r="BU17" s="78">
        <f t="shared" si="23"/>
        <v>2.5350410724910066E-2</v>
      </c>
      <c r="BV17" s="78" t="e">
        <f t="shared" si="23"/>
        <v>#N/A</v>
      </c>
      <c r="BW17" s="78" t="e">
        <f t="shared" si="23"/>
        <v>#N/A</v>
      </c>
      <c r="BX17" s="78" t="e">
        <f t="shared" si="23"/>
        <v>#N/A</v>
      </c>
      <c r="BY17" s="78" t="e">
        <f t="shared" si="23"/>
        <v>#N/A</v>
      </c>
      <c r="BZ17" s="78" t="e">
        <f t="shared" si="23"/>
        <v>#N/A</v>
      </c>
      <c r="CA17" s="78" t="e">
        <f t="shared" si="23"/>
        <v>#N/A</v>
      </c>
      <c r="CB17" s="78" t="e">
        <f t="shared" si="23"/>
        <v>#N/A</v>
      </c>
      <c r="CC17" s="78" t="e">
        <f t="shared" si="23"/>
        <v>#N/A</v>
      </c>
    </row>
    <row r="18" spans="1:276"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122">
        <f>'Nom RPTM'!G18*VLOOKUP(G$3,IPD!$A:$C,3,FALSE)</f>
        <v>6.6623114196090425</v>
      </c>
      <c r="H18" s="122">
        <f>'Nom RPTM'!H18*VLOOKUP(H$3,IPD!$A:$C,3,FALSE)</f>
        <v>5.8016347992868011</v>
      </c>
      <c r="I18" s="122">
        <f>'Nom RPTM'!I18*VLOOKUP(I$3,IPD!$A:$C,3,FALSE)</f>
        <v>5.189210093083009</v>
      </c>
      <c r="J18" s="122">
        <f>'Nom RPTM'!J18*VLOOKUP(J$3,IPD!$A:$C,3,FALSE)</f>
        <v>5.2590217944531101</v>
      </c>
      <c r="K18" s="122">
        <f>'Nom RPTM'!K18*VLOOKUP(K$3,IPD!$A:$C,3,FALSE)</f>
        <v>4.9146900360083876</v>
      </c>
      <c r="L18" s="122">
        <f>'Nom RPTM'!L18*VLOOKUP(L$3,IPD!$A:$C,3,FALSE)</f>
        <v>4.5627532579851513</v>
      </c>
      <c r="M18" s="122">
        <f>'Nom RPTM'!M18*VLOOKUP(M$3,IPD!$A:$C,3,FALSE)</f>
        <v>4.7164746780507549</v>
      </c>
      <c r="N18" s="122">
        <f>'Nom RPTM'!N18*VLOOKUP(N$3,IPD!$A:$C,3,FALSE)</f>
        <v>4.3923335271825037</v>
      </c>
      <c r="O18" s="122">
        <f>'Nom RPTM'!O18*VLOOKUP(O$3,IPD!$A:$C,3,FALSE)</f>
        <v>4.4826019463277031</v>
      </c>
      <c r="P18" s="122">
        <f>'Nom RPTM'!P18*VLOOKUP(P$3,IPD!$A:$C,3,FALSE)</f>
        <v>4.4495368523876548</v>
      </c>
      <c r="Q18" s="122">
        <f>'Nom RPTM'!Q18*VLOOKUP(Q$3,IPD!$A:$C,3,FALSE)</f>
        <v>4.6073305209201232</v>
      </c>
      <c r="R18" s="122">
        <f>'Nom RPTM'!R18*VLOOKUP(R$3,IPD!$A:$C,3,FALSE)</f>
        <v>4.5135202516341959</v>
      </c>
      <c r="S18" s="122">
        <f>'Nom RPTM'!S18*VLOOKUP(S$3,IPD!$A:$C,3,FALSE)</f>
        <v>4.6211915663193999</v>
      </c>
      <c r="T18" s="122">
        <f>'Nom RPTM'!T18*VLOOKUP(T$3,IPD!$A:$C,3,FALSE)</f>
        <v>4.518607915973794</v>
      </c>
      <c r="U18" s="122">
        <f>'Nom RPTM'!U18*VLOOKUP(U$3,IPD!$A:$C,3,FALSE)</f>
        <v>4.1261348360815342</v>
      </c>
      <c r="V18" s="122">
        <f>'Nom RPTM'!V18*VLOOKUP(V$3,IPD!$A:$C,3,FALSE)</f>
        <v>3.9499378206402866</v>
      </c>
      <c r="W18" s="122">
        <f>'Nom RPTM'!W18*VLOOKUP(W$3,IPD!$A:$C,3,FALSE)</f>
        <v>3.980805881780737</v>
      </c>
      <c r="X18" s="122">
        <f>'Nom RPTM'!X18*VLOOKUP(X$3,IPD!$A:$C,3,FALSE)</f>
        <v>3.8401382954691505</v>
      </c>
      <c r="Y18" s="122">
        <f>'Nom RPTM'!Y18*VLOOKUP(Y$3,IPD!$A:$C,3,FALSE)</f>
        <v>3.5071356928350812</v>
      </c>
      <c r="Z18" s="122">
        <f>'Nom RPTM'!Z18*VLOOKUP(Z$3,IPD!$A:$C,3,FALSE)</f>
        <v>3.9489832934270948</v>
      </c>
      <c r="AA18" s="122">
        <f>'Nom RPTM'!AA18*VLOOKUP(AA$3,IPD!$A:$C,3,FALSE)</f>
        <v>4.0911402491480331</v>
      </c>
      <c r="AB18" s="122">
        <f>'Nom RPTM'!AB18*VLOOKUP(AB$3,IPD!$A:$C,3,FALSE)</f>
        <v>4.4495613090085468</v>
      </c>
      <c r="AC18" s="122">
        <f>'Nom RPTM'!AC18*VLOOKUP(VALUE(LEFT(AC$3,4)),IPD!$A:$C,3,FALSE)</f>
        <v>4.7791385687033729</v>
      </c>
      <c r="AD18" s="122">
        <f>'Nom RPTM'!AD18*VLOOKUP(AD$3,IPD!$A:$C,3,FALSE)</f>
        <v>4.7791385687033729</v>
      </c>
      <c r="AE18" s="122">
        <f>'Nom RPTM'!AE18*VLOOKUP(AE$3,IPD!$A:$C,3,FALSE)</f>
        <v>5.3979012370342065</v>
      </c>
      <c r="AF18" s="122">
        <f>'Nom RPTM'!AF18*VLOOKUP(AF$3,IPD!$A:$C,3,FALSE)</f>
        <v>5.0797914667198567</v>
      </c>
      <c r="AG18" s="122">
        <f>'Nom RPTM'!AG18*VLOOKUP(AG$3,IPD!$A:$C,3,FALSE)</f>
        <v>4.8680598541265443</v>
      </c>
      <c r="AH18" s="122">
        <f>'Nom RPTM'!AH18*VLOOKUP(AH$3,IPD!$A:$C,3,FALSE)</f>
        <v>5.4092389982830573</v>
      </c>
      <c r="AI18" s="122">
        <f>'Nom RPTM'!AI18*VLOOKUP(AI$3,IPD!$A:$C,3,FALSE)</f>
        <v>5.3849294845550775</v>
      </c>
      <c r="AJ18" s="122">
        <f>'Nom RPTM'!AJ18*VLOOKUP(AJ$3,IPD!$A:$C,3,FALSE)</f>
        <v>5.6397620175965022</v>
      </c>
      <c r="AK18" s="122">
        <f>'Nom RPTM'!AK18*VLOOKUP(AK$3,IPD!$A:$C,3,FALSE)</f>
        <v>5.6286433915695895</v>
      </c>
      <c r="AL18" s="122">
        <f>'Nom RPTM'!AL18*VLOOKUP(AM$3,IPD!$A:$C,3,FALSE)</f>
        <v>5.5175944737462999</v>
      </c>
      <c r="AM18" s="122">
        <f>'Nom RPTM'!AM18*VLOOKUP(AM$3,IPD!$A:$C,3,FALSE)</f>
        <v>5.2850842189610896</v>
      </c>
      <c r="AN18" s="122">
        <f>'Nom RPTM'!AN18*VLOOKUP(AN$3,IPD!$A:$C,3,FALSE)</f>
        <v>5.5008205461125081</v>
      </c>
      <c r="AO18" s="122">
        <f>'Nom RPTM'!AO18*VLOOKUP(AO$3,IPD!$A:$C,3,FALSE)</f>
        <v>5.6171362298578202</v>
      </c>
      <c r="AP18" s="122">
        <f>'Nom RPTM'!AP18*VLOOKUP(AP$3,IPD!$A:$C,3,FALSE)</f>
        <v>5.6534162902374687</v>
      </c>
      <c r="AQ18" s="122">
        <f>'Nom RPTM'!AQ18*VLOOKUP(AQ$3,IPD!$A:$C,3,FALSE)</f>
        <v>5.6996655841254693</v>
      </c>
      <c r="AR18" s="122">
        <f>'Nom RPTM'!AR18*VLOOKUP(AR$3,IPD!$A:$C,3,FALSE)</f>
        <v>5.5287843322775956</v>
      </c>
      <c r="AS18" s="122">
        <f>'Nom RPTM'!AS18*VLOOKUP(AS$3,IPD!$A:$C,3,FALSE)</f>
        <v>5.3756594583106159</v>
      </c>
      <c r="AT18" s="122">
        <f>'Nom RPTM'!AT18*VLOOKUP(AT$3,IPD!$A:$C,3,FALSE)</f>
        <v>5.4514236902050115</v>
      </c>
      <c r="AU18" s="122" t="e">
        <f>'Nom RPTM'!AU18*VLOOKUP(AU$3,IPD!$A:$C,3,FALSE)</f>
        <v>#N/A</v>
      </c>
      <c r="AV18" s="122" t="e">
        <f>'Nom RPTM'!AV18*VLOOKUP(AV$3,IPD!$A:$C,3,FALSE)</f>
        <v>#N/A</v>
      </c>
      <c r="AW18" s="122" t="e">
        <f>'Nom RPTM'!AW18*VLOOKUP(AW$3,IPD!$A:$C,3,FALSE)</f>
        <v>#N/A</v>
      </c>
      <c r="AX18" s="122" t="e">
        <f>'Nom RPTM'!AX18*VLOOKUP(AX$3,IPD!$A:$C,3,FALSE)</f>
        <v>#N/A</v>
      </c>
      <c r="AY18" s="122" t="e">
        <f>'Nom RPTM'!AY18*VLOOKUP(AY$3,IPD!$A:$C,3,FALSE)</f>
        <v>#N/A</v>
      </c>
      <c r="AZ18" s="122" t="e">
        <f>'Nom RPTM'!AZ18*VLOOKUP(AZ$3,IPD!$A:$C,3,FALSE)</f>
        <v>#N/A</v>
      </c>
      <c r="BA18" s="122" t="e">
        <f>'Nom RPTM'!BA18*VLOOKUP(BA$3,IPD!$A:$C,3,FALSE)</f>
        <v>#N/A</v>
      </c>
      <c r="BB18" s="122" t="e">
        <f>'Nom RPTM'!BB18*VLOOKUP(BB$3,IPD!$A:$C,3,FALSE)</f>
        <v>#N/A</v>
      </c>
      <c r="BC18" s="122"/>
      <c r="BD18" s="79">
        <f t="shared" si="19"/>
        <v>3.5998368480705478E-2</v>
      </c>
      <c r="BE18" s="79">
        <f t="shared" si="20"/>
        <v>8.7609086472934639E-2</v>
      </c>
      <c r="BF18" s="111">
        <f t="shared" si="24"/>
        <v>7.40696074976126E-2</v>
      </c>
      <c r="BG18" s="79">
        <f t="shared" si="21"/>
        <v>0.12947158979295081</v>
      </c>
      <c r="BH18" s="79">
        <f t="shared" si="21"/>
        <v>-5.8932121271846438E-2</v>
      </c>
      <c r="BI18" s="79">
        <f t="shared" si="21"/>
        <v>-4.1681162303702335E-2</v>
      </c>
      <c r="BJ18" s="79">
        <f t="shared" si="21"/>
        <v>0.11116936939420907</v>
      </c>
      <c r="BK18" s="79">
        <f t="shared" si="21"/>
        <v>-4.494072777278979E-3</v>
      </c>
      <c r="BL18" s="79">
        <f t="shared" si="21"/>
        <v>4.7323281348869761E-2</v>
      </c>
      <c r="BM18" s="79">
        <f t="shared" si="21"/>
        <v>-1.971470780543827E-3</v>
      </c>
      <c r="BN18" s="79">
        <f t="shared" si="21"/>
        <v>-1.9729250922098762E-2</v>
      </c>
      <c r="BO18" s="79">
        <f t="shared" si="22"/>
        <v>4.0819846612364152E-2</v>
      </c>
      <c r="BP18" s="79">
        <f t="shared" si="23"/>
        <v>2.1145151486083869E-2</v>
      </c>
      <c r="BQ18" s="79">
        <f t="shared" si="23"/>
        <v>6.4588179625770792E-3</v>
      </c>
      <c r="BR18" s="79">
        <f t="shared" si="23"/>
        <v>8.1807692046074187E-3</v>
      </c>
      <c r="BS18" s="79">
        <f t="shared" si="23"/>
        <v>-2.9980925955341409E-2</v>
      </c>
      <c r="BT18" s="79">
        <f t="shared" si="23"/>
        <v>-2.769593906440182E-2</v>
      </c>
      <c r="BU18" s="79">
        <f t="shared" si="23"/>
        <v>1.4093941865544801E-2</v>
      </c>
      <c r="BV18" s="79" t="e">
        <f t="shared" si="23"/>
        <v>#N/A</v>
      </c>
      <c r="BW18" s="79" t="e">
        <f t="shared" si="23"/>
        <v>#N/A</v>
      </c>
      <c r="BX18" s="79" t="e">
        <f t="shared" si="23"/>
        <v>#N/A</v>
      </c>
      <c r="BY18" s="79" t="e">
        <f t="shared" si="23"/>
        <v>#N/A</v>
      </c>
      <c r="BZ18" s="79" t="e">
        <f t="shared" si="23"/>
        <v>#N/A</v>
      </c>
      <c r="CA18" s="79" t="e">
        <f t="shared" si="23"/>
        <v>#N/A</v>
      </c>
      <c r="CB18" s="79" t="e">
        <f t="shared" si="23"/>
        <v>#N/A</v>
      </c>
      <c r="CC18" s="79" t="e">
        <f t="shared" si="23"/>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122">
        <f>'Nom RPTM'!G19*VLOOKUP(G$3,IPD!$A:$C,3,FALSE)</f>
        <v>5.1538266815515721</v>
      </c>
      <c r="H19" s="122">
        <f>'Nom RPTM'!H19*VLOOKUP(H$3,IPD!$A:$C,3,FALSE)</f>
        <v>4.5744053212716054</v>
      </c>
      <c r="I19" s="122">
        <f>'Nom RPTM'!I19*VLOOKUP(I$3,IPD!$A:$C,3,FALSE)</f>
        <v>4.5039358101426945</v>
      </c>
      <c r="J19" s="122">
        <f>'Nom RPTM'!J19*VLOOKUP(J$3,IPD!$A:$C,3,FALSE)</f>
        <v>4.080379187409811</v>
      </c>
      <c r="K19" s="122">
        <f>'Nom RPTM'!K19*VLOOKUP(K$3,IPD!$A:$C,3,FALSE)</f>
        <v>3.7790527473730831</v>
      </c>
      <c r="L19" s="122">
        <f>'Nom RPTM'!L19*VLOOKUP(L$3,IPD!$A:$C,3,FALSE)</f>
        <v>3.9637901562854565</v>
      </c>
      <c r="M19" s="122">
        <f>'Nom RPTM'!M19*VLOOKUP(M$3,IPD!$A:$C,3,FALSE)</f>
        <v>3.8923371135212181</v>
      </c>
      <c r="N19" s="122">
        <f>'Nom RPTM'!N19*VLOOKUP(N$3,IPD!$A:$C,3,FALSE)</f>
        <v>3.7437576435248645</v>
      </c>
      <c r="O19" s="122">
        <f>'Nom RPTM'!O19*VLOOKUP(O$3,IPD!$A:$C,3,FALSE)</f>
        <v>3.8654189071538405</v>
      </c>
      <c r="P19" s="122">
        <f>'Nom RPTM'!P19*VLOOKUP(P$3,IPD!$A:$C,3,FALSE)</f>
        <v>3.8706163819216464</v>
      </c>
      <c r="Q19" s="122">
        <f>'Nom RPTM'!Q19*VLOOKUP(Q$3,IPD!$A:$C,3,FALSE)</f>
        <v>3.611897009568918</v>
      </c>
      <c r="R19" s="122">
        <f>'Nom RPTM'!R19*VLOOKUP(R$3,IPD!$A:$C,3,FALSE)</f>
        <v>3.683581339093104</v>
      </c>
      <c r="S19" s="122">
        <f>'Nom RPTM'!S19*VLOOKUP(S$3,IPD!$A:$C,3,FALSE)</f>
        <v>3.7713262422506943</v>
      </c>
      <c r="T19" s="122">
        <f>'Nom RPTM'!T19*VLOOKUP(T$3,IPD!$A:$C,3,FALSE)</f>
        <v>3.8376853098709449</v>
      </c>
      <c r="U19" s="122">
        <f>'Nom RPTM'!U19*VLOOKUP(U$3,IPD!$A:$C,3,FALSE)</f>
        <v>3.5573740527066025</v>
      </c>
      <c r="V19" s="122">
        <f>'Nom RPTM'!V19*VLOOKUP(V$3,IPD!$A:$C,3,FALSE)</f>
        <v>3.3880166066434652</v>
      </c>
      <c r="W19" s="122">
        <f>'Nom RPTM'!W19*VLOOKUP(W$3,IPD!$A:$C,3,FALSE)</f>
        <v>3.3207650197624528</v>
      </c>
      <c r="X19" s="122">
        <f>'Nom RPTM'!X19*VLOOKUP(X$3,IPD!$A:$C,3,FALSE)</f>
        <v>3.4355089913780783</v>
      </c>
      <c r="Y19" s="122">
        <f>'Nom RPTM'!Y19*VLOOKUP(Y$3,IPD!$A:$C,3,FALSE)</f>
        <v>3.2794690019374908</v>
      </c>
      <c r="Z19" s="122">
        <f>'Nom RPTM'!Z19*VLOOKUP(Z$3,IPD!$A:$C,3,FALSE)</f>
        <v>3.5589010352713495</v>
      </c>
      <c r="AA19" s="122">
        <f>'Nom RPTM'!AA19*VLOOKUP(AA$3,IPD!$A:$C,3,FALSE)</f>
        <v>3.8669880346624694</v>
      </c>
      <c r="AB19" s="122">
        <f>'Nom RPTM'!AB19*VLOOKUP(AB$3,IPD!$A:$C,3,FALSE)</f>
        <v>3.8115054191075339</v>
      </c>
      <c r="AC19" s="122">
        <f>'Nom RPTM'!AC19*VLOOKUP(VALUE(LEFT(AC$3,4)),IPD!$A:$C,3,FALSE)</f>
        <v>4.2520648298037624</v>
      </c>
      <c r="AD19" s="122">
        <f>'Nom RPTM'!AD19*VLOOKUP(AD$3,IPD!$A:$C,3,FALSE)</f>
        <v>4.2520648298037624</v>
      </c>
      <c r="AE19" s="122">
        <f>'Nom RPTM'!AE19*VLOOKUP(AE$3,IPD!$A:$C,3,FALSE)</f>
        <v>4.9613178579947235</v>
      </c>
      <c r="AF19" s="122">
        <f>'Nom RPTM'!AF19*VLOOKUP(AF$3,IPD!$A:$C,3,FALSE)</f>
        <v>4.6208585384480481</v>
      </c>
      <c r="AG19" s="122">
        <f>'Nom RPTM'!AG19*VLOOKUP(AG$3,IPD!$A:$C,3,FALSE)</f>
        <v>4.8591870854149954</v>
      </c>
      <c r="AH19" s="122">
        <f>'Nom RPTM'!AH19*VLOOKUP(AH$3,IPD!$A:$C,3,FALSE)</f>
        <v>5.190780044427064</v>
      </c>
      <c r="AI19" s="122">
        <f>'Nom RPTM'!AI19*VLOOKUP(AI$3,IPD!$A:$C,3,FALSE)</f>
        <v>5.2675183986603695</v>
      </c>
      <c r="AJ19" s="122">
        <f>'Nom RPTM'!AJ19*VLOOKUP(AJ$3,IPD!$A:$C,3,FALSE)</f>
        <v>5.3213921748363786</v>
      </c>
      <c r="AK19" s="122">
        <f>'Nom RPTM'!AK19*VLOOKUP(AK$3,IPD!$A:$C,3,FALSE)</f>
        <v>5.7734839272565104</v>
      </c>
      <c r="AL19" s="122">
        <f>'Nom RPTM'!AL19*VLOOKUP(AM$3,IPD!$A:$C,3,FALSE)</f>
        <v>5.5718359511099234</v>
      </c>
      <c r="AM19" s="122">
        <f>'Nom RPTM'!AM19*VLOOKUP(AM$3,IPD!$A:$C,3,FALSE)</f>
        <v>5.3370399720327679</v>
      </c>
      <c r="AN19" s="122">
        <f>'Nom RPTM'!AN19*VLOOKUP(AN$3,IPD!$A:$C,3,FALSE)</f>
        <v>5.070733687474827</v>
      </c>
      <c r="AO19" s="122">
        <f>'Nom RPTM'!AO19*VLOOKUP(AO$3,IPD!$A:$C,3,FALSE)</f>
        <v>4.8564336452410375</v>
      </c>
      <c r="AP19" s="122">
        <f>'Nom RPTM'!AP19*VLOOKUP(AP$3,IPD!$A:$C,3,FALSE)</f>
        <v>5.1123696240130743</v>
      </c>
      <c r="AQ19" s="122">
        <f>'Nom RPTM'!AQ19*VLOOKUP(AQ$3,IPD!$A:$C,3,FALSE)</f>
        <v>4.751748694970523</v>
      </c>
      <c r="AR19" s="122">
        <f>'Nom RPTM'!AR19*VLOOKUP(AR$3,IPD!$A:$C,3,FALSE)</f>
        <v>5.1464065404003438</v>
      </c>
      <c r="AS19" s="122">
        <f>'Nom RPTM'!AS19*VLOOKUP(AS$3,IPD!$A:$C,3,FALSE)</f>
        <v>4.9550853732797684</v>
      </c>
      <c r="AT19" s="122">
        <f>'Nom RPTM'!AT19*VLOOKUP(AT$3,IPD!$A:$C,3,FALSE)</f>
        <v>5.1725155279503108</v>
      </c>
      <c r="AU19" s="122" t="e">
        <f>'Nom RPTM'!AU19*VLOOKUP(AU$3,IPD!$A:$C,3,FALSE)</f>
        <v>#N/A</v>
      </c>
      <c r="AV19" s="122" t="e">
        <f>'Nom RPTM'!AV19*VLOOKUP(AV$3,IPD!$A:$C,3,FALSE)</f>
        <v>#N/A</v>
      </c>
      <c r="AW19" s="122" t="e">
        <f>'Nom RPTM'!AW19*VLOOKUP(AW$3,IPD!$A:$C,3,FALSE)</f>
        <v>#N/A</v>
      </c>
      <c r="AX19" s="122" t="e">
        <f>'Nom RPTM'!AX19*VLOOKUP(AX$3,IPD!$A:$C,3,FALSE)</f>
        <v>#N/A</v>
      </c>
      <c r="AY19" s="122" t="e">
        <f>'Nom RPTM'!AY19*VLOOKUP(AY$3,IPD!$A:$C,3,FALSE)</f>
        <v>#N/A</v>
      </c>
      <c r="AZ19" s="122" t="e">
        <f>'Nom RPTM'!AZ19*VLOOKUP(AZ$3,IPD!$A:$C,3,FALSE)</f>
        <v>#N/A</v>
      </c>
      <c r="BA19" s="122" t="e">
        <f>'Nom RPTM'!BA19*VLOOKUP(BA$3,IPD!$A:$C,3,FALSE)</f>
        <v>#N/A</v>
      </c>
      <c r="BB19" s="122" t="e">
        <f>'Nom RPTM'!BB19*VLOOKUP(BB$3,IPD!$A:$C,3,FALSE)</f>
        <v>#N/A</v>
      </c>
      <c r="BC19" s="122"/>
      <c r="BD19" s="79">
        <f t="shared" si="19"/>
        <v>8.6568015333314818E-2</v>
      </c>
      <c r="BE19" s="79">
        <f t="shared" si="20"/>
        <v>-1.4347759821754513E-2</v>
      </c>
      <c r="BF19" s="111">
        <f t="shared" si="24"/>
        <v>0.11558672027269101</v>
      </c>
      <c r="BG19" s="79">
        <f t="shared" si="21"/>
        <v>0.1668020259756231</v>
      </c>
      <c r="BH19" s="79">
        <f t="shared" si="21"/>
        <v>-6.8622758970795505E-2</v>
      </c>
      <c r="BI19" s="79">
        <f t="shared" si="21"/>
        <v>5.1576681039664951E-2</v>
      </c>
      <c r="BJ19" s="79">
        <f t="shared" si="21"/>
        <v>6.824041823937077E-2</v>
      </c>
      <c r="BK19" s="79">
        <f t="shared" si="21"/>
        <v>1.4783588126739078E-2</v>
      </c>
      <c r="BL19" s="79">
        <f t="shared" si="21"/>
        <v>1.0227543996753852E-2</v>
      </c>
      <c r="BM19" s="79">
        <f t="shared" si="21"/>
        <v>8.4957420458121602E-2</v>
      </c>
      <c r="BN19" s="79">
        <f t="shared" si="21"/>
        <v>-3.492656750885037E-2</v>
      </c>
      <c r="BO19" s="79">
        <f t="shared" si="22"/>
        <v>-4.9897749680242742E-2</v>
      </c>
      <c r="BP19" s="79">
        <f t="shared" si="23"/>
        <v>-4.2262137087406115E-2</v>
      </c>
      <c r="BQ19" s="79">
        <f t="shared" si="23"/>
        <v>5.270039651892211E-2</v>
      </c>
      <c r="BR19" s="79">
        <f t="shared" si="23"/>
        <v>-7.0538899877015004E-2</v>
      </c>
      <c r="BS19" s="79">
        <f t="shared" si="23"/>
        <v>8.305528569883025E-2</v>
      </c>
      <c r="BT19" s="79">
        <f t="shared" si="23"/>
        <v>-3.7175680859773741E-2</v>
      </c>
      <c r="BU19" s="79">
        <f t="shared" si="23"/>
        <v>4.3880203526468264E-2</v>
      </c>
      <c r="BV19" s="79" t="e">
        <f t="shared" si="23"/>
        <v>#N/A</v>
      </c>
      <c r="BW19" s="79" t="e">
        <f t="shared" si="23"/>
        <v>#N/A</v>
      </c>
      <c r="BX19" s="79" t="e">
        <f t="shared" si="23"/>
        <v>#N/A</v>
      </c>
      <c r="BY19" s="79" t="e">
        <f t="shared" si="23"/>
        <v>#N/A</v>
      </c>
      <c r="BZ19" s="79" t="e">
        <f t="shared" si="23"/>
        <v>#N/A</v>
      </c>
      <c r="CA19" s="79" t="e">
        <f t="shared" si="23"/>
        <v>#N/A</v>
      </c>
      <c r="CB19" s="79" t="e">
        <f t="shared" si="23"/>
        <v>#N/A</v>
      </c>
      <c r="CC19" s="79" t="e">
        <f t="shared" si="23"/>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122">
        <f>'Nom RPTM'!G20*VLOOKUP(G$3,IPD!$A:$C,3,FALSE)</f>
        <v>3.1705805092692181</v>
      </c>
      <c r="H20" s="122">
        <f>'Nom RPTM'!H20*VLOOKUP(H$3,IPD!$A:$C,3,FALSE)</f>
        <v>2.8096969085778603</v>
      </c>
      <c r="I20" s="122">
        <f>'Nom RPTM'!I20*VLOOKUP(I$3,IPD!$A:$C,3,FALSE)</f>
        <v>2.921223630064314</v>
      </c>
      <c r="J20" s="122">
        <f>'Nom RPTM'!J20*VLOOKUP(J$3,IPD!$A:$C,3,FALSE)</f>
        <v>3.1400103634991092</v>
      </c>
      <c r="K20" s="122">
        <f>'Nom RPTM'!K20*VLOOKUP(K$3,IPD!$A:$C,3,FALSE)</f>
        <v>3.0377712294649091</v>
      </c>
      <c r="L20" s="122">
        <f>'Nom RPTM'!L20*VLOOKUP(L$3,IPD!$A:$C,3,FALSE)</f>
        <v>2.8808114059489669</v>
      </c>
      <c r="M20" s="122">
        <f>'Nom RPTM'!M20*VLOOKUP(M$3,IPD!$A:$C,3,FALSE)</f>
        <v>2.8509771306511276</v>
      </c>
      <c r="N20" s="122">
        <f>'Nom RPTM'!N20*VLOOKUP(N$3,IPD!$A:$C,3,FALSE)</f>
        <v>2.9229935294655789</v>
      </c>
      <c r="O20" s="122">
        <f>'Nom RPTM'!O20*VLOOKUP(O$3,IPD!$A:$C,3,FALSE)</f>
        <v>3.037316373907879</v>
      </c>
      <c r="P20" s="122">
        <f>'Nom RPTM'!P20*VLOOKUP(P$3,IPD!$A:$C,3,FALSE)</f>
        <v>2.9152319599200998</v>
      </c>
      <c r="Q20" s="122">
        <f>'Nom RPTM'!Q20*VLOOKUP(Q$3,IPD!$A:$C,3,FALSE)</f>
        <v>2.8728187264942888</v>
      </c>
      <c r="R20" s="122">
        <f>'Nom RPTM'!R20*VLOOKUP(R$3,IPD!$A:$C,3,FALSE)</f>
        <v>2.858774540754029</v>
      </c>
      <c r="S20" s="122">
        <f>'Nom RPTM'!S20*VLOOKUP(S$3,IPD!$A:$C,3,FALSE)</f>
        <v>3.1393452567590567</v>
      </c>
      <c r="T20" s="122">
        <f>'Nom RPTM'!T20*VLOOKUP(T$3,IPD!$A:$C,3,FALSE)</f>
        <v>3.1873572073703902</v>
      </c>
      <c r="U20" s="122">
        <f>'Nom RPTM'!U20*VLOOKUP(U$3,IPD!$A:$C,3,FALSE)</f>
        <v>3.1500997701196618</v>
      </c>
      <c r="V20" s="122">
        <f>'Nom RPTM'!V20*VLOOKUP(V$3,IPD!$A:$C,3,FALSE)</f>
        <v>3.0068391577776437</v>
      </c>
      <c r="W20" s="122">
        <f>'Nom RPTM'!W20*VLOOKUP(W$3,IPD!$A:$C,3,FALSE)</f>
        <v>2.9885114200160161</v>
      </c>
      <c r="X20" s="122">
        <f>'Nom RPTM'!X20*VLOOKUP(X$3,IPD!$A:$C,3,FALSE)</f>
        <v>2.87236064047186</v>
      </c>
      <c r="Y20" s="122">
        <f>'Nom RPTM'!Y20*VLOOKUP(Y$3,IPD!$A:$C,3,FALSE)</f>
        <v>2.9696805595550595</v>
      </c>
      <c r="Z20" s="122">
        <f>'Nom RPTM'!Z20*VLOOKUP(Z$3,IPD!$A:$C,3,FALSE)</f>
        <v>3.0742053734294514</v>
      </c>
      <c r="AA20" s="122">
        <f>'Nom RPTM'!AA20*VLOOKUP(AA$3,IPD!$A:$C,3,FALSE)</f>
        <v>3.3588888664749819</v>
      </c>
      <c r="AB20" s="122">
        <f>'Nom RPTM'!AB20*VLOOKUP(AB$3,IPD!$A:$C,3,FALSE)</f>
        <v>3.1574787733391321</v>
      </c>
      <c r="AC20" s="122">
        <f>'Nom RPTM'!AC20*VLOOKUP(VALUE(LEFT(AC$3,4)),IPD!$A:$C,3,FALSE)</f>
        <v>3.3191150590701337</v>
      </c>
      <c r="AD20" s="122">
        <f>'Nom RPTM'!AD20*VLOOKUP(AD$3,IPD!$A:$C,3,FALSE)</f>
        <v>3.3191150590701337</v>
      </c>
      <c r="AE20" s="122">
        <f>'Nom RPTM'!AE20*VLOOKUP(AE$3,IPD!$A:$C,3,FALSE)</f>
        <v>3.8599133863848887</v>
      </c>
      <c r="AF20" s="122">
        <f>'Nom RPTM'!AF20*VLOOKUP(AF$3,IPD!$A:$C,3,FALSE)</f>
        <v>3.6652802290055866</v>
      </c>
      <c r="AG20" s="122">
        <f>'Nom RPTM'!AG20*VLOOKUP(AG$3,IPD!$A:$C,3,FALSE)</f>
        <v>3.79163578647572</v>
      </c>
      <c r="AH20" s="122">
        <f>'Nom RPTM'!AH20*VLOOKUP(AH$3,IPD!$A:$C,3,FALSE)</f>
        <v>4.1209238474504239</v>
      </c>
      <c r="AI20" s="122">
        <f>'Nom RPTM'!AI20*VLOOKUP(AI$3,IPD!$A:$C,3,FALSE)</f>
        <v>4.2871588619826442</v>
      </c>
      <c r="AJ20" s="122">
        <f>'Nom RPTM'!AJ20*VLOOKUP(AJ$3,IPD!$A:$C,3,FALSE)</f>
        <v>4.3459717352739462</v>
      </c>
      <c r="AK20" s="122">
        <f>'Nom RPTM'!AK20*VLOOKUP(AK$3,IPD!$A:$C,3,FALSE)</f>
        <v>4.3891537531028915</v>
      </c>
      <c r="AL20" s="122">
        <f>'Nom RPTM'!AL20*VLOOKUP(AM$3,IPD!$A:$C,3,FALSE)</f>
        <v>4.0952769240279343</v>
      </c>
      <c r="AM20" s="122">
        <f>'Nom RPTM'!AM20*VLOOKUP(AM$3,IPD!$A:$C,3,FALSE)</f>
        <v>3.9227028275530236</v>
      </c>
      <c r="AN20" s="122">
        <f>'Nom RPTM'!AN20*VLOOKUP(AN$3,IPD!$A:$C,3,FALSE)</f>
        <v>3.9711715141975725</v>
      </c>
      <c r="AO20" s="122">
        <f>'Nom RPTM'!AO20*VLOOKUP(AO$3,IPD!$A:$C,3,FALSE)</f>
        <v>3.9518446408564305</v>
      </c>
      <c r="AP20" s="122">
        <f>'Nom RPTM'!AP20*VLOOKUP(AP$3,IPD!$A:$C,3,FALSE)</f>
        <v>3.8784455642170883</v>
      </c>
      <c r="AQ20" s="122">
        <f>'Nom RPTM'!AQ20*VLOOKUP(AQ$3,IPD!$A:$C,3,FALSE)</f>
        <v>3.9344900409117622</v>
      </c>
      <c r="AR20" s="122">
        <f>'Nom RPTM'!AR20*VLOOKUP(AR$3,IPD!$A:$C,3,FALSE)</f>
        <v>3.642278033048028</v>
      </c>
      <c r="AS20" s="122">
        <f>'Nom RPTM'!AS20*VLOOKUP(AS$3,IPD!$A:$C,3,FALSE)</f>
        <v>3.6721610642510569</v>
      </c>
      <c r="AT20" s="122">
        <f>'Nom RPTM'!AT20*VLOOKUP(AT$3,IPD!$A:$C,3,FALSE)</f>
        <v>3.936204091120409</v>
      </c>
      <c r="AU20" s="122" t="e">
        <f>'Nom RPTM'!AU20*VLOOKUP(AU$3,IPD!$A:$C,3,FALSE)</f>
        <v>#N/A</v>
      </c>
      <c r="AV20" s="122" t="e">
        <f>'Nom RPTM'!AV20*VLOOKUP(AV$3,IPD!$A:$C,3,FALSE)</f>
        <v>#N/A</v>
      </c>
      <c r="AW20" s="122" t="e">
        <f>'Nom RPTM'!AW20*VLOOKUP(AW$3,IPD!$A:$C,3,FALSE)</f>
        <v>#N/A</v>
      </c>
      <c r="AX20" s="122" t="e">
        <f>'Nom RPTM'!AX20*VLOOKUP(AX$3,IPD!$A:$C,3,FALSE)</f>
        <v>#N/A</v>
      </c>
      <c r="AY20" s="122" t="e">
        <f>'Nom RPTM'!AY20*VLOOKUP(AY$3,IPD!$A:$C,3,FALSE)</f>
        <v>#N/A</v>
      </c>
      <c r="AZ20" s="122" t="e">
        <f>'Nom RPTM'!AZ20*VLOOKUP(AZ$3,IPD!$A:$C,3,FALSE)</f>
        <v>#N/A</v>
      </c>
      <c r="BA20" s="122" t="e">
        <f>'Nom RPTM'!BA20*VLOOKUP(BA$3,IPD!$A:$C,3,FALSE)</f>
        <v>#N/A</v>
      </c>
      <c r="BB20" s="122" t="e">
        <f>'Nom RPTM'!BB20*VLOOKUP(BB$3,IPD!$A:$C,3,FALSE)</f>
        <v>#N/A</v>
      </c>
      <c r="BC20" s="122"/>
      <c r="BD20" s="79">
        <f t="shared" ref="BD20:BD32" si="25">IF(Z20&gt;0,AA20/Z20-1,0)</f>
        <v>9.2603927995854596E-2</v>
      </c>
      <c r="BE20" s="79">
        <f t="shared" ref="BE20:BE32" si="26">IF(AA20&gt;0,AB20/AA20-1,0)</f>
        <v>-5.9963309636743567E-2</v>
      </c>
      <c r="BF20" s="111">
        <f t="shared" si="24"/>
        <v>5.1191566858917126E-2</v>
      </c>
      <c r="BG20" s="79">
        <f t="shared" ref="BG20:BN32" si="27">IF(AD20&gt;0,AE20/AD20-1,0)</f>
        <v>0.16293449238432323</v>
      </c>
      <c r="BH20" s="79">
        <f t="shared" si="27"/>
        <v>-5.0424229223856032E-2</v>
      </c>
      <c r="BI20" s="79">
        <f t="shared" si="27"/>
        <v>3.4473641734185989E-2</v>
      </c>
      <c r="BJ20" s="79">
        <f t="shared" si="27"/>
        <v>8.6845910187163033E-2</v>
      </c>
      <c r="BK20" s="79">
        <f t="shared" si="27"/>
        <v>4.0339259031701991E-2</v>
      </c>
      <c r="BL20" s="79">
        <f t="shared" si="27"/>
        <v>1.3718379743946185E-2</v>
      </c>
      <c r="BM20" s="79">
        <f t="shared" si="27"/>
        <v>9.9361018569126269E-3</v>
      </c>
      <c r="BN20" s="79">
        <f t="shared" si="27"/>
        <v>-6.6955236841999999E-2</v>
      </c>
      <c r="BO20" s="79">
        <f t="shared" si="22"/>
        <v>1.2355941496283052E-2</v>
      </c>
      <c r="BP20" s="79">
        <f t="shared" ref="BP20:CC32" si="28">IF(AN20&gt;0,AO20/AN20-1,0)</f>
        <v>-4.8667939100704993E-3</v>
      </c>
      <c r="BQ20" s="79">
        <f t="shared" si="28"/>
        <v>-1.8573370997559069E-2</v>
      </c>
      <c r="BR20" s="79">
        <f t="shared" si="28"/>
        <v>1.4450241924689022E-2</v>
      </c>
      <c r="BS20" s="79">
        <f t="shared" si="28"/>
        <v>-7.4269347444076428E-2</v>
      </c>
      <c r="BT20" s="79">
        <f t="shared" si="28"/>
        <v>8.2044893146231423E-3</v>
      </c>
      <c r="BU20" s="79">
        <f t="shared" si="28"/>
        <v>7.1903988482379999E-2</v>
      </c>
      <c r="BV20" s="79" t="e">
        <f t="shared" si="28"/>
        <v>#N/A</v>
      </c>
      <c r="BW20" s="79" t="e">
        <f t="shared" si="28"/>
        <v>#N/A</v>
      </c>
      <c r="BX20" s="79" t="e">
        <f t="shared" si="28"/>
        <v>#N/A</v>
      </c>
      <c r="BY20" s="79" t="e">
        <f t="shared" si="28"/>
        <v>#N/A</v>
      </c>
      <c r="BZ20" s="79" t="e">
        <f t="shared" si="28"/>
        <v>#N/A</v>
      </c>
      <c r="CA20" s="79" t="e">
        <f t="shared" si="28"/>
        <v>#N/A</v>
      </c>
      <c r="CB20" s="79" t="e">
        <f t="shared" si="28"/>
        <v>#N/A</v>
      </c>
      <c r="CC20" s="79" t="e">
        <f t="shared" si="28"/>
        <v>#N/A</v>
      </c>
    </row>
    <row r="21" spans="1:276"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121">
        <f>'Nom RPTM'!G21*VLOOKUP(G$3,IPD!$A:$C,3,FALSE)</f>
        <v>4.9862325522195325</v>
      </c>
      <c r="H21" s="121">
        <f>'Nom RPTM'!H21*VLOOKUP(H$3,IPD!$A:$C,3,FALSE)</f>
        <v>4.6481690420952733</v>
      </c>
      <c r="I21" s="121">
        <f>'Nom RPTM'!I21*VLOOKUP(I$3,IPD!$A:$C,3,FALSE)</f>
        <v>3.822976415279181</v>
      </c>
      <c r="J21" s="121">
        <f>'Nom RPTM'!J21*VLOOKUP(J$3,IPD!$A:$C,3,FALSE)</f>
        <v>3.9777283090543318</v>
      </c>
      <c r="K21" s="121">
        <f>'Nom RPTM'!K21*VLOOKUP(K$3,IPD!$A:$C,3,FALSE)</f>
        <v>3.7118778525014147</v>
      </c>
      <c r="L21" s="121">
        <f>'Nom RPTM'!L21*VLOOKUP(L$3,IPD!$A:$C,3,FALSE)</f>
        <v>3.594234995953232</v>
      </c>
      <c r="M21" s="121">
        <f>'Nom RPTM'!M21*VLOOKUP(M$3,IPD!$A:$C,3,FALSE)</f>
        <v>3.3493447982637683</v>
      </c>
      <c r="N21" s="121">
        <f>'Nom RPTM'!N21*VLOOKUP(N$3,IPD!$A:$C,3,FALSE)</f>
        <v>3.4274784850155902</v>
      </c>
      <c r="O21" s="121">
        <f>'Nom RPTM'!O21*VLOOKUP(O$3,IPD!$A:$C,3,FALSE)</f>
        <v>3.5806677449423217</v>
      </c>
      <c r="P21" s="121">
        <f>'Nom RPTM'!P21*VLOOKUP(P$3,IPD!$A:$C,3,FALSE)</f>
        <v>3.8246142212398739</v>
      </c>
      <c r="Q21" s="121">
        <f>'Nom RPTM'!Q21*VLOOKUP(Q$3,IPD!$A:$C,3,FALSE)</f>
        <v>3.4833825056734935</v>
      </c>
      <c r="R21" s="121">
        <f>'Nom RPTM'!R21*VLOOKUP(R$3,IPD!$A:$C,3,FALSE)</f>
        <v>3.4841275328658163</v>
      </c>
      <c r="S21" s="121">
        <f>'Nom RPTM'!S21*VLOOKUP(S$3,IPD!$A:$C,3,FALSE)</f>
        <v>3.3882256081960831</v>
      </c>
      <c r="T21" s="121">
        <f>'Nom RPTM'!T21*VLOOKUP(T$3,IPD!$A:$C,3,FALSE)</f>
        <v>3.3788338868829402</v>
      </c>
      <c r="U21" s="121">
        <f>'Nom RPTM'!U21*VLOOKUP(U$3,IPD!$A:$C,3,FALSE)</f>
        <v>3.3045682721478764</v>
      </c>
      <c r="V21" s="121">
        <f>'Nom RPTM'!V21*VLOOKUP(V$3,IPD!$A:$C,3,FALSE)</f>
        <v>3.1481403079865138</v>
      </c>
      <c r="W21" s="121">
        <f>'Nom RPTM'!W21*VLOOKUP(W$3,IPD!$A:$C,3,FALSE)</f>
        <v>3.1924023976924079</v>
      </c>
      <c r="X21" s="121">
        <f>'Nom RPTM'!X21*VLOOKUP(X$3,IPD!$A:$C,3,FALSE)</f>
        <v>3.2520169506415204</v>
      </c>
      <c r="Y21" s="121">
        <f>'Nom RPTM'!Y21*VLOOKUP(Y$3,IPD!$A:$C,3,FALSE)</f>
        <v>3.1413686248244592</v>
      </c>
      <c r="Z21" s="121">
        <f>'Nom RPTM'!Z21*VLOOKUP(Z$3,IPD!$A:$C,3,FALSE)</f>
        <v>3.2035785597527395</v>
      </c>
      <c r="AA21" s="121">
        <f>'Nom RPTM'!AA21*VLOOKUP(AA$3,IPD!$A:$C,3,FALSE)</f>
        <v>3.449450443749762</v>
      </c>
      <c r="AB21" s="121">
        <f>'Nom RPTM'!AB21*VLOOKUP(AB$3,IPD!$A:$C,3,FALSE)</f>
        <v>3.6213330625244584</v>
      </c>
      <c r="AC21" s="121">
        <f>'Nom RPTM'!AC21*VLOOKUP(VALUE(LEFT(AC$3,4)),IPD!$A:$C,3,FALSE)</f>
        <v>3.7370565103153615</v>
      </c>
      <c r="AD21" s="121">
        <f>'Nom RPTM'!AD21*VLOOKUP(AD$3,IPD!$A:$C,3,FALSE)</f>
        <v>3.7370565103153615</v>
      </c>
      <c r="AE21" s="121">
        <f>'Nom RPTM'!AE21*VLOOKUP(AE$3,IPD!$A:$C,3,FALSE)</f>
        <v>4.2296759587334396</v>
      </c>
      <c r="AF21" s="121">
        <f>'Nom RPTM'!AF21*VLOOKUP(AF$3,IPD!$A:$C,3,FALSE)</f>
        <v>3.9480393049387765</v>
      </c>
      <c r="AG21" s="121">
        <f>'Nom RPTM'!AG21*VLOOKUP(AG$3,IPD!$A:$C,3,FALSE)</f>
        <v>4.2182876733852748</v>
      </c>
      <c r="AH21" s="121">
        <f>'Nom RPTM'!AH21*VLOOKUP(AH$3,IPD!$A:$C,3,FALSE)</f>
        <v>4.5699610541922402</v>
      </c>
      <c r="AI21" s="121">
        <f>'Nom RPTM'!AI21*VLOOKUP(AI$3,IPD!$A:$C,3,FALSE)</f>
        <v>4.731653202353213</v>
      </c>
      <c r="AJ21" s="121">
        <f>'Nom RPTM'!AJ21*VLOOKUP(AJ$3,IPD!$A:$C,3,FALSE)</f>
        <v>4.6668639319830492</v>
      </c>
      <c r="AK21" s="121">
        <f>'Nom RPTM'!AK21*VLOOKUP(AK$3,IPD!$A:$C,3,FALSE)</f>
        <v>4.8124507744605465</v>
      </c>
      <c r="AL21" s="121">
        <f>'Nom RPTM'!AL21*VLOOKUP(AM$3,IPD!$A:$C,3,FALSE)</f>
        <v>4.2595039845344029</v>
      </c>
      <c r="AM21" s="121">
        <f>'Nom RPTM'!AM21*VLOOKUP(AM$3,IPD!$A:$C,3,FALSE)</f>
        <v>4.0800093947425813</v>
      </c>
      <c r="AN21" s="121">
        <f>'Nom RPTM'!AN21*VLOOKUP(AN$3,IPD!$A:$C,3,FALSE)</f>
        <v>4.000162872365383</v>
      </c>
      <c r="AO21" s="121">
        <f>'Nom RPTM'!AO21*VLOOKUP(AO$3,IPD!$A:$C,3,FALSE)</f>
        <v>4.1734651060457839</v>
      </c>
      <c r="AP21" s="121">
        <f>'Nom RPTM'!AP21*VLOOKUP(AP$3,IPD!$A:$C,3,FALSE)</f>
        <v>4.3550108786302006</v>
      </c>
      <c r="AQ21" s="121">
        <f>'Nom RPTM'!AQ21*VLOOKUP(AQ$3,IPD!$A:$C,3,FALSE)</f>
        <v>4.3569044179219967</v>
      </c>
      <c r="AR21" s="121">
        <f>'Nom RPTM'!AR21*VLOOKUP(AR$3,IPD!$A:$C,3,FALSE)</f>
        <v>4.5128582077288417</v>
      </c>
      <c r="AS21" s="121">
        <f>'Nom RPTM'!AS21*VLOOKUP(AS$3,IPD!$A:$C,3,FALSE)</f>
        <v>3.9402816839397419</v>
      </c>
      <c r="AT21" s="121">
        <f>'Nom RPTM'!AT21*VLOOKUP(AT$3,IPD!$A:$C,3,FALSE)</f>
        <v>4.0649014778325121</v>
      </c>
      <c r="AU21" s="121" t="e">
        <f>'Nom RPTM'!AU21*VLOOKUP(AU$3,IPD!$A:$C,3,FALSE)</f>
        <v>#N/A</v>
      </c>
      <c r="AV21" s="121" t="e">
        <f>'Nom RPTM'!AV21*VLOOKUP(AV$3,IPD!$A:$C,3,FALSE)</f>
        <v>#N/A</v>
      </c>
      <c r="AW21" s="121" t="e">
        <f>'Nom RPTM'!AW21*VLOOKUP(AW$3,IPD!$A:$C,3,FALSE)</f>
        <v>#N/A</v>
      </c>
      <c r="AX21" s="121" t="e">
        <f>'Nom RPTM'!AX21*VLOOKUP(AX$3,IPD!$A:$C,3,FALSE)</f>
        <v>#N/A</v>
      </c>
      <c r="AY21" s="121" t="e">
        <f>'Nom RPTM'!AY21*VLOOKUP(AY$3,IPD!$A:$C,3,FALSE)</f>
        <v>#N/A</v>
      </c>
      <c r="AZ21" s="121" t="e">
        <f>'Nom RPTM'!AZ21*VLOOKUP(AZ$3,IPD!$A:$C,3,FALSE)</f>
        <v>#N/A</v>
      </c>
      <c r="BA21" s="121" t="e">
        <f>'Nom RPTM'!BA21*VLOOKUP(BA$3,IPD!$A:$C,3,FALSE)</f>
        <v>#N/A</v>
      </c>
      <c r="BB21" s="121" t="e">
        <f>'Nom RPTM'!BB21*VLOOKUP(BB$3,IPD!$A:$C,3,FALSE)</f>
        <v>#N/A</v>
      </c>
      <c r="BC21" s="121"/>
      <c r="BD21" s="78">
        <f t="shared" si="25"/>
        <v>7.6749135197108798E-2</v>
      </c>
      <c r="BE21" s="78">
        <f t="shared" si="26"/>
        <v>4.982898626247545E-2</v>
      </c>
      <c r="BF21" s="78">
        <f t="shared" si="24"/>
        <v>3.1956035468947208E-2</v>
      </c>
      <c r="BG21" s="78">
        <f t="shared" si="27"/>
        <v>0.13182017640308774</v>
      </c>
      <c r="BH21" s="78">
        <f t="shared" si="27"/>
        <v>-6.658587006249006E-2</v>
      </c>
      <c r="BI21" s="78">
        <f t="shared" si="27"/>
        <v>6.8451286214003204E-2</v>
      </c>
      <c r="BJ21" s="78">
        <f t="shared" si="27"/>
        <v>8.3368752450384553E-2</v>
      </c>
      <c r="BK21" s="78">
        <f t="shared" si="27"/>
        <v>3.5381515562948884E-2</v>
      </c>
      <c r="BL21" s="78">
        <f t="shared" si="27"/>
        <v>-1.3692734357188652E-2</v>
      </c>
      <c r="BM21" s="78">
        <f t="shared" si="27"/>
        <v>3.1195861846272877E-2</v>
      </c>
      <c r="BN21" s="78">
        <f t="shared" si="27"/>
        <v>-0.11489920953801891</v>
      </c>
      <c r="BO21" s="78">
        <f t="shared" si="22"/>
        <v>-1.957018100989838E-2</v>
      </c>
      <c r="BP21" s="78">
        <f t="shared" si="28"/>
        <v>4.3323794357884138E-2</v>
      </c>
      <c r="BQ21" s="78">
        <f t="shared" si="28"/>
        <v>4.3500009697319708E-2</v>
      </c>
      <c r="BR21" s="78">
        <f t="shared" si="28"/>
        <v>4.3479553658243297E-4</v>
      </c>
      <c r="BS21" s="78">
        <f t="shared" si="28"/>
        <v>3.5794631887110961E-2</v>
      </c>
      <c r="BT21" s="78">
        <f t="shared" si="28"/>
        <v>-0.12687669264868329</v>
      </c>
      <c r="BU21" s="78">
        <f t="shared" si="28"/>
        <v>3.1627128182411424E-2</v>
      </c>
      <c r="BV21" s="78" t="e">
        <f t="shared" si="28"/>
        <v>#N/A</v>
      </c>
      <c r="BW21" s="78" t="e">
        <f t="shared" si="28"/>
        <v>#N/A</v>
      </c>
      <c r="BX21" s="78" t="e">
        <f t="shared" si="28"/>
        <v>#N/A</v>
      </c>
      <c r="BY21" s="78" t="e">
        <f t="shared" si="28"/>
        <v>#N/A</v>
      </c>
      <c r="BZ21" s="78" t="e">
        <f t="shared" si="28"/>
        <v>#N/A</v>
      </c>
      <c r="CA21" s="78" t="e">
        <f t="shared" si="28"/>
        <v>#N/A</v>
      </c>
      <c r="CB21" s="78" t="e">
        <f t="shared" si="28"/>
        <v>#N/A</v>
      </c>
      <c r="CC21" s="78" t="e">
        <f t="shared" si="28"/>
        <v>#N/A</v>
      </c>
    </row>
    <row r="22" spans="1:276"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121">
        <f>'Nom RPTM'!G22*VLOOKUP(G$3,IPD!$A:$C,3,FALSE)</f>
        <v>3.9967709171889059</v>
      </c>
      <c r="H22" s="121">
        <f>'Nom RPTM'!H22*VLOOKUP(H$3,IPD!$A:$C,3,FALSE)</f>
        <v>3.6036466215512983</v>
      </c>
      <c r="I22" s="121">
        <f>'Nom RPTM'!I22*VLOOKUP(I$3,IPD!$A:$C,3,FALSE)</f>
        <v>3.0998693434017333</v>
      </c>
      <c r="J22" s="121">
        <f>'Nom RPTM'!J22*VLOOKUP(J$3,IPD!$A:$C,3,FALSE)</f>
        <v>3.5922196251530174</v>
      </c>
      <c r="K22" s="121">
        <f>'Nom RPTM'!K22*VLOOKUP(K$3,IPD!$A:$C,3,FALSE)</f>
        <v>3.6459409198781274</v>
      </c>
      <c r="L22" s="121">
        <f>'Nom RPTM'!L22*VLOOKUP(L$3,IPD!$A:$C,3,FALSE)</f>
        <v>3.4365997652759535</v>
      </c>
      <c r="M22" s="121">
        <f>'Nom RPTM'!M22*VLOOKUP(M$3,IPD!$A:$C,3,FALSE)</f>
        <v>3.438148167163583</v>
      </c>
      <c r="N22" s="121">
        <f>'Nom RPTM'!N22*VLOOKUP(N$3,IPD!$A:$C,3,FALSE)</f>
        <v>3.3960529229281242</v>
      </c>
      <c r="O22" s="121">
        <f>'Nom RPTM'!O22*VLOOKUP(O$3,IPD!$A:$C,3,FALSE)</f>
        <v>3.418625826899151</v>
      </c>
      <c r="P22" s="121">
        <f>'Nom RPTM'!P22*VLOOKUP(P$3,IPD!$A:$C,3,FALSE)</f>
        <v>3.6595192135043249</v>
      </c>
      <c r="Q22" s="121">
        <f>'Nom RPTM'!Q22*VLOOKUP(Q$3,IPD!$A:$C,3,FALSE)</f>
        <v>3.2973917152936729</v>
      </c>
      <c r="R22" s="121">
        <f>'Nom RPTM'!R22*VLOOKUP(R$3,IPD!$A:$C,3,FALSE)</f>
        <v>3.3170084099562844</v>
      </c>
      <c r="S22" s="121">
        <f>'Nom RPTM'!S22*VLOOKUP(S$3,IPD!$A:$C,3,FALSE)</f>
        <v>3.2720823535123631</v>
      </c>
      <c r="T22" s="121">
        <f>'Nom RPTM'!T22*VLOOKUP(T$3,IPD!$A:$C,3,FALSE)</f>
        <v>3.0850461082048475</v>
      </c>
      <c r="U22" s="121">
        <f>'Nom RPTM'!U22*VLOOKUP(U$3,IPD!$A:$C,3,FALSE)</f>
        <v>3.0286133619344846</v>
      </c>
      <c r="V22" s="121">
        <f>'Nom RPTM'!V22*VLOOKUP(V$3,IPD!$A:$C,3,FALSE)</f>
        <v>2.9716792804869439</v>
      </c>
      <c r="W22" s="121">
        <f>'Nom RPTM'!W22*VLOOKUP(W$3,IPD!$A:$C,3,FALSE)</f>
        <v>2.9443026113167674</v>
      </c>
      <c r="X22" s="121">
        <f>'Nom RPTM'!X22*VLOOKUP(X$3,IPD!$A:$C,3,FALSE)</f>
        <v>3.0292244851178025</v>
      </c>
      <c r="Y22" s="121">
        <f>'Nom RPTM'!Y22*VLOOKUP(Y$3,IPD!$A:$C,3,FALSE)</f>
        <v>2.8765276168354039</v>
      </c>
      <c r="Z22" s="121">
        <f>'Nom RPTM'!Z22*VLOOKUP(Z$3,IPD!$A:$C,3,FALSE)</f>
        <v>3.0436895769450985</v>
      </c>
      <c r="AA22" s="121">
        <f>'Nom RPTM'!AA22*VLOOKUP(AA$3,IPD!$A:$C,3,FALSE)</f>
        <v>3.1596163865509665</v>
      </c>
      <c r="AB22" s="121">
        <f>'Nom RPTM'!AB22*VLOOKUP(AB$3,IPD!$A:$C,3,FALSE)</f>
        <v>3.2989450090225056</v>
      </c>
      <c r="AC22" s="121">
        <f>'Nom RPTM'!AC22*VLOOKUP(VALUE(LEFT(AC$3,4)),IPD!$A:$C,3,FALSE)</f>
        <v>3.3796343096441825</v>
      </c>
      <c r="AD22" s="121">
        <f>'Nom RPTM'!AD22*VLOOKUP(AD$3,IPD!$A:$C,3,FALSE)</f>
        <v>3.3796343096441825</v>
      </c>
      <c r="AE22" s="121">
        <f>'Nom RPTM'!AE22*VLOOKUP(AE$3,IPD!$A:$C,3,FALSE)</f>
        <v>3.775736374205612</v>
      </c>
      <c r="AF22" s="121">
        <f>'Nom RPTM'!AF22*VLOOKUP(AF$3,IPD!$A:$C,3,FALSE)</f>
        <v>3.7079718837080589</v>
      </c>
      <c r="AG22" s="121">
        <f>'Nom RPTM'!AG22*VLOOKUP(AG$3,IPD!$A:$C,3,FALSE)</f>
        <v>3.9365164876617995</v>
      </c>
      <c r="AH22" s="121">
        <f>'Nom RPTM'!AH22*VLOOKUP(AH$3,IPD!$A:$C,3,FALSE)</f>
        <v>4.2381048823641692</v>
      </c>
      <c r="AI22" s="121">
        <f>'Nom RPTM'!AI22*VLOOKUP(AI$3,IPD!$A:$C,3,FALSE)</f>
        <v>4.2067152430551076</v>
      </c>
      <c r="AJ22" s="121">
        <f>'Nom RPTM'!AJ22*VLOOKUP(AJ$3,IPD!$A:$C,3,FALSE)</f>
        <v>4.3485463864587066</v>
      </c>
      <c r="AK22" s="121">
        <f>'Nom RPTM'!AK22*VLOOKUP(AK$3,IPD!$A:$C,3,FALSE)</f>
        <v>4.5492811771029267</v>
      </c>
      <c r="AL22" s="121">
        <f>'Nom RPTM'!AL22*VLOOKUP(AM$3,IPD!$A:$C,3,FALSE)</f>
        <v>4.0809688273593654</v>
      </c>
      <c r="AM22" s="121">
        <f>'Nom RPTM'!AM22*VLOOKUP(AM$3,IPD!$A:$C,3,FALSE)</f>
        <v>3.9089976710276151</v>
      </c>
      <c r="AN22" s="121">
        <f>'Nom RPTM'!AN22*VLOOKUP(AN$3,IPD!$A:$C,3,FALSE)</f>
        <v>3.8477591863859661</v>
      </c>
      <c r="AO22" s="121">
        <f>'Nom RPTM'!AO22*VLOOKUP(AO$3,IPD!$A:$C,3,FALSE)</f>
        <v>3.9071160918545975</v>
      </c>
      <c r="AP22" s="121">
        <f>'Nom RPTM'!AP22*VLOOKUP(AP$3,IPD!$A:$C,3,FALSE)</f>
        <v>4.1146084447417648</v>
      </c>
      <c r="AQ22" s="121">
        <f>'Nom RPTM'!AQ22*VLOOKUP(AQ$3,IPD!$A:$C,3,FALSE)</f>
        <v>4.2034320918529335</v>
      </c>
      <c r="AR22" s="121">
        <f>'Nom RPTM'!AR22*VLOOKUP(AR$3,IPD!$A:$C,3,FALSE)</f>
        <v>4.4083754509012145</v>
      </c>
      <c r="AS22" s="121">
        <f>'Nom RPTM'!AS22*VLOOKUP(AS$3,IPD!$A:$C,3,FALSE)</f>
        <v>3.8134415601180334</v>
      </c>
      <c r="AT22" s="121">
        <f>'Nom RPTM'!AT22*VLOOKUP(AT$3,IPD!$A:$C,3,FALSE)</f>
        <v>3.9729390490373362</v>
      </c>
      <c r="AU22" s="121" t="e">
        <f>'Nom RPTM'!AU22*VLOOKUP(AU$3,IPD!$A:$C,3,FALSE)</f>
        <v>#N/A</v>
      </c>
      <c r="AV22" s="121" t="e">
        <f>'Nom RPTM'!AV22*VLOOKUP(AV$3,IPD!$A:$C,3,FALSE)</f>
        <v>#N/A</v>
      </c>
      <c r="AW22" s="121" t="e">
        <f>'Nom RPTM'!AW22*VLOOKUP(AW$3,IPD!$A:$C,3,FALSE)</f>
        <v>#N/A</v>
      </c>
      <c r="AX22" s="121" t="e">
        <f>'Nom RPTM'!AX22*VLOOKUP(AX$3,IPD!$A:$C,3,FALSE)</f>
        <v>#N/A</v>
      </c>
      <c r="AY22" s="121" t="e">
        <f>'Nom RPTM'!AY22*VLOOKUP(AY$3,IPD!$A:$C,3,FALSE)</f>
        <v>#N/A</v>
      </c>
      <c r="AZ22" s="121" t="e">
        <f>'Nom RPTM'!AZ22*VLOOKUP(AZ$3,IPD!$A:$C,3,FALSE)</f>
        <v>#N/A</v>
      </c>
      <c r="BA22" s="121" t="e">
        <f>'Nom RPTM'!BA22*VLOOKUP(BA$3,IPD!$A:$C,3,FALSE)</f>
        <v>#N/A</v>
      </c>
      <c r="BB22" s="121" t="e">
        <f>'Nom RPTM'!BB22*VLOOKUP(BB$3,IPD!$A:$C,3,FALSE)</f>
        <v>#N/A</v>
      </c>
      <c r="BC22" s="121"/>
      <c r="BD22" s="78">
        <f t="shared" si="25"/>
        <v>3.8087592927995573E-2</v>
      </c>
      <c r="BE22" s="78">
        <f t="shared" si="26"/>
        <v>4.4096689416030621E-2</v>
      </c>
      <c r="BF22" s="78">
        <f t="shared" si="24"/>
        <v>2.4459122659212129E-2</v>
      </c>
      <c r="BG22" s="78">
        <f t="shared" si="27"/>
        <v>0.1172026403658839</v>
      </c>
      <c r="BH22" s="78">
        <f t="shared" si="27"/>
        <v>-1.794735749044718E-2</v>
      </c>
      <c r="BI22" s="78">
        <f t="shared" si="27"/>
        <v>6.1636013195760952E-2</v>
      </c>
      <c r="BJ22" s="78">
        <f t="shared" si="27"/>
        <v>7.6613014488224884E-2</v>
      </c>
      <c r="BK22" s="78">
        <f t="shared" si="27"/>
        <v>-7.4065272522352288E-3</v>
      </c>
      <c r="BL22" s="78">
        <f t="shared" si="27"/>
        <v>3.3715413382864101E-2</v>
      </c>
      <c r="BM22" s="78">
        <f t="shared" si="27"/>
        <v>4.6161354348042583E-2</v>
      </c>
      <c r="BN22" s="78">
        <f t="shared" si="27"/>
        <v>-0.10294205425257796</v>
      </c>
      <c r="BO22" s="78">
        <f t="shared" si="22"/>
        <v>-1.5666032521720608E-2</v>
      </c>
      <c r="BP22" s="78">
        <f t="shared" si="28"/>
        <v>1.5426356638597927E-2</v>
      </c>
      <c r="BQ22" s="78">
        <f t="shared" si="28"/>
        <v>5.3106267643221461E-2</v>
      </c>
      <c r="BR22" s="78">
        <f t="shared" si="28"/>
        <v>2.1587387549520054E-2</v>
      </c>
      <c r="BS22" s="78">
        <f t="shared" si="28"/>
        <v>4.8756196025029341E-2</v>
      </c>
      <c r="BT22" s="78">
        <f t="shared" si="28"/>
        <v>-0.13495535881853193</v>
      </c>
      <c r="BU22" s="78">
        <f t="shared" si="28"/>
        <v>4.1825077532948063E-2</v>
      </c>
      <c r="BV22" s="78" t="e">
        <f t="shared" si="28"/>
        <v>#N/A</v>
      </c>
      <c r="BW22" s="78" t="e">
        <f t="shared" si="28"/>
        <v>#N/A</v>
      </c>
      <c r="BX22" s="78" t="e">
        <f t="shared" si="28"/>
        <v>#N/A</v>
      </c>
      <c r="BY22" s="78" t="e">
        <f t="shared" si="28"/>
        <v>#N/A</v>
      </c>
      <c r="BZ22" s="78" t="e">
        <f t="shared" si="28"/>
        <v>#N/A</v>
      </c>
      <c r="CA22" s="78" t="e">
        <f t="shared" si="28"/>
        <v>#N/A</v>
      </c>
      <c r="CB22" s="78" t="e">
        <f t="shared" si="28"/>
        <v>#N/A</v>
      </c>
      <c r="CC22" s="78" t="e">
        <f t="shared" si="28"/>
        <v>#N/A</v>
      </c>
    </row>
    <row r="23" spans="1:276"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121">
        <f>'Nom RPTM'!G23*VLOOKUP(G$3,IPD!$A:$C,3,FALSE)</f>
        <v>2.9984235544341296</v>
      </c>
      <c r="H23" s="121">
        <f>'Nom RPTM'!H23*VLOOKUP(H$3,IPD!$A:$C,3,FALSE)</f>
        <v>2.7110048488976113</v>
      </c>
      <c r="I23" s="121">
        <f>'Nom RPTM'!I23*VLOOKUP(I$3,IPD!$A:$C,3,FALSE)</f>
        <v>2.6485881971712208</v>
      </c>
      <c r="J23" s="121">
        <f>'Nom RPTM'!J23*VLOOKUP(J$3,IPD!$A:$C,3,FALSE)</f>
        <v>2.8514098183828245</v>
      </c>
      <c r="K23" s="121">
        <f>'Nom RPTM'!K23*VLOOKUP(K$3,IPD!$A:$C,3,FALSE)</f>
        <v>2.7755716653010296</v>
      </c>
      <c r="L23" s="121">
        <f>'Nom RPTM'!L23*VLOOKUP(L$3,IPD!$A:$C,3,FALSE)</f>
        <v>2.8577929955735746</v>
      </c>
      <c r="M23" s="121">
        <f>'Nom RPTM'!M23*VLOOKUP(M$3,IPD!$A:$C,3,FALSE)</f>
        <v>2.7372548061272486</v>
      </c>
      <c r="N23" s="121">
        <f>'Nom RPTM'!N23*VLOOKUP(N$3,IPD!$A:$C,3,FALSE)</f>
        <v>2.7476692483483216</v>
      </c>
      <c r="O23" s="121">
        <f>'Nom RPTM'!O23*VLOOKUP(O$3,IPD!$A:$C,3,FALSE)</f>
        <v>2.962092756250216</v>
      </c>
      <c r="P23" s="121">
        <f>'Nom RPTM'!P23*VLOOKUP(P$3,IPD!$A:$C,3,FALSE)</f>
        <v>3.1600280850098628</v>
      </c>
      <c r="Q23" s="121">
        <f>'Nom RPTM'!Q23*VLOOKUP(Q$3,IPD!$A:$C,3,FALSE)</f>
        <v>2.8419118325912205</v>
      </c>
      <c r="R23" s="121">
        <f>'Nom RPTM'!R23*VLOOKUP(R$3,IPD!$A:$C,3,FALSE)</f>
        <v>2.9986114916556472</v>
      </c>
      <c r="S23" s="121">
        <f>'Nom RPTM'!S23*VLOOKUP(S$3,IPD!$A:$C,3,FALSE)</f>
        <v>2.7550112958069763</v>
      </c>
      <c r="T23" s="121">
        <f>'Nom RPTM'!T23*VLOOKUP(T$3,IPD!$A:$C,3,FALSE)</f>
        <v>2.7820467253323318</v>
      </c>
      <c r="U23" s="121">
        <f>'Nom RPTM'!U23*VLOOKUP(U$3,IPD!$A:$C,3,FALSE)</f>
        <v>2.6198138003174698</v>
      </c>
      <c r="V23" s="121">
        <f>'Nom RPTM'!V23*VLOOKUP(V$3,IPD!$A:$C,3,FALSE)</f>
        <v>2.5560756765587507</v>
      </c>
      <c r="W23" s="121">
        <f>'Nom RPTM'!W23*VLOOKUP(W$3,IPD!$A:$C,3,FALSE)</f>
        <v>2.4704796129535165</v>
      </c>
      <c r="X23" s="121">
        <f>'Nom RPTM'!X23*VLOOKUP(X$3,IPD!$A:$C,3,FALSE)</f>
        <v>2.4258345790011959</v>
      </c>
      <c r="Y23" s="121">
        <f>'Nom RPTM'!Y23*VLOOKUP(Y$3,IPD!$A:$C,3,FALSE)</f>
        <v>2.3174620907832262</v>
      </c>
      <c r="Z23" s="121">
        <f>'Nom RPTM'!Z23*VLOOKUP(Z$3,IPD!$A:$C,3,FALSE)</f>
        <v>2.3879930725403486</v>
      </c>
      <c r="AA23" s="121">
        <f>'Nom RPTM'!AA23*VLOOKUP(AA$3,IPD!$A:$C,3,FALSE)</f>
        <v>2.6623656024847069</v>
      </c>
      <c r="AB23" s="121">
        <f>'Nom RPTM'!AB23*VLOOKUP(AB$3,IPD!$A:$C,3,FALSE)</f>
        <v>2.9023671249616925</v>
      </c>
      <c r="AC23" s="121">
        <f>'Nom RPTM'!AC23*VLOOKUP(VALUE(LEFT(AC$3,4)),IPD!$A:$C,3,FALSE)</f>
        <v>2.948749140315964</v>
      </c>
      <c r="AD23" s="121">
        <f>'Nom RPTM'!AD23*VLOOKUP(AD$3,IPD!$A:$C,3,FALSE)</f>
        <v>2.948749140315964</v>
      </c>
      <c r="AE23" s="121">
        <f>'Nom RPTM'!AE23*VLOOKUP(AE$3,IPD!$A:$C,3,FALSE)</f>
        <v>3.3590359373854053</v>
      </c>
      <c r="AF23" s="121">
        <f>'Nom RPTM'!AF23*VLOOKUP(AF$3,IPD!$A:$C,3,FALSE)</f>
        <v>3.1271921780124079</v>
      </c>
      <c r="AG23" s="121">
        <f>'Nom RPTM'!AG23*VLOOKUP(AG$3,IPD!$A:$C,3,FALSE)</f>
        <v>3.292677355449686</v>
      </c>
      <c r="AH23" s="121">
        <f>'Nom RPTM'!AH23*VLOOKUP(AH$3,IPD!$A:$C,3,FALSE)</f>
        <v>3.5688987062339783</v>
      </c>
      <c r="AI23" s="121">
        <f>'Nom RPTM'!AI23*VLOOKUP(AI$3,IPD!$A:$C,3,FALSE)</f>
        <v>3.6930953223652994</v>
      </c>
      <c r="AJ23" s="121">
        <f>'Nom RPTM'!AJ23*VLOOKUP(AJ$3,IPD!$A:$C,3,FALSE)</f>
        <v>3.7000641477923546</v>
      </c>
      <c r="AK23" s="121">
        <f>'Nom RPTM'!AK23*VLOOKUP(AK$3,IPD!$A:$C,3,FALSE)</f>
        <v>3.6789087205450572</v>
      </c>
      <c r="AL23" s="121">
        <f>'Nom RPTM'!AL23*VLOOKUP(AM$3,IPD!$A:$C,3,FALSE)</f>
        <v>3.4357480199526789</v>
      </c>
      <c r="AM23" s="121">
        <f>'Nom RPTM'!AM23*VLOOKUP(AM$3,IPD!$A:$C,3,FALSE)</f>
        <v>3.2909663308854533</v>
      </c>
      <c r="AN23" s="121">
        <f>'Nom RPTM'!AN23*VLOOKUP(AN$3,IPD!$A:$C,3,FALSE)</f>
        <v>3.2000362461219156</v>
      </c>
      <c r="AO23" s="121">
        <f>'Nom RPTM'!AO23*VLOOKUP(AO$3,IPD!$A:$C,3,FALSE)</f>
        <v>3.2144692816474931</v>
      </c>
      <c r="AP23" s="121">
        <f>'Nom RPTM'!AP23*VLOOKUP(AP$3,IPD!$A:$C,3,FALSE)</f>
        <v>3.0863258146135313</v>
      </c>
      <c r="AQ23" s="121">
        <f>'Nom RPTM'!AQ23*VLOOKUP(AQ$3,IPD!$A:$C,3,FALSE)</f>
        <v>3.3880858175255115</v>
      </c>
      <c r="AR23" s="121">
        <f>'Nom RPTM'!AR23*VLOOKUP(AR$3,IPD!$A:$C,3,FALSE)</f>
        <v>3.3161991963613091</v>
      </c>
      <c r="AS23" s="121">
        <f>'Nom RPTM'!AS23*VLOOKUP(AS$3,IPD!$A:$C,3,FALSE)</f>
        <v>3.091899591387516</v>
      </c>
      <c r="AT23" s="121">
        <f>'Nom RPTM'!AT23*VLOOKUP(AT$3,IPD!$A:$C,3,FALSE)</f>
        <v>3.145492683551014</v>
      </c>
      <c r="AU23" s="121" t="e">
        <f>'Nom RPTM'!AU23*VLOOKUP(AU$3,IPD!$A:$C,3,FALSE)</f>
        <v>#N/A</v>
      </c>
      <c r="AV23" s="121" t="e">
        <f>'Nom RPTM'!AV23*VLOOKUP(AV$3,IPD!$A:$C,3,FALSE)</f>
        <v>#N/A</v>
      </c>
      <c r="AW23" s="121" t="e">
        <f>'Nom RPTM'!AW23*VLOOKUP(AW$3,IPD!$A:$C,3,FALSE)</f>
        <v>#N/A</v>
      </c>
      <c r="AX23" s="121" t="e">
        <f>'Nom RPTM'!AX23*VLOOKUP(AX$3,IPD!$A:$C,3,FALSE)</f>
        <v>#N/A</v>
      </c>
      <c r="AY23" s="121" t="e">
        <f>'Nom RPTM'!AY23*VLOOKUP(AY$3,IPD!$A:$C,3,FALSE)</f>
        <v>#N/A</v>
      </c>
      <c r="AZ23" s="121" t="e">
        <f>'Nom RPTM'!AZ23*VLOOKUP(AZ$3,IPD!$A:$C,3,FALSE)</f>
        <v>#N/A</v>
      </c>
      <c r="BA23" s="121" t="e">
        <f>'Nom RPTM'!BA23*VLOOKUP(BA$3,IPD!$A:$C,3,FALSE)</f>
        <v>#N/A</v>
      </c>
      <c r="BB23" s="121" t="e">
        <f>'Nom RPTM'!BB23*VLOOKUP(BB$3,IPD!$A:$C,3,FALSE)</f>
        <v>#N/A</v>
      </c>
      <c r="BC23" s="121"/>
      <c r="BD23" s="78">
        <f t="shared" si="25"/>
        <v>0.114896702632592</v>
      </c>
      <c r="BE23" s="78">
        <f t="shared" si="26"/>
        <v>9.0145967275493399E-2</v>
      </c>
      <c r="BF23" s="78">
        <f t="shared" si="24"/>
        <v>1.5980754107695283E-2</v>
      </c>
      <c r="BG23" s="78">
        <f t="shared" si="27"/>
        <v>0.13913926805773591</v>
      </c>
      <c r="BH23" s="78">
        <f t="shared" si="27"/>
        <v>-6.9020922578595267E-2</v>
      </c>
      <c r="BI23" s="78">
        <f t="shared" si="27"/>
        <v>5.2918134868979338E-2</v>
      </c>
      <c r="BJ23" s="78">
        <f t="shared" si="27"/>
        <v>8.3889589220492722E-2</v>
      </c>
      <c r="BK23" s="78">
        <f t="shared" si="27"/>
        <v>3.4799703313064256E-2</v>
      </c>
      <c r="BL23" s="78">
        <f t="shared" si="27"/>
        <v>1.8869876942662067E-3</v>
      </c>
      <c r="BM23" s="78">
        <f t="shared" si="27"/>
        <v>-5.7175839126788475E-3</v>
      </c>
      <c r="BN23" s="78">
        <f t="shared" si="27"/>
        <v>-6.6095877626545785E-2</v>
      </c>
      <c r="BO23" s="78">
        <f t="shared" si="22"/>
        <v>-2.763020815806172E-2</v>
      </c>
      <c r="BP23" s="78">
        <f t="shared" si="28"/>
        <v>4.5102725142780464E-3</v>
      </c>
      <c r="BQ23" s="78">
        <f t="shared" si="28"/>
        <v>-3.9864579750560014E-2</v>
      </c>
      <c r="BR23" s="78">
        <f t="shared" si="28"/>
        <v>9.7773216775483673E-2</v>
      </c>
      <c r="BS23" s="78">
        <f t="shared" si="28"/>
        <v>-2.1217473533980513E-2</v>
      </c>
      <c r="BT23" s="78">
        <f t="shared" si="28"/>
        <v>-6.7637554830815128E-2</v>
      </c>
      <c r="BU23" s="78">
        <f t="shared" si="28"/>
        <v>1.7333386993801936E-2</v>
      </c>
      <c r="BV23" s="78" t="e">
        <f t="shared" si="28"/>
        <v>#N/A</v>
      </c>
      <c r="BW23" s="78" t="e">
        <f t="shared" si="28"/>
        <v>#N/A</v>
      </c>
      <c r="BX23" s="78" t="e">
        <f t="shared" si="28"/>
        <v>#N/A</v>
      </c>
      <c r="BY23" s="78" t="e">
        <f t="shared" si="28"/>
        <v>#N/A</v>
      </c>
      <c r="BZ23" s="78" t="e">
        <f t="shared" si="28"/>
        <v>#N/A</v>
      </c>
      <c r="CA23" s="78" t="e">
        <f t="shared" si="28"/>
        <v>#N/A</v>
      </c>
      <c r="CB23" s="78" t="e">
        <f t="shared" si="28"/>
        <v>#N/A</v>
      </c>
      <c r="CC23" s="78" t="e">
        <f t="shared" si="28"/>
        <v>#N/A</v>
      </c>
    </row>
    <row r="24" spans="1:276"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122">
        <f>'Nom RPTM'!G24*VLOOKUP(G$3,IPD!$A:$C,3,FALSE)</f>
        <v>4.9763302664229352</v>
      </c>
      <c r="H24" s="122">
        <f>'Nom RPTM'!H24*VLOOKUP(H$3,IPD!$A:$C,3,FALSE)</f>
        <v>4.2705223604342049</v>
      </c>
      <c r="I24" s="122">
        <f>'Nom RPTM'!I24*VLOOKUP(I$3,IPD!$A:$C,3,FALSE)</f>
        <v>3.7013278392195383</v>
      </c>
      <c r="J24" s="122">
        <f>'Nom RPTM'!J24*VLOOKUP(J$3,IPD!$A:$C,3,FALSE)</f>
        <v>3.9884414330353528</v>
      </c>
      <c r="K24" s="122">
        <f>'Nom RPTM'!K24*VLOOKUP(K$3,IPD!$A:$C,3,FALSE)</f>
        <v>3.639551379427195</v>
      </c>
      <c r="L24" s="122">
        <f>'Nom RPTM'!L24*VLOOKUP(L$3,IPD!$A:$C,3,FALSE)</f>
        <v>3.5910576994464489</v>
      </c>
      <c r="M24" s="122">
        <f>'Nom RPTM'!M24*VLOOKUP(M$3,IPD!$A:$C,3,FALSE)</f>
        <v>3.2335042222029351</v>
      </c>
      <c r="N24" s="122">
        <f>'Nom RPTM'!N24*VLOOKUP(N$3,IPD!$A:$C,3,FALSE)</f>
        <v>3.5089785781008449</v>
      </c>
      <c r="O24" s="122">
        <f>'Nom RPTM'!O24*VLOOKUP(O$3,IPD!$A:$C,3,FALSE)</f>
        <v>3.7444218139474552</v>
      </c>
      <c r="P24" s="122">
        <f>'Nom RPTM'!P24*VLOOKUP(P$3,IPD!$A:$C,3,FALSE)</f>
        <v>3.9342669017931282</v>
      </c>
      <c r="Q24" s="122">
        <f>'Nom RPTM'!Q24*VLOOKUP(Q$3,IPD!$A:$C,3,FALSE)</f>
        <v>3.4206007571097556</v>
      </c>
      <c r="R24" s="122">
        <f>'Nom RPTM'!R24*VLOOKUP(R$3,IPD!$A:$C,3,FALSE)</f>
        <v>3.5831204213095713</v>
      </c>
      <c r="S24" s="122">
        <f>'Nom RPTM'!S24*VLOOKUP(S$3,IPD!$A:$C,3,FALSE)</f>
        <v>3.5709047086548908</v>
      </c>
      <c r="T24" s="122">
        <f>'Nom RPTM'!T24*VLOOKUP(T$3,IPD!$A:$C,3,FALSE)</f>
        <v>3.4999552502649323</v>
      </c>
      <c r="U24" s="122">
        <f>'Nom RPTM'!U24*VLOOKUP(U$3,IPD!$A:$C,3,FALSE)</f>
        <v>3.290473907286533</v>
      </c>
      <c r="V24" s="122">
        <f>'Nom RPTM'!V24*VLOOKUP(V$3,IPD!$A:$C,3,FALSE)</f>
        <v>3.1395700174149721</v>
      </c>
      <c r="W24" s="122">
        <f>'Nom RPTM'!W24*VLOOKUP(W$3,IPD!$A:$C,3,FALSE)</f>
        <v>3.2453166717460293</v>
      </c>
      <c r="X24" s="122">
        <f>'Nom RPTM'!X24*VLOOKUP(X$3,IPD!$A:$C,3,FALSE)</f>
        <v>3.1954752541248572</v>
      </c>
      <c r="Y24" s="122">
        <f>'Nom RPTM'!Y24*VLOOKUP(Y$3,IPD!$A:$C,3,FALSE)</f>
        <v>2.8971360875518406</v>
      </c>
      <c r="Z24" s="122">
        <f>'Nom RPTM'!Z24*VLOOKUP(Z$3,IPD!$A:$C,3,FALSE)</f>
        <v>3.08422005415916</v>
      </c>
      <c r="AA24" s="122">
        <f>'Nom RPTM'!AA24*VLOOKUP(AA$3,IPD!$A:$C,3,FALSE)</f>
        <v>3.4363614079192519</v>
      </c>
      <c r="AB24" s="122">
        <f>'Nom RPTM'!AB24*VLOOKUP(AB$3,IPD!$A:$C,3,FALSE)</f>
        <v>3.5767401757236805</v>
      </c>
      <c r="AC24" s="122">
        <f>'Nom RPTM'!AC24*VLOOKUP(VALUE(LEFT(AC$3,4)),IPD!$A:$C,3,FALSE)</f>
        <v>3.7003691007448976</v>
      </c>
      <c r="AD24" s="122">
        <f>'Nom RPTM'!AD24*VLOOKUP(AD$3,IPD!$A:$C,3,FALSE)</f>
        <v>3.7003691007448976</v>
      </c>
      <c r="AE24" s="122">
        <f>'Nom RPTM'!AE24*VLOOKUP(AE$3,IPD!$A:$C,3,FALSE)</f>
        <v>4.7439010236246961</v>
      </c>
      <c r="AF24" s="122">
        <f>'Nom RPTM'!AF24*VLOOKUP(AF$3,IPD!$A:$C,3,FALSE)</f>
        <v>3.8528859249158822</v>
      </c>
      <c r="AG24" s="122">
        <f>'Nom RPTM'!AG24*VLOOKUP(AG$3,IPD!$A:$C,3,FALSE)</f>
        <v>4.0720701372745385</v>
      </c>
      <c r="AH24" s="122">
        <f>'Nom RPTM'!AH24*VLOOKUP(AH$3,IPD!$A:$C,3,FALSE)</f>
        <v>4.378384932582108</v>
      </c>
      <c r="AI24" s="122">
        <f>'Nom RPTM'!AI24*VLOOKUP(AI$3,IPD!$A:$C,3,FALSE)</f>
        <v>4.3008257593181982</v>
      </c>
      <c r="AJ24" s="122">
        <f>'Nom RPTM'!AJ24*VLOOKUP(AJ$3,IPD!$A:$C,3,FALSE)</f>
        <v>4.7989550915754107</v>
      </c>
      <c r="AK24" s="122">
        <f>'Nom RPTM'!AK24*VLOOKUP(AK$3,IPD!$A:$C,3,FALSE)</f>
        <v>4.5848904871559766</v>
      </c>
      <c r="AL24" s="122">
        <f>'Nom RPTM'!AL24*VLOOKUP(AM$3,IPD!$A:$C,3,FALSE)</f>
        <v>4.1241205044808282</v>
      </c>
      <c r="AM24" s="122">
        <f>'Nom RPTM'!AM24*VLOOKUP(AM$3,IPD!$A:$C,3,FALSE)</f>
        <v>3.9503309456750184</v>
      </c>
      <c r="AN24" s="122">
        <f>'Nom RPTM'!AN24*VLOOKUP(AN$3,IPD!$A:$C,3,FALSE)</f>
        <v>4.1051996643675563</v>
      </c>
      <c r="AO24" s="122">
        <f>'Nom RPTM'!AO24*VLOOKUP(AO$3,IPD!$A:$C,3,FALSE)</f>
        <v>4.1482631557134395</v>
      </c>
      <c r="AP24" s="122">
        <f>'Nom RPTM'!AP24*VLOOKUP(AP$3,IPD!$A:$C,3,FALSE)</f>
        <v>4.0619776447746592</v>
      </c>
      <c r="AQ24" s="122">
        <f>'Nom RPTM'!AQ24*VLOOKUP(AQ$3,IPD!$A:$C,3,FALSE)</f>
        <v>4.1621016228373753</v>
      </c>
      <c r="AR24" s="122">
        <f>'Nom RPTM'!AR24*VLOOKUP(AR$3,IPD!$A:$C,3,FALSE)</f>
        <v>4.0795074616960525</v>
      </c>
      <c r="AS24" s="122">
        <f>'Nom RPTM'!AS24*VLOOKUP(AS$3,IPD!$A:$C,3,FALSE)</f>
        <v>3.7947242233166052</v>
      </c>
      <c r="AT24" s="122">
        <f>'Nom RPTM'!AT24*VLOOKUP(AT$3,IPD!$A:$C,3,FALSE)</f>
        <v>3.8706388888888887</v>
      </c>
      <c r="AU24" s="122" t="e">
        <f>'Nom RPTM'!AU24*VLOOKUP(AU$3,IPD!$A:$C,3,FALSE)</f>
        <v>#N/A</v>
      </c>
      <c r="AV24" s="122" t="e">
        <f>'Nom RPTM'!AV24*VLOOKUP(AV$3,IPD!$A:$C,3,FALSE)</f>
        <v>#N/A</v>
      </c>
      <c r="AW24" s="122" t="e">
        <f>'Nom RPTM'!AW24*VLOOKUP(AW$3,IPD!$A:$C,3,FALSE)</f>
        <v>#N/A</v>
      </c>
      <c r="AX24" s="122" t="e">
        <f>'Nom RPTM'!AX24*VLOOKUP(AX$3,IPD!$A:$C,3,FALSE)</f>
        <v>#N/A</v>
      </c>
      <c r="AY24" s="122" t="e">
        <f>'Nom RPTM'!AY24*VLOOKUP(AY$3,IPD!$A:$C,3,FALSE)</f>
        <v>#N/A</v>
      </c>
      <c r="AZ24" s="122" t="e">
        <f>'Nom RPTM'!AZ24*VLOOKUP(AZ$3,IPD!$A:$C,3,FALSE)</f>
        <v>#N/A</v>
      </c>
      <c r="BA24" s="122" t="e">
        <f>'Nom RPTM'!BA24*VLOOKUP(BA$3,IPD!$A:$C,3,FALSE)</f>
        <v>#N/A</v>
      </c>
      <c r="BB24" s="122" t="e">
        <f>'Nom RPTM'!BB24*VLOOKUP(BB$3,IPD!$A:$C,3,FALSE)</f>
        <v>#N/A</v>
      </c>
      <c r="BC24" s="122"/>
      <c r="BD24" s="79">
        <f t="shared" si="25"/>
        <v>0.11417517154303547</v>
      </c>
      <c r="BE24" s="79">
        <f t="shared" si="26"/>
        <v>4.0850990667314457E-2</v>
      </c>
      <c r="BF24" s="111">
        <f t="shared" si="24"/>
        <v>3.4564692694291965E-2</v>
      </c>
      <c r="BG24" s="79">
        <f t="shared" si="27"/>
        <v>0.28200752261976558</v>
      </c>
      <c r="BH24" s="79">
        <f t="shared" si="27"/>
        <v>-0.18782329021443445</v>
      </c>
      <c r="BI24" s="79">
        <f t="shared" si="27"/>
        <v>5.6888321281778342E-2</v>
      </c>
      <c r="BJ24" s="79">
        <f t="shared" si="27"/>
        <v>7.5223359367917908E-2</v>
      </c>
      <c r="BK24" s="79">
        <f t="shared" si="27"/>
        <v>-1.7714105648123146E-2</v>
      </c>
      <c r="BL24" s="79">
        <f t="shared" si="27"/>
        <v>0.11582178868278081</v>
      </c>
      <c r="BM24" s="79">
        <f t="shared" si="27"/>
        <v>-4.4606502943781545E-2</v>
      </c>
      <c r="BN24" s="79">
        <f t="shared" si="27"/>
        <v>-0.10049748930011315</v>
      </c>
      <c r="BO24" s="79">
        <f t="shared" si="22"/>
        <v>3.9203985899483706E-2</v>
      </c>
      <c r="BP24" s="79">
        <f t="shared" si="28"/>
        <v>1.0489987057064942E-2</v>
      </c>
      <c r="BQ24" s="79">
        <f t="shared" si="28"/>
        <v>-2.0800394695292823E-2</v>
      </c>
      <c r="BR24" s="79">
        <f t="shared" si="28"/>
        <v>2.4649071663778388E-2</v>
      </c>
      <c r="BS24" s="79">
        <f t="shared" si="28"/>
        <v>-1.9844340341939271E-2</v>
      </c>
      <c r="BT24" s="79">
        <f t="shared" si="28"/>
        <v>-6.9808240591144544E-2</v>
      </c>
      <c r="BU24" s="79">
        <f t="shared" si="28"/>
        <v>2.0005318200945199E-2</v>
      </c>
      <c r="BV24" s="79" t="e">
        <f t="shared" si="28"/>
        <v>#N/A</v>
      </c>
      <c r="BW24" s="79" t="e">
        <f t="shared" si="28"/>
        <v>#N/A</v>
      </c>
      <c r="BX24" s="79" t="e">
        <f t="shared" si="28"/>
        <v>#N/A</v>
      </c>
      <c r="BY24" s="79" t="e">
        <f t="shared" si="28"/>
        <v>#N/A</v>
      </c>
      <c r="BZ24" s="79" t="e">
        <f t="shared" si="28"/>
        <v>#N/A</v>
      </c>
      <c r="CA24" s="79" t="e">
        <f t="shared" si="28"/>
        <v>#N/A</v>
      </c>
      <c r="CB24" s="79" t="e">
        <f t="shared" si="28"/>
        <v>#N/A</v>
      </c>
      <c r="CC24" s="79" t="e">
        <f t="shared" si="28"/>
        <v>#N/A</v>
      </c>
    </row>
    <row r="25" spans="1:276"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122">
        <f>'Nom RPTM'!G25*VLOOKUP(G$3,IPD!$A:$C,3,FALSE)</f>
        <v>3.7774082890937821</v>
      </c>
      <c r="H25" s="122">
        <f>'Nom RPTM'!H25*VLOOKUP(H$3,IPD!$A:$C,3,FALSE)</f>
        <v>3.2424877925094102</v>
      </c>
      <c r="I25" s="122">
        <f>'Nom RPTM'!I25*VLOOKUP(I$3,IPD!$A:$C,3,FALSE)</f>
        <v>2.9899179582245523</v>
      </c>
      <c r="J25" s="122">
        <f>'Nom RPTM'!J25*VLOOKUP(J$3,IPD!$A:$C,3,FALSE)</f>
        <v>3.0432431845345911</v>
      </c>
      <c r="K25" s="122">
        <f>'Nom RPTM'!K25*VLOOKUP(K$3,IPD!$A:$C,3,FALSE)</f>
        <v>3.0263648313737739</v>
      </c>
      <c r="L25" s="122">
        <f>'Nom RPTM'!L25*VLOOKUP(L$3,IPD!$A:$C,3,FALSE)</f>
        <v>3.1772743281949372</v>
      </c>
      <c r="M25" s="122">
        <f>'Nom RPTM'!M25*VLOOKUP(M$3,IPD!$A:$C,3,FALSE)</f>
        <v>3.0587314820583176</v>
      </c>
      <c r="N25" s="122">
        <f>'Nom RPTM'!N25*VLOOKUP(N$3,IPD!$A:$C,3,FALSE)</f>
        <v>3.094891935034882</v>
      </c>
      <c r="O25" s="122">
        <f>'Nom RPTM'!O25*VLOOKUP(O$3,IPD!$A:$C,3,FALSE)</f>
        <v>3.2263589700849264</v>
      </c>
      <c r="P25" s="122">
        <f>'Nom RPTM'!P25*VLOOKUP(P$3,IPD!$A:$C,3,FALSE)</f>
        <v>3.5675404509000996</v>
      </c>
      <c r="Q25" s="122">
        <f>'Nom RPTM'!Q25*VLOOKUP(Q$3,IPD!$A:$C,3,FALSE)</f>
        <v>3.1833620054840464</v>
      </c>
      <c r="R25" s="122">
        <f>'Nom RPTM'!R25*VLOOKUP(R$3,IPD!$A:$C,3,FALSE)</f>
        <v>3.2216463447777084</v>
      </c>
      <c r="S25" s="122">
        <f>'Nom RPTM'!S25*VLOOKUP(S$3,IPD!$A:$C,3,FALSE)</f>
        <v>3.2350941077884374</v>
      </c>
      <c r="T25" s="122">
        <f>'Nom RPTM'!T25*VLOOKUP(T$3,IPD!$A:$C,3,FALSE)</f>
        <v>3.1305904699111284</v>
      </c>
      <c r="U25" s="122">
        <f>'Nom RPTM'!U25*VLOOKUP(U$3,IPD!$A:$C,3,FALSE)</f>
        <v>2.8979931802096455</v>
      </c>
      <c r="V25" s="122">
        <f>'Nom RPTM'!V25*VLOOKUP(V$3,IPD!$A:$C,3,FALSE)</f>
        <v>2.900696739320221</v>
      </c>
      <c r="W25" s="122">
        <f>'Nom RPTM'!W25*VLOOKUP(W$3,IPD!$A:$C,3,FALSE)</f>
        <v>2.8932683583916852</v>
      </c>
      <c r="X25" s="122">
        <f>'Nom RPTM'!X25*VLOOKUP(X$3,IPD!$A:$C,3,FALSE)</f>
        <v>2.9266549470627887</v>
      </c>
      <c r="Y25" s="122">
        <f>'Nom RPTM'!Y25*VLOOKUP(Y$3,IPD!$A:$C,3,FALSE)</f>
        <v>2.8682073888978161</v>
      </c>
      <c r="Z25" s="122">
        <f>'Nom RPTM'!Z25*VLOOKUP(Z$3,IPD!$A:$C,3,FALSE)</f>
        <v>2.9993548400559646</v>
      </c>
      <c r="AA25" s="122">
        <f>'Nom RPTM'!AA25*VLOOKUP(AA$3,IPD!$A:$C,3,FALSE)</f>
        <v>3.2616232920761945</v>
      </c>
      <c r="AB25" s="122">
        <f>'Nom RPTM'!AB25*VLOOKUP(AB$3,IPD!$A:$C,3,FALSE)</f>
        <v>3.3121980874799619</v>
      </c>
      <c r="AC25" s="122">
        <f>'Nom RPTM'!AC25*VLOOKUP(VALUE(LEFT(AC$3,4)),IPD!$A:$C,3,FALSE)</f>
        <v>3.3162690157453771</v>
      </c>
      <c r="AD25" s="122">
        <f>'Nom RPTM'!AD25*VLOOKUP(AD$3,IPD!$A:$C,3,FALSE)</f>
        <v>3.3162690157453771</v>
      </c>
      <c r="AE25" s="122">
        <f>'Nom RPTM'!AE25*VLOOKUP(AE$3,IPD!$A:$C,3,FALSE)</f>
        <v>3.7602980822596472</v>
      </c>
      <c r="AF25" s="122">
        <f>'Nom RPTM'!AF25*VLOOKUP(AF$3,IPD!$A:$C,3,FALSE)</f>
        <v>3.6981082501418849</v>
      </c>
      <c r="AG25" s="122">
        <f>'Nom RPTM'!AG25*VLOOKUP(AG$3,IPD!$A:$C,3,FALSE)</f>
        <v>3.7471314730831251</v>
      </c>
      <c r="AH25" s="122">
        <f>'Nom RPTM'!AH25*VLOOKUP(AH$3,IPD!$A:$C,3,FALSE)</f>
        <v>4.2027685830498793</v>
      </c>
      <c r="AI25" s="122">
        <f>'Nom RPTM'!AI25*VLOOKUP(AI$3,IPD!$A:$C,3,FALSE)</f>
        <v>4.1422307970545624</v>
      </c>
      <c r="AJ25" s="122">
        <f>'Nom RPTM'!AJ25*VLOOKUP(AJ$3,IPD!$A:$C,3,FALSE)</f>
        <v>4.3779935600402178</v>
      </c>
      <c r="AK25" s="122">
        <f>'Nom RPTM'!AK25*VLOOKUP(AK$3,IPD!$A:$C,3,FALSE)</f>
        <v>4.6558102574174685</v>
      </c>
      <c r="AL25" s="122">
        <f>'Nom RPTM'!AL25*VLOOKUP(AM$3,IPD!$A:$C,3,FALSE)</f>
        <v>4.2349129610024354</v>
      </c>
      <c r="AM25" s="122">
        <f>'Nom RPTM'!AM25*VLOOKUP(AM$3,IPD!$A:$C,3,FALSE)</f>
        <v>4.056454631699502</v>
      </c>
      <c r="AN25" s="122">
        <f>'Nom RPTM'!AN25*VLOOKUP(AN$3,IPD!$A:$C,3,FALSE)</f>
        <v>3.7637726450262066</v>
      </c>
      <c r="AO25" s="122">
        <f>'Nom RPTM'!AO25*VLOOKUP(AO$3,IPD!$A:$C,3,FALSE)</f>
        <v>3.84174932590799</v>
      </c>
      <c r="AP25" s="122">
        <f>'Nom RPTM'!AP25*VLOOKUP(AP$3,IPD!$A:$C,3,FALSE)</f>
        <v>3.8206837650666894</v>
      </c>
      <c r="AQ25" s="122">
        <f>'Nom RPTM'!AQ25*VLOOKUP(AQ$3,IPD!$A:$C,3,FALSE)</f>
        <v>4.4671554024881583</v>
      </c>
      <c r="AR25" s="122">
        <f>'Nom RPTM'!AR25*VLOOKUP(AR$3,IPD!$A:$C,3,FALSE)</f>
        <v>4.027525089306681</v>
      </c>
      <c r="AS25" s="122">
        <f>'Nom RPTM'!AS25*VLOOKUP(AS$3,IPD!$A:$C,3,FALSE)</f>
        <v>3.760337730982191</v>
      </c>
      <c r="AT25" s="122">
        <f>'Nom RPTM'!AT25*VLOOKUP(AT$3,IPD!$A:$C,3,FALSE)</f>
        <v>3.9341925302472385</v>
      </c>
      <c r="AU25" s="122" t="e">
        <f>'Nom RPTM'!AU25*VLOOKUP(AU$3,IPD!$A:$C,3,FALSE)</f>
        <v>#N/A</v>
      </c>
      <c r="AV25" s="122" t="e">
        <f>'Nom RPTM'!AV25*VLOOKUP(AV$3,IPD!$A:$C,3,FALSE)</f>
        <v>#N/A</v>
      </c>
      <c r="AW25" s="122" t="e">
        <f>'Nom RPTM'!AW25*VLOOKUP(AW$3,IPD!$A:$C,3,FALSE)</f>
        <v>#N/A</v>
      </c>
      <c r="AX25" s="122" t="e">
        <f>'Nom RPTM'!AX25*VLOOKUP(AX$3,IPD!$A:$C,3,FALSE)</f>
        <v>#N/A</v>
      </c>
      <c r="AY25" s="122" t="e">
        <f>'Nom RPTM'!AY25*VLOOKUP(AY$3,IPD!$A:$C,3,FALSE)</f>
        <v>#N/A</v>
      </c>
      <c r="AZ25" s="122" t="e">
        <f>'Nom RPTM'!AZ25*VLOOKUP(AZ$3,IPD!$A:$C,3,FALSE)</f>
        <v>#N/A</v>
      </c>
      <c r="BA25" s="122" t="e">
        <f>'Nom RPTM'!BA25*VLOOKUP(BA$3,IPD!$A:$C,3,FALSE)</f>
        <v>#N/A</v>
      </c>
      <c r="BB25" s="122" t="e">
        <f>'Nom RPTM'!BB25*VLOOKUP(BB$3,IPD!$A:$C,3,FALSE)</f>
        <v>#N/A</v>
      </c>
      <c r="BC25" s="122"/>
      <c r="BD25" s="79">
        <f t="shared" si="25"/>
        <v>8.7441621950717918E-2</v>
      </c>
      <c r="BE25" s="79">
        <f t="shared" si="26"/>
        <v>1.5506019817381755E-2</v>
      </c>
      <c r="BF25" s="111">
        <f t="shared" si="24"/>
        <v>1.2290714981098017E-3</v>
      </c>
      <c r="BG25" s="79">
        <f t="shared" si="27"/>
        <v>0.13389416371411844</v>
      </c>
      <c r="BH25" s="79">
        <f t="shared" si="27"/>
        <v>-1.6538537838572398E-2</v>
      </c>
      <c r="BI25" s="79">
        <f t="shared" si="27"/>
        <v>1.3256297443256182E-2</v>
      </c>
      <c r="BJ25" s="79">
        <f t="shared" si="27"/>
        <v>0.12159624321690998</v>
      </c>
      <c r="BK25" s="79">
        <f t="shared" si="27"/>
        <v>-1.4404263475146117E-2</v>
      </c>
      <c r="BL25" s="79">
        <f t="shared" si="27"/>
        <v>5.6916858218837074E-2</v>
      </c>
      <c r="BM25" s="79">
        <f t="shared" si="27"/>
        <v>6.3457539068353164E-2</v>
      </c>
      <c r="BN25" s="79">
        <f t="shared" si="27"/>
        <v>-9.0402587980142557E-2</v>
      </c>
      <c r="BO25" s="79">
        <f t="shared" si="22"/>
        <v>-7.2152165683330383E-2</v>
      </c>
      <c r="BP25" s="79">
        <f t="shared" si="28"/>
        <v>2.0717691591926712E-2</v>
      </c>
      <c r="BQ25" s="79">
        <f t="shared" si="28"/>
        <v>-5.4833251871064803E-3</v>
      </c>
      <c r="BR25" s="79">
        <f t="shared" si="28"/>
        <v>0.16920312623941669</v>
      </c>
      <c r="BS25" s="79">
        <f t="shared" si="28"/>
        <v>-9.8413928679671137E-2</v>
      </c>
      <c r="BT25" s="79">
        <f t="shared" si="28"/>
        <v>-6.6340333678836183E-2</v>
      </c>
      <c r="BU25" s="79">
        <f t="shared" si="28"/>
        <v>4.6233825710021215E-2</v>
      </c>
      <c r="BV25" s="79" t="e">
        <f t="shared" si="28"/>
        <v>#N/A</v>
      </c>
      <c r="BW25" s="79" t="e">
        <f t="shared" si="28"/>
        <v>#N/A</v>
      </c>
      <c r="BX25" s="79" t="e">
        <f t="shared" si="28"/>
        <v>#N/A</v>
      </c>
      <c r="BY25" s="79" t="e">
        <f t="shared" si="28"/>
        <v>#N/A</v>
      </c>
      <c r="BZ25" s="79" t="e">
        <f t="shared" si="28"/>
        <v>#N/A</v>
      </c>
      <c r="CA25" s="79" t="e">
        <f t="shared" si="28"/>
        <v>#N/A</v>
      </c>
      <c r="CB25" s="79" t="e">
        <f t="shared" si="28"/>
        <v>#N/A</v>
      </c>
      <c r="CC25" s="79" t="e">
        <f t="shared" si="28"/>
        <v>#N/A</v>
      </c>
    </row>
    <row r="26" spans="1:276"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122">
        <f>'Nom RPTM'!G26*VLOOKUP(G$3,IPD!$A:$C,3,FALSE)</f>
        <v>2.9955982277380193</v>
      </c>
      <c r="H26" s="122">
        <f>'Nom RPTM'!H26*VLOOKUP(H$3,IPD!$A:$C,3,FALSE)</f>
        <v>2.6452039948608079</v>
      </c>
      <c r="I26" s="122">
        <f>'Nom RPTM'!I26*VLOOKUP(I$3,IPD!$A:$C,3,FALSE)</f>
        <v>2.5942142961465922</v>
      </c>
      <c r="J26" s="122">
        <f>'Nom RPTM'!J26*VLOOKUP(J$3,IPD!$A:$C,3,FALSE)</f>
        <v>2.836165856769461</v>
      </c>
      <c r="K26" s="122">
        <f>'Nom RPTM'!K26*VLOOKUP(K$3,IPD!$A:$C,3,FALSE)</f>
        <v>2.7330656760994523</v>
      </c>
      <c r="L26" s="122">
        <f>'Nom RPTM'!L26*VLOOKUP(L$3,IPD!$A:$C,3,FALSE)</f>
        <v>2.6774039426885619</v>
      </c>
      <c r="M26" s="122">
        <f>'Nom RPTM'!M26*VLOOKUP(M$3,IPD!$A:$C,3,FALSE)</f>
        <v>2.6836350550110919</v>
      </c>
      <c r="N26" s="122">
        <f>'Nom RPTM'!N26*VLOOKUP(N$3,IPD!$A:$C,3,FALSE)</f>
        <v>2.6807221341287901</v>
      </c>
      <c r="O26" s="122">
        <f>'Nom RPTM'!O26*VLOOKUP(O$3,IPD!$A:$C,3,FALSE)</f>
        <v>2.811310640938947</v>
      </c>
      <c r="P26" s="122">
        <f>'Nom RPTM'!P26*VLOOKUP(P$3,IPD!$A:$C,3,FALSE)</f>
        <v>3.0319805982748713</v>
      </c>
      <c r="Q26" s="122">
        <f>'Nom RPTM'!Q26*VLOOKUP(Q$3,IPD!$A:$C,3,FALSE)</f>
        <v>2.7654559911699654</v>
      </c>
      <c r="R26" s="122">
        <f>'Nom RPTM'!R26*VLOOKUP(R$3,IPD!$A:$C,3,FALSE)</f>
        <v>2.614217650164536</v>
      </c>
      <c r="S26" s="122">
        <f>'Nom RPTM'!S26*VLOOKUP(S$3,IPD!$A:$C,3,FALSE)</f>
        <v>2.6099593717964606</v>
      </c>
      <c r="T26" s="122">
        <f>'Nom RPTM'!T26*VLOOKUP(T$3,IPD!$A:$C,3,FALSE)</f>
        <v>2.6398722433870372</v>
      </c>
      <c r="U26" s="122">
        <f>'Nom RPTM'!U26*VLOOKUP(U$3,IPD!$A:$C,3,FALSE)</f>
        <v>2.6141273138581571</v>
      </c>
      <c r="V26" s="122">
        <f>'Nom RPTM'!V26*VLOOKUP(V$3,IPD!$A:$C,3,FALSE)</f>
        <v>2.5921563202460161</v>
      </c>
      <c r="W26" s="122">
        <f>'Nom RPTM'!W26*VLOOKUP(W$3,IPD!$A:$C,3,FALSE)</f>
        <v>2.4995257642699977</v>
      </c>
      <c r="X26" s="122">
        <f>'Nom RPTM'!X26*VLOOKUP(X$3,IPD!$A:$C,3,FALSE)</f>
        <v>2.537773811281486</v>
      </c>
      <c r="Y26" s="122">
        <f>'Nom RPTM'!Y26*VLOOKUP(Y$3,IPD!$A:$C,3,FALSE)</f>
        <v>2.4095331516771261</v>
      </c>
      <c r="Z26" s="122">
        <f>'Nom RPTM'!Z26*VLOOKUP(Z$3,IPD!$A:$C,3,FALSE)</f>
        <v>2.425361022464517</v>
      </c>
      <c r="AA26" s="122">
        <f>'Nom RPTM'!AA26*VLOOKUP(AA$3,IPD!$A:$C,3,FALSE)</f>
        <v>2.7364968309475768</v>
      </c>
      <c r="AB26" s="122">
        <f>'Nom RPTM'!AB26*VLOOKUP(AB$3,IPD!$A:$C,3,FALSE)</f>
        <v>2.9069275617501891</v>
      </c>
      <c r="AC26" s="122">
        <f>'Nom RPTM'!AC26*VLOOKUP(VALUE(LEFT(AC$3,4)),IPD!$A:$C,3,FALSE)</f>
        <v>2.9200257017705713</v>
      </c>
      <c r="AD26" s="122">
        <f>'Nom RPTM'!AD26*VLOOKUP(AD$3,IPD!$A:$C,3,FALSE)</f>
        <v>2.9200257017705713</v>
      </c>
      <c r="AE26" s="122">
        <f>'Nom RPTM'!AE26*VLOOKUP(AE$3,IPD!$A:$C,3,FALSE)</f>
        <v>3.3490015408225604</v>
      </c>
      <c r="AF26" s="122">
        <f>'Nom RPTM'!AF26*VLOOKUP(AF$3,IPD!$A:$C,3,FALSE)</f>
        <v>3.049913962557778</v>
      </c>
      <c r="AG26" s="122">
        <f>'Nom RPTM'!AG26*VLOOKUP(AG$3,IPD!$A:$C,3,FALSE)</f>
        <v>3.3080401027989015</v>
      </c>
      <c r="AH26" s="122">
        <f>'Nom RPTM'!AH26*VLOOKUP(AH$3,IPD!$A:$C,3,FALSE)</f>
        <v>3.5574716623153604</v>
      </c>
      <c r="AI26" s="122">
        <f>'Nom RPTM'!AI26*VLOOKUP(AI$3,IPD!$A:$C,3,FALSE)</f>
        <v>3.6829942984073436</v>
      </c>
      <c r="AJ26" s="122">
        <f>'Nom RPTM'!AJ26*VLOOKUP(AJ$3,IPD!$A:$C,3,FALSE)</f>
        <v>3.7150920761896038</v>
      </c>
      <c r="AK26" s="122">
        <f>'Nom RPTM'!AK26*VLOOKUP(AK$3,IPD!$A:$C,3,FALSE)</f>
        <v>3.665404532028091</v>
      </c>
      <c r="AL26" s="122">
        <f>'Nom RPTM'!AL26*VLOOKUP(AM$3,IPD!$A:$C,3,FALSE)</f>
        <v>3.4567625467980529</v>
      </c>
      <c r="AM26" s="122">
        <f>'Nom RPTM'!AM26*VLOOKUP(AM$3,IPD!$A:$C,3,FALSE)</f>
        <v>3.3110953100498119</v>
      </c>
      <c r="AN26" s="122">
        <f>'Nom RPTM'!AN26*VLOOKUP(AN$3,IPD!$A:$C,3,FALSE)</f>
        <v>3.2641815167448329</v>
      </c>
      <c r="AO26" s="122">
        <f>'Nom RPTM'!AO26*VLOOKUP(AO$3,IPD!$A:$C,3,FALSE)</f>
        <v>3.1828419276227828</v>
      </c>
      <c r="AP26" s="122">
        <f>'Nom RPTM'!AP26*VLOOKUP(AP$3,IPD!$A:$C,3,FALSE)</f>
        <v>3.2360539057967936</v>
      </c>
      <c r="AQ26" s="122">
        <f>'Nom RPTM'!AQ26*VLOOKUP(AQ$3,IPD!$A:$C,3,FALSE)</f>
        <v>3.4724188456483782</v>
      </c>
      <c r="AR26" s="122">
        <f>'Nom RPTM'!AR26*VLOOKUP(AR$3,IPD!$A:$C,3,FALSE)</f>
        <v>3.3117060322151919</v>
      </c>
      <c r="AS26" s="122">
        <f>'Nom RPTM'!AS26*VLOOKUP(AS$3,IPD!$A:$C,3,FALSE)</f>
        <v>3.0188627854381727</v>
      </c>
      <c r="AT26" s="122">
        <f>'Nom RPTM'!AT26*VLOOKUP(AT$3,IPD!$A:$C,3,FALSE)</f>
        <v>2.9553426822042268</v>
      </c>
      <c r="AU26" s="122" t="e">
        <f>'Nom RPTM'!AU26*VLOOKUP(AU$3,IPD!$A:$C,3,FALSE)</f>
        <v>#N/A</v>
      </c>
      <c r="AV26" s="122" t="e">
        <f>'Nom RPTM'!AV26*VLOOKUP(AV$3,IPD!$A:$C,3,FALSE)</f>
        <v>#N/A</v>
      </c>
      <c r="AW26" s="122" t="e">
        <f>'Nom RPTM'!AW26*VLOOKUP(AW$3,IPD!$A:$C,3,FALSE)</f>
        <v>#N/A</v>
      </c>
      <c r="AX26" s="122" t="e">
        <f>'Nom RPTM'!AX26*VLOOKUP(AX$3,IPD!$A:$C,3,FALSE)</f>
        <v>#N/A</v>
      </c>
      <c r="AY26" s="122" t="e">
        <f>'Nom RPTM'!AY26*VLOOKUP(AY$3,IPD!$A:$C,3,FALSE)</f>
        <v>#N/A</v>
      </c>
      <c r="AZ26" s="122" t="e">
        <f>'Nom RPTM'!AZ26*VLOOKUP(AZ$3,IPD!$A:$C,3,FALSE)</f>
        <v>#N/A</v>
      </c>
      <c r="BA26" s="122" t="e">
        <f>'Nom RPTM'!BA26*VLOOKUP(BA$3,IPD!$A:$C,3,FALSE)</f>
        <v>#N/A</v>
      </c>
      <c r="BB26" s="122" t="e">
        <f>'Nom RPTM'!BB26*VLOOKUP(BB$3,IPD!$A:$C,3,FALSE)</f>
        <v>#N/A</v>
      </c>
      <c r="BC26" s="122"/>
      <c r="BD26" s="79">
        <f t="shared" si="25"/>
        <v>0.12828432781809163</v>
      </c>
      <c r="BE26" s="79">
        <f t="shared" si="26"/>
        <v>6.2280624218225888E-2</v>
      </c>
      <c r="BF26" s="111">
        <f t="shared" si="24"/>
        <v>4.5058364001668849E-3</v>
      </c>
      <c r="BG26" s="79">
        <f t="shared" si="27"/>
        <v>0.14690824083907117</v>
      </c>
      <c r="BH26" s="79">
        <f t="shared" si="27"/>
        <v>-8.9306491686869327E-2</v>
      </c>
      <c r="BI26" s="79">
        <f t="shared" si="27"/>
        <v>8.4633908828250615E-2</v>
      </c>
      <c r="BJ26" s="79">
        <f t="shared" si="27"/>
        <v>7.5401612968784004E-2</v>
      </c>
      <c r="BK26" s="79">
        <f t="shared" si="27"/>
        <v>3.5284226553835119E-2</v>
      </c>
      <c r="BL26" s="79">
        <f t="shared" si="27"/>
        <v>8.7151309998336757E-3</v>
      </c>
      <c r="BM26" s="79">
        <f t="shared" si="27"/>
        <v>-1.3374512163497942E-2</v>
      </c>
      <c r="BN26" s="79">
        <f t="shared" si="27"/>
        <v>-5.6921953199690956E-2</v>
      </c>
      <c r="BO26" s="79">
        <f t="shared" si="22"/>
        <v>-1.4168662908188301E-2</v>
      </c>
      <c r="BP26" s="79">
        <f t="shared" si="28"/>
        <v>-2.4918831475758463E-2</v>
      </c>
      <c r="BQ26" s="79">
        <f t="shared" si="28"/>
        <v>1.6718385450500195E-2</v>
      </c>
      <c r="BR26" s="79">
        <f t="shared" si="28"/>
        <v>7.3041100900136602E-2</v>
      </c>
      <c r="BS26" s="79">
        <f t="shared" si="28"/>
        <v>-4.6282669394733578E-2</v>
      </c>
      <c r="BT26" s="79">
        <f t="shared" si="28"/>
        <v>-8.842670331494884E-2</v>
      </c>
      <c r="BU26" s="79">
        <f t="shared" si="28"/>
        <v>-2.1041070014954699E-2</v>
      </c>
      <c r="BV26" s="79" t="e">
        <f t="shared" si="28"/>
        <v>#N/A</v>
      </c>
      <c r="BW26" s="79" t="e">
        <f t="shared" si="28"/>
        <v>#N/A</v>
      </c>
      <c r="BX26" s="79" t="e">
        <f t="shared" si="28"/>
        <v>#N/A</v>
      </c>
      <c r="BY26" s="79" t="e">
        <f t="shared" si="28"/>
        <v>#N/A</v>
      </c>
      <c r="BZ26" s="79" t="e">
        <f t="shared" si="28"/>
        <v>#N/A</v>
      </c>
      <c r="CA26" s="79" t="e">
        <f t="shared" si="28"/>
        <v>#N/A</v>
      </c>
      <c r="CB26" s="79" t="e">
        <f t="shared" si="28"/>
        <v>#N/A</v>
      </c>
      <c r="CC26" s="79" t="e">
        <f t="shared" si="28"/>
        <v>#N/A</v>
      </c>
    </row>
    <row r="27" spans="1:276"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121">
        <f>'Nom RPTM'!G27*VLOOKUP(G$3,IPD!$A:$C,3,FALSE)</f>
        <v>14.654970529120286</v>
      </c>
      <c r="H27" s="121">
        <f>'Nom RPTM'!H27*VLOOKUP(H$3,IPD!$A:$C,3,FALSE)</f>
        <v>13.404338281327792</v>
      </c>
      <c r="I27" s="121">
        <f>'Nom RPTM'!I27*VLOOKUP(I$3,IPD!$A:$C,3,FALSE)</f>
        <v>13.562857985227669</v>
      </c>
      <c r="J27" s="121">
        <f>'Nom RPTM'!J27*VLOOKUP(J$3,IPD!$A:$C,3,FALSE)</f>
        <v>10.169880708536541</v>
      </c>
      <c r="K27" s="121">
        <f>'Nom RPTM'!K27*VLOOKUP(K$3,IPD!$A:$C,3,FALSE)</f>
        <v>9.7870652056518708</v>
      </c>
      <c r="L27" s="121">
        <f>'Nom RPTM'!L27*VLOOKUP(L$3,IPD!$A:$C,3,FALSE)</f>
        <v>9.8177990333992913</v>
      </c>
      <c r="M27" s="121">
        <f>'Nom RPTM'!M27*VLOOKUP(M$3,IPD!$A:$C,3,FALSE)</f>
        <v>10.50245560138578</v>
      </c>
      <c r="N27" s="121">
        <f>'Nom RPTM'!N27*VLOOKUP(N$3,IPD!$A:$C,3,FALSE)</f>
        <v>10.579722451823098</v>
      </c>
      <c r="O27" s="121">
        <f>'Nom RPTM'!O27*VLOOKUP(O$3,IPD!$A:$C,3,FALSE)</f>
        <v>8.952940579460293</v>
      </c>
      <c r="P27" s="121">
        <f>'Nom RPTM'!P27*VLOOKUP(P$3,IPD!$A:$C,3,FALSE)</f>
        <v>9.0788282571953491</v>
      </c>
      <c r="Q27" s="121">
        <f>'Nom RPTM'!Q27*VLOOKUP(Q$3,IPD!$A:$C,3,FALSE)</f>
        <v>8.9136547396194246</v>
      </c>
      <c r="R27" s="121">
        <f>'Nom RPTM'!R27*VLOOKUP(R$3,IPD!$A:$C,3,FALSE)</f>
        <v>8.9845059436260826</v>
      </c>
      <c r="S27" s="121">
        <f>'Nom RPTM'!S27*VLOOKUP(S$3,IPD!$A:$C,3,FALSE)</f>
        <v>10.261705997667809</v>
      </c>
      <c r="T27" s="121">
        <f>'Nom RPTM'!T27*VLOOKUP(T$3,IPD!$A:$C,3,FALSE)</f>
        <v>10.403262786596121</v>
      </c>
      <c r="U27" s="121">
        <f>'Nom RPTM'!U27*VLOOKUP(U$3,IPD!$A:$C,3,FALSE)</f>
        <v>9.9039915207621476</v>
      </c>
      <c r="V27" s="121">
        <f>'Nom RPTM'!V27*VLOOKUP(V$3,IPD!$A:$C,3,FALSE)</f>
        <v>9.7593777188256023</v>
      </c>
      <c r="W27" s="121">
        <f>'Nom RPTM'!W27*VLOOKUP(W$3,IPD!$A:$C,3,FALSE)</f>
        <v>9.4663209257789251</v>
      </c>
      <c r="X27" s="121">
        <f>'Nom RPTM'!X27*VLOOKUP(X$3,IPD!$A:$C,3,FALSE)</f>
        <v>9.8652826412250789</v>
      </c>
      <c r="Y27" s="121">
        <f>'Nom RPTM'!Y27*VLOOKUP(Y$3,IPD!$A:$C,3,FALSE)</f>
        <v>18.52642547114138</v>
      </c>
      <c r="Z27" s="121">
        <f>'Nom RPTM'!Z27*VLOOKUP(Z$3,IPD!$A:$C,3,FALSE)</f>
        <v>9.0073664468019956</v>
      </c>
      <c r="AA27" s="121">
        <f>'Nom RPTM'!AA27*VLOOKUP(AA$3,IPD!$A:$C,3,FALSE)</f>
        <v>9.3918040690429567</v>
      </c>
      <c r="AB27" s="121">
        <f>'Nom RPTM'!AB27*VLOOKUP(AB$3,IPD!$A:$C,3,FALSE)</f>
        <v>9.9780464936244204</v>
      </c>
      <c r="AC27" s="121">
        <f>'Nom RPTM'!AC27*VLOOKUP(VALUE(LEFT(AC$3,4)),IPD!$A:$C,3,FALSE)</f>
        <v>10.252703055028485</v>
      </c>
      <c r="AD27" s="121">
        <f>'Nom RPTM'!AD27*VLOOKUP(AD$3,IPD!$A:$C,3,FALSE)</f>
        <v>10.252703055028485</v>
      </c>
      <c r="AE27" s="121">
        <f>'Nom RPTM'!AE27*VLOOKUP(AE$3,IPD!$A:$C,3,FALSE)</f>
        <v>9.4198655611135305</v>
      </c>
      <c r="AF27" s="121">
        <f>'Nom RPTM'!AF27*VLOOKUP(AF$3,IPD!$A:$C,3,FALSE)</f>
        <v>10.107247471541218</v>
      </c>
      <c r="AG27" s="121">
        <f>'Nom RPTM'!AG27*VLOOKUP(AG$3,IPD!$A:$C,3,FALSE)</f>
        <v>9.1601141206337982</v>
      </c>
      <c r="AH27" s="121">
        <f>'Nom RPTM'!AH27*VLOOKUP(AH$3,IPD!$A:$C,3,FALSE)</f>
        <v>9.6117201320095926</v>
      </c>
      <c r="AI27" s="121">
        <f>'Nom RPTM'!AI27*VLOOKUP(AI$3,IPD!$A:$C,3,FALSE)</f>
        <v>10.19791656567488</v>
      </c>
      <c r="AJ27" s="121">
        <f>'Nom RPTM'!AJ27*VLOOKUP(AJ$3,IPD!$A:$C,3,FALSE)</f>
        <v>10.071525125815297</v>
      </c>
      <c r="AK27" s="121">
        <f>'Nom RPTM'!AK27*VLOOKUP(AK$3,IPD!$A:$C,3,FALSE)</f>
        <v>9.9869600118563699</v>
      </c>
      <c r="AL27" s="121">
        <f>'Nom RPTM'!AL27*VLOOKUP(AM$3,IPD!$A:$C,3,FALSE)</f>
        <v>12.094364156406078</v>
      </c>
      <c r="AM27" s="121">
        <f>'Nom RPTM'!AM27*VLOOKUP(AM$3,IPD!$A:$C,3,FALSE)</f>
        <v>11.584710229345765</v>
      </c>
      <c r="AN27" s="121">
        <f>'Nom RPTM'!AN27*VLOOKUP(AN$3,IPD!$A:$C,3,FALSE)</f>
        <v>12.065063091694437</v>
      </c>
      <c r="AO27" s="121">
        <f>'Nom RPTM'!AO27*VLOOKUP(AO$3,IPD!$A:$C,3,FALSE)</f>
        <v>15.655786489130435</v>
      </c>
      <c r="AP27" s="121">
        <f>'Nom RPTM'!AP27*VLOOKUP(AP$3,IPD!$A:$C,3,FALSE)</f>
        <v>15.604602940570915</v>
      </c>
      <c r="AQ27" s="121">
        <f>'Nom RPTM'!AQ27*VLOOKUP(AQ$3,IPD!$A:$C,3,FALSE)</f>
        <v>9.7801996316727582</v>
      </c>
      <c r="AR27" s="121">
        <f>'Nom RPTM'!AR27*VLOOKUP(AR$3,IPD!$A:$C,3,FALSE)</f>
        <v>10.42502827656631</v>
      </c>
      <c r="AS27" s="121">
        <f>'Nom RPTM'!AS27*VLOOKUP(AS$3,IPD!$A:$C,3,FALSE)</f>
        <v>8.9021710162014873</v>
      </c>
      <c r="AT27" s="121">
        <f>'Nom RPTM'!AT27*VLOOKUP(AT$3,IPD!$A:$C,3,FALSE)</f>
        <v>12.40902934537246</v>
      </c>
      <c r="AU27" s="121" t="e">
        <f>'Nom RPTM'!AU27*VLOOKUP(AU$3,IPD!$A:$C,3,FALSE)</f>
        <v>#N/A</v>
      </c>
      <c r="AV27" s="121" t="e">
        <f>'Nom RPTM'!AV27*VLOOKUP(AV$3,IPD!$A:$C,3,FALSE)</f>
        <v>#N/A</v>
      </c>
      <c r="AW27" s="121" t="e">
        <f>'Nom RPTM'!AW27*VLOOKUP(AW$3,IPD!$A:$C,3,FALSE)</f>
        <v>#N/A</v>
      </c>
      <c r="AX27" s="121" t="e">
        <f>'Nom RPTM'!AX27*VLOOKUP(AX$3,IPD!$A:$C,3,FALSE)</f>
        <v>#N/A</v>
      </c>
      <c r="AY27" s="121" t="e">
        <f>'Nom RPTM'!AY27*VLOOKUP(AY$3,IPD!$A:$C,3,FALSE)</f>
        <v>#N/A</v>
      </c>
      <c r="AZ27" s="121" t="e">
        <f>'Nom RPTM'!AZ27*VLOOKUP(AZ$3,IPD!$A:$C,3,FALSE)</f>
        <v>#N/A</v>
      </c>
      <c r="BA27" s="121" t="e">
        <f>'Nom RPTM'!BA27*VLOOKUP(BA$3,IPD!$A:$C,3,FALSE)</f>
        <v>#N/A</v>
      </c>
      <c r="BB27" s="121" t="e">
        <f>'Nom RPTM'!BB27*VLOOKUP(BB$3,IPD!$A:$C,3,FALSE)</f>
        <v>#N/A</v>
      </c>
      <c r="BC27" s="121"/>
      <c r="BD27" s="78">
        <f t="shared" si="25"/>
        <v>4.2680357739575792E-2</v>
      </c>
      <c r="BE27" s="78">
        <f t="shared" si="26"/>
        <v>6.2420640408568762E-2</v>
      </c>
      <c r="BF27" s="78">
        <f t="shared" si="24"/>
        <v>2.7526085549867796E-2</v>
      </c>
      <c r="BG27" s="78">
        <f t="shared" si="27"/>
        <v>-8.1231016781129317E-2</v>
      </c>
      <c r="BH27" s="78">
        <f t="shared" si="27"/>
        <v>7.2971520237538501E-2</v>
      </c>
      <c r="BI27" s="78">
        <f t="shared" si="27"/>
        <v>-9.3708336871561215E-2</v>
      </c>
      <c r="BJ27" s="78">
        <f t="shared" si="27"/>
        <v>4.9301352082341543E-2</v>
      </c>
      <c r="BK27" s="78">
        <f t="shared" si="27"/>
        <v>6.0987671885399219E-2</v>
      </c>
      <c r="BL27" s="78">
        <f t="shared" si="27"/>
        <v>-1.2393849179449412E-2</v>
      </c>
      <c r="BM27" s="78">
        <f t="shared" si="27"/>
        <v>-8.3964556412782221E-3</v>
      </c>
      <c r="BN27" s="78">
        <f t="shared" si="27"/>
        <v>0.21101557851917185</v>
      </c>
      <c r="BO27" s="78">
        <f t="shared" si="22"/>
        <v>4.1464383039281127E-2</v>
      </c>
      <c r="BP27" s="78">
        <f t="shared" si="28"/>
        <v>0.29761331293060911</v>
      </c>
      <c r="BQ27" s="78">
        <f t="shared" si="28"/>
        <v>-3.269305479801754E-3</v>
      </c>
      <c r="BR27" s="78">
        <f t="shared" si="28"/>
        <v>-0.37324905549215237</v>
      </c>
      <c r="BS27" s="78">
        <f t="shared" si="28"/>
        <v>6.593205345270281E-2</v>
      </c>
      <c r="BT27" s="78">
        <f t="shared" si="28"/>
        <v>-0.1460770388304794</v>
      </c>
      <c r="BU27" s="78">
        <f t="shared" si="28"/>
        <v>0.39393293195431456</v>
      </c>
      <c r="BV27" s="78" t="e">
        <f t="shared" si="28"/>
        <v>#N/A</v>
      </c>
      <c r="BW27" s="78" t="e">
        <f t="shared" si="28"/>
        <v>#N/A</v>
      </c>
      <c r="BX27" s="78" t="e">
        <f t="shared" si="28"/>
        <v>#N/A</v>
      </c>
      <c r="BY27" s="78" t="e">
        <f t="shared" si="28"/>
        <v>#N/A</v>
      </c>
      <c r="BZ27" s="78" t="e">
        <f t="shared" si="28"/>
        <v>#N/A</v>
      </c>
      <c r="CA27" s="78" t="e">
        <f t="shared" si="28"/>
        <v>#N/A</v>
      </c>
      <c r="CB27" s="78" t="e">
        <f t="shared" si="28"/>
        <v>#N/A</v>
      </c>
      <c r="CC27" s="78" t="e">
        <f t="shared" si="28"/>
        <v>#N/A</v>
      </c>
    </row>
    <row r="28" spans="1:276"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121">
        <f>'Nom RPTM'!G28*VLOOKUP(G$3,IPD!$A:$C,3,FALSE)</f>
        <v>8.8065660232213698</v>
      </c>
      <c r="H28" s="121">
        <f>'Nom RPTM'!H28*VLOOKUP(H$3,IPD!$A:$C,3,FALSE)</f>
        <v>8.9604583350855673</v>
      </c>
      <c r="I28" s="121">
        <f>'Nom RPTM'!I28*VLOOKUP(I$3,IPD!$A:$C,3,FALSE)</f>
        <v>5.7249510150881449</v>
      </c>
      <c r="J28" s="121">
        <f>'Nom RPTM'!J28*VLOOKUP(J$3,IPD!$A:$C,3,FALSE)</f>
        <v>5.6779826431843619</v>
      </c>
      <c r="K28" s="121">
        <f>'Nom RPTM'!K28*VLOOKUP(K$3,IPD!$A:$C,3,FALSE)</f>
        <v>5.8750594875592927</v>
      </c>
      <c r="L28" s="121">
        <f>'Nom RPTM'!L28*VLOOKUP(L$3,IPD!$A:$C,3,FALSE)</f>
        <v>4.8916635494365845</v>
      </c>
      <c r="M28" s="121">
        <f>'Nom RPTM'!M28*VLOOKUP(M$3,IPD!$A:$C,3,FALSE)</f>
        <v>7.1615295113394639</v>
      </c>
      <c r="N28" s="121">
        <f>'Nom RPTM'!N28*VLOOKUP(N$3,IPD!$A:$C,3,FALSE)</f>
        <v>7.1802136068779525</v>
      </c>
      <c r="O28" s="121">
        <f>'Nom RPTM'!O28*VLOOKUP(O$3,IPD!$A:$C,3,FALSE)</f>
        <v>7.3182706777697044</v>
      </c>
      <c r="P28" s="121">
        <f>'Nom RPTM'!P28*VLOOKUP(P$3,IPD!$A:$C,3,FALSE)</f>
        <v>7.4434518944645394</v>
      </c>
      <c r="Q28" s="121">
        <f>'Nom RPTM'!Q28*VLOOKUP(Q$3,IPD!$A:$C,3,FALSE)</f>
        <v>6.9047930516969496</v>
      </c>
      <c r="R28" s="121">
        <f>'Nom RPTM'!R28*VLOOKUP(R$3,IPD!$A:$C,3,FALSE)</f>
        <v>6.2606344893436345</v>
      </c>
      <c r="S28" s="121">
        <f>'Nom RPTM'!S28*VLOOKUP(S$3,IPD!$A:$C,3,FALSE)</f>
        <v>6.1795486097726142</v>
      </c>
      <c r="T28" s="121">
        <f>'Nom RPTM'!T28*VLOOKUP(T$3,IPD!$A:$C,3,FALSE)</f>
        <v>6.3893911117819435</v>
      </c>
      <c r="U28" s="121">
        <f>'Nom RPTM'!U28*VLOOKUP(U$3,IPD!$A:$C,3,FALSE)</f>
        <v>7.03087558069282</v>
      </c>
      <c r="V28" s="121">
        <f>'Nom RPTM'!V28*VLOOKUP(V$3,IPD!$A:$C,3,FALSE)</f>
        <v>6.6194929174631651</v>
      </c>
      <c r="W28" s="121">
        <f>'Nom RPTM'!W28*VLOOKUP(W$3,IPD!$A:$C,3,FALSE)</f>
        <v>5.6883181574997552</v>
      </c>
      <c r="X28" s="121">
        <f>'Nom RPTM'!X28*VLOOKUP(X$3,IPD!$A:$C,3,FALSE)</f>
        <v>6.0715129297738679</v>
      </c>
      <c r="Y28" s="121">
        <f>'Nom RPTM'!Y28*VLOOKUP(Y$3,IPD!$A:$C,3,FALSE)</f>
        <v>5.8601147307704569</v>
      </c>
      <c r="Z28" s="121">
        <f>'Nom RPTM'!Z28*VLOOKUP(Z$3,IPD!$A:$C,3,FALSE)</f>
        <v>5.6824877818330952</v>
      </c>
      <c r="AA28" s="121">
        <f>'Nom RPTM'!AA28*VLOOKUP(AA$3,IPD!$A:$C,3,FALSE)</f>
        <v>5.3325904642529141</v>
      </c>
      <c r="AB28" s="121">
        <f>'Nom RPTM'!AB28*VLOOKUP(AB$3,IPD!$A:$C,3,FALSE)</f>
        <v>5.4182014948010107</v>
      </c>
      <c r="AC28" s="121">
        <f>'Nom RPTM'!AC28*VLOOKUP(VALUE(LEFT(AC$3,4)),IPD!$A:$C,3,FALSE)</f>
        <v>6.0322613692607785</v>
      </c>
      <c r="AD28" s="121">
        <f>'Nom RPTM'!AD28*VLOOKUP(AD$3,IPD!$A:$C,3,FALSE)</f>
        <v>6.0322613692607785</v>
      </c>
      <c r="AE28" s="121">
        <f>'Nom RPTM'!AE28*VLOOKUP(AE$3,IPD!$A:$C,3,FALSE)</f>
        <v>6.8698317681070762</v>
      </c>
      <c r="AF28" s="121">
        <f>'Nom RPTM'!AF28*VLOOKUP(AF$3,IPD!$A:$C,3,FALSE)</f>
        <v>6.6566740226685832</v>
      </c>
      <c r="AG28" s="121">
        <f>'Nom RPTM'!AG28*VLOOKUP(AG$3,IPD!$A:$C,3,FALSE)</f>
        <v>6.8053408892003082</v>
      </c>
      <c r="AH28" s="121">
        <f>'Nom RPTM'!AH28*VLOOKUP(AH$3,IPD!$A:$C,3,FALSE)</f>
        <v>7.1615839504929797</v>
      </c>
      <c r="AI28" s="121">
        <f>'Nom RPTM'!AI28*VLOOKUP(AI$3,IPD!$A:$C,3,FALSE)</f>
        <v>7.1583115907198849</v>
      </c>
      <c r="AJ28" s="121">
        <f>'Nom RPTM'!AJ28*VLOOKUP(AJ$3,IPD!$A:$C,3,FALSE)</f>
        <v>7.2078823146485371</v>
      </c>
      <c r="AK28" s="121">
        <f>'Nom RPTM'!AK28*VLOOKUP(AK$3,IPD!$A:$C,3,FALSE)</f>
        <v>7.1527325091482572</v>
      </c>
      <c r="AL28" s="121">
        <f>'Nom RPTM'!AL28*VLOOKUP(AM$3,IPD!$A:$C,3,FALSE)</f>
        <v>7.0350392528195078</v>
      </c>
      <c r="AM28" s="121">
        <f>'Nom RPTM'!AM28*VLOOKUP(AM$3,IPD!$A:$C,3,FALSE)</f>
        <v>6.7385841985598915</v>
      </c>
      <c r="AN28" s="121">
        <f>'Nom RPTM'!AN28*VLOOKUP(AN$3,IPD!$A:$C,3,FALSE)</f>
        <v>6.5357858105592923</v>
      </c>
      <c r="AO28" s="121">
        <f>'Nom RPTM'!AO28*VLOOKUP(AO$3,IPD!$A:$C,3,FALSE)</f>
        <v>6.6906974147496605</v>
      </c>
      <c r="AP28" s="121">
        <f>'Nom RPTM'!AP28*VLOOKUP(AP$3,IPD!$A:$C,3,FALSE)</f>
        <v>7.3120306583133088</v>
      </c>
      <c r="AQ28" s="121">
        <f>'Nom RPTM'!AQ28*VLOOKUP(AQ$3,IPD!$A:$C,3,FALSE)</f>
        <v>8.0244683252293907</v>
      </c>
      <c r="AR28" s="121">
        <f>'Nom RPTM'!AR28*VLOOKUP(AR$3,IPD!$A:$C,3,FALSE)</f>
        <v>8.1886022854065121</v>
      </c>
      <c r="AS28" s="121">
        <f>'Nom RPTM'!AS28*VLOOKUP(AS$3,IPD!$A:$C,3,FALSE)</f>
        <v>8.1948643510304695</v>
      </c>
      <c r="AT28" s="121">
        <f>'Nom RPTM'!AT28*VLOOKUP(AT$3,IPD!$A:$C,3,FALSE)</f>
        <v>8.4882728360590338</v>
      </c>
      <c r="AU28" s="121" t="e">
        <f>'Nom RPTM'!AU28*VLOOKUP(AU$3,IPD!$A:$C,3,FALSE)</f>
        <v>#N/A</v>
      </c>
      <c r="AV28" s="121" t="e">
        <f>'Nom RPTM'!AV28*VLOOKUP(AV$3,IPD!$A:$C,3,FALSE)</f>
        <v>#N/A</v>
      </c>
      <c r="AW28" s="121" t="e">
        <f>'Nom RPTM'!AW28*VLOOKUP(AW$3,IPD!$A:$C,3,FALSE)</f>
        <v>#N/A</v>
      </c>
      <c r="AX28" s="121" t="e">
        <f>'Nom RPTM'!AX28*VLOOKUP(AX$3,IPD!$A:$C,3,FALSE)</f>
        <v>#N/A</v>
      </c>
      <c r="AY28" s="121" t="e">
        <f>'Nom RPTM'!AY28*VLOOKUP(AY$3,IPD!$A:$C,3,FALSE)</f>
        <v>#N/A</v>
      </c>
      <c r="AZ28" s="121" t="e">
        <f>'Nom RPTM'!AZ28*VLOOKUP(AZ$3,IPD!$A:$C,3,FALSE)</f>
        <v>#N/A</v>
      </c>
      <c r="BA28" s="121" t="e">
        <f>'Nom RPTM'!BA28*VLOOKUP(BA$3,IPD!$A:$C,3,FALSE)</f>
        <v>#N/A</v>
      </c>
      <c r="BB28" s="121" t="e">
        <f>'Nom RPTM'!BB28*VLOOKUP(BB$3,IPD!$A:$C,3,FALSE)</f>
        <v>#N/A</v>
      </c>
      <c r="BC28" s="121"/>
      <c r="BD28" s="78">
        <f t="shared" si="25"/>
        <v>-6.1574671343562315E-2</v>
      </c>
      <c r="BE28" s="78">
        <f t="shared" si="26"/>
        <v>1.605430439895783E-2</v>
      </c>
      <c r="BF28" s="78">
        <f t="shared" si="24"/>
        <v>0.11333278672802849</v>
      </c>
      <c r="BG28" s="78">
        <f t="shared" si="27"/>
        <v>0.13884849272519784</v>
      </c>
      <c r="BH28" s="78">
        <f t="shared" si="27"/>
        <v>-3.1028088115355179E-2</v>
      </c>
      <c r="BI28" s="78">
        <f t="shared" si="27"/>
        <v>2.2333505595355296E-2</v>
      </c>
      <c r="BJ28" s="78">
        <f t="shared" si="27"/>
        <v>5.2347570399891241E-2</v>
      </c>
      <c r="BK28" s="78">
        <f t="shared" si="27"/>
        <v>-4.5693240430000337E-4</v>
      </c>
      <c r="BL28" s="78">
        <f t="shared" si="27"/>
        <v>6.9249184392750074E-3</v>
      </c>
      <c r="BM28" s="78">
        <f t="shared" si="27"/>
        <v>-7.6513188052750314E-3</v>
      </c>
      <c r="BN28" s="78">
        <f t="shared" si="27"/>
        <v>-1.6454306962859433E-2</v>
      </c>
      <c r="BO28" s="78">
        <f t="shared" si="22"/>
        <v>-3.0095103366659659E-2</v>
      </c>
      <c r="BP28" s="78">
        <f t="shared" si="28"/>
        <v>2.3702062564548987E-2</v>
      </c>
      <c r="BQ28" s="78">
        <f t="shared" si="28"/>
        <v>9.2865243344276482E-2</v>
      </c>
      <c r="BR28" s="78">
        <f t="shared" si="28"/>
        <v>9.7433626882579505E-2</v>
      </c>
      <c r="BS28" s="78">
        <f t="shared" si="28"/>
        <v>2.0454185065579278E-2</v>
      </c>
      <c r="BT28" s="78">
        <f t="shared" si="28"/>
        <v>7.6472948687689168E-4</v>
      </c>
      <c r="BU28" s="78">
        <f t="shared" si="28"/>
        <v>3.5803946528006891E-2</v>
      </c>
      <c r="BV28" s="78" t="e">
        <f t="shared" si="28"/>
        <v>#N/A</v>
      </c>
      <c r="BW28" s="78" t="e">
        <f t="shared" si="28"/>
        <v>#N/A</v>
      </c>
      <c r="BX28" s="78" t="e">
        <f t="shared" si="28"/>
        <v>#N/A</v>
      </c>
      <c r="BY28" s="78" t="e">
        <f t="shared" si="28"/>
        <v>#N/A</v>
      </c>
      <c r="BZ28" s="78" t="e">
        <f t="shared" si="28"/>
        <v>#N/A</v>
      </c>
      <c r="CA28" s="78" t="e">
        <f t="shared" si="28"/>
        <v>#N/A</v>
      </c>
      <c r="CB28" s="78" t="e">
        <f t="shared" si="28"/>
        <v>#N/A</v>
      </c>
      <c r="CC28" s="78" t="e">
        <f t="shared" si="28"/>
        <v>#N/A</v>
      </c>
    </row>
    <row r="29" spans="1:276"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121">
        <f>'Nom RPTM'!G29*VLOOKUP(G$3,IPD!$A:$C,3,FALSE)</f>
        <v>5.7213783282434694</v>
      </c>
      <c r="H29" s="121">
        <f>'Nom RPTM'!H29*VLOOKUP(H$3,IPD!$A:$C,3,FALSE)</f>
        <v>5.6722834059723111</v>
      </c>
      <c r="I29" s="121">
        <f>'Nom RPTM'!I29*VLOOKUP(I$3,IPD!$A:$C,3,FALSE)</f>
        <v>5.7001610379293037</v>
      </c>
      <c r="J29" s="121">
        <f>'Nom RPTM'!J29*VLOOKUP(J$3,IPD!$A:$C,3,FALSE)</f>
        <v>4.8157670065327132</v>
      </c>
      <c r="K29" s="121">
        <f>'Nom RPTM'!K29*VLOOKUP(K$3,IPD!$A:$C,3,FALSE)</f>
        <v>4.1208068063634231</v>
      </c>
      <c r="L29" s="121">
        <f>'Nom RPTM'!L29*VLOOKUP(L$3,IPD!$A:$C,3,FALSE)</f>
        <v>4.6629740745539845</v>
      </c>
      <c r="M29" s="121">
        <f>'Nom RPTM'!M29*VLOOKUP(M$3,IPD!$A:$C,3,FALSE)</f>
        <v>4.1138498842229216</v>
      </c>
      <c r="N29" s="121">
        <f>'Nom RPTM'!N29*VLOOKUP(N$3,IPD!$A:$C,3,FALSE)</f>
        <v>3.7101315735359597</v>
      </c>
      <c r="O29" s="121">
        <f>'Nom RPTM'!O29*VLOOKUP(O$3,IPD!$A:$C,3,FALSE)</f>
        <v>3.4683613648104541</v>
      </c>
      <c r="P29" s="121">
        <f>'Nom RPTM'!P29*VLOOKUP(P$3,IPD!$A:$C,3,FALSE)</f>
        <v>3.3126034629229264</v>
      </c>
      <c r="Q29" s="121">
        <f>'Nom RPTM'!Q29*VLOOKUP(Q$3,IPD!$A:$C,3,FALSE)</f>
        <v>2.8868491226138309</v>
      </c>
      <c r="R29" s="121">
        <f>'Nom RPTM'!R29*VLOOKUP(R$3,IPD!$A:$C,3,FALSE)</f>
        <v>2.8432270034769944</v>
      </c>
      <c r="S29" s="121">
        <f>'Nom RPTM'!S29*VLOOKUP(S$3,IPD!$A:$C,3,FALSE)</f>
        <v>3.3918953371806566</v>
      </c>
      <c r="T29" s="121">
        <f>'Nom RPTM'!T29*VLOOKUP(T$3,IPD!$A:$C,3,FALSE)</f>
        <v>3.5829903712454509</v>
      </c>
      <c r="U29" s="121">
        <f>'Nom RPTM'!U29*VLOOKUP(U$3,IPD!$A:$C,3,FALSE)</f>
        <v>3.3213473202870056</v>
      </c>
      <c r="V29" s="121">
        <f>'Nom RPTM'!V29*VLOOKUP(V$3,IPD!$A:$C,3,FALSE)</f>
        <v>3.3598751578254178</v>
      </c>
      <c r="W29" s="121">
        <f>'Nom RPTM'!W29*VLOOKUP(W$3,IPD!$A:$C,3,FALSE)</f>
        <v>2.642893977051906</v>
      </c>
      <c r="X29" s="121">
        <f>'Nom RPTM'!X29*VLOOKUP(X$3,IPD!$A:$C,3,FALSE)</f>
        <v>2.9708142873421042</v>
      </c>
      <c r="Y29" s="121">
        <f>'Nom RPTM'!Y29*VLOOKUP(Y$3,IPD!$A:$C,3,FALSE)</f>
        <v>2.8682013115170379</v>
      </c>
      <c r="Z29" s="121">
        <f>'Nom RPTM'!Z29*VLOOKUP(Z$3,IPD!$A:$C,3,FALSE)</f>
        <v>2.9503574715020076</v>
      </c>
      <c r="AA29" s="121">
        <f>'Nom RPTM'!AA29*VLOOKUP(AA$3,IPD!$A:$C,3,FALSE)</f>
        <v>3.173498550365712</v>
      </c>
      <c r="AB29" s="121">
        <f>'Nom RPTM'!AB29*VLOOKUP(AB$3,IPD!$A:$C,3,FALSE)</f>
        <v>3.3526795570283845</v>
      </c>
      <c r="AC29" s="121">
        <f>'Nom RPTM'!AC29*VLOOKUP(VALUE(LEFT(AC$3,4)),IPD!$A:$C,3,FALSE)</f>
        <v>3.4848094636519802</v>
      </c>
      <c r="AD29" s="121">
        <f>'Nom RPTM'!AD29*VLOOKUP(AD$3,IPD!$A:$C,3,FALSE)</f>
        <v>3.4848094636519802</v>
      </c>
      <c r="AE29" s="121">
        <f>'Nom RPTM'!AE29*VLOOKUP(AE$3,IPD!$A:$C,3,FALSE)</f>
        <v>3.9019526719697994</v>
      </c>
      <c r="AF29" s="121">
        <f>'Nom RPTM'!AF29*VLOOKUP(AF$3,IPD!$A:$C,3,FALSE)</f>
        <v>4.4229045088241383</v>
      </c>
      <c r="AG29" s="121">
        <f>'Nom RPTM'!AG29*VLOOKUP(AG$3,IPD!$A:$C,3,FALSE)</f>
        <v>3.4494184998887296</v>
      </c>
      <c r="AH29" s="121">
        <f>'Nom RPTM'!AH29*VLOOKUP(AH$3,IPD!$A:$C,3,FALSE)</f>
        <v>3.9690519980319756</v>
      </c>
      <c r="AI29" s="121">
        <f>'Nom RPTM'!AI29*VLOOKUP(AI$3,IPD!$A:$C,3,FALSE)</f>
        <v>3.8028818284156047</v>
      </c>
      <c r="AJ29" s="121">
        <f>'Nom RPTM'!AJ29*VLOOKUP(AJ$3,IPD!$A:$C,3,FALSE)</f>
        <v>3.7637204585504751</v>
      </c>
      <c r="AK29" s="121">
        <f>'Nom RPTM'!AK29*VLOOKUP(AK$3,IPD!$A:$C,3,FALSE)</f>
        <v>3.7486151001848036</v>
      </c>
      <c r="AL29" s="121">
        <f>'Nom RPTM'!AL29*VLOOKUP(AM$3,IPD!$A:$C,3,FALSE)</f>
        <v>3.3942477724182738</v>
      </c>
      <c r="AM29" s="121">
        <f>'Nom RPTM'!AM29*VLOOKUP(AM$3,IPD!$A:$C,3,FALSE)</f>
        <v>3.2512148949343906</v>
      </c>
      <c r="AN29" s="121">
        <f>'Nom RPTM'!AN29*VLOOKUP(AN$3,IPD!$A:$C,3,FALSE)</f>
        <v>2.5354659824518602</v>
      </c>
      <c r="AO29" s="121">
        <f>'Nom RPTM'!AO29*VLOOKUP(AO$3,IPD!$A:$C,3,FALSE)</f>
        <v>1.7651460727632295</v>
      </c>
      <c r="AP29" s="121">
        <f>'Nom RPTM'!AP29*VLOOKUP(AP$3,IPD!$A:$C,3,FALSE)</f>
        <v>1.1279607283667461</v>
      </c>
      <c r="AQ29" s="121">
        <f>'Nom RPTM'!AQ29*VLOOKUP(AQ$3,IPD!$A:$C,3,FALSE)</f>
        <v>4.2379924051099973</v>
      </c>
      <c r="AR29" s="121">
        <f>'Nom RPTM'!AR29*VLOOKUP(AR$3,IPD!$A:$C,3,FALSE)</f>
        <v>4.2276558297628215</v>
      </c>
      <c r="AS29" s="121">
        <f>'Nom RPTM'!AS29*VLOOKUP(AS$3,IPD!$A:$C,3,FALSE)</f>
        <v>3.6691157143325093</v>
      </c>
      <c r="AT29" s="121">
        <f>'Nom RPTM'!AT29*VLOOKUP(AT$3,IPD!$A:$C,3,FALSE)</f>
        <v>1.2195284318226536</v>
      </c>
      <c r="AU29" s="121" t="e">
        <f>'Nom RPTM'!AU29*VLOOKUP(AU$3,IPD!$A:$C,3,FALSE)</f>
        <v>#N/A</v>
      </c>
      <c r="AV29" s="121" t="e">
        <f>'Nom RPTM'!AV29*VLOOKUP(AV$3,IPD!$A:$C,3,FALSE)</f>
        <v>#N/A</v>
      </c>
      <c r="AW29" s="121" t="e">
        <f>'Nom RPTM'!AW29*VLOOKUP(AW$3,IPD!$A:$C,3,FALSE)</f>
        <v>#N/A</v>
      </c>
      <c r="AX29" s="121" t="e">
        <f>'Nom RPTM'!AX29*VLOOKUP(AX$3,IPD!$A:$C,3,FALSE)</f>
        <v>#N/A</v>
      </c>
      <c r="AY29" s="121" t="e">
        <f>'Nom RPTM'!AY29*VLOOKUP(AY$3,IPD!$A:$C,3,FALSE)</f>
        <v>#N/A</v>
      </c>
      <c r="AZ29" s="121" t="e">
        <f>'Nom RPTM'!AZ29*VLOOKUP(AZ$3,IPD!$A:$C,3,FALSE)</f>
        <v>#N/A</v>
      </c>
      <c r="BA29" s="121" t="e">
        <f>'Nom RPTM'!BA29*VLOOKUP(BA$3,IPD!$A:$C,3,FALSE)</f>
        <v>#N/A</v>
      </c>
      <c r="BB29" s="121" t="e">
        <f>'Nom RPTM'!BB29*VLOOKUP(BB$3,IPD!$A:$C,3,FALSE)</f>
        <v>#N/A</v>
      </c>
      <c r="BC29" s="121"/>
      <c r="BD29" s="78">
        <f t="shared" si="25"/>
        <v>7.5631878855040746E-2</v>
      </c>
      <c r="BE29" s="78">
        <f t="shared" si="26"/>
        <v>5.6461663309102184E-2</v>
      </c>
      <c r="BF29" s="78">
        <f t="shared" si="24"/>
        <v>3.9410240190299595E-2</v>
      </c>
      <c r="BG29" s="78">
        <f t="shared" si="27"/>
        <v>0.1197033044901874</v>
      </c>
      <c r="BH29" s="78">
        <f t="shared" si="27"/>
        <v>0.13351054732074696</v>
      </c>
      <c r="BI29" s="78">
        <f t="shared" si="27"/>
        <v>-0.2201010686514272</v>
      </c>
      <c r="BJ29" s="78">
        <f t="shared" si="27"/>
        <v>0.15064379638481329</v>
      </c>
      <c r="BK29" s="78">
        <f t="shared" si="27"/>
        <v>-4.1866463250863184E-2</v>
      </c>
      <c r="BL29" s="78">
        <f t="shared" si="27"/>
        <v>-1.0297814034743613E-2</v>
      </c>
      <c r="BM29" s="78">
        <f t="shared" si="27"/>
        <v>-4.0134113391324666E-3</v>
      </c>
      <c r="BN29" s="78">
        <f t="shared" si="27"/>
        <v>-9.4532865683932155E-2</v>
      </c>
      <c r="BO29" s="78">
        <f t="shared" si="22"/>
        <v>-0.22014814019144502</v>
      </c>
      <c r="BP29" s="78">
        <f t="shared" si="28"/>
        <v>-0.30381788397875154</v>
      </c>
      <c r="BQ29" s="78">
        <f t="shared" si="28"/>
        <v>-0.36098165144996086</v>
      </c>
      <c r="BR29" s="78">
        <f>IF(AP29&gt;0,AQ29/AP29-1,0)</f>
        <v>2.7572162740510349</v>
      </c>
      <c r="BS29" s="78">
        <f t="shared" si="28"/>
        <v>-2.4390263971951764E-3</v>
      </c>
      <c r="BT29" s="78">
        <f t="shared" si="28"/>
        <v>-0.13211579606319257</v>
      </c>
      <c r="BU29" s="78">
        <f t="shared" si="28"/>
        <v>-0.66762333849029021</v>
      </c>
      <c r="BV29" s="78" t="e">
        <f t="shared" si="28"/>
        <v>#N/A</v>
      </c>
      <c r="BW29" s="78" t="e">
        <f t="shared" si="28"/>
        <v>#N/A</v>
      </c>
      <c r="BX29" s="78" t="e">
        <f t="shared" si="28"/>
        <v>#N/A</v>
      </c>
      <c r="BY29" s="78" t="e">
        <f t="shared" si="28"/>
        <v>#N/A</v>
      </c>
      <c r="BZ29" s="78" t="e">
        <f t="shared" si="28"/>
        <v>#N/A</v>
      </c>
      <c r="CA29" s="78" t="e">
        <f t="shared" si="28"/>
        <v>#N/A</v>
      </c>
      <c r="CB29" s="78" t="e">
        <f t="shared" si="28"/>
        <v>#N/A</v>
      </c>
      <c r="CC29" s="78" t="e">
        <f t="shared" si="28"/>
        <v>#N/A</v>
      </c>
    </row>
    <row r="30" spans="1:276"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122">
        <f>'Nom RPTM'!G30*VLOOKUP(G$3,IPD!$A:$C,3,FALSE)</f>
        <v>8.3333768926542735</v>
      </c>
      <c r="H30" s="122">
        <f>'Nom RPTM'!H30*VLOOKUP(H$3,IPD!$A:$C,3,FALSE)</f>
        <v>8.0060847195084612</v>
      </c>
      <c r="I30" s="122">
        <f>'Nom RPTM'!I30*VLOOKUP(I$3,IPD!$A:$C,3,FALSE)</f>
        <v>7.5761657743779818</v>
      </c>
      <c r="J30" s="122">
        <f>'Nom RPTM'!J30*VLOOKUP(J$3,IPD!$A:$C,3,FALSE)</f>
        <v>7.016721314952548</v>
      </c>
      <c r="K30" s="122">
        <f>'Nom RPTM'!K30*VLOOKUP(K$3,IPD!$A:$C,3,FALSE)</f>
        <v>6.8212944167591862</v>
      </c>
      <c r="L30" s="122">
        <f>'Nom RPTM'!L30*VLOOKUP(L$3,IPD!$A:$C,3,FALSE)</f>
        <v>6.4898983015583758</v>
      </c>
      <c r="M30" s="122">
        <f>'Nom RPTM'!M30*VLOOKUP(M$3,IPD!$A:$C,3,FALSE)</f>
        <v>6.4736695461993081</v>
      </c>
      <c r="N30" s="122">
        <f>'Nom RPTM'!N30*VLOOKUP(N$3,IPD!$A:$C,3,FALSE)</f>
        <v>6.2633076151735594</v>
      </c>
      <c r="O30" s="122">
        <f>'Nom RPTM'!O30*VLOOKUP(O$3,IPD!$A:$C,3,FALSE)</f>
        <v>6.2314881554496901</v>
      </c>
      <c r="P30" s="122">
        <f>'Nom RPTM'!P30*VLOOKUP(P$3,IPD!$A:$C,3,FALSE)</f>
        <v>5.6327550840907818</v>
      </c>
      <c r="Q30" s="122">
        <f>'Nom RPTM'!Q30*VLOOKUP(Q$3,IPD!$A:$C,3,FALSE)</f>
        <v>5.5457618306267689</v>
      </c>
      <c r="R30" s="122">
        <f>'Nom RPTM'!R30*VLOOKUP(R$3,IPD!$A:$C,3,FALSE)</f>
        <v>5.2033791603217221</v>
      </c>
      <c r="S30" s="122">
        <f>'Nom RPTM'!S30*VLOOKUP(S$3,IPD!$A:$C,3,FALSE)</f>
        <v>5.3005468824799316</v>
      </c>
      <c r="T30" s="122">
        <f>'Nom RPTM'!T30*VLOOKUP(T$3,IPD!$A:$C,3,FALSE)</f>
        <v>5.2189881091637815</v>
      </c>
      <c r="U30" s="122">
        <f>'Nom RPTM'!U30*VLOOKUP(U$3,IPD!$A:$C,3,FALSE)</f>
        <v>4.9344921131706121</v>
      </c>
      <c r="V30" s="122">
        <f>'Nom RPTM'!V30*VLOOKUP(V$3,IPD!$A:$C,3,FALSE)</f>
        <v>4.7575536247908508</v>
      </c>
      <c r="W30" s="122">
        <f>'Nom RPTM'!W30*VLOOKUP(W$3,IPD!$A:$C,3,FALSE)</f>
        <v>4.7802182818437791</v>
      </c>
      <c r="X30" s="122">
        <f>'Nom RPTM'!X30*VLOOKUP(X$3,IPD!$A:$C,3,FALSE)</f>
        <v>5.3937910400473399</v>
      </c>
      <c r="Y30" s="122">
        <f>'Nom RPTM'!Y30*VLOOKUP(Y$3,IPD!$A:$C,3,FALSE)</f>
        <v>5.4128173747657593</v>
      </c>
      <c r="Z30" s="122">
        <f>'Nom RPTM'!Z30*VLOOKUP(Z$3,IPD!$A:$C,3,FALSE)</f>
        <v>5.4308530181373431</v>
      </c>
      <c r="AA30" s="122">
        <f>'Nom RPTM'!AA30*VLOOKUP(AA$3,IPD!$A:$C,3,FALSE)</f>
        <v>5.992594902125516</v>
      </c>
      <c r="AB30" s="122">
        <f>'Nom RPTM'!AB30*VLOOKUP(AB$3,IPD!$A:$C,3,FALSE)</f>
        <v>6.4567299396073707</v>
      </c>
      <c r="AC30" s="122">
        <f>'Nom RPTM'!AC30*VLOOKUP(VALUE(LEFT(AC$3,4)),IPD!$A:$C,3,FALSE)</f>
        <v>6.4001267927502843</v>
      </c>
      <c r="AD30" s="122">
        <f>'Nom RPTM'!AD30*VLOOKUP(AD$3,IPD!$A:$C,3,FALSE)</f>
        <v>6.4001267927502843</v>
      </c>
      <c r="AE30" s="122">
        <f>'Nom RPTM'!AE30*VLOOKUP(AE$3,IPD!$A:$C,3,FALSE)</f>
        <v>7.7297298407971891</v>
      </c>
      <c r="AF30" s="122">
        <f>'Nom RPTM'!AF30*VLOOKUP(AF$3,IPD!$A:$C,3,FALSE)</f>
        <v>7.0939481934846915</v>
      </c>
      <c r="AG30" s="122">
        <f>'Nom RPTM'!AG30*VLOOKUP(AG$3,IPD!$A:$C,3,FALSE)</f>
        <v>8.0399036804086101</v>
      </c>
      <c r="AH30" s="122">
        <f>'Nom RPTM'!AH30*VLOOKUP(AH$3,IPD!$A:$C,3,FALSE)</f>
        <v>9.2183831724666749</v>
      </c>
      <c r="AI30" s="122">
        <f>'Nom RPTM'!AI30*VLOOKUP(AI$3,IPD!$A:$C,3,FALSE)</f>
        <v>8.7974555864214867</v>
      </c>
      <c r="AJ30" s="122">
        <f>'Nom RPTM'!AJ30*VLOOKUP(AJ$3,IPD!$A:$C,3,FALSE)</f>
        <v>7.4490173364572332</v>
      </c>
      <c r="AK30" s="122">
        <f>'Nom RPTM'!AK30*VLOOKUP(AK$3,IPD!$A:$C,3,FALSE)</f>
        <v>6.8572864433788583</v>
      </c>
      <c r="AL30" s="122">
        <f>'Nom RPTM'!AL30*VLOOKUP(AM$3,IPD!$A:$C,3,FALSE)</f>
        <v>6.7900742729799086</v>
      </c>
      <c r="AM30" s="122">
        <f>'Nom RPTM'!AM30*VLOOKUP(AM$3,IPD!$A:$C,3,FALSE)</f>
        <v>6.503941990744762</v>
      </c>
      <c r="AN30" s="122">
        <f>'Nom RPTM'!AN30*VLOOKUP(AN$3,IPD!$A:$C,3,FALSE)</f>
        <v>5.8314572701878831</v>
      </c>
      <c r="AO30" s="122">
        <f>'Nom RPTM'!AO30*VLOOKUP(AO$3,IPD!$A:$C,3,FALSE)</f>
        <v>6.3111809109028298</v>
      </c>
      <c r="AP30" s="122">
        <f>'Nom RPTM'!AP30*VLOOKUP(AP$3,IPD!$A:$C,3,FALSE)</f>
        <v>6.6702199516238725</v>
      </c>
      <c r="AQ30" s="122">
        <f>'Nom RPTM'!AQ30*VLOOKUP(AQ$3,IPD!$A:$C,3,FALSE)</f>
        <v>6.9550648274219311</v>
      </c>
      <c r="AR30" s="122">
        <f>'Nom RPTM'!AR30*VLOOKUP(AR$3,IPD!$A:$C,3,FALSE)</f>
        <v>5.7379428797619845</v>
      </c>
      <c r="AS30" s="122">
        <f>'Nom RPTM'!AS30*VLOOKUP(AS$3,IPD!$A:$C,3,FALSE)</f>
        <v>6.3586574339574673</v>
      </c>
      <c r="AT30" s="122">
        <f>'Nom RPTM'!AT30*VLOOKUP(AT$3,IPD!$A:$C,3,FALSE)</f>
        <v>8.8379843214993699</v>
      </c>
      <c r="AU30" s="122" t="e">
        <f>'Nom RPTM'!AU30*VLOOKUP(AU$3,IPD!$A:$C,3,FALSE)</f>
        <v>#N/A</v>
      </c>
      <c r="AV30" s="122" t="e">
        <f>'Nom RPTM'!AV30*VLOOKUP(AV$3,IPD!$A:$C,3,FALSE)</f>
        <v>#N/A</v>
      </c>
      <c r="AW30" s="122" t="e">
        <f>'Nom RPTM'!AW30*VLOOKUP(AW$3,IPD!$A:$C,3,FALSE)</f>
        <v>#N/A</v>
      </c>
      <c r="AX30" s="122" t="e">
        <f>'Nom RPTM'!AX30*VLOOKUP(AX$3,IPD!$A:$C,3,FALSE)</f>
        <v>#N/A</v>
      </c>
      <c r="AY30" s="122" t="e">
        <f>'Nom RPTM'!AY30*VLOOKUP(AY$3,IPD!$A:$C,3,FALSE)</f>
        <v>#N/A</v>
      </c>
      <c r="AZ30" s="122" t="e">
        <f>'Nom RPTM'!AZ30*VLOOKUP(AZ$3,IPD!$A:$C,3,FALSE)</f>
        <v>#N/A</v>
      </c>
      <c r="BA30" s="122" t="e">
        <f>'Nom RPTM'!BA30*VLOOKUP(BA$3,IPD!$A:$C,3,FALSE)</f>
        <v>#N/A</v>
      </c>
      <c r="BB30" s="122" t="e">
        <f>'Nom RPTM'!BB30*VLOOKUP(BB$3,IPD!$A:$C,3,FALSE)</f>
        <v>#N/A</v>
      </c>
      <c r="BC30" s="122"/>
      <c r="BD30" s="79">
        <f t="shared" si="25"/>
        <v>0.10343529499180537</v>
      </c>
      <c r="BE30" s="79">
        <f t="shared" si="26"/>
        <v>7.7451428815458634E-2</v>
      </c>
      <c r="BF30" s="111">
        <f t="shared" si="24"/>
        <v>-8.7665346679387524E-3</v>
      </c>
      <c r="BG30" s="79">
        <f t="shared" si="27"/>
        <v>0.20774636051788953</v>
      </c>
      <c r="BH30" s="79">
        <f t="shared" si="27"/>
        <v>-8.2251470673252891E-2</v>
      </c>
      <c r="BI30" s="79">
        <f t="shared" si="27"/>
        <v>0.133346827623116</v>
      </c>
      <c r="BJ30" s="79">
        <f t="shared" si="27"/>
        <v>0.14657880727224981</v>
      </c>
      <c r="BK30" s="79">
        <f t="shared" si="27"/>
        <v>-4.5661758485198156E-2</v>
      </c>
      <c r="BL30" s="79">
        <f t="shared" si="27"/>
        <v>-0.1532759371977408</v>
      </c>
      <c r="BM30" s="79">
        <f t="shared" si="27"/>
        <v>-7.9437443403750141E-2</v>
      </c>
      <c r="BN30" s="79">
        <f t="shared" si="27"/>
        <v>-9.8015696083174619E-3</v>
      </c>
      <c r="BO30" s="79">
        <f t="shared" si="22"/>
        <v>-0.10339648193569961</v>
      </c>
      <c r="BP30" s="79">
        <f t="shared" si="28"/>
        <v>8.226479565707101E-2</v>
      </c>
      <c r="BQ30" s="79">
        <f t="shared" si="28"/>
        <v>5.6889359660216243E-2</v>
      </c>
      <c r="BR30" s="79">
        <f t="shared" si="28"/>
        <v>4.2703970463329854E-2</v>
      </c>
      <c r="BS30" s="79">
        <f t="shared" si="28"/>
        <v>-0.17499792997775743</v>
      </c>
      <c r="BT30" s="79">
        <f t="shared" si="28"/>
        <v>0.10817719297708139</v>
      </c>
      <c r="BU30" s="79">
        <f t="shared" si="28"/>
        <v>0.38991358054633118</v>
      </c>
      <c r="BV30" s="79" t="e">
        <f t="shared" si="28"/>
        <v>#N/A</v>
      </c>
      <c r="BW30" s="79" t="e">
        <f t="shared" si="28"/>
        <v>#N/A</v>
      </c>
      <c r="BX30" s="79" t="e">
        <f t="shared" si="28"/>
        <v>#N/A</v>
      </c>
      <c r="BY30" s="79" t="e">
        <f t="shared" si="28"/>
        <v>#N/A</v>
      </c>
      <c r="BZ30" s="79" t="e">
        <f t="shared" si="28"/>
        <v>#N/A</v>
      </c>
      <c r="CA30" s="79" t="e">
        <f t="shared" si="28"/>
        <v>#N/A</v>
      </c>
      <c r="CB30" s="79" t="e">
        <f t="shared" si="28"/>
        <v>#N/A</v>
      </c>
      <c r="CC30" s="79" t="e">
        <f t="shared" si="28"/>
        <v>#N/A</v>
      </c>
    </row>
    <row r="31" spans="1:276"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122">
        <f>'Nom RPTM'!G31*VLOOKUP(G$3,IPD!$A:$C,3,FALSE)</f>
        <v>6.4072391914909579</v>
      </c>
      <c r="H31" s="122">
        <f>'Nom RPTM'!H31*VLOOKUP(H$3,IPD!$A:$C,3,FALSE)</f>
        <v>6.0993319185522852</v>
      </c>
      <c r="I31" s="122">
        <f>'Nom RPTM'!I31*VLOOKUP(I$3,IPD!$A:$C,3,FALSE)</f>
        <v>5.8466499004372121</v>
      </c>
      <c r="J31" s="122">
        <f>'Nom RPTM'!J31*VLOOKUP(J$3,IPD!$A:$C,3,FALSE)</f>
        <v>5.3980623888441128</v>
      </c>
      <c r="K31" s="122">
        <f>'Nom RPTM'!K31*VLOOKUP(K$3,IPD!$A:$C,3,FALSE)</f>
        <v>5.1816217309033128</v>
      </c>
      <c r="L31" s="122">
        <f>'Nom RPTM'!L31*VLOOKUP(L$3,IPD!$A:$C,3,FALSE)</f>
        <v>5.020390237265655</v>
      </c>
      <c r="M31" s="122">
        <f>'Nom RPTM'!M31*VLOOKUP(M$3,IPD!$A:$C,3,FALSE)</f>
        <v>5.3645276234926316</v>
      </c>
      <c r="N31" s="122">
        <f>'Nom RPTM'!N31*VLOOKUP(N$3,IPD!$A:$C,3,FALSE)</f>
        <v>5.1144223536851756</v>
      </c>
      <c r="O31" s="122">
        <f>'Nom RPTM'!O31*VLOOKUP(O$3,IPD!$A:$C,3,FALSE)</f>
        <v>5.1215179206401418</v>
      </c>
      <c r="P31" s="122">
        <f>'Nom RPTM'!P31*VLOOKUP(P$3,IPD!$A:$C,3,FALSE)</f>
        <v>4.6287901925608184</v>
      </c>
      <c r="Q31" s="122">
        <f>'Nom RPTM'!Q31*VLOOKUP(Q$3,IPD!$A:$C,3,FALSE)</f>
        <v>4.2567937248759362</v>
      </c>
      <c r="R31" s="122">
        <f>'Nom RPTM'!R31*VLOOKUP(R$3,IPD!$A:$C,3,FALSE)</f>
        <v>4.3536333928767332</v>
      </c>
      <c r="S31" s="122">
        <f>'Nom RPTM'!S31*VLOOKUP(S$3,IPD!$A:$C,3,FALSE)</f>
        <v>4.3466969369602815</v>
      </c>
      <c r="T31" s="122">
        <f>'Nom RPTM'!T31*VLOOKUP(T$3,IPD!$A:$C,3,FALSE)</f>
        <v>4.2195765781933812</v>
      </c>
      <c r="U31" s="122">
        <f>'Nom RPTM'!U31*VLOOKUP(U$3,IPD!$A:$C,3,FALSE)</f>
        <v>4.1614252784674566</v>
      </c>
      <c r="V31" s="122">
        <f>'Nom RPTM'!V31*VLOOKUP(V$3,IPD!$A:$C,3,FALSE)</f>
        <v>3.904770046604467</v>
      </c>
      <c r="W31" s="122">
        <f>'Nom RPTM'!W31*VLOOKUP(W$3,IPD!$A:$C,3,FALSE)</f>
        <v>3.8074405678933982</v>
      </c>
      <c r="X31" s="122">
        <f>'Nom RPTM'!X31*VLOOKUP(X$3,IPD!$A:$C,3,FALSE)</f>
        <v>3.9253680937455053</v>
      </c>
      <c r="Y31" s="122">
        <f>'Nom RPTM'!Y31*VLOOKUP(Y$3,IPD!$A:$C,3,FALSE)</f>
        <v>3.9607831761304215</v>
      </c>
      <c r="Z31" s="122">
        <f>'Nom RPTM'!Z31*VLOOKUP(Z$3,IPD!$A:$C,3,FALSE)</f>
        <v>4.1228815196579225</v>
      </c>
      <c r="AA31" s="122">
        <f>'Nom RPTM'!AA31*VLOOKUP(AA$3,IPD!$A:$C,3,FALSE)</f>
        <v>4.9048548003194936</v>
      </c>
      <c r="AB31" s="122">
        <f>'Nom RPTM'!AB31*VLOOKUP(AB$3,IPD!$A:$C,3,FALSE)</f>
        <v>4.9417773582573696</v>
      </c>
      <c r="AC31" s="122">
        <f>'Nom RPTM'!AC31*VLOOKUP(VALUE(LEFT(AC$3,4)),IPD!$A:$C,3,FALSE)</f>
        <v>5.241488237404333</v>
      </c>
      <c r="AD31" s="122">
        <f>'Nom RPTM'!AD31*VLOOKUP(AD$3,IPD!$A:$C,3,FALSE)</f>
        <v>5.241488237404333</v>
      </c>
      <c r="AE31" s="122">
        <f>'Nom RPTM'!AE31*VLOOKUP(AE$3,IPD!$A:$C,3,FALSE)</f>
        <v>6.633686375364249</v>
      </c>
      <c r="AF31" s="122">
        <f>'Nom RPTM'!AF31*VLOOKUP(AF$3,IPD!$A:$C,3,FALSE)</f>
        <v>6.0634129556847771</v>
      </c>
      <c r="AG31" s="122">
        <f>'Nom RPTM'!AG31*VLOOKUP(AG$3,IPD!$A:$C,3,FALSE)</f>
        <v>6.6074072700020396</v>
      </c>
      <c r="AH31" s="122">
        <f>'Nom RPTM'!AH31*VLOOKUP(AH$3,IPD!$A:$C,3,FALSE)</f>
        <v>6.9706505370182015</v>
      </c>
      <c r="AI31" s="122">
        <f>'Nom RPTM'!AI31*VLOOKUP(AI$3,IPD!$A:$C,3,FALSE)</f>
        <v>7.0004654714680763</v>
      </c>
      <c r="AJ31" s="122">
        <f>'Nom RPTM'!AJ31*VLOOKUP(AJ$3,IPD!$A:$C,3,FALSE)</f>
        <v>6.575547896879903</v>
      </c>
      <c r="AK31" s="122">
        <f>'Nom RPTM'!AK31*VLOOKUP(AK$3,IPD!$A:$C,3,FALSE)</f>
        <v>5.9194159304427512</v>
      </c>
      <c r="AL31" s="122">
        <f>'Nom RPTM'!AL31*VLOOKUP(AM$3,IPD!$A:$C,3,FALSE)</f>
        <v>5.7447962370240102</v>
      </c>
      <c r="AM31" s="122">
        <f>'Nom RPTM'!AM31*VLOOKUP(AM$3,IPD!$A:$C,3,FALSE)</f>
        <v>5.5027117483731702</v>
      </c>
      <c r="AN31" s="122">
        <f>'Nom RPTM'!AN31*VLOOKUP(AN$3,IPD!$A:$C,3,FALSE)</f>
        <v>5.3515423251705929</v>
      </c>
      <c r="AO31" s="122">
        <f>'Nom RPTM'!AO31*VLOOKUP(AO$3,IPD!$A:$C,3,FALSE)</f>
        <v>5.2205979897346868</v>
      </c>
      <c r="AP31" s="122">
        <f>'Nom RPTM'!AP31*VLOOKUP(AP$3,IPD!$A:$C,3,FALSE)</f>
        <v>4.9808673886494015</v>
      </c>
      <c r="AQ31" s="122">
        <f>'Nom RPTM'!AQ31*VLOOKUP(AQ$3,IPD!$A:$C,3,FALSE)</f>
        <v>4.7218561676095803</v>
      </c>
      <c r="AR31" s="122">
        <f>'Nom RPTM'!AR31*VLOOKUP(AR$3,IPD!$A:$C,3,FALSE)</f>
        <v>4.1993621422563088</v>
      </c>
      <c r="AS31" s="122">
        <f>'Nom RPTM'!AS31*VLOOKUP(AS$3,IPD!$A:$C,3,FALSE)</f>
        <v>4.443054447932246</v>
      </c>
      <c r="AT31" s="122">
        <f>'Nom RPTM'!AT31*VLOOKUP(AT$3,IPD!$A:$C,3,FALSE)</f>
        <v>5.1272830660752868</v>
      </c>
      <c r="AU31" s="122" t="e">
        <f>'Nom RPTM'!AU31*VLOOKUP(AU$3,IPD!$A:$C,3,FALSE)</f>
        <v>#N/A</v>
      </c>
      <c r="AV31" s="122" t="e">
        <f>'Nom RPTM'!AV31*VLOOKUP(AV$3,IPD!$A:$C,3,FALSE)</f>
        <v>#N/A</v>
      </c>
      <c r="AW31" s="122" t="e">
        <f>'Nom RPTM'!AW31*VLOOKUP(AW$3,IPD!$A:$C,3,FALSE)</f>
        <v>#N/A</v>
      </c>
      <c r="AX31" s="122" t="e">
        <f>'Nom RPTM'!AX31*VLOOKUP(AX$3,IPD!$A:$C,3,FALSE)</f>
        <v>#N/A</v>
      </c>
      <c r="AY31" s="122" t="e">
        <f>'Nom RPTM'!AY31*VLOOKUP(AY$3,IPD!$A:$C,3,FALSE)</f>
        <v>#N/A</v>
      </c>
      <c r="AZ31" s="122" t="e">
        <f>'Nom RPTM'!AZ31*VLOOKUP(AZ$3,IPD!$A:$C,3,FALSE)</f>
        <v>#N/A</v>
      </c>
      <c r="BA31" s="122" t="e">
        <f>'Nom RPTM'!BA31*VLOOKUP(BA$3,IPD!$A:$C,3,FALSE)</f>
        <v>#N/A</v>
      </c>
      <c r="BB31" s="122" t="e">
        <f>'Nom RPTM'!BB31*VLOOKUP(BB$3,IPD!$A:$C,3,FALSE)</f>
        <v>#N/A</v>
      </c>
      <c r="BC31" s="122"/>
      <c r="BD31" s="79">
        <f t="shared" si="25"/>
        <v>0.18966668746921744</v>
      </c>
      <c r="BE31" s="79">
        <f t="shared" si="26"/>
        <v>7.5277575873338165E-3</v>
      </c>
      <c r="BF31" s="111">
        <f t="shared" si="24"/>
        <v>6.0648397817066213E-2</v>
      </c>
      <c r="BG31" s="79">
        <f t="shared" si="27"/>
        <v>0.26561123003671083</v>
      </c>
      <c r="BH31" s="79">
        <f t="shared" si="27"/>
        <v>-8.5966291954548191E-2</v>
      </c>
      <c r="BI31" s="79">
        <f t="shared" si="27"/>
        <v>8.9717510302054881E-2</v>
      </c>
      <c r="BJ31" s="79">
        <f t="shared" si="27"/>
        <v>5.4975159267887763E-2</v>
      </c>
      <c r="BK31" s="79">
        <f t="shared" si="27"/>
        <v>4.2772097513050777E-3</v>
      </c>
      <c r="BL31" s="79">
        <f t="shared" si="27"/>
        <v>-6.0698474454308426E-2</v>
      </c>
      <c r="BM31" s="79">
        <f t="shared" si="27"/>
        <v>-9.9783619057582484E-2</v>
      </c>
      <c r="BN31" s="79">
        <f t="shared" si="27"/>
        <v>-2.9499480264715938E-2</v>
      </c>
      <c r="BO31" s="79">
        <f t="shared" si="22"/>
        <v>-2.7471804832820745E-2</v>
      </c>
      <c r="BP31" s="79">
        <f t="shared" si="28"/>
        <v>-2.4468522806970761E-2</v>
      </c>
      <c r="BQ31" s="79">
        <f t="shared" si="28"/>
        <v>-4.5920142013744392E-2</v>
      </c>
      <c r="BR31" s="79">
        <f t="shared" si="28"/>
        <v>-5.2001228065229443E-2</v>
      </c>
      <c r="BS31" s="79">
        <f t="shared" si="28"/>
        <v>-0.11065437124862321</v>
      </c>
      <c r="BT31" s="79">
        <f t="shared" si="28"/>
        <v>5.8030790729804105E-2</v>
      </c>
      <c r="BU31" s="79">
        <f t="shared" si="28"/>
        <v>0.15399960233696297</v>
      </c>
      <c r="BV31" s="79" t="e">
        <f t="shared" si="28"/>
        <v>#N/A</v>
      </c>
      <c r="BW31" s="79" t="e">
        <f t="shared" si="28"/>
        <v>#N/A</v>
      </c>
      <c r="BX31" s="79" t="e">
        <f t="shared" si="28"/>
        <v>#N/A</v>
      </c>
      <c r="BY31" s="79" t="e">
        <f t="shared" si="28"/>
        <v>#N/A</v>
      </c>
      <c r="BZ31" s="79" t="e">
        <f t="shared" si="28"/>
        <v>#N/A</v>
      </c>
      <c r="CA31" s="79" t="e">
        <f t="shared" si="28"/>
        <v>#N/A</v>
      </c>
      <c r="CB31" s="79" t="e">
        <f t="shared" si="28"/>
        <v>#N/A</v>
      </c>
      <c r="CC31" s="79" t="e">
        <f t="shared" si="28"/>
        <v>#N/A</v>
      </c>
    </row>
    <row r="32" spans="1:276"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121">
        <f>'Nom RPTM'!G32*VLOOKUP(G$3,IPD!$A:$C,3,FALSE)</f>
        <v>5.3396064063287376</v>
      </c>
      <c r="H32" s="121">
        <f>'Nom RPTM'!H32*VLOOKUP(H$3,IPD!$A:$C,3,FALSE)</f>
        <v>5.2693044956194557</v>
      </c>
      <c r="I32" s="121">
        <f>'Nom RPTM'!I32*VLOOKUP(I$3,IPD!$A:$C,3,FALSE)</f>
        <v>4.8578159650168864</v>
      </c>
      <c r="J32" s="121">
        <f>'Nom RPTM'!J32*VLOOKUP(J$3,IPD!$A:$C,3,FALSE)</f>
        <v>4.7142418727282189</v>
      </c>
      <c r="K32" s="121">
        <f>'Nom RPTM'!K32*VLOOKUP(K$3,IPD!$A:$C,3,FALSE)</f>
        <v>4.4197236549964707</v>
      </c>
      <c r="L32" s="121">
        <f>'Nom RPTM'!L32*VLOOKUP(L$3,IPD!$A:$C,3,FALSE)</f>
        <v>4.3821682366366668</v>
      </c>
      <c r="M32" s="121">
        <f>'Nom RPTM'!M32*VLOOKUP(M$3,IPD!$A:$C,3,FALSE)</f>
        <v>4.2613262083964578</v>
      </c>
      <c r="N32" s="121">
        <f>'Nom RPTM'!N32*VLOOKUP(N$3,IPD!$A:$C,3,FALSE)</f>
        <v>4.3009958169279621</v>
      </c>
      <c r="O32" s="121">
        <f>'Nom RPTM'!O32*VLOOKUP(O$3,IPD!$A:$C,3,FALSE)</f>
        <v>3.8603622734978722</v>
      </c>
      <c r="P32" s="121">
        <f>'Nom RPTM'!P32*VLOOKUP(P$3,IPD!$A:$C,3,FALSE)</f>
        <v>3.602085886352683</v>
      </c>
      <c r="Q32" s="121">
        <f>'Nom RPTM'!Q32*VLOOKUP(Q$3,IPD!$A:$C,3,FALSE)</f>
        <v>3.3925860108759647</v>
      </c>
      <c r="R32" s="121">
        <f>'Nom RPTM'!R32*VLOOKUP(R$3,IPD!$A:$C,3,FALSE)</f>
        <v>3.1982312450539903</v>
      </c>
      <c r="S32" s="121">
        <f>'Nom RPTM'!S32*VLOOKUP(S$3,IPD!$A:$C,3,FALSE)</f>
        <v>3.2426225595660205</v>
      </c>
      <c r="T32" s="121">
        <f>'Nom RPTM'!T32*VLOOKUP(T$3,IPD!$A:$C,3,FALSE)</f>
        <v>3.18983934530729</v>
      </c>
      <c r="U32" s="121">
        <f>'Nom RPTM'!U32*VLOOKUP(U$3,IPD!$A:$C,3,FALSE)</f>
        <v>3.0589402751696748</v>
      </c>
      <c r="V32" s="121">
        <f>'Nom RPTM'!V32*VLOOKUP(V$3,IPD!$A:$C,3,FALSE)</f>
        <v>3.0067677971692777</v>
      </c>
      <c r="W32" s="121">
        <f>'Nom RPTM'!W32*VLOOKUP(W$3,IPD!$A:$C,3,FALSE)</f>
        <v>2.9952931806368635</v>
      </c>
      <c r="X32" s="121">
        <f>'Nom RPTM'!X32*VLOOKUP(X$3,IPD!$A:$C,3,FALSE)</f>
        <v>3.0371548876715719</v>
      </c>
      <c r="Y32" s="121">
        <f>'Nom RPTM'!Y32*VLOOKUP(Y$3,IPD!$A:$C,3,FALSE)</f>
        <v>2.8349444678686941</v>
      </c>
      <c r="Z32" s="121">
        <f>'Nom RPTM'!Z32*VLOOKUP(Z$3,IPD!$A:$C,3,FALSE)</f>
        <v>2.9385791881365315</v>
      </c>
      <c r="AA32" s="121">
        <f>'Nom RPTM'!AA32*VLOOKUP(AA$3,IPD!$A:$C,3,FALSE)</f>
        <v>3.0697607860355056</v>
      </c>
      <c r="AB32" s="121">
        <f>'Nom RPTM'!AB32*VLOOKUP(AB$3,IPD!$A:$C,3,FALSE)</f>
        <v>3.0083087363797163</v>
      </c>
      <c r="AC32" s="121">
        <f>'Nom RPTM'!AC32*VLOOKUP(VALUE(LEFT(AC$3,4)),IPD!$A:$C,3,FALSE)</f>
        <v>3.0858619432268632</v>
      </c>
      <c r="AD32" s="121">
        <f>'Nom RPTM'!AD32*VLOOKUP(AD$3,IPD!$A:$C,3,FALSE)</f>
        <v>3.0858619432268632</v>
      </c>
      <c r="AE32" s="121">
        <f>'Nom RPTM'!AE32*VLOOKUP(AE$3,IPD!$A:$C,3,FALSE)</f>
        <v>3.9089298676272533</v>
      </c>
      <c r="AF32" s="121">
        <f>'Nom RPTM'!AF32*VLOOKUP(AF$3,IPD!$A:$C,3,FALSE)</f>
        <v>3.6593832238956479</v>
      </c>
      <c r="AG32" s="121">
        <f>'Nom RPTM'!AG32*VLOOKUP(AG$3,IPD!$A:$C,3,FALSE)</f>
        <v>4.2006068833071923</v>
      </c>
      <c r="AH32" s="121">
        <f>'Nom RPTM'!AH32*VLOOKUP(AH$3,IPD!$A:$C,3,FALSE)</f>
        <v>5.4866510039955756</v>
      </c>
      <c r="AI32" s="121">
        <f>'Nom RPTM'!AI32*VLOOKUP(AI$3,IPD!$A:$C,3,FALSE)</f>
        <v>5.3299843896241033</v>
      </c>
      <c r="AJ32" s="121">
        <f>'Nom RPTM'!AJ32*VLOOKUP(AJ$3,IPD!$A:$C,3,FALSE)</f>
        <v>4.7020334236634627</v>
      </c>
      <c r="AK32" s="121">
        <f>'Nom RPTM'!AK32*VLOOKUP(AK$3,IPD!$A:$C,3,FALSE)</f>
        <v>4.3995460063843419</v>
      </c>
      <c r="AL32" s="121">
        <f>'Nom RPTM'!AL32*VLOOKUP(AM$3,IPD!$A:$C,3,FALSE)</f>
        <v>4.0812677534297208</v>
      </c>
      <c r="AM32" s="121">
        <f>'Nom RPTM'!AM32*VLOOKUP(AM$3,IPD!$A:$C,3,FALSE)</f>
        <v>3.9092840004170957</v>
      </c>
      <c r="AN32" s="121">
        <f>'Nom RPTM'!AN32*VLOOKUP(AN$3,IPD!$A:$C,3,FALSE)</f>
        <v>3.64669515668793</v>
      </c>
      <c r="AO32" s="121">
        <f>'Nom RPTM'!AO32*VLOOKUP(AO$3,IPD!$A:$C,3,FALSE)</f>
        <v>3.9681219731722961</v>
      </c>
      <c r="AP32" s="121">
        <f>'Nom RPTM'!AP32*VLOOKUP(AP$3,IPD!$A:$C,3,FALSE)</f>
        <v>4.2680719353279084</v>
      </c>
      <c r="AQ32" s="121">
        <f>'Nom RPTM'!AQ32*VLOOKUP(AQ$3,IPD!$A:$C,3,FALSE)</f>
        <v>4.0623721773140842</v>
      </c>
      <c r="AR32" s="121">
        <f>'Nom RPTM'!AR32*VLOOKUP(AR$3,IPD!$A:$C,3,FALSE)</f>
        <v>3.8679247117329547</v>
      </c>
      <c r="AS32" s="121">
        <f>'Nom RPTM'!AS32*VLOOKUP(AS$3,IPD!$A:$C,3,FALSE)</f>
        <v>4.4451734961895868</v>
      </c>
      <c r="AT32" s="121">
        <f>'Nom RPTM'!AT32*VLOOKUP(AT$3,IPD!$A:$C,3,FALSE)</f>
        <v>5.55264634083</v>
      </c>
      <c r="AU32" s="121" t="e">
        <f>'Nom RPTM'!AU32*VLOOKUP(AU$3,IPD!$A:$C,3,FALSE)</f>
        <v>#N/A</v>
      </c>
      <c r="AV32" s="121" t="e">
        <f>'Nom RPTM'!AV32*VLOOKUP(AV$3,IPD!$A:$C,3,FALSE)</f>
        <v>#N/A</v>
      </c>
      <c r="AW32" s="121" t="e">
        <f>'Nom RPTM'!AW32*VLOOKUP(AW$3,IPD!$A:$C,3,FALSE)</f>
        <v>#N/A</v>
      </c>
      <c r="AX32" s="121" t="e">
        <f>'Nom RPTM'!AX32*VLOOKUP(AX$3,IPD!$A:$C,3,FALSE)</f>
        <v>#N/A</v>
      </c>
      <c r="AY32" s="121" t="e">
        <f>'Nom RPTM'!AY32*VLOOKUP(AY$3,IPD!$A:$C,3,FALSE)</f>
        <v>#N/A</v>
      </c>
      <c r="AZ32" s="121" t="e">
        <f>'Nom RPTM'!AZ32*VLOOKUP(AZ$3,IPD!$A:$C,3,FALSE)</f>
        <v>#N/A</v>
      </c>
      <c r="BA32" s="121" t="e">
        <f>'Nom RPTM'!BA32*VLOOKUP(BA$3,IPD!$A:$C,3,FALSE)</f>
        <v>#N/A</v>
      </c>
      <c r="BB32" s="121" t="e">
        <f>'Nom RPTM'!BB32*VLOOKUP(BB$3,IPD!$A:$C,3,FALSE)</f>
        <v>#N/A</v>
      </c>
      <c r="BC32" s="121"/>
      <c r="BD32" s="78">
        <f t="shared" si="25"/>
        <v>4.4641164828422175E-2</v>
      </c>
      <c r="BE32" s="78">
        <f t="shared" si="26"/>
        <v>-2.0018514125054176E-2</v>
      </c>
      <c r="BF32" s="78">
        <f t="shared" si="24"/>
        <v>2.5779670121384157E-2</v>
      </c>
      <c r="BG32" s="78">
        <f t="shared" si="27"/>
        <v>0.26672221231637927</v>
      </c>
      <c r="BH32" s="78">
        <f t="shared" si="27"/>
        <v>-6.3840143513007486E-2</v>
      </c>
      <c r="BI32" s="78">
        <f t="shared" si="27"/>
        <v>0.14790024064092888</v>
      </c>
      <c r="BJ32" s="78">
        <f t="shared" si="27"/>
        <v>0.30615674268377724</v>
      </c>
      <c r="BK32" s="78">
        <f t="shared" si="27"/>
        <v>-2.8554142455458176E-2</v>
      </c>
      <c r="BL32" s="78">
        <f t="shared" si="27"/>
        <v>-0.11781478519582056</v>
      </c>
      <c r="BM32" s="78">
        <f t="shared" si="27"/>
        <v>-6.433119249149144E-2</v>
      </c>
      <c r="BN32" s="78">
        <f t="shared" si="27"/>
        <v>-7.2343431002370728E-2</v>
      </c>
      <c r="BO32" s="78">
        <f t="shared" si="22"/>
        <v>-6.7170572335279122E-2</v>
      </c>
      <c r="BP32" s="78">
        <f t="shared" si="28"/>
        <v>8.8141948441969209E-2</v>
      </c>
      <c r="BQ32" s="78">
        <f t="shared" si="28"/>
        <v>7.55899047921198E-2</v>
      </c>
      <c r="BR32" s="78">
        <f t="shared" si="28"/>
        <v>-4.8195007284482561E-2</v>
      </c>
      <c r="BS32" s="78">
        <f t="shared" si="28"/>
        <v>-4.7865497569868687E-2</v>
      </c>
      <c r="BT32" s="78">
        <f t="shared" si="28"/>
        <v>0.14923992256250673</v>
      </c>
      <c r="BU32" s="78">
        <f t="shared" si="28"/>
        <v>0.24914052186933566</v>
      </c>
      <c r="BV32" s="78" t="e">
        <f t="shared" si="28"/>
        <v>#N/A</v>
      </c>
      <c r="BW32" s="78" t="e">
        <f t="shared" si="28"/>
        <v>#N/A</v>
      </c>
      <c r="BX32" s="78" t="e">
        <f t="shared" si="28"/>
        <v>#N/A</v>
      </c>
      <c r="BY32" s="78" t="e">
        <f t="shared" si="28"/>
        <v>#N/A</v>
      </c>
      <c r="BZ32" s="78" t="e">
        <f t="shared" si="28"/>
        <v>#N/A</v>
      </c>
      <c r="CA32" s="78" t="e">
        <f t="shared" si="28"/>
        <v>#N/A</v>
      </c>
      <c r="CB32" s="78" t="e">
        <f t="shared" si="28"/>
        <v>#N/A</v>
      </c>
      <c r="CC32" s="78" t="e">
        <f t="shared" si="28"/>
        <v>#N/A</v>
      </c>
    </row>
    <row r="33" spans="1:277"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121">
        <f>'Nom RPTM'!G33*VLOOKUP(G$3,IPD!$A:$C,3,FALSE)</f>
        <v>4.1972013064560443</v>
      </c>
      <c r="H33" s="121">
        <f>'Nom RPTM'!H33*VLOOKUP(H$3,IPD!$A:$C,3,FALSE)</f>
        <v>3.8981149356237266</v>
      </c>
      <c r="I33" s="121">
        <f>'Nom RPTM'!I33*VLOOKUP(I$3,IPD!$A:$C,3,FALSE)</f>
        <v>3.5846677957885111</v>
      </c>
      <c r="J33" s="121">
        <f>'Nom RPTM'!J33*VLOOKUP(J$3,IPD!$A:$C,3,FALSE)</f>
        <v>3.6065631827172924</v>
      </c>
      <c r="K33" s="121">
        <f>'Nom RPTM'!K33*VLOOKUP(K$3,IPD!$A:$C,3,FALSE)</f>
        <v>3.4068938571234768</v>
      </c>
      <c r="L33" s="121">
        <f>'Nom RPTM'!L33*VLOOKUP(L$3,IPD!$A:$C,3,FALSE)</f>
        <v>3.3602357843639608</v>
      </c>
      <c r="M33" s="121">
        <f>'Nom RPTM'!M33*VLOOKUP(M$3,IPD!$A:$C,3,FALSE)</f>
        <v>3.2710626020110012</v>
      </c>
      <c r="N33" s="121">
        <f>'Nom RPTM'!N33*VLOOKUP(N$3,IPD!$A:$C,3,FALSE)</f>
        <v>3.0543501512074753</v>
      </c>
      <c r="O33" s="121">
        <f>'Nom RPTM'!O33*VLOOKUP(O$3,IPD!$A:$C,3,FALSE)</f>
        <v>2.9079203901929085</v>
      </c>
      <c r="P33" s="121">
        <f>'Nom RPTM'!P33*VLOOKUP(P$3,IPD!$A:$C,3,FALSE)</f>
        <v>2.6044914269843731</v>
      </c>
      <c r="Q33" s="121">
        <f>'Nom RPTM'!Q33*VLOOKUP(Q$3,IPD!$A:$C,3,FALSE)</f>
        <v>2.5719014857578757</v>
      </c>
      <c r="R33" s="121">
        <f>'Nom RPTM'!R33*VLOOKUP(R$3,IPD!$A:$C,3,FALSE)</f>
        <v>2.5575127374552467</v>
      </c>
      <c r="S33" s="121">
        <f>'Nom RPTM'!S33*VLOOKUP(S$3,IPD!$A:$C,3,FALSE)</f>
        <v>2.6171071565578101</v>
      </c>
      <c r="T33" s="121">
        <f>'Nom RPTM'!T33*VLOOKUP(T$3,IPD!$A:$C,3,FALSE)</f>
        <v>2.3255883284444789</v>
      </c>
      <c r="U33" s="121">
        <f>'Nom RPTM'!U33*VLOOKUP(U$3,IPD!$A:$C,3,FALSE)</f>
        <v>2.2965779171324079</v>
      </c>
      <c r="V33" s="121">
        <f>'Nom RPTM'!V33*VLOOKUP(V$3,IPD!$A:$C,3,FALSE)</f>
        <v>2.2717638270187228</v>
      </c>
      <c r="W33" s="121">
        <f>'Nom RPTM'!W33*VLOOKUP(W$3,IPD!$A:$C,3,FALSE)</f>
        <v>2.1717661041515188</v>
      </c>
      <c r="X33" s="121">
        <f>'Nom RPTM'!X33*VLOOKUP(X$3,IPD!$A:$C,3,FALSE)</f>
        <v>2.1391979085244892</v>
      </c>
      <c r="Y33" s="121">
        <f>'Nom RPTM'!Y33*VLOOKUP(Y$3,IPD!$A:$C,3,FALSE)</f>
        <v>2.0039698937625898</v>
      </c>
      <c r="Z33" s="121">
        <f>'Nom RPTM'!Z33*VLOOKUP(Z$3,IPD!$A:$C,3,FALSE)</f>
        <v>1.9842651033662693</v>
      </c>
      <c r="AA33" s="121">
        <f>'Nom RPTM'!AA33*VLOOKUP(AA$3,IPD!$A:$C,3,FALSE)</f>
        <v>2.0278606750764108</v>
      </c>
      <c r="AB33" s="121">
        <f>'Nom RPTM'!AB33*VLOOKUP(AB$3,IPD!$A:$C,3,FALSE)</f>
        <v>2.0696418966046157</v>
      </c>
      <c r="AC33" s="121">
        <f>'Nom RPTM'!AC33*VLOOKUP(VALUE(LEFT(AC$3,4)),IPD!$A:$C,3,FALSE)</f>
        <v>2.1659848412345859</v>
      </c>
      <c r="AD33" s="121">
        <f>'Nom RPTM'!AD33*VLOOKUP(AD$3,IPD!$A:$C,3,FALSE)</f>
        <v>2.1659848412345859</v>
      </c>
      <c r="AE33" s="121">
        <f>'Nom RPTM'!AE33*VLOOKUP(AE$3,IPD!$A:$C,3,FALSE)</f>
        <v>2.6018679981258557</v>
      </c>
      <c r="AF33" s="121">
        <f>'Nom RPTM'!AF33*VLOOKUP(AF$3,IPD!$A:$C,3,FALSE)</f>
        <v>2.6547091038548598</v>
      </c>
      <c r="AG33" s="121">
        <f>'Nom RPTM'!AG33*VLOOKUP(AG$3,IPD!$A:$C,3,FALSE)</f>
        <v>2.7543839338552685</v>
      </c>
      <c r="AH33" s="121">
        <f>'Nom RPTM'!AH33*VLOOKUP(AH$3,IPD!$A:$C,3,FALSE)</f>
        <v>2.8792831994343229</v>
      </c>
      <c r="AI33" s="121">
        <f>'Nom RPTM'!AI33*VLOOKUP(AI$3,IPD!$A:$C,3,FALSE)</f>
        <v>2.8256593855171674</v>
      </c>
      <c r="AJ33" s="121">
        <f>'Nom RPTM'!AJ33*VLOOKUP(AJ$3,IPD!$A:$C,3,FALSE)</f>
        <v>2.9383450933268209</v>
      </c>
      <c r="AK33" s="121">
        <f>'Nom RPTM'!AK33*VLOOKUP(AK$3,IPD!$A:$C,3,FALSE)</f>
        <v>2.8454660999191663</v>
      </c>
      <c r="AL33" s="121">
        <f>'Nom RPTM'!AL33*VLOOKUP(AM$3,IPD!$A:$C,3,FALSE)</f>
        <v>2.8058600686608202</v>
      </c>
      <c r="AM33" s="121">
        <f>'Nom RPTM'!AM33*VLOOKUP(AM$3,IPD!$A:$C,3,FALSE)</f>
        <v>2.6876217235703699</v>
      </c>
      <c r="AN33" s="121">
        <f>'Nom RPTM'!AN33*VLOOKUP(AN$3,IPD!$A:$C,3,FALSE)</f>
        <v>2.5794166839569765</v>
      </c>
      <c r="AO33" s="121">
        <f>'Nom RPTM'!AO33*VLOOKUP(AO$3,IPD!$A:$C,3,FALSE)</f>
        <v>2.6406415232209643</v>
      </c>
      <c r="AP33" s="121">
        <f>'Nom RPTM'!AP33*VLOOKUP(AP$3,IPD!$A:$C,3,FALSE)</f>
        <v>2.5234999521081432</v>
      </c>
      <c r="AQ33" s="121">
        <f>'Nom RPTM'!AQ33*VLOOKUP(AQ$3,IPD!$A:$C,3,FALSE)</f>
        <v>2.3742291852080455</v>
      </c>
      <c r="AR33" s="121">
        <f>'Nom RPTM'!AR33*VLOOKUP(AR$3,IPD!$A:$C,3,FALSE)</f>
        <v>2.0400518302121911</v>
      </c>
      <c r="AS33" s="121">
        <f>'Nom RPTM'!AS33*VLOOKUP(AS$3,IPD!$A:$C,3,FALSE)</f>
        <v>2.1121753354484114</v>
      </c>
      <c r="AT33" s="121">
        <f>'Nom RPTM'!AT33*VLOOKUP(AT$3,IPD!$A:$C,3,FALSE)</f>
        <v>2.3506561330561331</v>
      </c>
      <c r="AU33" s="121" t="e">
        <f>'Nom RPTM'!AU33*VLOOKUP(AU$3,IPD!$A:$C,3,FALSE)</f>
        <v>#N/A</v>
      </c>
      <c r="AV33" s="121" t="e">
        <f>'Nom RPTM'!AV33*VLOOKUP(AV$3,IPD!$A:$C,3,FALSE)</f>
        <v>#N/A</v>
      </c>
      <c r="AW33" s="121" t="e">
        <f>'Nom RPTM'!AW33*VLOOKUP(AW$3,IPD!$A:$C,3,FALSE)</f>
        <v>#N/A</v>
      </c>
      <c r="AX33" s="121" t="e">
        <f>'Nom RPTM'!AX33*VLOOKUP(AX$3,IPD!$A:$C,3,FALSE)</f>
        <v>#N/A</v>
      </c>
      <c r="AY33" s="121" t="e">
        <f>'Nom RPTM'!AY33*VLOOKUP(AY$3,IPD!$A:$C,3,FALSE)</f>
        <v>#N/A</v>
      </c>
      <c r="AZ33" s="121" t="e">
        <f>'Nom RPTM'!AZ33*VLOOKUP(AZ$3,IPD!$A:$C,3,FALSE)</f>
        <v>#N/A</v>
      </c>
      <c r="BA33" s="121" t="e">
        <f>'Nom RPTM'!BA33*VLOOKUP(BA$3,IPD!$A:$C,3,FALSE)</f>
        <v>#N/A</v>
      </c>
      <c r="BB33" s="121" t="e">
        <f>'Nom RPTM'!BB33*VLOOKUP(BB$3,IPD!$A:$C,3,FALSE)</f>
        <v>#N/A</v>
      </c>
      <c r="BC33" s="121"/>
      <c r="BD33" s="78">
        <f t="shared" ref="BD33:BE37" si="29">AA33/Z33-1</f>
        <v>2.1970638719686297E-2</v>
      </c>
      <c r="BE33" s="78">
        <f t="shared" si="29"/>
        <v>2.0603595721205403E-2</v>
      </c>
      <c r="BF33" s="78">
        <f t="shared" si="24"/>
        <v>4.65505384231093E-2</v>
      </c>
      <c r="BG33" s="78">
        <f t="shared" ref="BG33:BN35" si="30">AE33/AD33-1</f>
        <v>0.20124016964164038</v>
      </c>
      <c r="BH33" s="78">
        <f t="shared" si="30"/>
        <v>2.0308911046627243E-2</v>
      </c>
      <c r="BI33" s="78">
        <f t="shared" si="30"/>
        <v>3.7546422640308386E-2</v>
      </c>
      <c r="BJ33" s="78">
        <f t="shared" si="30"/>
        <v>4.5345626673124917E-2</v>
      </c>
      <c r="BK33" s="78">
        <f t="shared" si="30"/>
        <v>-1.8624015146440076E-2</v>
      </c>
      <c r="BL33" s="78">
        <f t="shared" si="30"/>
        <v>3.987943783572101E-2</v>
      </c>
      <c r="BM33" s="78">
        <f t="shared" si="30"/>
        <v>-3.1609287016215015E-2</v>
      </c>
      <c r="BN33" s="78">
        <f t="shared" si="30"/>
        <v>-1.3918995998395967E-2</v>
      </c>
      <c r="BO33" s="78">
        <f t="shared" ref="BO33:BO74" si="31">AN33/AM33-1</f>
        <v>-4.0260516822154702E-2</v>
      </c>
      <c r="BP33" s="78">
        <f t="shared" ref="BP33:CC48" si="32">AO33/AN33-1</f>
        <v>2.3735924344749693E-2</v>
      </c>
      <c r="BQ33" s="78">
        <f t="shared" si="32"/>
        <v>-4.4361027455909974E-2</v>
      </c>
      <c r="BR33" s="78">
        <f t="shared" si="32"/>
        <v>-5.9152276494158884E-2</v>
      </c>
      <c r="BS33" s="78">
        <f t="shared" si="32"/>
        <v>-0.14075193628224714</v>
      </c>
      <c r="BT33" s="78">
        <f t="shared" si="32"/>
        <v>3.5353761197684186E-2</v>
      </c>
      <c r="BU33" s="78">
        <f t="shared" si="32"/>
        <v>0.11290767087624021</v>
      </c>
      <c r="BV33" s="78" t="e">
        <f t="shared" si="32"/>
        <v>#N/A</v>
      </c>
      <c r="BW33" s="78" t="e">
        <f t="shared" si="32"/>
        <v>#N/A</v>
      </c>
      <c r="BX33" s="78" t="e">
        <f t="shared" si="32"/>
        <v>#N/A</v>
      </c>
      <c r="BY33" s="78" t="e">
        <f t="shared" si="32"/>
        <v>#N/A</v>
      </c>
      <c r="BZ33" s="78" t="e">
        <f t="shared" si="32"/>
        <v>#N/A</v>
      </c>
      <c r="CA33" s="78" t="e">
        <f t="shared" si="32"/>
        <v>#N/A</v>
      </c>
      <c r="CB33" s="78" t="e">
        <f t="shared" si="32"/>
        <v>#N/A</v>
      </c>
      <c r="CC33" s="78" t="e">
        <f t="shared" si="32"/>
        <v>#N/A</v>
      </c>
    </row>
    <row r="34" spans="1:277"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122">
        <f>'Nom RPTM'!G34*VLOOKUP(G$3,IPD!$A:$C,3,FALSE)</f>
        <v>4.8122053532439351</v>
      </c>
      <c r="H34" s="122">
        <f>'Nom RPTM'!H34*VLOOKUP(H$3,IPD!$A:$C,3,FALSE)</f>
        <v>4.5974335235650008</v>
      </c>
      <c r="I34" s="122">
        <f>'Nom RPTM'!I34*VLOOKUP(I$3,IPD!$A:$C,3,FALSE)</f>
        <v>3.9782240455617015</v>
      </c>
      <c r="J34" s="122">
        <f>'Nom RPTM'!J34*VLOOKUP(J$3,IPD!$A:$C,3,FALSE)</f>
        <v>3.6127085793481735</v>
      </c>
      <c r="K34" s="122">
        <f>'Nom RPTM'!K34*VLOOKUP(K$3,IPD!$A:$C,3,FALSE)</f>
        <v>3.2963254905966477</v>
      </c>
      <c r="L34" s="122">
        <f>'Nom RPTM'!L34*VLOOKUP(L$3,IPD!$A:$C,3,FALSE)</f>
        <v>3.0683360768178249</v>
      </c>
      <c r="M34" s="122">
        <f>'Nom RPTM'!M34*VLOOKUP(M$3,IPD!$A:$C,3,FALSE)</f>
        <v>2.9677924701126766</v>
      </c>
      <c r="N34" s="122">
        <f>'Nom RPTM'!N34*VLOOKUP(N$3,IPD!$A:$C,3,FALSE)</f>
        <v>2.904086497973569</v>
      </c>
      <c r="O34" s="122">
        <f>'Nom RPTM'!O34*VLOOKUP(O$3,IPD!$A:$C,3,FALSE)</f>
        <v>2.4569185265078959</v>
      </c>
      <c r="P34" s="122">
        <f>'Nom RPTM'!P34*VLOOKUP(P$3,IPD!$A:$C,3,FALSE)</f>
        <v>2.1851528765181794</v>
      </c>
      <c r="Q34" s="122">
        <f>'Nom RPTM'!Q34*VLOOKUP(Q$3,IPD!$A:$C,3,FALSE)</f>
        <v>2.1340204188638761</v>
      </c>
      <c r="R34" s="122">
        <f>'Nom RPTM'!R34*VLOOKUP(R$3,IPD!$A:$C,3,FALSE)</f>
        <v>2.0378017171925986</v>
      </c>
      <c r="S34" s="122">
        <f>'Nom RPTM'!S34*VLOOKUP(S$3,IPD!$A:$C,3,FALSE)</f>
        <v>1.9263904342426126</v>
      </c>
      <c r="T34" s="122">
        <f>'Nom RPTM'!T34*VLOOKUP(T$3,IPD!$A:$C,3,FALSE)</f>
        <v>1.8960643268043993</v>
      </c>
      <c r="U34" s="122">
        <f>'Nom RPTM'!U34*VLOOKUP(U$3,IPD!$A:$C,3,FALSE)</f>
        <v>1.8961717730099663</v>
      </c>
      <c r="V34" s="122">
        <f>'Nom RPTM'!V34*VLOOKUP(V$3,IPD!$A:$C,3,FALSE)</f>
        <v>1.9168074953267318</v>
      </c>
      <c r="W34" s="122">
        <f>'Nom RPTM'!W34*VLOOKUP(W$3,IPD!$A:$C,3,FALSE)</f>
        <v>1.7858620919540675</v>
      </c>
      <c r="X34" s="122">
        <f>'Nom RPTM'!X34*VLOOKUP(X$3,IPD!$A:$C,3,FALSE)</f>
        <v>1.7682253698502259</v>
      </c>
      <c r="Y34" s="122">
        <f>'Nom RPTM'!Y34*VLOOKUP(Y$3,IPD!$A:$C,3,FALSE)</f>
        <v>1.7940659973371194</v>
      </c>
      <c r="Z34" s="122">
        <f>'Nom RPTM'!Z34*VLOOKUP(Z$3,IPD!$A:$C,3,FALSE)</f>
        <v>1.6675956201229707</v>
      </c>
      <c r="AA34" s="122">
        <f>'Nom RPTM'!AA34*VLOOKUP(AA$3,IPD!$A:$C,3,FALSE)</f>
        <v>1.729440413375871</v>
      </c>
      <c r="AB34" s="122">
        <f>'Nom RPTM'!AB34*VLOOKUP(AB$3,IPD!$A:$C,3,FALSE)</f>
        <v>1.7696821790262018</v>
      </c>
      <c r="AC34" s="122">
        <f>'Nom RPTM'!AC34*VLOOKUP(VALUE(LEFT(AC$3,4)),IPD!$A:$C,3,FALSE)</f>
        <v>1.8564732087543361</v>
      </c>
      <c r="AD34" s="122">
        <f>'Nom RPTM'!AD34*VLOOKUP(AD$3,IPD!$A:$C,3,FALSE)</f>
        <v>1.8564732087543361</v>
      </c>
      <c r="AE34" s="122">
        <f>'Nom RPTM'!AE34*VLOOKUP(AE$3,IPD!$A:$C,3,FALSE)</f>
        <v>2.1142671043619949</v>
      </c>
      <c r="AF34" s="122">
        <f>'Nom RPTM'!AF34*VLOOKUP(AF$3,IPD!$A:$C,3,FALSE)</f>
        <v>1.9106708655976414</v>
      </c>
      <c r="AG34" s="122">
        <f>'Nom RPTM'!AG34*VLOOKUP(AG$3,IPD!$A:$C,3,FALSE)</f>
        <v>2.1041277608836269</v>
      </c>
      <c r="AH34" s="122">
        <f>'Nom RPTM'!AH34*VLOOKUP(AH$3,IPD!$A:$C,3,FALSE)</f>
        <v>2.3672774455660708</v>
      </c>
      <c r="AI34" s="122">
        <f>'Nom RPTM'!AI34*VLOOKUP(AI$3,IPD!$A:$C,3,FALSE)</f>
        <v>2.3911565135328106</v>
      </c>
      <c r="AJ34" s="122">
        <f>'Nom RPTM'!AJ34*VLOOKUP(AJ$3,IPD!$A:$C,3,FALSE)</f>
        <v>2.4071850937455914</v>
      </c>
      <c r="AK34" s="122">
        <f>'Nom RPTM'!AK34*VLOOKUP(AK$3,IPD!$A:$C,3,FALSE)</f>
        <v>2.1379339648967686</v>
      </c>
      <c r="AL34" s="122">
        <f>'Nom RPTM'!AL34*VLOOKUP(AM$3,IPD!$A:$C,3,FALSE)</f>
        <v>2.1676286467840051</v>
      </c>
      <c r="AM34" s="122">
        <f>'Nom RPTM'!AM34*VLOOKUP(AM$3,IPD!$A:$C,3,FALSE)</f>
        <v>2.0762852377419718</v>
      </c>
      <c r="AN34" s="122">
        <f>'Nom RPTM'!AN34*VLOOKUP(AN$3,IPD!$A:$C,3,FALSE)</f>
        <v>2.0773431648260496</v>
      </c>
      <c r="AO34" s="122">
        <f>'Nom RPTM'!AO34*VLOOKUP(AO$3,IPD!$A:$C,3,FALSE)</f>
        <v>2.1855171632508426</v>
      </c>
      <c r="AP34" s="122">
        <f>'Nom RPTM'!AP34*VLOOKUP(AP$3,IPD!$A:$C,3,FALSE)</f>
        <v>2.0465651247879184</v>
      </c>
      <c r="AQ34" s="122">
        <f>'Nom RPTM'!AQ34*VLOOKUP(AQ$3,IPD!$A:$C,3,FALSE)</f>
        <v>1.8523973644661473</v>
      </c>
      <c r="AR34" s="122">
        <f>'Nom RPTM'!AR34*VLOOKUP(AR$3,IPD!$A:$C,3,FALSE)</f>
        <v>1.6516054530841178</v>
      </c>
      <c r="AS34" s="122">
        <f>'Nom RPTM'!AS34*VLOOKUP(AS$3,IPD!$A:$C,3,FALSE)</f>
        <v>1.7739229745311749</v>
      </c>
      <c r="AT34" s="122">
        <f>'Nom RPTM'!AT34*VLOOKUP(AT$3,IPD!$A:$C,3,FALSE)</f>
        <v>2.1905185528996158</v>
      </c>
      <c r="AU34" s="122" t="e">
        <f>'Nom RPTM'!AU34*VLOOKUP(AU$3,IPD!$A:$C,3,FALSE)</f>
        <v>#N/A</v>
      </c>
      <c r="AV34" s="122" t="e">
        <f>'Nom RPTM'!AV34*VLOOKUP(AV$3,IPD!$A:$C,3,FALSE)</f>
        <v>#N/A</v>
      </c>
      <c r="AW34" s="122" t="e">
        <f>'Nom RPTM'!AW34*VLOOKUP(AW$3,IPD!$A:$C,3,FALSE)</f>
        <v>#N/A</v>
      </c>
      <c r="AX34" s="122" t="e">
        <f>'Nom RPTM'!AX34*VLOOKUP(AX$3,IPD!$A:$C,3,FALSE)</f>
        <v>#N/A</v>
      </c>
      <c r="AY34" s="122" t="e">
        <f>'Nom RPTM'!AY34*VLOOKUP(AY$3,IPD!$A:$C,3,FALSE)</f>
        <v>#N/A</v>
      </c>
      <c r="AZ34" s="122" t="e">
        <f>'Nom RPTM'!AZ34*VLOOKUP(AZ$3,IPD!$A:$C,3,FALSE)</f>
        <v>#N/A</v>
      </c>
      <c r="BA34" s="122" t="e">
        <f>'Nom RPTM'!BA34*VLOOKUP(BA$3,IPD!$A:$C,3,FALSE)</f>
        <v>#N/A</v>
      </c>
      <c r="BB34" s="122" t="e">
        <f>'Nom RPTM'!BB34*VLOOKUP(BB$3,IPD!$A:$C,3,FALSE)</f>
        <v>#N/A</v>
      </c>
      <c r="BC34" s="122"/>
      <c r="BD34" s="79">
        <f t="shared" si="29"/>
        <v>3.7086205136674488E-2</v>
      </c>
      <c r="BE34" s="79">
        <f t="shared" si="29"/>
        <v>2.3268662706787957E-2</v>
      </c>
      <c r="BF34" s="111">
        <f t="shared" si="24"/>
        <v>4.9043286278608766E-2</v>
      </c>
      <c r="BG34" s="79">
        <f t="shared" si="30"/>
        <v>0.13886216854194977</v>
      </c>
      <c r="BH34" s="79">
        <f t="shared" si="30"/>
        <v>-9.6296365934232853E-2</v>
      </c>
      <c r="BI34" s="79">
        <f t="shared" si="30"/>
        <v>0.10125076943876143</v>
      </c>
      <c r="BJ34" s="79">
        <f t="shared" si="30"/>
        <v>0.12506354869436942</v>
      </c>
      <c r="BK34" s="79">
        <f t="shared" si="30"/>
        <v>1.008714378260378E-2</v>
      </c>
      <c r="BL34" s="79">
        <f t="shared" si="30"/>
        <v>6.7032752235443027E-3</v>
      </c>
      <c r="BM34" s="79">
        <f t="shared" si="30"/>
        <v>-0.11185310574928276</v>
      </c>
      <c r="BN34" s="79">
        <f t="shared" si="30"/>
        <v>1.3889428941585846E-2</v>
      </c>
      <c r="BO34" s="79">
        <f t="shared" si="31"/>
        <v>5.0952877998033941E-4</v>
      </c>
      <c r="BP34" s="79">
        <f t="shared" si="32"/>
        <v>5.2073244448204159E-2</v>
      </c>
      <c r="BQ34" s="79">
        <f t="shared" si="32"/>
        <v>-6.3578561998680505E-2</v>
      </c>
      <c r="BR34" s="79">
        <f t="shared" si="32"/>
        <v>-9.4874948258434899E-2</v>
      </c>
      <c r="BS34" s="79">
        <f t="shared" si="32"/>
        <v>-0.10839570128620701</v>
      </c>
      <c r="BT34" s="79">
        <f t="shared" si="32"/>
        <v>7.4059770884534304E-2</v>
      </c>
      <c r="BU34" s="79">
        <f t="shared" si="32"/>
        <v>0.23484423188021553</v>
      </c>
      <c r="BV34" s="79" t="e">
        <f t="shared" si="32"/>
        <v>#N/A</v>
      </c>
      <c r="BW34" s="79" t="e">
        <f t="shared" si="32"/>
        <v>#N/A</v>
      </c>
      <c r="BX34" s="79" t="e">
        <f t="shared" si="32"/>
        <v>#N/A</v>
      </c>
      <c r="BY34" s="79" t="e">
        <f t="shared" si="32"/>
        <v>#N/A</v>
      </c>
      <c r="BZ34" s="79" t="e">
        <f t="shared" si="32"/>
        <v>#N/A</v>
      </c>
      <c r="CA34" s="79" t="e">
        <f t="shared" si="32"/>
        <v>#N/A</v>
      </c>
      <c r="CB34" s="79" t="e">
        <f t="shared" si="32"/>
        <v>#N/A</v>
      </c>
      <c r="CC34" s="79" t="e">
        <f t="shared" si="32"/>
        <v>#N/A</v>
      </c>
    </row>
    <row r="35" spans="1:277"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122">
        <f>'Nom RPTM'!G35*VLOOKUP(G$3,IPD!$A:$C,3,FALSE)</f>
        <v>3.4103436439247043</v>
      </c>
      <c r="H35" s="122">
        <f>'Nom RPTM'!H35*VLOOKUP(H$3,IPD!$A:$C,3,FALSE)</f>
        <v>3.0626461129582028</v>
      </c>
      <c r="I35" s="122">
        <f>'Nom RPTM'!I35*VLOOKUP(I$3,IPD!$A:$C,3,FALSE)</f>
        <v>2.7509149138813513</v>
      </c>
      <c r="J35" s="122">
        <f>'Nom RPTM'!J35*VLOOKUP(J$3,IPD!$A:$C,3,FALSE)</f>
        <v>2.6392260918227217</v>
      </c>
      <c r="K35" s="122">
        <f>'Nom RPTM'!K35*VLOOKUP(K$3,IPD!$A:$C,3,FALSE)</f>
        <v>2.5871966148615257</v>
      </c>
      <c r="L35" s="122">
        <f>'Nom RPTM'!L35*VLOOKUP(L$3,IPD!$A:$C,3,FALSE)</f>
        <v>2.4990511218476814</v>
      </c>
      <c r="M35" s="122">
        <f>'Nom RPTM'!M35*VLOOKUP(M$3,IPD!$A:$C,3,FALSE)</f>
        <v>2.3699030899258045</v>
      </c>
      <c r="N35" s="122">
        <f>'Nom RPTM'!N35*VLOOKUP(N$3,IPD!$A:$C,3,FALSE)</f>
        <v>2.2551604700238816</v>
      </c>
      <c r="O35" s="122">
        <f>'Nom RPTM'!O35*VLOOKUP(O$3,IPD!$A:$C,3,FALSE)</f>
        <v>2.1974908521995977</v>
      </c>
      <c r="P35" s="122">
        <f>'Nom RPTM'!P35*VLOOKUP(P$3,IPD!$A:$C,3,FALSE)</f>
        <v>2.0820494892056907</v>
      </c>
      <c r="Q35" s="122">
        <f>'Nom RPTM'!Q35*VLOOKUP(Q$3,IPD!$A:$C,3,FALSE)</f>
        <v>2.0141052479873895</v>
      </c>
      <c r="R35" s="122">
        <f>'Nom RPTM'!R35*VLOOKUP(R$3,IPD!$A:$C,3,FALSE)</f>
        <v>1.9542885882352141</v>
      </c>
      <c r="S35" s="122">
        <f>'Nom RPTM'!S35*VLOOKUP(S$3,IPD!$A:$C,3,FALSE)</f>
        <v>1.8230749988052535</v>
      </c>
      <c r="T35" s="122">
        <f>'Nom RPTM'!T35*VLOOKUP(T$3,IPD!$A:$C,3,FALSE)</f>
        <v>1.6947101777544151</v>
      </c>
      <c r="U35" s="122">
        <f>'Nom RPTM'!U35*VLOOKUP(U$3,IPD!$A:$C,3,FALSE)</f>
        <v>1.6746303658400761</v>
      </c>
      <c r="V35" s="122">
        <f>'Nom RPTM'!V35*VLOOKUP(V$3,IPD!$A:$C,3,FALSE)</f>
        <v>1.5822265500683586</v>
      </c>
      <c r="W35" s="122">
        <f>'Nom RPTM'!W35*VLOOKUP(W$3,IPD!$A:$C,3,FALSE)</f>
        <v>1.4799759913514745</v>
      </c>
      <c r="X35" s="122">
        <f>'Nom RPTM'!X35*VLOOKUP(X$3,IPD!$A:$C,3,FALSE)</f>
        <v>1.4282400404231392</v>
      </c>
      <c r="Y35" s="122">
        <f>'Nom RPTM'!Y35*VLOOKUP(Y$3,IPD!$A:$C,3,FALSE)</f>
        <v>1.3819533856624167</v>
      </c>
      <c r="Z35" s="122">
        <f>'Nom RPTM'!Z35*VLOOKUP(Z$3,IPD!$A:$C,3,FALSE)</f>
        <v>1.2683118847460828</v>
      </c>
      <c r="AA35" s="122">
        <f>'Nom RPTM'!AA35*VLOOKUP(AA$3,IPD!$A:$C,3,FALSE)</f>
        <v>1.3113793177436068</v>
      </c>
      <c r="AB35" s="122">
        <f>'Nom RPTM'!AB35*VLOOKUP(AB$3,IPD!$A:$C,3,FALSE)</f>
        <v>1.3431239723456192</v>
      </c>
      <c r="AC35" s="122">
        <f>'Nom RPTM'!AC35*VLOOKUP(VALUE(LEFT(AC$3,4)),IPD!$A:$C,3,FALSE)</f>
        <v>1.4149145329000026</v>
      </c>
      <c r="AD35" s="122">
        <f>'Nom RPTM'!AD35*VLOOKUP(AD$3,IPD!$A:$C,3,FALSE)</f>
        <v>1.4149145329000026</v>
      </c>
      <c r="AE35" s="122">
        <f>'Nom RPTM'!AE35*VLOOKUP(AE$3,IPD!$A:$C,3,FALSE)</f>
        <v>1.7181332217468483</v>
      </c>
      <c r="AF35" s="122">
        <f>'Nom RPTM'!AF35*VLOOKUP(AF$3,IPD!$A:$C,3,FALSE)</f>
        <v>1.5352089057557909</v>
      </c>
      <c r="AG35" s="122">
        <f>'Nom RPTM'!AG35*VLOOKUP(AG$3,IPD!$A:$C,3,FALSE)</f>
        <v>1.677305932663975</v>
      </c>
      <c r="AH35" s="122">
        <f>'Nom RPTM'!AH35*VLOOKUP(AH$3,IPD!$A:$C,3,FALSE)</f>
        <v>1.9984705475971269</v>
      </c>
      <c r="AI35" s="122">
        <f>'Nom RPTM'!AI35*VLOOKUP(AI$3,IPD!$A:$C,3,FALSE)</f>
        <v>2.0701782129004629</v>
      </c>
      <c r="AJ35" s="122">
        <f>'Nom RPTM'!AJ35*VLOOKUP(AJ$3,IPD!$A:$C,3,FALSE)</f>
        <v>2.2311915371526121</v>
      </c>
      <c r="AK35" s="122">
        <f>'Nom RPTM'!AK35*VLOOKUP(AK$3,IPD!$A:$C,3,FALSE)</f>
        <v>2.0227774643010901</v>
      </c>
      <c r="AL35" s="122">
        <f>'Nom RPTM'!AL35*VLOOKUP(AM$3,IPD!$A:$C,3,FALSE)</f>
        <v>1.9917031857226388</v>
      </c>
      <c r="AM35" s="122">
        <f>'Nom RPTM'!AM35*VLOOKUP(AM$3,IPD!$A:$C,3,FALSE)</f>
        <v>1.9077732381028278</v>
      </c>
      <c r="AN35" s="122">
        <f>'Nom RPTM'!AN35*VLOOKUP(AN$3,IPD!$A:$C,3,FALSE)</f>
        <v>1.8003392391396487</v>
      </c>
      <c r="AO35" s="122">
        <f>'Nom RPTM'!AO35*VLOOKUP(AO$3,IPD!$A:$C,3,FALSE)</f>
        <v>1.7944496992454351</v>
      </c>
      <c r="AP35" s="122">
        <f>'Nom RPTM'!AP35*VLOOKUP(AP$3,IPD!$A:$C,3,FALSE)</f>
        <v>1.8565753871662074</v>
      </c>
      <c r="AQ35" s="122">
        <f>'Nom RPTM'!AQ35*VLOOKUP(AQ$3,IPD!$A:$C,3,FALSE)</f>
        <v>1.765245880242285</v>
      </c>
      <c r="AR35" s="122">
        <f>'Nom RPTM'!AR35*VLOOKUP(AR$3,IPD!$A:$C,3,FALSE)</f>
        <v>1.6032582935926152</v>
      </c>
      <c r="AS35" s="122">
        <f>'Nom RPTM'!AS35*VLOOKUP(AS$3,IPD!$A:$C,3,FALSE)</f>
        <v>1.6657599489326551</v>
      </c>
      <c r="AT35" s="122">
        <f>'Nom RPTM'!AT35*VLOOKUP(AT$3,IPD!$A:$C,3,FALSE)</f>
        <v>1.8585555938129039</v>
      </c>
      <c r="AU35" s="122" t="e">
        <f>'Nom RPTM'!AU35*VLOOKUP(AU$3,IPD!$A:$C,3,FALSE)</f>
        <v>#N/A</v>
      </c>
      <c r="AV35" s="122" t="e">
        <f>'Nom RPTM'!AV35*VLOOKUP(AV$3,IPD!$A:$C,3,FALSE)</f>
        <v>#N/A</v>
      </c>
      <c r="AW35" s="122" t="e">
        <f>'Nom RPTM'!AW35*VLOOKUP(AW$3,IPD!$A:$C,3,FALSE)</f>
        <v>#N/A</v>
      </c>
      <c r="AX35" s="122" t="e">
        <f>'Nom RPTM'!AX35*VLOOKUP(AX$3,IPD!$A:$C,3,FALSE)</f>
        <v>#N/A</v>
      </c>
      <c r="AY35" s="122" t="e">
        <f>'Nom RPTM'!AY35*VLOOKUP(AY$3,IPD!$A:$C,3,FALSE)</f>
        <v>#N/A</v>
      </c>
      <c r="AZ35" s="122" t="e">
        <f>'Nom RPTM'!AZ35*VLOOKUP(AZ$3,IPD!$A:$C,3,FALSE)</f>
        <v>#N/A</v>
      </c>
      <c r="BA35" s="122" t="e">
        <f>'Nom RPTM'!BA35*VLOOKUP(BA$3,IPD!$A:$C,3,FALSE)</f>
        <v>#N/A</v>
      </c>
      <c r="BB35" s="122" t="e">
        <f>'Nom RPTM'!BB35*VLOOKUP(BB$3,IPD!$A:$C,3,FALSE)</f>
        <v>#N/A</v>
      </c>
      <c r="BC35" s="122"/>
      <c r="BD35" s="79">
        <f t="shared" si="29"/>
        <v>3.395650038093434E-2</v>
      </c>
      <c r="BE35" s="79">
        <f t="shared" si="29"/>
        <v>2.4207072791595508E-2</v>
      </c>
      <c r="BF35" s="111">
        <f t="shared" si="24"/>
        <v>5.3450434980330863E-2</v>
      </c>
      <c r="BG35" s="79">
        <f t="shared" si="30"/>
        <v>0.21430177003367845</v>
      </c>
      <c r="BH35" s="79">
        <f t="shared" si="30"/>
        <v>-0.1064668988852191</v>
      </c>
      <c r="BI35" s="79">
        <f t="shared" si="30"/>
        <v>9.2558756254888408E-2</v>
      </c>
      <c r="BJ35" s="79">
        <f t="shared" si="30"/>
        <v>0.19147646751780312</v>
      </c>
      <c r="BK35" s="79">
        <f t="shared" si="30"/>
        <v>3.5881272000507725E-2</v>
      </c>
      <c r="BL35" s="79">
        <f t="shared" si="30"/>
        <v>7.7777518499993592E-2</v>
      </c>
      <c r="BM35" s="79">
        <f t="shared" si="30"/>
        <v>-9.3409314880019023E-2</v>
      </c>
      <c r="BN35" s="79">
        <f t="shared" si="30"/>
        <v>-1.5362183496140602E-2</v>
      </c>
      <c r="BO35" s="79">
        <f t="shared" si="31"/>
        <v>-5.6313820121523528E-2</v>
      </c>
      <c r="BP35" s="79">
        <f t="shared" si="32"/>
        <v>-3.2713500690170205E-3</v>
      </c>
      <c r="BQ35" s="79">
        <f t="shared" si="32"/>
        <v>3.4621025012234297E-2</v>
      </c>
      <c r="BR35" s="79">
        <f t="shared" si="32"/>
        <v>-4.91924580899048E-2</v>
      </c>
      <c r="BS35" s="79">
        <f t="shared" si="32"/>
        <v>-9.1764885822838815E-2</v>
      </c>
      <c r="BT35" s="79">
        <f t="shared" si="32"/>
        <v>3.8984145966888928E-2</v>
      </c>
      <c r="BU35" s="79">
        <f t="shared" si="32"/>
        <v>0.11574035322663612</v>
      </c>
      <c r="BV35" s="79" t="e">
        <f t="shared" si="32"/>
        <v>#N/A</v>
      </c>
      <c r="BW35" s="79" t="e">
        <f t="shared" si="32"/>
        <v>#N/A</v>
      </c>
      <c r="BX35" s="79" t="e">
        <f t="shared" si="32"/>
        <v>#N/A</v>
      </c>
      <c r="BY35" s="79" t="e">
        <f t="shared" si="32"/>
        <v>#N/A</v>
      </c>
      <c r="BZ35" s="79" t="e">
        <f t="shared" si="32"/>
        <v>#N/A</v>
      </c>
      <c r="CA35" s="79" t="e">
        <f t="shared" si="32"/>
        <v>#N/A</v>
      </c>
      <c r="CB35" s="79" t="e">
        <f t="shared" si="32"/>
        <v>#N/A</v>
      </c>
      <c r="CC35" s="79" t="e">
        <f t="shared" si="32"/>
        <v>#N/A</v>
      </c>
    </row>
    <row r="36" spans="1:277"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121">
        <f>'Nom RPTM'!G36*VLOOKUP(G$3,IPD!$A:$C,3,FALSE)</f>
        <v>2.9915139412507159</v>
      </c>
      <c r="H36" s="121">
        <f>'Nom RPTM'!H36*VLOOKUP(H$3,IPD!$A:$C,3,FALSE)</f>
        <v>2.8617684818452775</v>
      </c>
      <c r="I36" s="121">
        <f>'Nom RPTM'!I36*VLOOKUP(I$3,IPD!$A:$C,3,FALSE)</f>
        <v>2.8013652096563644</v>
      </c>
      <c r="J36" s="121">
        <f>'Nom RPTM'!J36*VLOOKUP(J$3,IPD!$A:$C,3,FALSE)</f>
        <v>3.0454224233810248</v>
      </c>
      <c r="K36" s="121">
        <f>'Nom RPTM'!K36*VLOOKUP(K$3,IPD!$A:$C,3,FALSE)</f>
        <v>2.7505357047359209</v>
      </c>
      <c r="L36" s="121">
        <f>'Nom RPTM'!L36*VLOOKUP(L$3,IPD!$A:$C,3,FALSE)</f>
        <v>2.9874680169547472</v>
      </c>
      <c r="M36" s="121">
        <f>'Nom RPTM'!M36*VLOOKUP(M$3,IPD!$A:$C,3,FALSE)</f>
        <v>2.5630498598587281</v>
      </c>
      <c r="N36" s="121">
        <f>'Nom RPTM'!N36*VLOOKUP(N$3,IPD!$A:$C,3,FALSE)</f>
        <v>2.6895365385418328</v>
      </c>
      <c r="O36" s="121">
        <f>'Nom RPTM'!O36*VLOOKUP(O$3,IPD!$A:$C,3,FALSE)</f>
        <v>2.2420640558307627</v>
      </c>
      <c r="P36" s="121">
        <f>'Nom RPTM'!P36*VLOOKUP(P$3,IPD!$A:$C,3,FALSE)</f>
        <v>2.3431437895911462</v>
      </c>
      <c r="Q36" s="121">
        <f>'Nom RPTM'!Q36*VLOOKUP(Q$3,IPD!$A:$C,3,FALSE)</f>
        <v>2.0487424133384269</v>
      </c>
      <c r="R36" s="121">
        <f>'Nom RPTM'!R36*VLOOKUP(R$3,IPD!$A:$C,3,FALSE)</f>
        <v>1.8186723422129922</v>
      </c>
      <c r="S36" s="121">
        <f>'Nom RPTM'!S36*VLOOKUP(S$3,IPD!$A:$C,3,FALSE)</f>
        <v>1.6896568489181374</v>
      </c>
      <c r="T36" s="121">
        <f>'Nom RPTM'!T36*VLOOKUP(T$3,IPD!$A:$C,3,FALSE)</f>
        <v>1.5530374966933711</v>
      </c>
      <c r="U36" s="121">
        <f>'Nom RPTM'!U36*VLOOKUP(U$3,IPD!$A:$C,3,FALSE)</f>
        <v>1.5510324652368808</v>
      </c>
      <c r="V36" s="121">
        <f>'Nom RPTM'!V36*VLOOKUP(V$3,IPD!$A:$C,3,FALSE)</f>
        <v>1.78101111145247</v>
      </c>
      <c r="W36" s="121">
        <f>'Nom RPTM'!W36*VLOOKUP(W$3,IPD!$A:$C,3,FALSE)</f>
        <v>1.763179405167383</v>
      </c>
      <c r="X36" s="121">
        <f>'Nom RPTM'!X36*VLOOKUP(X$3,IPD!$A:$C,3,FALSE)</f>
        <v>1.7403228280126559</v>
      </c>
      <c r="Y36" s="121">
        <f>'Nom RPTM'!Y36*VLOOKUP(Y$3,IPD!$A:$C,3,FALSE)</f>
        <v>1.7456819383694056</v>
      </c>
      <c r="Z36" s="121">
        <f>'Nom RPTM'!Z36*VLOOKUP(Z$3,IPD!$A:$C,3,FALSE)</f>
        <v>1.673394434295</v>
      </c>
      <c r="AA36" s="121">
        <f>'Nom RPTM'!AA36*VLOOKUP(AA$3,IPD!$A:$C,3,FALSE)</f>
        <v>1.6885962490796451</v>
      </c>
      <c r="AB36" s="121">
        <f>'Nom RPTM'!AB36*VLOOKUP(AB$3,IPD!$A:$C,3,FALSE)</f>
        <v>1.7418745456823788</v>
      </c>
      <c r="AC36" s="121">
        <f>'Nom RPTM'!AC36*VLOOKUP(VALUE(LEFT(AC$3,4)),IPD!$A:$C,3,FALSE)</f>
        <v>1.7568178918914783</v>
      </c>
      <c r="AD36" s="121">
        <f>'Nom RPTM'!AD36*VLOOKUP(AD$3,IPD!$A:$C,3,FALSE)</f>
        <v>1.7568178918914783</v>
      </c>
      <c r="AE36" s="121">
        <f>'Nom RPTM'!AE36*VLOOKUP(AE$3,IPD!$A:$C,3,FALSE)</f>
        <v>2.631738467858872</v>
      </c>
      <c r="AF36" s="121">
        <f>'Nom RPTM'!AF36*VLOOKUP(AF$3,IPD!$A:$C,3,FALSE)</f>
        <v>2.3415089529936659</v>
      </c>
      <c r="AG36" s="121">
        <f>'Nom RPTM'!AG36*VLOOKUP(AG$3,IPD!$A:$C,3,FALSE)</f>
        <v>2.3344356559711184</v>
      </c>
      <c r="AH36" s="121">
        <f>'Nom RPTM'!AH36*VLOOKUP(AH$3,IPD!$A:$C,3,FALSE)</f>
        <v>2.4615642313334161</v>
      </c>
      <c r="AI36" s="121">
        <f>'Nom RPTM'!AI36*VLOOKUP(AI$3,IPD!$A:$C,3,FALSE)</f>
        <v>2.4932645182744153</v>
      </c>
      <c r="AJ36" s="121">
        <f>'Nom RPTM'!AJ36*VLOOKUP(AJ$3,IPD!$A:$C,3,FALSE)</f>
        <v>2.4132941988779213</v>
      </c>
      <c r="AK36" s="121">
        <f>'Nom RPTM'!AK36*VLOOKUP(AK$3,IPD!$A:$C,3,FALSE)</f>
        <v>2.2630097909429541</v>
      </c>
      <c r="AL36" s="121">
        <f>'Nom RPTM'!AL36*VLOOKUP(AM$3,IPD!$A:$C,3,FALSE)</f>
        <v>2.0492061275049172</v>
      </c>
      <c r="AM36" s="121">
        <f>'Nom RPTM'!AM36*VLOOKUP(AM$3,IPD!$A:$C,3,FALSE)</f>
        <v>1.9628530181778963</v>
      </c>
      <c r="AN36" s="121">
        <f>'Nom RPTM'!AN36*VLOOKUP(AN$3,IPD!$A:$C,3,FALSE)</f>
        <v>1.5663223543045415</v>
      </c>
      <c r="AO36" s="121">
        <f>'Nom RPTM'!AO36*VLOOKUP(AO$3,IPD!$A:$C,3,FALSE)</f>
        <v>1.517649614095238</v>
      </c>
      <c r="AP36" s="121">
        <f>'Nom RPTM'!AP36*VLOOKUP(AP$3,IPD!$A:$C,3,FALSE)</f>
        <v>1.4751305350306074</v>
      </c>
      <c r="AQ36" s="121">
        <f>'Nom RPTM'!AQ36*VLOOKUP(AQ$3,IPD!$A:$C,3,FALSE)</f>
        <v>1.8231444253086564</v>
      </c>
      <c r="AR36" s="121">
        <f>'Nom RPTM'!AR36*VLOOKUP(AR$3,IPD!$A:$C,3,FALSE)</f>
        <v>1.9672253152317296</v>
      </c>
      <c r="AS36" s="121">
        <f>'Nom RPTM'!AS36*VLOOKUP(AS$3,IPD!$A:$C,3,FALSE)</f>
        <v>1.4158031194832628</v>
      </c>
      <c r="AT36" s="121">
        <f>'Nom RPTM'!AT36*VLOOKUP(AT$3,IPD!$A:$C,3,FALSE)</f>
        <v>2.1419903884661595</v>
      </c>
      <c r="AU36" s="121" t="e">
        <f>'Nom RPTM'!AU36*VLOOKUP(AU$3,IPD!$A:$C,3,FALSE)</f>
        <v>#N/A</v>
      </c>
      <c r="AV36" s="121" t="e">
        <f>'Nom RPTM'!AV36*VLOOKUP(AV$3,IPD!$A:$C,3,FALSE)</f>
        <v>#N/A</v>
      </c>
      <c r="AW36" s="121" t="e">
        <f>'Nom RPTM'!AW36*VLOOKUP(AW$3,IPD!$A:$C,3,FALSE)</f>
        <v>#N/A</v>
      </c>
      <c r="AX36" s="121" t="e">
        <f>'Nom RPTM'!AX36*VLOOKUP(AX$3,IPD!$A:$C,3,FALSE)</f>
        <v>#N/A</v>
      </c>
      <c r="AY36" s="121" t="e">
        <f>'Nom RPTM'!AY36*VLOOKUP(AY$3,IPD!$A:$C,3,FALSE)</f>
        <v>#N/A</v>
      </c>
      <c r="AZ36" s="121" t="e">
        <f>'Nom RPTM'!AZ36*VLOOKUP(AZ$3,IPD!$A:$C,3,FALSE)</f>
        <v>#N/A</v>
      </c>
      <c r="BA36" s="121" t="e">
        <f>'Nom RPTM'!BA36*VLOOKUP(BA$3,IPD!$A:$C,3,FALSE)</f>
        <v>#N/A</v>
      </c>
      <c r="BB36" s="121" t="e">
        <f>'Nom RPTM'!BB36*VLOOKUP(BB$3,IPD!$A:$C,3,FALSE)</f>
        <v>#N/A</v>
      </c>
      <c r="BC36" s="121"/>
      <c r="BD36" s="78">
        <f t="shared" si="29"/>
        <v>9.0844181581430927E-3</v>
      </c>
      <c r="BE36" s="78">
        <f t="shared" si="29"/>
        <v>3.1551826928297722E-2</v>
      </c>
      <c r="BF36" s="78">
        <f t="shared" si="24"/>
        <v>8.5788877540806663E-3</v>
      </c>
      <c r="BG36" s="78">
        <f t="shared" ref="BG36:BN74" si="33">AE36/AD36-1</f>
        <v>0.49801438157338573</v>
      </c>
      <c r="BH36" s="78">
        <f t="shared" si="33"/>
        <v>-0.11028053068712818</v>
      </c>
      <c r="BI36" s="78">
        <f t="shared" ref="BG36:BN51" si="34">AG36/AF36-1</f>
        <v>-3.0208285189361472E-3</v>
      </c>
      <c r="BJ36" s="78">
        <f t="shared" si="34"/>
        <v>5.4457947914358984E-2</v>
      </c>
      <c r="BK36" s="78">
        <f t="shared" si="34"/>
        <v>1.2878106749149243E-2</v>
      </c>
      <c r="BL36" s="78">
        <f t="shared" si="34"/>
        <v>-3.2074542757236757E-2</v>
      </c>
      <c r="BM36" s="78">
        <f t="shared" si="34"/>
        <v>-6.227355454831951E-2</v>
      </c>
      <c r="BN36" s="78">
        <f t="shared" ref="BN36:BN48" si="35">AL36/AK36-1</f>
        <v>-9.4477568896840225E-2</v>
      </c>
      <c r="BO36" s="78">
        <f t="shared" si="31"/>
        <v>-0.20201750217723979</v>
      </c>
      <c r="BP36" s="78">
        <f t="shared" si="32"/>
        <v>-3.107453588690845E-2</v>
      </c>
      <c r="BQ36" s="78">
        <f t="shared" si="32"/>
        <v>-2.8016400274300968E-2</v>
      </c>
      <c r="BR36" s="78">
        <f t="shared" si="32"/>
        <v>0.23592074193679946</v>
      </c>
      <c r="BS36" s="78">
        <f t="shared" si="32"/>
        <v>7.9028785609609908E-2</v>
      </c>
      <c r="BT36" s="78">
        <f t="shared" si="32"/>
        <v>-0.28030454441539754</v>
      </c>
      <c r="BU36" s="78">
        <f t="shared" si="32"/>
        <v>0.51291543223039326</v>
      </c>
      <c r="BV36" s="78" t="e">
        <f t="shared" si="32"/>
        <v>#N/A</v>
      </c>
      <c r="BW36" s="78" t="e">
        <f t="shared" si="32"/>
        <v>#N/A</v>
      </c>
      <c r="BX36" s="78" t="e">
        <f t="shared" si="32"/>
        <v>#N/A</v>
      </c>
      <c r="BY36" s="78" t="e">
        <f t="shared" si="32"/>
        <v>#N/A</v>
      </c>
      <c r="BZ36" s="78" t="e">
        <f t="shared" si="32"/>
        <v>#N/A</v>
      </c>
      <c r="CA36" s="78" t="e">
        <f t="shared" si="32"/>
        <v>#N/A</v>
      </c>
      <c r="CB36" s="78" t="e">
        <f t="shared" si="32"/>
        <v>#N/A</v>
      </c>
      <c r="CC36" s="78" t="e">
        <f t="shared" si="32"/>
        <v>#N/A</v>
      </c>
    </row>
    <row r="37" spans="1:277"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121">
        <f>'Nom RPTM'!G37*VLOOKUP(G$3,IPD!$A:$C,3,FALSE)</f>
        <v>3.3535897383815434</v>
      </c>
      <c r="H37" s="121">
        <f>'Nom RPTM'!H37*VLOOKUP(H$3,IPD!$A:$C,3,FALSE)</f>
        <v>3.0049018046853493</v>
      </c>
      <c r="I37" s="121">
        <f>'Nom RPTM'!I37*VLOOKUP(I$3,IPD!$A:$C,3,FALSE)</f>
        <v>2.7771240089949654</v>
      </c>
      <c r="J37" s="121">
        <f>'Nom RPTM'!J37*VLOOKUP(J$3,IPD!$A:$C,3,FALSE)</f>
        <v>2.7324282648894522</v>
      </c>
      <c r="K37" s="121">
        <f>'Nom RPTM'!K37*VLOOKUP(K$3,IPD!$A:$C,3,FALSE)</f>
        <v>2.6196516041307367</v>
      </c>
      <c r="L37" s="121">
        <f>'Nom RPTM'!L37*VLOOKUP(L$3,IPD!$A:$C,3,FALSE)</f>
        <v>2.5518273304648522</v>
      </c>
      <c r="M37" s="121">
        <f>'Nom RPTM'!M37*VLOOKUP(M$3,IPD!$A:$C,3,FALSE)</f>
        <v>2.3582523847738299</v>
      </c>
      <c r="N37" s="121">
        <f>'Nom RPTM'!N37*VLOOKUP(N$3,IPD!$A:$C,3,FALSE)</f>
        <v>2.2413723872358595</v>
      </c>
      <c r="O37" s="121">
        <f>'Nom RPTM'!O37*VLOOKUP(O$3,IPD!$A:$C,3,FALSE)</f>
        <v>2.1963769433767157</v>
      </c>
      <c r="P37" s="121">
        <f>'Nom RPTM'!P37*VLOOKUP(P$3,IPD!$A:$C,3,FALSE)</f>
        <v>2.2345640153375621</v>
      </c>
      <c r="Q37" s="121">
        <f>'Nom RPTM'!Q37*VLOOKUP(Q$3,IPD!$A:$C,3,FALSE)</f>
        <v>2.1056413742948519</v>
      </c>
      <c r="R37" s="121">
        <f>'Nom RPTM'!R37*VLOOKUP(R$3,IPD!$A:$C,3,FALSE)</f>
        <v>1.8374658578134155</v>
      </c>
      <c r="S37" s="121">
        <f>'Nom RPTM'!S37*VLOOKUP(S$3,IPD!$A:$C,3,FALSE)</f>
        <v>1.6916090684380813</v>
      </c>
      <c r="T37" s="121">
        <f>'Nom RPTM'!T37*VLOOKUP(T$3,IPD!$A:$C,3,FALSE)</f>
        <v>1.5933343020799493</v>
      </c>
      <c r="U37" s="121">
        <f>'Nom RPTM'!U37*VLOOKUP(U$3,IPD!$A:$C,3,FALSE)</f>
        <v>1.5498942861857157</v>
      </c>
      <c r="V37" s="121">
        <f>'Nom RPTM'!V37*VLOOKUP(V$3,IPD!$A:$C,3,FALSE)</f>
        <v>1.4681808638553406</v>
      </c>
      <c r="W37" s="121">
        <f>'Nom RPTM'!W37*VLOOKUP(W$3,IPD!$A:$C,3,FALSE)</f>
        <v>1.3884228231817506</v>
      </c>
      <c r="X37" s="121">
        <f>'Nom RPTM'!X37*VLOOKUP(X$3,IPD!$A:$C,3,FALSE)</f>
        <v>1.4096418401027293</v>
      </c>
      <c r="Y37" s="121">
        <f>'Nom RPTM'!Y37*VLOOKUP(Y$3,IPD!$A:$C,3,FALSE)</f>
        <v>1.4631764746452329</v>
      </c>
      <c r="Z37" s="121">
        <f>'Nom RPTM'!Z37*VLOOKUP(Z$3,IPD!$A:$C,3,FALSE)</f>
        <v>1.3551406591735276</v>
      </c>
      <c r="AA37" s="121">
        <f>'Nom RPTM'!AA37*VLOOKUP(AA$3,IPD!$A:$C,3,FALSE)</f>
        <v>1.4705314640479299</v>
      </c>
      <c r="AB37" s="121">
        <f>'Nom RPTM'!AB37*VLOOKUP(AB$3,IPD!$A:$C,3,FALSE)</f>
        <v>1.5959804817860312</v>
      </c>
      <c r="AC37" s="121">
        <f>'Nom RPTM'!AC37*VLOOKUP(VALUE(LEFT(AC$3,4)),IPD!$A:$C,3,FALSE)</f>
        <v>1.6131913317706912</v>
      </c>
      <c r="AD37" s="121">
        <f>'Nom RPTM'!AD37*VLOOKUP(AD$3,IPD!$A:$C,3,FALSE)</f>
        <v>1.6131913317706912</v>
      </c>
      <c r="AE37" s="121">
        <f>'Nom RPTM'!AE37*VLOOKUP(AE$3,IPD!$A:$C,3,FALSE)</f>
        <v>2.0165084982542241</v>
      </c>
      <c r="AF37" s="121">
        <f>'Nom RPTM'!AF37*VLOOKUP(AF$3,IPD!$A:$C,3,FALSE)</f>
        <v>1.9069682737500973</v>
      </c>
      <c r="AG37" s="121">
        <f>'Nom RPTM'!AG37*VLOOKUP(AG$3,IPD!$A:$C,3,FALSE)</f>
        <v>2.1976679097479312</v>
      </c>
      <c r="AH37" s="121">
        <f>'Nom RPTM'!AH37*VLOOKUP(AH$3,IPD!$A:$C,3,FALSE)</f>
        <v>2.3477570057619199</v>
      </c>
      <c r="AI37" s="121">
        <f>'Nom RPTM'!AI37*VLOOKUP(AI$3,IPD!$A:$C,3,FALSE)</f>
        <v>2.1131166449776799</v>
      </c>
      <c r="AJ37" s="121">
        <f>'Nom RPTM'!AJ37*VLOOKUP(AJ$3,IPD!$A:$C,3,FALSE)</f>
        <v>1.9645316302741578</v>
      </c>
      <c r="AK37" s="121">
        <f>'Nom RPTM'!AK37*VLOOKUP(AK$3,IPD!$A:$C,3,FALSE)</f>
        <v>1.9048750824536231</v>
      </c>
      <c r="AL37" s="121">
        <f>'Nom RPTM'!AL37*VLOOKUP(AM$3,IPD!$A:$C,3,FALSE)</f>
        <v>1.6895344201411311</v>
      </c>
      <c r="AM37" s="121">
        <f>'Nom RPTM'!AM37*VLOOKUP(AM$3,IPD!$A:$C,3,FALSE)</f>
        <v>1.6183377998812385</v>
      </c>
      <c r="AN37" s="121">
        <f>'Nom RPTM'!AN37*VLOOKUP(AN$3,IPD!$A:$C,3,FALSE)</f>
        <v>1.520873880640957</v>
      </c>
      <c r="AO37" s="121">
        <f>'Nom RPTM'!AO37*VLOOKUP(AO$3,IPD!$A:$C,3,FALSE)</f>
        <v>1.5231909483822701</v>
      </c>
      <c r="AP37" s="121">
        <f>'Nom RPTM'!AP37*VLOOKUP(AP$3,IPD!$A:$C,3,FALSE)</f>
        <v>1.5178201298803973</v>
      </c>
      <c r="AQ37" s="121">
        <f>'Nom RPTM'!AQ37*VLOOKUP(AQ$3,IPD!$A:$C,3,FALSE)</f>
        <v>1.4982415680747401</v>
      </c>
      <c r="AR37" s="121">
        <f>'Nom RPTM'!AR37*VLOOKUP(AR$3,IPD!$A:$C,3,FALSE)</f>
        <v>1.3582207853795878</v>
      </c>
      <c r="AS37" s="121">
        <f>'Nom RPTM'!AS37*VLOOKUP(AS$3,IPD!$A:$C,3,FALSE)</f>
        <v>1.3929911217240416</v>
      </c>
      <c r="AT37" s="121">
        <f>'Nom RPTM'!AT37*VLOOKUP(AT$3,IPD!$A:$C,3,FALSE)</f>
        <v>1.6372017325108281</v>
      </c>
      <c r="AU37" s="121" t="e">
        <f>'Nom RPTM'!AU37*VLOOKUP(AU$3,IPD!$A:$C,3,FALSE)</f>
        <v>#N/A</v>
      </c>
      <c r="AV37" s="121" t="e">
        <f>'Nom RPTM'!AV37*VLOOKUP(AV$3,IPD!$A:$C,3,FALSE)</f>
        <v>#N/A</v>
      </c>
      <c r="AW37" s="121" t="e">
        <f>'Nom RPTM'!AW37*VLOOKUP(AW$3,IPD!$A:$C,3,FALSE)</f>
        <v>#N/A</v>
      </c>
      <c r="AX37" s="121" t="e">
        <f>'Nom RPTM'!AX37*VLOOKUP(AX$3,IPD!$A:$C,3,FALSE)</f>
        <v>#N/A</v>
      </c>
      <c r="AY37" s="121" t="e">
        <f>'Nom RPTM'!AY37*VLOOKUP(AY$3,IPD!$A:$C,3,FALSE)</f>
        <v>#N/A</v>
      </c>
      <c r="AZ37" s="121" t="e">
        <f>'Nom RPTM'!AZ37*VLOOKUP(AZ$3,IPD!$A:$C,3,FALSE)</f>
        <v>#N/A</v>
      </c>
      <c r="BA37" s="121" t="e">
        <f>'Nom RPTM'!BA37*VLOOKUP(BA$3,IPD!$A:$C,3,FALSE)</f>
        <v>#N/A</v>
      </c>
      <c r="BB37" s="121" t="e">
        <f>'Nom RPTM'!BB37*VLOOKUP(BB$3,IPD!$A:$C,3,FALSE)</f>
        <v>#N/A</v>
      </c>
      <c r="BC37" s="121"/>
      <c r="BD37" s="78">
        <f t="shared" si="29"/>
        <v>8.5150426336390028E-2</v>
      </c>
      <c r="BE37" s="78">
        <f t="shared" si="29"/>
        <v>8.5308625354249878E-2</v>
      </c>
      <c r="BF37" s="78">
        <f t="shared" si="24"/>
        <v>1.0783872472800882E-2</v>
      </c>
      <c r="BG37" s="78">
        <f t="shared" si="33"/>
        <v>0.25001198465456587</v>
      </c>
      <c r="BH37" s="78">
        <f t="shared" si="33"/>
        <v>-5.4321727182880863E-2</v>
      </c>
      <c r="BI37" s="78">
        <f t="shared" si="34"/>
        <v>0.15244073013661974</v>
      </c>
      <c r="BJ37" s="78">
        <f t="shared" si="34"/>
        <v>6.8294711565954236E-2</v>
      </c>
      <c r="BK37" s="78">
        <f t="shared" si="34"/>
        <v>-9.9942353577640364E-2</v>
      </c>
      <c r="BL37" s="78">
        <f t="shared" si="34"/>
        <v>-7.0315576310786998E-2</v>
      </c>
      <c r="BM37" s="78">
        <f t="shared" si="34"/>
        <v>-3.036680443379236E-2</v>
      </c>
      <c r="BN37" s="78">
        <f t="shared" si="35"/>
        <v>-0.11304713064707472</v>
      </c>
      <c r="BO37" s="78">
        <f t="shared" si="31"/>
        <v>-6.0224706638770886E-2</v>
      </c>
      <c r="BP37" s="78">
        <f t="shared" si="32"/>
        <v>1.5235107728568398E-3</v>
      </c>
      <c r="BQ37" s="78">
        <f t="shared" si="32"/>
        <v>-3.5260309993155881E-3</v>
      </c>
      <c r="BR37" s="78">
        <f t="shared" si="32"/>
        <v>-1.2899131735194413E-2</v>
      </c>
      <c r="BS37" s="78">
        <f t="shared" si="32"/>
        <v>-9.345674668143189E-2</v>
      </c>
      <c r="BT37" s="78">
        <f t="shared" si="32"/>
        <v>2.5599914769921961E-2</v>
      </c>
      <c r="BU37" s="78">
        <f t="shared" si="32"/>
        <v>0.1753138314941578</v>
      </c>
      <c r="BV37" s="78" t="e">
        <f t="shared" si="32"/>
        <v>#N/A</v>
      </c>
      <c r="BW37" s="78" t="e">
        <f t="shared" si="32"/>
        <v>#N/A</v>
      </c>
      <c r="BX37" s="78" t="e">
        <f t="shared" si="32"/>
        <v>#N/A</v>
      </c>
      <c r="BY37" s="78" t="e">
        <f t="shared" si="32"/>
        <v>#N/A</v>
      </c>
      <c r="BZ37" s="78" t="e">
        <f t="shared" si="32"/>
        <v>#N/A</v>
      </c>
      <c r="CA37" s="78" t="e">
        <f t="shared" si="32"/>
        <v>#N/A</v>
      </c>
      <c r="CB37" s="78" t="e">
        <f t="shared" si="32"/>
        <v>#N/A</v>
      </c>
      <c r="CC37" s="78" t="e">
        <f t="shared" si="32"/>
        <v>#N/A</v>
      </c>
    </row>
    <row r="38" spans="1:277"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'Nom RPTM'!AD38*VLOOKUP(AD$3,IPD!$A:$C,3,FALSE)</f>
        <v>8.1700834983613007</v>
      </c>
      <c r="AE38" s="122">
        <f>'Nom RPTM'!AE38*VLOOKUP(AE$3,IPD!$A:$C,3,FALSE)</f>
        <v>7.7218269394000147</v>
      </c>
      <c r="AF38" s="122">
        <f>'Nom RPTM'!AF38*VLOOKUP(AF$3,IPD!$A:$C,3,FALSE)</f>
        <v>6.7405308020677905</v>
      </c>
      <c r="AG38" s="122">
        <f>'Nom RPTM'!AG38*VLOOKUP(AG$3,IPD!$A:$C,3,FALSE)</f>
        <v>6.7505041402867008</v>
      </c>
      <c r="AH38" s="122">
        <f>'Nom RPTM'!AH38*VLOOKUP(AH$3,IPD!$A:$C,3,FALSE)</f>
        <v>7.7110511392258063</v>
      </c>
      <c r="AI38" s="122">
        <f>'Nom RPTM'!AI38*VLOOKUP(AI$3,IPD!$A:$C,3,FALSE)</f>
        <v>7.6718441073795169</v>
      </c>
      <c r="AJ38" s="122">
        <f>'Nom RPTM'!AJ38*VLOOKUP(AJ$3,IPD!$A:$C,3,FALSE)</f>
        <v>7.3022766845709084</v>
      </c>
      <c r="AK38" s="122">
        <f>'Nom RPTM'!AK38*VLOOKUP(AK$3,IPD!$A:$C,3,FALSE)</f>
        <v>6.997794370716627</v>
      </c>
      <c r="AL38" s="122">
        <f>'Nom RPTM'!AL38*VLOOKUP(AM$3,IPD!$A:$C,3,FALSE)</f>
        <v>5.685637881284241</v>
      </c>
      <c r="AM38" s="122">
        <f>'Nom RPTM'!AM38*VLOOKUP(AM$3,IPD!$A:$C,3,FALSE)</f>
        <v>5.4460463131318493</v>
      </c>
      <c r="AN38" s="122">
        <f>'Nom RPTM'!AN38*VLOOKUP(AN$3,IPD!$A:$C,3,FALSE)</f>
        <v>5.8479835343846496</v>
      </c>
      <c r="AO38" s="122">
        <f>'Nom RPTM'!AO38*VLOOKUP(AO$3,IPD!$A:$C,3,FALSE)</f>
        <v>6.0823116205980057</v>
      </c>
      <c r="AP38" s="122">
        <f>'Nom RPTM'!AP38*VLOOKUP(AP$3,IPD!$A:$C,3,FALSE)</f>
        <v>5.6477416032573524</v>
      </c>
      <c r="AQ38" s="122">
        <f>'Nom RPTM'!AQ38*VLOOKUP(AQ$3,IPD!$A:$C,3,FALSE)</f>
        <v>6.4646028732167711</v>
      </c>
      <c r="AR38" s="122">
        <f>'Nom RPTM'!AR38*VLOOKUP(AR$3,IPD!$A:$C,3,FALSE)</f>
        <v>6.4246300461078274</v>
      </c>
      <c r="AS38" s="122">
        <f>'Nom RPTM'!AS38*VLOOKUP(AS$3,IPD!$A:$C,3,FALSE)</f>
        <v>6.0875167266650481</v>
      </c>
      <c r="AT38" s="122">
        <f>'Nom RPTM'!AT38*VLOOKUP(AT$3,IPD!$A:$C,3,FALSE)</f>
        <v>6.7474539544962084</v>
      </c>
      <c r="AU38" s="122" t="e">
        <f>'Nom RPTM'!AU38*VLOOKUP(AU$3,IPD!$A:$C,3,FALSE)</f>
        <v>#N/A</v>
      </c>
      <c r="AV38" s="122" t="e">
        <f>'Nom RPTM'!AV38*VLOOKUP(AV$3,IPD!$A:$C,3,FALSE)</f>
        <v>#N/A</v>
      </c>
      <c r="AW38" s="122" t="e">
        <f>'Nom RPTM'!AW38*VLOOKUP(AW$3,IPD!$A:$C,3,FALSE)</f>
        <v>#N/A</v>
      </c>
      <c r="AX38" s="122" t="e">
        <f>'Nom RPTM'!AX38*VLOOKUP(AX$3,IPD!$A:$C,3,FALSE)</f>
        <v>#N/A</v>
      </c>
      <c r="AY38" s="122" t="e">
        <f>'Nom RPTM'!AY38*VLOOKUP(AY$3,IPD!$A:$C,3,FALSE)</f>
        <v>#N/A</v>
      </c>
      <c r="AZ38" s="122" t="e">
        <f>'Nom RPTM'!AZ38*VLOOKUP(AZ$3,IPD!$A:$C,3,FALSE)</f>
        <v>#N/A</v>
      </c>
      <c r="BA38" s="122" t="e">
        <f>'Nom RPTM'!BA38*VLOOKUP(BA$3,IPD!$A:$C,3,FALSE)</f>
        <v>#N/A</v>
      </c>
      <c r="BB38" s="122" t="e">
        <f>'Nom RPTM'!BB38*VLOOKUP(BB$3,IPD!$A:$C,3,FALSE)</f>
        <v>#N/A</v>
      </c>
      <c r="BC38" s="122"/>
      <c r="BD38" s="79"/>
      <c r="BE38" s="79"/>
      <c r="BF38" s="111"/>
      <c r="BG38" s="79">
        <f>AE38/AD38-1</f>
        <v>-5.4865603154630405E-2</v>
      </c>
      <c r="BH38" s="79">
        <f t="shared" si="34"/>
        <v>-0.12708082491790096</v>
      </c>
      <c r="BI38" s="79">
        <f t="shared" si="34"/>
        <v>1.4796072463389986E-3</v>
      </c>
      <c r="BJ38" s="79">
        <f t="shared" si="34"/>
        <v>0.14229263162829642</v>
      </c>
      <c r="BK38" s="79">
        <f t="shared" si="34"/>
        <v>-5.0845249419816385E-3</v>
      </c>
      <c r="BL38" s="79">
        <f t="shared" si="34"/>
        <v>-4.8171915074906591E-2</v>
      </c>
      <c r="BM38" s="79">
        <f t="shared" si="34"/>
        <v>-4.1696901802916742E-2</v>
      </c>
      <c r="BN38" s="79">
        <f t="shared" si="35"/>
        <v>-0.18751000957148889</v>
      </c>
      <c r="BO38" s="79">
        <f t="shared" si="31"/>
        <v>7.3803489383412746E-2</v>
      </c>
      <c r="BP38" s="79">
        <f t="shared" si="32"/>
        <v>4.0069895004930745E-2</v>
      </c>
      <c r="BQ38" s="79">
        <f t="shared" si="32"/>
        <v>-7.144816715226554E-2</v>
      </c>
      <c r="BR38" s="79">
        <f t="shared" si="32"/>
        <v>0.14463502889160007</v>
      </c>
      <c r="BS38" s="79">
        <f t="shared" si="32"/>
        <v>-6.1833383879702497E-3</v>
      </c>
      <c r="BT38" s="79">
        <f t="shared" si="32"/>
        <v>-5.2472020493539495E-2</v>
      </c>
      <c r="BU38" s="79">
        <f t="shared" si="32"/>
        <v>0.1084082816463483</v>
      </c>
      <c r="BV38" s="79" t="e">
        <f t="shared" si="32"/>
        <v>#N/A</v>
      </c>
      <c r="BW38" s="79" t="e">
        <f t="shared" si="32"/>
        <v>#N/A</v>
      </c>
      <c r="BX38" s="79" t="e">
        <f t="shared" si="32"/>
        <v>#N/A</v>
      </c>
      <c r="BY38" s="79" t="e">
        <f t="shared" si="32"/>
        <v>#N/A</v>
      </c>
      <c r="BZ38" s="79" t="e">
        <f t="shared" si="32"/>
        <v>#N/A</v>
      </c>
      <c r="CA38" s="79" t="e">
        <f t="shared" si="32"/>
        <v>#N/A</v>
      </c>
      <c r="CB38" s="79" t="e">
        <f t="shared" si="32"/>
        <v>#N/A</v>
      </c>
      <c r="CC38" s="79" t="e">
        <f t="shared" si="32"/>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'Nom RPTM'!AD39*VLOOKUP(AD$3,IPD!$A:$C,3,FALSE)</f>
        <v>5.1136465828484798</v>
      </c>
      <c r="AE39" s="122">
        <f>'Nom RPTM'!AE39*VLOOKUP(AE$3,IPD!$A:$C,3,FALSE)</f>
        <v>4.7358517790045713</v>
      </c>
      <c r="AF39" s="122">
        <f>'Nom RPTM'!AF39*VLOOKUP(AF$3,IPD!$A:$C,3,FALSE)</f>
        <v>3.6828339470753741</v>
      </c>
      <c r="AG39" s="122">
        <f>'Nom RPTM'!AG39*VLOOKUP(AG$3,IPD!$A:$C,3,FALSE)</f>
        <v>3.6868602028905531</v>
      </c>
      <c r="AH39" s="122">
        <f>'Nom RPTM'!AH39*VLOOKUP(AH$3,IPD!$A:$C,3,FALSE)</f>
        <v>4.1911253247426279</v>
      </c>
      <c r="AI39" s="122">
        <f>'Nom RPTM'!AI39*VLOOKUP(AI$3,IPD!$A:$C,3,FALSE)</f>
        <v>4.5776605186824151</v>
      </c>
      <c r="AJ39" s="122">
        <f>'Nom RPTM'!AJ39*VLOOKUP(AJ$3,IPD!$A:$C,3,FALSE)</f>
        <v>4.3198318879320352</v>
      </c>
      <c r="AK39" s="122">
        <f>'Nom RPTM'!AK39*VLOOKUP(AK$3,IPD!$A:$C,3,FALSE)</f>
        <v>4.0808344078094771</v>
      </c>
      <c r="AL39" s="122">
        <f>'Nom RPTM'!AL39*VLOOKUP(AM$3,IPD!$A:$C,3,FALSE)</f>
        <v>3.2751825920016655</v>
      </c>
      <c r="AM39" s="122">
        <f>'Nom RPTM'!AM39*VLOOKUP(AM$3,IPD!$A:$C,3,FALSE)</f>
        <v>3.1371670958361149</v>
      </c>
      <c r="AN39" s="122">
        <f>'Nom RPTM'!AN39*VLOOKUP(AN$3,IPD!$A:$C,3,FALSE)</f>
        <v>2.5793989584256551</v>
      </c>
      <c r="AO39" s="122">
        <f>'Nom RPTM'!AO39*VLOOKUP(AO$3,IPD!$A:$C,3,FALSE)</f>
        <v>2.2387876177966102</v>
      </c>
      <c r="AP39" s="122">
        <f>'Nom RPTM'!AP39*VLOOKUP(AP$3,IPD!$A:$C,3,FALSE)</f>
        <v>2.9244973089223358</v>
      </c>
      <c r="AQ39" s="122">
        <f>'Nom RPTM'!AQ39*VLOOKUP(AQ$3,IPD!$A:$C,3,FALSE)</f>
        <v>3.0875804817539865</v>
      </c>
      <c r="AR39" s="122">
        <f>'Nom RPTM'!AR39*VLOOKUP(AR$3,IPD!$A:$C,3,FALSE)</f>
        <v>2.7660730468583528</v>
      </c>
      <c r="AS39" s="122">
        <f>'Nom RPTM'!AS39*VLOOKUP(AS$3,IPD!$A:$C,3,FALSE)</f>
        <v>2.6273644837845085</v>
      </c>
      <c r="AT39" s="122">
        <f>'Nom RPTM'!AT39*VLOOKUP(AT$3,IPD!$A:$C,3,FALSE)</f>
        <v>3.7300270513976557</v>
      </c>
      <c r="AU39" s="122" t="e">
        <f>'Nom RPTM'!AU39*VLOOKUP(AU$3,IPD!$A:$C,3,FALSE)</f>
        <v>#N/A</v>
      </c>
      <c r="AV39" s="122" t="e">
        <f>'Nom RPTM'!AV39*VLOOKUP(AV$3,IPD!$A:$C,3,FALSE)</f>
        <v>#N/A</v>
      </c>
      <c r="AW39" s="122" t="e">
        <f>'Nom RPTM'!AW39*VLOOKUP(AW$3,IPD!$A:$C,3,FALSE)</f>
        <v>#N/A</v>
      </c>
      <c r="AX39" s="122" t="e">
        <f>'Nom RPTM'!AX39*VLOOKUP(AX$3,IPD!$A:$C,3,FALSE)</f>
        <v>#N/A</v>
      </c>
      <c r="AY39" s="122" t="e">
        <f>'Nom RPTM'!AY39*VLOOKUP(AY$3,IPD!$A:$C,3,FALSE)</f>
        <v>#N/A</v>
      </c>
      <c r="AZ39" s="122" t="e">
        <f>'Nom RPTM'!AZ39*VLOOKUP(AZ$3,IPD!$A:$C,3,FALSE)</f>
        <v>#N/A</v>
      </c>
      <c r="BA39" s="122" t="e">
        <f>'Nom RPTM'!BA39*VLOOKUP(BA$3,IPD!$A:$C,3,FALSE)</f>
        <v>#N/A</v>
      </c>
      <c r="BB39" s="122" t="e">
        <f>'Nom RPTM'!BB39*VLOOKUP(BB$3,IPD!$A:$C,3,FALSE)</f>
        <v>#N/A</v>
      </c>
      <c r="BC39" s="122"/>
      <c r="BD39" s="79"/>
      <c r="BE39" s="79"/>
      <c r="BF39" s="111"/>
      <c r="BG39" s="79">
        <f t="shared" si="34"/>
        <v>-7.3879725108703886E-2</v>
      </c>
      <c r="BH39" s="79">
        <f t="shared" si="34"/>
        <v>-0.22235025103562911</v>
      </c>
      <c r="BI39" s="79">
        <f t="shared" si="34"/>
        <v>1.0932493490172224E-3</v>
      </c>
      <c r="BJ39" s="79">
        <f t="shared" si="34"/>
        <v>0.1367735943599715</v>
      </c>
      <c r="BK39" s="79">
        <f t="shared" si="34"/>
        <v>9.2227066477312825E-2</v>
      </c>
      <c r="BL39" s="79">
        <f t="shared" si="34"/>
        <v>-5.6323230981879524E-2</v>
      </c>
      <c r="BM39" s="79">
        <f t="shared" si="34"/>
        <v>-5.5325643757162424E-2</v>
      </c>
      <c r="BN39" s="79">
        <f t="shared" si="35"/>
        <v>-0.19742330496577831</v>
      </c>
      <c r="BO39" s="79">
        <f t="shared" si="31"/>
        <v>-0.1777935699219757</v>
      </c>
      <c r="BP39" s="79">
        <f t="shared" si="32"/>
        <v>-0.13205066223525896</v>
      </c>
      <c r="BQ39" s="79">
        <f t="shared" si="32"/>
        <v>0.3062861727815851</v>
      </c>
      <c r="BR39" s="79">
        <f t="shared" si="32"/>
        <v>5.576451458310494E-2</v>
      </c>
      <c r="BS39" s="79">
        <f t="shared" si="32"/>
        <v>-0.10412924838577564</v>
      </c>
      <c r="BT39" s="79">
        <f t="shared" si="32"/>
        <v>-5.0146384684737977E-2</v>
      </c>
      <c r="BU39" s="79">
        <f t="shared" si="32"/>
        <v>0.41968389784459981</v>
      </c>
      <c r="BV39" s="79" t="e">
        <f t="shared" si="32"/>
        <v>#N/A</v>
      </c>
      <c r="BW39" s="79" t="e">
        <f t="shared" si="32"/>
        <v>#N/A</v>
      </c>
      <c r="BX39" s="79" t="e">
        <f t="shared" si="32"/>
        <v>#N/A</v>
      </c>
      <c r="BY39" s="79" t="e">
        <f t="shared" si="32"/>
        <v>#N/A</v>
      </c>
      <c r="BZ39" s="79" t="e">
        <f t="shared" si="32"/>
        <v>#N/A</v>
      </c>
      <c r="CA39" s="79" t="e">
        <f t="shared" si="32"/>
        <v>#N/A</v>
      </c>
      <c r="CB39" s="79" t="e">
        <f t="shared" si="32"/>
        <v>#N/A</v>
      </c>
      <c r="CC39" s="79" t="e">
        <f t="shared" si="32"/>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'Nom RPTM'!AD40*VLOOKUP(AD$3,IPD!$A:$C,3,FALSE)</f>
        <v>5.9259516798605434</v>
      </c>
      <c r="AE40" s="121">
        <f>'Nom RPTM'!AE40*VLOOKUP(AE$3,IPD!$A:$C,3,FALSE)</f>
        <v>5.9361313446272943</v>
      </c>
      <c r="AF40" s="121">
        <f>'Nom RPTM'!AF40*VLOOKUP(AF$3,IPD!$A:$C,3,FALSE)</f>
        <v>5.7732268221578122</v>
      </c>
      <c r="AG40" s="121">
        <f>'Nom RPTM'!AG40*VLOOKUP(AG$3,IPD!$A:$C,3,FALSE)</f>
        <v>3.4082426516756734</v>
      </c>
      <c r="AH40" s="121">
        <f>'Nom RPTM'!AH40*VLOOKUP(AH$3,IPD!$A:$C,3,FALSE)</f>
        <v>4.0290685834511279</v>
      </c>
      <c r="AI40" s="121">
        <f>'Nom RPTM'!AI40*VLOOKUP(AI$3,IPD!$A:$C,3,FALSE)</f>
        <v>4.0813028266360281</v>
      </c>
      <c r="AJ40" s="121">
        <f>'Nom RPTM'!AJ40*VLOOKUP(AJ$3,IPD!$A:$C,3,FALSE)</f>
        <v>3.9355455250719729</v>
      </c>
      <c r="AK40" s="121">
        <f>'Nom RPTM'!AK40*VLOOKUP(AK$3,IPD!$A:$C,3,FALSE)</f>
        <v>3.8955922029019927</v>
      </c>
      <c r="AL40" s="121">
        <f>'Nom RPTM'!AL40*VLOOKUP(AM$3,IPD!$A:$C,3,FALSE)</f>
        <v>3.4008150756085409</v>
      </c>
      <c r="AM40" s="121">
        <f>'Nom RPTM'!AM40*VLOOKUP(AM$3,IPD!$A:$C,3,FALSE)</f>
        <v>3.2575054533683536</v>
      </c>
      <c r="AN40" s="121">
        <f>'Nom RPTM'!AN40*VLOOKUP(AN$3,IPD!$A:$C,3,FALSE)</f>
        <v>3.0918501800860732</v>
      </c>
      <c r="AO40" s="121">
        <f>'Nom RPTM'!AO40*VLOOKUP(AO$3,IPD!$A:$C,3,FALSE)</f>
        <v>2.8699253507844245</v>
      </c>
      <c r="AP40" s="121">
        <f>'Nom RPTM'!AP40*VLOOKUP(AP$3,IPD!$A:$C,3,FALSE)</f>
        <v>2.7615965988093913</v>
      </c>
      <c r="AQ40" s="121">
        <f>'Nom RPTM'!AQ40*VLOOKUP(AQ$3,IPD!$A:$C,3,FALSE)</f>
        <v>3.11564326489124</v>
      </c>
      <c r="AR40" s="121">
        <f>'Nom RPTM'!AR40*VLOOKUP(AR$3,IPD!$A:$C,3,FALSE)</f>
        <v>3.0408612426141484</v>
      </c>
      <c r="AS40" s="121">
        <f>'Nom RPTM'!AS40*VLOOKUP(AS$3,IPD!$A:$C,3,FALSE)</f>
        <v>2.5221737694842097</v>
      </c>
      <c r="AT40" s="121">
        <f>'Nom RPTM'!AT40*VLOOKUP(AT$3,IPD!$A:$C,3,FALSE)</f>
        <v>3.2246230654018975</v>
      </c>
      <c r="AU40" s="121" t="e">
        <f>'Nom RPTM'!AU40*VLOOKUP(AU$3,IPD!$A:$C,3,FALSE)</f>
        <v>#N/A</v>
      </c>
      <c r="AV40" s="121" t="e">
        <f>'Nom RPTM'!AV40*VLOOKUP(AV$3,IPD!$A:$C,3,FALSE)</f>
        <v>#N/A</v>
      </c>
      <c r="AW40" s="121" t="e">
        <f>'Nom RPTM'!AW40*VLOOKUP(AW$3,IPD!$A:$C,3,FALSE)</f>
        <v>#N/A</v>
      </c>
      <c r="AX40" s="121" t="e">
        <f>'Nom RPTM'!AX40*VLOOKUP(AX$3,IPD!$A:$C,3,FALSE)</f>
        <v>#N/A</v>
      </c>
      <c r="AY40" s="121" t="e">
        <f>'Nom RPTM'!AY40*VLOOKUP(AY$3,IPD!$A:$C,3,FALSE)</f>
        <v>#N/A</v>
      </c>
      <c r="AZ40" s="121" t="e">
        <f>'Nom RPTM'!AZ40*VLOOKUP(AZ$3,IPD!$A:$C,3,FALSE)</f>
        <v>#N/A</v>
      </c>
      <c r="BA40" s="121" t="e">
        <f>'Nom RPTM'!BA40*VLOOKUP(BA$3,IPD!$A:$C,3,FALSE)</f>
        <v>#N/A</v>
      </c>
      <c r="BB40" s="121" t="e">
        <f>'Nom RPTM'!BB40*VLOOKUP(BB$3,IPD!$A:$C,3,FALSE)</f>
        <v>#N/A</v>
      </c>
      <c r="BC40" s="121"/>
      <c r="BD40" s="78"/>
      <c r="BE40" s="78"/>
      <c r="BF40" s="78"/>
      <c r="BG40" s="78">
        <f t="shared" ref="BG40:BM40" si="36">AE40/AD40-1</f>
        <v>1.7178109638231742E-3</v>
      </c>
      <c r="BH40" s="78">
        <f t="shared" si="36"/>
        <v>-2.7442877020725676E-2</v>
      </c>
      <c r="BI40" s="78">
        <f t="shared" si="36"/>
        <v>-0.40964684799933049</v>
      </c>
      <c r="BJ40" s="78">
        <f t="shared" si="36"/>
        <v>0.18215426400764723</v>
      </c>
      <c r="BK40" s="78">
        <f t="shared" si="36"/>
        <v>1.2964346995592235E-2</v>
      </c>
      <c r="BL40" s="78">
        <f t="shared" si="36"/>
        <v>-3.5713424794845294E-2</v>
      </c>
      <c r="BM40" s="78">
        <f t="shared" si="36"/>
        <v>-1.0151914624148439E-2</v>
      </c>
      <c r="BN40" s="78">
        <f t="shared" si="35"/>
        <v>-0.12700947674268148</v>
      </c>
      <c r="BO40" s="78">
        <f t="shared" si="31"/>
        <v>-5.0853413955451177E-2</v>
      </c>
      <c r="BP40" s="78">
        <f t="shared" si="32"/>
        <v>-7.1777355426539624E-2</v>
      </c>
      <c r="BQ40" s="78">
        <f t="shared" si="32"/>
        <v>-3.7746191532620932E-2</v>
      </c>
      <c r="BR40" s="78">
        <f t="shared" si="32"/>
        <v>0.12820361461717078</v>
      </c>
      <c r="BS40" s="78">
        <f t="shared" si="32"/>
        <v>-2.400211318149803E-2</v>
      </c>
      <c r="BT40" s="78">
        <f t="shared" si="32"/>
        <v>-0.1705725555185269</v>
      </c>
      <c r="BU40" s="78">
        <f t="shared" si="32"/>
        <v>0.27850947639556978</v>
      </c>
      <c r="BV40" s="78" t="e">
        <f t="shared" si="32"/>
        <v>#N/A</v>
      </c>
      <c r="BW40" s="78" t="e">
        <f t="shared" si="32"/>
        <v>#N/A</v>
      </c>
      <c r="BX40" s="78" t="e">
        <f t="shared" si="32"/>
        <v>#N/A</v>
      </c>
      <c r="BY40" s="78" t="e">
        <f t="shared" si="32"/>
        <v>#N/A</v>
      </c>
      <c r="BZ40" s="78" t="e">
        <f t="shared" si="32"/>
        <v>#N/A</v>
      </c>
      <c r="CA40" s="78" t="e">
        <f t="shared" si="32"/>
        <v>#N/A</v>
      </c>
      <c r="CB40" s="78" t="e">
        <f t="shared" si="32"/>
        <v>#N/A</v>
      </c>
      <c r="CC40" s="78" t="e">
        <f t="shared" si="32"/>
        <v>#N/A</v>
      </c>
    </row>
    <row r="41" spans="1:277"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122">
        <f>'Nom RPTM'!G41*VLOOKUP(G$3,IPD!$A:$C,3,FALSE)</f>
        <v>17.144949740715944</v>
      </c>
      <c r="H41" s="122">
        <f>'Nom RPTM'!H41*VLOOKUP(H$3,IPD!$A:$C,3,FALSE)</f>
        <v>14.629371566557909</v>
      </c>
      <c r="I41" s="122">
        <f>'Nom RPTM'!I41*VLOOKUP(I$3,IPD!$A:$C,3,FALSE)</f>
        <v>13.820613096347783</v>
      </c>
      <c r="J41" s="122">
        <f>'Nom RPTM'!J41*VLOOKUP(J$3,IPD!$A:$C,3,FALSE)</f>
        <v>13.257625607234147</v>
      </c>
      <c r="K41" s="122">
        <f>'Nom RPTM'!K41*VLOOKUP(K$3,IPD!$A:$C,3,FALSE)</f>
        <v>13.664181700156425</v>
      </c>
      <c r="L41" s="122">
        <f>'Nom RPTM'!L41*VLOOKUP(L$3,IPD!$A:$C,3,FALSE)</f>
        <v>12.589957360426943</v>
      </c>
      <c r="M41" s="122">
        <f>'Nom RPTM'!M41*VLOOKUP(M$3,IPD!$A:$C,3,FALSE)</f>
        <v>13.592006510584035</v>
      </c>
      <c r="N41" s="122">
        <f>'Nom RPTM'!N41*VLOOKUP(N$3,IPD!$A:$C,3,FALSE)</f>
        <v>12.253741952334741</v>
      </c>
      <c r="O41" s="122">
        <f>'Nom RPTM'!O41*VLOOKUP(O$3,IPD!$A:$C,3,FALSE)</f>
        <v>11.549530279863875</v>
      </c>
      <c r="P41" s="122">
        <f>'Nom RPTM'!P41*VLOOKUP(P$3,IPD!$A:$C,3,FALSE)</f>
        <v>12.165648238531984</v>
      </c>
      <c r="Q41" s="122">
        <f>'Nom RPTM'!Q41*VLOOKUP(Q$3,IPD!$A:$C,3,FALSE)</f>
        <v>11.1487443803474</v>
      </c>
      <c r="R41" s="122">
        <f>'Nom RPTM'!R41*VLOOKUP(R$3,IPD!$A:$C,3,FALSE)</f>
        <v>10.715491368444084</v>
      </c>
      <c r="S41" s="122">
        <f>'Nom RPTM'!S41*VLOOKUP(S$3,IPD!$A:$C,3,FALSE)</f>
        <v>10.428806743456176</v>
      </c>
      <c r="T41" s="122">
        <f>'Nom RPTM'!T41*VLOOKUP(T$3,IPD!$A:$C,3,FALSE)</f>
        <v>10.898253796369229</v>
      </c>
      <c r="U41" s="122">
        <f>'Nom RPTM'!U41*VLOOKUP(U$3,IPD!$A:$C,3,FALSE)</f>
        <v>10.653705210557387</v>
      </c>
      <c r="V41" s="122">
        <f>'Nom RPTM'!V41*VLOOKUP(V$3,IPD!$A:$C,3,FALSE)</f>
        <v>10.063439649657758</v>
      </c>
      <c r="W41" s="122">
        <f>'Nom RPTM'!W41*VLOOKUP(W$3,IPD!$A:$C,3,FALSE)</f>
        <v>9.7645424248188206</v>
      </c>
      <c r="X41" s="122">
        <f>'Nom RPTM'!X41*VLOOKUP(X$3,IPD!$A:$C,3,FALSE)</f>
        <v>9.6948180092241341</v>
      </c>
      <c r="Y41" s="122">
        <f>'Nom RPTM'!Y41*VLOOKUP(Y$3,IPD!$A:$C,3,FALSE)</f>
        <v>9.5140988455090802</v>
      </c>
      <c r="Z41" s="122">
        <f>'Nom RPTM'!Z41*VLOOKUP(Z$3,IPD!$A:$C,3,FALSE)</f>
        <v>9.392043806673648</v>
      </c>
      <c r="AA41" s="122">
        <f>'Nom RPTM'!AA41*VLOOKUP(AA$3,IPD!$A:$C,3,FALSE)</f>
        <v>9.5375779052220597</v>
      </c>
      <c r="AB41" s="122">
        <f>'Nom RPTM'!AB41*VLOOKUP(AB$3,IPD!$A:$C,3,FALSE)</f>
        <v>10.383481536216573</v>
      </c>
      <c r="AC41" s="122">
        <f>'Nom RPTM'!AC41*VLOOKUP(VALUE(LEFT(AC$3,4)),IPD!$A:$C,3,FALSE)</f>
        <v>10.161834744321897</v>
      </c>
      <c r="AD41" s="122">
        <f>'Nom RPTM'!AD41*VLOOKUP(AD$3,IPD!$A:$C,3,FALSE)</f>
        <v>10.161834744321897</v>
      </c>
      <c r="AE41" s="122">
        <f>'Nom RPTM'!AE41*VLOOKUP(AE$3,IPD!$A:$C,3,FALSE)</f>
        <v>11.448125655424098</v>
      </c>
      <c r="AF41" s="122">
        <f>'Nom RPTM'!AF41*VLOOKUP(AF$3,IPD!$A:$C,3,FALSE)</f>
        <v>11.418652606327894</v>
      </c>
      <c r="AG41" s="122">
        <f>'Nom RPTM'!AG41*VLOOKUP(AG$3,IPD!$A:$C,3,FALSE)</f>
        <v>12.068689593557819</v>
      </c>
      <c r="AH41" s="122">
        <f>'Nom RPTM'!AH41*VLOOKUP(AH$3,IPD!$A:$C,3,FALSE)</f>
        <v>13.2507295411864</v>
      </c>
      <c r="AI41" s="122">
        <f>'Nom RPTM'!AI41*VLOOKUP(AI$3,IPD!$A:$C,3,FALSE)</f>
        <v>12.943252545370681</v>
      </c>
      <c r="AJ41" s="122">
        <f>'Nom RPTM'!AJ41*VLOOKUP(AJ$3,IPD!$A:$C,3,FALSE)</f>
        <v>12.522970613897936</v>
      </c>
      <c r="AK41" s="122">
        <f>'Nom RPTM'!AK41*VLOOKUP(AK$3,IPD!$A:$C,3,FALSE)</f>
        <v>12.042236300654553</v>
      </c>
      <c r="AL41" s="122">
        <f>'Nom RPTM'!AL41*VLOOKUP(AM$3,IPD!$A:$C,3,FALSE)</f>
        <v>12.223033898734585</v>
      </c>
      <c r="AM41" s="122">
        <f>'Nom RPTM'!AM41*VLOOKUP(AM$3,IPD!$A:$C,3,FALSE)</f>
        <v>11.70795785616464</v>
      </c>
      <c r="AN41" s="122">
        <f>'Nom RPTM'!AN41*VLOOKUP(AN$3,IPD!$A:$C,3,FALSE)</f>
        <v>12.414813725770454</v>
      </c>
      <c r="AO41" s="122">
        <f>'Nom RPTM'!AO41*VLOOKUP(AO$3,IPD!$A:$C,3,FALSE)</f>
        <v>12.675876488494726</v>
      </c>
      <c r="AP41" s="122">
        <f>'Nom RPTM'!AP41*VLOOKUP(AP$3,IPD!$A:$C,3,FALSE)</f>
        <v>12.945952598858772</v>
      </c>
      <c r="AQ41" s="122">
        <f>'Nom RPTM'!AQ41*VLOOKUP(AQ$3,IPD!$A:$C,3,FALSE)</f>
        <v>12.727831649331995</v>
      </c>
      <c r="AR41" s="122">
        <f>'Nom RPTM'!AR41*VLOOKUP(AR$3,IPD!$A:$C,3,FALSE)</f>
        <v>13.242990285409135</v>
      </c>
      <c r="AS41" s="122">
        <f>'Nom RPTM'!AS41*VLOOKUP(AS$3,IPD!$A:$C,3,FALSE)</f>
        <v>12.776351982156054</v>
      </c>
      <c r="AT41" s="122">
        <f>'Nom RPTM'!AT41*VLOOKUP(AT$3,IPD!$A:$C,3,FALSE)</f>
        <v>12.122880583409298</v>
      </c>
      <c r="AU41" s="122" t="e">
        <f>'Nom RPTM'!AU41*VLOOKUP(AU$3,IPD!$A:$C,3,FALSE)</f>
        <v>#N/A</v>
      </c>
      <c r="AV41" s="122" t="e">
        <f>'Nom RPTM'!AV41*VLOOKUP(AV$3,IPD!$A:$C,3,FALSE)</f>
        <v>#N/A</v>
      </c>
      <c r="AW41" s="122" t="e">
        <f>'Nom RPTM'!AW41*VLOOKUP(AW$3,IPD!$A:$C,3,FALSE)</f>
        <v>#N/A</v>
      </c>
      <c r="AX41" s="122" t="e">
        <f>'Nom RPTM'!AX41*VLOOKUP(AX$3,IPD!$A:$C,3,FALSE)</f>
        <v>#N/A</v>
      </c>
      <c r="AY41" s="122" t="e">
        <f>'Nom RPTM'!AY41*VLOOKUP(AY$3,IPD!$A:$C,3,FALSE)</f>
        <v>#N/A</v>
      </c>
      <c r="AZ41" s="122" t="e">
        <f>'Nom RPTM'!AZ41*VLOOKUP(AZ$3,IPD!$A:$C,3,FALSE)</f>
        <v>#N/A</v>
      </c>
      <c r="BA41" s="122" t="e">
        <f>'Nom RPTM'!BA41*VLOOKUP(BA$3,IPD!$A:$C,3,FALSE)</f>
        <v>#N/A</v>
      </c>
      <c r="BB41" s="122" t="e">
        <f>'Nom RPTM'!BB41*VLOOKUP(BB$3,IPD!$A:$C,3,FALSE)</f>
        <v>#N/A</v>
      </c>
      <c r="BC41" s="122"/>
      <c r="BD41" s="79">
        <f t="shared" ref="BD41:BD74" si="37">AA41/Z41-1</f>
        <v>1.5495466327041685E-2</v>
      </c>
      <c r="BE41" s="79">
        <f t="shared" ref="BE41:BE74" si="38">AB41/AA41-1</f>
        <v>8.8691661488957241E-2</v>
      </c>
      <c r="BF41" s="111">
        <f t="shared" si="24"/>
        <v>-2.1346095827453726E-2</v>
      </c>
      <c r="BG41" s="79">
        <f t="shared" si="33"/>
        <v>0.12658057756951213</v>
      </c>
      <c r="BH41" s="79">
        <f t="shared" si="33"/>
        <v>-2.5744868621563333E-3</v>
      </c>
      <c r="BI41" s="79">
        <f t="shared" si="34"/>
        <v>5.6927643710755538E-2</v>
      </c>
      <c r="BJ41" s="79">
        <f t="shared" si="34"/>
        <v>9.7942691993631703E-2</v>
      </c>
      <c r="BK41" s="79">
        <f t="shared" si="34"/>
        <v>-2.3204533370031255E-2</v>
      </c>
      <c r="BL41" s="79">
        <f t="shared" si="34"/>
        <v>-3.2471121922369117E-2</v>
      </c>
      <c r="BM41" s="79">
        <f t="shared" si="34"/>
        <v>-3.8388201015968737E-2</v>
      </c>
      <c r="BN41" s="79">
        <f t="shared" si="35"/>
        <v>1.5013623181452163E-2</v>
      </c>
      <c r="BO41" s="79">
        <f t="shared" si="31"/>
        <v>6.0373967714073329E-2</v>
      </c>
      <c r="BP41" s="79">
        <f t="shared" si="32"/>
        <v>2.1028327004404712E-2</v>
      </c>
      <c r="BQ41" s="79">
        <f t="shared" si="32"/>
        <v>2.1306306558696919E-2</v>
      </c>
      <c r="BR41" s="79">
        <f t="shared" si="32"/>
        <v>-1.6848582432319903E-2</v>
      </c>
      <c r="BS41" s="79">
        <f t="shared" si="32"/>
        <v>4.0474972506741036E-2</v>
      </c>
      <c r="BT41" s="79">
        <f t="shared" si="32"/>
        <v>-3.5236626562145434E-2</v>
      </c>
      <c r="BU41" s="79">
        <f t="shared" si="32"/>
        <v>-5.114694708312828E-2</v>
      </c>
      <c r="BV41" s="79" t="e">
        <f t="shared" si="32"/>
        <v>#N/A</v>
      </c>
      <c r="BW41" s="79" t="e">
        <f t="shared" si="32"/>
        <v>#N/A</v>
      </c>
      <c r="BX41" s="79" t="e">
        <f t="shared" si="32"/>
        <v>#N/A</v>
      </c>
      <c r="BY41" s="79" t="e">
        <f t="shared" si="32"/>
        <v>#N/A</v>
      </c>
      <c r="BZ41" s="79" t="e">
        <f t="shared" si="32"/>
        <v>#N/A</v>
      </c>
      <c r="CA41" s="79" t="e">
        <f t="shared" si="32"/>
        <v>#N/A</v>
      </c>
      <c r="CB41" s="79" t="e">
        <f t="shared" si="32"/>
        <v>#N/A</v>
      </c>
      <c r="CC41" s="79" t="e">
        <f t="shared" si="32"/>
        <v>#N/A</v>
      </c>
    </row>
    <row r="42" spans="1:277"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122">
        <f>'Nom RPTM'!G42*VLOOKUP(G$3,IPD!$A:$C,3,FALSE)</f>
        <v>8.591137694096977</v>
      </c>
      <c r="H42" s="122">
        <f>'Nom RPTM'!H42*VLOOKUP(H$3,IPD!$A:$C,3,FALSE)</f>
        <v>7.2288671038010692</v>
      </c>
      <c r="I42" s="122">
        <f>'Nom RPTM'!I42*VLOOKUP(I$3,IPD!$A:$C,3,FALSE)</f>
        <v>6.8414869583563513</v>
      </c>
      <c r="J42" s="122">
        <f>'Nom RPTM'!J42*VLOOKUP(J$3,IPD!$A:$C,3,FALSE)</f>
        <v>6.3270429115933702</v>
      </c>
      <c r="K42" s="122">
        <f>'Nom RPTM'!K42*VLOOKUP(K$3,IPD!$A:$C,3,FALSE)</f>
        <v>6.180809129884743</v>
      </c>
      <c r="L42" s="122">
        <f>'Nom RPTM'!L42*VLOOKUP(L$3,IPD!$A:$C,3,FALSE)</f>
        <v>6.2810366727131317</v>
      </c>
      <c r="M42" s="122">
        <f>'Nom RPTM'!M42*VLOOKUP(M$3,IPD!$A:$C,3,FALSE)</f>
        <v>6.3729712356003478</v>
      </c>
      <c r="N42" s="122">
        <f>'Nom RPTM'!N42*VLOOKUP(N$3,IPD!$A:$C,3,FALSE)</f>
        <v>6.2870331516150593</v>
      </c>
      <c r="O42" s="122">
        <f>'Nom RPTM'!O42*VLOOKUP(O$3,IPD!$A:$C,3,FALSE)</f>
        <v>6.240055042263835</v>
      </c>
      <c r="P42" s="122">
        <f>'Nom RPTM'!P42*VLOOKUP(P$3,IPD!$A:$C,3,FALSE)</f>
        <v>6.3397612838271105</v>
      </c>
      <c r="Q42" s="122">
        <f>'Nom RPTM'!Q42*VLOOKUP(Q$3,IPD!$A:$C,3,FALSE)</f>
        <v>6.1455212839529691</v>
      </c>
      <c r="R42" s="122">
        <f>'Nom RPTM'!R42*VLOOKUP(R$3,IPD!$A:$C,3,FALSE)</f>
        <v>6.1133830925149804</v>
      </c>
      <c r="S42" s="122">
        <f>'Nom RPTM'!S42*VLOOKUP(S$3,IPD!$A:$C,3,FALSE)</f>
        <v>5.6686138037493761</v>
      </c>
      <c r="T42" s="122">
        <f>'Nom RPTM'!T42*VLOOKUP(T$3,IPD!$A:$C,3,FALSE)</f>
        <v>5.5041898065321408</v>
      </c>
      <c r="U42" s="122">
        <f>'Nom RPTM'!U42*VLOOKUP(U$3,IPD!$A:$C,3,FALSE)</f>
        <v>5.42256635463667</v>
      </c>
      <c r="V42" s="122">
        <f>'Nom RPTM'!V42*VLOOKUP(V$3,IPD!$A:$C,3,FALSE)</f>
        <v>5.2735440929263726</v>
      </c>
      <c r="W42" s="122">
        <f>'Nom RPTM'!W42*VLOOKUP(W$3,IPD!$A:$C,3,FALSE)</f>
        <v>5.1763743556516859</v>
      </c>
      <c r="X42" s="122">
        <f>'Nom RPTM'!X42*VLOOKUP(X$3,IPD!$A:$C,3,FALSE)</f>
        <v>5.3349056655153504</v>
      </c>
      <c r="Y42" s="122">
        <f>'Nom RPTM'!Y42*VLOOKUP(Y$3,IPD!$A:$C,3,FALSE)</f>
        <v>5.1757215613079</v>
      </c>
      <c r="Z42" s="122">
        <f>'Nom RPTM'!Z42*VLOOKUP(Z$3,IPD!$A:$C,3,FALSE)</f>
        <v>5.1830835011119873</v>
      </c>
      <c r="AA42" s="122">
        <f>'Nom RPTM'!AA42*VLOOKUP(AA$3,IPD!$A:$C,3,FALSE)</f>
        <v>5.5800021064414782</v>
      </c>
      <c r="AB42" s="122">
        <f>'Nom RPTM'!AB42*VLOOKUP(AB$3,IPD!$A:$C,3,FALSE)</f>
        <v>5.8775055226376445</v>
      </c>
      <c r="AC42" s="122">
        <f>'Nom RPTM'!AC42*VLOOKUP(VALUE(LEFT(AC$3,4)),IPD!$A:$C,3,FALSE)</f>
        <v>5.8621300528016613</v>
      </c>
      <c r="AD42" s="122">
        <f>'Nom RPTM'!AD42*VLOOKUP(AD$3,IPD!$A:$C,3,FALSE)</f>
        <v>5.8621300528016613</v>
      </c>
      <c r="AE42" s="122">
        <f>'Nom RPTM'!AE42*VLOOKUP(AE$3,IPD!$A:$C,3,FALSE)</f>
        <v>6.5734404246620235</v>
      </c>
      <c r="AF42" s="122">
        <f>'Nom RPTM'!AF42*VLOOKUP(AF$3,IPD!$A:$C,3,FALSE)</f>
        <v>6.2454024661218819</v>
      </c>
      <c r="AG42" s="122">
        <f>'Nom RPTM'!AG42*VLOOKUP(AG$3,IPD!$A:$C,3,FALSE)</f>
        <v>6.4198507404775667</v>
      </c>
      <c r="AH42" s="122">
        <f>'Nom RPTM'!AH42*VLOOKUP(AH$3,IPD!$A:$C,3,FALSE)</f>
        <v>6.7834865841551535</v>
      </c>
      <c r="AI42" s="122">
        <f>'Nom RPTM'!AI42*VLOOKUP(AI$3,IPD!$A:$C,3,FALSE)</f>
        <v>6.9393488030809998</v>
      </c>
      <c r="AJ42" s="122">
        <f>'Nom RPTM'!AJ42*VLOOKUP(AJ$3,IPD!$A:$C,3,FALSE)</f>
        <v>6.8814915568614436</v>
      </c>
      <c r="AK42" s="122">
        <f>'Nom RPTM'!AK42*VLOOKUP(AK$3,IPD!$A:$C,3,FALSE)</f>
        <v>6.822408413649323</v>
      </c>
      <c r="AL42" s="122">
        <f>'Nom RPTM'!AL42*VLOOKUP(AM$3,IPD!$A:$C,3,FALSE)</f>
        <v>6.7533066303677654</v>
      </c>
      <c r="AM42" s="122">
        <f>'Nom RPTM'!AM42*VLOOKUP(AM$3,IPD!$A:$C,3,FALSE)</f>
        <v>6.4687237287535178</v>
      </c>
      <c r="AN42" s="122">
        <f>'Nom RPTM'!AN42*VLOOKUP(AN$3,IPD!$A:$C,3,FALSE)</f>
        <v>6.3614554994411634</v>
      </c>
      <c r="AO42" s="122">
        <f>'Nom RPTM'!AO42*VLOOKUP(AO$3,IPD!$A:$C,3,FALSE)</f>
        <v>6.4333786146242185</v>
      </c>
      <c r="AP42" s="122">
        <f>'Nom RPTM'!AP42*VLOOKUP(AP$3,IPD!$A:$C,3,FALSE)</f>
        <v>6.5786384335605019</v>
      </c>
      <c r="AQ42" s="122">
        <f>'Nom RPTM'!AQ42*VLOOKUP(AQ$3,IPD!$A:$C,3,FALSE)</f>
        <v>6.7953743563146238</v>
      </c>
      <c r="AR42" s="122">
        <f>'Nom RPTM'!AR42*VLOOKUP(AR$3,IPD!$A:$C,3,FALSE)</f>
        <v>6.7515226650885962</v>
      </c>
      <c r="AS42" s="122">
        <f>'Nom RPTM'!AS42*VLOOKUP(AS$3,IPD!$A:$C,3,FALSE)</f>
        <v>6.5580744972290645</v>
      </c>
      <c r="AT42" s="122">
        <f>'Nom RPTM'!AT42*VLOOKUP(AT$3,IPD!$A:$C,3,FALSE)</f>
        <v>6.5053506869125082</v>
      </c>
      <c r="AU42" s="122" t="e">
        <f>'Nom RPTM'!AU42*VLOOKUP(AU$3,IPD!$A:$C,3,FALSE)</f>
        <v>#N/A</v>
      </c>
      <c r="AV42" s="122" t="e">
        <f>'Nom RPTM'!AV42*VLOOKUP(AV$3,IPD!$A:$C,3,FALSE)</f>
        <v>#N/A</v>
      </c>
      <c r="AW42" s="122" t="e">
        <f>'Nom RPTM'!AW42*VLOOKUP(AW$3,IPD!$A:$C,3,FALSE)</f>
        <v>#N/A</v>
      </c>
      <c r="AX42" s="122" t="e">
        <f>'Nom RPTM'!AX42*VLOOKUP(AX$3,IPD!$A:$C,3,FALSE)</f>
        <v>#N/A</v>
      </c>
      <c r="AY42" s="122" t="e">
        <f>'Nom RPTM'!AY42*VLOOKUP(AY$3,IPD!$A:$C,3,FALSE)</f>
        <v>#N/A</v>
      </c>
      <c r="AZ42" s="122" t="e">
        <f>'Nom RPTM'!AZ42*VLOOKUP(AZ$3,IPD!$A:$C,3,FALSE)</f>
        <v>#N/A</v>
      </c>
      <c r="BA42" s="122" t="e">
        <f>'Nom RPTM'!BA42*VLOOKUP(BA$3,IPD!$A:$C,3,FALSE)</f>
        <v>#N/A</v>
      </c>
      <c r="BB42" s="122" t="e">
        <f>'Nom RPTM'!BB42*VLOOKUP(BB$3,IPD!$A:$C,3,FALSE)</f>
        <v>#N/A</v>
      </c>
      <c r="BC42" s="122"/>
      <c r="BD42" s="79">
        <f t="shared" si="37"/>
        <v>7.6579627791899307E-2</v>
      </c>
      <c r="BE42" s="79">
        <f t="shared" si="38"/>
        <v>5.3316004281204865E-2</v>
      </c>
      <c r="BF42" s="111">
        <f t="shared" si="24"/>
        <v>-2.6159856042267116E-3</v>
      </c>
      <c r="BG42" s="79">
        <f t="shared" si="33"/>
        <v>0.12133991662645038</v>
      </c>
      <c r="BH42" s="79">
        <f t="shared" si="33"/>
        <v>-4.9903541729749201E-2</v>
      </c>
      <c r="BI42" s="79">
        <f t="shared" si="34"/>
        <v>2.7932271026883893E-2</v>
      </c>
      <c r="BJ42" s="79">
        <f t="shared" si="34"/>
        <v>5.6642414033840405E-2</v>
      </c>
      <c r="BK42" s="79">
        <f t="shared" si="34"/>
        <v>2.2976712195452498E-2</v>
      </c>
      <c r="BL42" s="79">
        <f t="shared" si="34"/>
        <v>-8.3375613276375216E-3</v>
      </c>
      <c r="BM42" s="79">
        <f t="shared" si="34"/>
        <v>-8.5858047959398442E-3</v>
      </c>
      <c r="BN42" s="79">
        <f t="shared" si="35"/>
        <v>-1.0128649458057692E-2</v>
      </c>
      <c r="BO42" s="79">
        <f t="shared" si="31"/>
        <v>-1.6582595549033297E-2</v>
      </c>
      <c r="BP42" s="79">
        <f t="shared" si="32"/>
        <v>1.1306078489328852E-2</v>
      </c>
      <c r="BQ42" s="79">
        <f t="shared" si="32"/>
        <v>2.2579087542909715E-2</v>
      </c>
      <c r="BR42" s="79">
        <f t="shared" si="32"/>
        <v>3.294540731231832E-2</v>
      </c>
      <c r="BS42" s="79">
        <f t="shared" si="32"/>
        <v>-6.4531678354523558E-3</v>
      </c>
      <c r="BT42" s="79">
        <f t="shared" si="32"/>
        <v>-2.8652524394212842E-2</v>
      </c>
      <c r="BU42" s="79">
        <f t="shared" si="32"/>
        <v>-8.0395259826391285E-3</v>
      </c>
      <c r="BV42" s="79" t="e">
        <f t="shared" si="32"/>
        <v>#N/A</v>
      </c>
      <c r="BW42" s="79" t="e">
        <f t="shared" si="32"/>
        <v>#N/A</v>
      </c>
      <c r="BX42" s="79" t="e">
        <f t="shared" si="32"/>
        <v>#N/A</v>
      </c>
      <c r="BY42" s="79" t="e">
        <f t="shared" si="32"/>
        <v>#N/A</v>
      </c>
      <c r="BZ42" s="79" t="e">
        <f t="shared" si="32"/>
        <v>#N/A</v>
      </c>
      <c r="CA42" s="79" t="e">
        <f t="shared" si="32"/>
        <v>#N/A</v>
      </c>
      <c r="CB42" s="79" t="e">
        <f t="shared" si="32"/>
        <v>#N/A</v>
      </c>
      <c r="CC42" s="79" t="e">
        <f t="shared" si="32"/>
        <v>#N/A</v>
      </c>
    </row>
    <row r="43" spans="1:277"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122">
        <f>'Nom RPTM'!G43*VLOOKUP(G$3,IPD!$A:$C,3,FALSE)</f>
        <v>5.9144297811614281</v>
      </c>
      <c r="H43" s="122">
        <f>'Nom RPTM'!H43*VLOOKUP(H$3,IPD!$A:$C,3,FALSE)</f>
        <v>5.8944041818111286</v>
      </c>
      <c r="I43" s="122">
        <f>'Nom RPTM'!I43*VLOOKUP(I$3,IPD!$A:$C,3,FALSE)</f>
        <v>5.5921950145300947</v>
      </c>
      <c r="J43" s="122">
        <f>'Nom RPTM'!J43*VLOOKUP(J$3,IPD!$A:$C,3,FALSE)</f>
        <v>5.3127692668262094</v>
      </c>
      <c r="K43" s="122">
        <f>'Nom RPTM'!K43*VLOOKUP(K$3,IPD!$A:$C,3,FALSE)</f>
        <v>4.8877138526365993</v>
      </c>
      <c r="L43" s="122">
        <f>'Nom RPTM'!L43*VLOOKUP(L$3,IPD!$A:$C,3,FALSE)</f>
        <v>4.554138192569555</v>
      </c>
      <c r="M43" s="122">
        <f>'Nom RPTM'!M43*VLOOKUP(M$3,IPD!$A:$C,3,FALSE)</f>
        <v>4.3647268453908117</v>
      </c>
      <c r="N43" s="122">
        <f>'Nom RPTM'!N43*VLOOKUP(N$3,IPD!$A:$C,3,FALSE)</f>
        <v>4.2169796072137729</v>
      </c>
      <c r="O43" s="122">
        <f>'Nom RPTM'!O43*VLOOKUP(O$3,IPD!$A:$C,3,FALSE)</f>
        <v>4.2965534165116788</v>
      </c>
      <c r="P43" s="122">
        <f>'Nom RPTM'!P43*VLOOKUP(P$3,IPD!$A:$C,3,FALSE)</f>
        <v>4.1876002950089939</v>
      </c>
      <c r="Q43" s="122">
        <f>'Nom RPTM'!Q43*VLOOKUP(Q$3,IPD!$A:$C,3,FALSE)</f>
        <v>4.0525324110668572</v>
      </c>
      <c r="R43" s="122">
        <f>'Nom RPTM'!R43*VLOOKUP(R$3,IPD!$A:$C,3,FALSE)</f>
        <v>3.8971981593641511</v>
      </c>
      <c r="S43" s="122">
        <f>'Nom RPTM'!S43*VLOOKUP(S$3,IPD!$A:$C,3,FALSE)</f>
        <v>3.8210620045845274</v>
      </c>
      <c r="T43" s="122">
        <f>'Nom RPTM'!T43*VLOOKUP(T$3,IPD!$A:$C,3,FALSE)</f>
        <v>3.7127278755381736</v>
      </c>
      <c r="U43" s="122">
        <f>'Nom RPTM'!U43*VLOOKUP(U$3,IPD!$A:$C,3,FALSE)</f>
        <v>3.6093806781179159</v>
      </c>
      <c r="V43" s="122">
        <f>'Nom RPTM'!V43*VLOOKUP(V$3,IPD!$A:$C,3,FALSE)</f>
        <v>3.4306844340771385</v>
      </c>
      <c r="W43" s="122">
        <f>'Nom RPTM'!W43*VLOOKUP(W$3,IPD!$A:$C,3,FALSE)</f>
        <v>3.6148411970385563</v>
      </c>
      <c r="X43" s="122">
        <f>'Nom RPTM'!X43*VLOOKUP(X$3,IPD!$A:$C,3,FALSE)</f>
        <v>3.4706038572208859</v>
      </c>
      <c r="Y43" s="122">
        <f>'Nom RPTM'!Y43*VLOOKUP(Y$3,IPD!$A:$C,3,FALSE)</f>
        <v>3.3027666027482239</v>
      </c>
      <c r="Z43" s="122">
        <f>'Nom RPTM'!Z43*VLOOKUP(Z$3,IPD!$A:$C,3,FALSE)</f>
        <v>3.4541660133799872</v>
      </c>
      <c r="AA43" s="122">
        <f>'Nom RPTM'!AA43*VLOOKUP(AA$3,IPD!$A:$C,3,FALSE)</f>
        <v>3.7478600362948011</v>
      </c>
      <c r="AB43" s="122">
        <f>'Nom RPTM'!AB43*VLOOKUP(AB$3,IPD!$A:$C,3,FALSE)</f>
        <v>4.1082182453564</v>
      </c>
      <c r="AC43" s="122">
        <f>'Nom RPTM'!AC43*VLOOKUP(VALUE(LEFT(AC$3,4)),IPD!$A:$C,3,FALSE)</f>
        <v>4.3031006559246761</v>
      </c>
      <c r="AD43" s="122">
        <f>'Nom RPTM'!AD43*VLOOKUP(AD$3,IPD!$A:$C,3,FALSE)</f>
        <v>4.3031006559246761</v>
      </c>
      <c r="AE43" s="122">
        <f>'Nom RPTM'!AE43*VLOOKUP(AE$3,IPD!$A:$C,3,FALSE)</f>
        <v>5.0251345672819205</v>
      </c>
      <c r="AF43" s="122">
        <f>'Nom RPTM'!AF43*VLOOKUP(AF$3,IPD!$A:$C,3,FALSE)</f>
        <v>4.8976512631826026</v>
      </c>
      <c r="AG43" s="122">
        <f>'Nom RPTM'!AG43*VLOOKUP(AG$3,IPD!$A:$C,3,FALSE)</f>
        <v>5.1045815372407137</v>
      </c>
      <c r="AH43" s="122">
        <f>'Nom RPTM'!AH43*VLOOKUP(AH$3,IPD!$A:$C,3,FALSE)</f>
        <v>5.4987772538202284</v>
      </c>
      <c r="AI43" s="122">
        <f>'Nom RPTM'!AI43*VLOOKUP(AI$3,IPD!$A:$C,3,FALSE)</f>
        <v>5.662782356029151</v>
      </c>
      <c r="AJ43" s="122">
        <f>'Nom RPTM'!AJ43*VLOOKUP(AJ$3,IPD!$A:$C,3,FALSE)</f>
        <v>5.6562329592363243</v>
      </c>
      <c r="AK43" s="122">
        <f>'Nom RPTM'!AK43*VLOOKUP(AK$3,IPD!$A:$C,3,FALSE)</f>
        <v>5.695605510292185</v>
      </c>
      <c r="AL43" s="122">
        <f>'Nom RPTM'!AL43*VLOOKUP(AM$3,IPD!$A:$C,3,FALSE)</f>
        <v>4.9870090709142367</v>
      </c>
      <c r="AM43" s="122">
        <f>'Nom RPTM'!AM43*VLOOKUP(AM$3,IPD!$A:$C,3,FALSE)</f>
        <v>4.7768575718847819</v>
      </c>
      <c r="AN43" s="122">
        <f>'Nom RPTM'!AN43*VLOOKUP(AN$3,IPD!$A:$C,3,FALSE)</f>
        <v>4.3996261272958179</v>
      </c>
      <c r="AO43" s="122">
        <f>'Nom RPTM'!AO43*VLOOKUP(AO$3,IPD!$A:$C,3,FALSE)</f>
        <v>4.372714433924676</v>
      </c>
      <c r="AP43" s="122">
        <f>'Nom RPTM'!AP43*VLOOKUP(AP$3,IPD!$A:$C,3,FALSE)</f>
        <v>4.4256830641315119</v>
      </c>
      <c r="AQ43" s="122">
        <f>'Nom RPTM'!AQ43*VLOOKUP(AQ$3,IPD!$A:$C,3,FALSE)</f>
        <v>4.5318376864074201</v>
      </c>
      <c r="AR43" s="122">
        <f>'Nom RPTM'!AR43*VLOOKUP(AR$3,IPD!$A:$C,3,FALSE)</f>
        <v>4.3480950733241421</v>
      </c>
      <c r="AS43" s="122">
        <f>'Nom RPTM'!AS43*VLOOKUP(AS$3,IPD!$A:$C,3,FALSE)</f>
        <v>4.0140268356234312</v>
      </c>
      <c r="AT43" s="122">
        <f>'Nom RPTM'!AT43*VLOOKUP(AT$3,IPD!$A:$C,3,FALSE)</f>
        <v>4.2622800181241507</v>
      </c>
      <c r="AU43" s="122" t="e">
        <f>'Nom RPTM'!AU43*VLOOKUP(AU$3,IPD!$A:$C,3,FALSE)</f>
        <v>#N/A</v>
      </c>
      <c r="AV43" s="122" t="e">
        <f>'Nom RPTM'!AV43*VLOOKUP(AV$3,IPD!$A:$C,3,FALSE)</f>
        <v>#N/A</v>
      </c>
      <c r="AW43" s="122" t="e">
        <f>'Nom RPTM'!AW43*VLOOKUP(AW$3,IPD!$A:$C,3,FALSE)</f>
        <v>#N/A</v>
      </c>
      <c r="AX43" s="122" t="e">
        <f>'Nom RPTM'!AX43*VLOOKUP(AX$3,IPD!$A:$C,3,FALSE)</f>
        <v>#N/A</v>
      </c>
      <c r="AY43" s="122" t="e">
        <f>'Nom RPTM'!AY43*VLOOKUP(AY$3,IPD!$A:$C,3,FALSE)</f>
        <v>#N/A</v>
      </c>
      <c r="AZ43" s="122" t="e">
        <f>'Nom RPTM'!AZ43*VLOOKUP(AZ$3,IPD!$A:$C,3,FALSE)</f>
        <v>#N/A</v>
      </c>
      <c r="BA43" s="122" t="e">
        <f>'Nom RPTM'!BA43*VLOOKUP(BA$3,IPD!$A:$C,3,FALSE)</f>
        <v>#N/A</v>
      </c>
      <c r="BB43" s="122" t="e">
        <f>'Nom RPTM'!BB43*VLOOKUP(BB$3,IPD!$A:$C,3,FALSE)</f>
        <v>#N/A</v>
      </c>
      <c r="BC43" s="122"/>
      <c r="BD43" s="79">
        <f t="shared" si="37"/>
        <v>8.5026029952575133E-2</v>
      </c>
      <c r="BE43" s="79">
        <f t="shared" si="38"/>
        <v>9.6150391309131056E-2</v>
      </c>
      <c r="BF43" s="111">
        <f t="shared" si="24"/>
        <v>4.743720974136556E-2</v>
      </c>
      <c r="BG43" s="79">
        <f t="shared" si="33"/>
        <v>0.1677938698373509</v>
      </c>
      <c r="BH43" s="79">
        <f t="shared" si="33"/>
        <v>-2.5369132386891091E-2</v>
      </c>
      <c r="BI43" s="79">
        <f t="shared" si="34"/>
        <v>4.2250920479716569E-2</v>
      </c>
      <c r="BJ43" s="79">
        <f t="shared" si="34"/>
        <v>7.7223904389349229E-2</v>
      </c>
      <c r="BK43" s="79">
        <f t="shared" si="34"/>
        <v>2.9825740276164359E-2</v>
      </c>
      <c r="BL43" s="79">
        <f t="shared" si="34"/>
        <v>-1.1565686938070918E-3</v>
      </c>
      <c r="BM43" s="79">
        <f t="shared" si="34"/>
        <v>6.9609139757171867E-3</v>
      </c>
      <c r="BN43" s="79">
        <f t="shared" si="35"/>
        <v>-0.12441108115677713</v>
      </c>
      <c r="BO43" s="79">
        <f t="shared" si="31"/>
        <v>-7.8970628475347526E-2</v>
      </c>
      <c r="BP43" s="79">
        <f t="shared" si="32"/>
        <v>-6.1168137001865741E-3</v>
      </c>
      <c r="BQ43" s="79">
        <f t="shared" si="32"/>
        <v>1.2113443721796902E-2</v>
      </c>
      <c r="BR43" s="79">
        <f t="shared" si="32"/>
        <v>2.3986042547025299E-2</v>
      </c>
      <c r="BS43" s="79">
        <f t="shared" si="32"/>
        <v>-4.0544835406260638E-2</v>
      </c>
      <c r="BT43" s="79">
        <f t="shared" si="32"/>
        <v>-7.6830941381719642E-2</v>
      </c>
      <c r="BU43" s="79">
        <f t="shared" si="32"/>
        <v>6.1846418239543954E-2</v>
      </c>
      <c r="BV43" s="79" t="e">
        <f t="shared" si="32"/>
        <v>#N/A</v>
      </c>
      <c r="BW43" s="79" t="e">
        <f t="shared" si="32"/>
        <v>#N/A</v>
      </c>
      <c r="BX43" s="79" t="e">
        <f t="shared" si="32"/>
        <v>#N/A</v>
      </c>
      <c r="BY43" s="79" t="e">
        <f t="shared" si="32"/>
        <v>#N/A</v>
      </c>
      <c r="BZ43" s="79" t="e">
        <f t="shared" si="32"/>
        <v>#N/A</v>
      </c>
      <c r="CA43" s="79" t="e">
        <f t="shared" si="32"/>
        <v>#N/A</v>
      </c>
      <c r="CB43" s="79" t="e">
        <f t="shared" si="32"/>
        <v>#N/A</v>
      </c>
      <c r="CC43" s="79" t="e">
        <f t="shared" si="32"/>
        <v>#N/A</v>
      </c>
    </row>
    <row r="44" spans="1:277"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121">
        <f>'Nom RPTM'!G44*VLOOKUP(G$3,IPD!$A:$C,3,FALSE)</f>
        <v>11.616050067462545</v>
      </c>
      <c r="H44" s="121">
        <f>'Nom RPTM'!H44*VLOOKUP(H$3,IPD!$A:$C,3,FALSE)</f>
        <v>10.578888488037784</v>
      </c>
      <c r="I44" s="121">
        <f>'Nom RPTM'!I44*VLOOKUP(I$3,IPD!$A:$C,3,FALSE)</f>
        <v>9.4488997697474257</v>
      </c>
      <c r="J44" s="121">
        <f>'Nom RPTM'!J44*VLOOKUP(J$3,IPD!$A:$C,3,FALSE)</f>
        <v>9.0312840134922006</v>
      </c>
      <c r="K44" s="121">
        <f>'Nom RPTM'!K44*VLOOKUP(K$3,IPD!$A:$C,3,FALSE)</f>
        <v>8.47654355575213</v>
      </c>
      <c r="L44" s="121">
        <f>'Nom RPTM'!L44*VLOOKUP(L$3,IPD!$A:$C,3,FALSE)</f>
        <v>8.1685436632373616</v>
      </c>
      <c r="M44" s="121">
        <f>'Nom RPTM'!M44*VLOOKUP(M$3,IPD!$A:$C,3,FALSE)</f>
        <v>8.1148101706503422</v>
      </c>
      <c r="N44" s="121">
        <f>'Nom RPTM'!N44*VLOOKUP(N$3,IPD!$A:$C,3,FALSE)</f>
        <v>7.7138991740119973</v>
      </c>
      <c r="O44" s="121">
        <f>'Nom RPTM'!O44*VLOOKUP(O$3,IPD!$A:$C,3,FALSE)</f>
        <v>7.5419605180491152</v>
      </c>
      <c r="P44" s="121">
        <f>'Nom RPTM'!P44*VLOOKUP(P$3,IPD!$A:$C,3,FALSE)</f>
        <v>7.3936765074036819</v>
      </c>
      <c r="Q44" s="121">
        <f>'Nom RPTM'!Q44*VLOOKUP(Q$3,IPD!$A:$C,3,FALSE)</f>
        <v>7.0896166821331441</v>
      </c>
      <c r="R44" s="121">
        <f>'Nom RPTM'!R44*VLOOKUP(R$3,IPD!$A:$C,3,FALSE)</f>
        <v>6.8908663736793105</v>
      </c>
      <c r="S44" s="121">
        <f>'Nom RPTM'!S44*VLOOKUP(S$3,IPD!$A:$C,3,FALSE)</f>
        <v>6.5938202134992725</v>
      </c>
      <c r="T44" s="121">
        <f>'Nom RPTM'!T44*VLOOKUP(T$3,IPD!$A:$C,3,FALSE)</f>
        <v>6.3625807735923168</v>
      </c>
      <c r="U44" s="121">
        <f>'Nom RPTM'!U44*VLOOKUP(U$3,IPD!$A:$C,3,FALSE)</f>
        <v>6.3030163964422146</v>
      </c>
      <c r="V44" s="121">
        <f>'Nom RPTM'!V44*VLOOKUP(V$3,IPD!$A:$C,3,FALSE)</f>
        <v>6.2343456059133429</v>
      </c>
      <c r="W44" s="121">
        <f>'Nom RPTM'!W44*VLOOKUP(W$3,IPD!$A:$C,3,FALSE)</f>
        <v>6.1700828280901971</v>
      </c>
      <c r="X44" s="121">
        <f>'Nom RPTM'!X44*VLOOKUP(X$3,IPD!$A:$C,3,FALSE)</f>
        <v>6.4370518711677294</v>
      </c>
      <c r="Y44" s="121">
        <f>'Nom RPTM'!Y44*VLOOKUP(Y$3,IPD!$A:$C,3,FALSE)</f>
        <v>6.5832451192481098</v>
      </c>
      <c r="Z44" s="121">
        <f>'Nom RPTM'!Z44*VLOOKUP(Z$3,IPD!$A:$C,3,FALSE)</f>
        <v>6.2238392411086556</v>
      </c>
      <c r="AA44" s="121">
        <f>'Nom RPTM'!AA44*VLOOKUP(AA$3,IPD!$A:$C,3,FALSE)</f>
        <v>6.6795287631506044</v>
      </c>
      <c r="AB44" s="121">
        <f>'Nom RPTM'!AB44*VLOOKUP(AB$3,IPD!$A:$C,3,FALSE)</f>
        <v>7.0357430289737337</v>
      </c>
      <c r="AC44" s="121">
        <f>'Nom RPTM'!AC44*VLOOKUP(VALUE(LEFT(AC$3,4)),IPD!$A:$C,3,FALSE)</f>
        <v>7.6544347114613558</v>
      </c>
      <c r="AD44" s="121">
        <f>'Nom RPTM'!AD44*VLOOKUP(AD$3,IPD!$A:$C,3,FALSE)</f>
        <v>7.6544347114613558</v>
      </c>
      <c r="AE44" s="121">
        <f>'Nom RPTM'!AE44*VLOOKUP(AE$3,IPD!$A:$C,3,FALSE)</f>
        <v>8.3629067228389555</v>
      </c>
      <c r="AF44" s="121">
        <f>'Nom RPTM'!AF44*VLOOKUP(AF$3,IPD!$A:$C,3,FALSE)</f>
        <v>8.1329384497316379</v>
      </c>
      <c r="AG44" s="121">
        <f>'Nom RPTM'!AG44*VLOOKUP(AG$3,IPD!$A:$C,3,FALSE)</f>
        <v>8.2028494988936966</v>
      </c>
      <c r="AH44" s="121">
        <f>'Nom RPTM'!AH44*VLOOKUP(AH$3,IPD!$A:$C,3,FALSE)</f>
        <v>8.521801128974607</v>
      </c>
      <c r="AI44" s="121">
        <f>'Nom RPTM'!AI44*VLOOKUP(AI$3,IPD!$A:$C,3,FALSE)</f>
        <v>8.502455697252369</v>
      </c>
      <c r="AJ44" s="121">
        <f>'Nom RPTM'!AJ44*VLOOKUP(AJ$3,IPD!$A:$C,3,FALSE)</f>
        <v>8.5988246256869711</v>
      </c>
      <c r="AK44" s="121">
        <f>'Nom RPTM'!AK44*VLOOKUP(AK$3,IPD!$A:$C,3,FALSE)</f>
        <v>8.9553400802050653</v>
      </c>
      <c r="AL44" s="121">
        <f>'Nom RPTM'!AL44*VLOOKUP(AM$3,IPD!$A:$C,3,FALSE)</f>
        <v>8.029060807355096</v>
      </c>
      <c r="AM44" s="121">
        <f>'Nom RPTM'!AM44*VLOOKUP(AM$3,IPD!$A:$C,3,FALSE)</f>
        <v>7.6907178967104608</v>
      </c>
      <c r="AN44" s="121">
        <f>'Nom RPTM'!AN44*VLOOKUP(AN$3,IPD!$A:$C,3,FALSE)</f>
        <v>7.9634519705557771</v>
      </c>
      <c r="AO44" s="121">
        <f>'Nom RPTM'!AO44*VLOOKUP(AO$3,IPD!$A:$C,3,FALSE)</f>
        <v>7.8629642107830202</v>
      </c>
      <c r="AP44" s="121">
        <f>'Nom RPTM'!AP44*VLOOKUP(AP$3,IPD!$A:$C,3,FALSE)</f>
        <v>7.7272172992821693</v>
      </c>
      <c r="AQ44" s="121">
        <f>'Nom RPTM'!AQ44*VLOOKUP(AQ$3,IPD!$A:$C,3,FALSE)</f>
        <v>8.1619563642299795</v>
      </c>
      <c r="AR44" s="121">
        <f>'Nom RPTM'!AR44*VLOOKUP(AR$3,IPD!$A:$C,3,FALSE)</f>
        <v>8.3988255360050932</v>
      </c>
      <c r="AS44" s="121">
        <f>'Nom RPTM'!AS44*VLOOKUP(AS$3,IPD!$A:$C,3,FALSE)</f>
        <v>8.1016478290255538</v>
      </c>
      <c r="AT44" s="121">
        <f>'Nom RPTM'!AT44*VLOOKUP(AT$3,IPD!$A:$C,3,FALSE)</f>
        <v>8.6351243440565817</v>
      </c>
      <c r="AU44" s="121" t="e">
        <f>'Nom RPTM'!AU44*VLOOKUP(AU$3,IPD!$A:$C,3,FALSE)</f>
        <v>#N/A</v>
      </c>
      <c r="AV44" s="121" t="e">
        <f>'Nom RPTM'!AV44*VLOOKUP(AV$3,IPD!$A:$C,3,FALSE)</f>
        <v>#N/A</v>
      </c>
      <c r="AW44" s="121" t="e">
        <f>'Nom RPTM'!AW44*VLOOKUP(AW$3,IPD!$A:$C,3,FALSE)</f>
        <v>#N/A</v>
      </c>
      <c r="AX44" s="121" t="e">
        <f>'Nom RPTM'!AX44*VLOOKUP(AX$3,IPD!$A:$C,3,FALSE)</f>
        <v>#N/A</v>
      </c>
      <c r="AY44" s="121" t="e">
        <f>'Nom RPTM'!AY44*VLOOKUP(AY$3,IPD!$A:$C,3,FALSE)</f>
        <v>#N/A</v>
      </c>
      <c r="AZ44" s="121" t="e">
        <f>'Nom RPTM'!AZ44*VLOOKUP(AZ$3,IPD!$A:$C,3,FALSE)</f>
        <v>#N/A</v>
      </c>
      <c r="BA44" s="121" t="e">
        <f>'Nom RPTM'!BA44*VLOOKUP(BA$3,IPD!$A:$C,3,FALSE)</f>
        <v>#N/A</v>
      </c>
      <c r="BB44" s="121" t="e">
        <f>'Nom RPTM'!BB44*VLOOKUP(BB$3,IPD!$A:$C,3,FALSE)</f>
        <v>#N/A</v>
      </c>
      <c r="BC44" s="121"/>
      <c r="BD44" s="78">
        <f t="shared" si="37"/>
        <v>7.3216788607280314E-2</v>
      </c>
      <c r="BE44" s="78">
        <f t="shared" si="38"/>
        <v>5.3329250977745657E-2</v>
      </c>
      <c r="BF44" s="78">
        <f t="shared" si="24"/>
        <v>8.7935514406908055E-2</v>
      </c>
      <c r="BG44" s="78">
        <f t="shared" si="33"/>
        <v>9.2557065032741193E-2</v>
      </c>
      <c r="BH44" s="78">
        <f t="shared" si="33"/>
        <v>-2.74986055361921E-2</v>
      </c>
      <c r="BI44" s="78">
        <f t="shared" si="34"/>
        <v>8.5960381471184011E-3</v>
      </c>
      <c r="BJ44" s="78">
        <f t="shared" si="34"/>
        <v>3.8883028406644149E-2</v>
      </c>
      <c r="BK44" s="78">
        <f t="shared" si="34"/>
        <v>-2.2701106760708578E-3</v>
      </c>
      <c r="BL44" s="78">
        <f t="shared" si="34"/>
        <v>1.1334246465493969E-2</v>
      </c>
      <c r="BM44" s="78">
        <f t="shared" si="34"/>
        <v>4.1460951936743484E-2</v>
      </c>
      <c r="BN44" s="78">
        <f t="shared" si="35"/>
        <v>-0.10343317669168395</v>
      </c>
      <c r="BO44" s="78">
        <f t="shared" si="31"/>
        <v>3.5462758809807982E-2</v>
      </c>
      <c r="BP44" s="78">
        <f t="shared" si="32"/>
        <v>-1.261861817517107E-2</v>
      </c>
      <c r="BQ44" s="78">
        <f t="shared" si="32"/>
        <v>-1.7264088689948776E-2</v>
      </c>
      <c r="BR44" s="78">
        <f t="shared" si="32"/>
        <v>5.6260753141780473E-2</v>
      </c>
      <c r="BS44" s="78">
        <f t="shared" si="32"/>
        <v>2.902112694613268E-2</v>
      </c>
      <c r="BT44" s="78">
        <f t="shared" si="32"/>
        <v>-3.538324563423334E-2</v>
      </c>
      <c r="BU44" s="78">
        <f t="shared" si="32"/>
        <v>6.5847902339047026E-2</v>
      </c>
      <c r="BV44" s="78" t="e">
        <f t="shared" si="32"/>
        <v>#N/A</v>
      </c>
      <c r="BW44" s="78" t="e">
        <f t="shared" si="32"/>
        <v>#N/A</v>
      </c>
      <c r="BX44" s="78" t="e">
        <f t="shared" si="32"/>
        <v>#N/A</v>
      </c>
      <c r="BY44" s="78" t="e">
        <f t="shared" si="32"/>
        <v>#N/A</v>
      </c>
      <c r="BZ44" s="78" t="e">
        <f t="shared" si="32"/>
        <v>#N/A</v>
      </c>
      <c r="CA44" s="78" t="e">
        <f t="shared" si="32"/>
        <v>#N/A</v>
      </c>
      <c r="CB44" s="78" t="e">
        <f t="shared" si="32"/>
        <v>#N/A</v>
      </c>
      <c r="CC44" s="78" t="e">
        <f t="shared" si="32"/>
        <v>#N/A</v>
      </c>
    </row>
    <row r="45" spans="1:277"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121">
        <f>'Nom RPTM'!G45*VLOOKUP(G$3,IPD!$A:$C,3,FALSE)</f>
        <v>8.8005077137971828</v>
      </c>
      <c r="H45" s="121">
        <f>'Nom RPTM'!H45*VLOOKUP(H$3,IPD!$A:$C,3,FALSE)</f>
        <v>8.0004618827791205</v>
      </c>
      <c r="I45" s="121">
        <f>'Nom RPTM'!I45*VLOOKUP(I$3,IPD!$A:$C,3,FALSE)</f>
        <v>6.9591756689278723</v>
      </c>
      <c r="J45" s="121">
        <f>'Nom RPTM'!J45*VLOOKUP(J$3,IPD!$A:$C,3,FALSE)</f>
        <v>6.4284742546232758</v>
      </c>
      <c r="K45" s="121">
        <f>'Nom RPTM'!K45*VLOOKUP(K$3,IPD!$A:$C,3,FALSE)</f>
        <v>6.1144509540058696</v>
      </c>
      <c r="L45" s="121">
        <f>'Nom RPTM'!L45*VLOOKUP(L$3,IPD!$A:$C,3,FALSE)</f>
        <v>5.6946588433301137</v>
      </c>
      <c r="M45" s="121">
        <f>'Nom RPTM'!M45*VLOOKUP(M$3,IPD!$A:$C,3,FALSE)</f>
        <v>6.0155871813592752</v>
      </c>
      <c r="N45" s="121">
        <f>'Nom RPTM'!N45*VLOOKUP(N$3,IPD!$A:$C,3,FALSE)</f>
        <v>5.7541885399095865</v>
      </c>
      <c r="O45" s="121">
        <f>'Nom RPTM'!O45*VLOOKUP(O$3,IPD!$A:$C,3,FALSE)</f>
        <v>5.7015428322040265</v>
      </c>
      <c r="P45" s="121">
        <f>'Nom RPTM'!P45*VLOOKUP(P$3,IPD!$A:$C,3,FALSE)</f>
        <v>5.7202944547614081</v>
      </c>
      <c r="Q45" s="121">
        <f>'Nom RPTM'!Q45*VLOOKUP(Q$3,IPD!$A:$C,3,FALSE)</f>
        <v>5.4546961909632596</v>
      </c>
      <c r="R45" s="121">
        <f>'Nom RPTM'!R45*VLOOKUP(R$3,IPD!$A:$C,3,FALSE)</f>
        <v>5.3428975800698204</v>
      </c>
      <c r="S45" s="121">
        <f>'Nom RPTM'!S45*VLOOKUP(S$3,IPD!$A:$C,3,FALSE)</f>
        <v>5.1361121952530819</v>
      </c>
      <c r="T45" s="121">
        <f>'Nom RPTM'!T45*VLOOKUP(T$3,IPD!$A:$C,3,FALSE)</f>
        <v>4.8732092679672716</v>
      </c>
      <c r="U45" s="121">
        <f>'Nom RPTM'!U45*VLOOKUP(U$3,IPD!$A:$C,3,FALSE)</f>
        <v>4.690658957168699</v>
      </c>
      <c r="V45" s="121">
        <f>'Nom RPTM'!V45*VLOOKUP(V$3,IPD!$A:$C,3,FALSE)</f>
        <v>4.4461729146635403</v>
      </c>
      <c r="W45" s="121">
        <f>'Nom RPTM'!W45*VLOOKUP(W$3,IPD!$A:$C,3,FALSE)</f>
        <v>4.4302037637910008</v>
      </c>
      <c r="X45" s="121">
        <f>'Nom RPTM'!X45*VLOOKUP(X$3,IPD!$A:$C,3,FALSE)</f>
        <v>4.4065246796683528</v>
      </c>
      <c r="Y45" s="121">
        <f>'Nom RPTM'!Y45*VLOOKUP(Y$3,IPD!$A:$C,3,FALSE)</f>
        <v>4.3160800747748942</v>
      </c>
      <c r="Z45" s="121">
        <f>'Nom RPTM'!Z45*VLOOKUP(Z$3,IPD!$A:$C,3,FALSE)</f>
        <v>4.2868541680781025</v>
      </c>
      <c r="AA45" s="121">
        <f>'Nom RPTM'!AA45*VLOOKUP(AA$3,IPD!$A:$C,3,FALSE)</f>
        <v>4.4352751075827426</v>
      </c>
      <c r="AB45" s="121">
        <f>'Nom RPTM'!AB45*VLOOKUP(AB$3,IPD!$A:$C,3,FALSE)</f>
        <v>4.6855660118016695</v>
      </c>
      <c r="AC45" s="121">
        <f>'Nom RPTM'!AC45*VLOOKUP(VALUE(LEFT(AC$3,4)),IPD!$A:$C,3,FALSE)</f>
        <v>4.8302089244422817</v>
      </c>
      <c r="AD45" s="121">
        <f>'Nom RPTM'!AD45*VLOOKUP(AD$3,IPD!$A:$C,3,FALSE)</f>
        <v>4.8302089244422817</v>
      </c>
      <c r="AE45" s="121">
        <f>'Nom RPTM'!AE45*VLOOKUP(AE$3,IPD!$A:$C,3,FALSE)</f>
        <v>5.4341294371567397</v>
      </c>
      <c r="AF45" s="121">
        <f>'Nom RPTM'!AF45*VLOOKUP(AF$3,IPD!$A:$C,3,FALSE)</f>
        <v>5.1771295606470762</v>
      </c>
      <c r="AG45" s="121">
        <f>'Nom RPTM'!AG45*VLOOKUP(AG$3,IPD!$A:$C,3,FALSE)</f>
        <v>5.3265798317259767</v>
      </c>
      <c r="AH45" s="121">
        <f>'Nom RPTM'!AH45*VLOOKUP(AH$3,IPD!$A:$C,3,FALSE)</f>
        <v>5.5615840101579783</v>
      </c>
      <c r="AI45" s="121">
        <f>'Nom RPTM'!AI45*VLOOKUP(AI$3,IPD!$A:$C,3,FALSE)</f>
        <v>5.685097150406877</v>
      </c>
      <c r="AJ45" s="121">
        <f>'Nom RPTM'!AJ45*VLOOKUP(AJ$3,IPD!$A:$C,3,FALSE)</f>
        <v>5.7452656909448514</v>
      </c>
      <c r="AK45" s="121">
        <f>'Nom RPTM'!AK45*VLOOKUP(AK$3,IPD!$A:$C,3,FALSE)</f>
        <v>5.7814627424502998</v>
      </c>
      <c r="AL45" s="121">
        <f>'Nom RPTM'!AL45*VLOOKUP(AM$3,IPD!$A:$C,3,FALSE)</f>
        <v>5.4495713403190331</v>
      </c>
      <c r="AM45" s="121">
        <f>'Nom RPTM'!AM45*VLOOKUP(AM$3,IPD!$A:$C,3,FALSE)</f>
        <v>5.2199275658740723</v>
      </c>
      <c r="AN45" s="121">
        <f>'Nom RPTM'!AN45*VLOOKUP(AN$3,IPD!$A:$C,3,FALSE)</f>
        <v>5.2457453264155456</v>
      </c>
      <c r="AO45" s="121">
        <f>'Nom RPTM'!AO45*VLOOKUP(AO$3,IPD!$A:$C,3,FALSE)</f>
        <v>5.3361094357672343</v>
      </c>
      <c r="AP45" s="121">
        <f>'Nom RPTM'!AP45*VLOOKUP(AP$3,IPD!$A:$C,3,FALSE)</f>
        <v>5.3960810572300568</v>
      </c>
      <c r="AQ45" s="121">
        <f>'Nom RPTM'!AQ45*VLOOKUP(AQ$3,IPD!$A:$C,3,FALSE)</f>
        <v>5.5527403365984904</v>
      </c>
      <c r="AR45" s="121">
        <f>'Nom RPTM'!AR45*VLOOKUP(AR$3,IPD!$A:$C,3,FALSE)</f>
        <v>5.358312008662943</v>
      </c>
      <c r="AS45" s="121">
        <f>'Nom RPTM'!AS45*VLOOKUP(AS$3,IPD!$A:$C,3,FALSE)</f>
        <v>5.3435783311502512</v>
      </c>
      <c r="AT45" s="121">
        <f>'Nom RPTM'!AT45*VLOOKUP(AT$3,IPD!$A:$C,3,FALSE)</f>
        <v>5.4638122341956326</v>
      </c>
      <c r="AU45" s="121" t="e">
        <f>'Nom RPTM'!AU45*VLOOKUP(AU$3,IPD!$A:$C,3,FALSE)</f>
        <v>#N/A</v>
      </c>
      <c r="AV45" s="121" t="e">
        <f>'Nom RPTM'!AV45*VLOOKUP(AV$3,IPD!$A:$C,3,FALSE)</f>
        <v>#N/A</v>
      </c>
      <c r="AW45" s="121" t="e">
        <f>'Nom RPTM'!AW45*VLOOKUP(AW$3,IPD!$A:$C,3,FALSE)</f>
        <v>#N/A</v>
      </c>
      <c r="AX45" s="121" t="e">
        <f>'Nom RPTM'!AX45*VLOOKUP(AX$3,IPD!$A:$C,3,FALSE)</f>
        <v>#N/A</v>
      </c>
      <c r="AY45" s="121" t="e">
        <f>'Nom RPTM'!AY45*VLOOKUP(AY$3,IPD!$A:$C,3,FALSE)</f>
        <v>#N/A</v>
      </c>
      <c r="AZ45" s="121" t="e">
        <f>'Nom RPTM'!AZ45*VLOOKUP(AZ$3,IPD!$A:$C,3,FALSE)</f>
        <v>#N/A</v>
      </c>
      <c r="BA45" s="121" t="e">
        <f>'Nom RPTM'!BA45*VLOOKUP(BA$3,IPD!$A:$C,3,FALSE)</f>
        <v>#N/A</v>
      </c>
      <c r="BB45" s="121" t="e">
        <f>'Nom RPTM'!BB45*VLOOKUP(BB$3,IPD!$A:$C,3,FALSE)</f>
        <v>#N/A</v>
      </c>
      <c r="BC45" s="121"/>
      <c r="BD45" s="78">
        <f t="shared" si="37"/>
        <v>3.462234395791941E-2</v>
      </c>
      <c r="BE45" s="78">
        <f t="shared" si="38"/>
        <v>5.6431878101770527E-2</v>
      </c>
      <c r="BF45" s="78">
        <f t="shared" si="24"/>
        <v>3.086989112442251E-2</v>
      </c>
      <c r="BG45" s="78">
        <f t="shared" si="33"/>
        <v>0.12502989459906022</v>
      </c>
      <c r="BH45" s="78">
        <f t="shared" si="33"/>
        <v>-4.7293661198495762E-2</v>
      </c>
      <c r="BI45" s="78">
        <f t="shared" si="34"/>
        <v>2.8867400231765039E-2</v>
      </c>
      <c r="BJ45" s="78">
        <f t="shared" si="34"/>
        <v>4.4119150722622846E-2</v>
      </c>
      <c r="BK45" s="78">
        <f t="shared" si="34"/>
        <v>2.2208266569974988E-2</v>
      </c>
      <c r="BL45" s="78">
        <f t="shared" si="34"/>
        <v>1.0583555381048937E-2</v>
      </c>
      <c r="BM45" s="78">
        <f t="shared" si="34"/>
        <v>6.3003268173478233E-3</v>
      </c>
      <c r="BN45" s="78">
        <f t="shared" si="35"/>
        <v>-5.7406130060193794E-2</v>
      </c>
      <c r="BO45" s="78">
        <f t="shared" si="31"/>
        <v>4.9459997702381298E-3</v>
      </c>
      <c r="BP45" s="78">
        <f t="shared" si="32"/>
        <v>1.7226171636020915E-2</v>
      </c>
      <c r="BQ45" s="78">
        <f t="shared" si="32"/>
        <v>1.1238828997928829E-2</v>
      </c>
      <c r="BR45" s="78">
        <f t="shared" si="32"/>
        <v>2.903204709249696E-2</v>
      </c>
      <c r="BS45" s="78">
        <f t="shared" si="32"/>
        <v>-3.5014842429071824E-2</v>
      </c>
      <c r="BT45" s="78">
        <f t="shared" si="32"/>
        <v>-2.7496863730352983E-3</v>
      </c>
      <c r="BU45" s="78">
        <f t="shared" si="32"/>
        <v>2.2500634517600426E-2</v>
      </c>
      <c r="BV45" s="78" t="e">
        <f t="shared" si="32"/>
        <v>#N/A</v>
      </c>
      <c r="BW45" s="78" t="e">
        <f t="shared" si="32"/>
        <v>#N/A</v>
      </c>
      <c r="BX45" s="78" t="e">
        <f t="shared" si="32"/>
        <v>#N/A</v>
      </c>
      <c r="BY45" s="78" t="e">
        <f t="shared" si="32"/>
        <v>#N/A</v>
      </c>
      <c r="BZ45" s="78" t="e">
        <f t="shared" si="32"/>
        <v>#N/A</v>
      </c>
      <c r="CA45" s="78" t="e">
        <f t="shared" si="32"/>
        <v>#N/A</v>
      </c>
      <c r="CB45" s="78" t="e">
        <f t="shared" si="32"/>
        <v>#N/A</v>
      </c>
      <c r="CC45" s="78" t="e">
        <f t="shared" si="32"/>
        <v>#N/A</v>
      </c>
    </row>
    <row r="46" spans="1:277"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121">
        <f>'Nom RPTM'!G46*VLOOKUP(G$3,IPD!$A:$C,3,FALSE)</f>
        <v>6.7263469388052908</v>
      </c>
      <c r="H46" s="121">
        <f>'Nom RPTM'!H46*VLOOKUP(H$3,IPD!$A:$C,3,FALSE)</f>
        <v>6.33602014338451</v>
      </c>
      <c r="I46" s="121">
        <f>'Nom RPTM'!I46*VLOOKUP(I$3,IPD!$A:$C,3,FALSE)</f>
        <v>5.7462208104624199</v>
      </c>
      <c r="J46" s="121">
        <f>'Nom RPTM'!J46*VLOOKUP(J$3,IPD!$A:$C,3,FALSE)</f>
        <v>5.5050306659528534</v>
      </c>
      <c r="K46" s="121">
        <f>'Nom RPTM'!K46*VLOOKUP(K$3,IPD!$A:$C,3,FALSE)</f>
        <v>5.0991042785977916</v>
      </c>
      <c r="L46" s="121">
        <f>'Nom RPTM'!L46*VLOOKUP(L$3,IPD!$A:$C,3,FALSE)</f>
        <v>4.8168883531073954</v>
      </c>
      <c r="M46" s="121">
        <f>'Nom RPTM'!M46*VLOOKUP(M$3,IPD!$A:$C,3,FALSE)</f>
        <v>4.6567637984694308</v>
      </c>
      <c r="N46" s="121">
        <f>'Nom RPTM'!N46*VLOOKUP(N$3,IPD!$A:$C,3,FALSE)</f>
        <v>4.495806479765716</v>
      </c>
      <c r="O46" s="121">
        <f>'Nom RPTM'!O46*VLOOKUP(O$3,IPD!$A:$C,3,FALSE)</f>
        <v>4.35828546936993</v>
      </c>
      <c r="P46" s="121">
        <f>'Nom RPTM'!P46*VLOOKUP(P$3,IPD!$A:$C,3,FALSE)</f>
        <v>4.2672167712435778</v>
      </c>
      <c r="Q46" s="121">
        <f>'Nom RPTM'!Q46*VLOOKUP(Q$3,IPD!$A:$C,3,FALSE)</f>
        <v>4.1628189582228909</v>
      </c>
      <c r="R46" s="121">
        <f>'Nom RPTM'!R46*VLOOKUP(R$3,IPD!$A:$C,3,FALSE)</f>
        <v>4.0106774162929577</v>
      </c>
      <c r="S46" s="121">
        <f>'Nom RPTM'!S46*VLOOKUP(S$3,IPD!$A:$C,3,FALSE)</f>
        <v>3.8035954150504865</v>
      </c>
      <c r="T46" s="121">
        <f>'Nom RPTM'!T46*VLOOKUP(T$3,IPD!$A:$C,3,FALSE)</f>
        <v>3.7984373725615317</v>
      </c>
      <c r="U46" s="121">
        <f>'Nom RPTM'!U46*VLOOKUP(U$3,IPD!$A:$C,3,FALSE)</f>
        <v>3.7010399994098067</v>
      </c>
      <c r="V46" s="121">
        <f>'Nom RPTM'!V46*VLOOKUP(V$3,IPD!$A:$C,3,FALSE)</f>
        <v>3.5542290210080267</v>
      </c>
      <c r="W46" s="121">
        <f>'Nom RPTM'!W46*VLOOKUP(W$3,IPD!$A:$C,3,FALSE)</f>
        <v>3.5872235941016561</v>
      </c>
      <c r="X46" s="121">
        <f>'Nom RPTM'!X46*VLOOKUP(X$3,IPD!$A:$C,3,FALSE)</f>
        <v>3.5947074048214454</v>
      </c>
      <c r="Y46" s="121">
        <f>'Nom RPTM'!Y46*VLOOKUP(Y$3,IPD!$A:$C,3,FALSE)</f>
        <v>3.4514357818244981</v>
      </c>
      <c r="Z46" s="121">
        <f>'Nom RPTM'!Z46*VLOOKUP(Z$3,IPD!$A:$C,3,FALSE)</f>
        <v>3.4542684430754256</v>
      </c>
      <c r="AA46" s="121">
        <f>'Nom RPTM'!AA46*VLOOKUP(AA$3,IPD!$A:$C,3,FALSE)</f>
        <v>3.648476478816479</v>
      </c>
      <c r="AB46" s="121">
        <f>'Nom RPTM'!AB46*VLOOKUP(AB$3,IPD!$A:$C,3,FALSE)</f>
        <v>4.0177893309164707</v>
      </c>
      <c r="AC46" s="121">
        <f>'Nom RPTM'!AC46*VLOOKUP(VALUE(LEFT(AC$3,4)),IPD!$A:$C,3,FALSE)</f>
        <v>4.1974288735645553</v>
      </c>
      <c r="AD46" s="121">
        <f>'Nom RPTM'!AD46*VLOOKUP(AD$3,IPD!$A:$C,3,FALSE)</f>
        <v>4.1974288735645553</v>
      </c>
      <c r="AE46" s="121">
        <f>'Nom RPTM'!AE46*VLOOKUP(AE$3,IPD!$A:$C,3,FALSE)</f>
        <v>4.6558826478410626</v>
      </c>
      <c r="AF46" s="121">
        <f>'Nom RPTM'!AF46*VLOOKUP(AF$3,IPD!$A:$C,3,FALSE)</f>
        <v>4.3196268126340653</v>
      </c>
      <c r="AG46" s="121">
        <f>'Nom RPTM'!AG46*VLOOKUP(AG$3,IPD!$A:$C,3,FALSE)</f>
        <v>4.338007936629146</v>
      </c>
      <c r="AH46" s="121">
        <f>'Nom RPTM'!AH46*VLOOKUP(AH$3,IPD!$A:$C,3,FALSE)</f>
        <v>4.8290882178579979</v>
      </c>
      <c r="AI46" s="121">
        <f>'Nom RPTM'!AI46*VLOOKUP(AI$3,IPD!$A:$C,3,FALSE)</f>
        <v>4.8898005226072527</v>
      </c>
      <c r="AJ46" s="121">
        <f>'Nom RPTM'!AJ46*VLOOKUP(AJ$3,IPD!$A:$C,3,FALSE)</f>
        <v>4.9002168912862558</v>
      </c>
      <c r="AK46" s="121">
        <f>'Nom RPTM'!AK46*VLOOKUP(AK$3,IPD!$A:$C,3,FALSE)</f>
        <v>4.9215182904539381</v>
      </c>
      <c r="AL46" s="121">
        <f>'Nom RPTM'!AL46*VLOOKUP(AM$3,IPD!$A:$C,3,FALSE)</f>
        <v>4.4424551834055093</v>
      </c>
      <c r="AM46" s="121">
        <f>'Nom RPTM'!AM46*VLOOKUP(AM$3,IPD!$A:$C,3,FALSE)</f>
        <v>4.2552510690980343</v>
      </c>
      <c r="AN46" s="121">
        <f>'Nom RPTM'!AN46*VLOOKUP(AN$3,IPD!$A:$C,3,FALSE)</f>
        <v>4.1354093635738973</v>
      </c>
      <c r="AO46" s="121">
        <f>'Nom RPTM'!AO46*VLOOKUP(AO$3,IPD!$A:$C,3,FALSE)</f>
        <v>4.059438567667268</v>
      </c>
      <c r="AP46" s="121">
        <f>'Nom RPTM'!AP46*VLOOKUP(AP$3,IPD!$A:$C,3,FALSE)</f>
        <v>4.0668145546549441</v>
      </c>
      <c r="AQ46" s="121">
        <f>'Nom RPTM'!AQ46*VLOOKUP(AQ$3,IPD!$A:$C,3,FALSE)</f>
        <v>4.0656061077828198</v>
      </c>
      <c r="AR46" s="121">
        <f>'Nom RPTM'!AR46*VLOOKUP(AR$3,IPD!$A:$C,3,FALSE)</f>
        <v>3.8486567538829517</v>
      </c>
      <c r="AS46" s="121">
        <f>'Nom RPTM'!AS46*VLOOKUP(AS$3,IPD!$A:$C,3,FALSE)</f>
        <v>3.7506108992119214</v>
      </c>
      <c r="AT46" s="121">
        <f>'Nom RPTM'!AT46*VLOOKUP(AT$3,IPD!$A:$C,3,FALSE)</f>
        <v>4.3596088418255388</v>
      </c>
      <c r="AU46" s="121" t="e">
        <f>'Nom RPTM'!AU46*VLOOKUP(AU$3,IPD!$A:$C,3,FALSE)</f>
        <v>#N/A</v>
      </c>
      <c r="AV46" s="121" t="e">
        <f>'Nom RPTM'!AV46*VLOOKUP(AV$3,IPD!$A:$C,3,FALSE)</f>
        <v>#N/A</v>
      </c>
      <c r="AW46" s="121" t="e">
        <f>'Nom RPTM'!AW46*VLOOKUP(AW$3,IPD!$A:$C,3,FALSE)</f>
        <v>#N/A</v>
      </c>
      <c r="AX46" s="121" t="e">
        <f>'Nom RPTM'!AX46*VLOOKUP(AX$3,IPD!$A:$C,3,FALSE)</f>
        <v>#N/A</v>
      </c>
      <c r="AY46" s="121" t="e">
        <f>'Nom RPTM'!AY46*VLOOKUP(AY$3,IPD!$A:$C,3,FALSE)</f>
        <v>#N/A</v>
      </c>
      <c r="AZ46" s="121" t="e">
        <f>'Nom RPTM'!AZ46*VLOOKUP(AZ$3,IPD!$A:$C,3,FALSE)</f>
        <v>#N/A</v>
      </c>
      <c r="BA46" s="121" t="e">
        <f>'Nom RPTM'!BA46*VLOOKUP(BA$3,IPD!$A:$C,3,FALSE)</f>
        <v>#N/A</v>
      </c>
      <c r="BB46" s="121" t="e">
        <f>'Nom RPTM'!BB46*VLOOKUP(BB$3,IPD!$A:$C,3,FALSE)</f>
        <v>#N/A</v>
      </c>
      <c r="BC46" s="121"/>
      <c r="BD46" s="78">
        <f t="shared" si="37"/>
        <v>5.6222623962642881E-2</v>
      </c>
      <c r="BE46" s="78">
        <f t="shared" si="38"/>
        <v>0.1012238544620665</v>
      </c>
      <c r="BF46" s="78">
        <f t="shared" si="24"/>
        <v>4.4711040786976408E-2</v>
      </c>
      <c r="BG46" s="78">
        <f t="shared" si="33"/>
        <v>0.10922252361769691</v>
      </c>
      <c r="BH46" s="78">
        <f t="shared" si="33"/>
        <v>-7.2221716190144836E-2</v>
      </c>
      <c r="BI46" s="78">
        <f t="shared" si="34"/>
        <v>4.2552574081908823E-3</v>
      </c>
      <c r="BJ46" s="78">
        <f t="shared" si="34"/>
        <v>0.113204099301498</v>
      </c>
      <c r="BK46" s="78">
        <f t="shared" si="34"/>
        <v>1.2572208667619877E-2</v>
      </c>
      <c r="BL46" s="78">
        <f t="shared" si="34"/>
        <v>2.1302236422211518E-3</v>
      </c>
      <c r="BM46" s="78">
        <f t="shared" si="34"/>
        <v>4.3470319049676576E-3</v>
      </c>
      <c r="BN46" s="78">
        <f t="shared" si="35"/>
        <v>-9.7340511357571824E-2</v>
      </c>
      <c r="BO46" s="78">
        <f t="shared" si="31"/>
        <v>-2.8163251375327047E-2</v>
      </c>
      <c r="BP46" s="78">
        <f t="shared" si="32"/>
        <v>-1.8370804248741601E-2</v>
      </c>
      <c r="BQ46" s="78">
        <f t="shared" si="32"/>
        <v>1.8169968247394586E-3</v>
      </c>
      <c r="BR46" s="78">
        <f t="shared" si="32"/>
        <v>-2.9714826085225354E-4</v>
      </c>
      <c r="BS46" s="78">
        <f t="shared" si="32"/>
        <v>-5.3362118254535407E-2</v>
      </c>
      <c r="BT46" s="78">
        <f t="shared" si="32"/>
        <v>-2.5475343981276266E-2</v>
      </c>
      <c r="BU46" s="78">
        <f t="shared" si="32"/>
        <v>0.16237299975360808</v>
      </c>
      <c r="BV46" s="78" t="e">
        <f t="shared" si="32"/>
        <v>#N/A</v>
      </c>
      <c r="BW46" s="78" t="e">
        <f t="shared" si="32"/>
        <v>#N/A</v>
      </c>
      <c r="BX46" s="78" t="e">
        <f t="shared" si="32"/>
        <v>#N/A</v>
      </c>
      <c r="BY46" s="78" t="e">
        <f t="shared" si="32"/>
        <v>#N/A</v>
      </c>
      <c r="BZ46" s="78" t="e">
        <f t="shared" si="32"/>
        <v>#N/A</v>
      </c>
      <c r="CA46" s="78" t="e">
        <f t="shared" si="32"/>
        <v>#N/A</v>
      </c>
      <c r="CB46" s="78" t="e">
        <f t="shared" si="32"/>
        <v>#N/A</v>
      </c>
      <c r="CC46" s="78" t="e">
        <f t="shared" si="32"/>
        <v>#N/A</v>
      </c>
    </row>
    <row r="47" spans="1:277"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122">
        <f>'Nom RPTM'!G47*VLOOKUP(G$3,IPD!$A:$C,3,FALSE)</f>
        <v>12.037686883448147</v>
      </c>
      <c r="H47" s="122">
        <f>'Nom RPTM'!H47*VLOOKUP(H$3,IPD!$A:$C,3,FALSE)</f>
        <v>11.458134653484384</v>
      </c>
      <c r="I47" s="122">
        <f>'Nom RPTM'!I47*VLOOKUP(I$3,IPD!$A:$C,3,FALSE)</f>
        <v>10.601720862000889</v>
      </c>
      <c r="J47" s="122">
        <f>'Nom RPTM'!J47*VLOOKUP(J$3,IPD!$A:$C,3,FALSE)</f>
        <v>10.417836331713529</v>
      </c>
      <c r="K47" s="122">
        <f>'Nom RPTM'!K47*VLOOKUP(K$3,IPD!$A:$C,3,FALSE)</f>
        <v>9.7349324077518329</v>
      </c>
      <c r="L47" s="122">
        <f>'Nom RPTM'!L47*VLOOKUP(L$3,IPD!$A:$C,3,FALSE)</f>
        <v>9.5996901239897792</v>
      </c>
      <c r="M47" s="122">
        <f>'Nom RPTM'!M47*VLOOKUP(M$3,IPD!$A:$C,3,FALSE)</f>
        <v>9.440205560180436</v>
      </c>
      <c r="N47" s="122">
        <f>'Nom RPTM'!N47*VLOOKUP(N$3,IPD!$A:$C,3,FALSE)</f>
        <v>8.9619254274998177</v>
      </c>
      <c r="O47" s="122">
        <f>'Nom RPTM'!O47*VLOOKUP(O$3,IPD!$A:$C,3,FALSE)</f>
        <v>8.8511238886594104</v>
      </c>
      <c r="P47" s="122">
        <f>'Nom RPTM'!P47*VLOOKUP(P$3,IPD!$A:$C,3,FALSE)</f>
        <v>8.7609054615638318</v>
      </c>
      <c r="Q47" s="122">
        <f>'Nom RPTM'!Q47*VLOOKUP(Q$3,IPD!$A:$C,3,FALSE)</f>
        <v>8.5694229623566684</v>
      </c>
      <c r="R47" s="122">
        <f>'Nom RPTM'!R47*VLOOKUP(R$3,IPD!$A:$C,3,FALSE)</f>
        <v>8.2915579636377679</v>
      </c>
      <c r="S47" s="122">
        <f>'Nom RPTM'!S47*VLOOKUP(S$3,IPD!$A:$C,3,FALSE)</f>
        <v>8.1284216152083211</v>
      </c>
      <c r="T47" s="122">
        <f>'Nom RPTM'!T47*VLOOKUP(T$3,IPD!$A:$C,3,FALSE)</f>
        <v>7.8744550429794176</v>
      </c>
      <c r="U47" s="122">
        <f>'Nom RPTM'!U47*VLOOKUP(U$3,IPD!$A:$C,3,FALSE)</f>
        <v>7.7712424348332192</v>
      </c>
      <c r="V47" s="122">
        <f>'Nom RPTM'!V47*VLOOKUP(V$3,IPD!$A:$C,3,FALSE)</f>
        <v>7.4133543140333087</v>
      </c>
      <c r="W47" s="122">
        <f>'Nom RPTM'!W47*VLOOKUP(W$3,IPD!$A:$C,3,FALSE)</f>
        <v>7.3184506255988957</v>
      </c>
      <c r="X47" s="122">
        <f>'Nom RPTM'!X47*VLOOKUP(X$3,IPD!$A:$C,3,FALSE)</f>
        <v>7.4944454942130099</v>
      </c>
      <c r="Y47" s="122">
        <f>'Nom RPTM'!Y47*VLOOKUP(Y$3,IPD!$A:$C,3,FALSE)</f>
        <v>7.4456788868205432</v>
      </c>
      <c r="Z47" s="122">
        <f>'Nom RPTM'!Z47*VLOOKUP(Z$3,IPD!$A:$C,3,FALSE)</f>
        <v>7.259989965202065</v>
      </c>
      <c r="AA47" s="122">
        <f>'Nom RPTM'!AA47*VLOOKUP(AA$3,IPD!$A:$C,3,FALSE)</f>
        <v>8.0616239952416571</v>
      </c>
      <c r="AB47" s="122">
        <f>'Nom RPTM'!AB47*VLOOKUP(AB$3,IPD!$A:$C,3,FALSE)</f>
        <v>8.5664741913525333</v>
      </c>
      <c r="AC47" s="122">
        <f>'Nom RPTM'!AC47*VLOOKUP(VALUE(LEFT(AC$3,4)),IPD!$A:$C,3,FALSE)</f>
        <v>8.5924595729949154</v>
      </c>
      <c r="AD47" s="122">
        <f>'Nom RPTM'!AD47*VLOOKUP(AD$3,IPD!$A:$C,3,FALSE)</f>
        <v>8.5924595729949154</v>
      </c>
      <c r="AE47" s="122">
        <f>'Nom RPTM'!AE47*VLOOKUP(AE$3,IPD!$A:$C,3,FALSE)</f>
        <v>9.4350682621320949</v>
      </c>
      <c r="AF47" s="122">
        <f>'Nom RPTM'!AF47*VLOOKUP(AF$3,IPD!$A:$C,3,FALSE)</f>
        <v>8.8439063368961879</v>
      </c>
      <c r="AG47" s="122">
        <f>'Nom RPTM'!AG47*VLOOKUP(AG$3,IPD!$A:$C,3,FALSE)</f>
        <v>9.0074182831812717</v>
      </c>
      <c r="AH47" s="122">
        <f>'Nom RPTM'!AH47*VLOOKUP(AH$3,IPD!$A:$C,3,FALSE)</f>
        <v>9.7527634064495921</v>
      </c>
      <c r="AI47" s="122">
        <f>'Nom RPTM'!AI47*VLOOKUP(AI$3,IPD!$A:$C,3,FALSE)</f>
        <v>10.097125071811801</v>
      </c>
      <c r="AJ47" s="122">
        <f>'Nom RPTM'!AJ47*VLOOKUP(AJ$3,IPD!$A:$C,3,FALSE)</f>
        <v>10.34982908021782</v>
      </c>
      <c r="AK47" s="122">
        <f>'Nom RPTM'!AK47*VLOOKUP(AK$3,IPD!$A:$C,3,FALSE)</f>
        <v>10.075713519584836</v>
      </c>
      <c r="AL47" s="122">
        <f>'Nom RPTM'!AL47*VLOOKUP(AM$3,IPD!$A:$C,3,FALSE)</f>
        <v>9.3603424106188005</v>
      </c>
      <c r="AM47" s="122">
        <f>'Nom RPTM'!AM47*VLOOKUP(AM$3,IPD!$A:$C,3,FALSE)</f>
        <v>8.9658995770388099</v>
      </c>
      <c r="AN47" s="122">
        <f>'Nom RPTM'!AN47*VLOOKUP(AN$3,IPD!$A:$C,3,FALSE)</f>
        <v>9.1005981434441363</v>
      </c>
      <c r="AO47" s="122">
        <f>'Nom RPTM'!AO47*VLOOKUP(AO$3,IPD!$A:$C,3,FALSE)</f>
        <v>8.9925241070045772</v>
      </c>
      <c r="AP47" s="122">
        <f>'Nom RPTM'!AP47*VLOOKUP(AP$3,IPD!$A:$C,3,FALSE)</f>
        <v>9.0433110793513567</v>
      </c>
      <c r="AQ47" s="122">
        <f>'Nom RPTM'!AQ47*VLOOKUP(AQ$3,IPD!$A:$C,3,FALSE)</f>
        <v>9.2677816270673716</v>
      </c>
      <c r="AR47" s="122">
        <f>'Nom RPTM'!AR47*VLOOKUP(AR$3,IPD!$A:$C,3,FALSE)</f>
        <v>9.3253091974050921</v>
      </c>
      <c r="AS47" s="122">
        <f>'Nom RPTM'!AS47*VLOOKUP(AS$3,IPD!$A:$C,3,FALSE)</f>
        <v>9.150370027185847</v>
      </c>
      <c r="AT47" s="122">
        <f>'Nom RPTM'!AT47*VLOOKUP(AT$3,IPD!$A:$C,3,FALSE)</f>
        <v>9.1551417270929463</v>
      </c>
      <c r="AU47" s="122" t="e">
        <f>'Nom RPTM'!AU47*VLOOKUP(AU$3,IPD!$A:$C,3,FALSE)</f>
        <v>#N/A</v>
      </c>
      <c r="AV47" s="122" t="e">
        <f>'Nom RPTM'!AV47*VLOOKUP(AV$3,IPD!$A:$C,3,FALSE)</f>
        <v>#N/A</v>
      </c>
      <c r="AW47" s="122" t="e">
        <f>'Nom RPTM'!AW47*VLOOKUP(AW$3,IPD!$A:$C,3,FALSE)</f>
        <v>#N/A</v>
      </c>
      <c r="AX47" s="122" t="e">
        <f>'Nom RPTM'!AX47*VLOOKUP(AX$3,IPD!$A:$C,3,FALSE)</f>
        <v>#N/A</v>
      </c>
      <c r="AY47" s="122" t="e">
        <f>'Nom RPTM'!AY47*VLOOKUP(AY$3,IPD!$A:$C,3,FALSE)</f>
        <v>#N/A</v>
      </c>
      <c r="AZ47" s="122" t="e">
        <f>'Nom RPTM'!AZ47*VLOOKUP(AZ$3,IPD!$A:$C,3,FALSE)</f>
        <v>#N/A</v>
      </c>
      <c r="BA47" s="122" t="e">
        <f>'Nom RPTM'!BA47*VLOOKUP(BA$3,IPD!$A:$C,3,FALSE)</f>
        <v>#N/A</v>
      </c>
      <c r="BB47" s="122" t="e">
        <f>'Nom RPTM'!BB47*VLOOKUP(BB$3,IPD!$A:$C,3,FALSE)</f>
        <v>#N/A</v>
      </c>
      <c r="BC47" s="122"/>
      <c r="BD47" s="79">
        <f t="shared" si="37"/>
        <v>0.11041806309401436</v>
      </c>
      <c r="BE47" s="79">
        <f t="shared" si="38"/>
        <v>6.2623882782037787E-2</v>
      </c>
      <c r="BF47" s="111">
        <f t="shared" si="24"/>
        <v>3.0333811859974968E-3</v>
      </c>
      <c r="BG47" s="79">
        <f t="shared" si="33"/>
        <v>9.8063736230473486E-2</v>
      </c>
      <c r="BH47" s="79">
        <f t="shared" si="33"/>
        <v>-6.2655818570868438E-2</v>
      </c>
      <c r="BI47" s="79">
        <f t="shared" si="34"/>
        <v>1.8488656489149324E-2</v>
      </c>
      <c r="BJ47" s="79">
        <f t="shared" si="34"/>
        <v>8.2747919529843061E-2</v>
      </c>
      <c r="BK47" s="79">
        <f t="shared" si="34"/>
        <v>3.5309137627031806E-2</v>
      </c>
      <c r="BL47" s="79">
        <f t="shared" si="34"/>
        <v>2.5027322788294892E-2</v>
      </c>
      <c r="BM47" s="79">
        <f t="shared" si="34"/>
        <v>-2.6485032603766889E-2</v>
      </c>
      <c r="BN47" s="79">
        <f t="shared" si="35"/>
        <v>-7.0999548327324025E-2</v>
      </c>
      <c r="BO47" s="79">
        <f t="shared" si="31"/>
        <v>1.5023430192133924E-2</v>
      </c>
      <c r="BP47" s="79">
        <f t="shared" si="32"/>
        <v>-1.1875487164260012E-2</v>
      </c>
      <c r="BQ47" s="79">
        <f t="shared" si="32"/>
        <v>5.6476882066092138E-3</v>
      </c>
      <c r="BR47" s="79">
        <f t="shared" si="32"/>
        <v>2.4821721352541903E-2</v>
      </c>
      <c r="BS47" s="79">
        <f t="shared" si="32"/>
        <v>6.207264332783291E-3</v>
      </c>
      <c r="BT47" s="79">
        <f t="shared" si="32"/>
        <v>-1.8759610702015594E-2</v>
      </c>
      <c r="BU47" s="79">
        <f t="shared" si="32"/>
        <v>5.2147616904263394E-4</v>
      </c>
      <c r="BV47" s="79" t="e">
        <f t="shared" si="32"/>
        <v>#N/A</v>
      </c>
      <c r="BW47" s="79" t="e">
        <f t="shared" si="32"/>
        <v>#N/A</v>
      </c>
      <c r="BX47" s="79" t="e">
        <f t="shared" si="32"/>
        <v>#N/A</v>
      </c>
      <c r="BY47" s="79" t="e">
        <f t="shared" si="32"/>
        <v>#N/A</v>
      </c>
      <c r="BZ47" s="79" t="e">
        <f t="shared" si="32"/>
        <v>#N/A</v>
      </c>
      <c r="CA47" s="79" t="e">
        <f t="shared" si="32"/>
        <v>#N/A</v>
      </c>
      <c r="CB47" s="79" t="e">
        <f t="shared" si="32"/>
        <v>#N/A</v>
      </c>
      <c r="CC47" s="79" t="e">
        <f t="shared" si="32"/>
        <v>#N/A</v>
      </c>
    </row>
    <row r="48" spans="1:277"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122">
        <f>'Nom RPTM'!G48*VLOOKUP(G$3,IPD!$A:$C,3,FALSE)</f>
        <v>7.7165021474055875</v>
      </c>
      <c r="H48" s="122">
        <f>'Nom RPTM'!H48*VLOOKUP(H$3,IPD!$A:$C,3,FALSE)</f>
        <v>7.3367239309005816</v>
      </c>
      <c r="I48" s="122">
        <f>'Nom RPTM'!I48*VLOOKUP(I$3,IPD!$A:$C,3,FALSE)</f>
        <v>6.8346658166112411</v>
      </c>
      <c r="J48" s="122">
        <f>'Nom RPTM'!J48*VLOOKUP(J$3,IPD!$A:$C,3,FALSE)</f>
        <v>6.7739665613811955</v>
      </c>
      <c r="K48" s="122">
        <f>'Nom RPTM'!K48*VLOOKUP(K$3,IPD!$A:$C,3,FALSE)</f>
        <v>6.5035890248239578</v>
      </c>
      <c r="L48" s="122">
        <f>'Nom RPTM'!L48*VLOOKUP(L$3,IPD!$A:$C,3,FALSE)</f>
        <v>6.1788583908527395</v>
      </c>
      <c r="M48" s="122">
        <f>'Nom RPTM'!M48*VLOOKUP(M$3,IPD!$A:$C,3,FALSE)</f>
        <v>6.0611794042610203</v>
      </c>
      <c r="N48" s="122">
        <f>'Nom RPTM'!N48*VLOOKUP(N$3,IPD!$A:$C,3,FALSE)</f>
        <v>5.8153197714859433</v>
      </c>
      <c r="O48" s="122">
        <f>'Nom RPTM'!O48*VLOOKUP(O$3,IPD!$A:$C,3,FALSE)</f>
        <v>5.7911363159576403</v>
      </c>
      <c r="P48" s="122">
        <f>'Nom RPTM'!P48*VLOOKUP(P$3,IPD!$A:$C,3,FALSE)</f>
        <v>5.809991812404852</v>
      </c>
      <c r="Q48" s="122">
        <f>'Nom RPTM'!Q48*VLOOKUP(Q$3,IPD!$A:$C,3,FALSE)</f>
        <v>5.5619425816107713</v>
      </c>
      <c r="R48" s="122">
        <f>'Nom RPTM'!R48*VLOOKUP(R$3,IPD!$A:$C,3,FALSE)</f>
        <v>5.4588701124944192</v>
      </c>
      <c r="S48" s="122">
        <f>'Nom RPTM'!S48*VLOOKUP(S$3,IPD!$A:$C,3,FALSE)</f>
        <v>5.3235221684335823</v>
      </c>
      <c r="T48" s="122">
        <f>'Nom RPTM'!T48*VLOOKUP(T$3,IPD!$A:$C,3,FALSE)</f>
        <v>5.3337173203466115</v>
      </c>
      <c r="U48" s="122">
        <f>'Nom RPTM'!U48*VLOOKUP(U$3,IPD!$A:$C,3,FALSE)</f>
        <v>5.1918072752302757</v>
      </c>
      <c r="V48" s="122">
        <f>'Nom RPTM'!V48*VLOOKUP(V$3,IPD!$A:$C,3,FALSE)</f>
        <v>5.0620227416595585</v>
      </c>
      <c r="W48" s="122">
        <f>'Nom RPTM'!W48*VLOOKUP(W$3,IPD!$A:$C,3,FALSE)</f>
        <v>5.0972073003031673</v>
      </c>
      <c r="X48" s="122">
        <f>'Nom RPTM'!X48*VLOOKUP(X$3,IPD!$A:$C,3,FALSE)</f>
        <v>5.412722598938271</v>
      </c>
      <c r="Y48" s="122">
        <f>'Nom RPTM'!Y48*VLOOKUP(Y$3,IPD!$A:$C,3,FALSE)</f>
        <v>5.3223973969047487</v>
      </c>
      <c r="Z48" s="122">
        <f>'Nom RPTM'!Z48*VLOOKUP(Z$3,IPD!$A:$C,3,FALSE)</f>
        <v>5.0524568024679537</v>
      </c>
      <c r="AA48" s="122">
        <f>'Nom RPTM'!AA48*VLOOKUP(AA$3,IPD!$A:$C,3,FALSE)</f>
        <v>5.7389593335147611</v>
      </c>
      <c r="AB48" s="122">
        <f>'Nom RPTM'!AB48*VLOOKUP(AB$3,IPD!$A:$C,3,FALSE)</f>
        <v>6.2129314839169698</v>
      </c>
      <c r="AC48" s="122">
        <f>'Nom RPTM'!AC48*VLOOKUP(VALUE(LEFT(AC$3,4)),IPD!$A:$C,3,FALSE)</f>
        <v>6.2618173773599439</v>
      </c>
      <c r="AD48" s="122">
        <f>'Nom RPTM'!AD48*VLOOKUP(AD$3,IPD!$A:$C,3,FALSE)</f>
        <v>6.2618173773599439</v>
      </c>
      <c r="AE48" s="122">
        <f>'Nom RPTM'!AE48*VLOOKUP(AE$3,IPD!$A:$C,3,FALSE)</f>
        <v>6.8227528967553779</v>
      </c>
      <c r="AF48" s="122">
        <f>'Nom RPTM'!AF48*VLOOKUP(AF$3,IPD!$A:$C,3,FALSE)</f>
        <v>6.3911701782354893</v>
      </c>
      <c r="AG48" s="122">
        <f>'Nom RPTM'!AG48*VLOOKUP(AG$3,IPD!$A:$C,3,FALSE)</f>
        <v>6.4187431255938385</v>
      </c>
      <c r="AH48" s="122">
        <f>'Nom RPTM'!AH48*VLOOKUP(AH$3,IPD!$A:$C,3,FALSE)</f>
        <v>6.7868042599939544</v>
      </c>
      <c r="AI48" s="122">
        <f>'Nom RPTM'!AI48*VLOOKUP(AI$3,IPD!$A:$C,3,FALSE)</f>
        <v>6.9490481283899843</v>
      </c>
      <c r="AJ48" s="122">
        <f>'Nom RPTM'!AJ48*VLOOKUP(AJ$3,IPD!$A:$C,3,FALSE)</f>
        <v>6.980240829595064</v>
      </c>
      <c r="AK48" s="122">
        <f>'Nom RPTM'!AK48*VLOOKUP(AK$3,IPD!$A:$C,3,FALSE)</f>
        <v>7.0625644354450365</v>
      </c>
      <c r="AL48" s="122">
        <f>'Nom RPTM'!AL48*VLOOKUP(AM$3,IPD!$A:$C,3,FALSE)</f>
        <v>7.1602101445676523</v>
      </c>
      <c r="AM48" s="122">
        <f>'Nom RPTM'!AM48*VLOOKUP(AM$3,IPD!$A:$C,3,FALSE)</f>
        <v>6.8584804156159151</v>
      </c>
      <c r="AN48" s="122">
        <f>'Nom RPTM'!AN48*VLOOKUP(AN$3,IPD!$A:$C,3,FALSE)</f>
        <v>6.6250282321343166</v>
      </c>
      <c r="AO48" s="122">
        <f>'Nom RPTM'!AO48*VLOOKUP(AO$3,IPD!$A:$C,3,FALSE)</f>
        <v>6.6966402025466882</v>
      </c>
      <c r="AP48" s="122">
        <f>'Nom RPTM'!AP48*VLOOKUP(AP$3,IPD!$A:$C,3,FALSE)</f>
        <v>6.948656756041161</v>
      </c>
      <c r="AQ48" s="122">
        <f>'Nom RPTM'!AQ48*VLOOKUP(AQ$3,IPD!$A:$C,3,FALSE)</f>
        <v>6.7986123925184883</v>
      </c>
      <c r="AR48" s="122">
        <f>'Nom RPTM'!AR48*VLOOKUP(AR$3,IPD!$A:$C,3,FALSE)</f>
        <v>6.7404010936697158</v>
      </c>
      <c r="AS48" s="122">
        <f>'Nom RPTM'!AS48*VLOOKUP(AS$3,IPD!$A:$C,3,FALSE)</f>
        <v>6.6060120493757779</v>
      </c>
      <c r="AT48" s="122">
        <f>'Nom RPTM'!AT48*VLOOKUP(AT$3,IPD!$A:$C,3,FALSE)</f>
        <v>6.8933744442850999</v>
      </c>
      <c r="AU48" s="122" t="e">
        <f>'Nom RPTM'!AU48*VLOOKUP(AU$3,IPD!$A:$C,3,FALSE)</f>
        <v>#N/A</v>
      </c>
      <c r="AV48" s="122" t="e">
        <f>'Nom RPTM'!AV48*VLOOKUP(AV$3,IPD!$A:$C,3,FALSE)</f>
        <v>#N/A</v>
      </c>
      <c r="AW48" s="122" t="e">
        <f>'Nom RPTM'!AW48*VLOOKUP(AW$3,IPD!$A:$C,3,FALSE)</f>
        <v>#N/A</v>
      </c>
      <c r="AX48" s="122" t="e">
        <f>'Nom RPTM'!AX48*VLOOKUP(AX$3,IPD!$A:$C,3,FALSE)</f>
        <v>#N/A</v>
      </c>
      <c r="AY48" s="122" t="e">
        <f>'Nom RPTM'!AY48*VLOOKUP(AY$3,IPD!$A:$C,3,FALSE)</f>
        <v>#N/A</v>
      </c>
      <c r="AZ48" s="122" t="e">
        <f>'Nom RPTM'!AZ48*VLOOKUP(AZ$3,IPD!$A:$C,3,FALSE)</f>
        <v>#N/A</v>
      </c>
      <c r="BA48" s="122" t="e">
        <f>'Nom RPTM'!BA48*VLOOKUP(BA$3,IPD!$A:$C,3,FALSE)</f>
        <v>#N/A</v>
      </c>
      <c r="BB48" s="122" t="e">
        <f>'Nom RPTM'!BB48*VLOOKUP(BB$3,IPD!$A:$C,3,FALSE)</f>
        <v>#N/A</v>
      </c>
      <c r="BC48" s="122"/>
      <c r="BD48" s="79">
        <f t="shared" si="37"/>
        <v>0.13587499267910097</v>
      </c>
      <c r="BE48" s="79">
        <f t="shared" si="38"/>
        <v>8.2588518729218796E-2</v>
      </c>
      <c r="BF48" s="111">
        <f t="shared" si="24"/>
        <v>7.8684101972670284E-3</v>
      </c>
      <c r="BG48" s="79">
        <f t="shared" si="33"/>
        <v>8.9580306417676336E-2</v>
      </c>
      <c r="BH48" s="79">
        <f t="shared" si="33"/>
        <v>-6.3256390059961198E-2</v>
      </c>
      <c r="BI48" s="79">
        <f t="shared" si="34"/>
        <v>4.3142251871568504E-3</v>
      </c>
      <c r="BJ48" s="79">
        <f t="shared" si="34"/>
        <v>5.7341620812417782E-2</v>
      </c>
      <c r="BK48" s="79">
        <f t="shared" si="34"/>
        <v>2.390578277797184E-2</v>
      </c>
      <c r="BL48" s="79">
        <f t="shared" si="34"/>
        <v>4.4887732289036197E-3</v>
      </c>
      <c r="BM48" s="79">
        <f t="shared" si="34"/>
        <v>1.1793805953074665E-2</v>
      </c>
      <c r="BN48" s="79">
        <f t="shared" si="35"/>
        <v>1.3825814973462025E-2</v>
      </c>
      <c r="BO48" s="79">
        <f t="shared" si="31"/>
        <v>-3.4038470526219888E-2</v>
      </c>
      <c r="BP48" s="79">
        <f t="shared" si="32"/>
        <v>1.0809307961137771E-2</v>
      </c>
      <c r="BQ48" s="79">
        <f t="shared" si="32"/>
        <v>3.7633282642037802E-2</v>
      </c>
      <c r="BR48" s="79">
        <f t="shared" si="32"/>
        <v>-2.1593290443109647E-2</v>
      </c>
      <c r="BS48" s="79">
        <f t="shared" si="32"/>
        <v>-8.56223233329656E-3</v>
      </c>
      <c r="BT48" s="79">
        <f t="shared" si="32"/>
        <v>-1.9937840853439748E-2</v>
      </c>
      <c r="BU48" s="79">
        <f t="shared" si="32"/>
        <v>4.3500131813485776E-2</v>
      </c>
      <c r="BV48" s="79" t="e">
        <f t="shared" si="32"/>
        <v>#N/A</v>
      </c>
      <c r="BW48" s="79" t="e">
        <f t="shared" si="32"/>
        <v>#N/A</v>
      </c>
      <c r="BX48" s="79" t="e">
        <f t="shared" si="32"/>
        <v>#N/A</v>
      </c>
      <c r="BY48" s="79" t="e">
        <f t="shared" si="32"/>
        <v>#N/A</v>
      </c>
      <c r="BZ48" s="79" t="e">
        <f t="shared" si="32"/>
        <v>#N/A</v>
      </c>
      <c r="CA48" s="79" t="e">
        <f t="shared" si="32"/>
        <v>#N/A</v>
      </c>
      <c r="CB48" s="79" t="e">
        <f t="shared" si="32"/>
        <v>#N/A</v>
      </c>
      <c r="CC48" s="79" t="e">
        <f t="shared" si="32"/>
        <v>#N/A</v>
      </c>
    </row>
    <row r="49" spans="1:81"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122">
        <f>'Nom RPTM'!G49*VLOOKUP(G$3,IPD!$A:$C,3,FALSE)</f>
        <v>6.0903252059201147</v>
      </c>
      <c r="H49" s="122">
        <f>'Nom RPTM'!H49*VLOOKUP(H$3,IPD!$A:$C,3,FALSE)</f>
        <v>5.5490646493749178</v>
      </c>
      <c r="I49" s="122">
        <f>'Nom RPTM'!I49*VLOOKUP(I$3,IPD!$A:$C,3,FALSE)</f>
        <v>5.2022488017523774</v>
      </c>
      <c r="J49" s="122">
        <f>'Nom RPTM'!J49*VLOOKUP(J$3,IPD!$A:$C,3,FALSE)</f>
        <v>5.1096234295223617</v>
      </c>
      <c r="K49" s="122">
        <f>'Nom RPTM'!K49*VLOOKUP(K$3,IPD!$A:$C,3,FALSE)</f>
        <v>5.0609698188140726</v>
      </c>
      <c r="L49" s="122">
        <f>'Nom RPTM'!L49*VLOOKUP(L$3,IPD!$A:$C,3,FALSE)</f>
        <v>4.8325992930638062</v>
      </c>
      <c r="M49" s="122">
        <f>'Nom RPTM'!M49*VLOOKUP(M$3,IPD!$A:$C,3,FALSE)</f>
        <v>4.4558088516023329</v>
      </c>
      <c r="N49" s="122">
        <f>'Nom RPTM'!N49*VLOOKUP(N$3,IPD!$A:$C,3,FALSE)</f>
        <v>4.2562008468435737</v>
      </c>
      <c r="O49" s="122">
        <f>'Nom RPTM'!O49*VLOOKUP(O$3,IPD!$A:$C,3,FALSE)</f>
        <v>4.3551421922934033</v>
      </c>
      <c r="P49" s="122">
        <f>'Nom RPTM'!P49*VLOOKUP(P$3,IPD!$A:$C,3,FALSE)</f>
        <v>4.3866057684523305</v>
      </c>
      <c r="Q49" s="122">
        <f>'Nom RPTM'!Q49*VLOOKUP(Q$3,IPD!$A:$C,3,FALSE)</f>
        <v>4.3241724504123074</v>
      </c>
      <c r="R49" s="122">
        <f>'Nom RPTM'!R49*VLOOKUP(R$3,IPD!$A:$C,3,FALSE)</f>
        <v>4.3321982102530674</v>
      </c>
      <c r="S49" s="122">
        <f>'Nom RPTM'!S49*VLOOKUP(S$3,IPD!$A:$C,3,FALSE)</f>
        <v>4.1704291282912962</v>
      </c>
      <c r="T49" s="122">
        <f>'Nom RPTM'!T49*VLOOKUP(T$3,IPD!$A:$C,3,FALSE)</f>
        <v>4.1670146042073419</v>
      </c>
      <c r="U49" s="122">
        <f>'Nom RPTM'!U49*VLOOKUP(U$3,IPD!$A:$C,3,FALSE)</f>
        <v>4.0419837945303785</v>
      </c>
      <c r="V49" s="122">
        <f>'Nom RPTM'!V49*VLOOKUP(V$3,IPD!$A:$C,3,FALSE)</f>
        <v>3.9101909382578186</v>
      </c>
      <c r="W49" s="122">
        <f>'Nom RPTM'!W49*VLOOKUP(W$3,IPD!$A:$C,3,FALSE)</f>
        <v>3.8474737806287282</v>
      </c>
      <c r="X49" s="122">
        <f>'Nom RPTM'!X49*VLOOKUP(X$3,IPD!$A:$C,3,FALSE)</f>
        <v>4.1647594526516567</v>
      </c>
      <c r="Y49" s="122">
        <f>'Nom RPTM'!Y49*VLOOKUP(Y$3,IPD!$A:$C,3,FALSE)</f>
        <v>4.0469909486090456</v>
      </c>
      <c r="Z49" s="122">
        <f>'Nom RPTM'!Z49*VLOOKUP(Z$3,IPD!$A:$C,3,FALSE)</f>
        <v>3.7803550972549789</v>
      </c>
      <c r="AA49" s="122">
        <f>'Nom RPTM'!AA49*VLOOKUP(AA$3,IPD!$A:$C,3,FALSE)</f>
        <v>4.0678267506875203</v>
      </c>
      <c r="AB49" s="122">
        <f>'Nom RPTM'!AB49*VLOOKUP(AB$3,IPD!$A:$C,3,FALSE)</f>
        <v>4.2817152437522887</v>
      </c>
      <c r="AC49" s="122">
        <f>'Nom RPTM'!AC49*VLOOKUP(VALUE(LEFT(AC$3,4)),IPD!$A:$C,3,FALSE)</f>
        <v>4.2814355985998267</v>
      </c>
      <c r="AD49" s="122">
        <f>'Nom RPTM'!AD49*VLOOKUP(AD$3,IPD!$A:$C,3,FALSE)</f>
        <v>4.2814355985998267</v>
      </c>
      <c r="AE49" s="122">
        <f>'Nom RPTM'!AE49*VLOOKUP(AE$3,IPD!$A:$C,3,FALSE)</f>
        <v>4.4964464319384332</v>
      </c>
      <c r="AF49" s="122">
        <f>'Nom RPTM'!AF49*VLOOKUP(AF$3,IPD!$A:$C,3,FALSE)</f>
        <v>4.1048420788629345</v>
      </c>
      <c r="AG49" s="122">
        <f>'Nom RPTM'!AG49*VLOOKUP(AG$3,IPD!$A:$C,3,FALSE)</f>
        <v>4.2041538520674386</v>
      </c>
      <c r="AH49" s="122">
        <f>'Nom RPTM'!AH49*VLOOKUP(AH$3,IPD!$A:$C,3,FALSE)</f>
        <v>4.5105498502408299</v>
      </c>
      <c r="AI49" s="122">
        <f>'Nom RPTM'!AI49*VLOOKUP(AI$3,IPD!$A:$C,3,FALSE)</f>
        <v>4.5879247311724498</v>
      </c>
      <c r="AJ49" s="122">
        <f>'Nom RPTM'!AJ49*VLOOKUP(AJ$3,IPD!$A:$C,3,FALSE)</f>
        <v>4.7219035750340268</v>
      </c>
      <c r="AK49" s="122">
        <f>'Nom RPTM'!AK49*VLOOKUP(AK$3,IPD!$A:$C,3,FALSE)</f>
        <v>4.8411962968053057</v>
      </c>
      <c r="AL49" s="122">
        <f>'Nom RPTM'!AL49*VLOOKUP(AM$3,IPD!$A:$C,3,FALSE)</f>
        <v>4.8619119797595189</v>
      </c>
      <c r="AM49" s="122">
        <f>'Nom RPTM'!AM49*VLOOKUP(AM$3,IPD!$A:$C,3,FALSE)</f>
        <v>4.6570320454809107</v>
      </c>
      <c r="AN49" s="122">
        <f>'Nom RPTM'!AN49*VLOOKUP(AN$3,IPD!$A:$C,3,FALSE)</f>
        <v>4.6077274664611574</v>
      </c>
      <c r="AO49" s="122">
        <f>'Nom RPTM'!AO49*VLOOKUP(AO$3,IPD!$A:$C,3,FALSE)</f>
        <v>4.7153697493061166</v>
      </c>
      <c r="AP49" s="122">
        <f>'Nom RPTM'!AP49*VLOOKUP(AP$3,IPD!$A:$C,3,FALSE)</f>
        <v>4.8586232163216083</v>
      </c>
      <c r="AQ49" s="122">
        <f>'Nom RPTM'!AQ49*VLOOKUP(AQ$3,IPD!$A:$C,3,FALSE)</f>
        <v>4.7815438962275589</v>
      </c>
      <c r="AR49" s="122">
        <f>'Nom RPTM'!AR49*VLOOKUP(AR$3,IPD!$A:$C,3,FALSE)</f>
        <v>4.7942798682030263</v>
      </c>
      <c r="AS49" s="122">
        <f>'Nom RPTM'!AS49*VLOOKUP(AS$3,IPD!$A:$C,3,FALSE)</f>
        <v>4.667604497441892</v>
      </c>
      <c r="AT49" s="122">
        <f>'Nom RPTM'!AT49*VLOOKUP(AT$3,IPD!$A:$C,3,FALSE)</f>
        <v>5.3368255218589997</v>
      </c>
      <c r="AU49" s="122" t="e">
        <f>'Nom RPTM'!AU49*VLOOKUP(AU$3,IPD!$A:$C,3,FALSE)</f>
        <v>#N/A</v>
      </c>
      <c r="AV49" s="122" t="e">
        <f>'Nom RPTM'!AV49*VLOOKUP(AV$3,IPD!$A:$C,3,FALSE)</f>
        <v>#N/A</v>
      </c>
      <c r="AW49" s="122" t="e">
        <f>'Nom RPTM'!AW49*VLOOKUP(AW$3,IPD!$A:$C,3,FALSE)</f>
        <v>#N/A</v>
      </c>
      <c r="AX49" s="122" t="e">
        <f>'Nom RPTM'!AX49*VLOOKUP(AX$3,IPD!$A:$C,3,FALSE)</f>
        <v>#N/A</v>
      </c>
      <c r="AY49" s="122" t="e">
        <f>'Nom RPTM'!AY49*VLOOKUP(AY$3,IPD!$A:$C,3,FALSE)</f>
        <v>#N/A</v>
      </c>
      <c r="AZ49" s="122" t="e">
        <f>'Nom RPTM'!AZ49*VLOOKUP(AZ$3,IPD!$A:$C,3,FALSE)</f>
        <v>#N/A</v>
      </c>
      <c r="BA49" s="122" t="e">
        <f>'Nom RPTM'!BA49*VLOOKUP(BA$3,IPD!$A:$C,3,FALSE)</f>
        <v>#N/A</v>
      </c>
      <c r="BB49" s="122" t="e">
        <f>'Nom RPTM'!BB49*VLOOKUP(BB$3,IPD!$A:$C,3,FALSE)</f>
        <v>#N/A</v>
      </c>
      <c r="BC49" s="122"/>
      <c r="BD49" s="79">
        <f t="shared" si="37"/>
        <v>7.6043558352833829E-2</v>
      </c>
      <c r="BE49" s="79">
        <f t="shared" si="38"/>
        <v>5.2580531613992232E-2</v>
      </c>
      <c r="BF49" s="111">
        <f t="shared" si="24"/>
        <v>-6.5311478354423969E-5</v>
      </c>
      <c r="BG49" s="79">
        <f t="shared" si="33"/>
        <v>5.0219331433812187E-2</v>
      </c>
      <c r="BH49" s="79">
        <f t="shared" si="33"/>
        <v>-8.7091964510889741E-2</v>
      </c>
      <c r="BI49" s="79">
        <f t="shared" si="34"/>
        <v>2.4193810942420901E-2</v>
      </c>
      <c r="BJ49" s="79">
        <f t="shared" si="34"/>
        <v>7.2879349556324469E-2</v>
      </c>
      <c r="BK49" s="79">
        <f t="shared" si="34"/>
        <v>1.7154201483326581E-2</v>
      </c>
      <c r="BL49" s="79">
        <f t="shared" si="34"/>
        <v>2.9202493875120528E-2</v>
      </c>
      <c r="BM49" s="79">
        <f t="shared" si="34"/>
        <v>2.5263692889031297E-2</v>
      </c>
      <c r="BN49" s="79">
        <f t="shared" si="34"/>
        <v>4.2790421383829269E-3</v>
      </c>
      <c r="BO49" s="79">
        <f t="shared" si="31"/>
        <v>-1.0587124704799389E-2</v>
      </c>
      <c r="BP49" s="79">
        <f t="shared" ref="BP49:CC64" si="39">AO49/AN49-1</f>
        <v>2.3361252076748995E-2</v>
      </c>
      <c r="BQ49" s="79">
        <f t="shared" si="39"/>
        <v>3.0380113253382079E-2</v>
      </c>
      <c r="BR49" s="79">
        <f t="shared" si="39"/>
        <v>-1.5864436623757139E-2</v>
      </c>
      <c r="BS49" s="79">
        <f t="shared" si="39"/>
        <v>2.6635689751830505E-3</v>
      </c>
      <c r="BT49" s="79">
        <f t="shared" si="39"/>
        <v>-2.6422189409775587E-2</v>
      </c>
      <c r="BU49" s="79">
        <f t="shared" si="39"/>
        <v>0.14337569191731614</v>
      </c>
      <c r="BV49" s="79" t="e">
        <f t="shared" si="39"/>
        <v>#N/A</v>
      </c>
      <c r="BW49" s="79" t="e">
        <f t="shared" si="39"/>
        <v>#N/A</v>
      </c>
      <c r="BX49" s="79" t="e">
        <f t="shared" si="39"/>
        <v>#N/A</v>
      </c>
      <c r="BY49" s="79" t="e">
        <f t="shared" si="39"/>
        <v>#N/A</v>
      </c>
      <c r="BZ49" s="79" t="e">
        <f t="shared" si="39"/>
        <v>#N/A</v>
      </c>
      <c r="CA49" s="79" t="e">
        <f t="shared" si="39"/>
        <v>#N/A</v>
      </c>
      <c r="CB49" s="79" t="e">
        <f t="shared" si="39"/>
        <v>#N/A</v>
      </c>
      <c r="CC49" s="79" t="e">
        <f t="shared" si="39"/>
        <v>#N/A</v>
      </c>
    </row>
    <row r="50" spans="1:81"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121">
        <f>'Nom RPTM'!G50*VLOOKUP(G$3,IPD!$A:$C,3,FALSE)</f>
        <v>13.900403882766931</v>
      </c>
      <c r="H50" s="121">
        <f>'Nom RPTM'!H50*VLOOKUP(H$3,IPD!$A:$C,3,FALSE)</f>
        <v>13.380616889917196</v>
      </c>
      <c r="I50" s="121">
        <f>'Nom RPTM'!I50*VLOOKUP(I$3,IPD!$A:$C,3,FALSE)</f>
        <v>12.348448755534099</v>
      </c>
      <c r="J50" s="121">
        <f>'Nom RPTM'!J50*VLOOKUP(J$3,IPD!$A:$C,3,FALSE)</f>
        <v>12.106865482765867</v>
      </c>
      <c r="K50" s="121">
        <f>'Nom RPTM'!K50*VLOOKUP(K$3,IPD!$A:$C,3,FALSE)</f>
        <v>12.057599434320981</v>
      </c>
      <c r="L50" s="121">
        <f>'Nom RPTM'!L50*VLOOKUP(L$3,IPD!$A:$C,3,FALSE)</f>
        <v>11.590911406155463</v>
      </c>
      <c r="M50" s="121">
        <f>'Nom RPTM'!M50*VLOOKUP(M$3,IPD!$A:$C,3,FALSE)</f>
        <v>11.550310969777913</v>
      </c>
      <c r="N50" s="121">
        <f>'Nom RPTM'!N50*VLOOKUP(N$3,IPD!$A:$C,3,FALSE)</f>
        <v>11.17321336054896</v>
      </c>
      <c r="O50" s="121">
        <f>'Nom RPTM'!O50*VLOOKUP(O$3,IPD!$A:$C,3,FALSE)</f>
        <v>10.880863538435564</v>
      </c>
      <c r="P50" s="121">
        <f>'Nom RPTM'!P50*VLOOKUP(P$3,IPD!$A:$C,3,FALSE)</f>
        <v>10.496112959383254</v>
      </c>
      <c r="Q50" s="121">
        <f>'Nom RPTM'!Q50*VLOOKUP(Q$3,IPD!$A:$C,3,FALSE)</f>
        <v>10.362551426405494</v>
      </c>
      <c r="R50" s="121">
        <f>'Nom RPTM'!R50*VLOOKUP(R$3,IPD!$A:$C,3,FALSE)</f>
        <v>10.451582129765468</v>
      </c>
      <c r="S50" s="121">
        <f>'Nom RPTM'!S50*VLOOKUP(S$3,IPD!$A:$C,3,FALSE)</f>
        <v>10.143710930950329</v>
      </c>
      <c r="T50" s="121">
        <f>'Nom RPTM'!T50*VLOOKUP(T$3,IPD!$A:$C,3,FALSE)</f>
        <v>9.9269937124425933</v>
      </c>
      <c r="U50" s="121">
        <f>'Nom RPTM'!U50*VLOOKUP(U$3,IPD!$A:$C,3,FALSE)</f>
        <v>9.8019491748627452</v>
      </c>
      <c r="V50" s="121">
        <f>'Nom RPTM'!V50*VLOOKUP(V$3,IPD!$A:$C,3,FALSE)</f>
        <v>9.4599588792616114</v>
      </c>
      <c r="W50" s="121">
        <f>'Nom RPTM'!W50*VLOOKUP(W$3,IPD!$A:$C,3,FALSE)</f>
        <v>9.4208546844676793</v>
      </c>
      <c r="X50" s="121">
        <f>'Nom RPTM'!X50*VLOOKUP(X$3,IPD!$A:$C,3,FALSE)</f>
        <v>10.283988381321121</v>
      </c>
      <c r="Y50" s="121">
        <f>'Nom RPTM'!Y50*VLOOKUP(Y$3,IPD!$A:$C,3,FALSE)</f>
        <v>10.86875028833285</v>
      </c>
      <c r="Z50" s="121">
        <f>'Nom RPTM'!Z50*VLOOKUP(Z$3,IPD!$A:$C,3,FALSE)</f>
        <v>10.033550864224674</v>
      </c>
      <c r="AA50" s="121">
        <f>'Nom RPTM'!AA50*VLOOKUP(AA$3,IPD!$A:$C,3,FALSE)</f>
        <v>10.922382621462839</v>
      </c>
      <c r="AB50" s="121">
        <f>'Nom RPTM'!AB50*VLOOKUP(AB$3,IPD!$A:$C,3,FALSE)</f>
        <v>11.978812427566012</v>
      </c>
      <c r="AC50" s="121">
        <f>'Nom RPTM'!AC50*VLOOKUP(VALUE(LEFT(AC$3,4)),IPD!$A:$C,3,FALSE)</f>
        <v>11.951250414050667</v>
      </c>
      <c r="AD50" s="121">
        <f>'Nom RPTM'!AD50*VLOOKUP(AD$3,IPD!$A:$C,3,FALSE)</f>
        <v>11.951250414050667</v>
      </c>
      <c r="AE50" s="121">
        <f>'Nom RPTM'!AE50*VLOOKUP(AE$3,IPD!$A:$C,3,FALSE)</f>
        <v>13.315402222443968</v>
      </c>
      <c r="AF50" s="121">
        <f>'Nom RPTM'!AF50*VLOOKUP(AF$3,IPD!$A:$C,3,FALSE)</f>
        <v>12.143294028156722</v>
      </c>
      <c r="AG50" s="121">
        <f>'Nom RPTM'!AG50*VLOOKUP(AG$3,IPD!$A:$C,3,FALSE)</f>
        <v>12.336115140092744</v>
      </c>
      <c r="AH50" s="121">
        <f>'Nom RPTM'!AH50*VLOOKUP(AH$3,IPD!$A:$C,3,FALSE)</f>
        <v>12.78659541690387</v>
      </c>
      <c r="AI50" s="121">
        <f>'Nom RPTM'!AI50*VLOOKUP(AI$3,IPD!$A:$C,3,FALSE)</f>
        <v>13.175718625841714</v>
      </c>
      <c r="AJ50" s="121">
        <f>'Nom RPTM'!AJ50*VLOOKUP(AJ$3,IPD!$A:$C,3,FALSE)</f>
        <v>12.966966834569686</v>
      </c>
      <c r="AK50" s="121">
        <f>'Nom RPTM'!AK50*VLOOKUP(AK$3,IPD!$A:$C,3,FALSE)</f>
        <v>13.384501255378948</v>
      </c>
      <c r="AL50" s="121">
        <f>'Nom RPTM'!AL50*VLOOKUP(AM$3,IPD!$A:$C,3,FALSE)</f>
        <v>12.498541263986679</v>
      </c>
      <c r="AM50" s="121">
        <f>'Nom RPTM'!AM50*VLOOKUP(AM$3,IPD!$A:$C,3,FALSE)</f>
        <v>11.971855399782546</v>
      </c>
      <c r="AN50" s="121">
        <f>'Nom RPTM'!AN50*VLOOKUP(AN$3,IPD!$A:$C,3,FALSE)</f>
        <v>11.812420815987812</v>
      </c>
      <c r="AO50" s="121">
        <f>'Nom RPTM'!AO50*VLOOKUP(AO$3,IPD!$A:$C,3,FALSE)</f>
        <v>11.990059455357143</v>
      </c>
      <c r="AP50" s="121">
        <f>'Nom RPTM'!AP50*VLOOKUP(AP$3,IPD!$A:$C,3,FALSE)</f>
        <v>12.571724398837903</v>
      </c>
      <c r="AQ50" s="121">
        <f>'Nom RPTM'!AQ50*VLOOKUP(AQ$3,IPD!$A:$C,3,FALSE)</f>
        <v>12.442504923771645</v>
      </c>
      <c r="AR50" s="121">
        <f>'Nom RPTM'!AR50*VLOOKUP(AR$3,IPD!$A:$C,3,FALSE)</f>
        <v>12.194836513281377</v>
      </c>
      <c r="AS50" s="121">
        <f>'Nom RPTM'!AS50*VLOOKUP(AS$3,IPD!$A:$C,3,FALSE)</f>
        <v>12.082217971929726</v>
      </c>
      <c r="AT50" s="121">
        <f>'Nom RPTM'!AT50*VLOOKUP(AT$3,IPD!$A:$C,3,FALSE)</f>
        <v>12.623019017432647</v>
      </c>
      <c r="AU50" s="121" t="e">
        <f>'Nom RPTM'!AU50*VLOOKUP(AU$3,IPD!$A:$C,3,FALSE)</f>
        <v>#N/A</v>
      </c>
      <c r="AV50" s="121" t="e">
        <f>'Nom RPTM'!AV50*VLOOKUP(AV$3,IPD!$A:$C,3,FALSE)</f>
        <v>#N/A</v>
      </c>
      <c r="AW50" s="121" t="e">
        <f>'Nom RPTM'!AW50*VLOOKUP(AW$3,IPD!$A:$C,3,FALSE)</f>
        <v>#N/A</v>
      </c>
      <c r="AX50" s="121" t="e">
        <f>'Nom RPTM'!AX50*VLOOKUP(AX$3,IPD!$A:$C,3,FALSE)</f>
        <v>#N/A</v>
      </c>
      <c r="AY50" s="121" t="e">
        <f>'Nom RPTM'!AY50*VLOOKUP(AY$3,IPD!$A:$C,3,FALSE)</f>
        <v>#N/A</v>
      </c>
      <c r="AZ50" s="121" t="e">
        <f>'Nom RPTM'!AZ50*VLOOKUP(AZ$3,IPD!$A:$C,3,FALSE)</f>
        <v>#N/A</v>
      </c>
      <c r="BA50" s="121" t="e">
        <f>'Nom RPTM'!BA50*VLOOKUP(BA$3,IPD!$A:$C,3,FALSE)</f>
        <v>#N/A</v>
      </c>
      <c r="BB50" s="121" t="e">
        <f>'Nom RPTM'!BB50*VLOOKUP(BB$3,IPD!$A:$C,3,FALSE)</f>
        <v>#N/A</v>
      </c>
      <c r="BC50" s="121"/>
      <c r="BD50" s="78">
        <f t="shared" si="37"/>
        <v>8.8585962164935639E-2</v>
      </c>
      <c r="BE50" s="78">
        <f t="shared" si="38"/>
        <v>9.6721552679106315E-2</v>
      </c>
      <c r="BF50" s="78">
        <f t="shared" si="24"/>
        <v>-2.3008969947569957E-3</v>
      </c>
      <c r="BG50" s="78">
        <f t="shared" si="33"/>
        <v>0.11414301944418415</v>
      </c>
      <c r="BH50" s="78">
        <f t="shared" si="33"/>
        <v>-8.8026495535492133E-2</v>
      </c>
      <c r="BI50" s="78">
        <f t="shared" si="34"/>
        <v>1.5878814388330387E-2</v>
      </c>
      <c r="BJ50" s="78">
        <f t="shared" si="34"/>
        <v>3.6517191327685605E-2</v>
      </c>
      <c r="BK50" s="78">
        <f t="shared" si="34"/>
        <v>3.043212022047892E-2</v>
      </c>
      <c r="BL50" s="78">
        <f t="shared" si="34"/>
        <v>-1.5843674049216605E-2</v>
      </c>
      <c r="BM50" s="78">
        <f t="shared" si="34"/>
        <v>3.2199852605169221E-2</v>
      </c>
      <c r="BN50" s="78">
        <f t="shared" si="34"/>
        <v>-6.6192977570697309E-2</v>
      </c>
      <c r="BO50" s="78">
        <f t="shared" si="31"/>
        <v>-1.3317449841369622E-2</v>
      </c>
      <c r="BP50" s="78">
        <f t="shared" si="39"/>
        <v>1.5038292500458628E-2</v>
      </c>
      <c r="BQ50" s="78">
        <f t="shared" si="39"/>
        <v>4.8512265151518852E-2</v>
      </c>
      <c r="BR50" s="78">
        <f t="shared" si="39"/>
        <v>-1.0278580007544669E-2</v>
      </c>
      <c r="BS50" s="78">
        <f t="shared" si="39"/>
        <v>-1.9905028127985114E-2</v>
      </c>
      <c r="BT50" s="78">
        <f t="shared" si="39"/>
        <v>-9.2349365429374997E-3</v>
      </c>
      <c r="BU50" s="78">
        <f t="shared" si="39"/>
        <v>4.476008020707356E-2</v>
      </c>
      <c r="BV50" s="78" t="e">
        <f t="shared" si="39"/>
        <v>#N/A</v>
      </c>
      <c r="BW50" s="78" t="e">
        <f t="shared" si="39"/>
        <v>#N/A</v>
      </c>
      <c r="BX50" s="78" t="e">
        <f t="shared" si="39"/>
        <v>#N/A</v>
      </c>
      <c r="BY50" s="78" t="e">
        <f t="shared" si="39"/>
        <v>#N/A</v>
      </c>
      <c r="BZ50" s="78" t="e">
        <f t="shared" si="39"/>
        <v>#N/A</v>
      </c>
      <c r="CA50" s="78" t="e">
        <f t="shared" si="39"/>
        <v>#N/A</v>
      </c>
      <c r="CB50" s="78" t="e">
        <f t="shared" si="39"/>
        <v>#N/A</v>
      </c>
      <c r="CC50" s="78" t="e">
        <f t="shared" si="39"/>
        <v>#N/A</v>
      </c>
    </row>
    <row r="51" spans="1:81"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121">
        <f>'Nom RPTM'!G51*VLOOKUP(G$3,IPD!$A:$C,3,FALSE)</f>
        <v>10.581322639010468</v>
      </c>
      <c r="H51" s="121">
        <f>'Nom RPTM'!H51*VLOOKUP(H$3,IPD!$A:$C,3,FALSE)</f>
        <v>10.155299710144885</v>
      </c>
      <c r="I51" s="121">
        <f>'Nom RPTM'!I51*VLOOKUP(I$3,IPD!$A:$C,3,FALSE)</f>
        <v>9.8551191854409677</v>
      </c>
      <c r="J51" s="121">
        <f>'Nom RPTM'!J51*VLOOKUP(J$3,IPD!$A:$C,3,FALSE)</f>
        <v>9.752161511854494</v>
      </c>
      <c r="K51" s="121">
        <f>'Nom RPTM'!K51*VLOOKUP(K$3,IPD!$A:$C,3,FALSE)</f>
        <v>9.3946745623522769</v>
      </c>
      <c r="L51" s="121">
        <f>'Nom RPTM'!L51*VLOOKUP(L$3,IPD!$A:$C,3,FALSE)</f>
        <v>8.8269807955386757</v>
      </c>
      <c r="M51" s="121">
        <f>'Nom RPTM'!M51*VLOOKUP(M$3,IPD!$A:$C,3,FALSE)</f>
        <v>8.3180502111989547</v>
      </c>
      <c r="N51" s="121">
        <f>'Nom RPTM'!N51*VLOOKUP(N$3,IPD!$A:$C,3,FALSE)</f>
        <v>7.9615973800392572</v>
      </c>
      <c r="O51" s="121">
        <f>'Nom RPTM'!O51*VLOOKUP(O$3,IPD!$A:$C,3,FALSE)</f>
        <v>7.7629544433938342</v>
      </c>
      <c r="P51" s="121">
        <f>'Nom RPTM'!P51*VLOOKUP(P$3,IPD!$A:$C,3,FALSE)</f>
        <v>7.3996823315440103</v>
      </c>
      <c r="Q51" s="121">
        <f>'Nom RPTM'!Q51*VLOOKUP(Q$3,IPD!$A:$C,3,FALSE)</f>
        <v>7.2449912320677132</v>
      </c>
      <c r="R51" s="121">
        <f>'Nom RPTM'!R51*VLOOKUP(R$3,IPD!$A:$C,3,FALSE)</f>
        <v>7.1876942688969816</v>
      </c>
      <c r="S51" s="121">
        <f>'Nom RPTM'!S51*VLOOKUP(S$3,IPD!$A:$C,3,FALSE)</f>
        <v>7.122653185195218</v>
      </c>
      <c r="T51" s="121">
        <f>'Nom RPTM'!T51*VLOOKUP(T$3,IPD!$A:$C,3,FALSE)</f>
        <v>6.9721968562751782</v>
      </c>
      <c r="U51" s="121">
        <f>'Nom RPTM'!U51*VLOOKUP(U$3,IPD!$A:$C,3,FALSE)</f>
        <v>6.8843839562459035</v>
      </c>
      <c r="V51" s="121">
        <f>'Nom RPTM'!V51*VLOOKUP(V$3,IPD!$A:$C,3,FALSE)</f>
        <v>6.8665142302354409</v>
      </c>
      <c r="W51" s="121">
        <f>'Nom RPTM'!W51*VLOOKUP(W$3,IPD!$A:$C,3,FALSE)</f>
        <v>6.8810891232708773</v>
      </c>
      <c r="X51" s="121">
        <f>'Nom RPTM'!X51*VLOOKUP(X$3,IPD!$A:$C,3,FALSE)</f>
        <v>7.0717800777937674</v>
      </c>
      <c r="Y51" s="121">
        <f>'Nom RPTM'!Y51*VLOOKUP(Y$3,IPD!$A:$C,3,FALSE)</f>
        <v>6.6458426899295082</v>
      </c>
      <c r="Z51" s="121">
        <f>'Nom RPTM'!Z51*VLOOKUP(Z$3,IPD!$A:$C,3,FALSE)</f>
        <v>6.7531030165310773</v>
      </c>
      <c r="AA51" s="121">
        <f>'Nom RPTM'!AA51*VLOOKUP(AA$3,IPD!$A:$C,3,FALSE)</f>
        <v>7.3007824870150522</v>
      </c>
      <c r="AB51" s="121">
        <f>'Nom RPTM'!AB51*VLOOKUP(AB$3,IPD!$A:$C,3,FALSE)</f>
        <v>7.9227713027080453</v>
      </c>
      <c r="AC51" s="121">
        <f>'Nom RPTM'!AC51*VLOOKUP(VALUE(LEFT(AC$3,4)),IPD!$A:$C,3,FALSE)</f>
        <v>7.8828589912367404</v>
      </c>
      <c r="AD51" s="121">
        <f>'Nom RPTM'!AD51*VLOOKUP(AD$3,IPD!$A:$C,3,FALSE)</f>
        <v>7.8828589912367404</v>
      </c>
      <c r="AE51" s="121">
        <f>'Nom RPTM'!AE51*VLOOKUP(AE$3,IPD!$A:$C,3,FALSE)</f>
        <v>8.6022058974658524</v>
      </c>
      <c r="AF51" s="121">
        <f>'Nom RPTM'!AF51*VLOOKUP(AF$3,IPD!$A:$C,3,FALSE)</f>
        <v>7.7399466890611848</v>
      </c>
      <c r="AG51" s="121">
        <f>'Nom RPTM'!AG51*VLOOKUP(AG$3,IPD!$A:$C,3,FALSE)</f>
        <v>7.775501830793468</v>
      </c>
      <c r="AH51" s="121">
        <f>'Nom RPTM'!AH51*VLOOKUP(AH$3,IPD!$A:$C,3,FALSE)</f>
        <v>8.27020433523926</v>
      </c>
      <c r="AI51" s="121">
        <f>'Nom RPTM'!AI51*VLOOKUP(AI$3,IPD!$A:$C,3,FALSE)</f>
        <v>8.4577360901315313</v>
      </c>
      <c r="AJ51" s="121">
        <f>'Nom RPTM'!AJ51*VLOOKUP(AJ$3,IPD!$A:$C,3,FALSE)</f>
        <v>8.5224872503377931</v>
      </c>
      <c r="AK51" s="121">
        <f>'Nom RPTM'!AK51*VLOOKUP(AK$3,IPD!$A:$C,3,FALSE)</f>
        <v>8.5278553329237763</v>
      </c>
      <c r="AL51" s="121">
        <f>'Nom RPTM'!AL51*VLOOKUP(AM$3,IPD!$A:$C,3,FALSE)</f>
        <v>8.4827400309790146</v>
      </c>
      <c r="AM51" s="121">
        <f>'Nom RPTM'!AM51*VLOOKUP(AM$3,IPD!$A:$C,3,FALSE)</f>
        <v>8.125279174574235</v>
      </c>
      <c r="AN51" s="121">
        <f>'Nom RPTM'!AN51*VLOOKUP(AN$3,IPD!$A:$C,3,FALSE)</f>
        <v>7.9506515612527489</v>
      </c>
      <c r="AO51" s="121">
        <f>'Nom RPTM'!AO51*VLOOKUP(AO$3,IPD!$A:$C,3,FALSE)</f>
        <v>7.8522210227304425</v>
      </c>
      <c r="AP51" s="121">
        <f>'Nom RPTM'!AP51*VLOOKUP(AP$3,IPD!$A:$C,3,FALSE)</f>
        <v>8.1196441956913201</v>
      </c>
      <c r="AQ51" s="121">
        <f>'Nom RPTM'!AQ51*VLOOKUP(AQ$3,IPD!$A:$C,3,FALSE)</f>
        <v>7.8791406262550128</v>
      </c>
      <c r="AR51" s="121">
        <f>'Nom RPTM'!AR51*VLOOKUP(AR$3,IPD!$A:$C,3,FALSE)</f>
        <v>7.6446808906911938</v>
      </c>
      <c r="AS51" s="121">
        <f>'Nom RPTM'!AS51*VLOOKUP(AS$3,IPD!$A:$C,3,FALSE)</f>
        <v>7.5797390639674349</v>
      </c>
      <c r="AT51" s="121">
        <f>'Nom RPTM'!AT51*VLOOKUP(AT$3,IPD!$A:$C,3,FALSE)</f>
        <v>8.3684217524265385</v>
      </c>
      <c r="AU51" s="121" t="e">
        <f>'Nom RPTM'!AU51*VLOOKUP(AU$3,IPD!$A:$C,3,FALSE)</f>
        <v>#N/A</v>
      </c>
      <c r="AV51" s="121" t="e">
        <f>'Nom RPTM'!AV51*VLOOKUP(AV$3,IPD!$A:$C,3,FALSE)</f>
        <v>#N/A</v>
      </c>
      <c r="AW51" s="121" t="e">
        <f>'Nom RPTM'!AW51*VLOOKUP(AW$3,IPD!$A:$C,3,FALSE)</f>
        <v>#N/A</v>
      </c>
      <c r="AX51" s="121" t="e">
        <f>'Nom RPTM'!AX51*VLOOKUP(AX$3,IPD!$A:$C,3,FALSE)</f>
        <v>#N/A</v>
      </c>
      <c r="AY51" s="121" t="e">
        <f>'Nom RPTM'!AY51*VLOOKUP(AY$3,IPD!$A:$C,3,FALSE)</f>
        <v>#N/A</v>
      </c>
      <c r="AZ51" s="121" t="e">
        <f>'Nom RPTM'!AZ51*VLOOKUP(AZ$3,IPD!$A:$C,3,FALSE)</f>
        <v>#N/A</v>
      </c>
      <c r="BA51" s="121" t="e">
        <f>'Nom RPTM'!BA51*VLOOKUP(BA$3,IPD!$A:$C,3,FALSE)</f>
        <v>#N/A</v>
      </c>
      <c r="BB51" s="121" t="e">
        <f>'Nom RPTM'!BB51*VLOOKUP(BB$3,IPD!$A:$C,3,FALSE)</f>
        <v>#N/A</v>
      </c>
      <c r="BC51" s="121"/>
      <c r="BD51" s="78">
        <f t="shared" si="37"/>
        <v>8.1100416970287137E-2</v>
      </c>
      <c r="BE51" s="78">
        <f t="shared" si="38"/>
        <v>8.5194815322774398E-2</v>
      </c>
      <c r="BF51" s="78">
        <f t="shared" si="24"/>
        <v>-5.0376705254211451E-3</v>
      </c>
      <c r="BG51" s="78">
        <f t="shared" si="33"/>
        <v>9.1254569824070098E-2</v>
      </c>
      <c r="BH51" s="78">
        <f t="shared" si="33"/>
        <v>-0.10023698789384738</v>
      </c>
      <c r="BI51" s="78">
        <f t="shared" si="34"/>
        <v>4.5937192025538032E-3</v>
      </c>
      <c r="BJ51" s="78">
        <f t="shared" si="34"/>
        <v>6.3623225254299642E-2</v>
      </c>
      <c r="BK51" s="78">
        <f t="shared" si="34"/>
        <v>2.2675589053247514E-2</v>
      </c>
      <c r="BL51" s="78">
        <f t="shared" si="34"/>
        <v>7.6558501608738894E-3</v>
      </c>
      <c r="BM51" s="78">
        <f t="shared" si="34"/>
        <v>6.2987276229375944E-4</v>
      </c>
      <c r="BN51" s="78">
        <f t="shared" si="34"/>
        <v>-5.2903456007964422E-3</v>
      </c>
      <c r="BO51" s="78">
        <f t="shared" si="31"/>
        <v>-2.1491890871631059E-2</v>
      </c>
      <c r="BP51" s="78">
        <f t="shared" si="39"/>
        <v>-1.2380185166459112E-2</v>
      </c>
      <c r="BQ51" s="78">
        <f t="shared" si="39"/>
        <v>3.405701039065856E-2</v>
      </c>
      <c r="BR51" s="78">
        <f t="shared" si="39"/>
        <v>-2.9619964082161387E-2</v>
      </c>
      <c r="BS51" s="78">
        <f t="shared" si="39"/>
        <v>-2.9757018777218924E-2</v>
      </c>
      <c r="BT51" s="78">
        <f t="shared" si="39"/>
        <v>-8.4950343451010157E-3</v>
      </c>
      <c r="BU51" s="78">
        <f t="shared" si="39"/>
        <v>0.10405142997710093</v>
      </c>
      <c r="BV51" s="78" t="e">
        <f t="shared" si="39"/>
        <v>#N/A</v>
      </c>
      <c r="BW51" s="78" t="e">
        <f t="shared" si="39"/>
        <v>#N/A</v>
      </c>
      <c r="BX51" s="78" t="e">
        <f t="shared" si="39"/>
        <v>#N/A</v>
      </c>
      <c r="BY51" s="78" t="e">
        <f t="shared" si="39"/>
        <v>#N/A</v>
      </c>
      <c r="BZ51" s="78" t="e">
        <f t="shared" si="39"/>
        <v>#N/A</v>
      </c>
      <c r="CA51" s="78" t="e">
        <f t="shared" si="39"/>
        <v>#N/A</v>
      </c>
      <c r="CB51" s="78" t="e">
        <f t="shared" si="39"/>
        <v>#N/A</v>
      </c>
      <c r="CC51" s="78" t="e">
        <f t="shared" si="39"/>
        <v>#N/A</v>
      </c>
    </row>
    <row r="52" spans="1:81"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121">
        <f>'Nom RPTM'!G52*VLOOKUP(G$3,IPD!$A:$C,3,FALSE)</f>
        <v>8.1089447894832389</v>
      </c>
      <c r="H52" s="121">
        <f>'Nom RPTM'!H52*VLOOKUP(H$3,IPD!$A:$C,3,FALSE)</f>
        <v>7.8222582399234595</v>
      </c>
      <c r="I52" s="121">
        <f>'Nom RPTM'!I52*VLOOKUP(I$3,IPD!$A:$C,3,FALSE)</f>
        <v>7.7036300450502067</v>
      </c>
      <c r="J52" s="121">
        <f>'Nom RPTM'!J52*VLOOKUP(J$3,IPD!$A:$C,3,FALSE)</f>
        <v>7.732866553790263</v>
      </c>
      <c r="K52" s="121">
        <f>'Nom RPTM'!K52*VLOOKUP(K$3,IPD!$A:$C,3,FALSE)</f>
        <v>7.4264095558667602</v>
      </c>
      <c r="L52" s="121">
        <f>'Nom RPTM'!L52*VLOOKUP(L$3,IPD!$A:$C,3,FALSE)</f>
        <v>7.0548073527700064</v>
      </c>
      <c r="M52" s="121">
        <f>'Nom RPTM'!M52*VLOOKUP(M$3,IPD!$A:$C,3,FALSE)</f>
        <v>6.757178853373965</v>
      </c>
      <c r="N52" s="121">
        <f>'Nom RPTM'!N52*VLOOKUP(N$3,IPD!$A:$C,3,FALSE)</f>
        <v>6.2911269365598725</v>
      </c>
      <c r="O52" s="121">
        <f>'Nom RPTM'!O52*VLOOKUP(O$3,IPD!$A:$C,3,FALSE)</f>
        <v>5.8380055971436056</v>
      </c>
      <c r="P52" s="121">
        <f>'Nom RPTM'!P52*VLOOKUP(P$3,IPD!$A:$C,3,FALSE)</f>
        <v>5.6462057932709104</v>
      </c>
      <c r="Q52" s="121">
        <f>'Nom RPTM'!Q52*VLOOKUP(Q$3,IPD!$A:$C,3,FALSE)</f>
        <v>5.5131005538475781</v>
      </c>
      <c r="R52" s="121">
        <f>'Nom RPTM'!R52*VLOOKUP(R$3,IPD!$A:$C,3,FALSE)</f>
        <v>5.4542513236110493</v>
      </c>
      <c r="S52" s="121">
        <f>'Nom RPTM'!S52*VLOOKUP(S$3,IPD!$A:$C,3,FALSE)</f>
        <v>5.2298738160955285</v>
      </c>
      <c r="T52" s="121">
        <f>'Nom RPTM'!T52*VLOOKUP(T$3,IPD!$A:$C,3,FALSE)</f>
        <v>5.2815913685824922</v>
      </c>
      <c r="U52" s="121">
        <f>'Nom RPTM'!U52*VLOOKUP(U$3,IPD!$A:$C,3,FALSE)</f>
        <v>5.1465065162775039</v>
      </c>
      <c r="V52" s="121">
        <f>'Nom RPTM'!V52*VLOOKUP(V$3,IPD!$A:$C,3,FALSE)</f>
        <v>5.0276579313897214</v>
      </c>
      <c r="W52" s="121">
        <f>'Nom RPTM'!W52*VLOOKUP(W$3,IPD!$A:$C,3,FALSE)</f>
        <v>4.9529290700954336</v>
      </c>
      <c r="X52" s="121">
        <f>'Nom RPTM'!X52*VLOOKUP(X$3,IPD!$A:$C,3,FALSE)</f>
        <v>5.0160492945167334</v>
      </c>
      <c r="Y52" s="121">
        <f>'Nom RPTM'!Y52*VLOOKUP(Y$3,IPD!$A:$C,3,FALSE)</f>
        <v>4.7131822590131627</v>
      </c>
      <c r="Z52" s="121">
        <f>'Nom RPTM'!Z52*VLOOKUP(Z$3,IPD!$A:$C,3,FALSE)</f>
        <v>4.8537831759293715</v>
      </c>
      <c r="AA52" s="121">
        <f>'Nom RPTM'!AA52*VLOOKUP(AA$3,IPD!$A:$C,3,FALSE)</f>
        <v>5.2023976446512163</v>
      </c>
      <c r="AB52" s="121">
        <f>'Nom RPTM'!AB52*VLOOKUP(AB$3,IPD!$A:$C,3,FALSE)</f>
        <v>5.6115543130774483</v>
      </c>
      <c r="AC52" s="121">
        <f>'Nom RPTM'!AC52*VLOOKUP(VALUE(LEFT(AC$3,4)),IPD!$A:$C,3,FALSE)</f>
        <v>5.6334456884985737</v>
      </c>
      <c r="AD52" s="121">
        <f>'Nom RPTM'!AD52*VLOOKUP(AD$3,IPD!$A:$C,3,FALSE)</f>
        <v>5.6334456884985737</v>
      </c>
      <c r="AE52" s="121">
        <f>'Nom RPTM'!AE52*VLOOKUP(AE$3,IPD!$A:$C,3,FALSE)</f>
        <v>6.0179795934904847</v>
      </c>
      <c r="AF52" s="121">
        <f>'Nom RPTM'!AF52*VLOOKUP(AF$3,IPD!$A:$C,3,FALSE)</f>
        <v>5.2496477996153237</v>
      </c>
      <c r="AG52" s="121">
        <f>'Nom RPTM'!AG52*VLOOKUP(AG$3,IPD!$A:$C,3,FALSE)</f>
        <v>5.5107250084503505</v>
      </c>
      <c r="AH52" s="121">
        <f>'Nom RPTM'!AH52*VLOOKUP(AH$3,IPD!$A:$C,3,FALSE)</f>
        <v>5.9052444194251983</v>
      </c>
      <c r="AI52" s="121">
        <f>'Nom RPTM'!AI52*VLOOKUP(AI$3,IPD!$A:$C,3,FALSE)</f>
        <v>5.9740554119654377</v>
      </c>
      <c r="AJ52" s="121">
        <f>'Nom RPTM'!AJ52*VLOOKUP(AJ$3,IPD!$A:$C,3,FALSE)</f>
        <v>5.9532617669113437</v>
      </c>
      <c r="AK52" s="121">
        <f>'Nom RPTM'!AK52*VLOOKUP(AK$3,IPD!$A:$C,3,FALSE)</f>
        <v>5.9687753248297453</v>
      </c>
      <c r="AL52" s="121">
        <f>'Nom RPTM'!AL52*VLOOKUP(AM$3,IPD!$A:$C,3,FALSE)</f>
        <v>5.7273495510715717</v>
      </c>
      <c r="AM52" s="121">
        <f>'Nom RPTM'!AM52*VLOOKUP(AM$3,IPD!$A:$C,3,FALSE)</f>
        <v>5.4860002620471739</v>
      </c>
      <c r="AN52" s="121">
        <f>'Nom RPTM'!AN52*VLOOKUP(AN$3,IPD!$A:$C,3,FALSE)</f>
        <v>5.3598868466128264</v>
      </c>
      <c r="AO52" s="121">
        <f>'Nom RPTM'!AO52*VLOOKUP(AO$3,IPD!$A:$C,3,FALSE)</f>
        <v>5.3148349992928807</v>
      </c>
      <c r="AP52" s="121">
        <f>'Nom RPTM'!AP52*VLOOKUP(AP$3,IPD!$A:$C,3,FALSE)</f>
        <v>5.3969116838707549</v>
      </c>
      <c r="AQ52" s="121">
        <f>'Nom RPTM'!AQ52*VLOOKUP(AQ$3,IPD!$A:$C,3,FALSE)</f>
        <v>5.4808110847513127</v>
      </c>
      <c r="AR52" s="121">
        <f>'Nom RPTM'!AR52*VLOOKUP(AR$3,IPD!$A:$C,3,FALSE)</f>
        <v>5.2836848713033993</v>
      </c>
      <c r="AS52" s="121">
        <f>'Nom RPTM'!AS52*VLOOKUP(AS$3,IPD!$A:$C,3,FALSE)</f>
        <v>5.1455431115760977</v>
      </c>
      <c r="AT52" s="121">
        <f>'Nom RPTM'!AT52*VLOOKUP(AT$3,IPD!$A:$C,3,FALSE)</f>
        <v>5.8111020619701623</v>
      </c>
      <c r="AU52" s="121" t="e">
        <f>'Nom RPTM'!AU52*VLOOKUP(AU$3,IPD!$A:$C,3,FALSE)</f>
        <v>#N/A</v>
      </c>
      <c r="AV52" s="121" t="e">
        <f>'Nom RPTM'!AV52*VLOOKUP(AV$3,IPD!$A:$C,3,FALSE)</f>
        <v>#N/A</v>
      </c>
      <c r="AW52" s="121" t="e">
        <f>'Nom RPTM'!AW52*VLOOKUP(AW$3,IPD!$A:$C,3,FALSE)</f>
        <v>#N/A</v>
      </c>
      <c r="AX52" s="121" t="e">
        <f>'Nom RPTM'!AX52*VLOOKUP(AX$3,IPD!$A:$C,3,FALSE)</f>
        <v>#N/A</v>
      </c>
      <c r="AY52" s="121" t="e">
        <f>'Nom RPTM'!AY52*VLOOKUP(AY$3,IPD!$A:$C,3,FALSE)</f>
        <v>#N/A</v>
      </c>
      <c r="AZ52" s="121" t="e">
        <f>'Nom RPTM'!AZ52*VLOOKUP(AZ$3,IPD!$A:$C,3,FALSE)</f>
        <v>#N/A</v>
      </c>
      <c r="BA52" s="121" t="e">
        <f>'Nom RPTM'!BA52*VLOOKUP(BA$3,IPD!$A:$C,3,FALSE)</f>
        <v>#N/A</v>
      </c>
      <c r="BB52" s="121" t="e">
        <f>'Nom RPTM'!BB52*VLOOKUP(BB$3,IPD!$A:$C,3,FALSE)</f>
        <v>#N/A</v>
      </c>
      <c r="BC52" s="121"/>
      <c r="BD52" s="78">
        <f t="shared" si="37"/>
        <v>7.1823247163300463E-2</v>
      </c>
      <c r="BE52" s="78">
        <f t="shared" si="38"/>
        <v>7.864771137725346E-2</v>
      </c>
      <c r="BF52" s="78">
        <f t="shared" si="24"/>
        <v>3.9011251071934261E-3</v>
      </c>
      <c r="BG52" s="78">
        <f t="shared" si="33"/>
        <v>6.8259095100000389E-2</v>
      </c>
      <c r="BH52" s="78">
        <f t="shared" si="33"/>
        <v>-0.12767271505975997</v>
      </c>
      <c r="BI52" s="78">
        <f t="shared" si="33"/>
        <v>4.9732328491476574E-2</v>
      </c>
      <c r="BJ52" s="78">
        <f t="shared" si="33"/>
        <v>7.1591199047289944E-2</v>
      </c>
      <c r="BK52" s="78">
        <f t="shared" si="33"/>
        <v>1.1652522343340577E-2</v>
      </c>
      <c r="BL52" s="78">
        <f t="shared" si="33"/>
        <v>-3.4806582162673072E-3</v>
      </c>
      <c r="BM52" s="78">
        <f t="shared" si="33"/>
        <v>2.6058921186074002E-3</v>
      </c>
      <c r="BN52" s="78">
        <f t="shared" si="33"/>
        <v>-4.0448125556654335E-2</v>
      </c>
      <c r="BO52" s="78">
        <f t="shared" si="31"/>
        <v>-2.2988226286975499E-2</v>
      </c>
      <c r="BP52" s="78">
        <f t="shared" si="39"/>
        <v>-8.4053728388717719E-3</v>
      </c>
      <c r="BQ52" s="78">
        <f t="shared" si="39"/>
        <v>1.5442941236895269E-2</v>
      </c>
      <c r="BR52" s="78">
        <f t="shared" si="39"/>
        <v>1.5545816903267173E-2</v>
      </c>
      <c r="BS52" s="78">
        <f t="shared" si="39"/>
        <v>-3.5966613408069725E-2</v>
      </c>
      <c r="BT52" s="78">
        <f t="shared" si="39"/>
        <v>-2.6144965699520295E-2</v>
      </c>
      <c r="BU52" s="78">
        <f t="shared" si="39"/>
        <v>0.12934668624128998</v>
      </c>
      <c r="BV52" s="78" t="e">
        <f t="shared" si="39"/>
        <v>#N/A</v>
      </c>
      <c r="BW52" s="78" t="e">
        <f t="shared" si="39"/>
        <v>#N/A</v>
      </c>
      <c r="BX52" s="78" t="e">
        <f t="shared" si="39"/>
        <v>#N/A</v>
      </c>
      <c r="BY52" s="78" t="e">
        <f t="shared" si="39"/>
        <v>#N/A</v>
      </c>
      <c r="BZ52" s="78" t="e">
        <f t="shared" si="39"/>
        <v>#N/A</v>
      </c>
      <c r="CA52" s="78" t="e">
        <f t="shared" si="39"/>
        <v>#N/A</v>
      </c>
      <c r="CB52" s="78" t="e">
        <f t="shared" si="39"/>
        <v>#N/A</v>
      </c>
      <c r="CC52" s="78" t="e">
        <f t="shared" si="39"/>
        <v>#N/A</v>
      </c>
    </row>
    <row r="53" spans="1:81"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122">
        <f>'Nom RPTM'!G53*VLOOKUP(G$3,IPD!$A:$C,3,FALSE)</f>
        <v>14.818786959079235</v>
      </c>
      <c r="H53" s="122">
        <f>'Nom RPTM'!H53*VLOOKUP(H$3,IPD!$A:$C,3,FALSE)</f>
        <v>14.313981677823794</v>
      </c>
      <c r="I53" s="122">
        <f>'Nom RPTM'!I53*VLOOKUP(I$3,IPD!$A:$C,3,FALSE)</f>
        <v>13.547573698802955</v>
      </c>
      <c r="J53" s="122">
        <f>'Nom RPTM'!J53*VLOOKUP(J$3,IPD!$A:$C,3,FALSE)</f>
        <v>12.956652266468218</v>
      </c>
      <c r="K53" s="122">
        <f>'Nom RPTM'!K53*VLOOKUP(K$3,IPD!$A:$C,3,FALSE)</f>
        <v>12.610065052796807</v>
      </c>
      <c r="L53" s="122">
        <f>'Nom RPTM'!L53*VLOOKUP(L$3,IPD!$A:$C,3,FALSE)</f>
        <v>12.157821981619193</v>
      </c>
      <c r="M53" s="122">
        <f>'Nom RPTM'!M53*VLOOKUP(M$3,IPD!$A:$C,3,FALSE)</f>
        <v>12.511076168196775</v>
      </c>
      <c r="N53" s="122">
        <f>'Nom RPTM'!N53*VLOOKUP(N$3,IPD!$A:$C,3,FALSE)</f>
        <v>11.698929212545323</v>
      </c>
      <c r="O53" s="122">
        <f>'Nom RPTM'!O53*VLOOKUP(O$3,IPD!$A:$C,3,FALSE)</f>
        <v>11.307504743740079</v>
      </c>
      <c r="P53" s="122">
        <f>'Nom RPTM'!P53*VLOOKUP(P$3,IPD!$A:$C,3,FALSE)</f>
        <v>10.967569708597155</v>
      </c>
      <c r="Q53" s="122">
        <f>'Nom RPTM'!Q53*VLOOKUP(Q$3,IPD!$A:$C,3,FALSE)</f>
        <v>10.873754705358587</v>
      </c>
      <c r="R53" s="122">
        <f>'Nom RPTM'!R53*VLOOKUP(R$3,IPD!$A:$C,3,FALSE)</f>
        <v>10.622369918338523</v>
      </c>
      <c r="S53" s="122">
        <f>'Nom RPTM'!S53*VLOOKUP(S$3,IPD!$A:$C,3,FALSE)</f>
        <v>10.214852064976997</v>
      </c>
      <c r="T53" s="122">
        <f>'Nom RPTM'!T53*VLOOKUP(T$3,IPD!$A:$C,3,FALSE)</f>
        <v>10.098599652589106</v>
      </c>
      <c r="U53" s="122">
        <f>'Nom RPTM'!U53*VLOOKUP(U$3,IPD!$A:$C,3,FALSE)</f>
        <v>9.9060858265346106</v>
      </c>
      <c r="V53" s="122">
        <f>'Nom RPTM'!V53*VLOOKUP(V$3,IPD!$A:$C,3,FALSE)</f>
        <v>9.5516240842638016</v>
      </c>
      <c r="W53" s="122">
        <f>'Nom RPTM'!W53*VLOOKUP(W$3,IPD!$A:$C,3,FALSE)</f>
        <v>9.6899873906822762</v>
      </c>
      <c r="X53" s="122">
        <f>'Nom RPTM'!X53*VLOOKUP(X$3,IPD!$A:$C,3,FALSE)</f>
        <v>10.032440691246418</v>
      </c>
      <c r="Y53" s="122">
        <f>'Nom RPTM'!Y53*VLOOKUP(Y$3,IPD!$A:$C,3,FALSE)</f>
        <v>9.7362148823771744</v>
      </c>
      <c r="Z53" s="122">
        <f>'Nom RPTM'!Z53*VLOOKUP(Z$3,IPD!$A:$C,3,FALSE)</f>
        <v>9.2648236601945015</v>
      </c>
      <c r="AA53" s="122">
        <f>'Nom RPTM'!AA53*VLOOKUP(AA$3,IPD!$A:$C,3,FALSE)</f>
        <v>9.6621161180302177</v>
      </c>
      <c r="AB53" s="122">
        <f>'Nom RPTM'!AB53*VLOOKUP(AB$3,IPD!$A:$C,3,FALSE)</f>
        <v>10.127680291214192</v>
      </c>
      <c r="AC53" s="122">
        <f>'Nom RPTM'!AC53*VLOOKUP(VALUE(LEFT(AC$3,4)),IPD!$A:$C,3,FALSE)</f>
        <v>10.545301225433919</v>
      </c>
      <c r="AD53" s="122">
        <f>'Nom RPTM'!AD53*VLOOKUP(AD$3,IPD!$A:$C,3,FALSE)</f>
        <v>10.545301225433919</v>
      </c>
      <c r="AE53" s="122">
        <f>'Nom RPTM'!AE53*VLOOKUP(AE$3,IPD!$A:$C,3,FALSE)</f>
        <v>11.720074510850086</v>
      </c>
      <c r="AF53" s="122">
        <f>'Nom RPTM'!AF53*VLOOKUP(AF$3,IPD!$A:$C,3,FALSE)</f>
        <v>11.543144488369212</v>
      </c>
      <c r="AG53" s="122">
        <f>'Nom RPTM'!AG53*VLOOKUP(AG$3,IPD!$A:$C,3,FALSE)</f>
        <v>11.786360070294615</v>
      </c>
      <c r="AH53" s="122">
        <f>'Nom RPTM'!AH53*VLOOKUP(AH$3,IPD!$A:$C,3,FALSE)</f>
        <v>12.368613002601336</v>
      </c>
      <c r="AI53" s="122">
        <f>'Nom RPTM'!AI53*VLOOKUP(AI$3,IPD!$A:$C,3,FALSE)</f>
        <v>12.921873131141201</v>
      </c>
      <c r="AJ53" s="122">
        <f>'Nom RPTM'!AJ53*VLOOKUP(AJ$3,IPD!$A:$C,3,FALSE)</f>
        <v>12.756611962100392</v>
      </c>
      <c r="AK53" s="122">
        <f>'Nom RPTM'!AK53*VLOOKUP(AK$3,IPD!$A:$C,3,FALSE)</f>
        <v>12.963640720765596</v>
      </c>
      <c r="AL53" s="122">
        <f>'Nom RPTM'!AL53*VLOOKUP(AM$3,IPD!$A:$C,3,FALSE)</f>
        <v>10.952826490842167</v>
      </c>
      <c r="AM53" s="122">
        <f>'Nom RPTM'!AM53*VLOOKUP(AM$3,IPD!$A:$C,3,FALSE)</f>
        <v>10.491276717635508</v>
      </c>
      <c r="AN53" s="122">
        <f>'Nom RPTM'!AN53*VLOOKUP(AN$3,IPD!$A:$C,3,FALSE)</f>
        <v>10.913836374651442</v>
      </c>
      <c r="AO53" s="122">
        <f>'Nom RPTM'!AO53*VLOOKUP(AO$3,IPD!$A:$C,3,FALSE)</f>
        <v>10.854660655787891</v>
      </c>
      <c r="AP53" s="122">
        <f>'Nom RPTM'!AP53*VLOOKUP(AP$3,IPD!$A:$C,3,FALSE)</f>
        <v>10.801365000696741</v>
      </c>
      <c r="AQ53" s="122">
        <f>'Nom RPTM'!AQ53*VLOOKUP(AQ$3,IPD!$A:$C,3,FALSE)</f>
        <v>11.197158907407452</v>
      </c>
      <c r="AR53" s="122">
        <f>'Nom RPTM'!AR53*VLOOKUP(AR$3,IPD!$A:$C,3,FALSE)</f>
        <v>11.417819163737514</v>
      </c>
      <c r="AS53" s="122">
        <f>'Nom RPTM'!AS53*VLOOKUP(AS$3,IPD!$A:$C,3,FALSE)</f>
        <v>11.04093888596246</v>
      </c>
      <c r="AT53" s="122">
        <f>'Nom RPTM'!AT53*VLOOKUP(AT$3,IPD!$A:$C,3,FALSE)</f>
        <v>10.937528042328042</v>
      </c>
      <c r="AU53" s="122" t="e">
        <f>'Nom RPTM'!AU53*VLOOKUP(AU$3,IPD!$A:$C,3,FALSE)</f>
        <v>#N/A</v>
      </c>
      <c r="AV53" s="122" t="e">
        <f>'Nom RPTM'!AV53*VLOOKUP(AV$3,IPD!$A:$C,3,FALSE)</f>
        <v>#N/A</v>
      </c>
      <c r="AW53" s="122" t="e">
        <f>'Nom RPTM'!AW53*VLOOKUP(AW$3,IPD!$A:$C,3,FALSE)</f>
        <v>#N/A</v>
      </c>
      <c r="AX53" s="122" t="e">
        <f>'Nom RPTM'!AX53*VLOOKUP(AX$3,IPD!$A:$C,3,FALSE)</f>
        <v>#N/A</v>
      </c>
      <c r="AY53" s="122" t="e">
        <f>'Nom RPTM'!AY53*VLOOKUP(AY$3,IPD!$A:$C,3,FALSE)</f>
        <v>#N/A</v>
      </c>
      <c r="AZ53" s="122" t="e">
        <f>'Nom RPTM'!AZ53*VLOOKUP(AZ$3,IPD!$A:$C,3,FALSE)</f>
        <v>#N/A</v>
      </c>
      <c r="BA53" s="122" t="e">
        <f>'Nom RPTM'!BA53*VLOOKUP(BA$3,IPD!$A:$C,3,FALSE)</f>
        <v>#N/A</v>
      </c>
      <c r="BB53" s="122" t="e">
        <f>'Nom RPTM'!BB53*VLOOKUP(BB$3,IPD!$A:$C,3,FALSE)</f>
        <v>#N/A</v>
      </c>
      <c r="BC53" s="122"/>
      <c r="BD53" s="79">
        <f t="shared" si="37"/>
        <v>4.2881815391980771E-2</v>
      </c>
      <c r="BE53" s="79">
        <f t="shared" si="38"/>
        <v>4.818449369648925E-2</v>
      </c>
      <c r="BF53" s="111">
        <f t="shared" si="24"/>
        <v>4.123559612974903E-2</v>
      </c>
      <c r="BG53" s="79">
        <f t="shared" si="33"/>
        <v>0.1114025346741887</v>
      </c>
      <c r="BH53" s="79">
        <f t="shared" si="33"/>
        <v>-1.5096322324322897E-2</v>
      </c>
      <c r="BI53" s="79">
        <f t="shared" si="33"/>
        <v>2.1070132334431557E-2</v>
      </c>
      <c r="BJ53" s="79">
        <f t="shared" si="33"/>
        <v>4.9400572257603415E-2</v>
      </c>
      <c r="BK53" s="79">
        <f t="shared" si="33"/>
        <v>4.4730975770969961E-2</v>
      </c>
      <c r="BL53" s="79">
        <f t="shared" si="33"/>
        <v>-1.278925797859265E-2</v>
      </c>
      <c r="BM53" s="79">
        <f t="shared" si="33"/>
        <v>1.6229133509765958E-2</v>
      </c>
      <c r="BN53" s="79">
        <f t="shared" si="33"/>
        <v>-0.15511184498521624</v>
      </c>
      <c r="BO53" s="79">
        <f t="shared" si="31"/>
        <v>4.027723873736222E-2</v>
      </c>
      <c r="BP53" s="79">
        <f t="shared" si="39"/>
        <v>-5.4220822845569838E-3</v>
      </c>
      <c r="BQ53" s="79">
        <f t="shared" si="39"/>
        <v>-4.9099328648962715E-3</v>
      </c>
      <c r="BR53" s="79">
        <f t="shared" si="39"/>
        <v>3.6642952690255415E-2</v>
      </c>
      <c r="BS53" s="79">
        <f t="shared" si="39"/>
        <v>1.9706807606712173E-2</v>
      </c>
      <c r="BT53" s="79">
        <f t="shared" si="39"/>
        <v>-3.300807907100245E-2</v>
      </c>
      <c r="BU53" s="79">
        <f t="shared" si="39"/>
        <v>-9.3661277091112716E-3</v>
      </c>
      <c r="BV53" s="79" t="e">
        <f t="shared" si="39"/>
        <v>#N/A</v>
      </c>
      <c r="BW53" s="79" t="e">
        <f t="shared" si="39"/>
        <v>#N/A</v>
      </c>
      <c r="BX53" s="79" t="e">
        <f t="shared" si="39"/>
        <v>#N/A</v>
      </c>
      <c r="BY53" s="79" t="e">
        <f t="shared" si="39"/>
        <v>#N/A</v>
      </c>
      <c r="BZ53" s="79" t="e">
        <f t="shared" si="39"/>
        <v>#N/A</v>
      </c>
      <c r="CA53" s="79" t="e">
        <f t="shared" si="39"/>
        <v>#N/A</v>
      </c>
      <c r="CB53" s="79" t="e">
        <f t="shared" si="39"/>
        <v>#N/A</v>
      </c>
      <c r="CC53" s="79" t="e">
        <f t="shared" si="39"/>
        <v>#N/A</v>
      </c>
    </row>
    <row r="54" spans="1:81"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122">
        <f>'Nom RPTM'!G54*VLOOKUP(G$3,IPD!$A:$C,3,FALSE)</f>
        <v>9.5133729428570089</v>
      </c>
      <c r="H54" s="122">
        <f>'Nom RPTM'!H54*VLOOKUP(H$3,IPD!$A:$C,3,FALSE)</f>
        <v>9.2822953825956187</v>
      </c>
      <c r="I54" s="122">
        <f>'Nom RPTM'!I54*VLOOKUP(I$3,IPD!$A:$C,3,FALSE)</f>
        <v>8.4940288114803035</v>
      </c>
      <c r="J54" s="122">
        <f>'Nom RPTM'!J54*VLOOKUP(J$3,IPD!$A:$C,3,FALSE)</f>
        <v>8.3524642143941321</v>
      </c>
      <c r="K54" s="122">
        <f>'Nom RPTM'!K54*VLOOKUP(K$3,IPD!$A:$C,3,FALSE)</f>
        <v>8.1890249901957226</v>
      </c>
      <c r="L54" s="122">
        <f>'Nom RPTM'!L54*VLOOKUP(L$3,IPD!$A:$C,3,FALSE)</f>
        <v>7.927724580059424</v>
      </c>
      <c r="M54" s="122">
        <f>'Nom RPTM'!M54*VLOOKUP(M$3,IPD!$A:$C,3,FALSE)</f>
        <v>7.8525718803702027</v>
      </c>
      <c r="N54" s="122">
        <f>'Nom RPTM'!N54*VLOOKUP(N$3,IPD!$A:$C,3,FALSE)</f>
        <v>7.5329245512495326</v>
      </c>
      <c r="O54" s="122">
        <f>'Nom RPTM'!O54*VLOOKUP(O$3,IPD!$A:$C,3,FALSE)</f>
        <v>7.4004593564529006</v>
      </c>
      <c r="P54" s="122">
        <f>'Nom RPTM'!P54*VLOOKUP(P$3,IPD!$A:$C,3,FALSE)</f>
        <v>7.0676314160557947</v>
      </c>
      <c r="Q54" s="122">
        <f>'Nom RPTM'!Q54*VLOOKUP(Q$3,IPD!$A:$C,3,FALSE)</f>
        <v>6.8618666500906622</v>
      </c>
      <c r="R54" s="122">
        <f>'Nom RPTM'!R54*VLOOKUP(R$3,IPD!$A:$C,3,FALSE)</f>
        <v>6.7767395548281968</v>
      </c>
      <c r="S54" s="122">
        <f>'Nom RPTM'!S54*VLOOKUP(S$3,IPD!$A:$C,3,FALSE)</f>
        <v>6.6670982168771866</v>
      </c>
      <c r="T54" s="122">
        <f>'Nom RPTM'!T54*VLOOKUP(T$3,IPD!$A:$C,3,FALSE)</f>
        <v>6.4060840758360671</v>
      </c>
      <c r="U54" s="122">
        <f>'Nom RPTM'!U54*VLOOKUP(U$3,IPD!$A:$C,3,FALSE)</f>
        <v>6.1195377792284207</v>
      </c>
      <c r="V54" s="122">
        <f>'Nom RPTM'!V54*VLOOKUP(V$3,IPD!$A:$C,3,FALSE)</f>
        <v>5.7651617705190343</v>
      </c>
      <c r="W54" s="122">
        <f>'Nom RPTM'!W54*VLOOKUP(W$3,IPD!$A:$C,3,FALSE)</f>
        <v>5.7814364798062003</v>
      </c>
      <c r="X54" s="122">
        <f>'Nom RPTM'!X54*VLOOKUP(X$3,IPD!$A:$C,3,FALSE)</f>
        <v>5.6923328541405347</v>
      </c>
      <c r="Y54" s="122">
        <f>'Nom RPTM'!Y54*VLOOKUP(Y$3,IPD!$A:$C,3,FALSE)</f>
        <v>5.4844434872424621</v>
      </c>
      <c r="Z54" s="122">
        <f>'Nom RPTM'!Z54*VLOOKUP(Z$3,IPD!$A:$C,3,FALSE)</f>
        <v>5.370123283157616</v>
      </c>
      <c r="AA54" s="122">
        <f>'Nom RPTM'!AA54*VLOOKUP(AA$3,IPD!$A:$C,3,FALSE)</f>
        <v>5.604977286311513</v>
      </c>
      <c r="AB54" s="122">
        <f>'Nom RPTM'!AB54*VLOOKUP(AB$3,IPD!$A:$C,3,FALSE)</f>
        <v>5.8918996261027852</v>
      </c>
      <c r="AC54" s="122">
        <f>'Nom RPTM'!AC54*VLOOKUP(VALUE(LEFT(AC$3,4)),IPD!$A:$C,3,FALSE)</f>
        <v>6.1320381253582861</v>
      </c>
      <c r="AD54" s="122">
        <f>'Nom RPTM'!AD54*VLOOKUP(AD$3,IPD!$A:$C,3,FALSE)</f>
        <v>6.1320381253582861</v>
      </c>
      <c r="AE54" s="122">
        <f>'Nom RPTM'!AE54*VLOOKUP(AE$3,IPD!$A:$C,3,FALSE)</f>
        <v>6.8518976956418474</v>
      </c>
      <c r="AF54" s="122">
        <f>'Nom RPTM'!AF54*VLOOKUP(AF$3,IPD!$A:$C,3,FALSE)</f>
        <v>6.4173583081485486</v>
      </c>
      <c r="AG54" s="122">
        <f>'Nom RPTM'!AG54*VLOOKUP(AG$3,IPD!$A:$C,3,FALSE)</f>
        <v>6.5811833592154567</v>
      </c>
      <c r="AH54" s="122">
        <f>'Nom RPTM'!AH54*VLOOKUP(AH$3,IPD!$A:$C,3,FALSE)</f>
        <v>6.9471135265820489</v>
      </c>
      <c r="AI54" s="122">
        <f>'Nom RPTM'!AI54*VLOOKUP(AI$3,IPD!$A:$C,3,FALSE)</f>
        <v>7.081598872257886</v>
      </c>
      <c r="AJ54" s="122">
        <f>'Nom RPTM'!AJ54*VLOOKUP(AJ$3,IPD!$A:$C,3,FALSE)</f>
        <v>7.0949776751235785</v>
      </c>
      <c r="AK54" s="122">
        <f>'Nom RPTM'!AK54*VLOOKUP(AK$3,IPD!$A:$C,3,FALSE)</f>
        <v>6.9962528121933083</v>
      </c>
      <c r="AL54" s="122">
        <f>'Nom RPTM'!AL54*VLOOKUP(AM$3,IPD!$A:$C,3,FALSE)</f>
        <v>6.7654066694005284</v>
      </c>
      <c r="AM54" s="122">
        <f>'Nom RPTM'!AM54*VLOOKUP(AM$3,IPD!$A:$C,3,FALSE)</f>
        <v>6.4803138747211415</v>
      </c>
      <c r="AN54" s="122">
        <f>'Nom RPTM'!AN54*VLOOKUP(AN$3,IPD!$A:$C,3,FALSE)</f>
        <v>6.3755133148967946</v>
      </c>
      <c r="AO54" s="122">
        <f>'Nom RPTM'!AO54*VLOOKUP(AO$3,IPD!$A:$C,3,FALSE)</f>
        <v>6.1892176285694669</v>
      </c>
      <c r="AP54" s="122">
        <f>'Nom RPTM'!AP54*VLOOKUP(AP$3,IPD!$A:$C,3,FALSE)</f>
        <v>6.2477935861855789</v>
      </c>
      <c r="AQ54" s="122">
        <f>'Nom RPTM'!AQ54*VLOOKUP(AQ$3,IPD!$A:$C,3,FALSE)</f>
        <v>6.423426707149015</v>
      </c>
      <c r="AR54" s="122">
        <f>'Nom RPTM'!AR54*VLOOKUP(AR$3,IPD!$A:$C,3,FALSE)</f>
        <v>6.3863550737221946</v>
      </c>
      <c r="AS54" s="122">
        <f>'Nom RPTM'!AS54*VLOOKUP(AS$3,IPD!$A:$C,3,FALSE)</f>
        <v>6.1689659018291048</v>
      </c>
      <c r="AT54" s="122">
        <f>'Nom RPTM'!AT54*VLOOKUP(AT$3,IPD!$A:$C,3,FALSE)</f>
        <v>6.3733905042095715</v>
      </c>
      <c r="AU54" s="122" t="e">
        <f>'Nom RPTM'!AU54*VLOOKUP(AU$3,IPD!$A:$C,3,FALSE)</f>
        <v>#N/A</v>
      </c>
      <c r="AV54" s="122" t="e">
        <f>'Nom RPTM'!AV54*VLOOKUP(AV$3,IPD!$A:$C,3,FALSE)</f>
        <v>#N/A</v>
      </c>
      <c r="AW54" s="122" t="e">
        <f>'Nom RPTM'!AW54*VLOOKUP(AW$3,IPD!$A:$C,3,FALSE)</f>
        <v>#N/A</v>
      </c>
      <c r="AX54" s="122" t="e">
        <f>'Nom RPTM'!AX54*VLOOKUP(AX$3,IPD!$A:$C,3,FALSE)</f>
        <v>#N/A</v>
      </c>
      <c r="AY54" s="122" t="e">
        <f>'Nom RPTM'!AY54*VLOOKUP(AY$3,IPD!$A:$C,3,FALSE)</f>
        <v>#N/A</v>
      </c>
      <c r="AZ54" s="122" t="e">
        <f>'Nom RPTM'!AZ54*VLOOKUP(AZ$3,IPD!$A:$C,3,FALSE)</f>
        <v>#N/A</v>
      </c>
      <c r="BA54" s="122" t="e">
        <f>'Nom RPTM'!BA54*VLOOKUP(BA$3,IPD!$A:$C,3,FALSE)</f>
        <v>#N/A</v>
      </c>
      <c r="BB54" s="122" t="e">
        <f>'Nom RPTM'!BB54*VLOOKUP(BB$3,IPD!$A:$C,3,FALSE)</f>
        <v>#N/A</v>
      </c>
      <c r="BC54" s="122"/>
      <c r="BD54" s="79">
        <f t="shared" si="37"/>
        <v>4.3733447217212396E-2</v>
      </c>
      <c r="BE54" s="79">
        <f t="shared" si="38"/>
        <v>5.1190633812556952E-2</v>
      </c>
      <c r="BF54" s="111">
        <f t="shared" si="24"/>
        <v>4.0757398206788809E-2</v>
      </c>
      <c r="BG54" s="79">
        <f t="shared" si="33"/>
        <v>0.11739319873219167</v>
      </c>
      <c r="BH54" s="79">
        <f t="shared" si="33"/>
        <v>-6.341883764109435E-2</v>
      </c>
      <c r="BI54" s="79">
        <f t="shared" si="33"/>
        <v>2.55284251245389E-2</v>
      </c>
      <c r="BJ54" s="79">
        <f t="shared" si="33"/>
        <v>5.5602487788794175E-2</v>
      </c>
      <c r="BK54" s="79">
        <f t="shared" si="33"/>
        <v>1.9358449399343947E-2</v>
      </c>
      <c r="BL54" s="79">
        <f t="shared" si="33"/>
        <v>1.8892347769234874E-3</v>
      </c>
      <c r="BM54" s="79">
        <f t="shared" si="33"/>
        <v>-1.391475314664059E-2</v>
      </c>
      <c r="BN54" s="79">
        <f t="shared" si="33"/>
        <v>-3.2995683402185394E-2</v>
      </c>
      <c r="BO54" s="79">
        <f t="shared" si="31"/>
        <v>-1.617214256135957E-2</v>
      </c>
      <c r="BP54" s="79">
        <f t="shared" si="39"/>
        <v>-2.9220499923047094E-2</v>
      </c>
      <c r="BQ54" s="79">
        <f t="shared" si="39"/>
        <v>9.4641942053750316E-3</v>
      </c>
      <c r="BR54" s="79">
        <f t="shared" si="39"/>
        <v>2.8111223352797143E-2</v>
      </c>
      <c r="BS54" s="79">
        <f t="shared" si="39"/>
        <v>-5.7713172605459162E-3</v>
      </c>
      <c r="BT54" s="79">
        <f t="shared" si="39"/>
        <v>-3.4039631273803828E-2</v>
      </c>
      <c r="BU54" s="79">
        <f t="shared" si="39"/>
        <v>3.3137580209327222E-2</v>
      </c>
      <c r="BV54" s="79" t="e">
        <f t="shared" si="39"/>
        <v>#N/A</v>
      </c>
      <c r="BW54" s="79" t="e">
        <f t="shared" si="39"/>
        <v>#N/A</v>
      </c>
      <c r="BX54" s="79" t="e">
        <f t="shared" si="39"/>
        <v>#N/A</v>
      </c>
      <c r="BY54" s="79" t="e">
        <f t="shared" si="39"/>
        <v>#N/A</v>
      </c>
      <c r="BZ54" s="79" t="e">
        <f t="shared" si="39"/>
        <v>#N/A</v>
      </c>
      <c r="CA54" s="79" t="e">
        <f t="shared" si="39"/>
        <v>#N/A</v>
      </c>
      <c r="CB54" s="79" t="e">
        <f t="shared" si="39"/>
        <v>#N/A</v>
      </c>
      <c r="CC54" s="79" t="e">
        <f t="shared" si="39"/>
        <v>#N/A</v>
      </c>
    </row>
    <row r="55" spans="1:81"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122">
        <f>'Nom RPTM'!G55*VLOOKUP(G$3,IPD!$A:$C,3,FALSE)</f>
        <v>7.6872723892068917</v>
      </c>
      <c r="H55" s="122">
        <f>'Nom RPTM'!H55*VLOOKUP(H$3,IPD!$A:$C,3,FALSE)</f>
        <v>7.4747630711158068</v>
      </c>
      <c r="I55" s="122">
        <f>'Nom RPTM'!I55*VLOOKUP(I$3,IPD!$A:$C,3,FALSE)</f>
        <v>7.1228262092340753</v>
      </c>
      <c r="J55" s="122">
        <f>'Nom RPTM'!J55*VLOOKUP(J$3,IPD!$A:$C,3,FALSE)</f>
        <v>7.0268727311109949</v>
      </c>
      <c r="K55" s="122">
        <f>'Nom RPTM'!K55*VLOOKUP(K$3,IPD!$A:$C,3,FALSE)</f>
        <v>6.6581839323987904</v>
      </c>
      <c r="L55" s="122">
        <f>'Nom RPTM'!L55*VLOOKUP(L$3,IPD!$A:$C,3,FALSE)</f>
        <v>6.4194660091778566</v>
      </c>
      <c r="M55" s="122">
        <f>'Nom RPTM'!M55*VLOOKUP(M$3,IPD!$A:$C,3,FALSE)</f>
        <v>6.1748762459258835</v>
      </c>
      <c r="N55" s="122">
        <f>'Nom RPTM'!N55*VLOOKUP(N$3,IPD!$A:$C,3,FALSE)</f>
        <v>5.9170457008732242</v>
      </c>
      <c r="O55" s="122">
        <f>'Nom RPTM'!O55*VLOOKUP(O$3,IPD!$A:$C,3,FALSE)</f>
        <v>5.6832630855760558</v>
      </c>
      <c r="P55" s="122">
        <f>'Nom RPTM'!P55*VLOOKUP(P$3,IPD!$A:$C,3,FALSE)</f>
        <v>5.4616889729820208</v>
      </c>
      <c r="Q55" s="122">
        <f>'Nom RPTM'!Q55*VLOOKUP(Q$3,IPD!$A:$C,3,FALSE)</f>
        <v>5.2241105552832652</v>
      </c>
      <c r="R55" s="122">
        <f>'Nom RPTM'!R55*VLOOKUP(R$3,IPD!$A:$C,3,FALSE)</f>
        <v>5.1836891132192449</v>
      </c>
      <c r="S55" s="122">
        <f>'Nom RPTM'!S55*VLOOKUP(S$3,IPD!$A:$C,3,FALSE)</f>
        <v>5.0813425670874723</v>
      </c>
      <c r="T55" s="122">
        <f>'Nom RPTM'!T55*VLOOKUP(T$3,IPD!$A:$C,3,FALSE)</f>
        <v>5.0148395889148709</v>
      </c>
      <c r="U55" s="122">
        <f>'Nom RPTM'!U55*VLOOKUP(U$3,IPD!$A:$C,3,FALSE)</f>
        <v>4.8017800939303248</v>
      </c>
      <c r="V55" s="122">
        <f>'Nom RPTM'!V55*VLOOKUP(V$3,IPD!$A:$C,3,FALSE)</f>
        <v>4.5230099159886912</v>
      </c>
      <c r="W55" s="122">
        <f>'Nom RPTM'!W55*VLOOKUP(W$3,IPD!$A:$C,3,FALSE)</f>
        <v>4.4564744060559986</v>
      </c>
      <c r="X55" s="122">
        <f>'Nom RPTM'!X55*VLOOKUP(X$3,IPD!$A:$C,3,FALSE)</f>
        <v>4.4189779798850202</v>
      </c>
      <c r="Y55" s="122">
        <f>'Nom RPTM'!Y55*VLOOKUP(Y$3,IPD!$A:$C,3,FALSE)</f>
        <v>4.0733261421150662</v>
      </c>
      <c r="Z55" s="122">
        <f>'Nom RPTM'!Z55*VLOOKUP(Z$3,IPD!$A:$C,3,FALSE)</f>
        <v>3.9199277242093618</v>
      </c>
      <c r="AA55" s="122">
        <f>'Nom RPTM'!AA55*VLOOKUP(AA$3,IPD!$A:$C,3,FALSE)</f>
        <v>4.1374108751462808</v>
      </c>
      <c r="AB55" s="122">
        <f>'Nom RPTM'!AB55*VLOOKUP(AB$3,IPD!$A:$C,3,FALSE)</f>
        <v>4.2722916755064757</v>
      </c>
      <c r="AC55" s="122">
        <f>'Nom RPTM'!AC55*VLOOKUP(VALUE(LEFT(AC$3,4)),IPD!$A:$C,3,FALSE)</f>
        <v>4.4472302110674304</v>
      </c>
      <c r="AD55" s="122">
        <f>'Nom RPTM'!AD55*VLOOKUP(AD$3,IPD!$A:$C,3,FALSE)</f>
        <v>4.4472302110674304</v>
      </c>
      <c r="AE55" s="122">
        <f>'Nom RPTM'!AE55*VLOOKUP(AE$3,IPD!$A:$C,3,FALSE)</f>
        <v>4.8404868768512896</v>
      </c>
      <c r="AF55" s="122">
        <f>'Nom RPTM'!AF55*VLOOKUP(AF$3,IPD!$A:$C,3,FALSE)</f>
        <v>4.5933413918287327</v>
      </c>
      <c r="AG55" s="122">
        <f>'Nom RPTM'!AG55*VLOOKUP(AG$3,IPD!$A:$C,3,FALSE)</f>
        <v>4.685581692778519</v>
      </c>
      <c r="AH55" s="122">
        <f>'Nom RPTM'!AH55*VLOOKUP(AH$3,IPD!$A:$C,3,FALSE)</f>
        <v>4.9361278226614349</v>
      </c>
      <c r="AI55" s="122">
        <f>'Nom RPTM'!AI55*VLOOKUP(AI$3,IPD!$A:$C,3,FALSE)</f>
        <v>5.0585139863152184</v>
      </c>
      <c r="AJ55" s="122">
        <f>'Nom RPTM'!AJ55*VLOOKUP(AJ$3,IPD!$A:$C,3,FALSE)</f>
        <v>4.9843886240894122</v>
      </c>
      <c r="AK55" s="122">
        <f>'Nom RPTM'!AK55*VLOOKUP(AK$3,IPD!$A:$C,3,FALSE)</f>
        <v>4.9006493910677369</v>
      </c>
      <c r="AL55" s="122">
        <f>'Nom RPTM'!AL55*VLOOKUP(AM$3,IPD!$A:$C,3,FALSE)</f>
        <v>4.6295773991705804</v>
      </c>
      <c r="AM55" s="122">
        <f>'Nom RPTM'!AM55*VLOOKUP(AM$3,IPD!$A:$C,3,FALSE)</f>
        <v>4.4344879945847913</v>
      </c>
      <c r="AN55" s="122">
        <f>'Nom RPTM'!AN55*VLOOKUP(AN$3,IPD!$A:$C,3,FALSE)</f>
        <v>4.4358808418423035</v>
      </c>
      <c r="AO55" s="122">
        <f>'Nom RPTM'!AO55*VLOOKUP(AO$3,IPD!$A:$C,3,FALSE)</f>
        <v>4.4386909945363699</v>
      </c>
      <c r="AP55" s="122">
        <f>'Nom RPTM'!AP55*VLOOKUP(AP$3,IPD!$A:$C,3,FALSE)</f>
        <v>4.3219452591252363</v>
      </c>
      <c r="AQ55" s="122">
        <f>'Nom RPTM'!AQ55*VLOOKUP(AQ$3,IPD!$A:$C,3,FALSE)</f>
        <v>4.329208405216745</v>
      </c>
      <c r="AR55" s="122">
        <f>'Nom RPTM'!AR55*VLOOKUP(AR$3,IPD!$A:$C,3,FALSE)</f>
        <v>4.3603711920846395</v>
      </c>
      <c r="AS55" s="122">
        <f>'Nom RPTM'!AS55*VLOOKUP(AS$3,IPD!$A:$C,3,FALSE)</f>
        <v>4.1621007026274386</v>
      </c>
      <c r="AT55" s="122">
        <f>'Nom RPTM'!AT55*VLOOKUP(AT$3,IPD!$A:$C,3,FALSE)</f>
        <v>4.6329651682966704</v>
      </c>
      <c r="AU55" s="122" t="e">
        <f>'Nom RPTM'!AU55*VLOOKUP(AU$3,IPD!$A:$C,3,FALSE)</f>
        <v>#N/A</v>
      </c>
      <c r="AV55" s="122" t="e">
        <f>'Nom RPTM'!AV55*VLOOKUP(AV$3,IPD!$A:$C,3,FALSE)</f>
        <v>#N/A</v>
      </c>
      <c r="AW55" s="122" t="e">
        <f>'Nom RPTM'!AW55*VLOOKUP(AW$3,IPD!$A:$C,3,FALSE)</f>
        <v>#N/A</v>
      </c>
      <c r="AX55" s="122" t="e">
        <f>'Nom RPTM'!AX55*VLOOKUP(AX$3,IPD!$A:$C,3,FALSE)</f>
        <v>#N/A</v>
      </c>
      <c r="AY55" s="122" t="e">
        <f>'Nom RPTM'!AY55*VLOOKUP(AY$3,IPD!$A:$C,3,FALSE)</f>
        <v>#N/A</v>
      </c>
      <c r="AZ55" s="122" t="e">
        <f>'Nom RPTM'!AZ55*VLOOKUP(AZ$3,IPD!$A:$C,3,FALSE)</f>
        <v>#N/A</v>
      </c>
      <c r="BA55" s="122" t="e">
        <f>'Nom RPTM'!BA55*VLOOKUP(BA$3,IPD!$A:$C,3,FALSE)</f>
        <v>#N/A</v>
      </c>
      <c r="BB55" s="122" t="e">
        <f>'Nom RPTM'!BB55*VLOOKUP(BB$3,IPD!$A:$C,3,FALSE)</f>
        <v>#N/A</v>
      </c>
      <c r="BC55" s="122"/>
      <c r="BD55" s="79">
        <f t="shared" si="37"/>
        <v>5.5481418597018939E-2</v>
      </c>
      <c r="BE55" s="79">
        <f t="shared" si="38"/>
        <v>3.2600291445655794E-2</v>
      </c>
      <c r="BF55" s="111">
        <f t="shared" si="24"/>
        <v>4.0947236014782673E-2</v>
      </c>
      <c r="BG55" s="79">
        <f t="shared" si="33"/>
        <v>8.8427323776762323E-2</v>
      </c>
      <c r="BH55" s="79">
        <f t="shared" si="33"/>
        <v>-5.1057980593746333E-2</v>
      </c>
      <c r="BI55" s="79">
        <f t="shared" si="33"/>
        <v>2.0081307501740753E-2</v>
      </c>
      <c r="BJ55" s="79">
        <f t="shared" si="33"/>
        <v>5.3471723749702438E-2</v>
      </c>
      <c r="BK55" s="79">
        <f t="shared" si="33"/>
        <v>2.4793961593116975E-2</v>
      </c>
      <c r="BL55" s="79">
        <f t="shared" si="33"/>
        <v>-1.4653584516389095E-2</v>
      </c>
      <c r="BM55" s="79">
        <f t="shared" si="33"/>
        <v>-1.6800301769602344E-2</v>
      </c>
      <c r="BN55" s="79">
        <f t="shared" si="33"/>
        <v>-5.5313484043814864E-2</v>
      </c>
      <c r="BO55" s="79">
        <f t="shared" si="31"/>
        <v>3.1409426730055756E-4</v>
      </c>
      <c r="BP55" s="79">
        <f t="shared" si="39"/>
        <v>6.3350500030545653E-4</v>
      </c>
      <c r="BQ55" s="79">
        <f t="shared" si="39"/>
        <v>-2.6301838887824669E-2</v>
      </c>
      <c r="BR55" s="79">
        <f t="shared" si="39"/>
        <v>1.680527090474726E-3</v>
      </c>
      <c r="BS55" s="79">
        <f t="shared" si="39"/>
        <v>7.1982644287447162E-3</v>
      </c>
      <c r="BT55" s="79">
        <f t="shared" si="39"/>
        <v>-4.5471011692105545E-2</v>
      </c>
      <c r="BU55" s="79">
        <f t="shared" si="39"/>
        <v>0.11313144474663628</v>
      </c>
      <c r="BV55" s="79" t="e">
        <f t="shared" si="39"/>
        <v>#N/A</v>
      </c>
      <c r="BW55" s="79" t="e">
        <f t="shared" si="39"/>
        <v>#N/A</v>
      </c>
      <c r="BX55" s="79" t="e">
        <f t="shared" si="39"/>
        <v>#N/A</v>
      </c>
      <c r="BY55" s="79" t="e">
        <f t="shared" si="39"/>
        <v>#N/A</v>
      </c>
      <c r="BZ55" s="79" t="e">
        <f t="shared" si="39"/>
        <v>#N/A</v>
      </c>
      <c r="CA55" s="79" t="e">
        <f t="shared" si="39"/>
        <v>#N/A</v>
      </c>
      <c r="CB55" s="79" t="e">
        <f t="shared" si="39"/>
        <v>#N/A</v>
      </c>
      <c r="CC55" s="79" t="e">
        <f t="shared" si="39"/>
        <v>#N/A</v>
      </c>
    </row>
    <row r="56" spans="1:81"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121">
        <f>'Nom RPTM'!G56*VLOOKUP(G$3,IPD!$A:$C,3,FALSE)</f>
        <v>13.449076979074913</v>
      </c>
      <c r="H56" s="121">
        <f>'Nom RPTM'!H56*VLOOKUP(H$3,IPD!$A:$C,3,FALSE)</f>
        <v>12.660772442340319</v>
      </c>
      <c r="I56" s="121">
        <f>'Nom RPTM'!I56*VLOOKUP(I$3,IPD!$A:$C,3,FALSE)</f>
        <v>10.673489419666531</v>
      </c>
      <c r="J56" s="121">
        <f>'Nom RPTM'!J56*VLOOKUP(J$3,IPD!$A:$C,3,FALSE)</f>
        <v>9.6326780670401586</v>
      </c>
      <c r="K56" s="121">
        <f>'Nom RPTM'!K56*VLOOKUP(K$3,IPD!$A:$C,3,FALSE)</f>
        <v>9.4982468867519092</v>
      </c>
      <c r="L56" s="121">
        <f>'Nom RPTM'!L56*VLOOKUP(L$3,IPD!$A:$C,3,FALSE)</f>
        <v>9.3032429604420681</v>
      </c>
      <c r="M56" s="121">
        <f>'Nom RPTM'!M56*VLOOKUP(M$3,IPD!$A:$C,3,FALSE)</f>
        <v>10.830057939422062</v>
      </c>
      <c r="N56" s="121">
        <f>'Nom RPTM'!N56*VLOOKUP(N$3,IPD!$A:$C,3,FALSE)</f>
        <v>10.001017836168094</v>
      </c>
      <c r="O56" s="121">
        <f>'Nom RPTM'!O56*VLOOKUP(O$3,IPD!$A:$C,3,FALSE)</f>
        <v>9.7146149127328325</v>
      </c>
      <c r="P56" s="121">
        <f>'Nom RPTM'!P56*VLOOKUP(P$3,IPD!$A:$C,3,FALSE)</f>
        <v>9.7494340866078311</v>
      </c>
      <c r="Q56" s="121">
        <f>'Nom RPTM'!Q56*VLOOKUP(Q$3,IPD!$A:$C,3,FALSE)</f>
        <v>9.4916917473874971</v>
      </c>
      <c r="R56" s="121">
        <f>'Nom RPTM'!R56*VLOOKUP(R$3,IPD!$A:$C,3,FALSE)</f>
        <v>9.1121285602850115</v>
      </c>
      <c r="S56" s="121">
        <f>'Nom RPTM'!S56*VLOOKUP(S$3,IPD!$A:$C,3,FALSE)</f>
        <v>8.3921509307698088</v>
      </c>
      <c r="T56" s="121">
        <f>'Nom RPTM'!T56*VLOOKUP(T$3,IPD!$A:$C,3,FALSE)</f>
        <v>8.765881145650571</v>
      </c>
      <c r="U56" s="121">
        <f>'Nom RPTM'!U56*VLOOKUP(U$3,IPD!$A:$C,3,FALSE)</f>
        <v>8.6936603555159646</v>
      </c>
      <c r="V56" s="121">
        <f>'Nom RPTM'!V56*VLOOKUP(V$3,IPD!$A:$C,3,FALSE)</f>
        <v>8.6410217306672301</v>
      </c>
      <c r="W56" s="121">
        <f>'Nom RPTM'!W56*VLOOKUP(W$3,IPD!$A:$C,3,FALSE)</f>
        <v>8.7369332857893127</v>
      </c>
      <c r="X56" s="121">
        <f>'Nom RPTM'!X56*VLOOKUP(X$3,IPD!$A:$C,3,FALSE)</f>
        <v>8.953574121777633</v>
      </c>
      <c r="Y56" s="121">
        <f>'Nom RPTM'!Y56*VLOOKUP(Y$3,IPD!$A:$C,3,FALSE)</f>
        <v>8.4060632573272489</v>
      </c>
      <c r="Z56" s="121">
        <f>'Nom RPTM'!Z56*VLOOKUP(Z$3,IPD!$A:$C,3,FALSE)</f>
        <v>8.1738505048033936</v>
      </c>
      <c r="AA56" s="121">
        <f>'Nom RPTM'!AA56*VLOOKUP(AA$3,IPD!$A:$C,3,FALSE)</f>
        <v>8.509770953702251</v>
      </c>
      <c r="AB56" s="121">
        <f>'Nom RPTM'!AB56*VLOOKUP(AB$3,IPD!$A:$C,3,FALSE)</f>
        <v>9.3360632690317438</v>
      </c>
      <c r="AC56" s="121">
        <f>'Nom RPTM'!AC56*VLOOKUP(VALUE(LEFT(AC$3,4)),IPD!$A:$C,3,FALSE)</f>
        <v>9.9856002499967627</v>
      </c>
      <c r="AD56" s="121">
        <f>'Nom RPTM'!AD56*VLOOKUP(AD$3,IPD!$A:$C,3,FALSE)</f>
        <v>9.9856002499967627</v>
      </c>
      <c r="AE56" s="121">
        <f>'Nom RPTM'!AE56*VLOOKUP(AE$3,IPD!$A:$C,3,FALSE)</f>
        <v>12.179190417403072</v>
      </c>
      <c r="AF56" s="121">
        <f>'Nom RPTM'!AF56*VLOOKUP(AF$3,IPD!$A:$C,3,FALSE)</f>
        <v>13.222117912278847</v>
      </c>
      <c r="AG56" s="121">
        <f>'Nom RPTM'!AG56*VLOOKUP(AG$3,IPD!$A:$C,3,FALSE)</f>
        <v>12.93863152890721</v>
      </c>
      <c r="AH56" s="121">
        <f>'Nom RPTM'!AH56*VLOOKUP(AH$3,IPD!$A:$C,3,FALSE)</f>
        <v>13.617780362347606</v>
      </c>
      <c r="AI56" s="121">
        <f>'Nom RPTM'!AI56*VLOOKUP(AI$3,IPD!$A:$C,3,FALSE)</f>
        <v>13.928220338668963</v>
      </c>
      <c r="AJ56" s="121">
        <f>'Nom RPTM'!AJ56*VLOOKUP(AJ$3,IPD!$A:$C,3,FALSE)</f>
        <v>14.20569599768049</v>
      </c>
      <c r="AK56" s="121">
        <f>'Nom RPTM'!AK56*VLOOKUP(AK$3,IPD!$A:$C,3,FALSE)</f>
        <v>13.779654690442129</v>
      </c>
      <c r="AL56" s="121">
        <f>'Nom RPTM'!AL56*VLOOKUP(AM$3,IPD!$A:$C,3,FALSE)</f>
        <v>12.479445466174154</v>
      </c>
      <c r="AM56" s="121">
        <f>'Nom RPTM'!AM56*VLOOKUP(AM$3,IPD!$A:$C,3,FALSE)</f>
        <v>11.953564294818662</v>
      </c>
      <c r="AN56" s="121">
        <f>'Nom RPTM'!AN56*VLOOKUP(AN$3,IPD!$A:$C,3,FALSE)</f>
        <v>10.954032683595145</v>
      </c>
      <c r="AO56" s="121">
        <f>'Nom RPTM'!AO56*VLOOKUP(AO$3,IPD!$A:$C,3,FALSE)</f>
        <v>11.062071686505597</v>
      </c>
      <c r="AP56" s="121">
        <f>'Nom RPTM'!AP56*VLOOKUP(AP$3,IPD!$A:$C,3,FALSE)</f>
        <v>11.314748624621958</v>
      </c>
      <c r="AQ56" s="121">
        <f>'Nom RPTM'!AQ56*VLOOKUP(AQ$3,IPD!$A:$C,3,FALSE)</f>
        <v>11.530979381143231</v>
      </c>
      <c r="AR56" s="121">
        <f>'Nom RPTM'!AR56*VLOOKUP(AR$3,IPD!$A:$C,3,FALSE)</f>
        <v>11.534753559560722</v>
      </c>
      <c r="AS56" s="121">
        <f>'Nom RPTM'!AS56*VLOOKUP(AS$3,IPD!$A:$C,3,FALSE)</f>
        <v>11.914267932146455</v>
      </c>
      <c r="AT56" s="121">
        <f>'Nom RPTM'!AT56*VLOOKUP(AT$3,IPD!$A:$C,3,FALSE)</f>
        <v>12.350932432432433</v>
      </c>
      <c r="AU56" s="121" t="e">
        <f>'Nom RPTM'!AU56*VLOOKUP(AU$3,IPD!$A:$C,3,FALSE)</f>
        <v>#N/A</v>
      </c>
      <c r="AV56" s="121" t="e">
        <f>'Nom RPTM'!AV56*VLOOKUP(AV$3,IPD!$A:$C,3,FALSE)</f>
        <v>#N/A</v>
      </c>
      <c r="AW56" s="121" t="e">
        <f>'Nom RPTM'!AW56*VLOOKUP(AW$3,IPD!$A:$C,3,FALSE)</f>
        <v>#N/A</v>
      </c>
      <c r="AX56" s="121" t="e">
        <f>'Nom RPTM'!AX56*VLOOKUP(AX$3,IPD!$A:$C,3,FALSE)</f>
        <v>#N/A</v>
      </c>
      <c r="AY56" s="121" t="e">
        <f>'Nom RPTM'!AY56*VLOOKUP(AY$3,IPD!$A:$C,3,FALSE)</f>
        <v>#N/A</v>
      </c>
      <c r="AZ56" s="121" t="e">
        <f>'Nom RPTM'!AZ56*VLOOKUP(AZ$3,IPD!$A:$C,3,FALSE)</f>
        <v>#N/A</v>
      </c>
      <c r="BA56" s="121" t="e">
        <f>'Nom RPTM'!BA56*VLOOKUP(BA$3,IPD!$A:$C,3,FALSE)</f>
        <v>#N/A</v>
      </c>
      <c r="BB56" s="121" t="e">
        <f>'Nom RPTM'!BB56*VLOOKUP(BB$3,IPD!$A:$C,3,FALSE)</f>
        <v>#N/A</v>
      </c>
      <c r="BC56" s="121"/>
      <c r="BD56" s="78">
        <f t="shared" si="37"/>
        <v>4.1096965096370841E-2</v>
      </c>
      <c r="BE56" s="78">
        <f t="shared" si="38"/>
        <v>9.7099242720511514E-2</v>
      </c>
      <c r="BF56" s="78">
        <f t="shared" si="24"/>
        <v>6.957289836708469E-2</v>
      </c>
      <c r="BG56" s="78">
        <f t="shared" si="33"/>
        <v>0.21967534374380948</v>
      </c>
      <c r="BH56" s="78">
        <f t="shared" si="33"/>
        <v>8.5631922905607505E-2</v>
      </c>
      <c r="BI56" s="78">
        <f t="shared" si="33"/>
        <v>-2.1440315783931574E-2</v>
      </c>
      <c r="BJ56" s="78">
        <f t="shared" si="33"/>
        <v>5.2490004984148131E-2</v>
      </c>
      <c r="BK56" s="78">
        <f t="shared" si="33"/>
        <v>2.27966649528073E-2</v>
      </c>
      <c r="BL56" s="78">
        <f t="shared" si="33"/>
        <v>1.9921831523670663E-2</v>
      </c>
      <c r="BM56" s="78">
        <f t="shared" si="33"/>
        <v>-2.9990878821278821E-2</v>
      </c>
      <c r="BN56" s="78">
        <f t="shared" si="33"/>
        <v>-9.4357170297585835E-2</v>
      </c>
      <c r="BO56" s="78">
        <f t="shared" si="31"/>
        <v>-8.3617872173638585E-2</v>
      </c>
      <c r="BP56" s="78">
        <f t="shared" si="39"/>
        <v>9.8629432676653472E-3</v>
      </c>
      <c r="BQ56" s="78">
        <f t="shared" si="39"/>
        <v>2.2841737540409968E-2</v>
      </c>
      <c r="BR56" s="78">
        <f t="shared" si="39"/>
        <v>1.9110522354048198E-2</v>
      </c>
      <c r="BS56" s="78">
        <f t="shared" si="39"/>
        <v>3.2730770672118048E-4</v>
      </c>
      <c r="BT56" s="78">
        <f t="shared" si="39"/>
        <v>3.2901818892452139E-2</v>
      </c>
      <c r="BU56" s="78">
        <f t="shared" si="39"/>
        <v>3.6650552327079478E-2</v>
      </c>
      <c r="BV56" s="78" t="e">
        <f t="shared" si="39"/>
        <v>#N/A</v>
      </c>
      <c r="BW56" s="78" t="e">
        <f t="shared" si="39"/>
        <v>#N/A</v>
      </c>
      <c r="BX56" s="78" t="e">
        <f t="shared" si="39"/>
        <v>#N/A</v>
      </c>
      <c r="BY56" s="78" t="e">
        <f t="shared" si="39"/>
        <v>#N/A</v>
      </c>
      <c r="BZ56" s="78" t="e">
        <f t="shared" si="39"/>
        <v>#N/A</v>
      </c>
      <c r="CA56" s="78" t="e">
        <f t="shared" si="39"/>
        <v>#N/A</v>
      </c>
      <c r="CB56" s="78" t="e">
        <f t="shared" si="39"/>
        <v>#N/A</v>
      </c>
      <c r="CC56" s="78" t="e">
        <f t="shared" si="39"/>
        <v>#N/A</v>
      </c>
    </row>
    <row r="57" spans="1:81"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121">
        <f>'Nom RPTM'!G57*VLOOKUP(G$3,IPD!$A:$C,3,FALSE)</f>
        <v>9.9984318103008167</v>
      </c>
      <c r="H57" s="121">
        <f>'Nom RPTM'!H57*VLOOKUP(H$3,IPD!$A:$C,3,FALSE)</f>
        <v>9.9247724800066663</v>
      </c>
      <c r="I57" s="121">
        <f>'Nom RPTM'!I57*VLOOKUP(I$3,IPD!$A:$C,3,FALSE)</f>
        <v>8.6691252634337719</v>
      </c>
      <c r="J57" s="121">
        <f>'Nom RPTM'!J57*VLOOKUP(J$3,IPD!$A:$C,3,FALSE)</f>
        <v>8.2816792797139183</v>
      </c>
      <c r="K57" s="121">
        <f>'Nom RPTM'!K57*VLOOKUP(K$3,IPD!$A:$C,3,FALSE)</f>
        <v>7.6765759411190437</v>
      </c>
      <c r="L57" s="121">
        <f>'Nom RPTM'!L57*VLOOKUP(L$3,IPD!$A:$C,3,FALSE)</f>
        <v>7.4175217946622798</v>
      </c>
      <c r="M57" s="121">
        <f>'Nom RPTM'!M57*VLOOKUP(M$3,IPD!$A:$C,3,FALSE)</f>
        <v>7.7998964077265516</v>
      </c>
      <c r="N57" s="121">
        <f>'Nom RPTM'!N57*VLOOKUP(N$3,IPD!$A:$C,3,FALSE)</f>
        <v>7.1938115606256288</v>
      </c>
      <c r="O57" s="121">
        <f>'Nom RPTM'!O57*VLOOKUP(O$3,IPD!$A:$C,3,FALSE)</f>
        <v>7.1865962378518446</v>
      </c>
      <c r="P57" s="121">
        <f>'Nom RPTM'!P57*VLOOKUP(P$3,IPD!$A:$C,3,FALSE)</f>
        <v>6.7786458495636781</v>
      </c>
      <c r="Q57" s="121">
        <f>'Nom RPTM'!Q57*VLOOKUP(Q$3,IPD!$A:$C,3,FALSE)</f>
        <v>6.4883259793404164</v>
      </c>
      <c r="R57" s="121">
        <f>'Nom RPTM'!R57*VLOOKUP(R$3,IPD!$A:$C,3,FALSE)</f>
        <v>6.2672849590372355</v>
      </c>
      <c r="S57" s="121">
        <f>'Nom RPTM'!S57*VLOOKUP(S$3,IPD!$A:$C,3,FALSE)</f>
        <v>6.2852695481955507</v>
      </c>
      <c r="T57" s="121">
        <f>'Nom RPTM'!T57*VLOOKUP(T$3,IPD!$A:$C,3,FALSE)</f>
        <v>6.0698575621960966</v>
      </c>
      <c r="U57" s="121">
        <f>'Nom RPTM'!U57*VLOOKUP(U$3,IPD!$A:$C,3,FALSE)</f>
        <v>5.8070134602813015</v>
      </c>
      <c r="V57" s="121">
        <f>'Nom RPTM'!V57*VLOOKUP(V$3,IPD!$A:$C,3,FALSE)</f>
        <v>5.5006117401173729</v>
      </c>
      <c r="W57" s="121">
        <f>'Nom RPTM'!W57*VLOOKUP(W$3,IPD!$A:$C,3,FALSE)</f>
        <v>5.5127128600198754</v>
      </c>
      <c r="X57" s="121">
        <f>'Nom RPTM'!X57*VLOOKUP(X$3,IPD!$A:$C,3,FALSE)</f>
        <v>5.3972846624390556</v>
      </c>
      <c r="Y57" s="121">
        <f>'Nom RPTM'!Y57*VLOOKUP(Y$3,IPD!$A:$C,3,FALSE)</f>
        <v>4.941196820508682</v>
      </c>
      <c r="Z57" s="121">
        <f>'Nom RPTM'!Z57*VLOOKUP(Z$3,IPD!$A:$C,3,FALSE)</f>
        <v>5.0687770983558034</v>
      </c>
      <c r="AA57" s="121">
        <f>'Nom RPTM'!AA57*VLOOKUP(AA$3,IPD!$A:$C,3,FALSE)</f>
        <v>5.43483025970587</v>
      </c>
      <c r="AB57" s="121">
        <f>'Nom RPTM'!AB57*VLOOKUP(AB$3,IPD!$A:$C,3,FALSE)</f>
        <v>5.7787464918351796</v>
      </c>
      <c r="AC57" s="121">
        <f>'Nom RPTM'!AC57*VLOOKUP(VALUE(LEFT(AC$3,4)),IPD!$A:$C,3,FALSE)</f>
        <v>5.943993633567108</v>
      </c>
      <c r="AD57" s="121">
        <f>'Nom RPTM'!AD57*VLOOKUP(AD$3,IPD!$A:$C,3,FALSE)</f>
        <v>5.943993633567108</v>
      </c>
      <c r="AE57" s="121">
        <f>'Nom RPTM'!AE57*VLOOKUP(AE$3,IPD!$A:$C,3,FALSE)</f>
        <v>7.3572658678644114</v>
      </c>
      <c r="AF57" s="121">
        <f>'Nom RPTM'!AF57*VLOOKUP(AF$3,IPD!$A:$C,3,FALSE)</f>
        <v>7.254580604819945</v>
      </c>
      <c r="AG57" s="121">
        <f>'Nom RPTM'!AG57*VLOOKUP(AG$3,IPD!$A:$C,3,FALSE)</f>
        <v>7.3537407766230007</v>
      </c>
      <c r="AH57" s="121">
        <f>'Nom RPTM'!AH57*VLOOKUP(AH$3,IPD!$A:$C,3,FALSE)</f>
        <v>7.8581523263787361</v>
      </c>
      <c r="AI57" s="121">
        <f>'Nom RPTM'!AI57*VLOOKUP(AI$3,IPD!$A:$C,3,FALSE)</f>
        <v>8.166940329445465</v>
      </c>
      <c r="AJ57" s="121">
        <f>'Nom RPTM'!AJ57*VLOOKUP(AJ$3,IPD!$A:$C,3,FALSE)</f>
        <v>8.2425935412820177</v>
      </c>
      <c r="AK57" s="121">
        <f>'Nom RPTM'!AK57*VLOOKUP(AK$3,IPD!$A:$C,3,FALSE)</f>
        <v>7.9880692408773637</v>
      </c>
      <c r="AL57" s="121">
        <f>'Nom RPTM'!AL57*VLOOKUP(AM$3,IPD!$A:$C,3,FALSE)</f>
        <v>7.491244087234298</v>
      </c>
      <c r="AM57" s="121">
        <f>'Nom RPTM'!AM57*VLOOKUP(AM$3,IPD!$A:$C,3,FALSE)</f>
        <v>7.1755646585142641</v>
      </c>
      <c r="AN57" s="121">
        <f>'Nom RPTM'!AN57*VLOOKUP(AN$3,IPD!$A:$C,3,FALSE)</f>
        <v>6.9757125238732396</v>
      </c>
      <c r="AO57" s="121">
        <f>'Nom RPTM'!AO57*VLOOKUP(AO$3,IPD!$A:$C,3,FALSE)</f>
        <v>6.949233461270734</v>
      </c>
      <c r="AP57" s="121">
        <f>'Nom RPTM'!AP57*VLOOKUP(AP$3,IPD!$A:$C,3,FALSE)</f>
        <v>7.075366299547885</v>
      </c>
      <c r="AQ57" s="121">
        <f>'Nom RPTM'!AQ57*VLOOKUP(AQ$3,IPD!$A:$C,3,FALSE)</f>
        <v>6.7750510006571742</v>
      </c>
      <c r="AR57" s="121">
        <f>'Nom RPTM'!AR57*VLOOKUP(AR$3,IPD!$A:$C,3,FALSE)</f>
        <v>6.4852155365025972</v>
      </c>
      <c r="AS57" s="121">
        <f>'Nom RPTM'!AS57*VLOOKUP(AS$3,IPD!$A:$C,3,FALSE)</f>
        <v>6.206232560397952</v>
      </c>
      <c r="AT57" s="121">
        <f>'Nom RPTM'!AT57*VLOOKUP(AT$3,IPD!$A:$C,3,FALSE)</f>
        <v>6.5011079475117599</v>
      </c>
      <c r="AU57" s="121" t="e">
        <f>'Nom RPTM'!AU57*VLOOKUP(AU$3,IPD!$A:$C,3,FALSE)</f>
        <v>#N/A</v>
      </c>
      <c r="AV57" s="121" t="e">
        <f>'Nom RPTM'!AV57*VLOOKUP(AV$3,IPD!$A:$C,3,FALSE)</f>
        <v>#N/A</v>
      </c>
      <c r="AW57" s="121" t="e">
        <f>'Nom RPTM'!AW57*VLOOKUP(AW$3,IPD!$A:$C,3,FALSE)</f>
        <v>#N/A</v>
      </c>
      <c r="AX57" s="121" t="e">
        <f>'Nom RPTM'!AX57*VLOOKUP(AX$3,IPD!$A:$C,3,FALSE)</f>
        <v>#N/A</v>
      </c>
      <c r="AY57" s="121" t="e">
        <f>'Nom RPTM'!AY57*VLOOKUP(AY$3,IPD!$A:$C,3,FALSE)</f>
        <v>#N/A</v>
      </c>
      <c r="AZ57" s="121" t="e">
        <f>'Nom RPTM'!AZ57*VLOOKUP(AZ$3,IPD!$A:$C,3,FALSE)</f>
        <v>#N/A</v>
      </c>
      <c r="BA57" s="121" t="e">
        <f>'Nom RPTM'!BA57*VLOOKUP(BA$3,IPD!$A:$C,3,FALSE)</f>
        <v>#N/A</v>
      </c>
      <c r="BB57" s="121" t="e">
        <f>'Nom RPTM'!BB57*VLOOKUP(BB$3,IPD!$A:$C,3,FALSE)</f>
        <v>#N/A</v>
      </c>
      <c r="BC57" s="121"/>
      <c r="BD57" s="78">
        <f t="shared" si="37"/>
        <v>7.2217253638714229E-2</v>
      </c>
      <c r="BE57" s="78">
        <f t="shared" si="38"/>
        <v>6.3280031886022936E-2</v>
      </c>
      <c r="BF57" s="78">
        <f t="shared" si="24"/>
        <v>2.8595672429203578E-2</v>
      </c>
      <c r="BG57" s="78">
        <f t="shared" si="33"/>
        <v>0.23776476245133038</v>
      </c>
      <c r="BH57" s="78">
        <f t="shared" si="33"/>
        <v>-1.3956986860157117E-2</v>
      </c>
      <c r="BI57" s="78">
        <f t="shared" si="33"/>
        <v>1.3668629133043675E-2</v>
      </c>
      <c r="BJ57" s="78">
        <f t="shared" si="33"/>
        <v>6.8592511631525355E-2</v>
      </c>
      <c r="BK57" s="78">
        <f t="shared" si="33"/>
        <v>3.9295242729028068E-2</v>
      </c>
      <c r="BL57" s="78">
        <f t="shared" si="33"/>
        <v>9.2633481799528905E-3</v>
      </c>
      <c r="BM57" s="78">
        <f t="shared" si="33"/>
        <v>-3.0879152190375514E-2</v>
      </c>
      <c r="BN57" s="78">
        <f t="shared" si="33"/>
        <v>-6.2195899742663929E-2</v>
      </c>
      <c r="BO57" s="78">
        <f t="shared" si="31"/>
        <v>-2.7851764167979076E-2</v>
      </c>
      <c r="BP57" s="78">
        <f t="shared" si="39"/>
        <v>-3.7958936111379682E-3</v>
      </c>
      <c r="BQ57" s="78">
        <f t="shared" si="39"/>
        <v>1.8150611715682219E-2</v>
      </c>
      <c r="BR57" s="78">
        <f t="shared" si="39"/>
        <v>-4.2445194520868923E-2</v>
      </c>
      <c r="BS57" s="78">
        <f t="shared" si="39"/>
        <v>-4.2779820273893598E-2</v>
      </c>
      <c r="BT57" s="78">
        <f t="shared" si="39"/>
        <v>-4.3018304408599106E-2</v>
      </c>
      <c r="BU57" s="78">
        <f t="shared" si="39"/>
        <v>4.7512784002876618E-2</v>
      </c>
      <c r="BV57" s="78" t="e">
        <f t="shared" si="39"/>
        <v>#N/A</v>
      </c>
      <c r="BW57" s="78" t="e">
        <f t="shared" si="39"/>
        <v>#N/A</v>
      </c>
      <c r="BX57" s="78" t="e">
        <f t="shared" si="39"/>
        <v>#N/A</v>
      </c>
      <c r="BY57" s="78" t="e">
        <f t="shared" si="39"/>
        <v>#N/A</v>
      </c>
      <c r="BZ57" s="78" t="e">
        <f t="shared" si="39"/>
        <v>#N/A</v>
      </c>
      <c r="CA57" s="78" t="e">
        <f t="shared" si="39"/>
        <v>#N/A</v>
      </c>
      <c r="CB57" s="78" t="e">
        <f t="shared" si="39"/>
        <v>#N/A</v>
      </c>
      <c r="CC57" s="78" t="e">
        <f t="shared" si="39"/>
        <v>#N/A</v>
      </c>
    </row>
    <row r="58" spans="1:81"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121">
        <f>'Nom RPTM'!G58*VLOOKUP(G$3,IPD!$A:$C,3,FALSE)</f>
        <v>8.5530353675355961</v>
      </c>
      <c r="H58" s="121">
        <f>'Nom RPTM'!H58*VLOOKUP(H$3,IPD!$A:$C,3,FALSE)</f>
        <v>7.7093514600084356</v>
      </c>
      <c r="I58" s="121">
        <f>'Nom RPTM'!I58*VLOOKUP(I$3,IPD!$A:$C,3,FALSE)</f>
        <v>7.5186000278650216</v>
      </c>
      <c r="J58" s="121">
        <f>'Nom RPTM'!J58*VLOOKUP(J$3,IPD!$A:$C,3,FALSE)</f>
        <v>6.993176917033562</v>
      </c>
      <c r="K58" s="121">
        <f>'Nom RPTM'!K58*VLOOKUP(K$3,IPD!$A:$C,3,FALSE)</f>
        <v>6.817597967377143</v>
      </c>
      <c r="L58" s="121">
        <f>'Nom RPTM'!L58*VLOOKUP(L$3,IPD!$A:$C,3,FALSE)</f>
        <v>6.2390606466195715</v>
      </c>
      <c r="M58" s="121">
        <f>'Nom RPTM'!M58*VLOOKUP(M$3,IPD!$A:$C,3,FALSE)</f>
        <v>5.8633601198437661</v>
      </c>
      <c r="N58" s="121">
        <f>'Nom RPTM'!N58*VLOOKUP(N$3,IPD!$A:$C,3,FALSE)</f>
        <v>5.5205000283079908</v>
      </c>
      <c r="O58" s="121">
        <f>'Nom RPTM'!O58*VLOOKUP(O$3,IPD!$A:$C,3,FALSE)</f>
        <v>5.4068835738306742</v>
      </c>
      <c r="P58" s="121">
        <f>'Nom RPTM'!P58*VLOOKUP(P$3,IPD!$A:$C,3,FALSE)</f>
        <v>5.2008851415431003</v>
      </c>
      <c r="Q58" s="121">
        <f>'Nom RPTM'!Q58*VLOOKUP(Q$3,IPD!$A:$C,3,FALSE)</f>
        <v>4.8146456251203062</v>
      </c>
      <c r="R58" s="121">
        <f>'Nom RPTM'!R58*VLOOKUP(R$3,IPD!$A:$C,3,FALSE)</f>
        <v>4.6142456324318815</v>
      </c>
      <c r="S58" s="121">
        <f>'Nom RPTM'!S58*VLOOKUP(S$3,IPD!$A:$C,3,FALSE)</f>
        <v>4.528282704495048</v>
      </c>
      <c r="T58" s="121">
        <f>'Nom RPTM'!T58*VLOOKUP(T$3,IPD!$A:$C,3,FALSE)</f>
        <v>4.3820123231461849</v>
      </c>
      <c r="U58" s="121">
        <f>'Nom RPTM'!U58*VLOOKUP(U$3,IPD!$A:$C,3,FALSE)</f>
        <v>4.2264482340767433</v>
      </c>
      <c r="V58" s="121">
        <f>'Nom RPTM'!V58*VLOOKUP(V$3,IPD!$A:$C,3,FALSE)</f>
        <v>3.9105609059390352</v>
      </c>
      <c r="W58" s="121">
        <f>'Nom RPTM'!W58*VLOOKUP(W$3,IPD!$A:$C,3,FALSE)</f>
        <v>3.834224600356849</v>
      </c>
      <c r="X58" s="121">
        <f>'Nom RPTM'!X58*VLOOKUP(X$3,IPD!$A:$C,3,FALSE)</f>
        <v>3.7811038562259434</v>
      </c>
      <c r="Y58" s="121">
        <f>'Nom RPTM'!Y58*VLOOKUP(Y$3,IPD!$A:$C,3,FALSE)</f>
        <v>3.5864458075401418</v>
      </c>
      <c r="Z58" s="121">
        <f>'Nom RPTM'!Z58*VLOOKUP(Z$3,IPD!$A:$C,3,FALSE)</f>
        <v>3.6674874754611473</v>
      </c>
      <c r="AA58" s="121">
        <f>'Nom RPTM'!AA58*VLOOKUP(AA$3,IPD!$A:$C,3,FALSE)</f>
        <v>3.8914862568714259</v>
      </c>
      <c r="AB58" s="121">
        <f>'Nom RPTM'!AB58*VLOOKUP(AB$3,IPD!$A:$C,3,FALSE)</f>
        <v>4.2620382469356786</v>
      </c>
      <c r="AC58" s="121">
        <f>'Nom RPTM'!AC58*VLOOKUP(VALUE(LEFT(AC$3,4)),IPD!$A:$C,3,FALSE)</f>
        <v>4.5878453808111868</v>
      </c>
      <c r="AD58" s="121">
        <f>'Nom RPTM'!AD58*VLOOKUP(AD$3,IPD!$A:$C,3,FALSE)</f>
        <v>4.5878453808111868</v>
      </c>
      <c r="AE58" s="121">
        <f>'Nom RPTM'!AE58*VLOOKUP(AE$3,IPD!$A:$C,3,FALSE)</f>
        <v>5.2518102490444258</v>
      </c>
      <c r="AF58" s="121">
        <f>'Nom RPTM'!AF58*VLOOKUP(AF$3,IPD!$A:$C,3,FALSE)</f>
        <v>5.037839556028965</v>
      </c>
      <c r="AG58" s="121">
        <f>'Nom RPTM'!AG58*VLOOKUP(AG$3,IPD!$A:$C,3,FALSE)</f>
        <v>5.323065038509645</v>
      </c>
      <c r="AH58" s="121">
        <f>'Nom RPTM'!AH58*VLOOKUP(AH$3,IPD!$A:$C,3,FALSE)</f>
        <v>5.8735483240870545</v>
      </c>
      <c r="AI58" s="121">
        <f>'Nom RPTM'!AI58*VLOOKUP(AI$3,IPD!$A:$C,3,FALSE)</f>
        <v>5.7139605841539307</v>
      </c>
      <c r="AJ58" s="121">
        <f>'Nom RPTM'!AJ58*VLOOKUP(AJ$3,IPD!$A:$C,3,FALSE)</f>
        <v>5.8220768159148326</v>
      </c>
      <c r="AK58" s="121">
        <f>'Nom RPTM'!AK58*VLOOKUP(AK$3,IPD!$A:$C,3,FALSE)</f>
        <v>6.0116465570673334</v>
      </c>
      <c r="AL58" s="121">
        <f>'Nom RPTM'!AL58*VLOOKUP(AM$3,IPD!$A:$C,3,FALSE)</f>
        <v>5.6145997986978511</v>
      </c>
      <c r="AM58" s="121">
        <f>'Nom RPTM'!AM58*VLOOKUP(AM$3,IPD!$A:$C,3,FALSE)</f>
        <v>5.3780017602004948</v>
      </c>
      <c r="AN58" s="121">
        <f>'Nom RPTM'!AN58*VLOOKUP(AN$3,IPD!$A:$C,3,FALSE)</f>
        <v>5.2685087429636308</v>
      </c>
      <c r="AO58" s="121">
        <f>'Nom RPTM'!AO58*VLOOKUP(AO$3,IPD!$A:$C,3,FALSE)</f>
        <v>5.2295942129689346</v>
      </c>
      <c r="AP58" s="121">
        <f>'Nom RPTM'!AP58*VLOOKUP(AP$3,IPD!$A:$C,3,FALSE)</f>
        <v>5.1261986616240565</v>
      </c>
      <c r="AQ58" s="121">
        <f>'Nom RPTM'!AQ58*VLOOKUP(AQ$3,IPD!$A:$C,3,FALSE)</f>
        <v>5.2592793874790225</v>
      </c>
      <c r="AR58" s="121">
        <f>'Nom RPTM'!AR58*VLOOKUP(AR$3,IPD!$A:$C,3,FALSE)</f>
        <v>5.1575657430139117</v>
      </c>
      <c r="AS58" s="121">
        <f>'Nom RPTM'!AS58*VLOOKUP(AS$3,IPD!$A:$C,3,FALSE)</f>
        <v>4.714980515433985</v>
      </c>
      <c r="AT58" s="121">
        <f>'Nom RPTM'!AT58*VLOOKUP(AT$3,IPD!$A:$C,3,FALSE)</f>
        <v>4.7561825078090143</v>
      </c>
      <c r="AU58" s="121" t="e">
        <f>'Nom RPTM'!AU58*VLOOKUP(AU$3,IPD!$A:$C,3,FALSE)</f>
        <v>#N/A</v>
      </c>
      <c r="AV58" s="121" t="e">
        <f>'Nom RPTM'!AV58*VLOOKUP(AV$3,IPD!$A:$C,3,FALSE)</f>
        <v>#N/A</v>
      </c>
      <c r="AW58" s="121" t="e">
        <f>'Nom RPTM'!AW58*VLOOKUP(AW$3,IPD!$A:$C,3,FALSE)</f>
        <v>#N/A</v>
      </c>
      <c r="AX58" s="121" t="e">
        <f>'Nom RPTM'!AX58*VLOOKUP(AX$3,IPD!$A:$C,3,FALSE)</f>
        <v>#N/A</v>
      </c>
      <c r="AY58" s="121" t="e">
        <f>'Nom RPTM'!AY58*VLOOKUP(AY$3,IPD!$A:$C,3,FALSE)</f>
        <v>#N/A</v>
      </c>
      <c r="AZ58" s="121" t="e">
        <f>'Nom RPTM'!AZ58*VLOOKUP(AZ$3,IPD!$A:$C,3,FALSE)</f>
        <v>#N/A</v>
      </c>
      <c r="BA58" s="121" t="e">
        <f>'Nom RPTM'!BA58*VLOOKUP(BA$3,IPD!$A:$C,3,FALSE)</f>
        <v>#N/A</v>
      </c>
      <c r="BB58" s="121" t="e">
        <f>'Nom RPTM'!BB58*VLOOKUP(BB$3,IPD!$A:$C,3,FALSE)</f>
        <v>#N/A</v>
      </c>
      <c r="BC58" s="121"/>
      <c r="BD58" s="78">
        <f t="shared" si="37"/>
        <v>6.1076904259124376E-2</v>
      </c>
      <c r="BE58" s="78">
        <f t="shared" si="38"/>
        <v>9.5221199717703486E-2</v>
      </c>
      <c r="BF58" s="78">
        <f t="shared" si="24"/>
        <v>7.6443972343457345E-2</v>
      </c>
      <c r="BG58" s="78">
        <f t="shared" si="33"/>
        <v>0.14472259048011815</v>
      </c>
      <c r="BH58" s="78">
        <f t="shared" si="33"/>
        <v>-4.0742274162398173E-2</v>
      </c>
      <c r="BI58" s="78">
        <f t="shared" si="33"/>
        <v>5.6616626891053068E-2</v>
      </c>
      <c r="BJ58" s="78">
        <f t="shared" si="33"/>
        <v>0.10341472095398907</v>
      </c>
      <c r="BK58" s="78">
        <f t="shared" si="33"/>
        <v>-2.7170584309090362E-2</v>
      </c>
      <c r="BL58" s="78">
        <f t="shared" si="33"/>
        <v>1.892141714465656E-2</v>
      </c>
      <c r="BM58" s="78">
        <f t="shared" si="33"/>
        <v>3.2560501543762888E-2</v>
      </c>
      <c r="BN58" s="78">
        <f t="shared" si="33"/>
        <v>-6.6046257809802777E-2</v>
      </c>
      <c r="BO58" s="78">
        <f t="shared" si="31"/>
        <v>-2.0359423837894353E-2</v>
      </c>
      <c r="BP58" s="78">
        <f t="shared" si="39"/>
        <v>-7.3862513840692312E-3</v>
      </c>
      <c r="BQ58" s="78">
        <f t="shared" si="39"/>
        <v>-1.9771237907611705E-2</v>
      </c>
      <c r="BR58" s="78">
        <f t="shared" si="39"/>
        <v>2.5960899028599993E-2</v>
      </c>
      <c r="BS58" s="78">
        <f t="shared" si="39"/>
        <v>-1.9339844296400122E-2</v>
      </c>
      <c r="BT58" s="78">
        <f t="shared" si="39"/>
        <v>-8.58128135699332E-2</v>
      </c>
      <c r="BU58" s="78">
        <f t="shared" si="39"/>
        <v>8.7385286620291769E-3</v>
      </c>
      <c r="BV58" s="78" t="e">
        <f t="shared" si="39"/>
        <v>#N/A</v>
      </c>
      <c r="BW58" s="78" t="e">
        <f t="shared" si="39"/>
        <v>#N/A</v>
      </c>
      <c r="BX58" s="78" t="e">
        <f t="shared" si="39"/>
        <v>#N/A</v>
      </c>
      <c r="BY58" s="78" t="e">
        <f t="shared" si="39"/>
        <v>#N/A</v>
      </c>
      <c r="BZ58" s="78" t="e">
        <f t="shared" si="39"/>
        <v>#N/A</v>
      </c>
      <c r="CA58" s="78" t="e">
        <f t="shared" si="39"/>
        <v>#N/A</v>
      </c>
      <c r="CB58" s="78" t="e">
        <f t="shared" si="39"/>
        <v>#N/A</v>
      </c>
      <c r="CC58" s="78" t="e">
        <f t="shared" si="39"/>
        <v>#N/A</v>
      </c>
    </row>
    <row r="59" spans="1:81"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122">
        <f>'Nom RPTM'!G59*VLOOKUP(G$3,IPD!$A:$C,3,FALSE)</f>
        <v>10.401319883511048</v>
      </c>
      <c r="H59" s="122">
        <f>'Nom RPTM'!H59*VLOOKUP(H$3,IPD!$A:$C,3,FALSE)</f>
        <v>9.8141643747390308</v>
      </c>
      <c r="I59" s="122">
        <f>'Nom RPTM'!I59*VLOOKUP(I$3,IPD!$A:$C,3,FALSE)</f>
        <v>9.1243979325666675</v>
      </c>
      <c r="J59" s="122">
        <f>'Nom RPTM'!J59*VLOOKUP(J$3,IPD!$A:$C,3,FALSE)</f>
        <v>8.8994201087152067</v>
      </c>
      <c r="K59" s="122">
        <f>'Nom RPTM'!K59*VLOOKUP(K$3,IPD!$A:$C,3,FALSE)</f>
        <v>8.7383266196537743</v>
      </c>
      <c r="L59" s="122">
        <f>'Nom RPTM'!L59*VLOOKUP(L$3,IPD!$A:$C,3,FALSE)</f>
        <v>8.5051443391311867</v>
      </c>
      <c r="M59" s="122">
        <f>'Nom RPTM'!M59*VLOOKUP(M$3,IPD!$A:$C,3,FALSE)</f>
        <v>8.416785738848807</v>
      </c>
      <c r="N59" s="122">
        <f>'Nom RPTM'!N59*VLOOKUP(N$3,IPD!$A:$C,3,FALSE)</f>
        <v>8.0774827938466327</v>
      </c>
      <c r="O59" s="122">
        <f>'Nom RPTM'!O59*VLOOKUP(O$3,IPD!$A:$C,3,FALSE)</f>
        <v>8.2824977457172633</v>
      </c>
      <c r="P59" s="122">
        <f>'Nom RPTM'!P59*VLOOKUP(P$3,IPD!$A:$C,3,FALSE)</f>
        <v>7.8586738007038583</v>
      </c>
      <c r="Q59" s="122">
        <f>'Nom RPTM'!Q59*VLOOKUP(Q$3,IPD!$A:$C,3,FALSE)</f>
        <v>7.7042340507388136</v>
      </c>
      <c r="R59" s="122">
        <f>'Nom RPTM'!R59*VLOOKUP(R$3,IPD!$A:$C,3,FALSE)</f>
        <v>7.5722462719976624</v>
      </c>
      <c r="S59" s="122">
        <f>'Nom RPTM'!S59*VLOOKUP(S$3,IPD!$A:$C,3,FALSE)</f>
        <v>7.3910690092742222</v>
      </c>
      <c r="T59" s="122">
        <f>'Nom RPTM'!T59*VLOOKUP(T$3,IPD!$A:$C,3,FALSE)</f>
        <v>7.4214808992599677</v>
      </c>
      <c r="U59" s="122">
        <f>'Nom RPTM'!U59*VLOOKUP(U$3,IPD!$A:$C,3,FALSE)</f>
        <v>7.1263193725143212</v>
      </c>
      <c r="V59" s="122">
        <f>'Nom RPTM'!V59*VLOOKUP(V$3,IPD!$A:$C,3,FALSE)</f>
        <v>7.0795926088134324</v>
      </c>
      <c r="W59" s="122">
        <f>'Nom RPTM'!W59*VLOOKUP(W$3,IPD!$A:$C,3,FALSE)</f>
        <v>7.1092022199448479</v>
      </c>
      <c r="X59" s="122">
        <f>'Nom RPTM'!X59*VLOOKUP(X$3,IPD!$A:$C,3,FALSE)</f>
        <v>7.351269713719522</v>
      </c>
      <c r="Y59" s="122">
        <f>'Nom RPTM'!Y59*VLOOKUP(Y$3,IPD!$A:$C,3,FALSE)</f>
        <v>7.1470543139542873</v>
      </c>
      <c r="Z59" s="122">
        <f>'Nom RPTM'!Z59*VLOOKUP(Z$3,IPD!$A:$C,3,FALSE)</f>
        <v>7.1417792842655352</v>
      </c>
      <c r="AA59" s="122">
        <f>'Nom RPTM'!AA59*VLOOKUP(AA$3,IPD!$A:$C,3,FALSE)</f>
        <v>7.7077953375639874</v>
      </c>
      <c r="AB59" s="122">
        <f>'Nom RPTM'!AB59*VLOOKUP(AB$3,IPD!$A:$C,3,FALSE)</f>
        <v>8.3859263008477463</v>
      </c>
      <c r="AC59" s="122">
        <f>'Nom RPTM'!AC59*VLOOKUP(VALUE(LEFT(AC$3,4)),IPD!$A:$C,3,FALSE)</f>
        <v>8.5533993376935342</v>
      </c>
      <c r="AD59" s="122">
        <f>'Nom RPTM'!AD59*VLOOKUP(AD$3,IPD!$A:$C,3,FALSE)</f>
        <v>8.5533993376935342</v>
      </c>
      <c r="AE59" s="122">
        <f>'Nom RPTM'!AE59*VLOOKUP(AE$3,IPD!$A:$C,3,FALSE)</f>
        <v>9.1863120857709237</v>
      </c>
      <c r="AF59" s="122">
        <f>'Nom RPTM'!AF59*VLOOKUP(AF$3,IPD!$A:$C,3,FALSE)</f>
        <v>8.6460447342143425</v>
      </c>
      <c r="AG59" s="122">
        <f>'Nom RPTM'!AG59*VLOOKUP(AG$3,IPD!$A:$C,3,FALSE)</f>
        <v>8.8645438082885377</v>
      </c>
      <c r="AH59" s="122">
        <f>'Nom RPTM'!AH59*VLOOKUP(AH$3,IPD!$A:$C,3,FALSE)</f>
        <v>9.1600769457659794</v>
      </c>
      <c r="AI59" s="122">
        <f>'Nom RPTM'!AI59*VLOOKUP(AI$3,IPD!$A:$C,3,FALSE)</f>
        <v>9.2027856341507395</v>
      </c>
      <c r="AJ59" s="122">
        <f>'Nom RPTM'!AJ59*VLOOKUP(AJ$3,IPD!$A:$C,3,FALSE)</f>
        <v>9.3695634901756844</v>
      </c>
      <c r="AK59" s="122">
        <f>'Nom RPTM'!AK59*VLOOKUP(AK$3,IPD!$A:$C,3,FALSE)</f>
        <v>9.3094421740517497</v>
      </c>
      <c r="AL59" s="122">
        <f>'Nom RPTM'!AL59*VLOOKUP(AM$3,IPD!$A:$C,3,FALSE)</f>
        <v>8.5220435762930364</v>
      </c>
      <c r="AM59" s="122">
        <f>'Nom RPTM'!AM59*VLOOKUP(AM$3,IPD!$A:$C,3,FALSE)</f>
        <v>8.1629264768681491</v>
      </c>
      <c r="AN59" s="122">
        <f>'Nom RPTM'!AN59*VLOOKUP(AN$3,IPD!$A:$C,3,FALSE)</f>
        <v>8.3230427079743912</v>
      </c>
      <c r="AO59" s="122">
        <f>'Nom RPTM'!AO59*VLOOKUP(AO$3,IPD!$A:$C,3,FALSE)</f>
        <v>8.4148136932434419</v>
      </c>
      <c r="AP59" s="122">
        <f>'Nom RPTM'!AP59*VLOOKUP(AP$3,IPD!$A:$C,3,FALSE)</f>
        <v>8.5674431361388592</v>
      </c>
      <c r="AQ59" s="122">
        <f>'Nom RPTM'!AQ59*VLOOKUP(AQ$3,IPD!$A:$C,3,FALSE)</f>
        <v>8.7470609642121016</v>
      </c>
      <c r="AR59" s="122">
        <f>'Nom RPTM'!AR59*VLOOKUP(AR$3,IPD!$A:$C,3,FALSE)</f>
        <v>8.789369658996586</v>
      </c>
      <c r="AS59" s="122">
        <f>'Nom RPTM'!AS59*VLOOKUP(AS$3,IPD!$A:$C,3,FALSE)</f>
        <v>8.7170083303090582</v>
      </c>
      <c r="AT59" s="122">
        <f>'Nom RPTM'!AT59*VLOOKUP(AT$3,IPD!$A:$C,3,FALSE)</f>
        <v>8.9331954213211962</v>
      </c>
      <c r="AU59" s="122" t="e">
        <f>'Nom RPTM'!AU59*VLOOKUP(AU$3,IPD!$A:$C,3,FALSE)</f>
        <v>#N/A</v>
      </c>
      <c r="AV59" s="122" t="e">
        <f>'Nom RPTM'!AV59*VLOOKUP(AV$3,IPD!$A:$C,3,FALSE)</f>
        <v>#N/A</v>
      </c>
      <c r="AW59" s="122" t="e">
        <f>'Nom RPTM'!AW59*VLOOKUP(AW$3,IPD!$A:$C,3,FALSE)</f>
        <v>#N/A</v>
      </c>
      <c r="AX59" s="122" t="e">
        <f>'Nom RPTM'!AX59*VLOOKUP(AX$3,IPD!$A:$C,3,FALSE)</f>
        <v>#N/A</v>
      </c>
      <c r="AY59" s="122" t="e">
        <f>'Nom RPTM'!AY59*VLOOKUP(AY$3,IPD!$A:$C,3,FALSE)</f>
        <v>#N/A</v>
      </c>
      <c r="AZ59" s="122" t="e">
        <f>'Nom RPTM'!AZ59*VLOOKUP(AZ$3,IPD!$A:$C,3,FALSE)</f>
        <v>#N/A</v>
      </c>
      <c r="BA59" s="122" t="e">
        <f>'Nom RPTM'!BA59*VLOOKUP(BA$3,IPD!$A:$C,3,FALSE)</f>
        <v>#N/A</v>
      </c>
      <c r="BB59" s="122" t="e">
        <f>'Nom RPTM'!BB59*VLOOKUP(BB$3,IPD!$A:$C,3,FALSE)</f>
        <v>#N/A</v>
      </c>
      <c r="BC59" s="122"/>
      <c r="BD59" s="79">
        <f t="shared" si="37"/>
        <v>7.9254206937684923E-2</v>
      </c>
      <c r="BE59" s="79">
        <f t="shared" si="38"/>
        <v>8.7979887060426254E-2</v>
      </c>
      <c r="BF59" s="111">
        <f t="shared" si="24"/>
        <v>1.9970726051915966E-2</v>
      </c>
      <c r="BG59" s="79">
        <f t="shared" si="33"/>
        <v>7.3995463451383525E-2</v>
      </c>
      <c r="BH59" s="79">
        <f t="shared" si="33"/>
        <v>-5.881221392352054E-2</v>
      </c>
      <c r="BI59" s="79">
        <f t="shared" si="33"/>
        <v>2.5271564141872371E-2</v>
      </c>
      <c r="BJ59" s="79">
        <f t="shared" si="33"/>
        <v>3.3338786954959954E-2</v>
      </c>
      <c r="BK59" s="79">
        <f t="shared" si="33"/>
        <v>4.6624814002791393E-3</v>
      </c>
      <c r="BL59" s="79">
        <f t="shared" si="33"/>
        <v>1.812254057141649E-2</v>
      </c>
      <c r="BM59" s="79">
        <f t="shared" si="33"/>
        <v>-6.4166613724293553E-3</v>
      </c>
      <c r="BN59" s="79">
        <f t="shared" si="33"/>
        <v>-8.4580642216504964E-2</v>
      </c>
      <c r="BO59" s="79">
        <f t="shared" si="31"/>
        <v>1.9615052464330596E-2</v>
      </c>
      <c r="BP59" s="79">
        <f t="shared" si="39"/>
        <v>1.1026134130144971E-2</v>
      </c>
      <c r="BQ59" s="79">
        <f t="shared" si="39"/>
        <v>1.8138184451780504E-2</v>
      </c>
      <c r="BR59" s="79">
        <f t="shared" si="39"/>
        <v>2.0965161392852982E-2</v>
      </c>
      <c r="BS59" s="79">
        <f t="shared" si="39"/>
        <v>4.8369040707030297E-3</v>
      </c>
      <c r="BT59" s="79">
        <f t="shared" si="39"/>
        <v>-8.2328234554863711E-3</v>
      </c>
      <c r="BU59" s="79">
        <f t="shared" si="39"/>
        <v>2.4800606219504751E-2</v>
      </c>
      <c r="BV59" s="79" t="e">
        <f t="shared" si="39"/>
        <v>#N/A</v>
      </c>
      <c r="BW59" s="79" t="e">
        <f t="shared" si="39"/>
        <v>#N/A</v>
      </c>
      <c r="BX59" s="79" t="e">
        <f t="shared" si="39"/>
        <v>#N/A</v>
      </c>
      <c r="BY59" s="79" t="e">
        <f t="shared" si="39"/>
        <v>#N/A</v>
      </c>
      <c r="BZ59" s="79" t="e">
        <f t="shared" si="39"/>
        <v>#N/A</v>
      </c>
      <c r="CA59" s="79" t="e">
        <f t="shared" si="39"/>
        <v>#N/A</v>
      </c>
      <c r="CB59" s="79" t="e">
        <f t="shared" si="39"/>
        <v>#N/A</v>
      </c>
      <c r="CC59" s="79" t="e">
        <f t="shared" si="39"/>
        <v>#N/A</v>
      </c>
    </row>
    <row r="60" spans="1:81"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122">
        <f>'Nom RPTM'!G60*VLOOKUP(G$3,IPD!$A:$C,3,FALSE)</f>
        <v>8.2015336952866384</v>
      </c>
      <c r="H60" s="122">
        <f>'Nom RPTM'!H60*VLOOKUP(H$3,IPD!$A:$C,3,FALSE)</f>
        <v>7.7205279840750078</v>
      </c>
      <c r="I60" s="122">
        <f>'Nom RPTM'!I60*VLOOKUP(I$3,IPD!$A:$C,3,FALSE)</f>
        <v>7.1909618312710988</v>
      </c>
      <c r="J60" s="122">
        <f>'Nom RPTM'!J60*VLOOKUP(J$3,IPD!$A:$C,3,FALSE)</f>
        <v>7.0460694922271347</v>
      </c>
      <c r="K60" s="122">
        <f>'Nom RPTM'!K60*VLOOKUP(K$3,IPD!$A:$C,3,FALSE)</f>
        <v>6.4088426204434334</v>
      </c>
      <c r="L60" s="122">
        <f>'Nom RPTM'!L60*VLOOKUP(L$3,IPD!$A:$C,3,FALSE)</f>
        <v>6.2156543730490732</v>
      </c>
      <c r="M60" s="122">
        <f>'Nom RPTM'!M60*VLOOKUP(M$3,IPD!$A:$C,3,FALSE)</f>
        <v>6.3936642239136674</v>
      </c>
      <c r="N60" s="122">
        <f>'Nom RPTM'!N60*VLOOKUP(N$3,IPD!$A:$C,3,FALSE)</f>
        <v>6.0639217954559026</v>
      </c>
      <c r="O60" s="122">
        <f>'Nom RPTM'!O60*VLOOKUP(O$3,IPD!$A:$C,3,FALSE)</f>
        <v>6.0939588174725454</v>
      </c>
      <c r="P60" s="122">
        <f>'Nom RPTM'!P60*VLOOKUP(P$3,IPD!$A:$C,3,FALSE)</f>
        <v>5.7246205073914931</v>
      </c>
      <c r="Q60" s="122">
        <f>'Nom RPTM'!Q60*VLOOKUP(Q$3,IPD!$A:$C,3,FALSE)</f>
        <v>5.6291111142738206</v>
      </c>
      <c r="R60" s="122">
        <f>'Nom RPTM'!R60*VLOOKUP(R$3,IPD!$A:$C,3,FALSE)</f>
        <v>5.5732100990417406</v>
      </c>
      <c r="S60" s="122">
        <f>'Nom RPTM'!S60*VLOOKUP(S$3,IPD!$A:$C,3,FALSE)</f>
        <v>5.649218674410986</v>
      </c>
      <c r="T60" s="122">
        <f>'Nom RPTM'!T60*VLOOKUP(T$3,IPD!$A:$C,3,FALSE)</f>
        <v>5.552716805395006</v>
      </c>
      <c r="U60" s="122">
        <f>'Nom RPTM'!U60*VLOOKUP(U$3,IPD!$A:$C,3,FALSE)</f>
        <v>5.4883066322340701</v>
      </c>
      <c r="V60" s="122">
        <f>'Nom RPTM'!V60*VLOOKUP(V$3,IPD!$A:$C,3,FALSE)</f>
        <v>5.3031599522168369</v>
      </c>
      <c r="W60" s="122">
        <f>'Nom RPTM'!W60*VLOOKUP(W$3,IPD!$A:$C,3,FALSE)</f>
        <v>5.3398056816084232</v>
      </c>
      <c r="X60" s="122">
        <f>'Nom RPTM'!X60*VLOOKUP(X$3,IPD!$A:$C,3,FALSE)</f>
        <v>5.2954937527281718</v>
      </c>
      <c r="Y60" s="122">
        <f>'Nom RPTM'!Y60*VLOOKUP(Y$3,IPD!$A:$C,3,FALSE)</f>
        <v>5.1689025047666783</v>
      </c>
      <c r="Z60" s="122">
        <f>'Nom RPTM'!Z60*VLOOKUP(Z$3,IPD!$A:$C,3,FALSE)</f>
        <v>5.2584718054313626</v>
      </c>
      <c r="AA60" s="122">
        <f>'Nom RPTM'!AA60*VLOOKUP(AA$3,IPD!$A:$C,3,FALSE)</f>
        <v>5.6831581445527881</v>
      </c>
      <c r="AB60" s="122">
        <f>'Nom RPTM'!AB60*VLOOKUP(AB$3,IPD!$A:$C,3,FALSE)</f>
        <v>6.0192982322786879</v>
      </c>
      <c r="AC60" s="122">
        <f>'Nom RPTM'!AC60*VLOOKUP(VALUE(LEFT(AC$3,4)),IPD!$A:$C,3,FALSE)</f>
        <v>6.1349143027834199</v>
      </c>
      <c r="AD60" s="122">
        <f>'Nom RPTM'!AD60*VLOOKUP(AD$3,IPD!$A:$C,3,FALSE)</f>
        <v>6.1349143027834199</v>
      </c>
      <c r="AE60" s="122">
        <f>'Nom RPTM'!AE60*VLOOKUP(AE$3,IPD!$A:$C,3,FALSE)</f>
        <v>6.5996603216750263</v>
      </c>
      <c r="AF60" s="122">
        <f>'Nom RPTM'!AF60*VLOOKUP(AF$3,IPD!$A:$C,3,FALSE)</f>
        <v>6.2843626806891457</v>
      </c>
      <c r="AG60" s="122">
        <f>'Nom RPTM'!AG60*VLOOKUP(AG$3,IPD!$A:$C,3,FALSE)</f>
        <v>6.3676816807456058</v>
      </c>
      <c r="AH60" s="122">
        <f>'Nom RPTM'!AH60*VLOOKUP(AH$3,IPD!$A:$C,3,FALSE)</f>
        <v>6.9353544849150044</v>
      </c>
      <c r="AI60" s="122">
        <f>'Nom RPTM'!AI60*VLOOKUP(AI$3,IPD!$A:$C,3,FALSE)</f>
        <v>7.0452235761333535</v>
      </c>
      <c r="AJ60" s="122">
        <f>'Nom RPTM'!AJ60*VLOOKUP(AJ$3,IPD!$A:$C,3,FALSE)</f>
        <v>7.1445055911674569</v>
      </c>
      <c r="AK60" s="122">
        <f>'Nom RPTM'!AK60*VLOOKUP(AK$3,IPD!$A:$C,3,FALSE)</f>
        <v>7.0127588501615863</v>
      </c>
      <c r="AL60" s="122">
        <f>'Nom RPTM'!AL60*VLOOKUP(AM$3,IPD!$A:$C,3,FALSE)</f>
        <v>6.2696353436571339</v>
      </c>
      <c r="AM60" s="122">
        <f>'Nom RPTM'!AM60*VLOOKUP(AM$3,IPD!$A:$C,3,FALSE)</f>
        <v>6.0054342469472646</v>
      </c>
      <c r="AN60" s="122">
        <f>'Nom RPTM'!AN60*VLOOKUP(AN$3,IPD!$A:$C,3,FALSE)</f>
        <v>6.3394450266495017</v>
      </c>
      <c r="AO60" s="122">
        <f>'Nom RPTM'!AO60*VLOOKUP(AO$3,IPD!$A:$C,3,FALSE)</f>
        <v>6.1999112366830369</v>
      </c>
      <c r="AP60" s="122">
        <f>'Nom RPTM'!AP60*VLOOKUP(AP$3,IPD!$A:$C,3,FALSE)</f>
        <v>6.1972781027734936</v>
      </c>
      <c r="AQ60" s="122">
        <f>'Nom RPTM'!AQ60*VLOOKUP(AQ$3,IPD!$A:$C,3,FALSE)</f>
        <v>6.1556911953200251</v>
      </c>
      <c r="AR60" s="122">
        <f>'Nom RPTM'!AR60*VLOOKUP(AR$3,IPD!$A:$C,3,FALSE)</f>
        <v>6.0975640356493592</v>
      </c>
      <c r="AS60" s="122">
        <f>'Nom RPTM'!AS60*VLOOKUP(AS$3,IPD!$A:$C,3,FALSE)</f>
        <v>5.8086475467419447</v>
      </c>
      <c r="AT60" s="122">
        <f>'Nom RPTM'!AT60*VLOOKUP(AT$3,IPD!$A:$C,3,FALSE)</f>
        <v>6.2446914146043389</v>
      </c>
      <c r="AU60" s="122" t="e">
        <f>'Nom RPTM'!AU60*VLOOKUP(AU$3,IPD!$A:$C,3,FALSE)</f>
        <v>#N/A</v>
      </c>
      <c r="AV60" s="122" t="e">
        <f>'Nom RPTM'!AV60*VLOOKUP(AV$3,IPD!$A:$C,3,FALSE)</f>
        <v>#N/A</v>
      </c>
      <c r="AW60" s="122" t="e">
        <f>'Nom RPTM'!AW60*VLOOKUP(AW$3,IPD!$A:$C,3,FALSE)</f>
        <v>#N/A</v>
      </c>
      <c r="AX60" s="122" t="e">
        <f>'Nom RPTM'!AX60*VLOOKUP(AX$3,IPD!$A:$C,3,FALSE)</f>
        <v>#N/A</v>
      </c>
      <c r="AY60" s="122" t="e">
        <f>'Nom RPTM'!AY60*VLOOKUP(AY$3,IPD!$A:$C,3,FALSE)</f>
        <v>#N/A</v>
      </c>
      <c r="AZ60" s="122" t="e">
        <f>'Nom RPTM'!AZ60*VLOOKUP(AZ$3,IPD!$A:$C,3,FALSE)</f>
        <v>#N/A</v>
      </c>
      <c r="BA60" s="122" t="e">
        <f>'Nom RPTM'!BA60*VLOOKUP(BA$3,IPD!$A:$C,3,FALSE)</f>
        <v>#N/A</v>
      </c>
      <c r="BB60" s="122" t="e">
        <f>'Nom RPTM'!BB60*VLOOKUP(BB$3,IPD!$A:$C,3,FALSE)</f>
        <v>#N/A</v>
      </c>
      <c r="BC60" s="122"/>
      <c r="BD60" s="79">
        <f t="shared" si="37"/>
        <v>8.0762311720065982E-2</v>
      </c>
      <c r="BE60" s="79">
        <f t="shared" si="38"/>
        <v>5.9146706668383731E-2</v>
      </c>
      <c r="BF60" s="111">
        <f t="shared" si="24"/>
        <v>1.920756640445842E-2</v>
      </c>
      <c r="BG60" s="79">
        <f t="shared" si="33"/>
        <v>7.5754280492679404E-2</v>
      </c>
      <c r="BH60" s="79">
        <f t="shared" si="33"/>
        <v>-4.7774828645401612E-2</v>
      </c>
      <c r="BI60" s="79">
        <f t="shared" si="33"/>
        <v>1.3258146337175258E-2</v>
      </c>
      <c r="BJ60" s="79">
        <f t="shared" si="33"/>
        <v>8.9149054967039287E-2</v>
      </c>
      <c r="BK60" s="79">
        <f t="shared" si="33"/>
        <v>1.5841885437481773E-2</v>
      </c>
      <c r="BL60" s="79">
        <f t="shared" si="33"/>
        <v>1.4092102821326336E-2</v>
      </c>
      <c r="BM60" s="79">
        <f t="shared" si="33"/>
        <v>-1.8440288040189268E-2</v>
      </c>
      <c r="BN60" s="79">
        <f t="shared" si="33"/>
        <v>-0.1059673549857385</v>
      </c>
      <c r="BO60" s="79">
        <f t="shared" si="31"/>
        <v>5.5618089544819282E-2</v>
      </c>
      <c r="BP60" s="79">
        <f t="shared" si="39"/>
        <v>-2.2010410908194333E-2</v>
      </c>
      <c r="BQ60" s="79">
        <f t="shared" si="39"/>
        <v>-4.2470509802849943E-4</v>
      </c>
      <c r="BR60" s="79">
        <f t="shared" si="39"/>
        <v>-6.7105117381865975E-3</v>
      </c>
      <c r="BS60" s="79">
        <f t="shared" si="39"/>
        <v>-9.4428323036831463E-3</v>
      </c>
      <c r="BT60" s="79">
        <f t="shared" si="39"/>
        <v>-4.7382280402184618E-2</v>
      </c>
      <c r="BU60" s="79">
        <f t="shared" si="39"/>
        <v>7.5068054026960152E-2</v>
      </c>
      <c r="BV60" s="79" t="e">
        <f t="shared" si="39"/>
        <v>#N/A</v>
      </c>
      <c r="BW60" s="79" t="e">
        <f t="shared" si="39"/>
        <v>#N/A</v>
      </c>
      <c r="BX60" s="79" t="e">
        <f t="shared" si="39"/>
        <v>#N/A</v>
      </c>
      <c r="BY60" s="79" t="e">
        <f t="shared" si="39"/>
        <v>#N/A</v>
      </c>
      <c r="BZ60" s="79" t="e">
        <f t="shared" si="39"/>
        <v>#N/A</v>
      </c>
      <c r="CA60" s="79" t="e">
        <f t="shared" si="39"/>
        <v>#N/A</v>
      </c>
      <c r="CB60" s="79" t="e">
        <f t="shared" si="39"/>
        <v>#N/A</v>
      </c>
      <c r="CC60" s="79" t="e">
        <f t="shared" si="39"/>
        <v>#N/A</v>
      </c>
    </row>
    <row r="61" spans="1:81"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122">
        <f>'Nom RPTM'!G61*VLOOKUP(G$3,IPD!$A:$C,3,FALSE)</f>
        <v>6.4714679781838038</v>
      </c>
      <c r="H61" s="122">
        <f>'Nom RPTM'!H61*VLOOKUP(H$3,IPD!$A:$C,3,FALSE)</f>
        <v>6.892587187923338</v>
      </c>
      <c r="I61" s="122">
        <f>'Nom RPTM'!I61*VLOOKUP(I$3,IPD!$A:$C,3,FALSE)</f>
        <v>6.4072577075492774</v>
      </c>
      <c r="J61" s="122">
        <f>'Nom RPTM'!J61*VLOOKUP(J$3,IPD!$A:$C,3,FALSE)</f>
        <v>6.1956529208913373</v>
      </c>
      <c r="K61" s="122">
        <f>'Nom RPTM'!K61*VLOOKUP(K$3,IPD!$A:$C,3,FALSE)</f>
        <v>5.7819980613763065</v>
      </c>
      <c r="L61" s="122">
        <f>'Nom RPTM'!L61*VLOOKUP(L$3,IPD!$A:$C,3,FALSE)</f>
        <v>5.4078470702194998</v>
      </c>
      <c r="M61" s="122">
        <f>'Nom RPTM'!M61*VLOOKUP(M$3,IPD!$A:$C,3,FALSE)</f>
        <v>5.2573309047033732</v>
      </c>
      <c r="N61" s="122">
        <f>'Nom RPTM'!N61*VLOOKUP(N$3,IPD!$A:$C,3,FALSE)</f>
        <v>5.2720211105618446</v>
      </c>
      <c r="O61" s="122">
        <f>'Nom RPTM'!O61*VLOOKUP(O$3,IPD!$A:$C,3,FALSE)</f>
        <v>5.2270743876873311</v>
      </c>
      <c r="P61" s="122">
        <f>'Nom RPTM'!P61*VLOOKUP(P$3,IPD!$A:$C,3,FALSE)</f>
        <v>5.0477394414829657</v>
      </c>
      <c r="Q61" s="122">
        <f>'Nom RPTM'!Q61*VLOOKUP(Q$3,IPD!$A:$C,3,FALSE)</f>
        <v>4.9157057880844359</v>
      </c>
      <c r="R61" s="122">
        <f>'Nom RPTM'!R61*VLOOKUP(R$3,IPD!$A:$C,3,FALSE)</f>
        <v>4.6997523024855967</v>
      </c>
      <c r="S61" s="122">
        <f>'Nom RPTM'!S61*VLOOKUP(S$3,IPD!$A:$C,3,FALSE)</f>
        <v>4.7088212691928648</v>
      </c>
      <c r="T61" s="122">
        <f>'Nom RPTM'!T61*VLOOKUP(T$3,IPD!$A:$C,3,FALSE)</f>
        <v>4.6899276915625974</v>
      </c>
      <c r="U61" s="122">
        <f>'Nom RPTM'!U61*VLOOKUP(U$3,IPD!$A:$C,3,FALSE)</f>
        <v>4.5671747066970596</v>
      </c>
      <c r="V61" s="122">
        <f>'Nom RPTM'!V61*VLOOKUP(V$3,IPD!$A:$C,3,FALSE)</f>
        <v>4.3659759400959555</v>
      </c>
      <c r="W61" s="122">
        <f>'Nom RPTM'!W61*VLOOKUP(W$3,IPD!$A:$C,3,FALSE)</f>
        <v>4.4524656003261986</v>
      </c>
      <c r="X61" s="122">
        <f>'Nom RPTM'!X61*VLOOKUP(X$3,IPD!$A:$C,3,FALSE)</f>
        <v>4.5948554751492878</v>
      </c>
      <c r="Y61" s="122">
        <f>'Nom RPTM'!Y61*VLOOKUP(Y$3,IPD!$A:$C,3,FALSE)</f>
        <v>4.2242425525428109</v>
      </c>
      <c r="Z61" s="122">
        <f>'Nom RPTM'!Z61*VLOOKUP(Z$3,IPD!$A:$C,3,FALSE)</f>
        <v>4.4432061279609512</v>
      </c>
      <c r="AA61" s="122">
        <f>'Nom RPTM'!AA61*VLOOKUP(AA$3,IPD!$A:$C,3,FALSE)</f>
        <v>4.6545210373278056</v>
      </c>
      <c r="AB61" s="122">
        <f>'Nom RPTM'!AB61*VLOOKUP(AB$3,IPD!$A:$C,3,FALSE)</f>
        <v>5.0376191240564268</v>
      </c>
      <c r="AC61" s="122">
        <f>'Nom RPTM'!AC61*VLOOKUP(VALUE(LEFT(AC$3,4)),IPD!$A:$C,3,FALSE)</f>
        <v>5.1500937335450541</v>
      </c>
      <c r="AD61" s="122">
        <f>'Nom RPTM'!AD61*VLOOKUP(AD$3,IPD!$A:$C,3,FALSE)</f>
        <v>5.1500937335450541</v>
      </c>
      <c r="AE61" s="122">
        <f>'Nom RPTM'!AE61*VLOOKUP(AE$3,IPD!$A:$C,3,FALSE)</f>
        <v>5.6831917576319713</v>
      </c>
      <c r="AF61" s="122">
        <f>'Nom RPTM'!AF61*VLOOKUP(AF$3,IPD!$A:$C,3,FALSE)</f>
        <v>5.5804241266435293</v>
      </c>
      <c r="AG61" s="122">
        <f>'Nom RPTM'!AG61*VLOOKUP(AG$3,IPD!$A:$C,3,FALSE)</f>
        <v>5.6076901399820382</v>
      </c>
      <c r="AH61" s="122">
        <f>'Nom RPTM'!AH61*VLOOKUP(AH$3,IPD!$A:$C,3,FALSE)</f>
        <v>6.0040388354510643</v>
      </c>
      <c r="AI61" s="122">
        <f>'Nom RPTM'!AI61*VLOOKUP(AI$3,IPD!$A:$C,3,FALSE)</f>
        <v>5.9572608280775521</v>
      </c>
      <c r="AJ61" s="122">
        <f>'Nom RPTM'!AJ61*VLOOKUP(AJ$3,IPD!$A:$C,3,FALSE)</f>
        <v>6.1026150281137177</v>
      </c>
      <c r="AK61" s="122">
        <f>'Nom RPTM'!AK61*VLOOKUP(AK$3,IPD!$A:$C,3,FALSE)</f>
        <v>6.0564693257014008</v>
      </c>
      <c r="AL61" s="122">
        <f>'Nom RPTM'!AL61*VLOOKUP(AM$3,IPD!$A:$C,3,FALSE)</f>
        <v>5.4083387877308438</v>
      </c>
      <c r="AM61" s="122">
        <f>'Nom RPTM'!AM61*VLOOKUP(AM$3,IPD!$A:$C,3,FALSE)</f>
        <v>5.1804325442612642</v>
      </c>
      <c r="AN61" s="122">
        <f>'Nom RPTM'!AN61*VLOOKUP(AN$3,IPD!$A:$C,3,FALSE)</f>
        <v>5.2929323526645327</v>
      </c>
      <c r="AO61" s="122">
        <f>'Nom RPTM'!AO61*VLOOKUP(AO$3,IPD!$A:$C,3,FALSE)</f>
        <v>5.2525617194266916</v>
      </c>
      <c r="AP61" s="122">
        <f>'Nom RPTM'!AP61*VLOOKUP(AP$3,IPD!$A:$C,3,FALSE)</f>
        <v>5.156897375803311</v>
      </c>
      <c r="AQ61" s="122">
        <f>'Nom RPTM'!AQ61*VLOOKUP(AQ$3,IPD!$A:$C,3,FALSE)</f>
        <v>5.1333416139223553</v>
      </c>
      <c r="AR61" s="122">
        <f>'Nom RPTM'!AR61*VLOOKUP(AR$3,IPD!$A:$C,3,FALSE)</f>
        <v>5.1096732672059355</v>
      </c>
      <c r="AS61" s="122">
        <f>'Nom RPTM'!AS61*VLOOKUP(AS$3,IPD!$A:$C,3,FALSE)</f>
        <v>4.7075731789520443</v>
      </c>
      <c r="AT61" s="122">
        <f>'Nom RPTM'!AT61*VLOOKUP(AT$3,IPD!$A:$C,3,FALSE)</f>
        <v>5.1170775874077172</v>
      </c>
      <c r="AU61" s="122" t="e">
        <f>'Nom RPTM'!AU61*VLOOKUP(AU$3,IPD!$A:$C,3,FALSE)</f>
        <v>#N/A</v>
      </c>
      <c r="AV61" s="122" t="e">
        <f>'Nom RPTM'!AV61*VLOOKUP(AV$3,IPD!$A:$C,3,FALSE)</f>
        <v>#N/A</v>
      </c>
      <c r="AW61" s="122" t="e">
        <f>'Nom RPTM'!AW61*VLOOKUP(AW$3,IPD!$A:$C,3,FALSE)</f>
        <v>#N/A</v>
      </c>
      <c r="AX61" s="122" t="e">
        <f>'Nom RPTM'!AX61*VLOOKUP(AX$3,IPD!$A:$C,3,FALSE)</f>
        <v>#N/A</v>
      </c>
      <c r="AY61" s="122" t="e">
        <f>'Nom RPTM'!AY61*VLOOKUP(AY$3,IPD!$A:$C,3,FALSE)</f>
        <v>#N/A</v>
      </c>
      <c r="AZ61" s="122" t="e">
        <f>'Nom RPTM'!AZ61*VLOOKUP(AZ$3,IPD!$A:$C,3,FALSE)</f>
        <v>#N/A</v>
      </c>
      <c r="BA61" s="122" t="e">
        <f>'Nom RPTM'!BA61*VLOOKUP(BA$3,IPD!$A:$C,3,FALSE)</f>
        <v>#N/A</v>
      </c>
      <c r="BB61" s="122" t="e">
        <f>'Nom RPTM'!BB61*VLOOKUP(BB$3,IPD!$A:$C,3,FALSE)</f>
        <v>#N/A</v>
      </c>
      <c r="BC61" s="122"/>
      <c r="BD61" s="79">
        <f t="shared" si="37"/>
        <v>4.7559105583028671E-2</v>
      </c>
      <c r="BE61" s="79">
        <f t="shared" si="38"/>
        <v>8.2306661342014475E-2</v>
      </c>
      <c r="BF61" s="111">
        <f t="shared" si="24"/>
        <v>2.2326937928181412E-2</v>
      </c>
      <c r="BG61" s="79">
        <f t="shared" si="33"/>
        <v>0.10351229543932217</v>
      </c>
      <c r="BH61" s="79">
        <f t="shared" si="33"/>
        <v>-1.8082731565486121E-2</v>
      </c>
      <c r="BI61" s="79">
        <f t="shared" si="33"/>
        <v>4.886010941055341E-3</v>
      </c>
      <c r="BJ61" s="79">
        <f t="shared" si="33"/>
        <v>7.067949290619957E-2</v>
      </c>
      <c r="BK61" s="79">
        <f t="shared" si="33"/>
        <v>-7.791090073786644E-3</v>
      </c>
      <c r="BL61" s="79">
        <f t="shared" si="33"/>
        <v>2.4399502427539632E-2</v>
      </c>
      <c r="BM61" s="79">
        <f t="shared" si="33"/>
        <v>-7.5616276300785046E-3</v>
      </c>
      <c r="BN61" s="79">
        <f t="shared" si="33"/>
        <v>-0.10701458277351994</v>
      </c>
      <c r="BO61" s="79">
        <f t="shared" si="31"/>
        <v>2.1716296359826748E-2</v>
      </c>
      <c r="BP61" s="79">
        <f t="shared" si="39"/>
        <v>-7.6272717178254013E-3</v>
      </c>
      <c r="BQ61" s="79">
        <f t="shared" si="39"/>
        <v>-1.8212892819434057E-2</v>
      </c>
      <c r="BR61" s="79">
        <f t="shared" si="39"/>
        <v>-4.567816685955739E-3</v>
      </c>
      <c r="BS61" s="79">
        <f t="shared" si="39"/>
        <v>-4.6107094552655381E-3</v>
      </c>
      <c r="BT61" s="79">
        <f t="shared" si="39"/>
        <v>-7.8693894350267746E-2</v>
      </c>
      <c r="BU61" s="79">
        <f t="shared" si="39"/>
        <v>8.6988431807412336E-2</v>
      </c>
      <c r="BV61" s="79" t="e">
        <f t="shared" si="39"/>
        <v>#N/A</v>
      </c>
      <c r="BW61" s="79" t="e">
        <f t="shared" si="39"/>
        <v>#N/A</v>
      </c>
      <c r="BX61" s="79" t="e">
        <f t="shared" si="39"/>
        <v>#N/A</v>
      </c>
      <c r="BY61" s="79" t="e">
        <f t="shared" si="39"/>
        <v>#N/A</v>
      </c>
      <c r="BZ61" s="79" t="e">
        <f t="shared" si="39"/>
        <v>#N/A</v>
      </c>
      <c r="CA61" s="79" t="e">
        <f t="shared" si="39"/>
        <v>#N/A</v>
      </c>
      <c r="CB61" s="79" t="e">
        <f t="shared" si="39"/>
        <v>#N/A</v>
      </c>
      <c r="CC61" s="79" t="e">
        <f t="shared" si="39"/>
        <v>#N/A</v>
      </c>
    </row>
    <row r="62" spans="1:81"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121">
        <f>'Nom RPTM'!G62*VLOOKUP(G$3,IPD!$A:$C,3,FALSE)</f>
        <v>12.155517916960145</v>
      </c>
      <c r="H62" s="121">
        <f>'Nom RPTM'!H62*VLOOKUP(H$3,IPD!$A:$C,3,FALSE)</f>
        <v>11.28957777323898</v>
      </c>
      <c r="I62" s="121">
        <f>'Nom RPTM'!I62*VLOOKUP(I$3,IPD!$A:$C,3,FALSE)</f>
        <v>8.6575519008496951</v>
      </c>
      <c r="J62" s="121">
        <f>'Nom RPTM'!J62*VLOOKUP(J$3,IPD!$A:$C,3,FALSE)</f>
        <v>7.5564469576775615</v>
      </c>
      <c r="K62" s="121">
        <f>'Nom RPTM'!K62*VLOOKUP(K$3,IPD!$A:$C,3,FALSE)</f>
        <v>7.6466376935613214</v>
      </c>
      <c r="L62" s="121">
        <f>'Nom RPTM'!L62*VLOOKUP(L$3,IPD!$A:$C,3,FALSE)</f>
        <v>6.7322100443295971</v>
      </c>
      <c r="M62" s="121">
        <f>'Nom RPTM'!M62*VLOOKUP(M$3,IPD!$A:$C,3,FALSE)</f>
        <v>8.974474773660118</v>
      </c>
      <c r="N62" s="121">
        <f>'Nom RPTM'!N62*VLOOKUP(N$3,IPD!$A:$C,3,FALSE)</f>
        <v>9.0303810761840566</v>
      </c>
      <c r="O62" s="121">
        <f>'Nom RPTM'!O62*VLOOKUP(O$3,IPD!$A:$C,3,FALSE)</f>
        <v>8.5221779911402074</v>
      </c>
      <c r="P62" s="121">
        <f>'Nom RPTM'!P62*VLOOKUP(P$3,IPD!$A:$C,3,FALSE)</f>
        <v>8.7161888077693952</v>
      </c>
      <c r="Q62" s="121">
        <f>'Nom RPTM'!Q62*VLOOKUP(Q$3,IPD!$A:$C,3,FALSE)</f>
        <v>9.2478915523105432</v>
      </c>
      <c r="R62" s="121">
        <f>'Nom RPTM'!R62*VLOOKUP(R$3,IPD!$A:$C,3,FALSE)</f>
        <v>8.9846341384088166</v>
      </c>
      <c r="S62" s="121">
        <f>'Nom RPTM'!S62*VLOOKUP(S$3,IPD!$A:$C,3,FALSE)</f>
        <v>8.2791511897217891</v>
      </c>
      <c r="T62" s="121">
        <f>'Nom RPTM'!T62*VLOOKUP(T$3,IPD!$A:$C,3,FALSE)</f>
        <v>8.0335673923000694</v>
      </c>
      <c r="U62" s="121">
        <f>'Nom RPTM'!U62*VLOOKUP(U$3,IPD!$A:$C,3,FALSE)</f>
        <v>7.6001226999139559</v>
      </c>
      <c r="V62" s="121">
        <f>'Nom RPTM'!V62*VLOOKUP(V$3,IPD!$A:$C,3,FALSE)</f>
        <v>7.3008841013648329</v>
      </c>
      <c r="W62" s="121">
        <f>'Nom RPTM'!W62*VLOOKUP(W$3,IPD!$A:$C,3,FALSE)</f>
        <v>7.5435322524971822</v>
      </c>
      <c r="X62" s="121">
        <f>'Nom RPTM'!X62*VLOOKUP(X$3,IPD!$A:$C,3,FALSE)</f>
        <v>7.3611650673640332</v>
      </c>
      <c r="Y62" s="121">
        <f>'Nom RPTM'!Y62*VLOOKUP(Y$3,IPD!$A:$C,3,FALSE)</f>
        <v>7.6073344152479345</v>
      </c>
      <c r="Z62" s="121">
        <f>'Nom RPTM'!Z62*VLOOKUP(Z$3,IPD!$A:$C,3,FALSE)</f>
        <v>7.6605027501415837</v>
      </c>
      <c r="AA62" s="121">
        <f>'Nom RPTM'!AA62*VLOOKUP(AA$3,IPD!$A:$C,3,FALSE)</f>
        <v>8.4466534763571826</v>
      </c>
      <c r="AB62" s="121">
        <f>'Nom RPTM'!AB62*VLOOKUP(AB$3,IPD!$A:$C,3,FALSE)</f>
        <v>9.2349594299546585</v>
      </c>
      <c r="AC62" s="121">
        <f>'Nom RPTM'!AC62*VLOOKUP(VALUE(LEFT(AC$3,4)),IPD!$A:$C,3,FALSE)</f>
        <v>9.9107348241397837</v>
      </c>
      <c r="AD62" s="121">
        <f>'Nom RPTM'!AD62*VLOOKUP(AD$3,IPD!$A:$C,3,FALSE)</f>
        <v>9.9107348241397837</v>
      </c>
      <c r="AE62" s="121">
        <f>'Nom RPTM'!AE62*VLOOKUP(AE$3,IPD!$A:$C,3,FALSE)</f>
        <v>10.933182076146764</v>
      </c>
      <c r="AF62" s="121">
        <f>'Nom RPTM'!AF62*VLOOKUP(AF$3,IPD!$A:$C,3,FALSE)</f>
        <v>9.7098848192807754</v>
      </c>
      <c r="AG62" s="121">
        <f>'Nom RPTM'!AG62*VLOOKUP(AG$3,IPD!$A:$C,3,FALSE)</f>
        <v>10.512166974595537</v>
      </c>
      <c r="AH62" s="121">
        <f>'Nom RPTM'!AH62*VLOOKUP(AH$3,IPD!$A:$C,3,FALSE)</f>
        <v>10.998805248636572</v>
      </c>
      <c r="AI62" s="121">
        <f>'Nom RPTM'!AI62*VLOOKUP(AI$3,IPD!$A:$C,3,FALSE)</f>
        <v>11.007395809895581</v>
      </c>
      <c r="AJ62" s="121">
        <f>'Nom RPTM'!AJ62*VLOOKUP(AJ$3,IPD!$A:$C,3,FALSE)</f>
        <v>11.251328769131158</v>
      </c>
      <c r="AK62" s="121">
        <f>'Nom RPTM'!AK62*VLOOKUP(AK$3,IPD!$A:$C,3,FALSE)</f>
        <v>11.162339361644921</v>
      </c>
      <c r="AL62" s="121">
        <f>'Nom RPTM'!AL62*VLOOKUP(AM$3,IPD!$A:$C,3,FALSE)</f>
        <v>10.431425753984092</v>
      </c>
      <c r="AM62" s="121">
        <f>'Nom RPTM'!AM62*VLOOKUP(AM$3,IPD!$A:$C,3,FALSE)</f>
        <v>9.991847696667195</v>
      </c>
      <c r="AN62" s="121">
        <f>'Nom RPTM'!AN62*VLOOKUP(AN$3,IPD!$A:$C,3,FALSE)</f>
        <v>9.6301384681006965</v>
      </c>
      <c r="AO62" s="121">
        <f>'Nom RPTM'!AO62*VLOOKUP(AO$3,IPD!$A:$C,3,FALSE)</f>
        <v>9.4537941887465546</v>
      </c>
      <c r="AP62" s="121">
        <f>'Nom RPTM'!AP62*VLOOKUP(AP$3,IPD!$A:$C,3,FALSE)</f>
        <v>9.6728964202355172</v>
      </c>
      <c r="AQ62" s="121">
        <f>'Nom RPTM'!AQ62*VLOOKUP(AQ$3,IPD!$A:$C,3,FALSE)</f>
        <v>10.105349906124191</v>
      </c>
      <c r="AR62" s="121">
        <f>'Nom RPTM'!AR62*VLOOKUP(AR$3,IPD!$A:$C,3,FALSE)</f>
        <v>10.298494464590789</v>
      </c>
      <c r="AS62" s="121">
        <f>'Nom RPTM'!AS62*VLOOKUP(AS$3,IPD!$A:$C,3,FALSE)</f>
        <v>9.6597093461347647</v>
      </c>
      <c r="AT62" s="121">
        <f>'Nom RPTM'!AT62*VLOOKUP(AT$3,IPD!$A:$C,3,FALSE)</f>
        <v>10.691373209772536</v>
      </c>
      <c r="AU62" s="121" t="e">
        <f>'Nom RPTM'!AU62*VLOOKUP(AU$3,IPD!$A:$C,3,FALSE)</f>
        <v>#N/A</v>
      </c>
      <c r="AV62" s="121" t="e">
        <f>'Nom RPTM'!AV62*VLOOKUP(AV$3,IPD!$A:$C,3,FALSE)</f>
        <v>#N/A</v>
      </c>
      <c r="AW62" s="121" t="e">
        <f>'Nom RPTM'!AW62*VLOOKUP(AW$3,IPD!$A:$C,3,FALSE)</f>
        <v>#N/A</v>
      </c>
      <c r="AX62" s="121" t="e">
        <f>'Nom RPTM'!AX62*VLOOKUP(AX$3,IPD!$A:$C,3,FALSE)</f>
        <v>#N/A</v>
      </c>
      <c r="AY62" s="121" t="e">
        <f>'Nom RPTM'!AY62*VLOOKUP(AY$3,IPD!$A:$C,3,FALSE)</f>
        <v>#N/A</v>
      </c>
      <c r="AZ62" s="121" t="e">
        <f>'Nom RPTM'!AZ62*VLOOKUP(AZ$3,IPD!$A:$C,3,FALSE)</f>
        <v>#N/A</v>
      </c>
      <c r="BA62" s="121" t="e">
        <f>'Nom RPTM'!BA62*VLOOKUP(BA$3,IPD!$A:$C,3,FALSE)</f>
        <v>#N/A</v>
      </c>
      <c r="BB62" s="121" t="e">
        <f>'Nom RPTM'!BB62*VLOOKUP(BB$3,IPD!$A:$C,3,FALSE)</f>
        <v>#N/A</v>
      </c>
      <c r="BC62" s="121"/>
      <c r="BD62" s="78">
        <f t="shared" si="37"/>
        <v>0.10262390757591833</v>
      </c>
      <c r="BE62" s="78">
        <f t="shared" si="38"/>
        <v>9.3327606702938937E-2</v>
      </c>
      <c r="BF62" s="78">
        <f t="shared" si="24"/>
        <v>7.3175783749863443E-2</v>
      </c>
      <c r="BG62" s="78">
        <f t="shared" si="33"/>
        <v>0.10316563505630127</v>
      </c>
      <c r="BH62" s="78">
        <f t="shared" si="33"/>
        <v>-0.11188849214675489</v>
      </c>
      <c r="BI62" s="78">
        <f t="shared" si="33"/>
        <v>8.2625300942981594E-2</v>
      </c>
      <c r="BJ62" s="78">
        <f t="shared" si="33"/>
        <v>4.6292859998997349E-2</v>
      </c>
      <c r="BK62" s="78">
        <f t="shared" si="33"/>
        <v>7.8104494668407298E-4</v>
      </c>
      <c r="BL62" s="78">
        <f t="shared" si="33"/>
        <v>2.2160823817771957E-2</v>
      </c>
      <c r="BM62" s="78">
        <f t="shared" si="33"/>
        <v>-7.9092353723042574E-3</v>
      </c>
      <c r="BN62" s="78">
        <f t="shared" si="33"/>
        <v>-6.5480324865622053E-2</v>
      </c>
      <c r="BO62" s="78">
        <f t="shared" si="31"/>
        <v>-3.6200434548972149E-2</v>
      </c>
      <c r="BP62" s="78">
        <f t="shared" si="39"/>
        <v>-1.8311707556259216E-2</v>
      </c>
      <c r="BQ62" s="78">
        <f t="shared" si="39"/>
        <v>2.3176116077264997E-2</v>
      </c>
      <c r="BR62" s="78">
        <f t="shared" si="39"/>
        <v>4.4707755268007299E-2</v>
      </c>
      <c r="BS62" s="78">
        <f t="shared" si="39"/>
        <v>1.9113099522614752E-2</v>
      </c>
      <c r="BT62" s="78">
        <f t="shared" si="39"/>
        <v>-6.2027039064045053E-2</v>
      </c>
      <c r="BU62" s="78">
        <f t="shared" si="39"/>
        <v>0.10680071487353615</v>
      </c>
      <c r="BV62" s="78" t="e">
        <f t="shared" si="39"/>
        <v>#N/A</v>
      </c>
      <c r="BW62" s="78" t="e">
        <f t="shared" si="39"/>
        <v>#N/A</v>
      </c>
      <c r="BX62" s="78" t="e">
        <f t="shared" si="39"/>
        <v>#N/A</v>
      </c>
      <c r="BY62" s="78" t="e">
        <f t="shared" si="39"/>
        <v>#N/A</v>
      </c>
      <c r="BZ62" s="78" t="e">
        <f t="shared" si="39"/>
        <v>#N/A</v>
      </c>
      <c r="CA62" s="78" t="e">
        <f t="shared" si="39"/>
        <v>#N/A</v>
      </c>
      <c r="CB62" s="78" t="e">
        <f t="shared" si="39"/>
        <v>#N/A</v>
      </c>
      <c r="CC62" s="78" t="e">
        <f t="shared" si="39"/>
        <v>#N/A</v>
      </c>
    </row>
    <row r="63" spans="1:81"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121">
        <f>'Nom RPTM'!G63*VLOOKUP(G$3,IPD!$A:$C,3,FALSE)</f>
        <v>8.1841316579841532</v>
      </c>
      <c r="H63" s="121">
        <f>'Nom RPTM'!H63*VLOOKUP(H$3,IPD!$A:$C,3,FALSE)</f>
        <v>7.8660603797937121</v>
      </c>
      <c r="I63" s="121">
        <f>'Nom RPTM'!I63*VLOOKUP(I$3,IPD!$A:$C,3,FALSE)</f>
        <v>7.2752840334876812</v>
      </c>
      <c r="J63" s="121">
        <f>'Nom RPTM'!J63*VLOOKUP(J$3,IPD!$A:$C,3,FALSE)</f>
        <v>6.4393350956811153</v>
      </c>
      <c r="K63" s="121">
        <f>'Nom RPTM'!K63*VLOOKUP(K$3,IPD!$A:$C,3,FALSE)</f>
        <v>6.4580862046597423</v>
      </c>
      <c r="L63" s="121">
        <f>'Nom RPTM'!L63*VLOOKUP(L$3,IPD!$A:$C,3,FALSE)</f>
        <v>6.2747383655968942</v>
      </c>
      <c r="M63" s="121">
        <f>'Nom RPTM'!M63*VLOOKUP(M$3,IPD!$A:$C,3,FALSE)</f>
        <v>6.5944055718344101</v>
      </c>
      <c r="N63" s="121">
        <f>'Nom RPTM'!N63*VLOOKUP(N$3,IPD!$A:$C,3,FALSE)</f>
        <v>6.3449529637751301</v>
      </c>
      <c r="O63" s="121">
        <f>'Nom RPTM'!O63*VLOOKUP(O$3,IPD!$A:$C,3,FALSE)</f>
        <v>6.2060981888673439</v>
      </c>
      <c r="P63" s="121">
        <f>'Nom RPTM'!P63*VLOOKUP(P$3,IPD!$A:$C,3,FALSE)</f>
        <v>5.7885288264186334</v>
      </c>
      <c r="Q63" s="121">
        <f>'Nom RPTM'!Q63*VLOOKUP(Q$3,IPD!$A:$C,3,FALSE)</f>
        <v>5.7007484758715297</v>
      </c>
      <c r="R63" s="121">
        <f>'Nom RPTM'!R63*VLOOKUP(R$3,IPD!$A:$C,3,FALSE)</f>
        <v>5.4911179320641077</v>
      </c>
      <c r="S63" s="121">
        <f>'Nom RPTM'!S63*VLOOKUP(S$3,IPD!$A:$C,3,FALSE)</f>
        <v>5.4710448705449064</v>
      </c>
      <c r="T63" s="121">
        <f>'Nom RPTM'!T63*VLOOKUP(T$3,IPD!$A:$C,3,FALSE)</f>
        <v>5.2036650203773673</v>
      </c>
      <c r="U63" s="121">
        <f>'Nom RPTM'!U63*VLOOKUP(U$3,IPD!$A:$C,3,FALSE)</f>
        <v>5.1588185330053875</v>
      </c>
      <c r="V63" s="121">
        <f>'Nom RPTM'!V63*VLOOKUP(V$3,IPD!$A:$C,3,FALSE)</f>
        <v>5.0870362536145057</v>
      </c>
      <c r="W63" s="121">
        <f>'Nom RPTM'!W63*VLOOKUP(W$3,IPD!$A:$C,3,FALSE)</f>
        <v>5.2063615696057326</v>
      </c>
      <c r="X63" s="121">
        <f>'Nom RPTM'!X63*VLOOKUP(X$3,IPD!$A:$C,3,FALSE)</f>
        <v>5.1061591183726343</v>
      </c>
      <c r="Y63" s="121">
        <f>'Nom RPTM'!Y63*VLOOKUP(Y$3,IPD!$A:$C,3,FALSE)</f>
        <v>5.2499871111873091</v>
      </c>
      <c r="Z63" s="121">
        <f>'Nom RPTM'!Z63*VLOOKUP(Z$3,IPD!$A:$C,3,FALSE)</f>
        <v>5.3654037398658811</v>
      </c>
      <c r="AA63" s="121">
        <f>'Nom RPTM'!AA63*VLOOKUP(AA$3,IPD!$A:$C,3,FALSE)</f>
        <v>6.1412985392588801</v>
      </c>
      <c r="AB63" s="121">
        <f>'Nom RPTM'!AB63*VLOOKUP(AB$3,IPD!$A:$C,3,FALSE)</f>
        <v>6.925584877991648</v>
      </c>
      <c r="AC63" s="121">
        <f>'Nom RPTM'!AC63*VLOOKUP(VALUE(LEFT(AC$3,4)),IPD!$A:$C,3,FALSE)</f>
        <v>7.4072838156035195</v>
      </c>
      <c r="AD63" s="121">
        <f>'Nom RPTM'!AD63*VLOOKUP(AD$3,IPD!$A:$C,3,FALSE)</f>
        <v>7.4072838156035195</v>
      </c>
      <c r="AE63" s="121">
        <f>'Nom RPTM'!AE63*VLOOKUP(AE$3,IPD!$A:$C,3,FALSE)</f>
        <v>8.1221553180426458</v>
      </c>
      <c r="AF63" s="121">
        <f>'Nom RPTM'!AF63*VLOOKUP(AF$3,IPD!$A:$C,3,FALSE)</f>
        <v>7.5351303019068858</v>
      </c>
      <c r="AG63" s="121">
        <f>'Nom RPTM'!AG63*VLOOKUP(AG$3,IPD!$A:$C,3,FALSE)</f>
        <v>7.7628610197468735</v>
      </c>
      <c r="AH63" s="121">
        <f>'Nom RPTM'!AH63*VLOOKUP(AH$3,IPD!$A:$C,3,FALSE)</f>
        <v>8.1916188082682702</v>
      </c>
      <c r="AI63" s="121">
        <f>'Nom RPTM'!AI63*VLOOKUP(AI$3,IPD!$A:$C,3,FALSE)</f>
        <v>8.5821957578615482</v>
      </c>
      <c r="AJ63" s="121">
        <f>'Nom RPTM'!AJ63*VLOOKUP(AJ$3,IPD!$A:$C,3,FALSE)</f>
        <v>8.5208708487302065</v>
      </c>
      <c r="AK63" s="121">
        <f>'Nom RPTM'!AK63*VLOOKUP(AK$3,IPD!$A:$C,3,FALSE)</f>
        <v>8.5131217866385285</v>
      </c>
      <c r="AL63" s="121">
        <f>'Nom RPTM'!AL63*VLOOKUP(AM$3,IPD!$A:$C,3,FALSE)</f>
        <v>7.3870719525208797</v>
      </c>
      <c r="AM63" s="121">
        <f>'Nom RPTM'!AM63*VLOOKUP(AM$3,IPD!$A:$C,3,FALSE)</f>
        <v>7.0757823153484107</v>
      </c>
      <c r="AN63" s="121">
        <f>'Nom RPTM'!AN63*VLOOKUP(AN$3,IPD!$A:$C,3,FALSE)</f>
        <v>7.4993689813765325</v>
      </c>
      <c r="AO63" s="121">
        <f>'Nom RPTM'!AO63*VLOOKUP(AO$3,IPD!$A:$C,3,FALSE)</f>
        <v>7.4279224722489881</v>
      </c>
      <c r="AP63" s="121">
        <f>'Nom RPTM'!AP63*VLOOKUP(AP$3,IPD!$A:$C,3,FALSE)</f>
        <v>7.7216798042352854</v>
      </c>
      <c r="AQ63" s="121">
        <f>'Nom RPTM'!AQ63*VLOOKUP(AQ$3,IPD!$A:$C,3,FALSE)</f>
        <v>7.979467606837364</v>
      </c>
      <c r="AR63" s="121">
        <f>'Nom RPTM'!AR63*VLOOKUP(AR$3,IPD!$A:$C,3,FALSE)</f>
        <v>7.5683912171544536</v>
      </c>
      <c r="AS63" s="121">
        <f>'Nom RPTM'!AS63*VLOOKUP(AS$3,IPD!$A:$C,3,FALSE)</f>
        <v>7.2837493268128579</v>
      </c>
      <c r="AT63" s="121">
        <f>'Nom RPTM'!AT63*VLOOKUP(AT$3,IPD!$A:$C,3,FALSE)</f>
        <v>7.9521817363922613</v>
      </c>
      <c r="AU63" s="121" t="e">
        <f>'Nom RPTM'!AU63*VLOOKUP(AU$3,IPD!$A:$C,3,FALSE)</f>
        <v>#N/A</v>
      </c>
      <c r="AV63" s="121" t="e">
        <f>'Nom RPTM'!AV63*VLOOKUP(AV$3,IPD!$A:$C,3,FALSE)</f>
        <v>#N/A</v>
      </c>
      <c r="AW63" s="121" t="e">
        <f>'Nom RPTM'!AW63*VLOOKUP(AW$3,IPD!$A:$C,3,FALSE)</f>
        <v>#N/A</v>
      </c>
      <c r="AX63" s="121" t="e">
        <f>'Nom RPTM'!AX63*VLOOKUP(AX$3,IPD!$A:$C,3,FALSE)</f>
        <v>#N/A</v>
      </c>
      <c r="AY63" s="121" t="e">
        <f>'Nom RPTM'!AY63*VLOOKUP(AY$3,IPD!$A:$C,3,FALSE)</f>
        <v>#N/A</v>
      </c>
      <c r="AZ63" s="121" t="e">
        <f>'Nom RPTM'!AZ63*VLOOKUP(AZ$3,IPD!$A:$C,3,FALSE)</f>
        <v>#N/A</v>
      </c>
      <c r="BA63" s="121" t="e">
        <f>'Nom RPTM'!BA63*VLOOKUP(BA$3,IPD!$A:$C,3,FALSE)</f>
        <v>#N/A</v>
      </c>
      <c r="BB63" s="121" t="e">
        <f>'Nom RPTM'!BB63*VLOOKUP(BB$3,IPD!$A:$C,3,FALSE)</f>
        <v>#N/A</v>
      </c>
      <c r="BC63" s="121"/>
      <c r="BD63" s="78">
        <f t="shared" si="37"/>
        <v>0.14461070163797096</v>
      </c>
      <c r="BE63" s="78">
        <f t="shared" si="38"/>
        <v>0.12770692284687635</v>
      </c>
      <c r="BF63" s="78">
        <f t="shared" si="24"/>
        <v>6.955353895706784E-2</v>
      </c>
      <c r="BG63" s="78">
        <f t="shared" si="33"/>
        <v>9.650926307606067E-2</v>
      </c>
      <c r="BH63" s="78">
        <f t="shared" si="33"/>
        <v>-7.2274537133233063E-2</v>
      </c>
      <c r="BI63" s="78">
        <f t="shared" si="33"/>
        <v>3.0222532154799975E-2</v>
      </c>
      <c r="BJ63" s="78">
        <f t="shared" si="33"/>
        <v>5.5231928979629918E-2</v>
      </c>
      <c r="BK63" s="78">
        <f t="shared" si="33"/>
        <v>4.768006895035759E-2</v>
      </c>
      <c r="BL63" s="78">
        <f t="shared" si="33"/>
        <v>-7.1455966353559663E-3</v>
      </c>
      <c r="BM63" s="78">
        <f t="shared" si="33"/>
        <v>-9.0942137596572437E-4</v>
      </c>
      <c r="BN63" s="78">
        <f t="shared" si="33"/>
        <v>-0.13227225715072011</v>
      </c>
      <c r="BO63" s="78">
        <f t="shared" si="31"/>
        <v>5.9864287389014281E-2</v>
      </c>
      <c r="BP63" s="78">
        <f t="shared" si="39"/>
        <v>-9.5270027791631851E-3</v>
      </c>
      <c r="BQ63" s="78">
        <f t="shared" si="39"/>
        <v>3.9547711097387861E-2</v>
      </c>
      <c r="BR63" s="78">
        <f t="shared" si="39"/>
        <v>3.3384938140103015E-2</v>
      </c>
      <c r="BS63" s="78">
        <f t="shared" si="39"/>
        <v>-5.1516769029887555E-2</v>
      </c>
      <c r="BT63" s="78">
        <f t="shared" si="39"/>
        <v>-3.7609299278349773E-2</v>
      </c>
      <c r="BU63" s="78">
        <f t="shared" si="39"/>
        <v>9.1770375336611032E-2</v>
      </c>
      <c r="BV63" s="78" t="e">
        <f t="shared" si="39"/>
        <v>#N/A</v>
      </c>
      <c r="BW63" s="78" t="e">
        <f t="shared" si="39"/>
        <v>#N/A</v>
      </c>
      <c r="BX63" s="78" t="e">
        <f t="shared" si="39"/>
        <v>#N/A</v>
      </c>
      <c r="BY63" s="78" t="e">
        <f t="shared" si="39"/>
        <v>#N/A</v>
      </c>
      <c r="BZ63" s="78" t="e">
        <f t="shared" si="39"/>
        <v>#N/A</v>
      </c>
      <c r="CA63" s="78" t="e">
        <f t="shared" si="39"/>
        <v>#N/A</v>
      </c>
      <c r="CB63" s="78" t="e">
        <f t="shared" si="39"/>
        <v>#N/A</v>
      </c>
      <c r="CC63" s="78" t="e">
        <f t="shared" si="39"/>
        <v>#N/A</v>
      </c>
    </row>
    <row r="64" spans="1:81"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121">
        <f>'Nom RPTM'!G64*VLOOKUP(G$3,IPD!$A:$C,3,FALSE)</f>
        <v>7.1672392400995486</v>
      </c>
      <c r="H64" s="121">
        <f>'Nom RPTM'!H64*VLOOKUP(H$3,IPD!$A:$C,3,FALSE)</f>
        <v>6.3504060029212388</v>
      </c>
      <c r="I64" s="121">
        <f>'Nom RPTM'!I64*VLOOKUP(I$3,IPD!$A:$C,3,FALSE)</f>
        <v>5.2261545258903341</v>
      </c>
      <c r="J64" s="121">
        <f>'Nom RPTM'!J64*VLOOKUP(J$3,IPD!$A:$C,3,FALSE)</f>
        <v>4.8436298663029085</v>
      </c>
      <c r="K64" s="121">
        <f>'Nom RPTM'!K64*VLOOKUP(K$3,IPD!$A:$C,3,FALSE)</f>
        <v>4.6918307170866766</v>
      </c>
      <c r="L64" s="121">
        <f>'Nom RPTM'!L64*VLOOKUP(L$3,IPD!$A:$C,3,FALSE)</f>
        <v>4.7403327622183964</v>
      </c>
      <c r="M64" s="121">
        <f>'Nom RPTM'!M64*VLOOKUP(M$3,IPD!$A:$C,3,FALSE)</f>
        <v>4.5587401962584551</v>
      </c>
      <c r="N64" s="121">
        <f>'Nom RPTM'!N64*VLOOKUP(N$3,IPD!$A:$C,3,FALSE)</f>
        <v>4.232072310304984</v>
      </c>
      <c r="O64" s="121">
        <f>'Nom RPTM'!O64*VLOOKUP(O$3,IPD!$A:$C,3,FALSE)</f>
        <v>4.0948456116692995</v>
      </c>
      <c r="P64" s="121">
        <f>'Nom RPTM'!P64*VLOOKUP(P$3,IPD!$A:$C,3,FALSE)</f>
        <v>4.0269146620378251</v>
      </c>
      <c r="Q64" s="121">
        <f>'Nom RPTM'!Q64*VLOOKUP(Q$3,IPD!$A:$C,3,FALSE)</f>
        <v>3.9495728915885877</v>
      </c>
      <c r="R64" s="121">
        <f>'Nom RPTM'!R64*VLOOKUP(R$3,IPD!$A:$C,3,FALSE)</f>
        <v>3.8839370183301924</v>
      </c>
      <c r="S64" s="121">
        <f>'Nom RPTM'!S64*VLOOKUP(S$3,IPD!$A:$C,3,FALSE)</f>
        <v>3.9250940498835298</v>
      </c>
      <c r="T64" s="121">
        <f>'Nom RPTM'!T64*VLOOKUP(T$3,IPD!$A:$C,3,FALSE)</f>
        <v>3.9620545894319528</v>
      </c>
      <c r="U64" s="121">
        <f>'Nom RPTM'!U64*VLOOKUP(U$3,IPD!$A:$C,3,FALSE)</f>
        <v>3.9249913893079107</v>
      </c>
      <c r="V64" s="121">
        <f>'Nom RPTM'!V64*VLOOKUP(V$3,IPD!$A:$C,3,FALSE)</f>
        <v>3.7387798108759416</v>
      </c>
      <c r="W64" s="121">
        <f>'Nom RPTM'!W64*VLOOKUP(W$3,IPD!$A:$C,3,FALSE)</f>
        <v>4.0032023276149342</v>
      </c>
      <c r="X64" s="121">
        <f>'Nom RPTM'!X64*VLOOKUP(X$3,IPD!$A:$C,3,FALSE)</f>
        <v>3.9945115137481335</v>
      </c>
      <c r="Y64" s="121">
        <f>'Nom RPTM'!Y64*VLOOKUP(Y$3,IPD!$A:$C,3,FALSE)</f>
        <v>3.8637620434529576</v>
      </c>
      <c r="Z64" s="121">
        <f>'Nom RPTM'!Z64*VLOOKUP(Z$3,IPD!$A:$C,3,FALSE)</f>
        <v>3.9451157901106058</v>
      </c>
      <c r="AA64" s="121">
        <f>'Nom RPTM'!AA64*VLOOKUP(AA$3,IPD!$A:$C,3,FALSE)</f>
        <v>4.4744753908585331</v>
      </c>
      <c r="AB64" s="121">
        <f>'Nom RPTM'!AB64*VLOOKUP(AB$3,IPD!$A:$C,3,FALSE)</f>
        <v>4.9544805384487951</v>
      </c>
      <c r="AC64" s="121">
        <f>'Nom RPTM'!AC64*VLOOKUP(VALUE(LEFT(AC$3,4)),IPD!$A:$C,3,FALSE)</f>
        <v>5.2751181949494681</v>
      </c>
      <c r="AD64" s="121">
        <f>'Nom RPTM'!AD64*VLOOKUP(AD$3,IPD!$A:$C,3,FALSE)</f>
        <v>5.2751181949494681</v>
      </c>
      <c r="AE64" s="121">
        <f>'Nom RPTM'!AE64*VLOOKUP(AE$3,IPD!$A:$C,3,FALSE)</f>
        <v>5.8427643065234705</v>
      </c>
      <c r="AF64" s="121">
        <f>'Nom RPTM'!AF64*VLOOKUP(AF$3,IPD!$A:$C,3,FALSE)</f>
        <v>5.2785501351659576</v>
      </c>
      <c r="AG64" s="121">
        <f>'Nom RPTM'!AG64*VLOOKUP(AG$3,IPD!$A:$C,3,FALSE)</f>
        <v>5.6271501572033769</v>
      </c>
      <c r="AH64" s="121">
        <f>'Nom RPTM'!AH64*VLOOKUP(AH$3,IPD!$A:$C,3,FALSE)</f>
        <v>5.9543446107763218</v>
      </c>
      <c r="AI64" s="121">
        <f>'Nom RPTM'!AI64*VLOOKUP(AI$3,IPD!$A:$C,3,FALSE)</f>
        <v>6.2415369174312607</v>
      </c>
      <c r="AJ64" s="121">
        <f>'Nom RPTM'!AJ64*VLOOKUP(AJ$3,IPD!$A:$C,3,FALSE)</f>
        <v>6.4637488429046659</v>
      </c>
      <c r="AK64" s="121">
        <f>'Nom RPTM'!AK64*VLOOKUP(AK$3,IPD!$A:$C,3,FALSE)</f>
        <v>6.3206367757437674</v>
      </c>
      <c r="AL64" s="121">
        <f>'Nom RPTM'!AL64*VLOOKUP(AM$3,IPD!$A:$C,3,FALSE)</f>
        <v>5.9687282107328903</v>
      </c>
      <c r="AM64" s="121">
        <f>'Nom RPTM'!AM64*VLOOKUP(AM$3,IPD!$A:$C,3,FALSE)</f>
        <v>5.7172072764517408</v>
      </c>
      <c r="AN64" s="121">
        <f>'Nom RPTM'!AN64*VLOOKUP(AN$3,IPD!$A:$C,3,FALSE)</f>
        <v>5.398231520611791</v>
      </c>
      <c r="AO64" s="121">
        <f>'Nom RPTM'!AO64*VLOOKUP(AO$3,IPD!$A:$C,3,FALSE)</f>
        <v>5.3879516104329754</v>
      </c>
      <c r="AP64" s="121">
        <f>'Nom RPTM'!AP64*VLOOKUP(AP$3,IPD!$A:$C,3,FALSE)</f>
        <v>5.5513135560309657</v>
      </c>
      <c r="AQ64" s="121">
        <f>'Nom RPTM'!AQ64*VLOOKUP(AQ$3,IPD!$A:$C,3,FALSE)</f>
        <v>5.4858808396965175</v>
      </c>
      <c r="AR64" s="121">
        <f>'Nom RPTM'!AR64*VLOOKUP(AR$3,IPD!$A:$C,3,FALSE)</f>
        <v>5.159930919193231</v>
      </c>
      <c r="AS64" s="121">
        <f>'Nom RPTM'!AS64*VLOOKUP(AS$3,IPD!$A:$C,3,FALSE)</f>
        <v>5.0476807435770024</v>
      </c>
      <c r="AT64" s="121">
        <f>'Nom RPTM'!AT64*VLOOKUP(AT$3,IPD!$A:$C,3,FALSE)</f>
        <v>5.4481288289865226</v>
      </c>
      <c r="AU64" s="121" t="e">
        <f>'Nom RPTM'!AU64*VLOOKUP(AU$3,IPD!$A:$C,3,FALSE)</f>
        <v>#N/A</v>
      </c>
      <c r="AV64" s="121" t="e">
        <f>'Nom RPTM'!AV64*VLOOKUP(AV$3,IPD!$A:$C,3,FALSE)</f>
        <v>#N/A</v>
      </c>
      <c r="AW64" s="121" t="e">
        <f>'Nom RPTM'!AW64*VLOOKUP(AW$3,IPD!$A:$C,3,FALSE)</f>
        <v>#N/A</v>
      </c>
      <c r="AX64" s="121" t="e">
        <f>'Nom RPTM'!AX64*VLOOKUP(AX$3,IPD!$A:$C,3,FALSE)</f>
        <v>#N/A</v>
      </c>
      <c r="AY64" s="121" t="e">
        <f>'Nom RPTM'!AY64*VLOOKUP(AY$3,IPD!$A:$C,3,FALSE)</f>
        <v>#N/A</v>
      </c>
      <c r="AZ64" s="121" t="e">
        <f>'Nom RPTM'!AZ64*VLOOKUP(AZ$3,IPD!$A:$C,3,FALSE)</f>
        <v>#N/A</v>
      </c>
      <c r="BA64" s="121" t="e">
        <f>'Nom RPTM'!BA64*VLOOKUP(BA$3,IPD!$A:$C,3,FALSE)</f>
        <v>#N/A</v>
      </c>
      <c r="BB64" s="121" t="e">
        <f>'Nom RPTM'!BB64*VLOOKUP(BB$3,IPD!$A:$C,3,FALSE)</f>
        <v>#N/A</v>
      </c>
      <c r="BC64" s="121"/>
      <c r="BD64" s="78">
        <f t="shared" si="37"/>
        <v>0.13418100479456041</v>
      </c>
      <c r="BE64" s="78">
        <f t="shared" si="38"/>
        <v>0.10727629624937141</v>
      </c>
      <c r="BF64" s="78">
        <f t="shared" si="24"/>
        <v>6.4716705215086323E-2</v>
      </c>
      <c r="BG64" s="78">
        <f t="shared" si="33"/>
        <v>0.10760822612799115</v>
      </c>
      <c r="BH64" s="78">
        <f t="shared" si="33"/>
        <v>-9.6566306932416413E-2</v>
      </c>
      <c r="BI64" s="78">
        <f t="shared" si="33"/>
        <v>6.6040865978524765E-2</v>
      </c>
      <c r="BJ64" s="78">
        <f t="shared" si="33"/>
        <v>5.8145676662653134E-2</v>
      </c>
      <c r="BK64" s="78">
        <f t="shared" si="33"/>
        <v>4.8232395910571046E-2</v>
      </c>
      <c r="BL64" s="78">
        <f t="shared" si="33"/>
        <v>3.5602116660211625E-2</v>
      </c>
      <c r="BM64" s="78">
        <f t="shared" si="33"/>
        <v>-2.2140722147333203E-2</v>
      </c>
      <c r="BN64" s="78">
        <f t="shared" si="33"/>
        <v>-5.5676125285567757E-2</v>
      </c>
      <c r="BO64" s="78">
        <f t="shared" si="31"/>
        <v>-5.5792232188914936E-2</v>
      </c>
      <c r="BP64" s="78">
        <f t="shared" si="39"/>
        <v>-1.9043107246445867E-3</v>
      </c>
      <c r="BQ64" s="78">
        <f t="shared" si="39"/>
        <v>3.0319861314578977E-2</v>
      </c>
      <c r="BR64" s="78">
        <f t="shared" si="39"/>
        <v>-1.178688893610802E-2</v>
      </c>
      <c r="BS64" s="78">
        <f t="shared" si="39"/>
        <v>-5.9416150300727E-2</v>
      </c>
      <c r="BT64" s="78">
        <f t="shared" si="39"/>
        <v>-2.1754201243023519E-2</v>
      </c>
      <c r="BU64" s="78">
        <f t="shared" si="39"/>
        <v>7.9333084985431457E-2</v>
      </c>
      <c r="BV64" s="78" t="e">
        <f t="shared" si="39"/>
        <v>#N/A</v>
      </c>
      <c r="BW64" s="78" t="e">
        <f t="shared" si="39"/>
        <v>#N/A</v>
      </c>
      <c r="BX64" s="78" t="e">
        <f t="shared" si="39"/>
        <v>#N/A</v>
      </c>
      <c r="BY64" s="78" t="e">
        <f t="shared" si="39"/>
        <v>#N/A</v>
      </c>
      <c r="BZ64" s="78" t="e">
        <f t="shared" si="39"/>
        <v>#N/A</v>
      </c>
      <c r="CA64" s="78" t="e">
        <f t="shared" si="39"/>
        <v>#N/A</v>
      </c>
      <c r="CB64" s="78" t="e">
        <f t="shared" si="39"/>
        <v>#N/A</v>
      </c>
      <c r="CC64" s="78" t="e">
        <f t="shared" si="39"/>
        <v>#N/A</v>
      </c>
    </row>
    <row r="65" spans="1:81"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122">
        <f>'Nom RPTM'!G65*VLOOKUP(G$3,IPD!$A:$C,3,FALSE)</f>
        <v>42.467401374762041</v>
      </c>
      <c r="H65" s="122">
        <f>'Nom RPTM'!H65*VLOOKUP(H$3,IPD!$A:$C,3,FALSE)</f>
        <v>43.30924816450792</v>
      </c>
      <c r="I65" s="122">
        <f>'Nom RPTM'!I65*VLOOKUP(I$3,IPD!$A:$C,3,FALSE)</f>
        <v>42.182107428840872</v>
      </c>
      <c r="J65" s="122">
        <f>'Nom RPTM'!J65*VLOOKUP(J$3,IPD!$A:$C,3,FALSE)</f>
        <v>40.491179967668529</v>
      </c>
      <c r="K65" s="122">
        <f>'Nom RPTM'!K65*VLOOKUP(K$3,IPD!$A:$C,3,FALSE)</f>
        <v>35.250723410589231</v>
      </c>
      <c r="L65" s="122">
        <f>'Nom RPTM'!L65*VLOOKUP(L$3,IPD!$A:$C,3,FALSE)</f>
        <v>30.218353399417172</v>
      </c>
      <c r="M65" s="122">
        <f>'Nom RPTM'!M65*VLOOKUP(M$3,IPD!$A:$C,3,FALSE)</f>
        <v>28.147478825554426</v>
      </c>
      <c r="N65" s="122">
        <f>'Nom RPTM'!N65*VLOOKUP(N$3,IPD!$A:$C,3,FALSE)</f>
        <v>25.716996837860449</v>
      </c>
      <c r="O65" s="122">
        <f>'Nom RPTM'!O65*VLOOKUP(O$3,IPD!$A:$C,3,FALSE)</f>
        <v>24.662471986616513</v>
      </c>
      <c r="P65" s="122">
        <f>'Nom RPTM'!P65*VLOOKUP(P$3,IPD!$A:$C,3,FALSE)</f>
        <v>23.547636170744916</v>
      </c>
      <c r="Q65" s="122">
        <f>'Nom RPTM'!Q65*VLOOKUP(Q$3,IPD!$A:$C,3,FALSE)</f>
        <v>23.286087473176227</v>
      </c>
      <c r="R65" s="122">
        <f>'Nom RPTM'!R65*VLOOKUP(R$3,IPD!$A:$C,3,FALSE)</f>
        <v>26.367491610692749</v>
      </c>
      <c r="S65" s="122">
        <f>'Nom RPTM'!S65*VLOOKUP(S$3,IPD!$A:$C,3,FALSE)</f>
        <v>24.88116151322896</v>
      </c>
      <c r="T65" s="122">
        <f>'Nom RPTM'!T65*VLOOKUP(T$3,IPD!$A:$C,3,FALSE)</f>
        <v>22.344758564290363</v>
      </c>
      <c r="U65" s="122">
        <f>'Nom RPTM'!U65*VLOOKUP(U$3,IPD!$A:$C,3,FALSE)</f>
        <v>22.731930403661078</v>
      </c>
      <c r="V65" s="122">
        <f>'Nom RPTM'!V65*VLOOKUP(V$3,IPD!$A:$C,3,FALSE)</f>
        <v>24.58358472193795</v>
      </c>
      <c r="W65" s="122">
        <f>'Nom RPTM'!W65*VLOOKUP(W$3,IPD!$A:$C,3,FALSE)</f>
        <v>24.404904101630695</v>
      </c>
      <c r="X65" s="122">
        <f>'Nom RPTM'!X65*VLOOKUP(X$3,IPD!$A:$C,3,FALSE)</f>
        <v>25.849928348613609</v>
      </c>
      <c r="Y65" s="122">
        <f>'Nom RPTM'!Y65*VLOOKUP(Y$3,IPD!$A:$C,3,FALSE)</f>
        <v>25.268884310657359</v>
      </c>
      <c r="Z65" s="122">
        <f>'Nom RPTM'!Z65*VLOOKUP(Z$3,IPD!$A:$C,3,FALSE)</f>
        <v>23.597013230070306</v>
      </c>
      <c r="AA65" s="122">
        <f>'Nom RPTM'!AA65*VLOOKUP(AA$3,IPD!$A:$C,3,FALSE)</f>
        <v>23.832462656361212</v>
      </c>
      <c r="AB65" s="122">
        <f>'Nom RPTM'!AB65*VLOOKUP(AB$3,IPD!$A:$C,3,FALSE)</f>
        <v>23.13455849658736</v>
      </c>
      <c r="AC65" s="122">
        <f>'Nom RPTM'!AC65*VLOOKUP(VALUE(LEFT(AC$3,4)),IPD!$A:$C,3,FALSE)</f>
        <v>24.852515842884582</v>
      </c>
      <c r="AD65" s="122">
        <f>'Nom RPTM'!AD65*VLOOKUP(AD$3,IPD!$A:$C,3,FALSE)</f>
        <v>24.852515842884582</v>
      </c>
      <c r="AE65" s="122">
        <f>'Nom RPTM'!AE65*VLOOKUP(AE$3,IPD!$A:$C,3,FALSE)</f>
        <v>27.585764129938219</v>
      </c>
      <c r="AF65" s="122">
        <f>'Nom RPTM'!AF65*VLOOKUP(AF$3,IPD!$A:$C,3,FALSE)</f>
        <v>27.990713607369198</v>
      </c>
      <c r="AG65" s="122">
        <f>'Nom RPTM'!AG65*VLOOKUP(AG$3,IPD!$A:$C,3,FALSE)</f>
        <v>30.168250607154008</v>
      </c>
      <c r="AH65" s="122">
        <f>'Nom RPTM'!AH65*VLOOKUP(AH$3,IPD!$A:$C,3,FALSE)</f>
        <v>32.523293737902804</v>
      </c>
      <c r="AI65" s="122">
        <f>'Nom RPTM'!AI65*VLOOKUP(AI$3,IPD!$A:$C,3,FALSE)</f>
        <v>34.120787518899022</v>
      </c>
      <c r="AJ65" s="122">
        <f>'Nom RPTM'!AJ65*VLOOKUP(AJ$3,IPD!$A:$C,3,FALSE)</f>
        <v>34.001074121702736</v>
      </c>
      <c r="AK65" s="122">
        <f>'Nom RPTM'!AK65*VLOOKUP(AK$3,IPD!$A:$C,3,FALSE)</f>
        <v>32.182478858839254</v>
      </c>
      <c r="AL65" s="122">
        <f>'Nom RPTM'!AL65*VLOOKUP(AM$3,IPD!$A:$C,3,FALSE)</f>
        <v>31.899627631133548</v>
      </c>
      <c r="AM65" s="122">
        <f>'Nom RPTM'!AM65*VLOOKUP(AM$3,IPD!$A:$C,3,FALSE)</f>
        <v>30.55538412368486</v>
      </c>
      <c r="AN65" s="122">
        <f>'Nom RPTM'!AN65*VLOOKUP(AN$3,IPD!$A:$C,3,FALSE)</f>
        <v>32.137799544491791</v>
      </c>
      <c r="AO65" s="122">
        <f>'Nom RPTM'!AO65*VLOOKUP(AO$3,IPD!$A:$C,3,FALSE)</f>
        <v>31.932427121051465</v>
      </c>
      <c r="AP65" s="122">
        <f>'Nom RPTM'!AP65*VLOOKUP(AP$3,IPD!$A:$C,3,FALSE)</f>
        <v>32.874780709107924</v>
      </c>
      <c r="AQ65" s="122">
        <f>'Nom RPTM'!AQ65*VLOOKUP(AQ$3,IPD!$A:$C,3,FALSE)</f>
        <v>33.768308043612031</v>
      </c>
      <c r="AR65" s="122">
        <f>'Nom RPTM'!AR65*VLOOKUP(AR$3,IPD!$A:$C,3,FALSE)</f>
        <v>34.301123696728894</v>
      </c>
      <c r="AS65" s="122">
        <f>'Nom RPTM'!AS65*VLOOKUP(AS$3,IPD!$A:$C,3,FALSE)</f>
        <v>37.700710773238313</v>
      </c>
      <c r="AT65" s="122">
        <f>'Nom RPTM'!AT65*VLOOKUP(AT$3,IPD!$A:$C,3,FALSE)</f>
        <v>38.662663107947807</v>
      </c>
      <c r="AU65" s="122" t="e">
        <f>'Nom RPTM'!AU65*VLOOKUP(AU$3,IPD!$A:$C,3,FALSE)</f>
        <v>#N/A</v>
      </c>
      <c r="AV65" s="122" t="e">
        <f>'Nom RPTM'!AV65*VLOOKUP(AV$3,IPD!$A:$C,3,FALSE)</f>
        <v>#N/A</v>
      </c>
      <c r="AW65" s="122" t="e">
        <f>'Nom RPTM'!AW65*VLOOKUP(AW$3,IPD!$A:$C,3,FALSE)</f>
        <v>#N/A</v>
      </c>
      <c r="AX65" s="122" t="e">
        <f>'Nom RPTM'!AX65*VLOOKUP(AX$3,IPD!$A:$C,3,FALSE)</f>
        <v>#N/A</v>
      </c>
      <c r="AY65" s="122" t="e">
        <f>'Nom RPTM'!AY65*VLOOKUP(AY$3,IPD!$A:$C,3,FALSE)</f>
        <v>#N/A</v>
      </c>
      <c r="AZ65" s="122" t="e">
        <f>'Nom RPTM'!AZ65*VLOOKUP(AZ$3,IPD!$A:$C,3,FALSE)</f>
        <v>#N/A</v>
      </c>
      <c r="BA65" s="122" t="e">
        <f>'Nom RPTM'!BA65*VLOOKUP(BA$3,IPD!$A:$C,3,FALSE)</f>
        <v>#N/A</v>
      </c>
      <c r="BB65" s="122" t="e">
        <f>'Nom RPTM'!BB65*VLOOKUP(BB$3,IPD!$A:$C,3,FALSE)</f>
        <v>#N/A</v>
      </c>
      <c r="BC65" s="122"/>
      <c r="BD65" s="79">
        <f t="shared" si="37"/>
        <v>9.9779333933187608E-3</v>
      </c>
      <c r="BE65" s="79">
        <f t="shared" si="38"/>
        <v>-2.9283761809968611E-2</v>
      </c>
      <c r="BF65" s="111">
        <f t="shared" si="24"/>
        <v>7.425935301728992E-2</v>
      </c>
      <c r="BG65" s="79">
        <f t="shared" si="33"/>
        <v>0.10997873633128297</v>
      </c>
      <c r="BH65" s="79">
        <f t="shared" si="33"/>
        <v>1.4679654169575729E-2</v>
      </c>
      <c r="BI65" s="79">
        <f t="shared" si="33"/>
        <v>7.7794979803999187E-2</v>
      </c>
      <c r="BJ65" s="79">
        <f t="shared" si="33"/>
        <v>7.8063629257651757E-2</v>
      </c>
      <c r="BK65" s="79">
        <f t="shared" si="33"/>
        <v>4.911845011363325E-2</v>
      </c>
      <c r="BL65" s="79">
        <f t="shared" si="33"/>
        <v>-3.5085180003532335E-3</v>
      </c>
      <c r="BM65" s="79">
        <f t="shared" si="33"/>
        <v>-5.3486406233933637E-2</v>
      </c>
      <c r="BN65" s="79">
        <f t="shared" si="33"/>
        <v>-8.7889820093214333E-3</v>
      </c>
      <c r="BO65" s="79">
        <f t="shared" si="31"/>
        <v>5.1788431603460916E-2</v>
      </c>
      <c r="BP65" s="79">
        <f t="shared" ref="BP65:CC74" si="40">AO65/AN65-1</f>
        <v>-6.3903697935513426E-3</v>
      </c>
      <c r="BQ65" s="79">
        <f t="shared" si="40"/>
        <v>2.9510866320437312E-2</v>
      </c>
      <c r="BR65" s="79">
        <f t="shared" si="40"/>
        <v>2.7179719992977969E-2</v>
      </c>
      <c r="BS65" s="79">
        <f t="shared" si="40"/>
        <v>1.5778571210281811E-2</v>
      </c>
      <c r="BT65" s="79">
        <f t="shared" si="40"/>
        <v>9.9110078916557987E-2</v>
      </c>
      <c r="BU65" s="79">
        <f t="shared" si="40"/>
        <v>2.5515495994105519E-2</v>
      </c>
      <c r="BV65" s="79" t="e">
        <f t="shared" si="40"/>
        <v>#N/A</v>
      </c>
      <c r="BW65" s="79" t="e">
        <f t="shared" si="40"/>
        <v>#N/A</v>
      </c>
      <c r="BX65" s="79" t="e">
        <f t="shared" si="40"/>
        <v>#N/A</v>
      </c>
      <c r="BY65" s="79" t="e">
        <f t="shared" si="40"/>
        <v>#N/A</v>
      </c>
      <c r="BZ65" s="79" t="e">
        <f t="shared" si="40"/>
        <v>#N/A</v>
      </c>
      <c r="CA65" s="79" t="e">
        <f t="shared" si="40"/>
        <v>#N/A</v>
      </c>
      <c r="CB65" s="79" t="e">
        <f t="shared" si="40"/>
        <v>#N/A</v>
      </c>
      <c r="CC65" s="79" t="e">
        <f t="shared" si="40"/>
        <v>#N/A</v>
      </c>
    </row>
    <row r="66" spans="1:81"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122">
        <f>'Nom RPTM'!G66*VLOOKUP(G$3,IPD!$A:$C,3,FALSE)</f>
        <v>26.815654697175653</v>
      </c>
      <c r="H66" s="122">
        <f>'Nom RPTM'!H66*VLOOKUP(H$3,IPD!$A:$C,3,FALSE)</f>
        <v>26.37779050480211</v>
      </c>
      <c r="I66" s="122">
        <f>'Nom RPTM'!I66*VLOOKUP(I$3,IPD!$A:$C,3,FALSE)</f>
        <v>24.837825023524303</v>
      </c>
      <c r="J66" s="122">
        <f>'Nom RPTM'!J66*VLOOKUP(J$3,IPD!$A:$C,3,FALSE)</f>
        <v>24.922530403591654</v>
      </c>
      <c r="K66" s="122">
        <f>'Nom RPTM'!K66*VLOOKUP(K$3,IPD!$A:$C,3,FALSE)</f>
        <v>22.977183005387499</v>
      </c>
      <c r="L66" s="122">
        <f>'Nom RPTM'!L66*VLOOKUP(L$3,IPD!$A:$C,3,FALSE)</f>
        <v>22.179541828734145</v>
      </c>
      <c r="M66" s="122">
        <f>'Nom RPTM'!M66*VLOOKUP(M$3,IPD!$A:$C,3,FALSE)</f>
        <v>21.580043783894435</v>
      </c>
      <c r="N66" s="122">
        <f>'Nom RPTM'!N66*VLOOKUP(N$3,IPD!$A:$C,3,FALSE)</f>
        <v>20.731464555844035</v>
      </c>
      <c r="O66" s="122">
        <f>'Nom RPTM'!O66*VLOOKUP(O$3,IPD!$A:$C,3,FALSE)</f>
        <v>21.689874670807598</v>
      </c>
      <c r="P66" s="122">
        <f>'Nom RPTM'!P66*VLOOKUP(P$3,IPD!$A:$C,3,FALSE)</f>
        <v>20.600363135159267</v>
      </c>
      <c r="Q66" s="122">
        <f>'Nom RPTM'!Q66*VLOOKUP(Q$3,IPD!$A:$C,3,FALSE)</f>
        <v>18.723582128395467</v>
      </c>
      <c r="R66" s="122">
        <f>'Nom RPTM'!R66*VLOOKUP(R$3,IPD!$A:$C,3,FALSE)</f>
        <v>19.257107236267242</v>
      </c>
      <c r="S66" s="122">
        <f>'Nom RPTM'!S66*VLOOKUP(S$3,IPD!$A:$C,3,FALSE)</f>
        <v>17.439885383259988</v>
      </c>
      <c r="T66" s="122">
        <f>'Nom RPTM'!T66*VLOOKUP(T$3,IPD!$A:$C,3,FALSE)</f>
        <v>15.565638225265316</v>
      </c>
      <c r="U66" s="122">
        <f>'Nom RPTM'!U66*VLOOKUP(U$3,IPD!$A:$C,3,FALSE)</f>
        <v>15.113919094637335</v>
      </c>
      <c r="V66" s="122">
        <f>'Nom RPTM'!V66*VLOOKUP(V$3,IPD!$A:$C,3,FALSE)</f>
        <v>14.83665004486711</v>
      </c>
      <c r="W66" s="122">
        <f>'Nom RPTM'!W66*VLOOKUP(W$3,IPD!$A:$C,3,FALSE)</f>
        <v>15.82586284992613</v>
      </c>
      <c r="X66" s="122">
        <f>'Nom RPTM'!X66*VLOOKUP(X$3,IPD!$A:$C,3,FALSE)</f>
        <v>16.633414931615278</v>
      </c>
      <c r="Y66" s="122">
        <f>'Nom RPTM'!Y66*VLOOKUP(Y$3,IPD!$A:$C,3,FALSE)</f>
        <v>15.975282613013938</v>
      </c>
      <c r="Z66" s="122">
        <f>'Nom RPTM'!Z66*VLOOKUP(Z$3,IPD!$A:$C,3,FALSE)</f>
        <v>14.843970727368548</v>
      </c>
      <c r="AA66" s="122">
        <f>'Nom RPTM'!AA66*VLOOKUP(AA$3,IPD!$A:$C,3,FALSE)</f>
        <v>15.098158713516771</v>
      </c>
      <c r="AB66" s="122">
        <f>'Nom RPTM'!AB66*VLOOKUP(AB$3,IPD!$A:$C,3,FALSE)</f>
        <v>14.62868872689701</v>
      </c>
      <c r="AC66" s="122">
        <f>'Nom RPTM'!AC66*VLOOKUP(VALUE(LEFT(AC$3,4)),IPD!$A:$C,3,FALSE)</f>
        <v>14.900060866238597</v>
      </c>
      <c r="AD66" s="122">
        <f>'Nom RPTM'!AD66*VLOOKUP(AD$3,IPD!$A:$C,3,FALSE)</f>
        <v>14.900060866238597</v>
      </c>
      <c r="AE66" s="122">
        <f>'Nom RPTM'!AE66*VLOOKUP(AE$3,IPD!$A:$C,3,FALSE)</f>
        <v>17.289361005638575</v>
      </c>
      <c r="AF66" s="122">
        <f>'Nom RPTM'!AF66*VLOOKUP(AF$3,IPD!$A:$C,3,FALSE)</f>
        <v>17.067931055093506</v>
      </c>
      <c r="AG66" s="122">
        <f>'Nom RPTM'!AG66*VLOOKUP(AG$3,IPD!$A:$C,3,FALSE)</f>
        <v>19.177023087545123</v>
      </c>
      <c r="AH66" s="122">
        <f>'Nom RPTM'!AH66*VLOOKUP(AH$3,IPD!$A:$C,3,FALSE)</f>
        <v>20.530016193807754</v>
      </c>
      <c r="AI66" s="122">
        <f>'Nom RPTM'!AI66*VLOOKUP(AI$3,IPD!$A:$C,3,FALSE)</f>
        <v>21.337089665623008</v>
      </c>
      <c r="AJ66" s="122">
        <f>'Nom RPTM'!AJ66*VLOOKUP(AJ$3,IPD!$A:$C,3,FALSE)</f>
        <v>21.707966289080435</v>
      </c>
      <c r="AK66" s="122">
        <f>'Nom RPTM'!AK66*VLOOKUP(AK$3,IPD!$A:$C,3,FALSE)</f>
        <v>21.116546559792734</v>
      </c>
      <c r="AL66" s="122">
        <f>'Nom RPTM'!AL66*VLOOKUP(AM$3,IPD!$A:$C,3,FALSE)</f>
        <v>19.26525921180793</v>
      </c>
      <c r="AM66" s="122">
        <f>'Nom RPTM'!AM66*VLOOKUP(AM$3,IPD!$A:$C,3,FALSE)</f>
        <v>18.453425295931325</v>
      </c>
      <c r="AN66" s="122">
        <f>'Nom RPTM'!AN66*VLOOKUP(AN$3,IPD!$A:$C,3,FALSE)</f>
        <v>18.095513082376414</v>
      </c>
      <c r="AO66" s="122">
        <f>'Nom RPTM'!AO66*VLOOKUP(AO$3,IPD!$A:$C,3,FALSE)</f>
        <v>17.941285178476996</v>
      </c>
      <c r="AP66" s="122">
        <f>'Nom RPTM'!AP66*VLOOKUP(AP$3,IPD!$A:$C,3,FALSE)</f>
        <v>18.131064428434573</v>
      </c>
      <c r="AQ66" s="122">
        <f>'Nom RPTM'!AQ66*VLOOKUP(AQ$3,IPD!$A:$C,3,FALSE)</f>
        <v>18.470957930727781</v>
      </c>
      <c r="AR66" s="122">
        <f>'Nom RPTM'!AR66*VLOOKUP(AR$3,IPD!$A:$C,3,FALSE)</f>
        <v>18.737563839488658</v>
      </c>
      <c r="AS66" s="122">
        <f>'Nom RPTM'!AS66*VLOOKUP(AS$3,IPD!$A:$C,3,FALSE)</f>
        <v>19.301590232065841</v>
      </c>
      <c r="AT66" s="122">
        <f>'Nom RPTM'!AT66*VLOOKUP(AT$3,IPD!$A:$C,3,FALSE)</f>
        <v>20.981220109646564</v>
      </c>
      <c r="AU66" s="122" t="e">
        <f>'Nom RPTM'!AU66*VLOOKUP(AU$3,IPD!$A:$C,3,FALSE)</f>
        <v>#N/A</v>
      </c>
      <c r="AV66" s="122" t="e">
        <f>'Nom RPTM'!AV66*VLOOKUP(AV$3,IPD!$A:$C,3,FALSE)</f>
        <v>#N/A</v>
      </c>
      <c r="AW66" s="122" t="e">
        <f>'Nom RPTM'!AW66*VLOOKUP(AW$3,IPD!$A:$C,3,FALSE)</f>
        <v>#N/A</v>
      </c>
      <c r="AX66" s="122" t="e">
        <f>'Nom RPTM'!AX66*VLOOKUP(AX$3,IPD!$A:$C,3,FALSE)</f>
        <v>#N/A</v>
      </c>
      <c r="AY66" s="122" t="e">
        <f>'Nom RPTM'!AY66*VLOOKUP(AY$3,IPD!$A:$C,3,FALSE)</f>
        <v>#N/A</v>
      </c>
      <c r="AZ66" s="122" t="e">
        <f>'Nom RPTM'!AZ66*VLOOKUP(AZ$3,IPD!$A:$C,3,FALSE)</f>
        <v>#N/A</v>
      </c>
      <c r="BA66" s="122" t="e">
        <f>'Nom RPTM'!BA66*VLOOKUP(BA$3,IPD!$A:$C,3,FALSE)</f>
        <v>#N/A</v>
      </c>
      <c r="BB66" s="122" t="e">
        <f>'Nom RPTM'!BB66*VLOOKUP(BB$3,IPD!$A:$C,3,FALSE)</f>
        <v>#N/A</v>
      </c>
      <c r="BC66" s="122"/>
      <c r="BD66" s="79">
        <f t="shared" si="37"/>
        <v>1.7123988642713028E-2</v>
      </c>
      <c r="BE66" s="79">
        <f t="shared" si="38"/>
        <v>-3.1094519240910001E-2</v>
      </c>
      <c r="BF66" s="111">
        <f t="shared" si="24"/>
        <v>1.8550681090276244E-2</v>
      </c>
      <c r="BG66" s="79">
        <f t="shared" si="33"/>
        <v>0.16035505900608693</v>
      </c>
      <c r="BH66" s="79">
        <f t="shared" si="33"/>
        <v>-1.2807295218883685E-2</v>
      </c>
      <c r="BI66" s="79">
        <f t="shared" si="33"/>
        <v>0.12357045652713783</v>
      </c>
      <c r="BJ66" s="79">
        <f t="shared" si="33"/>
        <v>7.0552822515052238E-2</v>
      </c>
      <c r="BK66" s="79">
        <f t="shared" si="33"/>
        <v>3.9311877019302166E-2</v>
      </c>
      <c r="BL66" s="79">
        <f t="shared" si="33"/>
        <v>1.7381781173978927E-2</v>
      </c>
      <c r="BM66" s="79">
        <f t="shared" si="33"/>
        <v>-2.7244363723984422E-2</v>
      </c>
      <c r="BN66" s="79">
        <f t="shared" si="33"/>
        <v>-8.7669986318206772E-2</v>
      </c>
      <c r="BO66" s="79">
        <f t="shared" si="31"/>
        <v>-1.9395435146331574E-2</v>
      </c>
      <c r="BP66" s="79">
        <f t="shared" si="40"/>
        <v>-8.5229914839841658E-3</v>
      </c>
      <c r="BQ66" s="79">
        <f t="shared" si="40"/>
        <v>1.0577795741480323E-2</v>
      </c>
      <c r="BR66" s="79">
        <f t="shared" si="40"/>
        <v>1.8746472587685581E-2</v>
      </c>
      <c r="BS66" s="79">
        <f t="shared" si="40"/>
        <v>1.4433788965398486E-2</v>
      </c>
      <c r="BT66" s="79">
        <f t="shared" si="40"/>
        <v>3.0101372697582063E-2</v>
      </c>
      <c r="BU66" s="79">
        <f t="shared" si="40"/>
        <v>8.7020284721947228E-2</v>
      </c>
      <c r="BV66" s="79" t="e">
        <f t="shared" si="40"/>
        <v>#N/A</v>
      </c>
      <c r="BW66" s="79" t="e">
        <f t="shared" si="40"/>
        <v>#N/A</v>
      </c>
      <c r="BX66" s="79" t="e">
        <f t="shared" si="40"/>
        <v>#N/A</v>
      </c>
      <c r="BY66" s="79" t="e">
        <f t="shared" si="40"/>
        <v>#N/A</v>
      </c>
      <c r="BZ66" s="79" t="e">
        <f t="shared" si="40"/>
        <v>#N/A</v>
      </c>
      <c r="CA66" s="79" t="e">
        <f t="shared" si="40"/>
        <v>#N/A</v>
      </c>
      <c r="CB66" s="79" t="e">
        <f t="shared" si="40"/>
        <v>#N/A</v>
      </c>
      <c r="CC66" s="79" t="e">
        <f t="shared" si="40"/>
        <v>#N/A</v>
      </c>
    </row>
    <row r="67" spans="1:81"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122">
        <f>'Nom RPTM'!G67*VLOOKUP(G$3,IPD!$A:$C,3,FALSE)</f>
        <v>24.688129552448313</v>
      </c>
      <c r="H67" s="122">
        <f>'Nom RPTM'!H67*VLOOKUP(H$3,IPD!$A:$C,3,FALSE)</f>
        <v>24.274208098057755</v>
      </c>
      <c r="I67" s="122">
        <f>'Nom RPTM'!I67*VLOOKUP(I$3,IPD!$A:$C,3,FALSE)</f>
        <v>23.085766072804919</v>
      </c>
      <c r="J67" s="122">
        <f>'Nom RPTM'!J67*VLOOKUP(J$3,IPD!$A:$C,3,FALSE)</f>
        <v>23.075591671903705</v>
      </c>
      <c r="K67" s="122">
        <f>'Nom RPTM'!K67*VLOOKUP(K$3,IPD!$A:$C,3,FALSE)</f>
        <v>22.209540578536274</v>
      </c>
      <c r="L67" s="122">
        <f>'Nom RPTM'!L67*VLOOKUP(L$3,IPD!$A:$C,3,FALSE)</f>
        <v>21.606026717514975</v>
      </c>
      <c r="M67" s="122">
        <f>'Nom RPTM'!M67*VLOOKUP(M$3,IPD!$A:$C,3,FALSE)</f>
        <v>18.390484855516544</v>
      </c>
      <c r="N67" s="122">
        <f>'Nom RPTM'!N67*VLOOKUP(N$3,IPD!$A:$C,3,FALSE)</f>
        <v>16.157257733533214</v>
      </c>
      <c r="O67" s="122">
        <f>'Nom RPTM'!O67*VLOOKUP(O$3,IPD!$A:$C,3,FALSE)</f>
        <v>15.96834084897543</v>
      </c>
      <c r="P67" s="122">
        <f>'Nom RPTM'!P67*VLOOKUP(P$3,IPD!$A:$C,3,FALSE)</f>
        <v>16.664448269454208</v>
      </c>
      <c r="Q67" s="122">
        <f>'Nom RPTM'!Q67*VLOOKUP(Q$3,IPD!$A:$C,3,FALSE)</f>
        <v>15.274311164079878</v>
      </c>
      <c r="R67" s="122">
        <f>'Nom RPTM'!R67*VLOOKUP(R$3,IPD!$A:$C,3,FALSE)</f>
        <v>14.591254654468203</v>
      </c>
      <c r="S67" s="122">
        <f>'Nom RPTM'!S67*VLOOKUP(S$3,IPD!$A:$C,3,FALSE)</f>
        <v>13.281712677779899</v>
      </c>
      <c r="T67" s="122">
        <f>'Nom RPTM'!T67*VLOOKUP(T$3,IPD!$A:$C,3,FALSE)</f>
        <v>11.758030995388612</v>
      </c>
      <c r="U67" s="122">
        <f>'Nom RPTM'!U67*VLOOKUP(U$3,IPD!$A:$C,3,FALSE)</f>
        <v>11.111106081971293</v>
      </c>
      <c r="V67" s="122">
        <f>'Nom RPTM'!V67*VLOOKUP(V$3,IPD!$A:$C,3,FALSE)</f>
        <v>11.032715557213796</v>
      </c>
      <c r="W67" s="122">
        <f>'Nom RPTM'!W67*VLOOKUP(W$3,IPD!$A:$C,3,FALSE)</f>
        <v>11.513041264535687</v>
      </c>
      <c r="X67" s="122">
        <f>'Nom RPTM'!X67*VLOOKUP(X$3,IPD!$A:$C,3,FALSE)</f>
        <v>12.082697274737068</v>
      </c>
      <c r="Y67" s="122">
        <f>'Nom RPTM'!Y67*VLOOKUP(Y$3,IPD!$A:$C,3,FALSE)</f>
        <v>10.230644168479227</v>
      </c>
      <c r="Z67" s="122">
        <f>'Nom RPTM'!Z67*VLOOKUP(Z$3,IPD!$A:$C,3,FALSE)</f>
        <v>9.2585988179183367</v>
      </c>
      <c r="AA67" s="122">
        <f>'Nom RPTM'!AA67*VLOOKUP(AA$3,IPD!$A:$C,3,FALSE)</f>
        <v>8.847691423926058</v>
      </c>
      <c r="AB67" s="122">
        <f>'Nom RPTM'!AB67*VLOOKUP(AB$3,IPD!$A:$C,3,FALSE)</f>
        <v>9.763063264198351</v>
      </c>
      <c r="AC67" s="122">
        <f>'Nom RPTM'!AC67*VLOOKUP(VALUE(LEFT(AC$3,4)),IPD!$A:$C,3,FALSE)</f>
        <v>8.8949898149009936</v>
      </c>
      <c r="AD67" s="122">
        <f>'Nom RPTM'!AD67*VLOOKUP(AD$3,IPD!$A:$C,3,FALSE)</f>
        <v>8.8949898149009936</v>
      </c>
      <c r="AE67" s="122">
        <f>'Nom RPTM'!AE67*VLOOKUP(AE$3,IPD!$A:$C,3,FALSE)</f>
        <v>11.06874591665599</v>
      </c>
      <c r="AF67" s="122">
        <f>'Nom RPTM'!AF67*VLOOKUP(AF$3,IPD!$A:$C,3,FALSE)</f>
        <v>12.300427630267487</v>
      </c>
      <c r="AG67" s="122">
        <f>'Nom RPTM'!AG67*VLOOKUP(AG$3,IPD!$A:$C,3,FALSE)</f>
        <v>13.402404143077643</v>
      </c>
      <c r="AH67" s="122">
        <f>'Nom RPTM'!AH67*VLOOKUP(AH$3,IPD!$A:$C,3,FALSE)</f>
        <v>14.166351544723708</v>
      </c>
      <c r="AI67" s="122">
        <f>'Nom RPTM'!AI67*VLOOKUP(AI$3,IPD!$A:$C,3,FALSE)</f>
        <v>14.655775049429492</v>
      </c>
      <c r="AJ67" s="122">
        <f>'Nom RPTM'!AJ67*VLOOKUP(AJ$3,IPD!$A:$C,3,FALSE)</f>
        <v>14.719177766876946</v>
      </c>
      <c r="AK67" s="122">
        <f>'Nom RPTM'!AK67*VLOOKUP(AK$3,IPD!$A:$C,3,FALSE)</f>
        <v>14.718465942444366</v>
      </c>
      <c r="AL67" s="122">
        <f>'Nom RPTM'!AL67*VLOOKUP(AM$3,IPD!$A:$C,3,FALSE)</f>
        <v>13.974094427263804</v>
      </c>
      <c r="AM67" s="122">
        <f>'Nom RPTM'!AM67*VLOOKUP(AM$3,IPD!$A:$C,3,FALSE)</f>
        <v>13.385229067343717</v>
      </c>
      <c r="AN67" s="122">
        <f>'Nom RPTM'!AN67*VLOOKUP(AN$3,IPD!$A:$C,3,FALSE)</f>
        <v>12.262996513433194</v>
      </c>
      <c r="AO67" s="122">
        <f>'Nom RPTM'!AO67*VLOOKUP(AO$3,IPD!$A:$C,3,FALSE)</f>
        <v>12.00499675351494</v>
      </c>
      <c r="AP67" s="122">
        <f>'Nom RPTM'!AP67*VLOOKUP(AP$3,IPD!$A:$C,3,FALSE)</f>
        <v>12.448719422641648</v>
      </c>
      <c r="AQ67" s="122">
        <f>'Nom RPTM'!AQ67*VLOOKUP(AQ$3,IPD!$A:$C,3,FALSE)</f>
        <v>12.828129853639195</v>
      </c>
      <c r="AR67" s="122">
        <f>'Nom RPTM'!AR67*VLOOKUP(AR$3,IPD!$A:$C,3,FALSE)</f>
        <v>12.627411141464751</v>
      </c>
      <c r="AS67" s="122">
        <f>'Nom RPTM'!AS67*VLOOKUP(AS$3,IPD!$A:$C,3,FALSE)</f>
        <v>12.799738109833864</v>
      </c>
      <c r="AT67" s="122">
        <f>'Nom RPTM'!AT67*VLOOKUP(AT$3,IPD!$A:$C,3,FALSE)</f>
        <v>13.810954181032692</v>
      </c>
      <c r="AU67" s="122" t="e">
        <f>'Nom RPTM'!AU67*VLOOKUP(AU$3,IPD!$A:$C,3,FALSE)</f>
        <v>#N/A</v>
      </c>
      <c r="AV67" s="122" t="e">
        <f>'Nom RPTM'!AV67*VLOOKUP(AV$3,IPD!$A:$C,3,FALSE)</f>
        <v>#N/A</v>
      </c>
      <c r="AW67" s="122" t="e">
        <f>'Nom RPTM'!AW67*VLOOKUP(AW$3,IPD!$A:$C,3,FALSE)</f>
        <v>#N/A</v>
      </c>
      <c r="AX67" s="122" t="e">
        <f>'Nom RPTM'!AX67*VLOOKUP(AX$3,IPD!$A:$C,3,FALSE)</f>
        <v>#N/A</v>
      </c>
      <c r="AY67" s="122" t="e">
        <f>'Nom RPTM'!AY67*VLOOKUP(AY$3,IPD!$A:$C,3,FALSE)</f>
        <v>#N/A</v>
      </c>
      <c r="AZ67" s="122" t="e">
        <f>'Nom RPTM'!AZ67*VLOOKUP(AZ$3,IPD!$A:$C,3,FALSE)</f>
        <v>#N/A</v>
      </c>
      <c r="BA67" s="122" t="e">
        <f>'Nom RPTM'!BA67*VLOOKUP(BA$3,IPD!$A:$C,3,FALSE)</f>
        <v>#N/A</v>
      </c>
      <c r="BB67" s="122" t="e">
        <f>'Nom RPTM'!BB67*VLOOKUP(BB$3,IPD!$A:$C,3,FALSE)</f>
        <v>#N/A</v>
      </c>
      <c r="BC67" s="122"/>
      <c r="BD67" s="79">
        <f t="shared" si="37"/>
        <v>-4.4381164155967268E-2</v>
      </c>
      <c r="BE67" s="79">
        <f t="shared" si="38"/>
        <v>0.10345883422165136</v>
      </c>
      <c r="BF67" s="111">
        <f t="shared" si="24"/>
        <v>-8.8914045295663158E-2</v>
      </c>
      <c r="BG67" s="79">
        <f t="shared" si="33"/>
        <v>0.24437983033027133</v>
      </c>
      <c r="BH67" s="79">
        <f t="shared" si="33"/>
        <v>0.11127563347154723</v>
      </c>
      <c r="BI67" s="79">
        <f t="shared" si="33"/>
        <v>8.9588471712848339E-2</v>
      </c>
      <c r="BJ67" s="79">
        <f t="shared" si="33"/>
        <v>5.7000773405318172E-2</v>
      </c>
      <c r="BK67" s="79">
        <f t="shared" si="33"/>
        <v>3.4548309997860516E-2</v>
      </c>
      <c r="BL67" s="79">
        <f t="shared" si="33"/>
        <v>4.3261251782056309E-3</v>
      </c>
      <c r="BM67" s="79">
        <f t="shared" si="33"/>
        <v>-4.8360339405806307E-5</v>
      </c>
      <c r="BN67" s="79">
        <f t="shared" si="33"/>
        <v>-5.0573987675847532E-2</v>
      </c>
      <c r="BO67" s="79">
        <f t="shared" si="31"/>
        <v>-8.3841116820963624E-2</v>
      </c>
      <c r="BP67" s="79">
        <f t="shared" si="40"/>
        <v>-2.1038883900491578E-2</v>
      </c>
      <c r="BQ67" s="79">
        <f t="shared" si="40"/>
        <v>3.6961498469109566E-2</v>
      </c>
      <c r="BR67" s="79">
        <f t="shared" si="40"/>
        <v>3.0477868294426891E-2</v>
      </c>
      <c r="BS67" s="79">
        <f t="shared" si="40"/>
        <v>-1.5646763360249505E-2</v>
      </c>
      <c r="BT67" s="79">
        <f t="shared" si="40"/>
        <v>1.3647054525946389E-2</v>
      </c>
      <c r="BU67" s="79">
        <f t="shared" si="40"/>
        <v>7.9002871974538591E-2</v>
      </c>
      <c r="BV67" s="79" t="e">
        <f t="shared" si="40"/>
        <v>#N/A</v>
      </c>
      <c r="BW67" s="79" t="e">
        <f t="shared" si="40"/>
        <v>#N/A</v>
      </c>
      <c r="BX67" s="79" t="e">
        <f t="shared" si="40"/>
        <v>#N/A</v>
      </c>
      <c r="BY67" s="79" t="e">
        <f t="shared" si="40"/>
        <v>#N/A</v>
      </c>
      <c r="BZ67" s="79" t="e">
        <f t="shared" si="40"/>
        <v>#N/A</v>
      </c>
      <c r="CA67" s="79" t="e">
        <f t="shared" si="40"/>
        <v>#N/A</v>
      </c>
      <c r="CB67" s="79" t="e">
        <f t="shared" si="40"/>
        <v>#N/A</v>
      </c>
      <c r="CC67" s="79" t="e">
        <f t="shared" si="40"/>
        <v>#N/A</v>
      </c>
    </row>
    <row r="68" spans="1:81"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121">
        <f>'Nom RPTM'!G68*VLOOKUP(G$3,IPD!$A:$C,3,FALSE)</f>
        <v>15.616820561246509</v>
      </c>
      <c r="H68" s="121">
        <f>'Nom RPTM'!H68*VLOOKUP(H$3,IPD!$A:$C,3,FALSE)</f>
        <v>14.661404580887169</v>
      </c>
      <c r="I68" s="121">
        <f>'Nom RPTM'!I68*VLOOKUP(I$3,IPD!$A:$C,3,FALSE)</f>
        <v>12.152012996702211</v>
      </c>
      <c r="J68" s="121">
        <f>'Nom RPTM'!J68*VLOOKUP(J$3,IPD!$A:$C,3,FALSE)</f>
        <v>11.114052934555088</v>
      </c>
      <c r="K68" s="121">
        <f>'Nom RPTM'!K68*VLOOKUP(K$3,IPD!$A:$C,3,FALSE)</f>
        <v>11.028048215967029</v>
      </c>
      <c r="L68" s="121">
        <f>'Nom RPTM'!L68*VLOOKUP(L$3,IPD!$A:$C,3,FALSE)</f>
        <v>10.212664977404661</v>
      </c>
      <c r="M68" s="121">
        <f>'Nom RPTM'!M68*VLOOKUP(M$3,IPD!$A:$C,3,FALSE)</f>
        <v>11.559807844800291</v>
      </c>
      <c r="N68" s="121">
        <f>'Nom RPTM'!N68*VLOOKUP(N$3,IPD!$A:$C,3,FALSE)</f>
        <v>11.023199076488076</v>
      </c>
      <c r="O68" s="121">
        <f>'Nom RPTM'!O68*VLOOKUP(O$3,IPD!$A:$C,3,FALSE)</f>
        <v>10.15380092859124</v>
      </c>
      <c r="P68" s="121">
        <f>'Nom RPTM'!P68*VLOOKUP(P$3,IPD!$A:$C,3,FALSE)</f>
        <v>9.6632299877977275</v>
      </c>
      <c r="Q68" s="121">
        <f>'Nom RPTM'!Q68*VLOOKUP(Q$3,IPD!$A:$C,3,FALSE)</f>
        <v>9.6487331284863256</v>
      </c>
      <c r="R68" s="121">
        <f>'Nom RPTM'!R68*VLOOKUP(R$3,IPD!$A:$C,3,FALSE)</f>
        <v>9.7891475496991376</v>
      </c>
      <c r="S68" s="121">
        <f>'Nom RPTM'!S68*VLOOKUP(S$3,IPD!$A:$C,3,FALSE)</f>
        <v>9.6389041059878071</v>
      </c>
      <c r="T68" s="121">
        <f>'Nom RPTM'!T68*VLOOKUP(T$3,IPD!$A:$C,3,FALSE)</f>
        <v>9.2184850184949951</v>
      </c>
      <c r="U68" s="121">
        <f>'Nom RPTM'!U68*VLOOKUP(U$3,IPD!$A:$C,3,FALSE)</f>
        <v>8.681357845435798</v>
      </c>
      <c r="V68" s="121">
        <f>'Nom RPTM'!V68*VLOOKUP(V$3,IPD!$A:$C,3,FALSE)</f>
        <v>8.4091056224176235</v>
      </c>
      <c r="W68" s="121">
        <f>'Nom RPTM'!W68*VLOOKUP(W$3,IPD!$A:$C,3,FALSE)</f>
        <v>8.2453174541246472</v>
      </c>
      <c r="X68" s="121">
        <f>'Nom RPTM'!X68*VLOOKUP(X$3,IPD!$A:$C,3,FALSE)</f>
        <v>8.2015377265448937</v>
      </c>
      <c r="Y68" s="121">
        <f>'Nom RPTM'!Y68*VLOOKUP(Y$3,IPD!$A:$C,3,FALSE)</f>
        <v>7.9469937486918498</v>
      </c>
      <c r="Z68" s="121">
        <f>'Nom RPTM'!Z68*VLOOKUP(Z$3,IPD!$A:$C,3,FALSE)</f>
        <v>8.1690640011890014</v>
      </c>
      <c r="AA68" s="121">
        <f>'Nom RPTM'!AA68*VLOOKUP(AA$3,IPD!$A:$C,3,FALSE)</f>
        <v>9.4247968690032753</v>
      </c>
      <c r="AB68" s="121">
        <f>'Nom RPTM'!AB68*VLOOKUP(AB$3,IPD!$A:$C,3,FALSE)</f>
        <v>10.05139697353988</v>
      </c>
      <c r="AC68" s="121">
        <f>'Nom RPTM'!AC68*VLOOKUP(VALUE(LEFT(AC$3,4)),IPD!$A:$C,3,FALSE)</f>
        <v>10.126611158418651</v>
      </c>
      <c r="AD68" s="121">
        <f>'Nom RPTM'!AD68*VLOOKUP(AD$3,IPD!$A:$C,3,FALSE)</f>
        <v>10.126611158418651</v>
      </c>
      <c r="AE68" s="121">
        <f>'Nom RPTM'!AE68*VLOOKUP(AE$3,IPD!$A:$C,3,FALSE)</f>
        <v>11.435059167811579</v>
      </c>
      <c r="AF68" s="121">
        <f>'Nom RPTM'!AF68*VLOOKUP(AF$3,IPD!$A:$C,3,FALSE)</f>
        <v>10.643731368795102</v>
      </c>
      <c r="AG68" s="121">
        <f>'Nom RPTM'!AG68*VLOOKUP(AG$3,IPD!$A:$C,3,FALSE)</f>
        <v>10.409390982947109</v>
      </c>
      <c r="AH68" s="121">
        <f>'Nom RPTM'!AH68*VLOOKUP(AH$3,IPD!$A:$C,3,FALSE)</f>
        <v>11.475775924558931</v>
      </c>
      <c r="AI68" s="121">
        <f>'Nom RPTM'!AI68*VLOOKUP(AI$3,IPD!$A:$C,3,FALSE)</f>
        <v>12.051242927155636</v>
      </c>
      <c r="AJ68" s="121">
        <f>'Nom RPTM'!AJ68*VLOOKUP(AJ$3,IPD!$A:$C,3,FALSE)</f>
        <v>11.578259140837494</v>
      </c>
      <c r="AK68" s="121">
        <f>'Nom RPTM'!AK68*VLOOKUP(AK$3,IPD!$A:$C,3,FALSE)</f>
        <v>11.571432401401415</v>
      </c>
      <c r="AL68" s="121">
        <f>'Nom RPTM'!AL68*VLOOKUP(AM$3,IPD!$A:$C,3,FALSE)</f>
        <v>10.526782075525487</v>
      </c>
      <c r="AM68" s="121">
        <f>'Nom RPTM'!AM68*VLOOKUP(AM$3,IPD!$A:$C,3,FALSE)</f>
        <v>10.083185723148585</v>
      </c>
      <c r="AN68" s="121">
        <f>'Nom RPTM'!AN68*VLOOKUP(AN$3,IPD!$A:$C,3,FALSE)</f>
        <v>9.8176272147453236</v>
      </c>
      <c r="AO68" s="121">
        <f>'Nom RPTM'!AO68*VLOOKUP(AO$3,IPD!$A:$C,3,FALSE)</f>
        <v>9.4779393104390266</v>
      </c>
      <c r="AP68" s="121">
        <f>'Nom RPTM'!AP68*VLOOKUP(AP$3,IPD!$A:$C,3,FALSE)</f>
        <v>9.4072569749968551</v>
      </c>
      <c r="AQ68" s="121">
        <f>'Nom RPTM'!AQ68*VLOOKUP(AQ$3,IPD!$A:$C,3,FALSE)</f>
        <v>9.8580629173481125</v>
      </c>
      <c r="AR68" s="121">
        <f>'Nom RPTM'!AR68*VLOOKUP(AR$3,IPD!$A:$C,3,FALSE)</f>
        <v>9.4853417033598948</v>
      </c>
      <c r="AS68" s="121">
        <f>'Nom RPTM'!AS68*VLOOKUP(AS$3,IPD!$A:$C,3,FALSE)</f>
        <v>8.9104626279711141</v>
      </c>
      <c r="AT68" s="121">
        <f>'Nom RPTM'!AT68*VLOOKUP(AT$3,IPD!$A:$C,3,FALSE)</f>
        <v>9.1123388871424069</v>
      </c>
      <c r="AU68" s="121" t="e">
        <f>'Nom RPTM'!AU68*VLOOKUP(AU$3,IPD!$A:$C,3,FALSE)</f>
        <v>#N/A</v>
      </c>
      <c r="AV68" s="121" t="e">
        <f>'Nom RPTM'!AV68*VLOOKUP(AV$3,IPD!$A:$C,3,FALSE)</f>
        <v>#N/A</v>
      </c>
      <c r="AW68" s="121" t="e">
        <f>'Nom RPTM'!AW68*VLOOKUP(AW$3,IPD!$A:$C,3,FALSE)</f>
        <v>#N/A</v>
      </c>
      <c r="AX68" s="121" t="e">
        <f>'Nom RPTM'!AX68*VLOOKUP(AX$3,IPD!$A:$C,3,FALSE)</f>
        <v>#N/A</v>
      </c>
      <c r="AY68" s="121" t="e">
        <f>'Nom RPTM'!AY68*VLOOKUP(AY$3,IPD!$A:$C,3,FALSE)</f>
        <v>#N/A</v>
      </c>
      <c r="AZ68" s="121" t="e">
        <f>'Nom RPTM'!AZ68*VLOOKUP(AZ$3,IPD!$A:$C,3,FALSE)</f>
        <v>#N/A</v>
      </c>
      <c r="BA68" s="121" t="e">
        <f>'Nom RPTM'!BA68*VLOOKUP(BA$3,IPD!$A:$C,3,FALSE)</f>
        <v>#N/A</v>
      </c>
      <c r="BB68" s="121" t="e">
        <f>'Nom RPTM'!BB68*VLOOKUP(BB$3,IPD!$A:$C,3,FALSE)</f>
        <v>#N/A</v>
      </c>
      <c r="BC68" s="121"/>
      <c r="BD68" s="78">
        <f t="shared" si="37"/>
        <v>0.15371808418094202</v>
      </c>
      <c r="BE68" s="78">
        <f t="shared" si="38"/>
        <v>6.6484202603601661E-2</v>
      </c>
      <c r="BF68" s="78">
        <f t="shared" si="24"/>
        <v>7.4829583466626826E-3</v>
      </c>
      <c r="BG68" s="78">
        <f t="shared" si="33"/>
        <v>0.12920887243756396</v>
      </c>
      <c r="BH68" s="78">
        <f t="shared" si="33"/>
        <v>-6.92018980753486E-2</v>
      </c>
      <c r="BI68" s="78">
        <f t="shared" si="33"/>
        <v>-2.2016751243367882E-2</v>
      </c>
      <c r="BJ68" s="78">
        <f t="shared" si="33"/>
        <v>0.10244450836353414</v>
      </c>
      <c r="BK68" s="78">
        <f t="shared" si="33"/>
        <v>5.0146239032531792E-2</v>
      </c>
      <c r="BL68" s="78">
        <f t="shared" si="33"/>
        <v>-3.9247718196132708E-2</v>
      </c>
      <c r="BM68" s="78">
        <f t="shared" si="33"/>
        <v>-5.8961708777105493E-4</v>
      </c>
      <c r="BN68" s="78">
        <f t="shared" si="33"/>
        <v>-9.0278393343023788E-2</v>
      </c>
      <c r="BO68" s="78">
        <f t="shared" si="31"/>
        <v>-2.6336766543296197E-2</v>
      </c>
      <c r="BP68" s="78">
        <f t="shared" si="40"/>
        <v>-3.4599796557370999E-2</v>
      </c>
      <c r="BQ68" s="78">
        <f t="shared" si="40"/>
        <v>-7.4575636250721056E-3</v>
      </c>
      <c r="BR68" s="78">
        <f t="shared" si="40"/>
        <v>4.7921083005326048E-2</v>
      </c>
      <c r="BS68" s="78">
        <f t="shared" si="40"/>
        <v>-3.7808768021992067E-2</v>
      </c>
      <c r="BT68" s="78">
        <f t="shared" si="40"/>
        <v>-6.0607102344573116E-2</v>
      </c>
      <c r="BU68" s="78">
        <f t="shared" si="40"/>
        <v>2.2656091787824462E-2</v>
      </c>
      <c r="BV68" s="78" t="e">
        <f t="shared" si="40"/>
        <v>#N/A</v>
      </c>
      <c r="BW68" s="78" t="e">
        <f t="shared" si="40"/>
        <v>#N/A</v>
      </c>
      <c r="BX68" s="78" t="e">
        <f t="shared" si="40"/>
        <v>#N/A</v>
      </c>
      <c r="BY68" s="78" t="e">
        <f t="shared" si="40"/>
        <v>#N/A</v>
      </c>
      <c r="BZ68" s="78" t="e">
        <f t="shared" si="40"/>
        <v>#N/A</v>
      </c>
      <c r="CA68" s="78" t="e">
        <f t="shared" si="40"/>
        <v>#N/A</v>
      </c>
      <c r="CB68" s="78" t="e">
        <f t="shared" si="40"/>
        <v>#N/A</v>
      </c>
      <c r="CC68" s="78" t="e">
        <f t="shared" si="40"/>
        <v>#N/A</v>
      </c>
    </row>
    <row r="69" spans="1:81"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121">
        <f>'Nom RPTM'!G69*VLOOKUP(G$3,IPD!$A:$C,3,FALSE)</f>
        <v>8.6709285897051966</v>
      </c>
      <c r="H69" s="121">
        <f>'Nom RPTM'!H69*VLOOKUP(H$3,IPD!$A:$C,3,FALSE)</f>
        <v>8.2348635394275291</v>
      </c>
      <c r="I69" s="121">
        <f>'Nom RPTM'!I69*VLOOKUP(I$3,IPD!$A:$C,3,FALSE)</f>
        <v>6.5483038801723197</v>
      </c>
      <c r="J69" s="121">
        <f>'Nom RPTM'!J69*VLOOKUP(J$3,IPD!$A:$C,3,FALSE)</f>
        <v>6.7800807637073435</v>
      </c>
      <c r="K69" s="121">
        <f>'Nom RPTM'!K69*VLOOKUP(K$3,IPD!$A:$C,3,FALSE)</f>
        <v>6.5683824224437872</v>
      </c>
      <c r="L69" s="121">
        <f>'Nom RPTM'!L69*VLOOKUP(L$3,IPD!$A:$C,3,FALSE)</f>
        <v>6.1714657285832448</v>
      </c>
      <c r="M69" s="121">
        <f>'Nom RPTM'!M69*VLOOKUP(M$3,IPD!$A:$C,3,FALSE)</f>
        <v>6.2778478555875008</v>
      </c>
      <c r="N69" s="121">
        <f>'Nom RPTM'!N69*VLOOKUP(N$3,IPD!$A:$C,3,FALSE)</f>
        <v>5.8885848469867801</v>
      </c>
      <c r="O69" s="121">
        <f>'Nom RPTM'!O69*VLOOKUP(O$3,IPD!$A:$C,3,FALSE)</f>
        <v>5.3773967841432277</v>
      </c>
      <c r="P69" s="121">
        <f>'Nom RPTM'!P69*VLOOKUP(P$3,IPD!$A:$C,3,FALSE)</f>
        <v>5.082260928091535</v>
      </c>
      <c r="Q69" s="121">
        <f>'Nom RPTM'!Q69*VLOOKUP(Q$3,IPD!$A:$C,3,FALSE)</f>
        <v>5.0522433916233043</v>
      </c>
      <c r="R69" s="121">
        <f>'Nom RPTM'!R69*VLOOKUP(R$3,IPD!$A:$C,3,FALSE)</f>
        <v>5.1675511133023937</v>
      </c>
      <c r="S69" s="121">
        <f>'Nom RPTM'!S69*VLOOKUP(S$3,IPD!$A:$C,3,FALSE)</f>
        <v>4.8794893262536156</v>
      </c>
      <c r="T69" s="121">
        <f>'Nom RPTM'!T69*VLOOKUP(T$3,IPD!$A:$C,3,FALSE)</f>
        <v>4.6247755097946612</v>
      </c>
      <c r="U69" s="121">
        <f>'Nom RPTM'!U69*VLOOKUP(U$3,IPD!$A:$C,3,FALSE)</f>
        <v>4.5490574577427116</v>
      </c>
      <c r="V69" s="121">
        <f>'Nom RPTM'!V69*VLOOKUP(V$3,IPD!$A:$C,3,FALSE)</f>
        <v>4.5463836037231511</v>
      </c>
      <c r="W69" s="121">
        <f>'Nom RPTM'!W69*VLOOKUP(W$3,IPD!$A:$C,3,FALSE)</f>
        <v>4.5457663746546952</v>
      </c>
      <c r="X69" s="121">
        <f>'Nom RPTM'!X69*VLOOKUP(X$3,IPD!$A:$C,3,FALSE)</f>
        <v>4.5244394294602399</v>
      </c>
      <c r="Y69" s="121">
        <f>'Nom RPTM'!Y69*VLOOKUP(Y$3,IPD!$A:$C,3,FALSE)</f>
        <v>4.4847685524725707</v>
      </c>
      <c r="Z69" s="121">
        <f>'Nom RPTM'!Z69*VLOOKUP(Z$3,IPD!$A:$C,3,FALSE)</f>
        <v>4.6182291395815183</v>
      </c>
      <c r="AA69" s="121">
        <f>'Nom RPTM'!AA69*VLOOKUP(AA$3,IPD!$A:$C,3,FALSE)</f>
        <v>5.1727233267986144</v>
      </c>
      <c r="AB69" s="121">
        <f>'Nom RPTM'!AB69*VLOOKUP(AB$3,IPD!$A:$C,3,FALSE)</f>
        <v>5.4599276032443802</v>
      </c>
      <c r="AC69" s="121">
        <f>'Nom RPTM'!AC69*VLOOKUP(VALUE(LEFT(AC$3,4)),IPD!$A:$C,3,FALSE)</f>
        <v>5.7498572238489531</v>
      </c>
      <c r="AD69" s="121">
        <f>'Nom RPTM'!AD69*VLOOKUP(AD$3,IPD!$A:$C,3,FALSE)</f>
        <v>5.7498572238489531</v>
      </c>
      <c r="AE69" s="121">
        <f>'Nom RPTM'!AE69*VLOOKUP(AE$3,IPD!$A:$C,3,FALSE)</f>
        <v>6.4337041848117096</v>
      </c>
      <c r="AF69" s="121">
        <f>'Nom RPTM'!AF69*VLOOKUP(AF$3,IPD!$A:$C,3,FALSE)</f>
        <v>5.8225663555980596</v>
      </c>
      <c r="AG69" s="121">
        <f>'Nom RPTM'!AG69*VLOOKUP(AG$3,IPD!$A:$C,3,FALSE)</f>
        <v>6.0050626728336747</v>
      </c>
      <c r="AH69" s="121">
        <f>'Nom RPTM'!AH69*VLOOKUP(AH$3,IPD!$A:$C,3,FALSE)</f>
        <v>6.2453931859381573</v>
      </c>
      <c r="AI69" s="121">
        <f>'Nom RPTM'!AI69*VLOOKUP(AI$3,IPD!$A:$C,3,FALSE)</f>
        <v>6.4921965713219354</v>
      </c>
      <c r="AJ69" s="121">
        <f>'Nom RPTM'!AJ69*VLOOKUP(AJ$3,IPD!$A:$C,3,FALSE)</f>
        <v>6.1901250333854287</v>
      </c>
      <c r="AK69" s="121">
        <f>'Nom RPTM'!AK69*VLOOKUP(AK$3,IPD!$A:$C,3,FALSE)</f>
        <v>6.2619610268075192</v>
      </c>
      <c r="AL69" s="121">
        <f>'Nom RPTM'!AL69*VLOOKUP(AM$3,IPD!$A:$C,3,FALSE)</f>
        <v>5.9586148143916828</v>
      </c>
      <c r="AM69" s="121">
        <f>'Nom RPTM'!AM69*VLOOKUP(AM$3,IPD!$A:$C,3,FALSE)</f>
        <v>5.7075200564761985</v>
      </c>
      <c r="AN69" s="121">
        <f>'Nom RPTM'!AN69*VLOOKUP(AN$3,IPD!$A:$C,3,FALSE)</f>
        <v>5.4232134846597013</v>
      </c>
      <c r="AO69" s="121">
        <f>'Nom RPTM'!AO69*VLOOKUP(AO$3,IPD!$A:$C,3,FALSE)</f>
        <v>5.3903003386945167</v>
      </c>
      <c r="AP69" s="121">
        <f>'Nom RPTM'!AP69*VLOOKUP(AP$3,IPD!$A:$C,3,FALSE)</f>
        <v>5.3142184216137087</v>
      </c>
      <c r="AQ69" s="121">
        <f>'Nom RPTM'!AQ69*VLOOKUP(AQ$3,IPD!$A:$C,3,FALSE)</f>
        <v>5.3491683243035943</v>
      </c>
      <c r="AR69" s="121">
        <f>'Nom RPTM'!AR69*VLOOKUP(AR$3,IPD!$A:$C,3,FALSE)</f>
        <v>5.3064467699080744</v>
      </c>
      <c r="AS69" s="121">
        <f>'Nom RPTM'!AS69*VLOOKUP(AS$3,IPD!$A:$C,3,FALSE)</f>
        <v>5.0603105783107463</v>
      </c>
      <c r="AT69" s="121">
        <f>'Nom RPTM'!AT69*VLOOKUP(AT$3,IPD!$A:$C,3,FALSE)</f>
        <v>5.4216458852867833</v>
      </c>
      <c r="AU69" s="121" t="e">
        <f>'Nom RPTM'!AU69*VLOOKUP(AU$3,IPD!$A:$C,3,FALSE)</f>
        <v>#N/A</v>
      </c>
      <c r="AV69" s="121" t="e">
        <f>'Nom RPTM'!AV69*VLOOKUP(AV$3,IPD!$A:$C,3,FALSE)</f>
        <v>#N/A</v>
      </c>
      <c r="AW69" s="121" t="e">
        <f>'Nom RPTM'!AW69*VLOOKUP(AW$3,IPD!$A:$C,3,FALSE)</f>
        <v>#N/A</v>
      </c>
      <c r="AX69" s="121" t="e">
        <f>'Nom RPTM'!AX69*VLOOKUP(AX$3,IPD!$A:$C,3,FALSE)</f>
        <v>#N/A</v>
      </c>
      <c r="AY69" s="121" t="e">
        <f>'Nom RPTM'!AY69*VLOOKUP(AY$3,IPD!$A:$C,3,FALSE)</f>
        <v>#N/A</v>
      </c>
      <c r="AZ69" s="121" t="e">
        <f>'Nom RPTM'!AZ69*VLOOKUP(AZ$3,IPD!$A:$C,3,FALSE)</f>
        <v>#N/A</v>
      </c>
      <c r="BA69" s="121" t="e">
        <f>'Nom RPTM'!BA69*VLOOKUP(BA$3,IPD!$A:$C,3,FALSE)</f>
        <v>#N/A</v>
      </c>
      <c r="BB69" s="121" t="e">
        <f>'Nom RPTM'!BB69*VLOOKUP(BB$3,IPD!$A:$C,3,FALSE)</f>
        <v>#N/A</v>
      </c>
      <c r="BC69" s="121"/>
      <c r="BD69" s="78">
        <f t="shared" si="37"/>
        <v>0.12006640867268481</v>
      </c>
      <c r="BE69" s="78">
        <f t="shared" si="38"/>
        <v>5.5522837449633267E-2</v>
      </c>
      <c r="BF69" s="78">
        <f>IF(AB69&gt;0, AC69/AB69-1,0)</f>
        <v>5.3101367210856676E-2</v>
      </c>
      <c r="BG69" s="78">
        <f t="shared" si="33"/>
        <v>0.11893285943281029</v>
      </c>
      <c r="BH69" s="78">
        <f t="shared" si="33"/>
        <v>-9.499004176418091E-2</v>
      </c>
      <c r="BI69" s="78">
        <f t="shared" si="33"/>
        <v>3.1342934728456173E-2</v>
      </c>
      <c r="BJ69" s="78">
        <f t="shared" si="33"/>
        <v>4.0021316378880512E-2</v>
      </c>
      <c r="BK69" s="78">
        <f t="shared" si="33"/>
        <v>3.9517669750476214E-2</v>
      </c>
      <c r="BL69" s="78">
        <f t="shared" si="33"/>
        <v>-4.6528402924651324E-2</v>
      </c>
      <c r="BM69" s="78">
        <f t="shared" si="33"/>
        <v>1.1604934154747282E-2</v>
      </c>
      <c r="BN69" s="78">
        <f t="shared" si="33"/>
        <v>-4.8442686103795318E-2</v>
      </c>
      <c r="BO69" s="78">
        <f t="shared" si="31"/>
        <v>-4.9812627726800618E-2</v>
      </c>
      <c r="BP69" s="78">
        <f t="shared" si="40"/>
        <v>-6.0689379199775351E-3</v>
      </c>
      <c r="BQ69" s="78">
        <f t="shared" si="40"/>
        <v>-1.4114597016913977E-2</v>
      </c>
      <c r="BR69" s="78">
        <f t="shared" si="40"/>
        <v>6.5766778700211415E-3</v>
      </c>
      <c r="BS69" s="78">
        <f t="shared" si="40"/>
        <v>-7.986578811030709E-3</v>
      </c>
      <c r="BT69" s="78">
        <f t="shared" si="40"/>
        <v>-4.6384370233038652E-2</v>
      </c>
      <c r="BU69" s="78">
        <f t="shared" si="40"/>
        <v>7.1405756896577577E-2</v>
      </c>
      <c r="BV69" s="78" t="e">
        <f t="shared" si="40"/>
        <v>#N/A</v>
      </c>
      <c r="BW69" s="78" t="e">
        <f t="shared" si="40"/>
        <v>#N/A</v>
      </c>
      <c r="BX69" s="78" t="e">
        <f t="shared" si="40"/>
        <v>#N/A</v>
      </c>
      <c r="BY69" s="78" t="e">
        <f t="shared" si="40"/>
        <v>#N/A</v>
      </c>
      <c r="BZ69" s="78" t="e">
        <f t="shared" si="40"/>
        <v>#N/A</v>
      </c>
      <c r="CA69" s="78" t="e">
        <f t="shared" si="40"/>
        <v>#N/A</v>
      </c>
      <c r="CB69" s="78" t="e">
        <f t="shared" si="40"/>
        <v>#N/A</v>
      </c>
      <c r="CC69" s="78" t="e">
        <f t="shared" si="40"/>
        <v>#N/A</v>
      </c>
    </row>
    <row r="70" spans="1:81"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121">
        <f>'Nom RPTM'!G70*VLOOKUP(G$3,IPD!$A:$C,3,FALSE)</f>
        <v>7.3522938116124958</v>
      </c>
      <c r="H70" s="121">
        <f>'Nom RPTM'!H70*VLOOKUP(H$3,IPD!$A:$C,3,FALSE)</f>
        <v>7.2417237094972702</v>
      </c>
      <c r="I70" s="121">
        <f>'Nom RPTM'!I70*VLOOKUP(I$3,IPD!$A:$C,3,FALSE)</f>
        <v>6.4475394007936266</v>
      </c>
      <c r="J70" s="121">
        <f>'Nom RPTM'!J70*VLOOKUP(J$3,IPD!$A:$C,3,FALSE)</f>
        <v>6.1212831662585021</v>
      </c>
      <c r="K70" s="121">
        <f>'Nom RPTM'!K70*VLOOKUP(K$3,IPD!$A:$C,3,FALSE)</f>
        <v>5.5898429709391237</v>
      </c>
      <c r="L70" s="121">
        <f>'Nom RPTM'!L70*VLOOKUP(L$3,IPD!$A:$C,3,FALSE)</f>
        <v>5.2524624092864158</v>
      </c>
      <c r="M70" s="121">
        <f>'Nom RPTM'!M70*VLOOKUP(M$3,IPD!$A:$C,3,FALSE)</f>
        <v>4.7933536366819141</v>
      </c>
      <c r="N70" s="121">
        <f>'Nom RPTM'!N70*VLOOKUP(N$3,IPD!$A:$C,3,FALSE)</f>
        <v>4.3415566580931548</v>
      </c>
      <c r="O70" s="121">
        <f>'Nom RPTM'!O70*VLOOKUP(O$3,IPD!$A:$C,3,FALSE)</f>
        <v>4.1834819094659998</v>
      </c>
      <c r="P70" s="121">
        <f>'Nom RPTM'!P70*VLOOKUP(P$3,IPD!$A:$C,3,FALSE)</f>
        <v>4.1282608406390109</v>
      </c>
      <c r="Q70" s="121">
        <f>'Nom RPTM'!Q70*VLOOKUP(Q$3,IPD!$A:$C,3,FALSE)</f>
        <v>4.0810361200696024</v>
      </c>
      <c r="R70" s="121">
        <f>'Nom RPTM'!R70*VLOOKUP(R$3,IPD!$A:$C,3,FALSE)</f>
        <v>3.912889849177946</v>
      </c>
      <c r="S70" s="121">
        <f>'Nom RPTM'!S70*VLOOKUP(S$3,IPD!$A:$C,3,FALSE)</f>
        <v>4.0813783949474329</v>
      </c>
      <c r="T70" s="121">
        <f>'Nom RPTM'!T70*VLOOKUP(T$3,IPD!$A:$C,3,FALSE)</f>
        <v>3.9203497237418006</v>
      </c>
      <c r="U70" s="121">
        <f>'Nom RPTM'!U70*VLOOKUP(U$3,IPD!$A:$C,3,FALSE)</f>
        <v>3.7835076011405748</v>
      </c>
      <c r="V70" s="121">
        <f>'Nom RPTM'!V70*VLOOKUP(V$3,IPD!$A:$C,3,FALSE)</f>
        <v>3.6081399568645542</v>
      </c>
      <c r="W70" s="121">
        <f>'Nom RPTM'!W70*VLOOKUP(W$3,IPD!$A:$C,3,FALSE)</f>
        <v>3.6418045143467705</v>
      </c>
      <c r="X70" s="121">
        <f>'Nom RPTM'!X70*VLOOKUP(X$3,IPD!$A:$C,3,FALSE)</f>
        <v>3.6680976995784489</v>
      </c>
      <c r="Y70" s="121">
        <f>'Nom RPTM'!Y70*VLOOKUP(Y$3,IPD!$A:$C,3,FALSE)</f>
        <v>3.4675944919459423</v>
      </c>
      <c r="Z70" s="121">
        <f>'Nom RPTM'!Z70*VLOOKUP(Z$3,IPD!$A:$C,3,FALSE)</f>
        <v>3.6448907076691968</v>
      </c>
      <c r="AA70" s="121">
        <f>'Nom RPTM'!AA70*VLOOKUP(AA$3,IPD!$A:$C,3,FALSE)</f>
        <v>3.9921929980794362</v>
      </c>
      <c r="AB70" s="121">
        <f>'Nom RPTM'!AB70*VLOOKUP(AB$3,IPD!$A:$C,3,FALSE)</f>
        <v>4.2830142549942778</v>
      </c>
      <c r="AC70" s="121">
        <f>'Nom RPTM'!AC70*VLOOKUP(VALUE(LEFT(AC$3,4)),IPD!$A:$C,3,FALSE)</f>
        <v>4.5189560046270811</v>
      </c>
      <c r="AD70" s="121">
        <f>'Nom RPTM'!AD70*VLOOKUP(AD$3,IPD!$A:$C,3,FALSE)</f>
        <v>4.5189560046270811</v>
      </c>
      <c r="AE70" s="121">
        <f>'Nom RPTM'!AE70*VLOOKUP(AE$3,IPD!$A:$C,3,FALSE)</f>
        <v>5.0553988732949904</v>
      </c>
      <c r="AF70" s="121">
        <f>'Nom RPTM'!AF70*VLOOKUP(AF$3,IPD!$A:$C,3,FALSE)</f>
        <v>4.7653216182647</v>
      </c>
      <c r="AG70" s="121">
        <f>'Nom RPTM'!AG70*VLOOKUP(AG$3,IPD!$A:$C,3,FALSE)</f>
        <v>5.0149161087836012</v>
      </c>
      <c r="AH70" s="121">
        <f>'Nom RPTM'!AH70*VLOOKUP(AH$3,IPD!$A:$C,3,FALSE)</f>
        <v>5.5779003594124328</v>
      </c>
      <c r="AI70" s="121">
        <f>'Nom RPTM'!AI70*VLOOKUP(AI$3,IPD!$A:$C,3,FALSE)</f>
        <v>5.5960089965592195</v>
      </c>
      <c r="AJ70" s="121">
        <f>'Nom RPTM'!AJ70*VLOOKUP(AJ$3,IPD!$A:$C,3,FALSE)</f>
        <v>5.5349053704664044</v>
      </c>
      <c r="AK70" s="121">
        <f>'Nom RPTM'!AK70*VLOOKUP(AK$3,IPD!$A:$C,3,FALSE)</f>
        <v>5.433257755269473</v>
      </c>
      <c r="AL70" s="121">
        <f>'Nom RPTM'!AL70*VLOOKUP(AM$3,IPD!$A:$C,3,FALSE)</f>
        <v>4.5926097117019049</v>
      </c>
      <c r="AM70" s="121">
        <f>'Nom RPTM'!AM70*VLOOKUP(AM$3,IPD!$A:$C,3,FALSE)</f>
        <v>4.3990781175846205</v>
      </c>
      <c r="AN70" s="121">
        <f>'Nom RPTM'!AN70*VLOOKUP(AN$3,IPD!$A:$C,3,FALSE)</f>
        <v>4.2787617093463872</v>
      </c>
      <c r="AO70" s="121">
        <f>'Nom RPTM'!AO70*VLOOKUP(AO$3,IPD!$A:$C,3,FALSE)</f>
        <v>4.3243324775809571</v>
      </c>
      <c r="AP70" s="121">
        <f>'Nom RPTM'!AP70*VLOOKUP(AP$3,IPD!$A:$C,3,FALSE)</f>
        <v>4.2234280248608096</v>
      </c>
      <c r="AQ70" s="121">
        <f>'Nom RPTM'!AQ70*VLOOKUP(AQ$3,IPD!$A:$C,3,FALSE)</f>
        <v>4.4005957964486813</v>
      </c>
      <c r="AR70" s="121">
        <f>'Nom RPTM'!AR70*VLOOKUP(AR$3,IPD!$A:$C,3,FALSE)</f>
        <v>4.2632261587848319</v>
      </c>
      <c r="AS70" s="121">
        <f>'Nom RPTM'!AS70*VLOOKUP(AS$3,IPD!$A:$C,3,FALSE)</f>
        <v>3.7605939520206806</v>
      </c>
      <c r="AT70" s="121">
        <f>'Nom RPTM'!AT70*VLOOKUP(AT$3,IPD!$A:$C,3,FALSE)</f>
        <v>3.9416765991259437</v>
      </c>
      <c r="AU70" s="121" t="e">
        <f>'Nom RPTM'!AU70*VLOOKUP(AU$3,IPD!$A:$C,3,FALSE)</f>
        <v>#N/A</v>
      </c>
      <c r="AV70" s="121" t="e">
        <f>'Nom RPTM'!AV70*VLOOKUP(AV$3,IPD!$A:$C,3,FALSE)</f>
        <v>#N/A</v>
      </c>
      <c r="AW70" s="121" t="e">
        <f>'Nom RPTM'!AW70*VLOOKUP(AW$3,IPD!$A:$C,3,FALSE)</f>
        <v>#N/A</v>
      </c>
      <c r="AX70" s="121" t="e">
        <f>'Nom RPTM'!AX70*VLOOKUP(AX$3,IPD!$A:$C,3,FALSE)</f>
        <v>#N/A</v>
      </c>
      <c r="AY70" s="121" t="e">
        <f>'Nom RPTM'!AY70*VLOOKUP(AY$3,IPD!$A:$C,3,FALSE)</f>
        <v>#N/A</v>
      </c>
      <c r="AZ70" s="121" t="e">
        <f>'Nom RPTM'!AZ70*VLOOKUP(AZ$3,IPD!$A:$C,3,FALSE)</f>
        <v>#N/A</v>
      </c>
      <c r="BA70" s="121" t="e">
        <f>'Nom RPTM'!BA70*VLOOKUP(BA$3,IPD!$A:$C,3,FALSE)</f>
        <v>#N/A</v>
      </c>
      <c r="BB70" s="121" t="e">
        <f>'Nom RPTM'!BB70*VLOOKUP(BB$3,IPD!$A:$C,3,FALSE)</f>
        <v>#N/A</v>
      </c>
      <c r="BC70" s="121"/>
      <c r="BD70" s="78">
        <f t="shared" si="37"/>
        <v>9.5284692536728777E-2</v>
      </c>
      <c r="BE70" s="78">
        <f t="shared" si="38"/>
        <v>7.2847494360806175E-2</v>
      </c>
      <c r="BF70" s="78">
        <f>IF(AB70&gt;0, AC70/AB70-1,0)</f>
        <v>5.5087780610975079E-2</v>
      </c>
      <c r="BG70" s="78">
        <f t="shared" si="33"/>
        <v>0.11870946920453096</v>
      </c>
      <c r="BH70" s="78">
        <f t="shared" si="33"/>
        <v>-5.7379696894465759E-2</v>
      </c>
      <c r="BI70" s="78">
        <f t="shared" si="33"/>
        <v>5.2377260238269274E-2</v>
      </c>
      <c r="BJ70" s="78">
        <f t="shared" si="33"/>
        <v>0.11226194784051668</v>
      </c>
      <c r="BK70" s="78">
        <f t="shared" si="33"/>
        <v>3.2464970651957525E-3</v>
      </c>
      <c r="BL70" s="78">
        <f t="shared" si="33"/>
        <v>-1.0919143648694174E-2</v>
      </c>
      <c r="BM70" s="78">
        <f t="shared" si="33"/>
        <v>-1.836483343316242E-2</v>
      </c>
      <c r="BN70" s="78">
        <f t="shared" si="33"/>
        <v>-0.15472265101950322</v>
      </c>
      <c r="BO70" s="78">
        <f t="shared" si="31"/>
        <v>-2.7350368650487789E-2</v>
      </c>
      <c r="BP70" s="78">
        <f t="shared" si="40"/>
        <v>1.0650457148624781E-2</v>
      </c>
      <c r="BQ70" s="78">
        <f t="shared" si="40"/>
        <v>-2.3334110696454524E-2</v>
      </c>
      <c r="BR70" s="78">
        <f t="shared" si="40"/>
        <v>4.1948808064205201E-2</v>
      </c>
      <c r="BS70" s="78">
        <f t="shared" si="40"/>
        <v>-3.1216145271671603E-2</v>
      </c>
      <c r="BT70" s="78">
        <f t="shared" si="40"/>
        <v>-0.11789949396149768</v>
      </c>
      <c r="BU70" s="78">
        <f t="shared" si="40"/>
        <v>4.8152672002240937E-2</v>
      </c>
      <c r="BV70" s="78" t="e">
        <f t="shared" si="40"/>
        <v>#N/A</v>
      </c>
      <c r="BW70" s="78" t="e">
        <f t="shared" si="40"/>
        <v>#N/A</v>
      </c>
      <c r="BX70" s="78" t="e">
        <f t="shared" si="40"/>
        <v>#N/A</v>
      </c>
      <c r="BY70" s="78" t="e">
        <f t="shared" si="40"/>
        <v>#N/A</v>
      </c>
      <c r="BZ70" s="78" t="e">
        <f t="shared" si="40"/>
        <v>#N/A</v>
      </c>
      <c r="CA70" s="78" t="e">
        <f t="shared" si="40"/>
        <v>#N/A</v>
      </c>
      <c r="CB70" s="78" t="e">
        <f t="shared" si="40"/>
        <v>#N/A</v>
      </c>
      <c r="CC70" s="78" t="e">
        <f t="shared" si="40"/>
        <v>#N/A</v>
      </c>
    </row>
    <row r="71" spans="1:81"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122">
        <f>'Nom RPTM'!G71*VLOOKUP(G$3,IPD!$A:$C,3,FALSE)</f>
        <v>16.409227248959148</v>
      </c>
      <c r="H71" s="122">
        <f>'Nom RPTM'!H71*VLOOKUP(H$3,IPD!$A:$C,3,FALSE)</f>
        <v>13.874818628231576</v>
      </c>
      <c r="I71" s="122">
        <f>'Nom RPTM'!I71*VLOOKUP(I$3,IPD!$A:$C,3,FALSE)</f>
        <v>12.811104726452168</v>
      </c>
      <c r="J71" s="122">
        <f>'Nom RPTM'!J71*VLOOKUP(J$3,IPD!$A:$C,3,FALSE)</f>
        <v>13.168670337173277</v>
      </c>
      <c r="K71" s="122">
        <f>'Nom RPTM'!K71*VLOOKUP(K$3,IPD!$A:$C,3,FALSE)</f>
        <v>11.7531815263049</v>
      </c>
      <c r="L71" s="122">
        <f>'Nom RPTM'!L71*VLOOKUP(L$3,IPD!$A:$C,3,FALSE)</f>
        <v>9.8891896699333</v>
      </c>
      <c r="M71" s="122">
        <f>'Nom RPTM'!M71*VLOOKUP(M$3,IPD!$A:$C,3,FALSE)</f>
        <v>13.333438860271832</v>
      </c>
      <c r="N71" s="122">
        <f>'Nom RPTM'!N71*VLOOKUP(N$3,IPD!$A:$C,3,FALSE)</f>
        <v>9.8893359788065371</v>
      </c>
      <c r="O71" s="122">
        <f>'Nom RPTM'!O71*VLOOKUP(O$3,IPD!$A:$C,3,FALSE)</f>
        <v>9.6282047258353458</v>
      </c>
      <c r="P71" s="122">
        <f>'Nom RPTM'!P71*VLOOKUP(P$3,IPD!$A:$C,3,FALSE)</f>
        <v>10.106735095189768</v>
      </c>
      <c r="Q71" s="122">
        <f>'Nom RPTM'!Q71*VLOOKUP(Q$3,IPD!$A:$C,3,FALSE)</f>
        <v>9.4171896189482638</v>
      </c>
      <c r="R71" s="122">
        <f>'Nom RPTM'!R71*VLOOKUP(R$3,IPD!$A:$C,3,FALSE)</f>
        <v>8.9208910156368955</v>
      </c>
      <c r="S71" s="122">
        <f>'Nom RPTM'!S71*VLOOKUP(S$3,IPD!$A:$C,3,FALSE)</f>
        <v>10.260008408197148</v>
      </c>
      <c r="T71" s="122">
        <f>'Nom RPTM'!T71*VLOOKUP(T$3,IPD!$A:$C,3,FALSE)</f>
        <v>8.4670154950533423</v>
      </c>
      <c r="U71" s="122">
        <f>'Nom RPTM'!U71*VLOOKUP(U$3,IPD!$A:$C,3,FALSE)</f>
        <v>8.0282511803425844</v>
      </c>
      <c r="V71" s="122">
        <f>'Nom RPTM'!V71*VLOOKUP(V$3,IPD!$A:$C,3,FALSE)</f>
        <v>9.1495262084385747</v>
      </c>
      <c r="W71" s="122">
        <f>'Nom RPTM'!W71*VLOOKUP(W$3,IPD!$A:$C,3,FALSE)</f>
        <v>10.883700463868159</v>
      </c>
      <c r="X71" s="122">
        <f>'Nom RPTM'!X71*VLOOKUP(X$3,IPD!$A:$C,3,FALSE)</f>
        <v>11.570413399275765</v>
      </c>
      <c r="Y71" s="122">
        <f>'Nom RPTM'!Y71*VLOOKUP(Y$3,IPD!$A:$C,3,FALSE)</f>
        <v>11.236789734103283</v>
      </c>
      <c r="Z71" s="122">
        <f>'Nom RPTM'!Z71*VLOOKUP(Z$3,IPD!$A:$C,3,FALSE)</f>
        <v>12.752233863855366</v>
      </c>
      <c r="AA71" s="122">
        <f>'Nom RPTM'!AA71*VLOOKUP(AA$3,IPD!$A:$C,3,FALSE)</f>
        <v>9.3837363040356134</v>
      </c>
      <c r="AB71" s="122">
        <f>'Nom RPTM'!AB71*VLOOKUP(AB$3,IPD!$A:$C,3,FALSE)</f>
        <v>19.93799076967213</v>
      </c>
      <c r="AC71" s="122">
        <f>'Nom RPTM'!AC71*VLOOKUP(VALUE(LEFT(AC$3,4)),IPD!$A:$C,3,FALSE)</f>
        <v>26.739526266644361</v>
      </c>
      <c r="AD71" s="122">
        <f>'Nom RPTM'!AD71*VLOOKUP(AD$3,IPD!$A:$C,3,FALSE)</f>
        <v>38.840581155008699</v>
      </c>
      <c r="AE71" s="122">
        <f>'Nom RPTM'!AE71*VLOOKUP(AE$3,IPD!$A:$C,3,FALSE)</f>
        <v>26.974522072628453</v>
      </c>
      <c r="AF71" s="122">
        <f>'Nom RPTM'!AF71*VLOOKUP(AF$3,IPD!$A:$C,3,FALSE)</f>
        <v>23.461038099841964</v>
      </c>
      <c r="AG71" s="122">
        <f>'Nom RPTM'!AG71*VLOOKUP(AG$3,IPD!$A:$C,3,FALSE)</f>
        <v>31.047235057419972</v>
      </c>
      <c r="AH71" s="122">
        <f>'Nom RPTM'!AH71*VLOOKUP(AH$3,IPD!$A:$C,3,FALSE)</f>
        <v>30.755929943490926</v>
      </c>
      <c r="AI71" s="122">
        <f>'Nom RPTM'!AI71*VLOOKUP(AI$3,IPD!$A:$C,3,FALSE)</f>
        <v>29.377751166722568</v>
      </c>
      <c r="AJ71" s="122">
        <f>'Nom RPTM'!AJ71*VLOOKUP(AJ$3,IPD!$A:$C,3,FALSE)</f>
        <v>45.313704423698461</v>
      </c>
      <c r="AK71" s="122">
        <f>'Nom RPTM'!AK71*VLOOKUP(AK$3,IPD!$A:$C,3,FALSE)</f>
        <v>25.756094099628999</v>
      </c>
      <c r="AL71" s="122">
        <f>'Nom RPTM'!AL71*VLOOKUP(AM$3,IPD!$A:$C,3,FALSE)</f>
        <v>23.682997539500025</v>
      </c>
      <c r="AM71" s="122">
        <f>'Nom RPTM'!AM71*VLOOKUP(AM$3,IPD!$A:$C,3,FALSE)</f>
        <v>22.685001072346129</v>
      </c>
      <c r="AN71" s="122">
        <f>'Nom RPTM'!AN71*VLOOKUP(AN$3,IPD!$A:$C,3,FALSE)</f>
        <v>32.090899282694863</v>
      </c>
      <c r="AO71" s="122">
        <f>'Nom RPTM'!AO71*VLOOKUP(AO$3,IPD!$A:$C,3,FALSE)</f>
        <v>33.182497707112972</v>
      </c>
      <c r="AP71" s="122">
        <f>'Nom RPTM'!AP71*VLOOKUP(AP$3,IPD!$A:$C,3,FALSE)</f>
        <v>34.959187735438505</v>
      </c>
      <c r="AQ71" s="122">
        <f>'Nom RPTM'!AQ71*VLOOKUP(AQ$3,IPD!$A:$C,3,FALSE)</f>
        <v>33.252823192885828</v>
      </c>
      <c r="AR71" s="122">
        <f>'Nom RPTM'!AR71*VLOOKUP(AR$3,IPD!$A:$C,3,FALSE)</f>
        <v>34.342842709738349</v>
      </c>
      <c r="AS71" s="122">
        <f>'Nom RPTM'!AS71*VLOOKUP(AS$3,IPD!$A:$C,3,FALSE)</f>
        <v>21.633186703224204</v>
      </c>
      <c r="AT71" s="122">
        <f>'Nom RPTM'!AT71*VLOOKUP(AT$3,IPD!$A:$C,3,FALSE)</f>
        <v>25.839810426540282</v>
      </c>
      <c r="AU71" s="122" t="e">
        <f>'Nom RPTM'!AU71*VLOOKUP(AU$3,IPD!$A:$C,3,FALSE)</f>
        <v>#N/A</v>
      </c>
      <c r="AV71" s="122" t="e">
        <f>'Nom RPTM'!AV71*VLOOKUP(AV$3,IPD!$A:$C,3,FALSE)</f>
        <v>#N/A</v>
      </c>
      <c r="AW71" s="122" t="e">
        <f>'Nom RPTM'!AW71*VLOOKUP(AW$3,IPD!$A:$C,3,FALSE)</f>
        <v>#N/A</v>
      </c>
      <c r="AX71" s="122" t="e">
        <f>'Nom RPTM'!AX71*VLOOKUP(AX$3,IPD!$A:$C,3,FALSE)</f>
        <v>#N/A</v>
      </c>
      <c r="AY71" s="122" t="e">
        <f>'Nom RPTM'!AY71*VLOOKUP(AY$3,IPD!$A:$C,3,FALSE)</f>
        <v>#N/A</v>
      </c>
      <c r="AZ71" s="122" t="e">
        <f>'Nom RPTM'!AZ71*VLOOKUP(AZ$3,IPD!$A:$C,3,FALSE)</f>
        <v>#N/A</v>
      </c>
      <c r="BA71" s="122" t="e">
        <f>'Nom RPTM'!BA71*VLOOKUP(BA$3,IPD!$A:$C,3,FALSE)</f>
        <v>#N/A</v>
      </c>
      <c r="BB71" s="122" t="e">
        <f>'Nom RPTM'!BB71*VLOOKUP(BB$3,IPD!$A:$C,3,FALSE)</f>
        <v>#N/A</v>
      </c>
      <c r="BC71" s="122"/>
      <c r="BD71" s="79">
        <f t="shared" si="37"/>
        <v>-0.26414960671065979</v>
      </c>
      <c r="BE71" s="79">
        <f t="shared" si="38"/>
        <v>1.1247390297079751</v>
      </c>
      <c r="BF71" s="111">
        <f>IF(AB71&gt;0, AC71/AB71-1,0)</f>
        <v>0.34113444907989998</v>
      </c>
      <c r="BG71" s="79">
        <f>AE71/AD71-1</f>
        <v>-0.30550673366662684</v>
      </c>
      <c r="BH71" s="79">
        <f t="shared" si="33"/>
        <v>-0.13025194527363604</v>
      </c>
      <c r="BI71" s="79">
        <f t="shared" si="33"/>
        <v>0.32335299594561029</v>
      </c>
      <c r="BJ71" s="79">
        <f t="shared" si="33"/>
        <v>-9.3826427181130656E-3</v>
      </c>
      <c r="BK71" s="79">
        <f t="shared" si="33"/>
        <v>-4.4810180648107156E-2</v>
      </c>
      <c r="BL71" s="79">
        <f t="shared" si="33"/>
        <v>0.54244973233442129</v>
      </c>
      <c r="BM71" s="79">
        <f t="shared" si="33"/>
        <v>-0.4316047556209307</v>
      </c>
      <c r="BN71" s="79">
        <f t="shared" si="33"/>
        <v>-8.0489555291647918E-2</v>
      </c>
      <c r="BO71" s="79">
        <f t="shared" si="31"/>
        <v>0.41463071482129576</v>
      </c>
      <c r="BP71" s="79">
        <f t="shared" si="40"/>
        <v>3.4015825321752846E-2</v>
      </c>
      <c r="BQ71" s="79">
        <f t="shared" si="40"/>
        <v>5.3542986546931459E-2</v>
      </c>
      <c r="BR71" s="79">
        <f t="shared" si="40"/>
        <v>-4.8810188482237504E-2</v>
      </c>
      <c r="BS71" s="79">
        <f t="shared" si="40"/>
        <v>3.2779758594624342E-2</v>
      </c>
      <c r="BT71" s="79">
        <f t="shared" si="40"/>
        <v>-0.37008165322639874</v>
      </c>
      <c r="BU71" s="79">
        <f t="shared" si="40"/>
        <v>0.19445233756010261</v>
      </c>
      <c r="BV71" s="79" t="e">
        <f t="shared" si="40"/>
        <v>#N/A</v>
      </c>
      <c r="BW71" s="79" t="e">
        <f t="shared" si="40"/>
        <v>#N/A</v>
      </c>
      <c r="BX71" s="79" t="e">
        <f t="shared" si="40"/>
        <v>#N/A</v>
      </c>
      <c r="BY71" s="79" t="e">
        <f t="shared" si="40"/>
        <v>#N/A</v>
      </c>
      <c r="BZ71" s="79" t="e">
        <f t="shared" si="40"/>
        <v>#N/A</v>
      </c>
      <c r="CA71" s="79" t="e">
        <f t="shared" si="40"/>
        <v>#N/A</v>
      </c>
      <c r="CB71" s="79" t="e">
        <f t="shared" si="40"/>
        <v>#N/A</v>
      </c>
      <c r="CC71" s="79" t="e">
        <f t="shared" si="40"/>
        <v>#N/A</v>
      </c>
    </row>
    <row r="72" spans="1:81" ht="13" x14ac:dyDescent="0.3">
      <c r="A72" s="20" t="s">
        <v>81</v>
      </c>
      <c r="B72" s="21">
        <f>'Nom Revenue'!B72</f>
        <v>0</v>
      </c>
      <c r="C72" s="24" t="str">
        <f>IF(B72=0,"",'Formatted Data'!C1273)</f>
        <v/>
      </c>
      <c r="D72" s="69" t="str">
        <f>'Formatted Data'!E67</f>
        <v>M</v>
      </c>
      <c r="E72" s="69" t="str">
        <f>'Formatted Data'!F67</f>
        <v>X</v>
      </c>
      <c r="F72" s="69" t="str">
        <f>'Formatted Data'!G67</f>
        <v>X</v>
      </c>
      <c r="G72" s="122">
        <f>'Nom RPTM'!G72*VLOOKUP(G$3,IPD!$A:$C,3,FALSE)</f>
        <v>21.001020508803816</v>
      </c>
      <c r="H72" s="122">
        <f>'Nom RPTM'!H72*VLOOKUP(H$3,IPD!$A:$C,3,FALSE)</f>
        <v>20.001997933527306</v>
      </c>
      <c r="I72" s="122">
        <f>'Nom RPTM'!I72*VLOOKUP(I$3,IPD!$A:$C,3,FALSE)</f>
        <v>18.548315956593317</v>
      </c>
      <c r="J72" s="122">
        <f>'Nom RPTM'!J72*VLOOKUP(J$3,IPD!$A:$C,3,FALSE)</f>
        <v>17.136332506162482</v>
      </c>
      <c r="K72" s="122">
        <f>'Nom RPTM'!K72*VLOOKUP(K$3,IPD!$A:$C,3,FALSE)</f>
        <v>10.942355311798543</v>
      </c>
      <c r="L72" s="122">
        <f>'Nom RPTM'!L72*VLOOKUP(L$3,IPD!$A:$C,3,FALSE)</f>
        <v>9.6802220330021633</v>
      </c>
      <c r="M72" s="122">
        <f>'Nom RPTM'!M72*VLOOKUP(M$3,IPD!$A:$C,3,FALSE)</f>
        <v>9.4448785627361467</v>
      </c>
      <c r="N72" s="122">
        <f>'Nom RPTM'!N72*VLOOKUP(N$3,IPD!$A:$C,3,FALSE)</f>
        <v>7.7913301765243164</v>
      </c>
      <c r="O72" s="122">
        <f>'Nom RPTM'!O72*VLOOKUP(O$3,IPD!$A:$C,3,FALSE)</f>
        <v>8.1501557574311434</v>
      </c>
      <c r="P72" s="122">
        <f>'Nom RPTM'!P72*VLOOKUP(P$3,IPD!$A:$C,3,FALSE)</f>
        <v>8.1446146881784252</v>
      </c>
      <c r="Q72" s="122">
        <f>'Nom RPTM'!Q72*VLOOKUP(Q$3,IPD!$A:$C,3,FALSE)</f>
        <v>6.6098554086767578</v>
      </c>
      <c r="R72" s="122">
        <f>'Nom RPTM'!R72*VLOOKUP(R$3,IPD!$A:$C,3,FALSE)</f>
        <v>6.6617136637180643</v>
      </c>
      <c r="S72" s="122">
        <f>'Nom RPTM'!S72*VLOOKUP(S$3,IPD!$A:$C,3,FALSE)</f>
        <v>6.5915613133352551</v>
      </c>
      <c r="T72" s="122">
        <f>'Nom RPTM'!T72*VLOOKUP(T$3,IPD!$A:$C,3,FALSE)</f>
        <v>6.7998569240921896</v>
      </c>
      <c r="U72" s="122">
        <f>'Nom RPTM'!U72*VLOOKUP(U$3,IPD!$A:$C,3,FALSE)</f>
        <v>6.3380813061617793</v>
      </c>
      <c r="V72" s="122">
        <f>'Nom RPTM'!V72*VLOOKUP(V$3,IPD!$A:$C,3,FALSE)</f>
        <v>6.0422097801902348</v>
      </c>
      <c r="W72" s="122">
        <f>'Nom RPTM'!W72*VLOOKUP(W$3,IPD!$A:$C,3,FALSE)</f>
        <v>6.1500841339653238</v>
      </c>
      <c r="X72" s="122">
        <f>'Nom RPTM'!X72*VLOOKUP(X$3,IPD!$A:$C,3,FALSE)</f>
        <v>6.0474077440135083</v>
      </c>
      <c r="Y72" s="122">
        <f>'Nom RPTM'!Y72*VLOOKUP(Y$3,IPD!$A:$C,3,FALSE)</f>
        <v>6.4177017771490705</v>
      </c>
      <c r="Z72" s="122">
        <f>'Nom RPTM'!Z72*VLOOKUP(Z$3,IPD!$A:$C,3,FALSE)</f>
        <v>5.8174118378997459</v>
      </c>
      <c r="AA72" s="122">
        <f>'Nom RPTM'!AA72*VLOOKUP(AA$3,IPD!$A:$C,3,FALSE)</f>
        <v>7.9876916090349752</v>
      </c>
      <c r="AB72" s="122">
        <f>'Nom RPTM'!AB72*VLOOKUP(AB$3,IPD!$A:$C,3,FALSE)</f>
        <v>11.913092252142103</v>
      </c>
      <c r="AC72" s="122">
        <f>'Nom RPTM'!AC72*VLOOKUP(VALUE(LEFT(AC$3,4)),IPD!$A:$C,3,FALSE)</f>
        <v>14.006863208923347</v>
      </c>
      <c r="AD72" s="122">
        <f>'Nom RPTM'!AD72*VLOOKUP(AD$3,IPD!$A:$C,3,FALSE)</f>
        <v>14.461139752737854</v>
      </c>
      <c r="AE72" s="122">
        <f>'Nom RPTM'!AE72*VLOOKUP(AE$3,IPD!$A:$C,3,FALSE)</f>
        <v>18.325663783513416</v>
      </c>
      <c r="AF72" s="122">
        <f>'Nom RPTM'!AF72*VLOOKUP(AF$3,IPD!$A:$C,3,FALSE)</f>
        <v>12.584173016201904</v>
      </c>
      <c r="AG72" s="122">
        <f>'Nom RPTM'!AG72*VLOOKUP(AG$3,IPD!$A:$C,3,FALSE)</f>
        <v>11.451781599534982</v>
      </c>
      <c r="AH72" s="122">
        <f>'Nom RPTM'!AH72*VLOOKUP(AH$3,IPD!$A:$C,3,FALSE)</f>
        <v>11.062712772272096</v>
      </c>
      <c r="AI72" s="122">
        <f>'Nom RPTM'!AI72*VLOOKUP(AI$3,IPD!$A:$C,3,FALSE)</f>
        <v>10.345840693303391</v>
      </c>
      <c r="AJ72" s="122">
        <f>'Nom RPTM'!AJ72*VLOOKUP(AJ$3,IPD!$A:$C,3,FALSE)</f>
        <v>9.4033460901858543</v>
      </c>
      <c r="AK72" s="122">
        <f>'Nom RPTM'!AK72*VLOOKUP(AK$3,IPD!$A:$C,3,FALSE)</f>
        <v>10.96686419739301</v>
      </c>
      <c r="AL72" s="122">
        <f>'Nom RPTM'!AL72*VLOOKUP(AM$3,IPD!$A:$C,3,FALSE)</f>
        <v>12.140366860189822</v>
      </c>
      <c r="AM72" s="122">
        <f>'Nom RPTM'!AM72*VLOOKUP(AM$3,IPD!$A:$C,3,FALSE)</f>
        <v>11.628774388999728</v>
      </c>
      <c r="AN72" s="122">
        <f>'Nom RPTM'!AN72*VLOOKUP(AN$3,IPD!$A:$C,3,FALSE)</f>
        <v>16.27021449822999</v>
      </c>
      <c r="AO72" s="122">
        <f>'Nom RPTM'!AO72*VLOOKUP(AO$3,IPD!$A:$C,3,FALSE)</f>
        <v>14.925655373725935</v>
      </c>
      <c r="AP72" s="122">
        <f>'Nom RPTM'!AP72*VLOOKUP(AP$3,IPD!$A:$C,3,FALSE)</f>
        <v>18.625498764901934</v>
      </c>
      <c r="AQ72" s="122">
        <f>'Nom RPTM'!AQ72*VLOOKUP(AQ$3,IPD!$A:$C,3,FALSE)</f>
        <v>18.012447846140635</v>
      </c>
      <c r="AR72" s="122">
        <f>'Nom RPTM'!AR72*VLOOKUP(AR$3,IPD!$A:$C,3,FALSE)</f>
        <v>22.438169687065283</v>
      </c>
      <c r="AS72" s="122">
        <f>'Nom RPTM'!AS72*VLOOKUP(AS$3,IPD!$A:$C,3,FALSE)</f>
        <v>14.396072257454996</v>
      </c>
      <c r="AT72" s="122">
        <f>'Nom RPTM'!AT72*VLOOKUP(AT$3,IPD!$A:$C,3,FALSE)</f>
        <v>15.005256064690027</v>
      </c>
      <c r="AU72" s="122" t="e">
        <f>'Nom RPTM'!AU72*VLOOKUP(AU$3,IPD!$A:$C,3,FALSE)</f>
        <v>#N/A</v>
      </c>
      <c r="AV72" s="122" t="e">
        <f>'Nom RPTM'!AV72*VLOOKUP(AV$3,IPD!$A:$C,3,FALSE)</f>
        <v>#N/A</v>
      </c>
      <c r="AW72" s="122" t="e">
        <f>'Nom RPTM'!AW72*VLOOKUP(AW$3,IPD!$A:$C,3,FALSE)</f>
        <v>#N/A</v>
      </c>
      <c r="AX72" s="122" t="e">
        <f>'Nom RPTM'!AX72*VLOOKUP(AX$3,IPD!$A:$C,3,FALSE)</f>
        <v>#N/A</v>
      </c>
      <c r="AY72" s="122" t="e">
        <f>'Nom RPTM'!AY72*VLOOKUP(AY$3,IPD!$A:$C,3,FALSE)</f>
        <v>#N/A</v>
      </c>
      <c r="AZ72" s="122" t="e">
        <f>'Nom RPTM'!AZ72*VLOOKUP(AZ$3,IPD!$A:$C,3,FALSE)</f>
        <v>#N/A</v>
      </c>
      <c r="BA72" s="122" t="e">
        <f>'Nom RPTM'!BA72*VLOOKUP(BA$3,IPD!$A:$C,3,FALSE)</f>
        <v>#N/A</v>
      </c>
      <c r="BB72" s="122" t="e">
        <f>'Nom RPTM'!BB72*VLOOKUP(BB$3,IPD!$A:$C,3,FALSE)</f>
        <v>#N/A</v>
      </c>
      <c r="BC72" s="122"/>
      <c r="BD72" s="79">
        <f t="shared" si="37"/>
        <v>0.37306620738042207</v>
      </c>
      <c r="BE72" s="79">
        <f t="shared" si="38"/>
        <v>0.49143117126192748</v>
      </c>
      <c r="BF72" s="111">
        <f>IF(AB72&gt;0, AC72/AB72-1,0)</f>
        <v>0.17575377680843207</v>
      </c>
      <c r="BG72" s="79">
        <f t="shared" si="33"/>
        <v>0.26723509328121331</v>
      </c>
      <c r="BH72" s="79">
        <f t="shared" si="33"/>
        <v>-0.31330329068226237</v>
      </c>
      <c r="BI72" s="79">
        <f t="shared" si="33"/>
        <v>-8.9985366158665148E-2</v>
      </c>
      <c r="BJ72" s="79">
        <f t="shared" si="33"/>
        <v>-3.397452386611044E-2</v>
      </c>
      <c r="BK72" s="79">
        <f t="shared" si="33"/>
        <v>-6.4800749483932663E-2</v>
      </c>
      <c r="BL72" s="79">
        <f t="shared" si="33"/>
        <v>-9.1098889984609022E-2</v>
      </c>
      <c r="BM72" s="79">
        <f t="shared" si="33"/>
        <v>0.16627252599359044</v>
      </c>
      <c r="BN72" s="79">
        <f t="shared" si="33"/>
        <v>0.10700439448094667</v>
      </c>
      <c r="BO72" s="79">
        <f t="shared" si="31"/>
        <v>0.39913407500801168</v>
      </c>
      <c r="BP72" s="79">
        <f t="shared" si="40"/>
        <v>-8.2639299232983521E-2</v>
      </c>
      <c r="BQ72" s="79">
        <f t="shared" si="40"/>
        <v>0.24788481969702603</v>
      </c>
      <c r="BR72" s="79">
        <f t="shared" si="40"/>
        <v>-3.2914604140241277E-2</v>
      </c>
      <c r="BS72" s="79">
        <f t="shared" si="40"/>
        <v>0.24570352007280949</v>
      </c>
      <c r="BT72" s="79">
        <f t="shared" si="40"/>
        <v>-0.35841147213741942</v>
      </c>
      <c r="BU72" s="79">
        <f t="shared" si="40"/>
        <v>4.2315973158551401E-2</v>
      </c>
      <c r="BV72" s="79" t="e">
        <f t="shared" si="40"/>
        <v>#N/A</v>
      </c>
      <c r="BW72" s="79" t="e">
        <f t="shared" si="40"/>
        <v>#N/A</v>
      </c>
      <c r="BX72" s="79" t="e">
        <f t="shared" si="40"/>
        <v>#N/A</v>
      </c>
      <c r="BY72" s="79" t="e">
        <f t="shared" si="40"/>
        <v>#N/A</v>
      </c>
      <c r="BZ72" s="79" t="e">
        <f t="shared" si="40"/>
        <v>#N/A</v>
      </c>
      <c r="CA72" s="79" t="e">
        <f t="shared" si="40"/>
        <v>#N/A</v>
      </c>
      <c r="CB72" s="79" t="e">
        <f t="shared" si="40"/>
        <v>#N/A</v>
      </c>
      <c r="CC72" s="79" t="e">
        <f t="shared" si="40"/>
        <v>#N/A</v>
      </c>
    </row>
    <row r="73" spans="1:81" ht="13.5" thickBot="1" x14ac:dyDescent="0.35">
      <c r="A73" s="248" t="s">
        <v>81</v>
      </c>
      <c r="B73" s="263">
        <f>'Nom Revenue'!B73</f>
        <v>0</v>
      </c>
      <c r="C73" s="250" t="str">
        <f>IF(B73=0,"",'Formatted Data'!C1274)</f>
        <v/>
      </c>
      <c r="D73" s="251" t="str">
        <f>'Formatted Data'!E68</f>
        <v>L</v>
      </c>
      <c r="E73" s="251" t="str">
        <f>'Formatted Data'!F68</f>
        <v>X</v>
      </c>
      <c r="F73" s="251" t="str">
        <f>'Formatted Data'!G68</f>
        <v>X</v>
      </c>
      <c r="G73" s="266">
        <f>'Nom RPTM'!G73*VLOOKUP(G$3,IPD!$A:$C,3,FALSE)</f>
        <v>14.849905906675477</v>
      </c>
      <c r="H73" s="266">
        <f>'Nom RPTM'!H73*VLOOKUP(H$3,IPD!$A:$C,3,FALSE)</f>
        <v>14.083954490202467</v>
      </c>
      <c r="I73" s="266">
        <f>'Nom RPTM'!I73*VLOOKUP(I$3,IPD!$A:$C,3,FALSE)</f>
        <v>12.177368677143514</v>
      </c>
      <c r="J73" s="266">
        <f>'Nom RPTM'!J73*VLOOKUP(J$3,IPD!$A:$C,3,FALSE)</f>
        <v>11.316955762728218</v>
      </c>
      <c r="K73" s="266">
        <f>'Nom RPTM'!K73*VLOOKUP(K$3,IPD!$A:$C,3,FALSE)</f>
        <v>10.224651106917545</v>
      </c>
      <c r="L73" s="266">
        <f>'Nom RPTM'!L73*VLOOKUP(L$3,IPD!$A:$C,3,FALSE)</f>
        <v>9.3545770222083604</v>
      </c>
      <c r="M73" s="266">
        <f>'Nom RPTM'!M73*VLOOKUP(M$3,IPD!$A:$C,3,FALSE)</f>
        <v>9.3191724966657858</v>
      </c>
      <c r="N73" s="266">
        <f>'Nom RPTM'!N73*VLOOKUP(N$3,IPD!$A:$C,3,FALSE)</f>
        <v>8.2101454404713206</v>
      </c>
      <c r="O73" s="266">
        <f>'Nom RPTM'!O73*VLOOKUP(O$3,IPD!$A:$C,3,FALSE)</f>
        <v>8.2988844074743593</v>
      </c>
      <c r="P73" s="266">
        <f>'Nom RPTM'!P73*VLOOKUP(P$3,IPD!$A:$C,3,FALSE)</f>
        <v>8.6352496640666008</v>
      </c>
      <c r="Q73" s="266">
        <f>'Nom RPTM'!Q73*VLOOKUP(Q$3,IPD!$A:$C,3,FALSE)</f>
        <v>8.184715990647133</v>
      </c>
      <c r="R73" s="266">
        <f>'Nom RPTM'!R73*VLOOKUP(R$3,IPD!$A:$C,3,FALSE)</f>
        <v>7.4633570069528004</v>
      </c>
      <c r="S73" s="266">
        <f>'Nom RPTM'!S73*VLOOKUP(S$3,IPD!$A:$C,3,FALSE)</f>
        <v>7.3575701018169681</v>
      </c>
      <c r="T73" s="266">
        <f>'Nom RPTM'!T73*VLOOKUP(T$3,IPD!$A:$C,3,FALSE)</f>
        <v>7.4039490800901948</v>
      </c>
      <c r="U73" s="266">
        <f>'Nom RPTM'!U73*VLOOKUP(U$3,IPD!$A:$C,3,FALSE)</f>
        <v>7.4759103855049895</v>
      </c>
      <c r="V73" s="266">
        <f>'Nom RPTM'!V73*VLOOKUP(V$3,IPD!$A:$C,3,FALSE)</f>
        <v>6.7096459909658615</v>
      </c>
      <c r="W73" s="266">
        <f>'Nom RPTM'!W73*VLOOKUP(W$3,IPD!$A:$C,3,FALSE)</f>
        <v>7.5466848923773355</v>
      </c>
      <c r="X73" s="266">
        <f>'Nom RPTM'!X73*VLOOKUP(X$3,IPD!$A:$C,3,FALSE)</f>
        <v>7.8483929893546769</v>
      </c>
      <c r="Y73" s="266">
        <f>'Nom RPTM'!Y73*VLOOKUP(Y$3,IPD!$A:$C,3,FALSE)</f>
        <v>7.5110208306310531</v>
      </c>
      <c r="Z73" s="266">
        <f>'Nom RPTM'!Z73*VLOOKUP(Z$3,IPD!$A:$C,3,FALSE)</f>
        <v>7.0127161117960934</v>
      </c>
      <c r="AA73" s="266">
        <f>'Nom RPTM'!AA73*VLOOKUP(AA$3,IPD!$A:$C,3,FALSE)</f>
        <v>5.634426892982523</v>
      </c>
      <c r="AB73" s="266">
        <f>'Nom RPTM'!AB73*VLOOKUP(AB$3,IPD!$A:$C,3,FALSE)</f>
        <v>8.1135322953716962</v>
      </c>
      <c r="AC73" s="266">
        <f>'Nom RPTM'!AC73*VLOOKUP(VALUE(LEFT(AC$3,4)),IPD!$A:$C,3,FALSE)</f>
        <v>8.014270286809424</v>
      </c>
      <c r="AD73" s="266">
        <f>'Nom RPTM'!AD73*VLOOKUP(AD$3,IPD!$A:$C,3,FALSE)</f>
        <v>8.3910279563878554</v>
      </c>
      <c r="AE73" s="266">
        <f>'Nom RPTM'!AE73*VLOOKUP(AE$3,IPD!$A:$C,3,FALSE)</f>
        <v>10.169224903514197</v>
      </c>
      <c r="AF73" s="266">
        <f>'Nom RPTM'!AF73*VLOOKUP(AF$3,IPD!$A:$C,3,FALSE)</f>
        <v>9.1041281320718852</v>
      </c>
      <c r="AG73" s="266">
        <f>'Nom RPTM'!AG73*VLOOKUP(AG$3,IPD!$A:$C,3,FALSE)</f>
        <v>10.116512754322256</v>
      </c>
      <c r="AH73" s="266">
        <f>'Nom RPTM'!AH73*VLOOKUP(AH$3,IPD!$A:$C,3,FALSE)</f>
        <v>10.234683844145056</v>
      </c>
      <c r="AI73" s="266">
        <f>'Nom RPTM'!AI73*VLOOKUP(AI$3,IPD!$A:$C,3,FALSE)</f>
        <v>11.992562430013587</v>
      </c>
      <c r="AJ73" s="266">
        <f>'Nom RPTM'!AJ73*VLOOKUP(AJ$3,IPD!$A:$C,3,FALSE)</f>
        <v>12.386078869427115</v>
      </c>
      <c r="AK73" s="266">
        <f>'Nom RPTM'!AK73*VLOOKUP(AK$3,IPD!$A:$C,3,FALSE)</f>
        <v>12.236616652814019</v>
      </c>
      <c r="AL73" s="266">
        <f>'Nom RPTM'!AL73*VLOOKUP(AM$3,IPD!$A:$C,3,FALSE)</f>
        <v>11.616008403003622</v>
      </c>
      <c r="AM73" s="266">
        <f>'Nom RPTM'!AM73*VLOOKUP(AM$3,IPD!$A:$C,3,FALSE)</f>
        <v>11.126512285407342</v>
      </c>
      <c r="AN73" s="266">
        <f>'Nom RPTM'!AN73*VLOOKUP(AN$3,IPD!$A:$C,3,FALSE)</f>
        <v>11.124781212134295</v>
      </c>
      <c r="AO73" s="266">
        <f>'Nom RPTM'!AO73*VLOOKUP(AO$3,IPD!$A:$C,3,FALSE)</f>
        <v>11.700471681469647</v>
      </c>
      <c r="AP73" s="266">
        <f>'Nom RPTM'!AP73*VLOOKUP(AP$3,IPD!$A:$C,3,FALSE)</f>
        <v>12.348717896848839</v>
      </c>
      <c r="AQ73" s="266">
        <f>'Nom RPTM'!AQ73*VLOOKUP(AQ$3,IPD!$A:$C,3,FALSE)</f>
        <v>11.891977793921322</v>
      </c>
      <c r="AR73" s="266">
        <f>'Nom RPTM'!AR73*VLOOKUP(AR$3,IPD!$A:$C,3,FALSE)</f>
        <v>12.32914183955252</v>
      </c>
      <c r="AS73" s="266">
        <f>'Nom RPTM'!AS73*VLOOKUP(AS$3,IPD!$A:$C,3,FALSE)</f>
        <v>7.8194531563857854</v>
      </c>
      <c r="AT73" s="266">
        <f>'Nom RPTM'!AT73*VLOOKUP(AT$3,IPD!$A:$C,3,FALSE)</f>
        <v>13.262804171494786</v>
      </c>
      <c r="AU73" s="266" t="e">
        <f>'Nom RPTM'!AU73*VLOOKUP(AU$3,IPD!$A:$C,3,FALSE)</f>
        <v>#N/A</v>
      </c>
      <c r="AV73" s="266" t="e">
        <f>'Nom RPTM'!AV73*VLOOKUP(AV$3,IPD!$A:$C,3,FALSE)</f>
        <v>#N/A</v>
      </c>
      <c r="AW73" s="266" t="e">
        <f>'Nom RPTM'!AW73*VLOOKUP(AW$3,IPD!$A:$C,3,FALSE)</f>
        <v>#N/A</v>
      </c>
      <c r="AX73" s="266" t="e">
        <f>'Nom RPTM'!AX73*VLOOKUP(AX$3,IPD!$A:$C,3,FALSE)</f>
        <v>#N/A</v>
      </c>
      <c r="AY73" s="266" t="e">
        <f>'Nom RPTM'!AY73*VLOOKUP(AY$3,IPD!$A:$C,3,FALSE)</f>
        <v>#N/A</v>
      </c>
      <c r="AZ73" s="266" t="e">
        <f>'Nom RPTM'!AZ73*VLOOKUP(AZ$3,IPD!$A:$C,3,FALSE)</f>
        <v>#N/A</v>
      </c>
      <c r="BA73" s="266" t="e">
        <f>'Nom RPTM'!BA73*VLOOKUP(BA$3,IPD!$A:$C,3,FALSE)</f>
        <v>#N/A</v>
      </c>
      <c r="BB73" s="266" t="e">
        <f>'Nom RPTM'!BB73*VLOOKUP(BB$3,IPD!$A:$C,3,FALSE)</f>
        <v>#N/A</v>
      </c>
      <c r="BC73" s="266"/>
      <c r="BD73" s="253">
        <f t="shared" si="37"/>
        <v>-0.19654142515410677</v>
      </c>
      <c r="BE73" s="253">
        <f t="shared" si="38"/>
        <v>0.43999246941633241</v>
      </c>
      <c r="BF73" s="254">
        <f>IF(AB73&gt;0, AC73/AB73-1,0)</f>
        <v>-1.2234129963209162E-2</v>
      </c>
      <c r="BG73" s="253">
        <f t="shared" si="33"/>
        <v>0.2119164608160613</v>
      </c>
      <c r="BH73" s="253">
        <f t="shared" si="33"/>
        <v>-0.10473726184128784</v>
      </c>
      <c r="BI73" s="253">
        <f t="shared" si="33"/>
        <v>0.11120061224577427</v>
      </c>
      <c r="BJ73" s="253">
        <f t="shared" si="33"/>
        <v>1.1681010313787432E-2</v>
      </c>
      <c r="BK73" s="253">
        <f t="shared" si="33"/>
        <v>0.17175699930136656</v>
      </c>
      <c r="BL73" s="253">
        <f t="shared" si="33"/>
        <v>3.2813374265092898E-2</v>
      </c>
      <c r="BM73" s="253">
        <f t="shared" si="33"/>
        <v>-1.2066951792307434E-2</v>
      </c>
      <c r="BN73" s="253">
        <f t="shared" si="33"/>
        <v>-5.0717307522065602E-2</v>
      </c>
      <c r="BO73" s="253">
        <f t="shared" si="31"/>
        <v>-1.5558094294454428E-4</v>
      </c>
      <c r="BP73" s="253">
        <f t="shared" si="40"/>
        <v>5.1748475620124745E-2</v>
      </c>
      <c r="BQ73" s="253">
        <f t="shared" si="40"/>
        <v>5.5403425864090305E-2</v>
      </c>
      <c r="BR73" s="253">
        <f t="shared" si="40"/>
        <v>-3.6986844038608191E-2</v>
      </c>
      <c r="BS73" s="253">
        <f t="shared" si="40"/>
        <v>3.6761256471119275E-2</v>
      </c>
      <c r="BT73" s="253">
        <f t="shared" si="40"/>
        <v>-0.36577474262640253</v>
      </c>
      <c r="BU73" s="253">
        <f t="shared" si="40"/>
        <v>0.69612937199625868</v>
      </c>
      <c r="BV73" s="253" t="e">
        <f t="shared" si="40"/>
        <v>#N/A</v>
      </c>
      <c r="BW73" s="253" t="e">
        <f t="shared" si="40"/>
        <v>#N/A</v>
      </c>
      <c r="BX73" s="253" t="e">
        <f t="shared" si="40"/>
        <v>#N/A</v>
      </c>
      <c r="BY73" s="253" t="e">
        <f t="shared" si="40"/>
        <v>#N/A</v>
      </c>
      <c r="BZ73" s="253" t="e">
        <f t="shared" si="40"/>
        <v>#N/A</v>
      </c>
      <c r="CA73" s="253" t="e">
        <f t="shared" si="40"/>
        <v>#N/A</v>
      </c>
      <c r="CB73" s="253" t="e">
        <f t="shared" si="40"/>
        <v>#N/A</v>
      </c>
      <c r="CC73" s="253" t="e">
        <f t="shared" si="40"/>
        <v>#N/A</v>
      </c>
    </row>
    <row r="74" spans="1:81" s="258" customFormat="1" ht="13.5" thickTop="1" x14ac:dyDescent="0.3">
      <c r="A74" s="246" t="s">
        <v>83</v>
      </c>
      <c r="B74" s="261"/>
      <c r="C74" s="247"/>
      <c r="D74" s="255"/>
      <c r="E74" s="255"/>
      <c r="F74" s="255"/>
      <c r="G74" s="265">
        <f>'Nom RPTM'!G74*VLOOKUP(G$3,IPD!$A:$C,3,FALSE)</f>
        <v>7.6925736627625616</v>
      </c>
      <c r="H74" s="265">
        <f>'Nom RPTM'!H74*VLOOKUP(H$3,IPD!$A:$C,3,FALSE)</f>
        <v>7.2532059080488391</v>
      </c>
      <c r="I74" s="265">
        <f>'Nom RPTM'!I74*VLOOKUP(I$3,IPD!$A:$C,3,FALSE)</f>
        <v>6.6574027886938509</v>
      </c>
      <c r="J74" s="265">
        <f>'Nom RPTM'!J74*VLOOKUP(J$3,IPD!$A:$C,3,FALSE)</f>
        <v>6.3558829263452159</v>
      </c>
      <c r="K74" s="265">
        <f>'Nom RPTM'!K74*VLOOKUP(K$3,IPD!$A:$C,3,FALSE)</f>
        <v>6.0231781384837966</v>
      </c>
      <c r="L74" s="265">
        <f>'Nom RPTM'!L74*VLOOKUP(L$3,IPD!$A:$C,3,FALSE)</f>
        <v>5.7542992881482435</v>
      </c>
      <c r="M74" s="265">
        <f>'Nom RPTM'!M74*VLOOKUP(M$3,IPD!$A:$C,3,FALSE)</f>
        <v>5.5218161690501235</v>
      </c>
      <c r="N74" s="265">
        <f>'Nom RPTM'!N74*VLOOKUP(N$3,IPD!$A:$C,3,FALSE)</f>
        <v>5.3139219540592268</v>
      </c>
      <c r="O74" s="265">
        <f>'Nom RPTM'!O74*VLOOKUP(O$3,IPD!$A:$C,3,FALSE)</f>
        <v>5.202381909431737</v>
      </c>
      <c r="P74" s="265">
        <f>'Nom RPTM'!P74*VLOOKUP(P$3,IPD!$A:$C,3,FALSE)</f>
        <v>5.0266362478063273</v>
      </c>
      <c r="Q74" s="265">
        <f>'Nom RPTM'!Q74*VLOOKUP(Q$3,IPD!$A:$C,3,FALSE)</f>
        <v>4.6967882814168007</v>
      </c>
      <c r="R74" s="265">
        <f>'Nom RPTM'!R74*VLOOKUP(R$3,IPD!$A:$C,3,FALSE)</f>
        <v>4.5749186105611965</v>
      </c>
      <c r="S74" s="265">
        <f>'Nom RPTM'!S74*VLOOKUP(S$3,IPD!$A:$C,3,FALSE)</f>
        <v>4.5252779504748011</v>
      </c>
      <c r="T74" s="265">
        <f>'Nom RPTM'!T74*VLOOKUP(T$3,IPD!$A:$C,3,FALSE)</f>
        <v>4.3162661066814323</v>
      </c>
      <c r="U74" s="265">
        <f>'Nom RPTM'!U74*VLOOKUP(U$3,IPD!$A:$C,3,FALSE)</f>
        <v>4.1906665754280388</v>
      </c>
      <c r="V74" s="265">
        <f>'Nom RPTM'!V74*VLOOKUP(V$3,IPD!$A:$C,3,FALSE)</f>
        <v>4.0977679308756327</v>
      </c>
      <c r="W74" s="265">
        <f>'Nom RPTM'!W74*VLOOKUP(W$3,IPD!$A:$C,3,FALSE)</f>
        <v>3.9415735891587356</v>
      </c>
      <c r="X74" s="265">
        <f>'Nom RPTM'!X74*VLOOKUP(X$3,IPD!$A:$C,3,FALSE)</f>
        <v>4.0399192879671846</v>
      </c>
      <c r="Y74" s="265">
        <f>'Nom RPTM'!Y74*VLOOKUP(Y$3,IPD!$A:$C,3,FALSE)</f>
        <v>3.928359437459596</v>
      </c>
      <c r="Z74" s="265">
        <f>'Nom RPTM'!Z74*VLOOKUP(Z$3,IPD!$A:$C,3,FALSE)</f>
        <v>3.7970168518318617</v>
      </c>
      <c r="AA74" s="265">
        <f>'Nom RPTM'!AA74*VLOOKUP(AA$3,IPD!$A:$C,3,FALSE)</f>
        <v>4.0848184387839197</v>
      </c>
      <c r="AB74" s="265">
        <f>'Nom RPTM'!AB74*VLOOKUP(AB$3,IPD!$A:$C,3,FALSE)</f>
        <v>4.2078103307005277</v>
      </c>
      <c r="AC74" s="265">
        <f>'Nom RPTM'!AC74*VLOOKUP(VALUE(LEFT(AC$3,4)),IPD!$A:$C,3,FALSE)</f>
        <v>4.2835897250906125</v>
      </c>
      <c r="AD74" s="265">
        <f>'Nom RPTM'!AD74*VLOOKUP(AD$3,IPD!$A:$C,3,FALSE)</f>
        <v>4.2835874768765425</v>
      </c>
      <c r="AE74" s="265">
        <f>'Nom RPTM'!AE74*VLOOKUP(AE$3,IPD!$A:$C,3,FALSE)</f>
        <v>4.7737652783965787</v>
      </c>
      <c r="AF74" s="265">
        <f>'Nom RPTM'!AF74*VLOOKUP(AF$3,IPD!$A:$C,3,FALSE)</f>
        <v>4.2222240519251697</v>
      </c>
      <c r="AG74" s="265">
        <f>'Nom RPTM'!AG74*VLOOKUP(AG$3,IPD!$A:$C,3,FALSE)</f>
        <v>4.5490529067797256</v>
      </c>
      <c r="AH74" s="265">
        <f>'Nom RPTM'!AH74*VLOOKUP(AH$3,IPD!$A:$C,3,FALSE)</f>
        <v>4.9821230669378522</v>
      </c>
      <c r="AI74" s="265">
        <f>'Nom RPTM'!AI74*VLOOKUP(AI$3,IPD!$A:$C,3,FALSE)</f>
        <v>5.1602980948580432</v>
      </c>
      <c r="AJ74" s="265">
        <f>'Nom RPTM'!AJ74*VLOOKUP(AJ$3,IPD!$A:$C,3,FALSE)</f>
        <v>5.1581200183234097</v>
      </c>
      <c r="AK74" s="265">
        <f>'Nom RPTM'!AK74*VLOOKUP(AK$3,IPD!$A:$C,3,FALSE)</f>
        <v>5.0739026529025066</v>
      </c>
      <c r="AL74" s="265">
        <f>'Nom RPTM'!AL74*VLOOKUP(AM$3,IPD!$A:$C,3,FALSE)</f>
        <v>4.8889118225922124</v>
      </c>
      <c r="AM74" s="265">
        <f>'Nom RPTM'!AM74*VLOOKUP(AM$3,IPD!$A:$C,3,FALSE)</f>
        <v>4.6828941206929384</v>
      </c>
      <c r="AN74" s="265">
        <f>'Nom RPTM'!AN74*VLOOKUP(AN$3,IPD!$A:$C,3,FALSE)</f>
        <v>4.7584973494712424</v>
      </c>
      <c r="AO74" s="265">
        <f>'Nom RPTM'!AO74*VLOOKUP(AO$3,IPD!$A:$C,3,FALSE)</f>
        <v>4.7201906946775036</v>
      </c>
      <c r="AP74" s="265">
        <f>'Nom RPTM'!AP74*VLOOKUP(AP$3,IPD!$A:$C,3,FALSE)</f>
        <v>4.7630116900107327</v>
      </c>
      <c r="AQ74" s="265">
        <f>'Nom RPTM'!AQ74*VLOOKUP(AQ$3,IPD!$A:$C,3,FALSE)</f>
        <v>4.9616578490358298</v>
      </c>
      <c r="AR74" s="265">
        <f>'Nom RPTM'!AR74*VLOOKUP(AR$3,IPD!$A:$C,3,FALSE)</f>
        <v>4.952840464328788</v>
      </c>
      <c r="AS74" s="265">
        <f>'Nom RPTM'!AS74*VLOOKUP(AS$3,IPD!$A:$C,3,FALSE)</f>
        <v>4.8097183059188868</v>
      </c>
      <c r="AT74" s="265">
        <f>'Nom RPTM'!AT74*VLOOKUP(AT$3,IPD!$A:$C,3,FALSE)</f>
        <v>5.2860706891858493</v>
      </c>
      <c r="AU74" s="265" t="e">
        <f>'Nom RPTM'!AU74*VLOOKUP(AU$3,IPD!$A:$C,3,FALSE)</f>
        <v>#N/A</v>
      </c>
      <c r="AV74" s="265" t="e">
        <f>'Nom RPTM'!AV74*VLOOKUP(AV$3,IPD!$A:$C,3,FALSE)</f>
        <v>#N/A</v>
      </c>
      <c r="AW74" s="265" t="e">
        <f>'Nom RPTM'!AW74*VLOOKUP(AW$3,IPD!$A:$C,3,FALSE)</f>
        <v>#N/A</v>
      </c>
      <c r="AX74" s="265" t="e">
        <f>'Nom RPTM'!AX74*VLOOKUP(AX$3,IPD!$A:$C,3,FALSE)</f>
        <v>#N/A</v>
      </c>
      <c r="AY74" s="265" t="e">
        <f>'Nom RPTM'!AY74*VLOOKUP(AY$3,IPD!$A:$C,3,FALSE)</f>
        <v>#N/A</v>
      </c>
      <c r="AZ74" s="265" t="e">
        <f>'Nom RPTM'!AZ74*VLOOKUP(AZ$3,IPD!$A:$C,3,FALSE)</f>
        <v>#N/A</v>
      </c>
      <c r="BA74" s="265" t="e">
        <f>'Nom RPTM'!BA74*VLOOKUP(BA$3,IPD!$A:$C,3,FALSE)</f>
        <v>#N/A</v>
      </c>
      <c r="BB74" s="265" t="e">
        <f>'Nom RPTM'!BB74*VLOOKUP(BB$3,IPD!$A:$C,3,FALSE)</f>
        <v>#N/A</v>
      </c>
      <c r="BC74" s="265"/>
      <c r="BD74" s="257">
        <f t="shared" si="37"/>
        <v>7.5796763138727963E-2</v>
      </c>
      <c r="BE74" s="257">
        <f t="shared" si="38"/>
        <v>3.0109512518070147E-2</v>
      </c>
      <c r="BF74" s="257">
        <f>AC74/AB74-1</f>
        <v>1.8009222953133674E-2</v>
      </c>
      <c r="BG74" s="257">
        <f t="shared" si="33"/>
        <v>0.11443160765738769</v>
      </c>
      <c r="BH74" s="257">
        <f t="shared" si="33"/>
        <v>-0.115535891336631</v>
      </c>
      <c r="BI74" s="257">
        <f t="shared" si="33"/>
        <v>7.7406800500209094E-2</v>
      </c>
      <c r="BJ74" s="257">
        <f t="shared" si="33"/>
        <v>9.520007109890849E-2</v>
      </c>
      <c r="BK74" s="257">
        <f t="shared" si="33"/>
        <v>3.576287167665293E-2</v>
      </c>
      <c r="BL74" s="257">
        <f t="shared" si="33"/>
        <v>-4.2208347165140214E-4</v>
      </c>
      <c r="BM74" s="257">
        <f t="shared" si="33"/>
        <v>-1.6327143440194147E-2</v>
      </c>
      <c r="BN74" s="257">
        <f t="shared" si="33"/>
        <v>-3.6459278580063259E-2</v>
      </c>
      <c r="BO74" s="257">
        <f t="shared" si="31"/>
        <v>1.6144552242645327E-2</v>
      </c>
      <c r="BP74" s="257">
        <f t="shared" si="40"/>
        <v>-8.0501578503548998E-3</v>
      </c>
      <c r="BQ74" s="257">
        <f t="shared" si="40"/>
        <v>9.0718782572734025E-3</v>
      </c>
      <c r="BR74" s="257">
        <f t="shared" si="40"/>
        <v>4.1705998631435204E-2</v>
      </c>
      <c r="BS74" s="257">
        <f t="shared" si="40"/>
        <v>-1.7771045435459598E-3</v>
      </c>
      <c r="BT74" s="257">
        <f t="shared" si="40"/>
        <v>-2.8896985364396777E-2</v>
      </c>
      <c r="BU74" s="257">
        <f t="shared" si="40"/>
        <v>9.9039559693289814E-2</v>
      </c>
      <c r="BV74" s="257" t="e">
        <f t="shared" si="40"/>
        <v>#N/A</v>
      </c>
      <c r="BW74" s="257" t="e">
        <f t="shared" si="40"/>
        <v>#N/A</v>
      </c>
      <c r="BX74" s="257" t="e">
        <f t="shared" si="40"/>
        <v>#N/A</v>
      </c>
      <c r="BY74" s="257" t="e">
        <f t="shared" si="40"/>
        <v>#N/A</v>
      </c>
      <c r="BZ74" s="257" t="e">
        <f t="shared" si="40"/>
        <v>#N/A</v>
      </c>
      <c r="CA74" s="257" t="e">
        <f t="shared" si="40"/>
        <v>#N/A</v>
      </c>
      <c r="CB74" s="257" t="e">
        <f t="shared" si="40"/>
        <v>#N/A</v>
      </c>
      <c r="CC74" s="257" t="e">
        <f t="shared" si="40"/>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04"/>
      <c r="BJ75" s="104"/>
      <c r="BK75" s="104"/>
      <c r="BL75" s="104"/>
      <c r="BM75" s="10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AL76" s="104"/>
      <c r="AM76" s="104"/>
      <c r="AN76" s="104"/>
      <c r="AO76" s="104"/>
      <c r="AP76" s="104"/>
      <c r="AQ76" s="104"/>
      <c r="AR76" s="104"/>
      <c r="AS76" s="104"/>
      <c r="AT76" s="104"/>
      <c r="AU76" s="104"/>
      <c r="AV76" s="104"/>
      <c r="AW76" s="104"/>
      <c r="AX76" s="104"/>
      <c r="AY76" s="104"/>
      <c r="AZ76" s="104"/>
      <c r="BA76" s="104"/>
      <c r="BB76" s="104"/>
      <c r="BC76" s="104"/>
      <c r="BD76" s="14"/>
      <c r="BE76" s="14"/>
      <c r="BF76" s="14"/>
      <c r="BG76" s="14"/>
      <c r="BH76" s="14"/>
      <c r="BI76" s="104"/>
      <c r="BJ76" s="104"/>
      <c r="BK76" s="104"/>
      <c r="BL76" s="104"/>
      <c r="BM76" s="104"/>
      <c r="BN76" s="104"/>
      <c r="BO76" s="104"/>
      <c r="BP76" s="104"/>
      <c r="BQ76" s="104"/>
      <c r="BR76" s="104"/>
      <c r="BS76" s="104"/>
      <c r="BT76" s="104"/>
    </row>
    <row r="77" spans="1:81" x14ac:dyDescent="0.25">
      <c r="A77" s="104"/>
      <c r="B77" s="104"/>
      <c r="C77" s="104"/>
      <c r="D77" s="104"/>
      <c r="E77" s="104"/>
      <c r="F77" s="104"/>
      <c r="G77" s="104"/>
      <c r="H77" s="104"/>
      <c r="I77" s="104"/>
      <c r="J77" s="104"/>
      <c r="K77" s="104"/>
      <c r="L77" s="104"/>
      <c r="M77" s="104"/>
      <c r="N77" s="104"/>
      <c r="O77" s="104"/>
      <c r="P77" s="104"/>
      <c r="Q77" s="104"/>
      <c r="R77" s="104"/>
      <c r="S77" s="104"/>
      <c r="T77" s="104"/>
      <c r="U77" s="104"/>
      <c r="BD77" s="14"/>
      <c r="BE77" s="14"/>
      <c r="BF77" s="14"/>
      <c r="BG77" s="14"/>
      <c r="BH77" s="14"/>
      <c r="BI77" s="104"/>
      <c r="BJ77" s="104"/>
      <c r="BK77" s="104"/>
      <c r="BL77" s="104"/>
      <c r="BM77" s="104"/>
      <c r="BN77" s="104"/>
      <c r="BO77" s="104"/>
      <c r="BP77" s="104"/>
      <c r="BQ77" s="104"/>
      <c r="BR77" s="104"/>
      <c r="BS77" s="104"/>
      <c r="BT77" s="104"/>
    </row>
    <row r="78" spans="1:81" x14ac:dyDescent="0.25">
      <c r="A78" s="104"/>
      <c r="B78" s="104"/>
      <c r="C78" s="104"/>
      <c r="D78" s="104"/>
      <c r="E78" s="104"/>
      <c r="F78" s="104"/>
      <c r="G78" s="104"/>
      <c r="H78" s="104"/>
      <c r="I78" s="104"/>
      <c r="J78" s="104"/>
      <c r="K78" s="104"/>
      <c r="L78" s="104"/>
      <c r="M78" s="104"/>
      <c r="N78" s="104"/>
      <c r="O78" s="104"/>
      <c r="P78" s="104"/>
      <c r="Q78" s="104"/>
      <c r="R78" s="104"/>
      <c r="S78" s="104"/>
      <c r="T78" s="104"/>
      <c r="U78" s="104"/>
      <c r="BD78" s="14"/>
      <c r="BE78" s="14"/>
      <c r="BF78" s="14"/>
      <c r="BG78" s="14"/>
      <c r="BH78" s="14"/>
      <c r="BI78" s="104"/>
      <c r="BJ78" s="104"/>
      <c r="BK78" s="104"/>
      <c r="BL78" s="104"/>
      <c r="BM78" s="104"/>
      <c r="BN78" s="104"/>
      <c r="BO78" s="104"/>
      <c r="BP78" s="104"/>
      <c r="BQ78" s="104"/>
      <c r="BR78" s="104"/>
      <c r="BS78" s="104"/>
      <c r="BT78" s="104"/>
    </row>
    <row r="79" spans="1:81" x14ac:dyDescent="0.25">
      <c r="A79" s="104"/>
      <c r="B79" s="104"/>
      <c r="C79" s="104"/>
      <c r="D79" s="104"/>
      <c r="E79" s="104"/>
      <c r="F79" s="104"/>
      <c r="G79" s="104"/>
      <c r="H79" s="104"/>
      <c r="I79" s="104"/>
      <c r="J79" s="104"/>
      <c r="K79" s="104"/>
      <c r="L79" s="104"/>
      <c r="M79" s="104"/>
      <c r="N79" s="104"/>
      <c r="O79" s="104"/>
      <c r="P79" s="104"/>
      <c r="Q79" s="104"/>
      <c r="R79" s="104"/>
      <c r="S79" s="104"/>
      <c r="T79" s="104"/>
      <c r="U79" s="104"/>
      <c r="BD79" s="14"/>
      <c r="BE79" s="14"/>
      <c r="BF79" s="14"/>
      <c r="BG79" s="14"/>
      <c r="BH79" s="14"/>
      <c r="BI79" s="104"/>
      <c r="BJ79" s="104"/>
      <c r="BK79" s="104"/>
      <c r="BL79" s="104"/>
      <c r="BM79" s="104"/>
      <c r="BN79" s="104"/>
      <c r="BO79" s="104"/>
      <c r="BP79" s="104"/>
      <c r="BQ79" s="104"/>
      <c r="BR79" s="104"/>
      <c r="BS79" s="104"/>
      <c r="BT79" s="104"/>
    </row>
    <row r="80" spans="1:81" x14ac:dyDescent="0.25">
      <c r="A80" s="104"/>
      <c r="B80" s="104"/>
      <c r="C80" s="104"/>
      <c r="D80" s="104"/>
      <c r="E80" s="104"/>
      <c r="F80" s="104"/>
      <c r="G80" s="104"/>
      <c r="H80" s="104"/>
      <c r="I80" s="104"/>
      <c r="J80" s="104"/>
      <c r="K80" s="104"/>
      <c r="L80" s="104"/>
      <c r="M80" s="104"/>
      <c r="N80" s="104"/>
      <c r="O80" s="104"/>
      <c r="P80" s="104"/>
      <c r="Q80" s="104"/>
      <c r="R80" s="104"/>
      <c r="S80" s="104"/>
      <c r="T80" s="104"/>
      <c r="U80" s="104"/>
      <c r="BD80" s="14"/>
      <c r="BE80" s="14"/>
      <c r="BF80" s="14"/>
      <c r="BG80" s="14"/>
      <c r="BH80" s="14"/>
      <c r="BI80" s="104"/>
      <c r="BJ80" s="104"/>
      <c r="BK80" s="104"/>
      <c r="BL80" s="104"/>
      <c r="BM80" s="104"/>
      <c r="BN80" s="104"/>
      <c r="BO80" s="104"/>
      <c r="BP80" s="104"/>
      <c r="BQ80" s="104"/>
      <c r="BR80" s="104"/>
      <c r="BS80" s="104"/>
      <c r="BT80" s="104"/>
    </row>
    <row r="81" spans="38:66" s="14" customFormat="1" x14ac:dyDescent="0.25">
      <c r="AL81" s="30"/>
      <c r="AM81" s="30"/>
      <c r="AN81" s="30"/>
      <c r="AO81" s="30"/>
      <c r="AP81" s="30"/>
      <c r="AQ81" s="30"/>
      <c r="AR81" s="30"/>
      <c r="AS81" s="30"/>
      <c r="AT81" s="30"/>
      <c r="AU81" s="30"/>
      <c r="AV81" s="30"/>
      <c r="AW81" s="30"/>
      <c r="AX81" s="30"/>
      <c r="AY81" s="30"/>
      <c r="AZ81" s="30"/>
      <c r="BA81" s="30"/>
      <c r="BB81" s="30"/>
      <c r="BC81" s="30"/>
      <c r="BN81" s="104"/>
    </row>
    <row r="82" spans="38:66" s="14" customFormat="1" x14ac:dyDescent="0.25">
      <c r="AL82" s="30"/>
      <c r="AM82" s="30"/>
      <c r="AN82" s="30"/>
      <c r="AO82" s="30"/>
      <c r="AP82" s="30"/>
      <c r="AQ82" s="30"/>
      <c r="AR82" s="30"/>
      <c r="AS82" s="30"/>
      <c r="AT82" s="30"/>
      <c r="AU82" s="30"/>
      <c r="AV82" s="30"/>
      <c r="AW82" s="30"/>
      <c r="AX82" s="30"/>
      <c r="AY82" s="30"/>
      <c r="AZ82" s="30"/>
      <c r="BA82" s="30"/>
      <c r="BB82" s="30"/>
      <c r="BC82" s="30"/>
      <c r="BN82" s="104"/>
    </row>
    <row r="83" spans="38:66" s="14" customFormat="1" x14ac:dyDescent="0.25">
      <c r="AL83" s="30"/>
      <c r="AM83" s="30"/>
      <c r="AN83" s="30"/>
      <c r="AO83" s="30"/>
      <c r="AP83" s="30"/>
      <c r="AQ83" s="30"/>
      <c r="AR83" s="30"/>
      <c r="AS83" s="30"/>
      <c r="AT83" s="30"/>
      <c r="AU83" s="30"/>
      <c r="AV83" s="30"/>
      <c r="AW83" s="30"/>
      <c r="AX83" s="30"/>
      <c r="AY83" s="30"/>
      <c r="AZ83" s="30"/>
      <c r="BA83" s="30"/>
      <c r="BB83" s="30"/>
      <c r="BC83" s="30"/>
      <c r="BN83" s="104"/>
    </row>
    <row r="84" spans="38:66" s="14" customFormat="1" x14ac:dyDescent="0.25">
      <c r="AL84" s="30"/>
      <c r="AM84" s="30"/>
      <c r="AN84" s="30"/>
      <c r="AO84" s="30"/>
      <c r="AP84" s="30"/>
      <c r="AQ84" s="30"/>
      <c r="AR84" s="30"/>
      <c r="AS84" s="30"/>
      <c r="AT84" s="30"/>
      <c r="AU84" s="30"/>
      <c r="AV84" s="30"/>
      <c r="AW84" s="30"/>
      <c r="AX84" s="30"/>
      <c r="AY84" s="30"/>
      <c r="AZ84" s="30"/>
      <c r="BA84" s="30"/>
      <c r="BB84" s="30"/>
      <c r="BC84" s="30"/>
      <c r="BN84" s="104"/>
    </row>
    <row r="85" spans="38:66" s="14" customFormat="1" x14ac:dyDescent="0.25">
      <c r="AL85" s="30"/>
      <c r="AM85" s="30"/>
      <c r="AN85" s="30"/>
      <c r="AO85" s="30"/>
      <c r="AP85" s="30"/>
      <c r="AQ85" s="30"/>
      <c r="AR85" s="30"/>
      <c r="AS85" s="30"/>
      <c r="AT85" s="30"/>
      <c r="AU85" s="30"/>
      <c r="AV85" s="30"/>
      <c r="AW85" s="30"/>
      <c r="AX85" s="30"/>
      <c r="AY85" s="30"/>
      <c r="AZ85" s="30"/>
      <c r="BA85" s="30"/>
      <c r="BB85" s="30"/>
      <c r="BC85" s="30"/>
      <c r="BN85" s="104"/>
    </row>
    <row r="86" spans="38:66" s="14" customFormat="1" x14ac:dyDescent="0.25">
      <c r="AL86" s="30"/>
      <c r="AM86" s="30"/>
      <c r="AN86" s="30"/>
      <c r="AO86" s="30"/>
      <c r="AP86" s="30"/>
      <c r="AQ86" s="30"/>
      <c r="AR86" s="30"/>
      <c r="AS86" s="30"/>
      <c r="AT86" s="30"/>
      <c r="AU86" s="30"/>
      <c r="AV86" s="30"/>
      <c r="AW86" s="30"/>
      <c r="AX86" s="30"/>
      <c r="AY86" s="30"/>
      <c r="AZ86" s="30"/>
      <c r="BA86" s="30"/>
      <c r="BB86" s="30"/>
      <c r="BC86" s="30"/>
      <c r="BN86" s="104"/>
    </row>
    <row r="87" spans="38:66" s="14" customFormat="1" x14ac:dyDescent="0.25">
      <c r="AL87" s="30"/>
      <c r="AM87" s="30"/>
      <c r="AN87" s="30"/>
      <c r="AO87" s="30"/>
      <c r="AP87" s="30"/>
      <c r="AQ87" s="30"/>
      <c r="AR87" s="30"/>
      <c r="AS87" s="30"/>
      <c r="AT87" s="30"/>
      <c r="AU87" s="30"/>
      <c r="AV87" s="30"/>
      <c r="AW87" s="30"/>
      <c r="AX87" s="30"/>
      <c r="AY87" s="30"/>
      <c r="AZ87" s="30"/>
      <c r="BA87" s="30"/>
      <c r="BB87" s="30"/>
      <c r="BC87" s="30"/>
      <c r="BN87" s="104"/>
    </row>
  </sheetData>
  <phoneticPr fontId="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1:HX83"/>
  <sheetViews>
    <sheetView topLeftCell="AL1" workbookViewId="0">
      <selection activeCell="AT1" sqref="AT1:BA1048576"/>
    </sheetView>
  </sheetViews>
  <sheetFormatPr defaultColWidth="9.1796875" defaultRowHeight="12.5" x14ac:dyDescent="0.25"/>
  <cols>
    <col min="1" max="1" width="34.81640625" customWidth="1"/>
    <col min="2" max="2" width="2.54296875" style="62" hidden="1" customWidth="1"/>
    <col min="3" max="3" width="9.90625" bestFit="1" customWidth="1"/>
    <col min="4" max="6" width="4.26953125" bestFit="1" customWidth="1"/>
    <col min="7" max="9" width="7.54296875" customWidth="1"/>
    <col min="10" max="10" width="7.54296875" bestFit="1" customWidth="1"/>
    <col min="11" max="16" width="7.54296875" customWidth="1"/>
    <col min="17" max="28" width="7.54296875" bestFit="1" customWidth="1"/>
    <col min="29" max="29" width="7.36328125" bestFit="1" customWidth="1"/>
    <col min="30" max="37" width="7.54296875" bestFit="1" customWidth="1"/>
    <col min="38" max="45" width="7.54296875" customWidth="1"/>
    <col min="46" max="53" width="7.54296875" hidden="1" customWidth="1"/>
    <col min="54" max="54" width="7.54296875" customWidth="1"/>
    <col min="55" max="65" width="8.81640625" customWidth="1"/>
    <col min="66" max="66" width="8.81640625" style="64" customWidth="1"/>
    <col min="67" max="69" width="9.1796875" style="14"/>
    <col min="70" max="72" width="9.1796875" style="14" customWidth="1"/>
    <col min="73" max="80" width="9.1796875" style="14" hidden="1" customWidth="1"/>
    <col min="81" max="16384" width="9.1796875" style="14"/>
  </cols>
  <sheetData>
    <row r="1" spans="1:232" ht="18" x14ac:dyDescent="0.4">
      <c r="A1" s="9" t="s">
        <v>84</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32"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71"/>
      <c r="BK2" s="104"/>
      <c r="BL2" s="104"/>
      <c r="BM2" s="104"/>
    </row>
    <row r="3" spans="1:232" ht="43" customHeight="1" x14ac:dyDescent="0.3">
      <c r="A3" s="22" t="str">
        <f>'Nom Revenue'!A3</f>
        <v>CATEGORY</v>
      </c>
      <c r="B3" s="11" t="str">
        <f>'Nom Revenue'!B3</f>
        <v>Change</v>
      </c>
      <c r="C3" s="53" t="str">
        <f>'Nom Revenue'!C3</f>
        <v>STCC</v>
      </c>
      <c r="D3" s="53" t="str">
        <f>'Nom Revenue'!D3</f>
        <v>Dist Category</v>
      </c>
      <c r="E3" s="53" t="str">
        <f>'Nom Revenue'!E3</f>
        <v>Car Own-ership</v>
      </c>
      <c r="F3" s="53" t="str">
        <f>'Nom Revenue'!F3</f>
        <v>Train Type</v>
      </c>
      <c r="G3" s="22">
        <v>1985</v>
      </c>
      <c r="H3" s="22">
        <f>'Nom Revenue'!H3</f>
        <v>1986</v>
      </c>
      <c r="I3" s="22">
        <f>'Nom Revenue'!I3</f>
        <v>1987</v>
      </c>
      <c r="J3" s="22">
        <f>'Nom Revenue'!J3</f>
        <v>1988</v>
      </c>
      <c r="K3" s="22">
        <f>'Nom Revenue'!K3</f>
        <v>1989</v>
      </c>
      <c r="L3" s="22">
        <f>'Nom Revenue'!L3</f>
        <v>1990</v>
      </c>
      <c r="M3" s="22">
        <f>'Nom Revenue'!M3</f>
        <v>1991</v>
      </c>
      <c r="N3" s="22">
        <f>'Nom Revenue'!N3</f>
        <v>1992</v>
      </c>
      <c r="O3" s="22">
        <f>'Nom Revenue'!O3</f>
        <v>1993</v>
      </c>
      <c r="P3" s="22">
        <f>'Nom Revenue'!P3</f>
        <v>1994</v>
      </c>
      <c r="Q3" s="22">
        <f>'Nom Revenue'!Q3</f>
        <v>1995</v>
      </c>
      <c r="R3" s="22">
        <f>'Nom Revenue'!R3</f>
        <v>1996</v>
      </c>
      <c r="S3" s="22">
        <f>'Nom Revenue'!S3</f>
        <v>1997</v>
      </c>
      <c r="T3" s="22">
        <f>'Nom Revenue'!T3</f>
        <v>1998</v>
      </c>
      <c r="U3" s="22">
        <f>'Nom Revenue'!U3</f>
        <v>1999</v>
      </c>
      <c r="V3" s="22">
        <f>'Nom Revenue'!V3</f>
        <v>2000</v>
      </c>
      <c r="W3" s="22">
        <f>'Nom Revenue'!W3</f>
        <v>2001</v>
      </c>
      <c r="X3" s="22">
        <f>'Nom Revenue'!X3</f>
        <v>2002</v>
      </c>
      <c r="Y3" s="22">
        <f>'Nom Revenue'!Y3</f>
        <v>2003</v>
      </c>
      <c r="Z3" s="22">
        <f>'Nom Revenue'!Z3</f>
        <v>2004</v>
      </c>
      <c r="AA3" s="22">
        <f>'Nom Revenue'!AA3</f>
        <v>2005</v>
      </c>
      <c r="AB3" s="22">
        <f>'Nom Revenue'!AB3</f>
        <v>2006</v>
      </c>
      <c r="AC3" s="22" t="str">
        <f>'Nom Revenue'!AC3</f>
        <v>2007p</v>
      </c>
      <c r="AD3" s="22">
        <f>'Nom Revenue'!AD3</f>
        <v>2007</v>
      </c>
      <c r="AE3" s="22">
        <f>'Nom Revenue'!AE3</f>
        <v>2008</v>
      </c>
      <c r="AF3" s="22">
        <f>'Nom Revenue'!AF3</f>
        <v>2009</v>
      </c>
      <c r="AG3" s="22">
        <f>'Nom Revenue'!AG3</f>
        <v>2010</v>
      </c>
      <c r="AH3" s="22">
        <f>'Nom Revenue'!AH3</f>
        <v>2011</v>
      </c>
      <c r="AI3" s="22">
        <f>'Nom Revenue'!AI3</f>
        <v>2012</v>
      </c>
      <c r="AJ3" s="22">
        <f>'Nom Revenue'!AJ3</f>
        <v>2013</v>
      </c>
      <c r="AK3" s="22">
        <f>'Nom Revenue'!AK3</f>
        <v>2014</v>
      </c>
      <c r="AL3" s="22">
        <f>'Nom Revenue'!AL3</f>
        <v>2015</v>
      </c>
      <c r="AM3" s="22">
        <f>'Nom Revenue'!AM3</f>
        <v>2016</v>
      </c>
      <c r="AN3" s="22">
        <f>'Nom Revenue'!AN3</f>
        <v>2017</v>
      </c>
      <c r="AO3" s="22">
        <f>'Nom Revenue'!AO3</f>
        <v>2018</v>
      </c>
      <c r="AP3" s="22">
        <f>'Nom Revenue'!AP3</f>
        <v>2019</v>
      </c>
      <c r="AQ3" s="22">
        <f>'Nom Revenue'!AQ3</f>
        <v>2020</v>
      </c>
      <c r="AR3" s="22">
        <f>'Nom Revenue'!AR3</f>
        <v>2021</v>
      </c>
      <c r="AS3" s="22">
        <f>'Nom Revenue'!AS3</f>
        <v>2022</v>
      </c>
      <c r="AT3" s="22">
        <f>'Nom Revenue'!AT3</f>
        <v>2023</v>
      </c>
      <c r="AU3" s="22">
        <f>'Nom Revenue'!AU3</f>
        <v>2024</v>
      </c>
      <c r="AV3" s="22">
        <f>'Nom Revenue'!AV3</f>
        <v>2025</v>
      </c>
      <c r="AW3" s="22">
        <f>'Nom Revenue'!AW3</f>
        <v>2026</v>
      </c>
      <c r="AX3" s="22">
        <f>'Nom Revenue'!AX3</f>
        <v>2027</v>
      </c>
      <c r="AY3" s="22">
        <f>'Nom Revenue'!AY3</f>
        <v>2028</v>
      </c>
      <c r="AZ3" s="22">
        <f>'Nom Revenue'!AZ3</f>
        <v>2029</v>
      </c>
      <c r="BA3" s="22">
        <f>'Nom Revenue'!BA3</f>
        <v>2030</v>
      </c>
      <c r="BB3" s="22"/>
      <c r="BC3" s="26" t="str">
        <f>'Nom Revenue'!BC3</f>
        <v>'04-'05 % Change</v>
      </c>
      <c r="BD3" s="26" t="str">
        <f>'Nom Revenue'!BD3</f>
        <v>'05-'06 % Change</v>
      </c>
      <c r="BE3" s="26" t="str">
        <f>'Nom Revenue'!BE3</f>
        <v>'06-'07 % Change</v>
      </c>
      <c r="BF3" s="26" t="str">
        <f>'Nom Revenue'!BF3</f>
        <v>'07-'08 % Change</v>
      </c>
      <c r="BG3" s="26" t="str">
        <f>'Nom Revenue'!BG3</f>
        <v>'08-'09 % Change</v>
      </c>
      <c r="BH3" s="26" t="str">
        <f>'Nom Revenue'!BH3</f>
        <v>'09-'10 % Change</v>
      </c>
      <c r="BI3" s="26" t="str">
        <f>'Nom Revenue'!BI3</f>
        <v>'10-'11 % Change</v>
      </c>
      <c r="BJ3" s="26" t="str">
        <f>'Nom Revenue'!BJ3</f>
        <v>'11-'12 % Change</v>
      </c>
      <c r="BK3" s="26" t="str">
        <f>'Nom Revenue'!BK3</f>
        <v>'12-'13 % Change</v>
      </c>
      <c r="BL3" s="26" t="str">
        <f>'Nom Revenue'!BL3</f>
        <v>'13-'14 % Change</v>
      </c>
      <c r="BM3" s="26" t="str">
        <f>'Nom Revenue'!BM3</f>
        <v>'14-'15 % Change</v>
      </c>
      <c r="BN3" s="26" t="str">
        <f>'Nom Revenue'!BN3</f>
        <v>'15-'16 % Change</v>
      </c>
      <c r="BO3" s="26" t="str">
        <f>'Nom Revenue'!BO3</f>
        <v>'16-'17 % Change</v>
      </c>
      <c r="BP3" s="26" t="str">
        <f>'Nom Revenue'!BP3</f>
        <v>'17-'18 % Change</v>
      </c>
      <c r="BQ3" s="26" t="str">
        <f>'Nom Revenue'!BQ3</f>
        <v>'18-'19 % Change</v>
      </c>
      <c r="BR3" s="26" t="str">
        <f>'Nom Revenue'!BR3</f>
        <v>'19-'20 % Change</v>
      </c>
      <c r="BS3" s="26" t="str">
        <f>'Nom Revenue'!BS3</f>
        <v>'20-'21 % Change</v>
      </c>
      <c r="BT3" s="26" t="str">
        <f>'Nom Revenue'!BT3</f>
        <v>'21-'22 % Change</v>
      </c>
      <c r="BU3" s="26" t="str">
        <f>'Nom Revenue'!BU3</f>
        <v>'22-'23 % Change</v>
      </c>
      <c r="BV3" s="26" t="str">
        <f>'Nom Revenue'!BV3</f>
        <v>'23-'24 % Change</v>
      </c>
      <c r="BW3" s="26" t="str">
        <f>'Nom Revenue'!BW3</f>
        <v>'24-'25 % Change</v>
      </c>
      <c r="BX3" s="26" t="str">
        <f>'Nom Revenue'!BX3</f>
        <v>'25-'26 % Change</v>
      </c>
      <c r="BY3" s="26" t="str">
        <f>'Nom Revenue'!BY3</f>
        <v>'26-'27 % Change</v>
      </c>
      <c r="BZ3" s="26" t="str">
        <f>'Nom Revenue'!BZ3</f>
        <v>'27-'28 % Change</v>
      </c>
      <c r="CA3" s="26" t="str">
        <f>'Nom Revenue'!CA3</f>
        <v>'28-'29 % Change</v>
      </c>
      <c r="CB3" s="26" t="str">
        <f>'Nom Revenue'!CB3</f>
        <v>'29-'30 % Change</v>
      </c>
    </row>
    <row r="4" spans="1:232" ht="13" x14ac:dyDescent="0.3">
      <c r="A4" s="18" t="s">
        <v>24</v>
      </c>
      <c r="B4" s="108">
        <f>'Nom Revenue'!B4</f>
        <v>1</v>
      </c>
      <c r="C4" s="63" t="str">
        <f>IF(B4=0,"",VLOOKUP('Nom Revenue'!A4,'Commodity Code List'!$B$2:$C$18,2,FALSE))</f>
        <v>-</v>
      </c>
      <c r="D4" s="63" t="str">
        <f>'Formatted Data'!E2</f>
        <v>S</v>
      </c>
      <c r="E4" s="63" t="str">
        <f>'Formatted Data'!F2</f>
        <v>X</v>
      </c>
      <c r="F4" s="63" t="str">
        <f>'Formatted Data'!G2</f>
        <v>X</v>
      </c>
      <c r="G4" s="109">
        <f>'Nom Revenue'!G4*VLOOKUP('Real Revenue'!G$3,IPD!$A:$C,3,FALSE)</f>
        <v>1004.8177235863534</v>
      </c>
      <c r="H4" s="109">
        <f>'Nom Revenue'!H4*VLOOKUP('Real Revenue'!H$3,IPD!$A:$C,3,FALSE)</f>
        <v>989.16750706860307</v>
      </c>
      <c r="I4" s="109">
        <f>'Nom Revenue'!I4*VLOOKUP('Real Revenue'!I$3,IPD!$A:$C,3,FALSE)</f>
        <v>963.47799085331428</v>
      </c>
      <c r="J4" s="109">
        <f>'Nom Revenue'!J4*VLOOKUP('Real Revenue'!J$3,IPD!$A:$C,3,FALSE)</f>
        <v>922.16805564645142</v>
      </c>
      <c r="K4" s="109">
        <f>'Nom Revenue'!K4*VLOOKUP('Real Revenue'!K$3,IPD!$A:$C,3,FALSE)</f>
        <v>515.18900935887348</v>
      </c>
      <c r="L4" s="109">
        <f>'Nom Revenue'!L4*VLOOKUP('Real Revenue'!L$3,IPD!$A:$C,3,FALSE)</f>
        <v>518.74700450214993</v>
      </c>
      <c r="M4" s="109">
        <f>'Nom Revenue'!M4*VLOOKUP('Real Revenue'!M$3,IPD!$A:$C,3,FALSE)</f>
        <v>512.32531673462722</v>
      </c>
      <c r="N4" s="109">
        <f>'Nom Revenue'!N4*VLOOKUP('Real Revenue'!N$3,IPD!$A:$C,3,FALSE)</f>
        <v>588.64965629036624</v>
      </c>
      <c r="O4" s="109">
        <f>'Nom Revenue'!O4*VLOOKUP('Real Revenue'!O$3,IPD!$A:$C,3,FALSE)</f>
        <v>663.18233238308881</v>
      </c>
      <c r="P4" s="109">
        <f>'Nom Revenue'!P4*VLOOKUP('Real Revenue'!P$3,IPD!$A:$C,3,FALSE)</f>
        <v>689.86602873528159</v>
      </c>
      <c r="Q4" s="109">
        <f>'Nom Revenue'!Q4*VLOOKUP('Real Revenue'!Q$3,IPD!$A:$C,3,FALSE)</f>
        <v>571.89913911172857</v>
      </c>
      <c r="R4" s="109">
        <f>'Nom Revenue'!R4*VLOOKUP('Real Revenue'!R$3,IPD!$A:$C,3,FALSE)</f>
        <v>519.26534892318523</v>
      </c>
      <c r="S4" s="109">
        <f>'Nom Revenue'!S4*VLOOKUP('Real Revenue'!S$3,IPD!$A:$C,3,FALSE)</f>
        <v>555.20128638592439</v>
      </c>
      <c r="T4" s="109">
        <f>'Nom Revenue'!T4*VLOOKUP('Real Revenue'!T$3,IPD!$A:$C,3,FALSE)</f>
        <v>585.76818950641064</v>
      </c>
      <c r="U4" s="109">
        <f>'Nom Revenue'!U4*VLOOKUP('Real Revenue'!U$3,IPD!$A:$C,3,FALSE)</f>
        <v>600.48590458578838</v>
      </c>
      <c r="V4" s="109">
        <f>'Nom Revenue'!V4*VLOOKUP('Real Revenue'!V$3,IPD!$A:$C,3,FALSE)</f>
        <v>656.89135297434075</v>
      </c>
      <c r="W4" s="109">
        <f>'Nom Revenue'!W4*VLOOKUP('Real Revenue'!W$3,IPD!$A:$C,3,FALSE)</f>
        <v>699.01064965034971</v>
      </c>
      <c r="X4" s="109">
        <f>'Nom Revenue'!X4*VLOOKUP('Real Revenue'!X$3,IPD!$A:$C,3,FALSE)</f>
        <v>784.97857861352043</v>
      </c>
      <c r="Y4" s="109">
        <f>'Nom Revenue'!Y4*VLOOKUP('Real Revenue'!Y$3,IPD!$A:$C,3,FALSE)</f>
        <v>777.05671134716772</v>
      </c>
      <c r="Z4" s="109">
        <f>'Nom Revenue'!Z4*VLOOKUP('Real Revenue'!Z$3,IPD!$A:$C,3,FALSE)</f>
        <v>807.78467427949977</v>
      </c>
      <c r="AA4" s="109">
        <f>'Nom Revenue'!AA4*VLOOKUP('Real Revenue'!AA$3,IPD!$A:$C,3,FALSE)</f>
        <v>868.67739710137812</v>
      </c>
      <c r="AB4" s="109">
        <f>'Nom Revenue'!AB4*VLOOKUP('Real Revenue'!AB$3,IPD!$A:$C,3,FALSE)</f>
        <v>1222.9825101283441</v>
      </c>
      <c r="AC4" s="109">
        <f>AD4</f>
        <v>1064.6903058981575</v>
      </c>
      <c r="AD4" s="109">
        <f>'Nom Revenue'!AD4*VLOOKUP('Real Revenue'!AD$3,IPD!$A:$C,3,FALSE)</f>
        <v>1064.6903058981575</v>
      </c>
      <c r="AE4" s="109">
        <f>'Nom Revenue'!AE4*VLOOKUP('Real Revenue'!AE$3,IPD!$A:$C,3,FALSE)</f>
        <v>995.92304484564772</v>
      </c>
      <c r="AF4" s="109">
        <f>'Nom Revenue'!AF4*VLOOKUP('Real Revenue'!AF$3,IPD!$A:$C,3,FALSE)</f>
        <v>764.19876280545645</v>
      </c>
      <c r="AG4" s="109">
        <f>'Nom Revenue'!AG4*VLOOKUP('Real Revenue'!AG$3,IPD!$A:$C,3,FALSE)</f>
        <v>850.36457813057825</v>
      </c>
      <c r="AH4" s="109">
        <f>'Nom Revenue'!AH4*VLOOKUP('Real Revenue'!AH$3,IPD!$A:$C,3,FALSE)</f>
        <v>856.71216008788701</v>
      </c>
      <c r="AI4" s="109">
        <f>'Nom Revenue'!AI4*VLOOKUP('Real Revenue'!AI$3,IPD!$A:$C,3,FALSE)</f>
        <v>940.3239988302837</v>
      </c>
      <c r="AJ4" s="109">
        <f>'Nom Revenue'!AJ4*VLOOKUP('Real Revenue'!AJ$3,IPD!$A:$C,3,FALSE)</f>
        <v>1006.2491543193593</v>
      </c>
      <c r="AK4" s="109">
        <f>'Nom Revenue'!AK4*VLOOKUP('Real Revenue'!AK$3,IPD!$A:$C,3,FALSE)</f>
        <v>1073.3168148121258</v>
      </c>
      <c r="AL4" s="109">
        <f>'Nom Revenue'!AL4*VLOOKUP('Real Revenue'!AL$3,IPD!$A:$C,3,FALSE)</f>
        <v>1051.8345925336018</v>
      </c>
      <c r="AM4" s="109">
        <f>'Nom Revenue'!AM4*VLOOKUP('Real Revenue'!AM$3,IPD!$A:$C,3,FALSE)</f>
        <v>1024.5629798963773</v>
      </c>
      <c r="AN4" s="109">
        <f>'Nom Revenue'!AN4*VLOOKUP('Real Revenue'!AN$3,IPD!$A:$C,3,FALSE)</f>
        <v>1095.98332676</v>
      </c>
      <c r="AO4" s="109">
        <f>'Nom Revenue'!AO4*VLOOKUP('Real Revenue'!AO$3,IPD!$A:$C,3,FALSE)</f>
        <v>1182.9661814626897</v>
      </c>
      <c r="AP4" s="109">
        <f>'Nom Revenue'!AP4*VLOOKUP('Real Revenue'!AP$3,IPD!$A:$C,3,FALSE)</f>
        <v>1222.2253700196138</v>
      </c>
      <c r="AQ4" s="109">
        <f>'Nom Revenue'!AQ4*VLOOKUP('Real Revenue'!AQ$3,IPD!$A:$C,3,FALSE)</f>
        <v>1118.9036178058664</v>
      </c>
      <c r="AR4" s="109">
        <f>'Nom Revenue'!AR4*VLOOKUP('Real Revenue'!AR$3,IPD!$A:$C,3,FALSE)</f>
        <v>1132.4114945786796</v>
      </c>
      <c r="AS4" s="109">
        <f>'Nom Revenue'!AS4*VLOOKUP('Real Revenue'!AS$3,IPD!$A:$C,3,FALSE)</f>
        <v>1143.7339999999999</v>
      </c>
      <c r="AT4" s="109" t="e">
        <f>'Nom Revenue'!AT4*VLOOKUP('Real Revenue'!AT$3,IPD!$A:$C,3,FALSE)</f>
        <v>#N/A</v>
      </c>
      <c r="AU4" s="109" t="e">
        <f>'Nom Revenue'!AU4*VLOOKUP('Real Revenue'!AU$3,IPD!$A:$C,3,FALSE)</f>
        <v>#N/A</v>
      </c>
      <c r="AV4" s="109" t="e">
        <f>'Nom Revenue'!AV4*VLOOKUP('Real Revenue'!AV$3,IPD!$A:$C,3,FALSE)</f>
        <v>#N/A</v>
      </c>
      <c r="AW4" s="109" t="e">
        <f>'Nom Revenue'!AW4*VLOOKUP('Real Revenue'!AW$3,IPD!$A:$C,3,FALSE)</f>
        <v>#N/A</v>
      </c>
      <c r="AX4" s="109" t="e">
        <f>'Nom Revenue'!AX4*VLOOKUP('Real Revenue'!AX$3,IPD!$A:$C,3,FALSE)</f>
        <v>#N/A</v>
      </c>
      <c r="AY4" s="109" t="e">
        <f>'Nom Revenue'!AY4*VLOOKUP('Real Revenue'!AY$3,IPD!$A:$C,3,FALSE)</f>
        <v>#N/A</v>
      </c>
      <c r="AZ4" s="109" t="e">
        <f>'Nom Revenue'!AZ4*VLOOKUP('Real Revenue'!AZ$3,IPD!$A:$C,3,FALSE)</f>
        <v>#N/A</v>
      </c>
      <c r="BA4" s="109" t="e">
        <f>'Nom Revenue'!BA4*VLOOKUP('Real Revenue'!BA$3,IPD!$A:$C,3,FALSE)</f>
        <v>#N/A</v>
      </c>
      <c r="BB4" s="109"/>
      <c r="BC4" s="78">
        <f t="shared" ref="BC4:BC19" si="0">IF(Z4&gt;0,AA4/Z4-1,0)</f>
        <v>7.5382369535781812E-2</v>
      </c>
      <c r="BD4" s="78">
        <f t="shared" ref="BD4:BD19" si="1">IF(AA4&gt;0,AB4/AA4-1,0)</f>
        <v>0.40786730978521946</v>
      </c>
      <c r="BE4" s="78">
        <f>IF(AB4&gt;0, AC4/AB4-1,0)</f>
        <v>-0.1294312902427156</v>
      </c>
      <c r="BF4" s="78">
        <f t="shared" ref="BF4:BF19" si="2">IF(AD4&gt;0,AE4/AD4-1,0)</f>
        <v>-6.4588980167804455E-2</v>
      </c>
      <c r="BG4" s="78">
        <f t="shared" ref="BG4:BG19" si="3">IF(AE4&gt;0,AF4/AE4-1,0)</f>
        <v>-0.23267287893323607</v>
      </c>
      <c r="BH4" s="78">
        <f t="shared" ref="BH4:BH19" si="4">IF(AF4&gt;0,AG4/AF4-1,0)</f>
        <v>0.11275314684990811</v>
      </c>
      <c r="BI4" s="78">
        <f t="shared" ref="BI4:BI32" si="5">IF(AG4&gt;0,AH4/AG4-1,0)</f>
        <v>7.464541821889048E-3</v>
      </c>
      <c r="BJ4" s="78">
        <f t="shared" ref="BJ4:BJ32" si="6">IF(AH4&gt;0,AI4/AH4-1,0)</f>
        <v>9.7596185320655726E-2</v>
      </c>
      <c r="BK4" s="78">
        <f t="shared" ref="BK4:BK32" si="7">IF(AI4&gt;0,AJ4/AI4-1,0)</f>
        <v>7.0108979002006855E-2</v>
      </c>
      <c r="BL4" s="78">
        <f t="shared" ref="BL4:BL32" si="8">IF(AJ4&gt;0,AK4/AJ4-1,0)</f>
        <v>6.6651147188423687E-2</v>
      </c>
      <c r="BM4" s="78">
        <f>IF(AK4&gt;0,AL4/AK4-1,0)</f>
        <v>-2.001480083239382E-2</v>
      </c>
      <c r="BN4" s="78">
        <f t="shared" ref="BN4:CB19" si="9">IF(AL4&gt;0,AM4/AL4-1,0)</f>
        <v>-2.5927662800606432E-2</v>
      </c>
      <c r="BO4" s="78">
        <f t="shared" si="9"/>
        <v>6.970810800800753E-2</v>
      </c>
      <c r="BP4" s="78">
        <f t="shared" si="9"/>
        <v>7.9365125890950239E-2</v>
      </c>
      <c r="BQ4" s="78">
        <f t="shared" si="9"/>
        <v>3.3187075989257409E-2</v>
      </c>
      <c r="BR4" s="78">
        <f t="shared" si="9"/>
        <v>-8.453576136460772E-2</v>
      </c>
      <c r="BS4" s="78">
        <f t="shared" si="9"/>
        <v>1.2072422108440062E-2</v>
      </c>
      <c r="BT4" s="78">
        <f t="shared" si="9"/>
        <v>9.998578675265879E-3</v>
      </c>
      <c r="BU4" s="78" t="e">
        <f t="shared" si="9"/>
        <v>#N/A</v>
      </c>
      <c r="BV4" s="78" t="e">
        <f t="shared" si="9"/>
        <v>#N/A</v>
      </c>
      <c r="BW4" s="78" t="e">
        <f t="shared" si="9"/>
        <v>#N/A</v>
      </c>
      <c r="BX4" s="78" t="e">
        <f t="shared" si="9"/>
        <v>#N/A</v>
      </c>
      <c r="BY4" s="78" t="e">
        <f t="shared" si="9"/>
        <v>#N/A</v>
      </c>
      <c r="BZ4" s="78" t="e">
        <f t="shared" si="9"/>
        <v>#N/A</v>
      </c>
      <c r="CA4" s="78" t="e">
        <f t="shared" si="9"/>
        <v>#N/A</v>
      </c>
      <c r="CB4" s="78" t="e">
        <f>IF(AZ4&gt;0,BA4/AZ4-1,0)</f>
        <v>#N/A</v>
      </c>
    </row>
    <row r="5" spans="1:232" ht="13" x14ac:dyDescent="0.3">
      <c r="A5" s="18" t="s">
        <v>81</v>
      </c>
      <c r="B5" s="108">
        <f>'Nom Revenue'!B5</f>
        <v>0</v>
      </c>
      <c r="C5" s="63" t="str">
        <f>IF(B5=0,"",VLOOKUP('Nom Revenue'!A5,'Commodity Code List'!$B$2:$C$18,2,FALSE))</f>
        <v/>
      </c>
      <c r="D5" s="63" t="str">
        <f>'Formatted Data'!E3</f>
        <v>M</v>
      </c>
      <c r="E5" s="63" t="str">
        <f>'Formatted Data'!F3</f>
        <v>X</v>
      </c>
      <c r="F5" s="63" t="str">
        <f>'Formatted Data'!G3</f>
        <v>X</v>
      </c>
      <c r="G5" s="109">
        <f>'Nom Revenue'!G5*VLOOKUP('Real Revenue'!G$3,IPD!$A:$C,3,FALSE)</f>
        <v>1934.8467950458426</v>
      </c>
      <c r="H5" s="109">
        <f>'Nom Revenue'!H5*VLOOKUP('Real Revenue'!H$3,IPD!$A:$C,3,FALSE)</f>
        <v>2128.3627041794439</v>
      </c>
      <c r="I5" s="109">
        <f>'Nom Revenue'!I5*VLOOKUP('Real Revenue'!I$3,IPD!$A:$C,3,FALSE)</f>
        <v>2139.3691058267777</v>
      </c>
      <c r="J5" s="109">
        <f>'Nom Revenue'!J5*VLOOKUP('Real Revenue'!J$3,IPD!$A:$C,3,FALSE)</f>
        <v>2234.2595238147173</v>
      </c>
      <c r="K5" s="109">
        <f>'Nom Revenue'!K5*VLOOKUP('Real Revenue'!K$3,IPD!$A:$C,3,FALSE)</f>
        <v>1794.1203412402697</v>
      </c>
      <c r="L5" s="109">
        <f>'Nom Revenue'!L5*VLOOKUP('Real Revenue'!L$3,IPD!$A:$C,3,FALSE)</f>
        <v>1626.9412646319875</v>
      </c>
      <c r="M5" s="109">
        <f>'Nom Revenue'!M5*VLOOKUP('Real Revenue'!M$3,IPD!$A:$C,3,FALSE)</f>
        <v>1582.5257276626978</v>
      </c>
      <c r="N5" s="109">
        <f>'Nom Revenue'!N5*VLOOKUP('Real Revenue'!N$3,IPD!$A:$C,3,FALSE)</f>
        <v>1752.0552950388314</v>
      </c>
      <c r="O5" s="109">
        <f>'Nom Revenue'!O5*VLOOKUP('Real Revenue'!O$3,IPD!$A:$C,3,FALSE)</f>
        <v>1877.305962551017</v>
      </c>
      <c r="P5" s="109">
        <f>'Nom Revenue'!P5*VLOOKUP('Real Revenue'!P$3,IPD!$A:$C,3,FALSE)</f>
        <v>2020.0258186504789</v>
      </c>
      <c r="Q5" s="109">
        <f>'Nom Revenue'!Q5*VLOOKUP('Real Revenue'!Q$3,IPD!$A:$C,3,FALSE)</f>
        <v>2002.1131405309313</v>
      </c>
      <c r="R5" s="109">
        <f>'Nom Revenue'!R5*VLOOKUP('Real Revenue'!R$3,IPD!$A:$C,3,FALSE)</f>
        <v>2029.3869009741211</v>
      </c>
      <c r="S5" s="109">
        <f>'Nom Revenue'!S5*VLOOKUP('Real Revenue'!S$3,IPD!$A:$C,3,FALSE)</f>
        <v>1999.3480129795212</v>
      </c>
      <c r="T5" s="109">
        <f>'Nom Revenue'!T5*VLOOKUP('Real Revenue'!T$3,IPD!$A:$C,3,FALSE)</f>
        <v>1952.5516585233675</v>
      </c>
      <c r="U5" s="109">
        <f>'Nom Revenue'!U5*VLOOKUP('Real Revenue'!U$3,IPD!$A:$C,3,FALSE)</f>
        <v>2089.7699826187227</v>
      </c>
      <c r="V5" s="109">
        <f>'Nom Revenue'!V5*VLOOKUP('Real Revenue'!V$3,IPD!$A:$C,3,FALSE)</f>
        <v>2135.7473598223373</v>
      </c>
      <c r="W5" s="109">
        <f>'Nom Revenue'!W5*VLOOKUP('Real Revenue'!W$3,IPD!$A:$C,3,FALSE)</f>
        <v>2151.4683337816032</v>
      </c>
      <c r="X5" s="109">
        <f>'Nom Revenue'!X5*VLOOKUP('Real Revenue'!X$3,IPD!$A:$C,3,FALSE)</f>
        <v>2376.9305960272791</v>
      </c>
      <c r="Y5" s="109">
        <f>'Nom Revenue'!Y5*VLOOKUP('Real Revenue'!Y$3,IPD!$A:$C,3,FALSE)</f>
        <v>2236.4007682777965</v>
      </c>
      <c r="Z5" s="109">
        <f>'Nom Revenue'!Z5*VLOOKUP('Real Revenue'!Z$3,IPD!$A:$C,3,FALSE)</f>
        <v>2347.3131536856481</v>
      </c>
      <c r="AA5" s="109">
        <f>'Nom Revenue'!AA5*VLOOKUP('Real Revenue'!AA$3,IPD!$A:$C,3,FALSE)</f>
        <v>2503.9116866079748</v>
      </c>
      <c r="AB5" s="109">
        <f>'Nom Revenue'!AB5*VLOOKUP('Real Revenue'!AB$3,IPD!$A:$C,3,FALSE)</f>
        <v>2585.3558920436303</v>
      </c>
      <c r="AC5" s="109">
        <f t="shared" ref="AC5:AC68" si="10">AD5</f>
        <v>2434.9499320432196</v>
      </c>
      <c r="AD5" s="109">
        <f>'Nom Revenue'!AD5*VLOOKUP('Real Revenue'!AD$3,IPD!$A:$C,3,FALSE)</f>
        <v>2434.9499320432196</v>
      </c>
      <c r="AE5" s="109">
        <f>'Nom Revenue'!AE5*VLOOKUP('Real Revenue'!AE$3,IPD!$A:$C,3,FALSE)</f>
        <v>2523.6930317680344</v>
      </c>
      <c r="AF5" s="109">
        <f>'Nom Revenue'!AF5*VLOOKUP('Real Revenue'!AF$3,IPD!$A:$C,3,FALSE)</f>
        <v>1973.1649010456658</v>
      </c>
      <c r="AG5" s="109">
        <f>'Nom Revenue'!AG5*VLOOKUP('Real Revenue'!AG$3,IPD!$A:$C,3,FALSE)</f>
        <v>2219.0682867167975</v>
      </c>
      <c r="AH5" s="109">
        <f>'Nom Revenue'!AH5*VLOOKUP('Real Revenue'!AH$3,IPD!$A:$C,3,FALSE)</f>
        <v>2150.4651453416554</v>
      </c>
      <c r="AI5" s="109">
        <f>'Nom Revenue'!AI5*VLOOKUP('Real Revenue'!AI$3,IPD!$A:$C,3,FALSE)</f>
        <v>2316.9436372914092</v>
      </c>
      <c r="AJ5" s="109">
        <f>'Nom Revenue'!AJ5*VLOOKUP('Real Revenue'!AJ$3,IPD!$A:$C,3,FALSE)</f>
        <v>2682.7227753004613</v>
      </c>
      <c r="AK5" s="109">
        <f>'Nom Revenue'!AK5*VLOOKUP('Real Revenue'!AK$3,IPD!$A:$C,3,FALSE)</f>
        <v>3082.3044700117189</v>
      </c>
      <c r="AL5" s="109">
        <f>'Nom Revenue'!AL5*VLOOKUP('Real Revenue'!AL$3,IPD!$A:$C,3,FALSE)</f>
        <v>2661.4321359385917</v>
      </c>
      <c r="AM5" s="109">
        <f>'Nom Revenue'!AM5*VLOOKUP('Real Revenue'!AM$3,IPD!$A:$C,3,FALSE)</f>
        <v>2837.0212270335196</v>
      </c>
      <c r="AN5" s="109">
        <f>'Nom Revenue'!AN5*VLOOKUP('Real Revenue'!AN$3,IPD!$A:$C,3,FALSE)</f>
        <v>3038.5892704499997</v>
      </c>
      <c r="AO5" s="109">
        <f>'Nom Revenue'!AO5*VLOOKUP('Real Revenue'!AO$3,IPD!$A:$C,3,FALSE)</f>
        <v>3431.9439151049455</v>
      </c>
      <c r="AP5" s="109">
        <f>'Nom Revenue'!AP5*VLOOKUP('Real Revenue'!AP$3,IPD!$A:$C,3,FALSE)</f>
        <v>3235.8332877182524</v>
      </c>
      <c r="AQ5" s="109">
        <f>'Nom Revenue'!AQ5*VLOOKUP('Real Revenue'!AQ$3,IPD!$A:$C,3,FALSE)</f>
        <v>3222.4011324811877</v>
      </c>
      <c r="AR5" s="109">
        <f>'Nom Revenue'!AR5*VLOOKUP('Real Revenue'!AR$3,IPD!$A:$C,3,FALSE)</f>
        <v>3241.3069172692881</v>
      </c>
      <c r="AS5" s="109">
        <f>'Nom Revenue'!AS5*VLOOKUP('Real Revenue'!AS$3,IPD!$A:$C,3,FALSE)</f>
        <v>3469.5610000000001</v>
      </c>
      <c r="AT5" s="109" t="e">
        <f>'Nom Revenue'!AT5*VLOOKUP('Real Revenue'!AT$3,IPD!$A:$C,3,FALSE)</f>
        <v>#N/A</v>
      </c>
      <c r="AU5" s="109" t="e">
        <f>'Nom Revenue'!AU5*VLOOKUP('Real Revenue'!AU$3,IPD!$A:$C,3,FALSE)</f>
        <v>#N/A</v>
      </c>
      <c r="AV5" s="109" t="e">
        <f>'Nom Revenue'!AV5*VLOOKUP('Real Revenue'!AV$3,IPD!$A:$C,3,FALSE)</f>
        <v>#N/A</v>
      </c>
      <c r="AW5" s="109" t="e">
        <f>'Nom Revenue'!AW5*VLOOKUP('Real Revenue'!AW$3,IPD!$A:$C,3,FALSE)</f>
        <v>#N/A</v>
      </c>
      <c r="AX5" s="109" t="e">
        <f>'Nom Revenue'!AX5*VLOOKUP('Real Revenue'!AX$3,IPD!$A:$C,3,FALSE)</f>
        <v>#N/A</v>
      </c>
      <c r="AY5" s="109" t="e">
        <f>'Nom Revenue'!AY5*VLOOKUP('Real Revenue'!AY$3,IPD!$A:$C,3,FALSE)</f>
        <v>#N/A</v>
      </c>
      <c r="AZ5" s="109" t="e">
        <f>'Nom Revenue'!AZ5*VLOOKUP('Real Revenue'!AZ$3,IPD!$A:$C,3,FALSE)</f>
        <v>#N/A</v>
      </c>
      <c r="BA5" s="109" t="e">
        <f>'Nom Revenue'!BA5*VLOOKUP('Real Revenue'!BA$3,IPD!$A:$C,3,FALSE)</f>
        <v>#N/A</v>
      </c>
      <c r="BB5" s="109"/>
      <c r="BC5" s="78">
        <f t="shared" si="0"/>
        <v>6.6713950235588459E-2</v>
      </c>
      <c r="BD5" s="78">
        <f t="shared" si="1"/>
        <v>3.2526788333332668E-2</v>
      </c>
      <c r="BE5" s="78">
        <f t="shared" ref="BE5:BE68" si="11">IF(AB5&gt;0, AC5/AB5-1,0)</f>
        <v>-5.8176114345913188E-2</v>
      </c>
      <c r="BF5" s="78">
        <f t="shared" si="2"/>
        <v>3.6445554200922992E-2</v>
      </c>
      <c r="BG5" s="78">
        <f t="shared" si="3"/>
        <v>-0.21814385655956059</v>
      </c>
      <c r="BH5" s="78">
        <f t="shared" si="4"/>
        <v>0.12462383936629773</v>
      </c>
      <c r="BI5" s="78">
        <f t="shared" si="5"/>
        <v>-3.0915290793796735E-2</v>
      </c>
      <c r="BJ5" s="78">
        <f t="shared" si="6"/>
        <v>7.741510821990305E-2</v>
      </c>
      <c r="BK5" s="78">
        <f t="shared" si="7"/>
        <v>0.15787140097920593</v>
      </c>
      <c r="BL5" s="78">
        <f t="shared" si="8"/>
        <v>0.1489463236343922</v>
      </c>
      <c r="BM5" s="78">
        <f t="shared" ref="BM5:BM32" si="12">IF(AK5&gt;0,AL5/AK5-1,0)</f>
        <v>-0.13654469834757332</v>
      </c>
      <c r="BN5" s="78">
        <f t="shared" si="9"/>
        <v>6.5975415538072291E-2</v>
      </c>
      <c r="BO5" s="78">
        <f t="shared" si="9"/>
        <v>7.1049184086382722E-2</v>
      </c>
      <c r="BP5" s="78">
        <f t="shared" si="9"/>
        <v>0.12945304865000451</v>
      </c>
      <c r="BQ5" s="78">
        <f t="shared" si="9"/>
        <v>-5.714272500886608E-2</v>
      </c>
      <c r="BR5" s="78">
        <f t="shared" si="9"/>
        <v>-4.151065287586686E-3</v>
      </c>
      <c r="BS5" s="78">
        <f t="shared" si="9"/>
        <v>5.8669867626142125E-3</v>
      </c>
      <c r="BT5" s="78">
        <f t="shared" si="9"/>
        <v>7.042038552862806E-2</v>
      </c>
      <c r="BU5" s="78" t="e">
        <f t="shared" si="9"/>
        <v>#N/A</v>
      </c>
      <c r="BV5" s="78" t="e">
        <f t="shared" si="9"/>
        <v>#N/A</v>
      </c>
      <c r="BW5" s="78" t="e">
        <f t="shared" si="9"/>
        <v>#N/A</v>
      </c>
      <c r="BX5" s="78" t="e">
        <f t="shared" si="9"/>
        <v>#N/A</v>
      </c>
      <c r="BY5" s="78" t="e">
        <f t="shared" si="9"/>
        <v>#N/A</v>
      </c>
      <c r="BZ5" s="78" t="e">
        <f t="shared" si="9"/>
        <v>#N/A</v>
      </c>
      <c r="CA5" s="78" t="e">
        <f t="shared" si="9"/>
        <v>#N/A</v>
      </c>
      <c r="CB5" s="78" t="e">
        <f t="shared" si="9"/>
        <v>#N/A</v>
      </c>
    </row>
    <row r="6" spans="1:232" ht="13" x14ac:dyDescent="0.3">
      <c r="A6" s="18" t="s">
        <v>81</v>
      </c>
      <c r="B6" s="108">
        <f>'Nom Revenue'!B6</f>
        <v>0</v>
      </c>
      <c r="C6" s="63" t="str">
        <f>IF(B6=0,"",VLOOKUP('Nom Revenue'!A6,'Commodity Code List'!$B$2:$C$18,2,FALSE))</f>
        <v/>
      </c>
      <c r="D6" s="63" t="str">
        <f>'Formatted Data'!E4</f>
        <v>L</v>
      </c>
      <c r="E6" s="63" t="str">
        <f>'Formatted Data'!F4</f>
        <v>X</v>
      </c>
      <c r="F6" s="63" t="str">
        <f>'Formatted Data'!G4</f>
        <v>X</v>
      </c>
      <c r="G6" s="109">
        <f>'Nom Revenue'!G6*VLOOKUP('Real Revenue'!G$3,IPD!$A:$C,3,FALSE)</f>
        <v>1339.3600540864911</v>
      </c>
      <c r="H6" s="109">
        <f>'Nom Revenue'!H6*VLOOKUP('Real Revenue'!H$3,IPD!$A:$C,3,FALSE)</f>
        <v>1465.7148091573606</v>
      </c>
      <c r="I6" s="109">
        <f>'Nom Revenue'!I6*VLOOKUP('Real Revenue'!I$3,IPD!$A:$C,3,FALSE)</f>
        <v>1501.8077911130349</v>
      </c>
      <c r="J6" s="109">
        <f>'Nom Revenue'!J6*VLOOKUP('Real Revenue'!J$3,IPD!$A:$C,3,FALSE)</f>
        <v>1648.1884126490691</v>
      </c>
      <c r="K6" s="109">
        <f>'Nom Revenue'!K6*VLOOKUP('Real Revenue'!K$3,IPD!$A:$C,3,FALSE)</f>
        <v>1104.1108857517713</v>
      </c>
      <c r="L6" s="109">
        <f>'Nom Revenue'!L6*VLOOKUP('Real Revenue'!L$3,IPD!$A:$C,3,FALSE)</f>
        <v>1192.1429756344321</v>
      </c>
      <c r="M6" s="109">
        <f>'Nom Revenue'!M6*VLOOKUP('Real Revenue'!M$3,IPD!$A:$C,3,FALSE)</f>
        <v>1231.2390399119231</v>
      </c>
      <c r="N6" s="109">
        <f>'Nom Revenue'!N6*VLOOKUP('Real Revenue'!N$3,IPD!$A:$C,3,FALSE)</f>
        <v>1237.8990590683654</v>
      </c>
      <c r="O6" s="109">
        <f>'Nom Revenue'!O6*VLOOKUP('Real Revenue'!O$3,IPD!$A:$C,3,FALSE)</f>
        <v>1408.8156515406424</v>
      </c>
      <c r="P6" s="109">
        <f>'Nom Revenue'!P6*VLOOKUP('Real Revenue'!P$3,IPD!$A:$C,3,FALSE)</f>
        <v>1576.9523100176928</v>
      </c>
      <c r="Q6" s="109">
        <f>'Nom Revenue'!Q6*VLOOKUP('Real Revenue'!Q$3,IPD!$A:$C,3,FALSE)</f>
        <v>1504.2557659510899</v>
      </c>
      <c r="R6" s="109">
        <f>'Nom Revenue'!R6*VLOOKUP('Real Revenue'!R$3,IPD!$A:$C,3,FALSE)</f>
        <v>1615.775266005516</v>
      </c>
      <c r="S6" s="109">
        <f>'Nom Revenue'!S6*VLOOKUP('Real Revenue'!S$3,IPD!$A:$C,3,FALSE)</f>
        <v>1630.7512934669744</v>
      </c>
      <c r="T6" s="109">
        <f>'Nom Revenue'!T6*VLOOKUP('Real Revenue'!T$3,IPD!$A:$C,3,FALSE)</f>
        <v>1653.1177143855446</v>
      </c>
      <c r="U6" s="109">
        <f>'Nom Revenue'!U6*VLOOKUP('Real Revenue'!U$3,IPD!$A:$C,3,FALSE)</f>
        <v>1650.339594619679</v>
      </c>
      <c r="V6" s="109">
        <f>'Nom Revenue'!V6*VLOOKUP('Real Revenue'!V$3,IPD!$A:$C,3,FALSE)</f>
        <v>1638.7105411979869</v>
      </c>
      <c r="W6" s="109">
        <f>'Nom Revenue'!W6*VLOOKUP('Real Revenue'!W$3,IPD!$A:$C,3,FALSE)</f>
        <v>1545.9048018423885</v>
      </c>
      <c r="X6" s="109">
        <f>'Nom Revenue'!X6*VLOOKUP('Real Revenue'!X$3,IPD!$A:$C,3,FALSE)</f>
        <v>1634.696627795802</v>
      </c>
      <c r="Y6" s="109">
        <f>'Nom Revenue'!Y6*VLOOKUP('Real Revenue'!Y$3,IPD!$A:$C,3,FALSE)</f>
        <v>1730.372799833779</v>
      </c>
      <c r="Z6" s="109">
        <f>'Nom Revenue'!Z6*VLOOKUP('Real Revenue'!Z$3,IPD!$A:$C,3,FALSE)</f>
        <v>1882.5567918484517</v>
      </c>
      <c r="AA6" s="109">
        <f>'Nom Revenue'!AA6*VLOOKUP('Real Revenue'!AA$3,IPD!$A:$C,3,FALSE)</f>
        <v>2146.1290115503457</v>
      </c>
      <c r="AB6" s="109">
        <f>'Nom Revenue'!AB6*VLOOKUP('Real Revenue'!AB$3,IPD!$A:$C,3,FALSE)</f>
        <v>2323.9871322215749</v>
      </c>
      <c r="AC6" s="109">
        <f t="shared" si="10"/>
        <v>2207.8366393704614</v>
      </c>
      <c r="AD6" s="109">
        <f>'Nom Revenue'!AD6*VLOOKUP('Real Revenue'!AD$3,IPD!$A:$C,3,FALSE)</f>
        <v>2207.8366393704614</v>
      </c>
      <c r="AE6" s="109">
        <f>'Nom Revenue'!AE6*VLOOKUP('Real Revenue'!AE$3,IPD!$A:$C,3,FALSE)</f>
        <v>2410.2224496722074</v>
      </c>
      <c r="AF6" s="109">
        <f>'Nom Revenue'!AF6*VLOOKUP('Real Revenue'!AF$3,IPD!$A:$C,3,FALSE)</f>
        <v>1782.0882335923034</v>
      </c>
      <c r="AG6" s="109">
        <f>'Nom Revenue'!AG6*VLOOKUP('Real Revenue'!AG$3,IPD!$A:$C,3,FALSE)</f>
        <v>2358.5794669649231</v>
      </c>
      <c r="AH6" s="109">
        <f>'Nom Revenue'!AH6*VLOOKUP('Real Revenue'!AH$3,IPD!$A:$C,3,FALSE)</f>
        <v>2891.8518340857663</v>
      </c>
      <c r="AI6" s="109">
        <f>'Nom Revenue'!AI6*VLOOKUP('Real Revenue'!AI$3,IPD!$A:$C,3,FALSE)</f>
        <v>3228.0937367602082</v>
      </c>
      <c r="AJ6" s="109">
        <f>'Nom Revenue'!AJ6*VLOOKUP('Real Revenue'!AJ$3,IPD!$A:$C,3,FALSE)</f>
        <v>3029.4031369511767</v>
      </c>
      <c r="AK6" s="109">
        <f>'Nom Revenue'!AK6*VLOOKUP('Real Revenue'!AK$3,IPD!$A:$C,3,FALSE)</f>
        <v>3067.3334820734071</v>
      </c>
      <c r="AL6" s="109">
        <f>'Nom Revenue'!AL6*VLOOKUP('Real Revenue'!AL$3,IPD!$A:$C,3,FALSE)</f>
        <v>3078.2035562086398</v>
      </c>
      <c r="AM6" s="109">
        <f>'Nom Revenue'!AM6*VLOOKUP('Real Revenue'!AM$3,IPD!$A:$C,3,FALSE)</f>
        <v>2466.3695412709558</v>
      </c>
      <c r="AN6" s="109">
        <f>'Nom Revenue'!AN6*VLOOKUP('Real Revenue'!AN$3,IPD!$A:$C,3,FALSE)</f>
        <v>2490.8052395499999</v>
      </c>
      <c r="AO6" s="109">
        <f>'Nom Revenue'!AO6*VLOOKUP('Real Revenue'!AO$3,IPD!$A:$C,3,FALSE)</f>
        <v>2731.119179351067</v>
      </c>
      <c r="AP6" s="109">
        <f>'Nom Revenue'!AP6*VLOOKUP('Real Revenue'!AP$3,IPD!$A:$C,3,FALSE)</f>
        <v>2642.0108248596262</v>
      </c>
      <c r="AQ6" s="109">
        <f>'Nom Revenue'!AQ6*VLOOKUP('Real Revenue'!AQ$3,IPD!$A:$C,3,FALSE)</f>
        <v>2562.5769489851109</v>
      </c>
      <c r="AR6" s="109">
        <f>'Nom Revenue'!AR6*VLOOKUP('Real Revenue'!AR$3,IPD!$A:$C,3,FALSE)</f>
        <v>2565.3767426347167</v>
      </c>
      <c r="AS6" s="109">
        <f>'Nom Revenue'!AS6*VLOOKUP('Real Revenue'!AS$3,IPD!$A:$C,3,FALSE)</f>
        <v>2954.288</v>
      </c>
      <c r="AT6" s="109" t="e">
        <f>'Nom Revenue'!AT6*VLOOKUP('Real Revenue'!AT$3,IPD!$A:$C,3,FALSE)</f>
        <v>#N/A</v>
      </c>
      <c r="AU6" s="109" t="e">
        <f>'Nom Revenue'!AU6*VLOOKUP('Real Revenue'!AU$3,IPD!$A:$C,3,FALSE)</f>
        <v>#N/A</v>
      </c>
      <c r="AV6" s="109" t="e">
        <f>'Nom Revenue'!AV6*VLOOKUP('Real Revenue'!AV$3,IPD!$A:$C,3,FALSE)</f>
        <v>#N/A</v>
      </c>
      <c r="AW6" s="109" t="e">
        <f>'Nom Revenue'!AW6*VLOOKUP('Real Revenue'!AW$3,IPD!$A:$C,3,FALSE)</f>
        <v>#N/A</v>
      </c>
      <c r="AX6" s="109" t="e">
        <f>'Nom Revenue'!AX6*VLOOKUP('Real Revenue'!AX$3,IPD!$A:$C,3,FALSE)</f>
        <v>#N/A</v>
      </c>
      <c r="AY6" s="109" t="e">
        <f>'Nom Revenue'!AY6*VLOOKUP('Real Revenue'!AY$3,IPD!$A:$C,3,FALSE)</f>
        <v>#N/A</v>
      </c>
      <c r="AZ6" s="109" t="e">
        <f>'Nom Revenue'!AZ6*VLOOKUP('Real Revenue'!AZ$3,IPD!$A:$C,3,FALSE)</f>
        <v>#N/A</v>
      </c>
      <c r="BA6" s="109" t="e">
        <f>'Nom Revenue'!BA6*VLOOKUP('Real Revenue'!BA$3,IPD!$A:$C,3,FALSE)</f>
        <v>#N/A</v>
      </c>
      <c r="BB6" s="109"/>
      <c r="BC6" s="78">
        <f t="shared" si="0"/>
        <v>0.14000757950207543</v>
      </c>
      <c r="BD6" s="78">
        <f t="shared" si="1"/>
        <v>8.2873918442929906E-2</v>
      </c>
      <c r="BE6" s="78">
        <f t="shared" si="11"/>
        <v>-4.9978974169311075E-2</v>
      </c>
      <c r="BF6" s="78">
        <f t="shared" si="2"/>
        <v>9.1667022230165429E-2</v>
      </c>
      <c r="BG6" s="78">
        <f t="shared" si="3"/>
        <v>-0.2606125489227481</v>
      </c>
      <c r="BH6" s="78">
        <f t="shared" si="4"/>
        <v>0.32349196998542462</v>
      </c>
      <c r="BI6" s="78">
        <f t="shared" si="5"/>
        <v>0.22609896108655225</v>
      </c>
      <c r="BJ6" s="78">
        <f t="shared" si="6"/>
        <v>0.11627217505102294</v>
      </c>
      <c r="BK6" s="78">
        <f t="shared" si="7"/>
        <v>-6.1550443082375339E-2</v>
      </c>
      <c r="BL6" s="78">
        <f t="shared" si="8"/>
        <v>1.2520732107118571E-2</v>
      </c>
      <c r="BM6" s="78">
        <f t="shared" si="12"/>
        <v>3.5438188246439406E-3</v>
      </c>
      <c r="BN6" s="78">
        <f t="shared" si="9"/>
        <v>-0.19876333834506621</v>
      </c>
      <c r="BO6" s="78">
        <f t="shared" si="9"/>
        <v>9.907557594330374E-3</v>
      </c>
      <c r="BP6" s="78">
        <f t="shared" si="9"/>
        <v>9.6480421666562455E-2</v>
      </c>
      <c r="BQ6" s="78">
        <f t="shared" si="9"/>
        <v>-3.2627047243179441E-2</v>
      </c>
      <c r="BR6" s="78">
        <f t="shared" si="9"/>
        <v>-3.006568903014839E-2</v>
      </c>
      <c r="BS6" s="78">
        <f t="shared" si="9"/>
        <v>1.0925695912133992E-3</v>
      </c>
      <c r="BT6" s="78">
        <f t="shared" si="9"/>
        <v>0.15160005581319025</v>
      </c>
      <c r="BU6" s="78" t="e">
        <f t="shared" si="9"/>
        <v>#N/A</v>
      </c>
      <c r="BV6" s="78" t="e">
        <f t="shared" si="9"/>
        <v>#N/A</v>
      </c>
      <c r="BW6" s="78" t="e">
        <f t="shared" si="9"/>
        <v>#N/A</v>
      </c>
      <c r="BX6" s="78" t="e">
        <f t="shared" si="9"/>
        <v>#N/A</v>
      </c>
      <c r="BY6" s="78" t="e">
        <f t="shared" si="9"/>
        <v>#N/A</v>
      </c>
      <c r="BZ6" s="78" t="e">
        <f t="shared" si="9"/>
        <v>#N/A</v>
      </c>
      <c r="CA6" s="78" t="e">
        <f t="shared" si="9"/>
        <v>#N/A</v>
      </c>
      <c r="CB6" s="78" t="e">
        <f t="shared" si="9"/>
        <v>#N/A</v>
      </c>
    </row>
    <row r="7" spans="1:232" ht="13" x14ac:dyDescent="0.3">
      <c r="A7" s="18" t="s">
        <v>81</v>
      </c>
      <c r="B7" s="108">
        <f>'Nom Revenue'!B7</f>
        <v>0</v>
      </c>
      <c r="C7" s="63" t="str">
        <f>IF(B7=0,"",VLOOKUP('Nom Revenue'!A7,'Commodity Code List'!$B$2:$C$18,2,FALSE))</f>
        <v/>
      </c>
      <c r="D7" s="63" t="str">
        <f>'Formatted Data'!E5</f>
        <v>VL</v>
      </c>
      <c r="E7" s="63" t="str">
        <f>'Formatted Data'!F5</f>
        <v>X</v>
      </c>
      <c r="F7" s="63" t="str">
        <f>'Formatted Data'!G5</f>
        <v>X</v>
      </c>
      <c r="G7" s="109">
        <f>'Nom Revenue'!G7*VLOOKUP('Real Revenue'!G$3,IPD!$A:$C,3,FALSE)</f>
        <v>5758.4616066383342</v>
      </c>
      <c r="H7" s="109">
        <f>'Nom Revenue'!H7*VLOOKUP('Real Revenue'!H$3,IPD!$A:$C,3,FALSE)</f>
        <v>5658.2466506393566</v>
      </c>
      <c r="I7" s="109">
        <f>'Nom Revenue'!I7*VLOOKUP('Real Revenue'!I$3,IPD!$A:$C,3,FALSE)</f>
        <v>5481.5858929122605</v>
      </c>
      <c r="J7" s="109">
        <f>'Nom Revenue'!J7*VLOOKUP('Real Revenue'!J$3,IPD!$A:$C,3,FALSE)</f>
        <v>5624.1560305773701</v>
      </c>
      <c r="K7" s="109">
        <f>'Nom Revenue'!K7*VLOOKUP('Real Revenue'!K$3,IPD!$A:$C,3,FALSE)</f>
        <v>4349.5106590921023</v>
      </c>
      <c r="L7" s="109">
        <f>'Nom Revenue'!L7*VLOOKUP('Real Revenue'!L$3,IPD!$A:$C,3,FALSE)</f>
        <v>4506.1946193238346</v>
      </c>
      <c r="M7" s="109">
        <f>'Nom Revenue'!M7*VLOOKUP('Real Revenue'!M$3,IPD!$A:$C,3,FALSE)</f>
        <v>4661.9327488501058</v>
      </c>
      <c r="N7" s="109">
        <f>'Nom Revenue'!N7*VLOOKUP('Real Revenue'!N$3,IPD!$A:$C,3,FALSE)</f>
        <v>4891.2297755752943</v>
      </c>
      <c r="O7" s="109">
        <f>'Nom Revenue'!O7*VLOOKUP('Real Revenue'!O$3,IPD!$A:$C,3,FALSE)</f>
        <v>5064.8925369037606</v>
      </c>
      <c r="P7" s="109">
        <f>'Nom Revenue'!P7*VLOOKUP('Real Revenue'!P$3,IPD!$A:$C,3,FALSE)</f>
        <v>5711.7886419834058</v>
      </c>
      <c r="Q7" s="109">
        <f>'Nom Revenue'!Q7*VLOOKUP('Real Revenue'!Q$3,IPD!$A:$C,3,FALSE)</f>
        <v>5781.4736028174912</v>
      </c>
      <c r="R7" s="109">
        <f>'Nom Revenue'!R7*VLOOKUP('Real Revenue'!R$3,IPD!$A:$C,3,FALSE)</f>
        <v>6061.6339120796902</v>
      </c>
      <c r="S7" s="109">
        <f>'Nom Revenue'!S7*VLOOKUP('Real Revenue'!S$3,IPD!$A:$C,3,FALSE)</f>
        <v>6213.5123488895297</v>
      </c>
      <c r="T7" s="109">
        <f>'Nom Revenue'!T7*VLOOKUP('Real Revenue'!T$3,IPD!$A:$C,3,FALSE)</f>
        <v>6401.3967875326234</v>
      </c>
      <c r="U7" s="109">
        <f>'Nom Revenue'!U7*VLOOKUP('Real Revenue'!U$3,IPD!$A:$C,3,FALSE)</f>
        <v>6793.4686768432448</v>
      </c>
      <c r="V7" s="109">
        <f>'Nom Revenue'!V7*VLOOKUP('Real Revenue'!V$3,IPD!$A:$C,3,FALSE)</f>
        <v>7158.3648569208772</v>
      </c>
      <c r="W7" s="109">
        <f>'Nom Revenue'!W7*VLOOKUP('Real Revenue'!W$3,IPD!$A:$C,3,FALSE)</f>
        <v>6907.5460211538475</v>
      </c>
      <c r="X7" s="109">
        <f>'Nom Revenue'!X7*VLOOKUP('Real Revenue'!X$3,IPD!$A:$C,3,FALSE)</f>
        <v>7398.1295574256774</v>
      </c>
      <c r="Y7" s="109">
        <f>'Nom Revenue'!Y7*VLOOKUP('Real Revenue'!Y$3,IPD!$A:$C,3,FALSE)</f>
        <v>7996.6286655585272</v>
      </c>
      <c r="Z7" s="109">
        <f>'Nom Revenue'!Z7*VLOOKUP('Real Revenue'!Z$3,IPD!$A:$C,3,FALSE)</f>
        <v>8454.6511054162402</v>
      </c>
      <c r="AA7" s="109">
        <f>'Nom Revenue'!AA7*VLOOKUP('Real Revenue'!AA$3,IPD!$A:$C,3,FALSE)</f>
        <v>9756.2395162710291</v>
      </c>
      <c r="AB7" s="109">
        <f>'Nom Revenue'!AB7*VLOOKUP('Real Revenue'!AB$3,IPD!$A:$C,3,FALSE)</f>
        <v>10309.578112999727</v>
      </c>
      <c r="AC7" s="109">
        <f t="shared" si="10"/>
        <v>10278.691877798237</v>
      </c>
      <c r="AD7" s="109">
        <f>'Nom Revenue'!AD7*VLOOKUP('Real Revenue'!AD$3,IPD!$A:$C,3,FALSE)</f>
        <v>10278.691877798237</v>
      </c>
      <c r="AE7" s="109">
        <f>'Nom Revenue'!AE7*VLOOKUP('Real Revenue'!AE$3,IPD!$A:$C,3,FALSE)</f>
        <v>10699.984755831525</v>
      </c>
      <c r="AF7" s="109">
        <f>'Nom Revenue'!AF7*VLOOKUP('Real Revenue'!AF$3,IPD!$A:$C,3,FALSE)</f>
        <v>7918.5759366954244</v>
      </c>
      <c r="AG7" s="109">
        <f>'Nom Revenue'!AG7*VLOOKUP('Real Revenue'!AG$3,IPD!$A:$C,3,FALSE)</f>
        <v>9510.0292307546406</v>
      </c>
      <c r="AH7" s="109">
        <f>'Nom Revenue'!AH7*VLOOKUP('Real Revenue'!AH$3,IPD!$A:$C,3,FALSE)</f>
        <v>10809.602874913917</v>
      </c>
      <c r="AI7" s="109">
        <f>'Nom Revenue'!AI7*VLOOKUP('Real Revenue'!AI$3,IPD!$A:$C,3,FALSE)</f>
        <v>11623.293464774373</v>
      </c>
      <c r="AJ7" s="109">
        <f>'Nom Revenue'!AJ7*VLOOKUP('Real Revenue'!AJ$3,IPD!$A:$C,3,FALSE)</f>
        <v>12127.408049983645</v>
      </c>
      <c r="AK7" s="109">
        <f>'Nom Revenue'!AK7*VLOOKUP('Real Revenue'!AK$3,IPD!$A:$C,3,FALSE)</f>
        <v>12376.423719915785</v>
      </c>
      <c r="AL7" s="109">
        <f>'Nom Revenue'!AL7*VLOOKUP('Real Revenue'!AL$3,IPD!$A:$C,3,FALSE)</f>
        <v>11694.879176589666</v>
      </c>
      <c r="AM7" s="109">
        <f>'Nom Revenue'!AM7*VLOOKUP('Real Revenue'!AM$3,IPD!$A:$C,3,FALSE)</f>
        <v>11325.542495536485</v>
      </c>
      <c r="AN7" s="109">
        <f>'Nom Revenue'!AN7*VLOOKUP('Real Revenue'!AN$3,IPD!$A:$C,3,FALSE)</f>
        <v>11889.08771292</v>
      </c>
      <c r="AO7" s="109">
        <f>'Nom Revenue'!AO7*VLOOKUP('Real Revenue'!AO$3,IPD!$A:$C,3,FALSE)</f>
        <v>13157.824824823299</v>
      </c>
      <c r="AP7" s="109">
        <f>'Nom Revenue'!AP7*VLOOKUP('Real Revenue'!AP$3,IPD!$A:$C,3,FALSE)</f>
        <v>12157.638959810783</v>
      </c>
      <c r="AQ7" s="109">
        <f>'Nom Revenue'!AQ7*VLOOKUP('Real Revenue'!AQ$3,IPD!$A:$C,3,FALSE)</f>
        <v>11231.883547147969</v>
      </c>
      <c r="AR7" s="109">
        <f>'Nom Revenue'!AR7*VLOOKUP('Real Revenue'!AR$3,IPD!$A:$C,3,FALSE)</f>
        <v>12109.929038725015</v>
      </c>
      <c r="AS7" s="109">
        <f>'Nom Revenue'!AS7*VLOOKUP('Real Revenue'!AS$3,IPD!$A:$C,3,FALSE)</f>
        <v>12837.441999999999</v>
      </c>
      <c r="AT7" s="109" t="e">
        <f>'Nom Revenue'!AT7*VLOOKUP('Real Revenue'!AT$3,IPD!$A:$C,3,FALSE)</f>
        <v>#N/A</v>
      </c>
      <c r="AU7" s="109" t="e">
        <f>'Nom Revenue'!AU7*VLOOKUP('Real Revenue'!AU$3,IPD!$A:$C,3,FALSE)</f>
        <v>#N/A</v>
      </c>
      <c r="AV7" s="109" t="e">
        <f>'Nom Revenue'!AV7*VLOOKUP('Real Revenue'!AV$3,IPD!$A:$C,3,FALSE)</f>
        <v>#N/A</v>
      </c>
      <c r="AW7" s="109" t="e">
        <f>'Nom Revenue'!AW7*VLOOKUP('Real Revenue'!AW$3,IPD!$A:$C,3,FALSE)</f>
        <v>#N/A</v>
      </c>
      <c r="AX7" s="109" t="e">
        <f>'Nom Revenue'!AX7*VLOOKUP('Real Revenue'!AX$3,IPD!$A:$C,3,FALSE)</f>
        <v>#N/A</v>
      </c>
      <c r="AY7" s="109" t="e">
        <f>'Nom Revenue'!AY7*VLOOKUP('Real Revenue'!AY$3,IPD!$A:$C,3,FALSE)</f>
        <v>#N/A</v>
      </c>
      <c r="AZ7" s="109" t="e">
        <f>'Nom Revenue'!AZ7*VLOOKUP('Real Revenue'!AZ$3,IPD!$A:$C,3,FALSE)</f>
        <v>#N/A</v>
      </c>
      <c r="BA7" s="109" t="e">
        <f>'Nom Revenue'!BA7*VLOOKUP('Real Revenue'!BA$3,IPD!$A:$C,3,FALSE)</f>
        <v>#N/A</v>
      </c>
      <c r="BB7" s="109"/>
      <c r="BC7" s="78">
        <f t="shared" si="0"/>
        <v>0.15394939360903526</v>
      </c>
      <c r="BD7" s="78">
        <f t="shared" si="1"/>
        <v>5.6716380917654075E-2</v>
      </c>
      <c r="BE7" s="78">
        <f t="shared" si="11"/>
        <v>-2.9958777035253847E-3</v>
      </c>
      <c r="BF7" s="78">
        <f t="shared" si="2"/>
        <v>4.0987013040372444E-2</v>
      </c>
      <c r="BG7" s="78">
        <f t="shared" si="3"/>
        <v>-0.25994511979283186</v>
      </c>
      <c r="BH7" s="78">
        <f t="shared" si="4"/>
        <v>0.20097720938486829</v>
      </c>
      <c r="BI7" s="78">
        <f t="shared" si="5"/>
        <v>0.13665296000947746</v>
      </c>
      <c r="BJ7" s="78">
        <f t="shared" si="6"/>
        <v>7.5274790320817964E-2</v>
      </c>
      <c r="BK7" s="78">
        <f t="shared" si="7"/>
        <v>4.3371062318700471E-2</v>
      </c>
      <c r="BL7" s="78">
        <f t="shared" si="8"/>
        <v>2.0533296884693852E-2</v>
      </c>
      <c r="BM7" s="78">
        <f t="shared" si="12"/>
        <v>-5.5067971067393029E-2</v>
      </c>
      <c r="BN7" s="78">
        <f t="shared" si="9"/>
        <v>-3.1581060007229822E-2</v>
      </c>
      <c r="BO7" s="78">
        <f t="shared" si="9"/>
        <v>4.9758783528966788E-2</v>
      </c>
      <c r="BP7" s="78">
        <f t="shared" si="9"/>
        <v>0.10671442103371387</v>
      </c>
      <c r="BQ7" s="78">
        <f t="shared" si="9"/>
        <v>-7.6014529629972349E-2</v>
      </c>
      <c r="BR7" s="78">
        <f t="shared" si="9"/>
        <v>-7.614598654583038E-2</v>
      </c>
      <c r="BS7" s="78">
        <f t="shared" si="9"/>
        <v>7.8174376353821851E-2</v>
      </c>
      <c r="BT7" s="78">
        <f t="shared" si="9"/>
        <v>6.0075741067395994E-2</v>
      </c>
      <c r="BU7" s="78" t="e">
        <f t="shared" si="9"/>
        <v>#N/A</v>
      </c>
      <c r="BV7" s="78" t="e">
        <f t="shared" si="9"/>
        <v>#N/A</v>
      </c>
      <c r="BW7" s="78" t="e">
        <f t="shared" si="9"/>
        <v>#N/A</v>
      </c>
      <c r="BX7" s="78" t="e">
        <f t="shared" si="9"/>
        <v>#N/A</v>
      </c>
      <c r="BY7" s="78" t="e">
        <f t="shared" si="9"/>
        <v>#N/A</v>
      </c>
      <c r="BZ7" s="78" t="e">
        <f t="shared" si="9"/>
        <v>#N/A</v>
      </c>
      <c r="CA7" s="78" t="e">
        <f t="shared" si="9"/>
        <v>#N/A</v>
      </c>
      <c r="CB7" s="78" t="e">
        <f t="shared" si="9"/>
        <v>#N/A</v>
      </c>
    </row>
    <row r="8" spans="1:232"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110">
        <f>'Nom Revenue'!G8*VLOOKUP('Real Revenue'!G$3,IPD!$A:$C,3,FALSE)</f>
        <v>409.49578180458815</v>
      </c>
      <c r="H8" s="110">
        <f>'Nom Revenue'!H8*VLOOKUP('Real Revenue'!H$3,IPD!$A:$C,3,FALSE)</f>
        <v>415.10459553704021</v>
      </c>
      <c r="I8" s="110">
        <f>'Nom Revenue'!I8*VLOOKUP('Real Revenue'!I$3,IPD!$A:$C,3,FALSE)</f>
        <v>455.12435412353676</v>
      </c>
      <c r="J8" s="110">
        <f>'Nom Revenue'!J8*VLOOKUP('Real Revenue'!J$3,IPD!$A:$C,3,FALSE)</f>
        <v>432.31030846422334</v>
      </c>
      <c r="K8" s="110">
        <f>'Nom Revenue'!K8*VLOOKUP('Real Revenue'!K$3,IPD!$A:$C,3,FALSE)</f>
        <v>378.3906843173271</v>
      </c>
      <c r="L8" s="110">
        <f>'Nom Revenue'!L8*VLOOKUP('Real Revenue'!L$3,IPD!$A:$C,3,FALSE)</f>
        <v>391.00276470786611</v>
      </c>
      <c r="M8" s="110">
        <f>'Nom Revenue'!M8*VLOOKUP('Real Revenue'!M$3,IPD!$A:$C,3,FALSE)</f>
        <v>333.93613252324252</v>
      </c>
      <c r="N8" s="110">
        <f>'Nom Revenue'!N8*VLOOKUP('Real Revenue'!N$3,IPD!$A:$C,3,FALSE)</f>
        <v>334.71054910934981</v>
      </c>
      <c r="O8" s="110">
        <f>'Nom Revenue'!O8*VLOOKUP('Real Revenue'!O$3,IPD!$A:$C,3,FALSE)</f>
        <v>296.819876873228</v>
      </c>
      <c r="P8" s="110">
        <f>'Nom Revenue'!P8*VLOOKUP('Real Revenue'!P$3,IPD!$A:$C,3,FALSE)</f>
        <v>323.67361904398757</v>
      </c>
      <c r="Q8" s="110">
        <f>'Nom Revenue'!Q8*VLOOKUP('Real Revenue'!Q$3,IPD!$A:$C,3,FALSE)</f>
        <v>292.18756883132403</v>
      </c>
      <c r="R8" s="110">
        <f>'Nom Revenue'!R8*VLOOKUP('Real Revenue'!R$3,IPD!$A:$C,3,FALSE)</f>
        <v>259.46825578017723</v>
      </c>
      <c r="S8" s="110">
        <f>'Nom Revenue'!S8*VLOOKUP('Real Revenue'!S$3,IPD!$A:$C,3,FALSE)</f>
        <v>264.74849375540816</v>
      </c>
      <c r="T8" s="110">
        <f>'Nom Revenue'!T8*VLOOKUP('Real Revenue'!T$3,IPD!$A:$C,3,FALSE)</f>
        <v>258.92683553673044</v>
      </c>
      <c r="U8" s="110">
        <f>'Nom Revenue'!U8*VLOOKUP('Real Revenue'!U$3,IPD!$A:$C,3,FALSE)</f>
        <v>209.87650692579206</v>
      </c>
      <c r="V8" s="110">
        <f>'Nom Revenue'!V8*VLOOKUP('Real Revenue'!V$3,IPD!$A:$C,3,FALSE)</f>
        <v>230.51958591622892</v>
      </c>
      <c r="W8" s="110">
        <f>'Nom Revenue'!W8*VLOOKUP('Real Revenue'!W$3,IPD!$A:$C,3,FALSE)</f>
        <v>240.38347284830556</v>
      </c>
      <c r="X8" s="110">
        <f>'Nom Revenue'!X8*VLOOKUP('Real Revenue'!X$3,IPD!$A:$C,3,FALSE)</f>
        <v>242.09968664503739</v>
      </c>
      <c r="Y8" s="110">
        <f>'Nom Revenue'!Y8*VLOOKUP('Real Revenue'!Y$3,IPD!$A:$C,3,FALSE)</f>
        <v>241.17930348284548</v>
      </c>
      <c r="Z8" s="110">
        <f>'Nom Revenue'!Z8*VLOOKUP('Real Revenue'!Z$3,IPD!$A:$C,3,FALSE)</f>
        <v>237.04551188082502</v>
      </c>
      <c r="AA8" s="110">
        <f>'Nom Revenue'!AA8*VLOOKUP('Real Revenue'!AA$3,IPD!$A:$C,3,FALSE)</f>
        <v>291.82535884545587</v>
      </c>
      <c r="AB8" s="110">
        <f>'Nom Revenue'!AB8*VLOOKUP('Real Revenue'!AB$3,IPD!$A:$C,3,FALSE)</f>
        <v>303.96875665806283</v>
      </c>
      <c r="AC8" s="110">
        <f t="shared" si="10"/>
        <v>276.79095255301161</v>
      </c>
      <c r="AD8" s="110">
        <f>'Nom Revenue'!AD8*VLOOKUP('Real Revenue'!AD$3,IPD!$A:$C,3,FALSE)</f>
        <v>276.79095255301161</v>
      </c>
      <c r="AE8" s="110">
        <f>'Nom Revenue'!AE8*VLOOKUP('Real Revenue'!AE$3,IPD!$A:$C,3,FALSE)</f>
        <v>302.24239462352148</v>
      </c>
      <c r="AF8" s="110">
        <f>'Nom Revenue'!AF8*VLOOKUP('Real Revenue'!AF$3,IPD!$A:$C,3,FALSE)</f>
        <v>308.61937160666696</v>
      </c>
      <c r="AG8" s="110">
        <f>'Nom Revenue'!AG8*VLOOKUP('Real Revenue'!AG$3,IPD!$A:$C,3,FALSE)</f>
        <v>342.14433851749374</v>
      </c>
      <c r="AH8" s="110">
        <f>'Nom Revenue'!AH8*VLOOKUP('Real Revenue'!AH$3,IPD!$A:$C,3,FALSE)</f>
        <v>362.19043146664336</v>
      </c>
      <c r="AI8" s="110">
        <f>'Nom Revenue'!AI8*VLOOKUP('Real Revenue'!AI$3,IPD!$A:$C,3,FALSE)</f>
        <v>374.62203663679776</v>
      </c>
      <c r="AJ8" s="110">
        <f>'Nom Revenue'!AJ8*VLOOKUP('Real Revenue'!AJ$3,IPD!$A:$C,3,FALSE)</f>
        <v>376.5150040096654</v>
      </c>
      <c r="AK8" s="110">
        <f>'Nom Revenue'!AK8*VLOOKUP('Real Revenue'!AK$3,IPD!$A:$C,3,FALSE)</f>
        <v>387.33210147167108</v>
      </c>
      <c r="AL8" s="110">
        <f>'Nom Revenue'!AL8*VLOOKUP('Real Revenue'!AL$3,IPD!$A:$C,3,FALSE)</f>
        <v>333.08739952320275</v>
      </c>
      <c r="AM8" s="110">
        <f>'Nom Revenue'!AM8*VLOOKUP('Real Revenue'!AM$3,IPD!$A:$C,3,FALSE)</f>
        <v>300.33333638704812</v>
      </c>
      <c r="AN8" s="110">
        <f>'Nom Revenue'!AN8*VLOOKUP('Real Revenue'!AN$3,IPD!$A:$C,3,FALSE)</f>
        <v>298.55073190999997</v>
      </c>
      <c r="AO8" s="110">
        <f>'Nom Revenue'!AO8*VLOOKUP('Real Revenue'!AO$3,IPD!$A:$C,3,FALSE)</f>
        <v>325.7321593199793</v>
      </c>
      <c r="AP8" s="110">
        <f>'Nom Revenue'!AP8*VLOOKUP('Real Revenue'!AP$3,IPD!$A:$C,3,FALSE)</f>
        <v>232.88347500192293</v>
      </c>
      <c r="AQ8" s="110">
        <f>'Nom Revenue'!AQ8*VLOOKUP('Real Revenue'!AQ$3,IPD!$A:$C,3,FALSE)</f>
        <v>245.96655705487706</v>
      </c>
      <c r="AR8" s="110">
        <f>'Nom Revenue'!AR8*VLOOKUP('Real Revenue'!AR$3,IPD!$A:$C,3,FALSE)</f>
        <v>224.37808867374994</v>
      </c>
      <c r="AS8" s="110">
        <f>'Nom Revenue'!AS8*VLOOKUP('Real Revenue'!AS$3,IPD!$A:$C,3,FALSE)</f>
        <v>220.96700000000001</v>
      </c>
      <c r="AT8" s="110" t="e">
        <f>'Nom Revenue'!AT8*VLOOKUP('Real Revenue'!AT$3,IPD!$A:$C,3,FALSE)</f>
        <v>#N/A</v>
      </c>
      <c r="AU8" s="110" t="e">
        <f>'Nom Revenue'!AU8*VLOOKUP('Real Revenue'!AU$3,IPD!$A:$C,3,FALSE)</f>
        <v>#N/A</v>
      </c>
      <c r="AV8" s="110" t="e">
        <f>'Nom Revenue'!AV8*VLOOKUP('Real Revenue'!AV$3,IPD!$A:$C,3,FALSE)</f>
        <v>#N/A</v>
      </c>
      <c r="AW8" s="110" t="e">
        <f>'Nom Revenue'!AW8*VLOOKUP('Real Revenue'!AW$3,IPD!$A:$C,3,FALSE)</f>
        <v>#N/A</v>
      </c>
      <c r="AX8" s="110" t="e">
        <f>'Nom Revenue'!AX8*VLOOKUP('Real Revenue'!AX$3,IPD!$A:$C,3,FALSE)</f>
        <v>#N/A</v>
      </c>
      <c r="AY8" s="110" t="e">
        <f>'Nom Revenue'!AY8*VLOOKUP('Real Revenue'!AY$3,IPD!$A:$C,3,FALSE)</f>
        <v>#N/A</v>
      </c>
      <c r="AZ8" s="110" t="e">
        <f>'Nom Revenue'!AZ8*VLOOKUP('Real Revenue'!AZ$3,IPD!$A:$C,3,FALSE)</f>
        <v>#N/A</v>
      </c>
      <c r="BA8" s="110" t="e">
        <f>'Nom Revenue'!BA8*VLOOKUP('Real Revenue'!BA$3,IPD!$A:$C,3,FALSE)</f>
        <v>#N/A</v>
      </c>
      <c r="BB8" s="110"/>
      <c r="BC8" s="79">
        <f t="shared" si="0"/>
        <v>0.23109421701336186</v>
      </c>
      <c r="BD8" s="79">
        <f t="shared" si="1"/>
        <v>4.1611866291023203E-2</v>
      </c>
      <c r="BE8" s="111">
        <f t="shared" si="11"/>
        <v>-8.9409860420700316E-2</v>
      </c>
      <c r="BF8" s="79">
        <f t="shared" si="2"/>
        <v>9.1951856936636434E-2</v>
      </c>
      <c r="BG8" s="79">
        <f t="shared" si="3"/>
        <v>2.1098883202962826E-2</v>
      </c>
      <c r="BH8" s="79">
        <f t="shared" si="4"/>
        <v>0.10862884833280684</v>
      </c>
      <c r="BI8" s="79">
        <f t="shared" si="5"/>
        <v>5.8589579579218176E-2</v>
      </c>
      <c r="BJ8" s="79">
        <f t="shared" si="6"/>
        <v>3.4323394794871342E-2</v>
      </c>
      <c r="BK8" s="79">
        <f t="shared" si="7"/>
        <v>5.0530059306226338E-3</v>
      </c>
      <c r="BL8" s="79">
        <f t="shared" si="8"/>
        <v>2.8729525641235876E-2</v>
      </c>
      <c r="BM8" s="79">
        <f t="shared" si="12"/>
        <v>-0.1400470080903834</v>
      </c>
      <c r="BN8" s="79">
        <f t="shared" si="9"/>
        <v>-9.8334740920972608E-2</v>
      </c>
      <c r="BO8" s="79">
        <f t="shared" si="9"/>
        <v>-5.935419952019072E-3</v>
      </c>
      <c r="BP8" s="79">
        <f t="shared" si="9"/>
        <v>9.1044584738024792E-2</v>
      </c>
      <c r="BQ8" s="79">
        <f t="shared" si="9"/>
        <v>-0.28504610816412368</v>
      </c>
      <c r="BR8" s="79">
        <f t="shared" si="9"/>
        <v>5.6178662109220401E-2</v>
      </c>
      <c r="BS8" s="79">
        <f t="shared" si="9"/>
        <v>-8.7769933602439121E-2</v>
      </c>
      <c r="BT8" s="79">
        <f t="shared" si="9"/>
        <v>-1.5202414344074877E-2</v>
      </c>
      <c r="BU8" s="79" t="e">
        <f t="shared" si="9"/>
        <v>#N/A</v>
      </c>
      <c r="BV8" s="79" t="e">
        <f t="shared" si="9"/>
        <v>#N/A</v>
      </c>
      <c r="BW8" s="79" t="e">
        <f t="shared" si="9"/>
        <v>#N/A</v>
      </c>
      <c r="BX8" s="79" t="e">
        <f t="shared" si="9"/>
        <v>#N/A</v>
      </c>
      <c r="BY8" s="79" t="e">
        <f t="shared" si="9"/>
        <v>#N/A</v>
      </c>
      <c r="BZ8" s="79" t="e">
        <f t="shared" si="9"/>
        <v>#N/A</v>
      </c>
      <c r="CA8" s="79" t="e">
        <f t="shared" si="9"/>
        <v>#N/A</v>
      </c>
      <c r="CB8" s="79" t="e">
        <f t="shared" si="9"/>
        <v>#N/A</v>
      </c>
    </row>
    <row r="9" spans="1:232" ht="13" x14ac:dyDescent="0.3">
      <c r="A9" s="18" t="s">
        <v>33</v>
      </c>
      <c r="B9" s="108">
        <f>'Nom Revenue'!B9</f>
        <v>1</v>
      </c>
      <c r="C9" s="63" t="str">
        <f>IF(B9=0,"",VLOOKUP('Nom Revenue'!A9,'Commodity Code List'!$B$2:$C$18,2,FALSE))</f>
        <v>0113, 0114</v>
      </c>
      <c r="D9" s="63" t="str">
        <f>'Formatted Data'!E7</f>
        <v>S</v>
      </c>
      <c r="E9" s="63" t="str">
        <f>'Formatted Data'!F7</f>
        <v>R</v>
      </c>
      <c r="F9" s="63" t="str">
        <f>'Formatted Data'!G7</f>
        <v>S</v>
      </c>
      <c r="G9" s="109">
        <f>'Nom Revenue'!G9*VLOOKUP('Real Revenue'!G$3,IPD!$A:$C,3,FALSE)</f>
        <v>579.00450208554673</v>
      </c>
      <c r="H9" s="109">
        <f>'Nom Revenue'!H9*VLOOKUP('Real Revenue'!H$3,IPD!$A:$C,3,FALSE)</f>
        <v>485.18213660822772</v>
      </c>
      <c r="I9" s="109">
        <f>'Nom Revenue'!I9*VLOOKUP('Real Revenue'!I$3,IPD!$A:$C,3,FALSE)</f>
        <v>424.43325654006856</v>
      </c>
      <c r="J9" s="109">
        <f>'Nom Revenue'!J9*VLOOKUP('Real Revenue'!J$3,IPD!$A:$C,3,FALSE)</f>
        <v>411.20479121218733</v>
      </c>
      <c r="K9" s="109">
        <f>'Nom Revenue'!K9*VLOOKUP('Real Revenue'!K$3,IPD!$A:$C,3,FALSE)</f>
        <v>344.13280274643574</v>
      </c>
      <c r="L9" s="109">
        <f>'Nom Revenue'!L9*VLOOKUP('Real Revenue'!L$3,IPD!$A:$C,3,FALSE)</f>
        <v>306.3438837703398</v>
      </c>
      <c r="M9" s="109">
        <f>'Nom Revenue'!M9*VLOOKUP('Real Revenue'!M$3,IPD!$A:$C,3,FALSE)</f>
        <v>236.46553531234707</v>
      </c>
      <c r="N9" s="109">
        <f>'Nom Revenue'!N9*VLOOKUP('Real Revenue'!N$3,IPD!$A:$C,3,FALSE)</f>
        <v>251.3541501267801</v>
      </c>
      <c r="O9" s="109">
        <f>'Nom Revenue'!O9*VLOOKUP('Real Revenue'!O$3,IPD!$A:$C,3,FALSE)</f>
        <v>230.32062452877216</v>
      </c>
      <c r="P9" s="109">
        <f>'Nom Revenue'!P9*VLOOKUP('Real Revenue'!P$3,IPD!$A:$C,3,FALSE)</f>
        <v>226.24566989506437</v>
      </c>
      <c r="Q9" s="109">
        <f>'Nom Revenue'!Q9*VLOOKUP('Real Revenue'!Q$3,IPD!$A:$C,3,FALSE)</f>
        <v>210.67853408326985</v>
      </c>
      <c r="R9" s="109">
        <f>'Nom Revenue'!R9*VLOOKUP('Real Revenue'!R$3,IPD!$A:$C,3,FALSE)</f>
        <v>170.60428528255383</v>
      </c>
      <c r="S9" s="109">
        <f>'Nom Revenue'!S9*VLOOKUP('Real Revenue'!S$3,IPD!$A:$C,3,FALSE)</f>
        <v>134.31636080184597</v>
      </c>
      <c r="T9" s="109">
        <f>'Nom Revenue'!T9*VLOOKUP('Real Revenue'!T$3,IPD!$A:$C,3,FALSE)</f>
        <v>114.64676002224789</v>
      </c>
      <c r="U9" s="109">
        <f>'Nom Revenue'!U9*VLOOKUP('Real Revenue'!U$3,IPD!$A:$C,3,FALSE)</f>
        <v>121.46519058936029</v>
      </c>
      <c r="V9" s="109">
        <f>'Nom Revenue'!V9*VLOOKUP('Real Revenue'!V$3,IPD!$A:$C,3,FALSE)</f>
        <v>78.169563240834961</v>
      </c>
      <c r="W9" s="109">
        <f>'Nom Revenue'!W9*VLOOKUP('Real Revenue'!W$3,IPD!$A:$C,3,FALSE)</f>
        <v>73.766441742872516</v>
      </c>
      <c r="X9" s="109">
        <f>'Nom Revenue'!X9*VLOOKUP('Real Revenue'!X$3,IPD!$A:$C,3,FALSE)</f>
        <v>67.107835370456201</v>
      </c>
      <c r="Y9" s="109">
        <f>'Nom Revenue'!Y9*VLOOKUP('Real Revenue'!Y$3,IPD!$A:$C,3,FALSE)</f>
        <v>68.127929122406044</v>
      </c>
      <c r="Z9" s="109">
        <f>'Nom Revenue'!Z9*VLOOKUP('Real Revenue'!Z$3,IPD!$A:$C,3,FALSE)</f>
        <v>57.262638428367296</v>
      </c>
      <c r="AA9" s="109">
        <f>'Nom Revenue'!AA9*VLOOKUP('Real Revenue'!AA$3,IPD!$A:$C,3,FALSE)</f>
        <v>64.018969309431554</v>
      </c>
      <c r="AB9" s="109">
        <f>'Nom Revenue'!AB9*VLOOKUP('Real Revenue'!AB$3,IPD!$A:$C,3,FALSE)</f>
        <v>66.181686895600151</v>
      </c>
      <c r="AC9" s="109">
        <f t="shared" si="10"/>
        <v>63.558604419275262</v>
      </c>
      <c r="AD9" s="109">
        <f>'Nom Revenue'!AD9*VLOOKUP('Real Revenue'!AD$3,IPD!$A:$C,3,FALSE)</f>
        <v>63.558604419275262</v>
      </c>
      <c r="AE9" s="109">
        <f>'Nom Revenue'!AE9*VLOOKUP('Real Revenue'!AE$3,IPD!$A:$C,3,FALSE)</f>
        <v>74.127036301455462</v>
      </c>
      <c r="AF9" s="109">
        <f>'Nom Revenue'!AF9*VLOOKUP('Real Revenue'!AF$3,IPD!$A:$C,3,FALSE)</f>
        <v>72.470879443515969</v>
      </c>
      <c r="AG9" s="109">
        <f>'Nom Revenue'!AG9*VLOOKUP('Real Revenue'!AG$3,IPD!$A:$C,3,FALSE)</f>
        <v>86.863465146376285</v>
      </c>
      <c r="AH9" s="109">
        <f>'Nom Revenue'!AH9*VLOOKUP('Real Revenue'!AH$3,IPD!$A:$C,3,FALSE)</f>
        <v>85.884127348848395</v>
      </c>
      <c r="AI9" s="109">
        <f>'Nom Revenue'!AI9*VLOOKUP('Real Revenue'!AI$3,IPD!$A:$C,3,FALSE)</f>
        <v>78.4596094006546</v>
      </c>
      <c r="AJ9" s="109">
        <f>'Nom Revenue'!AJ9*VLOOKUP('Real Revenue'!AJ$3,IPD!$A:$C,3,FALSE)</f>
        <v>72.982653100632049</v>
      </c>
      <c r="AK9" s="109">
        <f>'Nom Revenue'!AK9*VLOOKUP('Real Revenue'!AK$3,IPD!$A:$C,3,FALSE)</f>
        <v>63.678086568278694</v>
      </c>
      <c r="AL9" s="109">
        <f>'Nom Revenue'!AL9*VLOOKUP('Real Revenue'!AL$3,IPD!$A:$C,3,FALSE)</f>
        <v>41.811097558469321</v>
      </c>
      <c r="AM9" s="109">
        <f>'Nom Revenue'!AM9*VLOOKUP('Real Revenue'!AM$3,IPD!$A:$C,3,FALSE)</f>
        <v>39.66537558656772</v>
      </c>
      <c r="AN9" s="109">
        <f>'Nom Revenue'!AN9*VLOOKUP('Real Revenue'!AN$3,IPD!$A:$C,3,FALSE)</f>
        <v>41.784856869999992</v>
      </c>
      <c r="AO9" s="109">
        <f>'Nom Revenue'!AO9*VLOOKUP('Real Revenue'!AO$3,IPD!$A:$C,3,FALSE)</f>
        <v>38.747679473267446</v>
      </c>
      <c r="AP9" s="109">
        <f>'Nom Revenue'!AP9*VLOOKUP('Real Revenue'!AP$3,IPD!$A:$C,3,FALSE)</f>
        <v>28.911370250365355</v>
      </c>
      <c r="AQ9" s="109">
        <f>'Nom Revenue'!AQ9*VLOOKUP('Real Revenue'!AQ$3,IPD!$A:$C,3,FALSE)</f>
        <v>35.847196676820303</v>
      </c>
      <c r="AR9" s="109">
        <f>'Nom Revenue'!AR9*VLOOKUP('Real Revenue'!AR$3,IPD!$A:$C,3,FALSE)</f>
        <v>40.926022175242494</v>
      </c>
      <c r="AS9" s="109">
        <f>'Nom Revenue'!AS9*VLOOKUP('Real Revenue'!AS$3,IPD!$A:$C,3,FALSE)</f>
        <v>33.365000000000002</v>
      </c>
      <c r="AT9" s="109" t="e">
        <f>'Nom Revenue'!AT9*VLOOKUP('Real Revenue'!AT$3,IPD!$A:$C,3,FALSE)</f>
        <v>#N/A</v>
      </c>
      <c r="AU9" s="109" t="e">
        <f>'Nom Revenue'!AU9*VLOOKUP('Real Revenue'!AU$3,IPD!$A:$C,3,FALSE)</f>
        <v>#N/A</v>
      </c>
      <c r="AV9" s="109" t="e">
        <f>'Nom Revenue'!AV9*VLOOKUP('Real Revenue'!AV$3,IPD!$A:$C,3,FALSE)</f>
        <v>#N/A</v>
      </c>
      <c r="AW9" s="109" t="e">
        <f>'Nom Revenue'!AW9*VLOOKUP('Real Revenue'!AW$3,IPD!$A:$C,3,FALSE)</f>
        <v>#N/A</v>
      </c>
      <c r="AX9" s="109" t="e">
        <f>'Nom Revenue'!AX9*VLOOKUP('Real Revenue'!AX$3,IPD!$A:$C,3,FALSE)</f>
        <v>#N/A</v>
      </c>
      <c r="AY9" s="109" t="e">
        <f>'Nom Revenue'!AY9*VLOOKUP('Real Revenue'!AY$3,IPD!$A:$C,3,FALSE)</f>
        <v>#N/A</v>
      </c>
      <c r="AZ9" s="109" t="e">
        <f>'Nom Revenue'!AZ9*VLOOKUP('Real Revenue'!AZ$3,IPD!$A:$C,3,FALSE)</f>
        <v>#N/A</v>
      </c>
      <c r="BA9" s="109" t="e">
        <f>'Nom Revenue'!BA9*VLOOKUP('Real Revenue'!BA$3,IPD!$A:$C,3,FALSE)</f>
        <v>#N/A</v>
      </c>
      <c r="BB9" s="109"/>
      <c r="BC9" s="78">
        <f t="shared" si="0"/>
        <v>0.11798846624079484</v>
      </c>
      <c r="BD9" s="78">
        <f t="shared" si="1"/>
        <v>3.378244931928287E-2</v>
      </c>
      <c r="BE9" s="78">
        <f t="shared" si="11"/>
        <v>-3.9634566590342923E-2</v>
      </c>
      <c r="BF9" s="78">
        <f t="shared" si="2"/>
        <v>0.16627853897583589</v>
      </c>
      <c r="BG9" s="78">
        <f t="shared" si="3"/>
        <v>-2.2342143171680706E-2</v>
      </c>
      <c r="BH9" s="78">
        <f t="shared" si="4"/>
        <v>0.19859819300354897</v>
      </c>
      <c r="BI9" s="78">
        <f t="shared" si="5"/>
        <v>-1.1274450033481598E-2</v>
      </c>
      <c r="BJ9" s="78">
        <f t="shared" si="6"/>
        <v>-8.6448080423947471E-2</v>
      </c>
      <c r="BK9" s="78">
        <f t="shared" si="7"/>
        <v>-6.9806061257002061E-2</v>
      </c>
      <c r="BL9" s="78">
        <f t="shared" si="8"/>
        <v>-0.12749011082844253</v>
      </c>
      <c r="BM9" s="78">
        <f t="shared" si="12"/>
        <v>-0.34339896482854493</v>
      </c>
      <c r="BN9" s="78">
        <f t="shared" si="9"/>
        <v>-5.1319436637629279E-2</v>
      </c>
      <c r="BO9" s="78">
        <f t="shared" si="9"/>
        <v>5.343404044685296E-2</v>
      </c>
      <c r="BP9" s="78">
        <f t="shared" si="9"/>
        <v>-7.2686078743352756E-2</v>
      </c>
      <c r="BQ9" s="78">
        <f t="shared" si="9"/>
        <v>-0.25385544003191973</v>
      </c>
      <c r="BR9" s="78">
        <f t="shared" si="9"/>
        <v>0.23989960926764797</v>
      </c>
      <c r="BS9" s="78">
        <f t="shared" si="9"/>
        <v>0.14167985140400918</v>
      </c>
      <c r="BT9" s="78">
        <f t="shared" si="9"/>
        <v>-0.18474852363776528</v>
      </c>
      <c r="BU9" s="78" t="e">
        <f t="shared" si="9"/>
        <v>#N/A</v>
      </c>
      <c r="BV9" s="78" t="e">
        <f t="shared" si="9"/>
        <v>#N/A</v>
      </c>
      <c r="BW9" s="78" t="e">
        <f t="shared" si="9"/>
        <v>#N/A</v>
      </c>
      <c r="BX9" s="78" t="e">
        <f t="shared" si="9"/>
        <v>#N/A</v>
      </c>
      <c r="BY9" s="78" t="e">
        <f t="shared" si="9"/>
        <v>#N/A</v>
      </c>
      <c r="BZ9" s="78" t="e">
        <f t="shared" si="9"/>
        <v>#N/A</v>
      </c>
      <c r="CA9" s="78" t="e">
        <f t="shared" si="9"/>
        <v>#N/A</v>
      </c>
      <c r="CB9" s="78" t="e">
        <f t="shared" si="9"/>
        <v>#N/A</v>
      </c>
    </row>
    <row r="10" spans="1:232" x14ac:dyDescent="0.25">
      <c r="A10" s="112" t="s">
        <v>81</v>
      </c>
      <c r="B10" s="108">
        <f>'Nom Revenue'!B10</f>
        <v>0</v>
      </c>
      <c r="C10" s="63" t="str">
        <f>IF(B10=0,"",VLOOKUP('Nom Revenue'!A10,'Commodity Code List'!$B$2:$C$18,2,FALSE))</f>
        <v/>
      </c>
      <c r="D10" s="63" t="str">
        <f>'Formatted Data'!E8</f>
        <v>S</v>
      </c>
      <c r="E10" s="63" t="str">
        <f>'Formatted Data'!F8</f>
        <v>R</v>
      </c>
      <c r="F10" s="63" t="str">
        <f>'Formatted Data'!G8</f>
        <v>M</v>
      </c>
      <c r="G10" s="109">
        <f>'Nom Revenue'!G10*VLOOKUP('Real Revenue'!G$3,IPD!$A:$C,3,FALSE)</f>
        <v>358.18985192617953</v>
      </c>
      <c r="H10" s="109">
        <f>'Nom Revenue'!H10*VLOOKUP('Real Revenue'!H$3,IPD!$A:$C,3,FALSE)</f>
        <v>386.8769915716793</v>
      </c>
      <c r="I10" s="109">
        <f>'Nom Revenue'!I10*VLOOKUP('Real Revenue'!I$3,IPD!$A:$C,3,FALSE)</f>
        <v>438.54321278277564</v>
      </c>
      <c r="J10" s="109">
        <f>'Nom Revenue'!J10*VLOOKUP('Real Revenue'!J$3,IPD!$A:$C,3,FALSE)</f>
        <v>495.35663410776613</v>
      </c>
      <c r="K10" s="109">
        <f>'Nom Revenue'!K10*VLOOKUP('Real Revenue'!K$3,IPD!$A:$C,3,FALSE)</f>
        <v>424.28592698329402</v>
      </c>
      <c r="L10" s="109">
        <f>'Nom Revenue'!L10*VLOOKUP('Real Revenue'!L$3,IPD!$A:$C,3,FALSE)</f>
        <v>449.64412828597926</v>
      </c>
      <c r="M10" s="109">
        <f>'Nom Revenue'!M10*VLOOKUP('Real Revenue'!M$3,IPD!$A:$C,3,FALSE)</f>
        <v>403.72127020061981</v>
      </c>
      <c r="N10" s="109">
        <f>'Nom Revenue'!N10*VLOOKUP('Real Revenue'!N$3,IPD!$A:$C,3,FALSE)</f>
        <v>425.20662205176455</v>
      </c>
      <c r="O10" s="109">
        <f>'Nom Revenue'!O10*VLOOKUP('Real Revenue'!O$3,IPD!$A:$C,3,FALSE)</f>
        <v>391.98446949870703</v>
      </c>
      <c r="P10" s="109">
        <f>'Nom Revenue'!P10*VLOOKUP('Real Revenue'!P$3,IPD!$A:$C,3,FALSE)</f>
        <v>386.27862467207615</v>
      </c>
      <c r="Q10" s="109">
        <f>'Nom Revenue'!Q10*VLOOKUP('Real Revenue'!Q$3,IPD!$A:$C,3,FALSE)</f>
        <v>367.22156209384667</v>
      </c>
      <c r="R10" s="109">
        <f>'Nom Revenue'!R10*VLOOKUP('Real Revenue'!R$3,IPD!$A:$C,3,FALSE)</f>
        <v>308.88385779883811</v>
      </c>
      <c r="S10" s="109">
        <f>'Nom Revenue'!S10*VLOOKUP('Real Revenue'!S$3,IPD!$A:$C,3,FALSE)</f>
        <v>298.30461546005188</v>
      </c>
      <c r="T10" s="109">
        <f>'Nom Revenue'!T10*VLOOKUP('Real Revenue'!T$3,IPD!$A:$C,3,FALSE)</f>
        <v>252.1649951368388</v>
      </c>
      <c r="U10" s="109">
        <f>'Nom Revenue'!U10*VLOOKUP('Real Revenue'!U$3,IPD!$A:$C,3,FALSE)</f>
        <v>263.42232329738016</v>
      </c>
      <c r="V10" s="109">
        <f>'Nom Revenue'!V10*VLOOKUP('Real Revenue'!V$3,IPD!$A:$C,3,FALSE)</f>
        <v>253.3348587635104</v>
      </c>
      <c r="W10" s="109">
        <f>'Nom Revenue'!W10*VLOOKUP('Real Revenue'!W$3,IPD!$A:$C,3,FALSE)</f>
        <v>259.17252931683703</v>
      </c>
      <c r="X10" s="109">
        <f>'Nom Revenue'!X10*VLOOKUP('Real Revenue'!X$3,IPD!$A:$C,3,FALSE)</f>
        <v>228.20194701714891</v>
      </c>
      <c r="Y10" s="109">
        <f>'Nom Revenue'!Y10*VLOOKUP('Real Revenue'!Y$3,IPD!$A:$C,3,FALSE)</f>
        <v>217.01970280237899</v>
      </c>
      <c r="Z10" s="109">
        <f>'Nom Revenue'!Z10*VLOOKUP('Real Revenue'!Z$3,IPD!$A:$C,3,FALSE)</f>
        <v>229.70250309192306</v>
      </c>
      <c r="AA10" s="109">
        <f>'Nom Revenue'!AA10*VLOOKUP('Real Revenue'!AA$3,IPD!$A:$C,3,FALSE)</f>
        <v>208.03525112805926</v>
      </c>
      <c r="AB10" s="109">
        <f>'Nom Revenue'!AB10*VLOOKUP('Real Revenue'!AB$3,IPD!$A:$C,3,FALSE)</f>
        <v>194.56402797635332</v>
      </c>
      <c r="AC10" s="109">
        <f t="shared" si="10"/>
        <v>204.98438925754783</v>
      </c>
      <c r="AD10" s="109">
        <f>'Nom Revenue'!AD10*VLOOKUP('Real Revenue'!AD$3,IPD!$A:$C,3,FALSE)</f>
        <v>204.98438925754783</v>
      </c>
      <c r="AE10" s="109">
        <f>'Nom Revenue'!AE10*VLOOKUP('Real Revenue'!AE$3,IPD!$A:$C,3,FALSE)</f>
        <v>227.44649659709361</v>
      </c>
      <c r="AF10" s="109">
        <f>'Nom Revenue'!AF10*VLOOKUP('Real Revenue'!AF$3,IPD!$A:$C,3,FALSE)</f>
        <v>200.80694876688199</v>
      </c>
      <c r="AG10" s="109">
        <f>'Nom Revenue'!AG10*VLOOKUP('Real Revenue'!AG$3,IPD!$A:$C,3,FALSE)</f>
        <v>202.74503466395927</v>
      </c>
      <c r="AH10" s="109">
        <f>'Nom Revenue'!AH10*VLOOKUP('Real Revenue'!AH$3,IPD!$A:$C,3,FALSE)</f>
        <v>188.98428370918549</v>
      </c>
      <c r="AI10" s="109">
        <f>'Nom Revenue'!AI10*VLOOKUP('Real Revenue'!AI$3,IPD!$A:$C,3,FALSE)</f>
        <v>189.32776982346942</v>
      </c>
      <c r="AJ10" s="109">
        <f>'Nom Revenue'!AJ10*VLOOKUP('Real Revenue'!AJ$3,IPD!$A:$C,3,FALSE)</f>
        <v>184.06805447869073</v>
      </c>
      <c r="AK10" s="109">
        <f>'Nom Revenue'!AK10*VLOOKUP('Real Revenue'!AK$3,IPD!$A:$C,3,FALSE)</f>
        <v>176.3287755571919</v>
      </c>
      <c r="AL10" s="109">
        <f>'Nom Revenue'!AL10*VLOOKUP('Real Revenue'!AL$3,IPD!$A:$C,3,FALSE)</f>
        <v>159.42526645155985</v>
      </c>
      <c r="AM10" s="109">
        <f>'Nom Revenue'!AM10*VLOOKUP('Real Revenue'!AM$3,IPD!$A:$C,3,FALSE)</f>
        <v>116.73852311153183</v>
      </c>
      <c r="AN10" s="109">
        <f>'Nom Revenue'!AN10*VLOOKUP('Real Revenue'!AN$3,IPD!$A:$C,3,FALSE)</f>
        <v>121.46618052999999</v>
      </c>
      <c r="AO10" s="109">
        <f>'Nom Revenue'!AO10*VLOOKUP('Real Revenue'!AO$3,IPD!$A:$C,3,FALSE)</f>
        <v>114.99977269750026</v>
      </c>
      <c r="AP10" s="109">
        <f>'Nom Revenue'!AP10*VLOOKUP('Real Revenue'!AP$3,IPD!$A:$C,3,FALSE)</f>
        <v>128.01581345665716</v>
      </c>
      <c r="AQ10" s="109">
        <f>'Nom Revenue'!AQ10*VLOOKUP('Real Revenue'!AQ$3,IPD!$A:$C,3,FALSE)</f>
        <v>116.13031908028962</v>
      </c>
      <c r="AR10" s="109">
        <f>'Nom Revenue'!AR10*VLOOKUP('Real Revenue'!AR$3,IPD!$A:$C,3,FALSE)</f>
        <v>108.12844735194579</v>
      </c>
      <c r="AS10" s="109">
        <f>'Nom Revenue'!AS10*VLOOKUP('Real Revenue'!AS$3,IPD!$A:$C,3,FALSE)</f>
        <v>124.434</v>
      </c>
      <c r="AT10" s="109" t="e">
        <f>'Nom Revenue'!AT10*VLOOKUP('Real Revenue'!AT$3,IPD!$A:$C,3,FALSE)</f>
        <v>#N/A</v>
      </c>
      <c r="AU10" s="109" t="e">
        <f>'Nom Revenue'!AU10*VLOOKUP('Real Revenue'!AU$3,IPD!$A:$C,3,FALSE)</f>
        <v>#N/A</v>
      </c>
      <c r="AV10" s="109" t="e">
        <f>'Nom Revenue'!AV10*VLOOKUP('Real Revenue'!AV$3,IPD!$A:$C,3,FALSE)</f>
        <v>#N/A</v>
      </c>
      <c r="AW10" s="109" t="e">
        <f>'Nom Revenue'!AW10*VLOOKUP('Real Revenue'!AW$3,IPD!$A:$C,3,FALSE)</f>
        <v>#N/A</v>
      </c>
      <c r="AX10" s="109" t="e">
        <f>'Nom Revenue'!AX10*VLOOKUP('Real Revenue'!AX$3,IPD!$A:$C,3,FALSE)</f>
        <v>#N/A</v>
      </c>
      <c r="AY10" s="109" t="e">
        <f>'Nom Revenue'!AY10*VLOOKUP('Real Revenue'!AY$3,IPD!$A:$C,3,FALSE)</f>
        <v>#N/A</v>
      </c>
      <c r="AZ10" s="109" t="e">
        <f>'Nom Revenue'!AZ10*VLOOKUP('Real Revenue'!AZ$3,IPD!$A:$C,3,FALSE)</f>
        <v>#N/A</v>
      </c>
      <c r="BA10" s="109" t="e">
        <f>'Nom Revenue'!BA10*VLOOKUP('Real Revenue'!BA$3,IPD!$A:$C,3,FALSE)</f>
        <v>#N/A</v>
      </c>
      <c r="BB10" s="109"/>
      <c r="BC10" s="78">
        <f t="shared" si="0"/>
        <v>-9.4327452562382175E-2</v>
      </c>
      <c r="BD10" s="78">
        <f t="shared" si="1"/>
        <v>-6.4754521546992683E-2</v>
      </c>
      <c r="BE10" s="78">
        <f t="shared" si="11"/>
        <v>5.3557491534154344E-2</v>
      </c>
      <c r="BF10" s="78">
        <f t="shared" si="2"/>
        <v>0.10957959979734744</v>
      </c>
      <c r="BG10" s="78">
        <f t="shared" si="3"/>
        <v>-0.1171244588453777</v>
      </c>
      <c r="BH10" s="78">
        <f t="shared" si="4"/>
        <v>9.6514882028670979E-3</v>
      </c>
      <c r="BI10" s="78">
        <f t="shared" si="5"/>
        <v>-6.7872197105007359E-2</v>
      </c>
      <c r="BJ10" s="78">
        <f t="shared" si="6"/>
        <v>1.8175379853939688E-3</v>
      </c>
      <c r="BK10" s="78">
        <f t="shared" si="7"/>
        <v>-2.7781003017586348E-2</v>
      </c>
      <c r="BL10" s="78">
        <f t="shared" si="8"/>
        <v>-4.2045747391733279E-2</v>
      </c>
      <c r="BM10" s="78">
        <f t="shared" si="12"/>
        <v>-9.5863588074139527E-2</v>
      </c>
      <c r="BN10" s="78">
        <f t="shared" si="9"/>
        <v>-0.26775394070298175</v>
      </c>
      <c r="BO10" s="78">
        <f t="shared" si="9"/>
        <v>4.0497834754610995E-2</v>
      </c>
      <c r="BP10" s="78">
        <f t="shared" si="9"/>
        <v>-5.3236281936951513E-2</v>
      </c>
      <c r="BQ10" s="78">
        <f t="shared" si="9"/>
        <v>0.11318318683459294</v>
      </c>
      <c r="BR10" s="78">
        <f t="shared" si="9"/>
        <v>-9.2843954629024394E-2</v>
      </c>
      <c r="BS10" s="78">
        <f t="shared" si="9"/>
        <v>-6.8904243023835465E-2</v>
      </c>
      <c r="BT10" s="78">
        <f t="shared" si="9"/>
        <v>0.15079799116121118</v>
      </c>
      <c r="BU10" s="78" t="e">
        <f t="shared" si="9"/>
        <v>#N/A</v>
      </c>
      <c r="BV10" s="78" t="e">
        <f t="shared" si="9"/>
        <v>#N/A</v>
      </c>
      <c r="BW10" s="78" t="e">
        <f t="shared" si="9"/>
        <v>#N/A</v>
      </c>
      <c r="BX10" s="78" t="e">
        <f t="shared" si="9"/>
        <v>#N/A</v>
      </c>
      <c r="BY10" s="78" t="e">
        <f t="shared" si="9"/>
        <v>#N/A</v>
      </c>
      <c r="BZ10" s="78" t="e">
        <f t="shared" si="9"/>
        <v>#N/A</v>
      </c>
      <c r="CA10" s="78" t="e">
        <f t="shared" si="9"/>
        <v>#N/A</v>
      </c>
      <c r="CB10" s="78" t="e">
        <f t="shared" si="9"/>
        <v>#N/A</v>
      </c>
    </row>
    <row r="11" spans="1:232" x14ac:dyDescent="0.25">
      <c r="A11" s="112" t="s">
        <v>81</v>
      </c>
      <c r="B11" s="108">
        <f>'Nom Revenue'!B11</f>
        <v>0</v>
      </c>
      <c r="C11" s="63" t="str">
        <f>IF(B11=0,"",VLOOKUP('Nom Revenue'!A11,'Commodity Code List'!$B$2:$C$18,2,FALSE))</f>
        <v/>
      </c>
      <c r="D11" s="63" t="str">
        <f>'Formatted Data'!E9</f>
        <v>S</v>
      </c>
      <c r="E11" s="63" t="str">
        <f>'Formatted Data'!F9</f>
        <v>R</v>
      </c>
      <c r="F11" s="63" t="str">
        <f>'Formatted Data'!G9</f>
        <v>U</v>
      </c>
      <c r="G11" s="109">
        <f>'Nom Revenue'!G11*VLOOKUP('Real Revenue'!G$3,IPD!$A:$C,3,FALSE)</f>
        <v>59.390374040845231</v>
      </c>
      <c r="H11" s="109">
        <f>'Nom Revenue'!H11*VLOOKUP('Real Revenue'!H$3,IPD!$A:$C,3,FALSE)</f>
        <v>67.868206599934425</v>
      </c>
      <c r="I11" s="109">
        <f>'Nom Revenue'!I11*VLOOKUP('Real Revenue'!I$3,IPD!$A:$C,3,FALSE)</f>
        <v>127.78669104528176</v>
      </c>
      <c r="J11" s="109">
        <f>'Nom Revenue'!J11*VLOOKUP('Real Revenue'!J$3,IPD!$A:$C,3,FALSE)</f>
        <v>212.33338492582897</v>
      </c>
      <c r="K11" s="109">
        <f>'Nom Revenue'!K11*VLOOKUP('Real Revenue'!K$3,IPD!$A:$C,3,FALSE)</f>
        <v>214.88978520073474</v>
      </c>
      <c r="L11" s="109">
        <f>'Nom Revenue'!L11*VLOOKUP('Real Revenue'!L$3,IPD!$A:$C,3,FALSE)</f>
        <v>219.31181694629458</v>
      </c>
      <c r="M11" s="109">
        <f>'Nom Revenue'!M11*VLOOKUP('Real Revenue'!M$3,IPD!$A:$C,3,FALSE)</f>
        <v>203.72134120045669</v>
      </c>
      <c r="N11" s="109">
        <f>'Nom Revenue'!N11*VLOOKUP('Real Revenue'!N$3,IPD!$A:$C,3,FALSE)</f>
        <v>210.18297096017986</v>
      </c>
      <c r="O11" s="109">
        <f>'Nom Revenue'!O11*VLOOKUP('Real Revenue'!O$3,IPD!$A:$C,3,FALSE)</f>
        <v>185.89283883228961</v>
      </c>
      <c r="P11" s="109">
        <f>'Nom Revenue'!P11*VLOOKUP('Real Revenue'!P$3,IPD!$A:$C,3,FALSE)</f>
        <v>163.31678012323837</v>
      </c>
      <c r="Q11" s="109">
        <f>'Nom Revenue'!Q11*VLOOKUP('Real Revenue'!Q$3,IPD!$A:$C,3,FALSE)</f>
        <v>182.29339032552028</v>
      </c>
      <c r="R11" s="109">
        <f>'Nom Revenue'!R11*VLOOKUP('Real Revenue'!R$3,IPD!$A:$C,3,FALSE)</f>
        <v>155.46392080863797</v>
      </c>
      <c r="S11" s="109">
        <f>'Nom Revenue'!S11*VLOOKUP('Real Revenue'!S$3,IPD!$A:$C,3,FALSE)</f>
        <v>96.112096091721938</v>
      </c>
      <c r="T11" s="109">
        <f>'Nom Revenue'!T11*VLOOKUP('Real Revenue'!T$3,IPD!$A:$C,3,FALSE)</f>
        <v>84.695458007102218</v>
      </c>
      <c r="U11" s="109">
        <f>'Nom Revenue'!U11*VLOOKUP('Real Revenue'!U$3,IPD!$A:$C,3,FALSE)</f>
        <v>82.808880412313144</v>
      </c>
      <c r="V11" s="109">
        <f>'Nom Revenue'!V11*VLOOKUP('Real Revenue'!V$3,IPD!$A:$C,3,FALSE)</f>
        <v>87.448812436401639</v>
      </c>
      <c r="W11" s="109">
        <f>'Nom Revenue'!W11*VLOOKUP('Real Revenue'!W$3,IPD!$A:$C,3,FALSE)</f>
        <v>71.326386955352348</v>
      </c>
      <c r="X11" s="109">
        <f>'Nom Revenue'!X11*VLOOKUP('Real Revenue'!X$3,IPD!$A:$C,3,FALSE)</f>
        <v>83.45673883334436</v>
      </c>
      <c r="Y11" s="109">
        <f>'Nom Revenue'!Y11*VLOOKUP('Real Revenue'!Y$3,IPD!$A:$C,3,FALSE)</f>
        <v>101.45500288289224</v>
      </c>
      <c r="Z11" s="109">
        <f>'Nom Revenue'!Z11*VLOOKUP('Real Revenue'!Z$3,IPD!$A:$C,3,FALSE)</f>
        <v>88.032560466380872</v>
      </c>
      <c r="AA11" s="109">
        <f>'Nom Revenue'!AA11*VLOOKUP('Real Revenue'!AA$3,IPD!$A:$C,3,FALSE)</f>
        <v>88.850061050076022</v>
      </c>
      <c r="AB11" s="109">
        <f>'Nom Revenue'!AB11*VLOOKUP('Real Revenue'!AB$3,IPD!$A:$C,3,FALSE)</f>
        <v>95.369378251715816</v>
      </c>
      <c r="AC11" s="109">
        <f t="shared" si="10"/>
        <v>119.14659560620272</v>
      </c>
      <c r="AD11" s="109">
        <f>'Nom Revenue'!AD11*VLOOKUP('Real Revenue'!AD$3,IPD!$A:$C,3,FALSE)</f>
        <v>119.14659560620272</v>
      </c>
      <c r="AE11" s="109">
        <f>'Nom Revenue'!AE11*VLOOKUP('Real Revenue'!AE$3,IPD!$A:$C,3,FALSE)</f>
        <v>104.82095341597262</v>
      </c>
      <c r="AF11" s="109">
        <f>'Nom Revenue'!AF11*VLOOKUP('Real Revenue'!AF$3,IPD!$A:$C,3,FALSE)</f>
        <v>109.57090741451736</v>
      </c>
      <c r="AG11" s="109">
        <f>'Nom Revenue'!AG11*VLOOKUP('Real Revenue'!AG$3,IPD!$A:$C,3,FALSE)</f>
        <v>143.5295171032667</v>
      </c>
      <c r="AH11" s="109">
        <f>'Nom Revenue'!AH11*VLOOKUP('Real Revenue'!AH$3,IPD!$A:$C,3,FALSE)</f>
        <v>149.99223478099276</v>
      </c>
      <c r="AI11" s="109">
        <f>'Nom Revenue'!AI11*VLOOKUP('Real Revenue'!AI$3,IPD!$A:$C,3,FALSE)</f>
        <v>185.86650264527549</v>
      </c>
      <c r="AJ11" s="109">
        <f>'Nom Revenue'!AJ11*VLOOKUP('Real Revenue'!AJ$3,IPD!$A:$C,3,FALSE)</f>
        <v>177.13315263107913</v>
      </c>
      <c r="AK11" s="109">
        <f>'Nom Revenue'!AK11*VLOOKUP('Real Revenue'!AK$3,IPD!$A:$C,3,FALSE)</f>
        <v>127.17753924974849</v>
      </c>
      <c r="AL11" s="109">
        <f>'Nom Revenue'!AL11*VLOOKUP('Real Revenue'!AL$3,IPD!$A:$C,3,FALSE)</f>
        <v>142.31653870894817</v>
      </c>
      <c r="AM11" s="109">
        <f>'Nom Revenue'!AM11*VLOOKUP('Real Revenue'!AM$3,IPD!$A:$C,3,FALSE)</f>
        <v>161.89900204598894</v>
      </c>
      <c r="AN11" s="109">
        <f>'Nom Revenue'!AN11*VLOOKUP('Real Revenue'!AN$3,IPD!$A:$C,3,FALSE)</f>
        <v>147.68332031999998</v>
      </c>
      <c r="AO11" s="109">
        <f>'Nom Revenue'!AO11*VLOOKUP('Real Revenue'!AO$3,IPD!$A:$C,3,FALSE)</f>
        <v>124.90668601343226</v>
      </c>
      <c r="AP11" s="109">
        <f>'Nom Revenue'!AP11*VLOOKUP('Real Revenue'!AP$3,IPD!$A:$C,3,FALSE)</f>
        <v>181.66217727482498</v>
      </c>
      <c r="AQ11" s="109">
        <f>'Nom Revenue'!AQ11*VLOOKUP('Real Revenue'!AQ$3,IPD!$A:$C,3,FALSE)</f>
        <v>147.16258827492624</v>
      </c>
      <c r="AR11" s="109">
        <f>'Nom Revenue'!AR11*VLOOKUP('Real Revenue'!AR$3,IPD!$A:$C,3,FALSE)</f>
        <v>137.93720043914968</v>
      </c>
      <c r="AS11" s="109">
        <f>'Nom Revenue'!AS11*VLOOKUP('Real Revenue'!AS$3,IPD!$A:$C,3,FALSE)</f>
        <v>168.40799999999999</v>
      </c>
      <c r="AT11" s="109" t="e">
        <f>'Nom Revenue'!AT11*VLOOKUP('Real Revenue'!AT$3,IPD!$A:$C,3,FALSE)</f>
        <v>#N/A</v>
      </c>
      <c r="AU11" s="109" t="e">
        <f>'Nom Revenue'!AU11*VLOOKUP('Real Revenue'!AU$3,IPD!$A:$C,3,FALSE)</f>
        <v>#N/A</v>
      </c>
      <c r="AV11" s="109" t="e">
        <f>'Nom Revenue'!AV11*VLOOKUP('Real Revenue'!AV$3,IPD!$A:$C,3,FALSE)</f>
        <v>#N/A</v>
      </c>
      <c r="AW11" s="109" t="e">
        <f>'Nom Revenue'!AW11*VLOOKUP('Real Revenue'!AW$3,IPD!$A:$C,3,FALSE)</f>
        <v>#N/A</v>
      </c>
      <c r="AX11" s="109" t="e">
        <f>'Nom Revenue'!AX11*VLOOKUP('Real Revenue'!AX$3,IPD!$A:$C,3,FALSE)</f>
        <v>#N/A</v>
      </c>
      <c r="AY11" s="109" t="e">
        <f>'Nom Revenue'!AY11*VLOOKUP('Real Revenue'!AY$3,IPD!$A:$C,3,FALSE)</f>
        <v>#N/A</v>
      </c>
      <c r="AZ11" s="109" t="e">
        <f>'Nom Revenue'!AZ11*VLOOKUP('Real Revenue'!AZ$3,IPD!$A:$C,3,FALSE)</f>
        <v>#N/A</v>
      </c>
      <c r="BA11" s="109" t="e">
        <f>'Nom Revenue'!BA11*VLOOKUP('Real Revenue'!BA$3,IPD!$A:$C,3,FALSE)</f>
        <v>#N/A</v>
      </c>
      <c r="BB11" s="109"/>
      <c r="BC11" s="78">
        <f t="shared" si="0"/>
        <v>9.2863433639118753E-3</v>
      </c>
      <c r="BD11" s="78">
        <f t="shared" si="1"/>
        <v>7.3374369410567963E-2</v>
      </c>
      <c r="BE11" s="78">
        <f t="shared" si="11"/>
        <v>0.24931710566183884</v>
      </c>
      <c r="BF11" s="78">
        <f t="shared" si="2"/>
        <v>-0.12023543028940986</v>
      </c>
      <c r="BG11" s="78">
        <f t="shared" si="3"/>
        <v>4.5314928396949172E-2</v>
      </c>
      <c r="BH11" s="78">
        <f t="shared" si="4"/>
        <v>0.30992359641853318</v>
      </c>
      <c r="BI11" s="78">
        <f t="shared" si="5"/>
        <v>4.5027098315089109E-2</v>
      </c>
      <c r="BJ11" s="78">
        <f t="shared" si="6"/>
        <v>0.23917416736048769</v>
      </c>
      <c r="BK11" s="78">
        <f t="shared" si="7"/>
        <v>-4.6987218729045988E-2</v>
      </c>
      <c r="BL11" s="78">
        <f t="shared" si="8"/>
        <v>-0.28202294510827564</v>
      </c>
      <c r="BM11" s="78">
        <f t="shared" si="12"/>
        <v>0.11903831091958805</v>
      </c>
      <c r="BN11" s="78">
        <f t="shared" si="9"/>
        <v>0.13759794550012838</v>
      </c>
      <c r="BO11" s="78">
        <f t="shared" si="9"/>
        <v>-8.7805863818424701E-2</v>
      </c>
      <c r="BP11" s="78">
        <f t="shared" si="9"/>
        <v>-0.15422617975554276</v>
      </c>
      <c r="BQ11" s="78">
        <f t="shared" si="9"/>
        <v>0.45438313250332585</v>
      </c>
      <c r="BR11" s="78">
        <f t="shared" si="9"/>
        <v>-0.18991068761499286</v>
      </c>
      <c r="BS11" s="78">
        <f t="shared" si="9"/>
        <v>-6.2688404328292147E-2</v>
      </c>
      <c r="BT11" s="78">
        <f t="shared" si="9"/>
        <v>0.2209034217298933</v>
      </c>
      <c r="BU11" s="78" t="e">
        <f t="shared" si="9"/>
        <v>#N/A</v>
      </c>
      <c r="BV11" s="78" t="e">
        <f t="shared" si="9"/>
        <v>#N/A</v>
      </c>
      <c r="BW11" s="78" t="e">
        <f t="shared" si="9"/>
        <v>#N/A</v>
      </c>
      <c r="BX11" s="78" t="e">
        <f t="shared" si="9"/>
        <v>#N/A</v>
      </c>
      <c r="BY11" s="78" t="e">
        <f t="shared" si="9"/>
        <v>#N/A</v>
      </c>
      <c r="BZ11" s="78" t="e">
        <f t="shared" si="9"/>
        <v>#N/A</v>
      </c>
      <c r="CA11" s="78" t="e">
        <f t="shared" si="9"/>
        <v>#N/A</v>
      </c>
      <c r="CB11" s="78" t="e">
        <f t="shared" si="9"/>
        <v>#N/A</v>
      </c>
    </row>
    <row r="12" spans="1:232"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110">
        <f>'Nom Revenue'!G12*VLOOKUP('Real Revenue'!G$3,IPD!$A:$C,3,FALSE)</f>
        <v>138.81893540707512</v>
      </c>
      <c r="H12" s="110">
        <f>'Nom Revenue'!H12*VLOOKUP('Real Revenue'!H$3,IPD!$A:$C,3,FALSE)</f>
        <v>126.91727786456826</v>
      </c>
      <c r="I12" s="110">
        <f>'Nom Revenue'!I12*VLOOKUP('Real Revenue'!I$3,IPD!$A:$C,3,FALSE)</f>
        <v>142.3451462905108</v>
      </c>
      <c r="J12" s="110">
        <f>'Nom Revenue'!J12*VLOOKUP('Real Revenue'!J$3,IPD!$A:$C,3,FALSE)</f>
        <v>145.15646013307156</v>
      </c>
      <c r="K12" s="110">
        <f>'Nom Revenue'!K12*VLOOKUP('Real Revenue'!K$3,IPD!$A:$C,3,FALSE)</f>
        <v>102.12769790956006</v>
      </c>
      <c r="L12" s="110">
        <f>'Nom Revenue'!L12*VLOOKUP('Real Revenue'!L$3,IPD!$A:$C,3,FALSE)</f>
        <v>91.60139455357897</v>
      </c>
      <c r="M12" s="110">
        <f>'Nom Revenue'!M12*VLOOKUP('Real Revenue'!M$3,IPD!$A:$C,3,FALSE)</f>
        <v>57.579906246941768</v>
      </c>
      <c r="N12" s="110">
        <f>'Nom Revenue'!N12*VLOOKUP('Real Revenue'!N$3,IPD!$A:$C,3,FALSE)</f>
        <v>58.402344857830862</v>
      </c>
      <c r="O12" s="110">
        <f>'Nom Revenue'!O12*VLOOKUP('Real Revenue'!O$3,IPD!$A:$C,3,FALSE)</f>
        <v>60.508163146088414</v>
      </c>
      <c r="P12" s="110">
        <f>'Nom Revenue'!P12*VLOOKUP('Real Revenue'!P$3,IPD!$A:$C,3,FALSE)</f>
        <v>63.360735296809231</v>
      </c>
      <c r="Q12" s="110">
        <f>'Nom Revenue'!Q12*VLOOKUP('Real Revenue'!Q$3,IPD!$A:$C,3,FALSE)</f>
        <v>79.533389264853085</v>
      </c>
      <c r="R12" s="110">
        <f>'Nom Revenue'!R12*VLOOKUP('Real Revenue'!R$3,IPD!$A:$C,3,FALSE)</f>
        <v>82.572792529781111</v>
      </c>
      <c r="S12" s="110">
        <f>'Nom Revenue'!S12*VLOOKUP('Real Revenue'!S$3,IPD!$A:$C,3,FALSE)</f>
        <v>76.241795154312072</v>
      </c>
      <c r="T12" s="110">
        <f>'Nom Revenue'!T12*VLOOKUP('Real Revenue'!T$3,IPD!$A:$C,3,FALSE)</f>
        <v>81.167321824327217</v>
      </c>
      <c r="U12" s="110">
        <f>'Nom Revenue'!U12*VLOOKUP('Real Revenue'!U$3,IPD!$A:$C,3,FALSE)</f>
        <v>66.476046040696943</v>
      </c>
      <c r="V12" s="110">
        <f>'Nom Revenue'!V12*VLOOKUP('Real Revenue'!V$3,IPD!$A:$C,3,FALSE)</f>
        <v>47.911424080745853</v>
      </c>
      <c r="W12" s="110">
        <f>'Nom Revenue'!W12*VLOOKUP('Real Revenue'!W$3,IPD!$A:$C,3,FALSE)</f>
        <v>50.287657087143629</v>
      </c>
      <c r="X12" s="110">
        <f>'Nom Revenue'!X12*VLOOKUP('Real Revenue'!X$3,IPD!$A:$C,3,FALSE)</f>
        <v>43.71632733893928</v>
      </c>
      <c r="Y12" s="110">
        <f>'Nom Revenue'!Y12*VLOOKUP('Real Revenue'!Y$3,IPD!$A:$C,3,FALSE)</f>
        <v>50.514553788016514</v>
      </c>
      <c r="Z12" s="110">
        <f>'Nom Revenue'!Z12*VLOOKUP('Real Revenue'!Z$3,IPD!$A:$C,3,FALSE)</f>
        <v>44.189337734107269</v>
      </c>
      <c r="AA12" s="110">
        <f>'Nom Revenue'!AA12*VLOOKUP('Real Revenue'!AA$3,IPD!$A:$C,3,FALSE)</f>
        <v>48.873825972338025</v>
      </c>
      <c r="AB12" s="110">
        <f>'Nom Revenue'!AB12*VLOOKUP('Real Revenue'!AB$3,IPD!$A:$C,3,FALSE)</f>
        <v>49.104080943488249</v>
      </c>
      <c r="AC12" s="110">
        <f t="shared" si="10"/>
        <v>50.941426976571819</v>
      </c>
      <c r="AD12" s="110">
        <f>'Nom Revenue'!AD12*VLOOKUP('Real Revenue'!AD$3,IPD!$A:$C,3,FALSE)</f>
        <v>50.941426976571819</v>
      </c>
      <c r="AE12" s="110">
        <f>'Nom Revenue'!AE12*VLOOKUP('Real Revenue'!AE$3,IPD!$A:$C,3,FALSE)</f>
        <v>57.063690091236523</v>
      </c>
      <c r="AF12" s="110">
        <f>'Nom Revenue'!AF12*VLOOKUP('Real Revenue'!AF$3,IPD!$A:$C,3,FALSE)</f>
        <v>45.382223880934099</v>
      </c>
      <c r="AG12" s="110">
        <f>'Nom Revenue'!AG12*VLOOKUP('Real Revenue'!AG$3,IPD!$A:$C,3,FALSE)</f>
        <v>44.528121240182081</v>
      </c>
      <c r="AH12" s="110">
        <f>'Nom Revenue'!AH12*VLOOKUP('Real Revenue'!AH$3,IPD!$A:$C,3,FALSE)</f>
        <v>51.633901542396785</v>
      </c>
      <c r="AI12" s="110">
        <f>'Nom Revenue'!AI12*VLOOKUP('Real Revenue'!AI$3,IPD!$A:$C,3,FALSE)</f>
        <v>45.786462606642694</v>
      </c>
      <c r="AJ12" s="110">
        <f>'Nom Revenue'!AJ12*VLOOKUP('Real Revenue'!AJ$3,IPD!$A:$C,3,FALSE)</f>
        <v>50.351794082578003</v>
      </c>
      <c r="AK12" s="110">
        <f>'Nom Revenue'!AK12*VLOOKUP('Real Revenue'!AK$3,IPD!$A:$C,3,FALSE)</f>
        <v>44.542237323819499</v>
      </c>
      <c r="AL12" s="110">
        <f>'Nom Revenue'!AL12*VLOOKUP('Real Revenue'!AL$3,IPD!$A:$C,3,FALSE)</f>
        <v>33.611321858687162</v>
      </c>
      <c r="AM12" s="110">
        <f>'Nom Revenue'!AM12*VLOOKUP('Real Revenue'!AM$3,IPD!$A:$C,3,FALSE)</f>
        <v>38.310813397664923</v>
      </c>
      <c r="AN12" s="110">
        <f>'Nom Revenue'!AN12*VLOOKUP('Real Revenue'!AN$3,IPD!$A:$C,3,FALSE)</f>
        <v>28.66272008</v>
      </c>
      <c r="AO12" s="110">
        <f>'Nom Revenue'!AO12*VLOOKUP('Real Revenue'!AO$3,IPD!$A:$C,3,FALSE)</f>
        <v>30.236268498694901</v>
      </c>
      <c r="AP12" s="110">
        <f>'Nom Revenue'!AP12*VLOOKUP('Real Revenue'!AP$3,IPD!$A:$C,3,FALSE)</f>
        <v>38.370035420352281</v>
      </c>
      <c r="AQ12" s="110">
        <f>'Nom Revenue'!AQ12*VLOOKUP('Real Revenue'!AQ$3,IPD!$A:$C,3,FALSE)</f>
        <v>30.634850162742808</v>
      </c>
      <c r="AR12" s="110">
        <f>'Nom Revenue'!AR12*VLOOKUP('Real Revenue'!AR$3,IPD!$A:$C,3,FALSE)</f>
        <v>28.171027138359364</v>
      </c>
      <c r="AS12" s="110">
        <f>'Nom Revenue'!AS12*VLOOKUP('Real Revenue'!AS$3,IPD!$A:$C,3,FALSE)</f>
        <v>30.456</v>
      </c>
      <c r="AT12" s="110" t="e">
        <f>'Nom Revenue'!AT12*VLOOKUP('Real Revenue'!AT$3,IPD!$A:$C,3,FALSE)</f>
        <v>#N/A</v>
      </c>
      <c r="AU12" s="110" t="e">
        <f>'Nom Revenue'!AU12*VLOOKUP('Real Revenue'!AU$3,IPD!$A:$C,3,FALSE)</f>
        <v>#N/A</v>
      </c>
      <c r="AV12" s="110" t="e">
        <f>'Nom Revenue'!AV12*VLOOKUP('Real Revenue'!AV$3,IPD!$A:$C,3,FALSE)</f>
        <v>#N/A</v>
      </c>
      <c r="AW12" s="110" t="e">
        <f>'Nom Revenue'!AW12*VLOOKUP('Real Revenue'!AW$3,IPD!$A:$C,3,FALSE)</f>
        <v>#N/A</v>
      </c>
      <c r="AX12" s="110" t="e">
        <f>'Nom Revenue'!AX12*VLOOKUP('Real Revenue'!AX$3,IPD!$A:$C,3,FALSE)</f>
        <v>#N/A</v>
      </c>
      <c r="AY12" s="110" t="e">
        <f>'Nom Revenue'!AY12*VLOOKUP('Real Revenue'!AY$3,IPD!$A:$C,3,FALSE)</f>
        <v>#N/A</v>
      </c>
      <c r="AZ12" s="110" t="e">
        <f>'Nom Revenue'!AZ12*VLOOKUP('Real Revenue'!AZ$3,IPD!$A:$C,3,FALSE)</f>
        <v>#N/A</v>
      </c>
      <c r="BA12" s="110" t="e">
        <f>'Nom Revenue'!BA12*VLOOKUP('Real Revenue'!BA$3,IPD!$A:$C,3,FALSE)</f>
        <v>#N/A</v>
      </c>
      <c r="BB12" s="110"/>
      <c r="BC12" s="79">
        <f t="shared" si="0"/>
        <v>0.10600946921671239</v>
      </c>
      <c r="BD12" s="79">
        <f t="shared" si="1"/>
        <v>4.7112123221240143E-3</v>
      </c>
      <c r="BE12" s="111">
        <f t="shared" si="11"/>
        <v>3.7417379528966066E-2</v>
      </c>
      <c r="BF12" s="79">
        <f t="shared" si="2"/>
        <v>0.12018240316433149</v>
      </c>
      <c r="BG12" s="79">
        <f t="shared" si="3"/>
        <v>-0.20470926769063591</v>
      </c>
      <c r="BH12" s="79">
        <f t="shared" si="4"/>
        <v>-1.8820202442984324E-2</v>
      </c>
      <c r="BI12" s="79">
        <f t="shared" si="5"/>
        <v>0.15957961181174785</v>
      </c>
      <c r="BJ12" s="79">
        <f t="shared" si="6"/>
        <v>-0.11324805527145254</v>
      </c>
      <c r="BK12" s="79">
        <f t="shared" si="7"/>
        <v>9.9709198222117656E-2</v>
      </c>
      <c r="BL12" s="79">
        <f t="shared" si="8"/>
        <v>-0.11537933979533499</v>
      </c>
      <c r="BM12" s="79">
        <f t="shared" si="12"/>
        <v>-0.24540562221123319</v>
      </c>
      <c r="BN12" s="79">
        <f t="shared" si="9"/>
        <v>0.13981870628997983</v>
      </c>
      <c r="BO12" s="79">
        <f t="shared" si="9"/>
        <v>-0.25183733943516273</v>
      </c>
      <c r="BP12" s="79">
        <f t="shared" si="9"/>
        <v>5.489878191263764E-2</v>
      </c>
      <c r="BQ12" s="79">
        <f t="shared" si="9"/>
        <v>0.2690069683039249</v>
      </c>
      <c r="BR12" s="79">
        <f t="shared" si="9"/>
        <v>-0.20159442577701048</v>
      </c>
      <c r="BS12" s="79">
        <f t="shared" si="9"/>
        <v>-8.0425496168408661E-2</v>
      </c>
      <c r="BT12" s="79">
        <f t="shared" si="9"/>
        <v>8.1110740138022219E-2</v>
      </c>
      <c r="BU12" s="79" t="e">
        <f t="shared" si="9"/>
        <v>#N/A</v>
      </c>
      <c r="BV12" s="79" t="e">
        <f t="shared" si="9"/>
        <v>#N/A</v>
      </c>
      <c r="BW12" s="79" t="e">
        <f t="shared" si="9"/>
        <v>#N/A</v>
      </c>
      <c r="BX12" s="79" t="e">
        <f t="shared" si="9"/>
        <v>#N/A</v>
      </c>
      <c r="BY12" s="79" t="e">
        <f t="shared" si="9"/>
        <v>#N/A</v>
      </c>
      <c r="BZ12" s="79" t="e">
        <f t="shared" si="9"/>
        <v>#N/A</v>
      </c>
      <c r="CA12" s="79" t="e">
        <f t="shared" si="9"/>
        <v>#N/A</v>
      </c>
      <c r="CB12" s="79" t="e">
        <f t="shared" si="9"/>
        <v>#N/A</v>
      </c>
      <c r="CC12" s="17"/>
      <c r="CD12" s="17"/>
      <c r="CE12" s="17"/>
      <c r="CF12" s="17"/>
      <c r="CG12" s="17"/>
      <c r="CH12" s="17"/>
      <c r="CI12" s="17"/>
      <c r="CJ12" s="17"/>
      <c r="CK12" s="17"/>
      <c r="CL12" s="17"/>
      <c r="CM12" s="17"/>
      <c r="CN12" s="17"/>
      <c r="CO12" s="17"/>
      <c r="CP12" s="17"/>
      <c r="CQ12" s="17"/>
      <c r="CR12" s="17"/>
      <c r="CS12" s="17"/>
      <c r="CT12" s="114"/>
      <c r="CU12" s="15"/>
      <c r="CV12" s="16"/>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14"/>
      <c r="DX12" s="15"/>
      <c r="DY12" s="16"/>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14"/>
      <c r="FA12" s="15"/>
      <c r="FB12" s="16"/>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14"/>
      <c r="GD12" s="15"/>
      <c r="GE12" s="16"/>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14"/>
      <c r="HG12" s="15"/>
      <c r="HH12" s="16"/>
      <c r="HI12" s="17"/>
      <c r="HJ12" s="17"/>
      <c r="HK12" s="17"/>
      <c r="HL12" s="17"/>
      <c r="HM12" s="17"/>
      <c r="HN12" s="17"/>
      <c r="HO12" s="17"/>
      <c r="HP12" s="17"/>
      <c r="HQ12" s="17"/>
      <c r="HR12" s="17"/>
      <c r="HS12" s="17"/>
      <c r="HT12" s="17"/>
      <c r="HU12" s="17"/>
      <c r="HV12" s="17"/>
      <c r="HW12" s="17"/>
      <c r="HX12" s="17"/>
    </row>
    <row r="13" spans="1:232"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110">
        <f>'Nom Revenue'!G13*VLOOKUP('Real Revenue'!G$3,IPD!$A:$C,3,FALSE)</f>
        <v>128.09074105772635</v>
      </c>
      <c r="H13" s="110">
        <f>'Nom Revenue'!H13*VLOOKUP('Real Revenue'!H$3,IPD!$A:$C,3,FALSE)</f>
        <v>131.11296557310652</v>
      </c>
      <c r="I13" s="110">
        <f>'Nom Revenue'!I13*VLOOKUP('Real Revenue'!I$3,IPD!$A:$C,3,FALSE)</f>
        <v>146.15072693567208</v>
      </c>
      <c r="J13" s="110">
        <f>'Nom Revenue'!J13*VLOOKUP('Real Revenue'!J$3,IPD!$A:$C,3,FALSE)</f>
        <v>159.01734398632925</v>
      </c>
      <c r="K13" s="110">
        <f>'Nom Revenue'!K13*VLOOKUP('Real Revenue'!K$3,IPD!$A:$C,3,FALSE)</f>
        <v>135.27942137671653</v>
      </c>
      <c r="L13" s="110">
        <f>'Nom Revenue'!L13*VLOOKUP('Real Revenue'!L$3,IPD!$A:$C,3,FALSE)</f>
        <v>134.7802485793778</v>
      </c>
      <c r="M13" s="110">
        <f>'Nom Revenue'!M13*VLOOKUP('Real Revenue'!M$3,IPD!$A:$C,3,FALSE)</f>
        <v>111.8828916163758</v>
      </c>
      <c r="N13" s="110">
        <f>'Nom Revenue'!N13*VLOOKUP('Real Revenue'!N$3,IPD!$A:$C,3,FALSE)</f>
        <v>98.642262203581737</v>
      </c>
      <c r="O13" s="110">
        <f>'Nom Revenue'!O13*VLOOKUP('Real Revenue'!O$3,IPD!$A:$C,3,FALSE)</f>
        <v>108.85588542542916</v>
      </c>
      <c r="P13" s="110">
        <f>'Nom Revenue'!P13*VLOOKUP('Real Revenue'!P$3,IPD!$A:$C,3,FALSE)</f>
        <v>118.61177150570435</v>
      </c>
      <c r="Q13" s="110">
        <f>'Nom Revenue'!Q13*VLOOKUP('Real Revenue'!Q$3,IPD!$A:$C,3,FALSE)</f>
        <v>94.924390161191539</v>
      </c>
      <c r="R13" s="110">
        <f>'Nom Revenue'!R13*VLOOKUP('Real Revenue'!R$3,IPD!$A:$C,3,FALSE)</f>
        <v>130.51035713866557</v>
      </c>
      <c r="S13" s="110">
        <f>'Nom Revenue'!S13*VLOOKUP('Real Revenue'!S$3,IPD!$A:$C,3,FALSE)</f>
        <v>140.65736701759445</v>
      </c>
      <c r="T13" s="110">
        <f>'Nom Revenue'!T13*VLOOKUP('Real Revenue'!T$3,IPD!$A:$C,3,FALSE)</f>
        <v>137.37354283432452</v>
      </c>
      <c r="U13" s="110">
        <f>'Nom Revenue'!U13*VLOOKUP('Real Revenue'!U$3,IPD!$A:$C,3,FALSE)</f>
        <v>130.8053487927325</v>
      </c>
      <c r="V13" s="110">
        <f>'Nom Revenue'!V13*VLOOKUP('Real Revenue'!V$3,IPD!$A:$C,3,FALSE)</f>
        <v>103.25598099612222</v>
      </c>
      <c r="W13" s="110">
        <f>'Nom Revenue'!W13*VLOOKUP('Real Revenue'!W$3,IPD!$A:$C,3,FALSE)</f>
        <v>98.171749152770303</v>
      </c>
      <c r="X13" s="110">
        <f>'Nom Revenue'!X13*VLOOKUP('Real Revenue'!X$3,IPD!$A:$C,3,FALSE)</f>
        <v>100.18683029861616</v>
      </c>
      <c r="Y13" s="110">
        <f>'Nom Revenue'!Y13*VLOOKUP('Real Revenue'!Y$3,IPD!$A:$C,3,FALSE)</f>
        <v>97.871660714749495</v>
      </c>
      <c r="Z13" s="110">
        <f>'Nom Revenue'!Z13*VLOOKUP('Real Revenue'!Z$3,IPD!$A:$C,3,FALSE)</f>
        <v>87.374643587895349</v>
      </c>
      <c r="AA13" s="110">
        <f>'Nom Revenue'!AA13*VLOOKUP('Real Revenue'!AA$3,IPD!$A:$C,3,FALSE)</f>
        <v>88.472517362303208</v>
      </c>
      <c r="AB13" s="110">
        <f>'Nom Revenue'!AB13*VLOOKUP('Real Revenue'!AB$3,IPD!$A:$C,3,FALSE)</f>
        <v>83.047401434501793</v>
      </c>
      <c r="AC13" s="110">
        <f t="shared" si="10"/>
        <v>93.188136330472844</v>
      </c>
      <c r="AD13" s="110">
        <f>'Nom Revenue'!AD13*VLOOKUP('Real Revenue'!AD$3,IPD!$A:$C,3,FALSE)</f>
        <v>93.188136330472844</v>
      </c>
      <c r="AE13" s="110">
        <f>'Nom Revenue'!AE13*VLOOKUP('Real Revenue'!AE$3,IPD!$A:$C,3,FALSE)</f>
        <v>106.60637188824379</v>
      </c>
      <c r="AF13" s="110">
        <f>'Nom Revenue'!AF13*VLOOKUP('Real Revenue'!AF$3,IPD!$A:$C,3,FALSE)</f>
        <v>90.876351325714793</v>
      </c>
      <c r="AG13" s="110">
        <f>'Nom Revenue'!AG13*VLOOKUP('Real Revenue'!AG$3,IPD!$A:$C,3,FALSE)</f>
        <v>85.873688102463404</v>
      </c>
      <c r="AH13" s="110">
        <f>'Nom Revenue'!AH13*VLOOKUP('Real Revenue'!AH$3,IPD!$A:$C,3,FALSE)</f>
        <v>88.503285020933319</v>
      </c>
      <c r="AI13" s="110">
        <f>'Nom Revenue'!AI13*VLOOKUP('Real Revenue'!AI$3,IPD!$A:$C,3,FALSE)</f>
        <v>88.886455223480155</v>
      </c>
      <c r="AJ13" s="110">
        <f>'Nom Revenue'!AJ13*VLOOKUP('Real Revenue'!AJ$3,IPD!$A:$C,3,FALSE)</f>
        <v>83.264880575281467</v>
      </c>
      <c r="AK13" s="110">
        <f>'Nom Revenue'!AK13*VLOOKUP('Real Revenue'!AK$3,IPD!$A:$C,3,FALSE)</f>
        <v>83.24706181226081</v>
      </c>
      <c r="AL13" s="110">
        <f>'Nom Revenue'!AL13*VLOOKUP('Real Revenue'!AL$3,IPD!$A:$C,3,FALSE)</f>
        <v>71.118870668749224</v>
      </c>
      <c r="AM13" s="110">
        <f>'Nom Revenue'!AM13*VLOOKUP('Real Revenue'!AM$3,IPD!$A:$C,3,FALSE)</f>
        <v>65.801941226168296</v>
      </c>
      <c r="AN13" s="110">
        <f>'Nom Revenue'!AN13*VLOOKUP('Real Revenue'!AN$3,IPD!$A:$C,3,FALSE)</f>
        <v>52.650170169999996</v>
      </c>
      <c r="AO13" s="110">
        <f>'Nom Revenue'!AO13*VLOOKUP('Real Revenue'!AO$3,IPD!$A:$C,3,FALSE)</f>
        <v>48.733017714168405</v>
      </c>
      <c r="AP13" s="110">
        <f>'Nom Revenue'!AP13*VLOOKUP('Real Revenue'!AP$3,IPD!$A:$C,3,FALSE)</f>
        <v>52.890940985308823</v>
      </c>
      <c r="AQ13" s="110">
        <f>'Nom Revenue'!AQ13*VLOOKUP('Real Revenue'!AQ$3,IPD!$A:$C,3,FALSE)</f>
        <v>54.604255491976737</v>
      </c>
      <c r="AR13" s="110">
        <f>'Nom Revenue'!AR13*VLOOKUP('Real Revenue'!AR$3,IPD!$A:$C,3,FALSE)</f>
        <v>57.190888706413951</v>
      </c>
      <c r="AS13" s="110">
        <f>'Nom Revenue'!AS13*VLOOKUP('Real Revenue'!AS$3,IPD!$A:$C,3,FALSE)</f>
        <v>59.207999999999998</v>
      </c>
      <c r="AT13" s="110" t="e">
        <f>'Nom Revenue'!AT13*VLOOKUP('Real Revenue'!AT$3,IPD!$A:$C,3,FALSE)</f>
        <v>#N/A</v>
      </c>
      <c r="AU13" s="110" t="e">
        <f>'Nom Revenue'!AU13*VLOOKUP('Real Revenue'!AU$3,IPD!$A:$C,3,FALSE)</f>
        <v>#N/A</v>
      </c>
      <c r="AV13" s="110" t="e">
        <f>'Nom Revenue'!AV13*VLOOKUP('Real Revenue'!AV$3,IPD!$A:$C,3,FALSE)</f>
        <v>#N/A</v>
      </c>
      <c r="AW13" s="110" t="e">
        <f>'Nom Revenue'!AW13*VLOOKUP('Real Revenue'!AW$3,IPD!$A:$C,3,FALSE)</f>
        <v>#N/A</v>
      </c>
      <c r="AX13" s="110" t="e">
        <f>'Nom Revenue'!AX13*VLOOKUP('Real Revenue'!AX$3,IPD!$A:$C,3,FALSE)</f>
        <v>#N/A</v>
      </c>
      <c r="AY13" s="110" t="e">
        <f>'Nom Revenue'!AY13*VLOOKUP('Real Revenue'!AY$3,IPD!$A:$C,3,FALSE)</f>
        <v>#N/A</v>
      </c>
      <c r="AZ13" s="110" t="e">
        <f>'Nom Revenue'!AZ13*VLOOKUP('Real Revenue'!AZ$3,IPD!$A:$C,3,FALSE)</f>
        <v>#N/A</v>
      </c>
      <c r="BA13" s="110" t="e">
        <f>'Nom Revenue'!BA13*VLOOKUP('Real Revenue'!BA$3,IPD!$A:$C,3,FALSE)</f>
        <v>#N/A</v>
      </c>
      <c r="BB13" s="110"/>
      <c r="BC13" s="79">
        <f t="shared" si="0"/>
        <v>1.2565130217709441E-2</v>
      </c>
      <c r="BD13" s="79">
        <f t="shared" si="1"/>
        <v>-6.1319787088063293E-2</v>
      </c>
      <c r="BE13" s="111">
        <f t="shared" si="11"/>
        <v>0.12210779290871487</v>
      </c>
      <c r="BF13" s="79">
        <f t="shared" si="2"/>
        <v>0.14399081348923959</v>
      </c>
      <c r="BG13" s="79">
        <f t="shared" si="3"/>
        <v>-0.14755234873783041</v>
      </c>
      <c r="BH13" s="79">
        <f t="shared" si="4"/>
        <v>-5.5049120593773315E-2</v>
      </c>
      <c r="BI13" s="79">
        <f t="shared" si="5"/>
        <v>3.0621683737774408E-2</v>
      </c>
      <c r="BJ13" s="79">
        <f t="shared" si="6"/>
        <v>4.3294461042457932E-3</v>
      </c>
      <c r="BK13" s="79">
        <f t="shared" si="7"/>
        <v>-6.3244446345225636E-2</v>
      </c>
      <c r="BL13" s="79">
        <f t="shared" si="8"/>
        <v>-2.1400094370571665E-4</v>
      </c>
      <c r="BM13" s="79">
        <f t="shared" si="12"/>
        <v>-0.14568911958554331</v>
      </c>
      <c r="BN13" s="79">
        <f t="shared" si="9"/>
        <v>-7.476116243951092E-2</v>
      </c>
      <c r="BO13" s="79">
        <f t="shared" si="9"/>
        <v>-0.19986904354332435</v>
      </c>
      <c r="BP13" s="79">
        <f t="shared" si="9"/>
        <v>-7.4399616244043565E-2</v>
      </c>
      <c r="BQ13" s="79">
        <f t="shared" si="9"/>
        <v>8.532045553853651E-2</v>
      </c>
      <c r="BR13" s="79">
        <f t="shared" si="9"/>
        <v>3.2393345150425912E-2</v>
      </c>
      <c r="BS13" s="79">
        <f t="shared" si="9"/>
        <v>4.7370542664340043E-2</v>
      </c>
      <c r="BT13" s="79">
        <f t="shared" si="9"/>
        <v>3.5269801522769928E-2</v>
      </c>
      <c r="BU13" s="79" t="e">
        <f t="shared" si="9"/>
        <v>#N/A</v>
      </c>
      <c r="BV13" s="79" t="e">
        <f t="shared" si="9"/>
        <v>#N/A</v>
      </c>
      <c r="BW13" s="79" t="e">
        <f t="shared" si="9"/>
        <v>#N/A</v>
      </c>
      <c r="BX13" s="79" t="e">
        <f t="shared" si="9"/>
        <v>#N/A</v>
      </c>
      <c r="BY13" s="79" t="e">
        <f t="shared" si="9"/>
        <v>#N/A</v>
      </c>
      <c r="BZ13" s="79" t="e">
        <f t="shared" si="9"/>
        <v>#N/A</v>
      </c>
      <c r="CA13" s="79" t="e">
        <f t="shared" si="9"/>
        <v>#N/A</v>
      </c>
      <c r="CB13" s="79" t="e">
        <f t="shared" si="9"/>
        <v>#N/A</v>
      </c>
      <c r="CC13" s="17"/>
      <c r="CD13" s="17"/>
      <c r="CE13" s="17"/>
      <c r="CF13" s="17"/>
      <c r="CG13" s="17"/>
      <c r="CH13" s="17"/>
      <c r="CI13" s="17"/>
      <c r="CJ13" s="17"/>
      <c r="CK13" s="17"/>
      <c r="CL13" s="17"/>
      <c r="CM13" s="17"/>
      <c r="CN13" s="17"/>
      <c r="CO13" s="17"/>
      <c r="CP13" s="17"/>
      <c r="CQ13" s="17"/>
      <c r="CR13" s="17"/>
      <c r="CS13" s="17"/>
      <c r="CT13" s="114"/>
      <c r="CU13" s="15"/>
      <c r="CV13" s="16"/>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14"/>
      <c r="DX13" s="15"/>
      <c r="DY13" s="16"/>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14"/>
      <c r="FA13" s="15"/>
      <c r="FB13" s="16"/>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14"/>
      <c r="GD13" s="15"/>
      <c r="GE13" s="16"/>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14"/>
      <c r="HG13" s="15"/>
      <c r="HH13" s="16"/>
      <c r="HI13" s="17"/>
      <c r="HJ13" s="17"/>
      <c r="HK13" s="17"/>
      <c r="HL13" s="17"/>
      <c r="HM13" s="17"/>
      <c r="HN13" s="17"/>
      <c r="HO13" s="17"/>
      <c r="HP13" s="17"/>
      <c r="HQ13" s="17"/>
      <c r="HR13" s="17"/>
      <c r="HS13" s="17"/>
      <c r="HT13" s="17"/>
      <c r="HU13" s="17"/>
      <c r="HV13" s="17"/>
      <c r="HW13" s="17"/>
      <c r="HX13" s="17"/>
    </row>
    <row r="14" spans="1:232"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110">
        <f>'Nom Revenue'!G14*VLOOKUP('Real Revenue'!G$3,IPD!$A:$C,3,FALSE)</f>
        <v>59.146656947231726</v>
      </c>
      <c r="H14" s="110">
        <f>'Nom Revenue'!H14*VLOOKUP('Real Revenue'!H$3,IPD!$A:$C,3,FALSE)</f>
        <v>58.079785492487801</v>
      </c>
      <c r="I14" s="110">
        <f>'Nom Revenue'!I14*VLOOKUP('Real Revenue'!I$3,IPD!$A:$C,3,FALSE)</f>
        <v>53.509039409794113</v>
      </c>
      <c r="J14" s="110">
        <f>'Nom Revenue'!J14*VLOOKUP('Real Revenue'!J$3,IPD!$A:$C,3,FALSE)</f>
        <v>65.993077061518321</v>
      </c>
      <c r="K14" s="110">
        <f>'Nom Revenue'!K14*VLOOKUP('Real Revenue'!K$3,IPD!$A:$C,3,FALSE)</f>
        <v>69.716852724569222</v>
      </c>
      <c r="L14" s="110">
        <f>'Nom Revenue'!L14*VLOOKUP('Real Revenue'!L$3,IPD!$A:$C,3,FALSE)</f>
        <v>58.523997302082464</v>
      </c>
      <c r="M14" s="110">
        <f>'Nom Revenue'!M14*VLOOKUP('Real Revenue'!M$3,IPD!$A:$C,3,FALSE)</f>
        <v>55.151559712934265</v>
      </c>
      <c r="N14" s="110">
        <f>'Nom Revenue'!N14*VLOOKUP('Real Revenue'!N$3,IPD!$A:$C,3,FALSE)</f>
        <v>49.351232493979936</v>
      </c>
      <c r="O14" s="110">
        <f>'Nom Revenue'!O14*VLOOKUP('Real Revenue'!O$3,IPD!$A:$C,3,FALSE)</f>
        <v>57.251656992865371</v>
      </c>
      <c r="P14" s="110">
        <f>'Nom Revenue'!P14*VLOOKUP('Real Revenue'!P$3,IPD!$A:$C,3,FALSE)</f>
        <v>35.405934979561955</v>
      </c>
      <c r="Q14" s="110">
        <f>'Nom Revenue'!Q14*VLOOKUP('Real Revenue'!Q$3,IPD!$A:$C,3,FALSE)</f>
        <v>40.20553114029191</v>
      </c>
      <c r="R14" s="110">
        <f>'Nom Revenue'!R14*VLOOKUP('Real Revenue'!R$3,IPD!$A:$C,3,FALSE)</f>
        <v>63.818678510650784</v>
      </c>
      <c r="S14" s="110">
        <f>'Nom Revenue'!S14*VLOOKUP('Real Revenue'!S$3,IPD!$A:$C,3,FALSE)</f>
        <v>96.932156460917213</v>
      </c>
      <c r="T14" s="110">
        <f>'Nom Revenue'!T14*VLOOKUP('Real Revenue'!T$3,IPD!$A:$C,3,FALSE)</f>
        <v>92.182442276701039</v>
      </c>
      <c r="U14" s="110">
        <f>'Nom Revenue'!U14*VLOOKUP('Real Revenue'!U$3,IPD!$A:$C,3,FALSE)</f>
        <v>100.50375206367511</v>
      </c>
      <c r="V14" s="110">
        <f>'Nom Revenue'!V14*VLOOKUP('Real Revenue'!V$3,IPD!$A:$C,3,FALSE)</f>
        <v>69.876639833887964</v>
      </c>
      <c r="W14" s="110">
        <f>'Nom Revenue'!W14*VLOOKUP('Real Revenue'!W$3,IPD!$A:$C,3,FALSE)</f>
        <v>75.524296557288864</v>
      </c>
      <c r="X14" s="110">
        <f>'Nom Revenue'!X14*VLOOKUP('Real Revenue'!X$3,IPD!$A:$C,3,FALSE)</f>
        <v>79.901067138979016</v>
      </c>
      <c r="Y14" s="110">
        <f>'Nom Revenue'!Y14*VLOOKUP('Real Revenue'!Y$3,IPD!$A:$C,3,FALSE)</f>
        <v>74.174723281302747</v>
      </c>
      <c r="Z14" s="110">
        <f>'Nom Revenue'!Z14*VLOOKUP('Real Revenue'!Z$3,IPD!$A:$C,3,FALSE)</f>
        <v>53.655284659256175</v>
      </c>
      <c r="AA14" s="110">
        <f>'Nom Revenue'!AA14*VLOOKUP('Real Revenue'!AA$3,IPD!$A:$C,3,FALSE)</f>
        <v>66.765925106675169</v>
      </c>
      <c r="AB14" s="110">
        <f>'Nom Revenue'!AB14*VLOOKUP('Real Revenue'!AB$3,IPD!$A:$C,3,FALSE)</f>
        <v>70.002748605345488</v>
      </c>
      <c r="AC14" s="110">
        <f t="shared" si="10"/>
        <v>62.766188294016139</v>
      </c>
      <c r="AD14" s="110">
        <f>'Nom Revenue'!AD14*VLOOKUP('Real Revenue'!AD$3,IPD!$A:$C,3,FALSE)</f>
        <v>62.766188294016139</v>
      </c>
      <c r="AE14" s="110">
        <f>'Nom Revenue'!AE14*VLOOKUP('Real Revenue'!AE$3,IPD!$A:$C,3,FALSE)</f>
        <v>46.69700355629282</v>
      </c>
      <c r="AF14" s="110">
        <f>'Nom Revenue'!AF14*VLOOKUP('Real Revenue'!AF$3,IPD!$A:$C,3,FALSE)</f>
        <v>64.244635315506571</v>
      </c>
      <c r="AG14" s="110">
        <f>'Nom Revenue'!AG14*VLOOKUP('Real Revenue'!AG$3,IPD!$A:$C,3,FALSE)</f>
        <v>60.218456533380937</v>
      </c>
      <c r="AH14" s="110">
        <f>'Nom Revenue'!AH14*VLOOKUP('Real Revenue'!AH$3,IPD!$A:$C,3,FALSE)</f>
        <v>73.7555316295187</v>
      </c>
      <c r="AI14" s="110">
        <f>'Nom Revenue'!AI14*VLOOKUP('Real Revenue'!AI$3,IPD!$A:$C,3,FALSE)</f>
        <v>78.769781477705635</v>
      </c>
      <c r="AJ14" s="110">
        <f>'Nom Revenue'!AJ14*VLOOKUP('Real Revenue'!AJ$3,IPD!$A:$C,3,FALSE)</f>
        <v>60.17468233953425</v>
      </c>
      <c r="AK14" s="110">
        <f>'Nom Revenue'!AK14*VLOOKUP('Real Revenue'!AK$3,IPD!$A:$C,3,FALSE)</f>
        <v>72.993966117339582</v>
      </c>
      <c r="AL14" s="110">
        <f>'Nom Revenue'!AL14*VLOOKUP('Real Revenue'!AL$3,IPD!$A:$C,3,FALSE)</f>
        <v>59.667794196226723</v>
      </c>
      <c r="AM14" s="110">
        <f>'Nom Revenue'!AM14*VLOOKUP('Real Revenue'!AM$3,IPD!$A:$C,3,FALSE)</f>
        <v>56.848381225761138</v>
      </c>
      <c r="AN14" s="110">
        <f>'Nom Revenue'!AN14*VLOOKUP('Real Revenue'!AN$3,IPD!$A:$C,3,FALSE)</f>
        <v>80.043500769999994</v>
      </c>
      <c r="AO14" s="110">
        <f>'Nom Revenue'!AO14*VLOOKUP('Real Revenue'!AO$3,IPD!$A:$C,3,FALSE)</f>
        <v>61.735408950934108</v>
      </c>
      <c r="AP14" s="110">
        <f>'Nom Revenue'!AP14*VLOOKUP('Real Revenue'!AP$3,IPD!$A:$C,3,FALSE)</f>
        <v>49.624247654026611</v>
      </c>
      <c r="AQ14" s="110">
        <f>'Nom Revenue'!AQ14*VLOOKUP('Real Revenue'!AQ$3,IPD!$A:$C,3,FALSE)</f>
        <v>37.567853161385827</v>
      </c>
      <c r="AR14" s="110">
        <f>'Nom Revenue'!AR14*VLOOKUP('Real Revenue'!AR$3,IPD!$A:$C,3,FALSE)</f>
        <v>53.469076206981029</v>
      </c>
      <c r="AS14" s="110">
        <f>'Nom Revenue'!AS14*VLOOKUP('Real Revenue'!AS$3,IPD!$A:$C,3,FALSE)</f>
        <v>49.807000000000002</v>
      </c>
      <c r="AT14" s="110" t="e">
        <f>'Nom Revenue'!AT14*VLOOKUP('Real Revenue'!AT$3,IPD!$A:$C,3,FALSE)</f>
        <v>#N/A</v>
      </c>
      <c r="AU14" s="110" t="e">
        <f>'Nom Revenue'!AU14*VLOOKUP('Real Revenue'!AU$3,IPD!$A:$C,3,FALSE)</f>
        <v>#N/A</v>
      </c>
      <c r="AV14" s="110" t="e">
        <f>'Nom Revenue'!AV14*VLOOKUP('Real Revenue'!AV$3,IPD!$A:$C,3,FALSE)</f>
        <v>#N/A</v>
      </c>
      <c r="AW14" s="110" t="e">
        <f>'Nom Revenue'!AW14*VLOOKUP('Real Revenue'!AW$3,IPD!$A:$C,3,FALSE)</f>
        <v>#N/A</v>
      </c>
      <c r="AX14" s="110" t="e">
        <f>'Nom Revenue'!AX14*VLOOKUP('Real Revenue'!AX$3,IPD!$A:$C,3,FALSE)</f>
        <v>#N/A</v>
      </c>
      <c r="AY14" s="110" t="e">
        <f>'Nom Revenue'!AY14*VLOOKUP('Real Revenue'!AY$3,IPD!$A:$C,3,FALSE)</f>
        <v>#N/A</v>
      </c>
      <c r="AZ14" s="110" t="e">
        <f>'Nom Revenue'!AZ14*VLOOKUP('Real Revenue'!AZ$3,IPD!$A:$C,3,FALSE)</f>
        <v>#N/A</v>
      </c>
      <c r="BA14" s="110" t="e">
        <f>'Nom Revenue'!BA14*VLOOKUP('Real Revenue'!BA$3,IPD!$A:$C,3,FALSE)</f>
        <v>#N/A</v>
      </c>
      <c r="BB14" s="110"/>
      <c r="BC14" s="79">
        <f t="shared" si="0"/>
        <v>0.24434947145802255</v>
      </c>
      <c r="BD14" s="79">
        <f t="shared" si="1"/>
        <v>4.8480171487157442E-2</v>
      </c>
      <c r="BE14" s="111">
        <f t="shared" si="11"/>
        <v>-0.10337537390320062</v>
      </c>
      <c r="BF14" s="79">
        <f t="shared" si="2"/>
        <v>-0.25601657794560206</v>
      </c>
      <c r="BG14" s="79">
        <f t="shared" si="3"/>
        <v>0.37577639725984202</v>
      </c>
      <c r="BH14" s="79">
        <f t="shared" si="4"/>
        <v>-6.2669493917320795E-2</v>
      </c>
      <c r="BI14" s="79">
        <f t="shared" si="5"/>
        <v>0.22479943650886747</v>
      </c>
      <c r="BJ14" s="79">
        <f t="shared" si="6"/>
        <v>6.7984729245448516E-2</v>
      </c>
      <c r="BK14" s="79">
        <f t="shared" si="7"/>
        <v>-0.23606894407133006</v>
      </c>
      <c r="BL14" s="79">
        <f t="shared" si="8"/>
        <v>0.21303450686241798</v>
      </c>
      <c r="BM14" s="79">
        <f t="shared" si="12"/>
        <v>-0.18256539040077246</v>
      </c>
      <c r="BN14" s="79">
        <f t="shared" si="9"/>
        <v>-4.7251838423815529E-2</v>
      </c>
      <c r="BO14" s="79">
        <f t="shared" si="9"/>
        <v>0.40801723891001251</v>
      </c>
      <c r="BP14" s="79">
        <f t="shared" si="9"/>
        <v>-0.22872677535273034</v>
      </c>
      <c r="BQ14" s="79">
        <f t="shared" si="9"/>
        <v>-0.19617852222430676</v>
      </c>
      <c r="BR14" s="79">
        <f t="shared" si="9"/>
        <v>-0.24295369829475899</v>
      </c>
      <c r="BS14" s="79">
        <f t="shared" si="9"/>
        <v>0.42326674822982158</v>
      </c>
      <c r="BT14" s="79">
        <f t="shared" si="9"/>
        <v>-6.8489610570509507E-2</v>
      </c>
      <c r="BU14" s="79" t="e">
        <f t="shared" si="9"/>
        <v>#N/A</v>
      </c>
      <c r="BV14" s="79" t="e">
        <f t="shared" si="9"/>
        <v>#N/A</v>
      </c>
      <c r="BW14" s="79" t="e">
        <f t="shared" si="9"/>
        <v>#N/A</v>
      </c>
      <c r="BX14" s="79" t="e">
        <f t="shared" si="9"/>
        <v>#N/A</v>
      </c>
      <c r="BY14" s="79" t="e">
        <f t="shared" si="9"/>
        <v>#N/A</v>
      </c>
      <c r="BZ14" s="79" t="e">
        <f t="shared" si="9"/>
        <v>#N/A</v>
      </c>
      <c r="CA14" s="79" t="e">
        <f t="shared" si="9"/>
        <v>#N/A</v>
      </c>
      <c r="CB14" s="79" t="e">
        <f t="shared" si="9"/>
        <v>#N/A</v>
      </c>
      <c r="CC14" s="17"/>
      <c r="CD14" s="17"/>
      <c r="CE14" s="17"/>
      <c r="CF14" s="17"/>
      <c r="CG14" s="17"/>
      <c r="CH14" s="17"/>
      <c r="CI14" s="17"/>
      <c r="CJ14" s="17"/>
      <c r="CK14" s="17"/>
      <c r="CL14" s="17"/>
      <c r="CM14" s="17"/>
      <c r="CN14" s="17"/>
      <c r="CO14" s="17"/>
      <c r="CP14" s="17"/>
      <c r="CQ14" s="17"/>
      <c r="CR14" s="17"/>
      <c r="CS14" s="17"/>
      <c r="CT14" s="114"/>
      <c r="CU14" s="15"/>
      <c r="CV14" s="16"/>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14"/>
      <c r="DX14" s="15"/>
      <c r="DY14" s="16"/>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14"/>
      <c r="FA14" s="15"/>
      <c r="FB14" s="16"/>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14"/>
      <c r="GD14" s="15"/>
      <c r="GE14" s="16"/>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14"/>
      <c r="HG14" s="15"/>
      <c r="HH14" s="16"/>
      <c r="HI14" s="17"/>
      <c r="HJ14" s="17"/>
      <c r="HK14" s="17"/>
      <c r="HL14" s="17"/>
      <c r="HM14" s="17"/>
      <c r="HN14" s="17"/>
      <c r="HO14" s="17"/>
      <c r="HP14" s="17"/>
      <c r="HQ14" s="17"/>
      <c r="HR14" s="17"/>
      <c r="HS14" s="17"/>
      <c r="HT14" s="17"/>
      <c r="HU14" s="17"/>
      <c r="HV14" s="17"/>
      <c r="HW14" s="17"/>
      <c r="HX14" s="17"/>
    </row>
    <row r="15" spans="1:232" x14ac:dyDescent="0.25">
      <c r="A15" s="112" t="s">
        <v>81</v>
      </c>
      <c r="B15" s="108">
        <f>'Nom Revenue'!B15</f>
        <v>0</v>
      </c>
      <c r="C15" s="63" t="str">
        <f>IF(B15=0,"",VLOOKUP('Nom Revenue'!A15,'Commodity Code List'!$B$2:$C$18,2,FALSE))</f>
        <v/>
      </c>
      <c r="D15" s="63" t="str">
        <f>'Formatted Data'!E13</f>
        <v>M</v>
      </c>
      <c r="E15" s="63" t="str">
        <f>'Formatted Data'!F13</f>
        <v>R</v>
      </c>
      <c r="F15" s="63" t="str">
        <f>'Formatted Data'!G13</f>
        <v>S</v>
      </c>
      <c r="G15" s="109">
        <f>'Nom Revenue'!G15*VLOOKUP('Real Revenue'!G$3,IPD!$A:$C,3,FALSE)</f>
        <v>315.03567855034822</v>
      </c>
      <c r="H15" s="109">
        <f>'Nom Revenue'!H15*VLOOKUP('Real Revenue'!H$3,IPD!$A:$C,3,FALSE)</f>
        <v>338.18517109298153</v>
      </c>
      <c r="I15" s="109">
        <f>'Nom Revenue'!I15*VLOOKUP('Real Revenue'!I$3,IPD!$A:$C,3,FALSE)</f>
        <v>268.20684409229494</v>
      </c>
      <c r="J15" s="109">
        <f>'Nom Revenue'!J15*VLOOKUP('Real Revenue'!J$3,IPD!$A:$C,3,FALSE)</f>
        <v>253.56216895724256</v>
      </c>
      <c r="K15" s="109">
        <f>'Nom Revenue'!K15*VLOOKUP('Real Revenue'!K$3,IPD!$A:$C,3,FALSE)</f>
        <v>227.28866185603081</v>
      </c>
      <c r="L15" s="109">
        <f>'Nom Revenue'!L15*VLOOKUP('Real Revenue'!L$3,IPD!$A:$C,3,FALSE)</f>
        <v>208.3450325436304</v>
      </c>
      <c r="M15" s="109">
        <f>'Nom Revenue'!M15*VLOOKUP('Real Revenue'!M$3,IPD!$A:$C,3,FALSE)</f>
        <v>178.95105203066382</v>
      </c>
      <c r="N15" s="109">
        <f>'Nom Revenue'!N15*VLOOKUP('Real Revenue'!N$3,IPD!$A:$C,3,FALSE)</f>
        <v>187.66524826574386</v>
      </c>
      <c r="O15" s="109">
        <f>'Nom Revenue'!O15*VLOOKUP('Real Revenue'!O$3,IPD!$A:$C,3,FALSE)</f>
        <v>195.42712434183881</v>
      </c>
      <c r="P15" s="109">
        <f>'Nom Revenue'!P15*VLOOKUP('Real Revenue'!P$3,IPD!$A:$C,3,FALSE)</f>
        <v>199.25172587090478</v>
      </c>
      <c r="Q15" s="109">
        <f>'Nom Revenue'!Q15*VLOOKUP('Real Revenue'!Q$3,IPD!$A:$C,3,FALSE)</f>
        <v>221.27053172291193</v>
      </c>
      <c r="R15" s="109">
        <f>'Nom Revenue'!R15*VLOOKUP('Real Revenue'!R$3,IPD!$A:$C,3,FALSE)</f>
        <v>228.56273584296696</v>
      </c>
      <c r="S15" s="109">
        <f>'Nom Revenue'!S15*VLOOKUP('Real Revenue'!S$3,IPD!$A:$C,3,FALSE)</f>
        <v>212.46539179405826</v>
      </c>
      <c r="T15" s="109">
        <f>'Nom Revenue'!T15*VLOOKUP('Real Revenue'!T$3,IPD!$A:$C,3,FALSE)</f>
        <v>192.89163427886879</v>
      </c>
      <c r="U15" s="109">
        <f>'Nom Revenue'!U15*VLOOKUP('Real Revenue'!U$3,IPD!$A:$C,3,FALSE)</f>
        <v>176.48917409402202</v>
      </c>
      <c r="V15" s="109">
        <f>'Nom Revenue'!V15*VLOOKUP('Real Revenue'!V$3,IPD!$A:$C,3,FALSE)</f>
        <v>132.18874487775363</v>
      </c>
      <c r="W15" s="109">
        <f>'Nom Revenue'!W15*VLOOKUP('Real Revenue'!W$3,IPD!$A:$C,3,FALSE)</f>
        <v>129.72111814147391</v>
      </c>
      <c r="X15" s="109">
        <f>'Nom Revenue'!X15*VLOOKUP('Real Revenue'!X$3,IPD!$A:$C,3,FALSE)</f>
        <v>113.09410601867177</v>
      </c>
      <c r="Y15" s="109">
        <f>'Nom Revenue'!Y15*VLOOKUP('Real Revenue'!Y$3,IPD!$A:$C,3,FALSE)</f>
        <v>117.20240525413604</v>
      </c>
      <c r="Z15" s="109">
        <f>'Nom Revenue'!Z15*VLOOKUP('Real Revenue'!Z$3,IPD!$A:$C,3,FALSE)</f>
        <v>106.83764494100687</v>
      </c>
      <c r="AA15" s="109">
        <f>'Nom Revenue'!AA15*VLOOKUP('Real Revenue'!AA$3,IPD!$A:$C,3,FALSE)</f>
        <v>128.94925096865958</v>
      </c>
      <c r="AB15" s="109">
        <f>'Nom Revenue'!AB15*VLOOKUP('Real Revenue'!AB$3,IPD!$A:$C,3,FALSE)</f>
        <v>165.97131648249695</v>
      </c>
      <c r="AC15" s="109">
        <f t="shared" si="10"/>
        <v>164.27469393970978</v>
      </c>
      <c r="AD15" s="109">
        <f>'Nom Revenue'!AD15*VLOOKUP('Real Revenue'!AD$3,IPD!$A:$C,3,FALSE)</f>
        <v>164.27469393970978</v>
      </c>
      <c r="AE15" s="109">
        <f>'Nom Revenue'!AE15*VLOOKUP('Real Revenue'!AE$3,IPD!$A:$C,3,FALSE)</f>
        <v>197.40267554793039</v>
      </c>
      <c r="AF15" s="109">
        <f>'Nom Revenue'!AF15*VLOOKUP('Real Revenue'!AF$3,IPD!$A:$C,3,FALSE)</f>
        <v>181.61015882605355</v>
      </c>
      <c r="AG15" s="109">
        <f>'Nom Revenue'!AG15*VLOOKUP('Real Revenue'!AG$3,IPD!$A:$C,3,FALSE)</f>
        <v>182.46513480676543</v>
      </c>
      <c r="AH15" s="109">
        <f>'Nom Revenue'!AH15*VLOOKUP('Real Revenue'!AH$3,IPD!$A:$C,3,FALSE)</f>
        <v>176.98980536942096</v>
      </c>
      <c r="AI15" s="109">
        <f>'Nom Revenue'!AI15*VLOOKUP('Real Revenue'!AI$3,IPD!$A:$C,3,FALSE)</f>
        <v>176.96772905510542</v>
      </c>
      <c r="AJ15" s="109">
        <f>'Nom Revenue'!AJ15*VLOOKUP('Real Revenue'!AJ$3,IPD!$A:$C,3,FALSE)</f>
        <v>165.31605996560128</v>
      </c>
      <c r="AK15" s="109">
        <f>'Nom Revenue'!AK15*VLOOKUP('Real Revenue'!AK$3,IPD!$A:$C,3,FALSE)</f>
        <v>160.95035553458271</v>
      </c>
      <c r="AL15" s="109">
        <f>'Nom Revenue'!AL15*VLOOKUP('Real Revenue'!AL$3,IPD!$A:$C,3,FALSE)</f>
        <v>131.63767647663281</v>
      </c>
      <c r="AM15" s="109">
        <f>'Nom Revenue'!AM15*VLOOKUP('Real Revenue'!AM$3,IPD!$A:$C,3,FALSE)</f>
        <v>86.428993281827331</v>
      </c>
      <c r="AN15" s="109">
        <f>'Nom Revenue'!AN15*VLOOKUP('Real Revenue'!AN$3,IPD!$A:$C,3,FALSE)</f>
        <v>85.112800579999998</v>
      </c>
      <c r="AO15" s="109">
        <f>'Nom Revenue'!AO15*VLOOKUP('Real Revenue'!AO$3,IPD!$A:$C,3,FALSE)</f>
        <v>85.735742606876457</v>
      </c>
      <c r="AP15" s="109">
        <f>'Nom Revenue'!AP15*VLOOKUP('Real Revenue'!AP$3,IPD!$A:$C,3,FALSE)</f>
        <v>76.417938581647562</v>
      </c>
      <c r="AQ15" s="109">
        <f>'Nom Revenue'!AQ15*VLOOKUP('Real Revenue'!AQ$3,IPD!$A:$C,3,FALSE)</f>
        <v>85.431657974397666</v>
      </c>
      <c r="AR15" s="109">
        <f>'Nom Revenue'!AR15*VLOOKUP('Real Revenue'!AR$3,IPD!$A:$C,3,FALSE)</f>
        <v>82.83896155625925</v>
      </c>
      <c r="AS15" s="109">
        <f>'Nom Revenue'!AS15*VLOOKUP('Real Revenue'!AS$3,IPD!$A:$C,3,FALSE)</f>
        <v>95.16</v>
      </c>
      <c r="AT15" s="109" t="e">
        <f>'Nom Revenue'!AT15*VLOOKUP('Real Revenue'!AT$3,IPD!$A:$C,3,FALSE)</f>
        <v>#N/A</v>
      </c>
      <c r="AU15" s="109" t="e">
        <f>'Nom Revenue'!AU15*VLOOKUP('Real Revenue'!AU$3,IPD!$A:$C,3,FALSE)</f>
        <v>#N/A</v>
      </c>
      <c r="AV15" s="109" t="e">
        <f>'Nom Revenue'!AV15*VLOOKUP('Real Revenue'!AV$3,IPD!$A:$C,3,FALSE)</f>
        <v>#N/A</v>
      </c>
      <c r="AW15" s="109" t="e">
        <f>'Nom Revenue'!AW15*VLOOKUP('Real Revenue'!AW$3,IPD!$A:$C,3,FALSE)</f>
        <v>#N/A</v>
      </c>
      <c r="AX15" s="109" t="e">
        <f>'Nom Revenue'!AX15*VLOOKUP('Real Revenue'!AX$3,IPD!$A:$C,3,FALSE)</f>
        <v>#N/A</v>
      </c>
      <c r="AY15" s="109" t="e">
        <f>'Nom Revenue'!AY15*VLOOKUP('Real Revenue'!AY$3,IPD!$A:$C,3,FALSE)</f>
        <v>#N/A</v>
      </c>
      <c r="AZ15" s="109" t="e">
        <f>'Nom Revenue'!AZ15*VLOOKUP('Real Revenue'!AZ$3,IPD!$A:$C,3,FALSE)</f>
        <v>#N/A</v>
      </c>
      <c r="BA15" s="109" t="e">
        <f>'Nom Revenue'!BA15*VLOOKUP('Real Revenue'!BA$3,IPD!$A:$C,3,FALSE)</f>
        <v>#N/A</v>
      </c>
      <c r="BB15" s="109"/>
      <c r="BC15" s="78">
        <f t="shared" si="0"/>
        <v>0.20696455860536989</v>
      </c>
      <c r="BD15" s="78">
        <f t="shared" si="1"/>
        <v>0.28710570426528004</v>
      </c>
      <c r="BE15" s="78">
        <f t="shared" si="11"/>
        <v>-1.0222384076625013E-2</v>
      </c>
      <c r="BF15" s="78">
        <f t="shared" si="2"/>
        <v>0.20166211127064315</v>
      </c>
      <c r="BG15" s="78">
        <f t="shared" si="3"/>
        <v>-8.0001533302634154E-2</v>
      </c>
      <c r="BH15" s="78">
        <f t="shared" si="4"/>
        <v>4.707754160001576E-3</v>
      </c>
      <c r="BI15" s="78">
        <f t="shared" si="5"/>
        <v>-3.0007537840820775E-2</v>
      </c>
      <c r="BJ15" s="78">
        <f t="shared" si="6"/>
        <v>-1.2473212380492704E-4</v>
      </c>
      <c r="BK15" s="78">
        <f t="shared" si="7"/>
        <v>-6.58406431032178E-2</v>
      </c>
      <c r="BL15" s="78">
        <f t="shared" si="8"/>
        <v>-2.6408229375458059E-2</v>
      </c>
      <c r="BM15" s="78">
        <f t="shared" si="12"/>
        <v>-0.18212248715195678</v>
      </c>
      <c r="BN15" s="78">
        <f t="shared" si="9"/>
        <v>-0.34343270410755489</v>
      </c>
      <c r="BO15" s="78">
        <f t="shared" si="9"/>
        <v>-1.5228601558917809E-2</v>
      </c>
      <c r="BP15" s="78">
        <f t="shared" si="9"/>
        <v>7.3190169120440629E-3</v>
      </c>
      <c r="BQ15" s="78">
        <f t="shared" si="9"/>
        <v>-0.10868050759125936</v>
      </c>
      <c r="BR15" s="78">
        <f t="shared" si="9"/>
        <v>0.11795292519071987</v>
      </c>
      <c r="BS15" s="78">
        <f t="shared" si="9"/>
        <v>-3.0348192691231679E-2</v>
      </c>
      <c r="BT15" s="78">
        <f t="shared" si="9"/>
        <v>0.14873482492139933</v>
      </c>
      <c r="BU15" s="78" t="e">
        <f t="shared" si="9"/>
        <v>#N/A</v>
      </c>
      <c r="BV15" s="78" t="e">
        <f t="shared" si="9"/>
        <v>#N/A</v>
      </c>
      <c r="BW15" s="78" t="e">
        <f t="shared" si="9"/>
        <v>#N/A</v>
      </c>
      <c r="BX15" s="78" t="e">
        <f t="shared" si="9"/>
        <v>#N/A</v>
      </c>
      <c r="BY15" s="78" t="e">
        <f t="shared" si="9"/>
        <v>#N/A</v>
      </c>
      <c r="BZ15" s="78" t="e">
        <f t="shared" si="9"/>
        <v>#N/A</v>
      </c>
      <c r="CA15" s="78" t="e">
        <f t="shared" si="9"/>
        <v>#N/A</v>
      </c>
      <c r="CB15" s="78" t="e">
        <f t="shared" si="9"/>
        <v>#N/A</v>
      </c>
    </row>
    <row r="16" spans="1:232" x14ac:dyDescent="0.25">
      <c r="A16" s="112" t="s">
        <v>81</v>
      </c>
      <c r="B16" s="108">
        <f>'Nom Revenue'!B16</f>
        <v>0</v>
      </c>
      <c r="C16" s="63" t="str">
        <f>IF(B16=0,"",VLOOKUP('Nom Revenue'!A16,'Commodity Code List'!$B$2:$C$18,2,FALSE))</f>
        <v/>
      </c>
      <c r="D16" s="63" t="str">
        <f>'Formatted Data'!E14</f>
        <v>M</v>
      </c>
      <c r="E16" s="63" t="str">
        <f>'Formatted Data'!F14</f>
        <v>R</v>
      </c>
      <c r="F16" s="63" t="str">
        <f>'Formatted Data'!G14</f>
        <v>M</v>
      </c>
      <c r="G16" s="109">
        <f>'Nom Revenue'!G16*VLOOKUP('Real Revenue'!G$3,IPD!$A:$C,3,FALSE)</f>
        <v>182.18433026403807</v>
      </c>
      <c r="H16" s="109">
        <f>'Nom Revenue'!H16*VLOOKUP('Real Revenue'!H$3,IPD!$A:$C,3,FALSE)</f>
        <v>322.03268354259478</v>
      </c>
      <c r="I16" s="109">
        <f>'Nom Revenue'!I16*VLOOKUP('Real Revenue'!I$3,IPD!$A:$C,3,FALSE)</f>
        <v>327.15781941882784</v>
      </c>
      <c r="J16" s="109">
        <f>'Nom Revenue'!J16*VLOOKUP('Real Revenue'!J$3,IPD!$A:$C,3,FALSE)</f>
        <v>355.98001027123325</v>
      </c>
      <c r="K16" s="109">
        <f>'Nom Revenue'!K16*VLOOKUP('Real Revenue'!K$3,IPD!$A:$C,3,FALSE)</f>
        <v>303.50625716784748</v>
      </c>
      <c r="L16" s="109">
        <f>'Nom Revenue'!L16*VLOOKUP('Real Revenue'!L$3,IPD!$A:$C,3,FALSE)</f>
        <v>327.22115609139195</v>
      </c>
      <c r="M16" s="109">
        <f>'Nom Revenue'!M16*VLOOKUP('Real Revenue'!M$3,IPD!$A:$C,3,FALSE)</f>
        <v>322.61603532865763</v>
      </c>
      <c r="N16" s="109">
        <f>'Nom Revenue'!N16*VLOOKUP('Real Revenue'!N$3,IPD!$A:$C,3,FALSE)</f>
        <v>424.86610005262565</v>
      </c>
      <c r="O16" s="109">
        <f>'Nom Revenue'!O16*VLOOKUP('Real Revenue'!O$3,IPD!$A:$C,3,FALSE)</f>
        <v>492.22862364083863</v>
      </c>
      <c r="P16" s="109">
        <f>'Nom Revenue'!P16*VLOOKUP('Real Revenue'!P$3,IPD!$A:$C,3,FALSE)</f>
        <v>470.5550782289061</v>
      </c>
      <c r="Q16" s="109">
        <f>'Nom Revenue'!Q16*VLOOKUP('Real Revenue'!Q$3,IPD!$A:$C,3,FALSE)</f>
        <v>569.91468165045796</v>
      </c>
      <c r="R16" s="109">
        <f>'Nom Revenue'!R16*VLOOKUP('Real Revenue'!R$3,IPD!$A:$C,3,FALSE)</f>
        <v>493.61430389941899</v>
      </c>
      <c r="S16" s="109">
        <f>'Nom Revenue'!S16*VLOOKUP('Real Revenue'!S$3,IPD!$A:$C,3,FALSE)</f>
        <v>432.46615158638593</v>
      </c>
      <c r="T16" s="109">
        <f>'Nom Revenue'!T16*VLOOKUP('Real Revenue'!T$3,IPD!$A:$C,3,FALSE)</f>
        <v>430.9238950641053</v>
      </c>
      <c r="U16" s="109">
        <f>'Nom Revenue'!U16*VLOOKUP('Real Revenue'!U$3,IPD!$A:$C,3,FALSE)</f>
        <v>396.49220423000662</v>
      </c>
      <c r="V16" s="109">
        <f>'Nom Revenue'!V16*VLOOKUP('Real Revenue'!V$3,IPD!$A:$C,3,FALSE)</f>
        <v>382.40402388548171</v>
      </c>
      <c r="W16" s="109">
        <f>'Nom Revenue'!W16*VLOOKUP('Real Revenue'!W$3,IPD!$A:$C,3,FALSE)</f>
        <v>388.29711910973646</v>
      </c>
      <c r="X16" s="109">
        <f>'Nom Revenue'!X16*VLOOKUP('Real Revenue'!X$3,IPD!$A:$C,3,FALSE)</f>
        <v>398.71952600145664</v>
      </c>
      <c r="Y16" s="109">
        <f>'Nom Revenue'!Y16*VLOOKUP('Real Revenue'!Y$3,IPD!$A:$C,3,FALSE)</f>
        <v>426.01480266472737</v>
      </c>
      <c r="Z16" s="109">
        <f>'Nom Revenue'!Z16*VLOOKUP('Real Revenue'!Z$3,IPD!$A:$C,3,FALSE)</f>
        <v>440.15385108185694</v>
      </c>
      <c r="AA16" s="109">
        <f>'Nom Revenue'!AA16*VLOOKUP('Real Revenue'!AA$3,IPD!$A:$C,3,FALSE)</f>
        <v>476.6308242189416</v>
      </c>
      <c r="AB16" s="109">
        <f>'Nom Revenue'!AB16*VLOOKUP('Real Revenue'!AB$3,IPD!$A:$C,3,FALSE)</f>
        <v>503.40909364703651</v>
      </c>
      <c r="AC16" s="109">
        <f t="shared" si="10"/>
        <v>527.12750263465693</v>
      </c>
      <c r="AD16" s="109">
        <f>'Nom Revenue'!AD16*VLOOKUP('Real Revenue'!AD$3,IPD!$A:$C,3,FALSE)</f>
        <v>527.12750263465693</v>
      </c>
      <c r="AE16" s="109">
        <f>'Nom Revenue'!AE16*VLOOKUP('Real Revenue'!AE$3,IPD!$A:$C,3,FALSE)</f>
        <v>496.88919901605448</v>
      </c>
      <c r="AF16" s="109">
        <f>'Nom Revenue'!AF16*VLOOKUP('Real Revenue'!AF$3,IPD!$A:$C,3,FALSE)</f>
        <v>480.50058130448525</v>
      </c>
      <c r="AG16" s="109">
        <f>'Nom Revenue'!AG16*VLOOKUP('Real Revenue'!AG$3,IPD!$A:$C,3,FALSE)</f>
        <v>513.16254386826131</v>
      </c>
      <c r="AH16" s="109">
        <f>'Nom Revenue'!AH16*VLOOKUP('Real Revenue'!AH$3,IPD!$A:$C,3,FALSE)</f>
        <v>497.44780875810272</v>
      </c>
      <c r="AI16" s="109">
        <f>'Nom Revenue'!AI16*VLOOKUP('Real Revenue'!AI$3,IPD!$A:$C,3,FALSE)</f>
        <v>443.31945466545039</v>
      </c>
      <c r="AJ16" s="109">
        <f>'Nom Revenue'!AJ16*VLOOKUP('Real Revenue'!AJ$3,IPD!$A:$C,3,FALSE)</f>
        <v>462.52596131728063</v>
      </c>
      <c r="AK16" s="109">
        <f>'Nom Revenue'!AK16*VLOOKUP('Real Revenue'!AK$3,IPD!$A:$C,3,FALSE)</f>
        <v>452.20067277875148</v>
      </c>
      <c r="AL16" s="109">
        <f>'Nom Revenue'!AL16*VLOOKUP('Real Revenue'!AL$3,IPD!$A:$C,3,FALSE)</f>
        <v>423.31645116938637</v>
      </c>
      <c r="AM16" s="109">
        <f>'Nom Revenue'!AM16*VLOOKUP('Real Revenue'!AM$3,IPD!$A:$C,3,FALSE)</f>
        <v>376.84448470597818</v>
      </c>
      <c r="AN16" s="109">
        <f>'Nom Revenue'!AN16*VLOOKUP('Real Revenue'!AN$3,IPD!$A:$C,3,FALSE)</f>
        <v>389.25427295999998</v>
      </c>
      <c r="AO16" s="109">
        <f>'Nom Revenue'!AO16*VLOOKUP('Real Revenue'!AO$3,IPD!$A:$C,3,FALSE)</f>
        <v>358.75135934735215</v>
      </c>
      <c r="AP16" s="109">
        <f>'Nom Revenue'!AP16*VLOOKUP('Real Revenue'!AP$3,IPD!$A:$C,3,FALSE)</f>
        <v>368.9922943331282</v>
      </c>
      <c r="AQ16" s="109">
        <f>'Nom Revenue'!AQ16*VLOOKUP('Real Revenue'!AQ$3,IPD!$A:$C,3,FALSE)</f>
        <v>303.19489764758356</v>
      </c>
      <c r="AR16" s="109">
        <f>'Nom Revenue'!AR16*VLOOKUP('Real Revenue'!AR$3,IPD!$A:$C,3,FALSE)</f>
        <v>306.21942893306601</v>
      </c>
      <c r="AS16" s="109">
        <f>'Nom Revenue'!AS16*VLOOKUP('Real Revenue'!AS$3,IPD!$A:$C,3,FALSE)</f>
        <v>321.904</v>
      </c>
      <c r="AT16" s="109" t="e">
        <f>'Nom Revenue'!AT16*VLOOKUP('Real Revenue'!AT$3,IPD!$A:$C,3,FALSE)</f>
        <v>#N/A</v>
      </c>
      <c r="AU16" s="109" t="e">
        <f>'Nom Revenue'!AU16*VLOOKUP('Real Revenue'!AU$3,IPD!$A:$C,3,FALSE)</f>
        <v>#N/A</v>
      </c>
      <c r="AV16" s="109" t="e">
        <f>'Nom Revenue'!AV16*VLOOKUP('Real Revenue'!AV$3,IPD!$A:$C,3,FALSE)</f>
        <v>#N/A</v>
      </c>
      <c r="AW16" s="109" t="e">
        <f>'Nom Revenue'!AW16*VLOOKUP('Real Revenue'!AW$3,IPD!$A:$C,3,FALSE)</f>
        <v>#N/A</v>
      </c>
      <c r="AX16" s="109" t="e">
        <f>'Nom Revenue'!AX16*VLOOKUP('Real Revenue'!AX$3,IPD!$A:$C,3,FALSE)</f>
        <v>#N/A</v>
      </c>
      <c r="AY16" s="109" t="e">
        <f>'Nom Revenue'!AY16*VLOOKUP('Real Revenue'!AY$3,IPD!$A:$C,3,FALSE)</f>
        <v>#N/A</v>
      </c>
      <c r="AZ16" s="109" t="e">
        <f>'Nom Revenue'!AZ16*VLOOKUP('Real Revenue'!AZ$3,IPD!$A:$C,3,FALSE)</f>
        <v>#N/A</v>
      </c>
      <c r="BA16" s="109" t="e">
        <f>'Nom Revenue'!BA16*VLOOKUP('Real Revenue'!BA$3,IPD!$A:$C,3,FALSE)</f>
        <v>#N/A</v>
      </c>
      <c r="BB16" s="109"/>
      <c r="BC16" s="78">
        <f t="shared" si="0"/>
        <v>8.2873234091733305E-2</v>
      </c>
      <c r="BD16" s="78">
        <f t="shared" si="1"/>
        <v>5.6182412188671815E-2</v>
      </c>
      <c r="BE16" s="78">
        <f t="shared" si="11"/>
        <v>4.711557515933662E-2</v>
      </c>
      <c r="BF16" s="78">
        <f t="shared" si="2"/>
        <v>-5.7364306486508809E-2</v>
      </c>
      <c r="BG16" s="78">
        <f t="shared" si="3"/>
        <v>-3.2982439030717847E-2</v>
      </c>
      <c r="BH16" s="78">
        <f t="shared" si="4"/>
        <v>6.7974865868223988E-2</v>
      </c>
      <c r="BI16" s="78">
        <f t="shared" si="5"/>
        <v>-3.0623308926056136E-2</v>
      </c>
      <c r="BJ16" s="78">
        <f t="shared" si="6"/>
        <v>-0.10881212689987685</v>
      </c>
      <c r="BK16" s="78">
        <f t="shared" si="7"/>
        <v>4.3324303613800019E-2</v>
      </c>
      <c r="BL16" s="78">
        <f t="shared" si="8"/>
        <v>-2.2323695104859764E-2</v>
      </c>
      <c r="BM16" s="78">
        <f t="shared" si="12"/>
        <v>-6.387478689908388E-2</v>
      </c>
      <c r="BN16" s="78">
        <f t="shared" si="9"/>
        <v>-0.10978067669005576</v>
      </c>
      <c r="BO16" s="78">
        <f t="shared" si="9"/>
        <v>3.293079441962421E-2</v>
      </c>
      <c r="BP16" s="78">
        <f t="shared" si="9"/>
        <v>-7.8362437438888044E-2</v>
      </c>
      <c r="BQ16" s="78">
        <f t="shared" si="9"/>
        <v>2.8546052074636341E-2</v>
      </c>
      <c r="BR16" s="78">
        <f t="shared" si="9"/>
        <v>-0.17831645185019063</v>
      </c>
      <c r="BS16" s="78">
        <f t="shared" si="9"/>
        <v>9.9755349082357725E-3</v>
      </c>
      <c r="BT16" s="78">
        <f t="shared" si="9"/>
        <v>5.1220038916480304E-2</v>
      </c>
      <c r="BU16" s="78" t="e">
        <f t="shared" si="9"/>
        <v>#N/A</v>
      </c>
      <c r="BV16" s="78" t="e">
        <f t="shared" si="9"/>
        <v>#N/A</v>
      </c>
      <c r="BW16" s="78" t="e">
        <f t="shared" si="9"/>
        <v>#N/A</v>
      </c>
      <c r="BX16" s="78" t="e">
        <f t="shared" si="9"/>
        <v>#N/A</v>
      </c>
      <c r="BY16" s="78" t="e">
        <f t="shared" si="9"/>
        <v>#N/A</v>
      </c>
      <c r="BZ16" s="78" t="e">
        <f t="shared" si="9"/>
        <v>#N/A</v>
      </c>
      <c r="CA16" s="78" t="e">
        <f t="shared" si="9"/>
        <v>#N/A</v>
      </c>
      <c r="CB16" s="78" t="e">
        <f t="shared" si="9"/>
        <v>#N/A</v>
      </c>
    </row>
    <row r="17" spans="1:232" x14ac:dyDescent="0.25">
      <c r="A17" s="112" t="s">
        <v>81</v>
      </c>
      <c r="B17" s="108">
        <f>'Nom Revenue'!B17</f>
        <v>0</v>
      </c>
      <c r="C17" s="63" t="str">
        <f>IF(B17=0,"",VLOOKUP('Nom Revenue'!A17,'Commodity Code List'!$B$2:$C$18,2,FALSE))</f>
        <v/>
      </c>
      <c r="D17" s="63" t="str">
        <f>'Formatted Data'!E15</f>
        <v>M</v>
      </c>
      <c r="E17" s="63" t="str">
        <f>'Formatted Data'!F15</f>
        <v>R</v>
      </c>
      <c r="F17" s="63" t="str">
        <f>'Formatted Data'!G15</f>
        <v>U</v>
      </c>
      <c r="G17" s="109">
        <f>'Nom Revenue'!G17*VLOOKUP('Real Revenue'!G$3,IPD!$A:$C,3,FALSE)</f>
        <v>153.6206868925353</v>
      </c>
      <c r="H17" s="109">
        <f>'Nom Revenue'!H17*VLOOKUP('Real Revenue'!H$3,IPD!$A:$C,3,FALSE)</f>
        <v>154.2506815753438</v>
      </c>
      <c r="I17" s="109">
        <f>'Nom Revenue'!I17*VLOOKUP('Real Revenue'!I$3,IPD!$A:$C,3,FALSE)</f>
        <v>255.47346894643732</v>
      </c>
      <c r="J17" s="109">
        <f>'Nom Revenue'!J17*VLOOKUP('Real Revenue'!J$3,IPD!$A:$C,3,FALSE)</f>
        <v>319.00835983856894</v>
      </c>
      <c r="K17" s="109">
        <f>'Nom Revenue'!K17*VLOOKUP('Real Revenue'!K$3,IPD!$A:$C,3,FALSE)</f>
        <v>246.78882588996765</v>
      </c>
      <c r="L17" s="109">
        <f>'Nom Revenue'!L17*VLOOKUP('Real Revenue'!L$3,IPD!$A:$C,3,FALSE)</f>
        <v>218.2077782480398</v>
      </c>
      <c r="M17" s="109">
        <f>'Nom Revenue'!M17*VLOOKUP('Real Revenue'!M$3,IPD!$A:$C,3,FALSE)</f>
        <v>250.05811844723536</v>
      </c>
      <c r="N17" s="109">
        <f>'Nom Revenue'!N17*VLOOKUP('Real Revenue'!N$3,IPD!$A:$C,3,FALSE)</f>
        <v>280.54121252810688</v>
      </c>
      <c r="O17" s="109">
        <f>'Nom Revenue'!O17*VLOOKUP('Real Revenue'!O$3,IPD!$A:$C,3,FALSE)</f>
        <v>273.47300657382306</v>
      </c>
      <c r="P17" s="109">
        <f>'Nom Revenue'!P17*VLOOKUP('Real Revenue'!P$3,IPD!$A:$C,3,FALSE)</f>
        <v>248.03047727411385</v>
      </c>
      <c r="Q17" s="109">
        <f>'Nom Revenue'!Q17*VLOOKUP('Real Revenue'!Q$3,IPD!$A:$C,3,FALSE)</f>
        <v>357.37858259011938</v>
      </c>
      <c r="R17" s="109">
        <f>'Nom Revenue'!R17*VLOOKUP('Real Revenue'!R$3,IPD!$A:$C,3,FALSE)</f>
        <v>276.39818779707758</v>
      </c>
      <c r="S17" s="109">
        <f>'Nom Revenue'!S17*VLOOKUP('Real Revenue'!S$3,IPD!$A:$C,3,FALSE)</f>
        <v>245.17933531871935</v>
      </c>
      <c r="T17" s="109">
        <f>'Nom Revenue'!T17*VLOOKUP('Real Revenue'!T$3,IPD!$A:$C,3,FALSE)</f>
        <v>348.58557525064538</v>
      </c>
      <c r="U17" s="109">
        <f>'Nom Revenue'!U17*VLOOKUP('Real Revenue'!U$3,IPD!$A:$C,3,FALSE)</f>
        <v>409.89856629775983</v>
      </c>
      <c r="V17" s="109">
        <f>'Nom Revenue'!V17*VLOOKUP('Real Revenue'!V$3,IPD!$A:$C,3,FALSE)</f>
        <v>446.62875739116089</v>
      </c>
      <c r="W17" s="109">
        <f>'Nom Revenue'!W17*VLOOKUP('Real Revenue'!W$3,IPD!$A:$C,3,FALSE)</f>
        <v>435.99558932221629</v>
      </c>
      <c r="X17" s="109">
        <f>'Nom Revenue'!X17*VLOOKUP('Real Revenue'!X$3,IPD!$A:$C,3,FALSE)</f>
        <v>509.07345269151824</v>
      </c>
      <c r="Y17" s="109">
        <f>'Nom Revenue'!Y17*VLOOKUP('Real Revenue'!Y$3,IPD!$A:$C,3,FALSE)</f>
        <v>446.20040181284577</v>
      </c>
      <c r="Z17" s="109">
        <f>'Nom Revenue'!Z17*VLOOKUP('Real Revenue'!Z$3,IPD!$A:$C,3,FALSE)</f>
        <v>574.37336991792813</v>
      </c>
      <c r="AA17" s="109">
        <f>'Nom Revenue'!AA17*VLOOKUP('Real Revenue'!AA$3,IPD!$A:$C,3,FALSE)</f>
        <v>619.55208469027411</v>
      </c>
      <c r="AB17" s="109">
        <f>'Nom Revenue'!AB17*VLOOKUP('Real Revenue'!AB$3,IPD!$A:$C,3,FALSE)</f>
        <v>736.02938073770974</v>
      </c>
      <c r="AC17" s="109">
        <f t="shared" si="10"/>
        <v>723.64533546422069</v>
      </c>
      <c r="AD17" s="109">
        <f>'Nom Revenue'!AD17*VLOOKUP('Real Revenue'!AD$3,IPD!$A:$C,3,FALSE)</f>
        <v>723.64533546422069</v>
      </c>
      <c r="AE17" s="109">
        <f>'Nom Revenue'!AE17*VLOOKUP('Real Revenue'!AE$3,IPD!$A:$C,3,FALSE)</f>
        <v>767.63879558701558</v>
      </c>
      <c r="AF17" s="109">
        <f>'Nom Revenue'!AF17*VLOOKUP('Real Revenue'!AF$3,IPD!$A:$C,3,FALSE)</f>
        <v>672.639000429107</v>
      </c>
      <c r="AG17" s="109">
        <f>'Nom Revenue'!AG17*VLOOKUP('Real Revenue'!AG$3,IPD!$A:$C,3,FALSE)</f>
        <v>847.65585318859326</v>
      </c>
      <c r="AH17" s="109">
        <f>'Nom Revenue'!AH17*VLOOKUP('Real Revenue'!AH$3,IPD!$A:$C,3,FALSE)</f>
        <v>824.28541480744627</v>
      </c>
      <c r="AI17" s="109">
        <f>'Nom Revenue'!AI17*VLOOKUP('Real Revenue'!AI$3,IPD!$A:$C,3,FALSE)</f>
        <v>838.85974938026493</v>
      </c>
      <c r="AJ17" s="109">
        <f>'Nom Revenue'!AJ17*VLOOKUP('Real Revenue'!AJ$3,IPD!$A:$C,3,FALSE)</f>
        <v>943.50515993289082</v>
      </c>
      <c r="AK17" s="109">
        <f>'Nom Revenue'!AK17*VLOOKUP('Real Revenue'!AK$3,IPD!$A:$C,3,FALSE)</f>
        <v>909.52177580610032</v>
      </c>
      <c r="AL17" s="109">
        <f>'Nom Revenue'!AL17*VLOOKUP('Real Revenue'!AL$3,IPD!$A:$C,3,FALSE)</f>
        <v>889.25743122405356</v>
      </c>
      <c r="AM17" s="109">
        <f>'Nom Revenue'!AM17*VLOOKUP('Real Revenue'!AM$3,IPD!$A:$C,3,FALSE)</f>
        <v>909.12257888254385</v>
      </c>
      <c r="AN17" s="109">
        <f>'Nom Revenue'!AN17*VLOOKUP('Real Revenue'!AN$3,IPD!$A:$C,3,FALSE)</f>
        <v>848.61754035999991</v>
      </c>
      <c r="AO17" s="109">
        <f>'Nom Revenue'!AO17*VLOOKUP('Real Revenue'!AO$3,IPD!$A:$C,3,FALSE)</f>
        <v>917.42976528726865</v>
      </c>
      <c r="AP17" s="109">
        <f>'Nom Revenue'!AP17*VLOOKUP('Real Revenue'!AP$3,IPD!$A:$C,3,FALSE)</f>
        <v>999.70684073340499</v>
      </c>
      <c r="AQ17" s="109">
        <f>'Nom Revenue'!AQ17*VLOOKUP('Real Revenue'!AQ$3,IPD!$A:$C,3,FALSE)</f>
        <v>1058.1018643968077</v>
      </c>
      <c r="AR17" s="109">
        <f>'Nom Revenue'!AR17*VLOOKUP('Real Revenue'!AR$3,IPD!$A:$C,3,FALSE)</f>
        <v>1038.1769575639898</v>
      </c>
      <c r="AS17" s="109">
        <f>'Nom Revenue'!AS17*VLOOKUP('Real Revenue'!AS$3,IPD!$A:$C,3,FALSE)</f>
        <v>1133.6890000000001</v>
      </c>
      <c r="AT17" s="109" t="e">
        <f>'Nom Revenue'!AT17*VLOOKUP('Real Revenue'!AT$3,IPD!$A:$C,3,FALSE)</f>
        <v>#N/A</v>
      </c>
      <c r="AU17" s="109" t="e">
        <f>'Nom Revenue'!AU17*VLOOKUP('Real Revenue'!AU$3,IPD!$A:$C,3,FALSE)</f>
        <v>#N/A</v>
      </c>
      <c r="AV17" s="109" t="e">
        <f>'Nom Revenue'!AV17*VLOOKUP('Real Revenue'!AV$3,IPD!$A:$C,3,FALSE)</f>
        <v>#N/A</v>
      </c>
      <c r="AW17" s="109" t="e">
        <f>'Nom Revenue'!AW17*VLOOKUP('Real Revenue'!AW$3,IPD!$A:$C,3,FALSE)</f>
        <v>#N/A</v>
      </c>
      <c r="AX17" s="109" t="e">
        <f>'Nom Revenue'!AX17*VLOOKUP('Real Revenue'!AX$3,IPD!$A:$C,3,FALSE)</f>
        <v>#N/A</v>
      </c>
      <c r="AY17" s="109" t="e">
        <f>'Nom Revenue'!AY17*VLOOKUP('Real Revenue'!AY$3,IPD!$A:$C,3,FALSE)</f>
        <v>#N/A</v>
      </c>
      <c r="AZ17" s="109" t="e">
        <f>'Nom Revenue'!AZ17*VLOOKUP('Real Revenue'!AZ$3,IPD!$A:$C,3,FALSE)</f>
        <v>#N/A</v>
      </c>
      <c r="BA17" s="109" t="e">
        <f>'Nom Revenue'!BA17*VLOOKUP('Real Revenue'!BA$3,IPD!$A:$C,3,FALSE)</f>
        <v>#N/A</v>
      </c>
      <c r="BB17" s="109"/>
      <c r="BC17" s="78">
        <f t="shared" si="0"/>
        <v>7.8657398024566394E-2</v>
      </c>
      <c r="BD17" s="78">
        <f t="shared" si="1"/>
        <v>0.18800242776305853</v>
      </c>
      <c r="BE17" s="78">
        <f t="shared" si="11"/>
        <v>-1.682547680511981E-2</v>
      </c>
      <c r="BF17" s="78">
        <f t="shared" si="2"/>
        <v>6.0794228839425868E-2</v>
      </c>
      <c r="BG17" s="78">
        <f t="shared" si="3"/>
        <v>-0.12375585458166161</v>
      </c>
      <c r="BH17" s="78">
        <f t="shared" si="4"/>
        <v>0.26019432808361542</v>
      </c>
      <c r="BI17" s="78">
        <f t="shared" si="5"/>
        <v>-2.7570668323984693E-2</v>
      </c>
      <c r="BJ17" s="78">
        <f t="shared" si="6"/>
        <v>1.7681174883123818E-2</v>
      </c>
      <c r="BK17" s="78">
        <f t="shared" si="7"/>
        <v>0.12474720670521644</v>
      </c>
      <c r="BL17" s="78">
        <f t="shared" si="8"/>
        <v>-3.6018228166560973E-2</v>
      </c>
      <c r="BM17" s="78">
        <f t="shared" si="12"/>
        <v>-2.2280219254878886E-2</v>
      </c>
      <c r="BN17" s="78">
        <f t="shared" si="9"/>
        <v>2.2339029128096266E-2</v>
      </c>
      <c r="BO17" s="78">
        <f t="shared" si="9"/>
        <v>-6.6553223875392309E-2</v>
      </c>
      <c r="BP17" s="78">
        <f t="shared" si="9"/>
        <v>8.1087441225970114E-2</v>
      </c>
      <c r="BQ17" s="78">
        <f t="shared" si="9"/>
        <v>8.9682151767087603E-2</v>
      </c>
      <c r="BR17" s="78">
        <f t="shared" si="9"/>
        <v>5.8412147725790176E-2</v>
      </c>
      <c r="BS17" s="78">
        <f t="shared" si="9"/>
        <v>-1.8830802121472923E-2</v>
      </c>
      <c r="BT17" s="78">
        <f t="shared" si="9"/>
        <v>9.1999771079607218E-2</v>
      </c>
      <c r="BU17" s="78" t="e">
        <f t="shared" si="9"/>
        <v>#N/A</v>
      </c>
      <c r="BV17" s="78" t="e">
        <f t="shared" si="9"/>
        <v>#N/A</v>
      </c>
      <c r="BW17" s="78" t="e">
        <f t="shared" si="9"/>
        <v>#N/A</v>
      </c>
      <c r="BX17" s="78" t="e">
        <f t="shared" si="9"/>
        <v>#N/A</v>
      </c>
      <c r="BY17" s="78" t="e">
        <f t="shared" si="9"/>
        <v>#N/A</v>
      </c>
      <c r="BZ17" s="78" t="e">
        <f t="shared" si="9"/>
        <v>#N/A</v>
      </c>
      <c r="CA17" s="78" t="e">
        <f t="shared" si="9"/>
        <v>#N/A</v>
      </c>
      <c r="CB17" s="78" t="e">
        <f t="shared" si="9"/>
        <v>#N/A</v>
      </c>
    </row>
    <row r="18" spans="1:232"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110">
        <f>'Nom Revenue'!G18*VLOOKUP('Real Revenue'!G$3,IPD!$A:$C,3,FALSE)</f>
        <v>100.06791752252784</v>
      </c>
      <c r="H18" s="110">
        <f>'Nom Revenue'!H18*VLOOKUP('Real Revenue'!H$3,IPD!$A:$C,3,FALSE)</f>
        <v>107.96842361472737</v>
      </c>
      <c r="I18" s="110">
        <f>'Nom Revenue'!I18*VLOOKUP('Real Revenue'!I$3,IPD!$A:$C,3,FALSE)</f>
        <v>93.665242180148311</v>
      </c>
      <c r="J18" s="110">
        <f>'Nom Revenue'!J18*VLOOKUP('Real Revenue'!J$3,IPD!$A:$C,3,FALSE)</f>
        <v>79.253458442408373</v>
      </c>
      <c r="K18" s="110">
        <f>'Nom Revenue'!K18*VLOOKUP('Real Revenue'!K$3,IPD!$A:$C,3,FALSE)</f>
        <v>66.544903087553578</v>
      </c>
      <c r="L18" s="110">
        <f>'Nom Revenue'!L18*VLOOKUP('Real Revenue'!L$3,IPD!$A:$C,3,FALSE)</f>
        <v>62.235954438917467</v>
      </c>
      <c r="M18" s="110">
        <f>'Nom Revenue'!M18*VLOOKUP('Real Revenue'!M$3,IPD!$A:$C,3,FALSE)</f>
        <v>52.211374686021855</v>
      </c>
      <c r="N18" s="110">
        <f>'Nom Revenue'!N18*VLOOKUP('Real Revenue'!N$3,IPD!$A:$C,3,FALSE)</f>
        <v>54.069625719616624</v>
      </c>
      <c r="O18" s="110">
        <f>'Nom Revenue'!O18*VLOOKUP('Real Revenue'!O$3,IPD!$A:$C,3,FALSE)</f>
        <v>64.77359812443531</v>
      </c>
      <c r="P18" s="110">
        <f>'Nom Revenue'!P18*VLOOKUP('Real Revenue'!P$3,IPD!$A:$C,3,FALSE)</f>
        <v>79.646709657739009</v>
      </c>
      <c r="Q18" s="110">
        <f>'Nom Revenue'!Q18*VLOOKUP('Real Revenue'!Q$3,IPD!$A:$C,3,FALSE)</f>
        <v>108.04190071557689</v>
      </c>
      <c r="R18" s="110">
        <f>'Nom Revenue'!R18*VLOOKUP('Real Revenue'!R$3,IPD!$A:$C,3,FALSE)</f>
        <v>124.84397016020186</v>
      </c>
      <c r="S18" s="110">
        <f>'Nom Revenue'!S18*VLOOKUP('Real Revenue'!S$3,IPD!$A:$C,3,FALSE)</f>
        <v>159.29247329102972</v>
      </c>
      <c r="T18" s="110">
        <f>'Nom Revenue'!T18*VLOOKUP('Real Revenue'!T$3,IPD!$A:$C,3,FALSE)</f>
        <v>152.00597029335842</v>
      </c>
      <c r="U18" s="110">
        <f>'Nom Revenue'!U18*VLOOKUP('Real Revenue'!U$3,IPD!$A:$C,3,FALSE)</f>
        <v>156.71060107437668</v>
      </c>
      <c r="V18" s="110">
        <f>'Nom Revenue'!V18*VLOOKUP('Real Revenue'!V$3,IPD!$A:$C,3,FALSE)</f>
        <v>113.20521793955062</v>
      </c>
      <c r="W18" s="110">
        <f>'Nom Revenue'!W18*VLOOKUP('Real Revenue'!W$3,IPD!$A:$C,3,FALSE)</f>
        <v>121.29515521785906</v>
      </c>
      <c r="X18" s="110">
        <f>'Nom Revenue'!X18*VLOOKUP('Real Revenue'!X$3,IPD!$A:$C,3,FALSE)</f>
        <v>109.67434971859895</v>
      </c>
      <c r="Y18" s="110">
        <f>'Nom Revenue'!Y18*VLOOKUP('Real Revenue'!Y$3,IPD!$A:$C,3,FALSE)</f>
        <v>147.22955638521671</v>
      </c>
      <c r="Z18" s="110">
        <f>'Nom Revenue'!Z18*VLOOKUP('Real Revenue'!Z$3,IPD!$A:$C,3,FALSE)</f>
        <v>113.61224935189752</v>
      </c>
      <c r="AA18" s="110">
        <f>'Nom Revenue'!AA18*VLOOKUP('Real Revenue'!AA$3,IPD!$A:$C,3,FALSE)</f>
        <v>128.74818364068861</v>
      </c>
      <c r="AB18" s="110">
        <f>'Nom Revenue'!AB18*VLOOKUP('Real Revenue'!AB$3,IPD!$A:$C,3,FALSE)</f>
        <v>158.49337382688444</v>
      </c>
      <c r="AC18" s="110">
        <f t="shared" si="10"/>
        <v>160.62684729412035</v>
      </c>
      <c r="AD18" s="110">
        <f>'Nom Revenue'!AD18*VLOOKUP('Real Revenue'!AD$3,IPD!$A:$C,3,FALSE)</f>
        <v>160.62684729412035</v>
      </c>
      <c r="AE18" s="110">
        <f>'Nom Revenue'!AE18*VLOOKUP('Real Revenue'!AE$3,IPD!$A:$C,3,FALSE)</f>
        <v>147.36270377103381</v>
      </c>
      <c r="AF18" s="110">
        <f>'Nom Revenue'!AF18*VLOOKUP('Real Revenue'!AF$3,IPD!$A:$C,3,FALSE)</f>
        <v>103.32295843308189</v>
      </c>
      <c r="AG18" s="110">
        <f>'Nom Revenue'!AG18*VLOOKUP('Real Revenue'!AG$3,IPD!$A:$C,3,FALSE)</f>
        <v>103.6896748928954</v>
      </c>
      <c r="AH18" s="110">
        <f>'Nom Revenue'!AH18*VLOOKUP('Real Revenue'!AH$3,IPD!$A:$C,3,FALSE)</f>
        <v>111.97124726445928</v>
      </c>
      <c r="AI18" s="110">
        <f>'Nom Revenue'!AI18*VLOOKUP('Real Revenue'!AI$3,IPD!$A:$C,3,FALSE)</f>
        <v>117.92995571175616</v>
      </c>
      <c r="AJ18" s="110">
        <f>'Nom Revenue'!AJ18*VLOOKUP('Real Revenue'!AJ$3,IPD!$A:$C,3,FALSE)</f>
        <v>104.39199494571125</v>
      </c>
      <c r="AK18" s="110">
        <f>'Nom Revenue'!AK18*VLOOKUP('Real Revenue'!AK$3,IPD!$A:$C,3,FALSE)</f>
        <v>106.55021940241232</v>
      </c>
      <c r="AL18" s="110">
        <f>'Nom Revenue'!AL18*VLOOKUP('Real Revenue'!AL$3,IPD!$A:$C,3,FALSE)</f>
        <v>83.081523922068328</v>
      </c>
      <c r="AM18" s="110">
        <f>'Nom Revenue'!AM18*VLOOKUP('Real Revenue'!AM$3,IPD!$A:$C,3,FALSE)</f>
        <v>76.626430207347241</v>
      </c>
      <c r="AN18" s="110">
        <f>'Nom Revenue'!AN18*VLOOKUP('Real Revenue'!AN$3,IPD!$A:$C,3,FALSE)</f>
        <v>71.112944670000005</v>
      </c>
      <c r="AO18" s="110">
        <f>'Nom Revenue'!AO18*VLOOKUP('Real Revenue'!AO$3,IPD!$A:$C,3,FALSE)</f>
        <v>79.713169692348316</v>
      </c>
      <c r="AP18" s="110">
        <f>'Nom Revenue'!AP18*VLOOKUP('Real Revenue'!AP$3,IPD!$A:$C,3,FALSE)</f>
        <v>95.868375124990379</v>
      </c>
      <c r="AQ18" s="110">
        <f>'Nom Revenue'!AQ18*VLOOKUP('Real Revenue'!AQ$3,IPD!$A:$C,3,FALSE)</f>
        <v>86.801914016758246</v>
      </c>
      <c r="AR18" s="110">
        <f>'Nom Revenue'!AR18*VLOOKUP('Real Revenue'!AR$3,IPD!$A:$C,3,FALSE)</f>
        <v>88.698381062125165</v>
      </c>
      <c r="AS18" s="110">
        <f>'Nom Revenue'!AS18*VLOOKUP('Real Revenue'!AS$3,IPD!$A:$C,3,FALSE)</f>
        <v>95.727000000000004</v>
      </c>
      <c r="AT18" s="110" t="e">
        <f>'Nom Revenue'!AT18*VLOOKUP('Real Revenue'!AT$3,IPD!$A:$C,3,FALSE)</f>
        <v>#N/A</v>
      </c>
      <c r="AU18" s="110" t="e">
        <f>'Nom Revenue'!AU18*VLOOKUP('Real Revenue'!AU$3,IPD!$A:$C,3,FALSE)</f>
        <v>#N/A</v>
      </c>
      <c r="AV18" s="110" t="e">
        <f>'Nom Revenue'!AV18*VLOOKUP('Real Revenue'!AV$3,IPD!$A:$C,3,FALSE)</f>
        <v>#N/A</v>
      </c>
      <c r="AW18" s="110" t="e">
        <f>'Nom Revenue'!AW18*VLOOKUP('Real Revenue'!AW$3,IPD!$A:$C,3,FALSE)</f>
        <v>#N/A</v>
      </c>
      <c r="AX18" s="110" t="e">
        <f>'Nom Revenue'!AX18*VLOOKUP('Real Revenue'!AX$3,IPD!$A:$C,3,FALSE)</f>
        <v>#N/A</v>
      </c>
      <c r="AY18" s="110" t="e">
        <f>'Nom Revenue'!AY18*VLOOKUP('Real Revenue'!AY$3,IPD!$A:$C,3,FALSE)</f>
        <v>#N/A</v>
      </c>
      <c r="AZ18" s="110" t="e">
        <f>'Nom Revenue'!AZ18*VLOOKUP('Real Revenue'!AZ$3,IPD!$A:$C,3,FALSE)</f>
        <v>#N/A</v>
      </c>
      <c r="BA18" s="110" t="e">
        <f>'Nom Revenue'!BA18*VLOOKUP('Real Revenue'!BA$3,IPD!$A:$C,3,FALSE)</f>
        <v>#N/A</v>
      </c>
      <c r="BB18" s="110"/>
      <c r="BC18" s="79">
        <f t="shared" si="0"/>
        <v>0.1332244927385402</v>
      </c>
      <c r="BD18" s="79">
        <f t="shared" si="1"/>
        <v>0.23103386273167881</v>
      </c>
      <c r="BE18" s="111">
        <f t="shared" si="11"/>
        <v>1.3460963166612938E-2</v>
      </c>
      <c r="BF18" s="79">
        <f t="shared" si="2"/>
        <v>-8.257737574092372E-2</v>
      </c>
      <c r="BG18" s="79">
        <f t="shared" si="3"/>
        <v>-0.2988527233212217</v>
      </c>
      <c r="BH18" s="79">
        <f t="shared" si="4"/>
        <v>3.5492253161819587E-3</v>
      </c>
      <c r="BI18" s="79">
        <f t="shared" si="5"/>
        <v>7.9868823777470732E-2</v>
      </c>
      <c r="BJ18" s="79">
        <f t="shared" si="6"/>
        <v>5.3216415757371349E-2</v>
      </c>
      <c r="BK18" s="79">
        <f t="shared" si="7"/>
        <v>-0.11479662384622902</v>
      </c>
      <c r="BL18" s="79">
        <f t="shared" si="8"/>
        <v>2.0674233286024135E-2</v>
      </c>
      <c r="BM18" s="79">
        <f t="shared" si="12"/>
        <v>-0.22025947587877659</v>
      </c>
      <c r="BN18" s="79">
        <f t="shared" si="9"/>
        <v>-7.7695899280519454E-2</v>
      </c>
      <c r="BO18" s="79">
        <f t="shared" si="9"/>
        <v>-7.1952791255289084E-2</v>
      </c>
      <c r="BP18" s="79">
        <f t="shared" si="9"/>
        <v>0.12093754607206475</v>
      </c>
      <c r="BQ18" s="79">
        <f t="shared" si="9"/>
        <v>0.20266670482421945</v>
      </c>
      <c r="BR18" s="79">
        <f t="shared" si="9"/>
        <v>-9.4571970124783578E-2</v>
      </c>
      <c r="BS18" s="79">
        <f t="shared" si="9"/>
        <v>2.1848216906839024E-2</v>
      </c>
      <c r="BT18" s="79">
        <f t="shared" si="9"/>
        <v>7.92417951005433E-2</v>
      </c>
      <c r="BU18" s="79" t="e">
        <f t="shared" si="9"/>
        <v>#N/A</v>
      </c>
      <c r="BV18" s="79" t="e">
        <f t="shared" si="9"/>
        <v>#N/A</v>
      </c>
      <c r="BW18" s="79" t="e">
        <f t="shared" si="9"/>
        <v>#N/A</v>
      </c>
      <c r="BX18" s="79" t="e">
        <f t="shared" si="9"/>
        <v>#N/A</v>
      </c>
      <c r="BY18" s="79" t="e">
        <f t="shared" si="9"/>
        <v>#N/A</v>
      </c>
      <c r="BZ18" s="79" t="e">
        <f t="shared" si="9"/>
        <v>#N/A</v>
      </c>
      <c r="CA18" s="79" t="e">
        <f t="shared" si="9"/>
        <v>#N/A</v>
      </c>
      <c r="CB18" s="79" t="e">
        <f t="shared" si="9"/>
        <v>#N/A</v>
      </c>
      <c r="CC18" s="17"/>
      <c r="CD18" s="17"/>
      <c r="CE18" s="17"/>
      <c r="CF18" s="17"/>
      <c r="CG18" s="17"/>
      <c r="CH18" s="17"/>
      <c r="CI18" s="17"/>
      <c r="CJ18" s="17"/>
      <c r="CK18" s="17"/>
      <c r="CL18" s="17"/>
      <c r="CM18" s="17"/>
      <c r="CN18" s="17"/>
      <c r="CO18" s="17"/>
      <c r="CP18" s="17"/>
      <c r="CQ18" s="17"/>
      <c r="CR18" s="17"/>
      <c r="CS18" s="17"/>
      <c r="CT18" s="114"/>
      <c r="CU18" s="15"/>
      <c r="CV18" s="16"/>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14"/>
      <c r="DX18" s="15"/>
      <c r="DY18" s="16"/>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14"/>
      <c r="FA18" s="15"/>
      <c r="FB18" s="16"/>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14"/>
      <c r="GD18" s="15"/>
      <c r="GE18" s="16"/>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14"/>
      <c r="HG18" s="15"/>
      <c r="HH18" s="16"/>
      <c r="HI18" s="17"/>
      <c r="HJ18" s="17"/>
      <c r="HK18" s="17"/>
      <c r="HL18" s="17"/>
      <c r="HM18" s="17"/>
      <c r="HN18" s="17"/>
      <c r="HO18" s="17"/>
      <c r="HP18" s="17"/>
      <c r="HQ18" s="17"/>
      <c r="HR18" s="17"/>
      <c r="HS18" s="17"/>
      <c r="HT18" s="17"/>
      <c r="HU18" s="17"/>
      <c r="HV18" s="17"/>
      <c r="HW18" s="17"/>
      <c r="HX18" s="17"/>
    </row>
    <row r="19" spans="1:232"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110">
        <f>'Nom Revenue'!G19*VLOOKUP('Real Revenue'!G$3,IPD!$A:$C,3,FALSE)</f>
        <v>67.927435662849717</v>
      </c>
      <c r="H19" s="110">
        <f>'Nom Revenue'!H19*VLOOKUP('Real Revenue'!H$3,IPD!$A:$C,3,FALSE)</f>
        <v>113.85694844645026</v>
      </c>
      <c r="I19" s="110">
        <f>'Nom Revenue'!I19*VLOOKUP('Real Revenue'!I$3,IPD!$A:$C,3,FALSE)</f>
        <v>150.74673156547595</v>
      </c>
      <c r="J19" s="110">
        <f>'Nom Revenue'!J19*VLOOKUP('Real Revenue'!J$3,IPD!$A:$C,3,FALSE)</f>
        <v>150.03554272105873</v>
      </c>
      <c r="K19" s="110">
        <f>'Nom Revenue'!K19*VLOOKUP('Real Revenue'!K$3,IPD!$A:$C,3,FALSE)</f>
        <v>124.48199749846935</v>
      </c>
      <c r="L19" s="110">
        <f>'Nom Revenue'!L19*VLOOKUP('Real Revenue'!L$3,IPD!$A:$C,3,FALSE)</f>
        <v>154.19143707950425</v>
      </c>
      <c r="M19" s="110">
        <f>'Nom Revenue'!M19*VLOOKUP('Real Revenue'!M$3,IPD!$A:$C,3,FALSE)</f>
        <v>137.59411696297505</v>
      </c>
      <c r="N19" s="110">
        <f>'Nom Revenue'!N19*VLOOKUP('Real Revenue'!N$3,IPD!$A:$C,3,FALSE)</f>
        <v>150.42418211682906</v>
      </c>
      <c r="O19" s="110">
        <f>'Nom Revenue'!O19*VLOOKUP('Real Revenue'!O$3,IPD!$A:$C,3,FALSE)</f>
        <v>192.4205531981182</v>
      </c>
      <c r="P19" s="110">
        <f>'Nom Revenue'!P19*VLOOKUP('Real Revenue'!P$3,IPD!$A:$C,3,FALSE)</f>
        <v>165.39143799951194</v>
      </c>
      <c r="Q19" s="110">
        <f>'Nom Revenue'!Q19*VLOOKUP('Real Revenue'!Q$3,IPD!$A:$C,3,FALSE)</f>
        <v>194.60901087557329</v>
      </c>
      <c r="R19" s="110">
        <f>'Nom Revenue'!R19*VLOOKUP('Real Revenue'!R$3,IPD!$A:$C,3,FALSE)</f>
        <v>200.49733228683763</v>
      </c>
      <c r="S19" s="110">
        <f>'Nom Revenue'!S19*VLOOKUP('Real Revenue'!S$3,IPD!$A:$C,3,FALSE)</f>
        <v>242.72255695125469</v>
      </c>
      <c r="T19" s="110">
        <f>'Nom Revenue'!T19*VLOOKUP('Real Revenue'!T$3,IPD!$A:$C,3,FALSE)</f>
        <v>268.02394204138682</v>
      </c>
      <c r="U19" s="110">
        <f>'Nom Revenue'!U19*VLOOKUP('Real Revenue'!U$3,IPD!$A:$C,3,FALSE)</f>
        <v>236.77881694815147</v>
      </c>
      <c r="V19" s="110">
        <f>'Nom Revenue'!V19*VLOOKUP('Real Revenue'!V$3,IPD!$A:$C,3,FALSE)</f>
        <v>217.78170747504197</v>
      </c>
      <c r="W19" s="110">
        <f>'Nom Revenue'!W19*VLOOKUP('Real Revenue'!W$3,IPD!$A:$C,3,FALSE)</f>
        <v>197.51910337547068</v>
      </c>
      <c r="X19" s="110">
        <f>'Nom Revenue'!X19*VLOOKUP('Real Revenue'!X$3,IPD!$A:$C,3,FALSE)</f>
        <v>198.64112988148048</v>
      </c>
      <c r="Y19" s="110">
        <f>'Nom Revenue'!Y19*VLOOKUP('Real Revenue'!Y$3,IPD!$A:$C,3,FALSE)</f>
        <v>196.04665693582317</v>
      </c>
      <c r="Z19" s="110">
        <f>'Nom Revenue'!Z19*VLOOKUP('Real Revenue'!Z$3,IPD!$A:$C,3,FALSE)</f>
        <v>161.50292898061383</v>
      </c>
      <c r="AA19" s="110">
        <f>'Nom Revenue'!AA19*VLOOKUP('Real Revenue'!AA$3,IPD!$A:$C,3,FALSE)</f>
        <v>191.68659687821864</v>
      </c>
      <c r="AB19" s="110">
        <f>'Nom Revenue'!AB19*VLOOKUP('Real Revenue'!AB$3,IPD!$A:$C,3,FALSE)</f>
        <v>191.87118279787325</v>
      </c>
      <c r="AC19" s="110">
        <f t="shared" si="10"/>
        <v>196.1052299505495</v>
      </c>
      <c r="AD19" s="110">
        <f>'Nom Revenue'!AD19*VLOOKUP('Real Revenue'!AD$3,IPD!$A:$C,3,FALSE)</f>
        <v>196.1052299505495</v>
      </c>
      <c r="AE19" s="110">
        <f>'Nom Revenue'!AE19*VLOOKUP('Real Revenue'!AE$3,IPD!$A:$C,3,FALSE)</f>
        <v>200.73492053446651</v>
      </c>
      <c r="AF19" s="110">
        <f>'Nom Revenue'!AF19*VLOOKUP('Real Revenue'!AF$3,IPD!$A:$C,3,FALSE)</f>
        <v>147.45159596187722</v>
      </c>
      <c r="AG19" s="110">
        <f>'Nom Revenue'!AG19*VLOOKUP('Real Revenue'!AG$3,IPD!$A:$C,3,FALSE)</f>
        <v>116.86344940423064</v>
      </c>
      <c r="AH19" s="110">
        <f>'Nom Revenue'!AH19*VLOOKUP('Real Revenue'!AH$3,IPD!$A:$C,3,FALSE)</f>
        <v>130.49621031689639</v>
      </c>
      <c r="AI19" s="110">
        <f>'Nom Revenue'!AI19*VLOOKUP('Real Revenue'!AI$3,IPD!$A:$C,3,FALSE)</f>
        <v>101.13635325427911</v>
      </c>
      <c r="AJ19" s="110">
        <f>'Nom Revenue'!AJ19*VLOOKUP('Real Revenue'!AJ$3,IPD!$A:$C,3,FALSE)</f>
        <v>105.04428153127013</v>
      </c>
      <c r="AK19" s="110">
        <f>'Nom Revenue'!AK19*VLOOKUP('Real Revenue'!AK$3,IPD!$A:$C,3,FALSE)</f>
        <v>100.68955969135354</v>
      </c>
      <c r="AL19" s="110">
        <f>'Nom Revenue'!AL19*VLOOKUP('Real Revenue'!AL$3,IPD!$A:$C,3,FALSE)</f>
        <v>82.350526768465613</v>
      </c>
      <c r="AM19" s="110">
        <f>'Nom Revenue'!AM19*VLOOKUP('Real Revenue'!AM$3,IPD!$A:$C,3,FALSE)</f>
        <v>78.494957482110308</v>
      </c>
      <c r="AN19" s="110">
        <f>'Nom Revenue'!AN19*VLOOKUP('Real Revenue'!AN$3,IPD!$A:$C,3,FALSE)</f>
        <v>78.577096379999986</v>
      </c>
      <c r="AO19" s="110">
        <f>'Nom Revenue'!AO19*VLOOKUP('Real Revenue'!AO$3,IPD!$A:$C,3,FALSE)</f>
        <v>84.507469884936114</v>
      </c>
      <c r="AP19" s="110">
        <f>'Nom Revenue'!AP19*VLOOKUP('Real Revenue'!AP$3,IPD!$A:$C,3,FALSE)</f>
        <v>73.462034824244299</v>
      </c>
      <c r="AQ19" s="110">
        <f>'Nom Revenue'!AQ19*VLOOKUP('Real Revenue'!AQ$3,IPD!$A:$C,3,FALSE)</f>
        <v>46.111802601987073</v>
      </c>
      <c r="AR19" s="110">
        <f>'Nom Revenue'!AR19*VLOOKUP('Real Revenue'!AR$3,IPD!$A:$C,3,FALSE)</f>
        <v>52.523904956765541</v>
      </c>
      <c r="AS19" s="110">
        <f>'Nom Revenue'!AS19*VLOOKUP('Real Revenue'!AS$3,IPD!$A:$C,3,FALSE)</f>
        <v>66.622</v>
      </c>
      <c r="AT19" s="110" t="e">
        <f>'Nom Revenue'!AT19*VLOOKUP('Real Revenue'!AT$3,IPD!$A:$C,3,FALSE)</f>
        <v>#N/A</v>
      </c>
      <c r="AU19" s="110" t="e">
        <f>'Nom Revenue'!AU19*VLOOKUP('Real Revenue'!AU$3,IPD!$A:$C,3,FALSE)</f>
        <v>#N/A</v>
      </c>
      <c r="AV19" s="110" t="e">
        <f>'Nom Revenue'!AV19*VLOOKUP('Real Revenue'!AV$3,IPD!$A:$C,3,FALSE)</f>
        <v>#N/A</v>
      </c>
      <c r="AW19" s="110" t="e">
        <f>'Nom Revenue'!AW19*VLOOKUP('Real Revenue'!AW$3,IPD!$A:$C,3,FALSE)</f>
        <v>#N/A</v>
      </c>
      <c r="AX19" s="110" t="e">
        <f>'Nom Revenue'!AX19*VLOOKUP('Real Revenue'!AX$3,IPD!$A:$C,3,FALSE)</f>
        <v>#N/A</v>
      </c>
      <c r="AY19" s="110" t="e">
        <f>'Nom Revenue'!AY19*VLOOKUP('Real Revenue'!AY$3,IPD!$A:$C,3,FALSE)</f>
        <v>#N/A</v>
      </c>
      <c r="AZ19" s="110" t="e">
        <f>'Nom Revenue'!AZ19*VLOOKUP('Real Revenue'!AZ$3,IPD!$A:$C,3,FALSE)</f>
        <v>#N/A</v>
      </c>
      <c r="BA19" s="110" t="e">
        <f>'Nom Revenue'!BA19*VLOOKUP('Real Revenue'!BA$3,IPD!$A:$C,3,FALSE)</f>
        <v>#N/A</v>
      </c>
      <c r="BB19" s="110"/>
      <c r="BC19" s="79">
        <f t="shared" si="0"/>
        <v>0.18689238695620158</v>
      </c>
      <c r="BD19" s="79">
        <f t="shared" si="1"/>
        <v>9.629568402838018E-4</v>
      </c>
      <c r="BE19" s="111">
        <f t="shared" si="11"/>
        <v>2.2067134266517741E-2</v>
      </c>
      <c r="BF19" s="79">
        <f t="shared" si="2"/>
        <v>2.3608195381043418E-2</v>
      </c>
      <c r="BG19" s="79">
        <f t="shared" si="3"/>
        <v>-0.26544123180321511</v>
      </c>
      <c r="BH19" s="79">
        <f t="shared" si="4"/>
        <v>-0.20744534067678033</v>
      </c>
      <c r="BI19" s="79">
        <f t="shared" si="5"/>
        <v>0.11665547253795361</v>
      </c>
      <c r="BJ19" s="79">
        <f t="shared" si="6"/>
        <v>-0.22498628114425656</v>
      </c>
      <c r="BK19" s="79">
        <f t="shared" si="7"/>
        <v>3.8640193671662493E-2</v>
      </c>
      <c r="BL19" s="79">
        <f t="shared" si="8"/>
        <v>-4.1456058116026595E-2</v>
      </c>
      <c r="BM19" s="79">
        <f t="shared" si="12"/>
        <v>-0.18213440379621348</v>
      </c>
      <c r="BN19" s="79">
        <f t="shared" si="9"/>
        <v>-4.6818999679206774E-2</v>
      </c>
      <c r="BO19" s="79">
        <f t="shared" si="9"/>
        <v>1.0464226050239667E-3</v>
      </c>
      <c r="BP19" s="79">
        <f t="shared" si="9"/>
        <v>7.5472036740283244E-2</v>
      </c>
      <c r="BQ19" s="79">
        <f t="shared" si="9"/>
        <v>-0.13070365348449176</v>
      </c>
      <c r="BR19" s="79">
        <f t="shared" si="9"/>
        <v>-0.37230431048761214</v>
      </c>
      <c r="BS19" s="79">
        <f t="shared" si="9"/>
        <v>0.1390555561257143</v>
      </c>
      <c r="BT19" s="79">
        <f t="shared" si="9"/>
        <v>0.26841292654914262</v>
      </c>
      <c r="BU19" s="79" t="e">
        <f t="shared" si="9"/>
        <v>#N/A</v>
      </c>
      <c r="BV19" s="79" t="e">
        <f t="shared" si="9"/>
        <v>#N/A</v>
      </c>
      <c r="BW19" s="79" t="e">
        <f t="shared" si="9"/>
        <v>#N/A</v>
      </c>
      <c r="BX19" s="79" t="e">
        <f t="shared" si="9"/>
        <v>#N/A</v>
      </c>
      <c r="BY19" s="79" t="e">
        <f t="shared" si="9"/>
        <v>#N/A</v>
      </c>
      <c r="BZ19" s="79" t="e">
        <f t="shared" si="9"/>
        <v>#N/A</v>
      </c>
      <c r="CA19" s="79" t="e">
        <f t="shared" si="9"/>
        <v>#N/A</v>
      </c>
      <c r="CB19" s="79" t="e">
        <f t="shared" si="9"/>
        <v>#N/A</v>
      </c>
      <c r="CC19" s="17"/>
      <c r="CD19" s="17"/>
      <c r="CE19" s="17"/>
      <c r="CF19" s="17"/>
      <c r="CG19" s="17"/>
      <c r="CH19" s="17"/>
      <c r="CI19" s="17"/>
      <c r="CJ19" s="17"/>
      <c r="CK19" s="17"/>
      <c r="CL19" s="17"/>
      <c r="CM19" s="17"/>
      <c r="CN19" s="17"/>
      <c r="CO19" s="17"/>
      <c r="CP19" s="17"/>
      <c r="CQ19" s="17"/>
      <c r="CR19" s="17"/>
      <c r="CS19" s="17"/>
      <c r="CT19" s="114"/>
      <c r="CU19" s="15"/>
      <c r="CV19" s="16"/>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14"/>
      <c r="DX19" s="15"/>
      <c r="DY19" s="16"/>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14"/>
      <c r="FA19" s="15"/>
      <c r="FB19" s="16"/>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14"/>
      <c r="GD19" s="15"/>
      <c r="GE19" s="16"/>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14"/>
      <c r="HG19" s="15"/>
      <c r="HH19" s="16"/>
      <c r="HI19" s="17"/>
      <c r="HJ19" s="17"/>
      <c r="HK19" s="17"/>
      <c r="HL19" s="17"/>
      <c r="HM19" s="17"/>
      <c r="HN19" s="17"/>
      <c r="HO19" s="17"/>
      <c r="HP19" s="17"/>
      <c r="HQ19" s="17"/>
      <c r="HR19" s="17"/>
      <c r="HS19" s="17"/>
      <c r="HT19" s="17"/>
      <c r="HU19" s="17"/>
      <c r="HV19" s="17"/>
      <c r="HW19" s="17"/>
      <c r="HX19" s="17"/>
    </row>
    <row r="20" spans="1:232"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110">
        <f>'Nom Revenue'!G20*VLOOKUP('Real Revenue'!G$3,IPD!$A:$C,3,FALSE)</f>
        <v>309.2584228741195</v>
      </c>
      <c r="H20" s="110">
        <f>'Nom Revenue'!H20*VLOOKUP('Real Revenue'!H$3,IPD!$A:$C,3,FALSE)</f>
        <v>218.59441948735753</v>
      </c>
      <c r="I20" s="110">
        <f>'Nom Revenue'!I20*VLOOKUP('Real Revenue'!I$3,IPD!$A:$C,3,FALSE)</f>
        <v>265.62686468174803</v>
      </c>
      <c r="J20" s="110">
        <f>'Nom Revenue'!J20*VLOOKUP('Real Revenue'!J$3,IPD!$A:$C,3,FALSE)</f>
        <v>220.83692886489237</v>
      </c>
      <c r="K20" s="110">
        <f>'Nom Revenue'!K20*VLOOKUP('Real Revenue'!K$3,IPD!$A:$C,3,FALSE)</f>
        <v>208.39110634129275</v>
      </c>
      <c r="L20" s="110">
        <f>'Nom Revenue'!L20*VLOOKUP('Real Revenue'!L$3,IPD!$A:$C,3,FALSE)</f>
        <v>203.75979074277043</v>
      </c>
      <c r="M20" s="110">
        <f>'Nom Revenue'!M20*VLOOKUP('Real Revenue'!M$3,IPD!$A:$C,3,FALSE)</f>
        <v>180.89449893981407</v>
      </c>
      <c r="N20" s="110">
        <f>'Nom Revenue'!N20*VLOOKUP('Real Revenue'!N$3,IPD!$A:$C,3,FALSE)</f>
        <v>189.49767051525345</v>
      </c>
      <c r="O20" s="110">
        <f>'Nom Revenue'!O20*VLOOKUP('Real Revenue'!O$3,IPD!$A:$C,3,FALSE)</f>
        <v>200.28064169548554</v>
      </c>
      <c r="P20" s="110">
        <f>'Nom Revenue'!P20*VLOOKUP('Real Revenue'!P$3,IPD!$A:$C,3,FALSE)</f>
        <v>179.51998409187971</v>
      </c>
      <c r="Q20" s="110">
        <f>'Nom Revenue'!Q20*VLOOKUP('Real Revenue'!Q$3,IPD!$A:$C,3,FALSE)</f>
        <v>151.16772138812951</v>
      </c>
      <c r="R20" s="110">
        <f>'Nom Revenue'!R20*VLOOKUP('Real Revenue'!R$3,IPD!$A:$C,3,FALSE)</f>
        <v>148.51333739217182</v>
      </c>
      <c r="S20" s="110">
        <f>'Nom Revenue'!S20*VLOOKUP('Real Revenue'!S$3,IPD!$A:$C,3,FALSE)</f>
        <v>211.96859173637151</v>
      </c>
      <c r="T20" s="110">
        <f>'Nom Revenue'!T20*VLOOKUP('Real Revenue'!T$3,IPD!$A:$C,3,FALSE)</f>
        <v>270.06477618049314</v>
      </c>
      <c r="U20" s="110">
        <f>'Nom Revenue'!U20*VLOOKUP('Real Revenue'!U$3,IPD!$A:$C,3,FALSE)</f>
        <v>272.2631231314424</v>
      </c>
      <c r="V20" s="110">
        <f>'Nom Revenue'!V20*VLOOKUP('Real Revenue'!V$3,IPD!$A:$C,3,FALSE)</f>
        <v>260.48247623827729</v>
      </c>
      <c r="W20" s="110">
        <f>'Nom Revenue'!W20*VLOOKUP('Real Revenue'!W$3,IPD!$A:$C,3,FALSE)</f>
        <v>262.36141756320603</v>
      </c>
      <c r="X20" s="110">
        <f>'Nom Revenue'!X20*VLOOKUP('Real Revenue'!X$3,IPD!$A:$C,3,FALSE)</f>
        <v>230.99524270674698</v>
      </c>
      <c r="Y20" s="110">
        <f>'Nom Revenue'!Y20*VLOOKUP('Real Revenue'!Y$3,IPD!$A:$C,3,FALSE)</f>
        <v>232.16962614601456</v>
      </c>
      <c r="Z20" s="110">
        <f>'Nom Revenue'!Z20*VLOOKUP('Real Revenue'!Z$3,IPD!$A:$C,3,FALSE)</f>
        <v>233.48589811196683</v>
      </c>
      <c r="AA20" s="110">
        <f>'Nom Revenue'!AA20*VLOOKUP('Real Revenue'!AA$3,IPD!$A:$C,3,FALSE)</f>
        <v>228.33726514296924</v>
      </c>
      <c r="AB20" s="110">
        <f>'Nom Revenue'!AB20*VLOOKUP('Real Revenue'!AB$3,IPD!$A:$C,3,FALSE)</f>
        <v>311.6431549285723</v>
      </c>
      <c r="AC20" s="110">
        <f t="shared" si="10"/>
        <v>320.85885276030984</v>
      </c>
      <c r="AD20" s="110">
        <f>'Nom Revenue'!AD20*VLOOKUP('Real Revenue'!AD$3,IPD!$A:$C,3,FALSE)</f>
        <v>320.85885276030984</v>
      </c>
      <c r="AE20" s="110">
        <f>'Nom Revenue'!AE20*VLOOKUP('Real Revenue'!AE$3,IPD!$A:$C,3,FALSE)</f>
        <v>351.13632075943326</v>
      </c>
      <c r="AF20" s="110">
        <f>'Nom Revenue'!AF20*VLOOKUP('Real Revenue'!AF$3,IPD!$A:$C,3,FALSE)</f>
        <v>299.19682509372603</v>
      </c>
      <c r="AG20" s="110">
        <f>'Nom Revenue'!AG20*VLOOKUP('Real Revenue'!AG$3,IPD!$A:$C,3,FALSE)</f>
        <v>268.40989732461622</v>
      </c>
      <c r="AH20" s="110">
        <f>'Nom Revenue'!AH20*VLOOKUP('Real Revenue'!AH$3,IPD!$A:$C,3,FALSE)</f>
        <v>291.30810677627045</v>
      </c>
      <c r="AI20" s="110">
        <f>'Nom Revenue'!AI20*VLOOKUP('Real Revenue'!AI$3,IPD!$A:$C,3,FALSE)</f>
        <v>198.62407007565591</v>
      </c>
      <c r="AJ20" s="110">
        <f>'Nom Revenue'!AJ20*VLOOKUP('Real Revenue'!AJ$3,IPD!$A:$C,3,FALSE)</f>
        <v>206.39019770815969</v>
      </c>
      <c r="AK20" s="110">
        <f>'Nom Revenue'!AK20*VLOOKUP('Real Revenue'!AK$3,IPD!$A:$C,3,FALSE)</f>
        <v>273.40038728077906</v>
      </c>
      <c r="AL20" s="110">
        <f>'Nom Revenue'!AL20*VLOOKUP('Real Revenue'!AL$3,IPD!$A:$C,3,FALSE)</f>
        <v>187.26983298738133</v>
      </c>
      <c r="AM20" s="110">
        <f>'Nom Revenue'!AM20*VLOOKUP('Real Revenue'!AM$3,IPD!$A:$C,3,FALSE)</f>
        <v>248.23793135249028</v>
      </c>
      <c r="AN20" s="110">
        <f>'Nom Revenue'!AN20*VLOOKUP('Real Revenue'!AN$3,IPD!$A:$C,3,FALSE)</f>
        <v>269.47628606000001</v>
      </c>
      <c r="AO20" s="110">
        <f>'Nom Revenue'!AO20*VLOOKUP('Real Revenue'!AO$3,IPD!$A:$C,3,FALSE)</f>
        <v>259.39043933483885</v>
      </c>
      <c r="AP20" s="110">
        <f>'Nom Revenue'!AP20*VLOOKUP('Real Revenue'!AP$3,IPD!$A:$C,3,FALSE)</f>
        <v>287.53253218983156</v>
      </c>
      <c r="AQ20" s="110">
        <f>'Nom Revenue'!AQ20*VLOOKUP('Real Revenue'!AQ$3,IPD!$A:$C,3,FALSE)</f>
        <v>275.64760154107478</v>
      </c>
      <c r="AR20" s="110">
        <f>'Nom Revenue'!AR20*VLOOKUP('Real Revenue'!AR$3,IPD!$A:$C,3,FALSE)</f>
        <v>295.79257372542264</v>
      </c>
      <c r="AS20" s="110">
        <f>'Nom Revenue'!AS20*VLOOKUP('Real Revenue'!AS$3,IPD!$A:$C,3,FALSE)</f>
        <v>338.67099999999999</v>
      </c>
      <c r="AT20" s="110" t="e">
        <f>'Nom Revenue'!AT20*VLOOKUP('Real Revenue'!AT$3,IPD!$A:$C,3,FALSE)</f>
        <v>#N/A</v>
      </c>
      <c r="AU20" s="110" t="e">
        <f>'Nom Revenue'!AU20*VLOOKUP('Real Revenue'!AU$3,IPD!$A:$C,3,FALSE)</f>
        <v>#N/A</v>
      </c>
      <c r="AV20" s="110" t="e">
        <f>'Nom Revenue'!AV20*VLOOKUP('Real Revenue'!AV$3,IPD!$A:$C,3,FALSE)</f>
        <v>#N/A</v>
      </c>
      <c r="AW20" s="110" t="e">
        <f>'Nom Revenue'!AW20*VLOOKUP('Real Revenue'!AW$3,IPD!$A:$C,3,FALSE)</f>
        <v>#N/A</v>
      </c>
      <c r="AX20" s="110" t="e">
        <f>'Nom Revenue'!AX20*VLOOKUP('Real Revenue'!AX$3,IPD!$A:$C,3,FALSE)</f>
        <v>#N/A</v>
      </c>
      <c r="AY20" s="110" t="e">
        <f>'Nom Revenue'!AY20*VLOOKUP('Real Revenue'!AY$3,IPD!$A:$C,3,FALSE)</f>
        <v>#N/A</v>
      </c>
      <c r="AZ20" s="110" t="e">
        <f>'Nom Revenue'!AZ20*VLOOKUP('Real Revenue'!AZ$3,IPD!$A:$C,3,FALSE)</f>
        <v>#N/A</v>
      </c>
      <c r="BA20" s="110" t="e">
        <f>'Nom Revenue'!BA20*VLOOKUP('Real Revenue'!BA$3,IPD!$A:$C,3,FALSE)</f>
        <v>#N/A</v>
      </c>
      <c r="BB20" s="110"/>
      <c r="BC20" s="79">
        <f t="shared" ref="BC20:BC32" si="13">IF(Z20&gt;0,AA20/Z20-1,0)</f>
        <v>-2.2051151742485953E-2</v>
      </c>
      <c r="BD20" s="79">
        <f t="shared" ref="BD20:BD32" si="14">IF(AA20&gt;0,AB20/AA20-1,0)</f>
        <v>0.36483703058036787</v>
      </c>
      <c r="BE20" s="111">
        <f t="shared" si="11"/>
        <v>2.9571314774584856E-2</v>
      </c>
      <c r="BF20" s="79">
        <f t="shared" ref="BF20:BF32" si="15">IF(AD20&gt;0,AE20/AD20-1,0)</f>
        <v>9.4363823028880134E-2</v>
      </c>
      <c r="BG20" s="79">
        <f t="shared" ref="BG20:BG32" si="16">IF(AE20&gt;0,AF20/AE20-1,0)</f>
        <v>-0.14791832287065354</v>
      </c>
      <c r="BH20" s="79">
        <f t="shared" ref="BH20:BH32" si="17">IF(AF20&gt;0,AG20/AF20-1,0)</f>
        <v>-0.10289857774882982</v>
      </c>
      <c r="BI20" s="79">
        <f t="shared" si="5"/>
        <v>8.5310600241991219E-2</v>
      </c>
      <c r="BJ20" s="79">
        <f t="shared" si="6"/>
        <v>-0.31816497565513158</v>
      </c>
      <c r="BK20" s="79">
        <f t="shared" si="7"/>
        <v>3.9099629916684586E-2</v>
      </c>
      <c r="BL20" s="79">
        <f t="shared" si="8"/>
        <v>0.32467719066471012</v>
      </c>
      <c r="BM20" s="79">
        <f t="shared" si="12"/>
        <v>-0.31503449995095523</v>
      </c>
      <c r="BN20" s="79">
        <f t="shared" ref="BN20:BN32" si="18">IF(AL20&gt;0,AM20/AL20-1,0)</f>
        <v>0.32556283835217137</v>
      </c>
      <c r="BO20" s="79">
        <f t="shared" ref="BO20:BO32" si="19">IF(AM20&gt;0,AN20/AM20-1,0)</f>
        <v>8.5556444141294152E-2</v>
      </c>
      <c r="BP20" s="79">
        <f t="shared" ref="BP20:BP32" si="20">IF(AN20&gt;0,AO20/AN20-1,0)</f>
        <v>-3.7427585457057599E-2</v>
      </c>
      <c r="BQ20" s="79">
        <f t="shared" ref="BQ20:BQ32" si="21">IF(AO20&gt;0,AP20/AO20-1,0)</f>
        <v>0.10849317703134376</v>
      </c>
      <c r="BR20" s="79">
        <f t="shared" ref="BR20:BR32" si="22">IF(AP20&gt;0,AQ20/AP20-1,0)</f>
        <v>-4.1334212021999051E-2</v>
      </c>
      <c r="BS20" s="79">
        <f t="shared" ref="BS20:BS32" si="23">IF(AQ20&gt;0,AR20/AQ20-1,0)</f>
        <v>7.3082341626491631E-2</v>
      </c>
      <c r="BT20" s="79">
        <f t="shared" ref="BT20:BT32" si="24">IF(AR20&gt;0,AS20/AR20-1,0)</f>
        <v>0.14496113183145831</v>
      </c>
      <c r="BU20" s="79" t="e">
        <f t="shared" ref="BU20:BU32" si="25">IF(AS20&gt;0,AT20/AS20-1,0)</f>
        <v>#N/A</v>
      </c>
      <c r="BV20" s="79" t="e">
        <f t="shared" ref="BV20:BV32" si="26">IF(AT20&gt;0,AU20/AT20-1,0)</f>
        <v>#N/A</v>
      </c>
      <c r="BW20" s="79" t="e">
        <f t="shared" ref="BW20:BW32" si="27">IF(AU20&gt;0,AV20/AU20-1,0)</f>
        <v>#N/A</v>
      </c>
      <c r="BX20" s="79" t="e">
        <f t="shared" ref="BX20:BX32" si="28">IF(AV20&gt;0,AW20/AV20-1,0)</f>
        <v>#N/A</v>
      </c>
      <c r="BY20" s="79" t="e">
        <f t="shared" ref="BY20:BY32" si="29">IF(AW20&gt;0,AX20/AW20-1,0)</f>
        <v>#N/A</v>
      </c>
      <c r="BZ20" s="79" t="e">
        <f t="shared" ref="BZ20:BZ32" si="30">IF(AX20&gt;0,AY20/AX20-1,0)</f>
        <v>#N/A</v>
      </c>
      <c r="CA20" s="79" t="e">
        <f t="shared" ref="CA20:CA32" si="31">IF(AY20&gt;0,AZ20/AY20-1,0)</f>
        <v>#N/A</v>
      </c>
      <c r="CB20" s="79" t="e">
        <f t="shared" ref="CB20:CB32" si="32">IF(AZ20&gt;0,BA20/AZ20-1,0)</f>
        <v>#N/A</v>
      </c>
    </row>
    <row r="21" spans="1:232" x14ac:dyDescent="0.25">
      <c r="A21" s="112" t="s">
        <v>81</v>
      </c>
      <c r="B21" s="108">
        <f>'Nom Revenue'!B21</f>
        <v>0</v>
      </c>
      <c r="C21" s="63" t="str">
        <f>IF(B21=0,"",VLOOKUP('Nom Revenue'!A21,'Commodity Code List'!$B$2:$C$18,2,FALSE))</f>
        <v/>
      </c>
      <c r="D21" s="63" t="str">
        <f>'Formatted Data'!E19</f>
        <v>L</v>
      </c>
      <c r="E21" s="63" t="str">
        <f>'Formatted Data'!F19</f>
        <v>R</v>
      </c>
      <c r="F21" s="63" t="str">
        <f>'Formatted Data'!G19</f>
        <v>S</v>
      </c>
      <c r="G21" s="109">
        <f>'Nom Revenue'!G21*VLOOKUP('Real Revenue'!G$3,IPD!$A:$C,3,FALSE)</f>
        <v>173.67047979380632</v>
      </c>
      <c r="H21" s="109">
        <f>'Nom Revenue'!H21*VLOOKUP('Real Revenue'!H$3,IPD!$A:$C,3,FALSE)</f>
        <v>252.4420606761943</v>
      </c>
      <c r="I21" s="109">
        <f>'Nom Revenue'!I21*VLOOKUP('Real Revenue'!I$3,IPD!$A:$C,3,FALSE)</f>
        <v>178.7623771784545</v>
      </c>
      <c r="J21" s="109">
        <f>'Nom Revenue'!J21*VLOOKUP('Real Revenue'!J$3,IPD!$A:$C,3,FALSE)</f>
        <v>200.9946114565154</v>
      </c>
      <c r="K21" s="109">
        <f>'Nom Revenue'!K21*VLOOKUP('Real Revenue'!K$3,IPD!$A:$C,3,FALSE)</f>
        <v>202.85412463920233</v>
      </c>
      <c r="L21" s="109">
        <f>'Nom Revenue'!L21*VLOOKUP('Real Revenue'!L$3,IPD!$A:$C,3,FALSE)</f>
        <v>223.41764734845293</v>
      </c>
      <c r="M21" s="109">
        <f>'Nom Revenue'!M21*VLOOKUP('Real Revenue'!M$3,IPD!$A:$C,3,FALSE)</f>
        <v>219.31509739031154</v>
      </c>
      <c r="N21" s="109">
        <f>'Nom Revenue'!N21*VLOOKUP('Real Revenue'!N$3,IPD!$A:$C,3,FALSE)</f>
        <v>215.24564885897905</v>
      </c>
      <c r="O21" s="109">
        <f>'Nom Revenue'!O21*VLOOKUP('Real Revenue'!O$3,IPD!$A:$C,3,FALSE)</f>
        <v>216.80943195625758</v>
      </c>
      <c r="P21" s="109">
        <f>'Nom Revenue'!P21*VLOOKUP('Real Revenue'!P$3,IPD!$A:$C,3,FALSE)</f>
        <v>211.99836628332622</v>
      </c>
      <c r="Q21" s="109">
        <f>'Nom Revenue'!Q21*VLOOKUP('Real Revenue'!Q$3,IPD!$A:$C,3,FALSE)</f>
        <v>230.98309395120936</v>
      </c>
      <c r="R21" s="109">
        <f>'Nom Revenue'!R21*VLOOKUP('Real Revenue'!R$3,IPD!$A:$C,3,FALSE)</f>
        <v>223.05384465406956</v>
      </c>
      <c r="S21" s="109">
        <f>'Nom Revenue'!S21*VLOOKUP('Real Revenue'!S$3,IPD!$A:$C,3,FALSE)</f>
        <v>179.91477979521198</v>
      </c>
      <c r="T21" s="109">
        <f>'Nom Revenue'!T21*VLOOKUP('Real Revenue'!T$3,IPD!$A:$C,3,FALSE)</f>
        <v>130.49056471141915</v>
      </c>
      <c r="U21" s="109">
        <f>'Nom Revenue'!U21*VLOOKUP('Real Revenue'!U$3,IPD!$A:$C,3,FALSE)</f>
        <v>149.43257726652698</v>
      </c>
      <c r="V21" s="109">
        <f>'Nom Revenue'!V21*VLOOKUP('Real Revenue'!V$3,IPD!$A:$C,3,FALSE)</f>
        <v>151.8033256511097</v>
      </c>
      <c r="W21" s="109">
        <f>'Nom Revenue'!W21*VLOOKUP('Real Revenue'!W$3,IPD!$A:$C,3,FALSE)</f>
        <v>152.62875863367401</v>
      </c>
      <c r="X21" s="109">
        <f>'Nom Revenue'!X21*VLOOKUP('Real Revenue'!X$3,IPD!$A:$C,3,FALSE)</f>
        <v>140.90989447129709</v>
      </c>
      <c r="Y21" s="109">
        <f>'Nom Revenue'!Y21*VLOOKUP('Real Revenue'!Y$3,IPD!$A:$C,3,FALSE)</f>
        <v>136.83801729735345</v>
      </c>
      <c r="Z21" s="109">
        <f>'Nom Revenue'!Z21*VLOOKUP('Real Revenue'!Z$3,IPD!$A:$C,3,FALSE)</f>
        <v>131.79522194822769</v>
      </c>
      <c r="AA21" s="109">
        <f>'Nom Revenue'!AA21*VLOOKUP('Real Revenue'!AA$3,IPD!$A:$C,3,FALSE)</f>
        <v>159.019665456864</v>
      </c>
      <c r="AB21" s="109">
        <f>'Nom Revenue'!AB21*VLOOKUP('Real Revenue'!AB$3,IPD!$A:$C,3,FALSE)</f>
        <v>193.12569222442937</v>
      </c>
      <c r="AC21" s="109">
        <f t="shared" si="10"/>
        <v>216.4129425123626</v>
      </c>
      <c r="AD21" s="109">
        <f>'Nom Revenue'!AD21*VLOOKUP('Real Revenue'!AD$3,IPD!$A:$C,3,FALSE)</f>
        <v>216.4129425123626</v>
      </c>
      <c r="AE21" s="109">
        <f>'Nom Revenue'!AE21*VLOOKUP('Real Revenue'!AE$3,IPD!$A:$C,3,FALSE)</f>
        <v>271.12222895481347</v>
      </c>
      <c r="AF21" s="109">
        <f>'Nom Revenue'!AF21*VLOOKUP('Real Revenue'!AF$3,IPD!$A:$C,3,FALSE)</f>
        <v>247.38414284746375</v>
      </c>
      <c r="AG21" s="109">
        <f>'Nom Revenue'!AG21*VLOOKUP('Real Revenue'!AG$3,IPD!$A:$C,3,FALSE)</f>
        <v>243.69047889146734</v>
      </c>
      <c r="AH21" s="109">
        <f>'Nom Revenue'!AH21*VLOOKUP('Real Revenue'!AH$3,IPD!$A:$C,3,FALSE)</f>
        <v>228.54375232015391</v>
      </c>
      <c r="AI21" s="109">
        <f>'Nom Revenue'!AI21*VLOOKUP('Real Revenue'!AI$3,IPD!$A:$C,3,FALSE)</f>
        <v>252.00784955733215</v>
      </c>
      <c r="AJ21" s="109">
        <f>'Nom Revenue'!AJ21*VLOOKUP('Real Revenue'!AJ$3,IPD!$A:$C,3,FALSE)</f>
        <v>238.5700842029735</v>
      </c>
      <c r="AK21" s="109">
        <f>'Nom Revenue'!AK21*VLOOKUP('Real Revenue'!AK$3,IPD!$A:$C,3,FALSE)</f>
        <v>227.72517064747305</v>
      </c>
      <c r="AL21" s="109">
        <f>'Nom Revenue'!AL21*VLOOKUP('Real Revenue'!AL$3,IPD!$A:$C,3,FALSE)</f>
        <v>246.5957678182416</v>
      </c>
      <c r="AM21" s="109">
        <f>'Nom Revenue'!AM21*VLOOKUP('Real Revenue'!AM$3,IPD!$A:$C,3,FALSE)</f>
        <v>188.1676615160676</v>
      </c>
      <c r="AN21" s="109">
        <f>'Nom Revenue'!AN21*VLOOKUP('Real Revenue'!AN$3,IPD!$A:$C,3,FALSE)</f>
        <v>213.30580157</v>
      </c>
      <c r="AO21" s="109">
        <f>'Nom Revenue'!AO21*VLOOKUP('Real Revenue'!AO$3,IPD!$A:$C,3,FALSE)</f>
        <v>201.02730215757009</v>
      </c>
      <c r="AP21" s="109">
        <f>'Nom Revenue'!AP21*VLOOKUP('Real Revenue'!AP$3,IPD!$A:$C,3,FALSE)</f>
        <v>192.66231336051072</v>
      </c>
      <c r="AQ21" s="109">
        <f>'Nom Revenue'!AQ21*VLOOKUP('Real Revenue'!AQ$3,IPD!$A:$C,3,FALSE)</f>
        <v>192.83443121625342</v>
      </c>
      <c r="AR21" s="109">
        <f>'Nom Revenue'!AR21*VLOOKUP('Real Revenue'!AR$3,IPD!$A:$C,3,FALSE)</f>
        <v>198.6690025042418</v>
      </c>
      <c r="AS21" s="109">
        <f>'Nom Revenue'!AS21*VLOOKUP('Real Revenue'!AS$3,IPD!$A:$C,3,FALSE)</f>
        <v>198.042</v>
      </c>
      <c r="AT21" s="109" t="e">
        <f>'Nom Revenue'!AT21*VLOOKUP('Real Revenue'!AT$3,IPD!$A:$C,3,FALSE)</f>
        <v>#N/A</v>
      </c>
      <c r="AU21" s="109" t="e">
        <f>'Nom Revenue'!AU21*VLOOKUP('Real Revenue'!AU$3,IPD!$A:$C,3,FALSE)</f>
        <v>#N/A</v>
      </c>
      <c r="AV21" s="109" t="e">
        <f>'Nom Revenue'!AV21*VLOOKUP('Real Revenue'!AV$3,IPD!$A:$C,3,FALSE)</f>
        <v>#N/A</v>
      </c>
      <c r="AW21" s="109" t="e">
        <f>'Nom Revenue'!AW21*VLOOKUP('Real Revenue'!AW$3,IPD!$A:$C,3,FALSE)</f>
        <v>#N/A</v>
      </c>
      <c r="AX21" s="109" t="e">
        <f>'Nom Revenue'!AX21*VLOOKUP('Real Revenue'!AX$3,IPD!$A:$C,3,FALSE)</f>
        <v>#N/A</v>
      </c>
      <c r="AY21" s="109" t="e">
        <f>'Nom Revenue'!AY21*VLOOKUP('Real Revenue'!AY$3,IPD!$A:$C,3,FALSE)</f>
        <v>#N/A</v>
      </c>
      <c r="AZ21" s="109" t="e">
        <f>'Nom Revenue'!AZ21*VLOOKUP('Real Revenue'!AZ$3,IPD!$A:$C,3,FALSE)</f>
        <v>#N/A</v>
      </c>
      <c r="BA21" s="109" t="e">
        <f>'Nom Revenue'!BA21*VLOOKUP('Real Revenue'!BA$3,IPD!$A:$C,3,FALSE)</f>
        <v>#N/A</v>
      </c>
      <c r="BB21" s="109"/>
      <c r="BC21" s="78">
        <f t="shared" si="13"/>
        <v>0.20656624046151473</v>
      </c>
      <c r="BD21" s="78">
        <f t="shared" si="14"/>
        <v>0.21447678606025633</v>
      </c>
      <c r="BE21" s="78">
        <f t="shared" si="11"/>
        <v>0.1205807990625678</v>
      </c>
      <c r="BF21" s="78">
        <f t="shared" si="15"/>
        <v>0.25280043701326038</v>
      </c>
      <c r="BG21" s="78">
        <f t="shared" si="16"/>
        <v>-8.7554923839557319E-2</v>
      </c>
      <c r="BH21" s="78">
        <f t="shared" si="17"/>
        <v>-1.4930884063470096E-2</v>
      </c>
      <c r="BI21" s="78">
        <f t="shared" si="5"/>
        <v>-6.2155594425415961E-2</v>
      </c>
      <c r="BJ21" s="78">
        <f t="shared" si="6"/>
        <v>0.10266785680629198</v>
      </c>
      <c r="BK21" s="78">
        <f t="shared" si="7"/>
        <v>-5.3322804737879981E-2</v>
      </c>
      <c r="BL21" s="78">
        <f t="shared" si="8"/>
        <v>-4.5457977649342229E-2</v>
      </c>
      <c r="BM21" s="78">
        <f t="shared" si="12"/>
        <v>8.2865662663091921E-2</v>
      </c>
      <c r="BN21" s="78">
        <f t="shared" si="18"/>
        <v>-0.2369388040156456</v>
      </c>
      <c r="BO21" s="78">
        <f t="shared" si="19"/>
        <v>0.13359436925236956</v>
      </c>
      <c r="BP21" s="78">
        <f t="shared" si="20"/>
        <v>-5.7562894783246277E-2</v>
      </c>
      <c r="BQ21" s="78">
        <f t="shared" si="21"/>
        <v>-4.1611207568724606E-2</v>
      </c>
      <c r="BR21" s="78">
        <f t="shared" si="22"/>
        <v>8.933654576266381E-4</v>
      </c>
      <c r="BS21" s="78">
        <f t="shared" si="23"/>
        <v>3.0256895779391391E-2</v>
      </c>
      <c r="BT21" s="78">
        <f t="shared" si="24"/>
        <v>-3.156015766618725E-3</v>
      </c>
      <c r="BU21" s="78" t="e">
        <f t="shared" si="25"/>
        <v>#N/A</v>
      </c>
      <c r="BV21" s="78" t="e">
        <f t="shared" si="26"/>
        <v>#N/A</v>
      </c>
      <c r="BW21" s="78" t="e">
        <f t="shared" si="27"/>
        <v>#N/A</v>
      </c>
      <c r="BX21" s="78" t="e">
        <f t="shared" si="28"/>
        <v>#N/A</v>
      </c>
      <c r="BY21" s="78" t="e">
        <f t="shared" si="29"/>
        <v>#N/A</v>
      </c>
      <c r="BZ21" s="78" t="e">
        <f t="shared" si="30"/>
        <v>#N/A</v>
      </c>
      <c r="CA21" s="78" t="e">
        <f t="shared" si="31"/>
        <v>#N/A</v>
      </c>
      <c r="CB21" s="78" t="e">
        <f t="shared" si="32"/>
        <v>#N/A</v>
      </c>
    </row>
    <row r="22" spans="1:232" x14ac:dyDescent="0.25">
      <c r="A22" s="112" t="s">
        <v>81</v>
      </c>
      <c r="B22" s="108">
        <f>'Nom Revenue'!B22</f>
        <v>0</v>
      </c>
      <c r="C22" s="63" t="str">
        <f>IF(B22=0,"",VLOOKUP('Nom Revenue'!A22,'Commodity Code List'!$B$2:$C$18,2,FALSE))</f>
        <v/>
      </c>
      <c r="D22" s="63" t="str">
        <f>'Formatted Data'!E20</f>
        <v>L</v>
      </c>
      <c r="E22" s="63" t="str">
        <f>'Formatted Data'!F20</f>
        <v>R</v>
      </c>
      <c r="F22" s="63" t="str">
        <f>'Formatted Data'!G20</f>
        <v>M</v>
      </c>
      <c r="G22" s="109">
        <f>'Nom Revenue'!G22*VLOOKUP('Real Revenue'!G$3,IPD!$A:$C,3,FALSE)</f>
        <v>187.08884663361269</v>
      </c>
      <c r="H22" s="109">
        <f>'Nom Revenue'!H22*VLOOKUP('Real Revenue'!H$3,IPD!$A:$C,3,FALSE)</f>
        <v>223.31798113753396</v>
      </c>
      <c r="I22" s="109">
        <f>'Nom Revenue'!I22*VLOOKUP('Real Revenue'!I$3,IPD!$A:$C,3,FALSE)</f>
        <v>311.10288730379796</v>
      </c>
      <c r="J22" s="109">
        <f>'Nom Revenue'!J22*VLOOKUP('Real Revenue'!J$3,IPD!$A:$C,3,FALSE)</f>
        <v>294.45424267379286</v>
      </c>
      <c r="K22" s="109">
        <f>'Nom Revenue'!K22*VLOOKUP('Real Revenue'!K$3,IPD!$A:$C,3,FALSE)</f>
        <v>345.1976862940611</v>
      </c>
      <c r="L22" s="109">
        <f>'Nom Revenue'!L22*VLOOKUP('Real Revenue'!L$3,IPD!$A:$C,3,FALSE)</f>
        <v>328.6076695556867</v>
      </c>
      <c r="M22" s="109">
        <f>'Nom Revenue'!M22*VLOOKUP('Real Revenue'!M$3,IPD!$A:$C,3,FALSE)</f>
        <v>342.74899078453757</v>
      </c>
      <c r="N22" s="109">
        <f>'Nom Revenue'!N22*VLOOKUP('Real Revenue'!N$3,IPD!$A:$C,3,FALSE)</f>
        <v>414.62410136029467</v>
      </c>
      <c r="O22" s="109">
        <f>'Nom Revenue'!O22*VLOOKUP('Real Revenue'!O$3,IPD!$A:$C,3,FALSE)</f>
        <v>449.41255120416241</v>
      </c>
      <c r="P22" s="109">
        <f>'Nom Revenue'!P22*VLOOKUP('Real Revenue'!P$3,IPD!$A:$C,3,FALSE)</f>
        <v>474.52985641510583</v>
      </c>
      <c r="Q22" s="109">
        <f>'Nom Revenue'!Q22*VLOOKUP('Real Revenue'!Q$3,IPD!$A:$C,3,FALSE)</f>
        <v>588.28765592554419</v>
      </c>
      <c r="R22" s="109">
        <f>'Nom Revenue'!R22*VLOOKUP('Real Revenue'!R$3,IPD!$A:$C,3,FALSE)</f>
        <v>549.72780378205505</v>
      </c>
      <c r="S22" s="109">
        <f>'Nom Revenue'!S22*VLOOKUP('Real Revenue'!S$3,IPD!$A:$C,3,FALSE)</f>
        <v>460.12022055090853</v>
      </c>
      <c r="T22" s="109">
        <f>'Nom Revenue'!T22*VLOOKUP('Real Revenue'!T$3,IPD!$A:$C,3,FALSE)</f>
        <v>358.82171284530585</v>
      </c>
      <c r="U22" s="109">
        <f>'Nom Revenue'!U22*VLOOKUP('Real Revenue'!U$3,IPD!$A:$C,3,FALSE)</f>
        <v>334.63149036014119</v>
      </c>
      <c r="V22" s="109">
        <f>'Nom Revenue'!V22*VLOOKUP('Real Revenue'!V$3,IPD!$A:$C,3,FALSE)</f>
        <v>347.86477657380163</v>
      </c>
      <c r="W22" s="109">
        <f>'Nom Revenue'!W22*VLOOKUP('Real Revenue'!W$3,IPD!$A:$C,3,FALSE)</f>
        <v>373.19035598440024</v>
      </c>
      <c r="X22" s="109">
        <f>'Nom Revenue'!X22*VLOOKUP('Real Revenue'!X$3,IPD!$A:$C,3,FALSE)</f>
        <v>287.17048118916767</v>
      </c>
      <c r="Y22" s="109">
        <f>'Nom Revenue'!Y22*VLOOKUP('Real Revenue'!Y$3,IPD!$A:$C,3,FALSE)</f>
        <v>322.40121529491205</v>
      </c>
      <c r="Z22" s="109">
        <f>'Nom Revenue'!Z22*VLOOKUP('Real Revenue'!Z$3,IPD!$A:$C,3,FALSE)</f>
        <v>329.54027049584579</v>
      </c>
      <c r="AA22" s="109">
        <f>'Nom Revenue'!AA22*VLOOKUP('Real Revenue'!AA$3,IPD!$A:$C,3,FALSE)</f>
        <v>510.21485410025014</v>
      </c>
      <c r="AB22" s="109">
        <f>'Nom Revenue'!AB22*VLOOKUP('Real Revenue'!AB$3,IPD!$A:$C,3,FALSE)</f>
        <v>504.96951253107494</v>
      </c>
      <c r="AC22" s="109">
        <f t="shared" si="10"/>
        <v>438.8455151072971</v>
      </c>
      <c r="AD22" s="109">
        <f>'Nom Revenue'!AD22*VLOOKUP('Real Revenue'!AD$3,IPD!$A:$C,3,FALSE)</f>
        <v>438.8455151072971</v>
      </c>
      <c r="AE22" s="109">
        <f>'Nom Revenue'!AE22*VLOOKUP('Real Revenue'!AE$3,IPD!$A:$C,3,FALSE)</f>
        <v>536.00353568222874</v>
      </c>
      <c r="AF22" s="109">
        <f>'Nom Revenue'!AF22*VLOOKUP('Real Revenue'!AF$3,IPD!$A:$C,3,FALSE)</f>
        <v>498.27726173268888</v>
      </c>
      <c r="AG22" s="109">
        <f>'Nom Revenue'!AG22*VLOOKUP('Real Revenue'!AG$3,IPD!$A:$C,3,FALSE)</f>
        <v>496.55218975365943</v>
      </c>
      <c r="AH22" s="109">
        <f>'Nom Revenue'!AH22*VLOOKUP('Real Revenue'!AH$3,IPD!$A:$C,3,FALSE)</f>
        <v>425.88715962877535</v>
      </c>
      <c r="AI22" s="109">
        <f>'Nom Revenue'!AI22*VLOOKUP('Real Revenue'!AI$3,IPD!$A:$C,3,FALSE)</f>
        <v>376.8375514728765</v>
      </c>
      <c r="AJ22" s="109">
        <f>'Nom Revenue'!AJ22*VLOOKUP('Real Revenue'!AJ$3,IPD!$A:$C,3,FALSE)</f>
        <v>386.02046272593941</v>
      </c>
      <c r="AK22" s="109">
        <f>'Nom Revenue'!AK22*VLOOKUP('Real Revenue'!AK$3,IPD!$A:$C,3,FALSE)</f>
        <v>414.62148648116067</v>
      </c>
      <c r="AL22" s="109">
        <f>'Nom Revenue'!AL22*VLOOKUP('Real Revenue'!AL$3,IPD!$A:$C,3,FALSE)</f>
        <v>470.33059977804265</v>
      </c>
      <c r="AM22" s="109">
        <f>'Nom Revenue'!AM22*VLOOKUP('Real Revenue'!AM$3,IPD!$A:$C,3,FALSE)</f>
        <v>406.97748914404366</v>
      </c>
      <c r="AN22" s="109">
        <f>'Nom Revenue'!AN22*VLOOKUP('Real Revenue'!AN$3,IPD!$A:$C,3,FALSE)</f>
        <v>379.42004367999999</v>
      </c>
      <c r="AO22" s="109">
        <f>'Nom Revenue'!AO22*VLOOKUP('Real Revenue'!AO$3,IPD!$A:$C,3,FALSE)</f>
        <v>319.33476139640834</v>
      </c>
      <c r="AP22" s="109">
        <f>'Nom Revenue'!AP22*VLOOKUP('Real Revenue'!AP$3,IPD!$A:$C,3,FALSE)</f>
        <v>333.96267969771554</v>
      </c>
      <c r="AQ22" s="109">
        <f>'Nom Revenue'!AQ22*VLOOKUP('Real Revenue'!AQ$3,IPD!$A:$C,3,FALSE)</f>
        <v>328.86480863723062</v>
      </c>
      <c r="AR22" s="109">
        <f>'Nom Revenue'!AR22*VLOOKUP('Real Revenue'!AR$3,IPD!$A:$C,3,FALSE)</f>
        <v>332.11262547067952</v>
      </c>
      <c r="AS22" s="109">
        <f>'Nom Revenue'!AS22*VLOOKUP('Real Revenue'!AS$3,IPD!$A:$C,3,FALSE)</f>
        <v>373.49599999999998</v>
      </c>
      <c r="AT22" s="109" t="e">
        <f>'Nom Revenue'!AT22*VLOOKUP('Real Revenue'!AT$3,IPD!$A:$C,3,FALSE)</f>
        <v>#N/A</v>
      </c>
      <c r="AU22" s="109" t="e">
        <f>'Nom Revenue'!AU22*VLOOKUP('Real Revenue'!AU$3,IPD!$A:$C,3,FALSE)</f>
        <v>#N/A</v>
      </c>
      <c r="AV22" s="109" t="e">
        <f>'Nom Revenue'!AV22*VLOOKUP('Real Revenue'!AV$3,IPD!$A:$C,3,FALSE)</f>
        <v>#N/A</v>
      </c>
      <c r="AW22" s="109" t="e">
        <f>'Nom Revenue'!AW22*VLOOKUP('Real Revenue'!AW$3,IPD!$A:$C,3,FALSE)</f>
        <v>#N/A</v>
      </c>
      <c r="AX22" s="109" t="e">
        <f>'Nom Revenue'!AX22*VLOOKUP('Real Revenue'!AX$3,IPD!$A:$C,3,FALSE)</f>
        <v>#N/A</v>
      </c>
      <c r="AY22" s="109" t="e">
        <f>'Nom Revenue'!AY22*VLOOKUP('Real Revenue'!AY$3,IPD!$A:$C,3,FALSE)</f>
        <v>#N/A</v>
      </c>
      <c r="AZ22" s="109" t="e">
        <f>'Nom Revenue'!AZ22*VLOOKUP('Real Revenue'!AZ$3,IPD!$A:$C,3,FALSE)</f>
        <v>#N/A</v>
      </c>
      <c r="BA22" s="109" t="e">
        <f>'Nom Revenue'!BA22*VLOOKUP('Real Revenue'!BA$3,IPD!$A:$C,3,FALSE)</f>
        <v>#N/A</v>
      </c>
      <c r="BB22" s="109"/>
      <c r="BC22" s="78">
        <f t="shared" si="13"/>
        <v>0.54826253353664689</v>
      </c>
      <c r="BD22" s="78">
        <f t="shared" si="14"/>
        <v>-1.0280652409513258E-2</v>
      </c>
      <c r="BE22" s="78">
        <f t="shared" si="11"/>
        <v>-0.13094651416150338</v>
      </c>
      <c r="BF22" s="78">
        <f t="shared" si="15"/>
        <v>0.22139458472345708</v>
      </c>
      <c r="BG22" s="78">
        <f t="shared" si="16"/>
        <v>-7.0384375173051072E-2</v>
      </c>
      <c r="BH22" s="78">
        <f t="shared" si="17"/>
        <v>-3.4620724474376807E-3</v>
      </c>
      <c r="BI22" s="78">
        <f t="shared" si="5"/>
        <v>-0.14231138555635237</v>
      </c>
      <c r="BJ22" s="78">
        <f t="shared" si="6"/>
        <v>-0.11517043199577315</v>
      </c>
      <c r="BK22" s="78">
        <f t="shared" si="7"/>
        <v>2.4368355056897384E-2</v>
      </c>
      <c r="BL22" s="78">
        <f t="shared" si="8"/>
        <v>7.4091988681768362E-2</v>
      </c>
      <c r="BM22" s="78">
        <f t="shared" si="12"/>
        <v>0.13436137564813166</v>
      </c>
      <c r="BN22" s="78">
        <f t="shared" si="18"/>
        <v>-0.13469910455304512</v>
      </c>
      <c r="BO22" s="78">
        <f t="shared" si="19"/>
        <v>-6.7712456337579163E-2</v>
      </c>
      <c r="BP22" s="78">
        <f t="shared" si="20"/>
        <v>-0.1583608543734899</v>
      </c>
      <c r="BQ22" s="78">
        <f t="shared" si="21"/>
        <v>4.5807472501087076E-2</v>
      </c>
      <c r="BR22" s="78">
        <f t="shared" si="22"/>
        <v>-1.5264792656171089E-2</v>
      </c>
      <c r="BS22" s="78">
        <f t="shared" si="23"/>
        <v>9.875841829678933E-3</v>
      </c>
      <c r="BT22" s="78">
        <f t="shared" si="24"/>
        <v>0.12460644779966068</v>
      </c>
      <c r="BU22" s="78" t="e">
        <f t="shared" si="25"/>
        <v>#N/A</v>
      </c>
      <c r="BV22" s="78" t="e">
        <f t="shared" si="26"/>
        <v>#N/A</v>
      </c>
      <c r="BW22" s="78" t="e">
        <f t="shared" si="27"/>
        <v>#N/A</v>
      </c>
      <c r="BX22" s="78" t="e">
        <f t="shared" si="28"/>
        <v>#N/A</v>
      </c>
      <c r="BY22" s="78" t="e">
        <f t="shared" si="29"/>
        <v>#N/A</v>
      </c>
      <c r="BZ22" s="78" t="e">
        <f t="shared" si="30"/>
        <v>#N/A</v>
      </c>
      <c r="CA22" s="78" t="e">
        <f t="shared" si="31"/>
        <v>#N/A</v>
      </c>
      <c r="CB22" s="78" t="e">
        <f t="shared" si="32"/>
        <v>#N/A</v>
      </c>
    </row>
    <row r="23" spans="1:232" x14ac:dyDescent="0.25">
      <c r="A23" s="112" t="s">
        <v>81</v>
      </c>
      <c r="B23" s="108">
        <f>'Nom Revenue'!B23</f>
        <v>0</v>
      </c>
      <c r="C23" s="63" t="str">
        <f>IF(B23=0,"",VLOOKUP('Nom Revenue'!A23,'Commodity Code List'!$B$2:$C$18,2,FALSE))</f>
        <v/>
      </c>
      <c r="D23" s="63" t="str">
        <f>'Formatted Data'!E21</f>
        <v>L</v>
      </c>
      <c r="E23" s="63" t="str">
        <f>'Formatted Data'!F21</f>
        <v>R</v>
      </c>
      <c r="F23" s="63" t="str">
        <f>'Formatted Data'!G21</f>
        <v>U</v>
      </c>
      <c r="G23" s="109">
        <f>'Nom Revenue'!G23*VLOOKUP('Real Revenue'!G$3,IPD!$A:$C,3,FALSE)</f>
        <v>355.55306508479907</v>
      </c>
      <c r="H23" s="109">
        <f>'Nom Revenue'!H23*VLOOKUP('Real Revenue'!H$3,IPD!$A:$C,3,FALSE)</f>
        <v>318.3261893575575</v>
      </c>
      <c r="I23" s="109">
        <f>'Nom Revenue'!I23*VLOOKUP('Real Revenue'!I$3,IPD!$A:$C,3,FALSE)</f>
        <v>407.40583648887718</v>
      </c>
      <c r="J23" s="109">
        <f>'Nom Revenue'!J23*VLOOKUP('Real Revenue'!J$3,IPD!$A:$C,3,FALSE)</f>
        <v>600.30730906413612</v>
      </c>
      <c r="K23" s="109">
        <f>'Nom Revenue'!K23*VLOOKUP('Real Revenue'!K$3,IPD!$A:$C,3,FALSE)</f>
        <v>658.44886615936332</v>
      </c>
      <c r="L23" s="109">
        <f>'Nom Revenue'!L23*VLOOKUP('Real Revenue'!L$3,IPD!$A:$C,3,FALSE)</f>
        <v>559.89880369277466</v>
      </c>
      <c r="M23" s="109">
        <f>'Nom Revenue'!M23*VLOOKUP('Real Revenue'!M$3,IPD!$A:$C,3,FALSE)</f>
        <v>473.65457165225899</v>
      </c>
      <c r="N23" s="109">
        <f>'Nom Revenue'!N23*VLOOKUP('Real Revenue'!N$3,IPD!$A:$C,3,FALSE)</f>
        <v>490.32157736775798</v>
      </c>
      <c r="O23" s="109">
        <f>'Nom Revenue'!O23*VLOOKUP('Real Revenue'!O$3,IPD!$A:$C,3,FALSE)</f>
        <v>521.23946231735044</v>
      </c>
      <c r="P23" s="109">
        <f>'Nom Revenue'!P23*VLOOKUP('Real Revenue'!P$3,IPD!$A:$C,3,FALSE)</f>
        <v>427.17259653163325</v>
      </c>
      <c r="Q23" s="109">
        <f>'Nom Revenue'!Q23*VLOOKUP('Real Revenue'!Q$3,IPD!$A:$C,3,FALSE)</f>
        <v>857.71741019435615</v>
      </c>
      <c r="R23" s="109">
        <f>'Nom Revenue'!R23*VLOOKUP('Real Revenue'!R$3,IPD!$A:$C,3,FALSE)</f>
        <v>608.23835496743141</v>
      </c>
      <c r="S23" s="109">
        <f>'Nom Revenue'!S23*VLOOKUP('Real Revenue'!S$3,IPD!$A:$C,3,FALSE)</f>
        <v>559.43259372656473</v>
      </c>
      <c r="T23" s="109">
        <f>'Nom Revenue'!T23*VLOOKUP('Real Revenue'!T$3,IPD!$A:$C,3,FALSE)</f>
        <v>493.22906393416912</v>
      </c>
      <c r="U23" s="109">
        <f>'Nom Revenue'!U23*VLOOKUP('Real Revenue'!U$3,IPD!$A:$C,3,FALSE)</f>
        <v>746.01817777840279</v>
      </c>
      <c r="V23" s="109">
        <f>'Nom Revenue'!V23*VLOOKUP('Real Revenue'!V$3,IPD!$A:$C,3,FALSE)</f>
        <v>757.26297993729543</v>
      </c>
      <c r="W23" s="109">
        <f>'Nom Revenue'!W23*VLOOKUP('Real Revenue'!W$3,IPD!$A:$C,3,FALSE)</f>
        <v>976.70411498117278</v>
      </c>
      <c r="X23" s="109">
        <f>'Nom Revenue'!X23*VLOOKUP('Real Revenue'!X$3,IPD!$A:$C,3,FALSE)</f>
        <v>1003.7133154075349</v>
      </c>
      <c r="Y23" s="109">
        <f>'Nom Revenue'!Y23*VLOOKUP('Real Revenue'!Y$3,IPD!$A:$C,3,FALSE)</f>
        <v>1056.5773164298885</v>
      </c>
      <c r="Z23" s="109">
        <f>'Nom Revenue'!Z23*VLOOKUP('Real Revenue'!Z$3,IPD!$A:$C,3,FALSE)</f>
        <v>1262.7946166900615</v>
      </c>
      <c r="AA23" s="109">
        <f>'Nom Revenue'!AA23*VLOOKUP('Real Revenue'!AA$3,IPD!$A:$C,3,FALSE)</f>
        <v>1643.6646520059835</v>
      </c>
      <c r="AB23" s="109">
        <f>'Nom Revenue'!AB23*VLOOKUP('Real Revenue'!AB$3,IPD!$A:$C,3,FALSE)</f>
        <v>2172.7991007600722</v>
      </c>
      <c r="AC23" s="109">
        <f t="shared" si="10"/>
        <v>2133.7443654240346</v>
      </c>
      <c r="AD23" s="109">
        <f>'Nom Revenue'!AD23*VLOOKUP('Real Revenue'!AD$3,IPD!$A:$C,3,FALSE)</f>
        <v>2133.7443654240346</v>
      </c>
      <c r="AE23" s="109">
        <f>'Nom Revenue'!AE23*VLOOKUP('Real Revenue'!AE$3,IPD!$A:$C,3,FALSE)</f>
        <v>2717.0905793916809</v>
      </c>
      <c r="AF23" s="109">
        <f>'Nom Revenue'!AF23*VLOOKUP('Real Revenue'!AF$3,IPD!$A:$C,3,FALSE)</f>
        <v>2171.1782572722345</v>
      </c>
      <c r="AG23" s="109">
        <f>'Nom Revenue'!AG23*VLOOKUP('Real Revenue'!AG$3,IPD!$A:$C,3,FALSE)</f>
        <v>2732.3624498728132</v>
      </c>
      <c r="AH23" s="109">
        <f>'Nom Revenue'!AH23*VLOOKUP('Real Revenue'!AH$3,IPD!$A:$C,3,FALSE)</f>
        <v>2405.5447949628883</v>
      </c>
      <c r="AI23" s="109">
        <f>'Nom Revenue'!AI23*VLOOKUP('Real Revenue'!AI$3,IPD!$A:$C,3,FALSE)</f>
        <v>2227.4165817781832</v>
      </c>
      <c r="AJ23" s="109">
        <f>'Nom Revenue'!AJ23*VLOOKUP('Real Revenue'!AJ$3,IPD!$A:$C,3,FALSE)</f>
        <v>2008.4688207046461</v>
      </c>
      <c r="AK23" s="109">
        <f>'Nom Revenue'!AK23*VLOOKUP('Real Revenue'!AK$3,IPD!$A:$C,3,FALSE)</f>
        <v>2790.4154754462202</v>
      </c>
      <c r="AL23" s="109">
        <f>'Nom Revenue'!AL23*VLOOKUP('Real Revenue'!AL$3,IPD!$A:$C,3,FALSE)</f>
        <v>2647.0558585844055</v>
      </c>
      <c r="AM23" s="109">
        <f>'Nom Revenue'!AM23*VLOOKUP('Real Revenue'!AM$3,IPD!$A:$C,3,FALSE)</f>
        <v>3083.8109296627676</v>
      </c>
      <c r="AN23" s="109">
        <f>'Nom Revenue'!AN23*VLOOKUP('Real Revenue'!AN$3,IPD!$A:$C,3,FALSE)</f>
        <v>2908.74110827</v>
      </c>
      <c r="AO23" s="109">
        <f>'Nom Revenue'!AO23*VLOOKUP('Real Revenue'!AO$3,IPD!$A:$C,3,FALSE)</f>
        <v>2992.9027322051793</v>
      </c>
      <c r="AP23" s="109">
        <f>'Nom Revenue'!AP23*VLOOKUP('Real Revenue'!AP$3,IPD!$A:$C,3,FALSE)</f>
        <v>2657.512872692485</v>
      </c>
      <c r="AQ23" s="109">
        <f>'Nom Revenue'!AQ23*VLOOKUP('Real Revenue'!AQ$3,IPD!$A:$C,3,FALSE)</f>
        <v>3104.2277437298944</v>
      </c>
      <c r="AR23" s="109">
        <f>'Nom Revenue'!AR23*VLOOKUP('Real Revenue'!AR$3,IPD!$A:$C,3,FALSE)</f>
        <v>3069.6379143295262</v>
      </c>
      <c r="AS23" s="109">
        <f>'Nom Revenue'!AS23*VLOOKUP('Real Revenue'!AS$3,IPD!$A:$C,3,FALSE)</f>
        <v>3441.5149999999999</v>
      </c>
      <c r="AT23" s="109" t="e">
        <f>'Nom Revenue'!AT23*VLOOKUP('Real Revenue'!AT$3,IPD!$A:$C,3,FALSE)</f>
        <v>#N/A</v>
      </c>
      <c r="AU23" s="109" t="e">
        <f>'Nom Revenue'!AU23*VLOOKUP('Real Revenue'!AU$3,IPD!$A:$C,3,FALSE)</f>
        <v>#N/A</v>
      </c>
      <c r="AV23" s="109" t="e">
        <f>'Nom Revenue'!AV23*VLOOKUP('Real Revenue'!AV$3,IPD!$A:$C,3,FALSE)</f>
        <v>#N/A</v>
      </c>
      <c r="AW23" s="109" t="e">
        <f>'Nom Revenue'!AW23*VLOOKUP('Real Revenue'!AW$3,IPD!$A:$C,3,FALSE)</f>
        <v>#N/A</v>
      </c>
      <c r="AX23" s="109" t="e">
        <f>'Nom Revenue'!AX23*VLOOKUP('Real Revenue'!AX$3,IPD!$A:$C,3,FALSE)</f>
        <v>#N/A</v>
      </c>
      <c r="AY23" s="109" t="e">
        <f>'Nom Revenue'!AY23*VLOOKUP('Real Revenue'!AY$3,IPD!$A:$C,3,FALSE)</f>
        <v>#N/A</v>
      </c>
      <c r="AZ23" s="109" t="e">
        <f>'Nom Revenue'!AZ23*VLOOKUP('Real Revenue'!AZ$3,IPD!$A:$C,3,FALSE)</f>
        <v>#N/A</v>
      </c>
      <c r="BA23" s="109" t="e">
        <f>'Nom Revenue'!BA23*VLOOKUP('Real Revenue'!BA$3,IPD!$A:$C,3,FALSE)</f>
        <v>#N/A</v>
      </c>
      <c r="BB23" s="109"/>
      <c r="BC23" s="78">
        <f t="shared" si="13"/>
        <v>0.30160885252601788</v>
      </c>
      <c r="BD23" s="78">
        <f t="shared" si="14"/>
        <v>0.32192360412953769</v>
      </c>
      <c r="BE23" s="78">
        <f t="shared" si="11"/>
        <v>-1.7974388576640909E-2</v>
      </c>
      <c r="BF23" s="78">
        <f t="shared" si="15"/>
        <v>0.2733908632263542</v>
      </c>
      <c r="BG23" s="78">
        <f t="shared" si="16"/>
        <v>-0.20091796948545915</v>
      </c>
      <c r="BH23" s="78">
        <f t="shared" si="17"/>
        <v>0.2584698841382207</v>
      </c>
      <c r="BI23" s="78">
        <f t="shared" si="5"/>
        <v>-0.11960992031827167</v>
      </c>
      <c r="BJ23" s="78">
        <f t="shared" si="6"/>
        <v>-7.4049011083767047E-2</v>
      </c>
      <c r="BK23" s="78">
        <f t="shared" si="7"/>
        <v>-9.8296727637156911E-2</v>
      </c>
      <c r="BL23" s="78">
        <f t="shared" si="8"/>
        <v>0.38932476654889658</v>
      </c>
      <c r="BM23" s="78">
        <f t="shared" si="12"/>
        <v>-5.1375724555458802E-2</v>
      </c>
      <c r="BN23" s="78">
        <f t="shared" si="18"/>
        <v>0.16499654499619454</v>
      </c>
      <c r="BO23" s="78">
        <f t="shared" si="19"/>
        <v>-5.6770607986629251E-2</v>
      </c>
      <c r="BP23" s="78">
        <f t="shared" si="20"/>
        <v>2.8934037373039123E-2</v>
      </c>
      <c r="BQ23" s="78">
        <f t="shared" si="21"/>
        <v>-0.11206173054129898</v>
      </c>
      <c r="BR23" s="78">
        <f t="shared" si="22"/>
        <v>0.16809509207939066</v>
      </c>
      <c r="BS23" s="78">
        <f t="shared" si="23"/>
        <v>-1.1142813045929012E-2</v>
      </c>
      <c r="BT23" s="78">
        <f t="shared" si="24"/>
        <v>0.12114688964926335</v>
      </c>
      <c r="BU23" s="78" t="e">
        <f t="shared" si="25"/>
        <v>#N/A</v>
      </c>
      <c r="BV23" s="78" t="e">
        <f t="shared" si="26"/>
        <v>#N/A</v>
      </c>
      <c r="BW23" s="78" t="e">
        <f t="shared" si="27"/>
        <v>#N/A</v>
      </c>
      <c r="BX23" s="78" t="e">
        <f t="shared" si="28"/>
        <v>#N/A</v>
      </c>
      <c r="BY23" s="78" t="e">
        <f t="shared" si="29"/>
        <v>#N/A</v>
      </c>
      <c r="BZ23" s="78" t="e">
        <f t="shared" si="30"/>
        <v>#N/A</v>
      </c>
      <c r="CA23" s="78" t="e">
        <f t="shared" si="31"/>
        <v>#N/A</v>
      </c>
      <c r="CB23" s="78" t="e">
        <f t="shared" si="32"/>
        <v>#N/A</v>
      </c>
    </row>
    <row r="24" spans="1:232"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110">
        <f>'Nom Revenue'!G24*VLOOKUP('Real Revenue'!G$3,IPD!$A:$C,3,FALSE)</f>
        <v>65.687559516782741</v>
      </c>
      <c r="H24" s="110">
        <f>'Nom Revenue'!H24*VLOOKUP('Real Revenue'!H$3,IPD!$A:$C,3,FALSE)</f>
        <v>88.698749426218427</v>
      </c>
      <c r="I24" s="110">
        <f>'Nom Revenue'!I24*VLOOKUP('Real Revenue'!I$3,IPD!$A:$C,3,FALSE)</f>
        <v>84.686380961343033</v>
      </c>
      <c r="J24" s="110">
        <f>'Nom Revenue'!J24*VLOOKUP('Real Revenue'!J$3,IPD!$A:$C,3,FALSE)</f>
        <v>95.243981420884225</v>
      </c>
      <c r="K24" s="110">
        <f>'Nom Revenue'!K24*VLOOKUP('Real Revenue'!K$3,IPD!$A:$C,3,FALSE)</f>
        <v>77.850004005947696</v>
      </c>
      <c r="L24" s="110">
        <f>'Nom Revenue'!L24*VLOOKUP('Real Revenue'!L$3,IPD!$A:$C,3,FALSE)</f>
        <v>96.240346345164838</v>
      </c>
      <c r="M24" s="110">
        <f>'Nom Revenue'!M24*VLOOKUP('Real Revenue'!M$3,IPD!$A:$C,3,FALSE)</f>
        <v>78.509482515087257</v>
      </c>
      <c r="N24" s="110">
        <f>'Nom Revenue'!N24*VLOOKUP('Real Revenue'!N$3,IPD!$A:$C,3,FALSE)</f>
        <v>71.793701707943285</v>
      </c>
      <c r="O24" s="110">
        <f>'Nom Revenue'!O24*VLOOKUP('Real Revenue'!O$3,IPD!$A:$C,3,FALSE)</f>
        <v>96.269084836589087</v>
      </c>
      <c r="P24" s="110">
        <f>'Nom Revenue'!P24*VLOOKUP('Real Revenue'!P$3,IPD!$A:$C,3,FALSE)</f>
        <v>131.87662654810566</v>
      </c>
      <c r="Q24" s="110">
        <f>'Nom Revenue'!Q24*VLOOKUP('Real Revenue'!Q$3,IPD!$A:$C,3,FALSE)</f>
        <v>128.85403052032447</v>
      </c>
      <c r="R24" s="110">
        <f>'Nom Revenue'!R24*VLOOKUP('Real Revenue'!R$3,IPD!$A:$C,3,FALSE)</f>
        <v>131.39302584942197</v>
      </c>
      <c r="S24" s="110">
        <f>'Nom Revenue'!S24*VLOOKUP('Real Revenue'!S$3,IPD!$A:$C,3,FALSE)</f>
        <v>190.97198381886355</v>
      </c>
      <c r="T24" s="110">
        <f>'Nom Revenue'!T24*VLOOKUP('Real Revenue'!T$3,IPD!$A:$C,3,FALSE)</f>
        <v>142.65817600079865</v>
      </c>
      <c r="U24" s="110">
        <f>'Nom Revenue'!U24*VLOOKUP('Real Revenue'!U$3,IPD!$A:$C,3,FALSE)</f>
        <v>156.2975105961103</v>
      </c>
      <c r="V24" s="110">
        <f>'Nom Revenue'!V24*VLOOKUP('Real Revenue'!V$3,IPD!$A:$C,3,FALSE)</f>
        <v>136.2573387558098</v>
      </c>
      <c r="W24" s="110">
        <f>'Nom Revenue'!W24*VLOOKUP('Real Revenue'!W$3,IPD!$A:$C,3,FALSE)</f>
        <v>122.64051702528243</v>
      </c>
      <c r="X24" s="110">
        <f>'Nom Revenue'!X24*VLOOKUP('Real Revenue'!X$3,IPD!$A:$C,3,FALSE)</f>
        <v>114.49387835529363</v>
      </c>
      <c r="Y24" s="110">
        <f>'Nom Revenue'!Y24*VLOOKUP('Real Revenue'!Y$3,IPD!$A:$C,3,FALSE)</f>
        <v>159.54528434147986</v>
      </c>
      <c r="Z24" s="110">
        <f>'Nom Revenue'!Z24*VLOOKUP('Real Revenue'!Z$3,IPD!$A:$C,3,FALSE)</f>
        <v>118.24899687646219</v>
      </c>
      <c r="AA24" s="110">
        <f>'Nom Revenue'!AA24*VLOOKUP('Real Revenue'!AA$3,IPD!$A:$C,3,FALSE)</f>
        <v>128.82918918289275</v>
      </c>
      <c r="AB24" s="110">
        <f>'Nom Revenue'!AB24*VLOOKUP('Real Revenue'!AB$3,IPD!$A:$C,3,FALSE)</f>
        <v>172.29157426460969</v>
      </c>
      <c r="AC24" s="110">
        <f t="shared" si="10"/>
        <v>173.99135511702508</v>
      </c>
      <c r="AD24" s="110">
        <f>'Nom Revenue'!AD24*VLOOKUP('Real Revenue'!AD$3,IPD!$A:$C,3,FALSE)</f>
        <v>173.99135511702508</v>
      </c>
      <c r="AE24" s="110">
        <f>'Nom Revenue'!AE24*VLOOKUP('Real Revenue'!AE$3,IPD!$A:$C,3,FALSE)</f>
        <v>186.81482231034053</v>
      </c>
      <c r="AF24" s="110">
        <f>'Nom Revenue'!AF24*VLOOKUP('Real Revenue'!AF$3,IPD!$A:$C,3,FALSE)</f>
        <v>104.6058528614662</v>
      </c>
      <c r="AG24" s="110">
        <f>'Nom Revenue'!AG24*VLOOKUP('Real Revenue'!AG$3,IPD!$A:$C,3,FALSE)</f>
        <v>105.50733725678329</v>
      </c>
      <c r="AH24" s="110">
        <f>'Nom Revenue'!AH24*VLOOKUP('Real Revenue'!AH$3,IPD!$A:$C,3,FALSE)</f>
        <v>109.80989410915927</v>
      </c>
      <c r="AI24" s="110">
        <f>'Nom Revenue'!AI24*VLOOKUP('Real Revenue'!AI$3,IPD!$A:$C,3,FALSE)</f>
        <v>110.31618072651177</v>
      </c>
      <c r="AJ24" s="110">
        <f>'Nom Revenue'!AJ24*VLOOKUP('Real Revenue'!AJ$3,IPD!$A:$C,3,FALSE)</f>
        <v>108.88829102784608</v>
      </c>
      <c r="AK24" s="110">
        <f>'Nom Revenue'!AK24*VLOOKUP('Real Revenue'!AK$3,IPD!$A:$C,3,FALSE)</f>
        <v>122.92091396065173</v>
      </c>
      <c r="AL24" s="110">
        <f>'Nom Revenue'!AL24*VLOOKUP('Real Revenue'!AL$3,IPD!$A:$C,3,FALSE)</f>
        <v>154.02340357186895</v>
      </c>
      <c r="AM24" s="110">
        <f>'Nom Revenue'!AM24*VLOOKUP('Real Revenue'!AM$3,IPD!$A:$C,3,FALSE)</f>
        <v>133.74740506509499</v>
      </c>
      <c r="AN24" s="110">
        <f>'Nom Revenue'!AN24*VLOOKUP('Real Revenue'!AN$3,IPD!$A:$C,3,FALSE)</f>
        <v>140.12832939999998</v>
      </c>
      <c r="AO24" s="110">
        <f>'Nom Revenue'!AO24*VLOOKUP('Real Revenue'!AO$3,IPD!$A:$C,3,FALSE)</f>
        <v>141.27558248526265</v>
      </c>
      <c r="AP24" s="110">
        <f>'Nom Revenue'!AP24*VLOOKUP('Real Revenue'!AP$3,IPD!$A:$C,3,FALSE)</f>
        <v>147.92109167564033</v>
      </c>
      <c r="AQ24" s="110">
        <f>'Nom Revenue'!AQ24*VLOOKUP('Real Revenue'!AQ$3,IPD!$A:$C,3,FALSE)</f>
        <v>126.70950176027938</v>
      </c>
      <c r="AR24" s="110">
        <f>'Nom Revenue'!AR24*VLOOKUP('Real Revenue'!AR$3,IPD!$A:$C,3,FALSE)</f>
        <v>134.40913198987417</v>
      </c>
      <c r="AS24" s="110">
        <f>'Nom Revenue'!AS24*VLOOKUP('Real Revenue'!AS$3,IPD!$A:$C,3,FALSE)</f>
        <v>139.34299999999999</v>
      </c>
      <c r="AT24" s="110" t="e">
        <f>'Nom Revenue'!AT24*VLOOKUP('Real Revenue'!AT$3,IPD!$A:$C,3,FALSE)</f>
        <v>#N/A</v>
      </c>
      <c r="AU24" s="110" t="e">
        <f>'Nom Revenue'!AU24*VLOOKUP('Real Revenue'!AU$3,IPD!$A:$C,3,FALSE)</f>
        <v>#N/A</v>
      </c>
      <c r="AV24" s="110" t="e">
        <f>'Nom Revenue'!AV24*VLOOKUP('Real Revenue'!AV$3,IPD!$A:$C,3,FALSE)</f>
        <v>#N/A</v>
      </c>
      <c r="AW24" s="110" t="e">
        <f>'Nom Revenue'!AW24*VLOOKUP('Real Revenue'!AW$3,IPD!$A:$C,3,FALSE)</f>
        <v>#N/A</v>
      </c>
      <c r="AX24" s="110" t="e">
        <f>'Nom Revenue'!AX24*VLOOKUP('Real Revenue'!AX$3,IPD!$A:$C,3,FALSE)</f>
        <v>#N/A</v>
      </c>
      <c r="AY24" s="110" t="e">
        <f>'Nom Revenue'!AY24*VLOOKUP('Real Revenue'!AY$3,IPD!$A:$C,3,FALSE)</f>
        <v>#N/A</v>
      </c>
      <c r="AZ24" s="110" t="e">
        <f>'Nom Revenue'!AZ24*VLOOKUP('Real Revenue'!AZ$3,IPD!$A:$C,3,FALSE)</f>
        <v>#N/A</v>
      </c>
      <c r="BA24" s="110" t="e">
        <f>'Nom Revenue'!BA24*VLOOKUP('Real Revenue'!BA$3,IPD!$A:$C,3,FALSE)</f>
        <v>#N/A</v>
      </c>
      <c r="BB24" s="110"/>
      <c r="BC24" s="79">
        <f t="shared" si="13"/>
        <v>8.9473844057078589E-2</v>
      </c>
      <c r="BD24" s="79">
        <f t="shared" si="14"/>
        <v>0.33736442305800307</v>
      </c>
      <c r="BE24" s="111">
        <f t="shared" si="11"/>
        <v>9.8657224514346886E-3</v>
      </c>
      <c r="BF24" s="79">
        <f t="shared" si="15"/>
        <v>7.3701749059259303E-2</v>
      </c>
      <c r="BG24" s="79">
        <f t="shared" si="16"/>
        <v>-0.44005592507165803</v>
      </c>
      <c r="BH24" s="79">
        <f t="shared" si="17"/>
        <v>8.6179154479142372E-3</v>
      </c>
      <c r="BI24" s="79">
        <f t="shared" si="5"/>
        <v>4.0779693282415375E-2</v>
      </c>
      <c r="BJ24" s="79">
        <f t="shared" si="6"/>
        <v>4.6105737689647874E-3</v>
      </c>
      <c r="BK24" s="79">
        <f t="shared" si="7"/>
        <v>-1.2943610712970788E-2</v>
      </c>
      <c r="BL24" s="79">
        <f t="shared" si="8"/>
        <v>0.12887173451199696</v>
      </c>
      <c r="BM24" s="79">
        <f t="shared" si="12"/>
        <v>0.25302846040644855</v>
      </c>
      <c r="BN24" s="79">
        <f t="shared" si="18"/>
        <v>-0.13164232211835891</v>
      </c>
      <c r="BO24" s="79">
        <f t="shared" si="19"/>
        <v>4.7708771110732018E-2</v>
      </c>
      <c r="BP24" s="79">
        <f t="shared" si="20"/>
        <v>8.1871602278780209E-3</v>
      </c>
      <c r="BQ24" s="79">
        <f t="shared" si="21"/>
        <v>4.7039333149243356E-2</v>
      </c>
      <c r="BR24" s="79">
        <f t="shared" si="22"/>
        <v>-0.14339800818853798</v>
      </c>
      <c r="BS24" s="79">
        <f t="shared" si="23"/>
        <v>6.0766005095353126E-2</v>
      </c>
      <c r="BT24" s="79">
        <f t="shared" si="24"/>
        <v>3.6707833292886072E-2</v>
      </c>
      <c r="BU24" s="79" t="e">
        <f t="shared" si="25"/>
        <v>#N/A</v>
      </c>
      <c r="BV24" s="79" t="e">
        <f t="shared" si="26"/>
        <v>#N/A</v>
      </c>
      <c r="BW24" s="79" t="e">
        <f t="shared" si="27"/>
        <v>#N/A</v>
      </c>
      <c r="BX24" s="79" t="e">
        <f t="shared" si="28"/>
        <v>#N/A</v>
      </c>
      <c r="BY24" s="79" t="e">
        <f t="shared" si="29"/>
        <v>#N/A</v>
      </c>
      <c r="BZ24" s="79" t="e">
        <f t="shared" si="30"/>
        <v>#N/A</v>
      </c>
      <c r="CA24" s="79" t="e">
        <f t="shared" si="31"/>
        <v>#N/A</v>
      </c>
      <c r="CB24" s="79" t="e">
        <f t="shared" si="32"/>
        <v>#N/A</v>
      </c>
    </row>
    <row r="25" spans="1:232"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110">
        <f>'Nom Revenue'!G25*VLOOKUP('Real Revenue'!G$3,IPD!$A:$C,3,FALSE)</f>
        <v>94.397433144453615</v>
      </c>
      <c r="H25" s="110">
        <f>'Nom Revenue'!H25*VLOOKUP('Real Revenue'!H$3,IPD!$A:$C,3,FALSE)</f>
        <v>116.27561223938746</v>
      </c>
      <c r="I25" s="110">
        <f>'Nom Revenue'!I25*VLOOKUP('Real Revenue'!I$3,IPD!$A:$C,3,FALSE)</f>
        <v>158.49555096548352</v>
      </c>
      <c r="J25" s="110">
        <f>'Nom Revenue'!J25*VLOOKUP('Real Revenue'!J$3,IPD!$A:$C,3,FALSE)</f>
        <v>189.56361796465967</v>
      </c>
      <c r="K25" s="110">
        <f>'Nom Revenue'!K25*VLOOKUP('Real Revenue'!K$3,IPD!$A:$C,3,FALSE)</f>
        <v>210.12051024228114</v>
      </c>
      <c r="L25" s="110">
        <f>'Nom Revenue'!L25*VLOOKUP('Real Revenue'!L$3,IPD!$A:$C,3,FALSE)</f>
        <v>209.9225148638395</v>
      </c>
      <c r="M25" s="110">
        <f>'Nom Revenue'!M25*VLOOKUP('Real Revenue'!M$3,IPD!$A:$C,3,FALSE)</f>
        <v>167.7714217908987</v>
      </c>
      <c r="N25" s="110">
        <f>'Nom Revenue'!N25*VLOOKUP('Real Revenue'!N$3,IPD!$A:$C,3,FALSE)</f>
        <v>147.84298773661632</v>
      </c>
      <c r="O25" s="110">
        <f>'Nom Revenue'!O25*VLOOKUP('Real Revenue'!O$3,IPD!$A:$C,3,FALSE)</f>
        <v>169.80327259556969</v>
      </c>
      <c r="P25" s="110">
        <f>'Nom Revenue'!P25*VLOOKUP('Real Revenue'!P$3,IPD!$A:$C,3,FALSE)</f>
        <v>175.45163937526692</v>
      </c>
      <c r="Q25" s="110">
        <f>'Nom Revenue'!Q25*VLOOKUP('Real Revenue'!Q$3,IPD!$A:$C,3,FALSE)</f>
        <v>220.86165594048316</v>
      </c>
      <c r="R25" s="110">
        <f>'Nom Revenue'!R25*VLOOKUP('Real Revenue'!R$3,IPD!$A:$C,3,FALSE)</f>
        <v>218.42762217592863</v>
      </c>
      <c r="S25" s="110">
        <f>'Nom Revenue'!S25*VLOOKUP('Real Revenue'!S$3,IPD!$A:$C,3,FALSE)</f>
        <v>249.68456323911161</v>
      </c>
      <c r="T25" s="110">
        <f>'Nom Revenue'!T25*VLOOKUP('Real Revenue'!T$3,IPD!$A:$C,3,FALSE)</f>
        <v>228.37657478001685</v>
      </c>
      <c r="U25" s="110">
        <f>'Nom Revenue'!U25*VLOOKUP('Real Revenue'!U$3,IPD!$A:$C,3,FALSE)</f>
        <v>211.87228140512718</v>
      </c>
      <c r="V25" s="110">
        <f>'Nom Revenue'!V25*VLOOKUP('Real Revenue'!V$3,IPD!$A:$C,3,FALSE)</f>
        <v>183.14999212067875</v>
      </c>
      <c r="W25" s="110">
        <f>'Nom Revenue'!W25*VLOOKUP('Real Revenue'!W$3,IPD!$A:$C,3,FALSE)</f>
        <v>152.4463098036579</v>
      </c>
      <c r="X25" s="110">
        <f>'Nom Revenue'!X25*VLOOKUP('Real Revenue'!X$3,IPD!$A:$C,3,FALSE)</f>
        <v>140.85990260213202</v>
      </c>
      <c r="Y25" s="110">
        <f>'Nom Revenue'!Y25*VLOOKUP('Real Revenue'!Y$3,IPD!$A:$C,3,FALSE)</f>
        <v>143.20959492766795</v>
      </c>
      <c r="Z25" s="110">
        <f>'Nom Revenue'!Z25*VLOOKUP('Real Revenue'!Z$3,IPD!$A:$C,3,FALSE)</f>
        <v>99.788535528661953</v>
      </c>
      <c r="AA25" s="110">
        <f>'Nom Revenue'!AA25*VLOOKUP('Real Revenue'!AA$3,IPD!$A:$C,3,FALSE)</f>
        <v>140.1193366275933</v>
      </c>
      <c r="AB25" s="110">
        <f>'Nom Revenue'!AB25*VLOOKUP('Real Revenue'!AB$3,IPD!$A:$C,3,FALSE)</f>
        <v>163.39073165538653</v>
      </c>
      <c r="AC25" s="110">
        <f t="shared" si="10"/>
        <v>128.73756319123555</v>
      </c>
      <c r="AD25" s="110">
        <f>'Nom Revenue'!AD25*VLOOKUP('Real Revenue'!AD$3,IPD!$A:$C,3,FALSE)</f>
        <v>128.73756319123555</v>
      </c>
      <c r="AE25" s="110">
        <f>'Nom Revenue'!AE25*VLOOKUP('Real Revenue'!AE$3,IPD!$A:$C,3,FALSE)</f>
        <v>166.69401398657016</v>
      </c>
      <c r="AF25" s="110">
        <f>'Nom Revenue'!AF25*VLOOKUP('Real Revenue'!AF$3,IPD!$A:$C,3,FALSE)</f>
        <v>118.96814240706445</v>
      </c>
      <c r="AG25" s="110">
        <f>'Nom Revenue'!AG25*VLOOKUP('Real Revenue'!AG$3,IPD!$A:$C,3,FALSE)</f>
        <v>82.849076869867901</v>
      </c>
      <c r="AH25" s="110">
        <f>'Nom Revenue'!AH25*VLOOKUP('Real Revenue'!AH$3,IPD!$A:$C,3,FALSE)</f>
        <v>102.08524888228156</v>
      </c>
      <c r="AI25" s="110">
        <f>'Nom Revenue'!AI25*VLOOKUP('Real Revenue'!AI$3,IPD!$A:$C,3,FALSE)</f>
        <v>70.417923549927565</v>
      </c>
      <c r="AJ25" s="110">
        <f>'Nom Revenue'!AJ25*VLOOKUP('Real Revenue'!AJ$3,IPD!$A:$C,3,FALSE)</f>
        <v>58.840233446940523</v>
      </c>
      <c r="AK25" s="110">
        <f>'Nom Revenue'!AK25*VLOOKUP('Real Revenue'!AK$3,IPD!$A:$C,3,FALSE)</f>
        <v>67.276458219682425</v>
      </c>
      <c r="AL25" s="110">
        <f>'Nom Revenue'!AL25*VLOOKUP('Real Revenue'!AL$3,IPD!$A:$C,3,FALSE)</f>
        <v>86.361919108882404</v>
      </c>
      <c r="AM25" s="110">
        <f>'Nom Revenue'!AM25*VLOOKUP('Real Revenue'!AM$3,IPD!$A:$C,3,FALSE)</f>
        <v>76.705686505634091</v>
      </c>
      <c r="AN25" s="110">
        <f>'Nom Revenue'!AN25*VLOOKUP('Real Revenue'!AN$3,IPD!$A:$C,3,FALSE)</f>
        <v>79.332123579999987</v>
      </c>
      <c r="AO25" s="110">
        <f>'Nom Revenue'!AO25*VLOOKUP('Real Revenue'!AO$3,IPD!$A:$C,3,FALSE)</f>
        <v>82.947044539597826</v>
      </c>
      <c r="AP25" s="110">
        <f>'Nom Revenue'!AP25*VLOOKUP('Real Revenue'!AP$3,IPD!$A:$C,3,FALSE)</f>
        <v>69.642952724790405</v>
      </c>
      <c r="AQ25" s="110">
        <f>'Nom Revenue'!AQ25*VLOOKUP('Real Revenue'!AQ$3,IPD!$A:$C,3,FALSE)</f>
        <v>75.15361816646265</v>
      </c>
      <c r="AR25" s="110">
        <f>'Nom Revenue'!AR25*VLOOKUP('Real Revenue'!AR$3,IPD!$A:$C,3,FALSE)</f>
        <v>59.338129394898978</v>
      </c>
      <c r="AS25" s="110">
        <f>'Nom Revenue'!AS25*VLOOKUP('Real Revenue'!AS$3,IPD!$A:$C,3,FALSE)</f>
        <v>74.789000000000001</v>
      </c>
      <c r="AT25" s="110" t="e">
        <f>'Nom Revenue'!AT25*VLOOKUP('Real Revenue'!AT$3,IPD!$A:$C,3,FALSE)</f>
        <v>#N/A</v>
      </c>
      <c r="AU25" s="110" t="e">
        <f>'Nom Revenue'!AU25*VLOOKUP('Real Revenue'!AU$3,IPD!$A:$C,3,FALSE)</f>
        <v>#N/A</v>
      </c>
      <c r="AV25" s="110" t="e">
        <f>'Nom Revenue'!AV25*VLOOKUP('Real Revenue'!AV$3,IPD!$A:$C,3,FALSE)</f>
        <v>#N/A</v>
      </c>
      <c r="AW25" s="110" t="e">
        <f>'Nom Revenue'!AW25*VLOOKUP('Real Revenue'!AW$3,IPD!$A:$C,3,FALSE)</f>
        <v>#N/A</v>
      </c>
      <c r="AX25" s="110" t="e">
        <f>'Nom Revenue'!AX25*VLOOKUP('Real Revenue'!AX$3,IPD!$A:$C,3,FALSE)</f>
        <v>#N/A</v>
      </c>
      <c r="AY25" s="110" t="e">
        <f>'Nom Revenue'!AY25*VLOOKUP('Real Revenue'!AY$3,IPD!$A:$C,3,FALSE)</f>
        <v>#N/A</v>
      </c>
      <c r="AZ25" s="110" t="e">
        <f>'Nom Revenue'!AZ25*VLOOKUP('Real Revenue'!AZ$3,IPD!$A:$C,3,FALSE)</f>
        <v>#N/A</v>
      </c>
      <c r="BA25" s="110" t="e">
        <f>'Nom Revenue'!BA25*VLOOKUP('Real Revenue'!BA$3,IPD!$A:$C,3,FALSE)</f>
        <v>#N/A</v>
      </c>
      <c r="BB25" s="110"/>
      <c r="BC25" s="79">
        <f t="shared" si="13"/>
        <v>0.40416267144583218</v>
      </c>
      <c r="BD25" s="79">
        <f t="shared" si="14"/>
        <v>0.16608268057708231</v>
      </c>
      <c r="BE25" s="111">
        <f t="shared" si="11"/>
        <v>-0.21208772439577095</v>
      </c>
      <c r="BF25" s="79">
        <f t="shared" si="15"/>
        <v>0.29483586495226333</v>
      </c>
      <c r="BG25" s="79">
        <f t="shared" si="16"/>
        <v>-0.28630825089706446</v>
      </c>
      <c r="BH25" s="79">
        <f t="shared" si="17"/>
        <v>-0.30360283691419365</v>
      </c>
      <c r="BI25" s="79">
        <f t="shared" si="5"/>
        <v>0.23218329930975767</v>
      </c>
      <c r="BJ25" s="79">
        <f t="shared" si="6"/>
        <v>-0.31020471301265873</v>
      </c>
      <c r="BK25" s="79">
        <f t="shared" si="7"/>
        <v>-0.16441396620816651</v>
      </c>
      <c r="BL25" s="79">
        <f t="shared" si="8"/>
        <v>0.14337510710846013</v>
      </c>
      <c r="BM25" s="79">
        <f t="shared" si="12"/>
        <v>0.28368706371073982</v>
      </c>
      <c r="BN25" s="79">
        <f t="shared" si="18"/>
        <v>-0.11181123234505752</v>
      </c>
      <c r="BO25" s="79">
        <f t="shared" si="19"/>
        <v>3.4240448055607775E-2</v>
      </c>
      <c r="BP25" s="79">
        <f t="shared" si="20"/>
        <v>4.5566925432829031E-2</v>
      </c>
      <c r="BQ25" s="79">
        <f t="shared" si="21"/>
        <v>-0.16039259612747536</v>
      </c>
      <c r="BR25" s="79">
        <f t="shared" si="22"/>
        <v>7.9127395178789417E-2</v>
      </c>
      <c r="BS25" s="79">
        <f t="shared" si="23"/>
        <v>-0.21044214713033393</v>
      </c>
      <c r="BT25" s="79">
        <f t="shared" si="24"/>
        <v>0.26038688382430308</v>
      </c>
      <c r="BU25" s="79" t="e">
        <f t="shared" si="25"/>
        <v>#N/A</v>
      </c>
      <c r="BV25" s="79" t="e">
        <f t="shared" si="26"/>
        <v>#N/A</v>
      </c>
      <c r="BW25" s="79" t="e">
        <f t="shared" si="27"/>
        <v>#N/A</v>
      </c>
      <c r="BX25" s="79" t="e">
        <f t="shared" si="28"/>
        <v>#N/A</v>
      </c>
      <c r="BY25" s="79" t="e">
        <f t="shared" si="29"/>
        <v>#N/A</v>
      </c>
      <c r="BZ25" s="79" t="e">
        <f t="shared" si="30"/>
        <v>#N/A</v>
      </c>
      <c r="CA25" s="79" t="e">
        <f t="shared" si="31"/>
        <v>#N/A</v>
      </c>
      <c r="CB25" s="79" t="e">
        <f t="shared" si="32"/>
        <v>#N/A</v>
      </c>
    </row>
    <row r="26" spans="1:232"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110">
        <f>'Nom Revenue'!G26*VLOOKUP('Real Revenue'!G$3,IPD!$A:$C,3,FALSE)</f>
        <v>329.33606915751778</v>
      </c>
      <c r="H26" s="110">
        <f>'Nom Revenue'!H26*VLOOKUP('Real Revenue'!H$3,IPD!$A:$C,3,FALSE)</f>
        <v>226.74688643946845</v>
      </c>
      <c r="I26" s="110">
        <f>'Nom Revenue'!I26*VLOOKUP('Real Revenue'!I$3,IPD!$A:$C,3,FALSE)</f>
        <v>279.0596318364889</v>
      </c>
      <c r="J26" s="110">
        <f>'Nom Revenue'!J26*VLOOKUP('Real Revenue'!J$3,IPD!$A:$C,3,FALSE)</f>
        <v>448.36946029668405</v>
      </c>
      <c r="K26" s="110">
        <f>'Nom Revenue'!K26*VLOOKUP('Real Revenue'!K$3,IPD!$A:$C,3,FALSE)</f>
        <v>462.95399487448617</v>
      </c>
      <c r="L26" s="110">
        <f>'Nom Revenue'!L26*VLOOKUP('Real Revenue'!L$3,IPD!$A:$C,3,FALSE)</f>
        <v>408.223779141725</v>
      </c>
      <c r="M26" s="110">
        <f>'Nom Revenue'!M26*VLOOKUP('Real Revenue'!M$3,IPD!$A:$C,3,FALSE)</f>
        <v>393.39406271407597</v>
      </c>
      <c r="N26" s="110">
        <f>'Nom Revenue'!N26*VLOOKUP('Real Revenue'!N$3,IPD!$A:$C,3,FALSE)</f>
        <v>399.37398354250723</v>
      </c>
      <c r="O26" s="110">
        <f>'Nom Revenue'!O26*VLOOKUP('Real Revenue'!O$3,IPD!$A:$C,3,FALSE)</f>
        <v>348.40572773156367</v>
      </c>
      <c r="P26" s="110">
        <f>'Nom Revenue'!P26*VLOOKUP('Real Revenue'!P$3,IPD!$A:$C,3,FALSE)</f>
        <v>263.81263185589654</v>
      </c>
      <c r="Q26" s="110">
        <f>'Nom Revenue'!Q26*VLOOKUP('Real Revenue'!Q$3,IPD!$A:$C,3,FALSE)</f>
        <v>577.04004711752498</v>
      </c>
      <c r="R26" s="110">
        <f>'Nom Revenue'!R26*VLOOKUP('Real Revenue'!R$3,IPD!$A:$C,3,FALSE)</f>
        <v>496.28307870723552</v>
      </c>
      <c r="S26" s="110">
        <f>'Nom Revenue'!S26*VLOOKUP('Real Revenue'!S$3,IPD!$A:$C,3,FALSE)</f>
        <v>475.612896322469</v>
      </c>
      <c r="T26" s="110">
        <f>'Nom Revenue'!T26*VLOOKUP('Real Revenue'!T$3,IPD!$A:$C,3,FALSE)</f>
        <v>420.29405986965014</v>
      </c>
      <c r="U26" s="110">
        <f>'Nom Revenue'!U26*VLOOKUP('Real Revenue'!U$3,IPD!$A:$C,3,FALSE)</f>
        <v>474.83008528919572</v>
      </c>
      <c r="V26" s="110">
        <f>'Nom Revenue'!V26*VLOOKUP('Real Revenue'!V$3,IPD!$A:$C,3,FALSE)</f>
        <v>436.67465370864386</v>
      </c>
      <c r="W26" s="110">
        <f>'Nom Revenue'!W26*VLOOKUP('Real Revenue'!W$3,IPD!$A:$C,3,FALSE)</f>
        <v>375.92867494620765</v>
      </c>
      <c r="X26" s="110">
        <f>'Nom Revenue'!X26*VLOOKUP('Real Revenue'!X$3,IPD!$A:$C,3,FALSE)</f>
        <v>368.94155668410247</v>
      </c>
      <c r="Y26" s="110">
        <f>'Nom Revenue'!Y26*VLOOKUP('Real Revenue'!Y$3,IPD!$A:$C,3,FALSE)</f>
        <v>355.64709318754376</v>
      </c>
      <c r="Z26" s="110">
        <f>'Nom Revenue'!Z26*VLOOKUP('Real Revenue'!Z$3,IPD!$A:$C,3,FALSE)</f>
        <v>346.82662621242588</v>
      </c>
      <c r="AA26" s="110">
        <f>'Nom Revenue'!AA26*VLOOKUP('Real Revenue'!AA$3,IPD!$A:$C,3,FALSE)</f>
        <v>394.32919333954584</v>
      </c>
      <c r="AB26" s="110">
        <f>'Nom Revenue'!AB26*VLOOKUP('Real Revenue'!AB$3,IPD!$A:$C,3,FALSE)</f>
        <v>497.28809798860493</v>
      </c>
      <c r="AC26" s="110">
        <f t="shared" si="10"/>
        <v>387.72101268109645</v>
      </c>
      <c r="AD26" s="110">
        <f>'Nom Revenue'!AD26*VLOOKUP('Real Revenue'!AD$3,IPD!$A:$C,3,FALSE)</f>
        <v>387.72101268109645</v>
      </c>
      <c r="AE26" s="110">
        <f>'Nom Revenue'!AE26*VLOOKUP('Real Revenue'!AE$3,IPD!$A:$C,3,FALSE)</f>
        <v>583.16163830343248</v>
      </c>
      <c r="AF26" s="110">
        <f>'Nom Revenue'!AF26*VLOOKUP('Real Revenue'!AF$3,IPD!$A:$C,3,FALSE)</f>
        <v>592.23229324946931</v>
      </c>
      <c r="AG26" s="110">
        <f>'Nom Revenue'!AG26*VLOOKUP('Real Revenue'!AG$3,IPD!$A:$C,3,FALSE)</f>
        <v>468.68312176454833</v>
      </c>
      <c r="AH26" s="110">
        <f>'Nom Revenue'!AH26*VLOOKUP('Real Revenue'!AH$3,IPD!$A:$C,3,FALSE)</f>
        <v>393.10061868584734</v>
      </c>
      <c r="AI26" s="110">
        <f>'Nom Revenue'!AI26*VLOOKUP('Real Revenue'!AI$3,IPD!$A:$C,3,FALSE)</f>
        <v>301.04795395181628</v>
      </c>
      <c r="AJ26" s="110">
        <f>'Nom Revenue'!AJ26*VLOOKUP('Real Revenue'!AJ$3,IPD!$A:$C,3,FALSE)</f>
        <v>278.81766031802977</v>
      </c>
      <c r="AK26" s="110">
        <f>'Nom Revenue'!AK26*VLOOKUP('Real Revenue'!AK$3,IPD!$A:$C,3,FALSE)</f>
        <v>408.03283250536708</v>
      </c>
      <c r="AL26" s="110">
        <f>'Nom Revenue'!AL26*VLOOKUP('Real Revenue'!AL$3,IPD!$A:$C,3,FALSE)</f>
        <v>371.96844713099591</v>
      </c>
      <c r="AM26" s="110">
        <f>'Nom Revenue'!AM26*VLOOKUP('Real Revenue'!AM$3,IPD!$A:$C,3,FALSE)</f>
        <v>430.34969116763875</v>
      </c>
      <c r="AN26" s="110">
        <f>'Nom Revenue'!AN26*VLOOKUP('Real Revenue'!AN$3,IPD!$A:$C,3,FALSE)</f>
        <v>357.08303586</v>
      </c>
      <c r="AO26" s="110">
        <f>'Nom Revenue'!AO26*VLOOKUP('Real Revenue'!AO$3,IPD!$A:$C,3,FALSE)</f>
        <v>324.1878802827228</v>
      </c>
      <c r="AP26" s="110">
        <f>'Nom Revenue'!AP26*VLOOKUP('Real Revenue'!AP$3,IPD!$A:$C,3,FALSE)</f>
        <v>248.3821200292285</v>
      </c>
      <c r="AQ26" s="110">
        <f>'Nom Revenue'!AQ26*VLOOKUP('Real Revenue'!AQ$3,IPD!$A:$C,3,FALSE)</f>
        <v>246.15910937455519</v>
      </c>
      <c r="AR26" s="110">
        <f>'Nom Revenue'!AR26*VLOOKUP('Real Revenue'!AR$3,IPD!$A:$C,3,FALSE)</f>
        <v>276.01462447261213</v>
      </c>
      <c r="AS26" s="110">
        <f>'Nom Revenue'!AS26*VLOOKUP('Real Revenue'!AS$3,IPD!$A:$C,3,FALSE)</f>
        <v>299.25799999999998</v>
      </c>
      <c r="AT26" s="110" t="e">
        <f>'Nom Revenue'!AT26*VLOOKUP('Real Revenue'!AT$3,IPD!$A:$C,3,FALSE)</f>
        <v>#N/A</v>
      </c>
      <c r="AU26" s="110" t="e">
        <f>'Nom Revenue'!AU26*VLOOKUP('Real Revenue'!AU$3,IPD!$A:$C,3,FALSE)</f>
        <v>#N/A</v>
      </c>
      <c r="AV26" s="110" t="e">
        <f>'Nom Revenue'!AV26*VLOOKUP('Real Revenue'!AV$3,IPD!$A:$C,3,FALSE)</f>
        <v>#N/A</v>
      </c>
      <c r="AW26" s="110" t="e">
        <f>'Nom Revenue'!AW26*VLOOKUP('Real Revenue'!AW$3,IPD!$A:$C,3,FALSE)</f>
        <v>#N/A</v>
      </c>
      <c r="AX26" s="110" t="e">
        <f>'Nom Revenue'!AX26*VLOOKUP('Real Revenue'!AX$3,IPD!$A:$C,3,FALSE)</f>
        <v>#N/A</v>
      </c>
      <c r="AY26" s="110" t="e">
        <f>'Nom Revenue'!AY26*VLOOKUP('Real Revenue'!AY$3,IPD!$A:$C,3,FALSE)</f>
        <v>#N/A</v>
      </c>
      <c r="AZ26" s="110" t="e">
        <f>'Nom Revenue'!AZ26*VLOOKUP('Real Revenue'!AZ$3,IPD!$A:$C,3,FALSE)</f>
        <v>#N/A</v>
      </c>
      <c r="BA26" s="110" t="e">
        <f>'Nom Revenue'!BA26*VLOOKUP('Real Revenue'!BA$3,IPD!$A:$C,3,FALSE)</f>
        <v>#N/A</v>
      </c>
      <c r="BB26" s="110"/>
      <c r="BC26" s="79">
        <f t="shared" si="13"/>
        <v>0.136963438032077</v>
      </c>
      <c r="BD26" s="79">
        <f t="shared" si="14"/>
        <v>0.2610988645732959</v>
      </c>
      <c r="BE26" s="111">
        <f t="shared" si="11"/>
        <v>-0.22032919297823039</v>
      </c>
      <c r="BF26" s="79">
        <f t="shared" si="15"/>
        <v>0.50407540275122376</v>
      </c>
      <c r="BG26" s="79">
        <f t="shared" si="16"/>
        <v>1.5554272349645126E-2</v>
      </c>
      <c r="BH26" s="79">
        <f t="shared" si="17"/>
        <v>-0.20861606652185327</v>
      </c>
      <c r="BI26" s="79">
        <f t="shared" si="5"/>
        <v>-0.16126568158490517</v>
      </c>
      <c r="BJ26" s="79">
        <f t="shared" si="6"/>
        <v>-0.23417074499085544</v>
      </c>
      <c r="BK26" s="79">
        <f t="shared" si="7"/>
        <v>-7.3843031789362579E-2</v>
      </c>
      <c r="BL26" s="79">
        <f t="shared" si="8"/>
        <v>0.46343969761438242</v>
      </c>
      <c r="BM26" s="79">
        <f t="shared" si="12"/>
        <v>-8.8385988825781081E-2</v>
      </c>
      <c r="BN26" s="79">
        <f t="shared" si="18"/>
        <v>0.15695214066391694</v>
      </c>
      <c r="BO26" s="79">
        <f t="shared" si="19"/>
        <v>-0.17024911789491304</v>
      </c>
      <c r="BP26" s="79">
        <f t="shared" si="20"/>
        <v>-9.2121865991343976E-2</v>
      </c>
      <c r="BQ26" s="79">
        <f t="shared" si="21"/>
        <v>-0.23383280148346208</v>
      </c>
      <c r="BR26" s="79">
        <f t="shared" si="22"/>
        <v>-8.9499624788278442E-3</v>
      </c>
      <c r="BS26" s="79">
        <f t="shared" si="23"/>
        <v>0.12128543678076453</v>
      </c>
      <c r="BT26" s="79">
        <f t="shared" si="24"/>
        <v>8.421066663333332E-2</v>
      </c>
      <c r="BU26" s="79" t="e">
        <f t="shared" si="25"/>
        <v>#N/A</v>
      </c>
      <c r="BV26" s="79" t="e">
        <f t="shared" si="26"/>
        <v>#N/A</v>
      </c>
      <c r="BW26" s="79" t="e">
        <f t="shared" si="27"/>
        <v>#N/A</v>
      </c>
      <c r="BX26" s="79" t="e">
        <f t="shared" si="28"/>
        <v>#N/A</v>
      </c>
      <c r="BY26" s="79" t="e">
        <f t="shared" si="29"/>
        <v>#N/A</v>
      </c>
      <c r="BZ26" s="79" t="e">
        <f t="shared" si="30"/>
        <v>#N/A</v>
      </c>
      <c r="CA26" s="79" t="e">
        <f t="shared" si="31"/>
        <v>#N/A</v>
      </c>
      <c r="CB26" s="79" t="e">
        <f t="shared" si="32"/>
        <v>#N/A</v>
      </c>
    </row>
    <row r="27" spans="1:232" ht="13" x14ac:dyDescent="0.3">
      <c r="A27" s="18" t="s">
        <v>144</v>
      </c>
      <c r="B27" s="108">
        <f>'Nom Revenue'!B27</f>
        <v>1</v>
      </c>
      <c r="C27" s="63" t="str">
        <f>IF(B27=0,"",VLOOKUP('Nom Revenue'!A27,'Commodity Code List'!$B$2:$C$18,2,FALSE))</f>
        <v>10</v>
      </c>
      <c r="D27" s="63" t="str">
        <f>'Formatted Data'!E25</f>
        <v>S</v>
      </c>
      <c r="E27" s="63" t="str">
        <f>'Formatted Data'!F25</f>
        <v>X</v>
      </c>
      <c r="F27" s="63" t="str">
        <f>'Formatted Data'!G25</f>
        <v>X</v>
      </c>
      <c r="G27" s="109">
        <f>'Nom Revenue'!G27*VLOOKUP('Real Revenue'!G$3,IPD!$A:$C,3,FALSE)</f>
        <v>316.25426401841577</v>
      </c>
      <c r="H27" s="109">
        <f>'Nom Revenue'!H27*VLOOKUP('Real Revenue'!H$3,IPD!$A:$C,3,FALSE)</f>
        <v>340.8723224941657</v>
      </c>
      <c r="I27" s="109">
        <f>'Nom Revenue'!I27*VLOOKUP('Real Revenue'!I$3,IPD!$A:$C,3,FALSE)</f>
        <v>266.78141656942825</v>
      </c>
      <c r="J27" s="109">
        <f>'Nom Revenue'!J27*VLOOKUP('Real Revenue'!J$3,IPD!$A:$C,3,FALSE)</f>
        <v>348.42011307446188</v>
      </c>
      <c r="K27" s="109">
        <f>'Nom Revenue'!K27*VLOOKUP('Real Revenue'!K$3,IPD!$A:$C,3,FALSE)</f>
        <v>323.46250504679438</v>
      </c>
      <c r="L27" s="109">
        <f>'Nom Revenue'!L27*VLOOKUP('Real Revenue'!L$3,IPD!$A:$C,3,FALSE)</f>
        <v>306.41350783239187</v>
      </c>
      <c r="M27" s="109">
        <f>'Nom Revenue'!M27*VLOOKUP('Real Revenue'!M$3,IPD!$A:$C,3,FALSE)</f>
        <v>275.05931220029356</v>
      </c>
      <c r="N27" s="109">
        <f>'Nom Revenue'!N27*VLOOKUP('Real Revenue'!N$3,IPD!$A:$C,3,FALSE)</f>
        <v>259.62638896773882</v>
      </c>
      <c r="O27" s="109">
        <f>'Nom Revenue'!O27*VLOOKUP('Real Revenue'!O$3,IPD!$A:$C,3,FALSE)</f>
        <v>274.5866875720472</v>
      </c>
      <c r="P27" s="109">
        <f>'Nom Revenue'!P27*VLOOKUP('Real Revenue'!P$3,IPD!$A:$C,3,FALSE)</f>
        <v>282.53313536391926</v>
      </c>
      <c r="Q27" s="109">
        <f>'Nom Revenue'!Q27*VLOOKUP('Real Revenue'!Q$3,IPD!$A:$C,3,FALSE)</f>
        <v>268.83582694692183</v>
      </c>
      <c r="R27" s="109">
        <f>'Nom Revenue'!R27*VLOOKUP('Real Revenue'!R$3,IPD!$A:$C,3,FALSE)</f>
        <v>285.43775382900066</v>
      </c>
      <c r="S27" s="109">
        <f>'Nom Revenue'!S27*VLOOKUP('Real Revenue'!S$3,IPD!$A:$C,3,FALSE)</f>
        <v>284.96757555523504</v>
      </c>
      <c r="T27" s="109">
        <f>'Nom Revenue'!T27*VLOOKUP('Real Revenue'!T$3,IPD!$A:$C,3,FALSE)</f>
        <v>217.22012698412701</v>
      </c>
      <c r="U27" s="109">
        <f>'Nom Revenue'!U27*VLOOKUP('Real Revenue'!U$3,IPD!$A:$C,3,FALSE)</f>
        <v>174.50833059582905</v>
      </c>
      <c r="V27" s="109">
        <f>'Nom Revenue'!V27*VLOOKUP('Real Revenue'!V$3,IPD!$A:$C,3,FALSE)</f>
        <v>213.33999693352766</v>
      </c>
      <c r="W27" s="109">
        <f>'Nom Revenue'!W27*VLOOKUP('Real Revenue'!W$3,IPD!$A:$C,3,FALSE)</f>
        <v>185.06657409897798</v>
      </c>
      <c r="X27" s="109">
        <f>'Nom Revenue'!X27*VLOOKUP('Real Revenue'!X$3,IPD!$A:$C,3,FALSE)</f>
        <v>207.86150525061245</v>
      </c>
      <c r="Y27" s="109">
        <f>'Nom Revenue'!Y27*VLOOKUP('Real Revenue'!Y$3,IPD!$A:$C,3,FALSE)</f>
        <v>153.21353864633923</v>
      </c>
      <c r="Z27" s="109">
        <f>'Nom Revenue'!Z27*VLOOKUP('Real Revenue'!Z$3,IPD!$A:$C,3,FALSE)</f>
        <v>196.36058854028354</v>
      </c>
      <c r="AA27" s="109">
        <f>'Nom Revenue'!AA27*VLOOKUP('Real Revenue'!AA$3,IPD!$A:$C,3,FALSE)</f>
        <v>212.25477196037082</v>
      </c>
      <c r="AB27" s="109">
        <f>'Nom Revenue'!AB27*VLOOKUP('Real Revenue'!AB$3,IPD!$A:$C,3,FALSE)</f>
        <v>222.11131494807961</v>
      </c>
      <c r="AC27" s="109">
        <f t="shared" si="10"/>
        <v>228.63527812713522</v>
      </c>
      <c r="AD27" s="109">
        <f>'Nom Revenue'!AD27*VLOOKUP('Real Revenue'!AD$3,IPD!$A:$C,3,FALSE)</f>
        <v>228.63527812713522</v>
      </c>
      <c r="AE27" s="109">
        <f>'Nom Revenue'!AE27*VLOOKUP('Real Revenue'!AE$3,IPD!$A:$C,3,FALSE)</f>
        <v>191.6000655130492</v>
      </c>
      <c r="AF27" s="109">
        <f>'Nom Revenue'!AF27*VLOOKUP('Real Revenue'!AF$3,IPD!$A:$C,3,FALSE)</f>
        <v>149.68833505352546</v>
      </c>
      <c r="AG27" s="109">
        <f>'Nom Revenue'!AG27*VLOOKUP('Real Revenue'!AG$3,IPD!$A:$C,3,FALSE)</f>
        <v>209.03380423286328</v>
      </c>
      <c r="AH27" s="109">
        <f>'Nom Revenue'!AH27*VLOOKUP('Real Revenue'!AH$3,IPD!$A:$C,3,FALSE)</f>
        <v>227.7016499273073</v>
      </c>
      <c r="AI27" s="109">
        <f>'Nom Revenue'!AI27*VLOOKUP('Real Revenue'!AI$3,IPD!$A:$C,3,FALSE)</f>
        <v>230.67687271556579</v>
      </c>
      <c r="AJ27" s="109">
        <f>'Nom Revenue'!AJ27*VLOOKUP('Real Revenue'!AJ$3,IPD!$A:$C,3,FALSE)</f>
        <v>244.63734530605356</v>
      </c>
      <c r="AK27" s="109">
        <f>'Nom Revenue'!AK27*VLOOKUP('Real Revenue'!AK$3,IPD!$A:$C,3,FALSE)</f>
        <v>227.60281867020669</v>
      </c>
      <c r="AL27" s="109">
        <f>'Nom Revenue'!AL27*VLOOKUP('Real Revenue'!AL$3,IPD!$A:$C,3,FALSE)</f>
        <v>187.67230571540139</v>
      </c>
      <c r="AM27" s="109">
        <f>'Nom Revenue'!AM27*VLOOKUP('Real Revenue'!AM$3,IPD!$A:$C,3,FALSE)</f>
        <v>76.371849370425778</v>
      </c>
      <c r="AN27" s="109">
        <f>'Nom Revenue'!AN27*VLOOKUP('Real Revenue'!AN$3,IPD!$A:$C,3,FALSE)</f>
        <v>72.016617850000003</v>
      </c>
      <c r="AO27" s="109">
        <f>'Nom Revenue'!AO27*VLOOKUP('Real Revenue'!AO$3,IPD!$A:$C,3,FALSE)</f>
        <v>82.392303526214434</v>
      </c>
      <c r="AP27" s="109">
        <f>'Nom Revenue'!AP27*VLOOKUP('Real Revenue'!AP$3,IPD!$A:$C,3,FALSE)</f>
        <v>208.02484616567955</v>
      </c>
      <c r="AQ27" s="109">
        <f>'Nom Revenue'!AQ27*VLOOKUP('Real Revenue'!AQ$3,IPD!$A:$C,3,FALSE)</f>
        <v>194.94802877178998</v>
      </c>
      <c r="AR27" s="109">
        <f>'Nom Revenue'!AR27*VLOOKUP('Real Revenue'!AR$3,IPD!$A:$C,3,FALSE)</f>
        <v>171.54483548220264</v>
      </c>
      <c r="AS27" s="109">
        <f>'Nom Revenue'!AS27*VLOOKUP('Real Revenue'!AS$3,IPD!$A:$C,3,FALSE)</f>
        <v>109.944</v>
      </c>
      <c r="AT27" s="109" t="e">
        <f>'Nom Revenue'!AT27*VLOOKUP('Real Revenue'!AT$3,IPD!$A:$C,3,FALSE)</f>
        <v>#N/A</v>
      </c>
      <c r="AU27" s="109" t="e">
        <f>'Nom Revenue'!AU27*VLOOKUP('Real Revenue'!AU$3,IPD!$A:$C,3,FALSE)</f>
        <v>#N/A</v>
      </c>
      <c r="AV27" s="109" t="e">
        <f>'Nom Revenue'!AV27*VLOOKUP('Real Revenue'!AV$3,IPD!$A:$C,3,FALSE)</f>
        <v>#N/A</v>
      </c>
      <c r="AW27" s="109" t="e">
        <f>'Nom Revenue'!AW27*VLOOKUP('Real Revenue'!AW$3,IPD!$A:$C,3,FALSE)</f>
        <v>#N/A</v>
      </c>
      <c r="AX27" s="109" t="e">
        <f>'Nom Revenue'!AX27*VLOOKUP('Real Revenue'!AX$3,IPD!$A:$C,3,FALSE)</f>
        <v>#N/A</v>
      </c>
      <c r="AY27" s="109" t="e">
        <f>'Nom Revenue'!AY27*VLOOKUP('Real Revenue'!AY$3,IPD!$A:$C,3,FALSE)</f>
        <v>#N/A</v>
      </c>
      <c r="AZ27" s="109" t="e">
        <f>'Nom Revenue'!AZ27*VLOOKUP('Real Revenue'!AZ$3,IPD!$A:$C,3,FALSE)</f>
        <v>#N/A</v>
      </c>
      <c r="BA27" s="109" t="e">
        <f>'Nom Revenue'!BA27*VLOOKUP('Real Revenue'!BA$3,IPD!$A:$C,3,FALSE)</f>
        <v>#N/A</v>
      </c>
      <c r="BB27" s="109"/>
      <c r="BC27" s="78">
        <f t="shared" si="13"/>
        <v>8.0943857106165584E-2</v>
      </c>
      <c r="BD27" s="78">
        <f t="shared" si="14"/>
        <v>4.6437321039590307E-2</v>
      </c>
      <c r="BE27" s="78">
        <f t="shared" si="11"/>
        <v>2.9372493610155148E-2</v>
      </c>
      <c r="BF27" s="78">
        <f t="shared" si="15"/>
        <v>-0.16198380633758613</v>
      </c>
      <c r="BG27" s="78">
        <f t="shared" si="16"/>
        <v>-0.21874590881426015</v>
      </c>
      <c r="BH27" s="78">
        <f t="shared" si="17"/>
        <v>0.39646021286907285</v>
      </c>
      <c r="BI27" s="78">
        <f t="shared" si="5"/>
        <v>8.9305391359801645E-2</v>
      </c>
      <c r="BJ27" s="78">
        <f t="shared" si="6"/>
        <v>1.3066320728059466E-2</v>
      </c>
      <c r="BK27" s="78">
        <f t="shared" si="7"/>
        <v>6.0519602273703565E-2</v>
      </c>
      <c r="BL27" s="78">
        <f t="shared" si="8"/>
        <v>-6.9631750681956706E-2</v>
      </c>
      <c r="BM27" s="78">
        <f t="shared" si="12"/>
        <v>-0.17543944836932823</v>
      </c>
      <c r="BN27" s="78">
        <f t="shared" si="18"/>
        <v>-0.59305743551613277</v>
      </c>
      <c r="BO27" s="78">
        <f t="shared" si="19"/>
        <v>-5.7026660429573051E-2</v>
      </c>
      <c r="BP27" s="78">
        <f t="shared" si="20"/>
        <v>0.14407349284057536</v>
      </c>
      <c r="BQ27" s="78">
        <f t="shared" si="21"/>
        <v>1.5248092025912725</v>
      </c>
      <c r="BR27" s="78">
        <f t="shared" si="22"/>
        <v>-6.2861805380087454E-2</v>
      </c>
      <c r="BS27" s="78">
        <f t="shared" si="23"/>
        <v>-0.120048371030125</v>
      </c>
      <c r="BT27" s="78">
        <f t="shared" si="24"/>
        <v>-0.35909466647040844</v>
      </c>
      <c r="BU27" s="78" t="e">
        <f t="shared" si="25"/>
        <v>#N/A</v>
      </c>
      <c r="BV27" s="78" t="e">
        <f t="shared" si="26"/>
        <v>#N/A</v>
      </c>
      <c r="BW27" s="78" t="e">
        <f t="shared" si="27"/>
        <v>#N/A</v>
      </c>
      <c r="BX27" s="78" t="e">
        <f t="shared" si="28"/>
        <v>#N/A</v>
      </c>
      <c r="BY27" s="78" t="e">
        <f t="shared" si="29"/>
        <v>#N/A</v>
      </c>
      <c r="BZ27" s="78" t="e">
        <f t="shared" si="30"/>
        <v>#N/A</v>
      </c>
      <c r="CA27" s="78" t="e">
        <f t="shared" si="31"/>
        <v>#N/A</v>
      </c>
      <c r="CB27" s="78" t="e">
        <f t="shared" si="32"/>
        <v>#N/A</v>
      </c>
    </row>
    <row r="28" spans="1:232" ht="13" x14ac:dyDescent="0.3">
      <c r="A28" s="18" t="s">
        <v>81</v>
      </c>
      <c r="B28" s="108">
        <f>'Nom Revenue'!B28</f>
        <v>0</v>
      </c>
      <c r="C28" s="63" t="str">
        <f>IF(B28=0,"",VLOOKUP('Nom Revenue'!A28,'Commodity Code List'!$B$2:$C$18,2,FALSE))</f>
        <v/>
      </c>
      <c r="D28" s="63" t="str">
        <f>'Formatted Data'!E26</f>
        <v>M</v>
      </c>
      <c r="E28" s="63" t="str">
        <f>'Formatted Data'!F26</f>
        <v>X</v>
      </c>
      <c r="F28" s="63" t="str">
        <f>'Formatted Data'!G26</f>
        <v>X</v>
      </c>
      <c r="G28" s="109">
        <f>'Nom Revenue'!G28*VLOOKUP('Real Revenue'!G$3,IPD!$A:$C,3,FALSE)</f>
        <v>333.41658963916109</v>
      </c>
      <c r="H28" s="109">
        <f>'Nom Revenue'!H28*VLOOKUP('Real Revenue'!H$3,IPD!$A:$C,3,FALSE)</f>
        <v>212.54207170822968</v>
      </c>
      <c r="I28" s="109">
        <f>'Nom Revenue'!I28*VLOOKUP('Real Revenue'!I$3,IPD!$A:$C,3,FALSE)</f>
        <v>236.09697986223512</v>
      </c>
      <c r="J28" s="109">
        <f>'Nom Revenue'!J28*VLOOKUP('Real Revenue'!J$3,IPD!$A:$C,3,FALSE)</f>
        <v>158.35893591841185</v>
      </c>
      <c r="K28" s="109">
        <f>'Nom Revenue'!K28*VLOOKUP('Real Revenue'!K$3,IPD!$A:$C,3,FALSE)</f>
        <v>167.14544242106186</v>
      </c>
      <c r="L28" s="109">
        <f>'Nom Revenue'!L28*VLOOKUP('Real Revenue'!L$3,IPD!$A:$C,3,FALSE)</f>
        <v>206.47711842171825</v>
      </c>
      <c r="M28" s="109">
        <f>'Nom Revenue'!M28*VLOOKUP('Real Revenue'!M$3,IPD!$A:$C,3,FALSE)</f>
        <v>225.23010313162615</v>
      </c>
      <c r="N28" s="109">
        <f>'Nom Revenue'!N28*VLOOKUP('Real Revenue'!N$3,IPD!$A:$C,3,FALSE)</f>
        <v>232.5671187267769</v>
      </c>
      <c r="O28" s="109">
        <f>'Nom Revenue'!O28*VLOOKUP('Real Revenue'!O$3,IPD!$A:$C,3,FALSE)</f>
        <v>173.66256318347507</v>
      </c>
      <c r="P28" s="109">
        <f>'Nom Revenue'!P28*VLOOKUP('Real Revenue'!P$3,IPD!$A:$C,3,FALSE)</f>
        <v>171.64600068635227</v>
      </c>
      <c r="Q28" s="109">
        <f>'Nom Revenue'!Q28*VLOOKUP('Real Revenue'!Q$3,IPD!$A:$C,3,FALSE)</f>
        <v>184.56511827185949</v>
      </c>
      <c r="R28" s="109">
        <f>'Nom Revenue'!R28*VLOOKUP('Real Revenue'!R$3,IPD!$A:$C,3,FALSE)</f>
        <v>146.12320898128044</v>
      </c>
      <c r="S28" s="109">
        <f>'Nom Revenue'!S28*VLOOKUP('Real Revenue'!S$3,IPD!$A:$C,3,FALSE)</f>
        <v>143.79809614940871</v>
      </c>
      <c r="T28" s="109">
        <f>'Nom Revenue'!T28*VLOOKUP('Real Revenue'!T$3,IPD!$A:$C,3,FALSE)</f>
        <v>223.69258282348582</v>
      </c>
      <c r="U28" s="109">
        <f>'Nom Revenue'!U28*VLOOKUP('Real Revenue'!U$3,IPD!$A:$C,3,FALSE)</f>
        <v>192.29444713194863</v>
      </c>
      <c r="V28" s="109">
        <f>'Nom Revenue'!V28*VLOOKUP('Real Revenue'!V$3,IPD!$A:$C,3,FALSE)</f>
        <v>197.72425344462474</v>
      </c>
      <c r="W28" s="109">
        <f>'Nom Revenue'!W28*VLOOKUP('Real Revenue'!W$3,IPD!$A:$C,3,FALSE)</f>
        <v>157.28199705486821</v>
      </c>
      <c r="X28" s="109">
        <f>'Nom Revenue'!X28*VLOOKUP('Real Revenue'!X$3,IPD!$A:$C,3,FALSE)</f>
        <v>180.8096550486658</v>
      </c>
      <c r="Y28" s="109">
        <f>'Nom Revenue'!Y28*VLOOKUP('Real Revenue'!Y$3,IPD!$A:$C,3,FALSE)</f>
        <v>180.13992682388383</v>
      </c>
      <c r="Z28" s="109">
        <f>'Nom Revenue'!Z28*VLOOKUP('Real Revenue'!Z$3,IPD!$A:$C,3,FALSE)</f>
        <v>189.05636850158709</v>
      </c>
      <c r="AA28" s="109">
        <f>'Nom Revenue'!AA28*VLOOKUP('Real Revenue'!AA$3,IPD!$A:$C,3,FALSE)</f>
        <v>181.78800892638188</v>
      </c>
      <c r="AB28" s="109">
        <f>'Nom Revenue'!AB28*VLOOKUP('Real Revenue'!AB$3,IPD!$A:$C,3,FALSE)</f>
        <v>189.20359619845132</v>
      </c>
      <c r="AC28" s="109">
        <f t="shared" si="10"/>
        <v>206.54462928348906</v>
      </c>
      <c r="AD28" s="109">
        <f>'Nom Revenue'!AD28*VLOOKUP('Real Revenue'!AD$3,IPD!$A:$C,3,FALSE)</f>
        <v>206.54462928348906</v>
      </c>
      <c r="AE28" s="109">
        <f>'Nom Revenue'!AE28*VLOOKUP('Real Revenue'!AE$3,IPD!$A:$C,3,FALSE)</f>
        <v>203.69051192437479</v>
      </c>
      <c r="AF28" s="109">
        <f>'Nom Revenue'!AF28*VLOOKUP('Real Revenue'!AF$3,IPD!$A:$C,3,FALSE)</f>
        <v>127.20904057319663</v>
      </c>
      <c r="AG28" s="109">
        <f>'Nom Revenue'!AG28*VLOOKUP('Real Revenue'!AG$3,IPD!$A:$C,3,FALSE)</f>
        <v>168.02386655435561</v>
      </c>
      <c r="AH28" s="109">
        <f>'Nom Revenue'!AH28*VLOOKUP('Real Revenue'!AH$3,IPD!$A:$C,3,FALSE)</f>
        <v>185.41340847826322</v>
      </c>
      <c r="AI28" s="109">
        <f>'Nom Revenue'!AI28*VLOOKUP('Real Revenue'!AI$3,IPD!$A:$C,3,FALSE)</f>
        <v>204.44137903095992</v>
      </c>
      <c r="AJ28" s="109">
        <f>'Nom Revenue'!AJ28*VLOOKUP('Real Revenue'!AJ$3,IPD!$A:$C,3,FALSE)</f>
        <v>179.692506104188</v>
      </c>
      <c r="AK28" s="109">
        <f>'Nom Revenue'!AK28*VLOOKUP('Real Revenue'!AK$3,IPD!$A:$C,3,FALSE)</f>
        <v>190.04810276806919</v>
      </c>
      <c r="AL28" s="109">
        <f>'Nom Revenue'!AL28*VLOOKUP('Real Revenue'!AL$3,IPD!$A:$C,3,FALSE)</f>
        <v>162.19772165933659</v>
      </c>
      <c r="AM28" s="109">
        <f>'Nom Revenue'!AM28*VLOOKUP('Real Revenue'!AM$3,IPD!$A:$C,3,FALSE)</f>
        <v>149.21199005506864</v>
      </c>
      <c r="AN28" s="109">
        <f>'Nom Revenue'!AN28*VLOOKUP('Real Revenue'!AN$3,IPD!$A:$C,3,FALSE)</f>
        <v>197.77701557999998</v>
      </c>
      <c r="AO28" s="109">
        <f>'Nom Revenue'!AO28*VLOOKUP('Real Revenue'!AO$3,IPD!$A:$C,3,FALSE)</f>
        <v>197.71730900079186</v>
      </c>
      <c r="AP28" s="109">
        <f>'Nom Revenue'!AP28*VLOOKUP('Real Revenue'!AP$3,IPD!$A:$C,3,FALSE)</f>
        <v>189.05647374240442</v>
      </c>
      <c r="AQ28" s="109">
        <f>'Nom Revenue'!AQ28*VLOOKUP('Real Revenue'!AQ$3,IPD!$A:$C,3,FALSE)</f>
        <v>166.22862639375219</v>
      </c>
      <c r="AR28" s="109">
        <f>'Nom Revenue'!AR28*VLOOKUP('Real Revenue'!AR$3,IPD!$A:$C,3,FALSE)</f>
        <v>216.67221344124559</v>
      </c>
      <c r="AS28" s="109">
        <f>'Nom Revenue'!AS28*VLOOKUP('Real Revenue'!AS$3,IPD!$A:$C,3,FALSE)</f>
        <v>212.80099999999999</v>
      </c>
      <c r="AT28" s="109" t="e">
        <f>'Nom Revenue'!AT28*VLOOKUP('Real Revenue'!AT$3,IPD!$A:$C,3,FALSE)</f>
        <v>#N/A</v>
      </c>
      <c r="AU28" s="109" t="e">
        <f>'Nom Revenue'!AU28*VLOOKUP('Real Revenue'!AU$3,IPD!$A:$C,3,FALSE)</f>
        <v>#N/A</v>
      </c>
      <c r="AV28" s="109" t="e">
        <f>'Nom Revenue'!AV28*VLOOKUP('Real Revenue'!AV$3,IPD!$A:$C,3,FALSE)</f>
        <v>#N/A</v>
      </c>
      <c r="AW28" s="109" t="e">
        <f>'Nom Revenue'!AW28*VLOOKUP('Real Revenue'!AW$3,IPD!$A:$C,3,FALSE)</f>
        <v>#N/A</v>
      </c>
      <c r="AX28" s="109" t="e">
        <f>'Nom Revenue'!AX28*VLOOKUP('Real Revenue'!AX$3,IPD!$A:$C,3,FALSE)</f>
        <v>#N/A</v>
      </c>
      <c r="AY28" s="109" t="e">
        <f>'Nom Revenue'!AY28*VLOOKUP('Real Revenue'!AY$3,IPD!$A:$C,3,FALSE)</f>
        <v>#N/A</v>
      </c>
      <c r="AZ28" s="109" t="e">
        <f>'Nom Revenue'!AZ28*VLOOKUP('Real Revenue'!AZ$3,IPD!$A:$C,3,FALSE)</f>
        <v>#N/A</v>
      </c>
      <c r="BA28" s="109" t="e">
        <f>'Nom Revenue'!BA28*VLOOKUP('Real Revenue'!BA$3,IPD!$A:$C,3,FALSE)</f>
        <v>#N/A</v>
      </c>
      <c r="BB28" s="109"/>
      <c r="BC28" s="78">
        <f t="shared" si="13"/>
        <v>-3.8445462762309424E-2</v>
      </c>
      <c r="BD28" s="78">
        <f t="shared" si="14"/>
        <v>4.0792499548595096E-2</v>
      </c>
      <c r="BE28" s="78">
        <f t="shared" si="11"/>
        <v>9.1652766826108012E-2</v>
      </c>
      <c r="BF28" s="78">
        <f t="shared" si="15"/>
        <v>-1.3818405102157816E-2</v>
      </c>
      <c r="BG28" s="78">
        <f t="shared" si="16"/>
        <v>-0.37547881159812602</v>
      </c>
      <c r="BH28" s="78">
        <f t="shared" si="17"/>
        <v>0.32084846955255464</v>
      </c>
      <c r="BI28" s="78">
        <f t="shared" si="5"/>
        <v>0.1034944754011009</v>
      </c>
      <c r="BJ28" s="78">
        <f t="shared" si="6"/>
        <v>0.10262456587613733</v>
      </c>
      <c r="BK28" s="78">
        <f t="shared" si="7"/>
        <v>-0.12105608484975072</v>
      </c>
      <c r="BL28" s="78">
        <f t="shared" si="8"/>
        <v>5.7629541088802361E-2</v>
      </c>
      <c r="BM28" s="78">
        <f t="shared" si="12"/>
        <v>-0.14654385233574585</v>
      </c>
      <c r="BN28" s="78">
        <f t="shared" si="18"/>
        <v>-8.0061122137966012E-2</v>
      </c>
      <c r="BO28" s="78">
        <f t="shared" si="19"/>
        <v>0.32547669598808904</v>
      </c>
      <c r="BP28" s="78">
        <f t="shared" si="20"/>
        <v>-3.0188836166344934E-4</v>
      </c>
      <c r="BQ28" s="78">
        <f t="shared" si="21"/>
        <v>-4.3804132790178474E-2</v>
      </c>
      <c r="BR28" s="78">
        <f t="shared" si="22"/>
        <v>-0.12074618179833352</v>
      </c>
      <c r="BS28" s="78">
        <f t="shared" si="23"/>
        <v>0.30345908609029659</v>
      </c>
      <c r="BT28" s="78">
        <f t="shared" si="24"/>
        <v>-1.7866681563648457E-2</v>
      </c>
      <c r="BU28" s="78" t="e">
        <f t="shared" si="25"/>
        <v>#N/A</v>
      </c>
      <c r="BV28" s="78" t="e">
        <f t="shared" si="26"/>
        <v>#N/A</v>
      </c>
      <c r="BW28" s="78" t="e">
        <f t="shared" si="27"/>
        <v>#N/A</v>
      </c>
      <c r="BX28" s="78" t="e">
        <f t="shared" si="28"/>
        <v>#N/A</v>
      </c>
      <c r="BY28" s="78" t="e">
        <f t="shared" si="29"/>
        <v>#N/A</v>
      </c>
      <c r="BZ28" s="78" t="e">
        <f t="shared" si="30"/>
        <v>#N/A</v>
      </c>
      <c r="CA28" s="78" t="e">
        <f t="shared" si="31"/>
        <v>#N/A</v>
      </c>
      <c r="CB28" s="78" t="e">
        <f t="shared" si="32"/>
        <v>#N/A</v>
      </c>
    </row>
    <row r="29" spans="1:232" ht="13" x14ac:dyDescent="0.3">
      <c r="A29" s="18" t="s">
        <v>81</v>
      </c>
      <c r="B29" s="108">
        <f>'Nom Revenue'!B29</f>
        <v>0</v>
      </c>
      <c r="C29" s="63" t="str">
        <f>IF(B29=0,"",VLOOKUP('Nom Revenue'!A29,'Commodity Code List'!$B$2:$C$18,2,FALSE))</f>
        <v/>
      </c>
      <c r="D29" s="63" t="str">
        <f>'Formatted Data'!E27</f>
        <v>L</v>
      </c>
      <c r="E29" s="63" t="str">
        <f>'Formatted Data'!F27</f>
        <v>X</v>
      </c>
      <c r="F29" s="63" t="str">
        <f>'Formatted Data'!G27</f>
        <v>X</v>
      </c>
      <c r="G29" s="109">
        <f>'Nom Revenue'!G29*VLOOKUP('Real Revenue'!G$3,IPD!$A:$C,3,FALSE)</f>
        <v>564.41397208121828</v>
      </c>
      <c r="H29" s="109">
        <f>'Nom Revenue'!H29*VLOOKUP('Real Revenue'!H$3,IPD!$A:$C,3,FALSE)</f>
        <v>509.3710498563135</v>
      </c>
      <c r="I29" s="109">
        <f>'Nom Revenue'!I29*VLOOKUP('Real Revenue'!I$3,IPD!$A:$C,3,FALSE)</f>
        <v>469.2942582527196</v>
      </c>
      <c r="J29" s="109">
        <f>'Nom Revenue'!J29*VLOOKUP('Real Revenue'!J$3,IPD!$A:$C,3,FALSE)</f>
        <v>554.24662478184996</v>
      </c>
      <c r="K29" s="109">
        <f>'Nom Revenue'!K29*VLOOKUP('Real Revenue'!K$3,IPD!$A:$C,3,FALSE)</f>
        <v>556.39133499518948</v>
      </c>
      <c r="L29" s="109">
        <f>'Nom Revenue'!L29*VLOOKUP('Real Revenue'!L$3,IPD!$A:$C,3,FALSE)</f>
        <v>530.13352253604251</v>
      </c>
      <c r="M29" s="109">
        <f>'Nom Revenue'!M29*VLOOKUP('Real Revenue'!M$3,IPD!$A:$C,3,FALSE)</f>
        <v>510.81674012396019</v>
      </c>
      <c r="N29" s="109">
        <f>'Nom Revenue'!N29*VLOOKUP('Real Revenue'!N$3,IPD!$A:$C,3,FALSE)</f>
        <v>519.15871108488682</v>
      </c>
      <c r="O29" s="109">
        <f>'Nom Revenue'!O29*VLOOKUP('Real Revenue'!O$3,IPD!$A:$C,3,FALSE)</f>
        <v>477.14247295697413</v>
      </c>
      <c r="P29" s="109">
        <f>'Nom Revenue'!P29*VLOOKUP('Real Revenue'!P$3,IPD!$A:$C,3,FALSE)</f>
        <v>452.76664131230558</v>
      </c>
      <c r="Q29" s="109">
        <f>'Nom Revenue'!Q29*VLOOKUP('Real Revenue'!Q$3,IPD!$A:$C,3,FALSE)</f>
        <v>505.3140704223249</v>
      </c>
      <c r="R29" s="109">
        <f>'Nom Revenue'!R29*VLOOKUP('Real Revenue'!R$3,IPD!$A:$C,3,FALSE)</f>
        <v>509.02293043248636</v>
      </c>
      <c r="S29" s="109">
        <f>'Nom Revenue'!S29*VLOOKUP('Real Revenue'!S$3,IPD!$A:$C,3,FALSE)</f>
        <v>457.63451889241418</v>
      </c>
      <c r="T29" s="109">
        <f>'Nom Revenue'!T29*VLOOKUP('Real Revenue'!T$3,IPD!$A:$C,3,FALSE)</f>
        <v>379.43868031489325</v>
      </c>
      <c r="U29" s="109">
        <f>'Nom Revenue'!U29*VLOOKUP('Real Revenue'!U$3,IPD!$A:$C,3,FALSE)</f>
        <v>391.28792780301217</v>
      </c>
      <c r="V29" s="109">
        <f>'Nom Revenue'!V29*VLOOKUP('Real Revenue'!V$3,IPD!$A:$C,3,FALSE)</f>
        <v>341.63210604768847</v>
      </c>
      <c r="W29" s="109">
        <f>'Nom Revenue'!W29*VLOOKUP('Real Revenue'!W$3,IPD!$A:$C,3,FALSE)</f>
        <v>386.20609686659498</v>
      </c>
      <c r="X29" s="109">
        <f>'Nom Revenue'!X29*VLOOKUP('Real Revenue'!X$3,IPD!$A:$C,3,FALSE)</f>
        <v>298.83420916374229</v>
      </c>
      <c r="Y29" s="109">
        <f>'Nom Revenue'!Y29*VLOOKUP('Real Revenue'!Y$3,IPD!$A:$C,3,FALSE)</f>
        <v>330.01524290315035</v>
      </c>
      <c r="Z29" s="109">
        <f>'Nom Revenue'!Z29*VLOOKUP('Real Revenue'!Z$3,IPD!$A:$C,3,FALSE)</f>
        <v>361.03524378770061</v>
      </c>
      <c r="AA29" s="109">
        <f>'Nom Revenue'!AA29*VLOOKUP('Real Revenue'!AA$3,IPD!$A:$C,3,FALSE)</f>
        <v>407.66762377997941</v>
      </c>
      <c r="AB29" s="109">
        <f>'Nom Revenue'!AB29*VLOOKUP('Real Revenue'!AB$3,IPD!$A:$C,3,FALSE)</f>
        <v>407.31703938337841</v>
      </c>
      <c r="AC29" s="109">
        <f t="shared" si="10"/>
        <v>399.81218976479164</v>
      </c>
      <c r="AD29" s="109">
        <f>'Nom Revenue'!AD29*VLOOKUP('Real Revenue'!AD$3,IPD!$A:$C,3,FALSE)</f>
        <v>399.81218976479164</v>
      </c>
      <c r="AE29" s="109">
        <f>'Nom Revenue'!AE29*VLOOKUP('Real Revenue'!AE$3,IPD!$A:$C,3,FALSE)</f>
        <v>498.59151242430096</v>
      </c>
      <c r="AF29" s="109">
        <f>'Nom Revenue'!AF29*VLOOKUP('Real Revenue'!AF$3,IPD!$A:$C,3,FALSE)</f>
        <v>334.19466468675188</v>
      </c>
      <c r="AG29" s="109">
        <f>'Nom Revenue'!AG29*VLOOKUP('Real Revenue'!AG$3,IPD!$A:$C,3,FALSE)</f>
        <v>445.25093996563726</v>
      </c>
      <c r="AH29" s="109">
        <f>'Nom Revenue'!AH29*VLOOKUP('Real Revenue'!AH$3,IPD!$A:$C,3,FALSE)</f>
        <v>482.79548504060955</v>
      </c>
      <c r="AI29" s="109">
        <f>'Nom Revenue'!AI29*VLOOKUP('Real Revenue'!AI$3,IPD!$A:$C,3,FALSE)</f>
        <v>474.86585391425655</v>
      </c>
      <c r="AJ29" s="109">
        <f>'Nom Revenue'!AJ29*VLOOKUP('Real Revenue'!AJ$3,IPD!$A:$C,3,FALSE)</f>
        <v>477.23975414420028</v>
      </c>
      <c r="AK29" s="109">
        <f>'Nom Revenue'!AK29*VLOOKUP('Real Revenue'!AK$3,IPD!$A:$C,3,FALSE)</f>
        <v>497.10384843550679</v>
      </c>
      <c r="AL29" s="109">
        <f>'Nom Revenue'!AL29*VLOOKUP('Real Revenue'!AL$3,IPD!$A:$C,3,FALSE)</f>
        <v>351.55386658925562</v>
      </c>
      <c r="AM29" s="109">
        <f>'Nom Revenue'!AM29*VLOOKUP('Real Revenue'!AM$3,IPD!$A:$C,3,FALSE)</f>
        <v>311.93837982105231</v>
      </c>
      <c r="AN29" s="109">
        <f>'Nom Revenue'!AN29*VLOOKUP('Real Revenue'!AN$3,IPD!$A:$C,3,FALSE)</f>
        <v>258.84102010999999</v>
      </c>
      <c r="AO29" s="109">
        <f>'Nom Revenue'!AO29*VLOOKUP('Real Revenue'!AO$3,IPD!$A:$C,3,FALSE)</f>
        <v>298.75167851521638</v>
      </c>
      <c r="AP29" s="109">
        <f>'Nom Revenue'!AP29*VLOOKUP('Real Revenue'!AP$3,IPD!$A:$C,3,FALSE)</f>
        <v>194.26957185024227</v>
      </c>
      <c r="AQ29" s="109">
        <f>'Nom Revenue'!AQ29*VLOOKUP('Real Revenue'!AQ$3,IPD!$A:$C,3,FALSE)</f>
        <v>202.16650177925811</v>
      </c>
      <c r="AR29" s="109">
        <f>'Nom Revenue'!AR29*VLOOKUP('Real Revenue'!AR$3,IPD!$A:$C,3,FALSE)</f>
        <v>270.59728393202255</v>
      </c>
      <c r="AS29" s="109">
        <f>'Nom Revenue'!AS29*VLOOKUP('Real Revenue'!AS$3,IPD!$A:$C,3,FALSE)</f>
        <v>371.88299999999998</v>
      </c>
      <c r="AT29" s="109" t="e">
        <f>'Nom Revenue'!AT29*VLOOKUP('Real Revenue'!AT$3,IPD!$A:$C,3,FALSE)</f>
        <v>#N/A</v>
      </c>
      <c r="AU29" s="109" t="e">
        <f>'Nom Revenue'!AU29*VLOOKUP('Real Revenue'!AU$3,IPD!$A:$C,3,FALSE)</f>
        <v>#N/A</v>
      </c>
      <c r="AV29" s="109" t="e">
        <f>'Nom Revenue'!AV29*VLOOKUP('Real Revenue'!AV$3,IPD!$A:$C,3,FALSE)</f>
        <v>#N/A</v>
      </c>
      <c r="AW29" s="109" t="e">
        <f>'Nom Revenue'!AW29*VLOOKUP('Real Revenue'!AW$3,IPD!$A:$C,3,FALSE)</f>
        <v>#N/A</v>
      </c>
      <c r="AX29" s="109" t="e">
        <f>'Nom Revenue'!AX29*VLOOKUP('Real Revenue'!AX$3,IPD!$A:$C,3,FALSE)</f>
        <v>#N/A</v>
      </c>
      <c r="AY29" s="109" t="e">
        <f>'Nom Revenue'!AY29*VLOOKUP('Real Revenue'!AY$3,IPD!$A:$C,3,FALSE)</f>
        <v>#N/A</v>
      </c>
      <c r="AZ29" s="109" t="e">
        <f>'Nom Revenue'!AZ29*VLOOKUP('Real Revenue'!AZ$3,IPD!$A:$C,3,FALSE)</f>
        <v>#N/A</v>
      </c>
      <c r="BA29" s="109" t="e">
        <f>'Nom Revenue'!BA29*VLOOKUP('Real Revenue'!BA$3,IPD!$A:$C,3,FALSE)</f>
        <v>#N/A</v>
      </c>
      <c r="BB29" s="109"/>
      <c r="BC29" s="78">
        <f t="shared" si="13"/>
        <v>0.12916295789587795</v>
      </c>
      <c r="BD29" s="78">
        <f t="shared" si="14"/>
        <v>-8.5997605929633014E-4</v>
      </c>
      <c r="BE29" s="78">
        <f t="shared" si="11"/>
        <v>-1.8425081430298307E-2</v>
      </c>
      <c r="BF29" s="78">
        <f t="shared" si="15"/>
        <v>0.24706430966404724</v>
      </c>
      <c r="BG29" s="78">
        <f t="shared" si="16"/>
        <v>-0.32972251560842358</v>
      </c>
      <c r="BH29" s="78">
        <f t="shared" si="17"/>
        <v>0.33231013841283463</v>
      </c>
      <c r="BI29" s="78">
        <f t="shared" si="5"/>
        <v>8.4322214070721158E-2</v>
      </c>
      <c r="BJ29" s="78">
        <f t="shared" si="6"/>
        <v>-1.6424410277337209E-2</v>
      </c>
      <c r="BK29" s="78">
        <f t="shared" si="7"/>
        <v>4.9990965035198176E-3</v>
      </c>
      <c r="BL29" s="78">
        <f t="shared" si="8"/>
        <v>4.1622882668119976E-2</v>
      </c>
      <c r="BM29" s="78">
        <f t="shared" si="12"/>
        <v>-0.2927959264534532</v>
      </c>
      <c r="BN29" s="78">
        <f t="shared" si="18"/>
        <v>-0.11268681853096718</v>
      </c>
      <c r="BO29" s="78">
        <f t="shared" si="19"/>
        <v>-0.17021746327435672</v>
      </c>
      <c r="BP29" s="78">
        <f t="shared" si="20"/>
        <v>0.15418985131589857</v>
      </c>
      <c r="BQ29" s="78">
        <f t="shared" si="21"/>
        <v>-0.34972893603224564</v>
      </c>
      <c r="BR29" s="78">
        <f t="shared" si="22"/>
        <v>4.0649340263658962E-2</v>
      </c>
      <c r="BS29" s="78">
        <f t="shared" si="23"/>
        <v>0.33848724467460367</v>
      </c>
      <c r="BT29" s="78">
        <f t="shared" si="24"/>
        <v>0.37430425980706317</v>
      </c>
      <c r="BU29" s="78" t="e">
        <f t="shared" si="25"/>
        <v>#N/A</v>
      </c>
      <c r="BV29" s="78" t="e">
        <f t="shared" si="26"/>
        <v>#N/A</v>
      </c>
      <c r="BW29" s="78" t="e">
        <f t="shared" si="27"/>
        <v>#N/A</v>
      </c>
      <c r="BX29" s="78" t="e">
        <f t="shared" si="28"/>
        <v>#N/A</v>
      </c>
      <c r="BY29" s="78" t="e">
        <f t="shared" si="29"/>
        <v>#N/A</v>
      </c>
      <c r="BZ29" s="78" t="e">
        <f t="shared" si="30"/>
        <v>#N/A</v>
      </c>
      <c r="CA29" s="78" t="e">
        <f t="shared" si="31"/>
        <v>#N/A</v>
      </c>
      <c r="CB29" s="78" t="e">
        <f t="shared" si="32"/>
        <v>#N/A</v>
      </c>
    </row>
    <row r="30" spans="1:232" ht="13" x14ac:dyDescent="0.3">
      <c r="A30" s="20" t="s">
        <v>40</v>
      </c>
      <c r="B30" s="42">
        <f>'Nom Revenue'!B30</f>
        <v>1</v>
      </c>
      <c r="C30" s="69" t="str">
        <f>IF(B30=0,"",VLOOKUP('Nom Revenue'!A30,'Commodity Code List'!$B$2:$C$18,2,FALSE))</f>
        <v>11</v>
      </c>
      <c r="D30" s="69" t="str">
        <f>'Formatted Data'!E28</f>
        <v>S</v>
      </c>
      <c r="E30" s="69" t="str">
        <f>'Formatted Data'!F28</f>
        <v>R</v>
      </c>
      <c r="F30" s="69" t="str">
        <f>'Formatted Data'!G28</f>
        <v>X</v>
      </c>
      <c r="G30" s="110">
        <f>'Nom Revenue'!G30*VLOOKUP('Real Revenue'!G$3,IPD!$A:$C,3,FALSE)</f>
        <v>5572.6957956557662</v>
      </c>
      <c r="H30" s="110">
        <f>'Nom Revenue'!H30*VLOOKUP('Real Revenue'!H$3,IPD!$A:$C,3,FALSE)</f>
        <v>5078.980085208972</v>
      </c>
      <c r="I30" s="110">
        <f>'Nom Revenue'!I30*VLOOKUP('Real Revenue'!I$3,IPD!$A:$C,3,FALSE)</f>
        <v>4683.1311117740051</v>
      </c>
      <c r="J30" s="110">
        <f>'Nom Revenue'!J30*VLOOKUP('Real Revenue'!J$3,IPD!$A:$C,3,FALSE)</f>
        <v>4489.0176284540421</v>
      </c>
      <c r="K30" s="110">
        <f>'Nom Revenue'!K30*VLOOKUP('Real Revenue'!K$3,IPD!$A:$C,3,FALSE)</f>
        <v>4770.2676115280337</v>
      </c>
      <c r="L30" s="110">
        <f>'Nom Revenue'!L30*VLOOKUP('Real Revenue'!L$3,IPD!$A:$C,3,FALSE)</f>
        <v>4629.4391554506365</v>
      </c>
      <c r="M30" s="110">
        <f>'Nom Revenue'!M30*VLOOKUP('Real Revenue'!M$3,IPD!$A:$C,3,FALSE)</f>
        <v>3328.7608806556841</v>
      </c>
      <c r="N30" s="110">
        <f>'Nom Revenue'!N30*VLOOKUP('Real Revenue'!N$3,IPD!$A:$C,3,FALSE)</f>
        <v>3266.565453617618</v>
      </c>
      <c r="O30" s="110">
        <f>'Nom Revenue'!O30*VLOOKUP('Real Revenue'!O$3,IPD!$A:$C,3,FALSE)</f>
        <v>2958.087427391968</v>
      </c>
      <c r="P30" s="110">
        <f>'Nom Revenue'!P30*VLOOKUP('Real Revenue'!P$3,IPD!$A:$C,3,FALSE)</f>
        <v>3488.1962409248981</v>
      </c>
      <c r="Q30" s="110">
        <f>'Nom Revenue'!Q30*VLOOKUP('Real Revenue'!Q$3,IPD!$A:$C,3,FALSE)</f>
        <v>3427.558099418874</v>
      </c>
      <c r="R30" s="110">
        <f>'Nom Revenue'!R30*VLOOKUP('Real Revenue'!R$3,IPD!$A:$C,3,FALSE)</f>
        <v>3369.1880063083149</v>
      </c>
      <c r="S30" s="110">
        <f>'Nom Revenue'!S30*VLOOKUP('Real Revenue'!S$3,IPD!$A:$C,3,FALSE)</f>
        <v>3452.6702283097775</v>
      </c>
      <c r="T30" s="110">
        <f>'Nom Revenue'!T30*VLOOKUP('Real Revenue'!T$3,IPD!$A:$C,3,FALSE)</f>
        <v>3342.6575041572187</v>
      </c>
      <c r="U30" s="110">
        <f>'Nom Revenue'!U30*VLOOKUP('Real Revenue'!U$3,IPD!$A:$C,3,FALSE)</f>
        <v>2663.2440833204428</v>
      </c>
      <c r="V30" s="110">
        <f>'Nom Revenue'!V30*VLOOKUP('Real Revenue'!V$3,IPD!$A:$C,3,FALSE)</f>
        <v>2476.4969638486291</v>
      </c>
      <c r="W30" s="110">
        <f>'Nom Revenue'!W30*VLOOKUP('Real Revenue'!W$3,IPD!$A:$C,3,FALSE)</f>
        <v>2429.4981395642822</v>
      </c>
      <c r="X30" s="110">
        <f>'Nom Revenue'!X30*VLOOKUP('Real Revenue'!X$3,IPD!$A:$C,3,FALSE)</f>
        <v>2252.1774487717671</v>
      </c>
      <c r="Y30" s="110">
        <f>'Nom Revenue'!Y30*VLOOKUP('Real Revenue'!Y$3,IPD!$A:$C,3,FALSE)</f>
        <v>2195.3845990312443</v>
      </c>
      <c r="Z30" s="110">
        <f>'Nom Revenue'!Z30*VLOOKUP('Real Revenue'!Z$3,IPD!$A:$C,3,FALSE)</f>
        <v>2195.965417883835</v>
      </c>
      <c r="AA30" s="110">
        <f>'Nom Revenue'!AA30*VLOOKUP('Real Revenue'!AA$3,IPD!$A:$C,3,FALSE)</f>
        <v>2323.1492657069989</v>
      </c>
      <c r="AB30" s="110">
        <f>'Nom Revenue'!AB30*VLOOKUP('Real Revenue'!AB$3,IPD!$A:$C,3,FALSE)</f>
        <v>2517.7372726504977</v>
      </c>
      <c r="AC30" s="110">
        <f t="shared" si="10"/>
        <v>2270.636983531946</v>
      </c>
      <c r="AD30" s="110">
        <f>'Nom Revenue'!AD30*VLOOKUP('Real Revenue'!AD$3,IPD!$A:$C,3,FALSE)</f>
        <v>2270.636983531946</v>
      </c>
      <c r="AE30" s="110">
        <f>'Nom Revenue'!AE30*VLOOKUP('Real Revenue'!AE$3,IPD!$A:$C,3,FALSE)</f>
        <v>2645.113551520798</v>
      </c>
      <c r="AF30" s="110">
        <f>'Nom Revenue'!AF30*VLOOKUP('Real Revenue'!AF$3,IPD!$A:$C,3,FALSE)</f>
        <v>1957.4331250282305</v>
      </c>
      <c r="AG30" s="110">
        <f>'Nom Revenue'!AG30*VLOOKUP('Real Revenue'!AG$3,IPD!$A:$C,3,FALSE)</f>
        <v>2387.0474027133164</v>
      </c>
      <c r="AH30" s="110">
        <f>'Nom Revenue'!AH30*VLOOKUP('Real Revenue'!AH$3,IPD!$A:$C,3,FALSE)</f>
        <v>3044.4632265388441</v>
      </c>
      <c r="AI30" s="110">
        <f>'Nom Revenue'!AI30*VLOOKUP('Real Revenue'!AI$3,IPD!$A:$C,3,FALSE)</f>
        <v>2730.2903412459082</v>
      </c>
      <c r="AJ30" s="110">
        <f>'Nom Revenue'!AJ30*VLOOKUP('Real Revenue'!AJ$3,IPD!$A:$C,3,FALSE)</f>
        <v>2253.3277442783133</v>
      </c>
      <c r="AK30" s="110">
        <f>'Nom Revenue'!AK30*VLOOKUP('Real Revenue'!AK$3,IPD!$A:$C,3,FALSE)</f>
        <v>2085.575098889246</v>
      </c>
      <c r="AL30" s="110">
        <f>'Nom Revenue'!AL30*VLOOKUP('Real Revenue'!AL$3,IPD!$A:$C,3,FALSE)</f>
        <v>1620.8473835135023</v>
      </c>
      <c r="AM30" s="110">
        <f>'Nom Revenue'!AM30*VLOOKUP('Real Revenue'!AM$3,IPD!$A:$C,3,FALSE)</f>
        <v>1316.801366181126</v>
      </c>
      <c r="AN30" s="110">
        <f>'Nom Revenue'!AN30*VLOOKUP('Real Revenue'!AN$3,IPD!$A:$C,3,FALSE)</f>
        <v>1649.7426901099998</v>
      </c>
      <c r="AO30" s="110">
        <f>'Nom Revenue'!AO30*VLOOKUP('Real Revenue'!AO$3,IPD!$A:$C,3,FALSE)</f>
        <v>1811.1648234644301</v>
      </c>
      <c r="AP30" s="110">
        <f>'Nom Revenue'!AP30*VLOOKUP('Real Revenue'!AP$3,IPD!$A:$C,3,FALSE)</f>
        <v>1733.8281108280132</v>
      </c>
      <c r="AQ30" s="110">
        <f>'Nom Revenue'!AQ30*VLOOKUP('Real Revenue'!AQ$3,IPD!$A:$C,3,FALSE)</f>
        <v>1188.2705909699093</v>
      </c>
      <c r="AR30" s="110">
        <f>'Nom Revenue'!AR30*VLOOKUP('Real Revenue'!AR$3,IPD!$A:$C,3,FALSE)</f>
        <v>1385.8693877310302</v>
      </c>
      <c r="AS30" s="110">
        <f>'Nom Revenue'!AS30*VLOOKUP('Real Revenue'!AS$3,IPD!$A:$C,3,FALSE)</f>
        <v>1961.6790000000001</v>
      </c>
      <c r="AT30" s="110" t="e">
        <f>'Nom Revenue'!AT30*VLOOKUP('Real Revenue'!AT$3,IPD!$A:$C,3,FALSE)</f>
        <v>#N/A</v>
      </c>
      <c r="AU30" s="110" t="e">
        <f>'Nom Revenue'!AU30*VLOOKUP('Real Revenue'!AU$3,IPD!$A:$C,3,FALSE)</f>
        <v>#N/A</v>
      </c>
      <c r="AV30" s="110" t="e">
        <f>'Nom Revenue'!AV30*VLOOKUP('Real Revenue'!AV$3,IPD!$A:$C,3,FALSE)</f>
        <v>#N/A</v>
      </c>
      <c r="AW30" s="110" t="e">
        <f>'Nom Revenue'!AW30*VLOOKUP('Real Revenue'!AW$3,IPD!$A:$C,3,FALSE)</f>
        <v>#N/A</v>
      </c>
      <c r="AX30" s="110" t="e">
        <f>'Nom Revenue'!AX30*VLOOKUP('Real Revenue'!AX$3,IPD!$A:$C,3,FALSE)</f>
        <v>#N/A</v>
      </c>
      <c r="AY30" s="110" t="e">
        <f>'Nom Revenue'!AY30*VLOOKUP('Real Revenue'!AY$3,IPD!$A:$C,3,FALSE)</f>
        <v>#N/A</v>
      </c>
      <c r="AZ30" s="110" t="e">
        <f>'Nom Revenue'!AZ30*VLOOKUP('Real Revenue'!AZ$3,IPD!$A:$C,3,FALSE)</f>
        <v>#N/A</v>
      </c>
      <c r="BA30" s="110" t="e">
        <f>'Nom Revenue'!BA30*VLOOKUP('Real Revenue'!BA$3,IPD!$A:$C,3,FALSE)</f>
        <v>#N/A</v>
      </c>
      <c r="BB30" s="110"/>
      <c r="BC30" s="79">
        <f t="shared" si="13"/>
        <v>5.7917054060772077E-2</v>
      </c>
      <c r="BD30" s="79">
        <f t="shared" si="14"/>
        <v>8.3760440973766004E-2</v>
      </c>
      <c r="BE30" s="111">
        <f t="shared" si="11"/>
        <v>-9.8143794351672642E-2</v>
      </c>
      <c r="BF30" s="79">
        <f t="shared" si="15"/>
        <v>0.1649213725949088</v>
      </c>
      <c r="BG30" s="79">
        <f t="shared" si="16"/>
        <v>-0.25998143864076773</v>
      </c>
      <c r="BH30" s="79">
        <f t="shared" si="17"/>
        <v>0.21947839351032239</v>
      </c>
      <c r="BI30" s="79">
        <f t="shared" si="5"/>
        <v>0.27540962239721511</v>
      </c>
      <c r="BJ30" s="79">
        <f t="shared" si="6"/>
        <v>-0.10319483663138518</v>
      </c>
      <c r="BK30" s="79">
        <f t="shared" si="7"/>
        <v>-0.17469299501310309</v>
      </c>
      <c r="BL30" s="79">
        <f t="shared" si="8"/>
        <v>-7.4446624915096127E-2</v>
      </c>
      <c r="BM30" s="79">
        <f t="shared" si="12"/>
        <v>-0.22282952823096724</v>
      </c>
      <c r="BN30" s="79">
        <f t="shared" si="18"/>
        <v>-0.18758460569760571</v>
      </c>
      <c r="BO30" s="79">
        <f t="shared" si="19"/>
        <v>0.25284096180310134</v>
      </c>
      <c r="BP30" s="79">
        <f t="shared" si="20"/>
        <v>9.7846854738096845E-2</v>
      </c>
      <c r="BQ30" s="79">
        <f t="shared" si="21"/>
        <v>-4.2699986017001867E-2</v>
      </c>
      <c r="BR30" s="79">
        <f t="shared" si="22"/>
        <v>-0.31465490520716355</v>
      </c>
      <c r="BS30" s="79">
        <f t="shared" si="23"/>
        <v>0.16629107735455584</v>
      </c>
      <c r="BT30" s="79">
        <f t="shared" si="24"/>
        <v>0.41548620480873422</v>
      </c>
      <c r="BU30" s="79" t="e">
        <f t="shared" si="25"/>
        <v>#N/A</v>
      </c>
      <c r="BV30" s="79" t="e">
        <f t="shared" si="26"/>
        <v>#N/A</v>
      </c>
      <c r="BW30" s="79" t="e">
        <f t="shared" si="27"/>
        <v>#N/A</v>
      </c>
      <c r="BX30" s="79" t="e">
        <f t="shared" si="28"/>
        <v>#N/A</v>
      </c>
      <c r="BY30" s="79" t="e">
        <f t="shared" si="29"/>
        <v>#N/A</v>
      </c>
      <c r="BZ30" s="79" t="e">
        <f t="shared" si="30"/>
        <v>#N/A</v>
      </c>
      <c r="CA30" s="79" t="e">
        <f t="shared" si="31"/>
        <v>#N/A</v>
      </c>
      <c r="CB30" s="79" t="e">
        <f t="shared" si="32"/>
        <v>#N/A</v>
      </c>
    </row>
    <row r="31" spans="1:232" ht="13" x14ac:dyDescent="0.3">
      <c r="A31" s="20" t="s">
        <v>81</v>
      </c>
      <c r="B31" s="42">
        <f>'Nom Revenue'!B31</f>
        <v>0</v>
      </c>
      <c r="C31" s="69" t="str">
        <f>IF(B31=0,"",VLOOKUP('Nom Revenue'!A31,'Commodity Code List'!$B$2:$C$18,2,FALSE))</f>
        <v/>
      </c>
      <c r="D31" s="69" t="str">
        <f>'Formatted Data'!E29</f>
        <v>S</v>
      </c>
      <c r="E31" s="69" t="str">
        <f>'Formatted Data'!F29</f>
        <v>P</v>
      </c>
      <c r="F31" s="69" t="str">
        <f>'Formatted Data'!G29</f>
        <v>X</v>
      </c>
      <c r="G31" s="110">
        <f>'Nom Revenue'!G31*VLOOKUP('Real Revenue'!G$3,IPD!$A:$C,3,FALSE)</f>
        <v>1488.2735193995197</v>
      </c>
      <c r="H31" s="110">
        <f>'Nom Revenue'!H31*VLOOKUP('Real Revenue'!H$3,IPD!$A:$C,3,FALSE)</f>
        <v>1641.5741925591622</v>
      </c>
      <c r="I31" s="110">
        <f>'Nom Revenue'!I31*VLOOKUP('Real Revenue'!I$3,IPD!$A:$C,3,FALSE)</f>
        <v>1741.3662063462191</v>
      </c>
      <c r="J31" s="110">
        <f>'Nom Revenue'!J31*VLOOKUP('Real Revenue'!J$3,IPD!$A:$C,3,FALSE)</f>
        <v>1635.5049425719894</v>
      </c>
      <c r="K31" s="110">
        <f>'Nom Revenue'!K31*VLOOKUP('Real Revenue'!K$3,IPD!$A:$C,3,FALSE)</f>
        <v>1556.8700652672092</v>
      </c>
      <c r="L31" s="110">
        <f>'Nom Revenue'!L31*VLOOKUP('Real Revenue'!L$3,IPD!$A:$C,3,FALSE)</f>
        <v>1343.4062235899166</v>
      </c>
      <c r="M31" s="110">
        <f>'Nom Revenue'!M31*VLOOKUP('Real Revenue'!M$3,IPD!$A:$C,3,FALSE)</f>
        <v>1489.3538041102593</v>
      </c>
      <c r="N31" s="110">
        <f>'Nom Revenue'!N31*VLOOKUP('Real Revenue'!N$3,IPD!$A:$C,3,FALSE)</f>
        <v>1351.8441165260656</v>
      </c>
      <c r="O31" s="110">
        <f>'Nom Revenue'!O31*VLOOKUP('Real Revenue'!O$3,IPD!$A:$C,3,FALSE)</f>
        <v>1156.541176838957</v>
      </c>
      <c r="P31" s="110">
        <f>'Nom Revenue'!P31*VLOOKUP('Real Revenue'!P$3,IPD!$A:$C,3,FALSE)</f>
        <v>1275.6482891678361</v>
      </c>
      <c r="Q31" s="110">
        <f>'Nom Revenue'!Q31*VLOOKUP('Real Revenue'!Q$3,IPD!$A:$C,3,FALSE)</f>
        <v>1261.62852417873</v>
      </c>
      <c r="R31" s="110">
        <f>'Nom Revenue'!R31*VLOOKUP('Real Revenue'!R$3,IPD!$A:$C,3,FALSE)</f>
        <v>1205.8258408250688</v>
      </c>
      <c r="S31" s="110">
        <f>'Nom Revenue'!S31*VLOOKUP('Real Revenue'!S$3,IPD!$A:$C,3,FALSE)</f>
        <v>1276.5379564464954</v>
      </c>
      <c r="T31" s="110">
        <f>'Nom Revenue'!T31*VLOOKUP('Real Revenue'!T$3,IPD!$A:$C,3,FALSE)</f>
        <v>1348.8298489852964</v>
      </c>
      <c r="U31" s="110">
        <f>'Nom Revenue'!U31*VLOOKUP('Real Revenue'!U$3,IPD!$A:$C,3,FALSE)</f>
        <v>1341.0609102389221</v>
      </c>
      <c r="V31" s="110">
        <f>'Nom Revenue'!V31*VLOOKUP('Real Revenue'!V$3,IPD!$A:$C,3,FALSE)</f>
        <v>1294.3141273479828</v>
      </c>
      <c r="W31" s="110">
        <f>'Nom Revenue'!W31*VLOOKUP('Real Revenue'!W$3,IPD!$A:$C,3,FALSE)</f>
        <v>1419.8707365788059</v>
      </c>
      <c r="X31" s="110">
        <f>'Nom Revenue'!X31*VLOOKUP('Real Revenue'!X$3,IPD!$A:$C,3,FALSE)</f>
        <v>1534.85817833543</v>
      </c>
      <c r="Y31" s="110">
        <f>'Nom Revenue'!Y31*VLOOKUP('Real Revenue'!Y$3,IPD!$A:$C,3,FALSE)</f>
        <v>1506.8007436952964</v>
      </c>
      <c r="Z31" s="110">
        <f>'Nom Revenue'!Z31*VLOOKUP('Real Revenue'!Z$3,IPD!$A:$C,3,FALSE)</f>
        <v>1491.0813303994842</v>
      </c>
      <c r="AA31" s="110">
        <f>'Nom Revenue'!AA31*VLOOKUP('Real Revenue'!AA$3,IPD!$A:$C,3,FALSE)</f>
        <v>1836.6719285276374</v>
      </c>
      <c r="AB31" s="110">
        <f>'Nom Revenue'!AB31*VLOOKUP('Real Revenue'!AB$3,IPD!$A:$C,3,FALSE)</f>
        <v>2070.3082064683426</v>
      </c>
      <c r="AC31" s="110">
        <f t="shared" si="10"/>
        <v>2307.2507072230133</v>
      </c>
      <c r="AD31" s="110">
        <f>'Nom Revenue'!AD31*VLOOKUP('Real Revenue'!AD$3,IPD!$A:$C,3,FALSE)</f>
        <v>2307.2507072230133</v>
      </c>
      <c r="AE31" s="110">
        <f>'Nom Revenue'!AE31*VLOOKUP('Real Revenue'!AE$3,IPD!$A:$C,3,FALSE)</f>
        <v>2695.200437446741</v>
      </c>
      <c r="AF31" s="110">
        <f>'Nom Revenue'!AF31*VLOOKUP('Real Revenue'!AF$3,IPD!$A:$C,3,FALSE)</f>
        <v>2283.9663921473416</v>
      </c>
      <c r="AG31" s="110">
        <f>'Nom Revenue'!AG31*VLOOKUP('Real Revenue'!AG$3,IPD!$A:$C,3,FALSE)</f>
        <v>2601.1380199817031</v>
      </c>
      <c r="AH31" s="110">
        <f>'Nom Revenue'!AH31*VLOOKUP('Real Revenue'!AH$3,IPD!$A:$C,3,FALSE)</f>
        <v>2582.7654369759839</v>
      </c>
      <c r="AI31" s="110">
        <f>'Nom Revenue'!AI31*VLOOKUP('Real Revenue'!AI$3,IPD!$A:$C,3,FALSE)</f>
        <v>2079.068240371304</v>
      </c>
      <c r="AJ31" s="110">
        <f>'Nom Revenue'!AJ31*VLOOKUP('Real Revenue'!AJ$3,IPD!$A:$C,3,FALSE)</f>
        <v>1850.0304007871607</v>
      </c>
      <c r="AK31" s="110">
        <f>'Nom Revenue'!AK31*VLOOKUP('Real Revenue'!AK$3,IPD!$A:$C,3,FALSE)</f>
        <v>1928.1313510231171</v>
      </c>
      <c r="AL31" s="110">
        <f>'Nom Revenue'!AL31*VLOOKUP('Real Revenue'!AL$3,IPD!$A:$C,3,FALSE)</f>
        <v>1750.6327156274406</v>
      </c>
      <c r="AM31" s="110">
        <f>'Nom Revenue'!AM31*VLOOKUP('Real Revenue'!AM$3,IPD!$A:$C,3,FALSE)</f>
        <v>1370.904597438951</v>
      </c>
      <c r="AN31" s="110">
        <f>'Nom Revenue'!AN31*VLOOKUP('Real Revenue'!AN$3,IPD!$A:$C,3,FALSE)</f>
        <v>1383.30184934</v>
      </c>
      <c r="AO31" s="110">
        <f>'Nom Revenue'!AO31*VLOOKUP('Real Revenue'!AO$3,IPD!$A:$C,3,FALSE)</f>
        <v>1241.0329185558849</v>
      </c>
      <c r="AP31" s="110">
        <f>'Nom Revenue'!AP31*VLOOKUP('Real Revenue'!AP$3,IPD!$A:$C,3,FALSE)</f>
        <v>1119.5048787785554</v>
      </c>
      <c r="AQ31" s="110">
        <f>'Nom Revenue'!AQ31*VLOOKUP('Real Revenue'!AQ$3,IPD!$A:$C,3,FALSE)</f>
        <v>852.55450212087578</v>
      </c>
      <c r="AR31" s="110">
        <f>'Nom Revenue'!AR31*VLOOKUP('Real Revenue'!AR$3,IPD!$A:$C,3,FALSE)</f>
        <v>799.48321736092839</v>
      </c>
      <c r="AS31" s="110">
        <f>'Nom Revenue'!AS31*VLOOKUP('Real Revenue'!AS$3,IPD!$A:$C,3,FALSE)</f>
        <v>901.68399999999997</v>
      </c>
      <c r="AT31" s="110" t="e">
        <f>'Nom Revenue'!AT31*VLOOKUP('Real Revenue'!AT$3,IPD!$A:$C,3,FALSE)</f>
        <v>#N/A</v>
      </c>
      <c r="AU31" s="110" t="e">
        <f>'Nom Revenue'!AU31*VLOOKUP('Real Revenue'!AU$3,IPD!$A:$C,3,FALSE)</f>
        <v>#N/A</v>
      </c>
      <c r="AV31" s="110" t="e">
        <f>'Nom Revenue'!AV31*VLOOKUP('Real Revenue'!AV$3,IPD!$A:$C,3,FALSE)</f>
        <v>#N/A</v>
      </c>
      <c r="AW31" s="110" t="e">
        <f>'Nom Revenue'!AW31*VLOOKUP('Real Revenue'!AW$3,IPD!$A:$C,3,FALSE)</f>
        <v>#N/A</v>
      </c>
      <c r="AX31" s="110" t="e">
        <f>'Nom Revenue'!AX31*VLOOKUP('Real Revenue'!AX$3,IPD!$A:$C,3,FALSE)</f>
        <v>#N/A</v>
      </c>
      <c r="AY31" s="110" t="e">
        <f>'Nom Revenue'!AY31*VLOOKUP('Real Revenue'!AY$3,IPD!$A:$C,3,FALSE)</f>
        <v>#N/A</v>
      </c>
      <c r="AZ31" s="110" t="e">
        <f>'Nom Revenue'!AZ31*VLOOKUP('Real Revenue'!AZ$3,IPD!$A:$C,3,FALSE)</f>
        <v>#N/A</v>
      </c>
      <c r="BA31" s="110" t="e">
        <f>'Nom Revenue'!BA31*VLOOKUP('Real Revenue'!BA$3,IPD!$A:$C,3,FALSE)</f>
        <v>#N/A</v>
      </c>
      <c r="BB31" s="110"/>
      <c r="BC31" s="79">
        <f t="shared" si="13"/>
        <v>0.23177179613372534</v>
      </c>
      <c r="BD31" s="79">
        <f t="shared" si="14"/>
        <v>0.12720632047117908</v>
      </c>
      <c r="BE31" s="111">
        <f t="shared" si="11"/>
        <v>0.11444793582635771</v>
      </c>
      <c r="BF31" s="79">
        <f t="shared" si="15"/>
        <v>0.16814372578117465</v>
      </c>
      <c r="BG31" s="79">
        <f t="shared" si="16"/>
        <v>-0.15258013451829799</v>
      </c>
      <c r="BH31" s="79">
        <f t="shared" si="17"/>
        <v>0.13886878061115548</v>
      </c>
      <c r="BI31" s="79">
        <f t="shared" si="5"/>
        <v>-7.0632864786807081E-3</v>
      </c>
      <c r="BJ31" s="79">
        <f t="shared" si="6"/>
        <v>-0.19502243192259494</v>
      </c>
      <c r="BK31" s="79">
        <f t="shared" si="7"/>
        <v>-0.11016369503255896</v>
      </c>
      <c r="BL31" s="79">
        <f t="shared" si="8"/>
        <v>4.221603612714997E-2</v>
      </c>
      <c r="BM31" s="79">
        <f t="shared" si="12"/>
        <v>-9.2057335876775781E-2</v>
      </c>
      <c r="BN31" s="79">
        <f t="shared" si="18"/>
        <v>-0.216909072244998</v>
      </c>
      <c r="BO31" s="79">
        <f t="shared" si="19"/>
        <v>9.0431178976340121E-3</v>
      </c>
      <c r="BP31" s="79">
        <f t="shared" si="20"/>
        <v>-0.1028473509610317</v>
      </c>
      <c r="BQ31" s="79">
        <f t="shared" si="21"/>
        <v>-9.7924912353448579E-2</v>
      </c>
      <c r="BR31" s="79">
        <f t="shared" si="22"/>
        <v>-0.23845396453201517</v>
      </c>
      <c r="BS31" s="79">
        <f t="shared" si="23"/>
        <v>-6.2249726707117814E-2</v>
      </c>
      <c r="BT31" s="79">
        <f t="shared" si="24"/>
        <v>0.12783355600188018</v>
      </c>
      <c r="BU31" s="79" t="e">
        <f t="shared" si="25"/>
        <v>#N/A</v>
      </c>
      <c r="BV31" s="79" t="e">
        <f t="shared" si="26"/>
        <v>#N/A</v>
      </c>
      <c r="BW31" s="79" t="e">
        <f t="shared" si="27"/>
        <v>#N/A</v>
      </c>
      <c r="BX31" s="79" t="e">
        <f t="shared" si="28"/>
        <v>#N/A</v>
      </c>
      <c r="BY31" s="79" t="e">
        <f t="shared" si="29"/>
        <v>#N/A</v>
      </c>
      <c r="BZ31" s="79" t="e">
        <f t="shared" si="30"/>
        <v>#N/A</v>
      </c>
      <c r="CA31" s="79" t="e">
        <f t="shared" si="31"/>
        <v>#N/A</v>
      </c>
      <c r="CB31" s="79" t="e">
        <f t="shared" si="32"/>
        <v>#N/A</v>
      </c>
    </row>
    <row r="32" spans="1:232" ht="13" x14ac:dyDescent="0.3">
      <c r="A32" s="18" t="s">
        <v>81</v>
      </c>
      <c r="B32" s="108">
        <f>'Nom Revenue'!B32</f>
        <v>0</v>
      </c>
      <c r="C32" s="63" t="str">
        <f>IF(B32=0,"",VLOOKUP('Nom Revenue'!A32,'Commodity Code List'!$B$2:$C$18,2,FALSE))</f>
        <v/>
      </c>
      <c r="D32" s="63" t="str">
        <f>'Formatted Data'!E30</f>
        <v>M</v>
      </c>
      <c r="E32" s="63" t="str">
        <f>'Formatted Data'!F30</f>
        <v>R</v>
      </c>
      <c r="F32" s="63" t="str">
        <f>'Formatted Data'!G30</f>
        <v>X</v>
      </c>
      <c r="G32" s="109">
        <f>'Nom Revenue'!G32*VLOOKUP('Real Revenue'!G$3,IPD!$A:$C,3,FALSE)</f>
        <v>2606.1016987368666</v>
      </c>
      <c r="H32" s="109">
        <f>'Nom Revenue'!H32*VLOOKUP('Real Revenue'!H$3,IPD!$A:$C,3,FALSE)</f>
        <v>2391.7900036066271</v>
      </c>
      <c r="I32" s="109">
        <f>'Nom Revenue'!I32*VLOOKUP('Real Revenue'!I$3,IPD!$A:$C,3,FALSE)</f>
        <v>2113.1985229419956</v>
      </c>
      <c r="J32" s="109">
        <f>'Nom Revenue'!J32*VLOOKUP('Real Revenue'!J$3,IPD!$A:$C,3,FALSE)</f>
        <v>2365.6065717350202</v>
      </c>
      <c r="K32" s="109">
        <f>'Nom Revenue'!K32*VLOOKUP('Real Revenue'!K$3,IPD!$A:$C,3,FALSE)</f>
        <v>2156.6925519286278</v>
      </c>
      <c r="L32" s="109">
        <f>'Nom Revenue'!L32*VLOOKUP('Real Revenue'!L$3,IPD!$A:$C,3,FALSE)</f>
        <v>2050.5479829693954</v>
      </c>
      <c r="M32" s="109">
        <f>'Nom Revenue'!M32*VLOOKUP('Real Revenue'!M$3,IPD!$A:$C,3,FALSE)</f>
        <v>2033.8883860055453</v>
      </c>
      <c r="N32" s="109">
        <f>'Nom Revenue'!N32*VLOOKUP('Real Revenue'!N$3,IPD!$A:$C,3,FALSE)</f>
        <v>1927.7063251471125</v>
      </c>
      <c r="O32" s="109">
        <f>'Nom Revenue'!O32*VLOOKUP('Real Revenue'!O$3,IPD!$A:$C,3,FALSE)</f>
        <v>1741.0233853475404</v>
      </c>
      <c r="P32" s="109">
        <f>'Nom Revenue'!P32*VLOOKUP('Real Revenue'!P$3,IPD!$A:$C,3,FALSE)</f>
        <v>1646.6935629461291</v>
      </c>
      <c r="Q32" s="109">
        <f>'Nom Revenue'!Q32*VLOOKUP('Real Revenue'!Q$3,IPD!$A:$C,3,FALSE)</f>
        <v>1755.3918537474417</v>
      </c>
      <c r="R32" s="109">
        <f>'Nom Revenue'!R32*VLOOKUP('Real Revenue'!R$3,IPD!$A:$C,3,FALSE)</f>
        <v>1845.7312338331083</v>
      </c>
      <c r="S32" s="109">
        <f>'Nom Revenue'!S32*VLOOKUP('Real Revenue'!S$3,IPD!$A:$C,3,FALSE)</f>
        <v>1710.2239903663108</v>
      </c>
      <c r="T32" s="109">
        <f>'Nom Revenue'!T32*VLOOKUP('Real Revenue'!T$3,IPD!$A:$C,3,FALSE)</f>
        <v>1591.8893252756029</v>
      </c>
      <c r="U32" s="109">
        <f>'Nom Revenue'!U32*VLOOKUP('Real Revenue'!U$3,IPD!$A:$C,3,FALSE)</f>
        <v>1390.2883550646172</v>
      </c>
      <c r="V32" s="109">
        <f>'Nom Revenue'!V32*VLOOKUP('Real Revenue'!V$3,IPD!$A:$C,3,FALSE)</f>
        <v>1400.6426429553644</v>
      </c>
      <c r="W32" s="109">
        <f>'Nom Revenue'!W32*VLOOKUP('Real Revenue'!W$3,IPD!$A:$C,3,FALSE)</f>
        <v>1412.0111582840238</v>
      </c>
      <c r="X32" s="109">
        <f>'Nom Revenue'!X32*VLOOKUP('Real Revenue'!X$3,IPD!$A:$C,3,FALSE)</f>
        <v>1161.6813729854994</v>
      </c>
      <c r="Y32" s="109">
        <f>'Nom Revenue'!Y32*VLOOKUP('Real Revenue'!Y$3,IPD!$A:$C,3,FALSE)</f>
        <v>1188.5788175986286</v>
      </c>
      <c r="Z32" s="109">
        <f>'Nom Revenue'!Z32*VLOOKUP('Real Revenue'!Z$3,IPD!$A:$C,3,FALSE)</f>
        <v>1307.0212512993664</v>
      </c>
      <c r="AA32" s="109">
        <f>'Nom Revenue'!AA32*VLOOKUP('Real Revenue'!AA$3,IPD!$A:$C,3,FALSE)</f>
        <v>1355.2993870346756</v>
      </c>
      <c r="AB32" s="109">
        <f>'Nom Revenue'!AB32*VLOOKUP('Real Revenue'!AB$3,IPD!$A:$C,3,FALSE)</f>
        <v>1413.4237767006459</v>
      </c>
      <c r="AC32" s="109">
        <f t="shared" si="10"/>
        <v>1358.0878412141426</v>
      </c>
      <c r="AD32" s="109">
        <f>'Nom Revenue'!AD32*VLOOKUP('Real Revenue'!AD$3,IPD!$A:$C,3,FALSE)</f>
        <v>1358.0878412141426</v>
      </c>
      <c r="AE32" s="109">
        <f>'Nom Revenue'!AE32*VLOOKUP('Real Revenue'!AE$3,IPD!$A:$C,3,FALSE)</f>
        <v>1573.96970049879</v>
      </c>
      <c r="AF32" s="109">
        <f>'Nom Revenue'!AF32*VLOOKUP('Real Revenue'!AF$3,IPD!$A:$C,3,FALSE)</f>
        <v>1247.0080212069199</v>
      </c>
      <c r="AG32" s="109">
        <f>'Nom Revenue'!AG32*VLOOKUP('Real Revenue'!AG$3,IPD!$A:$C,3,FALSE)</f>
        <v>1503.7332520863085</v>
      </c>
      <c r="AH32" s="109">
        <f>'Nom Revenue'!AH32*VLOOKUP('Real Revenue'!AH$3,IPD!$A:$C,3,FALSE)</f>
        <v>1726.0455393469681</v>
      </c>
      <c r="AI32" s="109">
        <f>'Nom Revenue'!AI32*VLOOKUP('Real Revenue'!AI$3,IPD!$A:$C,3,FALSE)</f>
        <v>1589.9876432687663</v>
      </c>
      <c r="AJ32" s="109">
        <f>'Nom Revenue'!AJ32*VLOOKUP('Real Revenue'!AJ$3,IPD!$A:$C,3,FALSE)</f>
        <v>1412.9610438108705</v>
      </c>
      <c r="AK32" s="109">
        <f>'Nom Revenue'!AK32*VLOOKUP('Real Revenue'!AK$3,IPD!$A:$C,3,FALSE)</f>
        <v>1452.5541094678545</v>
      </c>
      <c r="AL32" s="109">
        <f>'Nom Revenue'!AL32*VLOOKUP('Real Revenue'!AL$3,IPD!$A:$C,3,FALSE)</f>
        <v>1142.6055276419088</v>
      </c>
      <c r="AM32" s="109">
        <f>'Nom Revenue'!AM32*VLOOKUP('Real Revenue'!AM$3,IPD!$A:$C,3,FALSE)</f>
        <v>856.06168803249147</v>
      </c>
      <c r="AN32" s="109">
        <f>'Nom Revenue'!AN32*VLOOKUP('Real Revenue'!AN$3,IPD!$A:$C,3,FALSE)</f>
        <v>1113.77247543</v>
      </c>
      <c r="AO32" s="109">
        <f>'Nom Revenue'!AO32*VLOOKUP('Real Revenue'!AO$3,IPD!$A:$C,3,FALSE)</f>
        <v>1269.9221236374658</v>
      </c>
      <c r="AP32" s="109">
        <f>'Nom Revenue'!AP32*VLOOKUP('Real Revenue'!AP$3,IPD!$A:$C,3,FALSE)</f>
        <v>943.97342284247361</v>
      </c>
      <c r="AQ32" s="109">
        <f>'Nom Revenue'!AQ32*VLOOKUP('Real Revenue'!AQ$3,IPD!$A:$C,3,FALSE)</f>
        <v>622.07833138801107</v>
      </c>
      <c r="AR32" s="109">
        <f>'Nom Revenue'!AR32*VLOOKUP('Real Revenue'!AR$3,IPD!$A:$C,3,FALSE)</f>
        <v>861.07455794688474</v>
      </c>
      <c r="AS32" s="109">
        <f>'Nom Revenue'!AS32*VLOOKUP('Real Revenue'!AS$3,IPD!$A:$C,3,FALSE)</f>
        <v>1069.0509999999999</v>
      </c>
      <c r="AT32" s="109" t="e">
        <f>'Nom Revenue'!AT32*VLOOKUP('Real Revenue'!AT$3,IPD!$A:$C,3,FALSE)</f>
        <v>#N/A</v>
      </c>
      <c r="AU32" s="109" t="e">
        <f>'Nom Revenue'!AU32*VLOOKUP('Real Revenue'!AU$3,IPD!$A:$C,3,FALSE)</f>
        <v>#N/A</v>
      </c>
      <c r="AV32" s="109" t="e">
        <f>'Nom Revenue'!AV32*VLOOKUP('Real Revenue'!AV$3,IPD!$A:$C,3,FALSE)</f>
        <v>#N/A</v>
      </c>
      <c r="AW32" s="109" t="e">
        <f>'Nom Revenue'!AW32*VLOOKUP('Real Revenue'!AW$3,IPD!$A:$C,3,FALSE)</f>
        <v>#N/A</v>
      </c>
      <c r="AX32" s="109" t="e">
        <f>'Nom Revenue'!AX32*VLOOKUP('Real Revenue'!AX$3,IPD!$A:$C,3,FALSE)</f>
        <v>#N/A</v>
      </c>
      <c r="AY32" s="109" t="e">
        <f>'Nom Revenue'!AY32*VLOOKUP('Real Revenue'!AY$3,IPD!$A:$C,3,FALSE)</f>
        <v>#N/A</v>
      </c>
      <c r="AZ32" s="109" t="e">
        <f>'Nom Revenue'!AZ32*VLOOKUP('Real Revenue'!AZ$3,IPD!$A:$C,3,FALSE)</f>
        <v>#N/A</v>
      </c>
      <c r="BA32" s="109" t="e">
        <f>'Nom Revenue'!BA32*VLOOKUP('Real Revenue'!BA$3,IPD!$A:$C,3,FALSE)</f>
        <v>#N/A</v>
      </c>
      <c r="BB32" s="109"/>
      <c r="BC32" s="78">
        <f t="shared" si="13"/>
        <v>3.6937529276829917E-2</v>
      </c>
      <c r="BD32" s="78">
        <f t="shared" si="14"/>
        <v>4.2886752714574428E-2</v>
      </c>
      <c r="BE32" s="78">
        <f t="shared" si="11"/>
        <v>-3.9150279200533822E-2</v>
      </c>
      <c r="BF32" s="78">
        <f t="shared" si="15"/>
        <v>0.15896015908046635</v>
      </c>
      <c r="BG32" s="78">
        <f t="shared" si="16"/>
        <v>-0.20773060573418667</v>
      </c>
      <c r="BH32" s="78">
        <f t="shared" si="17"/>
        <v>0.20587295872476941</v>
      </c>
      <c r="BI32" s="78">
        <f t="shared" si="5"/>
        <v>0.14784024158022646</v>
      </c>
      <c r="BJ32" s="78">
        <f t="shared" si="6"/>
        <v>-7.8826365224221151E-2</v>
      </c>
      <c r="BK32" s="78">
        <f t="shared" si="7"/>
        <v>-0.11133834920500185</v>
      </c>
      <c r="BL32" s="78">
        <f t="shared" si="8"/>
        <v>2.802134271883272E-2</v>
      </c>
      <c r="BM32" s="78">
        <f t="shared" si="12"/>
        <v>-0.21338178027632704</v>
      </c>
      <c r="BN32" s="78">
        <f t="shared" si="18"/>
        <v>-0.2507810724500712</v>
      </c>
      <c r="BO32" s="78">
        <f t="shared" si="19"/>
        <v>0.30104230921700492</v>
      </c>
      <c r="BP32" s="78">
        <f t="shared" si="20"/>
        <v>0.14019887513127882</v>
      </c>
      <c r="BQ32" s="78">
        <f t="shared" si="21"/>
        <v>-0.25666825920109981</v>
      </c>
      <c r="BR32" s="78">
        <f t="shared" si="22"/>
        <v>-0.34100016342110417</v>
      </c>
      <c r="BS32" s="78">
        <f t="shared" si="23"/>
        <v>0.38418992351913905</v>
      </c>
      <c r="BT32" s="78">
        <f t="shared" si="24"/>
        <v>0.24153128220279418</v>
      </c>
      <c r="BU32" s="78" t="e">
        <f t="shared" si="25"/>
        <v>#N/A</v>
      </c>
      <c r="BV32" s="78" t="e">
        <f t="shared" si="26"/>
        <v>#N/A</v>
      </c>
      <c r="BW32" s="78" t="e">
        <f t="shared" si="27"/>
        <v>#N/A</v>
      </c>
      <c r="BX32" s="78" t="e">
        <f t="shared" si="28"/>
        <v>#N/A</v>
      </c>
      <c r="BY32" s="78" t="e">
        <f t="shared" si="29"/>
        <v>#N/A</v>
      </c>
      <c r="BZ32" s="78" t="e">
        <f t="shared" si="30"/>
        <v>#N/A</v>
      </c>
      <c r="CA32" s="78" t="e">
        <f t="shared" si="31"/>
        <v>#N/A</v>
      </c>
      <c r="CB32" s="78" t="e">
        <f t="shared" si="32"/>
        <v>#N/A</v>
      </c>
    </row>
    <row r="33" spans="1:80" ht="13" x14ac:dyDescent="0.3">
      <c r="A33" s="18" t="s">
        <v>81</v>
      </c>
      <c r="B33" s="108">
        <f>'Nom Revenue'!B33</f>
        <v>0</v>
      </c>
      <c r="C33" s="63" t="str">
        <f>IF(B33=0,"",VLOOKUP('Nom Revenue'!A33,'Commodity Code List'!$B$2:$C$18,2,FALSE))</f>
        <v/>
      </c>
      <c r="D33" s="63" t="str">
        <f>'Formatted Data'!E31</f>
        <v>M</v>
      </c>
      <c r="E33" s="63" t="str">
        <f>'Formatted Data'!F31</f>
        <v>P</v>
      </c>
      <c r="F33" s="63" t="str">
        <f>'Formatted Data'!G31</f>
        <v>X</v>
      </c>
      <c r="G33" s="109">
        <f>'Nom Revenue'!G33*VLOOKUP('Real Revenue'!G$3,IPD!$A:$C,3,FALSE)</f>
        <v>1370.9318627277378</v>
      </c>
      <c r="H33" s="109">
        <f>'Nom Revenue'!H33*VLOOKUP('Real Revenue'!H$3,IPD!$A:$C,3,FALSE)</f>
        <v>1269.9668648768538</v>
      </c>
      <c r="I33" s="109">
        <f>'Nom Revenue'!I33*VLOOKUP('Real Revenue'!I$3,IPD!$A:$C,3,FALSE)</f>
        <v>1505.0227740618061</v>
      </c>
      <c r="J33" s="109">
        <f>'Nom Revenue'!J33*VLOOKUP('Real Revenue'!J$3,IPD!$A:$C,3,FALSE)</f>
        <v>1720.7634257380744</v>
      </c>
      <c r="K33" s="109">
        <f>'Nom Revenue'!K33*VLOOKUP('Real Revenue'!K$3,IPD!$A:$C,3,FALSE)</f>
        <v>1684.1298403918483</v>
      </c>
      <c r="L33" s="109">
        <f>'Nom Revenue'!L33*VLOOKUP('Real Revenue'!L$3,IPD!$A:$C,3,FALSE)</f>
        <v>1759.6546731978754</v>
      </c>
      <c r="M33" s="109">
        <f>'Nom Revenue'!M33*VLOOKUP('Real Revenue'!M$3,IPD!$A:$C,3,FALSE)</f>
        <v>1689.9944933289839</v>
      </c>
      <c r="N33" s="109">
        <f>'Nom Revenue'!N33*VLOOKUP('Real Revenue'!N$3,IPD!$A:$C,3,FALSE)</f>
        <v>1768.1633025340072</v>
      </c>
      <c r="O33" s="109">
        <f>'Nom Revenue'!O33*VLOOKUP('Real Revenue'!O$3,IPD!$A:$C,3,FALSE)</f>
        <v>1777.8152889522385</v>
      </c>
      <c r="P33" s="109">
        <f>'Nom Revenue'!P33*VLOOKUP('Real Revenue'!P$3,IPD!$A:$C,3,FALSE)</f>
        <v>1828.3529817430299</v>
      </c>
      <c r="Q33" s="109">
        <f>'Nom Revenue'!Q33*VLOOKUP('Real Revenue'!Q$3,IPD!$A:$C,3,FALSE)</f>
        <v>1941.7599027323383</v>
      </c>
      <c r="R33" s="109">
        <f>'Nom Revenue'!R33*VLOOKUP('Real Revenue'!R$3,IPD!$A:$C,3,FALSE)</f>
        <v>2087.646497329969</v>
      </c>
      <c r="S33" s="109">
        <f>'Nom Revenue'!S33*VLOOKUP('Real Revenue'!S$3,IPD!$A:$C,3,FALSE)</f>
        <v>2052.8850246755119</v>
      </c>
      <c r="T33" s="109">
        <f>'Nom Revenue'!T33*VLOOKUP('Real Revenue'!T$3,IPD!$A:$C,3,FALSE)</f>
        <v>1777.1913447139862</v>
      </c>
      <c r="U33" s="109">
        <f>'Nom Revenue'!U33*VLOOKUP('Real Revenue'!U$3,IPD!$A:$C,3,FALSE)</f>
        <v>1907.5605837493495</v>
      </c>
      <c r="V33" s="109">
        <f>'Nom Revenue'!V33*VLOOKUP('Real Revenue'!V$3,IPD!$A:$C,3,FALSE)</f>
        <v>1792.308071326421</v>
      </c>
      <c r="W33" s="109">
        <f>'Nom Revenue'!W33*VLOOKUP('Real Revenue'!W$3,IPD!$A:$C,3,FALSE)</f>
        <v>2168.5518903173752</v>
      </c>
      <c r="X33" s="109">
        <f>'Nom Revenue'!X33*VLOOKUP('Real Revenue'!X$3,IPD!$A:$C,3,FALSE)</f>
        <v>2079.8351665629343</v>
      </c>
      <c r="Y33" s="109">
        <f>'Nom Revenue'!Y33*VLOOKUP('Real Revenue'!Y$3,IPD!$A:$C,3,FALSE)</f>
        <v>1914.0317249305247</v>
      </c>
      <c r="Z33" s="109">
        <f>'Nom Revenue'!Z33*VLOOKUP('Real Revenue'!Z$3,IPD!$A:$C,3,FALSE)</f>
        <v>1975.0977985887175</v>
      </c>
      <c r="AA33" s="109">
        <f>'Nom Revenue'!AA33*VLOOKUP('Real Revenue'!AA$3,IPD!$A:$C,3,FALSE)</f>
        <v>2174.5966735249399</v>
      </c>
      <c r="AB33" s="109">
        <f>'Nom Revenue'!AB33*VLOOKUP('Real Revenue'!AB$3,IPD!$A:$C,3,FALSE)</f>
        <v>2370.7954889795533</v>
      </c>
      <c r="AC33" s="109">
        <f t="shared" si="10"/>
        <v>2524.6719309430332</v>
      </c>
      <c r="AD33" s="109">
        <f>'Nom Revenue'!AD33*VLOOKUP('Real Revenue'!AD$3,IPD!$A:$C,3,FALSE)</f>
        <v>2524.6719309430332</v>
      </c>
      <c r="AE33" s="109">
        <f>'Nom Revenue'!AE33*VLOOKUP('Real Revenue'!AE$3,IPD!$A:$C,3,FALSE)</f>
        <v>2801.8215537818273</v>
      </c>
      <c r="AF33" s="109">
        <f>'Nom Revenue'!AF33*VLOOKUP('Real Revenue'!AF$3,IPD!$A:$C,3,FALSE)</f>
        <v>3127.8844545259494</v>
      </c>
      <c r="AG33" s="109">
        <f>'Nom Revenue'!AG33*VLOOKUP('Real Revenue'!AG$3,IPD!$A:$C,3,FALSE)</f>
        <v>3168.9462597398251</v>
      </c>
      <c r="AH33" s="109">
        <f>'Nom Revenue'!AH33*VLOOKUP('Real Revenue'!AH$3,IPD!$A:$C,3,FALSE)</f>
        <v>3759.9407588133054</v>
      </c>
      <c r="AI33" s="109">
        <f>'Nom Revenue'!AI33*VLOOKUP('Real Revenue'!AI$3,IPD!$A:$C,3,FALSE)</f>
        <v>3510.4579375972526</v>
      </c>
      <c r="AJ33" s="109">
        <f>'Nom Revenue'!AJ33*VLOOKUP('Real Revenue'!AJ$3,IPD!$A:$C,3,FALSE)</f>
        <v>3777.8596699412269</v>
      </c>
      <c r="AK33" s="109">
        <f>'Nom Revenue'!AK33*VLOOKUP('Real Revenue'!AK$3,IPD!$A:$C,3,FALSE)</f>
        <v>3562.0967371838083</v>
      </c>
      <c r="AL33" s="109">
        <f>'Nom Revenue'!AL33*VLOOKUP('Real Revenue'!AL$3,IPD!$A:$C,3,FALSE)</f>
        <v>2921.8210805622921</v>
      </c>
      <c r="AM33" s="109">
        <f>'Nom Revenue'!AM33*VLOOKUP('Real Revenue'!AM$3,IPD!$A:$C,3,FALSE)</f>
        <v>2156.5987011227489</v>
      </c>
      <c r="AN33" s="109">
        <f>'Nom Revenue'!AN33*VLOOKUP('Real Revenue'!AN$3,IPD!$A:$C,3,FALSE)</f>
        <v>2202.7175330099999</v>
      </c>
      <c r="AO33" s="109">
        <f>'Nom Revenue'!AO33*VLOOKUP('Real Revenue'!AO$3,IPD!$A:$C,3,FALSE)</f>
        <v>1900.5992239297691</v>
      </c>
      <c r="AP33" s="109">
        <f>'Nom Revenue'!AP33*VLOOKUP('Real Revenue'!AP$3,IPD!$A:$C,3,FALSE)</f>
        <v>1917.7361397680945</v>
      </c>
      <c r="AQ33" s="109">
        <f>'Nom Revenue'!AQ33*VLOOKUP('Real Revenue'!AQ$3,IPD!$A:$C,3,FALSE)</f>
        <v>1069.1299626593029</v>
      </c>
      <c r="AR33" s="109">
        <f>'Nom Revenue'!AR33*VLOOKUP('Real Revenue'!AR$3,IPD!$A:$C,3,FALSE)</f>
        <v>1375.0261433769156</v>
      </c>
      <c r="AS33" s="109">
        <f>'Nom Revenue'!AS33*VLOOKUP('Real Revenue'!AS$3,IPD!$A:$C,3,FALSE)</f>
        <v>1413.3320000000001</v>
      </c>
      <c r="AT33" s="109" t="e">
        <f>'Nom Revenue'!AT33*VLOOKUP('Real Revenue'!AT$3,IPD!$A:$C,3,FALSE)</f>
        <v>#N/A</v>
      </c>
      <c r="AU33" s="109" t="e">
        <f>'Nom Revenue'!AU33*VLOOKUP('Real Revenue'!AU$3,IPD!$A:$C,3,FALSE)</f>
        <v>#N/A</v>
      </c>
      <c r="AV33" s="109" t="e">
        <f>'Nom Revenue'!AV33*VLOOKUP('Real Revenue'!AV$3,IPD!$A:$C,3,FALSE)</f>
        <v>#N/A</v>
      </c>
      <c r="AW33" s="109" t="e">
        <f>'Nom Revenue'!AW33*VLOOKUP('Real Revenue'!AW$3,IPD!$A:$C,3,FALSE)</f>
        <v>#N/A</v>
      </c>
      <c r="AX33" s="109" t="e">
        <f>'Nom Revenue'!AX33*VLOOKUP('Real Revenue'!AX$3,IPD!$A:$C,3,FALSE)</f>
        <v>#N/A</v>
      </c>
      <c r="AY33" s="109" t="e">
        <f>'Nom Revenue'!AY33*VLOOKUP('Real Revenue'!AY$3,IPD!$A:$C,3,FALSE)</f>
        <v>#N/A</v>
      </c>
      <c r="AZ33" s="109" t="e">
        <f>'Nom Revenue'!AZ33*VLOOKUP('Real Revenue'!AZ$3,IPD!$A:$C,3,FALSE)</f>
        <v>#N/A</v>
      </c>
      <c r="BA33" s="109" t="e">
        <f>'Nom Revenue'!BA33*VLOOKUP('Real Revenue'!BA$3,IPD!$A:$C,3,FALSE)</f>
        <v>#N/A</v>
      </c>
      <c r="BB33" s="109"/>
      <c r="BC33" s="78">
        <f t="shared" ref="BC33:BD35" si="33">AA33/Z33-1</f>
        <v>0.10100708687882287</v>
      </c>
      <c r="BD33" s="78">
        <f t="shared" si="33"/>
        <v>9.0223082672421517E-2</v>
      </c>
      <c r="BE33" s="78">
        <f t="shared" si="11"/>
        <v>6.4904983444907804E-2</v>
      </c>
      <c r="BF33" s="78">
        <f t="shared" ref="BF33:BM35" si="34">AE33/AD33-1</f>
        <v>0.109776489943892</v>
      </c>
      <c r="BG33" s="78">
        <f t="shared" si="34"/>
        <v>0.11637532743796997</v>
      </c>
      <c r="BH33" s="78">
        <f t="shared" si="34"/>
        <v>1.3127660503718497E-2</v>
      </c>
      <c r="BI33" s="78">
        <f t="shared" si="34"/>
        <v>0.18649558895391349</v>
      </c>
      <c r="BJ33" s="78">
        <f t="shared" si="34"/>
        <v>-6.6352859584626334E-2</v>
      </c>
      <c r="BK33" s="78">
        <f t="shared" si="34"/>
        <v>7.6172891713096158E-2</v>
      </c>
      <c r="BL33" s="78">
        <f t="shared" si="34"/>
        <v>-5.7112479448125031E-2</v>
      </c>
      <c r="BM33" s="78">
        <f t="shared" si="34"/>
        <v>-0.17974684683260955</v>
      </c>
      <c r="BN33" s="78">
        <f t="shared" ref="BN33:BN74" si="35">AM33/AL33-1</f>
        <v>-0.26189912330028076</v>
      </c>
      <c r="BO33" s="78">
        <f t="shared" ref="BO33:BO74" si="36">AN33/AM33-1</f>
        <v>2.1384985469591999E-2</v>
      </c>
      <c r="BP33" s="78">
        <f t="shared" ref="BP33:BP74" si="37">AO33/AN33-1</f>
        <v>-0.13715708190118592</v>
      </c>
      <c r="BQ33" s="78">
        <f t="shared" ref="BQ33:BQ74" si="38">AP33/AO33-1</f>
        <v>9.016585728627291E-3</v>
      </c>
      <c r="BR33" s="78">
        <f t="shared" ref="BR33:BR74" si="39">AQ33/AP33-1</f>
        <v>-0.44250413782753806</v>
      </c>
      <c r="BS33" s="78">
        <f t="shared" ref="BS33:BS74" si="40">AR33/AQ33-1</f>
        <v>0.28611692815786505</v>
      </c>
      <c r="BT33" s="78">
        <f t="shared" ref="BT33:BT74" si="41">AS33/AR33-1</f>
        <v>2.7858275137234489E-2</v>
      </c>
      <c r="BU33" s="78" t="e">
        <f t="shared" ref="BU33:BU74" si="42">AT33/AS33-1</f>
        <v>#N/A</v>
      </c>
      <c r="BV33" s="78" t="e">
        <f t="shared" ref="BV33:BV74" si="43">AU33/AT33-1</f>
        <v>#N/A</v>
      </c>
      <c r="BW33" s="78" t="e">
        <f t="shared" ref="BW33:BW74" si="44">AV33/AU33-1</f>
        <v>#N/A</v>
      </c>
      <c r="BX33" s="78" t="e">
        <f t="shared" ref="BX33:BX74" si="45">AW33/AV33-1</f>
        <v>#N/A</v>
      </c>
      <c r="BY33" s="78" t="e">
        <f t="shared" ref="BY33:BY74" si="46">AX33/AW33-1</f>
        <v>#N/A</v>
      </c>
      <c r="BZ33" s="78" t="e">
        <f t="shared" ref="BZ33:BZ74" si="47">AY33/AX33-1</f>
        <v>#N/A</v>
      </c>
      <c r="CA33" s="78" t="e">
        <f t="shared" ref="CA33:CA74" si="48">AZ33/AY33-1</f>
        <v>#N/A</v>
      </c>
      <c r="CB33" s="78" t="e">
        <f t="shared" ref="CB33:CB74" si="49">BA33/AZ33-1</f>
        <v>#N/A</v>
      </c>
    </row>
    <row r="34" spans="1:80" ht="13" x14ac:dyDescent="0.3">
      <c r="A34" s="20" t="s">
        <v>81</v>
      </c>
      <c r="B34" s="42">
        <f>'Nom Revenue'!B34</f>
        <v>0</v>
      </c>
      <c r="C34" s="69" t="str">
        <f>IF(B34=0,"",VLOOKUP('Nom Revenue'!A34,'Commodity Code List'!$B$2:$C$18,2,FALSE))</f>
        <v/>
      </c>
      <c r="D34" s="69" t="str">
        <f>'Formatted Data'!E32</f>
        <v>L</v>
      </c>
      <c r="E34" s="69" t="str">
        <f>'Formatted Data'!F32</f>
        <v>R</v>
      </c>
      <c r="F34" s="69" t="str">
        <f>'Formatted Data'!G32</f>
        <v>X</v>
      </c>
      <c r="G34" s="110">
        <f>'Nom Revenue'!G34*VLOOKUP('Real Revenue'!G$3,IPD!$A:$C,3,FALSE)</f>
        <v>1206.3717600047221</v>
      </c>
      <c r="H34" s="110">
        <f>'Nom Revenue'!H34*VLOOKUP('Real Revenue'!H$3,IPD!$A:$C,3,FALSE)</f>
        <v>1137.1292077185674</v>
      </c>
      <c r="I34" s="110">
        <f>'Nom Revenue'!I34*VLOOKUP('Real Revenue'!I$3,IPD!$A:$C,3,FALSE)</f>
        <v>1023.1594422780141</v>
      </c>
      <c r="J34" s="110">
        <f>'Nom Revenue'!J34*VLOOKUP('Real Revenue'!J$3,IPD!$A:$C,3,FALSE)</f>
        <v>1039.7014020506108</v>
      </c>
      <c r="K34" s="110">
        <f>'Nom Revenue'!K34*VLOOKUP('Real Revenue'!K$3,IPD!$A:$C,3,FALSE)</f>
        <v>934.93679889792713</v>
      </c>
      <c r="L34" s="110">
        <f>'Nom Revenue'!L34*VLOOKUP('Real Revenue'!L$3,IPD!$A:$C,3,FALSE)</f>
        <v>1024.1798990810219</v>
      </c>
      <c r="M34" s="110">
        <f>'Nom Revenue'!M34*VLOOKUP('Real Revenue'!M$3,IPD!$A:$C,3,FALSE)</f>
        <v>967.41131148262923</v>
      </c>
      <c r="N34" s="110">
        <f>'Nom Revenue'!N34*VLOOKUP('Real Revenue'!N$3,IPD!$A:$C,3,FALSE)</f>
        <v>854.00471645908749</v>
      </c>
      <c r="O34" s="110">
        <f>'Nom Revenue'!O34*VLOOKUP('Real Revenue'!O$3,IPD!$A:$C,3,FALSE)</f>
        <v>755.82184630962388</v>
      </c>
      <c r="P34" s="110">
        <f>'Nom Revenue'!P34*VLOOKUP('Real Revenue'!P$3,IPD!$A:$C,3,FALSE)</f>
        <v>961.83874165700706</v>
      </c>
      <c r="Q34" s="110">
        <f>'Nom Revenue'!Q34*VLOOKUP('Real Revenue'!Q$3,IPD!$A:$C,3,FALSE)</f>
        <v>962.16578625315594</v>
      </c>
      <c r="R34" s="110">
        <f>'Nom Revenue'!R34*VLOOKUP('Real Revenue'!R$3,IPD!$A:$C,3,FALSE)</f>
        <v>1031.2703150196585</v>
      </c>
      <c r="S34" s="110">
        <f>'Nom Revenue'!S34*VLOOKUP('Real Revenue'!S$3,IPD!$A:$C,3,FALSE)</f>
        <v>914.51533084799541</v>
      </c>
      <c r="T34" s="110">
        <f>'Nom Revenue'!T34*VLOOKUP('Real Revenue'!T$3,IPD!$A:$C,3,FALSE)</f>
        <v>962.38537035610898</v>
      </c>
      <c r="U34" s="110">
        <f>'Nom Revenue'!U34*VLOOKUP('Real Revenue'!U$3,IPD!$A:$C,3,FALSE)</f>
        <v>1057.8931938799903</v>
      </c>
      <c r="V34" s="110">
        <f>'Nom Revenue'!V34*VLOOKUP('Real Revenue'!V$3,IPD!$A:$C,3,FALSE)</f>
        <v>1072.4346255603532</v>
      </c>
      <c r="W34" s="110">
        <f>'Nom Revenue'!W34*VLOOKUP('Real Revenue'!W$3,IPD!$A:$C,3,FALSE)</f>
        <v>1057.1053480903713</v>
      </c>
      <c r="X34" s="110">
        <f>'Nom Revenue'!X34*VLOOKUP('Real Revenue'!X$3,IPD!$A:$C,3,FALSE)</f>
        <v>1067.6544783155664</v>
      </c>
      <c r="Y34" s="110">
        <f>'Nom Revenue'!Y34*VLOOKUP('Real Revenue'!Y$3,IPD!$A:$C,3,FALSE)</f>
        <v>1008.1753872035944</v>
      </c>
      <c r="Z34" s="110">
        <f>'Nom Revenue'!Z34*VLOOKUP('Real Revenue'!Z$3,IPD!$A:$C,3,FALSE)</f>
        <v>1061.1244449966489</v>
      </c>
      <c r="AA34" s="110">
        <f>'Nom Revenue'!AA34*VLOOKUP('Real Revenue'!AA$3,IPD!$A:$C,3,FALSE)</f>
        <v>1192.0168049193192</v>
      </c>
      <c r="AB34" s="110">
        <f>'Nom Revenue'!AB34*VLOOKUP('Real Revenue'!AB$3,IPD!$A:$C,3,FALSE)</f>
        <v>1485.6127956489158</v>
      </c>
      <c r="AC34" s="110">
        <f t="shared" si="10"/>
        <v>1653.5606870374872</v>
      </c>
      <c r="AD34" s="110">
        <f>'Nom Revenue'!AD34*VLOOKUP('Real Revenue'!AD$3,IPD!$A:$C,3,FALSE)</f>
        <v>1653.5606870374872</v>
      </c>
      <c r="AE34" s="110">
        <f>'Nom Revenue'!AE34*VLOOKUP('Real Revenue'!AE$3,IPD!$A:$C,3,FALSE)</f>
        <v>1979.2288644063942</v>
      </c>
      <c r="AF34" s="110">
        <f>'Nom Revenue'!AF34*VLOOKUP('Real Revenue'!AF$3,IPD!$A:$C,3,FALSE)</f>
        <v>1771.8224137946609</v>
      </c>
      <c r="AG34" s="110">
        <f>'Nom Revenue'!AG34*VLOOKUP('Real Revenue'!AG$3,IPD!$A:$C,3,FALSE)</f>
        <v>1867.7079656707424</v>
      </c>
      <c r="AH34" s="110">
        <f>'Nom Revenue'!AH34*VLOOKUP('Real Revenue'!AH$3,IPD!$A:$C,3,FALSE)</f>
        <v>1919.7909900307168</v>
      </c>
      <c r="AI34" s="110">
        <f>'Nom Revenue'!AI34*VLOOKUP('Real Revenue'!AI$3,IPD!$A:$C,3,FALSE)</f>
        <v>1869.884393582658</v>
      </c>
      <c r="AJ34" s="110">
        <f>'Nom Revenue'!AJ34*VLOOKUP('Real Revenue'!AJ$3,IPD!$A:$C,3,FALSE)</f>
        <v>1751.612305314917</v>
      </c>
      <c r="AK34" s="110">
        <f>'Nom Revenue'!AK34*VLOOKUP('Real Revenue'!AK$3,IPD!$A:$C,3,FALSE)</f>
        <v>1647.8339827838333</v>
      </c>
      <c r="AL34" s="110">
        <f>'Nom Revenue'!AL34*VLOOKUP('Real Revenue'!AL$3,IPD!$A:$C,3,FALSE)</f>
        <v>1182.2575772226562</v>
      </c>
      <c r="AM34" s="110">
        <f>'Nom Revenue'!AM34*VLOOKUP('Real Revenue'!AM$3,IPD!$A:$C,3,FALSE)</f>
        <v>1027.7032105027431</v>
      </c>
      <c r="AN34" s="110">
        <f>'Nom Revenue'!AN34*VLOOKUP('Real Revenue'!AN$3,IPD!$A:$C,3,FALSE)</f>
        <v>1141.01480059</v>
      </c>
      <c r="AO34" s="110">
        <f>'Nom Revenue'!AO34*VLOOKUP('Real Revenue'!AO$3,IPD!$A:$C,3,FALSE)</f>
        <v>1153.4645699817188</v>
      </c>
      <c r="AP34" s="110">
        <f>'Nom Revenue'!AP34*VLOOKUP('Real Revenue'!AP$3,IPD!$A:$C,3,FALSE)</f>
        <v>850.73201360472274</v>
      </c>
      <c r="AQ34" s="110">
        <f>'Nom Revenue'!AQ34*VLOOKUP('Real Revenue'!AQ$3,IPD!$A:$C,3,FALSE)</f>
        <v>699.76871441720994</v>
      </c>
      <c r="AR34" s="110">
        <f>'Nom Revenue'!AR34*VLOOKUP('Real Revenue'!AR$3,IPD!$A:$C,3,FALSE)</f>
        <v>685.10679199368508</v>
      </c>
      <c r="AS34" s="110">
        <f>'Nom Revenue'!AS34*VLOOKUP('Real Revenue'!AS$3,IPD!$A:$C,3,FALSE)</f>
        <v>849.505</v>
      </c>
      <c r="AT34" s="110" t="e">
        <f>'Nom Revenue'!AT34*VLOOKUP('Real Revenue'!AT$3,IPD!$A:$C,3,FALSE)</f>
        <v>#N/A</v>
      </c>
      <c r="AU34" s="110" t="e">
        <f>'Nom Revenue'!AU34*VLOOKUP('Real Revenue'!AU$3,IPD!$A:$C,3,FALSE)</f>
        <v>#N/A</v>
      </c>
      <c r="AV34" s="110" t="e">
        <f>'Nom Revenue'!AV34*VLOOKUP('Real Revenue'!AV$3,IPD!$A:$C,3,FALSE)</f>
        <v>#N/A</v>
      </c>
      <c r="AW34" s="110" t="e">
        <f>'Nom Revenue'!AW34*VLOOKUP('Real Revenue'!AW$3,IPD!$A:$C,3,FALSE)</f>
        <v>#N/A</v>
      </c>
      <c r="AX34" s="110" t="e">
        <f>'Nom Revenue'!AX34*VLOOKUP('Real Revenue'!AX$3,IPD!$A:$C,3,FALSE)</f>
        <v>#N/A</v>
      </c>
      <c r="AY34" s="110" t="e">
        <f>'Nom Revenue'!AY34*VLOOKUP('Real Revenue'!AY$3,IPD!$A:$C,3,FALSE)</f>
        <v>#N/A</v>
      </c>
      <c r="AZ34" s="110" t="e">
        <f>'Nom Revenue'!AZ34*VLOOKUP('Real Revenue'!AZ$3,IPD!$A:$C,3,FALSE)</f>
        <v>#N/A</v>
      </c>
      <c r="BA34" s="110" t="e">
        <f>'Nom Revenue'!BA34*VLOOKUP('Real Revenue'!BA$3,IPD!$A:$C,3,FALSE)</f>
        <v>#N/A</v>
      </c>
      <c r="BB34" s="110"/>
      <c r="BC34" s="79">
        <f t="shared" si="33"/>
        <v>0.12335250642829521</v>
      </c>
      <c r="BD34" s="79">
        <f t="shared" si="33"/>
        <v>0.24630188896495331</v>
      </c>
      <c r="BE34" s="111">
        <f t="shared" si="11"/>
        <v>0.11304957245956659</v>
      </c>
      <c r="BF34" s="79">
        <f t="shared" si="34"/>
        <v>0.19694963718106573</v>
      </c>
      <c r="BG34" s="79">
        <f t="shared" si="34"/>
        <v>-0.1047915450010064</v>
      </c>
      <c r="BH34" s="79">
        <f t="shared" si="34"/>
        <v>5.4116908742974035E-2</v>
      </c>
      <c r="BI34" s="79">
        <f t="shared" si="34"/>
        <v>2.7886064265550292E-2</v>
      </c>
      <c r="BJ34" s="79">
        <f t="shared" si="34"/>
        <v>-2.5995848874809102E-2</v>
      </c>
      <c r="BK34" s="79">
        <f t="shared" si="34"/>
        <v>-6.3251016305416741E-2</v>
      </c>
      <c r="BL34" s="79">
        <f t="shared" si="34"/>
        <v>-5.9247313013381486E-2</v>
      </c>
      <c r="BM34" s="79">
        <f t="shared" si="34"/>
        <v>-0.28253841735599916</v>
      </c>
      <c r="BN34" s="79">
        <f t="shared" si="35"/>
        <v>-0.13072816761554629</v>
      </c>
      <c r="BO34" s="79">
        <f t="shared" si="36"/>
        <v>0.11025711404737759</v>
      </c>
      <c r="BP34" s="79">
        <f t="shared" si="37"/>
        <v>1.0911137511346203E-2</v>
      </c>
      <c r="BQ34" s="79">
        <f t="shared" si="38"/>
        <v>-0.26245501097774859</v>
      </c>
      <c r="BR34" s="79">
        <f t="shared" si="39"/>
        <v>-0.17745106187770099</v>
      </c>
      <c r="BS34" s="79">
        <f t="shared" si="40"/>
        <v>-2.0952526343987476E-2</v>
      </c>
      <c r="BT34" s="79">
        <f t="shared" si="41"/>
        <v>0.23995997401793412</v>
      </c>
      <c r="BU34" s="79" t="e">
        <f t="shared" si="42"/>
        <v>#N/A</v>
      </c>
      <c r="BV34" s="79" t="e">
        <f t="shared" si="43"/>
        <v>#N/A</v>
      </c>
      <c r="BW34" s="79" t="e">
        <f t="shared" si="44"/>
        <v>#N/A</v>
      </c>
      <c r="BX34" s="79" t="e">
        <f t="shared" si="45"/>
        <v>#N/A</v>
      </c>
      <c r="BY34" s="79" t="e">
        <f t="shared" si="46"/>
        <v>#N/A</v>
      </c>
      <c r="BZ34" s="79" t="e">
        <f t="shared" si="47"/>
        <v>#N/A</v>
      </c>
      <c r="CA34" s="79" t="e">
        <f t="shared" si="48"/>
        <v>#N/A</v>
      </c>
      <c r="CB34" s="79" t="e">
        <f t="shared" si="49"/>
        <v>#N/A</v>
      </c>
    </row>
    <row r="35" spans="1:80" ht="13" x14ac:dyDescent="0.3">
      <c r="A35" s="20" t="s">
        <v>81</v>
      </c>
      <c r="B35" s="42">
        <f>'Nom Revenue'!B35</f>
        <v>0</v>
      </c>
      <c r="C35" s="69" t="str">
        <f>IF(B35=0,"",VLOOKUP('Nom Revenue'!A35,'Commodity Code List'!$B$2:$C$18,2,FALSE))</f>
        <v/>
      </c>
      <c r="D35" s="69" t="str">
        <f>'Formatted Data'!E33</f>
        <v>L</v>
      </c>
      <c r="E35" s="69" t="str">
        <f>'Formatted Data'!F33</f>
        <v>P</v>
      </c>
      <c r="F35" s="69" t="str">
        <f>'Formatted Data'!G33</f>
        <v>X</v>
      </c>
      <c r="G35" s="110">
        <f>'Nom Revenue'!G35*VLOOKUP('Real Revenue'!G$3,IPD!$A:$C,3,FALSE)</f>
        <v>2251.0314256089405</v>
      </c>
      <c r="H35" s="110">
        <f>'Nom Revenue'!H35*VLOOKUP('Real Revenue'!H$3,IPD!$A:$C,3,FALSE)</f>
        <v>2121.9849858242201</v>
      </c>
      <c r="I35" s="110">
        <f>'Nom Revenue'!I35*VLOOKUP('Real Revenue'!I$3,IPD!$A:$C,3,FALSE)</f>
        <v>1799.2358994240976</v>
      </c>
      <c r="J35" s="110">
        <f>'Nom Revenue'!J35*VLOOKUP('Real Revenue'!J$3,IPD!$A:$C,3,FALSE)</f>
        <v>1908.2660334315008</v>
      </c>
      <c r="K35" s="110">
        <f>'Nom Revenue'!K35*VLOOKUP('Real Revenue'!K$3,IPD!$A:$C,3,FALSE)</f>
        <v>2036.3565835913585</v>
      </c>
      <c r="L35" s="110">
        <f>'Nom Revenue'!L35*VLOOKUP('Real Revenue'!L$3,IPD!$A:$C,3,FALSE)</f>
        <v>2291.5049261782315</v>
      </c>
      <c r="M35" s="110">
        <f>'Nom Revenue'!M35*VLOOKUP('Real Revenue'!M$3,IPD!$A:$C,3,FALSE)</f>
        <v>2128.9787418039473</v>
      </c>
      <c r="N35" s="110">
        <f>'Nom Revenue'!N35*VLOOKUP('Real Revenue'!N$3,IPD!$A:$C,3,FALSE)</f>
        <v>2121.4069025467647</v>
      </c>
      <c r="O35" s="110">
        <f>'Nom Revenue'!O35*VLOOKUP('Real Revenue'!O$3,IPD!$A:$C,3,FALSE)</f>
        <v>2394.2322081970274</v>
      </c>
      <c r="P35" s="110">
        <f>'Nom Revenue'!P35*VLOOKUP('Real Revenue'!P$3,IPD!$A:$C,3,FALSE)</f>
        <v>2571.1020937252151</v>
      </c>
      <c r="Q35" s="110">
        <f>'Nom Revenue'!Q35*VLOOKUP('Real Revenue'!Q$3,IPD!$A:$C,3,FALSE)</f>
        <v>2777.2094443448518</v>
      </c>
      <c r="R35" s="110">
        <f>'Nom Revenue'!R35*VLOOKUP('Real Revenue'!R$3,IPD!$A:$C,3,FALSE)</f>
        <v>3120.5298461504603</v>
      </c>
      <c r="S35" s="110">
        <f>'Nom Revenue'!S35*VLOOKUP('Real Revenue'!S$3,IPD!$A:$C,3,FALSE)</f>
        <v>2792.5862831698873</v>
      </c>
      <c r="T35" s="110">
        <f>'Nom Revenue'!T35*VLOOKUP('Real Revenue'!T$3,IPD!$A:$C,3,FALSE)</f>
        <v>3200.7143772158761</v>
      </c>
      <c r="U35" s="110">
        <f>'Nom Revenue'!U35*VLOOKUP('Real Revenue'!U$3,IPD!$A:$C,3,FALSE)</f>
        <v>3162.8911182658098</v>
      </c>
      <c r="V35" s="110">
        <f>'Nom Revenue'!V35*VLOOKUP('Real Revenue'!V$3,IPD!$A:$C,3,FALSE)</f>
        <v>3062.8108665603258</v>
      </c>
      <c r="W35" s="110">
        <f>'Nom Revenue'!W35*VLOOKUP('Real Revenue'!W$3,IPD!$A:$C,3,FALSE)</f>
        <v>3331.8551495696615</v>
      </c>
      <c r="X35" s="110">
        <f>'Nom Revenue'!X35*VLOOKUP('Real Revenue'!X$3,IPD!$A:$C,3,FALSE)</f>
        <v>3197.8580153082166</v>
      </c>
      <c r="Y35" s="110">
        <f>'Nom Revenue'!Y35*VLOOKUP('Real Revenue'!Y$3,IPD!$A:$C,3,FALSE)</f>
        <v>3000.3175370101026</v>
      </c>
      <c r="Z35" s="110">
        <f>'Nom Revenue'!Z35*VLOOKUP('Real Revenue'!Z$3,IPD!$A:$C,3,FALSE)</f>
        <v>3291.9922786903908</v>
      </c>
      <c r="AA35" s="110">
        <f>'Nom Revenue'!AA35*VLOOKUP('Real Revenue'!AA$3,IPD!$A:$C,3,FALSE)</f>
        <v>3313.8817635244495</v>
      </c>
      <c r="AB35" s="110">
        <f>'Nom Revenue'!AB35*VLOOKUP('Real Revenue'!AB$3,IPD!$A:$C,3,FALSE)</f>
        <v>3895.6236318706815</v>
      </c>
      <c r="AC35" s="110">
        <f t="shared" si="10"/>
        <v>3940.7209130157844</v>
      </c>
      <c r="AD35" s="110">
        <f>'Nom Revenue'!AD35*VLOOKUP('Real Revenue'!AD$3,IPD!$A:$C,3,FALSE)</f>
        <v>3940.7209130157844</v>
      </c>
      <c r="AE35" s="110">
        <f>'Nom Revenue'!AE35*VLOOKUP('Real Revenue'!AE$3,IPD!$A:$C,3,FALSE)</f>
        <v>4525.3910927590241</v>
      </c>
      <c r="AF35" s="110">
        <f>'Nom Revenue'!AF35*VLOOKUP('Real Revenue'!AF$3,IPD!$A:$C,3,FALSE)</f>
        <v>4479.3557847689599</v>
      </c>
      <c r="AG35" s="110">
        <f>'Nom Revenue'!AG35*VLOOKUP('Real Revenue'!AG$3,IPD!$A:$C,3,FALSE)</f>
        <v>4768.8826816315595</v>
      </c>
      <c r="AH35" s="110">
        <f>'Nom Revenue'!AH35*VLOOKUP('Real Revenue'!AH$3,IPD!$A:$C,3,FALSE)</f>
        <v>5563.0625245242181</v>
      </c>
      <c r="AI35" s="110">
        <f>'Nom Revenue'!AI35*VLOOKUP('Real Revenue'!AI$3,IPD!$A:$C,3,FALSE)</f>
        <v>5195.8367876482271</v>
      </c>
      <c r="AJ35" s="110">
        <f>'Nom Revenue'!AJ35*VLOOKUP('Real Revenue'!AJ$3,IPD!$A:$C,3,FALSE)</f>
        <v>4949.1398200504382</v>
      </c>
      <c r="AK35" s="110">
        <f>'Nom Revenue'!AK35*VLOOKUP('Real Revenue'!AK$3,IPD!$A:$C,3,FALSE)</f>
        <v>5235.8583274701568</v>
      </c>
      <c r="AL35" s="110">
        <f>'Nom Revenue'!AL35*VLOOKUP('Real Revenue'!AL$3,IPD!$A:$C,3,FALSE)</f>
        <v>4306.2448307780842</v>
      </c>
      <c r="AM35" s="110">
        <f>'Nom Revenue'!AM35*VLOOKUP('Real Revenue'!AM$3,IPD!$A:$C,3,FALSE)</f>
        <v>3352.3576870247653</v>
      </c>
      <c r="AN35" s="110">
        <f>'Nom Revenue'!AN35*VLOOKUP('Real Revenue'!AN$3,IPD!$A:$C,3,FALSE)</f>
        <v>3517.247022</v>
      </c>
      <c r="AO35" s="110">
        <f>'Nom Revenue'!AO35*VLOOKUP('Real Revenue'!AO$3,IPD!$A:$C,3,FALSE)</f>
        <v>3748.1843518882411</v>
      </c>
      <c r="AP35" s="110">
        <f>'Nom Revenue'!AP35*VLOOKUP('Real Revenue'!AP$3,IPD!$A:$C,3,FALSE)</f>
        <v>2808.7709823475116</v>
      </c>
      <c r="AQ35" s="110">
        <f>'Nom Revenue'!AQ35*VLOOKUP('Real Revenue'!AQ$3,IPD!$A:$C,3,FALSE)</f>
        <v>1932.2949931866276</v>
      </c>
      <c r="AR35" s="110">
        <f>'Nom Revenue'!AR35*VLOOKUP('Real Revenue'!AR$3,IPD!$A:$C,3,FALSE)</f>
        <v>2331.5308853220586</v>
      </c>
      <c r="AS35" s="110">
        <f>'Nom Revenue'!AS35*VLOOKUP('Real Revenue'!AS$3,IPD!$A:$C,3,FALSE)</f>
        <v>2806.8649999999998</v>
      </c>
      <c r="AT35" s="110" t="e">
        <f>'Nom Revenue'!AT35*VLOOKUP('Real Revenue'!AT$3,IPD!$A:$C,3,FALSE)</f>
        <v>#N/A</v>
      </c>
      <c r="AU35" s="110" t="e">
        <f>'Nom Revenue'!AU35*VLOOKUP('Real Revenue'!AU$3,IPD!$A:$C,3,FALSE)</f>
        <v>#N/A</v>
      </c>
      <c r="AV35" s="110" t="e">
        <f>'Nom Revenue'!AV35*VLOOKUP('Real Revenue'!AV$3,IPD!$A:$C,3,FALSE)</f>
        <v>#N/A</v>
      </c>
      <c r="AW35" s="110" t="e">
        <f>'Nom Revenue'!AW35*VLOOKUP('Real Revenue'!AW$3,IPD!$A:$C,3,FALSE)</f>
        <v>#N/A</v>
      </c>
      <c r="AX35" s="110" t="e">
        <f>'Nom Revenue'!AX35*VLOOKUP('Real Revenue'!AX$3,IPD!$A:$C,3,FALSE)</f>
        <v>#N/A</v>
      </c>
      <c r="AY35" s="110" t="e">
        <f>'Nom Revenue'!AY35*VLOOKUP('Real Revenue'!AY$3,IPD!$A:$C,3,FALSE)</f>
        <v>#N/A</v>
      </c>
      <c r="AZ35" s="110" t="e">
        <f>'Nom Revenue'!AZ35*VLOOKUP('Real Revenue'!AZ$3,IPD!$A:$C,3,FALSE)</f>
        <v>#N/A</v>
      </c>
      <c r="BA35" s="110" t="e">
        <f>'Nom Revenue'!BA35*VLOOKUP('Real Revenue'!BA$3,IPD!$A:$C,3,FALSE)</f>
        <v>#N/A</v>
      </c>
      <c r="BB35" s="110"/>
      <c r="BC35" s="79">
        <f t="shared" si="33"/>
        <v>6.6493123254731668E-3</v>
      </c>
      <c r="BD35" s="79">
        <f t="shared" si="33"/>
        <v>0.17554695968619161</v>
      </c>
      <c r="BE35" s="111">
        <f t="shared" si="11"/>
        <v>1.1576395824318242E-2</v>
      </c>
      <c r="BF35" s="79">
        <f t="shared" si="34"/>
        <v>0.14836629963115011</v>
      </c>
      <c r="BG35" s="79">
        <f t="shared" si="34"/>
        <v>-1.01726695099843E-2</v>
      </c>
      <c r="BH35" s="79">
        <f t="shared" si="34"/>
        <v>6.4635833984670432E-2</v>
      </c>
      <c r="BI35" s="79">
        <f t="shared" si="34"/>
        <v>0.1665337346107556</v>
      </c>
      <c r="BJ35" s="79">
        <f t="shared" si="34"/>
        <v>-6.6011434395553237E-2</v>
      </c>
      <c r="BK35" s="79">
        <f t="shared" si="34"/>
        <v>-4.7479737659244403E-2</v>
      </c>
      <c r="BL35" s="79">
        <f t="shared" si="34"/>
        <v>5.7932998024856186E-2</v>
      </c>
      <c r="BM35" s="79">
        <f t="shared" si="34"/>
        <v>-0.17754748859701097</v>
      </c>
      <c r="BN35" s="79">
        <f t="shared" si="35"/>
        <v>-0.22151251989566123</v>
      </c>
      <c r="BO35" s="79">
        <f t="shared" si="36"/>
        <v>4.9186080475074556E-2</v>
      </c>
      <c r="BP35" s="79">
        <f t="shared" si="37"/>
        <v>6.5658547279663138E-2</v>
      </c>
      <c r="BQ35" s="79">
        <f t="shared" si="38"/>
        <v>-0.25063158087928006</v>
      </c>
      <c r="BR35" s="79">
        <f t="shared" si="39"/>
        <v>-0.31204964543899694</v>
      </c>
      <c r="BS35" s="79">
        <f t="shared" si="40"/>
        <v>0.20661228929493558</v>
      </c>
      <c r="BT35" s="79">
        <f t="shared" si="41"/>
        <v>0.2038721072366505</v>
      </c>
      <c r="BU35" s="79" t="e">
        <f t="shared" si="42"/>
        <v>#N/A</v>
      </c>
      <c r="BV35" s="79" t="e">
        <f t="shared" si="43"/>
        <v>#N/A</v>
      </c>
      <c r="BW35" s="79" t="e">
        <f t="shared" si="44"/>
        <v>#N/A</v>
      </c>
      <c r="BX35" s="79" t="e">
        <f t="shared" si="45"/>
        <v>#N/A</v>
      </c>
      <c r="BY35" s="79" t="e">
        <f t="shared" si="46"/>
        <v>#N/A</v>
      </c>
      <c r="BZ35" s="79" t="e">
        <f t="shared" si="47"/>
        <v>#N/A</v>
      </c>
      <c r="CA35" s="79" t="e">
        <f t="shared" si="48"/>
        <v>#N/A</v>
      </c>
      <c r="CB35" s="79" t="e">
        <f t="shared" si="49"/>
        <v>#N/A</v>
      </c>
    </row>
    <row r="36" spans="1:80" ht="13" x14ac:dyDescent="0.3">
      <c r="A36" s="18" t="s">
        <v>81</v>
      </c>
      <c r="B36" s="108">
        <f>'Nom Revenue'!B36</f>
        <v>0</v>
      </c>
      <c r="C36" s="63" t="str">
        <f>IF(B36=0,"",VLOOKUP('Nom Revenue'!A36,'Commodity Code List'!$B$2:$C$18,2,FALSE))</f>
        <v/>
      </c>
      <c r="D36" s="63" t="str">
        <f>'Formatted Data'!E34</f>
        <v>VL</v>
      </c>
      <c r="E36" s="63" t="str">
        <f>'Formatted Data'!F34</f>
        <v>R</v>
      </c>
      <c r="F36" s="63" t="str">
        <f>'Formatted Data'!G34</f>
        <v>X</v>
      </c>
      <c r="G36" s="109">
        <f>'Nom Revenue'!G36*VLOOKUP('Real Revenue'!G$3,IPD!$A:$C,3,FALSE)</f>
        <v>100.6644441230866</v>
      </c>
      <c r="H36" s="109">
        <f>'Nom Revenue'!H36*VLOOKUP('Real Revenue'!H$3,IPD!$A:$C,3,FALSE)</f>
        <v>48.964858724372696</v>
      </c>
      <c r="I36" s="109">
        <f>'Nom Revenue'!I36*VLOOKUP('Real Revenue'!I$3,IPD!$A:$C,3,FALSE)</f>
        <v>58.968737663266467</v>
      </c>
      <c r="J36" s="109">
        <f>'Nom Revenue'!J36*VLOOKUP('Real Revenue'!J$3,IPD!$A:$C,3,FALSE)</f>
        <v>153.428381689936</v>
      </c>
      <c r="K36" s="109">
        <f>'Nom Revenue'!K36*VLOOKUP('Real Revenue'!K$3,IPD!$A:$C,3,FALSE)</f>
        <v>127.12976027289426</v>
      </c>
      <c r="L36" s="109">
        <f>'Nom Revenue'!L36*VLOOKUP('Real Revenue'!L$3,IPD!$A:$C,3,FALSE)</f>
        <v>127.83375644549365</v>
      </c>
      <c r="M36" s="109">
        <f>'Nom Revenue'!M36*VLOOKUP('Real Revenue'!M$3,IPD!$A:$C,3,FALSE)</f>
        <v>153.68046959712933</v>
      </c>
      <c r="N36" s="109">
        <f>'Nom Revenue'!N36*VLOOKUP('Real Revenue'!N$3,IPD!$A:$C,3,FALSE)</f>
        <v>123.9876344267785</v>
      </c>
      <c r="O36" s="109">
        <f>'Nom Revenue'!O36*VLOOKUP('Real Revenue'!O$3,IPD!$A:$C,3,FALSE)</f>
        <v>173.53575792130104</v>
      </c>
      <c r="P36" s="109">
        <f>'Nom Revenue'!P36*VLOOKUP('Real Revenue'!P$3,IPD!$A:$C,3,FALSE)</f>
        <v>160.99740978280764</v>
      </c>
      <c r="Q36" s="109">
        <f>'Nom Revenue'!Q36*VLOOKUP('Real Revenue'!Q$3,IPD!$A:$C,3,FALSE)</f>
        <v>169.96367061055588</v>
      </c>
      <c r="R36" s="109">
        <f>'Nom Revenue'!R36*VLOOKUP('Real Revenue'!R$3,IPD!$A:$C,3,FALSE)</f>
        <v>210.4749501643096</v>
      </c>
      <c r="S36" s="109">
        <f>'Nom Revenue'!S36*VLOOKUP('Real Revenue'!S$3,IPD!$A:$C,3,FALSE)</f>
        <v>165.41740550908565</v>
      </c>
      <c r="T36" s="109">
        <f>'Nom Revenue'!T36*VLOOKUP('Real Revenue'!T$3,IPD!$A:$C,3,FALSE)</f>
        <v>235.67344012321911</v>
      </c>
      <c r="U36" s="109">
        <f>'Nom Revenue'!U36*VLOOKUP('Real Revenue'!U$3,IPD!$A:$C,3,FALSE)</f>
        <v>336.9773133973647</v>
      </c>
      <c r="V36" s="109">
        <f>'Nom Revenue'!V36*VLOOKUP('Real Revenue'!V$3,IPD!$A:$C,3,FALSE)</f>
        <v>340.70742562085752</v>
      </c>
      <c r="W36" s="109">
        <f>'Nom Revenue'!W36*VLOOKUP('Real Revenue'!W$3,IPD!$A:$C,3,FALSE)</f>
        <v>402.12832693652507</v>
      </c>
      <c r="X36" s="109">
        <f>'Nom Revenue'!X36*VLOOKUP('Real Revenue'!X$3,IPD!$A:$C,3,FALSE)</f>
        <v>389.67568442031381</v>
      </c>
      <c r="Y36" s="109">
        <f>'Nom Revenue'!Y36*VLOOKUP('Real Revenue'!Y$3,IPD!$A:$C,3,FALSE)</f>
        <v>456.70530871620389</v>
      </c>
      <c r="Z36" s="109">
        <f>'Nom Revenue'!Z36*VLOOKUP('Real Revenue'!Z$3,IPD!$A:$C,3,FALSE)</f>
        <v>459.58104743477878</v>
      </c>
      <c r="AA36" s="109">
        <f>'Nom Revenue'!AA36*VLOOKUP('Real Revenue'!AA$3,IPD!$A:$C,3,FALSE)</f>
        <v>368.58678924910492</v>
      </c>
      <c r="AB36" s="109">
        <f>'Nom Revenue'!AB36*VLOOKUP('Real Revenue'!AB$3,IPD!$A:$C,3,FALSE)</f>
        <v>363.63373015665337</v>
      </c>
      <c r="AC36" s="109">
        <f t="shared" si="10"/>
        <v>386.9040043312603</v>
      </c>
      <c r="AD36" s="109">
        <f>'Nom Revenue'!AD36*VLOOKUP('Real Revenue'!AD$3,IPD!$A:$C,3,FALSE)</f>
        <v>386.9040043312603</v>
      </c>
      <c r="AE36" s="109">
        <f>'Nom Revenue'!AE36*VLOOKUP('Real Revenue'!AE$3,IPD!$A:$C,3,FALSE)</f>
        <v>487.76640763296325</v>
      </c>
      <c r="AF36" s="109">
        <f>'Nom Revenue'!AF36*VLOOKUP('Real Revenue'!AF$3,IPD!$A:$C,3,FALSE)</f>
        <v>339.65928872126113</v>
      </c>
      <c r="AG36" s="109">
        <f>'Nom Revenue'!AG36*VLOOKUP('Real Revenue'!AG$3,IPD!$A:$C,3,FALSE)</f>
        <v>537.83063077918598</v>
      </c>
      <c r="AH36" s="109">
        <f>'Nom Revenue'!AH36*VLOOKUP('Real Revenue'!AH$3,IPD!$A:$C,3,FALSE)</f>
        <v>533.69174099539794</v>
      </c>
      <c r="AI36" s="109">
        <f>'Nom Revenue'!AI36*VLOOKUP('Real Revenue'!AI$3,IPD!$A:$C,3,FALSE)</f>
        <v>594.76825083436177</v>
      </c>
      <c r="AJ36" s="109">
        <f>'Nom Revenue'!AJ36*VLOOKUP('Real Revenue'!AJ$3,IPD!$A:$C,3,FALSE)</f>
        <v>418.41694820145403</v>
      </c>
      <c r="AK36" s="109">
        <f>'Nom Revenue'!AK36*VLOOKUP('Real Revenue'!AK$3,IPD!$A:$C,3,FALSE)</f>
        <v>295.20962722850828</v>
      </c>
      <c r="AL36" s="109">
        <f>'Nom Revenue'!AL36*VLOOKUP('Real Revenue'!AL$3,IPD!$A:$C,3,FALSE)</f>
        <v>373.74684319125322</v>
      </c>
      <c r="AM36" s="109">
        <f>'Nom Revenue'!AM36*VLOOKUP('Real Revenue'!AM$3,IPD!$A:$C,3,FALSE)</f>
        <v>171.01107464296982</v>
      </c>
      <c r="AN36" s="109">
        <f>'Nom Revenue'!AN36*VLOOKUP('Real Revenue'!AN$3,IPD!$A:$C,3,FALSE)</f>
        <v>318.70641895999995</v>
      </c>
      <c r="AO36" s="109">
        <f>'Nom Revenue'!AO36*VLOOKUP('Real Revenue'!AO$3,IPD!$A:$C,3,FALSE)</f>
        <v>339.84057266035137</v>
      </c>
      <c r="AP36" s="109">
        <f>'Nom Revenue'!AP36*VLOOKUP('Real Revenue'!AP$3,IPD!$A:$C,3,FALSE)</f>
        <v>247.71063306668717</v>
      </c>
      <c r="AQ36" s="109">
        <f>'Nom Revenue'!AQ36*VLOOKUP('Real Revenue'!AQ$3,IPD!$A:$C,3,FALSE)</f>
        <v>114.35480757442045</v>
      </c>
      <c r="AR36" s="109">
        <f>'Nom Revenue'!AR36*VLOOKUP('Real Revenue'!AR$3,IPD!$A:$C,3,FALSE)</f>
        <v>242.64033861704158</v>
      </c>
      <c r="AS36" s="109">
        <f>'Nom Revenue'!AS36*VLOOKUP('Real Revenue'!AS$3,IPD!$A:$C,3,FALSE)</f>
        <v>106.971</v>
      </c>
      <c r="AT36" s="109" t="e">
        <f>'Nom Revenue'!AT36*VLOOKUP('Real Revenue'!AT$3,IPD!$A:$C,3,FALSE)</f>
        <v>#N/A</v>
      </c>
      <c r="AU36" s="109" t="e">
        <f>'Nom Revenue'!AU36*VLOOKUP('Real Revenue'!AU$3,IPD!$A:$C,3,FALSE)</f>
        <v>#N/A</v>
      </c>
      <c r="AV36" s="109" t="e">
        <f>'Nom Revenue'!AV36*VLOOKUP('Real Revenue'!AV$3,IPD!$A:$C,3,FALSE)</f>
        <v>#N/A</v>
      </c>
      <c r="AW36" s="109" t="e">
        <f>'Nom Revenue'!AW36*VLOOKUP('Real Revenue'!AW$3,IPD!$A:$C,3,FALSE)</f>
        <v>#N/A</v>
      </c>
      <c r="AX36" s="109" t="e">
        <f>'Nom Revenue'!AX36*VLOOKUP('Real Revenue'!AX$3,IPD!$A:$C,3,FALSE)</f>
        <v>#N/A</v>
      </c>
      <c r="AY36" s="109" t="e">
        <f>'Nom Revenue'!AY36*VLOOKUP('Real Revenue'!AY$3,IPD!$A:$C,3,FALSE)</f>
        <v>#N/A</v>
      </c>
      <c r="AZ36" s="109" t="e">
        <f>'Nom Revenue'!AZ36*VLOOKUP('Real Revenue'!AZ$3,IPD!$A:$C,3,FALSE)</f>
        <v>#N/A</v>
      </c>
      <c r="BA36" s="109" t="e">
        <f>'Nom Revenue'!BA36*VLOOKUP('Real Revenue'!BA$3,IPD!$A:$C,3,FALSE)</f>
        <v>#N/A</v>
      </c>
      <c r="BB36" s="109"/>
      <c r="BC36" s="78">
        <f t="shared" ref="BC36:BC74" si="50">AA36/Z36-1</f>
        <v>-0.19799393098033979</v>
      </c>
      <c r="BD36" s="78">
        <f t="shared" ref="BD36:BD74" si="51">AB36/AA36-1</f>
        <v>-1.3437972376986296E-2</v>
      </c>
      <c r="BE36" s="78">
        <f t="shared" si="11"/>
        <v>6.399371742709925E-2</v>
      </c>
      <c r="BF36" s="78">
        <f t="shared" ref="BF36:BF74" si="52">AE36/AD36-1</f>
        <v>0.26069102974531733</v>
      </c>
      <c r="BG36" s="78">
        <f t="shared" ref="BG36:BG74" si="53">AF36/AE36-1</f>
        <v>-0.30364354042017272</v>
      </c>
      <c r="BH36" s="78">
        <f t="shared" ref="BH36:BM39" si="54">AG36/AF36-1</f>
        <v>0.5834415505137347</v>
      </c>
      <c r="BI36" s="78">
        <f t="shared" si="54"/>
        <v>-7.695526336593761E-3</v>
      </c>
      <c r="BJ36" s="78">
        <f t="shared" si="54"/>
        <v>0.11444154958262787</v>
      </c>
      <c r="BK36" s="78">
        <f t="shared" si="54"/>
        <v>-0.29650423065709364</v>
      </c>
      <c r="BL36" s="78">
        <f t="shared" si="54"/>
        <v>-0.29446063669874445</v>
      </c>
      <c r="BM36" s="78">
        <f t="shared" si="54"/>
        <v>0.26603880334144003</v>
      </c>
      <c r="BN36" s="78">
        <f t="shared" si="35"/>
        <v>-0.54244142055412548</v>
      </c>
      <c r="BO36" s="78">
        <f t="shared" si="36"/>
        <v>0.86365952980169647</v>
      </c>
      <c r="BP36" s="78">
        <f t="shared" si="37"/>
        <v>6.6312293832412328E-2</v>
      </c>
      <c r="BQ36" s="78">
        <f t="shared" si="38"/>
        <v>-0.27109752926923802</v>
      </c>
      <c r="BR36" s="78">
        <f t="shared" si="39"/>
        <v>-0.53835325452648397</v>
      </c>
      <c r="BS36" s="78">
        <f t="shared" si="40"/>
        <v>1.1218201819729772</v>
      </c>
      <c r="BT36" s="78">
        <f t="shared" si="41"/>
        <v>-0.55913760832310755</v>
      </c>
      <c r="BU36" s="78" t="e">
        <f t="shared" si="42"/>
        <v>#N/A</v>
      </c>
      <c r="BV36" s="78" t="e">
        <f t="shared" si="43"/>
        <v>#N/A</v>
      </c>
      <c r="BW36" s="78" t="e">
        <f t="shared" si="44"/>
        <v>#N/A</v>
      </c>
      <c r="BX36" s="78" t="e">
        <f t="shared" si="45"/>
        <v>#N/A</v>
      </c>
      <c r="BY36" s="78" t="e">
        <f t="shared" si="46"/>
        <v>#N/A</v>
      </c>
      <c r="BZ36" s="78" t="e">
        <f t="shared" si="47"/>
        <v>#N/A</v>
      </c>
      <c r="CA36" s="78" t="e">
        <f t="shared" si="48"/>
        <v>#N/A</v>
      </c>
      <c r="CB36" s="78" t="e">
        <f t="shared" si="49"/>
        <v>#N/A</v>
      </c>
    </row>
    <row r="37" spans="1:80" ht="13" x14ac:dyDescent="0.3">
      <c r="A37" s="18" t="s">
        <v>81</v>
      </c>
      <c r="B37" s="108">
        <f>'Nom Revenue'!B37</f>
        <v>0</v>
      </c>
      <c r="C37" s="63" t="str">
        <f>IF(B37=0,"",VLOOKUP('Nom Revenue'!A37,'Commodity Code List'!$B$2:$C$18,2,FALSE))</f>
        <v/>
      </c>
      <c r="D37" s="63" t="str">
        <f>'Formatted Data'!E35</f>
        <v>VL</v>
      </c>
      <c r="E37" s="63" t="str">
        <f>'Formatted Data'!F35</f>
        <v>P</v>
      </c>
      <c r="F37" s="63" t="str">
        <f>'Formatted Data'!G35</f>
        <v>X</v>
      </c>
      <c r="G37" s="109">
        <f>'Nom Revenue'!G37*VLOOKUP('Real Revenue'!G$3,IPD!$A:$C,3,FALSE)</f>
        <v>948.79760878290631</v>
      </c>
      <c r="H37" s="109">
        <f>'Nom Revenue'!H37*VLOOKUP('Real Revenue'!H$3,IPD!$A:$C,3,FALSE)</f>
        <v>902.01142373044797</v>
      </c>
      <c r="I37" s="109">
        <f>'Nom Revenue'!I37*VLOOKUP('Real Revenue'!I$3,IPD!$A:$C,3,FALSE)</f>
        <v>815.05812539993235</v>
      </c>
      <c r="J37" s="109">
        <f>'Nom Revenue'!J37*VLOOKUP('Real Revenue'!J$3,IPD!$A:$C,3,FALSE)</f>
        <v>760.07957044429895</v>
      </c>
      <c r="K37" s="109">
        <f>'Nom Revenue'!K37*VLOOKUP('Real Revenue'!K$3,IPD!$A:$C,3,FALSE)</f>
        <v>735.46718785970438</v>
      </c>
      <c r="L37" s="109">
        <f>'Nom Revenue'!L37*VLOOKUP('Real Revenue'!L$3,IPD!$A:$C,3,FALSE)</f>
        <v>664.03650793356383</v>
      </c>
      <c r="M37" s="109">
        <f>'Nom Revenue'!M37*VLOOKUP('Real Revenue'!M$3,IPD!$A:$C,3,FALSE)</f>
        <v>811.61614074376121</v>
      </c>
      <c r="N37" s="109">
        <f>'Nom Revenue'!N37*VLOOKUP('Real Revenue'!N$3,IPD!$A:$C,3,FALSE)</f>
        <v>785.57860800229639</v>
      </c>
      <c r="O37" s="109">
        <f>'Nom Revenue'!O37*VLOOKUP('Real Revenue'!O$3,IPD!$A:$C,3,FALSE)</f>
        <v>692.31997632177467</v>
      </c>
      <c r="P37" s="109">
        <f>'Nom Revenue'!P37*VLOOKUP('Real Revenue'!P$3,IPD!$A:$C,3,FALSE)</f>
        <v>812.73327801842481</v>
      </c>
      <c r="Q37" s="109">
        <f>'Nom Revenue'!Q37*VLOOKUP('Real Revenue'!Q$3,IPD!$A:$C,3,FALSE)</f>
        <v>930.41975405966627</v>
      </c>
      <c r="R37" s="109">
        <f>'Nom Revenue'!R37*VLOOKUP('Real Revenue'!R$3,IPD!$A:$C,3,FALSE)</f>
        <v>813.81362842556189</v>
      </c>
      <c r="S37" s="109">
        <f>'Nom Revenue'!S37*VLOOKUP('Real Revenue'!S$3,IPD!$A:$C,3,FALSE)</f>
        <v>780.47459199596187</v>
      </c>
      <c r="T37" s="109">
        <f>'Nom Revenue'!T37*VLOOKUP('Real Revenue'!T$3,IPD!$A:$C,3,FALSE)</f>
        <v>897.20654550121947</v>
      </c>
      <c r="U37" s="109">
        <f>'Nom Revenue'!U37*VLOOKUP('Real Revenue'!U$3,IPD!$A:$C,3,FALSE)</f>
        <v>969.22639186623735</v>
      </c>
      <c r="V37" s="109">
        <f>'Nom Revenue'!V37*VLOOKUP('Real Revenue'!V$3,IPD!$A:$C,3,FALSE)</f>
        <v>939.66511648469509</v>
      </c>
      <c r="W37" s="109">
        <f>'Nom Revenue'!W37*VLOOKUP('Real Revenue'!W$3,IPD!$A:$C,3,FALSE)</f>
        <v>877.85809841312539</v>
      </c>
      <c r="X37" s="109">
        <f>'Nom Revenue'!X37*VLOOKUP('Real Revenue'!X$3,IPD!$A:$C,3,FALSE)</f>
        <v>917.86009134609003</v>
      </c>
      <c r="Y37" s="109">
        <f>'Nom Revenue'!Y37*VLOOKUP('Real Revenue'!Y$3,IPD!$A:$C,3,FALSE)</f>
        <v>1010.8793628028985</v>
      </c>
      <c r="Z37" s="109">
        <f>'Nom Revenue'!Z37*VLOOKUP('Real Revenue'!Z$3,IPD!$A:$C,3,FALSE)</f>
        <v>1090.305520151245</v>
      </c>
      <c r="AA37" s="109">
        <f>'Nom Revenue'!AA37*VLOOKUP('Real Revenue'!AA$3,IPD!$A:$C,3,FALSE)</f>
        <v>1152.8231412403748</v>
      </c>
      <c r="AB37" s="109">
        <f>'Nom Revenue'!AB37*VLOOKUP('Real Revenue'!AB$3,IPD!$A:$C,3,FALSE)</f>
        <v>1473.1378641029605</v>
      </c>
      <c r="AC37" s="109">
        <f t="shared" si="10"/>
        <v>1489.3788970572907</v>
      </c>
      <c r="AD37" s="109">
        <f>'Nom Revenue'!AD37*VLOOKUP('Real Revenue'!AD$3,IPD!$A:$C,3,FALSE)</f>
        <v>1489.3788970572907</v>
      </c>
      <c r="AE37" s="109">
        <f>'Nom Revenue'!AE37*VLOOKUP('Real Revenue'!AE$3,IPD!$A:$C,3,FALSE)</f>
        <v>1647.2857922238759</v>
      </c>
      <c r="AF37" s="109">
        <f>'Nom Revenue'!AF37*VLOOKUP('Real Revenue'!AF$3,IPD!$A:$C,3,FALSE)</f>
        <v>1343.4782185396812</v>
      </c>
      <c r="AG37" s="109">
        <f>'Nom Revenue'!AG37*VLOOKUP('Real Revenue'!AG$3,IPD!$A:$C,3,FALSE)</f>
        <v>1831.2507391556587</v>
      </c>
      <c r="AH37" s="109">
        <f>'Nom Revenue'!AH37*VLOOKUP('Real Revenue'!AH$3,IPD!$A:$C,3,FALSE)</f>
        <v>1863.4616906133513</v>
      </c>
      <c r="AI37" s="109">
        <f>'Nom Revenue'!AI37*VLOOKUP('Real Revenue'!AI$3,IPD!$A:$C,3,FALSE)</f>
        <v>1409.5333268659117</v>
      </c>
      <c r="AJ37" s="109">
        <f>'Nom Revenue'!AJ37*VLOOKUP('Real Revenue'!AJ$3,IPD!$A:$C,3,FALSE)</f>
        <v>1294.6656349832754</v>
      </c>
      <c r="AK37" s="109">
        <f>'Nom Revenue'!AK37*VLOOKUP('Real Revenue'!AK$3,IPD!$A:$C,3,FALSE)</f>
        <v>1453.5720779187106</v>
      </c>
      <c r="AL37" s="109">
        <f>'Nom Revenue'!AL37*VLOOKUP('Real Revenue'!AL$3,IPD!$A:$C,3,FALSE)</f>
        <v>1426.7427877532987</v>
      </c>
      <c r="AM37" s="109">
        <f>'Nom Revenue'!AM37*VLOOKUP('Real Revenue'!AM$3,IPD!$A:$C,3,FALSE)</f>
        <v>689.54900874380348</v>
      </c>
      <c r="AN37" s="109">
        <f>'Nom Revenue'!AN37*VLOOKUP('Real Revenue'!AN$3,IPD!$A:$C,3,FALSE)</f>
        <v>895.89522010999997</v>
      </c>
      <c r="AO37" s="109">
        <f>'Nom Revenue'!AO37*VLOOKUP('Real Revenue'!AO$3,IPD!$A:$C,3,FALSE)</f>
        <v>797.46269623916089</v>
      </c>
      <c r="AP37" s="109">
        <f>'Nom Revenue'!AP37*VLOOKUP('Real Revenue'!AP$3,IPD!$A:$C,3,FALSE)</f>
        <v>921.98789616183365</v>
      </c>
      <c r="AQ37" s="109">
        <f>'Nom Revenue'!AQ37*VLOOKUP('Real Revenue'!AQ$3,IPD!$A:$C,3,FALSE)</f>
        <v>526.09323900892957</v>
      </c>
      <c r="AR37" s="109">
        <f>'Nom Revenue'!AR37*VLOOKUP('Real Revenue'!AR$3,IPD!$A:$C,3,FALSE)</f>
        <v>643.72905717111416</v>
      </c>
      <c r="AS37" s="109">
        <f>'Nom Revenue'!AS37*VLOOKUP('Real Revenue'!AS$3,IPD!$A:$C,3,FALSE)</f>
        <v>623.69200000000001</v>
      </c>
      <c r="AT37" s="109" t="e">
        <f>'Nom Revenue'!AT37*VLOOKUP('Real Revenue'!AT$3,IPD!$A:$C,3,FALSE)</f>
        <v>#N/A</v>
      </c>
      <c r="AU37" s="109" t="e">
        <f>'Nom Revenue'!AU37*VLOOKUP('Real Revenue'!AU$3,IPD!$A:$C,3,FALSE)</f>
        <v>#N/A</v>
      </c>
      <c r="AV37" s="109" t="e">
        <f>'Nom Revenue'!AV37*VLOOKUP('Real Revenue'!AV$3,IPD!$A:$C,3,FALSE)</f>
        <v>#N/A</v>
      </c>
      <c r="AW37" s="109" t="e">
        <f>'Nom Revenue'!AW37*VLOOKUP('Real Revenue'!AW$3,IPD!$A:$C,3,FALSE)</f>
        <v>#N/A</v>
      </c>
      <c r="AX37" s="109" t="e">
        <f>'Nom Revenue'!AX37*VLOOKUP('Real Revenue'!AX$3,IPD!$A:$C,3,FALSE)</f>
        <v>#N/A</v>
      </c>
      <c r="AY37" s="109" t="e">
        <f>'Nom Revenue'!AY37*VLOOKUP('Real Revenue'!AY$3,IPD!$A:$C,3,FALSE)</f>
        <v>#N/A</v>
      </c>
      <c r="AZ37" s="109" t="e">
        <f>'Nom Revenue'!AZ37*VLOOKUP('Real Revenue'!AZ$3,IPD!$A:$C,3,FALSE)</f>
        <v>#N/A</v>
      </c>
      <c r="BA37" s="109" t="e">
        <f>'Nom Revenue'!BA37*VLOOKUP('Real Revenue'!BA$3,IPD!$A:$C,3,FALSE)</f>
        <v>#N/A</v>
      </c>
      <c r="BB37" s="109"/>
      <c r="BC37" s="78">
        <f t="shared" si="50"/>
        <v>5.7339543764262979E-2</v>
      </c>
      <c r="BD37" s="78">
        <f t="shared" si="51"/>
        <v>0.27785244015655741</v>
      </c>
      <c r="BE37" s="78">
        <f t="shared" si="11"/>
        <v>1.1024788208956915E-2</v>
      </c>
      <c r="BF37" s="78">
        <f t="shared" si="52"/>
        <v>0.10602197699898741</v>
      </c>
      <c r="BG37" s="78">
        <f t="shared" si="53"/>
        <v>-0.18442918352015114</v>
      </c>
      <c r="BH37" s="78">
        <f t="shared" si="54"/>
        <v>0.36306693616973629</v>
      </c>
      <c r="BI37" s="78">
        <f t="shared" si="54"/>
        <v>1.758959096586854E-2</v>
      </c>
      <c r="BJ37" s="78">
        <f t="shared" si="54"/>
        <v>-0.24359414847859351</v>
      </c>
      <c r="BK37" s="78">
        <f t="shared" si="54"/>
        <v>-8.1493420335114641E-2</v>
      </c>
      <c r="BL37" s="78">
        <f t="shared" si="54"/>
        <v>0.12273936886993075</v>
      </c>
      <c r="BM37" s="78">
        <f t="shared" si="54"/>
        <v>-1.8457488674264666E-2</v>
      </c>
      <c r="BN37" s="78">
        <f t="shared" si="35"/>
        <v>-0.5166970426185642</v>
      </c>
      <c r="BO37" s="78">
        <f t="shared" si="36"/>
        <v>0.29924807192763692</v>
      </c>
      <c r="BP37" s="78">
        <f t="shared" si="37"/>
        <v>-0.10987057600190486</v>
      </c>
      <c r="BQ37" s="78">
        <f t="shared" si="38"/>
        <v>0.15615175544879323</v>
      </c>
      <c r="BR37" s="78">
        <f t="shared" si="39"/>
        <v>-0.4293924668653285</v>
      </c>
      <c r="BS37" s="78">
        <f t="shared" si="40"/>
        <v>0.22360260394866605</v>
      </c>
      <c r="BT37" s="78">
        <f t="shared" si="41"/>
        <v>-3.1126538328357545E-2</v>
      </c>
      <c r="BU37" s="78" t="e">
        <f t="shared" si="42"/>
        <v>#N/A</v>
      </c>
      <c r="BV37" s="78" t="e">
        <f t="shared" si="43"/>
        <v>#N/A</v>
      </c>
      <c r="BW37" s="78" t="e">
        <f t="shared" si="44"/>
        <v>#N/A</v>
      </c>
      <c r="BX37" s="78" t="e">
        <f t="shared" si="45"/>
        <v>#N/A</v>
      </c>
      <c r="BY37" s="78" t="e">
        <f t="shared" si="46"/>
        <v>#N/A</v>
      </c>
      <c r="BZ37" s="78" t="e">
        <f t="shared" si="47"/>
        <v>#N/A</v>
      </c>
      <c r="CA37" s="78" t="e">
        <f t="shared" si="48"/>
        <v>#N/A</v>
      </c>
      <c r="CB37" s="78" t="e">
        <f t="shared" si="49"/>
        <v>#N/A</v>
      </c>
    </row>
    <row r="38" spans="1:80" ht="13" x14ac:dyDescent="0.3">
      <c r="A38" s="20" t="s">
        <v>64</v>
      </c>
      <c r="B38" s="42">
        <f>IF('Formatted Data'!D36='Formatted Data'!D35,0,1)</f>
        <v>1</v>
      </c>
      <c r="C38" s="69" t="str">
        <f>IF(B38=0,"",VLOOKUP('Nom Revenue'!A38,'Commodity Code List'!$B$2:$C$19,2,FALSE))</f>
        <v>13</v>
      </c>
      <c r="D38" s="69" t="s">
        <v>82</v>
      </c>
      <c r="E38" s="69" t="s">
        <v>26</v>
      </c>
      <c r="F38" s="69" t="s">
        <v>25</v>
      </c>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f>'Nom Revenue'!AD38*VLOOKUP('Real Revenue'!AD$3,IPD!$A:$C,3,FALSE)</f>
        <v>22.059225445575514</v>
      </c>
      <c r="AE38" s="110">
        <f>'Nom Revenue'!AE38*VLOOKUP('Real Revenue'!AE$3,IPD!$A:$C,3,FALSE)</f>
        <v>60.307468396714114</v>
      </c>
      <c r="AF38" s="110">
        <f>'Nom Revenue'!AF38*VLOOKUP('Real Revenue'!AF$3,IPD!$A:$C,3,FALSE)</f>
        <v>60.462561294548088</v>
      </c>
      <c r="AG38" s="110">
        <f>'Nom Revenue'!AG38*VLOOKUP('Real Revenue'!AG$3,IPD!$A:$C,3,FALSE)</f>
        <v>40.300509717511602</v>
      </c>
      <c r="AH38" s="110">
        <f>'Nom Revenue'!AH38*VLOOKUP('Real Revenue'!AH$3,IPD!$A:$C,3,FALSE)</f>
        <v>48.425401154338061</v>
      </c>
      <c r="AI38" s="110">
        <f>'Nom Revenue'!AI38*VLOOKUP('Real Revenue'!AI$3,IPD!$A:$C,3,FALSE)</f>
        <v>185.81206428073187</v>
      </c>
      <c r="AJ38" s="110">
        <f>'Nom Revenue'!AJ38*VLOOKUP('Real Revenue'!AJ$3,IPD!$A:$C,3,FALSE)</f>
        <v>232.5775124035834</v>
      </c>
      <c r="AK38" s="110">
        <f>'Nom Revenue'!AK38*VLOOKUP('Real Revenue'!AK$3,IPD!$A:$C,3,FALSE)</f>
        <v>185.44155082399061</v>
      </c>
      <c r="AL38" s="110">
        <f>'Nom Revenue'!AL38*VLOOKUP('Real Revenue'!AL$3,IPD!$A:$C,3,FALSE)</f>
        <v>87.24566193637223</v>
      </c>
      <c r="AM38" s="110">
        <f>'Nom Revenue'!AM38*VLOOKUP('Real Revenue'!AM$3,IPD!$A:$C,3,FALSE)</f>
        <v>94.678853421687478</v>
      </c>
      <c r="AN38" s="110">
        <f>'Nom Revenue'!AN38*VLOOKUP('Real Revenue'!AN$3,IPD!$A:$C,3,FALSE)</f>
        <v>91.538789890000004</v>
      </c>
      <c r="AO38" s="110">
        <f>'Nom Revenue'!AO38*VLOOKUP('Real Revenue'!AO$3,IPD!$A:$C,3,FALSE)</f>
        <v>82.682937071687633</v>
      </c>
      <c r="AP38" s="110">
        <f>'Nom Revenue'!AP38*VLOOKUP('Real Revenue'!AP$3,IPD!$A:$C,3,FALSE)</f>
        <v>80.613597829013145</v>
      </c>
      <c r="AQ38" s="110">
        <f>'Nom Revenue'!AQ38*VLOOKUP('Real Revenue'!AQ$3,IPD!$A:$C,3,FALSE)</f>
        <v>84.419638805856849</v>
      </c>
      <c r="AR38" s="110">
        <f>'Nom Revenue'!AR38*VLOOKUP('Real Revenue'!AR$3,IPD!$A:$C,3,FALSE)</f>
        <v>59.901164590384077</v>
      </c>
      <c r="AS38" s="110">
        <f>'Nom Revenue'!AS38*VLOOKUP('Real Revenue'!AS$3,IPD!$A:$C,3,FALSE)</f>
        <v>62.279000000000003</v>
      </c>
      <c r="AT38" s="110" t="e">
        <f>'Nom Revenue'!AT38*VLOOKUP('Real Revenue'!AT$3,IPD!$A:$C,3,FALSE)</f>
        <v>#N/A</v>
      </c>
      <c r="AU38" s="110" t="e">
        <f>'Nom Revenue'!AU38*VLOOKUP('Real Revenue'!AU$3,IPD!$A:$C,3,FALSE)</f>
        <v>#N/A</v>
      </c>
      <c r="AV38" s="110" t="e">
        <f>'Nom Revenue'!AV38*VLOOKUP('Real Revenue'!AV$3,IPD!$A:$C,3,FALSE)</f>
        <v>#N/A</v>
      </c>
      <c r="AW38" s="110" t="e">
        <f>'Nom Revenue'!AW38*VLOOKUP('Real Revenue'!AW$3,IPD!$A:$C,3,FALSE)</f>
        <v>#N/A</v>
      </c>
      <c r="AX38" s="110" t="e">
        <f>'Nom Revenue'!AX38*VLOOKUP('Real Revenue'!AX$3,IPD!$A:$C,3,FALSE)</f>
        <v>#N/A</v>
      </c>
      <c r="AY38" s="110" t="e">
        <f>'Nom Revenue'!AY38*VLOOKUP('Real Revenue'!AY$3,IPD!$A:$C,3,FALSE)</f>
        <v>#N/A</v>
      </c>
      <c r="AZ38" s="110" t="e">
        <f>'Nom Revenue'!AZ38*VLOOKUP('Real Revenue'!AZ$3,IPD!$A:$C,3,FALSE)</f>
        <v>#N/A</v>
      </c>
      <c r="BA38" s="110" t="e">
        <f>'Nom Revenue'!BA38*VLOOKUP('Real Revenue'!BA$3,IPD!$A:$C,3,FALSE)</f>
        <v>#N/A</v>
      </c>
      <c r="BB38" s="110"/>
      <c r="BC38" s="110"/>
      <c r="BD38" s="79"/>
      <c r="BE38" s="111"/>
      <c r="BF38" s="79">
        <f t="shared" ref="BF38:BG40" si="55">AE38/AD38-1</f>
        <v>1.7338887553193834</v>
      </c>
      <c r="BG38" s="79">
        <f t="shared" si="55"/>
        <v>2.5717030072252012E-3</v>
      </c>
      <c r="BH38" s="79">
        <f t="shared" si="54"/>
        <v>-0.33346340521063067</v>
      </c>
      <c r="BI38" s="79">
        <f t="shared" si="54"/>
        <v>0.20160765940129011</v>
      </c>
      <c r="BJ38" s="79">
        <f t="shared" si="54"/>
        <v>2.8370784722778986</v>
      </c>
      <c r="BK38" s="79">
        <f t="shared" si="54"/>
        <v>0.25168144115872115</v>
      </c>
      <c r="BL38" s="79">
        <f t="shared" si="54"/>
        <v>-0.20266775189253661</v>
      </c>
      <c r="BM38" s="79">
        <f t="shared" si="54"/>
        <v>-0.52952473947340795</v>
      </c>
      <c r="BN38" s="79">
        <f t="shared" si="35"/>
        <v>8.5198407810078036E-2</v>
      </c>
      <c r="BO38" s="79">
        <f t="shared" si="36"/>
        <v>-3.3165415699554668E-2</v>
      </c>
      <c r="BP38" s="79">
        <f t="shared" si="37"/>
        <v>-9.6744263595293756E-2</v>
      </c>
      <c r="BQ38" s="79">
        <f t="shared" si="38"/>
        <v>-2.5027403669518056E-2</v>
      </c>
      <c r="BR38" s="79">
        <f t="shared" si="39"/>
        <v>4.7213386814921376E-2</v>
      </c>
      <c r="BS38" s="79">
        <f t="shared" si="40"/>
        <v>-0.29043566831479661</v>
      </c>
      <c r="BT38" s="79">
        <f t="shared" si="41"/>
        <v>3.9695979633718848E-2</v>
      </c>
      <c r="BU38" s="79" t="e">
        <f t="shared" si="42"/>
        <v>#N/A</v>
      </c>
      <c r="BV38" s="79" t="e">
        <f t="shared" si="43"/>
        <v>#N/A</v>
      </c>
      <c r="BW38" s="79" t="e">
        <f t="shared" si="44"/>
        <v>#N/A</v>
      </c>
      <c r="BX38" s="79" t="e">
        <f t="shared" si="45"/>
        <v>#N/A</v>
      </c>
      <c r="BY38" s="79" t="e">
        <f t="shared" si="46"/>
        <v>#N/A</v>
      </c>
      <c r="BZ38" s="79" t="e">
        <f t="shared" si="47"/>
        <v>#N/A</v>
      </c>
      <c r="CA38" s="79" t="e">
        <f t="shared" si="48"/>
        <v>#N/A</v>
      </c>
      <c r="CB38" s="79" t="e">
        <f t="shared" si="49"/>
        <v>#N/A</v>
      </c>
    </row>
    <row r="39" spans="1:80" ht="13" x14ac:dyDescent="0.3">
      <c r="A39" s="20" t="s">
        <v>81</v>
      </c>
      <c r="B39" s="42"/>
      <c r="C39" s="69"/>
      <c r="D39" s="69" t="s">
        <v>29</v>
      </c>
      <c r="E39" s="69" t="s">
        <v>26</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f>'Nom Revenue'!AD39*VLOOKUP('Real Revenue'!AD$3,IPD!$A:$C,3,FALSE)</f>
        <v>39.477351619590266</v>
      </c>
      <c r="AE39" s="110">
        <f>'Nom Revenue'!AE39*VLOOKUP('Real Revenue'!AE$3,IPD!$A:$C,3,FALSE)</f>
        <v>78.283629906945563</v>
      </c>
      <c r="AF39" s="110">
        <f>'Nom Revenue'!AF39*VLOOKUP('Real Revenue'!AF$3,IPD!$A:$C,3,FALSE)</f>
        <v>92.034020337413608</v>
      </c>
      <c r="AG39" s="110">
        <f>'Nom Revenue'!AG39*VLOOKUP('Real Revenue'!AG$3,IPD!$A:$C,3,FALSE)</f>
        <v>76.612955016065683</v>
      </c>
      <c r="AH39" s="110">
        <f>'Nom Revenue'!AH39*VLOOKUP('Real Revenue'!AH$3,IPD!$A:$C,3,FALSE)</f>
        <v>126.3205172877428</v>
      </c>
      <c r="AI39" s="110">
        <f>'Nom Revenue'!AI39*VLOOKUP('Real Revenue'!AI$3,IPD!$A:$C,3,FALSE)</f>
        <v>226.54841906959274</v>
      </c>
      <c r="AJ39" s="110">
        <f>'Nom Revenue'!AJ39*VLOOKUP('Real Revenue'!AJ$3,IPD!$A:$C,3,FALSE)</f>
        <v>436.64860723217021</v>
      </c>
      <c r="AK39" s="110">
        <f>'Nom Revenue'!AK39*VLOOKUP('Real Revenue'!AK$3,IPD!$A:$C,3,FALSE)</f>
        <v>496.18865564555432</v>
      </c>
      <c r="AL39" s="110">
        <f>'Nom Revenue'!AL39*VLOOKUP('Real Revenue'!AL$3,IPD!$A:$C,3,FALSE)</f>
        <v>346.2805040383904</v>
      </c>
      <c r="AM39" s="110">
        <f>'Nom Revenue'!AM39*VLOOKUP('Real Revenue'!AM$3,IPD!$A:$C,3,FALSE)</f>
        <v>249.32470332142381</v>
      </c>
      <c r="AN39" s="110">
        <f>'Nom Revenue'!AN39*VLOOKUP('Real Revenue'!AN$3,IPD!$A:$C,3,FALSE)</f>
        <v>290.59463278999999</v>
      </c>
      <c r="AO39" s="110">
        <f>'Nom Revenue'!AO39*VLOOKUP('Real Revenue'!AO$3,IPD!$A:$C,3,FALSE)</f>
        <v>495.02965948128383</v>
      </c>
      <c r="AP39" s="110">
        <f>'Nom Revenue'!AP39*VLOOKUP('Real Revenue'!AP$3,IPD!$A:$C,3,FALSE)</f>
        <v>330.98862764402736</v>
      </c>
      <c r="AQ39" s="110">
        <f>'Nom Revenue'!AQ39*VLOOKUP('Real Revenue'!AQ$3,IPD!$A:$C,3,FALSE)</f>
        <v>176.39247819815716</v>
      </c>
      <c r="AR39" s="110">
        <f>'Nom Revenue'!AR39*VLOOKUP('Real Revenue'!AR$3,IPD!$A:$C,3,FALSE)</f>
        <v>76.351211898777819</v>
      </c>
      <c r="AS39" s="110">
        <f>'Nom Revenue'!AS39*VLOOKUP('Real Revenue'!AS$3,IPD!$A:$C,3,FALSE)</f>
        <v>41.366</v>
      </c>
      <c r="AT39" s="110" t="e">
        <f>'Nom Revenue'!AT39*VLOOKUP('Real Revenue'!AT$3,IPD!$A:$C,3,FALSE)</f>
        <v>#N/A</v>
      </c>
      <c r="AU39" s="110" t="e">
        <f>'Nom Revenue'!AU39*VLOOKUP('Real Revenue'!AU$3,IPD!$A:$C,3,FALSE)</f>
        <v>#N/A</v>
      </c>
      <c r="AV39" s="110" t="e">
        <f>'Nom Revenue'!AV39*VLOOKUP('Real Revenue'!AV$3,IPD!$A:$C,3,FALSE)</f>
        <v>#N/A</v>
      </c>
      <c r="AW39" s="110" t="e">
        <f>'Nom Revenue'!AW39*VLOOKUP('Real Revenue'!AW$3,IPD!$A:$C,3,FALSE)</f>
        <v>#N/A</v>
      </c>
      <c r="AX39" s="110" t="e">
        <f>'Nom Revenue'!AX39*VLOOKUP('Real Revenue'!AX$3,IPD!$A:$C,3,FALSE)</f>
        <v>#N/A</v>
      </c>
      <c r="AY39" s="110" t="e">
        <f>'Nom Revenue'!AY39*VLOOKUP('Real Revenue'!AY$3,IPD!$A:$C,3,FALSE)</f>
        <v>#N/A</v>
      </c>
      <c r="AZ39" s="110" t="e">
        <f>'Nom Revenue'!AZ39*VLOOKUP('Real Revenue'!AZ$3,IPD!$A:$C,3,FALSE)</f>
        <v>#N/A</v>
      </c>
      <c r="BA39" s="110" t="e">
        <f>'Nom Revenue'!BA39*VLOOKUP('Real Revenue'!BA$3,IPD!$A:$C,3,FALSE)</f>
        <v>#N/A</v>
      </c>
      <c r="BB39" s="110"/>
      <c r="BC39" s="79"/>
      <c r="BD39" s="79"/>
      <c r="BE39" s="111"/>
      <c r="BF39" s="79">
        <f t="shared" si="55"/>
        <v>0.98300105491620782</v>
      </c>
      <c r="BG39" s="79">
        <f t="shared" si="55"/>
        <v>0.17564835006773327</v>
      </c>
      <c r="BH39" s="79">
        <f t="shared" si="54"/>
        <v>-0.16755831446688374</v>
      </c>
      <c r="BI39" s="79">
        <f t="shared" si="54"/>
        <v>0.64881405842201856</v>
      </c>
      <c r="BJ39" s="79">
        <f t="shared" si="54"/>
        <v>0.79344119177047823</v>
      </c>
      <c r="BK39" s="79">
        <f t="shared" si="54"/>
        <v>0.9273963995221588</v>
      </c>
      <c r="BL39" s="79">
        <f t="shared" si="54"/>
        <v>0.13635689528657102</v>
      </c>
      <c r="BM39" s="79">
        <f t="shared" si="54"/>
        <v>-0.30211926431919234</v>
      </c>
      <c r="BN39" s="79">
        <f t="shared" si="35"/>
        <v>-0.27999208614475612</v>
      </c>
      <c r="BO39" s="79">
        <f t="shared" si="36"/>
        <v>0.1655268367666396</v>
      </c>
      <c r="BP39" s="79">
        <f t="shared" si="37"/>
        <v>0.70350585875761884</v>
      </c>
      <c r="BQ39" s="79">
        <f t="shared" si="38"/>
        <v>-0.33137616846866635</v>
      </c>
      <c r="BR39" s="79">
        <f t="shared" si="39"/>
        <v>-0.4670739008354563</v>
      </c>
      <c r="BS39" s="79">
        <f t="shared" si="40"/>
        <v>-0.56715154365592735</v>
      </c>
      <c r="BT39" s="79">
        <f t="shared" si="41"/>
        <v>-0.45821423168972442</v>
      </c>
      <c r="BU39" s="79" t="e">
        <f t="shared" si="42"/>
        <v>#N/A</v>
      </c>
      <c r="BV39" s="79" t="e">
        <f t="shared" si="43"/>
        <v>#N/A</v>
      </c>
      <c r="BW39" s="79" t="e">
        <f t="shared" si="44"/>
        <v>#N/A</v>
      </c>
      <c r="BX39" s="79" t="e">
        <f t="shared" si="45"/>
        <v>#N/A</v>
      </c>
      <c r="BY39" s="79" t="e">
        <f t="shared" si="46"/>
        <v>#N/A</v>
      </c>
      <c r="BZ39" s="79" t="e">
        <f t="shared" si="47"/>
        <v>#N/A</v>
      </c>
      <c r="CA39" s="79" t="e">
        <f t="shared" si="48"/>
        <v>#N/A</v>
      </c>
      <c r="CB39" s="79" t="e">
        <f t="shared" si="49"/>
        <v>#N/A</v>
      </c>
    </row>
    <row r="40" spans="1:80" ht="13" x14ac:dyDescent="0.3">
      <c r="A40" s="65" t="s">
        <v>81</v>
      </c>
      <c r="B40" s="108"/>
      <c r="C40" s="63"/>
      <c r="D40" s="63" t="s">
        <v>26</v>
      </c>
      <c r="E40" s="63" t="s">
        <v>26</v>
      </c>
      <c r="F40" s="63" t="s">
        <v>66</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'Nom Revenue'!AD40*VLOOKUP('Real Revenue'!AD$3,IPD!$A:$C,3,FALSE)</f>
        <v>11.081529641339216</v>
      </c>
      <c r="AE40" s="109">
        <f>'Nom Revenue'!AE40*VLOOKUP('Real Revenue'!AE$3,IPD!$A:$C,3,FALSE)</f>
        <v>20.539014452410438</v>
      </c>
      <c r="AF40" s="109">
        <f>'Nom Revenue'!AF40*VLOOKUP('Real Revenue'!AF$3,IPD!$A:$C,3,FALSE)</f>
        <v>24.189820384841234</v>
      </c>
      <c r="AG40" s="109">
        <f>'Nom Revenue'!AG40*VLOOKUP('Real Revenue'!AG$3,IPD!$A:$C,3,FALSE)</f>
        <v>113.2899857416994</v>
      </c>
      <c r="AH40" s="109">
        <f>'Nom Revenue'!AH40*VLOOKUP('Real Revenue'!AH$3,IPD!$A:$C,3,FALSE)</f>
        <v>214.87022755544868</v>
      </c>
      <c r="AI40" s="109">
        <f>'Nom Revenue'!AI40*VLOOKUP('Real Revenue'!AI$3,IPD!$A:$C,3,FALSE)</f>
        <v>1146.9277203412566</v>
      </c>
      <c r="AJ40" s="109">
        <f>'Nom Revenue'!AJ40*VLOOKUP('Real Revenue'!AJ$3,IPD!$A:$C,3,FALSE)</f>
        <v>2352.9446030747804</v>
      </c>
      <c r="AK40" s="109">
        <f>'Nom Revenue'!AK40*VLOOKUP('Real Revenue'!AK$3,IPD!$A:$C,3,FALSE)</f>
        <v>3122.7846216902954</v>
      </c>
      <c r="AL40" s="109">
        <f>'Nom Revenue'!AL40*VLOOKUP('Real Revenue'!AL$3,IPD!$A:$C,3,FALSE)</f>
        <v>2461.7620212195325</v>
      </c>
      <c r="AM40" s="109">
        <f>'Nom Revenue'!AM40*VLOOKUP('Real Revenue'!AM$3,IPD!$A:$C,3,FALSE)</f>
        <v>1141.8202715057866</v>
      </c>
      <c r="AN40" s="109">
        <f>'Nom Revenue'!AN40*VLOOKUP('Real Revenue'!AN$3,IPD!$A:$C,3,FALSE)</f>
        <v>656.72501801999999</v>
      </c>
      <c r="AO40" s="109">
        <f>'Nom Revenue'!AO40*VLOOKUP('Real Revenue'!AO$3,IPD!$A:$C,3,FALSE)</f>
        <v>1172.656763752432</v>
      </c>
      <c r="AP40" s="109">
        <f>'Nom Revenue'!AP40*VLOOKUP('Real Revenue'!AP$3,IPD!$A:$C,3,FALSE)</f>
        <v>1906.4932702195986</v>
      </c>
      <c r="AQ40" s="109">
        <f>'Nom Revenue'!AQ40*VLOOKUP('Real Revenue'!AQ$3,IPD!$A:$C,3,FALSE)</f>
        <v>1072.542168882436</v>
      </c>
      <c r="AR40" s="109">
        <f>'Nom Revenue'!AR40*VLOOKUP('Real Revenue'!AR$3,IPD!$A:$C,3,FALSE)</f>
        <v>726.78959341456994</v>
      </c>
      <c r="AS40" s="109">
        <f>'Nom Revenue'!AS40*VLOOKUP('Real Revenue'!AS$3,IPD!$A:$C,3,FALSE)</f>
        <v>645.89200000000005</v>
      </c>
      <c r="AT40" s="109" t="e">
        <f>'Nom Revenue'!AT40*VLOOKUP('Real Revenue'!AT$3,IPD!$A:$C,3,FALSE)</f>
        <v>#N/A</v>
      </c>
      <c r="AU40" s="109" t="e">
        <f>'Nom Revenue'!AU40*VLOOKUP('Real Revenue'!AU$3,IPD!$A:$C,3,FALSE)</f>
        <v>#N/A</v>
      </c>
      <c r="AV40" s="109" t="e">
        <f>'Nom Revenue'!AV40*VLOOKUP('Real Revenue'!AV$3,IPD!$A:$C,3,FALSE)</f>
        <v>#N/A</v>
      </c>
      <c r="AW40" s="109" t="e">
        <f>'Nom Revenue'!AW40*VLOOKUP('Real Revenue'!AW$3,IPD!$A:$C,3,FALSE)</f>
        <v>#N/A</v>
      </c>
      <c r="AX40" s="109" t="e">
        <f>'Nom Revenue'!AX40*VLOOKUP('Real Revenue'!AX$3,IPD!$A:$C,3,FALSE)</f>
        <v>#N/A</v>
      </c>
      <c r="AY40" s="109" t="e">
        <f>'Nom Revenue'!AY40*VLOOKUP('Real Revenue'!AY$3,IPD!$A:$C,3,FALSE)</f>
        <v>#N/A</v>
      </c>
      <c r="AZ40" s="109" t="e">
        <f>'Nom Revenue'!AZ40*VLOOKUP('Real Revenue'!AZ$3,IPD!$A:$C,3,FALSE)</f>
        <v>#N/A</v>
      </c>
      <c r="BA40" s="109" t="e">
        <f>'Nom Revenue'!BA40*VLOOKUP('Real Revenue'!BA$3,IPD!$A:$C,3,FALSE)</f>
        <v>#N/A</v>
      </c>
      <c r="BB40" s="109"/>
      <c r="BC40" s="109"/>
      <c r="BD40" s="78"/>
      <c r="BE40" s="78"/>
      <c r="BF40" s="78">
        <f t="shared" si="55"/>
        <v>0.85344578926996162</v>
      </c>
      <c r="BG40" s="78">
        <f t="shared" si="55"/>
        <v>0.17774981077547958</v>
      </c>
      <c r="BH40" s="78">
        <f>AG40/AF40-1</f>
        <v>3.6833744087117557</v>
      </c>
      <c r="BI40" s="78">
        <f>AH40/AG40-1</f>
        <v>0.89663919673669779</v>
      </c>
      <c r="BJ40" s="78">
        <f>AI40/AH40-1</f>
        <v>4.337769375449116</v>
      </c>
      <c r="BK40" s="78">
        <f t="shared" ref="BK40:BK51" si="56">AJ40/AI40-1</f>
        <v>1.051519517179937</v>
      </c>
      <c r="BL40" s="78">
        <f t="shared" ref="BL40:BL51" si="57">AK40/AJ40-1</f>
        <v>0.32718153143491069</v>
      </c>
      <c r="BM40" s="78">
        <f t="shared" ref="BM40:BM51" si="58">AL40/AK40-1</f>
        <v>-0.2116772946425507</v>
      </c>
      <c r="BN40" s="78">
        <f t="shared" si="35"/>
        <v>-0.53617763956723152</v>
      </c>
      <c r="BO40" s="78">
        <f t="shared" si="36"/>
        <v>-0.42484379161184671</v>
      </c>
      <c r="BP40" s="78">
        <f t="shared" si="37"/>
        <v>0.78561305200149945</v>
      </c>
      <c r="BQ40" s="78">
        <f t="shared" si="38"/>
        <v>0.625789684714676</v>
      </c>
      <c r="BR40" s="78">
        <f t="shared" si="39"/>
        <v>-0.4374267218058967</v>
      </c>
      <c r="BS40" s="78">
        <f t="shared" si="40"/>
        <v>-0.32236734880842233</v>
      </c>
      <c r="BT40" s="78">
        <f t="shared" si="41"/>
        <v>-0.11130813394630557</v>
      </c>
      <c r="BU40" s="78" t="e">
        <f t="shared" si="42"/>
        <v>#N/A</v>
      </c>
      <c r="BV40" s="78" t="e">
        <f t="shared" si="43"/>
        <v>#N/A</v>
      </c>
      <c r="BW40" s="78" t="e">
        <f t="shared" si="44"/>
        <v>#N/A</v>
      </c>
      <c r="BX40" s="78" t="e">
        <f t="shared" si="45"/>
        <v>#N/A</v>
      </c>
      <c r="BY40" s="78" t="e">
        <f t="shared" si="46"/>
        <v>#N/A</v>
      </c>
      <c r="BZ40" s="78" t="e">
        <f t="shared" si="47"/>
        <v>#N/A</v>
      </c>
      <c r="CA40" s="78" t="e">
        <f t="shared" si="48"/>
        <v>#N/A</v>
      </c>
      <c r="CB40" s="78" t="e">
        <f t="shared" si="49"/>
        <v>#N/A</v>
      </c>
    </row>
    <row r="41" spans="1:80" ht="13" x14ac:dyDescent="0.3">
      <c r="A41" s="20" t="s">
        <v>42</v>
      </c>
      <c r="B41" s="42">
        <f>'Nom Revenue'!B41</f>
        <v>1</v>
      </c>
      <c r="C41" s="69" t="str">
        <f>IF(B41=0,"",VLOOKUP('Nom Revenue'!A41,'Commodity Code List'!$B$2:$C$18,2,FALSE))</f>
        <v>14</v>
      </c>
      <c r="D41" s="69" t="str">
        <f>'Formatted Data'!E36</f>
        <v>S</v>
      </c>
      <c r="E41" s="69" t="str">
        <f>'Formatted Data'!F36</f>
        <v>X</v>
      </c>
      <c r="F41" s="69" t="str">
        <f>'Formatted Data'!G36</f>
        <v>X</v>
      </c>
      <c r="G41" s="110">
        <f>'Nom Revenue'!G41*VLOOKUP('Real Revenue'!G$3,IPD!$A:$C,3,FALSE)</f>
        <v>404.27791488608193</v>
      </c>
      <c r="H41" s="110">
        <f>'Nom Revenue'!H41*VLOOKUP('Real Revenue'!H$3,IPD!$A:$C,3,FALSE)</f>
        <v>362.36953370363938</v>
      </c>
      <c r="I41" s="110">
        <f>'Nom Revenue'!I41*VLOOKUP('Real Revenue'!I$3,IPD!$A:$C,3,FALSE)</f>
        <v>380.75789080438142</v>
      </c>
      <c r="J41" s="110">
        <f>'Nom Revenue'!J41*VLOOKUP('Real Revenue'!J$3,IPD!$A:$C,3,FALSE)</f>
        <v>397.33103944880742</v>
      </c>
      <c r="K41" s="110">
        <f>'Nom Revenue'!K41*VLOOKUP('Real Revenue'!K$3,IPD!$A:$C,3,FALSE)</f>
        <v>384.37343122540022</v>
      </c>
      <c r="L41" s="110">
        <f>'Nom Revenue'!L41*VLOOKUP('Real Revenue'!L$3,IPD!$A:$C,3,FALSE)</f>
        <v>357.68068860972943</v>
      </c>
      <c r="M41" s="110">
        <f>'Nom Revenue'!M41*VLOOKUP('Real Revenue'!M$3,IPD!$A:$C,3,FALSE)</f>
        <v>328.38287729571027</v>
      </c>
      <c r="N41" s="110">
        <f>'Nom Revenue'!N41*VLOOKUP('Real Revenue'!N$3,IPD!$A:$C,3,FALSE)</f>
        <v>324.84669915639404</v>
      </c>
      <c r="O41" s="110">
        <f>'Nom Revenue'!O41*VLOOKUP('Real Revenue'!O$3,IPD!$A:$C,3,FALSE)</f>
        <v>310.79785983113686</v>
      </c>
      <c r="P41" s="110">
        <f>'Nom Revenue'!P41*VLOOKUP('Real Revenue'!P$3,IPD!$A:$C,3,FALSE)</f>
        <v>302.19470224513452</v>
      </c>
      <c r="Q41" s="110">
        <f>'Nom Revenue'!Q41*VLOOKUP('Real Revenue'!Q$3,IPD!$A:$C,3,FALSE)</f>
        <v>293.10048975933313</v>
      </c>
      <c r="R41" s="110">
        <f>'Nom Revenue'!R41*VLOOKUP('Real Revenue'!R$3,IPD!$A:$C,3,FALSE)</f>
        <v>301.85539184906986</v>
      </c>
      <c r="S41" s="110">
        <f>'Nom Revenue'!S41*VLOOKUP('Real Revenue'!S$3,IPD!$A:$C,3,FALSE)</f>
        <v>290.85942007499278</v>
      </c>
      <c r="T41" s="110">
        <f>'Nom Revenue'!T41*VLOOKUP('Real Revenue'!T$3,IPD!$A:$C,3,FALSE)</f>
        <v>303.73433330481038</v>
      </c>
      <c r="U41" s="110">
        <f>'Nom Revenue'!U41*VLOOKUP('Real Revenue'!U$3,IPD!$A:$C,3,FALSE)</f>
        <v>301.92600566719636</v>
      </c>
      <c r="V41" s="110">
        <f>'Nom Revenue'!V41*VLOOKUP('Real Revenue'!V$3,IPD!$A:$C,3,FALSE)</f>
        <v>275.43634321113285</v>
      </c>
      <c r="W41" s="110">
        <f>'Nom Revenue'!W41*VLOOKUP('Real Revenue'!W$3,IPD!$A:$C,3,FALSE)</f>
        <v>252.12048540882196</v>
      </c>
      <c r="X41" s="110">
        <f>'Nom Revenue'!X41*VLOOKUP('Real Revenue'!X$3,IPD!$A:$C,3,FALSE)</f>
        <v>243.53382839171024</v>
      </c>
      <c r="Y41" s="110">
        <f>'Nom Revenue'!Y41*VLOOKUP('Real Revenue'!Y$3,IPD!$A:$C,3,FALSE)</f>
        <v>247.65199294860139</v>
      </c>
      <c r="Z41" s="110">
        <f>'Nom Revenue'!Z41*VLOOKUP('Real Revenue'!Z$3,IPD!$A:$C,3,FALSE)</f>
        <v>254.61830759892257</v>
      </c>
      <c r="AA41" s="110">
        <f>'Nom Revenue'!AA41*VLOOKUP('Real Revenue'!AA$3,IPD!$A:$C,3,FALSE)</f>
        <v>270.00883049683654</v>
      </c>
      <c r="AB41" s="110">
        <f>'Nom Revenue'!AB41*VLOOKUP('Real Revenue'!AB$3,IPD!$A:$C,3,FALSE)</f>
        <v>290.94515264478838</v>
      </c>
      <c r="AC41" s="110">
        <f t="shared" si="10"/>
        <v>287.8847783066393</v>
      </c>
      <c r="AD41" s="110">
        <f>'Nom Revenue'!AD41*VLOOKUP('Real Revenue'!AD$3,IPD!$A:$C,3,FALSE)</f>
        <v>287.8847783066393</v>
      </c>
      <c r="AE41" s="110">
        <f>'Nom Revenue'!AE41*VLOOKUP('Real Revenue'!AE$3,IPD!$A:$C,3,FALSE)</f>
        <v>254.49183332007769</v>
      </c>
      <c r="AF41" s="110">
        <f>'Nom Revenue'!AF41*VLOOKUP('Real Revenue'!AF$3,IPD!$A:$C,3,FALSE)</f>
        <v>221.75023361488775</v>
      </c>
      <c r="AG41" s="110">
        <f>'Nom Revenue'!AG41*VLOOKUP('Real Revenue'!AG$3,IPD!$A:$C,3,FALSE)</f>
        <v>240.5289835996073</v>
      </c>
      <c r="AH41" s="110">
        <f>'Nom Revenue'!AH41*VLOOKUP('Real Revenue'!AH$3,IPD!$A:$C,3,FALSE)</f>
        <v>246.86109135230265</v>
      </c>
      <c r="AI41" s="110">
        <f>'Nom Revenue'!AI41*VLOOKUP('Real Revenue'!AI$3,IPD!$A:$C,3,FALSE)</f>
        <v>282.16290548908086</v>
      </c>
      <c r="AJ41" s="110">
        <f>'Nom Revenue'!AJ41*VLOOKUP('Real Revenue'!AJ$3,IPD!$A:$C,3,FALSE)</f>
        <v>292.1609044222389</v>
      </c>
      <c r="AK41" s="110">
        <f>'Nom Revenue'!AK41*VLOOKUP('Real Revenue'!AK$3,IPD!$A:$C,3,FALSE)</f>
        <v>312.37560963897903</v>
      </c>
      <c r="AL41" s="110">
        <f>'Nom Revenue'!AL41*VLOOKUP('Real Revenue'!AL$3,IPD!$A:$C,3,FALSE)</f>
        <v>268.93179195610179</v>
      </c>
      <c r="AM41" s="110">
        <f>'Nom Revenue'!AM41*VLOOKUP('Real Revenue'!AM$3,IPD!$A:$C,3,FALSE)</f>
        <v>252.64145931942872</v>
      </c>
      <c r="AN41" s="110">
        <f>'Nom Revenue'!AN41*VLOOKUP('Real Revenue'!AN$3,IPD!$A:$C,3,FALSE)</f>
        <v>264.41878355</v>
      </c>
      <c r="AO41" s="110">
        <f>'Nom Revenue'!AO41*VLOOKUP('Real Revenue'!AO$3,IPD!$A:$C,3,FALSE)</f>
        <v>254.12904951559767</v>
      </c>
      <c r="AP41" s="110">
        <f>'Nom Revenue'!AP41*VLOOKUP('Real Revenue'!AP$3,IPD!$A:$C,3,FALSE)</f>
        <v>267.4117429524652</v>
      </c>
      <c r="AQ41" s="110">
        <f>'Nom Revenue'!AQ41*VLOOKUP('Real Revenue'!AQ$3,IPD!$A:$C,3,FALSE)</f>
        <v>263.66793658249594</v>
      </c>
      <c r="AR41" s="110">
        <f>'Nom Revenue'!AR41*VLOOKUP('Real Revenue'!AR$3,IPD!$A:$C,3,FALSE)</f>
        <v>245.56148509703939</v>
      </c>
      <c r="AS41" s="110">
        <f>'Nom Revenue'!AS41*VLOOKUP('Real Revenue'!AS$3,IPD!$A:$C,3,FALSE)</f>
        <v>265.976</v>
      </c>
      <c r="AT41" s="110" t="e">
        <f>'Nom Revenue'!AT41*VLOOKUP('Real Revenue'!AT$3,IPD!$A:$C,3,FALSE)</f>
        <v>#N/A</v>
      </c>
      <c r="AU41" s="110" t="e">
        <f>'Nom Revenue'!AU41*VLOOKUP('Real Revenue'!AU$3,IPD!$A:$C,3,FALSE)</f>
        <v>#N/A</v>
      </c>
      <c r="AV41" s="110" t="e">
        <f>'Nom Revenue'!AV41*VLOOKUP('Real Revenue'!AV$3,IPD!$A:$C,3,FALSE)</f>
        <v>#N/A</v>
      </c>
      <c r="AW41" s="110" t="e">
        <f>'Nom Revenue'!AW41*VLOOKUP('Real Revenue'!AW$3,IPD!$A:$C,3,FALSE)</f>
        <v>#N/A</v>
      </c>
      <c r="AX41" s="110" t="e">
        <f>'Nom Revenue'!AX41*VLOOKUP('Real Revenue'!AX$3,IPD!$A:$C,3,FALSE)</f>
        <v>#N/A</v>
      </c>
      <c r="AY41" s="110" t="e">
        <f>'Nom Revenue'!AY41*VLOOKUP('Real Revenue'!AY$3,IPD!$A:$C,3,FALSE)</f>
        <v>#N/A</v>
      </c>
      <c r="AZ41" s="110" t="e">
        <f>'Nom Revenue'!AZ41*VLOOKUP('Real Revenue'!AZ$3,IPD!$A:$C,3,FALSE)</f>
        <v>#N/A</v>
      </c>
      <c r="BA41" s="110" t="e">
        <f>'Nom Revenue'!BA41*VLOOKUP('Real Revenue'!BA$3,IPD!$A:$C,3,FALSE)</f>
        <v>#N/A</v>
      </c>
      <c r="BB41" s="110"/>
      <c r="BC41" s="79">
        <f t="shared" si="50"/>
        <v>6.0445468525214041E-2</v>
      </c>
      <c r="BD41" s="79">
        <f t="shared" si="51"/>
        <v>7.7539397913125363E-2</v>
      </c>
      <c r="BE41" s="111">
        <f t="shared" si="11"/>
        <v>-1.0518732861947488E-2</v>
      </c>
      <c r="BF41" s="79">
        <f t="shared" si="52"/>
        <v>-0.1159941320377601</v>
      </c>
      <c r="BG41" s="79">
        <f t="shared" si="53"/>
        <v>-0.12865481488362895</v>
      </c>
      <c r="BH41" s="79">
        <f t="shared" ref="BH41:BH51" si="59">AG41/AF41-1</f>
        <v>8.4684239915311599E-2</v>
      </c>
      <c r="BI41" s="79">
        <f t="shared" ref="BI41:BI51" si="60">AH41/AG41-1</f>
        <v>2.6325757744172673E-2</v>
      </c>
      <c r="BJ41" s="79">
        <f t="shared" ref="BJ41:BJ51" si="61">AI41/AH41-1</f>
        <v>0.14300274678117653</v>
      </c>
      <c r="BK41" s="79">
        <f t="shared" si="56"/>
        <v>3.5433427777574966E-2</v>
      </c>
      <c r="BL41" s="79">
        <f t="shared" si="57"/>
        <v>6.9190315715634831E-2</v>
      </c>
      <c r="BM41" s="79">
        <f t="shared" si="58"/>
        <v>-0.13907557550055349</v>
      </c>
      <c r="BN41" s="79">
        <f t="shared" si="35"/>
        <v>-6.0574216674732839E-2</v>
      </c>
      <c r="BO41" s="79">
        <f t="shared" si="36"/>
        <v>4.6616751907217813E-2</v>
      </c>
      <c r="BP41" s="79">
        <f t="shared" si="37"/>
        <v>-3.8914535103201531E-2</v>
      </c>
      <c r="BQ41" s="79">
        <f t="shared" si="38"/>
        <v>5.2267513148087641E-2</v>
      </c>
      <c r="BR41" s="79">
        <f t="shared" si="39"/>
        <v>-1.4000156943873465E-2</v>
      </c>
      <c r="BS41" s="79">
        <f t="shared" si="40"/>
        <v>-6.8671419514034993E-2</v>
      </c>
      <c r="BT41" s="79">
        <f t="shared" si="41"/>
        <v>8.3134026066397748E-2</v>
      </c>
      <c r="BU41" s="79" t="e">
        <f t="shared" si="42"/>
        <v>#N/A</v>
      </c>
      <c r="BV41" s="79" t="e">
        <f t="shared" si="43"/>
        <v>#N/A</v>
      </c>
      <c r="BW41" s="79" t="e">
        <f t="shared" si="44"/>
        <v>#N/A</v>
      </c>
      <c r="BX41" s="79" t="e">
        <f t="shared" si="45"/>
        <v>#N/A</v>
      </c>
      <c r="BY41" s="79" t="e">
        <f t="shared" si="46"/>
        <v>#N/A</v>
      </c>
      <c r="BZ41" s="79" t="e">
        <f t="shared" si="47"/>
        <v>#N/A</v>
      </c>
      <c r="CA41" s="79" t="e">
        <f t="shared" si="48"/>
        <v>#N/A</v>
      </c>
      <c r="CB41" s="79" t="e">
        <f t="shared" si="49"/>
        <v>#N/A</v>
      </c>
    </row>
    <row r="42" spans="1:80" ht="13" x14ac:dyDescent="0.3">
      <c r="A42" s="20" t="s">
        <v>81</v>
      </c>
      <c r="B42" s="42">
        <f>'Nom Revenue'!B42</f>
        <v>0</v>
      </c>
      <c r="C42" s="69" t="str">
        <f>IF(B42=0,"",VLOOKUP('Nom Revenue'!A42,'Commodity Code List'!$B$2:$C$18,2,FALSE))</f>
        <v/>
      </c>
      <c r="D42" s="69" t="str">
        <f>'Formatted Data'!E37</f>
        <v>M</v>
      </c>
      <c r="E42" s="69" t="str">
        <f>'Formatted Data'!F37</f>
        <v>X</v>
      </c>
      <c r="F42" s="69" t="str">
        <f>'Formatted Data'!G37</f>
        <v>X</v>
      </c>
      <c r="G42" s="110">
        <f>'Nom Revenue'!G42*VLOOKUP('Real Revenue'!G$3,IPD!$A:$C,3,FALSE)</f>
        <v>357.56315082831622</v>
      </c>
      <c r="H42" s="110">
        <f>'Nom Revenue'!H42*VLOOKUP('Real Revenue'!H$3,IPD!$A:$C,3,FALSE)</f>
        <v>374.67218199000945</v>
      </c>
      <c r="I42" s="110">
        <f>'Nom Revenue'!I42*VLOOKUP('Real Revenue'!I$3,IPD!$A:$C,3,FALSE)</f>
        <v>398.65344506342461</v>
      </c>
      <c r="J42" s="110">
        <f>'Nom Revenue'!J42*VLOOKUP('Real Revenue'!J$3,IPD!$A:$C,3,FALSE)</f>
        <v>359.94547124054679</v>
      </c>
      <c r="K42" s="110">
        <f>'Nom Revenue'!K42*VLOOKUP('Real Revenue'!K$3,IPD!$A:$C,3,FALSE)</f>
        <v>320.90761002361586</v>
      </c>
      <c r="L42" s="110">
        <f>'Nom Revenue'!L42*VLOOKUP('Real Revenue'!L$3,IPD!$A:$C,3,FALSE)</f>
        <v>342.37930902959283</v>
      </c>
      <c r="M42" s="110">
        <f>'Nom Revenue'!M42*VLOOKUP('Real Revenue'!M$3,IPD!$A:$C,3,FALSE)</f>
        <v>310.61861802316093</v>
      </c>
      <c r="N42" s="110">
        <f>'Nom Revenue'!N42*VLOOKUP('Real Revenue'!N$3,IPD!$A:$C,3,FALSE)</f>
        <v>348.42737726250652</v>
      </c>
      <c r="O42" s="110">
        <f>'Nom Revenue'!O42*VLOOKUP('Real Revenue'!O$3,IPD!$A:$C,3,FALSE)</f>
        <v>376.27531904850923</v>
      </c>
      <c r="P42" s="110">
        <f>'Nom Revenue'!P42*VLOOKUP('Real Revenue'!P$3,IPD!$A:$C,3,FALSE)</f>
        <v>418.67783518394242</v>
      </c>
      <c r="Q42" s="110">
        <f>'Nom Revenue'!Q42*VLOOKUP('Real Revenue'!Q$3,IPD!$A:$C,3,FALSE)</f>
        <v>401.24108462928939</v>
      </c>
      <c r="R42" s="110">
        <f>'Nom Revenue'!R42*VLOOKUP('Real Revenue'!R$3,IPD!$A:$C,3,FALSE)</f>
        <v>416.3825224311953</v>
      </c>
      <c r="S42" s="110">
        <f>'Nom Revenue'!S42*VLOOKUP('Real Revenue'!S$3,IPD!$A:$C,3,FALSE)</f>
        <v>397.59657219498126</v>
      </c>
      <c r="T42" s="110">
        <f>'Nom Revenue'!T42*VLOOKUP('Real Revenue'!T$3,IPD!$A:$C,3,FALSE)</f>
        <v>472.91998817724152</v>
      </c>
      <c r="U42" s="110">
        <f>'Nom Revenue'!U42*VLOOKUP('Real Revenue'!U$3,IPD!$A:$C,3,FALSE)</f>
        <v>486.67533032864117</v>
      </c>
      <c r="V42" s="110">
        <f>'Nom Revenue'!V42*VLOOKUP('Real Revenue'!V$3,IPD!$A:$C,3,FALSE)</f>
        <v>471.29663558482997</v>
      </c>
      <c r="W42" s="110">
        <f>'Nom Revenue'!W42*VLOOKUP('Real Revenue'!W$3,IPD!$A:$C,3,FALSE)</f>
        <v>493.87787727272729</v>
      </c>
      <c r="X42" s="110">
        <f>'Nom Revenue'!X42*VLOOKUP('Real Revenue'!X$3,IPD!$A:$C,3,FALSE)</f>
        <v>512.8978306826458</v>
      </c>
      <c r="Y42" s="110">
        <f>'Nom Revenue'!Y42*VLOOKUP('Real Revenue'!Y$3,IPD!$A:$C,3,FALSE)</f>
        <v>509.03221555463205</v>
      </c>
      <c r="Z42" s="110">
        <f>'Nom Revenue'!Z42*VLOOKUP('Real Revenue'!Z$3,IPD!$A:$C,3,FALSE)</f>
        <v>523.28411027226628</v>
      </c>
      <c r="AA42" s="110">
        <f>'Nom Revenue'!AA42*VLOOKUP('Real Revenue'!AA$3,IPD!$A:$C,3,FALSE)</f>
        <v>592.87522380940698</v>
      </c>
      <c r="AB42" s="110">
        <f>'Nom Revenue'!AB42*VLOOKUP('Real Revenue'!AB$3,IPD!$A:$C,3,FALSE)</f>
        <v>601.62146529718927</v>
      </c>
      <c r="AC42" s="110">
        <f t="shared" si="10"/>
        <v>571.0300884434098</v>
      </c>
      <c r="AD42" s="110">
        <f>'Nom Revenue'!AD42*VLOOKUP('Real Revenue'!AD$3,IPD!$A:$C,3,FALSE)</f>
        <v>571.0300884434098</v>
      </c>
      <c r="AE42" s="110">
        <f>'Nom Revenue'!AE42*VLOOKUP('Real Revenue'!AE$3,IPD!$A:$C,3,FALSE)</f>
        <v>532.58014320611721</v>
      </c>
      <c r="AF42" s="110">
        <f>'Nom Revenue'!AF42*VLOOKUP('Real Revenue'!AF$3,IPD!$A:$C,3,FALSE)</f>
        <v>395.33397610551509</v>
      </c>
      <c r="AG42" s="110">
        <f>'Nom Revenue'!AG42*VLOOKUP('Real Revenue'!AG$3,IPD!$A:$C,3,FALSE)</f>
        <v>447.20680258166732</v>
      </c>
      <c r="AH42" s="110">
        <f>'Nom Revenue'!AH42*VLOOKUP('Real Revenue'!AH$3,IPD!$A:$C,3,FALSE)</f>
        <v>455.10411493096927</v>
      </c>
      <c r="AI42" s="110">
        <f>'Nom Revenue'!AI42*VLOOKUP('Real Revenue'!AI$3,IPD!$A:$C,3,FALSE)</f>
        <v>454.87431404195951</v>
      </c>
      <c r="AJ42" s="110">
        <f>'Nom Revenue'!AJ42*VLOOKUP('Real Revenue'!AJ$3,IPD!$A:$C,3,FALSE)</f>
        <v>485.9709337455551</v>
      </c>
      <c r="AK42" s="110">
        <f>'Nom Revenue'!AK42*VLOOKUP('Real Revenue'!AK$3,IPD!$A:$C,3,FALSE)</f>
        <v>521.0273305503988</v>
      </c>
      <c r="AL42" s="110">
        <f>'Nom Revenue'!AL42*VLOOKUP('Real Revenue'!AL$3,IPD!$A:$C,3,FALSE)</f>
        <v>520.66757292737066</v>
      </c>
      <c r="AM42" s="110">
        <f>'Nom Revenue'!AM42*VLOOKUP('Real Revenue'!AM$3,IPD!$A:$C,3,FALSE)</f>
        <v>500.90100602599722</v>
      </c>
      <c r="AN42" s="110">
        <f>'Nom Revenue'!AN42*VLOOKUP('Real Revenue'!AN$3,IPD!$A:$C,3,FALSE)</f>
        <v>442.55211489999999</v>
      </c>
      <c r="AO42" s="110">
        <f>'Nom Revenue'!AO42*VLOOKUP('Real Revenue'!AO$3,IPD!$A:$C,3,FALSE)</f>
        <v>466.22810578643282</v>
      </c>
      <c r="AP42" s="110">
        <f>'Nom Revenue'!AP42*VLOOKUP('Real Revenue'!AP$3,IPD!$A:$C,3,FALSE)</f>
        <v>590.31417033305127</v>
      </c>
      <c r="AQ42" s="110">
        <f>'Nom Revenue'!AQ42*VLOOKUP('Real Revenue'!AQ$3,IPD!$A:$C,3,FALSE)</f>
        <v>467.94803591729061</v>
      </c>
      <c r="AR42" s="110">
        <f>'Nom Revenue'!AR42*VLOOKUP('Real Revenue'!AR$3,IPD!$A:$C,3,FALSE)</f>
        <v>513.36607164309112</v>
      </c>
      <c r="AS42" s="110">
        <f>'Nom Revenue'!AS42*VLOOKUP('Real Revenue'!AS$3,IPD!$A:$C,3,FALSE)</f>
        <v>539.81399999999996</v>
      </c>
      <c r="AT42" s="110" t="e">
        <f>'Nom Revenue'!AT42*VLOOKUP('Real Revenue'!AT$3,IPD!$A:$C,3,FALSE)</f>
        <v>#N/A</v>
      </c>
      <c r="AU42" s="110" t="e">
        <f>'Nom Revenue'!AU42*VLOOKUP('Real Revenue'!AU$3,IPD!$A:$C,3,FALSE)</f>
        <v>#N/A</v>
      </c>
      <c r="AV42" s="110" t="e">
        <f>'Nom Revenue'!AV42*VLOOKUP('Real Revenue'!AV$3,IPD!$A:$C,3,FALSE)</f>
        <v>#N/A</v>
      </c>
      <c r="AW42" s="110" t="e">
        <f>'Nom Revenue'!AW42*VLOOKUP('Real Revenue'!AW$3,IPD!$A:$C,3,FALSE)</f>
        <v>#N/A</v>
      </c>
      <c r="AX42" s="110" t="e">
        <f>'Nom Revenue'!AX42*VLOOKUP('Real Revenue'!AX$3,IPD!$A:$C,3,FALSE)</f>
        <v>#N/A</v>
      </c>
      <c r="AY42" s="110" t="e">
        <f>'Nom Revenue'!AY42*VLOOKUP('Real Revenue'!AY$3,IPD!$A:$C,3,FALSE)</f>
        <v>#N/A</v>
      </c>
      <c r="AZ42" s="110" t="e">
        <f>'Nom Revenue'!AZ42*VLOOKUP('Real Revenue'!AZ$3,IPD!$A:$C,3,FALSE)</f>
        <v>#N/A</v>
      </c>
      <c r="BA42" s="110" t="e">
        <f>'Nom Revenue'!BA42*VLOOKUP('Real Revenue'!BA$3,IPD!$A:$C,3,FALSE)</f>
        <v>#N/A</v>
      </c>
      <c r="BB42" s="110"/>
      <c r="BC42" s="79">
        <f t="shared" si="50"/>
        <v>0.13298915860627258</v>
      </c>
      <c r="BD42" s="79">
        <f t="shared" si="51"/>
        <v>1.4752246571521299E-2</v>
      </c>
      <c r="BE42" s="111">
        <f t="shared" si="11"/>
        <v>-5.0848213732978986E-2</v>
      </c>
      <c r="BF42" s="79">
        <f t="shared" si="52"/>
        <v>-6.7334359459244264E-2</v>
      </c>
      <c r="BG42" s="79">
        <f t="shared" si="53"/>
        <v>-0.2577004960687872</v>
      </c>
      <c r="BH42" s="79">
        <f t="shared" si="59"/>
        <v>0.13121266982200219</v>
      </c>
      <c r="BI42" s="79">
        <f t="shared" si="60"/>
        <v>1.7659195485649537E-2</v>
      </c>
      <c r="BJ42" s="79">
        <f t="shared" si="61"/>
        <v>-5.0494135620948732E-4</v>
      </c>
      <c r="BK42" s="79">
        <f t="shared" si="56"/>
        <v>6.8363103265327796E-2</v>
      </c>
      <c r="BL42" s="79">
        <f t="shared" si="57"/>
        <v>7.2136818008129211E-2</v>
      </c>
      <c r="BM42" s="79">
        <f t="shared" si="58"/>
        <v>-6.9047745086248113E-4</v>
      </c>
      <c r="BN42" s="79">
        <f t="shared" si="35"/>
        <v>-3.7963890837754755E-2</v>
      </c>
      <c r="BO42" s="79">
        <f t="shared" si="36"/>
        <v>-0.11648786970687153</v>
      </c>
      <c r="BP42" s="79">
        <f t="shared" si="37"/>
        <v>5.3498763398255766E-2</v>
      </c>
      <c r="BQ42" s="79">
        <f t="shared" si="38"/>
        <v>0.26614882931030137</v>
      </c>
      <c r="BR42" s="79">
        <f t="shared" si="39"/>
        <v>-0.20728984761914582</v>
      </c>
      <c r="BS42" s="79">
        <f t="shared" si="40"/>
        <v>9.7057861642201981E-2</v>
      </c>
      <c r="BT42" s="79">
        <f t="shared" si="41"/>
        <v>5.1518652707723822E-2</v>
      </c>
      <c r="BU42" s="79" t="e">
        <f t="shared" si="42"/>
        <v>#N/A</v>
      </c>
      <c r="BV42" s="79" t="e">
        <f t="shared" si="43"/>
        <v>#N/A</v>
      </c>
      <c r="BW42" s="79" t="e">
        <f t="shared" si="44"/>
        <v>#N/A</v>
      </c>
      <c r="BX42" s="79" t="e">
        <f t="shared" si="45"/>
        <v>#N/A</v>
      </c>
      <c r="BY42" s="79" t="e">
        <f t="shared" si="46"/>
        <v>#N/A</v>
      </c>
      <c r="BZ42" s="79" t="e">
        <f t="shared" si="47"/>
        <v>#N/A</v>
      </c>
      <c r="CA42" s="79" t="e">
        <f t="shared" si="48"/>
        <v>#N/A</v>
      </c>
      <c r="CB42" s="79" t="e">
        <f t="shared" si="49"/>
        <v>#N/A</v>
      </c>
    </row>
    <row r="43" spans="1:80" ht="13" x14ac:dyDescent="0.3">
      <c r="A43" s="20" t="s">
        <v>81</v>
      </c>
      <c r="B43" s="42">
        <f>'Nom Revenue'!B43</f>
        <v>0</v>
      </c>
      <c r="C43" s="69" t="str">
        <f>IF(B43=0,"",VLOOKUP('Nom Revenue'!A43,'Commodity Code List'!$B$2:$C$18,2,FALSE))</f>
        <v/>
      </c>
      <c r="D43" s="69" t="str">
        <f>'Formatted Data'!E38</f>
        <v>L</v>
      </c>
      <c r="E43" s="69" t="str">
        <f>'Formatted Data'!F38</f>
        <v>X</v>
      </c>
      <c r="F43" s="69" t="str">
        <f>'Formatted Data'!G38</f>
        <v>X</v>
      </c>
      <c r="G43" s="110">
        <f>'Nom Revenue'!G43*VLOOKUP('Real Revenue'!G$3,IPD!$A:$C,3,FALSE)</f>
        <v>1469.5583677251798</v>
      </c>
      <c r="H43" s="110">
        <f>'Nom Revenue'!H43*VLOOKUP('Real Revenue'!H$3,IPD!$A:$C,3,FALSE)</f>
        <v>1153.7117305058921</v>
      </c>
      <c r="I43" s="110">
        <f>'Nom Revenue'!I43*VLOOKUP('Real Revenue'!I$3,IPD!$A:$C,3,FALSE)</f>
        <v>1147.4624950314301</v>
      </c>
      <c r="J43" s="110">
        <f>'Nom Revenue'!J43*VLOOKUP('Real Revenue'!J$3,IPD!$A:$C,3,FALSE)</f>
        <v>1199.57017275669</v>
      </c>
      <c r="K43" s="110">
        <f>'Nom Revenue'!K43*VLOOKUP('Real Revenue'!K$3,IPD!$A:$C,3,FALSE)</f>
        <v>1103.7435422023968</v>
      </c>
      <c r="L43" s="110">
        <f>'Nom Revenue'!L43*VLOOKUP('Real Revenue'!L$3,IPD!$A:$C,3,FALSE)</f>
        <v>1114.5797812494732</v>
      </c>
      <c r="M43" s="110">
        <f>'Nom Revenue'!M43*VLOOKUP('Real Revenue'!M$3,IPD!$A:$C,3,FALSE)</f>
        <v>1026.6710485728267</v>
      </c>
      <c r="N43" s="110">
        <f>'Nom Revenue'!N43*VLOOKUP('Real Revenue'!N$3,IPD!$A:$C,3,FALSE)</f>
        <v>1025.0634029215239</v>
      </c>
      <c r="O43" s="110">
        <f>'Nom Revenue'!O43*VLOOKUP('Real Revenue'!O$3,IPD!$A:$C,3,FALSE)</f>
        <v>988.93769987849316</v>
      </c>
      <c r="P43" s="110">
        <f>'Nom Revenue'!P43*VLOOKUP('Real Revenue'!P$3,IPD!$A:$C,3,FALSE)</f>
        <v>1028.6002604630592</v>
      </c>
      <c r="Q43" s="110">
        <f>'Nom Revenue'!Q43*VLOOKUP('Real Revenue'!Q$3,IPD!$A:$C,3,FALSE)</f>
        <v>1110.5965072528722</v>
      </c>
      <c r="R43" s="110">
        <f>'Nom Revenue'!R43*VLOOKUP('Real Revenue'!R$3,IPD!$A:$C,3,FALSE)</f>
        <v>1079.3290302359017</v>
      </c>
      <c r="S43" s="110">
        <f>'Nom Revenue'!S43*VLOOKUP('Real Revenue'!S$3,IPD!$A:$C,3,FALSE)</f>
        <v>1025.5348314104413</v>
      </c>
      <c r="T43" s="110">
        <f>'Nom Revenue'!T43*VLOOKUP('Real Revenue'!T$3,IPD!$A:$C,3,FALSE)</f>
        <v>997.46147104208558</v>
      </c>
      <c r="U43" s="110">
        <f>'Nom Revenue'!U43*VLOOKUP('Real Revenue'!U$3,IPD!$A:$C,3,FALSE)</f>
        <v>1023.6564541210221</v>
      </c>
      <c r="V43" s="110">
        <f>'Nom Revenue'!V43*VLOOKUP('Real Revenue'!V$3,IPD!$A:$C,3,FALSE)</f>
        <v>1008.7241441517011</v>
      </c>
      <c r="W43" s="110">
        <f>'Nom Revenue'!W43*VLOOKUP('Real Revenue'!W$3,IPD!$A:$C,3,FALSE)</f>
        <v>953.775849838623</v>
      </c>
      <c r="X43" s="110">
        <f>'Nom Revenue'!X43*VLOOKUP('Real Revenue'!X$3,IPD!$A:$C,3,FALSE)</f>
        <v>973.64320610474726</v>
      </c>
      <c r="Y43" s="110">
        <f>'Nom Revenue'!Y43*VLOOKUP('Real Revenue'!Y$3,IPD!$A:$C,3,FALSE)</f>
        <v>1073.4982288912552</v>
      </c>
      <c r="Z43" s="110">
        <f>'Nom Revenue'!Z43*VLOOKUP('Real Revenue'!Z$3,IPD!$A:$C,3,FALSE)</f>
        <v>1067.2336731540145</v>
      </c>
      <c r="AA43" s="110">
        <f>'Nom Revenue'!AA43*VLOOKUP('Real Revenue'!AA$3,IPD!$A:$C,3,FALSE)</f>
        <v>1223.0766442444456</v>
      </c>
      <c r="AB43" s="110">
        <f>'Nom Revenue'!AB43*VLOOKUP('Real Revenue'!AB$3,IPD!$A:$C,3,FALSE)</f>
        <v>1416.2260757217116</v>
      </c>
      <c r="AC43" s="110">
        <f t="shared" si="10"/>
        <v>1528.0310429188523</v>
      </c>
      <c r="AD43" s="110">
        <f>'Nom Revenue'!AD43*VLOOKUP('Real Revenue'!AD$3,IPD!$A:$C,3,FALSE)</f>
        <v>1528.0310429188523</v>
      </c>
      <c r="AE43" s="110">
        <f>'Nom Revenue'!AE43*VLOOKUP('Real Revenue'!AE$3,IPD!$A:$C,3,FALSE)</f>
        <v>1743.1689300444252</v>
      </c>
      <c r="AF43" s="110">
        <f>'Nom Revenue'!AF43*VLOOKUP('Real Revenue'!AF$3,IPD!$A:$C,3,FALSE)</f>
        <v>1357.8738127173765</v>
      </c>
      <c r="AG43" s="110">
        <f>'Nom Revenue'!AG43*VLOOKUP('Real Revenue'!AG$3,IPD!$A:$C,3,FALSE)</f>
        <v>1931.1142413535342</v>
      </c>
      <c r="AH43" s="110">
        <f>'Nom Revenue'!AH43*VLOOKUP('Real Revenue'!AH$3,IPD!$A:$C,3,FALSE)</f>
        <v>2546.5937217892238</v>
      </c>
      <c r="AI43" s="110">
        <f>'Nom Revenue'!AI43*VLOOKUP('Real Revenue'!AI$3,IPD!$A:$C,3,FALSE)</f>
        <v>2885.5840051617747</v>
      </c>
      <c r="AJ43" s="110">
        <f>'Nom Revenue'!AJ43*VLOOKUP('Real Revenue'!AJ$3,IPD!$A:$C,3,FALSE)</f>
        <v>3468.0061142965674</v>
      </c>
      <c r="AK43" s="110">
        <f>'Nom Revenue'!AK43*VLOOKUP('Real Revenue'!AK$3,IPD!$A:$C,3,FALSE)</f>
        <v>4251.4277771024981</v>
      </c>
      <c r="AL43" s="110">
        <f>'Nom Revenue'!AL43*VLOOKUP('Real Revenue'!AL$3,IPD!$A:$C,3,FALSE)</f>
        <v>3525.7508052324383</v>
      </c>
      <c r="AM43" s="110">
        <f>'Nom Revenue'!AM43*VLOOKUP('Real Revenue'!AM$3,IPD!$A:$C,3,FALSE)</f>
        <v>2761.6893163648579</v>
      </c>
      <c r="AN43" s="110">
        <f>'Nom Revenue'!AN43*VLOOKUP('Real Revenue'!AN$3,IPD!$A:$C,3,FALSE)</f>
        <v>4389.8992016499997</v>
      </c>
      <c r="AO43" s="110">
        <f>'Nom Revenue'!AO43*VLOOKUP('Real Revenue'!AO$3,IPD!$A:$C,3,FALSE)</f>
        <v>4361.5549165322464</v>
      </c>
      <c r="AP43" s="110">
        <f>'Nom Revenue'!AP43*VLOOKUP('Real Revenue'!AP$3,IPD!$A:$C,3,FALSE)</f>
        <v>3225.7167468079374</v>
      </c>
      <c r="AQ43" s="110">
        <f>'Nom Revenue'!AQ43*VLOOKUP('Real Revenue'!AQ$3,IPD!$A:$C,3,FALSE)</f>
        <v>1875.6812527305683</v>
      </c>
      <c r="AR43" s="110">
        <f>'Nom Revenue'!AR43*VLOOKUP('Real Revenue'!AR$3,IPD!$A:$C,3,FALSE)</f>
        <v>2045.2670935552069</v>
      </c>
      <c r="AS43" s="110">
        <f>'Nom Revenue'!AS43*VLOOKUP('Real Revenue'!AS$3,IPD!$A:$C,3,FALSE)</f>
        <v>2351.7130000000002</v>
      </c>
      <c r="AT43" s="110" t="e">
        <f>'Nom Revenue'!AT43*VLOOKUP('Real Revenue'!AT$3,IPD!$A:$C,3,FALSE)</f>
        <v>#N/A</v>
      </c>
      <c r="AU43" s="110" t="e">
        <f>'Nom Revenue'!AU43*VLOOKUP('Real Revenue'!AU$3,IPD!$A:$C,3,FALSE)</f>
        <v>#N/A</v>
      </c>
      <c r="AV43" s="110" t="e">
        <f>'Nom Revenue'!AV43*VLOOKUP('Real Revenue'!AV$3,IPD!$A:$C,3,FALSE)</f>
        <v>#N/A</v>
      </c>
      <c r="AW43" s="110" t="e">
        <f>'Nom Revenue'!AW43*VLOOKUP('Real Revenue'!AW$3,IPD!$A:$C,3,FALSE)</f>
        <v>#N/A</v>
      </c>
      <c r="AX43" s="110" t="e">
        <f>'Nom Revenue'!AX43*VLOOKUP('Real Revenue'!AX$3,IPD!$A:$C,3,FALSE)</f>
        <v>#N/A</v>
      </c>
      <c r="AY43" s="110" t="e">
        <f>'Nom Revenue'!AY43*VLOOKUP('Real Revenue'!AY$3,IPD!$A:$C,3,FALSE)</f>
        <v>#N/A</v>
      </c>
      <c r="AZ43" s="110" t="e">
        <f>'Nom Revenue'!AZ43*VLOOKUP('Real Revenue'!AZ$3,IPD!$A:$C,3,FALSE)</f>
        <v>#N/A</v>
      </c>
      <c r="BA43" s="110" t="e">
        <f>'Nom Revenue'!BA43*VLOOKUP('Real Revenue'!BA$3,IPD!$A:$C,3,FALSE)</f>
        <v>#N/A</v>
      </c>
      <c r="BB43" s="110"/>
      <c r="BC43" s="79">
        <f t="shared" si="50"/>
        <v>0.1460251630084588</v>
      </c>
      <c r="BD43" s="79">
        <f t="shared" si="51"/>
        <v>0.15792095482011592</v>
      </c>
      <c r="BE43" s="111">
        <f t="shared" si="11"/>
        <v>7.8945705854317483E-2</v>
      </c>
      <c r="BF43" s="79">
        <f t="shared" si="52"/>
        <v>0.14079418616693506</v>
      </c>
      <c r="BG43" s="79">
        <f t="shared" si="53"/>
        <v>-0.22103142769830653</v>
      </c>
      <c r="BH43" s="79">
        <f t="shared" si="59"/>
        <v>0.4221603092035402</v>
      </c>
      <c r="BI43" s="79">
        <f t="shared" si="60"/>
        <v>0.3187172810678951</v>
      </c>
      <c r="BJ43" s="79">
        <f t="shared" si="61"/>
        <v>0.13311518067137085</v>
      </c>
      <c r="BK43" s="79">
        <f t="shared" si="56"/>
        <v>0.20183855610959434</v>
      </c>
      <c r="BL43" s="79">
        <f t="shared" si="57"/>
        <v>0.22589973517530426</v>
      </c>
      <c r="BM43" s="79">
        <f t="shared" si="58"/>
        <v>-0.17069017984462498</v>
      </c>
      <c r="BN43" s="79">
        <f t="shared" si="35"/>
        <v>-0.21670887452784937</v>
      </c>
      <c r="BO43" s="79">
        <f t="shared" si="36"/>
        <v>0.58957025891251003</v>
      </c>
      <c r="BP43" s="79">
        <f t="shared" si="37"/>
        <v>-6.4567052261927937E-3</v>
      </c>
      <c r="BQ43" s="79">
        <f t="shared" si="38"/>
        <v>-0.26042046734731539</v>
      </c>
      <c r="BR43" s="79">
        <f t="shared" si="39"/>
        <v>-0.41852264164648667</v>
      </c>
      <c r="BS43" s="79">
        <f t="shared" si="40"/>
        <v>9.0412931609653802E-2</v>
      </c>
      <c r="BT43" s="79">
        <f t="shared" si="41"/>
        <v>0.1498317297581464</v>
      </c>
      <c r="BU43" s="79" t="e">
        <f t="shared" si="42"/>
        <v>#N/A</v>
      </c>
      <c r="BV43" s="79" t="e">
        <f t="shared" si="43"/>
        <v>#N/A</v>
      </c>
      <c r="BW43" s="79" t="e">
        <f t="shared" si="44"/>
        <v>#N/A</v>
      </c>
      <c r="BX43" s="79" t="e">
        <f t="shared" si="45"/>
        <v>#N/A</v>
      </c>
      <c r="BY43" s="79" t="e">
        <f t="shared" si="46"/>
        <v>#N/A</v>
      </c>
      <c r="BZ43" s="79" t="e">
        <f t="shared" si="47"/>
        <v>#N/A</v>
      </c>
      <c r="CA43" s="79" t="e">
        <f t="shared" si="48"/>
        <v>#N/A</v>
      </c>
      <c r="CB43" s="79" t="e">
        <f t="shared" si="49"/>
        <v>#N/A</v>
      </c>
    </row>
    <row r="44" spans="1:80" ht="13" x14ac:dyDescent="0.3">
      <c r="A44" s="18" t="s">
        <v>44</v>
      </c>
      <c r="B44" s="108">
        <f>'Nom Revenue'!B44</f>
        <v>1</v>
      </c>
      <c r="C44" s="63" t="str">
        <f>IF(B44=0,"",VLOOKUP('Nom Revenue'!A44,'Commodity Code List'!$B$2:$C$18,2,FALSE))</f>
        <v>20</v>
      </c>
      <c r="D44" s="63" t="str">
        <f>'Formatted Data'!E39</f>
        <v>S</v>
      </c>
      <c r="E44" s="63" t="str">
        <f>'Formatted Data'!F39</f>
        <v>X</v>
      </c>
      <c r="F44" s="63" t="str">
        <f>'Formatted Data'!G39</f>
        <v>X</v>
      </c>
      <c r="G44" s="109">
        <f>'Nom Revenue'!G44*VLOOKUP('Real Revenue'!G$3,IPD!$A:$C,3,FALSE)</f>
        <v>882.93596562782818</v>
      </c>
      <c r="H44" s="109">
        <f>'Nom Revenue'!H44*VLOOKUP('Real Revenue'!H$3,IPD!$A:$C,3,FALSE)</f>
        <v>886.82822195220729</v>
      </c>
      <c r="I44" s="109">
        <f>'Nom Revenue'!I44*VLOOKUP('Real Revenue'!I$3,IPD!$A:$C,3,FALSE)</f>
        <v>857.67663209997374</v>
      </c>
      <c r="J44" s="109">
        <f>'Nom Revenue'!J44*VLOOKUP('Real Revenue'!J$3,IPD!$A:$C,3,FALSE)</f>
        <v>834.40033000654444</v>
      </c>
      <c r="K44" s="109">
        <f>'Nom Revenue'!K44*VLOOKUP('Real Revenue'!K$3,IPD!$A:$C,3,FALSE)</f>
        <v>758.90494454648831</v>
      </c>
      <c r="L44" s="109">
        <f>'Nom Revenue'!L44*VLOOKUP('Real Revenue'!L$3,IPD!$A:$C,3,FALSE)</f>
        <v>707.72262298288513</v>
      </c>
      <c r="M44" s="109">
        <f>'Nom Revenue'!M44*VLOOKUP('Real Revenue'!M$3,IPD!$A:$C,3,FALSE)</f>
        <v>699.00974809982051</v>
      </c>
      <c r="N44" s="109">
        <f>'Nom Revenue'!N44*VLOOKUP('Real Revenue'!N$3,IPD!$A:$C,3,FALSE)</f>
        <v>695.33087154544148</v>
      </c>
      <c r="O44" s="109">
        <f>'Nom Revenue'!O44*VLOOKUP('Real Revenue'!O$3,IPD!$A:$C,3,FALSE)</f>
        <v>718.67341776490014</v>
      </c>
      <c r="P44" s="109">
        <f>'Nom Revenue'!P44*VLOOKUP('Real Revenue'!P$3,IPD!$A:$C,3,FALSE)</f>
        <v>714.30308738026963</v>
      </c>
      <c r="Q44" s="109">
        <f>'Nom Revenue'!Q44*VLOOKUP('Real Revenue'!Q$3,IPD!$A:$C,3,FALSE)</f>
        <v>702.22653236528788</v>
      </c>
      <c r="R44" s="109">
        <f>'Nom Revenue'!R44*VLOOKUP('Real Revenue'!R$3,IPD!$A:$C,3,FALSE)</f>
        <v>655.04575748195521</v>
      </c>
      <c r="S44" s="109">
        <f>'Nom Revenue'!S44*VLOOKUP('Real Revenue'!S$3,IPD!$A:$C,3,FALSE)</f>
        <v>626.80854949524075</v>
      </c>
      <c r="T44" s="109">
        <f>'Nom Revenue'!T44*VLOOKUP('Real Revenue'!T$3,IPD!$A:$C,3,FALSE)</f>
        <v>629.45011593148786</v>
      </c>
      <c r="U44" s="109">
        <f>'Nom Revenue'!U44*VLOOKUP('Real Revenue'!U$3,IPD!$A:$C,3,FALSE)</f>
        <v>622.61195964056185</v>
      </c>
      <c r="V44" s="109">
        <f>'Nom Revenue'!V44*VLOOKUP('Real Revenue'!V$3,IPD!$A:$C,3,FALSE)</f>
        <v>583.84646599378459</v>
      </c>
      <c r="W44" s="109">
        <f>'Nom Revenue'!W44*VLOOKUP('Real Revenue'!W$3,IPD!$A:$C,3,FALSE)</f>
        <v>620.27842670790756</v>
      </c>
      <c r="X44" s="109">
        <f>'Nom Revenue'!X44*VLOOKUP('Real Revenue'!X$3,IPD!$A:$C,3,FALSE)</f>
        <v>648.33986446401377</v>
      </c>
      <c r="Y44" s="109">
        <f>'Nom Revenue'!Y44*VLOOKUP('Real Revenue'!Y$3,IPD!$A:$C,3,FALSE)</f>
        <v>629.16073604654184</v>
      </c>
      <c r="Z44" s="109">
        <f>'Nom Revenue'!Z44*VLOOKUP('Real Revenue'!Z$3,IPD!$A:$C,3,FALSE)</f>
        <v>551.55663354704905</v>
      </c>
      <c r="AA44" s="109">
        <f>'Nom Revenue'!AA44*VLOOKUP('Real Revenue'!AA$3,IPD!$A:$C,3,FALSE)</f>
        <v>594.07728819461477</v>
      </c>
      <c r="AB44" s="109">
        <f>'Nom Revenue'!AB44*VLOOKUP('Real Revenue'!AB$3,IPD!$A:$C,3,FALSE)</f>
        <v>634.83509350429995</v>
      </c>
      <c r="AC44" s="109">
        <f t="shared" si="10"/>
        <v>653.53563566457046</v>
      </c>
      <c r="AD44" s="109">
        <f>'Nom Revenue'!AD44*VLOOKUP('Real Revenue'!AD$3,IPD!$A:$C,3,FALSE)</f>
        <v>653.53563566457046</v>
      </c>
      <c r="AE44" s="109">
        <f>'Nom Revenue'!AE44*VLOOKUP('Real Revenue'!AE$3,IPD!$A:$C,3,FALSE)</f>
        <v>717.28650961789731</v>
      </c>
      <c r="AF44" s="109">
        <f>'Nom Revenue'!AF44*VLOOKUP('Real Revenue'!AF$3,IPD!$A:$C,3,FALSE)</f>
        <v>688.61589853877774</v>
      </c>
      <c r="AG44" s="109">
        <f>'Nom Revenue'!AG44*VLOOKUP('Real Revenue'!AG$3,IPD!$A:$C,3,FALSE)</f>
        <v>750.47870065378436</v>
      </c>
      <c r="AH44" s="109">
        <f>'Nom Revenue'!AH44*VLOOKUP('Real Revenue'!AH$3,IPD!$A:$C,3,FALSE)</f>
        <v>734.32360328374193</v>
      </c>
      <c r="AI44" s="109">
        <f>'Nom Revenue'!AI44*VLOOKUP('Real Revenue'!AI$3,IPD!$A:$C,3,FALSE)</f>
        <v>782.31094870419042</v>
      </c>
      <c r="AJ44" s="109">
        <f>'Nom Revenue'!AJ44*VLOOKUP('Real Revenue'!AJ$3,IPD!$A:$C,3,FALSE)</f>
        <v>789.80204186934827</v>
      </c>
      <c r="AK44" s="109">
        <f>'Nom Revenue'!AK44*VLOOKUP('Real Revenue'!AK$3,IPD!$A:$C,3,FALSE)</f>
        <v>781.26386859708987</v>
      </c>
      <c r="AL44" s="109">
        <f>'Nom Revenue'!AL44*VLOOKUP('Real Revenue'!AL$3,IPD!$A:$C,3,FALSE)</f>
        <v>631.79247521476429</v>
      </c>
      <c r="AM44" s="109">
        <f>'Nom Revenue'!AM44*VLOOKUP('Real Revenue'!AM$3,IPD!$A:$C,3,FALSE)</f>
        <v>627.0422081615618</v>
      </c>
      <c r="AN44" s="109">
        <f>'Nom Revenue'!AN44*VLOOKUP('Real Revenue'!AN$3,IPD!$A:$C,3,FALSE)</f>
        <v>596.48446502999991</v>
      </c>
      <c r="AO44" s="109">
        <f>'Nom Revenue'!AO44*VLOOKUP('Real Revenue'!AO$3,IPD!$A:$C,3,FALSE)</f>
        <v>641.43630801341283</v>
      </c>
      <c r="AP44" s="109">
        <f>'Nom Revenue'!AP44*VLOOKUP('Real Revenue'!AP$3,IPD!$A:$C,3,FALSE)</f>
        <v>622.104314081609</v>
      </c>
      <c r="AQ44" s="109">
        <f>'Nom Revenue'!AQ44*VLOOKUP('Real Revenue'!AQ$3,IPD!$A:$C,3,FALSE)</f>
        <v>699.28621412778409</v>
      </c>
      <c r="AR44" s="109">
        <f>'Nom Revenue'!AR44*VLOOKUP('Real Revenue'!AR$3,IPD!$A:$C,3,FALSE)</f>
        <v>630.55125053305881</v>
      </c>
      <c r="AS44" s="109">
        <f>'Nom Revenue'!AS44*VLOOKUP('Real Revenue'!AS$3,IPD!$A:$C,3,FALSE)</f>
        <v>756.95500000000004</v>
      </c>
      <c r="AT44" s="109" t="e">
        <f>'Nom Revenue'!AT44*VLOOKUP('Real Revenue'!AT$3,IPD!$A:$C,3,FALSE)</f>
        <v>#N/A</v>
      </c>
      <c r="AU44" s="109" t="e">
        <f>'Nom Revenue'!AU44*VLOOKUP('Real Revenue'!AU$3,IPD!$A:$C,3,FALSE)</f>
        <v>#N/A</v>
      </c>
      <c r="AV44" s="109" t="e">
        <f>'Nom Revenue'!AV44*VLOOKUP('Real Revenue'!AV$3,IPD!$A:$C,3,FALSE)</f>
        <v>#N/A</v>
      </c>
      <c r="AW44" s="109" t="e">
        <f>'Nom Revenue'!AW44*VLOOKUP('Real Revenue'!AW$3,IPD!$A:$C,3,FALSE)</f>
        <v>#N/A</v>
      </c>
      <c r="AX44" s="109" t="e">
        <f>'Nom Revenue'!AX44*VLOOKUP('Real Revenue'!AX$3,IPD!$A:$C,3,FALSE)</f>
        <v>#N/A</v>
      </c>
      <c r="AY44" s="109" t="e">
        <f>'Nom Revenue'!AY44*VLOOKUP('Real Revenue'!AY$3,IPD!$A:$C,3,FALSE)</f>
        <v>#N/A</v>
      </c>
      <c r="AZ44" s="109" t="e">
        <f>'Nom Revenue'!AZ44*VLOOKUP('Real Revenue'!AZ$3,IPD!$A:$C,3,FALSE)</f>
        <v>#N/A</v>
      </c>
      <c r="BA44" s="109" t="e">
        <f>'Nom Revenue'!BA44*VLOOKUP('Real Revenue'!BA$3,IPD!$A:$C,3,FALSE)</f>
        <v>#N/A</v>
      </c>
      <c r="BB44" s="109"/>
      <c r="BC44" s="78">
        <f t="shared" si="50"/>
        <v>7.7092091838541155E-2</v>
      </c>
      <c r="BD44" s="78">
        <f t="shared" si="51"/>
        <v>6.8606907080301038E-2</v>
      </c>
      <c r="BE44" s="78">
        <f t="shared" si="11"/>
        <v>2.9457322620656035E-2</v>
      </c>
      <c r="BF44" s="78">
        <f t="shared" si="52"/>
        <v>9.7547663010754571E-2</v>
      </c>
      <c r="BG44" s="78">
        <f t="shared" si="53"/>
        <v>-3.9970933085570759E-2</v>
      </c>
      <c r="BH44" s="78">
        <f t="shared" si="59"/>
        <v>8.9836441833941905E-2</v>
      </c>
      <c r="BI44" s="78">
        <f t="shared" si="60"/>
        <v>-2.1526390230620529E-2</v>
      </c>
      <c r="BJ44" s="78">
        <f t="shared" si="61"/>
        <v>6.5349043944466834E-2</v>
      </c>
      <c r="BK44" s="78">
        <f t="shared" si="56"/>
        <v>9.5755954554463951E-3</v>
      </c>
      <c r="BL44" s="78">
        <f t="shared" si="57"/>
        <v>-1.0810523168628183E-2</v>
      </c>
      <c r="BM44" s="78">
        <f t="shared" si="58"/>
        <v>-0.19131998725440913</v>
      </c>
      <c r="BN44" s="78">
        <f t="shared" si="35"/>
        <v>-7.518714197391696E-3</v>
      </c>
      <c r="BO44" s="78">
        <f t="shared" si="36"/>
        <v>-4.873315182586313E-2</v>
      </c>
      <c r="BP44" s="78">
        <f t="shared" si="37"/>
        <v>7.536129709790873E-2</v>
      </c>
      <c r="BQ44" s="78">
        <f t="shared" si="38"/>
        <v>-3.0138602524195757E-2</v>
      </c>
      <c r="BR44" s="78">
        <f t="shared" si="39"/>
        <v>0.12406584924606423</v>
      </c>
      <c r="BS44" s="78">
        <f t="shared" si="40"/>
        <v>-9.8293033962435605E-2</v>
      </c>
      <c r="BT44" s="78">
        <f t="shared" si="41"/>
        <v>0.20046546471850046</v>
      </c>
      <c r="BU44" s="78" t="e">
        <f t="shared" si="42"/>
        <v>#N/A</v>
      </c>
      <c r="BV44" s="78" t="e">
        <f t="shared" si="43"/>
        <v>#N/A</v>
      </c>
      <c r="BW44" s="78" t="e">
        <f t="shared" si="44"/>
        <v>#N/A</v>
      </c>
      <c r="BX44" s="78" t="e">
        <f t="shared" si="45"/>
        <v>#N/A</v>
      </c>
      <c r="BY44" s="78" t="e">
        <f t="shared" si="46"/>
        <v>#N/A</v>
      </c>
      <c r="BZ44" s="78" t="e">
        <f t="shared" si="47"/>
        <v>#N/A</v>
      </c>
      <c r="CA44" s="78" t="e">
        <f t="shared" si="48"/>
        <v>#N/A</v>
      </c>
      <c r="CB44" s="78" t="e">
        <f t="shared" si="49"/>
        <v>#N/A</v>
      </c>
    </row>
    <row r="45" spans="1:80" ht="13" x14ac:dyDescent="0.3">
      <c r="A45" s="18" t="s">
        <v>81</v>
      </c>
      <c r="B45" s="108">
        <f>'Nom Revenue'!B45</f>
        <v>0</v>
      </c>
      <c r="C45" s="63" t="str">
        <f>IF(B45=0,"",VLOOKUP('Nom Revenue'!A45,'Commodity Code List'!$B$2:$C$18,2,FALSE))</f>
        <v/>
      </c>
      <c r="D45" s="63" t="str">
        <f>'Formatted Data'!E40</f>
        <v>M</v>
      </c>
      <c r="E45" s="63" t="str">
        <f>'Formatted Data'!F40</f>
        <v>X</v>
      </c>
      <c r="F45" s="63" t="str">
        <f>'Formatted Data'!G40</f>
        <v>X</v>
      </c>
      <c r="G45" s="109">
        <f>'Nom Revenue'!G45*VLOOKUP('Real Revenue'!G$3,IPD!$A:$C,3,FALSE)</f>
        <v>1274.4895271121079</v>
      </c>
      <c r="H45" s="109">
        <f>'Nom Revenue'!H45*VLOOKUP('Real Revenue'!H$3,IPD!$A:$C,3,FALSE)</f>
        <v>1252.3923031302434</v>
      </c>
      <c r="I45" s="109">
        <f>'Nom Revenue'!I45*VLOOKUP('Real Revenue'!I$3,IPD!$A:$C,3,FALSE)</f>
        <v>1162.043153197576</v>
      </c>
      <c r="J45" s="109">
        <f>'Nom Revenue'!J45*VLOOKUP('Real Revenue'!J$3,IPD!$A:$C,3,FALSE)</f>
        <v>1023.798809791303</v>
      </c>
      <c r="K45" s="109">
        <f>'Nom Revenue'!K45*VLOOKUP('Real Revenue'!K$3,IPD!$A:$C,3,FALSE)</f>
        <v>981.43052262748199</v>
      </c>
      <c r="L45" s="109">
        <f>'Nom Revenue'!L45*VLOOKUP('Real Revenue'!L$3,IPD!$A:$C,3,FALSE)</f>
        <v>933.06985147963917</v>
      </c>
      <c r="M45" s="109">
        <f>'Nom Revenue'!M45*VLOOKUP('Real Revenue'!M$3,IPD!$A:$C,3,FALSE)</f>
        <v>1012.3030108791388</v>
      </c>
      <c r="N45" s="109">
        <f>'Nom Revenue'!N45*VLOOKUP('Real Revenue'!N$3,IPD!$A:$C,3,FALSE)</f>
        <v>983.73607278294287</v>
      </c>
      <c r="O45" s="109">
        <f>'Nom Revenue'!O45*VLOOKUP('Real Revenue'!O$3,IPD!$A:$C,3,FALSE)</f>
        <v>1023.3699229523007</v>
      </c>
      <c r="P45" s="109">
        <f>'Nom Revenue'!P45*VLOOKUP('Real Revenue'!P$3,IPD!$A:$C,3,FALSE)</f>
        <v>1111.9680390610702</v>
      </c>
      <c r="Q45" s="109">
        <f>'Nom Revenue'!Q45*VLOOKUP('Real Revenue'!Q$3,IPD!$A:$C,3,FALSE)</f>
        <v>1128.6857358341178</v>
      </c>
      <c r="R45" s="109">
        <f>'Nom Revenue'!R45*VLOOKUP('Real Revenue'!R$3,IPD!$A:$C,3,FALSE)</f>
        <v>1122.3824946452671</v>
      </c>
      <c r="S45" s="109">
        <f>'Nom Revenue'!S45*VLOOKUP('Real Revenue'!S$3,IPD!$A:$C,3,FALSE)</f>
        <v>1180.4326658350158</v>
      </c>
      <c r="T45" s="109">
        <f>'Nom Revenue'!T45*VLOOKUP('Real Revenue'!T$3,IPD!$A:$C,3,FALSE)</f>
        <v>1150.808368630471</v>
      </c>
      <c r="U45" s="109">
        <f>'Nom Revenue'!U45*VLOOKUP('Real Revenue'!U$3,IPD!$A:$C,3,FALSE)</f>
        <v>1121.9587159651812</v>
      </c>
      <c r="V45" s="109">
        <f>'Nom Revenue'!V45*VLOOKUP('Real Revenue'!V$3,IPD!$A:$C,3,FALSE)</f>
        <v>1070.7718230384203</v>
      </c>
      <c r="W45" s="109">
        <f>'Nom Revenue'!W45*VLOOKUP('Real Revenue'!W$3,IPD!$A:$C,3,FALSE)</f>
        <v>1110.2090632060247</v>
      </c>
      <c r="X45" s="109">
        <f>'Nom Revenue'!X45*VLOOKUP('Real Revenue'!X$3,IPD!$A:$C,3,FALSE)</f>
        <v>1104.275084724889</v>
      </c>
      <c r="Y45" s="109">
        <f>'Nom Revenue'!Y45*VLOOKUP('Real Revenue'!Y$3,IPD!$A:$C,3,FALSE)</f>
        <v>1110.3979208373373</v>
      </c>
      <c r="Z45" s="109">
        <f>'Nom Revenue'!Z45*VLOOKUP('Real Revenue'!Z$3,IPD!$A:$C,3,FALSE)</f>
        <v>1132.1153172477459</v>
      </c>
      <c r="AA45" s="109">
        <f>'Nom Revenue'!AA45*VLOOKUP('Real Revenue'!AA$3,IPD!$A:$C,3,FALSE)</f>
        <v>1246.8445382436607</v>
      </c>
      <c r="AB45" s="109">
        <f>'Nom Revenue'!AB45*VLOOKUP('Real Revenue'!AB$3,IPD!$A:$C,3,FALSE)</f>
        <v>1425.3023251299498</v>
      </c>
      <c r="AC45" s="109">
        <f t="shared" si="10"/>
        <v>1439.7886761977554</v>
      </c>
      <c r="AD45" s="109">
        <f>'Nom Revenue'!AD45*VLOOKUP('Real Revenue'!AD$3,IPD!$A:$C,3,FALSE)</f>
        <v>1439.7886761977554</v>
      </c>
      <c r="AE45" s="109">
        <f>'Nom Revenue'!AE45*VLOOKUP('Real Revenue'!AE$3,IPD!$A:$C,3,FALSE)</f>
        <v>1598.7752217058844</v>
      </c>
      <c r="AF45" s="109">
        <f>'Nom Revenue'!AF45*VLOOKUP('Real Revenue'!AF$3,IPD!$A:$C,3,FALSE)</f>
        <v>1539.2641609715886</v>
      </c>
      <c r="AG45" s="109">
        <f>'Nom Revenue'!AG45*VLOOKUP('Real Revenue'!AG$3,IPD!$A:$C,3,FALSE)</f>
        <v>1577.7862119555516</v>
      </c>
      <c r="AH45" s="109">
        <f>'Nom Revenue'!AH45*VLOOKUP('Real Revenue'!AH$3,IPD!$A:$C,3,FALSE)</f>
        <v>1691.4445450093463</v>
      </c>
      <c r="AI45" s="109">
        <f>'Nom Revenue'!AI45*VLOOKUP('Real Revenue'!AI$3,IPD!$A:$C,3,FALSE)</f>
        <v>1754.5915335300745</v>
      </c>
      <c r="AJ45" s="109">
        <f>'Nom Revenue'!AJ45*VLOOKUP('Real Revenue'!AJ$3,IPD!$A:$C,3,FALSE)</f>
        <v>1750.6973613447153</v>
      </c>
      <c r="AK45" s="109">
        <f>'Nom Revenue'!AK45*VLOOKUP('Real Revenue'!AK$3,IPD!$A:$C,3,FALSE)</f>
        <v>1801.3881612926643</v>
      </c>
      <c r="AL45" s="109">
        <f>'Nom Revenue'!AL45*VLOOKUP('Real Revenue'!AL$3,IPD!$A:$C,3,FALSE)</f>
        <v>1562.9507117740145</v>
      </c>
      <c r="AM45" s="109">
        <f>'Nom Revenue'!AM45*VLOOKUP('Real Revenue'!AM$3,IPD!$A:$C,3,FALSE)</f>
        <v>1449.7141784082003</v>
      </c>
      <c r="AN45" s="109">
        <f>'Nom Revenue'!AN45*VLOOKUP('Real Revenue'!AN$3,IPD!$A:$C,3,FALSE)</f>
        <v>1439.6823257699998</v>
      </c>
      <c r="AO45" s="109">
        <f>'Nom Revenue'!AO45*VLOOKUP('Real Revenue'!AO$3,IPD!$A:$C,3,FALSE)</f>
        <v>1509.7155581918253</v>
      </c>
      <c r="AP45" s="109">
        <f>'Nom Revenue'!AP45*VLOOKUP('Real Revenue'!AP$3,IPD!$A:$C,3,FALSE)</f>
        <v>1545.5497452888239</v>
      </c>
      <c r="AQ45" s="109">
        <f>'Nom Revenue'!AQ45*VLOOKUP('Real Revenue'!AQ$3,IPD!$A:$C,3,FALSE)</f>
        <v>1502.6850197094354</v>
      </c>
      <c r="AR45" s="109">
        <f>'Nom Revenue'!AR45*VLOOKUP('Real Revenue'!AR$3,IPD!$A:$C,3,FALSE)</f>
        <v>1527.354994392676</v>
      </c>
      <c r="AS45" s="109">
        <f>'Nom Revenue'!AS45*VLOOKUP('Real Revenue'!AS$3,IPD!$A:$C,3,FALSE)</f>
        <v>1708.6980000000001</v>
      </c>
      <c r="AT45" s="109" t="e">
        <f>'Nom Revenue'!AT45*VLOOKUP('Real Revenue'!AT$3,IPD!$A:$C,3,FALSE)</f>
        <v>#N/A</v>
      </c>
      <c r="AU45" s="109" t="e">
        <f>'Nom Revenue'!AU45*VLOOKUP('Real Revenue'!AU$3,IPD!$A:$C,3,FALSE)</f>
        <v>#N/A</v>
      </c>
      <c r="AV45" s="109" t="e">
        <f>'Nom Revenue'!AV45*VLOOKUP('Real Revenue'!AV$3,IPD!$A:$C,3,FALSE)</f>
        <v>#N/A</v>
      </c>
      <c r="AW45" s="109" t="e">
        <f>'Nom Revenue'!AW45*VLOOKUP('Real Revenue'!AW$3,IPD!$A:$C,3,FALSE)</f>
        <v>#N/A</v>
      </c>
      <c r="AX45" s="109" t="e">
        <f>'Nom Revenue'!AX45*VLOOKUP('Real Revenue'!AX$3,IPD!$A:$C,3,FALSE)</f>
        <v>#N/A</v>
      </c>
      <c r="AY45" s="109" t="e">
        <f>'Nom Revenue'!AY45*VLOOKUP('Real Revenue'!AY$3,IPD!$A:$C,3,FALSE)</f>
        <v>#N/A</v>
      </c>
      <c r="AZ45" s="109" t="e">
        <f>'Nom Revenue'!AZ45*VLOOKUP('Real Revenue'!AZ$3,IPD!$A:$C,3,FALSE)</f>
        <v>#N/A</v>
      </c>
      <c r="BA45" s="109" t="e">
        <f>'Nom Revenue'!BA45*VLOOKUP('Real Revenue'!BA$3,IPD!$A:$C,3,FALSE)</f>
        <v>#N/A</v>
      </c>
      <c r="BB45" s="109"/>
      <c r="BC45" s="78">
        <f t="shared" si="50"/>
        <v>0.10134057833863586</v>
      </c>
      <c r="BD45" s="78">
        <f t="shared" si="51"/>
        <v>0.14312753628264652</v>
      </c>
      <c r="BE45" s="78">
        <f t="shared" si="11"/>
        <v>1.0163704087471359E-2</v>
      </c>
      <c r="BF45" s="78">
        <f t="shared" si="52"/>
        <v>0.11042352821386703</v>
      </c>
      <c r="BG45" s="78">
        <f t="shared" si="53"/>
        <v>-3.7222906588956217E-2</v>
      </c>
      <c r="BH45" s="78">
        <f t="shared" si="59"/>
        <v>2.502627681505154E-2</v>
      </c>
      <c r="BI45" s="78">
        <f t="shared" si="60"/>
        <v>7.2036586574630634E-2</v>
      </c>
      <c r="BJ45" s="78">
        <f t="shared" si="61"/>
        <v>3.7333171050180303E-2</v>
      </c>
      <c r="BK45" s="78">
        <f t="shared" si="56"/>
        <v>-2.2194180873108538E-3</v>
      </c>
      <c r="BL45" s="78">
        <f t="shared" si="57"/>
        <v>2.8954633203430058E-2</v>
      </c>
      <c r="BM45" s="78">
        <f t="shared" si="58"/>
        <v>-0.13236317115992846</v>
      </c>
      <c r="BN45" s="78">
        <f t="shared" si="35"/>
        <v>-7.2450482611371658E-2</v>
      </c>
      <c r="BO45" s="78">
        <f t="shared" si="36"/>
        <v>-6.9198830966912261E-3</v>
      </c>
      <c r="BP45" s="78">
        <f t="shared" si="37"/>
        <v>4.864492059688863E-2</v>
      </c>
      <c r="BQ45" s="78">
        <f t="shared" si="38"/>
        <v>2.3735720879711319E-2</v>
      </c>
      <c r="BR45" s="78">
        <f t="shared" si="39"/>
        <v>-2.7734290474990986E-2</v>
      </c>
      <c r="BS45" s="78">
        <f t="shared" si="40"/>
        <v>1.6417262672925759E-2</v>
      </c>
      <c r="BT45" s="78">
        <f t="shared" si="41"/>
        <v>0.11873009632540055</v>
      </c>
      <c r="BU45" s="78" t="e">
        <f t="shared" si="42"/>
        <v>#N/A</v>
      </c>
      <c r="BV45" s="78" t="e">
        <f t="shared" si="43"/>
        <v>#N/A</v>
      </c>
      <c r="BW45" s="78" t="e">
        <f t="shared" si="44"/>
        <v>#N/A</v>
      </c>
      <c r="BX45" s="78" t="e">
        <f t="shared" si="45"/>
        <v>#N/A</v>
      </c>
      <c r="BY45" s="78" t="e">
        <f t="shared" si="46"/>
        <v>#N/A</v>
      </c>
      <c r="BZ45" s="78" t="e">
        <f t="shared" si="47"/>
        <v>#N/A</v>
      </c>
      <c r="CA45" s="78" t="e">
        <f t="shared" si="48"/>
        <v>#N/A</v>
      </c>
      <c r="CB45" s="78" t="e">
        <f t="shared" si="49"/>
        <v>#N/A</v>
      </c>
    </row>
    <row r="46" spans="1:80" ht="13" x14ac:dyDescent="0.3">
      <c r="A46" s="18" t="s">
        <v>81</v>
      </c>
      <c r="B46" s="108">
        <f>'Nom Revenue'!B46</f>
        <v>0</v>
      </c>
      <c r="C46" s="63" t="str">
        <f>IF(B46=0,"",VLOOKUP('Nom Revenue'!A46,'Commodity Code List'!$B$2:$C$18,2,FALSE))</f>
        <v/>
      </c>
      <c r="D46" s="63" t="str">
        <f>'Formatted Data'!E41</f>
        <v>L</v>
      </c>
      <c r="E46" s="63" t="str">
        <f>'Formatted Data'!F41</f>
        <v>X</v>
      </c>
      <c r="F46" s="63" t="str">
        <f>'Formatted Data'!G41</f>
        <v>X</v>
      </c>
      <c r="G46" s="109">
        <f>'Nom Revenue'!G46*VLOOKUP('Real Revenue'!G$3,IPD!$A:$C,3,FALSE)</f>
        <v>2542.9627236847282</v>
      </c>
      <c r="H46" s="109">
        <f>'Nom Revenue'!H46*VLOOKUP('Real Revenue'!H$3,IPD!$A:$C,3,FALSE)</f>
        <v>2365.9332817412101</v>
      </c>
      <c r="I46" s="109">
        <f>'Nom Revenue'!I46*VLOOKUP('Real Revenue'!I$3,IPD!$A:$C,3,FALSE)</f>
        <v>2277.2847693943618</v>
      </c>
      <c r="J46" s="109">
        <f>'Nom Revenue'!J46*VLOOKUP('Real Revenue'!J$3,IPD!$A:$C,3,FALSE)</f>
        <v>2187.0385829697498</v>
      </c>
      <c r="K46" s="109">
        <f>'Nom Revenue'!K46*VLOOKUP('Real Revenue'!K$3,IPD!$A:$C,3,FALSE)</f>
        <v>2062.3327254788769</v>
      </c>
      <c r="L46" s="109">
        <f>'Nom Revenue'!L46*VLOOKUP('Real Revenue'!L$3,IPD!$A:$C,3,FALSE)</f>
        <v>2139.9989886350227</v>
      </c>
      <c r="M46" s="109">
        <f>'Nom Revenue'!M46*VLOOKUP('Real Revenue'!M$3,IPD!$A:$C,3,FALSE)</f>
        <v>2010.9768787310388</v>
      </c>
      <c r="N46" s="109">
        <f>'Nom Revenue'!N46*VLOOKUP('Real Revenue'!N$3,IPD!$A:$C,3,FALSE)</f>
        <v>2118.1992229416173</v>
      </c>
      <c r="O46" s="109">
        <f>'Nom Revenue'!O46*VLOOKUP('Real Revenue'!O$3,IPD!$A:$C,3,FALSE)</f>
        <v>2039.8519310839019</v>
      </c>
      <c r="P46" s="109">
        <f>'Nom Revenue'!P46*VLOOKUP('Real Revenue'!P$3,IPD!$A:$C,3,FALSE)</f>
        <v>2178.4141617198466</v>
      </c>
      <c r="Q46" s="109">
        <f>'Nom Revenue'!Q46*VLOOKUP('Real Revenue'!Q$3,IPD!$A:$C,3,FALSE)</f>
        <v>2038.8238411688255</v>
      </c>
      <c r="R46" s="109">
        <f>'Nom Revenue'!R46*VLOOKUP('Real Revenue'!R$3,IPD!$A:$C,3,FALSE)</f>
        <v>1922.5182195000291</v>
      </c>
      <c r="S46" s="109">
        <f>'Nom Revenue'!S46*VLOOKUP('Real Revenue'!S$3,IPD!$A:$C,3,FALSE)</f>
        <v>1875.0203958032882</v>
      </c>
      <c r="T46" s="109">
        <f>'Nom Revenue'!T46*VLOOKUP('Real Revenue'!T$3,IPD!$A:$C,3,FALSE)</f>
        <v>1931.5813726949903</v>
      </c>
      <c r="U46" s="109">
        <f>'Nom Revenue'!U46*VLOOKUP('Real Revenue'!U$3,IPD!$A:$C,3,FALSE)</f>
        <v>1905.7025060961034</v>
      </c>
      <c r="V46" s="109">
        <f>'Nom Revenue'!V46*VLOOKUP('Real Revenue'!V$3,IPD!$A:$C,3,FALSE)</f>
        <v>1947.6819612221886</v>
      </c>
      <c r="W46" s="109">
        <f>'Nom Revenue'!W46*VLOOKUP('Real Revenue'!W$3,IPD!$A:$C,3,FALSE)</f>
        <v>2079.8722398601399</v>
      </c>
      <c r="X46" s="109">
        <f>'Nom Revenue'!X46*VLOOKUP('Real Revenue'!X$3,IPD!$A:$C,3,FALSE)</f>
        <v>2181.7717122823278</v>
      </c>
      <c r="Y46" s="109">
        <f>'Nom Revenue'!Y46*VLOOKUP('Real Revenue'!Y$3,IPD!$A:$C,3,FALSE)</f>
        <v>2151.2799228112094</v>
      </c>
      <c r="Z46" s="109">
        <f>'Nom Revenue'!Z46*VLOOKUP('Real Revenue'!Z$3,IPD!$A:$C,3,FALSE)</f>
        <v>2179.3325034207164</v>
      </c>
      <c r="AA46" s="109">
        <f>'Nom Revenue'!AA46*VLOOKUP('Real Revenue'!AA$3,IPD!$A:$C,3,FALSE)</f>
        <v>2564.9884189023492</v>
      </c>
      <c r="AB46" s="109">
        <f>'Nom Revenue'!AB46*VLOOKUP('Real Revenue'!AB$3,IPD!$A:$C,3,FALSE)</f>
        <v>2906.1875567318102</v>
      </c>
      <c r="AC46" s="109">
        <f t="shared" si="10"/>
        <v>3114.534198473636</v>
      </c>
      <c r="AD46" s="109">
        <f>'Nom Revenue'!AD46*VLOOKUP('Real Revenue'!AD$3,IPD!$A:$C,3,FALSE)</f>
        <v>3114.534198473636</v>
      </c>
      <c r="AE46" s="109">
        <f>'Nom Revenue'!AE46*VLOOKUP('Real Revenue'!AE$3,IPD!$A:$C,3,FALSE)</f>
        <v>3576.1369029802418</v>
      </c>
      <c r="AF46" s="109">
        <f>'Nom Revenue'!AF46*VLOOKUP('Real Revenue'!AF$3,IPD!$A:$C,3,FALSE)</f>
        <v>3266.8473658588914</v>
      </c>
      <c r="AG46" s="109">
        <f>'Nom Revenue'!AG46*VLOOKUP('Real Revenue'!AG$3,IPD!$A:$C,3,FALSE)</f>
        <v>3557.1231279565336</v>
      </c>
      <c r="AH46" s="109">
        <f>'Nom Revenue'!AH46*VLOOKUP('Real Revenue'!AH$3,IPD!$A:$C,3,FALSE)</f>
        <v>3598.3950855368876</v>
      </c>
      <c r="AI46" s="109">
        <f>'Nom Revenue'!AI46*VLOOKUP('Real Revenue'!AI$3,IPD!$A:$C,3,FALSE)</f>
        <v>3642.1190212587858</v>
      </c>
      <c r="AJ46" s="109">
        <f>'Nom Revenue'!AJ46*VLOOKUP('Real Revenue'!AJ$3,IPD!$A:$C,3,FALSE)</f>
        <v>3534.5754458536894</v>
      </c>
      <c r="AK46" s="109">
        <f>'Nom Revenue'!AK46*VLOOKUP('Real Revenue'!AK$3,IPD!$A:$C,3,FALSE)</f>
        <v>3641.579028655583</v>
      </c>
      <c r="AL46" s="109">
        <f>'Nom Revenue'!AL46*VLOOKUP('Real Revenue'!AL$3,IPD!$A:$C,3,FALSE)</f>
        <v>4014.3187535657039</v>
      </c>
      <c r="AM46" s="109">
        <f>'Nom Revenue'!AM46*VLOOKUP('Real Revenue'!AM$3,IPD!$A:$C,3,FALSE)</f>
        <v>3856.2692315326594</v>
      </c>
      <c r="AN46" s="109">
        <f>'Nom Revenue'!AN46*VLOOKUP('Real Revenue'!AN$3,IPD!$A:$C,3,FALSE)</f>
        <v>4005.61041226</v>
      </c>
      <c r="AO46" s="109">
        <f>'Nom Revenue'!AO46*VLOOKUP('Real Revenue'!AO$3,IPD!$A:$C,3,FALSE)</f>
        <v>4084.0171802211339</v>
      </c>
      <c r="AP46" s="109">
        <f>'Nom Revenue'!AP46*VLOOKUP('Real Revenue'!AP$3,IPD!$A:$C,3,FALSE)</f>
        <v>3892.8991603242057</v>
      </c>
      <c r="AQ46" s="109">
        <f>'Nom Revenue'!AQ46*VLOOKUP('Real Revenue'!AQ$3,IPD!$A:$C,3,FALSE)</f>
        <v>3503.2398102219568</v>
      </c>
      <c r="AR46" s="109">
        <f>'Nom Revenue'!AR46*VLOOKUP('Real Revenue'!AR$3,IPD!$A:$C,3,FALSE)</f>
        <v>3743.7847873753553</v>
      </c>
      <c r="AS46" s="109">
        <f>'Nom Revenue'!AS46*VLOOKUP('Real Revenue'!AS$3,IPD!$A:$C,3,FALSE)</f>
        <v>4331.0969999999998</v>
      </c>
      <c r="AT46" s="109" t="e">
        <f>'Nom Revenue'!AT46*VLOOKUP('Real Revenue'!AT$3,IPD!$A:$C,3,FALSE)</f>
        <v>#N/A</v>
      </c>
      <c r="AU46" s="109" t="e">
        <f>'Nom Revenue'!AU46*VLOOKUP('Real Revenue'!AU$3,IPD!$A:$C,3,FALSE)</f>
        <v>#N/A</v>
      </c>
      <c r="AV46" s="109" t="e">
        <f>'Nom Revenue'!AV46*VLOOKUP('Real Revenue'!AV$3,IPD!$A:$C,3,FALSE)</f>
        <v>#N/A</v>
      </c>
      <c r="AW46" s="109" t="e">
        <f>'Nom Revenue'!AW46*VLOOKUP('Real Revenue'!AW$3,IPD!$A:$C,3,FALSE)</f>
        <v>#N/A</v>
      </c>
      <c r="AX46" s="109" t="e">
        <f>'Nom Revenue'!AX46*VLOOKUP('Real Revenue'!AX$3,IPD!$A:$C,3,FALSE)</f>
        <v>#N/A</v>
      </c>
      <c r="AY46" s="109" t="e">
        <f>'Nom Revenue'!AY46*VLOOKUP('Real Revenue'!AY$3,IPD!$A:$C,3,FALSE)</f>
        <v>#N/A</v>
      </c>
      <c r="AZ46" s="109" t="e">
        <f>'Nom Revenue'!AZ46*VLOOKUP('Real Revenue'!AZ$3,IPD!$A:$C,3,FALSE)</f>
        <v>#N/A</v>
      </c>
      <c r="BA46" s="109" t="e">
        <f>'Nom Revenue'!BA46*VLOOKUP('Real Revenue'!BA$3,IPD!$A:$C,3,FALSE)</f>
        <v>#N/A</v>
      </c>
      <c r="BB46" s="109"/>
      <c r="BC46" s="78">
        <f t="shared" si="50"/>
        <v>0.17696056699760176</v>
      </c>
      <c r="BD46" s="78">
        <f t="shared" si="51"/>
        <v>0.13302170696562921</v>
      </c>
      <c r="BE46" s="78">
        <f t="shared" si="11"/>
        <v>7.1690707387146224E-2</v>
      </c>
      <c r="BF46" s="78">
        <f t="shared" si="52"/>
        <v>0.14820922651381618</v>
      </c>
      <c r="BG46" s="78">
        <f t="shared" si="53"/>
        <v>-8.6487051673999948E-2</v>
      </c>
      <c r="BH46" s="78">
        <f t="shared" si="59"/>
        <v>8.8855012061858529E-2</v>
      </c>
      <c r="BI46" s="78">
        <f t="shared" si="60"/>
        <v>1.1602622708217547E-2</v>
      </c>
      <c r="BJ46" s="78">
        <f t="shared" si="61"/>
        <v>1.2150954712460305E-2</v>
      </c>
      <c r="BK46" s="78">
        <f t="shared" si="56"/>
        <v>-2.9527748757624983E-2</v>
      </c>
      <c r="BL46" s="78">
        <f t="shared" si="57"/>
        <v>3.0273390522026267E-2</v>
      </c>
      <c r="BM46" s="78">
        <f t="shared" si="58"/>
        <v>0.10235662111875987</v>
      </c>
      <c r="BN46" s="78">
        <f t="shared" si="35"/>
        <v>-3.9371443010761786E-2</v>
      </c>
      <c r="BO46" s="78">
        <f t="shared" si="36"/>
        <v>3.8726855351846279E-2</v>
      </c>
      <c r="BP46" s="78">
        <f t="shared" si="37"/>
        <v>1.9574237105324466E-2</v>
      </c>
      <c r="BQ46" s="78">
        <f t="shared" si="38"/>
        <v>-4.6796575886730252E-2</v>
      </c>
      <c r="BR46" s="78">
        <f t="shared" si="39"/>
        <v>-0.10009489947070649</v>
      </c>
      <c r="BS46" s="78">
        <f t="shared" si="40"/>
        <v>6.8663577198318615E-2</v>
      </c>
      <c r="BT46" s="78">
        <f t="shared" si="41"/>
        <v>0.15687659573946555</v>
      </c>
      <c r="BU46" s="78" t="e">
        <f t="shared" si="42"/>
        <v>#N/A</v>
      </c>
      <c r="BV46" s="78" t="e">
        <f t="shared" si="43"/>
        <v>#N/A</v>
      </c>
      <c r="BW46" s="78" t="e">
        <f t="shared" si="44"/>
        <v>#N/A</v>
      </c>
      <c r="BX46" s="78" t="e">
        <f t="shared" si="45"/>
        <v>#N/A</v>
      </c>
      <c r="BY46" s="78" t="e">
        <f t="shared" si="46"/>
        <v>#N/A</v>
      </c>
      <c r="BZ46" s="78" t="e">
        <f t="shared" si="47"/>
        <v>#N/A</v>
      </c>
      <c r="CA46" s="78" t="e">
        <f t="shared" si="48"/>
        <v>#N/A</v>
      </c>
      <c r="CB46" s="78" t="e">
        <f t="shared" si="49"/>
        <v>#N/A</v>
      </c>
    </row>
    <row r="47" spans="1:80" ht="13" x14ac:dyDescent="0.3">
      <c r="A47" s="20" t="s">
        <v>46</v>
      </c>
      <c r="B47" s="42">
        <f>'Nom Revenue'!B47</f>
        <v>1</v>
      </c>
      <c r="C47" s="69" t="str">
        <f>IF(B47=0,"",VLOOKUP('Nom Revenue'!A47,'Commodity Code List'!$B$2:$C$18,2,FALSE))</f>
        <v>24</v>
      </c>
      <c r="D47" s="69" t="str">
        <f>'Formatted Data'!E42</f>
        <v>S</v>
      </c>
      <c r="E47" s="69" t="str">
        <f>'Formatted Data'!F42</f>
        <v>X</v>
      </c>
      <c r="F47" s="69" t="str">
        <f>'Formatted Data'!G42</f>
        <v>X</v>
      </c>
      <c r="G47" s="110">
        <f>'Nom Revenue'!G47*VLOOKUP('Real Revenue'!G$3,IPD!$A:$C,3,FALSE)</f>
        <v>568.17882089875263</v>
      </c>
      <c r="H47" s="110">
        <f>'Nom Revenue'!H47*VLOOKUP('Real Revenue'!H$3,IPD!$A:$C,3,FALSE)</f>
        <v>565.91727053559373</v>
      </c>
      <c r="I47" s="110">
        <f>'Nom Revenue'!I47*VLOOKUP('Real Revenue'!I$3,IPD!$A:$C,3,FALSE)</f>
        <v>575.35539118078816</v>
      </c>
      <c r="J47" s="110">
        <f>'Nom Revenue'!J47*VLOOKUP('Real Revenue'!J$3,IPD!$A:$C,3,FALSE)</f>
        <v>550.4784717677428</v>
      </c>
      <c r="K47" s="110">
        <f>'Nom Revenue'!K47*VLOOKUP('Real Revenue'!K$3,IPD!$A:$C,3,FALSE)</f>
        <v>787.45868246304565</v>
      </c>
      <c r="L47" s="110">
        <f>'Nom Revenue'!L47*VLOOKUP('Real Revenue'!L$3,IPD!$A:$C,3,FALSE)</f>
        <v>752.71170262203862</v>
      </c>
      <c r="M47" s="110">
        <f>'Nom Revenue'!M47*VLOOKUP('Real Revenue'!M$3,IPD!$A:$C,3,FALSE)</f>
        <v>668.55535777197838</v>
      </c>
      <c r="N47" s="110">
        <f>'Nom Revenue'!N47*VLOOKUP('Real Revenue'!N$3,IPD!$A:$C,3,FALSE)</f>
        <v>670.8001182483614</v>
      </c>
      <c r="O47" s="110">
        <f>'Nom Revenue'!O47*VLOOKUP('Real Revenue'!O$3,IPD!$A:$C,3,FALSE)</f>
        <v>658.52361731626002</v>
      </c>
      <c r="P47" s="110">
        <f>'Nom Revenue'!P47*VLOOKUP('Real Revenue'!P$3,IPD!$A:$C,3,FALSE)</f>
        <v>650.67244863034591</v>
      </c>
      <c r="Q47" s="110">
        <f>'Nom Revenue'!Q47*VLOOKUP('Real Revenue'!Q$3,IPD!$A:$C,3,FALSE)</f>
        <v>610.57138606791261</v>
      </c>
      <c r="R47" s="110">
        <f>'Nom Revenue'!R47*VLOOKUP('Real Revenue'!R$3,IPD!$A:$C,3,FALSE)</f>
        <v>541.10707270700073</v>
      </c>
      <c r="S47" s="110">
        <f>'Nom Revenue'!S47*VLOOKUP('Real Revenue'!S$3,IPD!$A:$C,3,FALSE)</f>
        <v>581.01957705509074</v>
      </c>
      <c r="T47" s="110">
        <f>'Nom Revenue'!T47*VLOOKUP('Real Revenue'!T$3,IPD!$A:$C,3,FALSE)</f>
        <v>531.99818270368951</v>
      </c>
      <c r="U47" s="110">
        <f>'Nom Revenue'!U47*VLOOKUP('Real Revenue'!U$3,IPD!$A:$C,3,FALSE)</f>
        <v>480.10735762399628</v>
      </c>
      <c r="V47" s="110">
        <f>'Nom Revenue'!V47*VLOOKUP('Real Revenue'!V$3,IPD!$A:$C,3,FALSE)</f>
        <v>455.47648905420647</v>
      </c>
      <c r="W47" s="110">
        <f>'Nom Revenue'!W47*VLOOKUP('Real Revenue'!W$3,IPD!$A:$C,3,FALSE)</f>
        <v>427.10477850995159</v>
      </c>
      <c r="X47" s="110">
        <f>'Nom Revenue'!X47*VLOOKUP('Real Revenue'!X$3,IPD!$A:$C,3,FALSE)</f>
        <v>415.94172492882205</v>
      </c>
      <c r="Y47" s="110">
        <f>'Nom Revenue'!Y47*VLOOKUP('Real Revenue'!Y$3,IPD!$A:$C,3,FALSE)</f>
        <v>453.5907577851076</v>
      </c>
      <c r="Z47" s="110">
        <f>'Nom Revenue'!Z47*VLOOKUP('Real Revenue'!Z$3,IPD!$A:$C,3,FALSE)</f>
        <v>416.21522470503436</v>
      </c>
      <c r="AA47" s="110">
        <f>'Nom Revenue'!AA47*VLOOKUP('Real Revenue'!AA$3,IPD!$A:$C,3,FALSE)</f>
        <v>456.20730189072538</v>
      </c>
      <c r="AB47" s="110">
        <f>'Nom Revenue'!AB47*VLOOKUP('Real Revenue'!AB$3,IPD!$A:$C,3,FALSE)</f>
        <v>450.16821875557565</v>
      </c>
      <c r="AC47" s="110">
        <f t="shared" si="10"/>
        <v>382.62222478546357</v>
      </c>
      <c r="AD47" s="110">
        <f>'Nom Revenue'!AD47*VLOOKUP('Real Revenue'!AD$3,IPD!$A:$C,3,FALSE)</f>
        <v>382.62222478546357</v>
      </c>
      <c r="AE47" s="110">
        <f>'Nom Revenue'!AE47*VLOOKUP('Real Revenue'!AE$3,IPD!$A:$C,3,FALSE)</f>
        <v>352.49415027325506</v>
      </c>
      <c r="AF47" s="110">
        <f>'Nom Revenue'!AF47*VLOOKUP('Real Revenue'!AF$3,IPD!$A:$C,3,FALSE)</f>
        <v>232.50629759700078</v>
      </c>
      <c r="AG47" s="110">
        <f>'Nom Revenue'!AG47*VLOOKUP('Real Revenue'!AG$3,IPD!$A:$C,3,FALSE)</f>
        <v>235.63406228802211</v>
      </c>
      <c r="AH47" s="110">
        <f>'Nom Revenue'!AH47*VLOOKUP('Real Revenue'!AH$3,IPD!$A:$C,3,FALSE)</f>
        <v>251.42624061827047</v>
      </c>
      <c r="AI47" s="110">
        <f>'Nom Revenue'!AI47*VLOOKUP('Real Revenue'!AI$3,IPD!$A:$C,3,FALSE)</f>
        <v>275.55054320974403</v>
      </c>
      <c r="AJ47" s="110">
        <f>'Nom Revenue'!AJ47*VLOOKUP('Real Revenue'!AJ$3,IPD!$A:$C,3,FALSE)</f>
        <v>287.93224501165969</v>
      </c>
      <c r="AK47" s="110">
        <f>'Nom Revenue'!AK47*VLOOKUP('Real Revenue'!AK$3,IPD!$A:$C,3,FALSE)</f>
        <v>306.10017672498731</v>
      </c>
      <c r="AL47" s="110">
        <f>'Nom Revenue'!AL47*VLOOKUP('Real Revenue'!AL$3,IPD!$A:$C,3,FALSE)</f>
        <v>269.604600281557</v>
      </c>
      <c r="AM47" s="110">
        <f>'Nom Revenue'!AM47*VLOOKUP('Real Revenue'!AM$3,IPD!$A:$C,3,FALSE)</f>
        <v>266.82953756578206</v>
      </c>
      <c r="AN47" s="110">
        <f>'Nom Revenue'!AN47*VLOOKUP('Real Revenue'!AN$3,IPD!$A:$C,3,FALSE)</f>
        <v>255.47760987999999</v>
      </c>
      <c r="AO47" s="110">
        <f>'Nom Revenue'!AO47*VLOOKUP('Real Revenue'!AO$3,IPD!$A:$C,3,FALSE)</f>
        <v>254.20747444056661</v>
      </c>
      <c r="AP47" s="110">
        <f>'Nom Revenue'!AP47*VLOOKUP('Real Revenue'!AP$3,IPD!$A:$C,3,FALSE)</f>
        <v>255.04935037689407</v>
      </c>
      <c r="AQ47" s="110">
        <f>'Nom Revenue'!AQ47*VLOOKUP('Real Revenue'!AQ$3,IPD!$A:$C,3,FALSE)</f>
        <v>234.99779177460832</v>
      </c>
      <c r="AR47" s="110">
        <f>'Nom Revenue'!AR47*VLOOKUP('Real Revenue'!AR$3,IPD!$A:$C,3,FALSE)</f>
        <v>243.67435382395908</v>
      </c>
      <c r="AS47" s="110">
        <f>'Nom Revenue'!AS47*VLOOKUP('Real Revenue'!AS$3,IPD!$A:$C,3,FALSE)</f>
        <v>277.767</v>
      </c>
      <c r="AT47" s="110" t="e">
        <f>'Nom Revenue'!AT47*VLOOKUP('Real Revenue'!AT$3,IPD!$A:$C,3,FALSE)</f>
        <v>#N/A</v>
      </c>
      <c r="AU47" s="110" t="e">
        <f>'Nom Revenue'!AU47*VLOOKUP('Real Revenue'!AU$3,IPD!$A:$C,3,FALSE)</f>
        <v>#N/A</v>
      </c>
      <c r="AV47" s="110" t="e">
        <f>'Nom Revenue'!AV47*VLOOKUP('Real Revenue'!AV$3,IPD!$A:$C,3,FALSE)</f>
        <v>#N/A</v>
      </c>
      <c r="AW47" s="110" t="e">
        <f>'Nom Revenue'!AW47*VLOOKUP('Real Revenue'!AW$3,IPD!$A:$C,3,FALSE)</f>
        <v>#N/A</v>
      </c>
      <c r="AX47" s="110" t="e">
        <f>'Nom Revenue'!AX47*VLOOKUP('Real Revenue'!AX$3,IPD!$A:$C,3,FALSE)</f>
        <v>#N/A</v>
      </c>
      <c r="AY47" s="110" t="e">
        <f>'Nom Revenue'!AY47*VLOOKUP('Real Revenue'!AY$3,IPD!$A:$C,3,FALSE)</f>
        <v>#N/A</v>
      </c>
      <c r="AZ47" s="110" t="e">
        <f>'Nom Revenue'!AZ47*VLOOKUP('Real Revenue'!AZ$3,IPD!$A:$C,3,FALSE)</f>
        <v>#N/A</v>
      </c>
      <c r="BA47" s="110" t="e">
        <f>'Nom Revenue'!BA47*VLOOKUP('Real Revenue'!BA$3,IPD!$A:$C,3,FALSE)</f>
        <v>#N/A</v>
      </c>
      <c r="BB47" s="110"/>
      <c r="BC47" s="79">
        <f t="shared" si="50"/>
        <v>9.6085089664927015E-2</v>
      </c>
      <c r="BD47" s="79">
        <f t="shared" si="51"/>
        <v>-1.323758543565845E-2</v>
      </c>
      <c r="BE47" s="111">
        <f t="shared" si="11"/>
        <v>-0.15004611866389217</v>
      </c>
      <c r="BF47" s="79">
        <f t="shared" si="52"/>
        <v>-7.8741046809555626E-2</v>
      </c>
      <c r="BG47" s="79">
        <f t="shared" si="53"/>
        <v>-0.34039672029518542</v>
      </c>
      <c r="BH47" s="79">
        <f t="shared" si="59"/>
        <v>1.3452386981976039E-2</v>
      </c>
      <c r="BI47" s="79">
        <f t="shared" si="60"/>
        <v>6.70199298730636E-2</v>
      </c>
      <c r="BJ47" s="79">
        <f t="shared" si="61"/>
        <v>9.594982024211407E-2</v>
      </c>
      <c r="BK47" s="79">
        <f t="shared" si="56"/>
        <v>4.4934412604263674E-2</v>
      </c>
      <c r="BL47" s="79">
        <f t="shared" si="57"/>
        <v>6.3097940672090846E-2</v>
      </c>
      <c r="BM47" s="79">
        <f t="shared" si="58"/>
        <v>-0.11922755757249826</v>
      </c>
      <c r="BN47" s="79">
        <f t="shared" si="35"/>
        <v>-1.0293083696928162E-2</v>
      </c>
      <c r="BO47" s="79">
        <f t="shared" si="36"/>
        <v>-4.2543744554455309E-2</v>
      </c>
      <c r="BP47" s="79">
        <f t="shared" si="37"/>
        <v>-4.9716115632597591E-3</v>
      </c>
      <c r="BQ47" s="79">
        <f t="shared" si="38"/>
        <v>3.3117670445377279E-3</v>
      </c>
      <c r="BR47" s="79">
        <f t="shared" si="39"/>
        <v>-7.8618348067364119E-2</v>
      </c>
      <c r="BS47" s="79">
        <f t="shared" si="40"/>
        <v>3.6921887579576262E-2</v>
      </c>
      <c r="BT47" s="79">
        <f t="shared" si="41"/>
        <v>0.1399106867055484</v>
      </c>
      <c r="BU47" s="79" t="e">
        <f t="shared" si="42"/>
        <v>#N/A</v>
      </c>
      <c r="BV47" s="79" t="e">
        <f t="shared" si="43"/>
        <v>#N/A</v>
      </c>
      <c r="BW47" s="79" t="e">
        <f t="shared" si="44"/>
        <v>#N/A</v>
      </c>
      <c r="BX47" s="79" t="e">
        <f t="shared" si="45"/>
        <v>#N/A</v>
      </c>
      <c r="BY47" s="79" t="e">
        <f t="shared" si="46"/>
        <v>#N/A</v>
      </c>
      <c r="BZ47" s="79" t="e">
        <f t="shared" si="47"/>
        <v>#N/A</v>
      </c>
      <c r="CA47" s="79" t="e">
        <f t="shared" si="48"/>
        <v>#N/A</v>
      </c>
      <c r="CB47" s="79" t="e">
        <f t="shared" si="49"/>
        <v>#N/A</v>
      </c>
    </row>
    <row r="48" spans="1:80" ht="13" x14ac:dyDescent="0.3">
      <c r="A48" s="20" t="s">
        <v>81</v>
      </c>
      <c r="B48" s="42">
        <f>'Nom Revenue'!B48</f>
        <v>0</v>
      </c>
      <c r="C48" s="69" t="str">
        <f>IF(B48=0,"",VLOOKUP('Nom Revenue'!A48,'Commodity Code List'!$B$2:$C$18,2,FALSE))</f>
        <v/>
      </c>
      <c r="D48" s="69" t="str">
        <f>'Formatted Data'!E43</f>
        <v>M</v>
      </c>
      <c r="E48" s="69" t="str">
        <f>'Formatted Data'!F43</f>
        <v>X</v>
      </c>
      <c r="F48" s="69" t="str">
        <f>'Formatted Data'!G43</f>
        <v>X</v>
      </c>
      <c r="G48" s="110">
        <f>'Nom Revenue'!G48*VLOOKUP('Real Revenue'!G$3,IPD!$A:$C,3,FALSE)</f>
        <v>271.0807204383583</v>
      </c>
      <c r="H48" s="110">
        <f>'Nom Revenue'!H48*VLOOKUP('Real Revenue'!H$3,IPD!$A:$C,3,FALSE)</f>
        <v>339.83705247931493</v>
      </c>
      <c r="I48" s="110">
        <f>'Nom Revenue'!I48*VLOOKUP('Real Revenue'!I$3,IPD!$A:$C,3,FALSE)</f>
        <v>383.15136567922616</v>
      </c>
      <c r="J48" s="110">
        <f>'Nom Revenue'!J48*VLOOKUP('Real Revenue'!J$3,IPD!$A:$C,3,FALSE)</f>
        <v>370.06179324825473</v>
      </c>
      <c r="K48" s="110">
        <f>'Nom Revenue'!K48*VLOOKUP('Real Revenue'!K$3,IPD!$A:$C,3,FALSE)</f>
        <v>554.04074902475293</v>
      </c>
      <c r="L48" s="110">
        <f>'Nom Revenue'!L48*VLOOKUP('Real Revenue'!L$3,IPD!$A:$C,3,FALSE)</f>
        <v>493.44363109349973</v>
      </c>
      <c r="M48" s="110">
        <f>'Nom Revenue'!M48*VLOOKUP('Real Revenue'!M$3,IPD!$A:$C,3,FALSE)</f>
        <v>442.40548471701186</v>
      </c>
      <c r="N48" s="110">
        <f>'Nom Revenue'!N48*VLOOKUP('Real Revenue'!N$3,IPD!$A:$C,3,FALSE)</f>
        <v>457.78197241137349</v>
      </c>
      <c r="O48" s="110">
        <f>'Nom Revenue'!O48*VLOOKUP('Real Revenue'!O$3,IPD!$A:$C,3,FALSE)</f>
        <v>471.57223020843065</v>
      </c>
      <c r="P48" s="110">
        <f>'Nom Revenue'!P48*VLOOKUP('Real Revenue'!P$3,IPD!$A:$C,3,FALSE)</f>
        <v>477.40702722530665</v>
      </c>
      <c r="Q48" s="110">
        <f>'Nom Revenue'!Q48*VLOOKUP('Real Revenue'!Q$3,IPD!$A:$C,3,FALSE)</f>
        <v>451.62973762679462</v>
      </c>
      <c r="R48" s="110">
        <f>'Nom Revenue'!R48*VLOOKUP('Real Revenue'!R$3,IPD!$A:$C,3,FALSE)</f>
        <v>448.22782493691682</v>
      </c>
      <c r="S48" s="110">
        <f>'Nom Revenue'!S48*VLOOKUP('Real Revenue'!S$3,IPD!$A:$C,3,FALSE)</f>
        <v>451.80732643495816</v>
      </c>
      <c r="T48" s="110">
        <f>'Nom Revenue'!T48*VLOOKUP('Real Revenue'!T$3,IPD!$A:$C,3,FALSE)</f>
        <v>484.62155572669315</v>
      </c>
      <c r="U48" s="110">
        <f>'Nom Revenue'!U48*VLOOKUP('Real Revenue'!U$3,IPD!$A:$C,3,FALSE)</f>
        <v>490.93729594577485</v>
      </c>
      <c r="V48" s="110">
        <f>'Nom Revenue'!V48*VLOOKUP('Real Revenue'!V$3,IPD!$A:$C,3,FALSE)</f>
        <v>516.17445896702509</v>
      </c>
      <c r="W48" s="110">
        <f>'Nom Revenue'!W48*VLOOKUP('Real Revenue'!W$3,IPD!$A:$C,3,FALSE)</f>
        <v>525.21624022323829</v>
      </c>
      <c r="X48" s="110">
        <f>'Nom Revenue'!X48*VLOOKUP('Real Revenue'!X$3,IPD!$A:$C,3,FALSE)</f>
        <v>579.70259034628873</v>
      </c>
      <c r="Y48" s="110">
        <f>'Nom Revenue'!Y48*VLOOKUP('Real Revenue'!Y$3,IPD!$A:$C,3,FALSE)</f>
        <v>625.43491811027707</v>
      </c>
      <c r="Z48" s="110">
        <f>'Nom Revenue'!Z48*VLOOKUP('Real Revenue'!Z$3,IPD!$A:$C,3,FALSE)</f>
        <v>567.64352175727458</v>
      </c>
      <c r="AA48" s="110">
        <f>'Nom Revenue'!AA48*VLOOKUP('Real Revenue'!AA$3,IPD!$A:$C,3,FALSE)</f>
        <v>700.38259706214137</v>
      </c>
      <c r="AB48" s="110">
        <f>'Nom Revenue'!AB48*VLOOKUP('Real Revenue'!AB$3,IPD!$A:$C,3,FALSE)</f>
        <v>663.60321179717153</v>
      </c>
      <c r="AC48" s="110">
        <f t="shared" si="10"/>
        <v>544.46502096144707</v>
      </c>
      <c r="AD48" s="110">
        <f>'Nom Revenue'!AD48*VLOOKUP('Real Revenue'!AD$3,IPD!$A:$C,3,FALSE)</f>
        <v>544.46502096144707</v>
      </c>
      <c r="AE48" s="110">
        <f>'Nom Revenue'!AE48*VLOOKUP('Real Revenue'!AE$3,IPD!$A:$C,3,FALSE)</f>
        <v>412.98123284060307</v>
      </c>
      <c r="AF48" s="110">
        <f>'Nom Revenue'!AF48*VLOOKUP('Real Revenue'!AF$3,IPD!$A:$C,3,FALSE)</f>
        <v>264.21097516825512</v>
      </c>
      <c r="AG48" s="110">
        <f>'Nom Revenue'!AG48*VLOOKUP('Real Revenue'!AG$3,IPD!$A:$C,3,FALSE)</f>
        <v>301.74511433416637</v>
      </c>
      <c r="AH48" s="110">
        <f>'Nom Revenue'!AH48*VLOOKUP('Real Revenue'!AH$3,IPD!$A:$C,3,FALSE)</f>
        <v>355.01773084028378</v>
      </c>
      <c r="AI48" s="110">
        <f>'Nom Revenue'!AI48*VLOOKUP('Real Revenue'!AI$3,IPD!$A:$C,3,FALSE)</f>
        <v>400.96007700810213</v>
      </c>
      <c r="AJ48" s="110">
        <f>'Nom Revenue'!AJ48*VLOOKUP('Real Revenue'!AJ$3,IPD!$A:$C,3,FALSE)</f>
        <v>423.21200149834868</v>
      </c>
      <c r="AK48" s="110">
        <f>'Nom Revenue'!AK48*VLOOKUP('Real Revenue'!AK$3,IPD!$A:$C,3,FALSE)</f>
        <v>492.68449501664571</v>
      </c>
      <c r="AL48" s="110">
        <f>'Nom Revenue'!AL48*VLOOKUP('Real Revenue'!AL$3,IPD!$A:$C,3,FALSE)</f>
        <v>413.42919945332733</v>
      </c>
      <c r="AM48" s="110">
        <f>'Nom Revenue'!AM48*VLOOKUP('Real Revenue'!AM$3,IPD!$A:$C,3,FALSE)</f>
        <v>402.93421707840923</v>
      </c>
      <c r="AN48" s="110">
        <f>'Nom Revenue'!AN48*VLOOKUP('Real Revenue'!AN$3,IPD!$A:$C,3,FALSE)</f>
        <v>394.43210792999997</v>
      </c>
      <c r="AO48" s="110">
        <f>'Nom Revenue'!AO48*VLOOKUP('Real Revenue'!AO$3,IPD!$A:$C,3,FALSE)</f>
        <v>450.06449808878591</v>
      </c>
      <c r="AP48" s="110">
        <f>'Nom Revenue'!AP48*VLOOKUP('Real Revenue'!AP$3,IPD!$A:$C,3,FALSE)</f>
        <v>452.85557146565651</v>
      </c>
      <c r="AQ48" s="110">
        <f>'Nom Revenue'!AQ48*VLOOKUP('Real Revenue'!AQ$3,IPD!$A:$C,3,FALSE)</f>
        <v>424.5778648902554</v>
      </c>
      <c r="AR48" s="110">
        <f>'Nom Revenue'!AR48*VLOOKUP('Real Revenue'!AR$3,IPD!$A:$C,3,FALSE)</f>
        <v>430.64592549880689</v>
      </c>
      <c r="AS48" s="110">
        <f>'Nom Revenue'!AS48*VLOOKUP('Real Revenue'!AS$3,IPD!$A:$C,3,FALSE)</f>
        <v>480.67500000000001</v>
      </c>
      <c r="AT48" s="110" t="e">
        <f>'Nom Revenue'!AT48*VLOOKUP('Real Revenue'!AT$3,IPD!$A:$C,3,FALSE)</f>
        <v>#N/A</v>
      </c>
      <c r="AU48" s="110" t="e">
        <f>'Nom Revenue'!AU48*VLOOKUP('Real Revenue'!AU$3,IPD!$A:$C,3,FALSE)</f>
        <v>#N/A</v>
      </c>
      <c r="AV48" s="110" t="e">
        <f>'Nom Revenue'!AV48*VLOOKUP('Real Revenue'!AV$3,IPD!$A:$C,3,FALSE)</f>
        <v>#N/A</v>
      </c>
      <c r="AW48" s="110" t="e">
        <f>'Nom Revenue'!AW48*VLOOKUP('Real Revenue'!AW$3,IPD!$A:$C,3,FALSE)</f>
        <v>#N/A</v>
      </c>
      <c r="AX48" s="110" t="e">
        <f>'Nom Revenue'!AX48*VLOOKUP('Real Revenue'!AX$3,IPD!$A:$C,3,FALSE)</f>
        <v>#N/A</v>
      </c>
      <c r="AY48" s="110" t="e">
        <f>'Nom Revenue'!AY48*VLOOKUP('Real Revenue'!AY$3,IPD!$A:$C,3,FALSE)</f>
        <v>#N/A</v>
      </c>
      <c r="AZ48" s="110" t="e">
        <f>'Nom Revenue'!AZ48*VLOOKUP('Real Revenue'!AZ$3,IPD!$A:$C,3,FALSE)</f>
        <v>#N/A</v>
      </c>
      <c r="BA48" s="110" t="e">
        <f>'Nom Revenue'!BA48*VLOOKUP('Real Revenue'!BA$3,IPD!$A:$C,3,FALSE)</f>
        <v>#N/A</v>
      </c>
      <c r="BB48" s="110"/>
      <c r="BC48" s="79">
        <f t="shared" si="50"/>
        <v>0.23384231514514897</v>
      </c>
      <c r="BD48" s="79">
        <f t="shared" si="51"/>
        <v>-5.2513276913570439E-2</v>
      </c>
      <c r="BE48" s="111">
        <f t="shared" si="11"/>
        <v>-0.17953226976264047</v>
      </c>
      <c r="BF48" s="79">
        <f t="shared" si="52"/>
        <v>-0.2414917084823236</v>
      </c>
      <c r="BG48" s="79">
        <f t="shared" si="53"/>
        <v>-0.36023491103715188</v>
      </c>
      <c r="BH48" s="79">
        <f t="shared" si="59"/>
        <v>0.14206124155898037</v>
      </c>
      <c r="BI48" s="79">
        <f t="shared" si="60"/>
        <v>0.17654839788763188</v>
      </c>
      <c r="BJ48" s="79">
        <f t="shared" si="61"/>
        <v>0.1294085961821636</v>
      </c>
      <c r="BK48" s="79">
        <f t="shared" si="56"/>
        <v>5.5496608680561721E-2</v>
      </c>
      <c r="BL48" s="79">
        <f t="shared" si="57"/>
        <v>0.16415530106030829</v>
      </c>
      <c r="BM48" s="79">
        <f t="shared" si="58"/>
        <v>-0.16086419679320474</v>
      </c>
      <c r="BN48" s="79">
        <f t="shared" si="35"/>
        <v>-2.5385198696162514E-2</v>
      </c>
      <c r="BO48" s="79">
        <f t="shared" si="36"/>
        <v>-2.1100489330631356E-2</v>
      </c>
      <c r="BP48" s="79">
        <f t="shared" si="37"/>
        <v>0.14104427362860394</v>
      </c>
      <c r="BQ48" s="79">
        <f t="shared" si="38"/>
        <v>6.2014964271186468E-3</v>
      </c>
      <c r="BR48" s="79">
        <f t="shared" si="39"/>
        <v>-6.2443101856693439E-2</v>
      </c>
      <c r="BS48" s="79">
        <f t="shared" si="40"/>
        <v>1.4291985311386757E-2</v>
      </c>
      <c r="BT48" s="79">
        <f t="shared" si="41"/>
        <v>0.11617217658159817</v>
      </c>
      <c r="BU48" s="79" t="e">
        <f t="shared" si="42"/>
        <v>#N/A</v>
      </c>
      <c r="BV48" s="79" t="e">
        <f t="shared" si="43"/>
        <v>#N/A</v>
      </c>
      <c r="BW48" s="79" t="e">
        <f t="shared" si="44"/>
        <v>#N/A</v>
      </c>
      <c r="BX48" s="79" t="e">
        <f t="shared" si="45"/>
        <v>#N/A</v>
      </c>
      <c r="BY48" s="79" t="e">
        <f t="shared" si="46"/>
        <v>#N/A</v>
      </c>
      <c r="BZ48" s="79" t="e">
        <f t="shared" si="47"/>
        <v>#N/A</v>
      </c>
      <c r="CA48" s="79" t="e">
        <f t="shared" si="48"/>
        <v>#N/A</v>
      </c>
      <c r="CB48" s="79" t="e">
        <f t="shared" si="49"/>
        <v>#N/A</v>
      </c>
    </row>
    <row r="49" spans="1:80" ht="13" x14ac:dyDescent="0.3">
      <c r="A49" s="20" t="s">
        <v>81</v>
      </c>
      <c r="B49" s="42">
        <f>'Nom Revenue'!B49</f>
        <v>0</v>
      </c>
      <c r="C49" s="69" t="str">
        <f>IF(B49=0,"",VLOOKUP('Nom Revenue'!A49,'Commodity Code List'!$B$2:$C$18,2,FALSE))</f>
        <v/>
      </c>
      <c r="D49" s="69" t="str">
        <f>'Formatted Data'!E44</f>
        <v>L</v>
      </c>
      <c r="E49" s="69" t="str">
        <f>'Formatted Data'!F44</f>
        <v>X</v>
      </c>
      <c r="F49" s="69" t="str">
        <f>'Formatted Data'!G44</f>
        <v>X</v>
      </c>
      <c r="G49" s="110">
        <f>'Nom Revenue'!G49*VLOOKUP('Real Revenue'!G$3,IPD!$A:$C,3,FALSE)</f>
        <v>1253.5716371345372</v>
      </c>
      <c r="H49" s="110">
        <f>'Nom Revenue'!H49*VLOOKUP('Real Revenue'!H$3,IPD!$A:$C,3,FALSE)</f>
        <v>1244.433238268819</v>
      </c>
      <c r="I49" s="110">
        <f>'Nom Revenue'!I49*VLOOKUP('Real Revenue'!I$3,IPD!$A:$C,3,FALSE)</f>
        <v>1119.3158521850416</v>
      </c>
      <c r="J49" s="110">
        <f>'Nom Revenue'!J49*VLOOKUP('Real Revenue'!J$3,IPD!$A:$C,3,FALSE)</f>
        <v>981.09879470258875</v>
      </c>
      <c r="K49" s="110">
        <f>'Nom Revenue'!K49*VLOOKUP('Real Revenue'!K$3,IPD!$A:$C,3,FALSE)</f>
        <v>1958.5953198810464</v>
      </c>
      <c r="L49" s="110">
        <f>'Nom Revenue'!L49*VLOOKUP('Real Revenue'!L$3,IPD!$A:$C,3,FALSE)</f>
        <v>1734.9997981957677</v>
      </c>
      <c r="M49" s="110">
        <f>'Nom Revenue'!M49*VLOOKUP('Real Revenue'!M$3,IPD!$A:$C,3,FALSE)</f>
        <v>1518.8961213342031</v>
      </c>
      <c r="N49" s="110">
        <f>'Nom Revenue'!N49*VLOOKUP('Real Revenue'!N$3,IPD!$A:$C,3,FALSE)</f>
        <v>1648.9373320841373</v>
      </c>
      <c r="O49" s="110">
        <f>'Nom Revenue'!O49*VLOOKUP('Real Revenue'!O$3,IPD!$A:$C,3,FALSE)</f>
        <v>1727.2493934635636</v>
      </c>
      <c r="P49" s="110">
        <f>'Nom Revenue'!P49*VLOOKUP('Real Revenue'!P$3,IPD!$A:$C,3,FALSE)</f>
        <v>1814.8704045817826</v>
      </c>
      <c r="Q49" s="110">
        <f>'Nom Revenue'!Q49*VLOOKUP('Real Revenue'!Q$3,IPD!$A:$C,3,FALSE)</f>
        <v>1738.0146329942188</v>
      </c>
      <c r="R49" s="110">
        <f>'Nom Revenue'!R49*VLOOKUP('Real Revenue'!R$3,IPD!$A:$C,3,FALSE)</f>
        <v>1746.915606302447</v>
      </c>
      <c r="S49" s="110">
        <f>'Nom Revenue'!S49*VLOOKUP('Real Revenue'!S$3,IPD!$A:$C,3,FALSE)</f>
        <v>1905.2605472598786</v>
      </c>
      <c r="T49" s="110">
        <f>'Nom Revenue'!T49*VLOOKUP('Real Revenue'!T$3,IPD!$A:$C,3,FALSE)</f>
        <v>2130.1361955247507</v>
      </c>
      <c r="U49" s="110">
        <f>'Nom Revenue'!U49*VLOOKUP('Real Revenue'!U$3,IPD!$A:$C,3,FALSE)</f>
        <v>2146.5359139233028</v>
      </c>
      <c r="V49" s="110">
        <f>'Nom Revenue'!V49*VLOOKUP('Real Revenue'!V$3,IPD!$A:$C,3,FALSE)</f>
        <v>2088.0419610296749</v>
      </c>
      <c r="W49" s="110">
        <f>'Nom Revenue'!W49*VLOOKUP('Real Revenue'!W$3,IPD!$A:$C,3,FALSE)</f>
        <v>2032.0817519768693</v>
      </c>
      <c r="X49" s="110">
        <f>'Nom Revenue'!X49*VLOOKUP('Real Revenue'!X$3,IPD!$A:$C,3,FALSE)</f>
        <v>2250.5527130239025</v>
      </c>
      <c r="Y49" s="110">
        <f>'Nom Revenue'!Y49*VLOOKUP('Real Revenue'!Y$3,IPD!$A:$C,3,FALSE)</f>
        <v>2482.4242478767887</v>
      </c>
      <c r="Z49" s="110">
        <f>'Nom Revenue'!Z49*VLOOKUP('Real Revenue'!Z$3,IPD!$A:$C,3,FALSE)</f>
        <v>2566.2562542205701</v>
      </c>
      <c r="AA49" s="110">
        <f>'Nom Revenue'!AA49*VLOOKUP('Real Revenue'!AA$3,IPD!$A:$C,3,FALSE)</f>
        <v>2891.2078630511551</v>
      </c>
      <c r="AB49" s="110">
        <f>'Nom Revenue'!AB49*VLOOKUP('Real Revenue'!AB$3,IPD!$A:$C,3,FALSE)</f>
        <v>3050.5936597161926</v>
      </c>
      <c r="AC49" s="110">
        <f t="shared" si="10"/>
        <v>2448.9811623991009</v>
      </c>
      <c r="AD49" s="110">
        <f>'Nom Revenue'!AD49*VLOOKUP('Real Revenue'!AD$3,IPD!$A:$C,3,FALSE)</f>
        <v>2448.9811623991009</v>
      </c>
      <c r="AE49" s="110">
        <f>'Nom Revenue'!AE49*VLOOKUP('Real Revenue'!AE$3,IPD!$A:$C,3,FALSE)</f>
        <v>1887.6082121277539</v>
      </c>
      <c r="AF49" s="110">
        <f>'Nom Revenue'!AF49*VLOOKUP('Real Revenue'!AF$3,IPD!$A:$C,3,FALSE)</f>
        <v>1295.3650148267764</v>
      </c>
      <c r="AG49" s="110">
        <f>'Nom Revenue'!AG49*VLOOKUP('Real Revenue'!AG$3,IPD!$A:$C,3,FALSE)</f>
        <v>1447.0277143430917</v>
      </c>
      <c r="AH49" s="110">
        <f>'Nom Revenue'!AH49*VLOOKUP('Real Revenue'!AH$3,IPD!$A:$C,3,FALSE)</f>
        <v>1444.638906035133</v>
      </c>
      <c r="AI49" s="110">
        <f>'Nom Revenue'!AI49*VLOOKUP('Real Revenue'!AI$3,IPD!$A:$C,3,FALSE)</f>
        <v>1709.093720856361</v>
      </c>
      <c r="AJ49" s="110">
        <f>'Nom Revenue'!AJ49*VLOOKUP('Real Revenue'!AJ$3,IPD!$A:$C,3,FALSE)</f>
        <v>1848.7669067330723</v>
      </c>
      <c r="AK49" s="110">
        <f>'Nom Revenue'!AK49*VLOOKUP('Real Revenue'!AK$3,IPD!$A:$C,3,FALSE)</f>
        <v>1975.9342685410854</v>
      </c>
      <c r="AL49" s="110">
        <f>'Nom Revenue'!AL49*VLOOKUP('Real Revenue'!AL$3,IPD!$A:$C,3,FALSE)</f>
        <v>2102.5102575732667</v>
      </c>
      <c r="AM49" s="110">
        <f>'Nom Revenue'!AM49*VLOOKUP('Real Revenue'!AM$3,IPD!$A:$C,3,FALSE)</f>
        <v>2108.1274704553089</v>
      </c>
      <c r="AN49" s="110">
        <f>'Nom Revenue'!AN49*VLOOKUP('Real Revenue'!AN$3,IPD!$A:$C,3,FALSE)</f>
        <v>2157.6117361900001</v>
      </c>
      <c r="AO49" s="110">
        <f>'Nom Revenue'!AO49*VLOOKUP('Real Revenue'!AO$3,IPD!$A:$C,3,FALSE)</f>
        <v>2240.8941998318523</v>
      </c>
      <c r="AP49" s="110">
        <f>'Nom Revenue'!AP49*VLOOKUP('Real Revenue'!AP$3,IPD!$A:$C,3,FALSE)</f>
        <v>2027.6615046342588</v>
      </c>
      <c r="AQ49" s="110">
        <f>'Nom Revenue'!AQ49*VLOOKUP('Real Revenue'!AQ$3,IPD!$A:$C,3,FALSE)</f>
        <v>1903.2811648779193</v>
      </c>
      <c r="AR49" s="110">
        <f>'Nom Revenue'!AR49*VLOOKUP('Real Revenue'!AR$3,IPD!$A:$C,3,FALSE)</f>
        <v>2099.1150945895674</v>
      </c>
      <c r="AS49" s="110">
        <f>'Nom Revenue'!AS49*VLOOKUP('Real Revenue'!AS$3,IPD!$A:$C,3,FALSE)</f>
        <v>2168.0320000000002</v>
      </c>
      <c r="AT49" s="110" t="e">
        <f>'Nom Revenue'!AT49*VLOOKUP('Real Revenue'!AT$3,IPD!$A:$C,3,FALSE)</f>
        <v>#N/A</v>
      </c>
      <c r="AU49" s="110" t="e">
        <f>'Nom Revenue'!AU49*VLOOKUP('Real Revenue'!AU$3,IPD!$A:$C,3,FALSE)</f>
        <v>#N/A</v>
      </c>
      <c r="AV49" s="110" t="e">
        <f>'Nom Revenue'!AV49*VLOOKUP('Real Revenue'!AV$3,IPD!$A:$C,3,FALSE)</f>
        <v>#N/A</v>
      </c>
      <c r="AW49" s="110" t="e">
        <f>'Nom Revenue'!AW49*VLOOKUP('Real Revenue'!AW$3,IPD!$A:$C,3,FALSE)</f>
        <v>#N/A</v>
      </c>
      <c r="AX49" s="110" t="e">
        <f>'Nom Revenue'!AX49*VLOOKUP('Real Revenue'!AX$3,IPD!$A:$C,3,FALSE)</f>
        <v>#N/A</v>
      </c>
      <c r="AY49" s="110" t="e">
        <f>'Nom Revenue'!AY49*VLOOKUP('Real Revenue'!AY$3,IPD!$A:$C,3,FALSE)</f>
        <v>#N/A</v>
      </c>
      <c r="AZ49" s="110" t="e">
        <f>'Nom Revenue'!AZ49*VLOOKUP('Real Revenue'!AZ$3,IPD!$A:$C,3,FALSE)</f>
        <v>#N/A</v>
      </c>
      <c r="BA49" s="110" t="e">
        <f>'Nom Revenue'!BA49*VLOOKUP('Real Revenue'!BA$3,IPD!$A:$C,3,FALSE)</f>
        <v>#N/A</v>
      </c>
      <c r="BB49" s="110"/>
      <c r="BC49" s="79">
        <f t="shared" si="50"/>
        <v>0.12662477034246145</v>
      </c>
      <c r="BD49" s="79">
        <f t="shared" si="51"/>
        <v>5.5127754286346642E-2</v>
      </c>
      <c r="BE49" s="111">
        <f t="shared" si="11"/>
        <v>-0.19721161335300941</v>
      </c>
      <c r="BF49" s="79">
        <f t="shared" si="52"/>
        <v>-0.22922714102112896</v>
      </c>
      <c r="BG49" s="79">
        <f t="shared" si="53"/>
        <v>-0.31375324259338111</v>
      </c>
      <c r="BH49" s="79">
        <f t="shared" si="59"/>
        <v>0.11708105266112701</v>
      </c>
      <c r="BI49" s="79">
        <f t="shared" si="60"/>
        <v>-1.6508379793148675E-3</v>
      </c>
      <c r="BJ49" s="79">
        <f t="shared" si="61"/>
        <v>0.18305945777622346</v>
      </c>
      <c r="BK49" s="79">
        <f t="shared" si="56"/>
        <v>8.1723538137350671E-2</v>
      </c>
      <c r="BL49" s="79">
        <f t="shared" si="57"/>
        <v>6.8784962206365208E-2</v>
      </c>
      <c r="BM49" s="79">
        <f t="shared" si="58"/>
        <v>6.405880552172305E-2</v>
      </c>
      <c r="BN49" s="79">
        <f t="shared" si="35"/>
        <v>2.6716696681068353E-3</v>
      </c>
      <c r="BO49" s="79">
        <f t="shared" si="36"/>
        <v>2.3473089947451564E-2</v>
      </c>
      <c r="BP49" s="79">
        <f t="shared" si="37"/>
        <v>3.8599374597820812E-2</v>
      </c>
      <c r="BQ49" s="79">
        <f t="shared" si="38"/>
        <v>-9.5155181897295105E-2</v>
      </c>
      <c r="BR49" s="79">
        <f t="shared" si="39"/>
        <v>-6.134176709084127E-2</v>
      </c>
      <c r="BS49" s="79">
        <f t="shared" si="40"/>
        <v>0.10289280077240148</v>
      </c>
      <c r="BT49" s="79">
        <f t="shared" si="41"/>
        <v>3.283140861978695E-2</v>
      </c>
      <c r="BU49" s="79" t="e">
        <f t="shared" si="42"/>
        <v>#N/A</v>
      </c>
      <c r="BV49" s="79" t="e">
        <f t="shared" si="43"/>
        <v>#N/A</v>
      </c>
      <c r="BW49" s="79" t="e">
        <f t="shared" si="44"/>
        <v>#N/A</v>
      </c>
      <c r="BX49" s="79" t="e">
        <f t="shared" si="45"/>
        <v>#N/A</v>
      </c>
      <c r="BY49" s="79" t="e">
        <f t="shared" si="46"/>
        <v>#N/A</v>
      </c>
      <c r="BZ49" s="79" t="e">
        <f t="shared" si="47"/>
        <v>#N/A</v>
      </c>
      <c r="CA49" s="79" t="e">
        <f t="shared" si="48"/>
        <v>#N/A</v>
      </c>
      <c r="CB49" s="79" t="e">
        <f t="shared" si="49"/>
        <v>#N/A</v>
      </c>
    </row>
    <row r="50" spans="1:80" ht="13" x14ac:dyDescent="0.3">
      <c r="A50" s="18" t="s">
        <v>48</v>
      </c>
      <c r="B50" s="108">
        <f>'Nom Revenue'!B50</f>
        <v>1</v>
      </c>
      <c r="C50" s="63" t="str">
        <f>IF(B50=0,"",VLOOKUP('Nom Revenue'!A50,'Commodity Code List'!$B$2:$C$18,2,FALSE))</f>
        <v>26</v>
      </c>
      <c r="D50" s="63" t="str">
        <f>'Formatted Data'!E45</f>
        <v>S</v>
      </c>
      <c r="E50" s="63" t="str">
        <f>'Formatted Data'!F45</f>
        <v>X</v>
      </c>
      <c r="F50" s="63" t="str">
        <f>'Formatted Data'!G45</f>
        <v>X</v>
      </c>
      <c r="G50" s="109">
        <f>'Nom Revenue'!G50*VLOOKUP('Real Revenue'!G$3,IPD!$A:$C,3,FALSE)</f>
        <v>526.54729907921137</v>
      </c>
      <c r="H50" s="109">
        <f>'Nom Revenue'!H50*VLOOKUP('Real Revenue'!H$3,IPD!$A:$C,3,FALSE)</f>
        <v>475.14570576095969</v>
      </c>
      <c r="I50" s="109">
        <f>'Nom Revenue'!I50*VLOOKUP('Real Revenue'!I$3,IPD!$A:$C,3,FALSE)</f>
        <v>464.42515769563749</v>
      </c>
      <c r="J50" s="109">
        <f>'Nom Revenue'!J50*VLOOKUP('Real Revenue'!J$3,IPD!$A:$C,3,FALSE)</f>
        <v>448.68043479130307</v>
      </c>
      <c r="K50" s="109">
        <f>'Nom Revenue'!K50*VLOOKUP('Real Revenue'!K$3,IPD!$A:$C,3,FALSE)</f>
        <v>433.5912756581825</v>
      </c>
      <c r="L50" s="109">
        <f>'Nom Revenue'!L50*VLOOKUP('Real Revenue'!L$3,IPD!$A:$C,3,FALSE)</f>
        <v>406.02962655762582</v>
      </c>
      <c r="M50" s="109">
        <f>'Nom Revenue'!M50*VLOOKUP('Real Revenue'!M$3,IPD!$A:$C,3,FALSE)</f>
        <v>419.85380375142717</v>
      </c>
      <c r="N50" s="109">
        <f>'Nom Revenue'!N50*VLOOKUP('Real Revenue'!N$3,IPD!$A:$C,3,FALSE)</f>
        <v>396.76080643309359</v>
      </c>
      <c r="O50" s="109">
        <f>'Nom Revenue'!O50*VLOOKUP('Real Revenue'!O$3,IPD!$A:$C,3,FALSE)</f>
        <v>382.13592746985699</v>
      </c>
      <c r="P50" s="109">
        <f>'Nom Revenue'!P50*VLOOKUP('Real Revenue'!P$3,IPD!$A:$C,3,FALSE)</f>
        <v>380.27417251845526</v>
      </c>
      <c r="Q50" s="109">
        <f>'Nom Revenue'!Q50*VLOOKUP('Real Revenue'!Q$3,IPD!$A:$C,3,FALSE)</f>
        <v>381.8600200630425</v>
      </c>
      <c r="R50" s="109">
        <f>'Nom Revenue'!R50*VLOOKUP('Real Revenue'!R$3,IPD!$A:$C,3,FALSE)</f>
        <v>391.93432986620502</v>
      </c>
      <c r="S50" s="109">
        <f>'Nom Revenue'!S50*VLOOKUP('Real Revenue'!S$3,IPD!$A:$C,3,FALSE)</f>
        <v>423.4999313671762</v>
      </c>
      <c r="T50" s="109">
        <f>'Nom Revenue'!T50*VLOOKUP('Real Revenue'!T$3,IPD!$A:$C,3,FALSE)</f>
        <v>388.14545415650537</v>
      </c>
      <c r="U50" s="109">
        <f>'Nom Revenue'!U50*VLOOKUP('Real Revenue'!U$3,IPD!$A:$C,3,FALSE)</f>
        <v>370.70971779330904</v>
      </c>
      <c r="V50" s="109">
        <f>'Nom Revenue'!V50*VLOOKUP('Real Revenue'!V$3,IPD!$A:$C,3,FALSE)</f>
        <v>351.34287277577624</v>
      </c>
      <c r="W50" s="109">
        <f>'Nom Revenue'!W50*VLOOKUP('Real Revenue'!W$3,IPD!$A:$C,3,FALSE)</f>
        <v>341.03493957772997</v>
      </c>
      <c r="X50" s="109">
        <f>'Nom Revenue'!X50*VLOOKUP('Real Revenue'!X$3,IPD!$A:$C,3,FALSE)</f>
        <v>396.34491221611597</v>
      </c>
      <c r="Y50" s="109">
        <f>'Nom Revenue'!Y50*VLOOKUP('Real Revenue'!Y$3,IPD!$A:$C,3,FALSE)</f>
        <v>456.16144960132971</v>
      </c>
      <c r="Z50" s="109">
        <f>'Nom Revenue'!Z50*VLOOKUP('Real Revenue'!Z$3,IPD!$A:$C,3,FALSE)</f>
        <v>368.03064569976101</v>
      </c>
      <c r="AA50" s="109">
        <f>'Nom Revenue'!AA50*VLOOKUP('Real Revenue'!AA$3,IPD!$A:$C,3,FALSE)</f>
        <v>373.54548565402911</v>
      </c>
      <c r="AB50" s="109">
        <f>'Nom Revenue'!AB50*VLOOKUP('Real Revenue'!AB$3,IPD!$A:$C,3,FALSE)</f>
        <v>411.11284251406551</v>
      </c>
      <c r="AC50" s="109">
        <f t="shared" si="10"/>
        <v>417.69620197107088</v>
      </c>
      <c r="AD50" s="109">
        <f>'Nom Revenue'!AD50*VLOOKUP('Real Revenue'!AD$3,IPD!$A:$C,3,FALSE)</f>
        <v>417.69620197107088</v>
      </c>
      <c r="AE50" s="109">
        <f>'Nom Revenue'!AE50*VLOOKUP('Real Revenue'!AE$3,IPD!$A:$C,3,FALSE)</f>
        <v>396.66583220660584</v>
      </c>
      <c r="AF50" s="109">
        <f>'Nom Revenue'!AF50*VLOOKUP('Real Revenue'!AF$3,IPD!$A:$C,3,FALSE)</f>
        <v>313.90415062785132</v>
      </c>
      <c r="AG50" s="109">
        <f>'Nom Revenue'!AG50*VLOOKUP('Real Revenue'!AG$3,IPD!$A:$C,3,FALSE)</f>
        <v>329.25091308907531</v>
      </c>
      <c r="AH50" s="109">
        <f>'Nom Revenue'!AH50*VLOOKUP('Real Revenue'!AH$3,IPD!$A:$C,3,FALSE)</f>
        <v>379.25042006536876</v>
      </c>
      <c r="AI50" s="109">
        <f>'Nom Revenue'!AI50*VLOOKUP('Real Revenue'!AI$3,IPD!$A:$C,3,FALSE)</f>
        <v>406.60267679347527</v>
      </c>
      <c r="AJ50" s="109">
        <f>'Nom Revenue'!AJ50*VLOOKUP('Real Revenue'!AJ$3,IPD!$A:$C,3,FALSE)</f>
        <v>400.80894485654898</v>
      </c>
      <c r="AK50" s="109">
        <f>'Nom Revenue'!AK50*VLOOKUP('Real Revenue'!AK$3,IPD!$A:$C,3,FALSE)</f>
        <v>390.55974663195775</v>
      </c>
      <c r="AL50" s="109">
        <f>'Nom Revenue'!AL50*VLOOKUP('Real Revenue'!AL$3,IPD!$A:$C,3,FALSE)</f>
        <v>308.99358786838752</v>
      </c>
      <c r="AM50" s="109">
        <f>'Nom Revenue'!AM50*VLOOKUP('Real Revenue'!AM$3,IPD!$A:$C,3,FALSE)</f>
        <v>314.21039370527581</v>
      </c>
      <c r="AN50" s="109">
        <f>'Nom Revenue'!AN50*VLOOKUP('Real Revenue'!AN$3,IPD!$A:$C,3,FALSE)</f>
        <v>308.86393157000003</v>
      </c>
      <c r="AO50" s="109">
        <f>'Nom Revenue'!AO50*VLOOKUP('Real Revenue'!AO$3,IPD!$A:$C,3,FALSE)</f>
        <v>302.85284076800502</v>
      </c>
      <c r="AP50" s="109">
        <f>'Nom Revenue'!AP50*VLOOKUP('Real Revenue'!AP$3,IPD!$A:$C,3,FALSE)</f>
        <v>338.80940907430193</v>
      </c>
      <c r="AQ50" s="109">
        <f>'Nom Revenue'!AQ50*VLOOKUP('Real Revenue'!AQ$3,IPD!$A:$C,3,FALSE)</f>
        <v>335.60190084550351</v>
      </c>
      <c r="AR50" s="109">
        <f>'Nom Revenue'!AR50*VLOOKUP('Real Revenue'!AR$3,IPD!$A:$C,3,FALSE)</f>
        <v>324.16590818687456</v>
      </c>
      <c r="AS50" s="109">
        <f>'Nom Revenue'!AS50*VLOOKUP('Real Revenue'!AS$3,IPD!$A:$C,3,FALSE)</f>
        <v>318.60500000000002</v>
      </c>
      <c r="AT50" s="109" t="e">
        <f>'Nom Revenue'!AT50*VLOOKUP('Real Revenue'!AT$3,IPD!$A:$C,3,FALSE)</f>
        <v>#N/A</v>
      </c>
      <c r="AU50" s="109" t="e">
        <f>'Nom Revenue'!AU50*VLOOKUP('Real Revenue'!AU$3,IPD!$A:$C,3,FALSE)</f>
        <v>#N/A</v>
      </c>
      <c r="AV50" s="109" t="e">
        <f>'Nom Revenue'!AV50*VLOOKUP('Real Revenue'!AV$3,IPD!$A:$C,3,FALSE)</f>
        <v>#N/A</v>
      </c>
      <c r="AW50" s="109" t="e">
        <f>'Nom Revenue'!AW50*VLOOKUP('Real Revenue'!AW$3,IPD!$A:$C,3,FALSE)</f>
        <v>#N/A</v>
      </c>
      <c r="AX50" s="109" t="e">
        <f>'Nom Revenue'!AX50*VLOOKUP('Real Revenue'!AX$3,IPD!$A:$C,3,FALSE)</f>
        <v>#N/A</v>
      </c>
      <c r="AY50" s="109" t="e">
        <f>'Nom Revenue'!AY50*VLOOKUP('Real Revenue'!AY$3,IPD!$A:$C,3,FALSE)</f>
        <v>#N/A</v>
      </c>
      <c r="AZ50" s="109" t="e">
        <f>'Nom Revenue'!AZ50*VLOOKUP('Real Revenue'!AZ$3,IPD!$A:$C,3,FALSE)</f>
        <v>#N/A</v>
      </c>
      <c r="BA50" s="109" t="e">
        <f>'Nom Revenue'!BA50*VLOOKUP('Real Revenue'!BA$3,IPD!$A:$C,3,FALSE)</f>
        <v>#N/A</v>
      </c>
      <c r="BB50" s="109"/>
      <c r="BC50" s="78">
        <f t="shared" si="50"/>
        <v>1.4984730262835422E-2</v>
      </c>
      <c r="BD50" s="78">
        <f t="shared" si="51"/>
        <v>0.10056969847798025</v>
      </c>
      <c r="BE50" s="78">
        <f t="shared" si="11"/>
        <v>1.6013509616353394E-2</v>
      </c>
      <c r="BF50" s="78">
        <f t="shared" si="52"/>
        <v>-5.0348482138991457E-2</v>
      </c>
      <c r="BG50" s="78">
        <f t="shared" si="53"/>
        <v>-0.20864333365533638</v>
      </c>
      <c r="BH50" s="78">
        <f t="shared" si="59"/>
        <v>4.8889963482573684E-2</v>
      </c>
      <c r="BI50" s="78">
        <f t="shared" si="60"/>
        <v>0.15185836998048541</v>
      </c>
      <c r="BJ50" s="78">
        <f t="shared" si="61"/>
        <v>7.2121889076331103E-2</v>
      </c>
      <c r="BK50" s="78">
        <f t="shared" si="56"/>
        <v>-1.4249123942361774E-2</v>
      </c>
      <c r="BL50" s="78">
        <f t="shared" si="57"/>
        <v>-2.5571281170532423E-2</v>
      </c>
      <c r="BM50" s="78">
        <f t="shared" si="58"/>
        <v>-0.20884425357955216</v>
      </c>
      <c r="BN50" s="78">
        <f t="shared" si="35"/>
        <v>1.6883217133652373E-2</v>
      </c>
      <c r="BO50" s="78">
        <f t="shared" si="36"/>
        <v>-1.7015548315345241E-2</v>
      </c>
      <c r="BP50" s="78">
        <f t="shared" si="37"/>
        <v>-1.9461938373444121E-2</v>
      </c>
      <c r="BQ50" s="78">
        <f t="shared" si="38"/>
        <v>0.11872620449956672</v>
      </c>
      <c r="BR50" s="78">
        <f t="shared" si="39"/>
        <v>-9.466998680945693E-3</v>
      </c>
      <c r="BS50" s="78">
        <f t="shared" si="40"/>
        <v>-3.407606640432459E-2</v>
      </c>
      <c r="BT50" s="78">
        <f t="shared" si="41"/>
        <v>-1.7154512693755564E-2</v>
      </c>
      <c r="BU50" s="78" t="e">
        <f t="shared" si="42"/>
        <v>#N/A</v>
      </c>
      <c r="BV50" s="78" t="e">
        <f t="shared" si="43"/>
        <v>#N/A</v>
      </c>
      <c r="BW50" s="78" t="e">
        <f t="shared" si="44"/>
        <v>#N/A</v>
      </c>
      <c r="BX50" s="78" t="e">
        <f t="shared" si="45"/>
        <v>#N/A</v>
      </c>
      <c r="BY50" s="78" t="e">
        <f t="shared" si="46"/>
        <v>#N/A</v>
      </c>
      <c r="BZ50" s="78" t="e">
        <f t="shared" si="47"/>
        <v>#N/A</v>
      </c>
      <c r="CA50" s="78" t="e">
        <f t="shared" si="48"/>
        <v>#N/A</v>
      </c>
      <c r="CB50" s="78" t="e">
        <f t="shared" si="49"/>
        <v>#N/A</v>
      </c>
    </row>
    <row r="51" spans="1:80" ht="13" x14ac:dyDescent="0.3">
      <c r="A51" s="18" t="s">
        <v>81</v>
      </c>
      <c r="B51" s="108">
        <f>'Nom Revenue'!B51</f>
        <v>0</v>
      </c>
      <c r="C51" s="63" t="str">
        <f>IF(B51=0,"",VLOOKUP('Nom Revenue'!A51,'Commodity Code List'!$B$2:$C$18,2,FALSE))</f>
        <v/>
      </c>
      <c r="D51" s="63" t="str">
        <f>'Formatted Data'!E46</f>
        <v>M</v>
      </c>
      <c r="E51" s="63" t="str">
        <f>'Formatted Data'!F46</f>
        <v>X</v>
      </c>
      <c r="F51" s="63" t="str">
        <f>'Formatted Data'!G46</f>
        <v>X</v>
      </c>
      <c r="G51" s="109">
        <f>'Nom Revenue'!G51*VLOOKUP('Real Revenue'!G$3,IPD!$A:$C,3,FALSE)</f>
        <v>1314.8351511234407</v>
      </c>
      <c r="H51" s="109">
        <f>'Nom Revenue'!H51*VLOOKUP('Real Revenue'!H$3,IPD!$A:$C,3,FALSE)</f>
        <v>1285.2547313159366</v>
      </c>
      <c r="I51" s="109">
        <f>'Nom Revenue'!I51*VLOOKUP('Real Revenue'!I$3,IPD!$A:$C,3,FALSE)</f>
        <v>1263.9190355328039</v>
      </c>
      <c r="J51" s="109">
        <f>'Nom Revenue'!J51*VLOOKUP('Real Revenue'!J$3,IPD!$A:$C,3,FALSE)</f>
        <v>1229.7475666448518</v>
      </c>
      <c r="K51" s="109">
        <f>'Nom Revenue'!K51*VLOOKUP('Real Revenue'!K$3,IPD!$A:$C,3,FALSE)</f>
        <v>1123.0393971835913</v>
      </c>
      <c r="L51" s="109">
        <f>'Nom Revenue'!L51*VLOOKUP('Real Revenue'!L$3,IPD!$A:$C,3,FALSE)</f>
        <v>1049.174937357727</v>
      </c>
      <c r="M51" s="109">
        <f>'Nom Revenue'!M51*VLOOKUP('Real Revenue'!M$3,IPD!$A:$C,3,FALSE)</f>
        <v>950.08769512314461</v>
      </c>
      <c r="N51" s="109">
        <f>'Nom Revenue'!N51*VLOOKUP('Real Revenue'!N$3,IPD!$A:$C,3,FALSE)</f>
        <v>954.91398976190851</v>
      </c>
      <c r="O51" s="109">
        <f>'Nom Revenue'!O51*VLOOKUP('Real Revenue'!O$3,IPD!$A:$C,3,FALSE)</f>
        <v>940.09378309499323</v>
      </c>
      <c r="P51" s="109">
        <f>'Nom Revenue'!P51*VLOOKUP('Real Revenue'!P$3,IPD!$A:$C,3,FALSE)</f>
        <v>897.13748587639566</v>
      </c>
      <c r="Q51" s="109">
        <f>'Nom Revenue'!Q51*VLOOKUP('Real Revenue'!Q$3,IPD!$A:$C,3,FALSE)</f>
        <v>893.23496900162843</v>
      </c>
      <c r="R51" s="109">
        <f>'Nom Revenue'!R51*VLOOKUP('Real Revenue'!R$3,IPD!$A:$C,3,FALSE)</f>
        <v>826.29733315239707</v>
      </c>
      <c r="S51" s="109">
        <f>'Nom Revenue'!S51*VLOOKUP('Real Revenue'!S$3,IPD!$A:$C,3,FALSE)</f>
        <v>869.74718044418807</v>
      </c>
      <c r="T51" s="109">
        <f>'Nom Revenue'!T51*VLOOKUP('Real Revenue'!T$3,IPD!$A:$C,3,FALSE)</f>
        <v>832.48030463925625</v>
      </c>
      <c r="U51" s="109">
        <f>'Nom Revenue'!U51*VLOOKUP('Real Revenue'!U$3,IPD!$A:$C,3,FALSE)</f>
        <v>874.04138708497987</v>
      </c>
      <c r="V51" s="109">
        <f>'Nom Revenue'!V51*VLOOKUP('Real Revenue'!V$3,IPD!$A:$C,3,FALSE)</f>
        <v>880.35578945848579</v>
      </c>
      <c r="W51" s="109">
        <f>'Nom Revenue'!W51*VLOOKUP('Real Revenue'!W$3,IPD!$A:$C,3,FALSE)</f>
        <v>805.70672544378704</v>
      </c>
      <c r="X51" s="109">
        <f>'Nom Revenue'!X51*VLOOKUP('Real Revenue'!X$3,IPD!$A:$C,3,FALSE)</f>
        <v>867.42454434218359</v>
      </c>
      <c r="Y51" s="109">
        <f>'Nom Revenue'!Y51*VLOOKUP('Real Revenue'!Y$3,IPD!$A:$C,3,FALSE)</f>
        <v>939.25694736773744</v>
      </c>
      <c r="Z51" s="109">
        <f>'Nom Revenue'!Z51*VLOOKUP('Real Revenue'!Z$3,IPD!$A:$C,3,FALSE)</f>
        <v>871.96066149449268</v>
      </c>
      <c r="AA51" s="109">
        <f>'Nom Revenue'!AA51*VLOOKUP('Real Revenue'!AA$3,IPD!$A:$C,3,FALSE)</f>
        <v>945.81637119280003</v>
      </c>
      <c r="AB51" s="109">
        <f>'Nom Revenue'!AB51*VLOOKUP('Real Revenue'!AB$3,IPD!$A:$C,3,FALSE)</f>
        <v>965.07277238286702</v>
      </c>
      <c r="AC51" s="109">
        <f t="shared" si="10"/>
        <v>898.56709641107591</v>
      </c>
      <c r="AD51" s="109">
        <f>'Nom Revenue'!AD51*VLOOKUP('Real Revenue'!AD$3,IPD!$A:$C,3,FALSE)</f>
        <v>898.56709641107591</v>
      </c>
      <c r="AE51" s="109">
        <f>'Nom Revenue'!AE51*VLOOKUP('Real Revenue'!AE$3,IPD!$A:$C,3,FALSE)</f>
        <v>934.88773693658891</v>
      </c>
      <c r="AF51" s="109">
        <f>'Nom Revenue'!AF51*VLOOKUP('Real Revenue'!AF$3,IPD!$A:$C,3,FALSE)</f>
        <v>641.71897999006273</v>
      </c>
      <c r="AG51" s="109">
        <f>'Nom Revenue'!AG51*VLOOKUP('Real Revenue'!AG$3,IPD!$A:$C,3,FALSE)</f>
        <v>636.81359994198499</v>
      </c>
      <c r="AH51" s="109">
        <f>'Nom Revenue'!AH51*VLOOKUP('Real Revenue'!AH$3,IPD!$A:$C,3,FALSE)</f>
        <v>725.71043041724511</v>
      </c>
      <c r="AI51" s="109">
        <f>'Nom Revenue'!AI51*VLOOKUP('Real Revenue'!AI$3,IPD!$A:$C,3,FALSE)</f>
        <v>717.89263933036432</v>
      </c>
      <c r="AJ51" s="109">
        <f>'Nom Revenue'!AJ51*VLOOKUP('Real Revenue'!AJ$3,IPD!$A:$C,3,FALSE)</f>
        <v>696.11675860759101</v>
      </c>
      <c r="AK51" s="109">
        <f>'Nom Revenue'!AK51*VLOOKUP('Real Revenue'!AK$3,IPD!$A:$C,3,FALSE)</f>
        <v>740.64423566442997</v>
      </c>
      <c r="AL51" s="109">
        <f>'Nom Revenue'!AL51*VLOOKUP('Real Revenue'!AL$3,IPD!$A:$C,3,FALSE)</f>
        <v>637.83441520407746</v>
      </c>
      <c r="AM51" s="109">
        <f>'Nom Revenue'!AM51*VLOOKUP('Real Revenue'!AM$3,IPD!$A:$C,3,FALSE)</f>
        <v>602.50037531173336</v>
      </c>
      <c r="AN51" s="109">
        <f>'Nom Revenue'!AN51*VLOOKUP('Real Revenue'!AN$3,IPD!$A:$C,3,FALSE)</f>
        <v>563.08276953999996</v>
      </c>
      <c r="AO51" s="109">
        <f>'Nom Revenue'!AO51*VLOOKUP('Real Revenue'!AO$3,IPD!$A:$C,3,FALSE)</f>
        <v>628.05447853672365</v>
      </c>
      <c r="AP51" s="109">
        <f>'Nom Revenue'!AP51*VLOOKUP('Real Revenue'!AP$3,IPD!$A:$C,3,FALSE)</f>
        <v>616.07000556687944</v>
      </c>
      <c r="AQ51" s="109">
        <f>'Nom Revenue'!AQ51*VLOOKUP('Real Revenue'!AQ$3,IPD!$A:$C,3,FALSE)</f>
        <v>573.96264127309485</v>
      </c>
      <c r="AR51" s="109">
        <f>'Nom Revenue'!AR51*VLOOKUP('Real Revenue'!AR$3,IPD!$A:$C,3,FALSE)</f>
        <v>562.87142289022165</v>
      </c>
      <c r="AS51" s="109">
        <f>'Nom Revenue'!AS51*VLOOKUP('Real Revenue'!AS$3,IPD!$A:$C,3,FALSE)</f>
        <v>629.38900000000001</v>
      </c>
      <c r="AT51" s="109" t="e">
        <f>'Nom Revenue'!AT51*VLOOKUP('Real Revenue'!AT$3,IPD!$A:$C,3,FALSE)</f>
        <v>#N/A</v>
      </c>
      <c r="AU51" s="109" t="e">
        <f>'Nom Revenue'!AU51*VLOOKUP('Real Revenue'!AU$3,IPD!$A:$C,3,FALSE)</f>
        <v>#N/A</v>
      </c>
      <c r="AV51" s="109" t="e">
        <f>'Nom Revenue'!AV51*VLOOKUP('Real Revenue'!AV$3,IPD!$A:$C,3,FALSE)</f>
        <v>#N/A</v>
      </c>
      <c r="AW51" s="109" t="e">
        <f>'Nom Revenue'!AW51*VLOOKUP('Real Revenue'!AW$3,IPD!$A:$C,3,FALSE)</f>
        <v>#N/A</v>
      </c>
      <c r="AX51" s="109" t="e">
        <f>'Nom Revenue'!AX51*VLOOKUP('Real Revenue'!AX$3,IPD!$A:$C,3,FALSE)</f>
        <v>#N/A</v>
      </c>
      <c r="AY51" s="109" t="e">
        <f>'Nom Revenue'!AY51*VLOOKUP('Real Revenue'!AY$3,IPD!$A:$C,3,FALSE)</f>
        <v>#N/A</v>
      </c>
      <c r="AZ51" s="109" t="e">
        <f>'Nom Revenue'!AZ51*VLOOKUP('Real Revenue'!AZ$3,IPD!$A:$C,3,FALSE)</f>
        <v>#N/A</v>
      </c>
      <c r="BA51" s="109" t="e">
        <f>'Nom Revenue'!BA51*VLOOKUP('Real Revenue'!BA$3,IPD!$A:$C,3,FALSE)</f>
        <v>#N/A</v>
      </c>
      <c r="BB51" s="109"/>
      <c r="BC51" s="78">
        <f t="shared" si="50"/>
        <v>8.4700735892973444E-2</v>
      </c>
      <c r="BD51" s="78">
        <f t="shared" si="51"/>
        <v>2.0359555804455143E-2</v>
      </c>
      <c r="BE51" s="78">
        <f t="shared" si="11"/>
        <v>-6.8912602111425802E-2</v>
      </c>
      <c r="BF51" s="78">
        <f t="shared" si="52"/>
        <v>4.0420621532414769E-2</v>
      </c>
      <c r="BG51" s="78">
        <f t="shared" si="53"/>
        <v>-0.3135871242756616</v>
      </c>
      <c r="BH51" s="78">
        <f t="shared" si="59"/>
        <v>-7.6441249223354601E-3</v>
      </c>
      <c r="BI51" s="78">
        <f t="shared" si="60"/>
        <v>0.13959631277246398</v>
      </c>
      <c r="BJ51" s="78">
        <f t="shared" si="61"/>
        <v>-1.0772604001827557E-2</v>
      </c>
      <c r="BK51" s="78">
        <f t="shared" si="56"/>
        <v>-3.0333060307019433E-2</v>
      </c>
      <c r="BL51" s="78">
        <f t="shared" si="57"/>
        <v>6.3965529498104745E-2</v>
      </c>
      <c r="BM51" s="78">
        <f t="shared" si="58"/>
        <v>-0.13881134222036051</v>
      </c>
      <c r="BN51" s="78">
        <f t="shared" si="35"/>
        <v>-5.5396885226142611E-2</v>
      </c>
      <c r="BO51" s="78">
        <f t="shared" si="36"/>
        <v>-6.5423371315476375E-2</v>
      </c>
      <c r="BP51" s="78">
        <f t="shared" si="37"/>
        <v>0.11538571682774301</v>
      </c>
      <c r="BQ51" s="78">
        <f t="shared" si="38"/>
        <v>-1.9081900343687175E-2</v>
      </c>
      <c r="BR51" s="78">
        <f t="shared" si="39"/>
        <v>-6.8348343391656186E-2</v>
      </c>
      <c r="BS51" s="78">
        <f t="shared" si="40"/>
        <v>-1.9323937805903135E-2</v>
      </c>
      <c r="BT51" s="78">
        <f t="shared" si="41"/>
        <v>0.1181754383056528</v>
      </c>
      <c r="BU51" s="78" t="e">
        <f t="shared" si="42"/>
        <v>#N/A</v>
      </c>
      <c r="BV51" s="78" t="e">
        <f t="shared" si="43"/>
        <v>#N/A</v>
      </c>
      <c r="BW51" s="78" t="e">
        <f t="shared" si="44"/>
        <v>#N/A</v>
      </c>
      <c r="BX51" s="78" t="e">
        <f t="shared" si="45"/>
        <v>#N/A</v>
      </c>
      <c r="BY51" s="78" t="e">
        <f t="shared" si="46"/>
        <v>#N/A</v>
      </c>
      <c r="BZ51" s="78" t="e">
        <f t="shared" si="47"/>
        <v>#N/A</v>
      </c>
      <c r="CA51" s="78" t="e">
        <f t="shared" si="48"/>
        <v>#N/A</v>
      </c>
      <c r="CB51" s="78" t="e">
        <f t="shared" si="49"/>
        <v>#N/A</v>
      </c>
    </row>
    <row r="52" spans="1:80" ht="13" x14ac:dyDescent="0.3">
      <c r="A52" s="18" t="s">
        <v>81</v>
      </c>
      <c r="B52" s="108">
        <f>'Nom Revenue'!B52</f>
        <v>0</v>
      </c>
      <c r="C52" s="63" t="str">
        <f>IF(B52=0,"",VLOOKUP('Nom Revenue'!A52,'Commodity Code List'!$B$2:$C$18,2,FALSE))</f>
        <v/>
      </c>
      <c r="D52" s="63" t="str">
        <f>'Formatted Data'!E47</f>
        <v>L</v>
      </c>
      <c r="E52" s="63" t="str">
        <f>'Formatted Data'!F47</f>
        <v>X</v>
      </c>
      <c r="F52" s="63" t="str">
        <f>'Formatted Data'!G47</f>
        <v>X</v>
      </c>
      <c r="G52" s="109">
        <f>'Nom Revenue'!G52*VLOOKUP('Real Revenue'!G$3,IPD!$A:$C,3,FALSE)</f>
        <v>2522.8549029040255</v>
      </c>
      <c r="H52" s="109">
        <f>'Nom Revenue'!H52*VLOOKUP('Real Revenue'!H$3,IPD!$A:$C,3,FALSE)</f>
        <v>2373.5078177399755</v>
      </c>
      <c r="I52" s="109">
        <f>'Nom Revenue'!I52*VLOOKUP('Real Revenue'!I$3,IPD!$A:$C,3,FALSE)</f>
        <v>2359.8529917002297</v>
      </c>
      <c r="J52" s="109">
        <f>'Nom Revenue'!J52*VLOOKUP('Real Revenue'!J$3,IPD!$A:$C,3,FALSE)</f>
        <v>2413.659637434555</v>
      </c>
      <c r="K52" s="109">
        <f>'Nom Revenue'!K52*VLOOKUP('Real Revenue'!K$3,IPD!$A:$C,3,FALSE)</f>
        <v>2239.9536502405322</v>
      </c>
      <c r="L52" s="109">
        <f>'Nom Revenue'!L52*VLOOKUP('Real Revenue'!L$3,IPD!$A:$C,3,FALSE)</f>
        <v>2077.7113134642946</v>
      </c>
      <c r="M52" s="109">
        <f>'Nom Revenue'!M52*VLOOKUP('Real Revenue'!M$3,IPD!$A:$C,3,FALSE)</f>
        <v>1983.1644216767249</v>
      </c>
      <c r="N52" s="109">
        <f>'Nom Revenue'!N52*VLOOKUP('Real Revenue'!N$3,IPD!$A:$C,3,FALSE)</f>
        <v>1937.1638063055159</v>
      </c>
      <c r="O52" s="109">
        <f>'Nom Revenue'!O52*VLOOKUP('Real Revenue'!O$3,IPD!$A:$C,3,FALSE)</f>
        <v>1974.4718730099387</v>
      </c>
      <c r="P52" s="109">
        <f>'Nom Revenue'!P52*VLOOKUP('Real Revenue'!P$3,IPD!$A:$C,3,FALSE)</f>
        <v>1822.8775403575135</v>
      </c>
      <c r="Q52" s="109">
        <f>'Nom Revenue'!Q52*VLOOKUP('Real Revenue'!Q$3,IPD!$A:$C,3,FALSE)</f>
        <v>1743.1872641210657</v>
      </c>
      <c r="R52" s="109">
        <f>'Nom Revenue'!R52*VLOOKUP('Real Revenue'!R$3,IPD!$A:$C,3,FALSE)</f>
        <v>1585.3872322340237</v>
      </c>
      <c r="S52" s="109">
        <f>'Nom Revenue'!S52*VLOOKUP('Real Revenue'!S$3,IPD!$A:$C,3,FALSE)</f>
        <v>1935.2625069079895</v>
      </c>
      <c r="T52" s="109">
        <f>'Nom Revenue'!T52*VLOOKUP('Real Revenue'!T$3,IPD!$A:$C,3,FALSE)</f>
        <v>1788.5581010567751</v>
      </c>
      <c r="U52" s="109">
        <f>'Nom Revenue'!U52*VLOOKUP('Real Revenue'!U$3,IPD!$A:$C,3,FALSE)</f>
        <v>1829.0684158850247</v>
      </c>
      <c r="V52" s="109">
        <f>'Nom Revenue'!V52*VLOOKUP('Real Revenue'!V$3,IPD!$A:$C,3,FALSE)</f>
        <v>1917.5487350320398</v>
      </c>
      <c r="W52" s="109">
        <f>'Nom Revenue'!W52*VLOOKUP('Real Revenue'!W$3,IPD!$A:$C,3,FALSE)</f>
        <v>1757.7945269768693</v>
      </c>
      <c r="X52" s="109">
        <f>'Nom Revenue'!X52*VLOOKUP('Real Revenue'!X$3,IPD!$A:$C,3,FALSE)</f>
        <v>1811.9474866582798</v>
      </c>
      <c r="Y52" s="109">
        <f>'Nom Revenue'!Y52*VLOOKUP('Real Revenue'!Y$3,IPD!$A:$C,3,FALSE)</f>
        <v>1802.8393458951248</v>
      </c>
      <c r="Z52" s="109">
        <f>'Nom Revenue'!Z52*VLOOKUP('Real Revenue'!Z$3,IPD!$A:$C,3,FALSE)</f>
        <v>1750.5169023989276</v>
      </c>
      <c r="AA52" s="109">
        <f>'Nom Revenue'!AA52*VLOOKUP('Real Revenue'!AA$3,IPD!$A:$C,3,FALSE)</f>
        <v>1932.4306051056944</v>
      </c>
      <c r="AB52" s="109">
        <f>'Nom Revenue'!AB52*VLOOKUP('Real Revenue'!AB$3,IPD!$A:$C,3,FALSE)</f>
        <v>2088.0032443529876</v>
      </c>
      <c r="AC52" s="109">
        <f t="shared" si="10"/>
        <v>2001.6759220373135</v>
      </c>
      <c r="AD52" s="109">
        <f>'Nom Revenue'!AD52*VLOOKUP('Real Revenue'!AD$3,IPD!$A:$C,3,FALSE)</f>
        <v>2001.6759220373135</v>
      </c>
      <c r="AE52" s="109">
        <f>'Nom Revenue'!AE52*VLOOKUP('Real Revenue'!AE$3,IPD!$A:$C,3,FALSE)</f>
        <v>2105.8715991501253</v>
      </c>
      <c r="AF52" s="109">
        <f>'Nom Revenue'!AF52*VLOOKUP('Real Revenue'!AF$3,IPD!$A:$C,3,FALSE)</f>
        <v>1480.8731477934866</v>
      </c>
      <c r="AG52" s="109">
        <f>'Nom Revenue'!AG52*VLOOKUP('Real Revenue'!AG$3,IPD!$A:$C,3,FALSE)</f>
        <v>1687.7146410880043</v>
      </c>
      <c r="AH52" s="109">
        <f>'Nom Revenue'!AH52*VLOOKUP('Real Revenue'!AH$3,IPD!$A:$C,3,FALSE)</f>
        <v>1752.3222290202336</v>
      </c>
      <c r="AI52" s="109">
        <f>'Nom Revenue'!AI52*VLOOKUP('Real Revenue'!AI$3,IPD!$A:$C,3,FALSE)</f>
        <v>1723.1565430273113</v>
      </c>
      <c r="AJ52" s="109">
        <f>'Nom Revenue'!AJ52*VLOOKUP('Real Revenue'!AJ$3,IPD!$A:$C,3,FALSE)</f>
        <v>1776.2747133933378</v>
      </c>
      <c r="AK52" s="109">
        <f>'Nom Revenue'!AK52*VLOOKUP('Real Revenue'!AK$3,IPD!$A:$C,3,FALSE)</f>
        <v>1664.0945605625329</v>
      </c>
      <c r="AL52" s="109">
        <f>'Nom Revenue'!AL52*VLOOKUP('Real Revenue'!AL$3,IPD!$A:$C,3,FALSE)</f>
        <v>1805.0586662213818</v>
      </c>
      <c r="AM52" s="109">
        <f>'Nom Revenue'!AM52*VLOOKUP('Real Revenue'!AM$3,IPD!$A:$C,3,FALSE)</f>
        <v>1619.8114039148622</v>
      </c>
      <c r="AN52" s="109">
        <f>'Nom Revenue'!AN52*VLOOKUP('Real Revenue'!AN$3,IPD!$A:$C,3,FALSE)</f>
        <v>1578.3996980899999</v>
      </c>
      <c r="AO52" s="109">
        <f>'Nom Revenue'!AO52*VLOOKUP('Real Revenue'!AO$3,IPD!$A:$C,3,FALSE)</f>
        <v>1638.0706342884516</v>
      </c>
      <c r="AP52" s="109">
        <f>'Nom Revenue'!AP52*VLOOKUP('Real Revenue'!AP$3,IPD!$A:$C,3,FALSE)</f>
        <v>1485.7930769652335</v>
      </c>
      <c r="AQ52" s="109">
        <f>'Nom Revenue'!AQ52*VLOOKUP('Real Revenue'!AQ$3,IPD!$A:$C,3,FALSE)</f>
        <v>1355.2123326406088</v>
      </c>
      <c r="AR52" s="109">
        <f>'Nom Revenue'!AR52*VLOOKUP('Real Revenue'!AR$3,IPD!$A:$C,3,FALSE)</f>
        <v>1462.8264511899686</v>
      </c>
      <c r="AS52" s="109">
        <f>'Nom Revenue'!AS52*VLOOKUP('Real Revenue'!AS$3,IPD!$A:$C,3,FALSE)</f>
        <v>1569.7529999999999</v>
      </c>
      <c r="AT52" s="109" t="e">
        <f>'Nom Revenue'!AT52*VLOOKUP('Real Revenue'!AT$3,IPD!$A:$C,3,FALSE)</f>
        <v>#N/A</v>
      </c>
      <c r="AU52" s="109" t="e">
        <f>'Nom Revenue'!AU52*VLOOKUP('Real Revenue'!AU$3,IPD!$A:$C,3,FALSE)</f>
        <v>#N/A</v>
      </c>
      <c r="AV52" s="109" t="e">
        <f>'Nom Revenue'!AV52*VLOOKUP('Real Revenue'!AV$3,IPD!$A:$C,3,FALSE)</f>
        <v>#N/A</v>
      </c>
      <c r="AW52" s="109" t="e">
        <f>'Nom Revenue'!AW52*VLOOKUP('Real Revenue'!AW$3,IPD!$A:$C,3,FALSE)</f>
        <v>#N/A</v>
      </c>
      <c r="AX52" s="109" t="e">
        <f>'Nom Revenue'!AX52*VLOOKUP('Real Revenue'!AX$3,IPD!$A:$C,3,FALSE)</f>
        <v>#N/A</v>
      </c>
      <c r="AY52" s="109" t="e">
        <f>'Nom Revenue'!AY52*VLOOKUP('Real Revenue'!AY$3,IPD!$A:$C,3,FALSE)</f>
        <v>#N/A</v>
      </c>
      <c r="AZ52" s="109" t="e">
        <f>'Nom Revenue'!AZ52*VLOOKUP('Real Revenue'!AZ$3,IPD!$A:$C,3,FALSE)</f>
        <v>#N/A</v>
      </c>
      <c r="BA52" s="109" t="e">
        <f>'Nom Revenue'!BA52*VLOOKUP('Real Revenue'!BA$3,IPD!$A:$C,3,FALSE)</f>
        <v>#N/A</v>
      </c>
      <c r="BB52" s="109"/>
      <c r="BC52" s="78">
        <f t="shared" si="50"/>
        <v>0.10391999212202419</v>
      </c>
      <c r="BD52" s="78">
        <f t="shared" si="51"/>
        <v>8.0506197136524849E-2</v>
      </c>
      <c r="BE52" s="78">
        <f t="shared" si="11"/>
        <v>-4.1344438783391113E-2</v>
      </c>
      <c r="BF52" s="78">
        <f t="shared" si="52"/>
        <v>5.2054219149901604E-2</v>
      </c>
      <c r="BG52" s="78">
        <f t="shared" si="53"/>
        <v>-0.29678848967281368</v>
      </c>
      <c r="BH52" s="78">
        <f t="shared" ref="BH52:BH74" si="62">AG52/AF52-1</f>
        <v>0.13967536220284171</v>
      </c>
      <c r="BI52" s="78">
        <f t="shared" ref="BI52:BM74" si="63">AH52/AG52-1</f>
        <v>3.8281108879033798E-2</v>
      </c>
      <c r="BJ52" s="78">
        <f t="shared" si="63"/>
        <v>-1.6644019866842386E-2</v>
      </c>
      <c r="BK52" s="78">
        <f t="shared" si="63"/>
        <v>3.082608517546892E-2</v>
      </c>
      <c r="BL52" s="78">
        <f t="shared" si="63"/>
        <v>-6.3154731632980132E-2</v>
      </c>
      <c r="BM52" s="78">
        <f t="shared" si="63"/>
        <v>8.4709192013221468E-2</v>
      </c>
      <c r="BN52" s="78">
        <f t="shared" si="35"/>
        <v>-0.10262672663947636</v>
      </c>
      <c r="BO52" s="78">
        <f t="shared" si="36"/>
        <v>-2.5565757670785616E-2</v>
      </c>
      <c r="BP52" s="78">
        <f t="shared" si="37"/>
        <v>3.7804705785650317E-2</v>
      </c>
      <c r="BQ52" s="78">
        <f t="shared" si="38"/>
        <v>-9.2961532998462437E-2</v>
      </c>
      <c r="BR52" s="78">
        <f t="shared" si="39"/>
        <v>-8.7886224770503563E-2</v>
      </c>
      <c r="BS52" s="78">
        <f t="shared" si="40"/>
        <v>7.9407570280647821E-2</v>
      </c>
      <c r="BT52" s="78">
        <f t="shared" si="41"/>
        <v>7.3095854072811939E-2</v>
      </c>
      <c r="BU52" s="78" t="e">
        <f t="shared" si="42"/>
        <v>#N/A</v>
      </c>
      <c r="BV52" s="78" t="e">
        <f t="shared" si="43"/>
        <v>#N/A</v>
      </c>
      <c r="BW52" s="78" t="e">
        <f t="shared" si="44"/>
        <v>#N/A</v>
      </c>
      <c r="BX52" s="78" t="e">
        <f t="shared" si="45"/>
        <v>#N/A</v>
      </c>
      <c r="BY52" s="78" t="e">
        <f t="shared" si="46"/>
        <v>#N/A</v>
      </c>
      <c r="BZ52" s="78" t="e">
        <f t="shared" si="47"/>
        <v>#N/A</v>
      </c>
      <c r="CA52" s="78" t="e">
        <f t="shared" si="48"/>
        <v>#N/A</v>
      </c>
      <c r="CB52" s="78" t="e">
        <f t="shared" si="49"/>
        <v>#N/A</v>
      </c>
    </row>
    <row r="53" spans="1:80" ht="13" x14ac:dyDescent="0.3">
      <c r="A53" s="20" t="s">
        <v>50</v>
      </c>
      <c r="B53" s="42">
        <f>'Nom Revenue'!B53</f>
        <v>1</v>
      </c>
      <c r="C53" s="69" t="str">
        <f>IF(B53=0,"",VLOOKUP('Nom Revenue'!A53,'Commodity Code List'!$B$2:$C$18,2,FALSE))</f>
        <v>28</v>
      </c>
      <c r="D53" s="69" t="str">
        <f>'Formatted Data'!E48</f>
        <v>S</v>
      </c>
      <c r="E53" s="69" t="str">
        <f>'Formatted Data'!F48</f>
        <v>X</v>
      </c>
      <c r="F53" s="69" t="str">
        <f>'Formatted Data'!G48</f>
        <v>X</v>
      </c>
      <c r="G53" s="110">
        <f>'Nom Revenue'!G53*VLOOKUP('Real Revenue'!G$3,IPD!$A:$C,3,FALSE)</f>
        <v>1428.8274385944201</v>
      </c>
      <c r="H53" s="110">
        <f>'Nom Revenue'!H53*VLOOKUP('Real Revenue'!H$3,IPD!$A:$C,3,FALSE)</f>
        <v>1401.0525266253928</v>
      </c>
      <c r="I53" s="110">
        <f>'Nom Revenue'!I53*VLOOKUP('Real Revenue'!I$3,IPD!$A:$C,3,FALSE)</f>
        <v>1348.5254859788461</v>
      </c>
      <c r="J53" s="110">
        <f>'Nom Revenue'!J53*VLOOKUP('Real Revenue'!J$3,IPD!$A:$C,3,FALSE)</f>
        <v>1393.0992516906631</v>
      </c>
      <c r="K53" s="110">
        <f>'Nom Revenue'!K53*VLOOKUP('Real Revenue'!K$3,IPD!$A:$C,3,FALSE)</f>
        <v>1376.5147011632994</v>
      </c>
      <c r="L53" s="110">
        <f>'Nom Revenue'!L53*VLOOKUP('Real Revenue'!L$3,IPD!$A:$C,3,FALSE)</f>
        <v>1317.9079028075205</v>
      </c>
      <c r="M53" s="110">
        <f>'Nom Revenue'!M53*VLOOKUP('Real Revenue'!M$3,IPD!$A:$C,3,FALSE)</f>
        <v>1330.803172011091</v>
      </c>
      <c r="N53" s="110">
        <f>'Nom Revenue'!N53*VLOOKUP('Real Revenue'!N$3,IPD!$A:$C,3,FALSE)</f>
        <v>1301.2718963114164</v>
      </c>
      <c r="O53" s="110">
        <f>'Nom Revenue'!O53*VLOOKUP('Real Revenue'!O$3,IPD!$A:$C,3,FALSE)</f>
        <v>1294.709293158239</v>
      </c>
      <c r="P53" s="110">
        <f>'Nom Revenue'!P53*VLOOKUP('Real Revenue'!P$3,IPD!$A:$C,3,FALSE)</f>
        <v>1329.7081514703191</v>
      </c>
      <c r="Q53" s="110">
        <f>'Nom Revenue'!Q53*VLOOKUP('Real Revenue'!Q$3,IPD!$A:$C,3,FALSE)</f>
        <v>1296.04282333169</v>
      </c>
      <c r="R53" s="110">
        <f>'Nom Revenue'!R53*VLOOKUP('Real Revenue'!R$3,IPD!$A:$C,3,FALSE)</f>
        <v>1313.4560404025583</v>
      </c>
      <c r="S53" s="110">
        <f>'Nom Revenue'!S53*VLOOKUP('Real Revenue'!S$3,IPD!$A:$C,3,FALSE)</f>
        <v>1360.1075524516873</v>
      </c>
      <c r="T53" s="110">
        <f>'Nom Revenue'!T53*VLOOKUP('Real Revenue'!T$3,IPD!$A:$C,3,FALSE)</f>
        <v>1313.7268288053167</v>
      </c>
      <c r="U53" s="110">
        <f>'Nom Revenue'!U53*VLOOKUP('Real Revenue'!U$3,IPD!$A:$C,3,FALSE)</f>
        <v>1329.099535346149</v>
      </c>
      <c r="V53" s="110">
        <f>'Nom Revenue'!V53*VLOOKUP('Real Revenue'!V$3,IPD!$A:$C,3,FALSE)</f>
        <v>1293.0033522867907</v>
      </c>
      <c r="W53" s="110">
        <f>'Nom Revenue'!W53*VLOOKUP('Real Revenue'!W$3,IPD!$A:$C,3,FALSE)</f>
        <v>1278.3031365788058</v>
      </c>
      <c r="X53" s="110">
        <f>'Nom Revenue'!X53*VLOOKUP('Real Revenue'!X$3,IPD!$A:$C,3,FALSE)</f>
        <v>1447.3802185261206</v>
      </c>
      <c r="Y53" s="110">
        <f>'Nom Revenue'!Y53*VLOOKUP('Real Revenue'!Y$3,IPD!$A:$C,3,FALSE)</f>
        <v>1452.4485361530269</v>
      </c>
      <c r="Z53" s="110">
        <f>'Nom Revenue'!Z53*VLOOKUP('Real Revenue'!Z$3,IPD!$A:$C,3,FALSE)</f>
        <v>1284.1045593029578</v>
      </c>
      <c r="AA53" s="110">
        <f>'Nom Revenue'!AA53*VLOOKUP('Real Revenue'!AA$3,IPD!$A:$C,3,FALSE)</f>
        <v>1361.3921610304576</v>
      </c>
      <c r="AB53" s="110">
        <f>'Nom Revenue'!AB53*VLOOKUP('Real Revenue'!AB$3,IPD!$A:$C,3,FALSE)</f>
        <v>1578.9053574002926</v>
      </c>
      <c r="AC53" s="110">
        <f t="shared" si="10"/>
        <v>1779.4141287797195</v>
      </c>
      <c r="AD53" s="110">
        <f>'Nom Revenue'!AD53*VLOOKUP('Real Revenue'!AD$3,IPD!$A:$C,3,FALSE)</f>
        <v>1779.4141287797195</v>
      </c>
      <c r="AE53" s="110">
        <f>'Nom Revenue'!AE53*VLOOKUP('Real Revenue'!AE$3,IPD!$A:$C,3,FALSE)</f>
        <v>1843.3333190665016</v>
      </c>
      <c r="AF53" s="110">
        <f>'Nom Revenue'!AF53*VLOOKUP('Real Revenue'!AF$3,IPD!$A:$C,3,FALSE)</f>
        <v>1697.303965569809</v>
      </c>
      <c r="AG53" s="110">
        <f>'Nom Revenue'!AG53*VLOOKUP('Real Revenue'!AG$3,IPD!$A:$C,3,FALSE)</f>
        <v>1981.9943094207426</v>
      </c>
      <c r="AH53" s="110">
        <f>'Nom Revenue'!AH53*VLOOKUP('Real Revenue'!AH$3,IPD!$A:$C,3,FALSE)</f>
        <v>2115.5275679649326</v>
      </c>
      <c r="AI53" s="110">
        <f>'Nom Revenue'!AI53*VLOOKUP('Real Revenue'!AI$3,IPD!$A:$C,3,FALSE)</f>
        <v>2187.1562461769595</v>
      </c>
      <c r="AJ53" s="110">
        <f>'Nom Revenue'!AJ53*VLOOKUP('Real Revenue'!AJ$3,IPD!$A:$C,3,FALSE)</f>
        <v>2257.027354454422</v>
      </c>
      <c r="AK53" s="110">
        <f>'Nom Revenue'!AK53*VLOOKUP('Real Revenue'!AK$3,IPD!$A:$C,3,FALSE)</f>
        <v>2355.8824281847315</v>
      </c>
      <c r="AL53" s="110">
        <f>'Nom Revenue'!AL53*VLOOKUP('Real Revenue'!AL$3,IPD!$A:$C,3,FALSE)</f>
        <v>2052.4084642710345</v>
      </c>
      <c r="AM53" s="110">
        <f>'Nom Revenue'!AM53*VLOOKUP('Real Revenue'!AM$3,IPD!$A:$C,3,FALSE)</f>
        <v>2067.626301177716</v>
      </c>
      <c r="AN53" s="110">
        <f>'Nom Revenue'!AN53*VLOOKUP('Real Revenue'!AN$3,IPD!$A:$C,3,FALSE)</f>
        <v>2092.0187481900002</v>
      </c>
      <c r="AO53" s="110">
        <f>'Nom Revenue'!AO53*VLOOKUP('Real Revenue'!AO$3,IPD!$A:$C,3,FALSE)</f>
        <v>2247.656042994985</v>
      </c>
      <c r="AP53" s="110">
        <f>'Nom Revenue'!AP53*VLOOKUP('Real Revenue'!AP$3,IPD!$A:$C,3,FALSE)</f>
        <v>2472.108743577417</v>
      </c>
      <c r="AQ53" s="110">
        <f>'Nom Revenue'!AQ53*VLOOKUP('Real Revenue'!AQ$3,IPD!$A:$C,3,FALSE)</f>
        <v>2462.1385244683579</v>
      </c>
      <c r="AR53" s="110">
        <f>'Nom Revenue'!AR53*VLOOKUP('Real Revenue'!AR$3,IPD!$A:$C,3,FALSE)</f>
        <v>2426.7983671345487</v>
      </c>
      <c r="AS53" s="110">
        <f>'Nom Revenue'!AS53*VLOOKUP('Real Revenue'!AS$3,IPD!$A:$C,3,FALSE)</f>
        <v>2583.991</v>
      </c>
      <c r="AT53" s="110" t="e">
        <f>'Nom Revenue'!AT53*VLOOKUP('Real Revenue'!AT$3,IPD!$A:$C,3,FALSE)</f>
        <v>#N/A</v>
      </c>
      <c r="AU53" s="110" t="e">
        <f>'Nom Revenue'!AU53*VLOOKUP('Real Revenue'!AU$3,IPD!$A:$C,3,FALSE)</f>
        <v>#N/A</v>
      </c>
      <c r="AV53" s="110" t="e">
        <f>'Nom Revenue'!AV53*VLOOKUP('Real Revenue'!AV$3,IPD!$A:$C,3,FALSE)</f>
        <v>#N/A</v>
      </c>
      <c r="AW53" s="110" t="e">
        <f>'Nom Revenue'!AW53*VLOOKUP('Real Revenue'!AW$3,IPD!$A:$C,3,FALSE)</f>
        <v>#N/A</v>
      </c>
      <c r="AX53" s="110" t="e">
        <f>'Nom Revenue'!AX53*VLOOKUP('Real Revenue'!AX$3,IPD!$A:$C,3,FALSE)</f>
        <v>#N/A</v>
      </c>
      <c r="AY53" s="110" t="e">
        <f>'Nom Revenue'!AY53*VLOOKUP('Real Revenue'!AY$3,IPD!$A:$C,3,FALSE)</f>
        <v>#N/A</v>
      </c>
      <c r="AZ53" s="110" t="e">
        <f>'Nom Revenue'!AZ53*VLOOKUP('Real Revenue'!AZ$3,IPD!$A:$C,3,FALSE)</f>
        <v>#N/A</v>
      </c>
      <c r="BA53" s="110" t="e">
        <f>'Nom Revenue'!BA53*VLOOKUP('Real Revenue'!BA$3,IPD!$A:$C,3,FALSE)</f>
        <v>#N/A</v>
      </c>
      <c r="BB53" s="110"/>
      <c r="BC53" s="79">
        <f t="shared" si="50"/>
        <v>6.0187934983622515E-2</v>
      </c>
      <c r="BD53" s="79">
        <f t="shared" si="51"/>
        <v>0.15977262290477423</v>
      </c>
      <c r="BE53" s="111">
        <f t="shared" si="11"/>
        <v>0.12699226742099956</v>
      </c>
      <c r="BF53" s="79">
        <f t="shared" si="52"/>
        <v>3.5921480701412989E-2</v>
      </c>
      <c r="BG53" s="79">
        <f t="shared" si="53"/>
        <v>-7.9220264716228672E-2</v>
      </c>
      <c r="BH53" s="79">
        <f t="shared" si="62"/>
        <v>0.16773091303970356</v>
      </c>
      <c r="BI53" s="79">
        <f t="shared" si="63"/>
        <v>6.7373179584565124E-2</v>
      </c>
      <c r="BJ53" s="79">
        <f t="shared" si="63"/>
        <v>3.385854162180979E-2</v>
      </c>
      <c r="BK53" s="79">
        <f t="shared" si="63"/>
        <v>3.1946098226678599E-2</v>
      </c>
      <c r="BL53" s="79">
        <f t="shared" si="63"/>
        <v>4.3798792927879804E-2</v>
      </c>
      <c r="BM53" s="79">
        <f t="shared" si="63"/>
        <v>-0.12881541127989626</v>
      </c>
      <c r="BN53" s="79">
        <f t="shared" si="35"/>
        <v>7.4146239267662839E-3</v>
      </c>
      <c r="BO53" s="79">
        <f t="shared" si="36"/>
        <v>1.1797318982830873E-2</v>
      </c>
      <c r="BP53" s="79">
        <f t="shared" si="37"/>
        <v>7.4395745707174443E-2</v>
      </c>
      <c r="BQ53" s="79">
        <f t="shared" si="38"/>
        <v>9.9860786654594413E-2</v>
      </c>
      <c r="BR53" s="79">
        <f t="shared" si="39"/>
        <v>-4.0330827415913095E-3</v>
      </c>
      <c r="BS53" s="79">
        <f t="shared" si="40"/>
        <v>-1.4353439898935005E-2</v>
      </c>
      <c r="BT53" s="79">
        <f t="shared" si="41"/>
        <v>6.4773668465525347E-2</v>
      </c>
      <c r="BU53" s="79" t="e">
        <f t="shared" si="42"/>
        <v>#N/A</v>
      </c>
      <c r="BV53" s="79" t="e">
        <f t="shared" si="43"/>
        <v>#N/A</v>
      </c>
      <c r="BW53" s="79" t="e">
        <f t="shared" si="44"/>
        <v>#N/A</v>
      </c>
      <c r="BX53" s="79" t="e">
        <f t="shared" si="45"/>
        <v>#N/A</v>
      </c>
      <c r="BY53" s="79" t="e">
        <f t="shared" si="46"/>
        <v>#N/A</v>
      </c>
      <c r="BZ53" s="79" t="e">
        <f t="shared" si="47"/>
        <v>#N/A</v>
      </c>
      <c r="CA53" s="79" t="e">
        <f t="shared" si="48"/>
        <v>#N/A</v>
      </c>
      <c r="CB53" s="79" t="e">
        <f t="shared" si="49"/>
        <v>#N/A</v>
      </c>
    </row>
    <row r="54" spans="1:80" ht="13" x14ac:dyDescent="0.3">
      <c r="A54" s="20" t="s">
        <v>81</v>
      </c>
      <c r="B54" s="42">
        <f>'Nom Revenue'!B54</f>
        <v>0</v>
      </c>
      <c r="C54" s="69" t="str">
        <f>IF(B54=0,"",VLOOKUP('Nom Revenue'!A54,'Commodity Code List'!$B$2:$C$18,2,FALSE))</f>
        <v/>
      </c>
      <c r="D54" s="69" t="str">
        <f>'Formatted Data'!E49</f>
        <v>M</v>
      </c>
      <c r="E54" s="69" t="str">
        <f>'Formatted Data'!F49</f>
        <v>X</v>
      </c>
      <c r="F54" s="69" t="str">
        <f>'Formatted Data'!G49</f>
        <v>X</v>
      </c>
      <c r="G54" s="110">
        <f>'Nom Revenue'!G54*VLOOKUP('Real Revenue'!G$3,IPD!$A:$C,3,FALSE)</f>
        <v>2229.3638154291111</v>
      </c>
      <c r="H54" s="110">
        <f>'Nom Revenue'!H54*VLOOKUP('Real Revenue'!H$3,IPD!$A:$C,3,FALSE)</f>
        <v>2181.4322378637967</v>
      </c>
      <c r="I54" s="110">
        <f>'Nom Revenue'!I54*VLOOKUP('Real Revenue'!I$3,IPD!$A:$C,3,FALSE)</f>
        <v>2231.2114881996463</v>
      </c>
      <c r="J54" s="110">
        <f>'Nom Revenue'!J54*VLOOKUP('Real Revenue'!J$3,IPD!$A:$C,3,FALSE)</f>
        <v>2230.4420438118091</v>
      </c>
      <c r="K54" s="110">
        <f>'Nom Revenue'!K54*VLOOKUP('Real Revenue'!K$3,IPD!$A:$C,3,FALSE)</f>
        <v>2181.8019281378465</v>
      </c>
      <c r="L54" s="110">
        <f>'Nom Revenue'!L54*VLOOKUP('Real Revenue'!L$3,IPD!$A:$C,3,FALSE)</f>
        <v>2194.6319954978503</v>
      </c>
      <c r="M54" s="110">
        <f>'Nom Revenue'!M54*VLOOKUP('Real Revenue'!M$3,IPD!$A:$C,3,FALSE)</f>
        <v>2133.3082027401729</v>
      </c>
      <c r="N54" s="110">
        <f>'Nom Revenue'!N54*VLOOKUP('Real Revenue'!N$3,IPD!$A:$C,3,FALSE)</f>
        <v>2194.1149340424513</v>
      </c>
      <c r="O54" s="110">
        <f>'Nom Revenue'!O54*VLOOKUP('Real Revenue'!O$3,IPD!$A:$C,3,FALSE)</f>
        <v>2290.2941616350436</v>
      </c>
      <c r="P54" s="110">
        <f>'Nom Revenue'!P54*VLOOKUP('Real Revenue'!P$3,IPD!$A:$C,3,FALSE)</f>
        <v>2294.2945102800322</v>
      </c>
      <c r="Q54" s="110">
        <f>'Nom Revenue'!Q54*VLOOKUP('Real Revenue'!Q$3,IPD!$A:$C,3,FALSE)</f>
        <v>2190.7881653744457</v>
      </c>
      <c r="R54" s="110">
        <f>'Nom Revenue'!R54*VLOOKUP('Real Revenue'!R$3,IPD!$A:$C,3,FALSE)</f>
        <v>2213.2831386068892</v>
      </c>
      <c r="S54" s="110">
        <f>'Nom Revenue'!S54*VLOOKUP('Real Revenue'!S$3,IPD!$A:$C,3,FALSE)</f>
        <v>2272.2137432939139</v>
      </c>
      <c r="T54" s="110">
        <f>'Nom Revenue'!T54*VLOOKUP('Real Revenue'!T$3,IPD!$A:$C,3,FALSE)</f>
        <v>2137.0696476989119</v>
      </c>
      <c r="U54" s="110">
        <f>'Nom Revenue'!U54*VLOOKUP('Real Revenue'!U$3,IPD!$A:$C,3,FALSE)</f>
        <v>2135.5350988173418</v>
      </c>
      <c r="V54" s="110">
        <f>'Nom Revenue'!V54*VLOOKUP('Real Revenue'!V$3,IPD!$A:$C,3,FALSE)</f>
        <v>2135.1276617117242</v>
      </c>
      <c r="W54" s="110">
        <f>'Nom Revenue'!W54*VLOOKUP('Real Revenue'!W$3,IPD!$A:$C,3,FALSE)</f>
        <v>2078.5998575847234</v>
      </c>
      <c r="X54" s="110">
        <f>'Nom Revenue'!X54*VLOOKUP('Real Revenue'!X$3,IPD!$A:$C,3,FALSE)</f>
        <v>2257.7499799377606</v>
      </c>
      <c r="Y54" s="110">
        <f>'Nom Revenue'!Y54*VLOOKUP('Real Revenue'!Y$3,IPD!$A:$C,3,FALSE)</f>
        <v>2264.8009380567746</v>
      </c>
      <c r="Z54" s="110">
        <f>'Nom Revenue'!Z54*VLOOKUP('Real Revenue'!Z$3,IPD!$A:$C,3,FALSE)</f>
        <v>2173.0740877625608</v>
      </c>
      <c r="AA54" s="110">
        <f>'Nom Revenue'!AA54*VLOOKUP('Real Revenue'!AA$3,IPD!$A:$C,3,FALSE)</f>
        <v>2372.7550346142525</v>
      </c>
      <c r="AB54" s="110">
        <f>'Nom Revenue'!AB54*VLOOKUP('Real Revenue'!AB$3,IPD!$A:$C,3,FALSE)</f>
        <v>2725.0624960687992</v>
      </c>
      <c r="AC54" s="110">
        <f t="shared" si="10"/>
        <v>3046.0899387717282</v>
      </c>
      <c r="AD54" s="110">
        <f>'Nom Revenue'!AD54*VLOOKUP('Real Revenue'!AD$3,IPD!$A:$C,3,FALSE)</f>
        <v>3046.0899387717282</v>
      </c>
      <c r="AE54" s="110">
        <f>'Nom Revenue'!AE54*VLOOKUP('Real Revenue'!AE$3,IPD!$A:$C,3,FALSE)</f>
        <v>3492.5492934225626</v>
      </c>
      <c r="AF54" s="110">
        <f>'Nom Revenue'!AF54*VLOOKUP('Real Revenue'!AF$3,IPD!$A:$C,3,FALSE)</f>
        <v>3149.896151971634</v>
      </c>
      <c r="AG54" s="110">
        <f>'Nom Revenue'!AG54*VLOOKUP('Real Revenue'!AG$3,IPD!$A:$C,3,FALSE)</f>
        <v>3481.1169378570157</v>
      </c>
      <c r="AH54" s="110">
        <f>'Nom Revenue'!AH54*VLOOKUP('Real Revenue'!AH$3,IPD!$A:$C,3,FALSE)</f>
        <v>3713.9268913107635</v>
      </c>
      <c r="AI54" s="110">
        <f>'Nom Revenue'!AI54*VLOOKUP('Real Revenue'!AI$3,IPD!$A:$C,3,FALSE)</f>
        <v>3702.6139703600361</v>
      </c>
      <c r="AJ54" s="110">
        <f>'Nom Revenue'!AJ54*VLOOKUP('Real Revenue'!AJ$3,IPD!$A:$C,3,FALSE)</f>
        <v>3821.2130762680567</v>
      </c>
      <c r="AK54" s="110">
        <f>'Nom Revenue'!AK54*VLOOKUP('Real Revenue'!AK$3,IPD!$A:$C,3,FALSE)</f>
        <v>3869.5574678959974</v>
      </c>
      <c r="AL54" s="110">
        <f>'Nom Revenue'!AL54*VLOOKUP('Real Revenue'!AL$3,IPD!$A:$C,3,FALSE)</f>
        <v>3604.3505771198984</v>
      </c>
      <c r="AM54" s="110">
        <f>'Nom Revenue'!AM54*VLOOKUP('Real Revenue'!AM$3,IPD!$A:$C,3,FALSE)</f>
        <v>3519.347104956179</v>
      </c>
      <c r="AN54" s="110">
        <f>'Nom Revenue'!AN54*VLOOKUP('Real Revenue'!AN$3,IPD!$A:$C,3,FALSE)</f>
        <v>3606.5808965199994</v>
      </c>
      <c r="AO54" s="110">
        <f>'Nom Revenue'!AO54*VLOOKUP('Real Revenue'!AO$3,IPD!$A:$C,3,FALSE)</f>
        <v>3820.4633000166195</v>
      </c>
      <c r="AP54" s="110">
        <f>'Nom Revenue'!AP54*VLOOKUP('Real Revenue'!AP$3,IPD!$A:$C,3,FALSE)</f>
        <v>3987.9202368663946</v>
      </c>
      <c r="AQ54" s="110">
        <f>'Nom Revenue'!AQ54*VLOOKUP('Real Revenue'!AQ$3,IPD!$A:$C,3,FALSE)</f>
        <v>3780.7860671942763</v>
      </c>
      <c r="AR54" s="110">
        <f>'Nom Revenue'!AR54*VLOOKUP('Real Revenue'!AR$3,IPD!$A:$C,3,FALSE)</f>
        <v>3898.7864499559946</v>
      </c>
      <c r="AS54" s="110">
        <f>'Nom Revenue'!AS54*VLOOKUP('Real Revenue'!AS$3,IPD!$A:$C,3,FALSE)</f>
        <v>4072.7240000000002</v>
      </c>
      <c r="AT54" s="110" t="e">
        <f>'Nom Revenue'!AT54*VLOOKUP('Real Revenue'!AT$3,IPD!$A:$C,3,FALSE)</f>
        <v>#N/A</v>
      </c>
      <c r="AU54" s="110" t="e">
        <f>'Nom Revenue'!AU54*VLOOKUP('Real Revenue'!AU$3,IPD!$A:$C,3,FALSE)</f>
        <v>#N/A</v>
      </c>
      <c r="AV54" s="110" t="e">
        <f>'Nom Revenue'!AV54*VLOOKUP('Real Revenue'!AV$3,IPD!$A:$C,3,FALSE)</f>
        <v>#N/A</v>
      </c>
      <c r="AW54" s="110" t="e">
        <f>'Nom Revenue'!AW54*VLOOKUP('Real Revenue'!AW$3,IPD!$A:$C,3,FALSE)</f>
        <v>#N/A</v>
      </c>
      <c r="AX54" s="110" t="e">
        <f>'Nom Revenue'!AX54*VLOOKUP('Real Revenue'!AX$3,IPD!$A:$C,3,FALSE)</f>
        <v>#N/A</v>
      </c>
      <c r="AY54" s="110" t="e">
        <f>'Nom Revenue'!AY54*VLOOKUP('Real Revenue'!AY$3,IPD!$A:$C,3,FALSE)</f>
        <v>#N/A</v>
      </c>
      <c r="AZ54" s="110" t="e">
        <f>'Nom Revenue'!AZ54*VLOOKUP('Real Revenue'!AZ$3,IPD!$A:$C,3,FALSE)</f>
        <v>#N/A</v>
      </c>
      <c r="BA54" s="110" t="e">
        <f>'Nom Revenue'!BA54*VLOOKUP('Real Revenue'!BA$3,IPD!$A:$C,3,FALSE)</f>
        <v>#N/A</v>
      </c>
      <c r="BB54" s="110"/>
      <c r="BC54" s="79">
        <f t="shared" si="50"/>
        <v>9.1888697203732717E-2</v>
      </c>
      <c r="BD54" s="79">
        <f t="shared" si="51"/>
        <v>0.14848033459628618</v>
      </c>
      <c r="BE54" s="111">
        <f t="shared" si="11"/>
        <v>0.11780553406244665</v>
      </c>
      <c r="BF54" s="79">
        <f t="shared" si="52"/>
        <v>0.14656801461051394</v>
      </c>
      <c r="BG54" s="79">
        <f t="shared" si="53"/>
        <v>-9.8109750976525745E-2</v>
      </c>
      <c r="BH54" s="79">
        <f t="shared" si="62"/>
        <v>0.10515292247906616</v>
      </c>
      <c r="BI54" s="79">
        <f t="shared" si="63"/>
        <v>6.6877946822741841E-2</v>
      </c>
      <c r="BJ54" s="79">
        <f t="shared" si="63"/>
        <v>-3.0460806800466367E-3</v>
      </c>
      <c r="BK54" s="79">
        <f t="shared" si="63"/>
        <v>3.2031183066186131E-2</v>
      </c>
      <c r="BL54" s="79">
        <f t="shared" si="63"/>
        <v>1.2651582275845064E-2</v>
      </c>
      <c r="BM54" s="79">
        <f t="shared" si="63"/>
        <v>-6.8536749480115788E-2</v>
      </c>
      <c r="BN54" s="79">
        <f t="shared" si="35"/>
        <v>-2.3583575000532431E-2</v>
      </c>
      <c r="BO54" s="79">
        <f t="shared" si="36"/>
        <v>2.4786924665933574E-2</v>
      </c>
      <c r="BP54" s="79">
        <f t="shared" si="37"/>
        <v>5.9303370597619365E-2</v>
      </c>
      <c r="BQ54" s="79">
        <f t="shared" si="38"/>
        <v>4.3831578449934794E-2</v>
      </c>
      <c r="BR54" s="79">
        <f t="shared" si="39"/>
        <v>-5.1940399348327726E-2</v>
      </c>
      <c r="BS54" s="79">
        <f t="shared" si="40"/>
        <v>3.1210542110700956E-2</v>
      </c>
      <c r="BT54" s="79">
        <f t="shared" si="41"/>
        <v>4.4613253964183919E-2</v>
      </c>
      <c r="BU54" s="79" t="e">
        <f t="shared" si="42"/>
        <v>#N/A</v>
      </c>
      <c r="BV54" s="79" t="e">
        <f t="shared" si="43"/>
        <v>#N/A</v>
      </c>
      <c r="BW54" s="79" t="e">
        <f t="shared" si="44"/>
        <v>#N/A</v>
      </c>
      <c r="BX54" s="79" t="e">
        <f t="shared" si="45"/>
        <v>#N/A</v>
      </c>
      <c r="BY54" s="79" t="e">
        <f t="shared" si="46"/>
        <v>#N/A</v>
      </c>
      <c r="BZ54" s="79" t="e">
        <f t="shared" si="47"/>
        <v>#N/A</v>
      </c>
      <c r="CA54" s="79" t="e">
        <f t="shared" si="48"/>
        <v>#N/A</v>
      </c>
      <c r="CB54" s="79" t="e">
        <f t="shared" si="49"/>
        <v>#N/A</v>
      </c>
    </row>
    <row r="55" spans="1:80" ht="13" x14ac:dyDescent="0.3">
      <c r="A55" s="20" t="s">
        <v>81</v>
      </c>
      <c r="B55" s="42">
        <f>'Nom Revenue'!B55</f>
        <v>0</v>
      </c>
      <c r="C55" s="69" t="str">
        <f>IF(B55=0,"",VLOOKUP('Nom Revenue'!A55,'Commodity Code List'!$B$2:$C$18,2,FALSE))</f>
        <v/>
      </c>
      <c r="D55" s="69" t="str">
        <f>'Formatted Data'!E50</f>
        <v>L</v>
      </c>
      <c r="E55" s="69" t="str">
        <f>'Formatted Data'!F50</f>
        <v>X</v>
      </c>
      <c r="F55" s="69" t="str">
        <f>'Formatted Data'!G50</f>
        <v>X</v>
      </c>
      <c r="G55" s="110">
        <f>'Nom Revenue'!G55*VLOOKUP('Real Revenue'!G$3,IPD!$A:$C,3,FALSE)</f>
        <v>4363.0651899421555</v>
      </c>
      <c r="H55" s="110">
        <f>'Nom Revenue'!H55*VLOOKUP('Real Revenue'!H$3,IPD!$A:$C,3,FALSE)</f>
        <v>4293.0554222646524</v>
      </c>
      <c r="I55" s="110">
        <f>'Nom Revenue'!I55*VLOOKUP('Real Revenue'!I$3,IPD!$A:$C,3,FALSE)</f>
        <v>4461.1685113674857</v>
      </c>
      <c r="J55" s="110">
        <f>'Nom Revenue'!J55*VLOOKUP('Real Revenue'!J$3,IPD!$A:$C,3,FALSE)</f>
        <v>4706.9506989347001</v>
      </c>
      <c r="K55" s="110">
        <f>'Nom Revenue'!K55*VLOOKUP('Real Revenue'!K$3,IPD!$A:$C,3,FALSE)</f>
        <v>4433.0854440304383</v>
      </c>
      <c r="L55" s="110">
        <f>'Nom Revenue'!L55*VLOOKUP('Real Revenue'!L$3,IPD!$A:$C,3,FALSE)</f>
        <v>4461.4004870584267</v>
      </c>
      <c r="M55" s="110">
        <f>'Nom Revenue'!M55*VLOOKUP('Real Revenue'!M$3,IPD!$A:$C,3,FALSE)</f>
        <v>4225.9618051867556</v>
      </c>
      <c r="N55" s="110">
        <f>'Nom Revenue'!N55*VLOOKUP('Real Revenue'!N$3,IPD!$A:$C,3,FALSE)</f>
        <v>4299.3254062544847</v>
      </c>
      <c r="O55" s="110">
        <f>'Nom Revenue'!O55*VLOOKUP('Real Revenue'!O$3,IPD!$A:$C,3,FALSE)</f>
        <v>4340.7058468704245</v>
      </c>
      <c r="P55" s="110">
        <f>'Nom Revenue'!P55*VLOOKUP('Real Revenue'!P$3,IPD!$A:$C,3,FALSE)</f>
        <v>4457.6120721890065</v>
      </c>
      <c r="Q55" s="110">
        <f>'Nom Revenue'!Q55*VLOOKUP('Real Revenue'!Q$3,IPD!$A:$C,3,FALSE)</f>
        <v>4327.2874962577871</v>
      </c>
      <c r="R55" s="110">
        <f>'Nom Revenue'!R55*VLOOKUP('Real Revenue'!R$3,IPD!$A:$C,3,FALSE)</f>
        <v>4585.3358788803471</v>
      </c>
      <c r="S55" s="110">
        <f>'Nom Revenue'!S55*VLOOKUP('Real Revenue'!S$3,IPD!$A:$C,3,FALSE)</f>
        <v>4537.9946063888083</v>
      </c>
      <c r="T55" s="110">
        <f>'Nom Revenue'!T55*VLOOKUP('Real Revenue'!T$3,IPD!$A:$C,3,FALSE)</f>
        <v>4501.1194214264324</v>
      </c>
      <c r="U55" s="110">
        <f>'Nom Revenue'!U55*VLOOKUP('Real Revenue'!U$3,IPD!$A:$C,3,FALSE)</f>
        <v>4445.0078329513017</v>
      </c>
      <c r="V55" s="110">
        <f>'Nom Revenue'!V55*VLOOKUP('Real Revenue'!V$3,IPD!$A:$C,3,FALSE)</f>
        <v>4459.1902460740903</v>
      </c>
      <c r="W55" s="110">
        <f>'Nom Revenue'!W55*VLOOKUP('Real Revenue'!W$3,IPD!$A:$C,3,FALSE)</f>
        <v>4400.9021702124801</v>
      </c>
      <c r="X55" s="110">
        <f>'Nom Revenue'!X55*VLOOKUP('Real Revenue'!X$3,IPD!$A:$C,3,FALSE)</f>
        <v>4378.6769007084686</v>
      </c>
      <c r="Y55" s="110">
        <f>'Nom Revenue'!Y55*VLOOKUP('Real Revenue'!Y$3,IPD!$A:$C,3,FALSE)</f>
        <v>4368.7237539412508</v>
      </c>
      <c r="Z55" s="110">
        <f>'Nom Revenue'!Z55*VLOOKUP('Real Revenue'!Z$3,IPD!$A:$C,3,FALSE)</f>
        <v>4351.1981724268753</v>
      </c>
      <c r="AA55" s="110">
        <f>'Nom Revenue'!AA55*VLOOKUP('Real Revenue'!AA$3,IPD!$A:$C,3,FALSE)</f>
        <v>4562.4057202413069</v>
      </c>
      <c r="AB55" s="110">
        <f>'Nom Revenue'!AB55*VLOOKUP('Real Revenue'!AB$3,IPD!$A:$C,3,FALSE)</f>
        <v>4772.235247374243</v>
      </c>
      <c r="AC55" s="110">
        <f t="shared" si="10"/>
        <v>5007.3143838492624</v>
      </c>
      <c r="AD55" s="110">
        <f>'Nom Revenue'!AD55*VLOOKUP('Real Revenue'!AD$3,IPD!$A:$C,3,FALSE)</f>
        <v>5007.3143838492624</v>
      </c>
      <c r="AE55" s="110">
        <f>'Nom Revenue'!AE55*VLOOKUP('Real Revenue'!AE$3,IPD!$A:$C,3,FALSE)</f>
        <v>5207.2989723790797</v>
      </c>
      <c r="AF55" s="110">
        <f>'Nom Revenue'!AF55*VLOOKUP('Real Revenue'!AF$3,IPD!$A:$C,3,FALSE)</f>
        <v>4512.544516746465</v>
      </c>
      <c r="AG55" s="110">
        <f>'Nom Revenue'!AG55*VLOOKUP('Real Revenue'!AG$3,IPD!$A:$C,3,FALSE)</f>
        <v>5374.1747783492501</v>
      </c>
      <c r="AH55" s="110">
        <f>'Nom Revenue'!AH55*VLOOKUP('Real Revenue'!AH$3,IPD!$A:$C,3,FALSE)</f>
        <v>5819.8921480307381</v>
      </c>
      <c r="AI55" s="110">
        <f>'Nom Revenue'!AI55*VLOOKUP('Real Revenue'!AI$3,IPD!$A:$C,3,FALSE)</f>
        <v>5894.8886888125771</v>
      </c>
      <c r="AJ55" s="110">
        <f>'Nom Revenue'!AJ55*VLOOKUP('Real Revenue'!AJ$3,IPD!$A:$C,3,FALSE)</f>
        <v>5994.6245104198551</v>
      </c>
      <c r="AK55" s="110">
        <f>'Nom Revenue'!AK55*VLOOKUP('Real Revenue'!AK$3,IPD!$A:$C,3,FALSE)</f>
        <v>6262.2458178819961</v>
      </c>
      <c r="AL55" s="110">
        <f>'Nom Revenue'!AL55*VLOOKUP('Real Revenue'!AL$3,IPD!$A:$C,3,FALSE)</f>
        <v>6555.8140165543182</v>
      </c>
      <c r="AM55" s="110">
        <f>'Nom Revenue'!AM55*VLOOKUP('Real Revenue'!AM$3,IPD!$A:$C,3,FALSE)</f>
        <v>6400.7542607363521</v>
      </c>
      <c r="AN55" s="110">
        <f>'Nom Revenue'!AN55*VLOOKUP('Real Revenue'!AN$3,IPD!$A:$C,3,FALSE)</f>
        <v>6556.1241465699995</v>
      </c>
      <c r="AO55" s="110">
        <f>'Nom Revenue'!AO55*VLOOKUP('Real Revenue'!AO$3,IPD!$A:$C,3,FALSE)</f>
        <v>6595.6342210458406</v>
      </c>
      <c r="AP55" s="110">
        <f>'Nom Revenue'!AP55*VLOOKUP('Real Revenue'!AP$3,IPD!$A:$C,3,FALSE)</f>
        <v>6199.6428966906387</v>
      </c>
      <c r="AQ55" s="110">
        <f>'Nom Revenue'!AQ55*VLOOKUP('Real Revenue'!AQ$3,IPD!$A:$C,3,FALSE)</f>
        <v>5760.8788152703055</v>
      </c>
      <c r="AR55" s="110">
        <f>'Nom Revenue'!AR55*VLOOKUP('Real Revenue'!AR$3,IPD!$A:$C,3,FALSE)</f>
        <v>6229.0831535662765</v>
      </c>
      <c r="AS55" s="110">
        <f>'Nom Revenue'!AS55*VLOOKUP('Real Revenue'!AS$3,IPD!$A:$C,3,FALSE)</f>
        <v>6006.732</v>
      </c>
      <c r="AT55" s="110" t="e">
        <f>'Nom Revenue'!AT55*VLOOKUP('Real Revenue'!AT$3,IPD!$A:$C,3,FALSE)</f>
        <v>#N/A</v>
      </c>
      <c r="AU55" s="110" t="e">
        <f>'Nom Revenue'!AU55*VLOOKUP('Real Revenue'!AU$3,IPD!$A:$C,3,FALSE)</f>
        <v>#N/A</v>
      </c>
      <c r="AV55" s="110" t="e">
        <f>'Nom Revenue'!AV55*VLOOKUP('Real Revenue'!AV$3,IPD!$A:$C,3,FALSE)</f>
        <v>#N/A</v>
      </c>
      <c r="AW55" s="110" t="e">
        <f>'Nom Revenue'!AW55*VLOOKUP('Real Revenue'!AW$3,IPD!$A:$C,3,FALSE)</f>
        <v>#N/A</v>
      </c>
      <c r="AX55" s="110" t="e">
        <f>'Nom Revenue'!AX55*VLOOKUP('Real Revenue'!AX$3,IPD!$A:$C,3,FALSE)</f>
        <v>#N/A</v>
      </c>
      <c r="AY55" s="110" t="e">
        <f>'Nom Revenue'!AY55*VLOOKUP('Real Revenue'!AY$3,IPD!$A:$C,3,FALSE)</f>
        <v>#N/A</v>
      </c>
      <c r="AZ55" s="110" t="e">
        <f>'Nom Revenue'!AZ55*VLOOKUP('Real Revenue'!AZ$3,IPD!$A:$C,3,FALSE)</f>
        <v>#N/A</v>
      </c>
      <c r="BA55" s="110" t="e">
        <f>'Nom Revenue'!BA55*VLOOKUP('Real Revenue'!BA$3,IPD!$A:$C,3,FALSE)</f>
        <v>#N/A</v>
      </c>
      <c r="BB55" s="110"/>
      <c r="BC55" s="79">
        <f t="shared" si="50"/>
        <v>4.8540089291458477E-2</v>
      </c>
      <c r="BD55" s="79">
        <f t="shared" si="51"/>
        <v>4.5990983704500055E-2</v>
      </c>
      <c r="BE55" s="111">
        <f t="shared" si="11"/>
        <v>4.9259754452457782E-2</v>
      </c>
      <c r="BF55" s="79">
        <f t="shared" si="52"/>
        <v>3.993849261289717E-2</v>
      </c>
      <c r="BG55" s="79">
        <f t="shared" si="53"/>
        <v>-0.13341935220500689</v>
      </c>
      <c r="BH55" s="79">
        <f t="shared" si="62"/>
        <v>0.19094111058742946</v>
      </c>
      <c r="BI55" s="79">
        <f t="shared" si="63"/>
        <v>8.2936895070315542E-2</v>
      </c>
      <c r="BJ55" s="79">
        <f t="shared" si="63"/>
        <v>1.2886242369150258E-2</v>
      </c>
      <c r="BK55" s="79">
        <f t="shared" si="63"/>
        <v>1.6919033907554226E-2</v>
      </c>
      <c r="BL55" s="79">
        <f t="shared" si="63"/>
        <v>4.464354806493076E-2</v>
      </c>
      <c r="BM55" s="79">
        <f t="shared" si="63"/>
        <v>4.6879060198184996E-2</v>
      </c>
      <c r="BN55" s="79">
        <f t="shared" si="35"/>
        <v>-2.3652250571236322E-2</v>
      </c>
      <c r="BO55" s="79">
        <f t="shared" si="36"/>
        <v>2.4273683929208367E-2</v>
      </c>
      <c r="BP55" s="79">
        <f t="shared" si="37"/>
        <v>6.0264378148653375E-3</v>
      </c>
      <c r="BQ55" s="79">
        <f t="shared" si="38"/>
        <v>-6.0038399808716392E-2</v>
      </c>
      <c r="BR55" s="79">
        <f t="shared" si="39"/>
        <v>-7.0772476533212059E-2</v>
      </c>
      <c r="BS55" s="79">
        <f t="shared" si="40"/>
        <v>8.1273075395182026E-2</v>
      </c>
      <c r="BT55" s="79">
        <f t="shared" si="41"/>
        <v>-3.5695647029366784E-2</v>
      </c>
      <c r="BU55" s="79" t="e">
        <f t="shared" si="42"/>
        <v>#N/A</v>
      </c>
      <c r="BV55" s="79" t="e">
        <f t="shared" si="43"/>
        <v>#N/A</v>
      </c>
      <c r="BW55" s="79" t="e">
        <f t="shared" si="44"/>
        <v>#N/A</v>
      </c>
      <c r="BX55" s="79" t="e">
        <f t="shared" si="45"/>
        <v>#N/A</v>
      </c>
      <c r="BY55" s="79" t="e">
        <f t="shared" si="46"/>
        <v>#N/A</v>
      </c>
      <c r="BZ55" s="79" t="e">
        <f t="shared" si="47"/>
        <v>#N/A</v>
      </c>
      <c r="CA55" s="79" t="e">
        <f t="shared" si="48"/>
        <v>#N/A</v>
      </c>
      <c r="CB55" s="79" t="e">
        <f t="shared" si="49"/>
        <v>#N/A</v>
      </c>
    </row>
    <row r="56" spans="1:80" ht="13" x14ac:dyDescent="0.3">
      <c r="A56" s="18" t="s">
        <v>52</v>
      </c>
      <c r="B56" s="108">
        <f>'Nom Revenue'!B56</f>
        <v>1</v>
      </c>
      <c r="C56" s="63" t="str">
        <f>IF(B56=0,"",VLOOKUP('Nom Revenue'!A56,'Commodity Code List'!$B$2:$C$18,2,FALSE))</f>
        <v>29</v>
      </c>
      <c r="D56" s="63" t="str">
        <f>'Formatted Data'!E51</f>
        <v>S</v>
      </c>
      <c r="E56" s="63" t="str">
        <f>'Formatted Data'!F51</f>
        <v>X</v>
      </c>
      <c r="F56" s="63" t="str">
        <f>'Formatted Data'!G51</f>
        <v>X</v>
      </c>
      <c r="G56" s="109">
        <f>'Nom Revenue'!G56*VLOOKUP('Real Revenue'!G$3,IPD!$A:$C,3,FALSE)</f>
        <v>720.33256299925233</v>
      </c>
      <c r="H56" s="109">
        <f>'Nom Revenue'!H56*VLOOKUP('Real Revenue'!H$3,IPD!$A:$C,3,FALSE)</f>
        <v>627.97431314007986</v>
      </c>
      <c r="I56" s="109">
        <f>'Nom Revenue'!I56*VLOOKUP('Real Revenue'!I$3,IPD!$A:$C,3,FALSE)</f>
        <v>608.38889692099224</v>
      </c>
      <c r="J56" s="109">
        <f>'Nom Revenue'!J56*VLOOKUP('Real Revenue'!J$3,IPD!$A:$C,3,FALSE)</f>
        <v>607.72565924956359</v>
      </c>
      <c r="K56" s="109">
        <f>'Nom Revenue'!K56*VLOOKUP('Real Revenue'!K$3,IPD!$A:$C,3,FALSE)</f>
        <v>576.63856849470835</v>
      </c>
      <c r="L56" s="109">
        <f>'Nom Revenue'!L56*VLOOKUP('Real Revenue'!L$3,IPD!$A:$C,3,FALSE)</f>
        <v>568.70724217182362</v>
      </c>
      <c r="M56" s="109">
        <f>'Nom Revenue'!M56*VLOOKUP('Real Revenue'!M$3,IPD!$A:$C,3,FALSE)</f>
        <v>618.93781123797089</v>
      </c>
      <c r="N56" s="109">
        <f>'Nom Revenue'!N56*VLOOKUP('Real Revenue'!N$3,IPD!$A:$C,3,FALSE)</f>
        <v>651.86634256143645</v>
      </c>
      <c r="O56" s="109">
        <f>'Nom Revenue'!O56*VLOOKUP('Real Revenue'!O$3,IPD!$A:$C,3,FALSE)</f>
        <v>615.42085472162501</v>
      </c>
      <c r="P56" s="109">
        <f>'Nom Revenue'!P56*VLOOKUP('Real Revenue'!P$3,IPD!$A:$C,3,FALSE)</f>
        <v>607.6822266182661</v>
      </c>
      <c r="Q56" s="109">
        <f>'Nom Revenue'!Q56*VLOOKUP('Real Revenue'!Q$3,IPD!$A:$C,3,FALSE)</f>
        <v>566.55908040155964</v>
      </c>
      <c r="R56" s="109">
        <f>'Nom Revenue'!R56*VLOOKUP('Real Revenue'!R$3,IPD!$A:$C,3,FALSE)</f>
        <v>622.99622966668619</v>
      </c>
      <c r="S56" s="109">
        <f>'Nom Revenue'!S56*VLOOKUP('Real Revenue'!S$3,IPD!$A:$C,3,FALSE)</f>
        <v>601.12977117104128</v>
      </c>
      <c r="T56" s="109">
        <f>'Nom Revenue'!T56*VLOOKUP('Real Revenue'!T$3,IPD!$A:$C,3,FALSE)</f>
        <v>540.76720787518366</v>
      </c>
      <c r="U56" s="109">
        <f>'Nom Revenue'!U56*VLOOKUP('Real Revenue'!U$3,IPD!$A:$C,3,FALSE)</f>
        <v>507.70976476213241</v>
      </c>
      <c r="V56" s="109">
        <f>'Nom Revenue'!V56*VLOOKUP('Real Revenue'!V$3,IPD!$A:$C,3,FALSE)</f>
        <v>532.54616926102142</v>
      </c>
      <c r="W56" s="109">
        <f>'Nom Revenue'!W56*VLOOKUP('Real Revenue'!W$3,IPD!$A:$C,3,FALSE)</f>
        <v>531.0308051102744</v>
      </c>
      <c r="X56" s="109">
        <f>'Nom Revenue'!X56*VLOOKUP('Real Revenue'!X$3,IPD!$A:$C,3,FALSE)</f>
        <v>530.85740968019593</v>
      </c>
      <c r="Y56" s="109">
        <f>'Nom Revenue'!Y56*VLOOKUP('Real Revenue'!Y$3,IPD!$A:$C,3,FALSE)</f>
        <v>601.79006859205776</v>
      </c>
      <c r="Z56" s="109">
        <f>'Nom Revenue'!Z56*VLOOKUP('Real Revenue'!Z$3,IPD!$A:$C,3,FALSE)</f>
        <v>568.98173363936417</v>
      </c>
      <c r="AA56" s="109">
        <f>'Nom Revenue'!AA56*VLOOKUP('Real Revenue'!AA$3,IPD!$A:$C,3,FALSE)</f>
        <v>664.69820919368283</v>
      </c>
      <c r="AB56" s="109">
        <f>'Nom Revenue'!AB56*VLOOKUP('Real Revenue'!AB$3,IPD!$A:$C,3,FALSE)</f>
        <v>719.99719930772801</v>
      </c>
      <c r="AC56" s="109">
        <f t="shared" si="10"/>
        <v>766.39481918725164</v>
      </c>
      <c r="AD56" s="109">
        <f>'Nom Revenue'!AD56*VLOOKUP('Real Revenue'!AD$3,IPD!$A:$C,3,FALSE)</f>
        <v>766.39481918725164</v>
      </c>
      <c r="AE56" s="109">
        <f>'Nom Revenue'!AE56*VLOOKUP('Real Revenue'!AE$3,IPD!$A:$C,3,FALSE)</f>
        <v>678.13732244100299</v>
      </c>
      <c r="AF56" s="109">
        <f>'Nom Revenue'!AF56*VLOOKUP('Real Revenue'!AF$3,IPD!$A:$C,3,FALSE)</f>
        <v>541.31350732869589</v>
      </c>
      <c r="AG56" s="109">
        <f>'Nom Revenue'!AG56*VLOOKUP('Real Revenue'!AG$3,IPD!$A:$C,3,FALSE)</f>
        <v>628.041174413156</v>
      </c>
      <c r="AH56" s="109">
        <f>'Nom Revenue'!AH56*VLOOKUP('Real Revenue'!AH$3,IPD!$A:$C,3,FALSE)</f>
        <v>637.4482987614914</v>
      </c>
      <c r="AI56" s="109">
        <f>'Nom Revenue'!AI56*VLOOKUP('Real Revenue'!AI$3,IPD!$A:$C,3,FALSE)</f>
        <v>671.47950252723069</v>
      </c>
      <c r="AJ56" s="109">
        <f>'Nom Revenue'!AJ56*VLOOKUP('Real Revenue'!AJ$3,IPD!$A:$C,3,FALSE)</f>
        <v>661.55926261198044</v>
      </c>
      <c r="AK56" s="109">
        <f>'Nom Revenue'!AK56*VLOOKUP('Real Revenue'!AK$3,IPD!$A:$C,3,FALSE)</f>
        <v>712.13255440204921</v>
      </c>
      <c r="AL56" s="109">
        <f>'Nom Revenue'!AL56*VLOOKUP('Real Revenue'!AL$3,IPD!$A:$C,3,FALSE)</f>
        <v>594.68982366722844</v>
      </c>
      <c r="AM56" s="109">
        <f>'Nom Revenue'!AM56*VLOOKUP('Real Revenue'!AM$3,IPD!$A:$C,3,FALSE)</f>
        <v>732.05800424466361</v>
      </c>
      <c r="AN56" s="109">
        <f>'Nom Revenue'!AN56*VLOOKUP('Real Revenue'!AN$3,IPD!$A:$C,3,FALSE)</f>
        <v>750.89342607999993</v>
      </c>
      <c r="AO56" s="109">
        <f>'Nom Revenue'!AO56*VLOOKUP('Real Revenue'!AO$3,IPD!$A:$C,3,FALSE)</f>
        <v>818.96150545013734</v>
      </c>
      <c r="AP56" s="109">
        <f>'Nom Revenue'!AP56*VLOOKUP('Real Revenue'!AP$3,IPD!$A:$C,3,FALSE)</f>
        <v>882.92709121413725</v>
      </c>
      <c r="AQ56" s="109">
        <f>'Nom Revenue'!AQ56*VLOOKUP('Real Revenue'!AQ$3,IPD!$A:$C,3,FALSE)</f>
        <v>844.92069823782276</v>
      </c>
      <c r="AR56" s="109">
        <f>'Nom Revenue'!AR56*VLOOKUP('Real Revenue'!AR$3,IPD!$A:$C,3,FALSE)</f>
        <v>859.25700326640242</v>
      </c>
      <c r="AS56" s="109">
        <f>'Nom Revenue'!AS56*VLOOKUP('Real Revenue'!AS$3,IPD!$A:$C,3,FALSE)</f>
        <v>913.96900000000005</v>
      </c>
      <c r="AT56" s="109" t="e">
        <f>'Nom Revenue'!AT56*VLOOKUP('Real Revenue'!AT$3,IPD!$A:$C,3,FALSE)</f>
        <v>#N/A</v>
      </c>
      <c r="AU56" s="109" t="e">
        <f>'Nom Revenue'!AU56*VLOOKUP('Real Revenue'!AU$3,IPD!$A:$C,3,FALSE)</f>
        <v>#N/A</v>
      </c>
      <c r="AV56" s="109" t="e">
        <f>'Nom Revenue'!AV56*VLOOKUP('Real Revenue'!AV$3,IPD!$A:$C,3,FALSE)</f>
        <v>#N/A</v>
      </c>
      <c r="AW56" s="109" t="e">
        <f>'Nom Revenue'!AW56*VLOOKUP('Real Revenue'!AW$3,IPD!$A:$C,3,FALSE)</f>
        <v>#N/A</v>
      </c>
      <c r="AX56" s="109" t="e">
        <f>'Nom Revenue'!AX56*VLOOKUP('Real Revenue'!AX$3,IPD!$A:$C,3,FALSE)</f>
        <v>#N/A</v>
      </c>
      <c r="AY56" s="109" t="e">
        <f>'Nom Revenue'!AY56*VLOOKUP('Real Revenue'!AY$3,IPD!$A:$C,3,FALSE)</f>
        <v>#N/A</v>
      </c>
      <c r="AZ56" s="109" t="e">
        <f>'Nom Revenue'!AZ56*VLOOKUP('Real Revenue'!AZ$3,IPD!$A:$C,3,FALSE)</f>
        <v>#N/A</v>
      </c>
      <c r="BA56" s="109" t="e">
        <f>'Nom Revenue'!BA56*VLOOKUP('Real Revenue'!BA$3,IPD!$A:$C,3,FALSE)</f>
        <v>#N/A</v>
      </c>
      <c r="BB56" s="109"/>
      <c r="BC56" s="78">
        <f t="shared" si="50"/>
        <v>0.16822416238582849</v>
      </c>
      <c r="BD56" s="78">
        <f t="shared" si="51"/>
        <v>8.3194131335371013E-2</v>
      </c>
      <c r="BE56" s="78">
        <f t="shared" si="11"/>
        <v>6.444138938892352E-2</v>
      </c>
      <c r="BF56" s="78">
        <f t="shared" si="52"/>
        <v>-0.11515930762664106</v>
      </c>
      <c r="BG56" s="78">
        <f t="shared" si="53"/>
        <v>-0.20176417162795313</v>
      </c>
      <c r="BH56" s="78">
        <f t="shared" si="62"/>
        <v>0.16021707552144537</v>
      </c>
      <c r="BI56" s="78">
        <f t="shared" si="63"/>
        <v>1.4978515313307961E-2</v>
      </c>
      <c r="BJ56" s="78">
        <f t="shared" si="63"/>
        <v>5.3386610069960261E-2</v>
      </c>
      <c r="BK56" s="78">
        <f t="shared" si="63"/>
        <v>-1.4773704748862304E-2</v>
      </c>
      <c r="BL56" s="78">
        <f t="shared" si="63"/>
        <v>7.6445595501746011E-2</v>
      </c>
      <c r="BM56" s="78">
        <f t="shared" si="63"/>
        <v>-0.16491695262187944</v>
      </c>
      <c r="BN56" s="78">
        <f t="shared" si="35"/>
        <v>0.23099130859569317</v>
      </c>
      <c r="BO56" s="78">
        <f t="shared" si="36"/>
        <v>2.5729411776284961E-2</v>
      </c>
      <c r="BP56" s="78">
        <f t="shared" si="37"/>
        <v>9.0649454377944583E-2</v>
      </c>
      <c r="BQ56" s="78">
        <f t="shared" si="38"/>
        <v>7.8105729436991789E-2</v>
      </c>
      <c r="BR56" s="78">
        <f t="shared" si="39"/>
        <v>-4.3045901926115793E-2</v>
      </c>
      <c r="BS56" s="78">
        <f t="shared" si="40"/>
        <v>1.6967633836500351E-2</v>
      </c>
      <c r="BT56" s="78">
        <f t="shared" si="41"/>
        <v>6.3673611650081341E-2</v>
      </c>
      <c r="BU56" s="78" t="e">
        <f t="shared" si="42"/>
        <v>#N/A</v>
      </c>
      <c r="BV56" s="78" t="e">
        <f t="shared" si="43"/>
        <v>#N/A</v>
      </c>
      <c r="BW56" s="78" t="e">
        <f t="shared" si="44"/>
        <v>#N/A</v>
      </c>
      <c r="BX56" s="78" t="e">
        <f t="shared" si="45"/>
        <v>#N/A</v>
      </c>
      <c r="BY56" s="78" t="e">
        <f t="shared" si="46"/>
        <v>#N/A</v>
      </c>
      <c r="BZ56" s="78" t="e">
        <f t="shared" si="47"/>
        <v>#N/A</v>
      </c>
      <c r="CA56" s="78" t="e">
        <f t="shared" si="48"/>
        <v>#N/A</v>
      </c>
      <c r="CB56" s="78" t="e">
        <f t="shared" si="49"/>
        <v>#N/A</v>
      </c>
    </row>
    <row r="57" spans="1:80" ht="13" x14ac:dyDescent="0.3">
      <c r="A57" s="18" t="s">
        <v>81</v>
      </c>
      <c r="B57" s="108">
        <f>'Nom Revenue'!B57</f>
        <v>0</v>
      </c>
      <c r="C57" s="63" t="str">
        <f>IF(B57=0,"",VLOOKUP('Nom Revenue'!A57,'Commodity Code List'!$B$2:$C$18,2,FALSE))</f>
        <v/>
      </c>
      <c r="D57" s="63" t="str">
        <f>'Formatted Data'!E52</f>
        <v>M</v>
      </c>
      <c r="E57" s="63" t="str">
        <f>'Formatted Data'!F52</f>
        <v>X</v>
      </c>
      <c r="F57" s="63" t="str">
        <f>'Formatted Data'!G52</f>
        <v>X</v>
      </c>
      <c r="G57" s="109">
        <f>'Nom Revenue'!G57*VLOOKUP('Real Revenue'!G$3,IPD!$A:$C,3,FALSE)</f>
        <v>638.1999024515012</v>
      </c>
      <c r="H57" s="109">
        <f>'Nom Revenue'!H57*VLOOKUP('Real Revenue'!H$3,IPD!$A:$C,3,FALSE)</f>
        <v>549.23690904356886</v>
      </c>
      <c r="I57" s="109">
        <f>'Nom Revenue'!I57*VLOOKUP('Real Revenue'!I$3,IPD!$A:$C,3,FALSE)</f>
        <v>535.83863253284153</v>
      </c>
      <c r="J57" s="109">
        <f>'Nom Revenue'!J57*VLOOKUP('Real Revenue'!J$3,IPD!$A:$C,3,FALSE)</f>
        <v>562.16038950698078</v>
      </c>
      <c r="K57" s="109">
        <f>'Nom Revenue'!K57*VLOOKUP('Real Revenue'!K$3,IPD!$A:$C,3,FALSE)</f>
        <v>573.74728583923729</v>
      </c>
      <c r="L57" s="109">
        <f>'Nom Revenue'!L57*VLOOKUP('Real Revenue'!L$3,IPD!$A:$C,3,FALSE)</f>
        <v>571.52005427872859</v>
      </c>
      <c r="M57" s="109">
        <f>'Nom Revenue'!M57*VLOOKUP('Real Revenue'!M$3,IPD!$A:$C,3,FALSE)</f>
        <v>492.87545400424068</v>
      </c>
      <c r="N57" s="109">
        <f>'Nom Revenue'!N57*VLOOKUP('Real Revenue'!N$3,IPD!$A:$C,3,FALSE)</f>
        <v>543.708277752085</v>
      </c>
      <c r="O57" s="109">
        <f>'Nom Revenue'!O57*VLOOKUP('Real Revenue'!O$3,IPD!$A:$C,3,FALSE)</f>
        <v>550.3495398946942</v>
      </c>
      <c r="P57" s="109">
        <f>'Nom Revenue'!P57*VLOOKUP('Real Revenue'!P$3,IPD!$A:$C,3,FALSE)</f>
        <v>547.03672005978888</v>
      </c>
      <c r="Q57" s="109">
        <f>'Nom Revenue'!Q57*VLOOKUP('Real Revenue'!Q$3,IPD!$A:$C,3,FALSE)</f>
        <v>559.48834919852413</v>
      </c>
      <c r="R57" s="109">
        <f>'Nom Revenue'!R57*VLOOKUP('Real Revenue'!R$3,IPD!$A:$C,3,FALSE)</f>
        <v>547.6353597206737</v>
      </c>
      <c r="S57" s="109">
        <f>'Nom Revenue'!S57*VLOOKUP('Real Revenue'!S$3,IPD!$A:$C,3,FALSE)</f>
        <v>555.42926997404095</v>
      </c>
      <c r="T57" s="109">
        <f>'Nom Revenue'!T57*VLOOKUP('Real Revenue'!T$3,IPD!$A:$C,3,FALSE)</f>
        <v>562.12950883498058</v>
      </c>
      <c r="U57" s="109">
        <f>'Nom Revenue'!U57*VLOOKUP('Real Revenue'!U$3,IPD!$A:$C,3,FALSE)</f>
        <v>536.45190346078664</v>
      </c>
      <c r="V57" s="109">
        <f>'Nom Revenue'!V57*VLOOKUP('Real Revenue'!V$3,IPD!$A:$C,3,FALSE)</f>
        <v>519.03772379747534</v>
      </c>
      <c r="W57" s="109">
        <f>'Nom Revenue'!W57*VLOOKUP('Real Revenue'!W$3,IPD!$A:$C,3,FALSE)</f>
        <v>516.5411949838624</v>
      </c>
      <c r="X57" s="109">
        <f>'Nom Revenue'!X57*VLOOKUP('Real Revenue'!X$3,IPD!$A:$C,3,FALSE)</f>
        <v>544.31615820697868</v>
      </c>
      <c r="Y57" s="109">
        <f>'Nom Revenue'!Y57*VLOOKUP('Real Revenue'!Y$3,IPD!$A:$C,3,FALSE)</f>
        <v>626.00022519024492</v>
      </c>
      <c r="Z57" s="109">
        <f>'Nom Revenue'!Z57*VLOOKUP('Real Revenue'!Z$3,IPD!$A:$C,3,FALSE)</f>
        <v>687.27548676606341</v>
      </c>
      <c r="AA57" s="109">
        <f>'Nom Revenue'!AA57*VLOOKUP('Real Revenue'!AA$3,IPD!$A:$C,3,FALSE)</f>
        <v>743.10434140958364</v>
      </c>
      <c r="AB57" s="109">
        <f>'Nom Revenue'!AB57*VLOOKUP('Real Revenue'!AB$3,IPD!$A:$C,3,FALSE)</f>
        <v>809.19787125168023</v>
      </c>
      <c r="AC57" s="109">
        <f t="shared" si="10"/>
        <v>823.54031793072284</v>
      </c>
      <c r="AD57" s="109">
        <f>'Nom Revenue'!AD57*VLOOKUP('Real Revenue'!AD$3,IPD!$A:$C,3,FALSE)</f>
        <v>823.54031793072284</v>
      </c>
      <c r="AE57" s="109">
        <f>'Nom Revenue'!AE57*VLOOKUP('Real Revenue'!AE$3,IPD!$A:$C,3,FALSE)</f>
        <v>836.66827449354071</v>
      </c>
      <c r="AF57" s="109">
        <f>'Nom Revenue'!AF57*VLOOKUP('Real Revenue'!AF$3,IPD!$A:$C,3,FALSE)</f>
        <v>753.53328742264773</v>
      </c>
      <c r="AG57" s="109">
        <f>'Nom Revenue'!AG57*VLOOKUP('Real Revenue'!AG$3,IPD!$A:$C,3,FALSE)</f>
        <v>762.80353075910386</v>
      </c>
      <c r="AH57" s="109">
        <f>'Nom Revenue'!AH57*VLOOKUP('Real Revenue'!AH$3,IPD!$A:$C,3,FALSE)</f>
        <v>820.62684744373144</v>
      </c>
      <c r="AI57" s="109">
        <f>'Nom Revenue'!AI57*VLOOKUP('Real Revenue'!AI$3,IPD!$A:$C,3,FALSE)</f>
        <v>941.81155879165101</v>
      </c>
      <c r="AJ57" s="109">
        <f>'Nom Revenue'!AJ57*VLOOKUP('Real Revenue'!AJ$3,IPD!$A:$C,3,FALSE)</f>
        <v>983.50626134577033</v>
      </c>
      <c r="AK57" s="109">
        <f>'Nom Revenue'!AK57*VLOOKUP('Real Revenue'!AK$3,IPD!$A:$C,3,FALSE)</f>
        <v>916.79070677549498</v>
      </c>
      <c r="AL57" s="109">
        <f>'Nom Revenue'!AL57*VLOOKUP('Real Revenue'!AL$3,IPD!$A:$C,3,FALSE)</f>
        <v>862.07233807390355</v>
      </c>
      <c r="AM57" s="109">
        <f>'Nom Revenue'!AM57*VLOOKUP('Real Revenue'!AM$3,IPD!$A:$C,3,FALSE)</f>
        <v>938.44260583666687</v>
      </c>
      <c r="AN57" s="109">
        <f>'Nom Revenue'!AN57*VLOOKUP('Real Revenue'!AN$3,IPD!$A:$C,3,FALSE)</f>
        <v>938.42448660999992</v>
      </c>
      <c r="AO57" s="109">
        <f>'Nom Revenue'!AO57*VLOOKUP('Real Revenue'!AO$3,IPD!$A:$C,3,FALSE)</f>
        <v>1019.0650081238819</v>
      </c>
      <c r="AP57" s="109">
        <f>'Nom Revenue'!AP57*VLOOKUP('Real Revenue'!AP$3,IPD!$A:$C,3,FALSE)</f>
        <v>1123.0324538689331</v>
      </c>
      <c r="AQ57" s="109">
        <f>'Nom Revenue'!AQ57*VLOOKUP('Real Revenue'!AQ$3,IPD!$A:$C,3,FALSE)</f>
        <v>1076.8051876808913</v>
      </c>
      <c r="AR57" s="109">
        <f>'Nom Revenue'!AR57*VLOOKUP('Real Revenue'!AR$3,IPD!$A:$C,3,FALSE)</f>
        <v>1061.5140171304656</v>
      </c>
      <c r="AS57" s="109">
        <f>'Nom Revenue'!AS57*VLOOKUP('Real Revenue'!AS$3,IPD!$A:$C,3,FALSE)</f>
        <v>1050.319</v>
      </c>
      <c r="AT57" s="109" t="e">
        <f>'Nom Revenue'!AT57*VLOOKUP('Real Revenue'!AT$3,IPD!$A:$C,3,FALSE)</f>
        <v>#N/A</v>
      </c>
      <c r="AU57" s="109" t="e">
        <f>'Nom Revenue'!AU57*VLOOKUP('Real Revenue'!AU$3,IPD!$A:$C,3,FALSE)</f>
        <v>#N/A</v>
      </c>
      <c r="AV57" s="109" t="e">
        <f>'Nom Revenue'!AV57*VLOOKUP('Real Revenue'!AV$3,IPD!$A:$C,3,FALSE)</f>
        <v>#N/A</v>
      </c>
      <c r="AW57" s="109" t="e">
        <f>'Nom Revenue'!AW57*VLOOKUP('Real Revenue'!AW$3,IPD!$A:$C,3,FALSE)</f>
        <v>#N/A</v>
      </c>
      <c r="AX57" s="109" t="e">
        <f>'Nom Revenue'!AX57*VLOOKUP('Real Revenue'!AX$3,IPD!$A:$C,3,FALSE)</f>
        <v>#N/A</v>
      </c>
      <c r="AY57" s="109" t="e">
        <f>'Nom Revenue'!AY57*VLOOKUP('Real Revenue'!AY$3,IPD!$A:$C,3,FALSE)</f>
        <v>#N/A</v>
      </c>
      <c r="AZ57" s="109" t="e">
        <f>'Nom Revenue'!AZ57*VLOOKUP('Real Revenue'!AZ$3,IPD!$A:$C,3,FALSE)</f>
        <v>#N/A</v>
      </c>
      <c r="BA57" s="109" t="e">
        <f>'Nom Revenue'!BA57*VLOOKUP('Real Revenue'!BA$3,IPD!$A:$C,3,FALSE)</f>
        <v>#N/A</v>
      </c>
      <c r="BB57" s="109"/>
      <c r="BC57" s="78">
        <f t="shared" si="50"/>
        <v>8.1232134302097414E-2</v>
      </c>
      <c r="BD57" s="78">
        <f t="shared" si="51"/>
        <v>8.8942462261389466E-2</v>
      </c>
      <c r="BE57" s="78">
        <f t="shared" si="11"/>
        <v>1.7724276334115219E-2</v>
      </c>
      <c r="BF57" s="78">
        <f t="shared" si="52"/>
        <v>1.5940879003718988E-2</v>
      </c>
      <c r="BG57" s="78">
        <f t="shared" si="53"/>
        <v>-9.9364335430570661E-2</v>
      </c>
      <c r="BH57" s="78">
        <f t="shared" si="62"/>
        <v>1.230236738202195E-2</v>
      </c>
      <c r="BI57" s="78">
        <f t="shared" si="63"/>
        <v>7.5803682538129635E-2</v>
      </c>
      <c r="BJ57" s="78">
        <f t="shared" si="63"/>
        <v>0.14767334474300009</v>
      </c>
      <c r="BK57" s="78">
        <f t="shared" si="63"/>
        <v>4.4270748394311221E-2</v>
      </c>
      <c r="BL57" s="78">
        <f t="shared" si="63"/>
        <v>-6.7834397392636636E-2</v>
      </c>
      <c r="BM57" s="78">
        <f t="shared" si="63"/>
        <v>-5.9684689534043156E-2</v>
      </c>
      <c r="BN57" s="78">
        <f t="shared" si="35"/>
        <v>8.858916402931416E-2</v>
      </c>
      <c r="BO57" s="78">
        <f t="shared" si="36"/>
        <v>-1.9307762194831213E-5</v>
      </c>
      <c r="BP57" s="78">
        <f t="shared" si="37"/>
        <v>8.5931817279396361E-2</v>
      </c>
      <c r="BQ57" s="78">
        <f t="shared" si="38"/>
        <v>0.10202238808734809</v>
      </c>
      <c r="BR57" s="78">
        <f t="shared" si="39"/>
        <v>-4.1162894294626384E-2</v>
      </c>
      <c r="BS57" s="78">
        <f t="shared" si="40"/>
        <v>-1.4200498590983046E-2</v>
      </c>
      <c r="BT57" s="78">
        <f t="shared" si="41"/>
        <v>-1.0546273482783142E-2</v>
      </c>
      <c r="BU57" s="78" t="e">
        <f t="shared" si="42"/>
        <v>#N/A</v>
      </c>
      <c r="BV57" s="78" t="e">
        <f t="shared" si="43"/>
        <v>#N/A</v>
      </c>
      <c r="BW57" s="78" t="e">
        <f t="shared" si="44"/>
        <v>#N/A</v>
      </c>
      <c r="BX57" s="78" t="e">
        <f t="shared" si="45"/>
        <v>#N/A</v>
      </c>
      <c r="BY57" s="78" t="e">
        <f t="shared" si="46"/>
        <v>#N/A</v>
      </c>
      <c r="BZ57" s="78" t="e">
        <f t="shared" si="47"/>
        <v>#N/A</v>
      </c>
      <c r="CA57" s="78" t="e">
        <f t="shared" si="48"/>
        <v>#N/A</v>
      </c>
      <c r="CB57" s="78" t="e">
        <f t="shared" si="49"/>
        <v>#N/A</v>
      </c>
    </row>
    <row r="58" spans="1:80" ht="13" x14ac:dyDescent="0.3">
      <c r="A58" s="18" t="s">
        <v>81</v>
      </c>
      <c r="B58" s="108">
        <f>'Nom Revenue'!B58</f>
        <v>0</v>
      </c>
      <c r="C58" s="63" t="str">
        <f>IF(B58=0,"",VLOOKUP('Nom Revenue'!A58,'Commodity Code List'!$B$2:$C$18,2,FALSE))</f>
        <v/>
      </c>
      <c r="D58" s="63" t="str">
        <f>'Formatted Data'!E53</f>
        <v>L</v>
      </c>
      <c r="E58" s="63" t="str">
        <f>'Formatted Data'!F53</f>
        <v>X</v>
      </c>
      <c r="F58" s="63" t="str">
        <f>'Formatted Data'!G53</f>
        <v>X</v>
      </c>
      <c r="G58" s="109">
        <f>'Nom Revenue'!G58*VLOOKUP('Real Revenue'!G$3,IPD!$A:$C,3,FALSE)</f>
        <v>720.7642904222248</v>
      </c>
      <c r="H58" s="109">
        <f>'Nom Revenue'!H58*VLOOKUP('Real Revenue'!H$3,IPD!$A:$C,3,FALSE)</f>
        <v>682.43179123994673</v>
      </c>
      <c r="I58" s="109">
        <f>'Nom Revenue'!I58*VLOOKUP('Real Revenue'!I$3,IPD!$A:$C,3,FALSE)</f>
        <v>658.55417644069723</v>
      </c>
      <c r="J58" s="109">
        <f>'Nom Revenue'!J58*VLOOKUP('Real Revenue'!J$3,IPD!$A:$C,3,FALSE)</f>
        <v>658.54747027705059</v>
      </c>
      <c r="K58" s="109">
        <f>'Nom Revenue'!K58*VLOOKUP('Real Revenue'!K$3,IPD!$A:$C,3,FALSE)</f>
        <v>703.84881415201619</v>
      </c>
      <c r="L58" s="109">
        <f>'Nom Revenue'!L58*VLOOKUP('Real Revenue'!L$3,IPD!$A:$C,3,FALSE)</f>
        <v>687.98121750274015</v>
      </c>
      <c r="M58" s="109">
        <f>'Nom Revenue'!M58*VLOOKUP('Real Revenue'!M$3,IPD!$A:$C,3,FALSE)</f>
        <v>610.08262046974392</v>
      </c>
      <c r="N58" s="109">
        <f>'Nom Revenue'!N58*VLOOKUP('Real Revenue'!N$3,IPD!$A:$C,3,FALSE)</f>
        <v>632.09725324126487</v>
      </c>
      <c r="O58" s="109">
        <f>'Nom Revenue'!O58*VLOOKUP('Real Revenue'!O$3,IPD!$A:$C,3,FALSE)</f>
        <v>604.38144588279283</v>
      </c>
      <c r="P58" s="109">
        <f>'Nom Revenue'!P58*VLOOKUP('Real Revenue'!P$3,IPD!$A:$C,3,FALSE)</f>
        <v>639.13677504423163</v>
      </c>
      <c r="Q58" s="109">
        <f>'Nom Revenue'!Q58*VLOOKUP('Real Revenue'!Q$3,IPD!$A:$C,3,FALSE)</f>
        <v>670.48754975425391</v>
      </c>
      <c r="R58" s="109">
        <f>'Nom Revenue'!R58*VLOOKUP('Real Revenue'!R$3,IPD!$A:$C,3,FALSE)</f>
        <v>684.10805746435074</v>
      </c>
      <c r="S58" s="109">
        <f>'Nom Revenue'!S58*VLOOKUP('Real Revenue'!S$3,IPD!$A:$C,3,FALSE)</f>
        <v>682.14050660513408</v>
      </c>
      <c r="T58" s="109">
        <f>'Nom Revenue'!T58*VLOOKUP('Real Revenue'!T$3,IPD!$A:$C,3,FALSE)</f>
        <v>707.69499018810882</v>
      </c>
      <c r="U58" s="109">
        <f>'Nom Revenue'!U58*VLOOKUP('Real Revenue'!U$3,IPD!$A:$C,3,FALSE)</f>
        <v>690.39031903643593</v>
      </c>
      <c r="V58" s="109">
        <f>'Nom Revenue'!V58*VLOOKUP('Real Revenue'!V$3,IPD!$A:$C,3,FALSE)</f>
        <v>736.74967467891429</v>
      </c>
      <c r="W58" s="109">
        <f>'Nom Revenue'!W58*VLOOKUP('Real Revenue'!W$3,IPD!$A:$C,3,FALSE)</f>
        <v>771.90609654384082</v>
      </c>
      <c r="X58" s="109">
        <f>'Nom Revenue'!X58*VLOOKUP('Real Revenue'!X$3,IPD!$A:$C,3,FALSE)</f>
        <v>768.69841397073424</v>
      </c>
      <c r="Y58" s="109">
        <f>'Nom Revenue'!Y58*VLOOKUP('Real Revenue'!Y$3,IPD!$A:$C,3,FALSE)</f>
        <v>777.50558661662728</v>
      </c>
      <c r="Z58" s="109">
        <f>'Nom Revenue'!Z58*VLOOKUP('Real Revenue'!Z$3,IPD!$A:$C,3,FALSE)</f>
        <v>886.24834844518637</v>
      </c>
      <c r="AA58" s="109">
        <f>'Nom Revenue'!AA58*VLOOKUP('Real Revenue'!AA$3,IPD!$A:$C,3,FALSE)</f>
        <v>1044.3581667565845</v>
      </c>
      <c r="AB58" s="109">
        <f>'Nom Revenue'!AB58*VLOOKUP('Real Revenue'!AB$3,IPD!$A:$C,3,FALSE)</f>
        <v>1236.7582584957954</v>
      </c>
      <c r="AC58" s="109">
        <f t="shared" si="10"/>
        <v>1315.1976353171431</v>
      </c>
      <c r="AD58" s="109">
        <f>'Nom Revenue'!AD58*VLOOKUP('Real Revenue'!AD$3,IPD!$A:$C,3,FALSE)</f>
        <v>1315.1976353171431</v>
      </c>
      <c r="AE58" s="109">
        <f>'Nom Revenue'!AE58*VLOOKUP('Real Revenue'!AE$3,IPD!$A:$C,3,FALSE)</f>
        <v>1388.5261117448558</v>
      </c>
      <c r="AF58" s="109">
        <f>'Nom Revenue'!AF58*VLOOKUP('Real Revenue'!AF$3,IPD!$A:$C,3,FALSE)</f>
        <v>1145.0505526898235</v>
      </c>
      <c r="AG58" s="109">
        <f>'Nom Revenue'!AG58*VLOOKUP('Real Revenue'!AG$3,IPD!$A:$C,3,FALSE)</f>
        <v>1244.4261447027848</v>
      </c>
      <c r="AH58" s="109">
        <f>'Nom Revenue'!AH58*VLOOKUP('Real Revenue'!AH$3,IPD!$A:$C,3,FALSE)</f>
        <v>1439.1955458510511</v>
      </c>
      <c r="AI58" s="109">
        <f>'Nom Revenue'!AI58*VLOOKUP('Real Revenue'!AI$3,IPD!$A:$C,3,FALSE)</f>
        <v>1595.3377950957772</v>
      </c>
      <c r="AJ58" s="109">
        <f>'Nom Revenue'!AJ58*VLOOKUP('Real Revenue'!AJ$3,IPD!$A:$C,3,FALSE)</f>
        <v>1680.1931483048613</v>
      </c>
      <c r="AK58" s="109">
        <f>'Nom Revenue'!AK58*VLOOKUP('Real Revenue'!AK$3,IPD!$A:$C,3,FALSE)</f>
        <v>1720.4731281671004</v>
      </c>
      <c r="AL58" s="109">
        <f>'Nom Revenue'!AL58*VLOOKUP('Real Revenue'!AL$3,IPD!$A:$C,3,FALSE)</f>
        <v>1905.8562637798514</v>
      </c>
      <c r="AM58" s="109">
        <f>'Nom Revenue'!AM58*VLOOKUP('Real Revenue'!AM$3,IPD!$A:$C,3,FALSE)</f>
        <v>1850.1422152665384</v>
      </c>
      <c r="AN58" s="109">
        <f>'Nom Revenue'!AN58*VLOOKUP('Real Revenue'!AN$3,IPD!$A:$C,3,FALSE)</f>
        <v>1946.0365985299998</v>
      </c>
      <c r="AO58" s="109">
        <f>'Nom Revenue'!AO58*VLOOKUP('Real Revenue'!AO$3,IPD!$A:$C,3,FALSE)</f>
        <v>2244.7623939251744</v>
      </c>
      <c r="AP58" s="109">
        <f>'Nom Revenue'!AP58*VLOOKUP('Real Revenue'!AP$3,IPD!$A:$C,3,FALSE)</f>
        <v>2381.3491138566264</v>
      </c>
      <c r="AQ58" s="109">
        <f>'Nom Revenue'!AQ58*VLOOKUP('Real Revenue'!AQ$3,IPD!$A:$C,3,FALSE)</f>
        <v>1771.4175300955583</v>
      </c>
      <c r="AR58" s="109">
        <f>'Nom Revenue'!AR58*VLOOKUP('Real Revenue'!AR$3,IPD!$A:$C,3,FALSE)</f>
        <v>1949.4558439113355</v>
      </c>
      <c r="AS58" s="109">
        <f>'Nom Revenue'!AS58*VLOOKUP('Real Revenue'!AS$3,IPD!$A:$C,3,FALSE)</f>
        <v>2131.721</v>
      </c>
      <c r="AT58" s="109" t="e">
        <f>'Nom Revenue'!AT58*VLOOKUP('Real Revenue'!AT$3,IPD!$A:$C,3,FALSE)</f>
        <v>#N/A</v>
      </c>
      <c r="AU58" s="109" t="e">
        <f>'Nom Revenue'!AU58*VLOOKUP('Real Revenue'!AU$3,IPD!$A:$C,3,FALSE)</f>
        <v>#N/A</v>
      </c>
      <c r="AV58" s="109" t="e">
        <f>'Nom Revenue'!AV58*VLOOKUP('Real Revenue'!AV$3,IPD!$A:$C,3,FALSE)</f>
        <v>#N/A</v>
      </c>
      <c r="AW58" s="109" t="e">
        <f>'Nom Revenue'!AW58*VLOOKUP('Real Revenue'!AW$3,IPD!$A:$C,3,FALSE)</f>
        <v>#N/A</v>
      </c>
      <c r="AX58" s="109" t="e">
        <f>'Nom Revenue'!AX58*VLOOKUP('Real Revenue'!AX$3,IPD!$A:$C,3,FALSE)</f>
        <v>#N/A</v>
      </c>
      <c r="AY58" s="109" t="e">
        <f>'Nom Revenue'!AY58*VLOOKUP('Real Revenue'!AY$3,IPD!$A:$C,3,FALSE)</f>
        <v>#N/A</v>
      </c>
      <c r="AZ58" s="109" t="e">
        <f>'Nom Revenue'!AZ58*VLOOKUP('Real Revenue'!AZ$3,IPD!$A:$C,3,FALSE)</f>
        <v>#N/A</v>
      </c>
      <c r="BA58" s="109" t="e">
        <f>'Nom Revenue'!BA58*VLOOKUP('Real Revenue'!BA$3,IPD!$A:$C,3,FALSE)</f>
        <v>#N/A</v>
      </c>
      <c r="BB58" s="109"/>
      <c r="BC58" s="78">
        <f t="shared" si="50"/>
        <v>0.17840351250163944</v>
      </c>
      <c r="BD58" s="78">
        <f t="shared" si="51"/>
        <v>0.18422807219168802</v>
      </c>
      <c r="BE58" s="78">
        <f t="shared" si="11"/>
        <v>6.3423370155416992E-2</v>
      </c>
      <c r="BF58" s="78">
        <f t="shared" si="52"/>
        <v>5.5754720399896707E-2</v>
      </c>
      <c r="BG58" s="78">
        <f t="shared" si="53"/>
        <v>-0.17534820339033819</v>
      </c>
      <c r="BH58" s="78">
        <f t="shared" si="62"/>
        <v>8.678707833424415E-2</v>
      </c>
      <c r="BI58" s="78">
        <f t="shared" si="63"/>
        <v>0.15651342747607133</v>
      </c>
      <c r="BJ58" s="78">
        <f t="shared" si="63"/>
        <v>0.10849272685345435</v>
      </c>
      <c r="BK58" s="78">
        <f t="shared" si="63"/>
        <v>5.318958371696425E-2</v>
      </c>
      <c r="BL58" s="78">
        <f t="shared" si="63"/>
        <v>2.3973422283549484E-2</v>
      </c>
      <c r="BM58" s="78">
        <f t="shared" si="63"/>
        <v>0.10775125317432188</v>
      </c>
      <c r="BN58" s="78">
        <f t="shared" si="35"/>
        <v>-2.9233079940045537E-2</v>
      </c>
      <c r="BO58" s="78">
        <f t="shared" si="36"/>
        <v>5.1830817367543025E-2</v>
      </c>
      <c r="BP58" s="78">
        <f t="shared" si="37"/>
        <v>0.15350471600627991</v>
      </c>
      <c r="BQ58" s="78">
        <f t="shared" si="38"/>
        <v>6.0846849671522429E-2</v>
      </c>
      <c r="BR58" s="78">
        <f t="shared" si="39"/>
        <v>-0.25612858703160746</v>
      </c>
      <c r="BS58" s="78">
        <f t="shared" si="40"/>
        <v>0.10050612619046007</v>
      </c>
      <c r="BT58" s="78">
        <f t="shared" si="41"/>
        <v>9.3495401118177002E-2</v>
      </c>
      <c r="BU58" s="78" t="e">
        <f t="shared" si="42"/>
        <v>#N/A</v>
      </c>
      <c r="BV58" s="78" t="e">
        <f t="shared" si="43"/>
        <v>#N/A</v>
      </c>
      <c r="BW58" s="78" t="e">
        <f t="shared" si="44"/>
        <v>#N/A</v>
      </c>
      <c r="BX58" s="78" t="e">
        <f t="shared" si="45"/>
        <v>#N/A</v>
      </c>
      <c r="BY58" s="78" t="e">
        <f t="shared" si="46"/>
        <v>#N/A</v>
      </c>
      <c r="BZ58" s="78" t="e">
        <f t="shared" si="47"/>
        <v>#N/A</v>
      </c>
      <c r="CA58" s="78" t="e">
        <f t="shared" si="48"/>
        <v>#N/A</v>
      </c>
      <c r="CB58" s="78" t="e">
        <f t="shared" si="49"/>
        <v>#N/A</v>
      </c>
    </row>
    <row r="59" spans="1:80" ht="13" x14ac:dyDescent="0.3">
      <c r="A59" s="20" t="s">
        <v>54</v>
      </c>
      <c r="B59" s="42">
        <f>'Nom Revenue'!B59</f>
        <v>1</v>
      </c>
      <c r="C59" s="69" t="str">
        <f>IF(B59=0,"",VLOOKUP('Nom Revenue'!A59,'Commodity Code List'!$B$2:$C$18,2,FALSE))</f>
        <v>32</v>
      </c>
      <c r="D59" s="69" t="str">
        <f>'Formatted Data'!E54</f>
        <v>S</v>
      </c>
      <c r="E59" s="69" t="str">
        <f>'Formatted Data'!F54</f>
        <v>X</v>
      </c>
      <c r="F59" s="69" t="str">
        <f>'Formatted Data'!G54</f>
        <v>X</v>
      </c>
      <c r="G59" s="110">
        <f>'Nom Revenue'!G59*VLOOKUP('Real Revenue'!G$3,IPD!$A:$C,3,FALSE)</f>
        <v>748.06292602211465</v>
      </c>
      <c r="H59" s="110">
        <f>'Nom Revenue'!H59*VLOOKUP('Real Revenue'!H$3,IPD!$A:$C,3,FALSE)</f>
        <v>715.74700784971742</v>
      </c>
      <c r="I59" s="110">
        <f>'Nom Revenue'!I59*VLOOKUP('Real Revenue'!I$3,IPD!$A:$C,3,FALSE)</f>
        <v>705.22471620807778</v>
      </c>
      <c r="J59" s="110">
        <f>'Nom Revenue'!J59*VLOOKUP('Real Revenue'!J$3,IPD!$A:$C,3,FALSE)</f>
        <v>690.5950004363001</v>
      </c>
      <c r="K59" s="110">
        <f>'Nom Revenue'!K59*VLOOKUP('Real Revenue'!K$3,IPD!$A:$C,3,FALSE)</f>
        <v>684.64789064987326</v>
      </c>
      <c r="L59" s="110">
        <f>'Nom Revenue'!L59*VLOOKUP('Real Revenue'!L$3,IPD!$A:$C,3,FALSE)</f>
        <v>660.84971515049324</v>
      </c>
      <c r="M59" s="110">
        <f>'Nom Revenue'!M59*VLOOKUP('Real Revenue'!M$3,IPD!$A:$C,3,FALSE)</f>
        <v>595.82426245310705</v>
      </c>
      <c r="N59" s="110">
        <f>'Nom Revenue'!N59*VLOOKUP('Real Revenue'!N$3,IPD!$A:$C,3,FALSE)</f>
        <v>613.24249370883626</v>
      </c>
      <c r="O59" s="110">
        <f>'Nom Revenue'!O59*VLOOKUP('Real Revenue'!O$3,IPD!$A:$C,3,FALSE)</f>
        <v>637.17255157802902</v>
      </c>
      <c r="P59" s="110">
        <f>'Nom Revenue'!P59*VLOOKUP('Real Revenue'!P$3,IPD!$A:$C,3,FALSE)</f>
        <v>609.67591345860535</v>
      </c>
      <c r="Q59" s="110">
        <f>'Nom Revenue'!Q59*VLOOKUP('Real Revenue'!Q$3,IPD!$A:$C,3,FALSE)</f>
        <v>612.40956469322828</v>
      </c>
      <c r="R59" s="110">
        <f>'Nom Revenue'!R59*VLOOKUP('Real Revenue'!R$3,IPD!$A:$C,3,FALSE)</f>
        <v>629.10222027756583</v>
      </c>
      <c r="S59" s="110">
        <f>'Nom Revenue'!S59*VLOOKUP('Real Revenue'!S$3,IPD!$A:$C,3,FALSE)</f>
        <v>627.42784819728877</v>
      </c>
      <c r="T59" s="110">
        <f>'Nom Revenue'!T59*VLOOKUP('Real Revenue'!T$3,IPD!$A:$C,3,FALSE)</f>
        <v>637.05992039247565</v>
      </c>
      <c r="U59" s="110">
        <f>'Nom Revenue'!U59*VLOOKUP('Real Revenue'!U$3,IPD!$A:$C,3,FALSE)</f>
        <v>615.85652017268774</v>
      </c>
      <c r="V59" s="110">
        <f>'Nom Revenue'!V59*VLOOKUP('Real Revenue'!V$3,IPD!$A:$C,3,FALSE)</f>
        <v>621.02186364511431</v>
      </c>
      <c r="W59" s="110">
        <f>'Nom Revenue'!W59*VLOOKUP('Real Revenue'!W$3,IPD!$A:$C,3,FALSE)</f>
        <v>629.51985657611624</v>
      </c>
      <c r="X59" s="110">
        <f>'Nom Revenue'!X59*VLOOKUP('Real Revenue'!X$3,IPD!$A:$C,3,FALSE)</f>
        <v>660.29104568628736</v>
      </c>
      <c r="Y59" s="110">
        <f>'Nom Revenue'!Y59*VLOOKUP('Real Revenue'!Y$3,IPD!$A:$C,3,FALSE)</f>
        <v>687.33221337298392</v>
      </c>
      <c r="Z59" s="110">
        <f>'Nom Revenue'!Z59*VLOOKUP('Real Revenue'!Z$3,IPD!$A:$C,3,FALSE)</f>
        <v>705.10786873553627</v>
      </c>
      <c r="AA59" s="110">
        <f>'Nom Revenue'!AA59*VLOOKUP('Real Revenue'!AA$3,IPD!$A:$C,3,FALSE)</f>
        <v>784.26817559713572</v>
      </c>
      <c r="AB59" s="110">
        <f>'Nom Revenue'!AB59*VLOOKUP('Real Revenue'!AB$3,IPD!$A:$C,3,FALSE)</f>
        <v>826.18145915951993</v>
      </c>
      <c r="AC59" s="110">
        <f t="shared" si="10"/>
        <v>795.12400243199102</v>
      </c>
      <c r="AD59" s="110">
        <f>'Nom Revenue'!AD59*VLOOKUP('Real Revenue'!AD$3,IPD!$A:$C,3,FALSE)</f>
        <v>795.12400243199102</v>
      </c>
      <c r="AE59" s="110">
        <f>'Nom Revenue'!AE59*VLOOKUP('Real Revenue'!AE$3,IPD!$A:$C,3,FALSE)</f>
        <v>756.21721090066239</v>
      </c>
      <c r="AF59" s="110">
        <f>'Nom Revenue'!AF59*VLOOKUP('Real Revenue'!AF$3,IPD!$A:$C,3,FALSE)</f>
        <v>575.04843527259584</v>
      </c>
      <c r="AG59" s="110">
        <f>'Nom Revenue'!AG59*VLOOKUP('Real Revenue'!AG$3,IPD!$A:$C,3,FALSE)</f>
        <v>574.86566596751163</v>
      </c>
      <c r="AH59" s="110">
        <f>'Nom Revenue'!AH59*VLOOKUP('Real Revenue'!AH$3,IPD!$A:$C,3,FALSE)</f>
        <v>604.47347765109691</v>
      </c>
      <c r="AI59" s="110">
        <f>'Nom Revenue'!AI59*VLOOKUP('Real Revenue'!AI$3,IPD!$A:$C,3,FALSE)</f>
        <v>675.02432626495681</v>
      </c>
      <c r="AJ59" s="110">
        <f>'Nom Revenue'!AJ59*VLOOKUP('Real Revenue'!AJ$3,IPD!$A:$C,3,FALSE)</f>
        <v>693.16030700319732</v>
      </c>
      <c r="AK59" s="110">
        <f>'Nom Revenue'!AK59*VLOOKUP('Real Revenue'!AK$3,IPD!$A:$C,3,FALSE)</f>
        <v>696.71865230603282</v>
      </c>
      <c r="AL59" s="110">
        <f>'Nom Revenue'!AL59*VLOOKUP('Real Revenue'!AL$3,IPD!$A:$C,3,FALSE)</f>
        <v>534.67168423486373</v>
      </c>
      <c r="AM59" s="110">
        <f>'Nom Revenue'!AM59*VLOOKUP('Real Revenue'!AM$3,IPD!$A:$C,3,FALSE)</f>
        <v>581.28130272493149</v>
      </c>
      <c r="AN59" s="110">
        <f>'Nom Revenue'!AN59*VLOOKUP('Real Revenue'!AN$3,IPD!$A:$C,3,FALSE)</f>
        <v>574.14273829000001</v>
      </c>
      <c r="AO59" s="110">
        <f>'Nom Revenue'!AO59*VLOOKUP('Real Revenue'!AO$3,IPD!$A:$C,3,FALSE)</f>
        <v>589.86845992316046</v>
      </c>
      <c r="AP59" s="110">
        <f>'Nom Revenue'!AP59*VLOOKUP('Real Revenue'!AP$3,IPD!$A:$C,3,FALSE)</f>
        <v>603.10985348242434</v>
      </c>
      <c r="AQ59" s="110">
        <f>'Nom Revenue'!AQ59*VLOOKUP('Real Revenue'!AQ$3,IPD!$A:$C,3,FALSE)</f>
        <v>627.82467474212626</v>
      </c>
      <c r="AR59" s="110">
        <f>'Nom Revenue'!AR59*VLOOKUP('Real Revenue'!AR$3,IPD!$A:$C,3,FALSE)</f>
        <v>617.86155045230612</v>
      </c>
      <c r="AS59" s="110">
        <f>'Nom Revenue'!AS59*VLOOKUP('Real Revenue'!AS$3,IPD!$A:$C,3,FALSE)</f>
        <v>647.74599999999998</v>
      </c>
      <c r="AT59" s="110" t="e">
        <f>'Nom Revenue'!AT59*VLOOKUP('Real Revenue'!AT$3,IPD!$A:$C,3,FALSE)</f>
        <v>#N/A</v>
      </c>
      <c r="AU59" s="110" t="e">
        <f>'Nom Revenue'!AU59*VLOOKUP('Real Revenue'!AU$3,IPD!$A:$C,3,FALSE)</f>
        <v>#N/A</v>
      </c>
      <c r="AV59" s="110" t="e">
        <f>'Nom Revenue'!AV59*VLOOKUP('Real Revenue'!AV$3,IPD!$A:$C,3,FALSE)</f>
        <v>#N/A</v>
      </c>
      <c r="AW59" s="110" t="e">
        <f>'Nom Revenue'!AW59*VLOOKUP('Real Revenue'!AW$3,IPD!$A:$C,3,FALSE)</f>
        <v>#N/A</v>
      </c>
      <c r="AX59" s="110" t="e">
        <f>'Nom Revenue'!AX59*VLOOKUP('Real Revenue'!AX$3,IPD!$A:$C,3,FALSE)</f>
        <v>#N/A</v>
      </c>
      <c r="AY59" s="110" t="e">
        <f>'Nom Revenue'!AY59*VLOOKUP('Real Revenue'!AY$3,IPD!$A:$C,3,FALSE)</f>
        <v>#N/A</v>
      </c>
      <c r="AZ59" s="110" t="e">
        <f>'Nom Revenue'!AZ59*VLOOKUP('Real Revenue'!AZ$3,IPD!$A:$C,3,FALSE)</f>
        <v>#N/A</v>
      </c>
      <c r="BA59" s="110" t="e">
        <f>'Nom Revenue'!BA59*VLOOKUP('Real Revenue'!BA$3,IPD!$A:$C,3,FALSE)</f>
        <v>#N/A</v>
      </c>
      <c r="BB59" s="110"/>
      <c r="BC59" s="79">
        <f t="shared" si="50"/>
        <v>0.11226694577037821</v>
      </c>
      <c r="BD59" s="79">
        <f t="shared" si="51"/>
        <v>5.3442540277082839E-2</v>
      </c>
      <c r="BE59" s="111">
        <f t="shared" si="11"/>
        <v>-3.7591568272572817E-2</v>
      </c>
      <c r="BF59" s="79">
        <f t="shared" si="52"/>
        <v>-4.8931728148473796E-2</v>
      </c>
      <c r="BG59" s="79">
        <f t="shared" si="53"/>
        <v>-0.23957240461678031</v>
      </c>
      <c r="BH59" s="79">
        <f t="shared" si="62"/>
        <v>-3.1783288828113321E-4</v>
      </c>
      <c r="BI59" s="79">
        <f t="shared" si="63"/>
        <v>5.1503878969280104E-2</v>
      </c>
      <c r="BJ59" s="79">
        <f t="shared" si="63"/>
        <v>0.11671454782104096</v>
      </c>
      <c r="BK59" s="79">
        <f t="shared" si="63"/>
        <v>2.6867151349330598E-2</v>
      </c>
      <c r="BL59" s="79">
        <f t="shared" si="63"/>
        <v>5.1335099065605849E-3</v>
      </c>
      <c r="BM59" s="79">
        <f t="shared" si="63"/>
        <v>-0.23258594776358898</v>
      </c>
      <c r="BN59" s="79">
        <f t="shared" si="35"/>
        <v>8.7174278841356534E-2</v>
      </c>
      <c r="BO59" s="79">
        <f t="shared" si="36"/>
        <v>-1.2280739809567787E-2</v>
      </c>
      <c r="BP59" s="79">
        <f t="shared" si="37"/>
        <v>2.7389916451781904E-2</v>
      </c>
      <c r="BQ59" s="79">
        <f t="shared" si="38"/>
        <v>2.2448044706422809E-2</v>
      </c>
      <c r="BR59" s="79">
        <f t="shared" si="39"/>
        <v>4.0978971106168771E-2</v>
      </c>
      <c r="BS59" s="79">
        <f t="shared" si="40"/>
        <v>-1.5869277985788632E-2</v>
      </c>
      <c r="BT59" s="79">
        <f t="shared" si="41"/>
        <v>4.8367550183074037E-2</v>
      </c>
      <c r="BU59" s="79" t="e">
        <f t="shared" si="42"/>
        <v>#N/A</v>
      </c>
      <c r="BV59" s="79" t="e">
        <f t="shared" si="43"/>
        <v>#N/A</v>
      </c>
      <c r="BW59" s="79" t="e">
        <f t="shared" si="44"/>
        <v>#N/A</v>
      </c>
      <c r="BX59" s="79" t="e">
        <f t="shared" si="45"/>
        <v>#N/A</v>
      </c>
      <c r="BY59" s="79" t="e">
        <f t="shared" si="46"/>
        <v>#N/A</v>
      </c>
      <c r="BZ59" s="79" t="e">
        <f t="shared" si="47"/>
        <v>#N/A</v>
      </c>
      <c r="CA59" s="79" t="e">
        <f t="shared" si="48"/>
        <v>#N/A</v>
      </c>
      <c r="CB59" s="79" t="e">
        <f t="shared" si="49"/>
        <v>#N/A</v>
      </c>
    </row>
    <row r="60" spans="1:80" ht="13" x14ac:dyDescent="0.3">
      <c r="A60" s="20" t="s">
        <v>81</v>
      </c>
      <c r="B60" s="42">
        <f>'Nom Revenue'!B60</f>
        <v>0</v>
      </c>
      <c r="C60" s="69" t="str">
        <f>IF(B60=0,"",VLOOKUP('Nom Revenue'!A60,'Commodity Code List'!$B$2:$C$18,2,FALSE))</f>
        <v/>
      </c>
      <c r="D60" s="69" t="str">
        <f>'Formatted Data'!E55</f>
        <v>M</v>
      </c>
      <c r="E60" s="69" t="str">
        <f>'Formatted Data'!F55</f>
        <v>X</v>
      </c>
      <c r="F60" s="69" t="str">
        <f>'Formatted Data'!G55</f>
        <v>X</v>
      </c>
      <c r="G60" s="110">
        <f>'Nom Revenue'!G60*VLOOKUP('Real Revenue'!G$3,IPD!$A:$C,3,FALSE)</f>
        <v>536.79038035651047</v>
      </c>
      <c r="H60" s="110">
        <f>'Nom Revenue'!H60*VLOOKUP('Real Revenue'!H$3,IPD!$A:$C,3,FALSE)</f>
        <v>502.52916648344228</v>
      </c>
      <c r="I60" s="110">
        <f>'Nom Revenue'!I60*VLOOKUP('Real Revenue'!I$3,IPD!$A:$C,3,FALSE)</f>
        <v>499.98757612827944</v>
      </c>
      <c r="J60" s="110">
        <f>'Nom Revenue'!J60*VLOOKUP('Real Revenue'!J$3,IPD!$A:$C,3,FALSE)</f>
        <v>513.51754459351366</v>
      </c>
      <c r="K60" s="110">
        <f>'Nom Revenue'!K60*VLOOKUP('Real Revenue'!K$3,IPD!$A:$C,3,FALSE)</f>
        <v>501.55602347590315</v>
      </c>
      <c r="L60" s="110">
        <f>'Nom Revenue'!L60*VLOOKUP('Real Revenue'!L$3,IPD!$A:$C,3,FALSE)</f>
        <v>467.79014811567322</v>
      </c>
      <c r="M60" s="110">
        <f>'Nom Revenue'!M60*VLOOKUP('Real Revenue'!M$3,IPD!$A:$C,3,FALSE)</f>
        <v>417.5062738215625</v>
      </c>
      <c r="N60" s="110">
        <f>'Nom Revenue'!N60*VLOOKUP('Real Revenue'!N$3,IPD!$A:$C,3,FALSE)</f>
        <v>473.6529314430606</v>
      </c>
      <c r="O60" s="110">
        <f>'Nom Revenue'!O60*VLOOKUP('Real Revenue'!O$3,IPD!$A:$C,3,FALSE)</f>
        <v>510.00341343427732</v>
      </c>
      <c r="P60" s="110">
        <f>'Nom Revenue'!P60*VLOOKUP('Real Revenue'!P$3,IPD!$A:$C,3,FALSE)</f>
        <v>480.41015298029413</v>
      </c>
      <c r="Q60" s="110">
        <f>'Nom Revenue'!Q60*VLOOKUP('Real Revenue'!Q$3,IPD!$A:$C,3,FALSE)</f>
        <v>487.81876916296932</v>
      </c>
      <c r="R60" s="110">
        <f>'Nom Revenue'!R60*VLOOKUP('Real Revenue'!R$3,IPD!$A:$C,3,FALSE)</f>
        <v>464.91718646206203</v>
      </c>
      <c r="S60" s="110">
        <f>'Nom Revenue'!S60*VLOOKUP('Real Revenue'!S$3,IPD!$A:$C,3,FALSE)</f>
        <v>499.16496207095469</v>
      </c>
      <c r="T60" s="110">
        <f>'Nom Revenue'!T60*VLOOKUP('Real Revenue'!T$3,IPD!$A:$C,3,FALSE)</f>
        <v>490.69358409275662</v>
      </c>
      <c r="U60" s="110">
        <f>'Nom Revenue'!U60*VLOOKUP('Real Revenue'!U$3,IPD!$A:$C,3,FALSE)</f>
        <v>520.34635180211217</v>
      </c>
      <c r="V60" s="110">
        <f>'Nom Revenue'!V60*VLOOKUP('Real Revenue'!V$3,IPD!$A:$C,3,FALSE)</f>
        <v>564.2562189158715</v>
      </c>
      <c r="W60" s="110">
        <f>'Nom Revenue'!W60*VLOOKUP('Real Revenue'!W$3,IPD!$A:$C,3,FALSE)</f>
        <v>551.17474245562141</v>
      </c>
      <c r="X60" s="110">
        <f>'Nom Revenue'!X60*VLOOKUP('Real Revenue'!X$3,IPD!$A:$C,3,FALSE)</f>
        <v>576.04381042177044</v>
      </c>
      <c r="Y60" s="110">
        <f>'Nom Revenue'!Y60*VLOOKUP('Real Revenue'!Y$3,IPD!$A:$C,3,FALSE)</f>
        <v>574.31675730462553</v>
      </c>
      <c r="Z60" s="110">
        <f>'Nom Revenue'!Z60*VLOOKUP('Real Revenue'!Z$3,IPD!$A:$C,3,FALSE)</f>
        <v>627.44085582407024</v>
      </c>
      <c r="AA60" s="110">
        <f>'Nom Revenue'!AA60*VLOOKUP('Real Revenue'!AA$3,IPD!$A:$C,3,FALSE)</f>
        <v>698.85795703565645</v>
      </c>
      <c r="AB60" s="110">
        <f>'Nom Revenue'!AB60*VLOOKUP('Real Revenue'!AB$3,IPD!$A:$C,3,FALSE)</f>
        <v>771.91480530741887</v>
      </c>
      <c r="AC60" s="110">
        <f t="shared" si="10"/>
        <v>681.15953503804326</v>
      </c>
      <c r="AD60" s="110">
        <f>'Nom Revenue'!AD60*VLOOKUP('Real Revenue'!AD$3,IPD!$A:$C,3,FALSE)</f>
        <v>681.15953503804326</v>
      </c>
      <c r="AE60" s="110">
        <f>'Nom Revenue'!AE60*VLOOKUP('Real Revenue'!AE$3,IPD!$A:$C,3,FALSE)</f>
        <v>625.77979170122592</v>
      </c>
      <c r="AF60" s="110">
        <f>'Nom Revenue'!AF60*VLOOKUP('Real Revenue'!AF$3,IPD!$A:$C,3,FALSE)</f>
        <v>527.50940341704688</v>
      </c>
      <c r="AG60" s="110">
        <f>'Nom Revenue'!AG60*VLOOKUP('Real Revenue'!AG$3,IPD!$A:$C,3,FALSE)</f>
        <v>572.26355264860763</v>
      </c>
      <c r="AH60" s="110">
        <f>'Nom Revenue'!AH60*VLOOKUP('Real Revenue'!AH$3,IPD!$A:$C,3,FALSE)</f>
        <v>680.0808607907652</v>
      </c>
      <c r="AI60" s="110">
        <f>'Nom Revenue'!AI60*VLOOKUP('Real Revenue'!AI$3,IPD!$A:$C,3,FALSE)</f>
        <v>675.21422753662068</v>
      </c>
      <c r="AJ60" s="110">
        <f>'Nom Revenue'!AJ60*VLOOKUP('Real Revenue'!AJ$3,IPD!$A:$C,3,FALSE)</f>
        <v>694.30305334965351</v>
      </c>
      <c r="AK60" s="110">
        <f>'Nom Revenue'!AK60*VLOOKUP('Real Revenue'!AK$3,IPD!$A:$C,3,FALSE)</f>
        <v>684.93615689528212</v>
      </c>
      <c r="AL60" s="110">
        <f>'Nom Revenue'!AL60*VLOOKUP('Real Revenue'!AL$3,IPD!$A:$C,3,FALSE)</f>
        <v>654.41216988984343</v>
      </c>
      <c r="AM60" s="110">
        <f>'Nom Revenue'!AM60*VLOOKUP('Real Revenue'!AM$3,IPD!$A:$C,3,FALSE)</f>
        <v>665.76851669873065</v>
      </c>
      <c r="AN60" s="110">
        <f>'Nom Revenue'!AN60*VLOOKUP('Real Revenue'!AN$3,IPD!$A:$C,3,FALSE)</f>
        <v>656.44660174000001</v>
      </c>
      <c r="AO60" s="110">
        <f>'Nom Revenue'!AO60*VLOOKUP('Real Revenue'!AO$3,IPD!$A:$C,3,FALSE)</f>
        <v>720.49555222844629</v>
      </c>
      <c r="AP60" s="110">
        <f>'Nom Revenue'!AP60*VLOOKUP('Real Revenue'!AP$3,IPD!$A:$C,3,FALSE)</f>
        <v>744.22306551419115</v>
      </c>
      <c r="AQ60" s="110">
        <f>'Nom Revenue'!AQ60*VLOOKUP('Real Revenue'!AQ$3,IPD!$A:$C,3,FALSE)</f>
        <v>720.36621517161541</v>
      </c>
      <c r="AR60" s="110">
        <f>'Nom Revenue'!AR60*VLOOKUP('Real Revenue'!AR$3,IPD!$A:$C,3,FALSE)</f>
        <v>766.97382207180647</v>
      </c>
      <c r="AS60" s="110">
        <f>'Nom Revenue'!AS60*VLOOKUP('Real Revenue'!AS$3,IPD!$A:$C,3,FALSE)</f>
        <v>817.55499999999995</v>
      </c>
      <c r="AT60" s="110" t="e">
        <f>'Nom Revenue'!AT60*VLOOKUP('Real Revenue'!AT$3,IPD!$A:$C,3,FALSE)</f>
        <v>#N/A</v>
      </c>
      <c r="AU60" s="110" t="e">
        <f>'Nom Revenue'!AU60*VLOOKUP('Real Revenue'!AU$3,IPD!$A:$C,3,FALSE)</f>
        <v>#N/A</v>
      </c>
      <c r="AV60" s="110" t="e">
        <f>'Nom Revenue'!AV60*VLOOKUP('Real Revenue'!AV$3,IPD!$A:$C,3,FALSE)</f>
        <v>#N/A</v>
      </c>
      <c r="AW60" s="110" t="e">
        <f>'Nom Revenue'!AW60*VLOOKUP('Real Revenue'!AW$3,IPD!$A:$C,3,FALSE)</f>
        <v>#N/A</v>
      </c>
      <c r="AX60" s="110" t="e">
        <f>'Nom Revenue'!AX60*VLOOKUP('Real Revenue'!AX$3,IPD!$A:$C,3,FALSE)</f>
        <v>#N/A</v>
      </c>
      <c r="AY60" s="110" t="e">
        <f>'Nom Revenue'!AY60*VLOOKUP('Real Revenue'!AY$3,IPD!$A:$C,3,FALSE)</f>
        <v>#N/A</v>
      </c>
      <c r="AZ60" s="110" t="e">
        <f>'Nom Revenue'!AZ60*VLOOKUP('Real Revenue'!AZ$3,IPD!$A:$C,3,FALSE)</f>
        <v>#N/A</v>
      </c>
      <c r="BA60" s="110" t="e">
        <f>'Nom Revenue'!BA60*VLOOKUP('Real Revenue'!BA$3,IPD!$A:$C,3,FALSE)</f>
        <v>#N/A</v>
      </c>
      <c r="BB60" s="110"/>
      <c r="BC60" s="79">
        <f t="shared" si="50"/>
        <v>0.11382284170479817</v>
      </c>
      <c r="BD60" s="79">
        <f t="shared" si="51"/>
        <v>0.10453747794708868</v>
      </c>
      <c r="BE60" s="111">
        <f t="shared" si="11"/>
        <v>-0.11757161495721269</v>
      </c>
      <c r="BF60" s="79">
        <f t="shared" si="52"/>
        <v>-8.1302162691922586E-2</v>
      </c>
      <c r="BG60" s="79">
        <f t="shared" si="53"/>
        <v>-0.15703669180020041</v>
      </c>
      <c r="BH60" s="79">
        <f t="shared" si="62"/>
        <v>8.4840476665736908E-2</v>
      </c>
      <c r="BI60" s="79">
        <f t="shared" si="63"/>
        <v>0.18840498865102751</v>
      </c>
      <c r="BJ60" s="79">
        <f t="shared" si="63"/>
        <v>-7.1559626725649084E-3</v>
      </c>
      <c r="BK60" s="79">
        <f t="shared" si="63"/>
        <v>2.8270769534395779E-2</v>
      </c>
      <c r="BL60" s="79">
        <f t="shared" si="63"/>
        <v>-1.3491077720573119E-2</v>
      </c>
      <c r="BM60" s="79">
        <f t="shared" si="63"/>
        <v>-4.4564718475075926E-2</v>
      </c>
      <c r="BN60" s="79">
        <f t="shared" si="35"/>
        <v>1.7353507974643634E-2</v>
      </c>
      <c r="BO60" s="79">
        <f t="shared" si="36"/>
        <v>-1.4001735926105541E-2</v>
      </c>
      <c r="BP60" s="79">
        <f t="shared" si="37"/>
        <v>9.7569170620543932E-2</v>
      </c>
      <c r="BQ60" s="79">
        <f t="shared" si="38"/>
        <v>3.2932213408336963E-2</v>
      </c>
      <c r="BR60" s="79">
        <f t="shared" si="39"/>
        <v>-3.205604804265616E-2</v>
      </c>
      <c r="BS60" s="79">
        <f t="shared" si="40"/>
        <v>6.4699878920734255E-2</v>
      </c>
      <c r="BT60" s="79">
        <f t="shared" si="41"/>
        <v>6.5949027818915429E-2</v>
      </c>
      <c r="BU60" s="79" t="e">
        <f t="shared" si="42"/>
        <v>#N/A</v>
      </c>
      <c r="BV60" s="79" t="e">
        <f t="shared" si="43"/>
        <v>#N/A</v>
      </c>
      <c r="BW60" s="79" t="e">
        <f t="shared" si="44"/>
        <v>#N/A</v>
      </c>
      <c r="BX60" s="79" t="e">
        <f t="shared" si="45"/>
        <v>#N/A</v>
      </c>
      <c r="BY60" s="79" t="e">
        <f t="shared" si="46"/>
        <v>#N/A</v>
      </c>
      <c r="BZ60" s="79" t="e">
        <f t="shared" si="47"/>
        <v>#N/A</v>
      </c>
      <c r="CA60" s="79" t="e">
        <f t="shared" si="48"/>
        <v>#N/A</v>
      </c>
      <c r="CB60" s="79" t="e">
        <f t="shared" si="49"/>
        <v>#N/A</v>
      </c>
    </row>
    <row r="61" spans="1:80" ht="13" x14ac:dyDescent="0.3">
      <c r="A61" s="20" t="s">
        <v>81</v>
      </c>
      <c r="B61" s="42">
        <f>'Nom Revenue'!B61</f>
        <v>0</v>
      </c>
      <c r="C61" s="69" t="str">
        <f>IF(B61=0,"",VLOOKUP('Nom Revenue'!A61,'Commodity Code List'!$B$2:$C$18,2,FALSE))</f>
        <v/>
      </c>
      <c r="D61" s="69" t="str">
        <f>'Formatted Data'!E56</f>
        <v>L</v>
      </c>
      <c r="E61" s="69" t="str">
        <f>'Formatted Data'!F56</f>
        <v>X</v>
      </c>
      <c r="F61" s="69" t="str">
        <f>'Formatted Data'!G56</f>
        <v>X</v>
      </c>
      <c r="G61" s="110">
        <f>'Nom Revenue'!G61*VLOOKUP('Real Revenue'!G$3,IPD!$A:$C,3,FALSE)</f>
        <v>773.46985275252825</v>
      </c>
      <c r="H61" s="110">
        <f>'Nom Revenue'!H61*VLOOKUP('Real Revenue'!H$3,IPD!$A:$C,3,FALSE)</f>
        <v>715.51947597832168</v>
      </c>
      <c r="I61" s="110">
        <f>'Nom Revenue'!I61*VLOOKUP('Real Revenue'!I$3,IPD!$A:$C,3,FALSE)</f>
        <v>708.38641214664813</v>
      </c>
      <c r="J61" s="110">
        <f>'Nom Revenue'!J61*VLOOKUP('Real Revenue'!J$3,IPD!$A:$C,3,FALSE)</f>
        <v>786.53813830715535</v>
      </c>
      <c r="K61" s="110">
        <f>'Nom Revenue'!K61*VLOOKUP('Real Revenue'!K$3,IPD!$A:$C,3,FALSE)</f>
        <v>801.03801142307361</v>
      </c>
      <c r="L61" s="110">
        <f>'Nom Revenue'!L61*VLOOKUP('Real Revenue'!L$3,IPD!$A:$C,3,FALSE)</f>
        <v>726.65241082539421</v>
      </c>
      <c r="M61" s="110">
        <f>'Nom Revenue'!M61*VLOOKUP('Real Revenue'!M$3,IPD!$A:$C,3,FALSE)</f>
        <v>751.64059944544124</v>
      </c>
      <c r="N61" s="110">
        <f>'Nom Revenue'!N61*VLOOKUP('Real Revenue'!N$3,IPD!$A:$C,3,FALSE)</f>
        <v>658.52815692027991</v>
      </c>
      <c r="O61" s="110">
        <f>'Nom Revenue'!O61*VLOOKUP('Real Revenue'!O$3,IPD!$A:$C,3,FALSE)</f>
        <v>661.12036855469353</v>
      </c>
      <c r="P61" s="110">
        <f>'Nom Revenue'!P61*VLOOKUP('Real Revenue'!P$3,IPD!$A:$C,3,FALSE)</f>
        <v>703.45296856506627</v>
      </c>
      <c r="Q61" s="110">
        <f>'Nom Revenue'!Q61*VLOOKUP('Real Revenue'!Q$3,IPD!$A:$C,3,FALSE)</f>
        <v>711.6958839988647</v>
      </c>
      <c r="R61" s="110">
        <f>'Nom Revenue'!R61*VLOOKUP('Real Revenue'!R$3,IPD!$A:$C,3,FALSE)</f>
        <v>651.62065673962798</v>
      </c>
      <c r="S61" s="110">
        <f>'Nom Revenue'!S61*VLOOKUP('Real Revenue'!S$3,IPD!$A:$C,3,FALSE)</f>
        <v>800.78214503893855</v>
      </c>
      <c r="T61" s="110">
        <f>'Nom Revenue'!T61*VLOOKUP('Real Revenue'!T$3,IPD!$A:$C,3,FALSE)</f>
        <v>753.95277569560324</v>
      </c>
      <c r="U61" s="110">
        <f>'Nom Revenue'!U61*VLOOKUP('Real Revenue'!U$3,IPD!$A:$C,3,FALSE)</f>
        <v>776.83074586210284</v>
      </c>
      <c r="V61" s="110">
        <f>'Nom Revenue'!V61*VLOOKUP('Real Revenue'!V$3,IPD!$A:$C,3,FALSE)</f>
        <v>839.00959640823976</v>
      </c>
      <c r="W61" s="110">
        <f>'Nom Revenue'!W61*VLOOKUP('Real Revenue'!W$3,IPD!$A:$C,3,FALSE)</f>
        <v>778.64718418504572</v>
      </c>
      <c r="X61" s="110">
        <f>'Nom Revenue'!X61*VLOOKUP('Real Revenue'!X$3,IPD!$A:$C,3,FALSE)</f>
        <v>754.06173202674961</v>
      </c>
      <c r="Y61" s="110">
        <f>'Nom Revenue'!Y61*VLOOKUP('Real Revenue'!Y$3,IPD!$A:$C,3,FALSE)</f>
        <v>759.94123520245171</v>
      </c>
      <c r="Z61" s="110">
        <f>'Nom Revenue'!Z61*VLOOKUP('Real Revenue'!Z$3,IPD!$A:$C,3,FALSE)</f>
        <v>787.82487854875626</v>
      </c>
      <c r="AA61" s="110">
        <f>'Nom Revenue'!AA61*VLOOKUP('Real Revenue'!AA$3,IPD!$A:$C,3,FALSE)</f>
        <v>874.67759333464119</v>
      </c>
      <c r="AB61" s="110">
        <f>'Nom Revenue'!AB61*VLOOKUP('Real Revenue'!AB$3,IPD!$A:$C,3,FALSE)</f>
        <v>947.77766199997632</v>
      </c>
      <c r="AC61" s="110">
        <f t="shared" si="10"/>
        <v>914.24463957891805</v>
      </c>
      <c r="AD61" s="110">
        <f>'Nom Revenue'!AD61*VLOOKUP('Real Revenue'!AD$3,IPD!$A:$C,3,FALSE)</f>
        <v>914.24463957891805</v>
      </c>
      <c r="AE61" s="110">
        <f>'Nom Revenue'!AE61*VLOOKUP('Real Revenue'!AE$3,IPD!$A:$C,3,FALSE)</f>
        <v>984.15831666912845</v>
      </c>
      <c r="AF61" s="110">
        <f>'Nom Revenue'!AF61*VLOOKUP('Real Revenue'!AF$3,IPD!$A:$C,3,FALSE)</f>
        <v>654.02570764262157</v>
      </c>
      <c r="AG61" s="110">
        <f>'Nom Revenue'!AG61*VLOOKUP('Real Revenue'!AG$3,IPD!$A:$C,3,FALSE)</f>
        <v>764.66462748795072</v>
      </c>
      <c r="AH61" s="110">
        <f>'Nom Revenue'!AH61*VLOOKUP('Real Revenue'!AH$3,IPD!$A:$C,3,FALSE)</f>
        <v>857.016503372285</v>
      </c>
      <c r="AI61" s="110">
        <f>'Nom Revenue'!AI61*VLOOKUP('Real Revenue'!AI$3,IPD!$A:$C,3,FALSE)</f>
        <v>878.69597214143903</v>
      </c>
      <c r="AJ61" s="110">
        <f>'Nom Revenue'!AJ61*VLOOKUP('Real Revenue'!AJ$3,IPD!$A:$C,3,FALSE)</f>
        <v>922.71539225079414</v>
      </c>
      <c r="AK61" s="110">
        <f>'Nom Revenue'!AK61*VLOOKUP('Real Revenue'!AK$3,IPD!$A:$C,3,FALSE)</f>
        <v>957.16441223384936</v>
      </c>
      <c r="AL61" s="110">
        <f>'Nom Revenue'!AL61*VLOOKUP('Real Revenue'!AL$3,IPD!$A:$C,3,FALSE)</f>
        <v>918.59429874840725</v>
      </c>
      <c r="AM61" s="110">
        <f>'Nom Revenue'!AM61*VLOOKUP('Real Revenue'!AM$3,IPD!$A:$C,3,FALSE)</f>
        <v>823.31562745696806</v>
      </c>
      <c r="AN61" s="110">
        <f>'Nom Revenue'!AN61*VLOOKUP('Real Revenue'!AN$3,IPD!$A:$C,3,FALSE)</f>
        <v>846.55537231999995</v>
      </c>
      <c r="AO61" s="110">
        <f>'Nom Revenue'!AO61*VLOOKUP('Real Revenue'!AO$3,IPD!$A:$C,3,FALSE)</f>
        <v>856.405947199656</v>
      </c>
      <c r="AP61" s="110">
        <f>'Nom Revenue'!AP61*VLOOKUP('Real Revenue'!AP$3,IPD!$A:$C,3,FALSE)</f>
        <v>796.64328506461038</v>
      </c>
      <c r="AQ61" s="110">
        <f>'Nom Revenue'!AQ61*VLOOKUP('Real Revenue'!AQ$3,IPD!$A:$C,3,FALSE)</f>
        <v>661.70268810316861</v>
      </c>
      <c r="AR61" s="110">
        <f>'Nom Revenue'!AR61*VLOOKUP('Real Revenue'!AR$3,IPD!$A:$C,3,FALSE)</f>
        <v>748.97489277127022</v>
      </c>
      <c r="AS61" s="110">
        <f>'Nom Revenue'!AS61*VLOOKUP('Real Revenue'!AS$3,IPD!$A:$C,3,FALSE)</f>
        <v>734.71</v>
      </c>
      <c r="AT61" s="110" t="e">
        <f>'Nom Revenue'!AT61*VLOOKUP('Real Revenue'!AT$3,IPD!$A:$C,3,FALSE)</f>
        <v>#N/A</v>
      </c>
      <c r="AU61" s="110" t="e">
        <f>'Nom Revenue'!AU61*VLOOKUP('Real Revenue'!AU$3,IPD!$A:$C,3,FALSE)</f>
        <v>#N/A</v>
      </c>
      <c r="AV61" s="110" t="e">
        <f>'Nom Revenue'!AV61*VLOOKUP('Real Revenue'!AV$3,IPD!$A:$C,3,FALSE)</f>
        <v>#N/A</v>
      </c>
      <c r="AW61" s="110" t="e">
        <f>'Nom Revenue'!AW61*VLOOKUP('Real Revenue'!AW$3,IPD!$A:$C,3,FALSE)</f>
        <v>#N/A</v>
      </c>
      <c r="AX61" s="110" t="e">
        <f>'Nom Revenue'!AX61*VLOOKUP('Real Revenue'!AX$3,IPD!$A:$C,3,FALSE)</f>
        <v>#N/A</v>
      </c>
      <c r="AY61" s="110" t="e">
        <f>'Nom Revenue'!AY61*VLOOKUP('Real Revenue'!AY$3,IPD!$A:$C,3,FALSE)</f>
        <v>#N/A</v>
      </c>
      <c r="AZ61" s="110" t="e">
        <f>'Nom Revenue'!AZ61*VLOOKUP('Real Revenue'!AZ$3,IPD!$A:$C,3,FALSE)</f>
        <v>#N/A</v>
      </c>
      <c r="BA61" s="110" t="e">
        <f>'Nom Revenue'!BA61*VLOOKUP('Real Revenue'!BA$3,IPD!$A:$C,3,FALSE)</f>
        <v>#N/A</v>
      </c>
      <c r="BB61" s="110"/>
      <c r="BC61" s="79">
        <f t="shared" si="50"/>
        <v>0.11024368124281048</v>
      </c>
      <c r="BD61" s="79">
        <f t="shared" si="51"/>
        <v>8.3573729591776447E-2</v>
      </c>
      <c r="BE61" s="111">
        <f t="shared" si="11"/>
        <v>-3.5380684484900948E-2</v>
      </c>
      <c r="BF61" s="79">
        <f t="shared" si="52"/>
        <v>7.6471519835665802E-2</v>
      </c>
      <c r="BG61" s="79">
        <f t="shared" si="53"/>
        <v>-0.33544664860815954</v>
      </c>
      <c r="BH61" s="79">
        <f t="shared" si="62"/>
        <v>0.16916601068193082</v>
      </c>
      <c r="BI61" s="79">
        <f t="shared" si="63"/>
        <v>0.12077435331058184</v>
      </c>
      <c r="BJ61" s="79">
        <f t="shared" si="63"/>
        <v>2.5296442581732359E-2</v>
      </c>
      <c r="BK61" s="79">
        <f t="shared" si="63"/>
        <v>5.0096303505382966E-2</v>
      </c>
      <c r="BL61" s="79">
        <f t="shared" si="63"/>
        <v>3.733439397713223E-2</v>
      </c>
      <c r="BM61" s="79">
        <f t="shared" si="63"/>
        <v>-4.029622601139804E-2</v>
      </c>
      <c r="BN61" s="79">
        <f t="shared" si="35"/>
        <v>-0.10372225412378155</v>
      </c>
      <c r="BO61" s="79">
        <f t="shared" si="36"/>
        <v>2.8227017790023012E-2</v>
      </c>
      <c r="BP61" s="79">
        <f t="shared" si="37"/>
        <v>1.163606682060303E-2</v>
      </c>
      <c r="BQ61" s="79">
        <f t="shared" si="38"/>
        <v>-6.9783100328135617E-2</v>
      </c>
      <c r="BR61" s="79">
        <f t="shared" si="39"/>
        <v>-0.16938647383502092</v>
      </c>
      <c r="BS61" s="79">
        <f t="shared" si="40"/>
        <v>0.13189035836967111</v>
      </c>
      <c r="BT61" s="79">
        <f t="shared" si="41"/>
        <v>-1.9045889133197602E-2</v>
      </c>
      <c r="BU61" s="79" t="e">
        <f t="shared" si="42"/>
        <v>#N/A</v>
      </c>
      <c r="BV61" s="79" t="e">
        <f t="shared" si="43"/>
        <v>#N/A</v>
      </c>
      <c r="BW61" s="79" t="e">
        <f t="shared" si="44"/>
        <v>#N/A</v>
      </c>
      <c r="BX61" s="79" t="e">
        <f t="shared" si="45"/>
        <v>#N/A</v>
      </c>
      <c r="BY61" s="79" t="e">
        <f t="shared" si="46"/>
        <v>#N/A</v>
      </c>
      <c r="BZ61" s="79" t="e">
        <f t="shared" si="47"/>
        <v>#N/A</v>
      </c>
      <c r="CA61" s="79" t="e">
        <f t="shared" si="48"/>
        <v>#N/A</v>
      </c>
      <c r="CB61" s="79" t="e">
        <f t="shared" si="49"/>
        <v>#N/A</v>
      </c>
    </row>
    <row r="62" spans="1:80" ht="13" x14ac:dyDescent="0.3">
      <c r="A62" s="18" t="s">
        <v>56</v>
      </c>
      <c r="B62" s="108">
        <f>'Nom Revenue'!B62</f>
        <v>1</v>
      </c>
      <c r="C62" s="63" t="str">
        <f>IF(B62=0,"",VLOOKUP('Nom Revenue'!A62,'Commodity Code List'!$B$2:$C$18,2,FALSE))</f>
        <v>33</v>
      </c>
      <c r="D62" s="63" t="str">
        <f>'Formatted Data'!E57</f>
        <v>S</v>
      </c>
      <c r="E62" s="63" t="str">
        <f>'Formatted Data'!F57</f>
        <v>X</v>
      </c>
      <c r="F62" s="63" t="str">
        <f>'Formatted Data'!G57</f>
        <v>X</v>
      </c>
      <c r="G62" s="109">
        <f>'Nom Revenue'!G62*VLOOKUP('Real Revenue'!G$3,IPD!$A:$C,3,FALSE)</f>
        <v>479.89984736158652</v>
      </c>
      <c r="H62" s="109">
        <f>'Nom Revenue'!H62*VLOOKUP('Real Revenue'!H$3,IPD!$A:$C,3,FALSE)</f>
        <v>453.72813070647459</v>
      </c>
      <c r="I62" s="109">
        <f>'Nom Revenue'!I62*VLOOKUP('Real Revenue'!I$3,IPD!$A:$C,3,FALSE)</f>
        <v>411.7531684044115</v>
      </c>
      <c r="J62" s="109">
        <f>'Nom Revenue'!J62*VLOOKUP('Real Revenue'!J$3,IPD!$A:$C,3,FALSE)</f>
        <v>382.8096028759453</v>
      </c>
      <c r="K62" s="109">
        <f>'Nom Revenue'!K62*VLOOKUP('Real Revenue'!K$3,IPD!$A:$C,3,FALSE)</f>
        <v>392.88424469518066</v>
      </c>
      <c r="L62" s="109">
        <f>'Nom Revenue'!L62*VLOOKUP('Real Revenue'!L$3,IPD!$A:$C,3,FALSE)</f>
        <v>364.88578440266423</v>
      </c>
      <c r="M62" s="109">
        <f>'Nom Revenue'!M62*VLOOKUP('Real Revenue'!M$3,IPD!$A:$C,3,FALSE)</f>
        <v>455.09561577230465</v>
      </c>
      <c r="N62" s="109">
        <f>'Nom Revenue'!N62*VLOOKUP('Real Revenue'!N$3,IPD!$A:$C,3,FALSE)</f>
        <v>464.43249874814609</v>
      </c>
      <c r="O62" s="109">
        <f>'Nom Revenue'!O62*VLOOKUP('Real Revenue'!O$3,IPD!$A:$C,3,FALSE)</f>
        <v>519.51197033990707</v>
      </c>
      <c r="P62" s="109">
        <f>'Nom Revenue'!P62*VLOOKUP('Real Revenue'!P$3,IPD!$A:$C,3,FALSE)</f>
        <v>588.34274452443412</v>
      </c>
      <c r="Q62" s="109">
        <f>'Nom Revenue'!Q62*VLOOKUP('Real Revenue'!Q$3,IPD!$A:$C,3,FALSE)</f>
        <v>577.43834852627026</v>
      </c>
      <c r="R62" s="109">
        <f>'Nom Revenue'!R62*VLOOKUP('Real Revenue'!R$3,IPD!$A:$C,3,FALSE)</f>
        <v>617.87328969837449</v>
      </c>
      <c r="S62" s="109">
        <f>'Nom Revenue'!S62*VLOOKUP('Real Revenue'!S$3,IPD!$A:$C,3,FALSE)</f>
        <v>591.21418645803283</v>
      </c>
      <c r="T62" s="109">
        <f>'Nom Revenue'!T62*VLOOKUP('Real Revenue'!T$3,IPD!$A:$C,3,FALSE)</f>
        <v>632.32208944793854</v>
      </c>
      <c r="U62" s="109">
        <f>'Nom Revenue'!U62*VLOOKUP('Real Revenue'!U$3,IPD!$A:$C,3,FALSE)</f>
        <v>702.85934728804261</v>
      </c>
      <c r="V62" s="109">
        <f>'Nom Revenue'!V62*VLOOKUP('Real Revenue'!V$3,IPD!$A:$C,3,FALSE)</f>
        <v>702.564077074338</v>
      </c>
      <c r="W62" s="109">
        <f>'Nom Revenue'!W62*VLOOKUP('Real Revenue'!W$3,IPD!$A:$C,3,FALSE)</f>
        <v>617.89072680204413</v>
      </c>
      <c r="X62" s="109">
        <f>'Nom Revenue'!X62*VLOOKUP('Real Revenue'!X$3,IPD!$A:$C,3,FALSE)</f>
        <v>664.93404053499296</v>
      </c>
      <c r="Y62" s="109">
        <f>'Nom Revenue'!Y62*VLOOKUP('Real Revenue'!Y$3,IPD!$A:$C,3,FALSE)</f>
        <v>666.02212805495674</v>
      </c>
      <c r="Z62" s="109">
        <f>'Nom Revenue'!Z62*VLOOKUP('Real Revenue'!Z$3,IPD!$A:$C,3,FALSE)</f>
        <v>690.90074303526944</v>
      </c>
      <c r="AA62" s="109">
        <f>'Nom Revenue'!AA62*VLOOKUP('Real Revenue'!AA$3,IPD!$A:$C,3,FALSE)</f>
        <v>741.7851082936877</v>
      </c>
      <c r="AB62" s="109">
        <f>'Nom Revenue'!AB62*VLOOKUP('Real Revenue'!AB$3,IPD!$A:$C,3,FALSE)</f>
        <v>897.17630862009503</v>
      </c>
      <c r="AC62" s="109">
        <f t="shared" si="10"/>
        <v>860.15267538709179</v>
      </c>
      <c r="AD62" s="109">
        <f>'Nom Revenue'!AD62*VLOOKUP('Real Revenue'!AD$3,IPD!$A:$C,3,FALSE)</f>
        <v>860.15267538709179</v>
      </c>
      <c r="AE62" s="109">
        <f>'Nom Revenue'!AE62*VLOOKUP('Real Revenue'!AE$3,IPD!$A:$C,3,FALSE)</f>
        <v>853.33486104325493</v>
      </c>
      <c r="AF62" s="109">
        <f>'Nom Revenue'!AF62*VLOOKUP('Real Revenue'!AF$3,IPD!$A:$C,3,FALSE)</f>
        <v>448.98507404354308</v>
      </c>
      <c r="AG62" s="109">
        <f>'Nom Revenue'!AG62*VLOOKUP('Real Revenue'!AG$3,IPD!$A:$C,3,FALSE)</f>
        <v>649.75704069975006</v>
      </c>
      <c r="AH62" s="109">
        <f>'Nom Revenue'!AH62*VLOOKUP('Real Revenue'!AH$3,IPD!$A:$C,3,FALSE)</f>
        <v>726.91103888239093</v>
      </c>
      <c r="AI62" s="109">
        <f>'Nom Revenue'!AI62*VLOOKUP('Real Revenue'!AI$3,IPD!$A:$C,3,FALSE)</f>
        <v>717.24191097279606</v>
      </c>
      <c r="AJ62" s="109">
        <f>'Nom Revenue'!AJ62*VLOOKUP('Real Revenue'!AJ$3,IPD!$A:$C,3,FALSE)</f>
        <v>757.66447931329208</v>
      </c>
      <c r="AK62" s="109">
        <f>'Nom Revenue'!AK62*VLOOKUP('Real Revenue'!AK$3,IPD!$A:$C,3,FALSE)</f>
        <v>791.18661395339188</v>
      </c>
      <c r="AL62" s="109">
        <f>'Nom Revenue'!AL62*VLOOKUP('Real Revenue'!AL$3,IPD!$A:$C,3,FALSE)</f>
        <v>567.63686764766328</v>
      </c>
      <c r="AM62" s="109">
        <f>'Nom Revenue'!AM62*VLOOKUP('Real Revenue'!AM$3,IPD!$A:$C,3,FALSE)</f>
        <v>579.34913024093805</v>
      </c>
      <c r="AN62" s="109">
        <f>'Nom Revenue'!AN62*VLOOKUP('Real Revenue'!AN$3,IPD!$A:$C,3,FALSE)</f>
        <v>583.01548762000004</v>
      </c>
      <c r="AO62" s="109">
        <f>'Nom Revenue'!AO62*VLOOKUP('Real Revenue'!AO$3,IPD!$A:$C,3,FALSE)</f>
        <v>664.62471303438235</v>
      </c>
      <c r="AP62" s="109">
        <f>'Nom Revenue'!AP62*VLOOKUP('Real Revenue'!AP$3,IPD!$A:$C,3,FALSE)</f>
        <v>600.76305191908318</v>
      </c>
      <c r="AQ62" s="109">
        <f>'Nom Revenue'!AQ62*VLOOKUP('Real Revenue'!AQ$3,IPD!$A:$C,3,FALSE)</f>
        <v>508.84861149543087</v>
      </c>
      <c r="AR62" s="109">
        <f>'Nom Revenue'!AR62*VLOOKUP('Real Revenue'!AR$3,IPD!$A:$C,3,FALSE)</f>
        <v>634.83609822797678</v>
      </c>
      <c r="AS62" s="109">
        <f>'Nom Revenue'!AS62*VLOOKUP('Real Revenue'!AS$3,IPD!$A:$C,3,FALSE)</f>
        <v>634.53300000000002</v>
      </c>
      <c r="AT62" s="109" t="e">
        <f>'Nom Revenue'!AT62*VLOOKUP('Real Revenue'!AT$3,IPD!$A:$C,3,FALSE)</f>
        <v>#N/A</v>
      </c>
      <c r="AU62" s="109" t="e">
        <f>'Nom Revenue'!AU62*VLOOKUP('Real Revenue'!AU$3,IPD!$A:$C,3,FALSE)</f>
        <v>#N/A</v>
      </c>
      <c r="AV62" s="109" t="e">
        <f>'Nom Revenue'!AV62*VLOOKUP('Real Revenue'!AV$3,IPD!$A:$C,3,FALSE)</f>
        <v>#N/A</v>
      </c>
      <c r="AW62" s="109" t="e">
        <f>'Nom Revenue'!AW62*VLOOKUP('Real Revenue'!AW$3,IPD!$A:$C,3,FALSE)</f>
        <v>#N/A</v>
      </c>
      <c r="AX62" s="109" t="e">
        <f>'Nom Revenue'!AX62*VLOOKUP('Real Revenue'!AX$3,IPD!$A:$C,3,FALSE)</f>
        <v>#N/A</v>
      </c>
      <c r="AY62" s="109" t="e">
        <f>'Nom Revenue'!AY62*VLOOKUP('Real Revenue'!AY$3,IPD!$A:$C,3,FALSE)</f>
        <v>#N/A</v>
      </c>
      <c r="AZ62" s="109" t="e">
        <f>'Nom Revenue'!AZ62*VLOOKUP('Real Revenue'!AZ$3,IPD!$A:$C,3,FALSE)</f>
        <v>#N/A</v>
      </c>
      <c r="BA62" s="109" t="e">
        <f>'Nom Revenue'!BA62*VLOOKUP('Real Revenue'!BA$3,IPD!$A:$C,3,FALSE)</f>
        <v>#N/A</v>
      </c>
      <c r="BB62" s="109"/>
      <c r="BC62" s="78">
        <f t="shared" si="50"/>
        <v>7.3649313264410043E-2</v>
      </c>
      <c r="BD62" s="78">
        <f t="shared" si="51"/>
        <v>0.2094827714779155</v>
      </c>
      <c r="BE62" s="78">
        <f t="shared" si="11"/>
        <v>-4.1266842288722017E-2</v>
      </c>
      <c r="BF62" s="78">
        <f t="shared" si="52"/>
        <v>-7.9262839481010205E-3</v>
      </c>
      <c r="BG62" s="78">
        <f t="shared" si="53"/>
        <v>-0.47384655831987121</v>
      </c>
      <c r="BH62" s="78">
        <f t="shared" si="62"/>
        <v>0.4471684656419912</v>
      </c>
      <c r="BI62" s="78">
        <f t="shared" si="63"/>
        <v>0.11874284286254211</v>
      </c>
      <c r="BJ62" s="78">
        <f t="shared" si="63"/>
        <v>-1.330166608070904E-2</v>
      </c>
      <c r="BK62" s="78">
        <f t="shared" si="63"/>
        <v>5.6358346775456702E-2</v>
      </c>
      <c r="BL62" s="78">
        <f t="shared" si="63"/>
        <v>4.4244036186680491E-2</v>
      </c>
      <c r="BM62" s="78">
        <f t="shared" si="63"/>
        <v>-0.28254996022834344</v>
      </c>
      <c r="BN62" s="78">
        <f t="shared" si="35"/>
        <v>2.0633371898149289E-2</v>
      </c>
      <c r="BO62" s="78">
        <f t="shared" si="36"/>
        <v>6.3284074967666637E-3</v>
      </c>
      <c r="BP62" s="78">
        <f t="shared" si="37"/>
        <v>0.13997780015678396</v>
      </c>
      <c r="BQ62" s="78">
        <f t="shared" si="38"/>
        <v>-9.6086798854853162E-2</v>
      </c>
      <c r="BR62" s="78">
        <f t="shared" si="39"/>
        <v>-0.15299616068271837</v>
      </c>
      <c r="BS62" s="78">
        <f t="shared" si="40"/>
        <v>0.24759326032606688</v>
      </c>
      <c r="BT62" s="78">
        <f t="shared" si="41"/>
        <v>-4.7744327838761258E-4</v>
      </c>
      <c r="BU62" s="78" t="e">
        <f t="shared" si="42"/>
        <v>#N/A</v>
      </c>
      <c r="BV62" s="78" t="e">
        <f t="shared" si="43"/>
        <v>#N/A</v>
      </c>
      <c r="BW62" s="78" t="e">
        <f t="shared" si="44"/>
        <v>#N/A</v>
      </c>
      <c r="BX62" s="78" t="e">
        <f t="shared" si="45"/>
        <v>#N/A</v>
      </c>
      <c r="BY62" s="78" t="e">
        <f t="shared" si="46"/>
        <v>#N/A</v>
      </c>
      <c r="BZ62" s="78" t="e">
        <f t="shared" si="47"/>
        <v>#N/A</v>
      </c>
      <c r="CA62" s="78" t="e">
        <f t="shared" si="48"/>
        <v>#N/A</v>
      </c>
      <c r="CB62" s="78" t="e">
        <f t="shared" si="49"/>
        <v>#N/A</v>
      </c>
    </row>
    <row r="63" spans="1:80" ht="13" x14ac:dyDescent="0.3">
      <c r="A63" s="18" t="s">
        <v>81</v>
      </c>
      <c r="B63" s="108">
        <f>'Nom Revenue'!B63</f>
        <v>0</v>
      </c>
      <c r="C63" s="63" t="str">
        <f>IF(B63=0,"",VLOOKUP('Nom Revenue'!A63,'Commodity Code List'!$B$2:$C$18,2,FALSE))</f>
        <v/>
      </c>
      <c r="D63" s="63" t="str">
        <f>'Formatted Data'!E58</f>
        <v>M</v>
      </c>
      <c r="E63" s="63" t="str">
        <f>'Formatted Data'!F58</f>
        <v>X</v>
      </c>
      <c r="F63" s="63" t="str">
        <f>'Formatted Data'!G58</f>
        <v>X</v>
      </c>
      <c r="G63" s="109">
        <f>'Nom Revenue'!G63*VLOOKUP('Real Revenue'!G$3,IPD!$A:$C,3,FALSE)</f>
        <v>492.02999527800728</v>
      </c>
      <c r="H63" s="109">
        <f>'Nom Revenue'!H63*VLOOKUP('Real Revenue'!H$3,IPD!$A:$C,3,FALSE)</f>
        <v>431.68939364307892</v>
      </c>
      <c r="I63" s="109">
        <f>'Nom Revenue'!I63*VLOOKUP('Real Revenue'!I$3,IPD!$A:$C,3,FALSE)</f>
        <v>424.14905915233186</v>
      </c>
      <c r="J63" s="109">
        <f>'Nom Revenue'!J63*VLOOKUP('Real Revenue'!J$3,IPD!$A:$C,3,FALSE)</f>
        <v>487.71524014688771</v>
      </c>
      <c r="K63" s="109">
        <f>'Nom Revenue'!K63*VLOOKUP('Real Revenue'!K$3,IPD!$A:$C,3,FALSE)</f>
        <v>532.40462671214914</v>
      </c>
      <c r="L63" s="109">
        <f>'Nom Revenue'!L63*VLOOKUP('Real Revenue'!L$3,IPD!$A:$C,3,FALSE)</f>
        <v>534.35671921423148</v>
      </c>
      <c r="M63" s="109">
        <f>'Nom Revenue'!M63*VLOOKUP('Real Revenue'!M$3,IPD!$A:$C,3,FALSE)</f>
        <v>546.67622190507257</v>
      </c>
      <c r="N63" s="109">
        <f>'Nom Revenue'!N63*VLOOKUP('Real Revenue'!N$3,IPD!$A:$C,3,FALSE)</f>
        <v>516.41572172165786</v>
      </c>
      <c r="O63" s="109">
        <f>'Nom Revenue'!O63*VLOOKUP('Real Revenue'!O$3,IPD!$A:$C,3,FALSE)</f>
        <v>502.32158740692273</v>
      </c>
      <c r="P63" s="109">
        <f>'Nom Revenue'!P63*VLOOKUP('Real Revenue'!P$3,IPD!$A:$C,3,FALSE)</f>
        <v>553.32547051735708</v>
      </c>
      <c r="Q63" s="109">
        <f>'Nom Revenue'!Q63*VLOOKUP('Real Revenue'!Q$3,IPD!$A:$C,3,FALSE)</f>
        <v>550.52128031491361</v>
      </c>
      <c r="R63" s="109">
        <f>'Nom Revenue'!R63*VLOOKUP('Real Revenue'!R$3,IPD!$A:$C,3,FALSE)</f>
        <v>577.11649465993776</v>
      </c>
      <c r="S63" s="109">
        <f>'Nom Revenue'!S63*VLOOKUP('Real Revenue'!S$3,IPD!$A:$C,3,FALSE)</f>
        <v>591.09168781367168</v>
      </c>
      <c r="T63" s="109">
        <f>'Nom Revenue'!T63*VLOOKUP('Real Revenue'!T$3,IPD!$A:$C,3,FALSE)</f>
        <v>611.32656659393319</v>
      </c>
      <c r="U63" s="109">
        <f>'Nom Revenue'!U63*VLOOKUP('Real Revenue'!U$3,IPD!$A:$C,3,FALSE)</f>
        <v>557.30716612057211</v>
      </c>
      <c r="V63" s="109">
        <f>'Nom Revenue'!V63*VLOOKUP('Real Revenue'!V$3,IPD!$A:$C,3,FALSE)</f>
        <v>619.29579351502991</v>
      </c>
      <c r="W63" s="109">
        <f>'Nom Revenue'!W63*VLOOKUP('Real Revenue'!W$3,IPD!$A:$C,3,FALSE)</f>
        <v>590.71378368746639</v>
      </c>
      <c r="X63" s="109">
        <f>'Nom Revenue'!X63*VLOOKUP('Real Revenue'!X$3,IPD!$A:$C,3,FALSE)</f>
        <v>632.14249885453216</v>
      </c>
      <c r="Y63" s="109">
        <f>'Nom Revenue'!Y63*VLOOKUP('Real Revenue'!Y$3,IPD!$A:$C,3,FALSE)</f>
        <v>618.71098105342435</v>
      </c>
      <c r="Z63" s="109">
        <f>'Nom Revenue'!Z63*VLOOKUP('Real Revenue'!Z$3,IPD!$A:$C,3,FALSE)</f>
        <v>645.29710779366951</v>
      </c>
      <c r="AA63" s="109">
        <f>'Nom Revenue'!AA63*VLOOKUP('Real Revenue'!AA$3,IPD!$A:$C,3,FALSE)</f>
        <v>742.42158041100595</v>
      </c>
      <c r="AB63" s="109">
        <f>'Nom Revenue'!AB63*VLOOKUP('Real Revenue'!AB$3,IPD!$A:$C,3,FALSE)</f>
        <v>920.96427707532928</v>
      </c>
      <c r="AC63" s="109">
        <f t="shared" si="10"/>
        <v>918.50319313483647</v>
      </c>
      <c r="AD63" s="109">
        <f>'Nom Revenue'!AD63*VLOOKUP('Real Revenue'!AD$3,IPD!$A:$C,3,FALSE)</f>
        <v>918.50319313483647</v>
      </c>
      <c r="AE63" s="109">
        <f>'Nom Revenue'!AE63*VLOOKUP('Real Revenue'!AE$3,IPD!$A:$C,3,FALSE)</f>
        <v>1037.7677849863089</v>
      </c>
      <c r="AF63" s="109">
        <f>'Nom Revenue'!AF63*VLOOKUP('Real Revenue'!AF$3,IPD!$A:$C,3,FALSE)</f>
        <v>543.5089486765437</v>
      </c>
      <c r="AG63" s="109">
        <f>'Nom Revenue'!AG63*VLOOKUP('Real Revenue'!AG$3,IPD!$A:$C,3,FALSE)</f>
        <v>774.81115838093547</v>
      </c>
      <c r="AH63" s="109">
        <f>'Nom Revenue'!AH63*VLOOKUP('Real Revenue'!AH$3,IPD!$A:$C,3,FALSE)</f>
        <v>970.54299640362467</v>
      </c>
      <c r="AI63" s="109">
        <f>'Nom Revenue'!AI63*VLOOKUP('Real Revenue'!AI$3,IPD!$A:$C,3,FALSE)</f>
        <v>1070.5430988356495</v>
      </c>
      <c r="AJ63" s="109">
        <f>'Nom Revenue'!AJ63*VLOOKUP('Real Revenue'!AJ$3,IPD!$A:$C,3,FALSE)</f>
        <v>1074.8226488588282</v>
      </c>
      <c r="AK63" s="109">
        <f>'Nom Revenue'!AK63*VLOOKUP('Real Revenue'!AK$3,IPD!$A:$C,3,FALSE)</f>
        <v>1035.1956092552452</v>
      </c>
      <c r="AL63" s="109">
        <f>'Nom Revenue'!AL63*VLOOKUP('Real Revenue'!AL$3,IPD!$A:$C,3,FALSE)</f>
        <v>761.63720842410294</v>
      </c>
      <c r="AM63" s="109">
        <f>'Nom Revenue'!AM63*VLOOKUP('Real Revenue'!AM$3,IPD!$A:$C,3,FALSE)</f>
        <v>675.91812629146682</v>
      </c>
      <c r="AN63" s="109">
        <f>'Nom Revenue'!AN63*VLOOKUP('Real Revenue'!AN$3,IPD!$A:$C,3,FALSE)</f>
        <v>770.86979416999998</v>
      </c>
      <c r="AO63" s="109">
        <f>'Nom Revenue'!AO63*VLOOKUP('Real Revenue'!AO$3,IPD!$A:$C,3,FALSE)</f>
        <v>846.37332334222958</v>
      </c>
      <c r="AP63" s="109">
        <f>'Nom Revenue'!AP63*VLOOKUP('Real Revenue'!AP$3,IPD!$A:$C,3,FALSE)</f>
        <v>832.65744477347891</v>
      </c>
      <c r="AQ63" s="109">
        <f>'Nom Revenue'!AQ63*VLOOKUP('Real Revenue'!AQ$3,IPD!$A:$C,3,FALSE)</f>
        <v>691.37253768705932</v>
      </c>
      <c r="AR63" s="109">
        <f>'Nom Revenue'!AR63*VLOOKUP('Real Revenue'!AR$3,IPD!$A:$C,3,FALSE)</f>
        <v>689.04268631649632</v>
      </c>
      <c r="AS63" s="109">
        <f>'Nom Revenue'!AS63*VLOOKUP('Real Revenue'!AS$3,IPD!$A:$C,3,FALSE)</f>
        <v>707.10799999999995</v>
      </c>
      <c r="AT63" s="109" t="e">
        <f>'Nom Revenue'!AT63*VLOOKUP('Real Revenue'!AT$3,IPD!$A:$C,3,FALSE)</f>
        <v>#N/A</v>
      </c>
      <c r="AU63" s="109" t="e">
        <f>'Nom Revenue'!AU63*VLOOKUP('Real Revenue'!AU$3,IPD!$A:$C,3,FALSE)</f>
        <v>#N/A</v>
      </c>
      <c r="AV63" s="109" t="e">
        <f>'Nom Revenue'!AV63*VLOOKUP('Real Revenue'!AV$3,IPD!$A:$C,3,FALSE)</f>
        <v>#N/A</v>
      </c>
      <c r="AW63" s="109" t="e">
        <f>'Nom Revenue'!AW63*VLOOKUP('Real Revenue'!AW$3,IPD!$A:$C,3,FALSE)</f>
        <v>#N/A</v>
      </c>
      <c r="AX63" s="109" t="e">
        <f>'Nom Revenue'!AX63*VLOOKUP('Real Revenue'!AX$3,IPD!$A:$C,3,FALSE)</f>
        <v>#N/A</v>
      </c>
      <c r="AY63" s="109" t="e">
        <f>'Nom Revenue'!AY63*VLOOKUP('Real Revenue'!AY$3,IPD!$A:$C,3,FALSE)</f>
        <v>#N/A</v>
      </c>
      <c r="AZ63" s="109" t="e">
        <f>'Nom Revenue'!AZ63*VLOOKUP('Real Revenue'!AZ$3,IPD!$A:$C,3,FALSE)</f>
        <v>#N/A</v>
      </c>
      <c r="BA63" s="109" t="e">
        <f>'Nom Revenue'!BA63*VLOOKUP('Real Revenue'!BA$3,IPD!$A:$C,3,FALSE)</f>
        <v>#N/A</v>
      </c>
      <c r="BB63" s="109"/>
      <c r="BC63" s="78">
        <f t="shared" si="50"/>
        <v>0.15051124736853994</v>
      </c>
      <c r="BD63" s="78">
        <f t="shared" si="51"/>
        <v>0.24048694350382682</v>
      </c>
      <c r="BE63" s="78">
        <f t="shared" si="11"/>
        <v>-2.6722903393260333E-3</v>
      </c>
      <c r="BF63" s="78">
        <f t="shared" si="52"/>
        <v>0.12984668180022796</v>
      </c>
      <c r="BG63" s="78">
        <f t="shared" si="53"/>
        <v>-0.47627113065211013</v>
      </c>
      <c r="BH63" s="78">
        <f t="shared" si="62"/>
        <v>0.42557203569070534</v>
      </c>
      <c r="BI63" s="78">
        <f t="shared" si="63"/>
        <v>0.25261876510877213</v>
      </c>
      <c r="BJ63" s="78">
        <f t="shared" si="63"/>
        <v>0.10303521101339985</v>
      </c>
      <c r="BK63" s="78">
        <f t="shared" si="63"/>
        <v>3.9975504282201424E-3</v>
      </c>
      <c r="BL63" s="78">
        <f t="shared" si="63"/>
        <v>-3.6868444897077857E-2</v>
      </c>
      <c r="BM63" s="78">
        <f t="shared" si="63"/>
        <v>-0.2642576904165479</v>
      </c>
      <c r="BN63" s="78">
        <f t="shared" si="35"/>
        <v>-0.11254581733210844</v>
      </c>
      <c r="BO63" s="78">
        <f t="shared" si="36"/>
        <v>0.14047806115143069</v>
      </c>
      <c r="BP63" s="78">
        <f t="shared" si="37"/>
        <v>9.794589143750887E-2</v>
      </c>
      <c r="BQ63" s="78">
        <f t="shared" si="38"/>
        <v>-1.6205471262478177E-2</v>
      </c>
      <c r="BR63" s="78">
        <f t="shared" si="39"/>
        <v>-0.16967950983114743</v>
      </c>
      <c r="BS63" s="78">
        <f t="shared" si="40"/>
        <v>-3.369892848734457E-3</v>
      </c>
      <c r="BT63" s="78">
        <f t="shared" si="41"/>
        <v>2.6217989164180278E-2</v>
      </c>
      <c r="BU63" s="78" t="e">
        <f t="shared" si="42"/>
        <v>#N/A</v>
      </c>
      <c r="BV63" s="78" t="e">
        <f t="shared" si="43"/>
        <v>#N/A</v>
      </c>
      <c r="BW63" s="78" t="e">
        <f t="shared" si="44"/>
        <v>#N/A</v>
      </c>
      <c r="BX63" s="78" t="e">
        <f t="shared" si="45"/>
        <v>#N/A</v>
      </c>
      <c r="BY63" s="78" t="e">
        <f t="shared" si="46"/>
        <v>#N/A</v>
      </c>
      <c r="BZ63" s="78" t="e">
        <f t="shared" si="47"/>
        <v>#N/A</v>
      </c>
      <c r="CA63" s="78" t="e">
        <f t="shared" si="48"/>
        <v>#N/A</v>
      </c>
      <c r="CB63" s="78" t="e">
        <f t="shared" si="49"/>
        <v>#N/A</v>
      </c>
    </row>
    <row r="64" spans="1:80" ht="13" x14ac:dyDescent="0.3">
      <c r="A64" s="18" t="s">
        <v>81</v>
      </c>
      <c r="B64" s="108">
        <f>'Nom Revenue'!B64</f>
        <v>0</v>
      </c>
      <c r="C64" s="63" t="str">
        <f>IF(B64=0,"",VLOOKUP('Nom Revenue'!A64,'Commodity Code List'!$B$2:$C$18,2,FALSE))</f>
        <v/>
      </c>
      <c r="D64" s="63" t="str">
        <f>'Formatted Data'!E59</f>
        <v>L</v>
      </c>
      <c r="E64" s="63" t="str">
        <f>'Formatted Data'!F59</f>
        <v>X</v>
      </c>
      <c r="F64" s="63" t="str">
        <f>'Formatted Data'!G59</f>
        <v>X</v>
      </c>
      <c r="G64" s="109">
        <f>'Nom Revenue'!G64*VLOOKUP('Real Revenue'!G$3,IPD!$A:$C,3,FALSE)</f>
        <v>788.82635076535632</v>
      </c>
      <c r="H64" s="109">
        <f>'Nom Revenue'!H64*VLOOKUP('Real Revenue'!H$3,IPD!$A:$C,3,FALSE)</f>
        <v>728.58208071515367</v>
      </c>
      <c r="I64" s="109">
        <f>'Nom Revenue'!I64*VLOOKUP('Real Revenue'!I$3,IPD!$A:$C,3,FALSE)</f>
        <v>824.21683027816471</v>
      </c>
      <c r="J64" s="109">
        <f>'Nom Revenue'!J64*VLOOKUP('Real Revenue'!J$3,IPD!$A:$C,3,FALSE)</f>
        <v>938.50172289485158</v>
      </c>
      <c r="K64" s="109">
        <f>'Nom Revenue'!K64*VLOOKUP('Real Revenue'!K$3,IPD!$A:$C,3,FALSE)</f>
        <v>1018.9717951368846</v>
      </c>
      <c r="L64" s="109">
        <f>'Nom Revenue'!L64*VLOOKUP('Real Revenue'!L$3,IPD!$A:$C,3,FALSE)</f>
        <v>943.84765628530477</v>
      </c>
      <c r="M64" s="109">
        <f>'Nom Revenue'!M64*VLOOKUP('Real Revenue'!M$3,IPD!$A:$C,3,FALSE)</f>
        <v>887.81465322133408</v>
      </c>
      <c r="N64" s="109">
        <f>'Nom Revenue'!N64*VLOOKUP('Real Revenue'!N$3,IPD!$A:$C,3,FALSE)</f>
        <v>888.94678877956198</v>
      </c>
      <c r="O64" s="109">
        <f>'Nom Revenue'!O64*VLOOKUP('Real Revenue'!O$3,IPD!$A:$C,3,FALSE)</f>
        <v>924.32949992211104</v>
      </c>
      <c r="P64" s="109">
        <f>'Nom Revenue'!P64*VLOOKUP('Real Revenue'!P$3,IPD!$A:$C,3,FALSE)</f>
        <v>923.93530005795867</v>
      </c>
      <c r="Q64" s="109">
        <f>'Nom Revenue'!Q64*VLOOKUP('Real Revenue'!Q$3,IPD!$A:$C,3,FALSE)</f>
        <v>1027.1259261865282</v>
      </c>
      <c r="R64" s="109">
        <f>'Nom Revenue'!R64*VLOOKUP('Real Revenue'!R$3,IPD!$A:$C,3,FALSE)</f>
        <v>1041.3223539845078</v>
      </c>
      <c r="S64" s="109">
        <f>'Nom Revenue'!S64*VLOOKUP('Real Revenue'!S$3,IPD!$A:$C,3,FALSE)</f>
        <v>1046.1945680559561</v>
      </c>
      <c r="T64" s="109">
        <f>'Nom Revenue'!T64*VLOOKUP('Real Revenue'!T$3,IPD!$A:$C,3,FALSE)</f>
        <v>1043.4466966727991</v>
      </c>
      <c r="U64" s="109">
        <f>'Nom Revenue'!U64*VLOOKUP('Real Revenue'!U$3,IPD!$A:$C,3,FALSE)</f>
        <v>1020.6155109617359</v>
      </c>
      <c r="V64" s="109">
        <f>'Nom Revenue'!V64*VLOOKUP('Real Revenue'!V$3,IPD!$A:$C,3,FALSE)</f>
        <v>1033.2865763317841</v>
      </c>
      <c r="W64" s="109">
        <f>'Nom Revenue'!W64*VLOOKUP('Real Revenue'!W$3,IPD!$A:$C,3,FALSE)</f>
        <v>983.0263635691233</v>
      </c>
      <c r="X64" s="109">
        <f>'Nom Revenue'!X64*VLOOKUP('Real Revenue'!X$3,IPD!$A:$C,3,FALSE)</f>
        <v>916.58061194464665</v>
      </c>
      <c r="Y64" s="109">
        <f>'Nom Revenue'!Y64*VLOOKUP('Real Revenue'!Y$3,IPD!$A:$C,3,FALSE)</f>
        <v>1019.4922527854972</v>
      </c>
      <c r="Z64" s="109">
        <f>'Nom Revenue'!Z64*VLOOKUP('Real Revenue'!Z$3,IPD!$A:$C,3,FALSE)</f>
        <v>1100.2533427039468</v>
      </c>
      <c r="AA64" s="109">
        <f>'Nom Revenue'!AA64*VLOOKUP('Real Revenue'!AA$3,IPD!$A:$C,3,FALSE)</f>
        <v>1237.460914095836</v>
      </c>
      <c r="AB64" s="109">
        <f>'Nom Revenue'!AB64*VLOOKUP('Real Revenue'!AB$3,IPD!$A:$C,3,FALSE)</f>
        <v>1470.9852718654472</v>
      </c>
      <c r="AC64" s="109">
        <f t="shared" si="10"/>
        <v>1606.906504545507</v>
      </c>
      <c r="AD64" s="109">
        <f>'Nom Revenue'!AD64*VLOOKUP('Real Revenue'!AD$3,IPD!$A:$C,3,FALSE)</f>
        <v>1606.906504545507</v>
      </c>
      <c r="AE64" s="109">
        <f>'Nom Revenue'!AE64*VLOOKUP('Real Revenue'!AE$3,IPD!$A:$C,3,FALSE)</f>
        <v>1838.2505061184143</v>
      </c>
      <c r="AF64" s="109">
        <f>'Nom Revenue'!AF64*VLOOKUP('Real Revenue'!AF$3,IPD!$A:$C,3,FALSE)</f>
        <v>965.18289221509553</v>
      </c>
      <c r="AG64" s="109">
        <f>'Nom Revenue'!AG64*VLOOKUP('Real Revenue'!AG$3,IPD!$A:$C,3,FALSE)</f>
        <v>1279.0512307323277</v>
      </c>
      <c r="AH64" s="109">
        <f>'Nom Revenue'!AH64*VLOOKUP('Real Revenue'!AH$3,IPD!$A:$C,3,FALSE)</f>
        <v>1449.0493044785255</v>
      </c>
      <c r="AI64" s="109">
        <f>'Nom Revenue'!AI64*VLOOKUP('Real Revenue'!AI$3,IPD!$A:$C,3,FALSE)</f>
        <v>1654.1945292268069</v>
      </c>
      <c r="AJ64" s="109">
        <f>'Nom Revenue'!AJ64*VLOOKUP('Real Revenue'!AJ$3,IPD!$A:$C,3,FALSE)</f>
        <v>1656.8527409017529</v>
      </c>
      <c r="AK64" s="109">
        <f>'Nom Revenue'!AK64*VLOOKUP('Real Revenue'!AK$3,IPD!$A:$C,3,FALSE)</f>
        <v>1610.3086313562396</v>
      </c>
      <c r="AL64" s="109">
        <f>'Nom Revenue'!AL64*VLOOKUP('Real Revenue'!AL$3,IPD!$A:$C,3,FALSE)</f>
        <v>1480.013447655062</v>
      </c>
      <c r="AM64" s="109">
        <f>'Nom Revenue'!AM64*VLOOKUP('Real Revenue'!AM$3,IPD!$A:$C,3,FALSE)</f>
        <v>1302.9711421300678</v>
      </c>
      <c r="AN64" s="109">
        <f>'Nom Revenue'!AN64*VLOOKUP('Real Revenue'!AN$3,IPD!$A:$C,3,FALSE)</f>
        <v>1452.2145975599999</v>
      </c>
      <c r="AO64" s="109">
        <f>'Nom Revenue'!AO64*VLOOKUP('Real Revenue'!AO$3,IPD!$A:$C,3,FALSE)</f>
        <v>1705.4745506838335</v>
      </c>
      <c r="AP64" s="109">
        <f>'Nom Revenue'!AP64*VLOOKUP('Real Revenue'!AP$3,IPD!$A:$C,3,FALSE)</f>
        <v>1543.8914447157911</v>
      </c>
      <c r="AQ64" s="109">
        <f>'Nom Revenue'!AQ64*VLOOKUP('Real Revenue'!AQ$3,IPD!$A:$C,3,FALSE)</f>
        <v>1298.5482151241686</v>
      </c>
      <c r="AR64" s="109">
        <f>'Nom Revenue'!AR64*VLOOKUP('Real Revenue'!AR$3,IPD!$A:$C,3,FALSE)</f>
        <v>1474.4275451988424</v>
      </c>
      <c r="AS64" s="109">
        <f>'Nom Revenue'!AS64*VLOOKUP('Real Revenue'!AS$3,IPD!$A:$C,3,FALSE)</f>
        <v>1556.258</v>
      </c>
      <c r="AT64" s="109" t="e">
        <f>'Nom Revenue'!AT64*VLOOKUP('Real Revenue'!AT$3,IPD!$A:$C,3,FALSE)</f>
        <v>#N/A</v>
      </c>
      <c r="AU64" s="109" t="e">
        <f>'Nom Revenue'!AU64*VLOOKUP('Real Revenue'!AU$3,IPD!$A:$C,3,FALSE)</f>
        <v>#N/A</v>
      </c>
      <c r="AV64" s="109" t="e">
        <f>'Nom Revenue'!AV64*VLOOKUP('Real Revenue'!AV$3,IPD!$A:$C,3,FALSE)</f>
        <v>#N/A</v>
      </c>
      <c r="AW64" s="109" t="e">
        <f>'Nom Revenue'!AW64*VLOOKUP('Real Revenue'!AW$3,IPD!$A:$C,3,FALSE)</f>
        <v>#N/A</v>
      </c>
      <c r="AX64" s="109" t="e">
        <f>'Nom Revenue'!AX64*VLOOKUP('Real Revenue'!AX$3,IPD!$A:$C,3,FALSE)</f>
        <v>#N/A</v>
      </c>
      <c r="AY64" s="109" t="e">
        <f>'Nom Revenue'!AY64*VLOOKUP('Real Revenue'!AY$3,IPD!$A:$C,3,FALSE)</f>
        <v>#N/A</v>
      </c>
      <c r="AZ64" s="109" t="e">
        <f>'Nom Revenue'!AZ64*VLOOKUP('Real Revenue'!AZ$3,IPD!$A:$C,3,FALSE)</f>
        <v>#N/A</v>
      </c>
      <c r="BA64" s="109" t="e">
        <f>'Nom Revenue'!BA64*VLOOKUP('Real Revenue'!BA$3,IPD!$A:$C,3,FALSE)</f>
        <v>#N/A</v>
      </c>
      <c r="BB64" s="109"/>
      <c r="BC64" s="78">
        <f t="shared" si="50"/>
        <v>0.12470543470896645</v>
      </c>
      <c r="BD64" s="78">
        <f t="shared" si="51"/>
        <v>0.18871251213638396</v>
      </c>
      <c r="BE64" s="78">
        <f t="shared" si="11"/>
        <v>9.2401491217984688E-2</v>
      </c>
      <c r="BF64" s="78">
        <f t="shared" si="52"/>
        <v>0.14396855132423525</v>
      </c>
      <c r="BG64" s="78">
        <f t="shared" si="53"/>
        <v>-0.47494485163877798</v>
      </c>
      <c r="BH64" s="78">
        <f t="shared" si="62"/>
        <v>0.32519053233206829</v>
      </c>
      <c r="BI64" s="78">
        <f t="shared" si="63"/>
        <v>0.13290951109821036</v>
      </c>
      <c r="BJ64" s="78">
        <f t="shared" si="63"/>
        <v>0.14157228750895245</v>
      </c>
      <c r="BK64" s="78">
        <f t="shared" si="63"/>
        <v>1.6069522828059402E-3</v>
      </c>
      <c r="BL64" s="78">
        <f t="shared" si="63"/>
        <v>-2.8091880706417771E-2</v>
      </c>
      <c r="BM64" s="78">
        <f t="shared" si="63"/>
        <v>-8.0913174756717221E-2</v>
      </c>
      <c r="BN64" s="78">
        <f t="shared" si="35"/>
        <v>-0.11962209249213285</v>
      </c>
      <c r="BO64" s="78">
        <f t="shared" si="36"/>
        <v>0.11454087554537251</v>
      </c>
      <c r="BP64" s="78">
        <f t="shared" si="37"/>
        <v>0.1743956806035134</v>
      </c>
      <c r="BQ64" s="78">
        <f t="shared" si="38"/>
        <v>-9.4743780200797212E-2</v>
      </c>
      <c r="BR64" s="78">
        <f t="shared" si="39"/>
        <v>-0.15891222820836781</v>
      </c>
      <c r="BS64" s="78">
        <f t="shared" si="40"/>
        <v>0.1354430494195058</v>
      </c>
      <c r="BT64" s="78">
        <f t="shared" si="41"/>
        <v>5.5499814194072128E-2</v>
      </c>
      <c r="BU64" s="78" t="e">
        <f t="shared" si="42"/>
        <v>#N/A</v>
      </c>
      <c r="BV64" s="78" t="e">
        <f t="shared" si="43"/>
        <v>#N/A</v>
      </c>
      <c r="BW64" s="78" t="e">
        <f t="shared" si="44"/>
        <v>#N/A</v>
      </c>
      <c r="BX64" s="78" t="e">
        <f t="shared" si="45"/>
        <v>#N/A</v>
      </c>
      <c r="BY64" s="78" t="e">
        <f t="shared" si="46"/>
        <v>#N/A</v>
      </c>
      <c r="BZ64" s="78" t="e">
        <f t="shared" si="47"/>
        <v>#N/A</v>
      </c>
      <c r="CA64" s="78" t="e">
        <f t="shared" si="48"/>
        <v>#N/A</v>
      </c>
      <c r="CB64" s="78" t="e">
        <f t="shared" si="49"/>
        <v>#N/A</v>
      </c>
    </row>
    <row r="65" spans="1:80" ht="13" x14ac:dyDescent="0.3">
      <c r="A65" s="20" t="s">
        <v>58</v>
      </c>
      <c r="B65" s="42">
        <f>'Nom Revenue'!B65</f>
        <v>1</v>
      </c>
      <c r="C65" s="69" t="str">
        <f>IF(B65=0,"",VLOOKUP('Nom Revenue'!A65,'Commodity Code List'!$B$2:$C$18,2,FALSE))</f>
        <v>37</v>
      </c>
      <c r="D65" s="69" t="str">
        <f>'Formatted Data'!E60</f>
        <v>S</v>
      </c>
      <c r="E65" s="69" t="str">
        <f>'Formatted Data'!F60</f>
        <v>X</v>
      </c>
      <c r="F65" s="69" t="str">
        <f>'Formatted Data'!G60</f>
        <v>X</v>
      </c>
      <c r="G65" s="110">
        <f>'Nom Revenue'!G65*VLOOKUP('Real Revenue'!G$3,IPD!$A:$C,3,FALSE)</f>
        <v>623.84612619525433</v>
      </c>
      <c r="H65" s="110">
        <f>'Nom Revenue'!H65*VLOOKUP('Real Revenue'!H$3,IPD!$A:$C,3,FALSE)</f>
        <v>573.41444569808482</v>
      </c>
      <c r="I65" s="110">
        <f>'Nom Revenue'!I65*VLOOKUP('Real Revenue'!I$3,IPD!$A:$C,3,FALSE)</f>
        <v>489.73426724884257</v>
      </c>
      <c r="J65" s="110">
        <f>'Nom Revenue'!J65*VLOOKUP('Real Revenue'!J$3,IPD!$A:$C,3,FALSE)</f>
        <v>444.99806784467711</v>
      </c>
      <c r="K65" s="110">
        <f>'Nom Revenue'!K65*VLOOKUP('Real Revenue'!K$3,IPD!$A:$C,3,FALSE)</f>
        <v>458.61191157176597</v>
      </c>
      <c r="L65" s="110">
        <f>'Nom Revenue'!L65*VLOOKUP('Real Revenue'!L$3,IPD!$A:$C,3,FALSE)</f>
        <v>421.84821345586374</v>
      </c>
      <c r="M65" s="110">
        <f>'Nom Revenue'!M65*VLOOKUP('Real Revenue'!M$3,IPD!$A:$C,3,FALSE)</f>
        <v>556.75713116946656</v>
      </c>
      <c r="N65" s="110">
        <f>'Nom Revenue'!N65*VLOOKUP('Real Revenue'!N$3,IPD!$A:$C,3,FALSE)</f>
        <v>643.18209091488984</v>
      </c>
      <c r="O65" s="110">
        <f>'Nom Revenue'!O65*VLOOKUP('Real Revenue'!O$3,IPD!$A:$C,3,FALSE)</f>
        <v>779.33411477708194</v>
      </c>
      <c r="P65" s="110">
        <f>'Nom Revenue'!P65*VLOOKUP('Real Revenue'!P$3,IPD!$A:$C,3,FALSE)</f>
        <v>809.09677882679523</v>
      </c>
      <c r="Q65" s="110">
        <f>'Nom Revenue'!Q65*VLOOKUP('Real Revenue'!Q$3,IPD!$A:$C,3,FALSE)</f>
        <v>812.91731368858223</v>
      </c>
      <c r="R65" s="110">
        <f>'Nom Revenue'!R65*VLOOKUP('Real Revenue'!R$3,IPD!$A:$C,3,FALSE)</f>
        <v>784.43287541810923</v>
      </c>
      <c r="S65" s="110">
        <f>'Nom Revenue'!S65*VLOOKUP('Real Revenue'!S$3,IPD!$A:$C,3,FALSE)</f>
        <v>769.32551398903945</v>
      </c>
      <c r="T65" s="110">
        <f>'Nom Revenue'!T65*VLOOKUP('Real Revenue'!T$3,IPD!$A:$C,3,FALSE)</f>
        <v>1052.6615759637189</v>
      </c>
      <c r="U65" s="110">
        <f>'Nom Revenue'!U65*VLOOKUP('Real Revenue'!U$3,IPD!$A:$C,3,FALSE)</f>
        <v>1247.0737019448468</v>
      </c>
      <c r="V65" s="110">
        <f>'Nom Revenue'!V65*VLOOKUP('Real Revenue'!V$3,IPD!$A:$C,3,FALSE)</f>
        <v>1460.7566041775528</v>
      </c>
      <c r="W65" s="110">
        <f>'Nom Revenue'!W65*VLOOKUP('Real Revenue'!W$3,IPD!$A:$C,3,FALSE)</f>
        <v>1246.1144034292631</v>
      </c>
      <c r="X65" s="110">
        <f>'Nom Revenue'!X65*VLOOKUP('Real Revenue'!X$3,IPD!$A:$C,3,FALSE)</f>
        <v>1425.3650491425542</v>
      </c>
      <c r="Y65" s="110">
        <f>'Nom Revenue'!Y65*VLOOKUP('Real Revenue'!Y$3,IPD!$A:$C,3,FALSE)</f>
        <v>1450.4339594317325</v>
      </c>
      <c r="Z65" s="110">
        <f>'Nom Revenue'!Z65*VLOOKUP('Real Revenue'!Z$3,IPD!$A:$C,3,FALSE)</f>
        <v>1087.1143995093391</v>
      </c>
      <c r="AA65" s="110">
        <f>'Nom Revenue'!AA65*VLOOKUP('Real Revenue'!AA$3,IPD!$A:$C,3,FALSE)</f>
        <v>1215.9322447275492</v>
      </c>
      <c r="AB65" s="110">
        <f>'Nom Revenue'!AB65*VLOOKUP('Real Revenue'!AB$3,IPD!$A:$C,3,FALSE)</f>
        <v>1200.91493155785</v>
      </c>
      <c r="AC65" s="110">
        <f t="shared" si="10"/>
        <v>1268.4724086208291</v>
      </c>
      <c r="AD65" s="110">
        <f>'Nom Revenue'!AD65*VLOOKUP('Real Revenue'!AD$3,IPD!$A:$C,3,FALSE)</f>
        <v>1268.4724086208291</v>
      </c>
      <c r="AE65" s="110">
        <f>'Nom Revenue'!AE65*VLOOKUP('Real Revenue'!AE$3,IPD!$A:$C,3,FALSE)</f>
        <v>1119.1544507515935</v>
      </c>
      <c r="AF65" s="110">
        <f>'Nom Revenue'!AF65*VLOOKUP('Real Revenue'!AF$3,IPD!$A:$C,3,FALSE)</f>
        <v>805.012923347938</v>
      </c>
      <c r="AG65" s="110">
        <f>'Nom Revenue'!AG65*VLOOKUP('Real Revenue'!AG$3,IPD!$A:$C,3,FALSE)</f>
        <v>1016.0666804489468</v>
      </c>
      <c r="AH65" s="110">
        <f>'Nom Revenue'!AH65*VLOOKUP('Real Revenue'!AH$3,IPD!$A:$C,3,FALSE)</f>
        <v>1178.6441650615975</v>
      </c>
      <c r="AI65" s="110">
        <f>'Nom Revenue'!AI65*VLOOKUP('Real Revenue'!AI$3,IPD!$A:$C,3,FALSE)</f>
        <v>1394.1753780222139</v>
      </c>
      <c r="AJ65" s="110">
        <f>'Nom Revenue'!AJ65*VLOOKUP('Real Revenue'!AJ$3,IPD!$A:$C,3,FALSE)</f>
        <v>1448.7857683257537</v>
      </c>
      <c r="AK65" s="110">
        <f>'Nom Revenue'!AK65*VLOOKUP('Real Revenue'!AK$3,IPD!$A:$C,3,FALSE)</f>
        <v>1470.7392838489541</v>
      </c>
      <c r="AL65" s="110">
        <f>'Nom Revenue'!AL65*VLOOKUP('Real Revenue'!AL$3,IPD!$A:$C,3,FALSE)</f>
        <v>1398.8254851822928</v>
      </c>
      <c r="AM65" s="110">
        <f>'Nom Revenue'!AM65*VLOOKUP('Real Revenue'!AM$3,IPD!$A:$C,3,FALSE)</f>
        <v>1497.9428367687624</v>
      </c>
      <c r="AN65" s="110">
        <f>'Nom Revenue'!AN65*VLOOKUP('Real Revenue'!AN$3,IPD!$A:$C,3,FALSE)</f>
        <v>1445.5809757699999</v>
      </c>
      <c r="AO65" s="110">
        <f>'Nom Revenue'!AO65*VLOOKUP('Real Revenue'!AO$3,IPD!$A:$C,3,FALSE)</f>
        <v>1444.8466121652932</v>
      </c>
      <c r="AP65" s="110">
        <f>'Nom Revenue'!AP65*VLOOKUP('Real Revenue'!AP$3,IPD!$A:$C,3,FALSE)</f>
        <v>1620.8787860933774</v>
      </c>
      <c r="AQ65" s="110">
        <f>'Nom Revenue'!AQ65*VLOOKUP('Real Revenue'!AQ$3,IPD!$A:$C,3,FALSE)</f>
        <v>1348.0341612814457</v>
      </c>
      <c r="AR65" s="110">
        <f>'Nom Revenue'!AR65*VLOOKUP('Real Revenue'!AR$3,IPD!$A:$C,3,FALSE)</f>
        <v>1217.355950867865</v>
      </c>
      <c r="AS65" s="110">
        <f>'Nom Revenue'!AS65*VLOOKUP('Real Revenue'!AS$3,IPD!$A:$C,3,FALSE)</f>
        <v>1303.7049999999999</v>
      </c>
      <c r="AT65" s="110" t="e">
        <f>'Nom Revenue'!AT65*VLOOKUP('Real Revenue'!AT$3,IPD!$A:$C,3,FALSE)</f>
        <v>#N/A</v>
      </c>
      <c r="AU65" s="110" t="e">
        <f>'Nom Revenue'!AU65*VLOOKUP('Real Revenue'!AU$3,IPD!$A:$C,3,FALSE)</f>
        <v>#N/A</v>
      </c>
      <c r="AV65" s="110" t="e">
        <f>'Nom Revenue'!AV65*VLOOKUP('Real Revenue'!AV$3,IPD!$A:$C,3,FALSE)</f>
        <v>#N/A</v>
      </c>
      <c r="AW65" s="110" t="e">
        <f>'Nom Revenue'!AW65*VLOOKUP('Real Revenue'!AW$3,IPD!$A:$C,3,FALSE)</f>
        <v>#N/A</v>
      </c>
      <c r="AX65" s="110" t="e">
        <f>'Nom Revenue'!AX65*VLOOKUP('Real Revenue'!AX$3,IPD!$A:$C,3,FALSE)</f>
        <v>#N/A</v>
      </c>
      <c r="AY65" s="110" t="e">
        <f>'Nom Revenue'!AY65*VLOOKUP('Real Revenue'!AY$3,IPD!$A:$C,3,FALSE)</f>
        <v>#N/A</v>
      </c>
      <c r="AZ65" s="110" t="e">
        <f>'Nom Revenue'!AZ65*VLOOKUP('Real Revenue'!AZ$3,IPD!$A:$C,3,FALSE)</f>
        <v>#N/A</v>
      </c>
      <c r="BA65" s="110" t="e">
        <f>'Nom Revenue'!BA65*VLOOKUP('Real Revenue'!BA$3,IPD!$A:$C,3,FALSE)</f>
        <v>#N/A</v>
      </c>
      <c r="BB65" s="110"/>
      <c r="BC65" s="79">
        <f t="shared" si="50"/>
        <v>0.11849520646249467</v>
      </c>
      <c r="BD65" s="79">
        <f t="shared" si="51"/>
        <v>-1.2350452284505486E-2</v>
      </c>
      <c r="BE65" s="111">
        <f t="shared" si="11"/>
        <v>5.6255006318675971E-2</v>
      </c>
      <c r="BF65" s="79">
        <f t="shared" si="52"/>
        <v>-0.1177147857962354</v>
      </c>
      <c r="BG65" s="79">
        <f t="shared" si="53"/>
        <v>-0.28069541893229</v>
      </c>
      <c r="BH65" s="79">
        <f t="shared" si="62"/>
        <v>0.26217437134209631</v>
      </c>
      <c r="BI65" s="79">
        <f t="shared" si="63"/>
        <v>0.16000670796607186</v>
      </c>
      <c r="BJ65" s="79">
        <f t="shared" si="63"/>
        <v>0.182863682992358</v>
      </c>
      <c r="BK65" s="79">
        <f t="shared" si="63"/>
        <v>3.9170387861110045E-2</v>
      </c>
      <c r="BL65" s="79">
        <f t="shared" si="63"/>
        <v>1.5153044710378705E-2</v>
      </c>
      <c r="BM65" s="79">
        <f t="shared" si="63"/>
        <v>-4.8896360800577354E-2</v>
      </c>
      <c r="BN65" s="79">
        <f t="shared" si="35"/>
        <v>7.0857553452103872E-2</v>
      </c>
      <c r="BO65" s="79">
        <f t="shared" si="36"/>
        <v>-3.4955847254968142E-2</v>
      </c>
      <c r="BP65" s="79">
        <f t="shared" si="37"/>
        <v>-5.0800585855492741E-4</v>
      </c>
      <c r="BQ65" s="79">
        <f t="shared" si="38"/>
        <v>0.12183450647697258</v>
      </c>
      <c r="BR65" s="79">
        <f t="shared" si="39"/>
        <v>-0.1683312948215816</v>
      </c>
      <c r="BS65" s="79">
        <f t="shared" si="40"/>
        <v>-9.6939835923265938E-2</v>
      </c>
      <c r="BT65" s="79">
        <f t="shared" si="41"/>
        <v>7.0931635952965033E-2</v>
      </c>
      <c r="BU65" s="79" t="e">
        <f t="shared" si="42"/>
        <v>#N/A</v>
      </c>
      <c r="BV65" s="79" t="e">
        <f t="shared" si="43"/>
        <v>#N/A</v>
      </c>
      <c r="BW65" s="79" t="e">
        <f t="shared" si="44"/>
        <v>#N/A</v>
      </c>
      <c r="BX65" s="79" t="e">
        <f t="shared" si="45"/>
        <v>#N/A</v>
      </c>
      <c r="BY65" s="79" t="e">
        <f t="shared" si="46"/>
        <v>#N/A</v>
      </c>
      <c r="BZ65" s="79" t="e">
        <f t="shared" si="47"/>
        <v>#N/A</v>
      </c>
      <c r="CA65" s="79" t="e">
        <f t="shared" si="48"/>
        <v>#N/A</v>
      </c>
      <c r="CB65" s="79" t="e">
        <f t="shared" si="49"/>
        <v>#N/A</v>
      </c>
    </row>
    <row r="66" spans="1:80" ht="13" x14ac:dyDescent="0.3">
      <c r="A66" s="20" t="s">
        <v>81</v>
      </c>
      <c r="B66" s="42">
        <f>'Nom Revenue'!B66</f>
        <v>0</v>
      </c>
      <c r="C66" s="69" t="str">
        <f>IF(B66=0,"",VLOOKUP('Nom Revenue'!A66,'Commodity Code List'!$B$2:$C$18,2,FALSE))</f>
        <v/>
      </c>
      <c r="D66" s="69" t="str">
        <f>'Formatted Data'!E61</f>
        <v>M</v>
      </c>
      <c r="E66" s="69" t="str">
        <f>'Formatted Data'!F61</f>
        <v>X</v>
      </c>
      <c r="F66" s="69" t="str">
        <f>'Formatted Data'!G61</f>
        <v>X</v>
      </c>
      <c r="G66" s="110">
        <f>'Nom Revenue'!G66*VLOOKUP('Real Revenue'!G$3,IPD!$A:$C,3,FALSE)</f>
        <v>2025.9227123716207</v>
      </c>
      <c r="H66" s="110">
        <f>'Nom Revenue'!H66*VLOOKUP('Real Revenue'!H$3,IPD!$A:$C,3,FALSE)</f>
        <v>1946.9447171594436</v>
      </c>
      <c r="I66" s="110">
        <f>'Nom Revenue'!I66*VLOOKUP('Real Revenue'!I$3,IPD!$A:$C,3,FALSE)</f>
        <v>1657.4280638197765</v>
      </c>
      <c r="J66" s="110">
        <f>'Nom Revenue'!J66*VLOOKUP('Real Revenue'!J$3,IPD!$A:$C,3,FALSE)</f>
        <v>1567.3779370818788</v>
      </c>
      <c r="K66" s="110">
        <f>'Nom Revenue'!K66*VLOOKUP('Real Revenue'!K$3,IPD!$A:$C,3,FALSE)</f>
        <v>1544.0666979620398</v>
      </c>
      <c r="L66" s="110">
        <f>'Nom Revenue'!L66*VLOOKUP('Real Revenue'!L$3,IPD!$A:$C,3,FALSE)</f>
        <v>1332.9904639069221</v>
      </c>
      <c r="M66" s="110">
        <f>'Nom Revenue'!M66*VLOOKUP('Real Revenue'!M$3,IPD!$A:$C,3,FALSE)</f>
        <v>1299.5502366661228</v>
      </c>
      <c r="N66" s="110">
        <f>'Nom Revenue'!N66*VLOOKUP('Real Revenue'!N$3,IPD!$A:$C,3,FALSE)</f>
        <v>1552.3720659416012</v>
      </c>
      <c r="O66" s="110">
        <f>'Nom Revenue'!O66*VLOOKUP('Real Revenue'!O$3,IPD!$A:$C,3,FALSE)</f>
        <v>1847.3266257126834</v>
      </c>
      <c r="P66" s="110">
        <f>'Nom Revenue'!P66*VLOOKUP('Real Revenue'!P$3,IPD!$A:$C,3,FALSE)</f>
        <v>1912.9497207308891</v>
      </c>
      <c r="Q66" s="110">
        <f>'Nom Revenue'!Q66*VLOOKUP('Real Revenue'!Q$3,IPD!$A:$C,3,FALSE)</f>
        <v>1988.2571862143145</v>
      </c>
      <c r="R66" s="110">
        <f>'Nom Revenue'!R66*VLOOKUP('Real Revenue'!R$3,IPD!$A:$C,3,FALSE)</f>
        <v>2087.277853339006</v>
      </c>
      <c r="S66" s="110">
        <f>'Nom Revenue'!S66*VLOOKUP('Real Revenue'!S$3,IPD!$A:$C,3,FALSE)</f>
        <v>1884.7284133689068</v>
      </c>
      <c r="T66" s="110">
        <f>'Nom Revenue'!T66*VLOOKUP('Real Revenue'!T$3,IPD!$A:$C,3,FALSE)</f>
        <v>1862.1173008884898</v>
      </c>
      <c r="U66" s="110">
        <f>'Nom Revenue'!U66*VLOOKUP('Real Revenue'!U$3,IPD!$A:$C,3,FALSE)</f>
        <v>2086.7788093965773</v>
      </c>
      <c r="V66" s="110">
        <f>'Nom Revenue'!V66*VLOOKUP('Real Revenue'!V$3,IPD!$A:$C,3,FALSE)</f>
        <v>2049.8315701988395</v>
      </c>
      <c r="W66" s="110">
        <f>'Nom Revenue'!W66*VLOOKUP('Real Revenue'!W$3,IPD!$A:$C,3,FALSE)</f>
        <v>1898.4705074771384</v>
      </c>
      <c r="X66" s="110">
        <f>'Nom Revenue'!X66*VLOOKUP('Real Revenue'!X$3,IPD!$A:$C,3,FALSE)</f>
        <v>2036.5953242269748</v>
      </c>
      <c r="Y66" s="110">
        <f>'Nom Revenue'!Y66*VLOOKUP('Real Revenue'!Y$3,IPD!$A:$C,3,FALSE)</f>
        <v>1882.6870559436927</v>
      </c>
      <c r="Z66" s="110">
        <f>'Nom Revenue'!Z66*VLOOKUP('Real Revenue'!Z$3,IPD!$A:$C,3,FALSE)</f>
        <v>1849.4103129228474</v>
      </c>
      <c r="AA66" s="110">
        <f>'Nom Revenue'!AA66*VLOOKUP('Real Revenue'!AA$3,IPD!$A:$C,3,FALSE)</f>
        <v>1983.8980549561038</v>
      </c>
      <c r="AB66" s="110">
        <f>'Nom Revenue'!AB66*VLOOKUP('Real Revenue'!AB$3,IPD!$A:$C,3,FALSE)</f>
        <v>2067.3262908850857</v>
      </c>
      <c r="AC66" s="110">
        <f t="shared" si="10"/>
        <v>1942.073933305539</v>
      </c>
      <c r="AD66" s="110">
        <f>'Nom Revenue'!AD66*VLOOKUP('Real Revenue'!AD$3,IPD!$A:$C,3,FALSE)</f>
        <v>1942.073933305539</v>
      </c>
      <c r="AE66" s="110">
        <f>'Nom Revenue'!AE66*VLOOKUP('Real Revenue'!AE$3,IPD!$A:$C,3,FALSE)</f>
        <v>1662.5449543022053</v>
      </c>
      <c r="AF66" s="110">
        <f>'Nom Revenue'!AF66*VLOOKUP('Real Revenue'!AF$3,IPD!$A:$C,3,FALSE)</f>
        <v>1119.8269565246851</v>
      </c>
      <c r="AG66" s="110">
        <f>'Nom Revenue'!AG66*VLOOKUP('Real Revenue'!AG$3,IPD!$A:$C,3,FALSE)</f>
        <v>1549.3116952427704</v>
      </c>
      <c r="AH66" s="110">
        <f>'Nom Revenue'!AH66*VLOOKUP('Real Revenue'!AH$3,IPD!$A:$C,3,FALSE)</f>
        <v>1856.118764082159</v>
      </c>
      <c r="AI66" s="110">
        <f>'Nom Revenue'!AI66*VLOOKUP('Real Revenue'!AI$3,IPD!$A:$C,3,FALSE)</f>
        <v>2129.014806835864</v>
      </c>
      <c r="AJ66" s="110">
        <f>'Nom Revenue'!AJ66*VLOOKUP('Real Revenue'!AJ$3,IPD!$A:$C,3,FALSE)</f>
        <v>2215.5150394635493</v>
      </c>
      <c r="AK66" s="110">
        <f>'Nom Revenue'!AK66*VLOOKUP('Real Revenue'!AK$3,IPD!$A:$C,3,FALSE)</f>
        <v>2188.730050922517</v>
      </c>
      <c r="AL66" s="110">
        <f>'Nom Revenue'!AL66*VLOOKUP('Real Revenue'!AL$3,IPD!$A:$C,3,FALSE)</f>
        <v>1881.695777426117</v>
      </c>
      <c r="AM66" s="110">
        <f>'Nom Revenue'!AM66*VLOOKUP('Real Revenue'!AM$3,IPD!$A:$C,3,FALSE)</f>
        <v>2019.6402151240316</v>
      </c>
      <c r="AN66" s="110">
        <f>'Nom Revenue'!AN66*VLOOKUP('Real Revenue'!AN$3,IPD!$A:$C,3,FALSE)</f>
        <v>2035.6182163499998</v>
      </c>
      <c r="AO66" s="110">
        <f>'Nom Revenue'!AO66*VLOOKUP('Real Revenue'!AO$3,IPD!$A:$C,3,FALSE)</f>
        <v>2104.6539588526853</v>
      </c>
      <c r="AP66" s="110">
        <f>'Nom Revenue'!AP66*VLOOKUP('Real Revenue'!AP$3,IPD!$A:$C,3,FALSE)</f>
        <v>2045.2891716694869</v>
      </c>
      <c r="AQ66" s="110">
        <f>'Nom Revenue'!AQ66*VLOOKUP('Real Revenue'!AQ$3,IPD!$A:$C,3,FALSE)</f>
        <v>1609.7441094504702</v>
      </c>
      <c r="AR66" s="110">
        <f>'Nom Revenue'!AR66*VLOOKUP('Real Revenue'!AR$3,IPD!$A:$C,3,FALSE)</f>
        <v>1624.4218339306617</v>
      </c>
      <c r="AS66" s="110">
        <f>'Nom Revenue'!AS66*VLOOKUP('Real Revenue'!AS$3,IPD!$A:$C,3,FALSE)</f>
        <v>1798.72</v>
      </c>
      <c r="AT66" s="110" t="e">
        <f>'Nom Revenue'!AT66*VLOOKUP('Real Revenue'!AT$3,IPD!$A:$C,3,FALSE)</f>
        <v>#N/A</v>
      </c>
      <c r="AU66" s="110" t="e">
        <f>'Nom Revenue'!AU66*VLOOKUP('Real Revenue'!AU$3,IPD!$A:$C,3,FALSE)</f>
        <v>#N/A</v>
      </c>
      <c r="AV66" s="110" t="e">
        <f>'Nom Revenue'!AV66*VLOOKUP('Real Revenue'!AV$3,IPD!$A:$C,3,FALSE)</f>
        <v>#N/A</v>
      </c>
      <c r="AW66" s="110" t="e">
        <f>'Nom Revenue'!AW66*VLOOKUP('Real Revenue'!AW$3,IPD!$A:$C,3,FALSE)</f>
        <v>#N/A</v>
      </c>
      <c r="AX66" s="110" t="e">
        <f>'Nom Revenue'!AX66*VLOOKUP('Real Revenue'!AX$3,IPD!$A:$C,3,FALSE)</f>
        <v>#N/A</v>
      </c>
      <c r="AY66" s="110" t="e">
        <f>'Nom Revenue'!AY66*VLOOKUP('Real Revenue'!AY$3,IPD!$A:$C,3,FALSE)</f>
        <v>#N/A</v>
      </c>
      <c r="AZ66" s="110" t="e">
        <f>'Nom Revenue'!AZ66*VLOOKUP('Real Revenue'!AZ$3,IPD!$A:$C,3,FALSE)</f>
        <v>#N/A</v>
      </c>
      <c r="BA66" s="110" t="e">
        <f>'Nom Revenue'!BA66*VLOOKUP('Real Revenue'!BA$3,IPD!$A:$C,3,FALSE)</f>
        <v>#N/A</v>
      </c>
      <c r="BB66" s="110"/>
      <c r="BC66" s="79">
        <f t="shared" si="50"/>
        <v>7.2719256020968626E-2</v>
      </c>
      <c r="BD66" s="79">
        <f t="shared" si="51"/>
        <v>4.2052682959471843E-2</v>
      </c>
      <c r="BE66" s="111">
        <f t="shared" si="11"/>
        <v>-6.0586641853194068E-2</v>
      </c>
      <c r="BF66" s="79">
        <f t="shared" si="52"/>
        <v>-0.14393323251476675</v>
      </c>
      <c r="BG66" s="79">
        <f t="shared" si="53"/>
        <v>-0.32643808901113713</v>
      </c>
      <c r="BH66" s="79">
        <f t="shared" si="62"/>
        <v>0.3835277729435671</v>
      </c>
      <c r="BI66" s="79">
        <f t="shared" si="63"/>
        <v>0.19802798222039719</v>
      </c>
      <c r="BJ66" s="79">
        <f t="shared" si="63"/>
        <v>0.14702509776557893</v>
      </c>
      <c r="BK66" s="79">
        <f t="shared" si="63"/>
        <v>4.0629230172542385E-2</v>
      </c>
      <c r="BL66" s="79">
        <f t="shared" si="63"/>
        <v>-1.2089734469831415E-2</v>
      </c>
      <c r="BM66" s="79">
        <f t="shared" si="63"/>
        <v>-0.14027964452125541</v>
      </c>
      <c r="BN66" s="79">
        <f t="shared" si="35"/>
        <v>7.3308575888182181E-2</v>
      </c>
      <c r="BO66" s="79">
        <f t="shared" si="36"/>
        <v>7.911310691041562E-3</v>
      </c>
      <c r="BP66" s="79">
        <f t="shared" si="37"/>
        <v>3.3913895026185914E-2</v>
      </c>
      <c r="BQ66" s="79">
        <f t="shared" si="38"/>
        <v>-2.8206435995568602E-2</v>
      </c>
      <c r="BR66" s="79">
        <f t="shared" si="39"/>
        <v>-0.21295035843929044</v>
      </c>
      <c r="BS66" s="79">
        <f t="shared" si="40"/>
        <v>9.1180482624670933E-3</v>
      </c>
      <c r="BT66" s="79">
        <f t="shared" si="41"/>
        <v>0.10729858613608001</v>
      </c>
      <c r="BU66" s="79" t="e">
        <f t="shared" si="42"/>
        <v>#N/A</v>
      </c>
      <c r="BV66" s="79" t="e">
        <f t="shared" si="43"/>
        <v>#N/A</v>
      </c>
      <c r="BW66" s="79" t="e">
        <f t="shared" si="44"/>
        <v>#N/A</v>
      </c>
      <c r="BX66" s="79" t="e">
        <f t="shared" si="45"/>
        <v>#N/A</v>
      </c>
      <c r="BY66" s="79" t="e">
        <f t="shared" si="46"/>
        <v>#N/A</v>
      </c>
      <c r="BZ66" s="79" t="e">
        <f t="shared" si="47"/>
        <v>#N/A</v>
      </c>
      <c r="CA66" s="79" t="e">
        <f t="shared" si="48"/>
        <v>#N/A</v>
      </c>
      <c r="CB66" s="79" t="e">
        <f t="shared" si="49"/>
        <v>#N/A</v>
      </c>
    </row>
    <row r="67" spans="1:80" ht="13" x14ac:dyDescent="0.3">
      <c r="A67" s="20" t="s">
        <v>81</v>
      </c>
      <c r="B67" s="42">
        <f>'Nom Revenue'!B67</f>
        <v>0</v>
      </c>
      <c r="C67" s="69" t="str">
        <f>IF(B67=0,"",VLOOKUP('Nom Revenue'!A67,'Commodity Code List'!$B$2:$C$18,2,FALSE))</f>
        <v/>
      </c>
      <c r="D67" s="69" t="str">
        <f>'Formatted Data'!E62</f>
        <v>L</v>
      </c>
      <c r="E67" s="69" t="str">
        <f>'Formatted Data'!F62</f>
        <v>X</v>
      </c>
      <c r="F67" s="69" t="str">
        <f>'Formatted Data'!G62</f>
        <v>X</v>
      </c>
      <c r="G67" s="110">
        <f>'Nom Revenue'!G67*VLOOKUP('Real Revenue'!G$3,IPD!$A:$C,3,FALSE)</f>
        <v>4036.0154192342502</v>
      </c>
      <c r="H67" s="110">
        <f>'Nom Revenue'!H67*VLOOKUP('Real Revenue'!H$3,IPD!$A:$C,3,FALSE)</f>
        <v>3778.2804904626896</v>
      </c>
      <c r="I67" s="110">
        <f>'Nom Revenue'!I67*VLOOKUP('Real Revenue'!I$3,IPD!$A:$C,3,FALSE)</f>
        <v>3811.4599786200924</v>
      </c>
      <c r="J67" s="110">
        <f>'Nom Revenue'!J67*VLOOKUP('Real Revenue'!J$3,IPD!$A:$C,3,FALSE)</f>
        <v>4382.5163703279522</v>
      </c>
      <c r="K67" s="110">
        <f>'Nom Revenue'!K67*VLOOKUP('Real Revenue'!K$3,IPD!$A:$C,3,FALSE)</f>
        <v>4579.3851718883934</v>
      </c>
      <c r="L67" s="110">
        <f>'Nom Revenue'!L67*VLOOKUP('Real Revenue'!L$3,IPD!$A:$C,3,FALSE)</f>
        <v>4193.7297858696566</v>
      </c>
      <c r="M67" s="110">
        <f>'Nom Revenue'!M67*VLOOKUP('Real Revenue'!M$3,IPD!$A:$C,3,FALSE)</f>
        <v>3020.4532326700373</v>
      </c>
      <c r="N67" s="110">
        <f>'Nom Revenue'!N67*VLOOKUP('Real Revenue'!N$3,IPD!$A:$C,3,FALSE)</f>
        <v>2685.6593804678901</v>
      </c>
      <c r="O67" s="110">
        <f>'Nom Revenue'!O67*VLOOKUP('Real Revenue'!O$3,IPD!$A:$C,3,FALSE)</f>
        <v>2793.501548119762</v>
      </c>
      <c r="P67" s="110">
        <f>'Nom Revenue'!P67*VLOOKUP('Real Revenue'!P$3,IPD!$A:$C,3,FALSE)</f>
        <v>3012.9322471173209</v>
      </c>
      <c r="Q67" s="110">
        <f>'Nom Revenue'!Q67*VLOOKUP('Real Revenue'!Q$3,IPD!$A:$C,3,FALSE)</f>
        <v>2660.6322616710736</v>
      </c>
      <c r="R67" s="110">
        <f>'Nom Revenue'!R67*VLOOKUP('Real Revenue'!R$3,IPD!$A:$C,3,FALSE)</f>
        <v>2972.0926605686286</v>
      </c>
      <c r="S67" s="110">
        <f>'Nom Revenue'!S67*VLOOKUP('Real Revenue'!S$3,IPD!$A:$C,3,FALSE)</f>
        <v>2805.6289860542252</v>
      </c>
      <c r="T67" s="110">
        <f>'Nom Revenue'!T67*VLOOKUP('Real Revenue'!T$3,IPD!$A:$C,3,FALSE)</f>
        <v>2299.1653808382889</v>
      </c>
      <c r="U67" s="110">
        <f>'Nom Revenue'!U67*VLOOKUP('Real Revenue'!U$3,IPD!$A:$C,3,FALSE)</f>
        <v>2447.554447736637</v>
      </c>
      <c r="V67" s="110">
        <f>'Nom Revenue'!V67*VLOOKUP('Real Revenue'!V$3,IPD!$A:$C,3,FALSE)</f>
        <v>2609.5682107477792</v>
      </c>
      <c r="W67" s="110">
        <f>'Nom Revenue'!W67*VLOOKUP('Real Revenue'!W$3,IPD!$A:$C,3,FALSE)</f>
        <v>2579.0363736686395</v>
      </c>
      <c r="X67" s="110">
        <f>'Nom Revenue'!X67*VLOOKUP('Real Revenue'!X$3,IPD!$A:$C,3,FALSE)</f>
        <v>2765.1252713235781</v>
      </c>
      <c r="Y67" s="110">
        <f>'Nom Revenue'!Y67*VLOOKUP('Real Revenue'!Y$3,IPD!$A:$C,3,FALSE)</f>
        <v>2521.5468682050746</v>
      </c>
      <c r="Z67" s="110">
        <f>'Nom Revenue'!Z67*VLOOKUP('Real Revenue'!Z$3,IPD!$A:$C,3,FALSE)</f>
        <v>2453.5286867483592</v>
      </c>
      <c r="AA67" s="110">
        <f>'Nom Revenue'!AA67*VLOOKUP('Real Revenue'!AA$3,IPD!$A:$C,3,FALSE)</f>
        <v>2691.7331619010251</v>
      </c>
      <c r="AB67" s="110">
        <f>'Nom Revenue'!AB67*VLOOKUP('Real Revenue'!AB$3,IPD!$A:$C,3,FALSE)</f>
        <v>2703.8803710197335</v>
      </c>
      <c r="AC67" s="110">
        <f t="shared" si="10"/>
        <v>2709.5917974151407</v>
      </c>
      <c r="AD67" s="110">
        <f>'Nom Revenue'!AD67*VLOOKUP('Real Revenue'!AD$3,IPD!$A:$C,3,FALSE)</f>
        <v>2709.5917974151407</v>
      </c>
      <c r="AE67" s="110">
        <f>'Nom Revenue'!AE67*VLOOKUP('Real Revenue'!AE$3,IPD!$A:$C,3,FALSE)</f>
        <v>2351.4443825343983</v>
      </c>
      <c r="AF67" s="110">
        <f>'Nom Revenue'!AF67*VLOOKUP('Real Revenue'!AF$3,IPD!$A:$C,3,FALSE)</f>
        <v>1576.422805095081</v>
      </c>
      <c r="AG67" s="110">
        <f>'Nom Revenue'!AG67*VLOOKUP('Real Revenue'!AG$3,IPD!$A:$C,3,FALSE)</f>
        <v>2347.297061618618</v>
      </c>
      <c r="AH67" s="110">
        <f>'Nom Revenue'!AH67*VLOOKUP('Real Revenue'!AH$3,IPD!$A:$C,3,FALSE)</f>
        <v>2574.1677391917447</v>
      </c>
      <c r="AI67" s="110">
        <f>'Nom Revenue'!AI67*VLOOKUP('Real Revenue'!AI$3,IPD!$A:$C,3,FALSE)</f>
        <v>3099.6964229543378</v>
      </c>
      <c r="AJ67" s="110">
        <f>'Nom Revenue'!AJ67*VLOOKUP('Real Revenue'!AJ$3,IPD!$A:$C,3,FALSE)</f>
        <v>3340.6645859703917</v>
      </c>
      <c r="AK67" s="110">
        <f>'Nom Revenue'!AK67*VLOOKUP('Real Revenue'!AK$3,IPD!$A:$C,3,FALSE)</f>
        <v>3507.8519880627659</v>
      </c>
      <c r="AL67" s="110">
        <f>'Nom Revenue'!AL67*VLOOKUP('Real Revenue'!AL$3,IPD!$A:$C,3,FALSE)</f>
        <v>3821.6167510173045</v>
      </c>
      <c r="AM67" s="110">
        <f>'Nom Revenue'!AM67*VLOOKUP('Real Revenue'!AM$3,IPD!$A:$C,3,FALSE)</f>
        <v>3667.1264773770622</v>
      </c>
      <c r="AN67" s="110">
        <f>'Nom Revenue'!AN67*VLOOKUP('Real Revenue'!AN$3,IPD!$A:$C,3,FALSE)</f>
        <v>3552.0384394299999</v>
      </c>
      <c r="AO67" s="110">
        <f>'Nom Revenue'!AO67*VLOOKUP('Real Revenue'!AO$3,IPD!$A:$C,3,FALSE)</f>
        <v>3765.6131381548721</v>
      </c>
      <c r="AP67" s="110">
        <f>'Nom Revenue'!AP67*VLOOKUP('Real Revenue'!AP$3,IPD!$A:$C,3,FALSE)</f>
        <v>3566.9897871029148</v>
      </c>
      <c r="AQ67" s="110">
        <f>'Nom Revenue'!AQ67*VLOOKUP('Real Revenue'!AQ$3,IPD!$A:$C,3,FALSE)</f>
        <v>2810.104075421566</v>
      </c>
      <c r="AR67" s="110">
        <f>'Nom Revenue'!AR67*VLOOKUP('Real Revenue'!AR$3,IPD!$A:$C,3,FALSE)</f>
        <v>2921.7962183317759</v>
      </c>
      <c r="AS67" s="110">
        <f>'Nom Revenue'!AS67*VLOOKUP('Real Revenue'!AS$3,IPD!$A:$C,3,FALSE)</f>
        <v>3324.7109999999998</v>
      </c>
      <c r="AT67" s="110" t="e">
        <f>'Nom Revenue'!AT67*VLOOKUP('Real Revenue'!AT$3,IPD!$A:$C,3,FALSE)</f>
        <v>#N/A</v>
      </c>
      <c r="AU67" s="110" t="e">
        <f>'Nom Revenue'!AU67*VLOOKUP('Real Revenue'!AU$3,IPD!$A:$C,3,FALSE)</f>
        <v>#N/A</v>
      </c>
      <c r="AV67" s="110" t="e">
        <f>'Nom Revenue'!AV67*VLOOKUP('Real Revenue'!AV$3,IPD!$A:$C,3,FALSE)</f>
        <v>#N/A</v>
      </c>
      <c r="AW67" s="110" t="e">
        <f>'Nom Revenue'!AW67*VLOOKUP('Real Revenue'!AW$3,IPD!$A:$C,3,FALSE)</f>
        <v>#N/A</v>
      </c>
      <c r="AX67" s="110" t="e">
        <f>'Nom Revenue'!AX67*VLOOKUP('Real Revenue'!AX$3,IPD!$A:$C,3,FALSE)</f>
        <v>#N/A</v>
      </c>
      <c r="AY67" s="110" t="e">
        <f>'Nom Revenue'!AY67*VLOOKUP('Real Revenue'!AY$3,IPD!$A:$C,3,FALSE)</f>
        <v>#N/A</v>
      </c>
      <c r="AZ67" s="110" t="e">
        <f>'Nom Revenue'!AZ67*VLOOKUP('Real Revenue'!AZ$3,IPD!$A:$C,3,FALSE)</f>
        <v>#N/A</v>
      </c>
      <c r="BA67" s="110" t="e">
        <f>'Nom Revenue'!BA67*VLOOKUP('Real Revenue'!BA$3,IPD!$A:$C,3,FALSE)</f>
        <v>#N/A</v>
      </c>
      <c r="BB67" s="110"/>
      <c r="BC67" s="79">
        <f t="shared" si="50"/>
        <v>9.7086484637094905E-2</v>
      </c>
      <c r="BD67" s="79">
        <f t="shared" si="51"/>
        <v>4.5127835443128372E-3</v>
      </c>
      <c r="BE67" s="111">
        <f t="shared" si="11"/>
        <v>2.1123073552449245E-3</v>
      </c>
      <c r="BF67" s="79">
        <f t="shared" si="52"/>
        <v>-0.13217762735420258</v>
      </c>
      <c r="BG67" s="79">
        <f t="shared" si="53"/>
        <v>-0.32959383738602199</v>
      </c>
      <c r="BH67" s="79">
        <f t="shared" si="62"/>
        <v>0.48900222328174348</v>
      </c>
      <c r="BI67" s="79">
        <f t="shared" si="63"/>
        <v>9.6651881554643992E-2</v>
      </c>
      <c r="BJ67" s="79">
        <f t="shared" si="63"/>
        <v>0.20415479370726719</v>
      </c>
      <c r="BK67" s="79">
        <f t="shared" si="63"/>
        <v>7.7739278347260132E-2</v>
      </c>
      <c r="BL67" s="79">
        <f t="shared" si="63"/>
        <v>5.0046150336224171E-2</v>
      </c>
      <c r="BM67" s="79">
        <f t="shared" si="63"/>
        <v>8.9446408805810895E-2</v>
      </c>
      <c r="BN67" s="79">
        <f t="shared" si="35"/>
        <v>-4.0425370649507797E-2</v>
      </c>
      <c r="BO67" s="79">
        <f t="shared" si="36"/>
        <v>-3.1383711103790346E-2</v>
      </c>
      <c r="BP67" s="79">
        <f t="shared" si="37"/>
        <v>6.0127361335409635E-2</v>
      </c>
      <c r="BQ67" s="79">
        <f t="shared" si="38"/>
        <v>-5.2746616225500476E-2</v>
      </c>
      <c r="BR67" s="79">
        <f t="shared" si="39"/>
        <v>-0.21219172379410889</v>
      </c>
      <c r="BS67" s="79">
        <f t="shared" si="40"/>
        <v>3.9746621446201891E-2</v>
      </c>
      <c r="BT67" s="79">
        <f t="shared" si="41"/>
        <v>0.13789968620681958</v>
      </c>
      <c r="BU67" s="79" t="e">
        <f t="shared" si="42"/>
        <v>#N/A</v>
      </c>
      <c r="BV67" s="79" t="e">
        <f t="shared" si="43"/>
        <v>#N/A</v>
      </c>
      <c r="BW67" s="79" t="e">
        <f t="shared" si="44"/>
        <v>#N/A</v>
      </c>
      <c r="BX67" s="79" t="e">
        <f t="shared" si="45"/>
        <v>#N/A</v>
      </c>
      <c r="BY67" s="79" t="e">
        <f t="shared" si="46"/>
        <v>#N/A</v>
      </c>
      <c r="BZ67" s="79" t="e">
        <f t="shared" si="47"/>
        <v>#N/A</v>
      </c>
      <c r="CA67" s="79" t="e">
        <f t="shared" si="48"/>
        <v>#N/A</v>
      </c>
      <c r="CB67" s="79" t="e">
        <f t="shared" si="49"/>
        <v>#N/A</v>
      </c>
    </row>
    <row r="68" spans="1:80" ht="13" x14ac:dyDescent="0.3">
      <c r="A68" s="18" t="s">
        <v>60</v>
      </c>
      <c r="B68" s="108">
        <f>'Nom Revenue'!B68</f>
        <v>1</v>
      </c>
      <c r="C68" s="63" t="str">
        <f>IF(B68=0,"",VLOOKUP('Nom Revenue'!A68,'Commodity Code List'!$B$2:$C$18,2,FALSE))</f>
        <v>40</v>
      </c>
      <c r="D68" s="63" t="str">
        <f>'Formatted Data'!E63</f>
        <v>S</v>
      </c>
      <c r="E68" s="63" t="str">
        <f>'Formatted Data'!F63</f>
        <v>X</v>
      </c>
      <c r="F68" s="63" t="str">
        <f>'Formatted Data'!G63</f>
        <v>X</v>
      </c>
      <c r="G68" s="109">
        <f>'Nom Revenue'!G68*VLOOKUP('Real Revenue'!G$3,IPD!$A:$C,3,FALSE)</f>
        <v>604.05861930901506</v>
      </c>
      <c r="H68" s="109">
        <f>'Nom Revenue'!H68*VLOOKUP('Real Revenue'!H$3,IPD!$A:$C,3,FALSE)</f>
        <v>566.37005895967138</v>
      </c>
      <c r="I68" s="109">
        <f>'Nom Revenue'!I68*VLOOKUP('Real Revenue'!I$3,IPD!$A:$C,3,FALSE)</f>
        <v>559.60019849813682</v>
      </c>
      <c r="J68" s="109">
        <f>'Nom Revenue'!J68*VLOOKUP('Real Revenue'!J$3,IPD!$A:$C,3,FALSE)</f>
        <v>548.14509073225702</v>
      </c>
      <c r="K68" s="109">
        <f>'Nom Revenue'!K68*VLOOKUP('Real Revenue'!K$3,IPD!$A:$C,3,FALSE)</f>
        <v>516.22293698941667</v>
      </c>
      <c r="L68" s="109">
        <f>'Nom Revenue'!L68*VLOOKUP('Real Revenue'!L$3,IPD!$A:$C,3,FALSE)</f>
        <v>459.05929073433947</v>
      </c>
      <c r="M68" s="109">
        <f>'Nom Revenue'!M68*VLOOKUP('Real Revenue'!M$3,IPD!$A:$C,3,FALSE)</f>
        <v>491.29183340401238</v>
      </c>
      <c r="N68" s="109">
        <f>'Nom Revenue'!N68*VLOOKUP('Real Revenue'!N$3,IPD!$A:$C,3,FALSE)</f>
        <v>491.08351885754377</v>
      </c>
      <c r="O68" s="109">
        <f>'Nom Revenue'!O68*VLOOKUP('Real Revenue'!O$3,IPD!$A:$C,3,FALSE)</f>
        <v>512.46233286599988</v>
      </c>
      <c r="P68" s="109">
        <f>'Nom Revenue'!P68*VLOOKUP('Real Revenue'!P$3,IPD!$A:$C,3,FALSE)</f>
        <v>516.7895397474224</v>
      </c>
      <c r="Q68" s="109">
        <f>'Nom Revenue'!Q68*VLOOKUP('Real Revenue'!Q$3,IPD!$A:$C,3,FALSE)</f>
        <v>544.09206111534388</v>
      </c>
      <c r="R68" s="109">
        <f>'Nom Revenue'!R68*VLOOKUP('Real Revenue'!R$3,IPD!$A:$C,3,FALSE)</f>
        <v>558.17719328384487</v>
      </c>
      <c r="S68" s="109">
        <f>'Nom Revenue'!S68*VLOOKUP('Real Revenue'!S$3,IPD!$A:$C,3,FALSE)</f>
        <v>540.93529842803571</v>
      </c>
      <c r="T68" s="109">
        <f>'Nom Revenue'!T68*VLOOKUP('Real Revenue'!T$3,IPD!$A:$C,3,FALSE)</f>
        <v>505.63390326445045</v>
      </c>
      <c r="U68" s="109">
        <f>'Nom Revenue'!U68*VLOOKUP('Real Revenue'!U$3,IPD!$A:$C,3,FALSE)</f>
        <v>479.29776664651041</v>
      </c>
      <c r="V68" s="109">
        <f>'Nom Revenue'!V68*VLOOKUP('Real Revenue'!V$3,IPD!$A:$C,3,FALSE)</f>
        <v>477.38492618464841</v>
      </c>
      <c r="W68" s="109">
        <f>'Nom Revenue'!W68*VLOOKUP('Real Revenue'!W$3,IPD!$A:$C,3,FALSE)</f>
        <v>457.86247822754171</v>
      </c>
      <c r="X68" s="109">
        <f>'Nom Revenue'!X68*VLOOKUP('Real Revenue'!X$3,IPD!$A:$C,3,FALSE)</f>
        <v>480.52809539826524</v>
      </c>
      <c r="Y68" s="109">
        <f>'Nom Revenue'!Y68*VLOOKUP('Real Revenue'!Y$3,IPD!$A:$C,3,FALSE)</f>
        <v>506.62085147910545</v>
      </c>
      <c r="Z68" s="109">
        <f>'Nom Revenue'!Z68*VLOOKUP('Real Revenue'!Z$3,IPD!$A:$C,3,FALSE)</f>
        <v>563.82879736206485</v>
      </c>
      <c r="AA68" s="109">
        <f>'Nom Revenue'!AA68*VLOOKUP('Real Revenue'!AA$3,IPD!$A:$C,3,FALSE)</f>
        <v>627.78571944430826</v>
      </c>
      <c r="AB68" s="109">
        <f>'Nom Revenue'!AB68*VLOOKUP('Real Revenue'!AB$3,IPD!$A:$C,3,FALSE)</f>
        <v>696.36078232684281</v>
      </c>
      <c r="AC68" s="109">
        <f t="shared" si="10"/>
        <v>716.35647334653538</v>
      </c>
      <c r="AD68" s="109">
        <f>'Nom Revenue'!AD68*VLOOKUP('Real Revenue'!AD$3,IPD!$A:$C,3,FALSE)</f>
        <v>716.35647334653538</v>
      </c>
      <c r="AE68" s="109">
        <f>'Nom Revenue'!AE68*VLOOKUP('Real Revenue'!AE$3,IPD!$A:$C,3,FALSE)</f>
        <v>742.02098939929328</v>
      </c>
      <c r="AF68" s="109">
        <f>'Nom Revenue'!AF68*VLOOKUP('Real Revenue'!AF$3,IPD!$A:$C,3,FALSE)</f>
        <v>532.08013112606716</v>
      </c>
      <c r="AG68" s="109">
        <f>'Nom Revenue'!AG68*VLOOKUP('Real Revenue'!AG$3,IPD!$A:$C,3,FALSE)</f>
        <v>620.08742085415929</v>
      </c>
      <c r="AH68" s="109">
        <f>'Nom Revenue'!AH68*VLOOKUP('Real Revenue'!AH$3,IPD!$A:$C,3,FALSE)</f>
        <v>619.46238440769116</v>
      </c>
      <c r="AI68" s="109">
        <f>'Nom Revenue'!AI68*VLOOKUP('Real Revenue'!AI$3,IPD!$A:$C,3,FALSE)</f>
        <v>606.17751923592846</v>
      </c>
      <c r="AJ68" s="109">
        <f>'Nom Revenue'!AJ68*VLOOKUP('Real Revenue'!AJ$3,IPD!$A:$C,3,FALSE)</f>
        <v>589.91230322567026</v>
      </c>
      <c r="AK68" s="109">
        <f>'Nom Revenue'!AK68*VLOOKUP('Real Revenue'!AK$3,IPD!$A:$C,3,FALSE)</f>
        <v>605.185914593294</v>
      </c>
      <c r="AL68" s="109">
        <f>'Nom Revenue'!AL68*VLOOKUP('Real Revenue'!AL$3,IPD!$A:$C,3,FALSE)</f>
        <v>395.86587149081345</v>
      </c>
      <c r="AM68" s="109">
        <f>'Nom Revenue'!AM68*VLOOKUP('Real Revenue'!AM$3,IPD!$A:$C,3,FALSE)</f>
        <v>455.24337394774074</v>
      </c>
      <c r="AN68" s="109">
        <f>'Nom Revenue'!AN68*VLOOKUP('Real Revenue'!AN$3,IPD!$A:$C,3,FALSE)</f>
        <v>485.74438966000002</v>
      </c>
      <c r="AO68" s="109">
        <f>'Nom Revenue'!AO68*VLOOKUP('Real Revenue'!AO$3,IPD!$A:$C,3,FALSE)</f>
        <v>455.59345529909768</v>
      </c>
      <c r="AP68" s="109">
        <f>'Nom Revenue'!AP68*VLOOKUP('Real Revenue'!AP$3,IPD!$A:$C,3,FALSE)</f>
        <v>486.19966308360893</v>
      </c>
      <c r="AQ68" s="109">
        <f>'Nom Revenue'!AQ68*VLOOKUP('Real Revenue'!AQ$3,IPD!$A:$C,3,FALSE)</f>
        <v>463.26408879209725</v>
      </c>
      <c r="AR68" s="109">
        <f>'Nom Revenue'!AR68*VLOOKUP('Real Revenue'!AR$3,IPD!$A:$C,3,FALSE)</f>
        <v>533.11297903151171</v>
      </c>
      <c r="AS68" s="109">
        <f>'Nom Revenue'!AS68*VLOOKUP('Real Revenue'!AS$3,IPD!$A:$C,3,FALSE)</f>
        <v>579.72699999999998</v>
      </c>
      <c r="AT68" s="109" t="e">
        <f>'Nom Revenue'!AT68*VLOOKUP('Real Revenue'!AT$3,IPD!$A:$C,3,FALSE)</f>
        <v>#N/A</v>
      </c>
      <c r="AU68" s="109" t="e">
        <f>'Nom Revenue'!AU68*VLOOKUP('Real Revenue'!AU$3,IPD!$A:$C,3,FALSE)</f>
        <v>#N/A</v>
      </c>
      <c r="AV68" s="109" t="e">
        <f>'Nom Revenue'!AV68*VLOOKUP('Real Revenue'!AV$3,IPD!$A:$C,3,FALSE)</f>
        <v>#N/A</v>
      </c>
      <c r="AW68" s="109" t="e">
        <f>'Nom Revenue'!AW68*VLOOKUP('Real Revenue'!AW$3,IPD!$A:$C,3,FALSE)</f>
        <v>#N/A</v>
      </c>
      <c r="AX68" s="109" t="e">
        <f>'Nom Revenue'!AX68*VLOOKUP('Real Revenue'!AX$3,IPD!$A:$C,3,FALSE)</f>
        <v>#N/A</v>
      </c>
      <c r="AY68" s="109" t="e">
        <f>'Nom Revenue'!AY68*VLOOKUP('Real Revenue'!AY$3,IPD!$A:$C,3,FALSE)</f>
        <v>#N/A</v>
      </c>
      <c r="AZ68" s="109" t="e">
        <f>'Nom Revenue'!AZ68*VLOOKUP('Real Revenue'!AZ$3,IPD!$A:$C,3,FALSE)</f>
        <v>#N/A</v>
      </c>
      <c r="BA68" s="109" t="e">
        <f>'Nom Revenue'!BA68*VLOOKUP('Real Revenue'!BA$3,IPD!$A:$C,3,FALSE)</f>
        <v>#N/A</v>
      </c>
      <c r="BB68" s="109"/>
      <c r="BC68" s="78">
        <f t="shared" si="50"/>
        <v>0.11343323076343914</v>
      </c>
      <c r="BD68" s="78">
        <f t="shared" si="51"/>
        <v>0.10923323159251619</v>
      </c>
      <c r="BE68" s="78">
        <f t="shared" si="11"/>
        <v>2.8714556487340337E-2</v>
      </c>
      <c r="BF68" s="78">
        <f t="shared" si="52"/>
        <v>3.5826459322498172E-2</v>
      </c>
      <c r="BG68" s="78">
        <f t="shared" si="53"/>
        <v>-0.28293115864981766</v>
      </c>
      <c r="BH68" s="78">
        <f t="shared" si="62"/>
        <v>0.16540232303325819</v>
      </c>
      <c r="BI68" s="78">
        <f t="shared" si="63"/>
        <v>-1.0079811740207889E-3</v>
      </c>
      <c r="BJ68" s="78">
        <f t="shared" si="63"/>
        <v>-2.1445798011553552E-2</v>
      </c>
      <c r="BK68" s="78">
        <f t="shared" si="63"/>
        <v>-2.6832430260297468E-2</v>
      </c>
      <c r="BL68" s="78">
        <f t="shared" si="63"/>
        <v>2.5891325344643334E-2</v>
      </c>
      <c r="BM68" s="78">
        <f t="shared" si="63"/>
        <v>-0.34587725532764735</v>
      </c>
      <c r="BN68" s="78">
        <f t="shared" si="35"/>
        <v>0.14999399224114529</v>
      </c>
      <c r="BO68" s="78">
        <f t="shared" si="36"/>
        <v>6.6999362226325632E-2</v>
      </c>
      <c r="BP68" s="78">
        <f t="shared" si="37"/>
        <v>-6.2071605977799704E-2</v>
      </c>
      <c r="BQ68" s="78">
        <f t="shared" si="38"/>
        <v>6.7178769643251757E-2</v>
      </c>
      <c r="BR68" s="78">
        <f t="shared" si="39"/>
        <v>-4.7173159574089518E-2</v>
      </c>
      <c r="BS68" s="78">
        <f t="shared" si="40"/>
        <v>0.15077553371671137</v>
      </c>
      <c r="BT68" s="78">
        <f t="shared" si="41"/>
        <v>8.7437415335808177E-2</v>
      </c>
      <c r="BU68" s="78" t="e">
        <f t="shared" si="42"/>
        <v>#N/A</v>
      </c>
      <c r="BV68" s="78" t="e">
        <f t="shared" si="43"/>
        <v>#N/A</v>
      </c>
      <c r="BW68" s="78" t="e">
        <f t="shared" si="44"/>
        <v>#N/A</v>
      </c>
      <c r="BX68" s="78" t="e">
        <f t="shared" si="45"/>
        <v>#N/A</v>
      </c>
      <c r="BY68" s="78" t="e">
        <f t="shared" si="46"/>
        <v>#N/A</v>
      </c>
      <c r="BZ68" s="78" t="e">
        <f t="shared" si="47"/>
        <v>#N/A</v>
      </c>
      <c r="CA68" s="78" t="e">
        <f t="shared" si="48"/>
        <v>#N/A</v>
      </c>
      <c r="CB68" s="78" t="e">
        <f t="shared" si="49"/>
        <v>#N/A</v>
      </c>
    </row>
    <row r="69" spans="1:80" ht="13" x14ac:dyDescent="0.3">
      <c r="A69" s="18" t="s">
        <v>81</v>
      </c>
      <c r="B69" s="108">
        <f>'Nom Revenue'!B69</f>
        <v>0</v>
      </c>
      <c r="C69" s="63" t="str">
        <f>IF(B69=0,"",VLOOKUP('Nom Revenue'!A69,'Commodity Code List'!$B$2:$C$18,2,FALSE))</f>
        <v/>
      </c>
      <c r="D69" s="63" t="str">
        <f>'Formatted Data'!E64</f>
        <v>M</v>
      </c>
      <c r="E69" s="63" t="str">
        <f>'Formatted Data'!F64</f>
        <v>X</v>
      </c>
      <c r="F69" s="63" t="str">
        <f>'Formatted Data'!G64</f>
        <v>X</v>
      </c>
      <c r="G69" s="109">
        <f>'Nom Revenue'!G69*VLOOKUP('Real Revenue'!G$3,IPD!$A:$C,3,FALSE)</f>
        <v>243.30625622712782</v>
      </c>
      <c r="H69" s="109">
        <f>'Nom Revenue'!H69*VLOOKUP('Real Revenue'!H$3,IPD!$A:$C,3,FALSE)</f>
        <v>234.44656496750179</v>
      </c>
      <c r="I69" s="109">
        <f>'Nom Revenue'!I69*VLOOKUP('Real Revenue'!I$3,IPD!$A:$C,3,FALSE)</f>
        <v>247.32943755410849</v>
      </c>
      <c r="J69" s="109">
        <f>'Nom Revenue'!J69*VLOOKUP('Real Revenue'!J$3,IPD!$A:$C,3,FALSE)</f>
        <v>249.71037452734146</v>
      </c>
      <c r="K69" s="109">
        <f>'Nom Revenue'!K69*VLOOKUP('Real Revenue'!K$3,IPD!$A:$C,3,FALSE)</f>
        <v>213.93221549899414</v>
      </c>
      <c r="L69" s="109">
        <f>'Nom Revenue'!L69*VLOOKUP('Real Revenue'!L$3,IPD!$A:$C,3,FALSE)</f>
        <v>229.39338113143918</v>
      </c>
      <c r="M69" s="109">
        <f>'Nom Revenue'!M69*VLOOKUP('Real Revenue'!M$3,IPD!$A:$C,3,FALSE)</f>
        <v>221.54525082368289</v>
      </c>
      <c r="N69" s="109">
        <f>'Nom Revenue'!N69*VLOOKUP('Real Revenue'!N$3,IPD!$A:$C,3,FALSE)</f>
        <v>208.455903583332</v>
      </c>
      <c r="O69" s="109">
        <f>'Nom Revenue'!O69*VLOOKUP('Real Revenue'!O$3,IPD!$A:$C,3,FALSE)</f>
        <v>250.04895046266009</v>
      </c>
      <c r="P69" s="109">
        <f>'Nom Revenue'!P69*VLOOKUP('Real Revenue'!P$3,IPD!$A:$C,3,FALSE)</f>
        <v>273.12070227563913</v>
      </c>
      <c r="Q69" s="109">
        <f>'Nom Revenue'!Q69*VLOOKUP('Real Revenue'!Q$3,IPD!$A:$C,3,FALSE)</f>
        <v>278.47965574627648</v>
      </c>
      <c r="R69" s="109">
        <f>'Nom Revenue'!R69*VLOOKUP('Real Revenue'!R$3,IPD!$A:$C,3,FALSE)</f>
        <v>287.00578883281497</v>
      </c>
      <c r="S69" s="109">
        <f>'Nom Revenue'!S69*VLOOKUP('Real Revenue'!S$3,IPD!$A:$C,3,FALSE)</f>
        <v>315.4101900490337</v>
      </c>
      <c r="T69" s="109">
        <f>'Nom Revenue'!T69*VLOOKUP('Real Revenue'!T$3,IPD!$A:$C,3,FALSE)</f>
        <v>309.30498609506697</v>
      </c>
      <c r="U69" s="109">
        <f>'Nom Revenue'!U69*VLOOKUP('Real Revenue'!U$3,IPD!$A:$C,3,FALSE)</f>
        <v>306.47000092812647</v>
      </c>
      <c r="V69" s="109">
        <f>'Nom Revenue'!V69*VLOOKUP('Real Revenue'!V$3,IPD!$A:$C,3,FALSE)</f>
        <v>333.2953819889442</v>
      </c>
      <c r="W69" s="109">
        <f>'Nom Revenue'!W69*VLOOKUP('Real Revenue'!W$3,IPD!$A:$C,3,FALSE)</f>
        <v>314.29428714362564</v>
      </c>
      <c r="X69" s="109">
        <f>'Nom Revenue'!X69*VLOOKUP('Real Revenue'!X$3,IPD!$A:$C,3,FALSE)</f>
        <v>325.85012770972651</v>
      </c>
      <c r="Y69" s="109">
        <f>'Nom Revenue'!Y69*VLOOKUP('Real Revenue'!Y$3,IPD!$A:$C,3,FALSE)</f>
        <v>376.63086303664647</v>
      </c>
      <c r="Z69" s="109">
        <f>'Nom Revenue'!Z69*VLOOKUP('Real Revenue'!Z$3,IPD!$A:$C,3,FALSE)</f>
        <v>447.92204424801145</v>
      </c>
      <c r="AA69" s="109">
        <f>'Nom Revenue'!AA69*VLOOKUP('Real Revenue'!AA$3,IPD!$A:$C,3,FALSE)</f>
        <v>490.78798924665256</v>
      </c>
      <c r="AB69" s="109">
        <f>'Nom Revenue'!AB69*VLOOKUP('Real Revenue'!AB$3,IPD!$A:$C,3,FALSE)</f>
        <v>545.00997335585396</v>
      </c>
      <c r="AC69" s="109">
        <f>AD69</f>
        <v>574.12324380131781</v>
      </c>
      <c r="AD69" s="109">
        <f>'Nom Revenue'!AD69*VLOOKUP('Real Revenue'!AD$3,IPD!$A:$C,3,FALSE)</f>
        <v>574.12324380131781</v>
      </c>
      <c r="AE69" s="109">
        <f>'Nom Revenue'!AE69*VLOOKUP('Real Revenue'!AE$3,IPD!$A:$C,3,FALSE)</f>
        <v>620.53076862508942</v>
      </c>
      <c r="AF69" s="109">
        <f>'Nom Revenue'!AF69*VLOOKUP('Real Revenue'!AF$3,IPD!$A:$C,3,FALSE)</f>
        <v>449.32744566150234</v>
      </c>
      <c r="AG69" s="109">
        <f>'Nom Revenue'!AG69*VLOOKUP('Real Revenue'!AG$3,IPD!$A:$C,3,FALSE)</f>
        <v>542.91771625089257</v>
      </c>
      <c r="AH69" s="109">
        <f>'Nom Revenue'!AH69*VLOOKUP('Real Revenue'!AH$3,IPD!$A:$C,3,FALSE)</f>
        <v>624.41441073009696</v>
      </c>
      <c r="AI69" s="109">
        <f>'Nom Revenue'!AI69*VLOOKUP('Real Revenue'!AI$3,IPD!$A:$C,3,FALSE)</f>
        <v>594.36059610452321</v>
      </c>
      <c r="AJ69" s="109">
        <f>'Nom Revenue'!AJ69*VLOOKUP('Real Revenue'!AJ$3,IPD!$A:$C,3,FALSE)</f>
        <v>598.83269572970642</v>
      </c>
      <c r="AK69" s="109">
        <f>'Nom Revenue'!AK69*VLOOKUP('Real Revenue'!AK$3,IPD!$A:$C,3,FALSE)</f>
        <v>546.85705647110069</v>
      </c>
      <c r="AL69" s="109">
        <f>'Nom Revenue'!AL69*VLOOKUP('Real Revenue'!AL$3,IPD!$A:$C,3,FALSE)</f>
        <v>483.99770078918164</v>
      </c>
      <c r="AM69" s="109">
        <f>'Nom Revenue'!AM69*VLOOKUP('Real Revenue'!AM$3,IPD!$A:$C,3,FALSE)</f>
        <v>461.84086035362014</v>
      </c>
      <c r="AN69" s="109">
        <f>'Nom Revenue'!AN69*VLOOKUP('Real Revenue'!AN$3,IPD!$A:$C,3,FALSE)</f>
        <v>516.12125743000001</v>
      </c>
      <c r="AO69" s="109">
        <f>'Nom Revenue'!AO69*VLOOKUP('Real Revenue'!AO$3,IPD!$A:$C,3,FALSE)</f>
        <v>524.19450510797628</v>
      </c>
      <c r="AP69" s="109">
        <f>'Nom Revenue'!AP69*VLOOKUP('Real Revenue'!AP$3,IPD!$A:$C,3,FALSE)</f>
        <v>525.76975459580024</v>
      </c>
      <c r="AQ69" s="109">
        <f>'Nom Revenue'!AQ69*VLOOKUP('Real Revenue'!AQ$3,IPD!$A:$C,3,FALSE)</f>
        <v>508.56985842798986</v>
      </c>
      <c r="AR69" s="109">
        <f>'Nom Revenue'!AR69*VLOOKUP('Real Revenue'!AR$3,IPD!$A:$C,3,FALSE)</f>
        <v>591.65151281609258</v>
      </c>
      <c r="AS69" s="109">
        <f>'Nom Revenue'!AS69*VLOOKUP('Real Revenue'!AS$3,IPD!$A:$C,3,FALSE)</f>
        <v>652.22400000000005</v>
      </c>
      <c r="AT69" s="109" t="e">
        <f>'Nom Revenue'!AT69*VLOOKUP('Real Revenue'!AT$3,IPD!$A:$C,3,FALSE)</f>
        <v>#N/A</v>
      </c>
      <c r="AU69" s="109" t="e">
        <f>'Nom Revenue'!AU69*VLOOKUP('Real Revenue'!AU$3,IPD!$A:$C,3,FALSE)</f>
        <v>#N/A</v>
      </c>
      <c r="AV69" s="109" t="e">
        <f>'Nom Revenue'!AV69*VLOOKUP('Real Revenue'!AV$3,IPD!$A:$C,3,FALSE)</f>
        <v>#N/A</v>
      </c>
      <c r="AW69" s="109" t="e">
        <f>'Nom Revenue'!AW69*VLOOKUP('Real Revenue'!AW$3,IPD!$A:$C,3,FALSE)</f>
        <v>#N/A</v>
      </c>
      <c r="AX69" s="109" t="e">
        <f>'Nom Revenue'!AX69*VLOOKUP('Real Revenue'!AX$3,IPD!$A:$C,3,FALSE)</f>
        <v>#N/A</v>
      </c>
      <c r="AY69" s="109" t="e">
        <f>'Nom Revenue'!AY69*VLOOKUP('Real Revenue'!AY$3,IPD!$A:$C,3,FALSE)</f>
        <v>#N/A</v>
      </c>
      <c r="AZ69" s="109" t="e">
        <f>'Nom Revenue'!AZ69*VLOOKUP('Real Revenue'!AZ$3,IPD!$A:$C,3,FALSE)</f>
        <v>#N/A</v>
      </c>
      <c r="BA69" s="109" t="e">
        <f>'Nom Revenue'!BA69*VLOOKUP('Real Revenue'!BA$3,IPD!$A:$C,3,FALSE)</f>
        <v>#N/A</v>
      </c>
      <c r="BB69" s="109"/>
      <c r="BC69" s="78">
        <f t="shared" si="50"/>
        <v>9.5699565469268499E-2</v>
      </c>
      <c r="BD69" s="78">
        <f t="shared" si="51"/>
        <v>0.11047944386827968</v>
      </c>
      <c r="BE69" s="78">
        <f>IF(AB69&gt;0, AC69/AB69-1,0)</f>
        <v>5.3417867321218448E-2</v>
      </c>
      <c r="BF69" s="78">
        <f t="shared" si="52"/>
        <v>8.0831990909309814E-2</v>
      </c>
      <c r="BG69" s="78">
        <f t="shared" si="53"/>
        <v>-0.27589820137834975</v>
      </c>
      <c r="BH69" s="78">
        <f t="shared" si="62"/>
        <v>0.20828968159647165</v>
      </c>
      <c r="BI69" s="78">
        <f t="shared" si="63"/>
        <v>0.15010874031147514</v>
      </c>
      <c r="BJ69" s="78">
        <f t="shared" si="63"/>
        <v>-4.8131199583355766E-2</v>
      </c>
      <c r="BK69" s="78">
        <f t="shared" si="63"/>
        <v>7.5242195638365317E-3</v>
      </c>
      <c r="BL69" s="78">
        <f t="shared" si="63"/>
        <v>-8.679492557645152E-2</v>
      </c>
      <c r="BM69" s="78">
        <f t="shared" si="63"/>
        <v>-0.11494659333383028</v>
      </c>
      <c r="BN69" s="78">
        <f t="shared" si="35"/>
        <v>-4.577881341054657E-2</v>
      </c>
      <c r="BO69" s="78">
        <f t="shared" si="36"/>
        <v>0.11753052130298447</v>
      </c>
      <c r="BP69" s="78">
        <f t="shared" si="37"/>
        <v>1.5642153005238635E-2</v>
      </c>
      <c r="BQ69" s="78">
        <f t="shared" si="38"/>
        <v>3.0050858459484964E-3</v>
      </c>
      <c r="BR69" s="78">
        <f t="shared" si="39"/>
        <v>-3.2713742122791545E-2</v>
      </c>
      <c r="BS69" s="78">
        <f t="shared" si="40"/>
        <v>0.1633633079335679</v>
      </c>
      <c r="BT69" s="78">
        <f t="shared" si="41"/>
        <v>0.10237865681370395</v>
      </c>
      <c r="BU69" s="78" t="e">
        <f t="shared" si="42"/>
        <v>#N/A</v>
      </c>
      <c r="BV69" s="78" t="e">
        <f t="shared" si="43"/>
        <v>#N/A</v>
      </c>
      <c r="BW69" s="78" t="e">
        <f t="shared" si="44"/>
        <v>#N/A</v>
      </c>
      <c r="BX69" s="78" t="e">
        <f t="shared" si="45"/>
        <v>#N/A</v>
      </c>
      <c r="BY69" s="78" t="e">
        <f t="shared" si="46"/>
        <v>#N/A</v>
      </c>
      <c r="BZ69" s="78" t="e">
        <f t="shared" si="47"/>
        <v>#N/A</v>
      </c>
      <c r="CA69" s="78" t="e">
        <f t="shared" si="48"/>
        <v>#N/A</v>
      </c>
      <c r="CB69" s="78" t="e">
        <f t="shared" si="49"/>
        <v>#N/A</v>
      </c>
    </row>
    <row r="70" spans="1:80" ht="13" x14ac:dyDescent="0.3">
      <c r="A70" s="18" t="s">
        <v>81</v>
      </c>
      <c r="B70" s="108">
        <f>'Nom Revenue'!B70</f>
        <v>0</v>
      </c>
      <c r="C70" s="63" t="str">
        <f>IF(B70=0,"",VLOOKUP('Nom Revenue'!A70,'Commodity Code List'!$B$2:$C$18,2,FALSE))</f>
        <v/>
      </c>
      <c r="D70" s="63" t="str">
        <f>'Formatted Data'!E65</f>
        <v>L</v>
      </c>
      <c r="E70" s="63" t="str">
        <f>'Formatted Data'!F65</f>
        <v>X</v>
      </c>
      <c r="F70" s="63" t="str">
        <f>'Formatted Data'!G65</f>
        <v>X</v>
      </c>
      <c r="G70" s="109">
        <f>'Nom Revenue'!G70*VLOOKUP('Real Revenue'!G$3,IPD!$A:$C,3,FALSE)</f>
        <v>198.14431822295674</v>
      </c>
      <c r="H70" s="109">
        <f>'Nom Revenue'!H70*VLOOKUP('Real Revenue'!H$3,IPD!$A:$C,3,FALSE)</f>
        <v>187.8503130243592</v>
      </c>
      <c r="I70" s="109">
        <f>'Nom Revenue'!I70*VLOOKUP('Real Revenue'!I$3,IPD!$A:$C,3,FALSE)</f>
        <v>191.04059244551513</v>
      </c>
      <c r="J70" s="109">
        <f>'Nom Revenue'!J70*VLOOKUP('Real Revenue'!J$3,IPD!$A:$C,3,FALSE)</f>
        <v>194.90165601367073</v>
      </c>
      <c r="K70" s="109">
        <f>'Nom Revenue'!K70*VLOOKUP('Real Revenue'!K$3,IPD!$A:$C,3,FALSE)</f>
        <v>185.58278663517888</v>
      </c>
      <c r="L70" s="109">
        <f>'Nom Revenue'!L70*VLOOKUP('Real Revenue'!L$3,IPD!$A:$C,3,FALSE)</f>
        <v>209.25810238597083</v>
      </c>
      <c r="M70" s="109">
        <f>'Nom Revenue'!M70*VLOOKUP('Real Revenue'!M$3,IPD!$A:$C,3,FALSE)</f>
        <v>233.29252149730874</v>
      </c>
      <c r="N70" s="109">
        <f>'Nom Revenue'!N70*VLOOKUP('Real Revenue'!N$3,IPD!$A:$C,3,FALSE)</f>
        <v>258.88702352209481</v>
      </c>
      <c r="O70" s="109">
        <f>'Nom Revenue'!O70*VLOOKUP('Real Revenue'!O$3,IPD!$A:$C,3,FALSE)</f>
        <v>293.0947425771879</v>
      </c>
      <c r="P70" s="109">
        <f>'Nom Revenue'!P70*VLOOKUP('Real Revenue'!P$3,IPD!$A:$C,3,FALSE)</f>
        <v>273.70369373436642</v>
      </c>
      <c r="Q70" s="109">
        <f>'Nom Revenue'!Q70*VLOOKUP('Real Revenue'!Q$3,IPD!$A:$C,3,FALSE)</f>
        <v>280.36718144878176</v>
      </c>
      <c r="R70" s="109">
        <f>'Nom Revenue'!R70*VLOOKUP('Real Revenue'!R$3,IPD!$A:$C,3,FALSE)</f>
        <v>276.28915225045478</v>
      </c>
      <c r="S70" s="109">
        <f>'Nom Revenue'!S70*VLOOKUP('Real Revenue'!S$3,IPD!$A:$C,3,FALSE)</f>
        <v>287.24741143640034</v>
      </c>
      <c r="T70" s="109">
        <f>'Nom Revenue'!T70*VLOOKUP('Real Revenue'!T$3,IPD!$A:$C,3,FALSE)</f>
        <v>295.86879365079369</v>
      </c>
      <c r="U70" s="109">
        <f>'Nom Revenue'!U70*VLOOKUP('Real Revenue'!U$3,IPD!$A:$C,3,FALSE)</f>
        <v>290.95173452771019</v>
      </c>
      <c r="V70" s="109">
        <f>'Nom Revenue'!V70*VLOOKUP('Real Revenue'!V$3,IPD!$A:$C,3,FALSE)</f>
        <v>300.59413980638595</v>
      </c>
      <c r="W70" s="109">
        <f>'Nom Revenue'!W70*VLOOKUP('Real Revenue'!W$3,IPD!$A:$C,3,FALSE)</f>
        <v>300.48529047875206</v>
      </c>
      <c r="X70" s="109">
        <f>'Nom Revenue'!X70*VLOOKUP('Real Revenue'!X$3,IPD!$A:$C,3,FALSE)</f>
        <v>304.52547101900279</v>
      </c>
      <c r="Y70" s="109">
        <f>'Nom Revenue'!Y70*VLOOKUP('Real Revenue'!Y$3,IPD!$A:$C,3,FALSE)</f>
        <v>307.26354793132998</v>
      </c>
      <c r="Z70" s="109">
        <f>'Nom Revenue'!Z70*VLOOKUP('Real Revenue'!Z$3,IPD!$A:$C,3,FALSE)</f>
        <v>368.53489945243246</v>
      </c>
      <c r="AA70" s="109">
        <f>'Nom Revenue'!AA70*VLOOKUP('Real Revenue'!AA$3,IPD!$A:$C,3,FALSE)</f>
        <v>398.78015857815484</v>
      </c>
      <c r="AB70" s="109">
        <f>'Nom Revenue'!AB70*VLOOKUP('Real Revenue'!AB$3,IPD!$A:$C,3,FALSE)</f>
        <v>400.89013426746442</v>
      </c>
      <c r="AC70" s="109">
        <f>AD70</f>
        <v>419.26873810930061</v>
      </c>
      <c r="AD70" s="109">
        <f>'Nom Revenue'!AD70*VLOOKUP('Real Revenue'!AD$3,IPD!$A:$C,3,FALSE)</f>
        <v>419.26873810930061</v>
      </c>
      <c r="AE70" s="109">
        <f>'Nom Revenue'!AE70*VLOOKUP('Real Revenue'!AE$3,IPD!$A:$C,3,FALSE)</f>
        <v>399.4270649790372</v>
      </c>
      <c r="AF70" s="109">
        <f>'Nom Revenue'!AF70*VLOOKUP('Real Revenue'!AF$3,IPD!$A:$C,3,FALSE)</f>
        <v>319.22889520755228</v>
      </c>
      <c r="AG70" s="109">
        <f>'Nom Revenue'!AG70*VLOOKUP('Real Revenue'!AG$3,IPD!$A:$C,3,FALSE)</f>
        <v>304.3051094809889</v>
      </c>
      <c r="AH70" s="109">
        <f>'Nom Revenue'!AH70*VLOOKUP('Real Revenue'!AH$3,IPD!$A:$C,3,FALSE)</f>
        <v>284.97492936238126</v>
      </c>
      <c r="AI70" s="109">
        <f>'Nom Revenue'!AI70*VLOOKUP('Real Revenue'!AI$3,IPD!$A:$C,3,FALSE)</f>
        <v>304.19904905295914</v>
      </c>
      <c r="AJ70" s="109">
        <f>'Nom Revenue'!AJ70*VLOOKUP('Real Revenue'!AJ$3,IPD!$A:$C,3,FALSE)</f>
        <v>289.14345655316498</v>
      </c>
      <c r="AK70" s="109">
        <f>'Nom Revenue'!AK70*VLOOKUP('Real Revenue'!AK$3,IPD!$A:$C,3,FALSE)</f>
        <v>245.09425734020596</v>
      </c>
      <c r="AL70" s="109">
        <f>'Nom Revenue'!AL70*VLOOKUP('Real Revenue'!AL$3,IPD!$A:$C,3,FALSE)</f>
        <v>362.13211063956595</v>
      </c>
      <c r="AM70" s="109">
        <f>'Nom Revenue'!AM70*VLOOKUP('Real Revenue'!AM$3,IPD!$A:$C,3,FALSE)</f>
        <v>310.0818610763327</v>
      </c>
      <c r="AN70" s="109">
        <f>'Nom Revenue'!AN70*VLOOKUP('Real Revenue'!AN$3,IPD!$A:$C,3,FALSE)</f>
        <v>312.47626482999999</v>
      </c>
      <c r="AO70" s="109">
        <f>'Nom Revenue'!AO70*VLOOKUP('Real Revenue'!AO$3,IPD!$A:$C,3,FALSE)</f>
        <v>360.00500483913538</v>
      </c>
      <c r="AP70" s="109">
        <f>'Nom Revenue'!AP70*VLOOKUP('Real Revenue'!AP$3,IPD!$A:$C,3,FALSE)</f>
        <v>302.71698483770479</v>
      </c>
      <c r="AQ70" s="109">
        <f>'Nom Revenue'!AQ70*VLOOKUP('Real Revenue'!AQ$3,IPD!$A:$C,3,FALSE)</f>
        <v>261.4636603182737</v>
      </c>
      <c r="AR70" s="109">
        <f>'Nom Revenue'!AR70*VLOOKUP('Real Revenue'!AR$3,IPD!$A:$C,3,FALSE)</f>
        <v>380.30886636785141</v>
      </c>
      <c r="AS70" s="109">
        <f>'Nom Revenue'!AS70*VLOOKUP('Real Revenue'!AS$3,IPD!$A:$C,3,FALSE)</f>
        <v>396.84800000000001</v>
      </c>
      <c r="AT70" s="109" t="e">
        <f>'Nom Revenue'!AT70*VLOOKUP('Real Revenue'!AT$3,IPD!$A:$C,3,FALSE)</f>
        <v>#N/A</v>
      </c>
      <c r="AU70" s="109" t="e">
        <f>'Nom Revenue'!AU70*VLOOKUP('Real Revenue'!AU$3,IPD!$A:$C,3,FALSE)</f>
        <v>#N/A</v>
      </c>
      <c r="AV70" s="109" t="e">
        <f>'Nom Revenue'!AV70*VLOOKUP('Real Revenue'!AV$3,IPD!$A:$C,3,FALSE)</f>
        <v>#N/A</v>
      </c>
      <c r="AW70" s="109" t="e">
        <f>'Nom Revenue'!AW70*VLOOKUP('Real Revenue'!AW$3,IPD!$A:$C,3,FALSE)</f>
        <v>#N/A</v>
      </c>
      <c r="AX70" s="109" t="e">
        <f>'Nom Revenue'!AX70*VLOOKUP('Real Revenue'!AX$3,IPD!$A:$C,3,FALSE)</f>
        <v>#N/A</v>
      </c>
      <c r="AY70" s="109" t="e">
        <f>'Nom Revenue'!AY70*VLOOKUP('Real Revenue'!AY$3,IPD!$A:$C,3,FALSE)</f>
        <v>#N/A</v>
      </c>
      <c r="AZ70" s="109" t="e">
        <f>'Nom Revenue'!AZ70*VLOOKUP('Real Revenue'!AZ$3,IPD!$A:$C,3,FALSE)</f>
        <v>#N/A</v>
      </c>
      <c r="BA70" s="109" t="e">
        <f>'Nom Revenue'!BA70*VLOOKUP('Real Revenue'!BA$3,IPD!$A:$C,3,FALSE)</f>
        <v>#N/A</v>
      </c>
      <c r="BB70" s="109"/>
      <c r="BC70" s="78">
        <f t="shared" si="50"/>
        <v>8.2068914424822781E-2</v>
      </c>
      <c r="BD70" s="78">
        <f t="shared" si="51"/>
        <v>5.2910749041092942E-3</v>
      </c>
      <c r="BE70" s="78">
        <f>IF(AB70&gt;0, AC70/AB70-1,0)</f>
        <v>4.5844490225280587E-2</v>
      </c>
      <c r="BF70" s="78">
        <f t="shared" si="52"/>
        <v>-4.7324475513580544E-2</v>
      </c>
      <c r="BG70" s="78">
        <f t="shared" si="53"/>
        <v>-0.20078301347880345</v>
      </c>
      <c r="BH70" s="78">
        <f t="shared" si="62"/>
        <v>-4.6749482739839143E-2</v>
      </c>
      <c r="BI70" s="78">
        <f t="shared" si="63"/>
        <v>-6.3522364614831628E-2</v>
      </c>
      <c r="BJ70" s="78">
        <f t="shared" si="63"/>
        <v>6.7458985720571851E-2</v>
      </c>
      <c r="BK70" s="78">
        <f t="shared" si="63"/>
        <v>-4.9492569245911944E-2</v>
      </c>
      <c r="BL70" s="78">
        <f t="shared" si="63"/>
        <v>-0.15234375260662236</v>
      </c>
      <c r="BM70" s="78">
        <f t="shared" si="63"/>
        <v>0.47752180964772362</v>
      </c>
      <c r="BN70" s="78">
        <f t="shared" si="35"/>
        <v>-0.14373276501580234</v>
      </c>
      <c r="BO70" s="78">
        <f t="shared" si="36"/>
        <v>7.7218439845401221E-3</v>
      </c>
      <c r="BP70" s="78">
        <f t="shared" si="37"/>
        <v>0.15210352067858013</v>
      </c>
      <c r="BQ70" s="78">
        <f t="shared" si="38"/>
        <v>-0.15913117659858411</v>
      </c>
      <c r="BR70" s="78">
        <f t="shared" si="39"/>
        <v>-0.13627687439324943</v>
      </c>
      <c r="BS70" s="78">
        <f t="shared" si="40"/>
        <v>0.45453814080668109</v>
      </c>
      <c r="BT70" s="78">
        <f t="shared" si="41"/>
        <v>4.3488687997484732E-2</v>
      </c>
      <c r="BU70" s="78" t="e">
        <f t="shared" si="42"/>
        <v>#N/A</v>
      </c>
      <c r="BV70" s="78" t="e">
        <f t="shared" si="43"/>
        <v>#N/A</v>
      </c>
      <c r="BW70" s="78" t="e">
        <f t="shared" si="44"/>
        <v>#N/A</v>
      </c>
      <c r="BX70" s="78" t="e">
        <f t="shared" si="45"/>
        <v>#N/A</v>
      </c>
      <c r="BY70" s="78" t="e">
        <f t="shared" si="46"/>
        <v>#N/A</v>
      </c>
      <c r="BZ70" s="78" t="e">
        <f t="shared" si="47"/>
        <v>#N/A</v>
      </c>
      <c r="CA70" s="78" t="e">
        <f t="shared" si="48"/>
        <v>#N/A</v>
      </c>
      <c r="CB70" s="78" t="e">
        <f t="shared" si="49"/>
        <v>#N/A</v>
      </c>
    </row>
    <row r="71" spans="1:80" ht="13" x14ac:dyDescent="0.3">
      <c r="A71" s="20" t="s">
        <v>62</v>
      </c>
      <c r="B71" s="42">
        <f>'Nom Revenue'!B71</f>
        <v>1</v>
      </c>
      <c r="C71" s="69" t="str">
        <f>IF(B71=0,"",VLOOKUP('Nom Revenue'!A71,'Commodity Code List'!$B$2:$C$18,2,FALSE))</f>
        <v>-</v>
      </c>
      <c r="D71" s="69" t="str">
        <f>'Formatted Data'!E66</f>
        <v>S</v>
      </c>
      <c r="E71" s="69" t="str">
        <f>'Formatted Data'!F66</f>
        <v>X</v>
      </c>
      <c r="F71" s="69" t="str">
        <f>'Formatted Data'!G66</f>
        <v>X</v>
      </c>
      <c r="G71" s="110">
        <f>'Nom Revenue'!G71*VLOOKUP('Real Revenue'!G$3,IPD!$A:$C,3,FALSE)</f>
        <v>172.95325520402943</v>
      </c>
      <c r="H71" s="110">
        <f>'Nom Revenue'!H71*VLOOKUP('Real Revenue'!H$3,IPD!$A:$C,3,FALSE)</f>
        <v>143.32687642963219</v>
      </c>
      <c r="I71" s="110">
        <f>'Nom Revenue'!I71*VLOOKUP('Real Revenue'!I$3,IPD!$A:$C,3,FALSE)</f>
        <v>146.94337121240639</v>
      </c>
      <c r="J71" s="110">
        <f>'Nom Revenue'!J71*VLOOKUP('Real Revenue'!J$3,IPD!$A:$C,3,FALSE)</f>
        <v>122.07357402559627</v>
      </c>
      <c r="K71" s="110">
        <f>'Nom Revenue'!K71*VLOOKUP('Real Revenue'!K$3,IPD!$A:$C,3,FALSE)</f>
        <v>139.74532834776525</v>
      </c>
      <c r="L71" s="110">
        <f>'Nom Revenue'!L71*VLOOKUP('Real Revenue'!L$3,IPD!$A:$C,3,FALSE)</f>
        <v>125.39492501475425</v>
      </c>
      <c r="M71" s="110">
        <f>'Nom Revenue'!M71*VLOOKUP('Real Revenue'!M$3,IPD!$A:$C,3,FALSE)</f>
        <v>151.86786861849615</v>
      </c>
      <c r="N71" s="110">
        <f>'Nom Revenue'!N71*VLOOKUP('Real Revenue'!N$3,IPD!$A:$C,3,FALSE)</f>
        <v>137.46177010541086</v>
      </c>
      <c r="O71" s="110">
        <f>'Nom Revenue'!O71*VLOOKUP('Real Revenue'!O$3,IPD!$A:$C,3,FALSE)</f>
        <v>133.44691750007789</v>
      </c>
      <c r="P71" s="110">
        <f>'Nom Revenue'!P71*VLOOKUP('Real Revenue'!P$3,IPD!$A:$C,3,FALSE)</f>
        <v>138.4622708040998</v>
      </c>
      <c r="Q71" s="110">
        <f>'Nom Revenue'!Q71*VLOOKUP('Real Revenue'!Q$3,IPD!$A:$C,3,FALSE)</f>
        <v>108.48602441028399</v>
      </c>
      <c r="R71" s="110">
        <f>'Nom Revenue'!R71*VLOOKUP('Real Revenue'!R$3,IPD!$A:$C,3,FALSE)</f>
        <v>105.71255853529722</v>
      </c>
      <c r="S71" s="110">
        <f>'Nom Revenue'!S71*VLOOKUP('Real Revenue'!S$3,IPD!$A:$C,3,FALSE)</f>
        <v>105.16508618402075</v>
      </c>
      <c r="T71" s="110">
        <f>'Nom Revenue'!T71*VLOOKUP('Real Revenue'!T$3,IPD!$A:$C,3,FALSE)</f>
        <v>107.86977740697958</v>
      </c>
      <c r="U71" s="110">
        <f>'Nom Revenue'!U71*VLOOKUP('Real Revenue'!U$3,IPD!$A:$C,3,FALSE)</f>
        <v>104.60811287986387</v>
      </c>
      <c r="V71" s="110">
        <f>'Nom Revenue'!V71*VLOOKUP('Real Revenue'!V$3,IPD!$A:$C,3,FALSE)</f>
        <v>104.6705798245373</v>
      </c>
      <c r="W71" s="110">
        <f>'Nom Revenue'!W71*VLOOKUP('Real Revenue'!W$3,IPD!$A:$C,3,FALSE)</f>
        <v>104.59236145777301</v>
      </c>
      <c r="X71" s="110">
        <f>'Nom Revenue'!X71*VLOOKUP('Real Revenue'!X$3,IPD!$A:$C,3,FALSE)</f>
        <v>114.43138851883731</v>
      </c>
      <c r="Y71" s="110">
        <f>'Nom Revenue'!Y71*VLOOKUP('Real Revenue'!Y$3,IPD!$A:$C,3,FALSE)</f>
        <v>123.26758338311301</v>
      </c>
      <c r="Z71" s="110">
        <f>'Nom Revenue'!Z71*VLOOKUP('Real Revenue'!Z$3,IPD!$A:$C,3,FALSE)</f>
        <v>106.73619744046943</v>
      </c>
      <c r="AA71" s="110">
        <f>'Nom Revenue'!AA71*VLOOKUP('Real Revenue'!AA$3,IPD!$A:$C,3,FALSE)</f>
        <v>94.400387218598269</v>
      </c>
      <c r="AB71" s="110">
        <f>'Nom Revenue'!AB71*VLOOKUP('Real Revenue'!AB$3,IPD!$A:$C,3,FALSE)</f>
        <v>137.77151621843444</v>
      </c>
      <c r="AC71" s="110">
        <f>'Nom Revenue'!AC71*VLOOKUP('Real Revenue'!AD$3,IPD!$A:$C,3,FALSE)</f>
        <v>140.11511763721643</v>
      </c>
      <c r="AD71" s="110">
        <f>'Nom Revenue'!AD71*VLOOKUP('Real Revenue'!AD$3,IPD!$A:$C,3,FALSE)</f>
        <v>126.23188875377826</v>
      </c>
      <c r="AE71" s="110">
        <f>'Nom Revenue'!AE71*VLOOKUP('Real Revenue'!AE$3,IPD!$A:$C,3,FALSE)</f>
        <v>89.28566806040017</v>
      </c>
      <c r="AF71" s="110">
        <f>'Nom Revenue'!AF71*VLOOKUP('Real Revenue'!AF$3,IPD!$A:$C,3,FALSE)</f>
        <v>77.186815348480053</v>
      </c>
      <c r="AG71" s="110">
        <f>'Nom Revenue'!AG71*VLOOKUP('Real Revenue'!AG$3,IPD!$A:$C,3,FALSE)</f>
        <v>93.141705172259918</v>
      </c>
      <c r="AH71" s="110">
        <f>'Nom Revenue'!AH71*VLOOKUP('Real Revenue'!AH$3,IPD!$A:$C,3,FALSE)</f>
        <v>74.736909762682956</v>
      </c>
      <c r="AI71" s="110">
        <f>'Nom Revenue'!AI71*VLOOKUP('Real Revenue'!AI$3,IPD!$A:$C,3,FALSE)</f>
        <v>76.088375521811443</v>
      </c>
      <c r="AJ71" s="110">
        <f>'Nom Revenue'!AJ71*VLOOKUP('Real Revenue'!AJ$3,IPD!$A:$C,3,FALSE)</f>
        <v>102.86210904179549</v>
      </c>
      <c r="AK71" s="110">
        <f>'Nom Revenue'!AK71*VLOOKUP('Real Revenue'!AK$3,IPD!$A:$C,3,FALSE)</f>
        <v>62.844869603094757</v>
      </c>
      <c r="AL71" s="110">
        <f>'Nom Revenue'!AL71*VLOOKUP('Real Revenue'!AL$3,IPD!$A:$C,3,FALSE)</f>
        <v>68.735553249208763</v>
      </c>
      <c r="AM71" s="110">
        <f>'Nom Revenue'!AM71*VLOOKUP('Real Revenue'!AM$3,IPD!$A:$C,3,FALSE)</f>
        <v>86.324519070449185</v>
      </c>
      <c r="AN71" s="110">
        <f>'Nom Revenue'!AN71*VLOOKUP('Real Revenue'!AN$3,IPD!$A:$C,3,FALSE)</f>
        <v>79.306169519999997</v>
      </c>
      <c r="AO71" s="110">
        <f>'Nom Revenue'!AO71*VLOOKUP('Real Revenue'!AO$3,IPD!$A:$C,3,FALSE)</f>
        <v>77.958988650027877</v>
      </c>
      <c r="AP71" s="110">
        <f>'Nom Revenue'!AP71*VLOOKUP('Real Revenue'!AP$3,IPD!$A:$C,3,FALSE)</f>
        <v>84.462170909929995</v>
      </c>
      <c r="AQ71" s="110">
        <f>'Nom Revenue'!AQ71*VLOOKUP('Real Revenue'!AQ$3,IPD!$A:$C,3,FALSE)</f>
        <v>108.52338296277318</v>
      </c>
      <c r="AR71" s="110">
        <f>'Nom Revenue'!AR71*VLOOKUP('Real Revenue'!AR$3,IPD!$A:$C,3,FALSE)</f>
        <v>63.601568907479162</v>
      </c>
      <c r="AS71" s="110">
        <f>'Nom Revenue'!AS71*VLOOKUP('Real Revenue'!AS$3,IPD!$A:$C,3,FALSE)</f>
        <v>54.521999999999998</v>
      </c>
      <c r="AT71" s="110" t="e">
        <f>'Nom Revenue'!AT71*VLOOKUP('Real Revenue'!AT$3,IPD!$A:$C,3,FALSE)</f>
        <v>#N/A</v>
      </c>
      <c r="AU71" s="110" t="e">
        <f>'Nom Revenue'!AU71*VLOOKUP('Real Revenue'!AU$3,IPD!$A:$C,3,FALSE)</f>
        <v>#N/A</v>
      </c>
      <c r="AV71" s="110" t="e">
        <f>'Nom Revenue'!AV71*VLOOKUP('Real Revenue'!AV$3,IPD!$A:$C,3,FALSE)</f>
        <v>#N/A</v>
      </c>
      <c r="AW71" s="110" t="e">
        <f>'Nom Revenue'!AW71*VLOOKUP('Real Revenue'!AW$3,IPD!$A:$C,3,FALSE)</f>
        <v>#N/A</v>
      </c>
      <c r="AX71" s="110" t="e">
        <f>'Nom Revenue'!AX71*VLOOKUP('Real Revenue'!AX$3,IPD!$A:$C,3,FALSE)</f>
        <v>#N/A</v>
      </c>
      <c r="AY71" s="110" t="e">
        <f>'Nom Revenue'!AY71*VLOOKUP('Real Revenue'!AY$3,IPD!$A:$C,3,FALSE)</f>
        <v>#N/A</v>
      </c>
      <c r="AZ71" s="110" t="e">
        <f>'Nom Revenue'!AZ71*VLOOKUP('Real Revenue'!AZ$3,IPD!$A:$C,3,FALSE)</f>
        <v>#N/A</v>
      </c>
      <c r="BA71" s="110" t="e">
        <f>'Nom Revenue'!BA71*VLOOKUP('Real Revenue'!BA$3,IPD!$A:$C,3,FALSE)</f>
        <v>#N/A</v>
      </c>
      <c r="BB71" s="110"/>
      <c r="BC71" s="79">
        <f t="shared" si="50"/>
        <v>-0.11557288452918024</v>
      </c>
      <c r="BD71" s="79">
        <f t="shared" si="51"/>
        <v>0.4594380412805279</v>
      </c>
      <c r="BE71" s="111">
        <f>IF(AB71&gt;0, AC71/AB71-1,0)</f>
        <v>1.7010783383310191E-2</v>
      </c>
      <c r="BF71" s="79">
        <f t="shared" si="52"/>
        <v>-0.29268531951893373</v>
      </c>
      <c r="BG71" s="79">
        <f t="shared" si="53"/>
        <v>-0.13550722052878028</v>
      </c>
      <c r="BH71" s="79">
        <f t="shared" si="62"/>
        <v>0.20670485952487283</v>
      </c>
      <c r="BI71" s="79">
        <f t="shared" si="63"/>
        <v>-0.19759994060167152</v>
      </c>
      <c r="BJ71" s="79">
        <f t="shared" si="63"/>
        <v>1.8082976181646782E-2</v>
      </c>
      <c r="BK71" s="79">
        <f t="shared" si="63"/>
        <v>0.35187679243209891</v>
      </c>
      <c r="BL71" s="79">
        <f t="shared" si="63"/>
        <v>-0.38903771088769634</v>
      </c>
      <c r="BM71" s="79">
        <f t="shared" si="63"/>
        <v>9.3733723744156228E-2</v>
      </c>
      <c r="BN71" s="79">
        <f t="shared" si="35"/>
        <v>0.25589327487435187</v>
      </c>
      <c r="BO71" s="79">
        <f t="shared" si="36"/>
        <v>-8.1301924714130558E-2</v>
      </c>
      <c r="BP71" s="79">
        <f t="shared" si="37"/>
        <v>-1.6987087866252026E-2</v>
      </c>
      <c r="BQ71" s="79">
        <f t="shared" si="38"/>
        <v>8.3417991594222585E-2</v>
      </c>
      <c r="BR71" s="79">
        <f t="shared" si="39"/>
        <v>0.28487560518071375</v>
      </c>
      <c r="BS71" s="79">
        <f t="shared" si="40"/>
        <v>-0.41393672800177606</v>
      </c>
      <c r="BT71" s="79">
        <f t="shared" si="41"/>
        <v>-0.14275699583271539</v>
      </c>
      <c r="BU71" s="79" t="e">
        <f t="shared" si="42"/>
        <v>#N/A</v>
      </c>
      <c r="BV71" s="79" t="e">
        <f t="shared" si="43"/>
        <v>#N/A</v>
      </c>
      <c r="BW71" s="79" t="e">
        <f t="shared" si="44"/>
        <v>#N/A</v>
      </c>
      <c r="BX71" s="79" t="e">
        <f t="shared" si="45"/>
        <v>#N/A</v>
      </c>
      <c r="BY71" s="79" t="e">
        <f t="shared" si="46"/>
        <v>#N/A</v>
      </c>
      <c r="BZ71" s="79" t="e">
        <f t="shared" si="47"/>
        <v>#N/A</v>
      </c>
      <c r="CA71" s="79" t="e">
        <f t="shared" si="48"/>
        <v>#N/A</v>
      </c>
      <c r="CB71" s="79" t="e">
        <f t="shared" si="49"/>
        <v>#N/A</v>
      </c>
    </row>
    <row r="72" spans="1:80" ht="13" x14ac:dyDescent="0.3">
      <c r="A72" s="20" t="s">
        <v>81</v>
      </c>
      <c r="B72" s="42">
        <f>'Nom Revenue'!B72</f>
        <v>0</v>
      </c>
      <c r="C72" s="24" t="str">
        <f>IF(B72=0,"",'Formatted Data'!C1273)</f>
        <v/>
      </c>
      <c r="D72" s="69" t="str">
        <f>'Formatted Data'!E67</f>
        <v>M</v>
      </c>
      <c r="E72" s="69" t="str">
        <f>'Formatted Data'!F67</f>
        <v>X</v>
      </c>
      <c r="F72" s="69" t="str">
        <f>'Formatted Data'!G67</f>
        <v>X</v>
      </c>
      <c r="G72" s="110">
        <f>'Nom Revenue'!G72*VLOOKUP('Real Revenue'!G$3,IPD!$A:$C,3,FALSE)</f>
        <v>245.08190933774048</v>
      </c>
      <c r="H72" s="110">
        <f>'Nom Revenue'!H72*VLOOKUP('Real Revenue'!H$3,IPD!$A:$C,3,FALSE)</f>
        <v>203.42031898397269</v>
      </c>
      <c r="I72" s="110">
        <f>'Nom Revenue'!I72*VLOOKUP('Real Revenue'!I$3,IPD!$A:$C,3,FALSE)</f>
        <v>197.16859861858697</v>
      </c>
      <c r="J72" s="110">
        <f>'Nom Revenue'!J72*VLOOKUP('Real Revenue'!J$3,IPD!$A:$C,3,FALSE)</f>
        <v>168.96423851076207</v>
      </c>
      <c r="K72" s="110">
        <f>'Nom Revenue'!K72*VLOOKUP('Real Revenue'!K$3,IPD!$A:$C,3,FALSE)</f>
        <v>211.18745751771189</v>
      </c>
      <c r="L72" s="110">
        <f>'Nom Revenue'!L72*VLOOKUP('Real Revenue'!L$3,IPD!$A:$C,3,FALSE)</f>
        <v>183.82741640671108</v>
      </c>
      <c r="M72" s="110">
        <f>'Nom Revenue'!M72*VLOOKUP('Real Revenue'!M$3,IPD!$A:$C,3,FALSE)</f>
        <v>240.08881306475288</v>
      </c>
      <c r="N72" s="110">
        <f>'Nom Revenue'!N72*VLOOKUP('Real Revenue'!N$3,IPD!$A:$C,3,FALSE)</f>
        <v>214.65114636324492</v>
      </c>
      <c r="O72" s="110">
        <f>'Nom Revenue'!O72*VLOOKUP('Real Revenue'!O$3,IPD!$A:$C,3,FALSE)</f>
        <v>193.24019300869242</v>
      </c>
      <c r="P72" s="110">
        <f>'Nom Revenue'!P72*VLOOKUP('Real Revenue'!P$3,IPD!$A:$C,3,FALSE)</f>
        <v>202.96379802940641</v>
      </c>
      <c r="Q72" s="110">
        <f>'Nom Revenue'!Q72*VLOOKUP('Real Revenue'!Q$3,IPD!$A:$C,3,FALSE)</f>
        <v>187.05890806555223</v>
      </c>
      <c r="R72" s="110">
        <f>'Nom Revenue'!R72*VLOOKUP('Real Revenue'!R$3,IPD!$A:$C,3,FALSE)</f>
        <v>172.60500102693504</v>
      </c>
      <c r="S72" s="110">
        <f>'Nom Revenue'!S72*VLOOKUP('Real Revenue'!S$3,IPD!$A:$C,3,FALSE)</f>
        <v>197.74683940005767</v>
      </c>
      <c r="T72" s="110">
        <f>'Nom Revenue'!T72*VLOOKUP('Real Revenue'!T$3,IPD!$A:$C,3,FALSE)</f>
        <v>239.4909608665269</v>
      </c>
      <c r="U72" s="110">
        <f>'Nom Revenue'!U72*VLOOKUP('Real Revenue'!U$3,IPD!$A:$C,3,FALSE)</f>
        <v>213.46657839152871</v>
      </c>
      <c r="V72" s="110">
        <f>'Nom Revenue'!V72*VLOOKUP('Real Revenue'!V$3,IPD!$A:$C,3,FALSE)</f>
        <v>208.57708161216689</v>
      </c>
      <c r="W72" s="110">
        <f>'Nom Revenue'!W72*VLOOKUP('Real Revenue'!W$3,IPD!$A:$C,3,FALSE)</f>
        <v>214.69943711672946</v>
      </c>
      <c r="X72" s="110">
        <f>'Nom Revenue'!X72*VLOOKUP('Real Revenue'!X$3,IPD!$A:$C,3,FALSE)</f>
        <v>216.86004170032442</v>
      </c>
      <c r="Y72" s="110">
        <f>'Nom Revenue'!Y72*VLOOKUP('Real Revenue'!Y$3,IPD!$A:$C,3,FALSE)</f>
        <v>222.11665850712933</v>
      </c>
      <c r="Z72" s="110">
        <f>'Nom Revenue'!Z72*VLOOKUP('Real Revenue'!Z$3,IPD!$A:$C,3,FALSE)</f>
        <v>211.98648737306675</v>
      </c>
      <c r="AA72" s="110">
        <f>'Nom Revenue'!AA72*VLOOKUP('Real Revenue'!AA$3,IPD!$A:$C,3,FALSE)</f>
        <v>227.88884160576782</v>
      </c>
      <c r="AB72" s="110">
        <f>'Nom Revenue'!AB72*VLOOKUP('Real Revenue'!AB$3,IPD!$A:$C,3,FALSE)</f>
        <v>236.35575028249934</v>
      </c>
      <c r="AC72" s="110">
        <f>'Nom Revenue'!AC72*VLOOKUP('Real Revenue'!AD$3,IPD!$A:$C,3,FALSE)</f>
        <v>155.33611298695993</v>
      </c>
      <c r="AD72" s="110">
        <f>'Nom Revenue'!AD72*VLOOKUP('Real Revenue'!AD$3,IPD!$A:$C,3,FALSE)</f>
        <v>149.96201923589155</v>
      </c>
      <c r="AE72" s="110">
        <f>'Nom Revenue'!AE72*VLOOKUP('Real Revenue'!AE$3,IPD!$A:$C,3,FALSE)</f>
        <v>166.03051387863155</v>
      </c>
      <c r="AF72" s="110">
        <f>'Nom Revenue'!AF72*VLOOKUP('Real Revenue'!AF$3,IPD!$A:$C,3,FALSE)</f>
        <v>141.44610470210941</v>
      </c>
      <c r="AG72" s="110">
        <f>'Nom Revenue'!AG72*VLOOKUP('Real Revenue'!AG$3,IPD!$A:$C,3,FALSE)</f>
        <v>150.13285676990361</v>
      </c>
      <c r="AH72" s="110">
        <f>'Nom Revenue'!AH72*VLOOKUP('Real Revenue'!AH$3,IPD!$A:$C,3,FALSE)</f>
        <v>118.70290804647959</v>
      </c>
      <c r="AI72" s="110">
        <f>'Nom Revenue'!AI72*VLOOKUP('Real Revenue'!AI$3,IPD!$A:$C,3,FALSE)</f>
        <v>188.9150510597199</v>
      </c>
      <c r="AJ72" s="110">
        <f>'Nom Revenue'!AJ72*VLOOKUP('Real Revenue'!AJ$3,IPD!$A:$C,3,FALSE)</f>
        <v>163.43015504743013</v>
      </c>
      <c r="AK72" s="110">
        <f>'Nom Revenue'!AK72*VLOOKUP('Real Revenue'!AK$3,IPD!$A:$C,3,FALSE)</f>
        <v>193.12647851609088</v>
      </c>
      <c r="AL72" s="110">
        <f>'Nom Revenue'!AL72*VLOOKUP('Real Revenue'!AL$3,IPD!$A:$C,3,FALSE)</f>
        <v>136.40552358296682</v>
      </c>
      <c r="AM72" s="110">
        <f>'Nom Revenue'!AM72*VLOOKUP('Real Revenue'!AM$3,IPD!$A:$C,3,FALSE)</f>
        <v>138.13412108997261</v>
      </c>
      <c r="AN72" s="110">
        <f>'Nom Revenue'!AN72*VLOOKUP('Real Revenue'!AN$3,IPD!$A:$C,3,FALSE)</f>
        <v>131.79353695</v>
      </c>
      <c r="AO72" s="110">
        <f>'Nom Revenue'!AO72*VLOOKUP('Real Revenue'!AO$3,IPD!$A:$C,3,FALSE)</f>
        <v>153.10159984749393</v>
      </c>
      <c r="AP72" s="110">
        <f>'Nom Revenue'!AP72*VLOOKUP('Real Revenue'!AP$3,IPD!$A:$C,3,FALSE)</f>
        <v>139.41634632912852</v>
      </c>
      <c r="AQ72" s="110">
        <f>'Nom Revenue'!AQ72*VLOOKUP('Real Revenue'!AQ$3,IPD!$A:$C,3,FALSE)</f>
        <v>194.76331288372668</v>
      </c>
      <c r="AR72" s="110">
        <f>'Nom Revenue'!AR72*VLOOKUP('Real Revenue'!AR$3,IPD!$A:$C,3,FALSE)</f>
        <v>157.3490697739831</v>
      </c>
      <c r="AS72" s="110">
        <f>'Nom Revenue'!AS72*VLOOKUP('Real Revenue'!AS$3,IPD!$A:$C,3,FALSE)</f>
        <v>111.339</v>
      </c>
      <c r="AT72" s="110" t="e">
        <f>'Nom Revenue'!AT72*VLOOKUP('Real Revenue'!AT$3,IPD!$A:$C,3,FALSE)</f>
        <v>#N/A</v>
      </c>
      <c r="AU72" s="110" t="e">
        <f>'Nom Revenue'!AU72*VLOOKUP('Real Revenue'!AU$3,IPD!$A:$C,3,FALSE)</f>
        <v>#N/A</v>
      </c>
      <c r="AV72" s="110" t="e">
        <f>'Nom Revenue'!AV72*VLOOKUP('Real Revenue'!AV$3,IPD!$A:$C,3,FALSE)</f>
        <v>#N/A</v>
      </c>
      <c r="AW72" s="110" t="e">
        <f>'Nom Revenue'!AW72*VLOOKUP('Real Revenue'!AW$3,IPD!$A:$C,3,FALSE)</f>
        <v>#N/A</v>
      </c>
      <c r="AX72" s="110" t="e">
        <f>'Nom Revenue'!AX72*VLOOKUP('Real Revenue'!AX$3,IPD!$A:$C,3,FALSE)</f>
        <v>#N/A</v>
      </c>
      <c r="AY72" s="110" t="e">
        <f>'Nom Revenue'!AY72*VLOOKUP('Real Revenue'!AY$3,IPD!$A:$C,3,FALSE)</f>
        <v>#N/A</v>
      </c>
      <c r="AZ72" s="110" t="e">
        <f>'Nom Revenue'!AZ72*VLOOKUP('Real Revenue'!AZ$3,IPD!$A:$C,3,FALSE)</f>
        <v>#N/A</v>
      </c>
      <c r="BA72" s="110" t="e">
        <f>'Nom Revenue'!BA72*VLOOKUP('Real Revenue'!BA$3,IPD!$A:$C,3,FALSE)</f>
        <v>#N/A</v>
      </c>
      <c r="BB72" s="110"/>
      <c r="BC72" s="79">
        <f t="shared" si="50"/>
        <v>7.5015886294276468E-2</v>
      </c>
      <c r="BD72" s="79">
        <f t="shared" si="51"/>
        <v>3.715367815761117E-2</v>
      </c>
      <c r="BE72" s="111">
        <f>IF(AB72&gt;0, AC72/AB72-1,0)</f>
        <v>-0.34278682536262539</v>
      </c>
      <c r="BF72" s="79">
        <f t="shared" si="52"/>
        <v>0.10715042865263191</v>
      </c>
      <c r="BG72" s="79">
        <f t="shared" si="53"/>
        <v>-0.14807163214885533</v>
      </c>
      <c r="BH72" s="79">
        <f t="shared" si="62"/>
        <v>6.1413865628104913E-2</v>
      </c>
      <c r="BI72" s="79">
        <f t="shared" si="63"/>
        <v>-0.2093475698766869</v>
      </c>
      <c r="BJ72" s="79">
        <f t="shared" si="63"/>
        <v>0.59149471709444446</v>
      </c>
      <c r="BK72" s="79">
        <f t="shared" si="63"/>
        <v>-0.13490135311788087</v>
      </c>
      <c r="BL72" s="79">
        <f t="shared" si="63"/>
        <v>0.1817065122409165</v>
      </c>
      <c r="BM72" s="79">
        <f t="shared" si="63"/>
        <v>-0.29369848903654194</v>
      </c>
      <c r="BN72" s="79">
        <f t="shared" si="35"/>
        <v>1.2672489072294679E-2</v>
      </c>
      <c r="BO72" s="79">
        <f t="shared" si="36"/>
        <v>-4.590165043901584E-2</v>
      </c>
      <c r="BP72" s="79">
        <f t="shared" si="37"/>
        <v>0.16167760112225982</v>
      </c>
      <c r="BQ72" s="79">
        <f t="shared" si="38"/>
        <v>-8.9386744044460897E-2</v>
      </c>
      <c r="BR72" s="79">
        <f t="shared" si="39"/>
        <v>0.39699051088268567</v>
      </c>
      <c r="BS72" s="79">
        <f t="shared" si="40"/>
        <v>-0.19210108185046026</v>
      </c>
      <c r="BT72" s="79">
        <f t="shared" si="41"/>
        <v>-0.29240763761789101</v>
      </c>
      <c r="BU72" s="79" t="e">
        <f t="shared" si="42"/>
        <v>#N/A</v>
      </c>
      <c r="BV72" s="79" t="e">
        <f t="shared" si="43"/>
        <v>#N/A</v>
      </c>
      <c r="BW72" s="79" t="e">
        <f t="shared" si="44"/>
        <v>#N/A</v>
      </c>
      <c r="BX72" s="79" t="e">
        <f t="shared" si="45"/>
        <v>#N/A</v>
      </c>
      <c r="BY72" s="79" t="e">
        <f t="shared" si="46"/>
        <v>#N/A</v>
      </c>
      <c r="BZ72" s="79" t="e">
        <f t="shared" si="47"/>
        <v>#N/A</v>
      </c>
      <c r="CA72" s="79" t="e">
        <f t="shared" si="48"/>
        <v>#N/A</v>
      </c>
      <c r="CB72" s="79" t="e">
        <f t="shared" si="49"/>
        <v>#N/A</v>
      </c>
    </row>
    <row r="73" spans="1:80" ht="13.5" thickBot="1" x14ac:dyDescent="0.35">
      <c r="A73" s="248" t="s">
        <v>81</v>
      </c>
      <c r="B73" s="249">
        <f>'Nom Revenue'!B73</f>
        <v>0</v>
      </c>
      <c r="C73" s="250" t="str">
        <f>IF(B73=0,"",'Formatted Data'!C1274)</f>
        <v/>
      </c>
      <c r="D73" s="251" t="str">
        <f>'Formatted Data'!E68</f>
        <v>L</v>
      </c>
      <c r="E73" s="251" t="str">
        <f>'Formatted Data'!F68</f>
        <v>X</v>
      </c>
      <c r="F73" s="251" t="str">
        <f>'Formatted Data'!G68</f>
        <v>X</v>
      </c>
      <c r="G73" s="252">
        <f>'Nom Revenue'!G73*VLOOKUP('Real Revenue'!G$3,IPD!$A:$C,3,FALSE)</f>
        <v>533.70561828591667</v>
      </c>
      <c r="H73" s="252">
        <f>'Nom Revenue'!H73*VLOOKUP('Real Revenue'!H$3,IPD!$A:$C,3,FALSE)</f>
        <v>453.78501367432347</v>
      </c>
      <c r="I73" s="252">
        <f>'Nom Revenue'!I73*VLOOKUP('Real Revenue'!I$3,IPD!$A:$C,3,FALSE)</f>
        <v>392.47659246433545</v>
      </c>
      <c r="J73" s="252">
        <f>'Nom Revenue'!J73*VLOOKUP('Real Revenue'!J$3,IPD!$A:$C,3,FALSE)</f>
        <v>353.08901979712039</v>
      </c>
      <c r="K73" s="252">
        <f>'Nom Revenue'!K73*VLOOKUP('Real Revenue'!K$3,IPD!$A:$C,3,FALSE)</f>
        <v>516.14038787719767</v>
      </c>
      <c r="L73" s="252">
        <f>'Nom Revenue'!L73*VLOOKUP('Real Revenue'!L$3,IPD!$A:$C,3,FALSE)</f>
        <v>470.72231575752471</v>
      </c>
      <c r="M73" s="252">
        <f>'Nom Revenue'!M73*VLOOKUP('Real Revenue'!M$3,IPD!$A:$C,3,FALSE)</f>
        <v>558.12524082531399</v>
      </c>
      <c r="N73" s="252">
        <f>'Nom Revenue'!N73*VLOOKUP('Real Revenue'!N$3,IPD!$A:$C,3,FALSE)</f>
        <v>532.67423617777922</v>
      </c>
      <c r="O73" s="252">
        <f>'Nom Revenue'!O73*VLOOKUP('Real Revenue'!O$3,IPD!$A:$C,3,FALSE)</f>
        <v>467.39316982895599</v>
      </c>
      <c r="P73" s="252">
        <f>'Nom Revenue'!P73*VLOOKUP('Real Revenue'!P$3,IPD!$A:$C,3,FALSE)</f>
        <v>439.70691289427128</v>
      </c>
      <c r="Q73" s="252">
        <f>'Nom Revenue'!Q73*VLOOKUP('Real Revenue'!Q$3,IPD!$A:$C,3,FALSE)</f>
        <v>367.41190082014975</v>
      </c>
      <c r="R73" s="252">
        <f>'Nom Revenue'!R73*VLOOKUP('Real Revenue'!R$3,IPD!$A:$C,3,FALSE)</f>
        <v>364.13718836922709</v>
      </c>
      <c r="S73" s="252">
        <f>'Nom Revenue'!S73*VLOOKUP('Real Revenue'!S$3,IPD!$A:$C,3,FALSE)</f>
        <v>384.13873501586386</v>
      </c>
      <c r="T73" s="252">
        <f>'Nom Revenue'!T73*VLOOKUP('Real Revenue'!T$3,IPD!$A:$C,3,FALSE)</f>
        <v>377.74948206620172</v>
      </c>
      <c r="U73" s="252">
        <f>'Nom Revenue'!U73*VLOOKUP('Real Revenue'!U$3,IPD!$A:$C,3,FALSE)</f>
        <v>364.22635398180307</v>
      </c>
      <c r="V73" s="252">
        <f>'Nom Revenue'!V73*VLOOKUP('Real Revenue'!V$3,IPD!$A:$C,3,FALSE)</f>
        <v>397.68071788454665</v>
      </c>
      <c r="W73" s="252">
        <f>'Nom Revenue'!W73*VLOOKUP('Real Revenue'!W$3,IPD!$A:$C,3,FALSE)</f>
        <v>385.18279690693925</v>
      </c>
      <c r="X73" s="252">
        <f>'Nom Revenue'!X73*VLOOKUP('Real Revenue'!X$3,IPD!$A:$C,3,FALSE)</f>
        <v>425.93228753227834</v>
      </c>
      <c r="Y73" s="252">
        <f>'Nom Revenue'!Y73*VLOOKUP('Real Revenue'!Y$3,IPD!$A:$C,3,FALSE)</f>
        <v>440.37115129989871</v>
      </c>
      <c r="Z73" s="252">
        <f>'Nom Revenue'!Z73*VLOOKUP('Real Revenue'!Z$3,IPD!$A:$C,3,FALSE)</f>
        <v>428.40682726962336</v>
      </c>
      <c r="AA73" s="252">
        <f>'Nom Revenue'!AA73*VLOOKUP('Real Revenue'!AA$3,IPD!$A:$C,3,FALSE)</f>
        <v>463.71333329246164</v>
      </c>
      <c r="AB73" s="252">
        <f>'Nom Revenue'!AB73*VLOOKUP('Real Revenue'!AB$3,IPD!$A:$C,3,FALSE)</f>
        <v>619.0625141368605</v>
      </c>
      <c r="AC73" s="252">
        <f>'Nom Revenue'!AC73*VLOOKUP('Real Revenue'!AD$3,IPD!$A:$C,3,FALSE)</f>
        <v>573.10046820974196</v>
      </c>
      <c r="AD73" s="252">
        <f>'Nom Revenue'!AD73*VLOOKUP('Real Revenue'!AD$3,IPD!$A:$C,3,FALSE)</f>
        <v>519.74027161866377</v>
      </c>
      <c r="AE73" s="252">
        <f>'Nom Revenue'!AE73*VLOOKUP('Real Revenue'!AE$3,IPD!$A:$C,3,FALSE)</f>
        <v>591.13704364128023</v>
      </c>
      <c r="AF73" s="252">
        <f>'Nom Revenue'!AF73*VLOOKUP('Real Revenue'!AF$3,IPD!$A:$C,3,FALSE)</f>
        <v>511.19679461583632</v>
      </c>
      <c r="AG73" s="252">
        <f>'Nom Revenue'!AG73*VLOOKUP('Real Revenue'!AG$3,IPD!$A:$C,3,FALSE)</f>
        <v>458.68268828097109</v>
      </c>
      <c r="AH73" s="252">
        <f>'Nom Revenue'!AH73*VLOOKUP('Real Revenue'!AH$3,IPD!$A:$C,3,FALSE)</f>
        <v>441.62660787485925</v>
      </c>
      <c r="AI73" s="252">
        <f>'Nom Revenue'!AI73*VLOOKUP('Real Revenue'!AI$3,IPD!$A:$C,3,FALSE)</f>
        <v>440.72666930299937</v>
      </c>
      <c r="AJ73" s="252">
        <f>'Nom Revenue'!AJ73*VLOOKUP('Real Revenue'!AJ$3,IPD!$A:$C,3,FALSE)</f>
        <v>375.42205053233585</v>
      </c>
      <c r="AK73" s="252">
        <f>'Nom Revenue'!AK73*VLOOKUP('Real Revenue'!AK$3,IPD!$A:$C,3,FALSE)</f>
        <v>369.30109058192716</v>
      </c>
      <c r="AL73" s="252">
        <f>'Nom Revenue'!AL73*VLOOKUP('Real Revenue'!AL$3,IPD!$A:$C,3,FALSE)</f>
        <v>326.11807508528915</v>
      </c>
      <c r="AM73" s="252">
        <f>'Nom Revenue'!AM73*VLOOKUP('Real Revenue'!AM$3,IPD!$A:$C,3,FALSE)</f>
        <v>372.12393154589222</v>
      </c>
      <c r="AN73" s="252">
        <f>'Nom Revenue'!AN73*VLOOKUP('Real Revenue'!AN$3,IPD!$A:$C,3,FALSE)</f>
        <v>366.22476362999998</v>
      </c>
      <c r="AO73" s="252">
        <f>'Nom Revenue'!AO73*VLOOKUP('Real Revenue'!AO$3,IPD!$A:$C,3,FALSE)</f>
        <v>419.11548541904961</v>
      </c>
      <c r="AP73" s="252">
        <f>'Nom Revenue'!AP73*VLOOKUP('Real Revenue'!AP$3,IPD!$A:$C,3,FALSE)</f>
        <v>387.08387719213903</v>
      </c>
      <c r="AQ73" s="252">
        <f>'Nom Revenue'!AQ73*VLOOKUP('Real Revenue'!AQ$3,IPD!$A:$C,3,FALSE)</f>
        <v>378.99782014784455</v>
      </c>
      <c r="AR73" s="252">
        <f>'Nom Revenue'!AR73*VLOOKUP('Real Revenue'!AR$3,IPD!$A:$C,3,FALSE)</f>
        <v>416.46407510910694</v>
      </c>
      <c r="AS73" s="252">
        <f>'Nom Revenue'!AS73*VLOOKUP('Real Revenue'!AS$3,IPD!$A:$C,3,FALSE)</f>
        <v>343.37400000000002</v>
      </c>
      <c r="AT73" s="252" t="e">
        <f>'Nom Revenue'!AT73*VLOOKUP('Real Revenue'!AT$3,IPD!$A:$C,3,FALSE)</f>
        <v>#N/A</v>
      </c>
      <c r="AU73" s="252" t="e">
        <f>'Nom Revenue'!AU73*VLOOKUP('Real Revenue'!AU$3,IPD!$A:$C,3,FALSE)</f>
        <v>#N/A</v>
      </c>
      <c r="AV73" s="252" t="e">
        <f>'Nom Revenue'!AV73*VLOOKUP('Real Revenue'!AV$3,IPD!$A:$C,3,FALSE)</f>
        <v>#N/A</v>
      </c>
      <c r="AW73" s="252" t="e">
        <f>'Nom Revenue'!AW73*VLOOKUP('Real Revenue'!AW$3,IPD!$A:$C,3,FALSE)</f>
        <v>#N/A</v>
      </c>
      <c r="AX73" s="252" t="e">
        <f>'Nom Revenue'!AX73*VLOOKUP('Real Revenue'!AX$3,IPD!$A:$C,3,FALSE)</f>
        <v>#N/A</v>
      </c>
      <c r="AY73" s="252" t="e">
        <f>'Nom Revenue'!AY73*VLOOKUP('Real Revenue'!AY$3,IPD!$A:$C,3,FALSE)</f>
        <v>#N/A</v>
      </c>
      <c r="AZ73" s="252" t="e">
        <f>'Nom Revenue'!AZ73*VLOOKUP('Real Revenue'!AZ$3,IPD!$A:$C,3,FALSE)</f>
        <v>#N/A</v>
      </c>
      <c r="BA73" s="252" t="e">
        <f>'Nom Revenue'!BA73*VLOOKUP('Real Revenue'!BA$3,IPD!$A:$C,3,FALSE)</f>
        <v>#N/A</v>
      </c>
      <c r="BB73" s="252"/>
      <c r="BC73" s="253">
        <f t="shared" si="50"/>
        <v>8.2413499915158228E-2</v>
      </c>
      <c r="BD73" s="253">
        <f t="shared" si="51"/>
        <v>0.3350112444285076</v>
      </c>
      <c r="BE73" s="254">
        <f>IF(AB73&gt;0, AC73/AB73-1,0)</f>
        <v>-7.4244595460931762E-2</v>
      </c>
      <c r="BF73" s="253">
        <f t="shared" si="52"/>
        <v>0.13737009795346511</v>
      </c>
      <c r="BG73" s="253">
        <f t="shared" si="53"/>
        <v>-0.13523133067931037</v>
      </c>
      <c r="BH73" s="253">
        <f t="shared" si="62"/>
        <v>-0.10272776920350124</v>
      </c>
      <c r="BI73" s="253">
        <f t="shared" si="63"/>
        <v>-3.7184922914866969E-2</v>
      </c>
      <c r="BJ73" s="253">
        <f t="shared" si="63"/>
        <v>-2.0377815915360031E-3</v>
      </c>
      <c r="BK73" s="253">
        <f t="shared" si="63"/>
        <v>-0.14817487417755204</v>
      </c>
      <c r="BL73" s="253">
        <f t="shared" si="63"/>
        <v>-1.630420999973059E-2</v>
      </c>
      <c r="BM73" s="253">
        <f t="shared" si="63"/>
        <v>-0.11693173022747438</v>
      </c>
      <c r="BN73" s="253">
        <f t="shared" si="35"/>
        <v>0.14107116402110265</v>
      </c>
      <c r="BO73" s="253">
        <f t="shared" si="36"/>
        <v>-1.5852696953366219E-2</v>
      </c>
      <c r="BP73" s="253">
        <f t="shared" si="37"/>
        <v>0.1444214783970359</v>
      </c>
      <c r="BQ73" s="253">
        <f t="shared" si="38"/>
        <v>-7.642668749135817E-2</v>
      </c>
      <c r="BR73" s="253">
        <f t="shared" si="39"/>
        <v>-2.0889676684417324E-2</v>
      </c>
      <c r="BS73" s="253">
        <f t="shared" si="40"/>
        <v>9.8856122567267057E-2</v>
      </c>
      <c r="BT73" s="253">
        <f t="shared" si="41"/>
        <v>-0.17550151256133795</v>
      </c>
      <c r="BU73" s="253" t="e">
        <f t="shared" si="42"/>
        <v>#N/A</v>
      </c>
      <c r="BV73" s="253" t="e">
        <f t="shared" si="43"/>
        <v>#N/A</v>
      </c>
      <c r="BW73" s="253" t="e">
        <f t="shared" si="44"/>
        <v>#N/A</v>
      </c>
      <c r="BX73" s="253" t="e">
        <f t="shared" si="45"/>
        <v>#N/A</v>
      </c>
      <c r="BY73" s="253" t="e">
        <f t="shared" si="46"/>
        <v>#N/A</v>
      </c>
      <c r="BZ73" s="253" t="e">
        <f t="shared" si="47"/>
        <v>#N/A</v>
      </c>
      <c r="CA73" s="253" t="e">
        <f t="shared" si="48"/>
        <v>#N/A</v>
      </c>
      <c r="CB73" s="253" t="e">
        <f t="shared" si="49"/>
        <v>#N/A</v>
      </c>
    </row>
    <row r="74" spans="1:80" s="258" customFormat="1" ht="13.5" thickTop="1" x14ac:dyDescent="0.3">
      <c r="A74" s="246" t="s">
        <v>83</v>
      </c>
      <c r="B74" s="247">
        <f>'Nom Revenue'!B74</f>
        <v>0</v>
      </c>
      <c r="C74" s="247"/>
      <c r="D74" s="255"/>
      <c r="E74" s="255"/>
      <c r="F74" s="255"/>
      <c r="G74" s="256">
        <f t="shared" ref="G74:U74" si="64">SUM(G4:G73)</f>
        <v>66853.926856707185</v>
      </c>
      <c r="H74" s="256">
        <f t="shared" si="64"/>
        <v>64099.336827672661</v>
      </c>
      <c r="I74" s="256">
        <f t="shared" si="64"/>
        <v>62866.320551831202</v>
      </c>
      <c r="J74" s="256">
        <f t="shared" si="64"/>
        <v>64677.33754083042</v>
      </c>
      <c r="K74" s="256">
        <f t="shared" si="64"/>
        <v>62465.416765713293</v>
      </c>
      <c r="L74" s="256">
        <f t="shared" si="64"/>
        <v>60665.39076121743</v>
      </c>
      <c r="M74" s="256">
        <f t="shared" si="64"/>
        <v>57013.414563382816</v>
      </c>
      <c r="N74" s="256">
        <f t="shared" si="64"/>
        <v>57658.550744861008</v>
      </c>
      <c r="O74" s="256">
        <f t="shared" si="64"/>
        <v>58473.263971258995</v>
      </c>
      <c r="P74" s="256">
        <f t="shared" si="64"/>
        <v>61107.007275532291</v>
      </c>
      <c r="Q74" s="256">
        <f t="shared" si="64"/>
        <v>61816.262319156245</v>
      </c>
      <c r="R74" s="256">
        <f t="shared" si="64"/>
        <v>62315.881378176171</v>
      </c>
      <c r="S74" s="256">
        <f t="shared" si="64"/>
        <v>62175.735192241125</v>
      </c>
      <c r="T74" s="256">
        <f t="shared" si="64"/>
        <v>61850.323639641181</v>
      </c>
      <c r="U74" s="256">
        <f t="shared" si="64"/>
        <v>62450.738133664272</v>
      </c>
      <c r="V74" s="256">
        <f t="shared" ref="V74:AF74" si="65">SUM(V4:V73)</f>
        <v>62722.157012513417</v>
      </c>
      <c r="W74" s="256">
        <f t="shared" si="65"/>
        <v>62316.790849166238</v>
      </c>
      <c r="X74" s="256">
        <f t="shared" si="65"/>
        <v>64158.119808978365</v>
      </c>
      <c r="Y74" s="256">
        <f t="shared" si="65"/>
        <v>65002.877880398941</v>
      </c>
      <c r="Z74" s="256">
        <f t="shared" si="65"/>
        <v>66101.089298316831</v>
      </c>
      <c r="AA74" s="256">
        <f t="shared" si="65"/>
        <v>73215.182795784523</v>
      </c>
      <c r="AB74" s="256">
        <f t="shared" si="65"/>
        <v>80672.728753636824</v>
      </c>
      <c r="AC74" s="256">
        <f>SUM(AC4:AC73)</f>
        <v>80497.132442108283</v>
      </c>
      <c r="AD74" s="256">
        <f>SUM(AD4:AD73)</f>
        <v>80497.133029589211</v>
      </c>
      <c r="AE74" s="256">
        <f t="shared" si="65"/>
        <v>85376.214170872496</v>
      </c>
      <c r="AF74" s="256">
        <f t="shared" si="65"/>
        <v>69029.647691810838</v>
      </c>
      <c r="AG74" s="256">
        <f t="shared" ref="AG74:AL74" si="66">SUM(AG4:AG73)</f>
        <v>80097.221603478654</v>
      </c>
      <c r="AH74" s="256">
        <f t="shared" si="66"/>
        <v>87474.422887452049</v>
      </c>
      <c r="AI74" s="256">
        <f t="shared" si="66"/>
        <v>90346.808662660318</v>
      </c>
      <c r="AJ74" s="256">
        <f t="shared" si="66"/>
        <v>92625.341211837003</v>
      </c>
      <c r="AK74" s="256">
        <f t="shared" si="66"/>
        <v>96650.386900892991</v>
      </c>
      <c r="AL74" s="256">
        <f t="shared" si="66"/>
        <v>88851.640862026819</v>
      </c>
      <c r="AM74" s="256">
        <f t="shared" ref="AM74:BA74" si="67">SUM(AM4:AM73)</f>
        <v>81401.04456883583</v>
      </c>
      <c r="AN74" s="256">
        <f t="shared" si="67"/>
        <v>84990.101581619994</v>
      </c>
      <c r="AO74" s="256">
        <f t="shared" si="67"/>
        <v>89953.143284854028</v>
      </c>
      <c r="AP74" s="256">
        <f t="shared" si="67"/>
        <v>85623.131034497346</v>
      </c>
      <c r="AQ74" s="256">
        <f t="shared" si="67"/>
        <v>74663.376602091492</v>
      </c>
      <c r="AR74" s="256">
        <f t="shared" si="67"/>
        <v>78572.231606053712</v>
      </c>
      <c r="AS74" s="256">
        <f t="shared" si="67"/>
        <v>84667.840000000011</v>
      </c>
      <c r="AT74" s="256" t="e">
        <f t="shared" si="67"/>
        <v>#N/A</v>
      </c>
      <c r="AU74" s="256" t="e">
        <f t="shared" si="67"/>
        <v>#N/A</v>
      </c>
      <c r="AV74" s="256" t="e">
        <f t="shared" si="67"/>
        <v>#N/A</v>
      </c>
      <c r="AW74" s="256" t="e">
        <f t="shared" si="67"/>
        <v>#N/A</v>
      </c>
      <c r="AX74" s="256" t="e">
        <f t="shared" si="67"/>
        <v>#N/A</v>
      </c>
      <c r="AY74" s="256" t="e">
        <f t="shared" si="67"/>
        <v>#N/A</v>
      </c>
      <c r="AZ74" s="256" t="e">
        <f t="shared" si="67"/>
        <v>#N/A</v>
      </c>
      <c r="BA74" s="256" t="e">
        <f t="shared" si="67"/>
        <v>#N/A</v>
      </c>
      <c r="BB74" s="256"/>
      <c r="BC74" s="257">
        <f t="shared" si="50"/>
        <v>0.10762445177509106</v>
      </c>
      <c r="BD74" s="257">
        <f t="shared" si="51"/>
        <v>0.10185791625561147</v>
      </c>
      <c r="BE74" s="257">
        <f>AC74/AB74-1</f>
        <v>-2.1766502043681912E-3</v>
      </c>
      <c r="BF74" s="257">
        <f t="shared" si="52"/>
        <v>6.0611862281975126E-2</v>
      </c>
      <c r="BG74" s="257">
        <f t="shared" si="53"/>
        <v>-0.19146511282809442</v>
      </c>
      <c r="BH74" s="257">
        <f t="shared" si="62"/>
        <v>0.16033073152973354</v>
      </c>
      <c r="BI74" s="257">
        <f t="shared" si="63"/>
        <v>9.2103085928426198E-2</v>
      </c>
      <c r="BJ74" s="257">
        <f t="shared" si="63"/>
        <v>3.2836864541581301E-2</v>
      </c>
      <c r="BK74" s="257">
        <f t="shared" si="63"/>
        <v>2.5219845425690002E-2</v>
      </c>
      <c r="BL74" s="257">
        <f t="shared" si="63"/>
        <v>4.3455124012451218E-2</v>
      </c>
      <c r="BM74" s="257">
        <f t="shared" si="63"/>
        <v>-8.069027231999748E-2</v>
      </c>
      <c r="BN74" s="257">
        <f t="shared" si="35"/>
        <v>-8.3854346649159139E-2</v>
      </c>
      <c r="BO74" s="257">
        <f t="shared" si="36"/>
        <v>4.4091043693537779E-2</v>
      </c>
      <c r="BP74" s="257">
        <f t="shared" si="37"/>
        <v>5.8395526195103908E-2</v>
      </c>
      <c r="BQ74" s="257">
        <f t="shared" si="38"/>
        <v>-4.8136308440549502E-2</v>
      </c>
      <c r="BR74" s="257">
        <f t="shared" si="39"/>
        <v>-0.12799992595447363</v>
      </c>
      <c r="BS74" s="257">
        <f t="shared" si="40"/>
        <v>5.2353043511465414E-2</v>
      </c>
      <c r="BT74" s="257">
        <f t="shared" si="41"/>
        <v>7.7579677569914685E-2</v>
      </c>
      <c r="BU74" s="257" t="e">
        <f t="shared" si="42"/>
        <v>#N/A</v>
      </c>
      <c r="BV74" s="257" t="e">
        <f t="shared" si="43"/>
        <v>#N/A</v>
      </c>
      <c r="BW74" s="257" t="e">
        <f t="shared" si="44"/>
        <v>#N/A</v>
      </c>
      <c r="BX74" s="257" t="e">
        <f t="shared" si="45"/>
        <v>#N/A</v>
      </c>
      <c r="BY74" s="257" t="e">
        <f t="shared" si="46"/>
        <v>#N/A</v>
      </c>
      <c r="BZ74" s="257" t="e">
        <f t="shared" si="47"/>
        <v>#N/A</v>
      </c>
      <c r="CA74" s="257" t="e">
        <f t="shared" si="48"/>
        <v>#N/A</v>
      </c>
      <c r="CB74" s="257" t="e">
        <f t="shared" si="49"/>
        <v>#N/A</v>
      </c>
    </row>
    <row r="75" spans="1:80" ht="13" x14ac:dyDescent="0.3">
      <c r="A75" s="104"/>
      <c r="B75" s="50"/>
      <c r="C75" s="50"/>
      <c r="D75" s="116"/>
      <c r="E75" s="116"/>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71"/>
      <c r="BD75" s="38"/>
      <c r="BE75" s="38"/>
      <c r="BF75" s="38"/>
      <c r="BG75" s="38"/>
      <c r="BH75" s="38"/>
      <c r="BI75" s="38"/>
      <c r="BJ75" s="38"/>
      <c r="BK75" s="38"/>
      <c r="BL75" s="38"/>
      <c r="BM75" s="38"/>
      <c r="BN75" s="74"/>
    </row>
    <row r="76" spans="1:80" ht="39" customHeight="1" x14ac:dyDescent="0.25">
      <c r="A76" s="104"/>
      <c r="B76" s="105"/>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row>
    <row r="77" spans="1:80" ht="39" customHeight="1" x14ac:dyDescent="0.25">
      <c r="A77" s="104"/>
      <c r="B77" s="105"/>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39" customHeight="1" x14ac:dyDescent="0.25">
      <c r="A78" s="104"/>
      <c r="B78" s="105"/>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39" customHeight="1" x14ac:dyDescent="0.25">
      <c r="A79" s="104"/>
      <c r="B79" s="105"/>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39" customHeight="1" x14ac:dyDescent="0.25">
      <c r="A80" s="104"/>
      <c r="B80" s="105"/>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2:2" ht="39" customHeight="1" x14ac:dyDescent="0.25">
      <c r="B81" s="105"/>
    </row>
    <row r="82" spans="2:2" ht="39" customHeight="1" x14ac:dyDescent="0.25">
      <c r="B82" s="105"/>
    </row>
    <row r="83" spans="2:2" ht="39" customHeight="1" x14ac:dyDescent="0.25">
      <c r="B83" s="105"/>
    </row>
  </sheetData>
  <phoneticPr fontId="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AZ118"/>
  <sheetViews>
    <sheetView topLeftCell="H15" zoomScale="40" zoomScaleNormal="40" workbookViewId="0">
      <selection activeCell="R17" sqref="R17"/>
    </sheetView>
  </sheetViews>
  <sheetFormatPr defaultRowHeight="12.5" x14ac:dyDescent="0.25"/>
  <cols>
    <col min="12" max="12" width="6.81640625" customWidth="1"/>
    <col min="23" max="23" width="8.7265625" customWidth="1"/>
    <col min="27" max="27" width="8.7265625" customWidth="1"/>
    <col min="29" max="29" width="9.26953125" customWidth="1"/>
    <col min="30" max="30" width="8.7265625" customWidth="1"/>
    <col min="35" max="35" width="14.54296875" customWidth="1"/>
    <col min="36" max="36" width="17.453125" customWidth="1"/>
    <col min="37" max="37" width="17.54296875" customWidth="1"/>
    <col min="38" max="38" width="14.54296875" customWidth="1"/>
    <col min="39" max="41" width="9.1796875" customWidth="1"/>
    <col min="42" max="49" width="9.1796875" hidden="1" customWidth="1"/>
  </cols>
  <sheetData>
    <row r="1" spans="1:31" ht="23" x14ac:dyDescent="0.5">
      <c r="A1" s="101"/>
      <c r="B1" s="101"/>
      <c r="C1" s="101"/>
      <c r="D1" s="309"/>
      <c r="E1" s="309"/>
      <c r="F1" s="309"/>
      <c r="G1" s="309"/>
      <c r="H1" s="309"/>
      <c r="I1" s="309"/>
      <c r="J1" s="309"/>
      <c r="K1" s="309"/>
      <c r="L1" s="309"/>
      <c r="M1" s="309"/>
      <c r="N1" s="309"/>
      <c r="O1" s="309"/>
      <c r="P1" s="101"/>
      <c r="Q1" s="104"/>
      <c r="R1" s="104"/>
      <c r="S1" s="104"/>
      <c r="T1" s="104"/>
      <c r="U1" s="104"/>
      <c r="V1" s="104"/>
      <c r="W1" s="104"/>
      <c r="X1" s="104"/>
      <c r="Y1" s="104"/>
      <c r="Z1" s="104"/>
      <c r="AA1" s="104"/>
      <c r="AB1" s="104"/>
      <c r="AC1" s="104"/>
      <c r="AD1" s="104"/>
      <c r="AE1" s="104"/>
    </row>
    <row r="2" spans="1:31" ht="23" x14ac:dyDescent="0.5">
      <c r="A2" s="101"/>
      <c r="B2" s="101"/>
      <c r="C2" s="101"/>
      <c r="D2" s="309"/>
      <c r="E2" s="309"/>
      <c r="F2" s="309"/>
      <c r="G2" s="309"/>
      <c r="H2" s="309"/>
      <c r="I2" s="309"/>
      <c r="J2" s="309"/>
      <c r="K2" s="309"/>
      <c r="L2" s="309"/>
      <c r="M2" s="309"/>
      <c r="N2" s="309"/>
      <c r="O2" s="309"/>
      <c r="P2" s="101"/>
      <c r="Q2" s="104"/>
      <c r="R2" s="104"/>
      <c r="S2" s="104"/>
      <c r="T2" s="104"/>
      <c r="U2" s="104"/>
      <c r="V2" s="104"/>
      <c r="W2" s="104"/>
      <c r="X2" s="104"/>
      <c r="Y2" s="104"/>
      <c r="Z2" s="104"/>
      <c r="AA2" s="104"/>
      <c r="AB2" s="104"/>
      <c r="AC2" s="104"/>
      <c r="AD2" s="104"/>
      <c r="AE2" s="104"/>
    </row>
    <row r="3" spans="1:31" x14ac:dyDescent="0.25">
      <c r="A3" s="101"/>
      <c r="B3" s="101"/>
      <c r="C3" s="101"/>
      <c r="D3" s="101"/>
      <c r="E3" s="101"/>
      <c r="F3" s="101"/>
      <c r="G3" s="101"/>
      <c r="H3" s="101"/>
      <c r="I3" s="101"/>
      <c r="J3" s="101"/>
      <c r="K3" s="101"/>
      <c r="L3" s="101"/>
      <c r="M3" s="101"/>
      <c r="N3" s="101"/>
      <c r="O3" s="101"/>
      <c r="P3" s="101"/>
      <c r="Q3" s="104"/>
      <c r="R3" s="104"/>
      <c r="S3" s="104"/>
      <c r="T3" s="104"/>
      <c r="U3" s="104"/>
      <c r="V3" s="104"/>
      <c r="W3" s="104"/>
      <c r="X3" s="104"/>
      <c r="Y3" s="104"/>
      <c r="Z3" s="104"/>
      <c r="AA3" s="104"/>
      <c r="AB3" s="104"/>
      <c r="AC3" s="104"/>
      <c r="AD3" s="104"/>
      <c r="AE3" s="104"/>
    </row>
    <row r="4" spans="1:31" x14ac:dyDescent="0.25">
      <c r="A4" s="101"/>
      <c r="B4" s="101"/>
      <c r="C4" s="101"/>
      <c r="D4" s="101"/>
      <c r="E4" s="101"/>
      <c r="F4" s="101"/>
      <c r="G4" s="101"/>
      <c r="H4" s="101"/>
      <c r="I4" s="101"/>
      <c r="J4" s="101"/>
      <c r="K4" s="101"/>
      <c r="L4" s="101"/>
      <c r="M4" s="101"/>
      <c r="N4" s="101"/>
      <c r="O4" s="101"/>
      <c r="P4" s="101"/>
      <c r="Q4" s="104"/>
      <c r="R4" s="104"/>
      <c r="S4" s="104"/>
      <c r="T4" s="104"/>
      <c r="U4" s="104"/>
      <c r="V4" s="104"/>
      <c r="W4" s="104"/>
      <c r="X4" s="104"/>
      <c r="Y4" s="104"/>
      <c r="Z4" s="104"/>
      <c r="AA4" s="104"/>
      <c r="AB4" s="104"/>
      <c r="AC4" s="104"/>
      <c r="AD4" s="104"/>
      <c r="AE4" s="104"/>
    </row>
    <row r="5" spans="1:31" x14ac:dyDescent="0.25">
      <c r="A5" s="101"/>
      <c r="B5" s="101"/>
      <c r="C5" s="101"/>
      <c r="D5" s="101"/>
      <c r="E5" s="101"/>
      <c r="F5" s="101"/>
      <c r="G5" s="101"/>
      <c r="H5" s="101"/>
      <c r="I5" s="101"/>
      <c r="J5" s="101"/>
      <c r="K5" s="101"/>
      <c r="L5" s="101"/>
      <c r="M5" s="101"/>
      <c r="N5" s="101"/>
      <c r="O5" s="101"/>
      <c r="P5" s="101"/>
      <c r="Q5" s="104"/>
      <c r="R5" s="104"/>
      <c r="S5" s="104"/>
      <c r="T5" s="104"/>
      <c r="U5" s="104"/>
      <c r="V5" s="104"/>
      <c r="W5" s="104"/>
      <c r="X5" s="104"/>
      <c r="Y5" s="104"/>
      <c r="Z5" s="104"/>
      <c r="AA5" s="104"/>
      <c r="AB5" s="104"/>
      <c r="AC5" s="104"/>
      <c r="AD5" s="104"/>
      <c r="AE5" s="104"/>
    </row>
    <row r="6" spans="1:31" x14ac:dyDescent="0.25">
      <c r="A6" s="101"/>
      <c r="B6" s="101"/>
      <c r="C6" s="101"/>
      <c r="D6" s="101"/>
      <c r="E6" s="101"/>
      <c r="F6" s="101"/>
      <c r="G6" s="101"/>
      <c r="H6" s="101"/>
      <c r="I6" s="101"/>
      <c r="J6" s="101"/>
      <c r="K6" s="101"/>
      <c r="L6" s="101"/>
      <c r="M6" s="101"/>
      <c r="N6" s="101"/>
      <c r="O6" s="101"/>
      <c r="P6" s="101"/>
      <c r="Q6" s="104"/>
      <c r="R6" s="104"/>
      <c r="S6" s="104"/>
      <c r="T6" s="104"/>
      <c r="U6" s="104"/>
      <c r="V6" s="104"/>
      <c r="W6" s="104"/>
      <c r="X6" s="104"/>
      <c r="Y6" s="104"/>
      <c r="Z6" s="104"/>
      <c r="AA6" s="104"/>
      <c r="AB6" s="104"/>
      <c r="AC6" s="104"/>
      <c r="AD6" s="104"/>
      <c r="AE6" s="104"/>
    </row>
    <row r="7" spans="1:31" x14ac:dyDescent="0.25">
      <c r="A7" s="101"/>
      <c r="B7" s="101"/>
      <c r="C7" s="101"/>
      <c r="D7" s="101"/>
      <c r="E7" s="101"/>
      <c r="F7" s="101"/>
      <c r="G7" s="101"/>
      <c r="H7" s="101"/>
      <c r="I7" s="101"/>
      <c r="J7" s="101"/>
      <c r="K7" s="101"/>
      <c r="L7" s="101"/>
      <c r="M7" s="101"/>
      <c r="N7" s="101"/>
      <c r="O7" s="101"/>
      <c r="P7" s="101"/>
      <c r="Q7" s="104"/>
      <c r="R7" s="104"/>
      <c r="S7" s="104"/>
      <c r="T7" s="104"/>
      <c r="U7" s="104"/>
      <c r="V7" s="104"/>
      <c r="W7" s="104"/>
      <c r="X7" s="104"/>
      <c r="Y7" s="104"/>
      <c r="Z7" s="104"/>
      <c r="AA7" s="104"/>
      <c r="AB7" s="104"/>
      <c r="AC7" s="104"/>
      <c r="AD7" s="104"/>
      <c r="AE7" s="104"/>
    </row>
    <row r="8" spans="1:31" x14ac:dyDescent="0.25">
      <c r="A8" s="101"/>
      <c r="B8" s="101"/>
      <c r="C8" s="101"/>
      <c r="D8" s="101"/>
      <c r="E8" s="101"/>
      <c r="F8" s="101"/>
      <c r="G8" s="101"/>
      <c r="H8" s="101"/>
      <c r="I8" s="101"/>
      <c r="J8" s="101"/>
      <c r="K8" s="101"/>
      <c r="L8" s="101"/>
      <c r="M8" s="101"/>
      <c r="N8" s="101"/>
      <c r="O8" s="101"/>
      <c r="P8" s="101"/>
      <c r="Q8" s="104"/>
      <c r="R8" s="104"/>
      <c r="S8" s="104"/>
      <c r="T8" s="104"/>
      <c r="U8" s="104"/>
      <c r="V8" s="104"/>
      <c r="W8" s="104"/>
      <c r="X8" s="104"/>
      <c r="Y8" s="104"/>
      <c r="Z8" s="104"/>
      <c r="AA8" s="104"/>
      <c r="AB8" s="104"/>
      <c r="AC8" s="104"/>
      <c r="AD8" s="104"/>
      <c r="AE8" s="104"/>
    </row>
    <row r="9" spans="1:31" x14ac:dyDescent="0.25">
      <c r="A9" s="101"/>
      <c r="B9" s="101"/>
      <c r="C9" s="101"/>
      <c r="D9" s="101"/>
      <c r="E9" s="101"/>
      <c r="F9" s="101"/>
      <c r="G9" s="101"/>
      <c r="H9" s="101"/>
      <c r="I9" s="101"/>
      <c r="J9" s="101"/>
      <c r="K9" s="101"/>
      <c r="L9" s="101"/>
      <c r="M9" s="101"/>
      <c r="N9" s="101"/>
      <c r="O9" s="101"/>
      <c r="P9" s="101"/>
      <c r="Q9" s="104"/>
      <c r="R9" s="104"/>
      <c r="S9" s="104"/>
      <c r="T9" s="104"/>
      <c r="U9" s="104"/>
      <c r="V9" s="104"/>
      <c r="W9" s="104"/>
      <c r="X9" s="104"/>
      <c r="Y9" s="104"/>
      <c r="Z9" s="104"/>
      <c r="AA9" s="104"/>
      <c r="AB9" s="104"/>
      <c r="AC9" s="104"/>
      <c r="AD9" s="104"/>
      <c r="AE9" s="104"/>
    </row>
    <row r="10" spans="1:31" x14ac:dyDescent="0.25">
      <c r="A10" s="101"/>
      <c r="B10" s="101"/>
      <c r="C10" s="101"/>
      <c r="D10" s="101"/>
      <c r="E10" s="101"/>
      <c r="F10" s="101"/>
      <c r="G10" s="101"/>
      <c r="H10" s="101"/>
      <c r="I10" s="101"/>
      <c r="J10" s="101"/>
      <c r="K10" s="101"/>
      <c r="L10" s="101"/>
      <c r="M10" s="101"/>
      <c r="N10" s="101"/>
      <c r="O10" s="101"/>
      <c r="P10" s="101"/>
      <c r="Q10" s="104"/>
      <c r="R10" s="104"/>
      <c r="S10" s="104"/>
      <c r="T10" s="104"/>
      <c r="U10" s="104"/>
      <c r="V10" s="104"/>
      <c r="W10" s="104"/>
      <c r="X10" s="104"/>
      <c r="Y10" s="104"/>
      <c r="Z10" s="104"/>
      <c r="AA10" s="104"/>
      <c r="AB10" s="104"/>
      <c r="AC10" s="104"/>
      <c r="AD10" s="104"/>
      <c r="AE10" s="104"/>
    </row>
    <row r="11" spans="1:31" x14ac:dyDescent="0.25">
      <c r="A11" s="101"/>
      <c r="B11" s="101"/>
      <c r="C11" s="101"/>
      <c r="D11" s="101"/>
      <c r="E11" s="101"/>
      <c r="F11" s="101"/>
      <c r="G11" s="101"/>
      <c r="H11" s="101"/>
      <c r="I11" s="101"/>
      <c r="J11" s="101"/>
      <c r="K11" s="101"/>
      <c r="L11" s="101"/>
      <c r="M11" s="101"/>
      <c r="N11" s="101"/>
      <c r="O11" s="101"/>
      <c r="P11" s="101"/>
      <c r="Q11" s="104"/>
      <c r="R11" s="104"/>
      <c r="S11" s="104"/>
      <c r="T11" s="104"/>
      <c r="U11" s="104"/>
      <c r="V11" s="104"/>
      <c r="W11" s="104"/>
      <c r="X11" s="104"/>
      <c r="Y11" s="104"/>
      <c r="Z11" s="104"/>
      <c r="AA11" s="104"/>
      <c r="AB11" s="104"/>
      <c r="AC11" s="104"/>
      <c r="AD11" s="104"/>
      <c r="AE11" s="104"/>
    </row>
    <row r="12" spans="1:31" x14ac:dyDescent="0.25">
      <c r="A12" s="101"/>
      <c r="B12" s="101"/>
      <c r="C12" s="101"/>
      <c r="D12" s="101"/>
      <c r="E12" s="101"/>
      <c r="F12" s="101"/>
      <c r="G12" s="101"/>
      <c r="H12" s="101"/>
      <c r="I12" s="101"/>
      <c r="J12" s="101"/>
      <c r="K12" s="101"/>
      <c r="L12" s="101"/>
      <c r="M12" s="101"/>
      <c r="N12" s="101"/>
      <c r="O12" s="101"/>
      <c r="P12" s="101"/>
      <c r="Q12" s="104"/>
      <c r="R12" s="104"/>
      <c r="S12" s="104"/>
      <c r="T12" s="104"/>
      <c r="U12" s="104"/>
      <c r="V12" s="104"/>
      <c r="W12" s="104"/>
      <c r="X12" s="104"/>
      <c r="Y12" s="104"/>
      <c r="Z12" s="104"/>
      <c r="AA12" s="104"/>
      <c r="AB12" s="104"/>
      <c r="AC12" s="104"/>
      <c r="AD12" s="104"/>
      <c r="AE12" s="104"/>
    </row>
    <row r="13" spans="1:31" x14ac:dyDescent="0.25">
      <c r="A13" s="101"/>
      <c r="B13" s="101"/>
      <c r="C13" s="101"/>
      <c r="D13" s="101"/>
      <c r="E13" s="101"/>
      <c r="F13" s="101"/>
      <c r="G13" s="101"/>
      <c r="H13" s="101"/>
      <c r="I13" s="101"/>
      <c r="J13" s="101"/>
      <c r="K13" s="101"/>
      <c r="L13" s="101"/>
      <c r="M13" s="101"/>
      <c r="N13" s="101"/>
      <c r="O13" s="101"/>
      <c r="P13" s="101"/>
      <c r="Q13" s="104"/>
      <c r="R13" s="104"/>
      <c r="S13" s="104"/>
      <c r="T13" s="104"/>
      <c r="U13" s="104"/>
      <c r="V13" s="104"/>
      <c r="W13" s="104"/>
      <c r="X13" s="104"/>
      <c r="Y13" s="104"/>
      <c r="Z13" s="104"/>
      <c r="AA13" s="104"/>
      <c r="AB13" s="104"/>
      <c r="AC13" s="104"/>
      <c r="AD13" s="104"/>
      <c r="AE13" s="104"/>
    </row>
    <row r="14" spans="1:31" x14ac:dyDescent="0.25">
      <c r="A14" s="101"/>
      <c r="B14" s="101"/>
      <c r="C14" s="101"/>
      <c r="D14" s="101"/>
      <c r="E14" s="101"/>
      <c r="F14" s="101"/>
      <c r="G14" s="101"/>
      <c r="H14" s="101"/>
      <c r="I14" s="101"/>
      <c r="J14" s="101"/>
      <c r="K14" s="101"/>
      <c r="L14" s="101"/>
      <c r="M14" s="101"/>
      <c r="N14" s="101"/>
      <c r="O14" s="101"/>
      <c r="P14" s="101"/>
      <c r="Q14" s="104"/>
      <c r="R14" s="104"/>
      <c r="S14" s="104"/>
      <c r="T14" s="104"/>
      <c r="U14" s="104"/>
      <c r="V14" s="104"/>
      <c r="W14" s="104"/>
      <c r="X14" s="104"/>
      <c r="Y14" s="104"/>
      <c r="Z14" s="104"/>
      <c r="AA14" s="104"/>
      <c r="AB14" s="104"/>
      <c r="AC14" s="104"/>
      <c r="AD14" s="104"/>
      <c r="AE14" s="104"/>
    </row>
    <row r="15" spans="1:31" x14ac:dyDescent="0.25">
      <c r="A15" s="101"/>
      <c r="B15" s="101"/>
      <c r="C15" s="101"/>
      <c r="D15" s="101"/>
      <c r="E15" s="101"/>
      <c r="F15" s="101"/>
      <c r="G15" s="101"/>
      <c r="H15" s="101"/>
      <c r="I15" s="101"/>
      <c r="J15" s="101"/>
      <c r="K15" s="101"/>
      <c r="L15" s="101"/>
      <c r="M15" s="101"/>
      <c r="N15" s="101"/>
      <c r="O15" s="101"/>
      <c r="P15" s="101"/>
      <c r="Q15" s="104"/>
      <c r="R15" s="104"/>
      <c r="S15" s="104"/>
      <c r="T15" s="104"/>
      <c r="U15" s="104"/>
      <c r="V15" s="104"/>
      <c r="W15" s="104"/>
      <c r="X15" s="104"/>
      <c r="Y15" s="104"/>
      <c r="Z15" s="104"/>
      <c r="AA15" s="104"/>
      <c r="AB15" s="104"/>
      <c r="AC15" s="104"/>
      <c r="AD15" s="104"/>
      <c r="AE15" s="38" t="s">
        <v>97</v>
      </c>
    </row>
    <row r="16" spans="1:31" x14ac:dyDescent="0.25">
      <c r="A16" s="101"/>
      <c r="B16" s="101"/>
      <c r="C16" s="101"/>
      <c r="D16" s="101"/>
      <c r="E16" s="101"/>
      <c r="F16" s="101"/>
      <c r="G16" s="101"/>
      <c r="H16" s="101"/>
      <c r="I16" s="101"/>
      <c r="J16" s="101"/>
      <c r="K16" s="101"/>
      <c r="L16" s="101"/>
      <c r="M16" s="101"/>
      <c r="N16" s="101"/>
      <c r="O16" s="101"/>
      <c r="P16" s="101"/>
      <c r="Q16" s="104"/>
      <c r="R16" s="104"/>
      <c r="S16" s="104"/>
      <c r="T16" s="104"/>
      <c r="U16" s="104"/>
      <c r="V16" s="104"/>
      <c r="W16" s="104"/>
      <c r="X16" s="104"/>
      <c r="Y16" s="104"/>
      <c r="Z16" s="104"/>
      <c r="AA16" s="104"/>
      <c r="AB16" s="104"/>
      <c r="AC16" s="104"/>
      <c r="AD16" s="104"/>
      <c r="AE16" s="104"/>
    </row>
    <row r="17" spans="1:19" x14ac:dyDescent="0.25">
      <c r="A17" s="101"/>
      <c r="B17" s="101"/>
      <c r="C17" s="101"/>
      <c r="D17" s="101"/>
      <c r="E17" s="101"/>
      <c r="F17" s="101"/>
      <c r="G17" s="101"/>
      <c r="H17" s="101"/>
      <c r="I17" s="101"/>
      <c r="J17" s="101"/>
      <c r="K17" s="101"/>
      <c r="L17" s="101"/>
      <c r="M17" s="101"/>
      <c r="N17" s="101"/>
      <c r="O17" s="101"/>
      <c r="P17" s="101"/>
      <c r="Q17" s="104"/>
      <c r="R17" s="104"/>
      <c r="S17" s="104"/>
    </row>
    <row r="18" spans="1:19" x14ac:dyDescent="0.25">
      <c r="A18" s="101"/>
      <c r="B18" s="101"/>
      <c r="C18" s="101"/>
      <c r="D18" s="101"/>
      <c r="E18" s="101"/>
      <c r="F18" s="101"/>
      <c r="G18" s="101"/>
      <c r="H18" s="101"/>
      <c r="I18" s="101"/>
      <c r="J18" s="101"/>
      <c r="K18" s="101"/>
      <c r="L18" s="101"/>
      <c r="M18" s="101"/>
      <c r="N18" s="101"/>
      <c r="O18" s="101"/>
      <c r="P18" s="101"/>
      <c r="Q18" s="104"/>
      <c r="R18" s="104"/>
      <c r="S18" s="104"/>
    </row>
    <row r="19" spans="1:19" x14ac:dyDescent="0.25">
      <c r="A19" s="101"/>
      <c r="B19" s="101"/>
      <c r="C19" s="101"/>
      <c r="D19" s="101"/>
      <c r="E19" s="101"/>
      <c r="F19" s="101"/>
      <c r="G19" s="101"/>
      <c r="H19" s="101"/>
      <c r="I19" s="101"/>
      <c r="J19" s="101"/>
      <c r="K19" s="101"/>
      <c r="L19" s="101"/>
      <c r="M19" s="101"/>
      <c r="N19" s="101"/>
      <c r="O19" s="101"/>
      <c r="P19" s="101"/>
      <c r="Q19" s="104"/>
      <c r="R19" s="39"/>
      <c r="S19" s="54"/>
    </row>
    <row r="20" spans="1:19" x14ac:dyDescent="0.25">
      <c r="A20" s="101"/>
      <c r="B20" s="101"/>
      <c r="C20" s="101"/>
      <c r="D20" s="101"/>
      <c r="E20" s="101"/>
      <c r="F20" s="101"/>
      <c r="G20" s="101"/>
      <c r="H20" s="101"/>
      <c r="I20" s="101"/>
      <c r="J20" s="101"/>
      <c r="K20" s="101"/>
      <c r="L20" s="101"/>
      <c r="M20" s="101"/>
      <c r="N20" s="101"/>
      <c r="O20" s="101"/>
      <c r="P20" s="101"/>
      <c r="Q20" s="104"/>
      <c r="R20" s="39"/>
      <c r="S20" s="54"/>
    </row>
    <row r="21" spans="1:19" x14ac:dyDescent="0.25">
      <c r="A21" s="101"/>
      <c r="B21" s="101"/>
      <c r="C21" s="101"/>
      <c r="D21" s="101"/>
      <c r="E21" s="101"/>
      <c r="F21" s="101"/>
      <c r="G21" s="101"/>
      <c r="H21" s="101"/>
      <c r="I21" s="101"/>
      <c r="J21" s="101"/>
      <c r="K21" s="101"/>
      <c r="L21" s="101"/>
      <c r="M21" s="101"/>
      <c r="N21" s="101"/>
      <c r="O21" s="101"/>
      <c r="P21" s="101"/>
      <c r="Q21" s="104"/>
      <c r="R21" s="39"/>
      <c r="S21" s="54"/>
    </row>
    <row r="22" spans="1:19" x14ac:dyDescent="0.25">
      <c r="A22" s="101"/>
      <c r="B22" s="101"/>
      <c r="C22" s="101"/>
      <c r="D22" s="101"/>
      <c r="E22" s="101"/>
      <c r="F22" s="101"/>
      <c r="G22" s="101"/>
      <c r="H22" s="101"/>
      <c r="I22" s="101"/>
      <c r="J22" s="101"/>
      <c r="K22" s="101"/>
      <c r="L22" s="101"/>
      <c r="M22" s="101"/>
      <c r="N22" s="101"/>
      <c r="O22" s="101"/>
      <c r="P22" s="101"/>
      <c r="Q22" s="104"/>
      <c r="R22" s="39"/>
      <c r="S22" s="54"/>
    </row>
    <row r="23" spans="1:19" x14ac:dyDescent="0.25">
      <c r="A23" s="101"/>
      <c r="B23" s="101"/>
      <c r="C23" s="101"/>
      <c r="D23" s="101"/>
      <c r="E23" s="101"/>
      <c r="F23" s="101"/>
      <c r="G23" s="101"/>
      <c r="H23" s="101"/>
      <c r="I23" s="101"/>
      <c r="J23" s="101"/>
      <c r="K23" s="101"/>
      <c r="L23" s="101"/>
      <c r="M23" s="101"/>
      <c r="N23" s="101"/>
      <c r="O23" s="101"/>
      <c r="P23" s="101"/>
      <c r="Q23" s="104"/>
      <c r="R23" s="39"/>
      <c r="S23" s="54"/>
    </row>
    <row r="24" spans="1:19" x14ac:dyDescent="0.25">
      <c r="A24" s="101"/>
      <c r="B24" s="101"/>
      <c r="C24" s="101"/>
      <c r="D24" s="101"/>
      <c r="E24" s="101"/>
      <c r="F24" s="101"/>
      <c r="G24" s="101"/>
      <c r="H24" s="101"/>
      <c r="I24" s="101"/>
      <c r="J24" s="101"/>
      <c r="K24" s="101"/>
      <c r="L24" s="101"/>
      <c r="M24" s="101"/>
      <c r="N24" s="101"/>
      <c r="O24" s="101"/>
      <c r="P24" s="101"/>
      <c r="Q24" s="104"/>
      <c r="R24" s="104"/>
      <c r="S24" s="54"/>
    </row>
    <row r="25" spans="1:19" x14ac:dyDescent="0.25">
      <c r="A25" s="101"/>
      <c r="B25" s="101"/>
      <c r="C25" s="101"/>
      <c r="D25" s="101"/>
      <c r="E25" s="101"/>
      <c r="F25" s="101"/>
      <c r="G25" s="101"/>
      <c r="H25" s="101"/>
      <c r="I25" s="101"/>
      <c r="J25" s="101"/>
      <c r="K25" s="101"/>
      <c r="L25" s="101"/>
      <c r="M25" s="101"/>
      <c r="N25" s="101"/>
      <c r="O25" s="101"/>
      <c r="P25" s="101"/>
      <c r="Q25" s="104"/>
      <c r="R25" s="104"/>
      <c r="S25" s="54"/>
    </row>
    <row r="26" spans="1:19" x14ac:dyDescent="0.25">
      <c r="A26" s="101"/>
      <c r="B26" s="101"/>
      <c r="C26" s="101"/>
      <c r="D26" s="101"/>
      <c r="E26" s="101"/>
      <c r="F26" s="101"/>
      <c r="G26" s="101"/>
      <c r="H26" s="101"/>
      <c r="I26" s="101"/>
      <c r="J26" s="101"/>
      <c r="K26" s="101"/>
      <c r="L26" s="101"/>
      <c r="M26" s="101"/>
      <c r="N26" s="101"/>
      <c r="O26" s="101"/>
      <c r="P26" s="101"/>
      <c r="Q26" s="104"/>
      <c r="R26" s="104"/>
      <c r="S26" s="104"/>
    </row>
    <row r="27" spans="1:19" x14ac:dyDescent="0.25">
      <c r="A27" s="101"/>
      <c r="B27" s="101"/>
      <c r="C27" s="101"/>
      <c r="D27" s="101"/>
      <c r="E27" s="101"/>
      <c r="F27" s="101"/>
      <c r="G27" s="101"/>
      <c r="H27" s="101"/>
      <c r="I27" s="101"/>
      <c r="J27" s="101"/>
      <c r="K27" s="101"/>
      <c r="L27" s="101"/>
      <c r="M27" s="101"/>
      <c r="N27" s="101"/>
      <c r="O27" s="101"/>
      <c r="P27" s="101"/>
      <c r="Q27" s="104"/>
      <c r="R27" s="104"/>
      <c r="S27" s="104"/>
    </row>
    <row r="28" spans="1:19" x14ac:dyDescent="0.25">
      <c r="A28" s="101"/>
      <c r="B28" s="101"/>
      <c r="C28" s="101"/>
      <c r="D28" s="101"/>
      <c r="E28" s="101"/>
      <c r="F28" s="101"/>
      <c r="G28" s="101"/>
      <c r="H28" s="101"/>
      <c r="I28" s="101"/>
      <c r="J28" s="101"/>
      <c r="K28" s="101"/>
      <c r="L28" s="101"/>
      <c r="M28" s="101"/>
      <c r="N28" s="101"/>
      <c r="O28" s="101"/>
      <c r="P28" s="101"/>
      <c r="Q28" s="104"/>
      <c r="R28" s="104"/>
      <c r="S28" s="104"/>
    </row>
    <row r="29" spans="1:19" x14ac:dyDescent="0.25">
      <c r="A29" s="101"/>
      <c r="B29" s="101"/>
      <c r="C29" s="101"/>
      <c r="D29" s="101"/>
      <c r="E29" s="101"/>
      <c r="F29" s="101"/>
      <c r="G29" s="101"/>
      <c r="H29" s="101"/>
      <c r="I29" s="101"/>
      <c r="J29" s="101"/>
      <c r="K29" s="101"/>
      <c r="L29" s="101"/>
      <c r="M29" s="101"/>
      <c r="N29" s="101"/>
      <c r="O29" s="101"/>
      <c r="P29" s="101"/>
      <c r="Q29" s="104"/>
      <c r="R29" s="104"/>
      <c r="S29" s="104"/>
    </row>
    <row r="30" spans="1:19" x14ac:dyDescent="0.25">
      <c r="A30" s="101"/>
      <c r="B30" s="101"/>
      <c r="C30" s="101"/>
      <c r="D30" s="101"/>
      <c r="E30" s="101"/>
      <c r="F30" s="101"/>
      <c r="G30" s="101"/>
      <c r="H30" s="101"/>
      <c r="I30" s="101"/>
      <c r="J30" s="101"/>
      <c r="K30" s="101"/>
      <c r="L30" s="101"/>
      <c r="M30" s="101"/>
      <c r="N30" s="101"/>
      <c r="O30" s="101"/>
      <c r="P30" s="101"/>
      <c r="Q30" s="104"/>
      <c r="R30" s="104"/>
      <c r="S30" s="104"/>
    </row>
    <row r="31" spans="1:19" x14ac:dyDescent="0.25">
      <c r="A31" s="101"/>
      <c r="B31" s="101"/>
      <c r="C31" s="101"/>
      <c r="D31" s="101"/>
      <c r="E31" s="101"/>
      <c r="F31" s="101"/>
      <c r="G31" s="101"/>
      <c r="H31" s="101"/>
      <c r="I31" s="101"/>
      <c r="J31" s="101"/>
      <c r="K31" s="101"/>
      <c r="L31" s="101"/>
      <c r="M31" s="101"/>
      <c r="N31" s="101"/>
      <c r="O31" s="101"/>
      <c r="P31" s="101"/>
      <c r="Q31" s="104"/>
      <c r="R31" s="104"/>
      <c r="S31" s="104"/>
    </row>
    <row r="32" spans="1:19" x14ac:dyDescent="0.25">
      <c r="A32" s="101"/>
      <c r="B32" s="101"/>
      <c r="C32" s="101"/>
      <c r="D32" s="101"/>
      <c r="E32" s="101"/>
      <c r="F32" s="101"/>
      <c r="G32" s="101"/>
      <c r="H32" s="101"/>
      <c r="I32" s="101"/>
      <c r="J32" s="101"/>
      <c r="K32" s="101"/>
      <c r="L32" s="101"/>
      <c r="M32" s="101"/>
      <c r="N32" s="101"/>
      <c r="O32" s="101"/>
      <c r="P32" s="101"/>
      <c r="Q32" s="104"/>
      <c r="R32" s="104"/>
      <c r="S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row>
    <row r="34" spans="1:52" ht="13" thickBot="1" x14ac:dyDescent="0.3">
      <c r="A34" s="104"/>
      <c r="B34" s="104"/>
      <c r="C34" s="104"/>
      <c r="D34" s="7"/>
      <c r="E34" s="7"/>
      <c r="F34" s="7"/>
      <c r="G34" s="7"/>
      <c r="H34" s="7"/>
      <c r="I34" s="7"/>
      <c r="J34" s="7"/>
      <c r="K34" s="104"/>
      <c r="L34" s="104"/>
      <c r="M34" s="104"/>
      <c r="N34" s="104"/>
      <c r="O34" s="104"/>
      <c r="P34" s="104"/>
      <c r="Q34" s="104"/>
      <c r="R34" s="104"/>
      <c r="S34" s="104"/>
      <c r="T34" s="104"/>
      <c r="U34" s="104"/>
      <c r="V34" s="104"/>
      <c r="W34" s="104"/>
      <c r="X34" s="308"/>
      <c r="Y34" s="308"/>
      <c r="Z34" s="308"/>
      <c r="AA34" s="104"/>
      <c r="AB34" s="104"/>
      <c r="AC34" s="104"/>
      <c r="AD34" s="104"/>
      <c r="AE34" s="7">
        <f>AE37/W37-1</f>
        <v>0.39373804030585946</v>
      </c>
      <c r="AF34" s="7">
        <f>AF37/X37-1</f>
        <v>0.28306961234328498</v>
      </c>
      <c r="AG34" s="7">
        <f>AG37/Y37-1</f>
        <v>0.217779112504219</v>
      </c>
      <c r="AH34" s="92">
        <f>AH37/Z37-1</f>
        <v>0.13645019812139059</v>
      </c>
      <c r="AI34" s="92">
        <f t="shared" ref="AI34:AW34" si="0">AI37/AA37-1</f>
        <v>-2.3011960291998035E-2</v>
      </c>
      <c r="AJ34" s="92">
        <f t="shared" si="0"/>
        <v>5.1834948184591445E-2</v>
      </c>
      <c r="AK34" s="92">
        <f t="shared" si="0"/>
        <v>1.1788155941059308E-2</v>
      </c>
      <c r="AL34" s="92">
        <f t="shared" si="0"/>
        <v>-4.8915726462087306E-2</v>
      </c>
      <c r="AM34" s="92">
        <f t="shared" si="0"/>
        <v>-9.0671391921562261E-2</v>
      </c>
      <c r="AN34" s="92">
        <f t="shared" si="0"/>
        <v>-8.4311273513425378E-2</v>
      </c>
      <c r="AO34" s="92">
        <f t="shared" si="0"/>
        <v>8.2707506347736715E-3</v>
      </c>
      <c r="AP34" s="92" t="e">
        <f t="shared" si="0"/>
        <v>#N/A</v>
      </c>
      <c r="AQ34" s="92" t="e">
        <f t="shared" si="0"/>
        <v>#N/A</v>
      </c>
      <c r="AR34" s="92" t="e">
        <f t="shared" si="0"/>
        <v>#N/A</v>
      </c>
      <c r="AS34" s="92" t="e">
        <f t="shared" si="0"/>
        <v>#N/A</v>
      </c>
      <c r="AT34" s="92" t="e">
        <f t="shared" si="0"/>
        <v>#N/A</v>
      </c>
      <c r="AU34" s="92" t="e">
        <f t="shared" si="0"/>
        <v>#N/A</v>
      </c>
      <c r="AV34" s="92" t="e">
        <f t="shared" si="0"/>
        <v>#N/A</v>
      </c>
      <c r="AW34" s="92" t="e">
        <f t="shared" si="0"/>
        <v>#N/A</v>
      </c>
      <c r="AX34" s="104"/>
    </row>
    <row r="35" spans="1:52" ht="13" thickBot="1" x14ac:dyDescent="0.3">
      <c r="A35" s="104"/>
      <c r="B35" s="104"/>
      <c r="C35" s="104"/>
      <c r="D35" s="7"/>
      <c r="E35" s="7"/>
      <c r="F35" s="7"/>
      <c r="G35" s="7"/>
      <c r="H35" s="7"/>
      <c r="I35" s="7"/>
      <c r="J35" s="7"/>
      <c r="K35" s="104"/>
      <c r="L35" s="104"/>
      <c r="M35" s="104"/>
      <c r="N35" s="104"/>
      <c r="O35" s="104"/>
      <c r="P35" s="104"/>
      <c r="Q35" s="104"/>
      <c r="R35" s="104"/>
      <c r="S35" s="104"/>
      <c r="T35" s="104"/>
      <c r="U35" s="104"/>
      <c r="V35" s="104"/>
      <c r="W35" s="104"/>
      <c r="X35" s="7"/>
      <c r="Y35" s="7"/>
      <c r="Z35" s="7"/>
      <c r="AA35" s="7"/>
      <c r="AB35" s="75">
        <f t="shared" ref="AB35:AH35" si="1">AB37/AA37-1</f>
        <v>-6.8823857917468478E-2</v>
      </c>
      <c r="AC35" s="76">
        <f t="shared" si="1"/>
        <v>5.2541370583705449E-2</v>
      </c>
      <c r="AD35" s="76">
        <f t="shared" si="1"/>
        <v>7.9866281844615861E-2</v>
      </c>
      <c r="AE35" s="76">
        <f t="shared" si="1"/>
        <v>1.1292199750947862E-2</v>
      </c>
      <c r="AF35" s="76">
        <f t="shared" si="1"/>
        <v>-1.5734127161436073E-2</v>
      </c>
      <c r="AG35" s="77">
        <f t="shared" si="1"/>
        <v>3.6003493505802897E-3</v>
      </c>
      <c r="AH35" s="96">
        <f t="shared" si="1"/>
        <v>-4.901854358346136E-2</v>
      </c>
      <c r="AI35" s="96">
        <f t="shared" ref="AI35" si="2">AI37/AH37-1</f>
        <v>-2.831317539913758E-2</v>
      </c>
      <c r="AJ35" s="96">
        <f t="shared" ref="AJ35" si="3">AJ37/AI37-1</f>
        <v>2.5134078927304682E-3</v>
      </c>
      <c r="AK35" s="96">
        <f t="shared" ref="AK35" si="4">AK37/AJ37-1</f>
        <v>1.2467682531945634E-2</v>
      </c>
      <c r="AL35" s="96">
        <f t="shared" ref="AL35" si="5">AL37/AK37-1</f>
        <v>1.5077941123974536E-2</v>
      </c>
      <c r="AM35" s="96">
        <f t="shared" ref="AM35" si="6">AM37/AL37-1</f>
        <v>-3.3106787751492339E-2</v>
      </c>
      <c r="AN35" s="96">
        <f t="shared" ref="AN35" si="7">AN37/AM37-1</f>
        <v>-8.8498749332233118E-3</v>
      </c>
      <c r="AO35" s="96">
        <f t="shared" ref="AO35" si="8">AO37/AN37-1</f>
        <v>0.10507080442020356</v>
      </c>
      <c r="AP35" s="96" t="e">
        <f t="shared" ref="AP35" si="9">AP37/AO37-1</f>
        <v>#N/A</v>
      </c>
      <c r="AQ35" s="96" t="e">
        <f t="shared" ref="AQ35" si="10">AQ37/AP37-1</f>
        <v>#N/A</v>
      </c>
      <c r="AR35" s="96" t="e">
        <f t="shared" ref="AR35" si="11">AR37/AQ37-1</f>
        <v>#N/A</v>
      </c>
      <c r="AS35" s="96" t="e">
        <f t="shared" ref="AS35" si="12">AS37/AR37-1</f>
        <v>#N/A</v>
      </c>
      <c r="AT35" s="96" t="e">
        <f t="shared" ref="AT35" si="13">AT37/AS37-1</f>
        <v>#N/A</v>
      </c>
      <c r="AU35" s="96" t="e">
        <f t="shared" ref="AU35" si="14">AU37/AT37-1</f>
        <v>#N/A</v>
      </c>
      <c r="AV35" s="96" t="e">
        <f t="shared" ref="AV35" si="15">AV37/AU37-1</f>
        <v>#N/A</v>
      </c>
      <c r="AW35" s="96" t="e">
        <f t="shared" ref="AW35" si="16">AW37/AV37-1</f>
        <v>#N/A</v>
      </c>
      <c r="AX35" s="104"/>
    </row>
    <row r="36" spans="1:52" x14ac:dyDescent="0.25">
      <c r="A36" s="104"/>
      <c r="B36" s="104"/>
      <c r="C36" s="104">
        <v>1984</v>
      </c>
      <c r="D36" s="104">
        <f>1+C36</f>
        <v>1985</v>
      </c>
      <c r="E36" s="104">
        <f t="shared" ref="E36:Y36" si="17">1+D36</f>
        <v>1986</v>
      </c>
      <c r="F36" s="104">
        <f t="shared" si="17"/>
        <v>1987</v>
      </c>
      <c r="G36" s="104">
        <f t="shared" si="17"/>
        <v>1988</v>
      </c>
      <c r="H36" s="104">
        <f t="shared" si="17"/>
        <v>1989</v>
      </c>
      <c r="I36" s="104">
        <f t="shared" si="17"/>
        <v>1990</v>
      </c>
      <c r="J36" s="104">
        <f t="shared" si="17"/>
        <v>1991</v>
      </c>
      <c r="K36" s="104">
        <f t="shared" si="17"/>
        <v>1992</v>
      </c>
      <c r="L36" s="104">
        <f t="shared" si="17"/>
        <v>1993</v>
      </c>
      <c r="M36" s="104">
        <f t="shared" si="17"/>
        <v>1994</v>
      </c>
      <c r="N36" s="104">
        <f t="shared" si="17"/>
        <v>1995</v>
      </c>
      <c r="O36" s="104">
        <f t="shared" si="17"/>
        <v>1996</v>
      </c>
      <c r="P36" s="104">
        <f t="shared" si="17"/>
        <v>1997</v>
      </c>
      <c r="Q36" s="104">
        <f t="shared" si="17"/>
        <v>1998</v>
      </c>
      <c r="R36" s="104">
        <f t="shared" si="17"/>
        <v>1999</v>
      </c>
      <c r="S36" s="104">
        <f t="shared" si="17"/>
        <v>2000</v>
      </c>
      <c r="T36" s="104">
        <f t="shared" si="17"/>
        <v>2001</v>
      </c>
      <c r="U36" s="104">
        <f t="shared" si="17"/>
        <v>2002</v>
      </c>
      <c r="V36" s="104">
        <f t="shared" si="17"/>
        <v>2003</v>
      </c>
      <c r="W36" s="104">
        <f t="shared" si="17"/>
        <v>2004</v>
      </c>
      <c r="X36" s="104">
        <f t="shared" si="17"/>
        <v>2005</v>
      </c>
      <c r="Y36" s="104">
        <f t="shared" si="17"/>
        <v>2006</v>
      </c>
      <c r="Z36" s="104">
        <f t="shared" ref="Z36:AH36" si="18">1+Y36</f>
        <v>2007</v>
      </c>
      <c r="AA36" s="104">
        <f t="shared" si="18"/>
        <v>2008</v>
      </c>
      <c r="AB36" s="104">
        <f t="shared" si="18"/>
        <v>2009</v>
      </c>
      <c r="AC36" s="104">
        <f t="shared" si="18"/>
        <v>2010</v>
      </c>
      <c r="AD36" s="104">
        <f t="shared" si="18"/>
        <v>2011</v>
      </c>
      <c r="AE36" s="104">
        <f t="shared" si="18"/>
        <v>2012</v>
      </c>
      <c r="AF36" s="104">
        <f t="shared" si="18"/>
        <v>2013</v>
      </c>
      <c r="AG36" s="104">
        <f t="shared" si="18"/>
        <v>2014</v>
      </c>
      <c r="AH36" s="64">
        <f t="shared" si="18"/>
        <v>2015</v>
      </c>
      <c r="AI36" s="64">
        <f t="shared" ref="AI36" si="19">1+AH36</f>
        <v>2016</v>
      </c>
      <c r="AJ36" s="64">
        <f t="shared" ref="AJ36" si="20">1+AI36</f>
        <v>2017</v>
      </c>
      <c r="AK36" s="64">
        <f t="shared" ref="AK36" si="21">1+AJ36</f>
        <v>2018</v>
      </c>
      <c r="AL36" s="64">
        <f t="shared" ref="AL36" si="22">1+AK36</f>
        <v>2019</v>
      </c>
      <c r="AM36" s="64">
        <f t="shared" ref="AM36" si="23">1+AL36</f>
        <v>2020</v>
      </c>
      <c r="AN36" s="64">
        <f t="shared" ref="AN36" si="24">1+AM36</f>
        <v>2021</v>
      </c>
      <c r="AO36" s="64">
        <f t="shared" ref="AO36" si="25">1+AN36</f>
        <v>2022</v>
      </c>
      <c r="AP36" s="64">
        <f t="shared" ref="AP36" si="26">1+AO36</f>
        <v>2023</v>
      </c>
      <c r="AQ36" s="64">
        <f t="shared" ref="AQ36" si="27">1+AP36</f>
        <v>2024</v>
      </c>
      <c r="AR36" s="64">
        <f t="shared" ref="AR36" si="28">1+AQ36</f>
        <v>2025</v>
      </c>
      <c r="AS36" s="64">
        <f t="shared" ref="AS36" si="29">1+AR36</f>
        <v>2026</v>
      </c>
      <c r="AT36" s="64">
        <f t="shared" ref="AT36" si="30">1+AS36</f>
        <v>2027</v>
      </c>
      <c r="AU36" s="64">
        <f t="shared" ref="AU36" si="31">1+AT36</f>
        <v>2028</v>
      </c>
      <c r="AV36" s="64">
        <f t="shared" ref="AV36" si="32">1+AU36</f>
        <v>2029</v>
      </c>
      <c r="AW36" s="64">
        <f t="shared" ref="AW36" si="33">1+AV36</f>
        <v>2030</v>
      </c>
      <c r="AX36" s="104"/>
    </row>
    <row r="37" spans="1:52" s="8" customFormat="1" x14ac:dyDescent="0.25">
      <c r="A37" s="8" t="s">
        <v>98</v>
      </c>
      <c r="C37" s="39">
        <v>100</v>
      </c>
      <c r="D37" s="39">
        <v>100</v>
      </c>
      <c r="E37" s="39">
        <f>'Real Rail Rate Index'!H74</f>
        <v>94.684139496213987</v>
      </c>
      <c r="F37" s="39">
        <f>'Real Rail Rate Index'!I74</f>
        <v>87.705243969189425</v>
      </c>
      <c r="G37" s="39">
        <f>'Real Rail Rate Index'!J74</f>
        <v>84.456253686963564</v>
      </c>
      <c r="H37" s="39">
        <f>'Real Rail Rate Index'!K74</f>
        <v>80.366302061871863</v>
      </c>
      <c r="I37" s="39">
        <f>'Real Rail Rate Index'!L74</f>
        <v>77.602088766838875</v>
      </c>
      <c r="J37" s="39">
        <f>'Real Rail Rate Index'!M74</f>
        <v>75.510501513781847</v>
      </c>
      <c r="K37" s="39">
        <f>'Real Rail Rate Index'!N74</f>
        <v>72.136391098031751</v>
      </c>
      <c r="L37" s="39">
        <f>'Real Rail Rate Index'!O74</f>
        <v>70.52282395869976</v>
      </c>
      <c r="M37" s="39">
        <f>'Real Rail Rate Index'!P74</f>
        <v>68.562377675265054</v>
      </c>
      <c r="N37" s="39">
        <f>'Real Rail Rate Index'!Q74</f>
        <v>65.795112452835468</v>
      </c>
      <c r="O37" s="39">
        <f>'Real Rail Rate Index'!R74</f>
        <v>64.516827227395638</v>
      </c>
      <c r="P37" s="39">
        <f>'Real Rail Rate Index'!S74</f>
        <v>62.984345612984214</v>
      </c>
      <c r="Q37" s="39">
        <f>'Real Rail Rate Index'!T74</f>
        <v>61.090879959314947</v>
      </c>
      <c r="R37" s="39">
        <f>'Real Rail Rate Index'!U74</f>
        <v>59.455910188082925</v>
      </c>
      <c r="S37" s="39">
        <f>'Real Rail Rate Index'!V74</f>
        <v>57.734275094049082</v>
      </c>
      <c r="T37" s="39">
        <f>'Real Rail Rate Index'!W74</f>
        <v>57.522767865003033</v>
      </c>
      <c r="U37" s="39">
        <f>'Real Rail Rate Index'!X74</f>
        <v>58.386851216626596</v>
      </c>
      <c r="V37" s="39">
        <f>'Real Rail Rate Index'!Y74</f>
        <v>56.449939263659886</v>
      </c>
      <c r="W37" s="39">
        <f>'Real Rail Rate Index'!Z74</f>
        <v>56.057265990972958</v>
      </c>
      <c r="X37" s="39">
        <f>'Real Rail Rate Index'!AA74</f>
        <v>59.934277470158186</v>
      </c>
      <c r="Y37" s="39">
        <f>'Real Rail Rate Index'!AB74</f>
        <v>63.374971448301622</v>
      </c>
      <c r="Z37" s="39">
        <f>'Real Rail Rate Index'!AC74</f>
        <v>64.581471643855195</v>
      </c>
      <c r="AA37" s="39">
        <f>'Real Rail Rate Index'!AD74</f>
        <v>72.995386568807689</v>
      </c>
      <c r="AB37" s="39">
        <f>'Real Rail Rate Index'!AE74</f>
        <v>67.97156245496538</v>
      </c>
      <c r="AC37" s="39">
        <f>'Real Rail Rate Index'!AF74</f>
        <v>71.542881507065189</v>
      </c>
      <c r="AD37" s="39">
        <f>'Real Rail Rate Index'!AG74</f>
        <v>77.256745445484412</v>
      </c>
      <c r="AE37" s="39">
        <f>'Real Rail Rate Index'!AH74</f>
        <v>78.129144047162953</v>
      </c>
      <c r="AF37" s="39">
        <f>'Real Rail Rate Index'!AI74</f>
        <v>76.899850159710738</v>
      </c>
      <c r="AG37" s="39">
        <f>'Real Rail Rate Index'!AJ74</f>
        <v>77.176716485292971</v>
      </c>
      <c r="AH37" s="97">
        <f>'Real Rail Rate Index'!AK74</f>
        <v>73.393626244630198</v>
      </c>
      <c r="AI37" s="97">
        <f>'Real Rail Rate Index'!AL74</f>
        <v>71.315619631587239</v>
      </c>
      <c r="AJ37" s="97">
        <f>'Real Rail Rate Index'!AM74</f>
        <v>71.494864872844232</v>
      </c>
      <c r="AK37" s="97">
        <f>'Real Rail Rate Index'!AN74</f>
        <v>72.386240150743205</v>
      </c>
      <c r="AL37" s="97">
        <f>'Real Rail Rate Index'!AO74</f>
        <v>73.477675617921989</v>
      </c>
      <c r="AM37" s="97">
        <f>'Real Rail Rate Index'!AP74</f>
        <v>71.045065806766445</v>
      </c>
      <c r="AN37" s="97">
        <f>'Real Rail Rate Index'!AQ74</f>
        <v>70.41632585975394</v>
      </c>
      <c r="AO37" s="97">
        <f>'Real Rail Rate Index'!AR74</f>
        <v>77.815025862153462</v>
      </c>
      <c r="AP37" s="97" t="e">
        <f>'Real Rail Rate Index'!AS74</f>
        <v>#N/A</v>
      </c>
      <c r="AQ37" s="97" t="e">
        <f>'Real Rail Rate Index'!AT74</f>
        <v>#N/A</v>
      </c>
      <c r="AR37" s="97" t="e">
        <f>'Real Rail Rate Index'!AU74</f>
        <v>#N/A</v>
      </c>
      <c r="AS37" s="97" t="e">
        <f>'Real Rail Rate Index'!AV74</f>
        <v>#N/A</v>
      </c>
      <c r="AT37" s="97" t="e">
        <f>'Real Rail Rate Index'!AW74</f>
        <v>#N/A</v>
      </c>
      <c r="AU37" s="97" t="e">
        <f>'Real Rail Rate Index'!AX74</f>
        <v>#N/A</v>
      </c>
      <c r="AV37" s="97" t="e">
        <f>'Real Rail Rate Index'!AY74</f>
        <v>#N/A</v>
      </c>
      <c r="AW37" s="97" t="e">
        <f>'Real Rail Rate Index'!AZ74</f>
        <v>#N/A</v>
      </c>
    </row>
    <row r="38" spans="1:52" s="8" customFormat="1" x14ac:dyDescent="0.25">
      <c r="A38" s="8" t="s">
        <v>99</v>
      </c>
      <c r="C38" s="39"/>
      <c r="D38" s="47">
        <f>'Real Revenue'!G74</f>
        <v>66853.926856707185</v>
      </c>
      <c r="E38" s="47">
        <f>'Real Revenue'!H74</f>
        <v>64099.336827672661</v>
      </c>
      <c r="F38" s="47">
        <f>'Real Revenue'!I74</f>
        <v>62866.320551831202</v>
      </c>
      <c r="G38" s="47">
        <f>'Real Revenue'!J74</f>
        <v>64677.33754083042</v>
      </c>
      <c r="H38" s="47">
        <f>'Real Revenue'!K74</f>
        <v>62465.416765713293</v>
      </c>
      <c r="I38" s="47">
        <f>'Real Revenue'!L74</f>
        <v>60665.39076121743</v>
      </c>
      <c r="J38" s="47">
        <f>'Real Revenue'!M74</f>
        <v>57013.414563382816</v>
      </c>
      <c r="K38" s="47">
        <f>'Real Revenue'!N74</f>
        <v>57658.550744861008</v>
      </c>
      <c r="L38" s="47">
        <f>'Real Revenue'!O74</f>
        <v>58473.263971258995</v>
      </c>
      <c r="M38" s="47">
        <f>'Real Revenue'!P74</f>
        <v>61107.007275532291</v>
      </c>
      <c r="N38" s="47">
        <f>'Real Revenue'!Q74</f>
        <v>61816.262319156245</v>
      </c>
      <c r="O38" s="47">
        <f>'Real Revenue'!R74</f>
        <v>62315.881378176171</v>
      </c>
      <c r="P38" s="47">
        <f>'Real Revenue'!S74</f>
        <v>62175.735192241125</v>
      </c>
      <c r="Q38" s="47">
        <f>'Real Revenue'!T74</f>
        <v>61850.323639641181</v>
      </c>
      <c r="R38" s="47">
        <f>'Real Revenue'!U74</f>
        <v>62450.738133664272</v>
      </c>
      <c r="S38" s="47">
        <f>'Real Revenue'!V74</f>
        <v>62722.157012513417</v>
      </c>
      <c r="T38" s="47">
        <f>'Real Revenue'!W74</f>
        <v>62316.790849166238</v>
      </c>
      <c r="U38" s="47">
        <f>'Real Revenue'!X74</f>
        <v>64158.119808978365</v>
      </c>
      <c r="V38" s="47">
        <f>'Real Revenue'!Y74</f>
        <v>65002.877880398941</v>
      </c>
      <c r="W38" s="47">
        <f>'Real Revenue'!Z74</f>
        <v>66101.089298316831</v>
      </c>
      <c r="X38" s="47">
        <f>'Real Revenue'!AA74</f>
        <v>73215.182795784523</v>
      </c>
      <c r="Y38" s="47">
        <f>'Real Revenue'!AB74</f>
        <v>80672.728753636824</v>
      </c>
      <c r="Z38" s="47">
        <f>'Real Revenue'!AD74</f>
        <v>80497.133029589211</v>
      </c>
      <c r="AA38" s="47">
        <f>'Real Revenue'!AE74</f>
        <v>85376.214170872496</v>
      </c>
      <c r="AB38" s="47">
        <f>'Real Revenue'!AF74</f>
        <v>69029.647691810838</v>
      </c>
      <c r="AC38" s="47">
        <f>'Real Revenue'!AG74</f>
        <v>80097.221603478654</v>
      </c>
      <c r="AD38" s="47">
        <f>'Real Revenue'!AH74</f>
        <v>87474.422887452049</v>
      </c>
      <c r="AE38" s="47">
        <f>'Real Revenue'!AI74</f>
        <v>90346.808662660318</v>
      </c>
      <c r="AF38" s="47">
        <f>'Real Revenue'!AJ74</f>
        <v>92625.341211837003</v>
      </c>
      <c r="AG38" s="47">
        <f>'Real Revenue'!AK74</f>
        <v>96650.386900892991</v>
      </c>
      <c r="AH38" s="98">
        <f>'Real Revenue'!AL74</f>
        <v>88851.640862026819</v>
      </c>
      <c r="AI38" s="98">
        <f>'Real Revenue'!AM74</f>
        <v>81401.04456883583</v>
      </c>
      <c r="AJ38" s="98">
        <f>'Real Revenue'!AN74</f>
        <v>84990.101581619994</v>
      </c>
      <c r="AK38" s="98">
        <f>'Real Revenue'!AO74</f>
        <v>89953.143284854028</v>
      </c>
      <c r="AL38" s="98">
        <f>'Real Revenue'!AP74</f>
        <v>85623.131034497346</v>
      </c>
      <c r="AM38" s="98">
        <f>'Real Revenue'!AQ74</f>
        <v>74663.376602091492</v>
      </c>
      <c r="AN38" s="98">
        <f>'Real Revenue'!AR74</f>
        <v>78572.231606053712</v>
      </c>
      <c r="AO38" s="98">
        <f>'Real Revenue'!AS74</f>
        <v>84667.840000000011</v>
      </c>
      <c r="AP38" s="98" t="e">
        <f>'Real Revenue'!AT74</f>
        <v>#N/A</v>
      </c>
      <c r="AQ38" s="98" t="e">
        <f>'Real Revenue'!AU74</f>
        <v>#N/A</v>
      </c>
      <c r="AR38" s="98" t="e">
        <f>'Real Revenue'!AV74</f>
        <v>#N/A</v>
      </c>
      <c r="AS38" s="98" t="e">
        <f>'Real Revenue'!AW74</f>
        <v>#N/A</v>
      </c>
      <c r="AT38" s="98" t="e">
        <f>'Real Revenue'!AX74</f>
        <v>#N/A</v>
      </c>
      <c r="AU38" s="98" t="e">
        <f>'Real Revenue'!AY74</f>
        <v>#N/A</v>
      </c>
      <c r="AV38" s="98" t="e">
        <f>'Real Revenue'!AZ74</f>
        <v>#N/A</v>
      </c>
      <c r="AW38" s="98" t="e">
        <f>'Real Revenue'!BA74</f>
        <v>#N/A</v>
      </c>
    </row>
    <row r="39" spans="1:52" s="8" customFormat="1" x14ac:dyDescent="0.25">
      <c r="A39" s="8" t="s">
        <v>100</v>
      </c>
      <c r="C39" s="39"/>
      <c r="D39" s="39">
        <f>D38/D37</f>
        <v>668.53926856707187</v>
      </c>
      <c r="E39" s="39">
        <f>E38/E37</f>
        <v>676.98071893271754</v>
      </c>
      <c r="F39" s="39">
        <f>F38/F37</f>
        <v>716.79089763339516</v>
      </c>
      <c r="G39" s="39">
        <f t="shared" ref="G39:AB39" si="34">G38/G37</f>
        <v>765.8087437853502</v>
      </c>
      <c r="H39" s="39">
        <f t="shared" si="34"/>
        <v>777.2588157362627</v>
      </c>
      <c r="I39" s="39">
        <f t="shared" si="34"/>
        <v>781.74945707313384</v>
      </c>
      <c r="J39" s="39">
        <f t="shared" si="34"/>
        <v>755.03954311542975</v>
      </c>
      <c r="K39" s="39">
        <f t="shared" si="34"/>
        <v>799.29907592000711</v>
      </c>
      <c r="L39" s="39">
        <f t="shared" si="34"/>
        <v>829.13957055240246</v>
      </c>
      <c r="M39" s="39">
        <f t="shared" si="34"/>
        <v>891.26149569893926</v>
      </c>
      <c r="N39" s="39">
        <f t="shared" si="34"/>
        <v>939.52666109459994</v>
      </c>
      <c r="O39" s="39">
        <f t="shared" si="34"/>
        <v>965.885708522801</v>
      </c>
      <c r="P39" s="39">
        <f t="shared" si="34"/>
        <v>987.16172387164738</v>
      </c>
      <c r="Q39" s="39">
        <f t="shared" si="34"/>
        <v>1012.4313756952266</v>
      </c>
      <c r="R39" s="39">
        <f t="shared" si="34"/>
        <v>1050.3705676375571</v>
      </c>
      <c r="S39" s="39">
        <f t="shared" si="34"/>
        <v>1086.3937740681611</v>
      </c>
      <c r="T39" s="39">
        <f t="shared" si="34"/>
        <v>1083.3413127027202</v>
      </c>
      <c r="U39" s="39">
        <f t="shared" si="34"/>
        <v>1098.8453474043195</v>
      </c>
      <c r="V39" s="39">
        <f t="shared" si="34"/>
        <v>1151.5136903299572</v>
      </c>
      <c r="W39" s="39">
        <f t="shared" si="34"/>
        <v>1179.1707663545571</v>
      </c>
      <c r="X39" s="39">
        <f t="shared" si="34"/>
        <v>1221.591147607294</v>
      </c>
      <c r="Y39" s="39">
        <f t="shared" si="34"/>
        <v>1272.9430390267855</v>
      </c>
      <c r="Z39" s="39">
        <f t="shared" si="34"/>
        <v>1246.4431512726044</v>
      </c>
      <c r="AA39" s="39">
        <f t="shared" si="34"/>
        <v>1169.6110971396015</v>
      </c>
      <c r="AB39" s="39">
        <f t="shared" si="34"/>
        <v>1015.5665869465115</v>
      </c>
      <c r="AC39" s="39">
        <f t="shared" ref="AC39:AH39" si="35">AC38/AC37</f>
        <v>1119.5694095095776</v>
      </c>
      <c r="AD39" s="39">
        <f t="shared" si="35"/>
        <v>1132.2561205892068</v>
      </c>
      <c r="AE39" s="39">
        <f t="shared" si="35"/>
        <v>1156.3778122043948</v>
      </c>
      <c r="AF39" s="39">
        <f t="shared" si="35"/>
        <v>1204.4931299536543</v>
      </c>
      <c r="AG39" s="39">
        <f t="shared" si="35"/>
        <v>1252.3257182016935</v>
      </c>
      <c r="AH39" s="97">
        <f t="shared" si="35"/>
        <v>1210.6179433875241</v>
      </c>
      <c r="AI39" s="97">
        <f t="shared" ref="AI39:AW39" si="36">AI38/AI37</f>
        <v>1141.4195794602833</v>
      </c>
      <c r="AJ39" s="97">
        <f t="shared" si="36"/>
        <v>1188.7581259546046</v>
      </c>
      <c r="AK39" s="97">
        <f t="shared" si="36"/>
        <v>1242.6829062751156</v>
      </c>
      <c r="AL39" s="97">
        <f t="shared" si="36"/>
        <v>1165.2944967901644</v>
      </c>
      <c r="AM39" s="97">
        <f t="shared" si="36"/>
        <v>1050.9297972242914</v>
      </c>
      <c r="AN39" s="97">
        <f t="shared" si="36"/>
        <v>1115.8240741293951</v>
      </c>
      <c r="AO39" s="97">
        <f t="shared" si="36"/>
        <v>1088.0654354595481</v>
      </c>
      <c r="AP39" s="97" t="e">
        <f t="shared" si="36"/>
        <v>#N/A</v>
      </c>
      <c r="AQ39" s="97" t="e">
        <f t="shared" si="36"/>
        <v>#N/A</v>
      </c>
      <c r="AR39" s="97" t="e">
        <f t="shared" si="36"/>
        <v>#N/A</v>
      </c>
      <c r="AS39" s="97" t="e">
        <f t="shared" si="36"/>
        <v>#N/A</v>
      </c>
      <c r="AT39" s="97" t="e">
        <f t="shared" si="36"/>
        <v>#N/A</v>
      </c>
      <c r="AU39" s="97" t="e">
        <f t="shared" si="36"/>
        <v>#N/A</v>
      </c>
      <c r="AV39" s="97" t="e">
        <f t="shared" si="36"/>
        <v>#N/A</v>
      </c>
      <c r="AW39" s="97" t="e">
        <f t="shared" si="36"/>
        <v>#N/A</v>
      </c>
    </row>
    <row r="40" spans="1:52" s="8" customFormat="1" ht="42.75" customHeight="1" thickBot="1" x14ac:dyDescent="0.3">
      <c r="A40" s="8" t="s">
        <v>101</v>
      </c>
      <c r="C40" s="39"/>
      <c r="D40" s="39">
        <f>100*D39/$D39</f>
        <v>100</v>
      </c>
      <c r="E40" s="39">
        <f t="shared" ref="E40:Q40" si="37">100*E39/$D39</f>
        <v>101.26267083513865</v>
      </c>
      <c r="F40" s="39">
        <f t="shared" si="37"/>
        <v>107.217471184564</v>
      </c>
      <c r="G40" s="39">
        <f t="shared" si="37"/>
        <v>114.54955300183981</v>
      </c>
      <c r="H40" s="39">
        <f t="shared" si="37"/>
        <v>116.26225298660725</v>
      </c>
      <c r="I40" s="39">
        <f t="shared" si="37"/>
        <v>116.933962420594</v>
      </c>
      <c r="J40" s="39">
        <f t="shared" si="37"/>
        <v>112.93869763757634</v>
      </c>
      <c r="K40" s="39">
        <f t="shared" si="37"/>
        <v>119.55903168309054</v>
      </c>
      <c r="L40" s="39">
        <f t="shared" si="37"/>
        <v>124.02256823739863</v>
      </c>
      <c r="M40" s="39">
        <f t="shared" si="37"/>
        <v>133.31475615624552</v>
      </c>
      <c r="N40" s="39">
        <f t="shared" si="37"/>
        <v>140.53425210285027</v>
      </c>
      <c r="O40" s="39">
        <f t="shared" si="37"/>
        <v>144.4770343248577</v>
      </c>
      <c r="P40" s="39">
        <f t="shared" si="37"/>
        <v>147.6594973975877</v>
      </c>
      <c r="Q40" s="39">
        <f t="shared" si="37"/>
        <v>151.43932799418698</v>
      </c>
      <c r="R40" s="39">
        <f t="shared" ref="R40:AB40" si="38">100*R39/$D39</f>
        <v>157.11426643477378</v>
      </c>
      <c r="S40" s="39">
        <f t="shared" si="38"/>
        <v>162.50261205997765</v>
      </c>
      <c r="T40" s="39">
        <f t="shared" si="38"/>
        <v>162.0460253628367</v>
      </c>
      <c r="U40" s="39">
        <f t="shared" si="38"/>
        <v>164.36511646646477</v>
      </c>
      <c r="V40" s="39">
        <f t="shared" si="38"/>
        <v>172.24323902440003</v>
      </c>
      <c r="W40" s="39">
        <f t="shared" si="38"/>
        <v>176.38018016233488</v>
      </c>
      <c r="X40" s="39">
        <f t="shared" si="38"/>
        <v>182.72541420425728</v>
      </c>
      <c r="Y40" s="39">
        <f t="shared" si="38"/>
        <v>190.4066221502853</v>
      </c>
      <c r="Z40" s="39">
        <f t="shared" si="38"/>
        <v>186.44277305418353</v>
      </c>
      <c r="AA40" s="39">
        <f t="shared" si="38"/>
        <v>174.9502463253225</v>
      </c>
      <c r="AB40" s="39">
        <f t="shared" si="38"/>
        <v>151.90829240640542</v>
      </c>
      <c r="AC40" s="39">
        <f t="shared" ref="AC40:AG40" si="39">100*AC39/$D39</f>
        <v>167.46501845871086</v>
      </c>
      <c r="AD40" s="39">
        <f t="shared" si="39"/>
        <v>169.36269473236067</v>
      </c>
      <c r="AE40" s="39">
        <f t="shared" si="39"/>
        <v>172.97081361921227</v>
      </c>
      <c r="AF40" s="39">
        <f t="shared" si="39"/>
        <v>180.1678953781325</v>
      </c>
      <c r="AG40" s="39">
        <f t="shared" si="39"/>
        <v>187.32268650215462</v>
      </c>
      <c r="AH40" s="97">
        <f>100*AH39/$D39</f>
        <v>181.08404402067933</v>
      </c>
      <c r="AI40" s="97">
        <f t="shared" ref="AI40:AW40" si="40">100*AI39/$D39</f>
        <v>170.73336348764818</v>
      </c>
      <c r="AJ40" s="97">
        <f t="shared" si="40"/>
        <v>177.81425592285029</v>
      </c>
      <c r="AK40" s="97">
        <f t="shared" si="40"/>
        <v>185.88031619124587</v>
      </c>
      <c r="AL40" s="97">
        <f t="shared" si="40"/>
        <v>174.30456991521584</v>
      </c>
      <c r="AM40" s="97">
        <f t="shared" si="40"/>
        <v>157.19791590953579</v>
      </c>
      <c r="AN40" s="97">
        <f t="shared" si="40"/>
        <v>166.90479177401511</v>
      </c>
      <c r="AO40" s="97">
        <f t="shared" si="40"/>
        <v>162.75265891137204</v>
      </c>
      <c r="AP40" s="97" t="e">
        <f t="shared" si="40"/>
        <v>#N/A</v>
      </c>
      <c r="AQ40" s="97" t="e">
        <f t="shared" si="40"/>
        <v>#N/A</v>
      </c>
      <c r="AR40" s="97" t="e">
        <f t="shared" si="40"/>
        <v>#N/A</v>
      </c>
      <c r="AS40" s="97" t="e">
        <f t="shared" si="40"/>
        <v>#N/A</v>
      </c>
      <c r="AT40" s="97" t="e">
        <f t="shared" si="40"/>
        <v>#N/A</v>
      </c>
      <c r="AU40" s="97" t="e">
        <f t="shared" si="40"/>
        <v>#N/A</v>
      </c>
      <c r="AV40" s="97" t="e">
        <f t="shared" si="40"/>
        <v>#N/A</v>
      </c>
      <c r="AW40" s="97" t="e">
        <f t="shared" si="40"/>
        <v>#N/A</v>
      </c>
    </row>
    <row r="41" spans="1:52" s="8" customFormat="1" ht="13.5" thickBot="1" x14ac:dyDescent="0.35">
      <c r="A41" s="8" t="s">
        <v>102</v>
      </c>
      <c r="C41" s="39"/>
      <c r="D41" s="47"/>
      <c r="E41" s="43">
        <f>E40/D40</f>
        <v>1.0126267083513865</v>
      </c>
      <c r="F41" s="43">
        <f t="shared" ref="F41:AG41" si="41">F40/E40</f>
        <v>1.0588054838008383</v>
      </c>
      <c r="G41" s="43">
        <f t="shared" si="41"/>
        <v>1.0683851403718931</v>
      </c>
      <c r="H41" s="43">
        <f t="shared" si="41"/>
        <v>1.0149516077530214</v>
      </c>
      <c r="I41" s="43">
        <f t="shared" si="41"/>
        <v>1.0057775367045754</v>
      </c>
      <c r="J41" s="43">
        <f t="shared" si="41"/>
        <v>0.96583315317198193</v>
      </c>
      <c r="K41" s="43">
        <f t="shared" si="41"/>
        <v>1.0586188275940551</v>
      </c>
      <c r="L41" s="43">
        <f t="shared" si="41"/>
        <v>1.0373333280762878</v>
      </c>
      <c r="M41" s="43">
        <f t="shared" si="41"/>
        <v>1.074923363150005</v>
      </c>
      <c r="N41" s="43">
        <f t="shared" si="41"/>
        <v>1.0541537647801229</v>
      </c>
      <c r="O41" s="43">
        <f t="shared" si="41"/>
        <v>1.0280556673053762</v>
      </c>
      <c r="P41" s="43">
        <f t="shared" si="41"/>
        <v>1.0220274667707687</v>
      </c>
      <c r="Q41" s="43">
        <f t="shared" si="41"/>
        <v>1.0255982897356186</v>
      </c>
      <c r="R41" s="43">
        <f t="shared" si="41"/>
        <v>1.0374733466910566</v>
      </c>
      <c r="S41" s="43">
        <f t="shared" si="41"/>
        <v>1.0342957119520451</v>
      </c>
      <c r="T41" s="43">
        <f t="shared" si="41"/>
        <v>0.99719028087393191</v>
      </c>
      <c r="U41" s="43">
        <f t="shared" si="41"/>
        <v>1.0143113112366404</v>
      </c>
      <c r="V41" s="43">
        <f t="shared" si="41"/>
        <v>1.0479306237679855</v>
      </c>
      <c r="W41" s="43">
        <f t="shared" si="41"/>
        <v>1.0240180175510332</v>
      </c>
      <c r="X41" s="43">
        <f t="shared" si="41"/>
        <v>1.0359747565519122</v>
      </c>
      <c r="Y41" s="43">
        <f t="shared" si="41"/>
        <v>1.0420368889542737</v>
      </c>
      <c r="Z41" s="43">
        <f t="shared" si="41"/>
        <v>0.97918218887905506</v>
      </c>
      <c r="AA41" s="43">
        <f t="shared" si="41"/>
        <v>0.93835895840531669</v>
      </c>
      <c r="AB41" s="43">
        <f t="shared" si="41"/>
        <v>0.86829424706227487</v>
      </c>
      <c r="AC41" s="43">
        <f t="shared" si="41"/>
        <v>1.1024086691112687</v>
      </c>
      <c r="AD41" s="43">
        <f t="shared" si="41"/>
        <v>1.0113317771742143</v>
      </c>
      <c r="AE41" s="43">
        <f t="shared" si="41"/>
        <v>1.0213040946977929</v>
      </c>
      <c r="AF41" s="43">
        <f t="shared" si="41"/>
        <v>1.041608648351301</v>
      </c>
      <c r="AG41" s="43">
        <f t="shared" si="41"/>
        <v>1.0397117983145987</v>
      </c>
      <c r="AH41" s="99">
        <f>AH40/AG40</f>
        <v>0.966695745197934</v>
      </c>
      <c r="AI41" s="99">
        <f t="shared" ref="AI41:AW41" si="42">AI40/AH40</f>
        <v>0.94284046068769523</v>
      </c>
      <c r="AJ41" s="135">
        <f>AJ40/AI40</f>
        <v>1.0414733962393612</v>
      </c>
      <c r="AK41" s="99">
        <f t="shared" si="42"/>
        <v>1.0453622811429431</v>
      </c>
      <c r="AL41" s="295">
        <f t="shared" si="42"/>
        <v>0.93772473324114569</v>
      </c>
      <c r="AM41" s="303">
        <f t="shared" si="42"/>
        <v>0.9018576850050406</v>
      </c>
      <c r="AN41" s="99">
        <f t="shared" si="42"/>
        <v>1.0617493928486013</v>
      </c>
      <c r="AO41" s="304">
        <f t="shared" si="42"/>
        <v>0.97512274621650796</v>
      </c>
      <c r="AP41" s="99" t="e">
        <f t="shared" si="42"/>
        <v>#N/A</v>
      </c>
      <c r="AQ41" s="99" t="e">
        <f t="shared" si="42"/>
        <v>#N/A</v>
      </c>
      <c r="AR41" s="99" t="e">
        <f t="shared" si="42"/>
        <v>#N/A</v>
      </c>
      <c r="AS41" s="99" t="e">
        <f t="shared" si="42"/>
        <v>#N/A</v>
      </c>
      <c r="AT41" s="99" t="e">
        <f t="shared" si="42"/>
        <v>#N/A</v>
      </c>
      <c r="AU41" s="99" t="e">
        <f t="shared" si="42"/>
        <v>#N/A</v>
      </c>
      <c r="AV41" s="99" t="e">
        <f t="shared" si="42"/>
        <v>#N/A</v>
      </c>
      <c r="AW41" s="99" t="e">
        <f t="shared" si="42"/>
        <v>#N/A</v>
      </c>
    </row>
    <row r="42" spans="1:52" x14ac:dyDescent="0.25">
      <c r="A42" s="58" t="s">
        <v>103</v>
      </c>
      <c r="B42" s="104"/>
      <c r="C42" s="104"/>
      <c r="D42" s="47"/>
      <c r="E42" s="104"/>
      <c r="F42" s="104"/>
      <c r="G42" s="104"/>
      <c r="H42" s="104"/>
      <c r="I42" s="104"/>
      <c r="J42" s="104"/>
      <c r="K42" s="104"/>
      <c r="L42" s="104"/>
      <c r="M42" s="104"/>
      <c r="N42" s="104"/>
      <c r="O42" s="104"/>
      <c r="P42" s="104"/>
      <c r="Q42" s="104"/>
      <c r="R42" s="104"/>
      <c r="S42" s="104"/>
      <c r="T42" s="104"/>
      <c r="U42" s="104"/>
      <c r="V42" s="104"/>
      <c r="W42" s="104"/>
      <c r="X42" s="104"/>
      <c r="Y42" s="104"/>
      <c r="Z42" s="104"/>
      <c r="AA42" s="39"/>
      <c r="AB42" s="39"/>
      <c r="AC42" s="104"/>
      <c r="AD42" s="104"/>
      <c r="AE42" s="104"/>
      <c r="AF42" s="104"/>
      <c r="AG42" s="104"/>
      <c r="AH42" s="64">
        <v>0.97099999999999997</v>
      </c>
      <c r="AI42" s="64">
        <v>0.97099999999999997</v>
      </c>
      <c r="AJ42" s="64">
        <v>0.97099999999999997</v>
      </c>
      <c r="AK42" s="64">
        <v>0.97099999999999997</v>
      </c>
      <c r="AL42" s="64">
        <v>0.97099999999999997</v>
      </c>
      <c r="AM42" s="64">
        <v>0.97099999999999997</v>
      </c>
      <c r="AN42" s="64">
        <v>0.97099999999999997</v>
      </c>
      <c r="AO42" s="64">
        <v>0.97099999999999997</v>
      </c>
      <c r="AP42" s="64">
        <v>0.97099999999999997</v>
      </c>
      <c r="AQ42" s="64">
        <v>0.97099999999999997</v>
      </c>
      <c r="AR42" s="64">
        <v>0.97099999999999997</v>
      </c>
      <c r="AS42" s="64">
        <v>0.97099999999999997</v>
      </c>
      <c r="AT42" s="64">
        <v>0.97099999999999997</v>
      </c>
      <c r="AU42" s="64">
        <v>0.97099999999999997</v>
      </c>
      <c r="AV42" s="64">
        <v>0.97099999999999997</v>
      </c>
      <c r="AW42" s="64">
        <v>0.97099999999999997</v>
      </c>
      <c r="AX42" s="104"/>
    </row>
    <row r="43" spans="1:52" x14ac:dyDescent="0.25">
      <c r="A43" s="58" t="s">
        <v>104</v>
      </c>
      <c r="B43" s="104"/>
      <c r="C43" s="104"/>
      <c r="D43" s="47"/>
      <c r="E43" s="104"/>
      <c r="F43" s="104"/>
      <c r="G43" s="104"/>
      <c r="H43" s="104"/>
      <c r="I43" s="104"/>
      <c r="J43" s="104"/>
      <c r="K43" s="104"/>
      <c r="L43" s="104"/>
      <c r="M43" s="104"/>
      <c r="N43" s="104"/>
      <c r="O43" s="104"/>
      <c r="P43" s="104"/>
      <c r="Q43" s="104"/>
      <c r="R43" s="104"/>
      <c r="S43" s="104"/>
      <c r="T43" s="104"/>
      <c r="U43" s="104"/>
      <c r="V43" s="104"/>
      <c r="W43" s="104"/>
      <c r="X43" s="104"/>
      <c r="Y43" s="104"/>
      <c r="Z43" s="104"/>
      <c r="AA43" s="39"/>
      <c r="AB43" s="39"/>
      <c r="AC43" s="104"/>
      <c r="AD43" s="104"/>
      <c r="AE43" s="104"/>
      <c r="AF43" s="104"/>
      <c r="AG43" s="104"/>
      <c r="AH43" s="99">
        <f>AH41/AH42</f>
        <v>0.99556719381867564</v>
      </c>
      <c r="AI43" s="99">
        <f t="shared" ref="AI43:AW43" si="43">AI41/AI42</f>
        <v>0.97099944458053067</v>
      </c>
      <c r="AJ43" s="99">
        <f>AJ41/AJ42</f>
        <v>1.0725781629653566</v>
      </c>
      <c r="AK43" s="99">
        <f t="shared" si="43"/>
        <v>1.0765831937620423</v>
      </c>
      <c r="AL43" s="99">
        <f t="shared" si="43"/>
        <v>0.96573093021745182</v>
      </c>
      <c r="AM43" s="99">
        <f t="shared" si="43"/>
        <v>0.92879267250776587</v>
      </c>
      <c r="AN43" s="99">
        <f t="shared" si="43"/>
        <v>1.0934597248698263</v>
      </c>
      <c r="AO43" s="99">
        <f t="shared" si="43"/>
        <v>1.0042458766390401</v>
      </c>
      <c r="AP43" s="99" t="e">
        <f t="shared" si="43"/>
        <v>#N/A</v>
      </c>
      <c r="AQ43" s="99" t="e">
        <f t="shared" si="43"/>
        <v>#N/A</v>
      </c>
      <c r="AR43" s="99" t="e">
        <f t="shared" si="43"/>
        <v>#N/A</v>
      </c>
      <c r="AS43" s="99" t="e">
        <f t="shared" si="43"/>
        <v>#N/A</v>
      </c>
      <c r="AT43" s="99" t="e">
        <f t="shared" si="43"/>
        <v>#N/A</v>
      </c>
      <c r="AU43" s="99" t="e">
        <f t="shared" si="43"/>
        <v>#N/A</v>
      </c>
      <c r="AV43" s="99" t="e">
        <f t="shared" si="43"/>
        <v>#N/A</v>
      </c>
      <c r="AW43" s="99" t="e">
        <f t="shared" si="43"/>
        <v>#N/A</v>
      </c>
      <c r="AX43" s="104"/>
      <c r="AZ43" s="134"/>
    </row>
    <row r="44" spans="1:52" x14ac:dyDescent="0.25">
      <c r="A44" s="104"/>
      <c r="B44" s="104"/>
      <c r="C44" s="104"/>
      <c r="D44" s="47"/>
      <c r="E44" s="104"/>
      <c r="F44" s="104"/>
      <c r="G44" s="104"/>
      <c r="H44" s="104"/>
      <c r="I44" s="104"/>
      <c r="J44" s="104"/>
      <c r="K44" s="104"/>
      <c r="L44" s="104"/>
      <c r="M44" s="104"/>
      <c r="N44" s="104"/>
      <c r="O44" s="104"/>
      <c r="P44" s="104"/>
      <c r="Q44" s="104"/>
      <c r="R44" s="104"/>
      <c r="S44" s="104"/>
      <c r="T44" s="104"/>
      <c r="U44" s="104"/>
      <c r="V44" s="104"/>
      <c r="W44" s="104"/>
      <c r="X44" s="104"/>
      <c r="Y44" s="104"/>
      <c r="Z44" s="104"/>
      <c r="AA44" s="39"/>
      <c r="AB44" s="39"/>
      <c r="AC44" s="104"/>
      <c r="AD44" s="104"/>
      <c r="AE44" s="104"/>
      <c r="AF44" s="104"/>
      <c r="AG44" s="104"/>
      <c r="AH44" s="64"/>
      <c r="AI44" s="64"/>
      <c r="AJ44" s="64"/>
      <c r="AK44" s="64"/>
      <c r="AL44" s="64"/>
      <c r="AM44" s="64"/>
      <c r="AN44" s="64"/>
      <c r="AO44" s="64"/>
      <c r="AP44" s="64"/>
      <c r="AQ44" s="64"/>
      <c r="AR44" s="64"/>
      <c r="AS44" s="64"/>
      <c r="AT44" s="64"/>
      <c r="AU44" s="64"/>
      <c r="AV44" s="64"/>
      <c r="AW44" s="64"/>
      <c r="AX44" s="104"/>
    </row>
    <row r="45" spans="1:52" x14ac:dyDescent="0.25">
      <c r="A45" s="58" t="s">
        <v>105</v>
      </c>
      <c r="B45" s="104"/>
      <c r="C45" s="104"/>
      <c r="D45" s="104"/>
      <c r="E45" s="59">
        <f>E37/D37</f>
        <v>0.94684139496213993</v>
      </c>
      <c r="F45" s="59">
        <f t="shared" ref="F45:AH45" si="44">F37/E37</f>
        <v>0.92629287688352901</v>
      </c>
      <c r="G45" s="59">
        <f t="shared" si="44"/>
        <v>0.96295557557120282</v>
      </c>
      <c r="H45" s="59">
        <f t="shared" si="44"/>
        <v>0.95157313465204041</v>
      </c>
      <c r="I45" s="59">
        <f t="shared" si="44"/>
        <v>0.96560482162156858</v>
      </c>
      <c r="J45" s="59">
        <f t="shared" si="44"/>
        <v>0.97304728150628328</v>
      </c>
      <c r="K45" s="59">
        <f t="shared" si="44"/>
        <v>0.95531601104338759</v>
      </c>
      <c r="L45" s="59">
        <f t="shared" si="44"/>
        <v>0.97763171798906334</v>
      </c>
      <c r="M45" s="59">
        <f t="shared" si="44"/>
        <v>0.97220125097964316</v>
      </c>
      <c r="N45" s="59">
        <f t="shared" si="44"/>
        <v>0.95963872146417817</v>
      </c>
      <c r="O45" s="59">
        <f t="shared" si="44"/>
        <v>0.98057172975642903</v>
      </c>
      <c r="P45" s="59">
        <f t="shared" si="44"/>
        <v>0.97624679203442466</v>
      </c>
      <c r="Q45" s="59">
        <f t="shared" si="44"/>
        <v>0.96993751962902142</v>
      </c>
      <c r="R45" s="59">
        <f t="shared" si="44"/>
        <v>0.97323708919693297</v>
      </c>
      <c r="S45" s="59">
        <f t="shared" si="44"/>
        <v>0.97104349948411151</v>
      </c>
      <c r="T45" s="59">
        <f t="shared" si="44"/>
        <v>0.9963365396256989</v>
      </c>
      <c r="U45" s="59">
        <f t="shared" si="44"/>
        <v>1.0150215885586631</v>
      </c>
      <c r="V45" s="59">
        <f t="shared" si="44"/>
        <v>0.96682623034798731</v>
      </c>
      <c r="W45" s="59">
        <f t="shared" si="44"/>
        <v>0.9930438672245</v>
      </c>
      <c r="X45" s="59">
        <f t="shared" si="44"/>
        <v>1.0691616226843734</v>
      </c>
      <c r="Y45" s="59">
        <f t="shared" si="44"/>
        <v>1.0574077827142672</v>
      </c>
      <c r="Z45" s="59">
        <f t="shared" si="44"/>
        <v>1.0190374870075922</v>
      </c>
      <c r="AA45" s="59">
        <f>AA37/Z37</f>
        <v>1.1302837286110847</v>
      </c>
      <c r="AB45" s="59">
        <f t="shared" si="44"/>
        <v>0.93117614208253152</v>
      </c>
      <c r="AC45" s="59">
        <f t="shared" si="44"/>
        <v>1.0525413705837054</v>
      </c>
      <c r="AD45" s="59">
        <f t="shared" si="44"/>
        <v>1.0798662818446159</v>
      </c>
      <c r="AE45" s="59">
        <f t="shared" si="44"/>
        <v>1.0112921997509479</v>
      </c>
      <c r="AF45" s="59">
        <f t="shared" si="44"/>
        <v>0.98426587283856393</v>
      </c>
      <c r="AG45" s="59">
        <f t="shared" si="44"/>
        <v>1.0036003493505803</v>
      </c>
      <c r="AH45" s="100">
        <f t="shared" si="44"/>
        <v>0.95098145641653864</v>
      </c>
      <c r="AI45" s="100">
        <f t="shared" ref="AI45" si="45">AI37/AH37</f>
        <v>0.97168682460086242</v>
      </c>
      <c r="AJ45" s="100">
        <f t="shared" ref="AJ45" si="46">AJ37/AI37</f>
        <v>1.0025134078927305</v>
      </c>
      <c r="AK45" s="100">
        <f t="shared" ref="AK45" si="47">AK37/AJ37</f>
        <v>1.0124676825319456</v>
      </c>
      <c r="AL45" s="100">
        <f t="shared" ref="AL45" si="48">AL37/AK37</f>
        <v>1.0150779411239745</v>
      </c>
      <c r="AM45" s="100">
        <f t="shared" ref="AM45" si="49">AM37/AL37</f>
        <v>0.96689321224850766</v>
      </c>
      <c r="AN45" s="100">
        <f t="shared" ref="AN45" si="50">AN37/AM37</f>
        <v>0.99115012506677669</v>
      </c>
      <c r="AO45" s="100">
        <f t="shared" ref="AO45" si="51">AO37/AN37</f>
        <v>1.1050708044202036</v>
      </c>
      <c r="AP45" s="100" t="e">
        <f t="shared" ref="AP45" si="52">AP37/AO37</f>
        <v>#N/A</v>
      </c>
      <c r="AQ45" s="100" t="e">
        <f t="shared" ref="AQ45" si="53">AQ37/AP37</f>
        <v>#N/A</v>
      </c>
      <c r="AR45" s="100" t="e">
        <f t="shared" ref="AR45" si="54">AR37/AQ37</f>
        <v>#N/A</v>
      </c>
      <c r="AS45" s="100" t="e">
        <f t="shared" ref="AS45" si="55">AS37/AR37</f>
        <v>#N/A</v>
      </c>
      <c r="AT45" s="100" t="e">
        <f t="shared" ref="AT45" si="56">AT37/AS37</f>
        <v>#N/A</v>
      </c>
      <c r="AU45" s="100" t="e">
        <f t="shared" ref="AU45" si="57">AU37/AT37</f>
        <v>#N/A</v>
      </c>
      <c r="AV45" s="100" t="e">
        <f t="shared" ref="AV45" si="58">AV37/AU37</f>
        <v>#N/A</v>
      </c>
      <c r="AW45" s="100" t="e">
        <f t="shared" ref="AW45" si="59">AW37/AV37</f>
        <v>#N/A</v>
      </c>
      <c r="AX45" s="104"/>
      <c r="AY45" s="134"/>
    </row>
    <row r="46" spans="1:52" x14ac:dyDescent="0.25">
      <c r="A46" s="58" t="s">
        <v>106</v>
      </c>
      <c r="B46" s="104"/>
      <c r="C46" s="104"/>
      <c r="D46" s="104"/>
      <c r="E46" s="104"/>
      <c r="F46" s="104"/>
      <c r="G46" s="104"/>
      <c r="H46" s="104"/>
      <c r="I46" s="104"/>
      <c r="J46" s="104"/>
      <c r="K46" s="104"/>
      <c r="L46" s="104"/>
      <c r="M46" s="104"/>
      <c r="N46" s="104"/>
      <c r="O46" s="104"/>
      <c r="P46" s="104"/>
      <c r="Q46" s="104"/>
      <c r="R46" s="104"/>
      <c r="S46" s="7">
        <f>GEOMEAN(E45:S45)-1</f>
        <v>-3.5958829947850601E-2</v>
      </c>
      <c r="T46" s="104"/>
      <c r="U46" s="104"/>
      <c r="V46" s="104"/>
      <c r="W46" s="7">
        <f>GEOMEAN(T45:W45)-1</f>
        <v>-7.3422242971828977E-3</v>
      </c>
      <c r="X46" s="104"/>
      <c r="Y46" s="104"/>
      <c r="Z46" s="104"/>
      <c r="AA46" s="7">
        <f>GEOMEAN($X45:AA45)-1</f>
        <v>6.8232716945843652E-2</v>
      </c>
      <c r="AB46" s="7">
        <f>GEOMEAN($X45:AB45)-1</f>
        <v>3.9295550816751179E-2</v>
      </c>
      <c r="AC46" s="7">
        <f>GEOMEAN($X45:AC45)-1</f>
        <v>4.1491554469210046E-2</v>
      </c>
      <c r="AD46" s="7">
        <f>GEOMEAN($X45:AD45)-1</f>
        <v>4.6889013894380716E-2</v>
      </c>
      <c r="AE46" s="7">
        <f>GEOMEAN($X45:AE45)-1</f>
        <v>4.2371777482200113E-2</v>
      </c>
      <c r="AF46" s="7">
        <f>GEOMEAN($X45:AF45)-1</f>
        <v>3.5749762354388093E-2</v>
      </c>
      <c r="AG46" s="7">
        <f>GEOMEAN($X45:AG45)-1</f>
        <v>3.2489011973329873E-2</v>
      </c>
      <c r="AH46" s="92">
        <f>GEOMEAN($X45:AH45)-1</f>
        <v>2.4799173930579288E-2</v>
      </c>
      <c r="AI46" s="92">
        <f>GEOMEAN($X45:AI45)-1</f>
        <v>2.0264390195418924E-2</v>
      </c>
      <c r="AJ46" s="92">
        <f>GEOMEAN($X45:AJ45)-1</f>
        <v>1.8887841458489429E-2</v>
      </c>
      <c r="AK46" s="92">
        <f>GEOMEAN($X45:AK45)-1</f>
        <v>1.8427911620178206E-2</v>
      </c>
      <c r="AL46" s="92">
        <f>GEOMEAN($X45:AL45)-1</f>
        <v>1.82042367044708E-2</v>
      </c>
      <c r="AM46" s="92">
        <f>GEOMEAN($X45:AM45)-1</f>
        <v>1.4918982777418766E-2</v>
      </c>
      <c r="AN46" s="92">
        <f>GEOMEAN($X45:AN45)-1</f>
        <v>1.3505167969919185E-2</v>
      </c>
      <c r="AO46" s="92">
        <f>GEOMEAN($X45:AO45)-1</f>
        <v>1.8387040552167777E-2</v>
      </c>
      <c r="AP46" s="92" t="e">
        <f>GEOMEAN($X45:AP45)-1</f>
        <v>#N/A</v>
      </c>
      <c r="AQ46" s="92" t="e">
        <f>GEOMEAN($X45:AQ45)-1</f>
        <v>#N/A</v>
      </c>
      <c r="AR46" s="92" t="e">
        <f>GEOMEAN($X45:AR45)-1</f>
        <v>#N/A</v>
      </c>
      <c r="AS46" s="92" t="e">
        <f>GEOMEAN($X45:AS45)-1</f>
        <v>#N/A</v>
      </c>
      <c r="AT46" s="92" t="e">
        <f>GEOMEAN($X45:AT45)-1</f>
        <v>#N/A</v>
      </c>
      <c r="AU46" s="92" t="e">
        <f>GEOMEAN($X45:AU45)-1</f>
        <v>#N/A</v>
      </c>
      <c r="AV46" s="92" t="e">
        <f>GEOMEAN($X45:AV45)-1</f>
        <v>#N/A</v>
      </c>
      <c r="AW46" s="92" t="e">
        <f>GEOMEAN($X45:AW45)-1</f>
        <v>#N/A</v>
      </c>
      <c r="AX46" s="104"/>
    </row>
    <row r="47" spans="1:52" x14ac:dyDescent="0.25">
      <c r="A47" s="104"/>
      <c r="B47" s="104"/>
      <c r="C47" s="104"/>
      <c r="D47" s="104"/>
      <c r="E47" s="104"/>
      <c r="F47" s="104"/>
      <c r="G47" s="104"/>
      <c r="H47" s="104"/>
      <c r="I47" s="104"/>
      <c r="J47" s="104"/>
      <c r="K47" s="104"/>
      <c r="L47" s="104"/>
      <c r="M47" s="104"/>
      <c r="N47" s="104"/>
      <c r="O47" s="104"/>
      <c r="P47" s="104"/>
      <c r="Q47" s="104"/>
      <c r="R47" s="104"/>
      <c r="S47" s="104"/>
      <c r="T47" s="104"/>
      <c r="U47" s="104"/>
      <c r="V47" s="104"/>
      <c r="W47" s="47"/>
      <c r="X47" s="104"/>
      <c r="Y47" s="104"/>
      <c r="Z47" s="104"/>
      <c r="AA47" s="104">
        <f t="shared" ref="AA47:AH47" si="60">AA37/T37</f>
        <v>1.2689825138476729</v>
      </c>
      <c r="AB47" s="104">
        <f t="shared" si="60"/>
        <v>1.1641587281831254</v>
      </c>
      <c r="AC47" s="104">
        <f>AC37/V37</f>
        <v>1.2673686179343953</v>
      </c>
      <c r="AD47" s="104">
        <f t="shared" si="60"/>
        <v>1.3781754083034528</v>
      </c>
      <c r="AE47" s="104">
        <f t="shared" si="60"/>
        <v>1.3035803107172546</v>
      </c>
      <c r="AF47" s="104">
        <f t="shared" si="60"/>
        <v>1.2134104111185611</v>
      </c>
      <c r="AG47" s="104">
        <f t="shared" si="60"/>
        <v>1.1950287678623408</v>
      </c>
      <c r="AH47" s="64">
        <f t="shared" si="60"/>
        <v>1.0054556828115038</v>
      </c>
      <c r="AI47" s="64">
        <f>AI37/AB37</f>
        <v>1.0491978859370412</v>
      </c>
      <c r="AJ47" s="64">
        <f>AJ37/AC37</f>
        <v>0.99932884120391186</v>
      </c>
      <c r="AK47" s="64">
        <f t="shared" ref="AK47" si="61">AK37/AD37</f>
        <v>0.93695689267446503</v>
      </c>
      <c r="AL47" s="64">
        <f t="shared" ref="AL47" si="62">AL37/AE37</f>
        <v>0.94046436210240458</v>
      </c>
      <c r="AM47" s="64">
        <f t="shared" ref="AM47" si="63">AM37/AF37</f>
        <v>0.92386481455055258</v>
      </c>
      <c r="AN47" s="64">
        <f t="shared" ref="AN47" si="64">AN37/AG37</f>
        <v>0.91240375422259234</v>
      </c>
      <c r="AO47" s="64">
        <f t="shared" ref="AO47" si="65">AO37/AH37</f>
        <v>1.0602422832029881</v>
      </c>
      <c r="AP47" s="64" t="e">
        <f t="shared" ref="AP47" si="66">AP37/AI37</f>
        <v>#N/A</v>
      </c>
      <c r="AQ47" s="64" t="e">
        <f t="shared" ref="AQ47" si="67">AQ37/AJ37</f>
        <v>#N/A</v>
      </c>
      <c r="AR47" s="64" t="e">
        <f t="shared" ref="AR47" si="68">AR37/AK37</f>
        <v>#N/A</v>
      </c>
      <c r="AS47" s="64" t="e">
        <f t="shared" ref="AS47" si="69">AS37/AL37</f>
        <v>#N/A</v>
      </c>
      <c r="AT47" s="64" t="e">
        <f t="shared" ref="AT47" si="70">AT37/AM37</f>
        <v>#N/A</v>
      </c>
      <c r="AU47" s="64" t="e">
        <f t="shared" ref="AU47" si="71">AU37/AN37</f>
        <v>#N/A</v>
      </c>
      <c r="AV47" s="64" t="e">
        <f t="shared" ref="AV47" si="72">AV37/AO37</f>
        <v>#N/A</v>
      </c>
      <c r="AW47" s="64" t="e">
        <f t="shared" ref="AW47" si="73">AW37/AP37</f>
        <v>#N/A</v>
      </c>
      <c r="AX47" s="104"/>
    </row>
    <row r="49" spans="1:29" x14ac:dyDescent="0.25">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47"/>
    </row>
    <row r="50" spans="1:29" x14ac:dyDescent="0.25">
      <c r="A50" s="89"/>
      <c r="B50" s="8"/>
      <c r="C50" s="8"/>
      <c r="D50" s="8"/>
      <c r="E50" s="8"/>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row>
    <row r="51" spans="1:29" x14ac:dyDescent="0.25">
      <c r="A51" s="89"/>
      <c r="B51" s="82"/>
      <c r="C51" s="82"/>
      <c r="D51" s="8"/>
      <c r="E51" s="8"/>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row>
    <row r="52" spans="1:29" x14ac:dyDescent="0.25">
      <c r="A52" s="8"/>
      <c r="B52" s="8"/>
      <c r="C52" s="83"/>
      <c r="D52" s="133"/>
      <c r="E52" s="8"/>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47"/>
    </row>
    <row r="53" spans="1:29" x14ac:dyDescent="0.25">
      <c r="A53" s="170"/>
      <c r="B53" s="171"/>
      <c r="C53" s="172"/>
      <c r="D53" s="173"/>
      <c r="E53" s="8"/>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47"/>
    </row>
    <row r="54" spans="1:29" x14ac:dyDescent="0.25">
      <c r="A54" s="174"/>
      <c r="B54" s="175"/>
      <c r="C54" s="176"/>
      <c r="D54" s="177"/>
      <c r="E54" s="8"/>
      <c r="F54" s="13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row>
    <row r="55" spans="1:29" ht="13" x14ac:dyDescent="0.3">
      <c r="A55" s="178"/>
      <c r="B55" s="178"/>
      <c r="C55" s="178"/>
      <c r="D55" s="178"/>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ht="13" x14ac:dyDescent="0.3">
      <c r="A56" s="132"/>
      <c r="B56" s="132"/>
      <c r="C56" s="132"/>
      <c r="D56" s="132"/>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69" spans="1:1" x14ac:dyDescent="0.25">
      <c r="A69" s="38" t="s">
        <v>107</v>
      </c>
    </row>
    <row r="70" spans="1:1" x14ac:dyDescent="0.25">
      <c r="A70" s="38" t="s">
        <v>107</v>
      </c>
    </row>
    <row r="71" spans="1:1" x14ac:dyDescent="0.25">
      <c r="A71" s="38" t="s">
        <v>107</v>
      </c>
    </row>
    <row r="72" spans="1:1" x14ac:dyDescent="0.25">
      <c r="A72" s="38" t="s">
        <v>107</v>
      </c>
    </row>
    <row r="73" spans="1:1" x14ac:dyDescent="0.25">
      <c r="A73" s="38" t="s">
        <v>107</v>
      </c>
    </row>
    <row r="74" spans="1:1" x14ac:dyDescent="0.25">
      <c r="A74" s="38" t="s">
        <v>107</v>
      </c>
    </row>
    <row r="75" spans="1:1" x14ac:dyDescent="0.25">
      <c r="A75" s="38" t="s">
        <v>107</v>
      </c>
    </row>
    <row r="76" spans="1:1" x14ac:dyDescent="0.25">
      <c r="A76" s="38" t="s">
        <v>107</v>
      </c>
    </row>
    <row r="77" spans="1:1" x14ac:dyDescent="0.25">
      <c r="A77" s="38" t="s">
        <v>107</v>
      </c>
    </row>
    <row r="78" spans="1:1" x14ac:dyDescent="0.25">
      <c r="A78" s="38" t="s">
        <v>107</v>
      </c>
    </row>
    <row r="79" spans="1:1" x14ac:dyDescent="0.25">
      <c r="A79" s="38" t="s">
        <v>107</v>
      </c>
    </row>
    <row r="80" spans="1:1" x14ac:dyDescent="0.25">
      <c r="A80" s="38" t="s">
        <v>107</v>
      </c>
    </row>
    <row r="81" spans="1:1" x14ac:dyDescent="0.25">
      <c r="A81" s="38" t="s">
        <v>107</v>
      </c>
    </row>
    <row r="82" spans="1:1" x14ac:dyDescent="0.25">
      <c r="A82" s="38" t="s">
        <v>107</v>
      </c>
    </row>
    <row r="83" spans="1:1" x14ac:dyDescent="0.25">
      <c r="A83" s="38" t="s">
        <v>107</v>
      </c>
    </row>
    <row r="84" spans="1:1" x14ac:dyDescent="0.25">
      <c r="A84" s="38" t="s">
        <v>107</v>
      </c>
    </row>
    <row r="85" spans="1:1" x14ac:dyDescent="0.25">
      <c r="A85" s="38" t="s">
        <v>107</v>
      </c>
    </row>
    <row r="86" spans="1:1" x14ac:dyDescent="0.25">
      <c r="A86" s="38" t="s">
        <v>107</v>
      </c>
    </row>
    <row r="87" spans="1:1" x14ac:dyDescent="0.25">
      <c r="A87" s="38" t="s">
        <v>107</v>
      </c>
    </row>
    <row r="88" spans="1:1" x14ac:dyDescent="0.25">
      <c r="A88" s="38" t="s">
        <v>107</v>
      </c>
    </row>
    <row r="89" spans="1:1" x14ac:dyDescent="0.25">
      <c r="A89" s="38" t="s">
        <v>107</v>
      </c>
    </row>
    <row r="90" spans="1:1" x14ac:dyDescent="0.25">
      <c r="A90" s="38" t="s">
        <v>107</v>
      </c>
    </row>
    <row r="91" spans="1:1" x14ac:dyDescent="0.25">
      <c r="A91" s="38" t="s">
        <v>107</v>
      </c>
    </row>
    <row r="92" spans="1:1" x14ac:dyDescent="0.25">
      <c r="A92" s="38" t="s">
        <v>107</v>
      </c>
    </row>
    <row r="93" spans="1:1" x14ac:dyDescent="0.25">
      <c r="A93" s="38" t="s">
        <v>107</v>
      </c>
    </row>
    <row r="94" spans="1:1" x14ac:dyDescent="0.25">
      <c r="A94" s="38" t="s">
        <v>107</v>
      </c>
    </row>
    <row r="95" spans="1:1" x14ac:dyDescent="0.25">
      <c r="A95" s="38" t="s">
        <v>107</v>
      </c>
    </row>
    <row r="96" spans="1:1" x14ac:dyDescent="0.25">
      <c r="A96" s="38" t="s">
        <v>107</v>
      </c>
    </row>
    <row r="97" spans="1:1" x14ac:dyDescent="0.25">
      <c r="A97" s="38" t="s">
        <v>107</v>
      </c>
    </row>
    <row r="98" spans="1:1" x14ac:dyDescent="0.25">
      <c r="A98" s="38" t="s">
        <v>107</v>
      </c>
    </row>
    <row r="99" spans="1:1" x14ac:dyDescent="0.25">
      <c r="A99" s="38" t="s">
        <v>107</v>
      </c>
    </row>
    <row r="100" spans="1:1" x14ac:dyDescent="0.25">
      <c r="A100" s="38" t="s">
        <v>107</v>
      </c>
    </row>
    <row r="101" spans="1:1" x14ac:dyDescent="0.25">
      <c r="A101" s="38" t="s">
        <v>107</v>
      </c>
    </row>
    <row r="102" spans="1:1" x14ac:dyDescent="0.25">
      <c r="A102" s="38" t="s">
        <v>107</v>
      </c>
    </row>
    <row r="103" spans="1:1" x14ac:dyDescent="0.25">
      <c r="A103" s="38" t="s">
        <v>107</v>
      </c>
    </row>
    <row r="104" spans="1:1" x14ac:dyDescent="0.25">
      <c r="A104" s="38" t="s">
        <v>107</v>
      </c>
    </row>
    <row r="105" spans="1:1" x14ac:dyDescent="0.25">
      <c r="A105" s="38" t="s">
        <v>107</v>
      </c>
    </row>
    <row r="106" spans="1:1" x14ac:dyDescent="0.25">
      <c r="A106" s="38" t="s">
        <v>107</v>
      </c>
    </row>
    <row r="107" spans="1:1" x14ac:dyDescent="0.25">
      <c r="A107" s="38" t="s">
        <v>107</v>
      </c>
    </row>
    <row r="108" spans="1:1" x14ac:dyDescent="0.25">
      <c r="A108" s="38" t="s">
        <v>107</v>
      </c>
    </row>
    <row r="109" spans="1:1" x14ac:dyDescent="0.25">
      <c r="A109" s="38" t="s">
        <v>107</v>
      </c>
    </row>
    <row r="110" spans="1:1" x14ac:dyDescent="0.25">
      <c r="A110" s="38" t="s">
        <v>107</v>
      </c>
    </row>
    <row r="111" spans="1:1" x14ac:dyDescent="0.25">
      <c r="A111" s="38" t="s">
        <v>107</v>
      </c>
    </row>
    <row r="112" spans="1:1" x14ac:dyDescent="0.25">
      <c r="A112" s="38" t="s">
        <v>107</v>
      </c>
    </row>
    <row r="113" spans="1:1" x14ac:dyDescent="0.25">
      <c r="A113" s="38" t="s">
        <v>107</v>
      </c>
    </row>
    <row r="114" spans="1:1" x14ac:dyDescent="0.25">
      <c r="A114" s="38" t="s">
        <v>107</v>
      </c>
    </row>
    <row r="115" spans="1:1" x14ac:dyDescent="0.25">
      <c r="A115" s="38" t="s">
        <v>107</v>
      </c>
    </row>
    <row r="116" spans="1:1" x14ac:dyDescent="0.25">
      <c r="A116" s="38" t="s">
        <v>107</v>
      </c>
    </row>
    <row r="117" spans="1:1" x14ac:dyDescent="0.25">
      <c r="A117" s="38" t="s">
        <v>107</v>
      </c>
    </row>
    <row r="118" spans="1:1" x14ac:dyDescent="0.25">
      <c r="A118" s="38" t="s">
        <v>107</v>
      </c>
    </row>
  </sheetData>
  <mergeCells count="3">
    <mergeCell ref="X34:Z34"/>
    <mergeCell ref="D1:O1"/>
    <mergeCell ref="D2:O2"/>
  </mergeCells>
  <phoneticPr fontId="4" type="noConversion"/>
  <pageMargins left="0.75" right="0.75" top="1" bottom="1" header="0.5" footer="0.5"/>
  <pageSetup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1:IU74"/>
  <sheetViews>
    <sheetView topLeftCell="AH1" workbookViewId="0">
      <selection activeCell="AS1" sqref="AS1:AZ1048576"/>
    </sheetView>
  </sheetViews>
  <sheetFormatPr defaultColWidth="9.1796875" defaultRowHeight="12.5" x14ac:dyDescent="0.25"/>
  <cols>
    <col min="1" max="1" width="34.81640625" customWidth="1"/>
    <col min="2" max="2" width="3.08984375" hidden="1" customWidth="1"/>
    <col min="3" max="3" width="9.90625" bestFit="1" customWidth="1"/>
    <col min="4" max="6" width="4.26953125" bestFit="1" customWidth="1"/>
    <col min="7" max="7" width="4.26953125" customWidth="1"/>
    <col min="8" max="18" width="7.81640625" customWidth="1"/>
    <col min="19" max="20" width="8.81640625" bestFit="1" customWidth="1"/>
    <col min="21" max="22" width="7.81640625" customWidth="1"/>
    <col min="23" max="26" width="8.54296875" bestFit="1" customWidth="1"/>
    <col min="27" max="27" width="8.26953125" bestFit="1" customWidth="1"/>
    <col min="28" max="36" width="8.81640625" bestFit="1" customWidth="1"/>
    <col min="37" max="37" width="8.81640625" customWidth="1"/>
    <col min="38" max="43" width="8.7265625" customWidth="1"/>
    <col min="44" max="44" width="9.1796875" style="14" customWidth="1"/>
    <col min="45" max="52" width="9.1796875" style="14" hidden="1" customWidth="1"/>
    <col min="53" max="16384" width="9.1796875" style="14"/>
  </cols>
  <sheetData>
    <row r="1" spans="1:254" ht="18" x14ac:dyDescent="0.4">
      <c r="A1" s="9" t="s">
        <v>282</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76</v>
      </c>
      <c r="B3" s="11" t="s">
        <v>77</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L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ref="AM3" si="2">AL3+1</f>
        <v>2017</v>
      </c>
      <c r="AN3" s="26">
        <f t="shared" ref="AN3" si="3">AM3+1</f>
        <v>2018</v>
      </c>
      <c r="AO3" s="26">
        <f t="shared" ref="AO3" si="4">AN3+1</f>
        <v>2019</v>
      </c>
      <c r="AP3" s="26">
        <f t="shared" ref="AP3" si="5">AO3+1</f>
        <v>2020</v>
      </c>
      <c r="AQ3" s="26">
        <f t="shared" ref="AQ3" si="6">AP3+1</f>
        <v>2021</v>
      </c>
      <c r="AR3" s="26">
        <f t="shared" ref="AR3" si="7">AQ3+1</f>
        <v>2022</v>
      </c>
      <c r="AS3" s="26">
        <f t="shared" ref="AS3" si="8">AR3+1</f>
        <v>2023</v>
      </c>
      <c r="AT3" s="26">
        <f t="shared" ref="AT3" si="9">AS3+1</f>
        <v>2024</v>
      </c>
      <c r="AU3" s="26">
        <f t="shared" ref="AU3" si="10">AT3+1</f>
        <v>2025</v>
      </c>
      <c r="AV3" s="26">
        <f t="shared" ref="AV3" si="11">AU3+1</f>
        <v>2026</v>
      </c>
      <c r="AW3" s="26">
        <f t="shared" ref="AW3" si="12">AV3+1</f>
        <v>2027</v>
      </c>
      <c r="AX3" s="26">
        <f t="shared" ref="AX3" si="13">AW3+1</f>
        <v>2028</v>
      </c>
      <c r="AY3" s="26">
        <f t="shared" ref="AY3" si="14">AX3+1</f>
        <v>2029</v>
      </c>
      <c r="AZ3" s="26">
        <f t="shared" ref="AZ3" si="15">AY3+1</f>
        <v>2030</v>
      </c>
    </row>
    <row r="4" spans="1:254"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63"/>
      <c r="H4" s="78">
        <f>IF(AND('Nom RPTM'!G4&gt;0,'Nom RPTM'!H4&gt;0),LN('Nom RPTM'!H4/'Nom RPTM'!G4),0)</f>
        <v>-4.1418927723548882E-2</v>
      </c>
      <c r="I4" s="78">
        <f>IF(AND('Nom RPTM'!H4&gt;0,'Nom RPTM'!I4&gt;0),LN('Nom RPTM'!I4/'Nom RPTM'!H4),0)</f>
        <v>-6.5555865188065762E-2</v>
      </c>
      <c r="J4" s="78">
        <f>IF(AND('Nom RPTM'!I4&gt;0,'Nom RPTM'!J4&gt;0),LN('Nom RPTM'!J4/'Nom RPTM'!I4),0)</f>
        <v>-1.7321133185527887E-2</v>
      </c>
      <c r="K4" s="78">
        <f>IF(AND('Nom RPTM'!J4&gt;0,'Nom RPTM'!K4&gt;0),LN('Nom RPTM'!K4/'Nom RPTM'!J4),0)</f>
        <v>2.973046825022968E-2</v>
      </c>
      <c r="L4" s="78">
        <f>IF(AND('Nom RPTM'!K4&gt;0,'Nom RPTM'!L4&gt;0),LN('Nom RPTM'!L4/'Nom RPTM'!K4),0)</f>
        <v>2.2910147408051026E-2</v>
      </c>
      <c r="M4" s="78">
        <f>IF(AND('Nom RPTM'!L4&gt;0,'Nom RPTM'!M4&gt;0),LN('Nom RPTM'!M4/'Nom RPTM'!L4),0)</f>
        <v>1.8280531382177469E-2</v>
      </c>
      <c r="N4" s="78">
        <f>IF(AND('Nom RPTM'!M4&gt;0,'Nom RPTM'!N4&gt;0),LN('Nom RPTM'!N4/'Nom RPTM'!M4),0)</f>
        <v>4.2696726876618997E-2</v>
      </c>
      <c r="O4" s="78">
        <f>IF(AND('Nom RPTM'!N4&gt;0,'Nom RPTM'!O4&gt;0),LN('Nom RPTM'!O4/'Nom RPTM'!N4),0)</f>
        <v>2.9083949826019125E-3</v>
      </c>
      <c r="P4" s="78">
        <f>IF(AND('Nom RPTM'!O4&gt;0,'Nom RPTM'!P4&gt;0),LN('Nom RPTM'!P4/'Nom RPTM'!O4),0)</f>
        <v>-0.12933006785224585</v>
      </c>
      <c r="Q4" s="78">
        <f>IF(AND('Nom RPTM'!P4&gt;0,'Nom RPTM'!Q4&gt;0),LN('Nom RPTM'!Q4/'Nom RPTM'!P4),0)</f>
        <v>3.9949666822647688E-2</v>
      </c>
      <c r="R4" s="78">
        <f>IF(AND('Nom RPTM'!Q4&gt;0,'Nom RPTM'!R4&gt;0),LN('Nom RPTM'!R4/'Nom RPTM'!Q4),0)</f>
        <v>0.11718428664496564</v>
      </c>
      <c r="S4" s="78">
        <f>IF(AND('Nom RPTM'!R4&gt;0,'Nom RPTM'!S4&gt;0),LN('Nom RPTM'!S4/'Nom RPTM'!R4),0)</f>
        <v>-7.6047215726111829E-4</v>
      </c>
      <c r="T4" s="78">
        <f>IF(AND('Nom RPTM'!S4&gt;0,'Nom RPTM'!T4&gt;0),LN('Nom RPTM'!T4/'Nom RPTM'!S4),0)</f>
        <v>3.7370865323339539E-2</v>
      </c>
      <c r="U4" s="78">
        <f>IF(AND('Nom RPTM'!T4&gt;0,'Nom RPTM'!U4&gt;0),LN('Nom RPTM'!U4/'Nom RPTM'!T4),0)</f>
        <v>4.8463907341658339E-3</v>
      </c>
      <c r="V4" s="78">
        <f>IF(AND('Nom RPTM'!U4&gt;0,'Nom RPTM'!V4&gt;0),LN('Nom RPTM'!V4/'Nom RPTM'!U4),0)</f>
        <v>4.6091271877598407E-2</v>
      </c>
      <c r="W4" s="78">
        <f>IF(AND('Nom RPTM'!V4&gt;0,'Nom RPTM'!W4&gt;0),LN('Nom RPTM'!W4/'Nom RPTM'!V4),0)</f>
        <v>6.3327768791423072E-2</v>
      </c>
      <c r="X4" s="78">
        <f>IF(AND('Nom RPTM'!W4&gt;0,'Nom RPTM'!X4&gt;0),LN('Nom RPTM'!X4/'Nom RPTM'!W4),0)</f>
        <v>5.8651928583434321E-2</v>
      </c>
      <c r="Y4" s="78">
        <f>IF(AND('Nom RPTM'!X4&gt;0,'Nom RPTM'!Y4&gt;0),LN('Nom RPTM'!Y4/'Nom RPTM'!X4),0)</f>
        <v>-6.0054328772595741E-2</v>
      </c>
      <c r="Z4" s="78">
        <f>IF(AND('Nom RPTM'!Y4&gt;0,'Nom RPTM'!Z4&gt;0),LN('Nom RPTM'!Z4/'Nom RPTM'!Y4),0)</f>
        <v>8.0759819067972721E-2</v>
      </c>
      <c r="AA4" s="78">
        <f>IF(AND('Nom RPTM'!Z4&gt;0,'Nom RPTM'!AA4&gt;0),LN('Nom RPTM'!AA4/'Nom RPTM'!Z4),0)</f>
        <v>6.0877368215657222E-2</v>
      </c>
      <c r="AB4" s="78">
        <f>IF(AND('Nom RPTM'!AA4&gt;0,'Nom RPTM'!AB4&gt;0),LN('Nom RPTM'!AB4/'Nom RPTM'!AA4),0)</f>
        <v>0.28756410834877494</v>
      </c>
      <c r="AC4" s="78">
        <f>IF(AND('Nom RPTM'!AB4&gt;0,'Nom RPTM'!AC4&gt;0),LN('Nom RPTM'!AC4/'Nom RPTM'!AB4),0)</f>
        <v>-0.13348280087905923</v>
      </c>
      <c r="AD4" s="78">
        <f>IF(AND('Nom RPTM'!AD4&gt;0,'Nom RPTM'!AE4&gt;0),LN('Nom RPTM'!AE4/'Nom RPTM'!AD4),0)</f>
        <v>-1.2167250086149363E-2</v>
      </c>
      <c r="AE4" s="78">
        <f>IF(AND('Nom RPTM'!AE4&gt;0,'Nom RPTM'!AF4&gt;0),LN('Nom RPTM'!AF4/'Nom RPTM'!AE4),0)</f>
        <v>-5.818655607306937E-2</v>
      </c>
      <c r="AF4" s="78">
        <f>IF(AND('Nom RPTM'!AF4&gt;0,'Nom RPTM'!AG4&gt;0),LN('Nom RPTM'!AG4/'Nom RPTM'!AF4),0)</f>
        <v>2.3604355914849232E-2</v>
      </c>
      <c r="AG4" s="78">
        <f>IF(AND('Nom RPTM'!AG4&gt;0,'Nom RPTM'!AH4&gt;0),LN('Nom RPTM'!AH4/'Nom RPTM'!AG4),0)</f>
        <v>1.5941765487961307E-2</v>
      </c>
      <c r="AH4" s="78">
        <f>IF(AND('Nom RPTM'!AH4&gt;0,'Nom RPTM'!AI4&gt;0),LN('Nom RPTM'!AI4/'Nom RPTM'!AH4),0)</f>
        <v>-8.2288965160630487E-2</v>
      </c>
      <c r="AI4" s="78">
        <f>IF(AND('Nom RPTM'!AI4&gt;0,'Nom RPTM'!AJ4&gt;0),LN('Nom RPTM'!AJ4/'Nom RPTM'!AI4),0)</f>
        <v>-0.16458776579245485</v>
      </c>
      <c r="AJ4" s="78">
        <f>IF(AND('Nom RPTM'!AJ4&gt;0,'Nom RPTM'!AK4&gt;0),LN('Nom RPTM'!AK4/'Nom RPTM'!AJ4),0)</f>
        <v>0.32707328848466621</v>
      </c>
      <c r="AK4" s="78">
        <f>IF(AND('Nom RPTM'!AK4&gt;0,'Nom RPTM'!AL4&gt;0),LN('Nom RPTM'!AL4/'Nom RPTM'!AK4),0)</f>
        <v>0.11536223437488997</v>
      </c>
      <c r="AL4" s="78">
        <f>IF(AND('Nom RPTM'!AM4&gt;0,'Nom RPTM'!AN4&gt;0),LN('Nom RPTM'!AN4/'Nom RPTM'!AM4),0)</f>
        <v>3.1059758060418861E-2</v>
      </c>
      <c r="AM4" s="78">
        <f>IF(AND('Nom RPTM'!AN4&gt;0,'Nom RPTM'!AO4&gt;0),LN('Nom RPTM'!AO4/'Nom RPTM'!AN4),0)</f>
        <v>3.0990695457848962E-2</v>
      </c>
      <c r="AN4" s="78">
        <f>IF(AND('Nom RPTM'!AO4&gt;0,'Nom RPTM'!AP4&gt;0),LN('Nom RPTM'!AP4/'Nom RPTM'!AO4),0)</f>
        <v>5.0744926547505079E-2</v>
      </c>
      <c r="AO4" s="78">
        <f>IF(AND('Nom RPTM'!AP4&gt;0,'Nom RPTM'!AQ4&gt;0),LN('Nom RPTM'!AQ4/'Nom RPTM'!AP4),0)</f>
        <v>5.3559253615199143E-2</v>
      </c>
      <c r="AP4" s="78">
        <f>IF(AND('Nom RPTM'!AQ4&gt;0,'Nom RPTM'!AR4&gt;0),LN('Nom RPTM'!AR4/'Nom RPTM'!AQ4),0)</f>
        <v>-6.2412881279220622E-2</v>
      </c>
      <c r="AQ4" s="78">
        <f>IF(AND('Nom RPTM'!AR4&gt;0,'Nom RPTM'!AS4&gt;0),LN('Nom RPTM'!AS4/'Nom RPTM'!AR4),0)</f>
        <v>6.1279737702105014E-2</v>
      </c>
      <c r="AR4" s="78">
        <f>IF(AND('Nom RPTM'!AS4&gt;0,'Nom RPTM'!AT4&gt;0),LN('Nom RPTM'!AT4/'Nom RPTM'!AS4),0)</f>
        <v>0.18058818409532676</v>
      </c>
      <c r="AS4" s="78" t="e">
        <f>IF(AND('Nom RPTM'!AT4&gt;0,'Nom RPTM'!AU4&gt;0),LN('Nom RPTM'!AU4/'Nom RPTM'!AT4),0)</f>
        <v>#N/A</v>
      </c>
      <c r="AT4" s="78" t="e">
        <f>IF(AND('Nom RPTM'!AU4&gt;0,'Nom RPTM'!AV4&gt;0),LN('Nom RPTM'!AV4/'Nom RPTM'!AU4),0)</f>
        <v>#N/A</v>
      </c>
      <c r="AU4" s="78" t="e">
        <f>IF(AND('Nom RPTM'!AV4&gt;0,'Nom RPTM'!AW4&gt;0),LN('Nom RPTM'!AW4/'Nom RPTM'!AV4),0)</f>
        <v>#N/A</v>
      </c>
      <c r="AV4" s="78" t="e">
        <f>IF(AND('Nom RPTM'!AW4&gt;0,'Nom RPTM'!AX4&gt;0),LN('Nom RPTM'!AX4/'Nom RPTM'!AW4),0)</f>
        <v>#N/A</v>
      </c>
      <c r="AW4" s="78" t="e">
        <f>IF(AND('Nom RPTM'!AX4&gt;0,'Nom RPTM'!AY4&gt;0),LN('Nom RPTM'!AY4/'Nom RPTM'!AX4),0)</f>
        <v>#N/A</v>
      </c>
      <c r="AX4" s="78" t="e">
        <f>IF(AND('Nom RPTM'!AY4&gt;0,'Nom RPTM'!AZ4&gt;0),LN('Nom RPTM'!AZ4/'Nom RPTM'!AY4),0)</f>
        <v>#N/A</v>
      </c>
      <c r="AY4" s="78" t="e">
        <f>IF(AND('Nom RPTM'!AZ4&gt;0,'Nom RPTM'!BA4&gt;0),LN('Nom RPTM'!BA4/'Nom RPTM'!AZ4),0)</f>
        <v>#N/A</v>
      </c>
      <c r="AZ4" s="78" t="e">
        <f>IF(AND('Nom RPTM'!BA4&gt;0,'Nom RPTM'!BB4&gt;0),LN('Nom RPTM'!BB4/'Nom RPTM'!BA4),0)</f>
        <v>#N/A</v>
      </c>
    </row>
    <row r="5" spans="1:254" ht="13" x14ac:dyDescent="0.3">
      <c r="A5" s="18" t="s">
        <v>81</v>
      </c>
      <c r="B5" s="19">
        <f>'Nom Revenue'!B5</f>
        <v>0</v>
      </c>
      <c r="C5" s="63" t="str">
        <f>IF(B5=0,"",VLOOKUP('Nom Revenue'!A5,'Commodity Code List'!$B$2:$C$18,2,FALSE))</f>
        <v/>
      </c>
      <c r="D5" s="63" t="str">
        <f>'Formatted Data'!E3</f>
        <v>M</v>
      </c>
      <c r="E5" s="63" t="str">
        <f>'Formatted Data'!F3</f>
        <v>X</v>
      </c>
      <c r="F5" s="63" t="str">
        <f>'Formatted Data'!G3</f>
        <v>X</v>
      </c>
      <c r="G5" s="63"/>
      <c r="H5" s="78">
        <f>IF(AND('Nom RPTM'!G5&gt;0,'Nom RPTM'!H5&gt;0),LN('Nom RPTM'!H5/'Nom RPTM'!G5),0)</f>
        <v>-2.2778168946867634E-2</v>
      </c>
      <c r="I5" s="78">
        <f>IF(AND('Nom RPTM'!H5&gt;0,'Nom RPTM'!I5&gt;0),LN('Nom RPTM'!I5/'Nom RPTM'!H5),0)</f>
        <v>-1.2381421782240613E-2</v>
      </c>
      <c r="J5" s="78">
        <f>IF(AND('Nom RPTM'!I5&gt;0,'Nom RPTM'!J5&gt;0),LN('Nom RPTM'!J5/'Nom RPTM'!I5),0)</f>
        <v>-1.6184757085840315E-2</v>
      </c>
      <c r="K5" s="78">
        <f>IF(AND('Nom RPTM'!J5&gt;0,'Nom RPTM'!K5&gt;0),LN('Nom RPTM'!K5/'Nom RPTM'!J5),0)</f>
        <v>5.1731216105908593E-3</v>
      </c>
      <c r="L5" s="78">
        <f>IF(AND('Nom RPTM'!K5&gt;0,'Nom RPTM'!L5&gt;0),LN('Nom RPTM'!L5/'Nom RPTM'!K5),0)</f>
        <v>4.1508671497104896E-2</v>
      </c>
      <c r="M5" s="78">
        <f>IF(AND('Nom RPTM'!L5&gt;0,'Nom RPTM'!M5&gt;0),LN('Nom RPTM'!M5/'Nom RPTM'!L5),0)</f>
        <v>2.0529204897516251E-2</v>
      </c>
      <c r="N5" s="78">
        <f>IF(AND('Nom RPTM'!M5&gt;0,'Nom RPTM'!N5&gt;0),LN('Nom RPTM'!N5/'Nom RPTM'!M5),0)</f>
        <v>-9.5654828117310159E-3</v>
      </c>
      <c r="O5" s="78">
        <f>IF(AND('Nom RPTM'!N5&gt;0,'Nom RPTM'!O5&gt;0),LN('Nom RPTM'!O5/'Nom RPTM'!N5),0)</f>
        <v>-7.196201151927155E-3</v>
      </c>
      <c r="P5" s="78">
        <f>IF(AND('Nom RPTM'!O5&gt;0,'Nom RPTM'!P5&gt;0),LN('Nom RPTM'!P5/'Nom RPTM'!O5),0)</f>
        <v>-3.4904929622565903E-2</v>
      </c>
      <c r="Q5" s="78">
        <f>IF(AND('Nom RPTM'!P5&gt;0,'Nom RPTM'!Q5&gt;0),LN('Nom RPTM'!Q5/'Nom RPTM'!P5),0)</f>
        <v>-4.9026456718216267E-2</v>
      </c>
      <c r="R5" s="78">
        <f>IF(AND('Nom RPTM'!Q5&gt;0,'Nom RPTM'!R5&gt;0),LN('Nom RPTM'!R5/'Nom RPTM'!Q5),0)</f>
        <v>2.0884686537161159E-2</v>
      </c>
      <c r="S5" s="78">
        <f>IF(AND('Nom RPTM'!R5&gt;0,'Nom RPTM'!S5&gt;0),LN('Nom RPTM'!S5/'Nom RPTM'!R5),0)</f>
        <v>2.7777634742228954E-2</v>
      </c>
      <c r="T5" s="78">
        <f>IF(AND('Nom RPTM'!S5&gt;0,'Nom RPTM'!T5&gt;0),LN('Nom RPTM'!T5/'Nom RPTM'!S5),0)</f>
        <v>1.103339282415268E-2</v>
      </c>
      <c r="U5" s="78">
        <f>IF(AND('Nom RPTM'!T5&gt;0,'Nom RPTM'!U5&gt;0),LN('Nom RPTM'!U5/'Nom RPTM'!T5),0)</f>
        <v>-1.1038601392891742E-2</v>
      </c>
      <c r="V5" s="78">
        <f>IF(AND('Nom RPTM'!U5&gt;0,'Nom RPTM'!V5&gt;0),LN('Nom RPTM'!V5/'Nom RPTM'!U5),0)</f>
        <v>-3.3217915720616858E-2</v>
      </c>
      <c r="W5" s="78">
        <f>IF(AND('Nom RPTM'!V5&gt;0,'Nom RPTM'!W5&gt;0),LN('Nom RPTM'!W5/'Nom RPTM'!V5),0)</f>
        <v>3.8598740036344455E-2</v>
      </c>
      <c r="X5" s="78">
        <f>IF(AND('Nom RPTM'!W5&gt;0,'Nom RPTM'!X5&gt;0),LN('Nom RPTM'!X5/'Nom RPTM'!W5),0)</f>
        <v>4.4884465519973701E-2</v>
      </c>
      <c r="Y5" s="78">
        <f>IF(AND('Nom RPTM'!X5&gt;0,'Nom RPTM'!Y5&gt;0),LN('Nom RPTM'!Y5/'Nom RPTM'!X5),0)</f>
        <v>-6.1433665357180346E-2</v>
      </c>
      <c r="Z5" s="78">
        <f>IF(AND('Nom RPTM'!Y5&gt;0,'Nom RPTM'!Z5&gt;0),LN('Nom RPTM'!Z5/'Nom RPTM'!Y5),0)</f>
        <v>5.1227728807396296E-2</v>
      </c>
      <c r="AA5" s="78">
        <f>IF(AND('Nom RPTM'!Z5&gt;0,'Nom RPTM'!AA5&gt;0),LN('Nom RPTM'!AA5/'Nom RPTM'!Z5),0)</f>
        <v>0.13122259541548717</v>
      </c>
      <c r="AB5" s="78">
        <f>IF(AND('Nom RPTM'!AA5&gt;0,'Nom RPTM'!AB5&gt;0),LN('Nom RPTM'!AB5/'Nom RPTM'!AA5),0)</f>
        <v>0.1062838864166129</v>
      </c>
      <c r="AC5" s="78">
        <f>IF(AND('Nom RPTM'!AB5&gt;0,'Nom RPTM'!AC5&gt;0),LN('Nom RPTM'!AC5/'Nom RPTM'!AB5),0)</f>
        <v>3.5917590777736139E-3</v>
      </c>
      <c r="AD5" s="78">
        <f>IF(AND('Nom RPTM'!AD5&gt;0,'Nom RPTM'!AE5&gt;0),LN('Nom RPTM'!AE5/'Nom RPTM'!AD5),0)</f>
        <v>4.9662806904219675E-2</v>
      </c>
      <c r="AE5" s="78">
        <f>IF(AND('Nom RPTM'!AE5&gt;0,'Nom RPTM'!AF5&gt;0),LN('Nom RPTM'!AF5/'Nom RPTM'!AE5),0)</f>
        <v>-8.860791930077129E-2</v>
      </c>
      <c r="AF5" s="78">
        <f>IF(AND('Nom RPTM'!AF5&gt;0,'Nom RPTM'!AG5&gt;0),LN('Nom RPTM'!AG5/'Nom RPTM'!AF5),0)</f>
        <v>3.7584545211061623E-2</v>
      </c>
      <c r="AG5" s="78">
        <f>IF(AND('Nom RPTM'!AG5&gt;0,'Nom RPTM'!AH5&gt;0),LN('Nom RPTM'!AH5/'Nom RPTM'!AG5),0)</f>
        <v>1.6169024763201822E-2</v>
      </c>
      <c r="AH5" s="78">
        <f>IF(AND('Nom RPTM'!AH5&gt;0,'Nom RPTM'!AI5&gt;0),LN('Nom RPTM'!AI5/'Nom RPTM'!AH5),0)</f>
        <v>-6.0662687983689526E-2</v>
      </c>
      <c r="AI5" s="78">
        <f>IF(AND('Nom RPTM'!AI5&gt;0,'Nom RPTM'!AJ5&gt;0),LN('Nom RPTM'!AJ5/'Nom RPTM'!AI5),0)</f>
        <v>-0.10100201698147349</v>
      </c>
      <c r="AJ5" s="78">
        <f>IF(AND('Nom RPTM'!AJ5&gt;0,'Nom RPTM'!AK5&gt;0),LN('Nom RPTM'!AK5/'Nom RPTM'!AJ5),0)</f>
        <v>0.28146251306685172</v>
      </c>
      <c r="AK5" s="78">
        <f>IF(AND('Nom RPTM'!AK5&gt;0,'Nom RPTM'!AL5&gt;0),LN('Nom RPTM'!AL5/'Nom RPTM'!AK5),0)</f>
        <v>1.6731702874761806E-2</v>
      </c>
      <c r="AL5" s="78">
        <f>IF(AND('Nom RPTM'!AM5&gt;0,'Nom RPTM'!AN5&gt;0),LN('Nom RPTM'!AN5/'Nom RPTM'!AM5),0)</f>
        <v>4.8260456632224225E-2</v>
      </c>
      <c r="AM5" s="78">
        <f>IF(AND('Nom RPTM'!AN5&gt;0,'Nom RPTM'!AO5&gt;0),LN('Nom RPTM'!AO5/'Nom RPTM'!AN5),0)</f>
        <v>4.2948702561107152E-2</v>
      </c>
      <c r="AN5" s="78">
        <f>IF(AND('Nom RPTM'!AO5&gt;0,'Nom RPTM'!AP5&gt;0),LN('Nom RPTM'!AP5/'Nom RPTM'!AO5),0)</f>
        <v>5.0023589088454661E-2</v>
      </c>
      <c r="AO5" s="78">
        <f>IF(AND('Nom RPTM'!AP5&gt;0,'Nom RPTM'!AQ5&gt;0),LN('Nom RPTM'!AQ5/'Nom RPTM'!AP5),0)</f>
        <v>2.486452426131908E-2</v>
      </c>
      <c r="AP5" s="78">
        <f>IF(AND('Nom RPTM'!AQ5&gt;0,'Nom RPTM'!AR5&gt;0),LN('Nom RPTM'!AR5/'Nom RPTM'!AQ5),0)</f>
        <v>-3.8864521709976334E-2</v>
      </c>
      <c r="AQ5" s="78">
        <f>IF(AND('Nom RPTM'!AR5&gt;0,'Nom RPTM'!AS5&gt;0),LN('Nom RPTM'!AS5/'Nom RPTM'!AR5),0)</f>
        <v>6.2870216798263073E-2</v>
      </c>
      <c r="AR5" s="78">
        <f>IF(AND('Nom RPTM'!AS5&gt;0,'Nom RPTM'!AT5&gt;0),LN('Nom RPTM'!AT5/'Nom RPTM'!AS5),0)</f>
        <v>0.19985930254722631</v>
      </c>
      <c r="AS5" s="78" t="e">
        <f>IF(AND('Nom RPTM'!AT5&gt;0,'Nom RPTM'!AU5&gt;0),LN('Nom RPTM'!AU5/'Nom RPTM'!AT5),0)</f>
        <v>#N/A</v>
      </c>
      <c r="AT5" s="78" t="e">
        <f>IF(AND('Nom RPTM'!AU5&gt;0,'Nom RPTM'!AV5&gt;0),LN('Nom RPTM'!AV5/'Nom RPTM'!AU5),0)</f>
        <v>#N/A</v>
      </c>
      <c r="AU5" s="78" t="e">
        <f>IF(AND('Nom RPTM'!AV5&gt;0,'Nom RPTM'!AW5&gt;0),LN('Nom RPTM'!AW5/'Nom RPTM'!AV5),0)</f>
        <v>#N/A</v>
      </c>
      <c r="AV5" s="78" t="e">
        <f>IF(AND('Nom RPTM'!AW5&gt;0,'Nom RPTM'!AX5&gt;0),LN('Nom RPTM'!AX5/'Nom RPTM'!AW5),0)</f>
        <v>#N/A</v>
      </c>
      <c r="AW5" s="78" t="e">
        <f>IF(AND('Nom RPTM'!AX5&gt;0,'Nom RPTM'!AY5&gt;0),LN('Nom RPTM'!AY5/'Nom RPTM'!AX5),0)</f>
        <v>#N/A</v>
      </c>
      <c r="AX5" s="78" t="e">
        <f>IF(AND('Nom RPTM'!AY5&gt;0,'Nom RPTM'!AZ5&gt;0),LN('Nom RPTM'!AZ5/'Nom RPTM'!AY5),0)</f>
        <v>#N/A</v>
      </c>
      <c r="AY5" s="78" t="e">
        <f>IF(AND('Nom RPTM'!AZ5&gt;0,'Nom RPTM'!BA5&gt;0),LN('Nom RPTM'!BA5/'Nom RPTM'!AZ5),0)</f>
        <v>#N/A</v>
      </c>
      <c r="AZ5" s="78" t="e">
        <f>IF(AND('Nom RPTM'!BA5&gt;0,'Nom RPTM'!BB5&gt;0),LN('Nom RPTM'!BB5/'Nom RPTM'!BA5),0)</f>
        <v>#N/A</v>
      </c>
    </row>
    <row r="6" spans="1:254" ht="13" x14ac:dyDescent="0.3">
      <c r="A6" s="18" t="s">
        <v>81</v>
      </c>
      <c r="B6" s="19">
        <f>'Nom Revenue'!B6</f>
        <v>0</v>
      </c>
      <c r="C6" s="63" t="str">
        <f>IF(B6=0,"",VLOOKUP('Nom Revenue'!A6,'Commodity Code List'!$B$2:$C$18,2,FALSE))</f>
        <v/>
      </c>
      <c r="D6" s="63" t="str">
        <f>'Formatted Data'!E4</f>
        <v>L</v>
      </c>
      <c r="E6" s="63" t="str">
        <f>'Formatted Data'!F4</f>
        <v>X</v>
      </c>
      <c r="F6" s="63" t="str">
        <f>'Formatted Data'!G4</f>
        <v>X</v>
      </c>
      <c r="G6" s="63"/>
      <c r="H6" s="78">
        <f>IF(AND('Nom RPTM'!G6&gt;0,'Nom RPTM'!H6&gt;0),LN('Nom RPTM'!H6/'Nom RPTM'!G6),0)</f>
        <v>-2.4219445981412811E-2</v>
      </c>
      <c r="I6" s="78">
        <f>IF(AND('Nom RPTM'!H6&gt;0,'Nom RPTM'!I6&gt;0),LN('Nom RPTM'!I6/'Nom RPTM'!H6),0)</f>
        <v>-5.8708386843062489E-2</v>
      </c>
      <c r="J6" s="78">
        <f>IF(AND('Nom RPTM'!I6&gt;0,'Nom RPTM'!J6&gt;0),LN('Nom RPTM'!J6/'Nom RPTM'!I6),0)</f>
        <v>2.2613483812182186E-2</v>
      </c>
      <c r="K6" s="78">
        <f>IF(AND('Nom RPTM'!J6&gt;0,'Nom RPTM'!K6&gt;0),LN('Nom RPTM'!K6/'Nom RPTM'!J6),0)</f>
        <v>8.2920293559218695E-3</v>
      </c>
      <c r="L6" s="78">
        <f>IF(AND('Nom RPTM'!K6&gt;0,'Nom RPTM'!L6&gt;0),LN('Nom RPTM'!L6/'Nom RPTM'!K6),0)</f>
        <v>3.1854336485001786E-2</v>
      </c>
      <c r="M6" s="78">
        <f>IF(AND('Nom RPTM'!L6&gt;0,'Nom RPTM'!M6&gt;0),LN('Nom RPTM'!M6/'Nom RPTM'!L6),0)</f>
        <v>-1.9668849359500081E-2</v>
      </c>
      <c r="N6" s="78">
        <f>IF(AND('Nom RPTM'!M6&gt;0,'Nom RPTM'!N6&gt;0),LN('Nom RPTM'!N6/'Nom RPTM'!M6),0)</f>
        <v>-1.7528436658693081E-2</v>
      </c>
      <c r="O6" s="78">
        <f>IF(AND('Nom RPTM'!N6&gt;0,'Nom RPTM'!O6&gt;0),LN('Nom RPTM'!O6/'Nom RPTM'!N6),0)</f>
        <v>2.0481962147145632E-2</v>
      </c>
      <c r="P6" s="78">
        <f>IF(AND('Nom RPTM'!O6&gt;0,'Nom RPTM'!P6&gt;0),LN('Nom RPTM'!P6/'Nom RPTM'!O6),0)</f>
        <v>3.4897731480670602E-2</v>
      </c>
      <c r="Q6" s="78">
        <f>IF(AND('Nom RPTM'!P6&gt;0,'Nom RPTM'!Q6&gt;0),LN('Nom RPTM'!Q6/'Nom RPTM'!P6),0)</f>
        <v>1.3039808938825356E-2</v>
      </c>
      <c r="R6" s="78">
        <f>IF(AND('Nom RPTM'!Q6&gt;0,'Nom RPTM'!R6&gt;0),LN('Nom RPTM'!R6/'Nom RPTM'!Q6),0)</f>
        <v>-2.7095588613363186E-3</v>
      </c>
      <c r="S6" s="78">
        <f>IF(AND('Nom RPTM'!R6&gt;0,'Nom RPTM'!S6&gt;0),LN('Nom RPTM'!S6/'Nom RPTM'!R6),0)</f>
        <v>-6.8395323348154666E-2</v>
      </c>
      <c r="T6" s="78">
        <f>IF(AND('Nom RPTM'!S6&gt;0,'Nom RPTM'!T6&gt;0),LN('Nom RPTM'!T6/'Nom RPTM'!S6),0)</f>
        <v>-2.0845255964244344E-2</v>
      </c>
      <c r="U6" s="78">
        <f>IF(AND('Nom RPTM'!T6&gt;0,'Nom RPTM'!U6&gt;0),LN('Nom RPTM'!U6/'Nom RPTM'!T6),0)</f>
        <v>-2.1474937447891026E-2</v>
      </c>
      <c r="V6" s="78">
        <f>IF(AND('Nom RPTM'!U6&gt;0,'Nom RPTM'!V6&gt;0),LN('Nom RPTM'!V6/'Nom RPTM'!U6),0)</f>
        <v>-3.9056110145340912E-3</v>
      </c>
      <c r="W6" s="78">
        <f>IF(AND('Nom RPTM'!V6&gt;0,'Nom RPTM'!W6&gt;0),LN('Nom RPTM'!W6/'Nom RPTM'!V6),0)</f>
        <v>-3.8536469600270744E-3</v>
      </c>
      <c r="X6" s="78">
        <f>IF(AND('Nom RPTM'!W6&gt;0,'Nom RPTM'!X6&gt;0),LN('Nom RPTM'!X6/'Nom RPTM'!W6),0)</f>
        <v>-1.171253798616217E-2</v>
      </c>
      <c r="Y6" s="78">
        <f>IF(AND('Nom RPTM'!X6&gt;0,'Nom RPTM'!Y6&gt;0),LN('Nom RPTM'!Y6/'Nom RPTM'!X6),0)</f>
        <v>5.6296869203326355E-2</v>
      </c>
      <c r="Z6" s="78">
        <f>IF(AND('Nom RPTM'!Y6&gt;0,'Nom RPTM'!Z6&gt;0),LN('Nom RPTM'!Z6/'Nom RPTM'!Y6),0)</f>
        <v>9.1863291333459829E-2</v>
      </c>
      <c r="AA6" s="78">
        <f>IF(AND('Nom RPTM'!Z6&gt;0,'Nom RPTM'!AA6&gt;0),LN('Nom RPTM'!AA6/'Nom RPTM'!Z6),0)</f>
        <v>0.16938933068101242</v>
      </c>
      <c r="AB6" s="78">
        <f>IF(AND('Nom RPTM'!AA6&gt;0,'Nom RPTM'!AB6&gt;0),LN('Nom RPTM'!AB6/'Nom RPTM'!AA6),0)</f>
        <v>9.1488731309505245E-2</v>
      </c>
      <c r="AC6" s="78">
        <f>IF(AND('Nom RPTM'!AB6&gt;0,'Nom RPTM'!AC6&gt;0),LN('Nom RPTM'!AC6/'Nom RPTM'!AB6),0)</f>
        <v>-3.5475491088830346E-3</v>
      </c>
      <c r="AD6" s="78">
        <f>IF(AND('Nom RPTM'!AD6&gt;0,'Nom RPTM'!AE6&gt;0),LN('Nom RPTM'!AE6/'Nom RPTM'!AD6),0)</f>
        <v>7.0628820140145307E-2</v>
      </c>
      <c r="AE6" s="78">
        <f>IF(AND('Nom RPTM'!AE6&gt;0,'Nom RPTM'!AF6&gt;0),LN('Nom RPTM'!AF6/'Nom RPTM'!AE6),0)</f>
        <v>-0.12749459435973953</v>
      </c>
      <c r="AF6" s="78">
        <f>IF(AND('Nom RPTM'!AF6&gt;0,'Nom RPTM'!AG6&gt;0),LN('Nom RPTM'!AG6/'Nom RPTM'!AF6),0)</f>
        <v>0.14686681707330612</v>
      </c>
      <c r="AG6" s="78">
        <f>IF(AND('Nom RPTM'!AG6&gt;0,'Nom RPTM'!AH6&gt;0),LN('Nom RPTM'!AH6/'Nom RPTM'!AG6),0)</f>
        <v>2.3451182162416481E-3</v>
      </c>
      <c r="AH6" s="78">
        <f>IF(AND('Nom RPTM'!AH6&gt;0,'Nom RPTM'!AI6&gt;0),LN('Nom RPTM'!AI6/'Nom RPTM'!AH6),0)</f>
        <v>8.9385369103539818E-4</v>
      </c>
      <c r="AI6" s="78">
        <f>IF(AND('Nom RPTM'!AI6&gt;0,'Nom RPTM'!AJ6&gt;0),LN('Nom RPTM'!AJ6/'Nom RPTM'!AI6),0)</f>
        <v>-5.1921567075484079E-2</v>
      </c>
      <c r="AJ6" s="78">
        <f>IF(AND('Nom RPTM'!AJ6&gt;0,'Nom RPTM'!AK6&gt;0),LN('Nom RPTM'!AK6/'Nom RPTM'!AJ6),0)</f>
        <v>0.1290112484006625</v>
      </c>
      <c r="AK6" s="78">
        <f>IF(AND('Nom RPTM'!AK6&gt;0,'Nom RPTM'!AL6&gt;0),LN('Nom RPTM'!AL6/'Nom RPTM'!AK6),0)</f>
        <v>5.4963480304642751E-3</v>
      </c>
      <c r="AL6" s="78">
        <f>IF(AND('Nom RPTM'!AM6&gt;0,'Nom RPTM'!AN6&gt;0),LN('Nom RPTM'!AN6/'Nom RPTM'!AM6),0)</f>
        <v>3.3327508153021472E-3</v>
      </c>
      <c r="AM6" s="78">
        <f>IF(AND('Nom RPTM'!AN6&gt;0,'Nom RPTM'!AO6&gt;0),LN('Nom RPTM'!AO6/'Nom RPTM'!AN6),0)</f>
        <v>2.248830802951023E-2</v>
      </c>
      <c r="AN6" s="78">
        <f>IF(AND('Nom RPTM'!AO6&gt;0,'Nom RPTM'!AP6&gt;0),LN('Nom RPTM'!AP6/'Nom RPTM'!AO6),0)</f>
        <v>8.6648897879758144E-2</v>
      </c>
      <c r="AO6" s="78">
        <f>IF(AND('Nom RPTM'!AP6&gt;0,'Nom RPTM'!AQ6&gt;0),LN('Nom RPTM'!AQ6/'Nom RPTM'!AP6),0)</f>
        <v>1.4836254521930773E-2</v>
      </c>
      <c r="AP6" s="78">
        <f>IF(AND('Nom RPTM'!AQ6&gt;0,'Nom RPTM'!AR6&gt;0),LN('Nom RPTM'!AR6/'Nom RPTM'!AQ6),0)</f>
        <v>-2.1593222060393852E-2</v>
      </c>
      <c r="AQ6" s="78">
        <f>IF(AND('Nom RPTM'!AR6&gt;0,'Nom RPTM'!AS6&gt;0),LN('Nom RPTM'!AS6/'Nom RPTM'!AR6),0)</f>
        <v>5.6058222257085247E-2</v>
      </c>
      <c r="AR6" s="78">
        <f>IF(AND('Nom RPTM'!AS6&gt;0,'Nom RPTM'!AT6&gt;0),LN('Nom RPTM'!AT6/'Nom RPTM'!AS6),0)</f>
        <v>0.20277493583540029</v>
      </c>
      <c r="AS6" s="78" t="e">
        <f>IF(AND('Nom RPTM'!AT6&gt;0,'Nom RPTM'!AU6&gt;0),LN('Nom RPTM'!AU6/'Nom RPTM'!AT6),0)</f>
        <v>#N/A</v>
      </c>
      <c r="AT6" s="78" t="e">
        <f>IF(AND('Nom RPTM'!AU6&gt;0,'Nom RPTM'!AV6&gt;0),LN('Nom RPTM'!AV6/'Nom RPTM'!AU6),0)</f>
        <v>#N/A</v>
      </c>
      <c r="AU6" s="78" t="e">
        <f>IF(AND('Nom RPTM'!AV6&gt;0,'Nom RPTM'!AW6&gt;0),LN('Nom RPTM'!AW6/'Nom RPTM'!AV6),0)</f>
        <v>#N/A</v>
      </c>
      <c r="AV6" s="78" t="e">
        <f>IF(AND('Nom RPTM'!AW6&gt;0,'Nom RPTM'!AX6&gt;0),LN('Nom RPTM'!AX6/'Nom RPTM'!AW6),0)</f>
        <v>#N/A</v>
      </c>
      <c r="AW6" s="78" t="e">
        <f>IF(AND('Nom RPTM'!AX6&gt;0,'Nom RPTM'!AY6&gt;0),LN('Nom RPTM'!AY6/'Nom RPTM'!AX6),0)</f>
        <v>#N/A</v>
      </c>
      <c r="AX6" s="78" t="e">
        <f>IF(AND('Nom RPTM'!AY6&gt;0,'Nom RPTM'!AZ6&gt;0),LN('Nom RPTM'!AZ6/'Nom RPTM'!AY6),0)</f>
        <v>#N/A</v>
      </c>
      <c r="AY6" s="78" t="e">
        <f>IF(AND('Nom RPTM'!AZ6&gt;0,'Nom RPTM'!BA6&gt;0),LN('Nom RPTM'!BA6/'Nom RPTM'!AZ6),0)</f>
        <v>#N/A</v>
      </c>
      <c r="AZ6" s="78" t="e">
        <f>IF(AND('Nom RPTM'!BA6&gt;0,'Nom RPTM'!BB6&gt;0),LN('Nom RPTM'!BB6/'Nom RPTM'!BA6),0)</f>
        <v>#N/A</v>
      </c>
    </row>
    <row r="7" spans="1:254"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63"/>
      <c r="H7" s="78">
        <f>IF(AND('Nom RPTM'!G7&gt;0,'Nom RPTM'!H7&gt;0),LN('Nom RPTM'!H7/'Nom RPTM'!G7),0)</f>
        <v>-7.5330687222471812E-2</v>
      </c>
      <c r="I7" s="78">
        <f>IF(AND('Nom RPTM'!H7&gt;0,'Nom RPTM'!I7&gt;0),LN('Nom RPTM'!I7/'Nom RPTM'!H7),0)</f>
        <v>-6.7269155015428544E-2</v>
      </c>
      <c r="J7" s="78">
        <f>IF(AND('Nom RPTM'!I7&gt;0,'Nom RPTM'!J7&gt;0),LN('Nom RPTM'!J7/'Nom RPTM'!I7),0)</f>
        <v>-4.9897661618295938E-2</v>
      </c>
      <c r="K7" s="78">
        <f>IF(AND('Nom RPTM'!J7&gt;0,'Nom RPTM'!K7&gt;0),LN('Nom RPTM'!K7/'Nom RPTM'!J7),0)</f>
        <v>-6.8156328481794384E-2</v>
      </c>
      <c r="L7" s="78">
        <f>IF(AND('Nom RPTM'!K7&gt;0,'Nom RPTM'!L7&gt;0),LN('Nom RPTM'!L7/'Nom RPTM'!K7),0)</f>
        <v>-1.6207272915188153E-2</v>
      </c>
      <c r="M7" s="78">
        <f>IF(AND('Nom RPTM'!L7&gt;0,'Nom RPTM'!M7&gt;0),LN('Nom RPTM'!M7/'Nom RPTM'!L7),0)</f>
        <v>-1.9959952267238876E-2</v>
      </c>
      <c r="N7" s="78">
        <f>IF(AND('Nom RPTM'!M7&gt;0,'Nom RPTM'!N7&gt;0),LN('Nom RPTM'!N7/'Nom RPTM'!M7),0)</f>
        <v>-5.0446770436954639E-3</v>
      </c>
      <c r="O7" s="78">
        <f>IF(AND('Nom RPTM'!N7&gt;0,'Nom RPTM'!O7&gt;0),LN('Nom RPTM'!O7/'Nom RPTM'!N7),0)</f>
        <v>5.7153507239558962E-3</v>
      </c>
      <c r="P7" s="78">
        <f>IF(AND('Nom RPTM'!O7&gt;0,'Nom RPTM'!P7&gt;0),LN('Nom RPTM'!P7/'Nom RPTM'!O7),0)</f>
        <v>3.3423780769542506E-2</v>
      </c>
      <c r="Q7" s="78">
        <f>IF(AND('Nom RPTM'!P7&gt;0,'Nom RPTM'!Q7&gt;0),LN('Nom RPTM'!Q7/'Nom RPTM'!P7),0)</f>
        <v>-2.6825225573241112E-2</v>
      </c>
      <c r="R7" s="78">
        <f>IF(AND('Nom RPTM'!Q7&gt;0,'Nom RPTM'!R7&gt;0),LN('Nom RPTM'!R7/'Nom RPTM'!Q7),0)</f>
        <v>7.5423293135826858E-4</v>
      </c>
      <c r="S7" s="78">
        <f>IF(AND('Nom RPTM'!R7&gt;0,'Nom RPTM'!S7&gt;0),LN('Nom RPTM'!S7/'Nom RPTM'!R7),0)</f>
        <v>8.3219704372025447E-3</v>
      </c>
      <c r="T7" s="78">
        <f>IF(AND('Nom RPTM'!S7&gt;0,'Nom RPTM'!T7&gt;0),LN('Nom RPTM'!T7/'Nom RPTM'!S7),0)</f>
        <v>-1.5780721410426335E-3</v>
      </c>
      <c r="U7" s="78">
        <f>IF(AND('Nom RPTM'!T7&gt;0,'Nom RPTM'!U7&gt;0),LN('Nom RPTM'!U7/'Nom RPTM'!T7),0)</f>
        <v>4.197695410819006E-3</v>
      </c>
      <c r="V7" s="78">
        <f>IF(AND('Nom RPTM'!U7&gt;0,'Nom RPTM'!V7&gt;0),LN('Nom RPTM'!V7/'Nom RPTM'!U7),0)</f>
        <v>6.0854672194946896E-3</v>
      </c>
      <c r="W7" s="78">
        <f>IF(AND('Nom RPTM'!V7&gt;0,'Nom RPTM'!W7&gt;0),LN('Nom RPTM'!W7/'Nom RPTM'!V7),0)</f>
        <v>2.8521949708035708E-2</v>
      </c>
      <c r="X7" s="78">
        <f>IF(AND('Nom RPTM'!W7&gt;0,'Nom RPTM'!X7&gt;0),LN('Nom RPTM'!X7/'Nom RPTM'!W7),0)</f>
        <v>1.5097677825823929E-2</v>
      </c>
      <c r="Y7" s="78">
        <f>IF(AND('Nom RPTM'!X7&gt;0,'Nom RPTM'!Y7&gt;0),LN('Nom RPTM'!Y7/'Nom RPTM'!X7),0)</f>
        <v>1.7004695595488353E-2</v>
      </c>
      <c r="Z7" s="78">
        <f>IF(AND('Nom RPTM'!Y7&gt;0,'Nom RPTM'!Z7&gt;0),LN('Nom RPTM'!Z7/'Nom RPTM'!Y7),0)</f>
        <v>8.2512018799649436E-2</v>
      </c>
      <c r="AA7" s="78">
        <f>IF(AND('Nom RPTM'!Z7&gt;0,'Nom RPTM'!AA7&gt;0),LN('Nom RPTM'!AA7/'Nom RPTM'!Z7),0)</f>
        <v>0.12004217665914999</v>
      </c>
      <c r="AB7" s="78">
        <f>IF(AND('Nom RPTM'!AA7&gt;0,'Nom RPTM'!AB7&gt;0),LN('Nom RPTM'!AB7/'Nom RPTM'!AA7),0)</f>
        <v>5.4916625308355303E-2</v>
      </c>
      <c r="AC7" s="78">
        <f>IF(AND('Nom RPTM'!AB7&gt;0,'Nom RPTM'!AC7&gt;0),LN('Nom RPTM'!AC7/'Nom RPTM'!AB7),0)</f>
        <v>2.1801178523524624E-2</v>
      </c>
      <c r="AD7" s="78">
        <f>IF(AND('Nom RPTM'!AD7&gt;0,'Nom RPTM'!AE7&gt;0),LN('Nom RPTM'!AE7/'Nom RPTM'!AD7),0)</f>
        <v>0.10128773583450325</v>
      </c>
      <c r="AE7" s="78">
        <f>IF(AND('Nom RPTM'!AE7&gt;0,'Nom RPTM'!AF7&gt;0),LN('Nom RPTM'!AF7/'Nom RPTM'!AE7),0)</f>
        <v>-0.14320979359286645</v>
      </c>
      <c r="AF7" s="78">
        <f>IF(AND('Nom RPTM'!AF7&gt;0,'Nom RPTM'!AG7&gt;0),LN('Nom RPTM'!AG7/'Nom RPTM'!AF7),0)</f>
        <v>7.2059252897623147E-2</v>
      </c>
      <c r="AG7" s="78">
        <f>IF(AND('Nom RPTM'!AG7&gt;0,'Nom RPTM'!AH7&gt;0),LN('Nom RPTM'!AH7/'Nom RPTM'!AG7),0)</f>
        <v>0.111215146237226</v>
      </c>
      <c r="AH7" s="78">
        <f>IF(AND('Nom RPTM'!AH7&gt;0,'Nom RPTM'!AI7&gt;0),LN('Nom RPTM'!AI7/'Nom RPTM'!AH7),0)</f>
        <v>4.758137256158692E-2</v>
      </c>
      <c r="AI7" s="78">
        <f>IF(AND('Nom RPTM'!AI7&gt;0,'Nom RPTM'!AJ7&gt;0),LN('Nom RPTM'!AJ7/'Nom RPTM'!AI7),0)</f>
        <v>-3.0964987851938828E-2</v>
      </c>
      <c r="AJ7" s="78">
        <f>IF(AND('Nom RPTM'!AJ7&gt;0,'Nom RPTM'!AK7&gt;0),LN('Nom RPTM'!AK7/'Nom RPTM'!AJ7),0)</f>
        <v>5.9963684252938583E-2</v>
      </c>
      <c r="AK7" s="78">
        <f>IF(AND('Nom RPTM'!AK7&gt;0,'Nom RPTM'!AL7&gt;0),LN('Nom RPTM'!AL7/'Nom RPTM'!AK7),0)</f>
        <v>3.2740172694245709E-3</v>
      </c>
      <c r="AL7" s="78">
        <f>IF(AND('Nom RPTM'!AM7&gt;0,'Nom RPTM'!AN7&gt;0),LN('Nom RPTM'!AN7/'Nom RPTM'!AM7),0)</f>
        <v>-5.3950035092457507E-2</v>
      </c>
      <c r="AM7" s="78">
        <f>IF(AND('Nom RPTM'!AN7&gt;0,'Nom RPTM'!AO7&gt;0),LN('Nom RPTM'!AO7/'Nom RPTM'!AN7),0)</f>
        <v>4.1967158948597316E-2</v>
      </c>
      <c r="AN7" s="78">
        <f>IF(AND('Nom RPTM'!AO7&gt;0,'Nom RPTM'!AP7&gt;0),LN('Nom RPTM'!AP7/'Nom RPTM'!AO7),0)</f>
        <v>6.0892036336442128E-2</v>
      </c>
      <c r="AO7" s="78">
        <f>IF(AND('Nom RPTM'!AP7&gt;0,'Nom RPTM'!AQ7&gt;0),LN('Nom RPTM'!AQ7/'Nom RPTM'!AP7),0)</f>
        <v>2.7402768743610421E-2</v>
      </c>
      <c r="AP7" s="78">
        <f>IF(AND('Nom RPTM'!AQ7&gt;0,'Nom RPTM'!AR7&gt;0),LN('Nom RPTM'!AR7/'Nom RPTM'!AQ7),0)</f>
        <v>-3.7537631960160217E-2</v>
      </c>
      <c r="AQ7" s="78">
        <f>IF(AND('Nom RPTM'!AR7&gt;0,'Nom RPTM'!AS7&gt;0),LN('Nom RPTM'!AS7/'Nom RPTM'!AR7),0)</f>
        <v>0.12375343774690908</v>
      </c>
      <c r="AR7" s="78">
        <f>IF(AND('Nom RPTM'!AS7&gt;0,'Nom RPTM'!AT7&gt;0),LN('Nom RPTM'!AT7/'Nom RPTM'!AS7),0)</f>
        <v>0.23865260853414683</v>
      </c>
      <c r="AS7" s="78" t="e">
        <f>IF(AND('Nom RPTM'!AT7&gt;0,'Nom RPTM'!AU7&gt;0),LN('Nom RPTM'!AU7/'Nom RPTM'!AT7),0)</f>
        <v>#N/A</v>
      </c>
      <c r="AT7" s="78" t="e">
        <f>IF(AND('Nom RPTM'!AU7&gt;0,'Nom RPTM'!AV7&gt;0),LN('Nom RPTM'!AV7/'Nom RPTM'!AU7),0)</f>
        <v>#N/A</v>
      </c>
      <c r="AU7" s="78" t="e">
        <f>IF(AND('Nom RPTM'!AV7&gt;0,'Nom RPTM'!AW7&gt;0),LN('Nom RPTM'!AW7/'Nom RPTM'!AV7),0)</f>
        <v>#N/A</v>
      </c>
      <c r="AV7" s="78" t="e">
        <f>IF(AND('Nom RPTM'!AW7&gt;0,'Nom RPTM'!AX7&gt;0),LN('Nom RPTM'!AX7/'Nom RPTM'!AW7),0)</f>
        <v>#N/A</v>
      </c>
      <c r="AW7" s="78" t="e">
        <f>IF(AND('Nom RPTM'!AX7&gt;0,'Nom RPTM'!AY7&gt;0),LN('Nom RPTM'!AY7/'Nom RPTM'!AX7),0)</f>
        <v>#N/A</v>
      </c>
      <c r="AX7" s="78" t="e">
        <f>IF(AND('Nom RPTM'!AY7&gt;0,'Nom RPTM'!AZ7&gt;0),LN('Nom RPTM'!AZ7/'Nom RPTM'!AY7),0)</f>
        <v>#N/A</v>
      </c>
      <c r="AY7" s="78" t="e">
        <f>IF(AND('Nom RPTM'!AZ7&gt;0,'Nom RPTM'!BA7&gt;0),LN('Nom RPTM'!BA7/'Nom RPTM'!AZ7),0)</f>
        <v>#N/A</v>
      </c>
      <c r="AZ7" s="78" t="e">
        <f>IF(AND('Nom RPTM'!BA7&gt;0,'Nom RPTM'!BB7&gt;0),LN('Nom RPTM'!BB7/'Nom RPTM'!BA7),0)</f>
        <v>#N/A</v>
      </c>
    </row>
    <row r="8" spans="1:254"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69"/>
      <c r="H8" s="79">
        <f>IF(AND('Nom RPTM'!G8&gt;0,'Nom RPTM'!H8&gt;0),LN('Nom RPTM'!H8/'Nom RPTM'!G8),0)</f>
        <v>-5.1751309109984489E-2</v>
      </c>
      <c r="I8" s="79">
        <f>IF(AND('Nom RPTM'!H8&gt;0,'Nom RPTM'!I8&gt;0),LN('Nom RPTM'!I8/'Nom RPTM'!H8),0)</f>
        <v>-3.5333418635602298E-2</v>
      </c>
      <c r="J8" s="79">
        <f>IF(AND('Nom RPTM'!I8&gt;0,'Nom RPTM'!J8&gt;0),LN('Nom RPTM'!J8/'Nom RPTM'!I8),0)</f>
        <v>-2.4467590315612789E-3</v>
      </c>
      <c r="K8" s="79">
        <f>IF(AND('Nom RPTM'!J8&gt;0,'Nom RPTM'!K8&gt;0),LN('Nom RPTM'!K8/'Nom RPTM'!J8),0)</f>
        <v>-7.0861016410665454E-3</v>
      </c>
      <c r="L8" s="79">
        <f>IF(AND('Nom RPTM'!K8&gt;0,'Nom RPTM'!L8&gt;0),LN('Nom RPTM'!L8/'Nom RPTM'!K8),0)</f>
        <v>1.5902943678531598E-2</v>
      </c>
      <c r="M8" s="79">
        <f>IF(AND('Nom RPTM'!L8&gt;0,'Nom RPTM'!M8&gt;0),LN('Nom RPTM'!M8/'Nom RPTM'!L8),0)</f>
        <v>-3.8561626332890002E-2</v>
      </c>
      <c r="N8" s="79">
        <f>IF(AND('Nom RPTM'!M8&gt;0,'Nom RPTM'!N8&gt;0),LN('Nom RPTM'!N8/'Nom RPTM'!M8),0)</f>
        <v>-7.4594094891941173E-2</v>
      </c>
      <c r="O8" s="79">
        <f>IF(AND('Nom RPTM'!N8&gt;0,'Nom RPTM'!O8&gt;0),LN('Nom RPTM'!O8/'Nom RPTM'!N8),0)</f>
        <v>6.0296822664246706E-2</v>
      </c>
      <c r="P8" s="79">
        <f>IF(AND('Nom RPTM'!O8&gt;0,'Nom RPTM'!P8&gt;0),LN('Nom RPTM'!P8/'Nom RPTM'!O8),0)</f>
        <v>2.44833852900176E-2</v>
      </c>
      <c r="Q8" s="79">
        <f>IF(AND('Nom RPTM'!P8&gt;0,'Nom RPTM'!Q8&gt;0),LN('Nom RPTM'!Q8/'Nom RPTM'!P8),0)</f>
        <v>-1.896721854982944E-2</v>
      </c>
      <c r="R8" s="79">
        <f>IF(AND('Nom RPTM'!Q8&gt;0,'Nom RPTM'!R8&gt;0),LN('Nom RPTM'!R8/'Nom RPTM'!Q8),0)</f>
        <v>1.3829587615976373E-2</v>
      </c>
      <c r="S8" s="79">
        <f>IF(AND('Nom RPTM'!R8&gt;0,'Nom RPTM'!S8&gt;0),LN('Nom RPTM'!S8/'Nom RPTM'!R8),0)</f>
        <v>2.3909001728081462E-2</v>
      </c>
      <c r="T8" s="79">
        <f>IF(AND('Nom RPTM'!S8&gt;0,'Nom RPTM'!T8&gt;0),LN('Nom RPTM'!T8/'Nom RPTM'!S8),0)</f>
        <v>-2.0723019201569392E-2</v>
      </c>
      <c r="U8" s="79">
        <f>IF(AND('Nom RPTM'!T8&gt;0,'Nom RPTM'!U8&gt;0),LN('Nom RPTM'!U8/'Nom RPTM'!T8),0)</f>
        <v>-8.4292725234149483E-3</v>
      </c>
      <c r="V8" s="79">
        <f>IF(AND('Nom RPTM'!U8&gt;0,'Nom RPTM'!V8&gt;0),LN('Nom RPTM'!V8/'Nom RPTM'!U8),0)</f>
        <v>-3.0192401129222748E-2</v>
      </c>
      <c r="W8" s="79">
        <f>IF(AND('Nom RPTM'!V8&gt;0,'Nom RPTM'!W8&gt;0),LN('Nom RPTM'!W8/'Nom RPTM'!V8),0)</f>
        <v>5.7645391088939596E-2</v>
      </c>
      <c r="X8" s="79">
        <f>IF(AND('Nom RPTM'!W8&gt;0,'Nom RPTM'!X8&gt;0),LN('Nom RPTM'!X8/'Nom RPTM'!W8),0)</f>
        <v>7.3770197549755792E-2</v>
      </c>
      <c r="Y8" s="79">
        <f>IF(AND('Nom RPTM'!X8&gt;0,'Nom RPTM'!Y8&gt;0),LN('Nom RPTM'!Y8/'Nom RPTM'!X8),0)</f>
        <v>-5.1825160127587373E-2</v>
      </c>
      <c r="Z8" s="79">
        <f>IF(AND('Nom RPTM'!Y8&gt;0,'Nom RPTM'!Z8&gt;0),LN('Nom RPTM'!Z8/'Nom RPTM'!Y8),0)</f>
        <v>-1.106545235543358E-2</v>
      </c>
      <c r="AA8" s="79">
        <f>IF(AND('Nom RPTM'!Z8&gt;0,'Nom RPTM'!AA8&gt;0),LN('Nom RPTM'!AA8/'Nom RPTM'!Z8),0)</f>
        <v>0.2044945857105227</v>
      </c>
      <c r="AB8" s="79">
        <f>IF(AND('Nom RPTM'!AA8&gt;0,'Nom RPTM'!AB8&gt;0),LN('Nom RPTM'!AB8/'Nom RPTM'!AA8),0)</f>
        <v>1.4646586311601869E-2</v>
      </c>
      <c r="AC8" s="79">
        <f>IF(AND('Nom RPTM'!AB8&gt;0,'Nom RPTM'!AC8&gt;0),LN('Nom RPTM'!AC8/'Nom RPTM'!AB8),0)</f>
        <v>3.5722759428865637E-2</v>
      </c>
      <c r="AD8" s="79">
        <f>IF(AND('Nom RPTM'!AD8&gt;0,'Nom RPTM'!AE8&gt;0),LN('Nom RPTM'!AE8/'Nom RPTM'!AD8),0)</f>
        <v>0.1107952156027088</v>
      </c>
      <c r="AE8" s="79">
        <f>IF(AND('Nom RPTM'!AE8&gt;0,'Nom RPTM'!AF8&gt;0),LN('Nom RPTM'!AF8/'Nom RPTM'!AE8),0)</f>
        <v>-5.0125396243106954E-2</v>
      </c>
      <c r="AF8" s="79">
        <f>IF(AND('Nom RPTM'!AF8&gt;0,'Nom RPTM'!AG8&gt;0),LN('Nom RPTM'!AG8/'Nom RPTM'!AF8),0)</f>
        <v>1.4762620595777754E-2</v>
      </c>
      <c r="AG8" s="79">
        <f>IF(AND('Nom RPTM'!AG8&gt;0,'Nom RPTM'!AH8&gt;0),LN('Nom RPTM'!AH8/'Nom RPTM'!AG8),0)</f>
        <v>0.1366676849459639</v>
      </c>
      <c r="AH8" s="79">
        <f>IF(AND('Nom RPTM'!AH8&gt;0,'Nom RPTM'!AI8&gt;0),LN('Nom RPTM'!AI8/'Nom RPTM'!AH8),0)</f>
        <v>6.8823833432928805E-2</v>
      </c>
      <c r="AI8" s="79">
        <f>IF(AND('Nom RPTM'!AI8&gt;0,'Nom RPTM'!AJ8&gt;0),LN('Nom RPTM'!AJ8/'Nom RPTM'!AI8),0)</f>
        <v>9.4672833586284654E-3</v>
      </c>
      <c r="AJ8" s="79">
        <f>IF(AND('Nom RPTM'!AJ8&gt;0,'Nom RPTM'!AK8&gt;0),LN('Nom RPTM'!AK8/'Nom RPTM'!AJ8),0)</f>
        <v>8.1730612465388368E-3</v>
      </c>
      <c r="AK8" s="79">
        <f>IF(AND('Nom RPTM'!AK8&gt;0,'Nom RPTM'!AL8&gt;0),LN('Nom RPTM'!AL8/'Nom RPTM'!AK8),0)</f>
        <v>-8.2675303094421754E-2</v>
      </c>
      <c r="AL8" s="79">
        <f>IF(AND('Nom RPTM'!AM8&gt;0,'Nom RPTM'!AN8&gt;0),LN('Nom RPTM'!AN8/'Nom RPTM'!AM8),0)</f>
        <v>-6.6511813745953857E-2</v>
      </c>
      <c r="AM8" s="79">
        <f>IF(AND('Nom RPTM'!AN8&gt;0,'Nom RPTM'!AO8&gt;0),LN('Nom RPTM'!AO8/'Nom RPTM'!AN8),0)</f>
        <v>5.0025573433968976E-2</v>
      </c>
      <c r="AN8" s="79">
        <f>IF(AND('Nom RPTM'!AO8&gt;0,'Nom RPTM'!AP8&gt;0),LN('Nom RPTM'!AP8/'Nom RPTM'!AO8),0)</f>
        <v>-3.5687736358126165E-2</v>
      </c>
      <c r="AO8" s="79">
        <f>IF(AND('Nom RPTM'!AP8&gt;0,'Nom RPTM'!AQ8&gt;0),LN('Nom RPTM'!AQ8/'Nom RPTM'!AP8),0)</f>
        <v>-4.1513746711421906E-3</v>
      </c>
      <c r="AP8" s="79">
        <f>IF(AND('Nom RPTM'!AQ8&gt;0,'Nom RPTM'!AR8&gt;0),LN('Nom RPTM'!AR8/'Nom RPTM'!AQ8),0)</f>
        <v>-6.1013208763485774E-2</v>
      </c>
      <c r="AQ8" s="79">
        <f>IF(AND('Nom RPTM'!AR8&gt;0,'Nom RPTM'!AS8&gt;0),LN('Nom RPTM'!AS8/'Nom RPTM'!AR8),0)</f>
        <v>2.2287343009883227E-2</v>
      </c>
      <c r="AR8" s="79">
        <f>IF(AND('Nom RPTM'!AS8&gt;0,'Nom RPTM'!AT8&gt;0),LN('Nom RPTM'!AT8/'Nom RPTM'!AS8),0)</f>
        <v>0.28507475443314717</v>
      </c>
      <c r="AS8" s="79" t="e">
        <f>IF(AND('Nom RPTM'!AT8&gt;0,'Nom RPTM'!AU8&gt;0),LN('Nom RPTM'!AU8/'Nom RPTM'!AT8),0)</f>
        <v>#N/A</v>
      </c>
      <c r="AT8" s="79" t="e">
        <f>IF(AND('Nom RPTM'!AU8&gt;0,'Nom RPTM'!AV8&gt;0),LN('Nom RPTM'!AV8/'Nom RPTM'!AU8),0)</f>
        <v>#N/A</v>
      </c>
      <c r="AU8" s="79" t="e">
        <f>IF(AND('Nom RPTM'!AV8&gt;0,'Nom RPTM'!AW8&gt;0),LN('Nom RPTM'!AW8/'Nom RPTM'!AV8),0)</f>
        <v>#N/A</v>
      </c>
      <c r="AV8" s="79" t="e">
        <f>IF(AND('Nom RPTM'!AW8&gt;0,'Nom RPTM'!AX8&gt;0),LN('Nom RPTM'!AX8/'Nom RPTM'!AW8),0)</f>
        <v>#N/A</v>
      </c>
      <c r="AW8" s="79" t="e">
        <f>IF(AND('Nom RPTM'!AX8&gt;0,'Nom RPTM'!AY8&gt;0),LN('Nom RPTM'!AY8/'Nom RPTM'!AX8),0)</f>
        <v>#N/A</v>
      </c>
      <c r="AX8" s="79" t="e">
        <f>IF(AND('Nom RPTM'!AY8&gt;0,'Nom RPTM'!AZ8&gt;0),LN('Nom RPTM'!AZ8/'Nom RPTM'!AY8),0)</f>
        <v>#N/A</v>
      </c>
      <c r="AY8" s="79" t="e">
        <f>IF(AND('Nom RPTM'!AZ8&gt;0,'Nom RPTM'!BA8&gt;0),LN('Nom RPTM'!BA8/'Nom RPTM'!AZ8),0)</f>
        <v>#N/A</v>
      </c>
      <c r="AZ8" s="79" t="e">
        <f>IF(AND('Nom RPTM'!BA8&gt;0,'Nom RPTM'!BB8&gt;0),LN('Nom RPTM'!BB8/'Nom RPTM'!BA8),0)</f>
        <v>#N/A</v>
      </c>
    </row>
    <row r="9" spans="1:254"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63"/>
      <c r="H9" s="78">
        <f>IF(AND('Nom RPTM'!G9&gt;0,'Nom RPTM'!H9&gt;0),LN('Nom RPTM'!H9/'Nom RPTM'!G9),0)</f>
        <v>-0.10281107846720065</v>
      </c>
      <c r="I9" s="78">
        <f>IF(AND('Nom RPTM'!H9&gt;0,'Nom RPTM'!I9&gt;0),LN('Nom RPTM'!I9/'Nom RPTM'!H9),0)</f>
        <v>-4.2846022480891539E-2</v>
      </c>
      <c r="J9" s="78">
        <f>IF(AND('Nom RPTM'!I9&gt;0,'Nom RPTM'!J9&gt;0),LN('Nom RPTM'!J9/'Nom RPTM'!I9),0)</f>
        <v>6.5479224065429997E-2</v>
      </c>
      <c r="K9" s="78">
        <f>IF(AND('Nom RPTM'!J9&gt;0,'Nom RPTM'!K9&gt;0),LN('Nom RPTM'!K9/'Nom RPTM'!J9),0)</f>
        <v>-5.0738581329365338E-2</v>
      </c>
      <c r="L9" s="78">
        <f>IF(AND('Nom RPTM'!K9&gt;0,'Nom RPTM'!L9&gt;0),LN('Nom RPTM'!L9/'Nom RPTM'!K9),0)</f>
        <v>2.792337934791557E-2</v>
      </c>
      <c r="M9" s="78">
        <f>IF(AND('Nom RPTM'!L9&gt;0,'Nom RPTM'!M9&gt;0),LN('Nom RPTM'!M9/'Nom RPTM'!L9),0)</f>
        <v>-6.3234408187730863E-3</v>
      </c>
      <c r="N9" s="78">
        <f>IF(AND('Nom RPTM'!M9&gt;0,'Nom RPTM'!N9&gt;0),LN('Nom RPTM'!N9/'Nom RPTM'!M9),0)</f>
        <v>6.9331417026968758E-3</v>
      </c>
      <c r="O9" s="78">
        <f>IF(AND('Nom RPTM'!N9&gt;0,'Nom RPTM'!O9&gt;0),LN('Nom RPTM'!O9/'Nom RPTM'!N9),0)</f>
        <v>-7.4204821659165808E-3</v>
      </c>
      <c r="P9" s="78">
        <f>IF(AND('Nom RPTM'!O9&gt;0,'Nom RPTM'!P9&gt;0),LN('Nom RPTM'!P9/'Nom RPTM'!O9),0)</f>
        <v>9.7135779749855638E-3</v>
      </c>
      <c r="Q9" s="78">
        <f>IF(AND('Nom RPTM'!P9&gt;0,'Nom RPTM'!Q9&gt;0),LN('Nom RPTM'!Q9/'Nom RPTM'!P9),0)</f>
        <v>-1.8325170424566783E-2</v>
      </c>
      <c r="R9" s="78">
        <f>IF(AND('Nom RPTM'!Q9&gt;0,'Nom RPTM'!R9&gt;0),LN('Nom RPTM'!R9/'Nom RPTM'!Q9),0)</f>
        <v>-6.7020504770354442E-2</v>
      </c>
      <c r="S9" s="78">
        <f>IF(AND('Nom RPTM'!R9&gt;0,'Nom RPTM'!S9&gt;0),LN('Nom RPTM'!S9/'Nom RPTM'!R9),0)</f>
        <v>7.274415607777758E-3</v>
      </c>
      <c r="T9" s="78">
        <f>IF(AND('Nom RPTM'!S9&gt;0,'Nom RPTM'!T9&gt;0),LN('Nom RPTM'!T9/'Nom RPTM'!S9),0)</f>
        <v>-1.4387294397738726E-2</v>
      </c>
      <c r="U9" s="78">
        <f>IF(AND('Nom RPTM'!T9&gt;0,'Nom RPTM'!U9&gt;0),LN('Nom RPTM'!U9/'Nom RPTM'!T9),0)</f>
        <v>-3.1470697687324085E-2</v>
      </c>
      <c r="V9" s="78">
        <f>IF(AND('Nom RPTM'!U9&gt;0,'Nom RPTM'!V9&gt;0),LN('Nom RPTM'!V9/'Nom RPTM'!U9),0)</f>
        <v>0.11967017379419728</v>
      </c>
      <c r="W9" s="78">
        <f>IF(AND('Nom RPTM'!V9&gt;0,'Nom RPTM'!W9&gt;0),LN('Nom RPTM'!W9/'Nom RPTM'!V9),0)</f>
        <v>0.11844844478075055</v>
      </c>
      <c r="X9" s="78">
        <f>IF(AND('Nom RPTM'!W9&gt;0,'Nom RPTM'!X9&gt;0),LN('Nom RPTM'!X9/'Nom RPTM'!W9),0)</f>
        <v>-4.8326376736297583E-2</v>
      </c>
      <c r="Y9" s="78">
        <f>IF(AND('Nom RPTM'!X9&gt;0,'Nom RPTM'!Y9&gt;0),LN('Nom RPTM'!Y9/'Nom RPTM'!X9),0)</f>
        <v>-2.1395844475521137E-2</v>
      </c>
      <c r="Z9" s="78">
        <f>IF(AND('Nom RPTM'!Y9&gt;0,'Nom RPTM'!Z9&gt;0),LN('Nom RPTM'!Z9/'Nom RPTM'!Y9),0)</f>
        <v>8.6515338953085233E-2</v>
      </c>
      <c r="AA9" s="78">
        <f>IF(AND('Nom RPTM'!Z9&gt;0,'Nom RPTM'!AA9&gt;0),LN('Nom RPTM'!AA9/'Nom RPTM'!Z9),0)</f>
        <v>0.21242750215768633</v>
      </c>
      <c r="AB9" s="78">
        <f>IF(AND('Nom RPTM'!AA9&gt;0,'Nom RPTM'!AB9&gt;0),LN('Nom RPTM'!AB9/'Nom RPTM'!AA9),0)</f>
        <v>2.9219740102703354E-2</v>
      </c>
      <c r="AC9" s="78">
        <f>IF(AND('Nom RPTM'!AB9&gt;0,'Nom RPTM'!AC9&gt;0),LN('Nom RPTM'!AC9/'Nom RPTM'!AB9),0)</f>
        <v>5.6270864059350459E-2</v>
      </c>
      <c r="AD9" s="78">
        <f>IF(AND('Nom RPTM'!AD9&gt;0,'Nom RPTM'!AE9&gt;0),LN('Nom RPTM'!AE9/'Nom RPTM'!AD9),0)</f>
        <v>0.1142565236079527</v>
      </c>
      <c r="AE9" s="78">
        <f>IF(AND('Nom RPTM'!AE9&gt;0,'Nom RPTM'!AF9&gt;0),LN('Nom RPTM'!AF9/'Nom RPTM'!AE9),0)</f>
        <v>-3.7058946002554742E-3</v>
      </c>
      <c r="AF9" s="78">
        <f>IF(AND('Nom RPTM'!AF9&gt;0,'Nom RPTM'!AG9&gt;0),LN('Nom RPTM'!AG9/'Nom RPTM'!AF9),0)</f>
        <v>7.6016907578755427E-2</v>
      </c>
      <c r="AG9" s="78">
        <f>IF(AND('Nom RPTM'!AG9&gt;0,'Nom RPTM'!AH9&gt;0),LN('Nom RPTM'!AH9/'Nom RPTM'!AG9),0)</f>
        <v>0.10347880785857939</v>
      </c>
      <c r="AH9" s="78">
        <f>IF(AND('Nom RPTM'!AH9&gt;0,'Nom RPTM'!AI9&gt;0),LN('Nom RPTM'!AI9/'Nom RPTM'!AH9),0)</f>
        <v>-8.5899908802623982E-3</v>
      </c>
      <c r="AI9" s="78">
        <f>IF(AND('Nom RPTM'!AI9&gt;0,'Nom RPTM'!AJ9&gt;0),LN('Nom RPTM'!AJ9/'Nom RPTM'!AI9),0)</f>
        <v>1.6468085220193652E-2</v>
      </c>
      <c r="AJ9" s="78">
        <f>IF(AND('Nom RPTM'!AJ9&gt;0,'Nom RPTM'!AK9&gt;0),LN('Nom RPTM'!AK9/'Nom RPTM'!AJ9),0)</f>
        <v>7.5035288692339885E-2</v>
      </c>
      <c r="AK9" s="78">
        <f>IF(AND('Nom RPTM'!AK9&gt;0,'Nom RPTM'!AL9&gt;0),LN('Nom RPTM'!AL9/'Nom RPTM'!AK9),0)</f>
        <v>-3.9204071759724186E-2</v>
      </c>
      <c r="AL9" s="78">
        <f>IF(AND('Nom RPTM'!AM9&gt;0,'Nom RPTM'!AN9&gt;0),LN('Nom RPTM'!AN9/'Nom RPTM'!AM9),0)</f>
        <v>4.5330484844214793E-2</v>
      </c>
      <c r="AM9" s="78">
        <f>IF(AND('Nom RPTM'!AN9&gt;0,'Nom RPTM'!AO9&gt;0),LN('Nom RPTM'!AO9/'Nom RPTM'!AN9),0)</f>
        <v>-4.7393088437137604E-2</v>
      </c>
      <c r="AN9" s="78">
        <f>IF(AND('Nom RPTM'!AO9&gt;0,'Nom RPTM'!AP9&gt;0),LN('Nom RPTM'!AP9/'Nom RPTM'!AO9),0)</f>
        <v>6.9688403483977729E-2</v>
      </c>
      <c r="AO9" s="78">
        <f>IF(AND('Nom RPTM'!AP9&gt;0,'Nom RPTM'!AQ9&gt;0),LN('Nom RPTM'!AQ9/'Nom RPTM'!AP9),0)</f>
        <v>8.5054848907588687E-2</v>
      </c>
      <c r="AP9" s="78">
        <f>IF(AND('Nom RPTM'!AQ9&gt;0,'Nom RPTM'!AR9&gt;0),LN('Nom RPTM'!AR9/'Nom RPTM'!AQ9),0)</f>
        <v>0.16527767295413062</v>
      </c>
      <c r="AQ9" s="78">
        <f>IF(AND('Nom RPTM'!AR9&gt;0,'Nom RPTM'!AS9&gt;0),LN('Nom RPTM'!AS9/'Nom RPTM'!AR9),0)</f>
        <v>-2.0400601243871552E-2</v>
      </c>
      <c r="AR9" s="78">
        <f>IF(AND('Nom RPTM'!AS9&gt;0,'Nom RPTM'!AT9&gt;0),LN('Nom RPTM'!AT9/'Nom RPTM'!AS9),0)</f>
        <v>-0.10332985890642152</v>
      </c>
      <c r="AS9" s="78" t="e">
        <f>IF(AND('Nom RPTM'!AT9&gt;0,'Nom RPTM'!AU9&gt;0),LN('Nom RPTM'!AU9/'Nom RPTM'!AT9),0)</f>
        <v>#N/A</v>
      </c>
      <c r="AT9" s="78" t="e">
        <f>IF(AND('Nom RPTM'!AU9&gt;0,'Nom RPTM'!AV9&gt;0),LN('Nom RPTM'!AV9/'Nom RPTM'!AU9),0)</f>
        <v>#N/A</v>
      </c>
      <c r="AU9" s="78" t="e">
        <f>IF(AND('Nom RPTM'!AV9&gt;0,'Nom RPTM'!AW9&gt;0),LN('Nom RPTM'!AW9/'Nom RPTM'!AV9),0)</f>
        <v>#N/A</v>
      </c>
      <c r="AV9" s="78" t="e">
        <f>IF(AND('Nom RPTM'!AW9&gt;0,'Nom RPTM'!AX9&gt;0),LN('Nom RPTM'!AX9/'Nom RPTM'!AW9),0)</f>
        <v>#N/A</v>
      </c>
      <c r="AW9" s="78" t="e">
        <f>IF(AND('Nom RPTM'!AX9&gt;0,'Nom RPTM'!AY9&gt;0),LN('Nom RPTM'!AY9/'Nom RPTM'!AX9),0)</f>
        <v>#N/A</v>
      </c>
      <c r="AX9" s="78" t="e">
        <f>IF(AND('Nom RPTM'!AY9&gt;0,'Nom RPTM'!AZ9&gt;0),LN('Nom RPTM'!AZ9/'Nom RPTM'!AY9),0)</f>
        <v>#N/A</v>
      </c>
      <c r="AY9" s="78" t="e">
        <f>IF(AND('Nom RPTM'!AZ9&gt;0,'Nom RPTM'!BA9&gt;0),LN('Nom RPTM'!BA9/'Nom RPTM'!AZ9),0)</f>
        <v>#N/A</v>
      </c>
      <c r="AZ9" s="78" t="e">
        <f>IF(AND('Nom RPTM'!BA9&gt;0,'Nom RPTM'!BB9&gt;0),LN('Nom RPTM'!BB9/'Nom RPTM'!BA9),0)</f>
        <v>#N/A</v>
      </c>
    </row>
    <row r="10" spans="1:254"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63"/>
      <c r="H10" s="78">
        <f>IF(AND('Nom RPTM'!G10&gt;0,'Nom RPTM'!H10&gt;0),LN('Nom RPTM'!H10/'Nom RPTM'!G10),0)</f>
        <v>-0.10218503377452175</v>
      </c>
      <c r="I10" s="78">
        <f>IF(AND('Nom RPTM'!H10&gt;0,'Nom RPTM'!I10&gt;0),LN('Nom RPTM'!I10/'Nom RPTM'!H10),0)</f>
        <v>-9.5537328487203713E-2</v>
      </c>
      <c r="J10" s="78">
        <f>IF(AND('Nom RPTM'!I10&gt;0,'Nom RPTM'!J10&gt;0),LN('Nom RPTM'!J10/'Nom RPTM'!I10),0)</f>
        <v>1.4049609964248085E-2</v>
      </c>
      <c r="K10" s="78">
        <f>IF(AND('Nom RPTM'!J10&gt;0,'Nom RPTM'!K10&gt;0),LN('Nom RPTM'!K10/'Nom RPTM'!J10),0)</f>
        <v>7.8722352710080684E-3</v>
      </c>
      <c r="L10" s="78">
        <f>IF(AND('Nom RPTM'!K10&gt;0,'Nom RPTM'!L10&gt;0),LN('Nom RPTM'!L10/'Nom RPTM'!K10),0)</f>
        <v>7.252595345791199E-2</v>
      </c>
      <c r="M10" s="78">
        <f>IF(AND('Nom RPTM'!L10&gt;0,'Nom RPTM'!M10&gt;0),LN('Nom RPTM'!M10/'Nom RPTM'!L10),0)</f>
        <v>4.7575223400567563E-3</v>
      </c>
      <c r="N10" s="78">
        <f>IF(AND('Nom RPTM'!M10&gt;0,'Nom RPTM'!N10&gt;0),LN('Nom RPTM'!N10/'Nom RPTM'!M10),0)</f>
        <v>1.851096911773624E-2</v>
      </c>
      <c r="O10" s="78">
        <f>IF(AND('Nom RPTM'!N10&gt;0,'Nom RPTM'!O10&gt;0),LN('Nom RPTM'!O10/'Nom RPTM'!N10),0)</f>
        <v>1.0953506352830072E-2</v>
      </c>
      <c r="P10" s="78">
        <f>IF(AND('Nom RPTM'!O10&gt;0,'Nom RPTM'!P10&gt;0),LN('Nom RPTM'!P10/'Nom RPTM'!O10),0)</f>
        <v>1.7587448960541568E-2</v>
      </c>
      <c r="Q10" s="78">
        <f>IF(AND('Nom RPTM'!P10&gt;0,'Nom RPTM'!Q10&gt;0),LN('Nom RPTM'!Q10/'Nom RPTM'!P10),0)</f>
        <v>-2.1149525133617675E-2</v>
      </c>
      <c r="R10" s="78">
        <f>IF(AND('Nom RPTM'!Q10&gt;0,'Nom RPTM'!R10&gt;0),LN('Nom RPTM'!R10/'Nom RPTM'!Q10),0)</f>
        <v>-4.6152837495389995E-2</v>
      </c>
      <c r="S10" s="78">
        <f>IF(AND('Nom RPTM'!R10&gt;0,'Nom RPTM'!S10&gt;0),LN('Nom RPTM'!S10/'Nom RPTM'!R10),0)</f>
        <v>2.3339529835147019E-2</v>
      </c>
      <c r="T10" s="78">
        <f>IF(AND('Nom RPTM'!S10&gt;0,'Nom RPTM'!T10&gt;0),LN('Nom RPTM'!T10/'Nom RPTM'!S10),0)</f>
        <v>-5.5048599559702198E-2</v>
      </c>
      <c r="U10" s="78">
        <f>IF(AND('Nom RPTM'!T10&gt;0,'Nom RPTM'!U10&gt;0),LN('Nom RPTM'!U10/'Nom RPTM'!T10),0)</f>
        <v>-1.6579400987075852E-3</v>
      </c>
      <c r="V10" s="78">
        <f>IF(AND('Nom RPTM'!U10&gt;0,'Nom RPTM'!V10&gt;0),LN('Nom RPTM'!V10/'Nom RPTM'!U10),0)</f>
        <v>5.2911471698345626E-2</v>
      </c>
      <c r="W10" s="78">
        <f>IF(AND('Nom RPTM'!V10&gt;0,'Nom RPTM'!W10&gt;0),LN('Nom RPTM'!W10/'Nom RPTM'!V10),0)</f>
        <v>6.0319956639043612E-3</v>
      </c>
      <c r="X10" s="78">
        <f>IF(AND('Nom RPTM'!W10&gt;0,'Nom RPTM'!X10&gt;0),LN('Nom RPTM'!X10/'Nom RPTM'!W10),0)</f>
        <v>6.9061532878903195E-2</v>
      </c>
      <c r="Y10" s="78">
        <f>IF(AND('Nom RPTM'!X10&gt;0,'Nom RPTM'!Y10&gt;0),LN('Nom RPTM'!Y10/'Nom RPTM'!X10),0)</f>
        <v>-3.6831808426359986E-3</v>
      </c>
      <c r="Z10" s="78">
        <f>IF(AND('Nom RPTM'!Y10&gt;0,'Nom RPTM'!Z10&gt;0),LN('Nom RPTM'!Z10/'Nom RPTM'!Y10),0)</f>
        <v>8.9143412009834055E-2</v>
      </c>
      <c r="AA10" s="78">
        <f>IF(AND('Nom RPTM'!Z10&gt;0,'Nom RPTM'!AA10&gt;0),LN('Nom RPTM'!AA10/'Nom RPTM'!Z10),0)</f>
        <v>0.10415373640182135</v>
      </c>
      <c r="AB10" s="78">
        <f>IF(AND('Nom RPTM'!AA10&gt;0,'Nom RPTM'!AB10&gt;0),LN('Nom RPTM'!AB10/'Nom RPTM'!AA10),0)</f>
        <v>2.3381934650459034E-2</v>
      </c>
      <c r="AC10" s="78">
        <f>IF(AND('Nom RPTM'!AB10&gt;0,'Nom RPTM'!AC10&gt;0),LN('Nom RPTM'!AC10/'Nom RPTM'!AB10),0)</f>
        <v>9.7448967093094474E-2</v>
      </c>
      <c r="AD10" s="78">
        <f>IF(AND('Nom RPTM'!AD10&gt;0,'Nom RPTM'!AE10&gt;0),LN('Nom RPTM'!AE10/'Nom RPTM'!AD10),0)</f>
        <v>0.18663211981952152</v>
      </c>
      <c r="AE10" s="78">
        <f>IF(AND('Nom RPTM'!AE10&gt;0,'Nom RPTM'!AF10&gt;0),LN('Nom RPTM'!AF10/'Nom RPTM'!AE10),0)</f>
        <v>-2.1404681964209478E-2</v>
      </c>
      <c r="AF10" s="78">
        <f>IF(AND('Nom RPTM'!AF10&gt;0,'Nom RPTM'!AG10&gt;0),LN('Nom RPTM'!AG10/'Nom RPTM'!AF10),0)</f>
        <v>4.8404726742865813E-2</v>
      </c>
      <c r="AG10" s="78">
        <f>IF(AND('Nom RPTM'!AG10&gt;0,'Nom RPTM'!AH10&gt;0),LN('Nom RPTM'!AH10/'Nom RPTM'!AG10),0)</f>
        <v>2.5979092397516626E-2</v>
      </c>
      <c r="AH10" s="78">
        <f>IF(AND('Nom RPTM'!AH10&gt;0,'Nom RPTM'!AI10&gt;0),LN('Nom RPTM'!AI10/'Nom RPTM'!AH10),0)</f>
        <v>3.3192004362402827E-2</v>
      </c>
      <c r="AI10" s="78">
        <f>IF(AND('Nom RPTM'!AI10&gt;0,'Nom RPTM'!AJ10&gt;0),LN('Nom RPTM'!AJ10/'Nom RPTM'!AI10),0)</f>
        <v>8.3653996137582648E-2</v>
      </c>
      <c r="AJ10" s="78">
        <f>IF(AND('Nom RPTM'!AJ10&gt;0,'Nom RPTM'!AK10&gt;0),LN('Nom RPTM'!AK10/'Nom RPTM'!AJ10),0)</f>
        <v>-3.759613376622077E-3</v>
      </c>
      <c r="AK10" s="78">
        <f>IF(AND('Nom RPTM'!AK10&gt;0,'Nom RPTM'!AL10&gt;0),LN('Nom RPTM'!AL10/'Nom RPTM'!AK10),0)</f>
        <v>-6.2993347386497256E-2</v>
      </c>
      <c r="AL10" s="78">
        <f>IF(AND('Nom RPTM'!AM10&gt;0,'Nom RPTM'!AN10&gt;0),LN('Nom RPTM'!AN10/'Nom RPTM'!AM10),0)</f>
        <v>1.4763272195260527E-5</v>
      </c>
      <c r="AM10" s="78">
        <f>IF(AND('Nom RPTM'!AN10&gt;0,'Nom RPTM'!AO10&gt;0),LN('Nom RPTM'!AO10/'Nom RPTM'!AN10),0)</f>
        <v>6.9929407898866106E-3</v>
      </c>
      <c r="AN10" s="78">
        <f>IF(AND('Nom RPTM'!AO10&gt;0,'Nom RPTM'!AP10&gt;0),LN('Nom RPTM'!AP10/'Nom RPTM'!AO10),0)</f>
        <v>9.1576555200200763E-2</v>
      </c>
      <c r="AO10" s="78">
        <f>IF(AND('Nom RPTM'!AP10&gt;0,'Nom RPTM'!AQ10&gt;0),LN('Nom RPTM'!AQ10/'Nom RPTM'!AP10),0)</f>
        <v>-6.0498373714962146E-2</v>
      </c>
      <c r="AP10" s="78">
        <f>IF(AND('Nom RPTM'!AQ10&gt;0,'Nom RPTM'!AR10&gt;0),LN('Nom RPTM'!AR10/'Nom RPTM'!AQ10),0)</f>
        <v>2.9584798371087486E-3</v>
      </c>
      <c r="AQ10" s="78">
        <f>IF(AND('Nom RPTM'!AR10&gt;0,'Nom RPTM'!AS10&gt;0),LN('Nom RPTM'!AS10/'Nom RPTM'!AR10),0)</f>
        <v>3.8502943138338186E-2</v>
      </c>
      <c r="AR10" s="78">
        <f>IF(AND('Nom RPTM'!AS10&gt;0,'Nom RPTM'!AT10&gt;0),LN('Nom RPTM'!AT10/'Nom RPTM'!AS10),0)</f>
        <v>0.14146637240381069</v>
      </c>
      <c r="AS10" s="78" t="e">
        <f>IF(AND('Nom RPTM'!AT10&gt;0,'Nom RPTM'!AU10&gt;0),LN('Nom RPTM'!AU10/'Nom RPTM'!AT10),0)</f>
        <v>#N/A</v>
      </c>
      <c r="AT10" s="78" t="e">
        <f>IF(AND('Nom RPTM'!AU10&gt;0,'Nom RPTM'!AV10&gt;0),LN('Nom RPTM'!AV10/'Nom RPTM'!AU10),0)</f>
        <v>#N/A</v>
      </c>
      <c r="AU10" s="78" t="e">
        <f>IF(AND('Nom RPTM'!AV10&gt;0,'Nom RPTM'!AW10&gt;0),LN('Nom RPTM'!AW10/'Nom RPTM'!AV10),0)</f>
        <v>#N/A</v>
      </c>
      <c r="AV10" s="78" t="e">
        <f>IF(AND('Nom RPTM'!AW10&gt;0,'Nom RPTM'!AX10&gt;0),LN('Nom RPTM'!AX10/'Nom RPTM'!AW10),0)</f>
        <v>#N/A</v>
      </c>
      <c r="AW10" s="78" t="e">
        <f>IF(AND('Nom RPTM'!AX10&gt;0,'Nom RPTM'!AY10&gt;0),LN('Nom RPTM'!AY10/'Nom RPTM'!AX10),0)</f>
        <v>#N/A</v>
      </c>
      <c r="AX10" s="78" t="e">
        <f>IF(AND('Nom RPTM'!AY10&gt;0,'Nom RPTM'!AZ10&gt;0),LN('Nom RPTM'!AZ10/'Nom RPTM'!AY10),0)</f>
        <v>#N/A</v>
      </c>
      <c r="AY10" s="78" t="e">
        <f>IF(AND('Nom RPTM'!AZ10&gt;0,'Nom RPTM'!BA10&gt;0),LN('Nom RPTM'!BA10/'Nom RPTM'!AZ10),0)</f>
        <v>#N/A</v>
      </c>
      <c r="AZ10" s="78" t="e">
        <f>IF(AND('Nom RPTM'!BA10&gt;0,'Nom RPTM'!BB10&gt;0),LN('Nom RPTM'!BB10/'Nom RPTM'!BA10),0)</f>
        <v>#N/A</v>
      </c>
    </row>
    <row r="11" spans="1:254"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63"/>
      <c r="H11" s="78">
        <f>IF(AND('Nom RPTM'!G11&gt;0,'Nom RPTM'!H11&gt;0),LN('Nom RPTM'!H11/'Nom RPTM'!G11),0)</f>
        <v>1.2525778481393142E-2</v>
      </c>
      <c r="I11" s="78">
        <f>IF(AND('Nom RPTM'!H11&gt;0,'Nom RPTM'!I11&gt;0),LN('Nom RPTM'!I11/'Nom RPTM'!H11),0)</f>
        <v>-8.4278854138902567E-3</v>
      </c>
      <c r="J11" s="78">
        <f>IF(AND('Nom RPTM'!I11&gt;0,'Nom RPTM'!J11&gt;0),LN('Nom RPTM'!J11/'Nom RPTM'!I11),0)</f>
        <v>4.2822883280755911E-2</v>
      </c>
      <c r="K11" s="78">
        <f>IF(AND('Nom RPTM'!J11&gt;0,'Nom RPTM'!K11&gt;0),LN('Nom RPTM'!K11/'Nom RPTM'!J11),0)</f>
        <v>8.4007149160495939E-2</v>
      </c>
      <c r="L11" s="78">
        <f>IF(AND('Nom RPTM'!K11&gt;0,'Nom RPTM'!L11&gt;0),LN('Nom RPTM'!L11/'Nom RPTM'!K11),0)</f>
        <v>0.12510582627991793</v>
      </c>
      <c r="M11" s="78">
        <f>IF(AND('Nom RPTM'!L11&gt;0,'Nom RPTM'!M11&gt;0),LN('Nom RPTM'!M11/'Nom RPTM'!L11),0)</f>
        <v>-2.3866624133621641E-2</v>
      </c>
      <c r="N11" s="78">
        <f>IF(AND('Nom RPTM'!M11&gt;0,'Nom RPTM'!N11&gt;0),LN('Nom RPTM'!N11/'Nom RPTM'!M11),0)</f>
        <v>7.3497725140016356E-3</v>
      </c>
      <c r="O11" s="78">
        <f>IF(AND('Nom RPTM'!N11&gt;0,'Nom RPTM'!O11&gt;0),LN('Nom RPTM'!O11/'Nom RPTM'!N11),0)</f>
        <v>3.0926262748803394E-2</v>
      </c>
      <c r="P11" s="78">
        <f>IF(AND('Nom RPTM'!O11&gt;0,'Nom RPTM'!P11&gt;0),LN('Nom RPTM'!P11/'Nom RPTM'!O11),0)</f>
        <v>7.4507047826370271E-2</v>
      </c>
      <c r="Q11" s="78">
        <f>IF(AND('Nom RPTM'!P11&gt;0,'Nom RPTM'!Q11&gt;0),LN('Nom RPTM'!Q11/'Nom RPTM'!P11),0)</f>
        <v>1.4398613254274427E-2</v>
      </c>
      <c r="R11" s="78">
        <f>IF(AND('Nom RPTM'!Q11&gt;0,'Nom RPTM'!R11&gt;0),LN('Nom RPTM'!R11/'Nom RPTM'!Q11),0)</f>
        <v>3.3450138632336941E-4</v>
      </c>
      <c r="S11" s="78">
        <f>IF(AND('Nom RPTM'!R11&gt;0,'Nom RPTM'!S11&gt;0),LN('Nom RPTM'!S11/'Nom RPTM'!R11),0)</f>
        <v>3.8217486253400997E-2</v>
      </c>
      <c r="T11" s="78">
        <f>IF(AND('Nom RPTM'!S11&gt;0,'Nom RPTM'!T11&gt;0),LN('Nom RPTM'!T11/'Nom RPTM'!S11),0)</f>
        <v>-0.11280609493296068</v>
      </c>
      <c r="U11" s="78">
        <f>IF(AND('Nom RPTM'!T11&gt;0,'Nom RPTM'!U11&gt;0),LN('Nom RPTM'!U11/'Nom RPTM'!T11),0)</f>
        <v>1.9798665178080203E-2</v>
      </c>
      <c r="V11" s="78">
        <f>IF(AND('Nom RPTM'!U11&gt;0,'Nom RPTM'!V11&gt;0),LN('Nom RPTM'!V11/'Nom RPTM'!U11),0)</f>
        <v>-2.3648709462495542E-2</v>
      </c>
      <c r="W11" s="78">
        <f>IF(AND('Nom RPTM'!V11&gt;0,'Nom RPTM'!W11&gt;0),LN('Nom RPTM'!W11/'Nom RPTM'!V11),0)</f>
        <v>-5.5115555882246725E-3</v>
      </c>
      <c r="X11" s="78">
        <f>IF(AND('Nom RPTM'!W11&gt;0,'Nom RPTM'!X11&gt;0),LN('Nom RPTM'!X11/'Nom RPTM'!W11),0)</f>
        <v>0.20602132896826233</v>
      </c>
      <c r="Y11" s="78">
        <f>IF(AND('Nom RPTM'!X11&gt;0,'Nom RPTM'!Y11&gt;0),LN('Nom RPTM'!Y11/'Nom RPTM'!X11),0)</f>
        <v>3.8100407955937887E-2</v>
      </c>
      <c r="Z11" s="78">
        <f>IF(AND('Nom RPTM'!Y11&gt;0,'Nom RPTM'!Z11&gt;0),LN('Nom RPTM'!Z11/'Nom RPTM'!Y11),0)</f>
        <v>-6.6549962828661546E-2</v>
      </c>
      <c r="AA11" s="78">
        <f>IF(AND('Nom RPTM'!Z11&gt;0,'Nom RPTM'!AA11&gt;0),LN('Nom RPTM'!AA11/'Nom RPTM'!Z11),0)</f>
        <v>5.6887549332557946E-3</v>
      </c>
      <c r="AB11" s="78">
        <f>IF(AND('Nom RPTM'!AA11&gt;0,'Nom RPTM'!AB11&gt;0),LN('Nom RPTM'!AB11/'Nom RPTM'!AA11),0)</f>
        <v>-4.2418551944302437E-3</v>
      </c>
      <c r="AC11" s="78">
        <f>IF(AND('Nom RPTM'!AB11&gt;0,'Nom RPTM'!AC11&gt;0),LN('Nom RPTM'!AC11/'Nom RPTM'!AB11),0)</f>
        <v>7.6938747457366938E-2</v>
      </c>
      <c r="AD11" s="78">
        <f>IF(AND('Nom RPTM'!AD11&gt;0,'Nom RPTM'!AE11&gt;0),LN('Nom RPTM'!AE11/'Nom RPTM'!AD11),0)</f>
        <v>0.16337785151576767</v>
      </c>
      <c r="AE11" s="78">
        <f>IF(AND('Nom RPTM'!AE11&gt;0,'Nom RPTM'!AF11&gt;0),LN('Nom RPTM'!AF11/'Nom RPTM'!AE11),0)</f>
        <v>-2.5868831157419205E-2</v>
      </c>
      <c r="AF11" s="78">
        <f>IF(AND('Nom RPTM'!AF11&gt;0,'Nom RPTM'!AG11&gt;0),LN('Nom RPTM'!AG11/'Nom RPTM'!AF11),0)</f>
        <v>7.2807226576838968E-2</v>
      </c>
      <c r="AG11" s="78">
        <f>IF(AND('Nom RPTM'!AG11&gt;0,'Nom RPTM'!AH11&gt;0),LN('Nom RPTM'!AH11/'Nom RPTM'!AG11),0)</f>
        <v>0.12689465842402953</v>
      </c>
      <c r="AH11" s="78">
        <f>IF(AND('Nom RPTM'!AH11&gt;0,'Nom RPTM'!AI11&gt;0),LN('Nom RPTM'!AI11/'Nom RPTM'!AH11),0)</f>
        <v>1.2067435585914263E-2</v>
      </c>
      <c r="AI11" s="78">
        <f>IF(AND('Nom RPTM'!AI11&gt;0,'Nom RPTM'!AJ11&gt;0),LN('Nom RPTM'!AJ11/'Nom RPTM'!AI11),0)</f>
        <v>2.8639936733848219E-3</v>
      </c>
      <c r="AJ11" s="78">
        <f>IF(AND('Nom RPTM'!AJ11&gt;0,'Nom RPTM'!AK11&gt;0),LN('Nom RPTM'!AK11/'Nom RPTM'!AJ11),0)</f>
        <v>-5.5077609798329798E-2</v>
      </c>
      <c r="AK11" s="78">
        <f>IF(AND('Nom RPTM'!AK11&gt;0,'Nom RPTM'!AL11&gt;0),LN('Nom RPTM'!AL11/'Nom RPTM'!AK11),0)</f>
        <v>-2.8268102662348249E-2</v>
      </c>
      <c r="AL11" s="78">
        <f>IF(AND('Nom RPTM'!AM11&gt;0,'Nom RPTM'!AN11&gt;0),LN('Nom RPTM'!AN11/'Nom RPTM'!AM11),0)</f>
        <v>9.2169107745532192E-2</v>
      </c>
      <c r="AM11" s="78">
        <f>IF(AND('Nom RPTM'!AN11&gt;0,'Nom RPTM'!AO11&gt;0),LN('Nom RPTM'!AO11/'Nom RPTM'!AN11),0)</f>
        <v>-5.5407328216608483E-3</v>
      </c>
      <c r="AN11" s="78">
        <f>IF(AND('Nom RPTM'!AO11&gt;0,'Nom RPTM'!AP11&gt;0),LN('Nom RPTM'!AP11/'Nom RPTM'!AO11),0)</f>
        <v>-1.2253679076464519E-2</v>
      </c>
      <c r="AO11" s="78">
        <f>IF(AND('Nom RPTM'!AP11&gt;0,'Nom RPTM'!AQ11&gt;0),LN('Nom RPTM'!AQ11/'Nom RPTM'!AP11),0)</f>
        <v>8.6894267477921339E-2</v>
      </c>
      <c r="AP11" s="78">
        <f>IF(AND('Nom RPTM'!AQ11&gt;0,'Nom RPTM'!AR11&gt;0),LN('Nom RPTM'!AR11/'Nom RPTM'!AQ11),0)</f>
        <v>-2.2705885649774837E-2</v>
      </c>
      <c r="AQ11" s="78">
        <f>IF(AND('Nom RPTM'!AR11&gt;0,'Nom RPTM'!AS11&gt;0),LN('Nom RPTM'!AS11/'Nom RPTM'!AR11),0)</f>
        <v>5.3058534239472536E-2</v>
      </c>
      <c r="AR11" s="78">
        <f>IF(AND('Nom RPTM'!AS11&gt;0,'Nom RPTM'!AT11&gt;0),LN('Nom RPTM'!AT11/'Nom RPTM'!AS11),0)</f>
        <v>0.23798649755382423</v>
      </c>
      <c r="AS11" s="78" t="e">
        <f>IF(AND('Nom RPTM'!AT11&gt;0,'Nom RPTM'!AU11&gt;0),LN('Nom RPTM'!AU11/'Nom RPTM'!AT11),0)</f>
        <v>#N/A</v>
      </c>
      <c r="AT11" s="78" t="e">
        <f>IF(AND('Nom RPTM'!AU11&gt;0,'Nom RPTM'!AV11&gt;0),LN('Nom RPTM'!AV11/'Nom RPTM'!AU11),0)</f>
        <v>#N/A</v>
      </c>
      <c r="AU11" s="78" t="e">
        <f>IF(AND('Nom RPTM'!AV11&gt;0,'Nom RPTM'!AW11&gt;0),LN('Nom RPTM'!AW11/'Nom RPTM'!AV11),0)</f>
        <v>#N/A</v>
      </c>
      <c r="AV11" s="78" t="e">
        <f>IF(AND('Nom RPTM'!AW11&gt;0,'Nom RPTM'!AX11&gt;0),LN('Nom RPTM'!AX11/'Nom RPTM'!AW11),0)</f>
        <v>#N/A</v>
      </c>
      <c r="AW11" s="78" t="e">
        <f>IF(AND('Nom RPTM'!AX11&gt;0,'Nom RPTM'!AY11&gt;0),LN('Nom RPTM'!AY11/'Nom RPTM'!AX11),0)</f>
        <v>#N/A</v>
      </c>
      <c r="AX11" s="78" t="e">
        <f>IF(AND('Nom RPTM'!AY11&gt;0,'Nom RPTM'!AZ11&gt;0),LN('Nom RPTM'!AZ11/'Nom RPTM'!AY11),0)</f>
        <v>#N/A</v>
      </c>
      <c r="AY11" s="78" t="e">
        <f>IF(AND('Nom RPTM'!AZ11&gt;0,'Nom RPTM'!BA11&gt;0),LN('Nom RPTM'!BA11/'Nom RPTM'!AZ11),0)</f>
        <v>#N/A</v>
      </c>
      <c r="AZ11" s="78" t="e">
        <f>IF(AND('Nom RPTM'!BA11&gt;0,'Nom RPTM'!BB11&gt;0),LN('Nom RPTM'!BB11/'Nom RPTM'!BA11),0)</f>
        <v>#N/A</v>
      </c>
    </row>
    <row r="12" spans="1:254"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69"/>
      <c r="H12" s="79">
        <f>IF(AND('Nom RPTM'!G12&gt;0,'Nom RPTM'!H12&gt;0),LN('Nom RPTM'!H12/'Nom RPTM'!G12),0)</f>
        <v>-0.14590778964822537</v>
      </c>
      <c r="I12" s="79">
        <f>IF(AND('Nom RPTM'!H12&gt;0,'Nom RPTM'!I12&gt;0),LN('Nom RPTM'!I12/'Nom RPTM'!H12),0)</f>
        <v>8.8161113343951519E-3</v>
      </c>
      <c r="J12" s="79">
        <f>IF(AND('Nom RPTM'!I12&gt;0,'Nom RPTM'!J12&gt;0),LN('Nom RPTM'!J12/'Nom RPTM'!I12),0)</f>
        <v>7.8360268940672551E-2</v>
      </c>
      <c r="K12" s="79">
        <f>IF(AND('Nom RPTM'!J12&gt;0,'Nom RPTM'!K12&gt;0),LN('Nom RPTM'!K12/'Nom RPTM'!J12),0)</f>
        <v>-7.2573661962013453E-2</v>
      </c>
      <c r="L12" s="79">
        <f>IF(AND('Nom RPTM'!K12&gt;0,'Nom RPTM'!L12&gt;0),LN('Nom RPTM'!L12/'Nom RPTM'!K12),0)</f>
        <v>4.9259988092840594E-2</v>
      </c>
      <c r="M12" s="79">
        <f>IF(AND('Nom RPTM'!L12&gt;0,'Nom RPTM'!M12&gt;0),LN('Nom RPTM'!M12/'Nom RPTM'!L12),0)</f>
        <v>-1.763232331421381E-2</v>
      </c>
      <c r="N12" s="79">
        <f>IF(AND('Nom RPTM'!M12&gt;0,'Nom RPTM'!N12&gt;0),LN('Nom RPTM'!N12/'Nom RPTM'!M12),0)</f>
        <v>-8.661446718783208E-3</v>
      </c>
      <c r="O12" s="79">
        <f>IF(AND('Nom RPTM'!N12&gt;0,'Nom RPTM'!O12&gt;0),LN('Nom RPTM'!O12/'Nom RPTM'!N12),0)</f>
        <v>4.5915861790827434E-3</v>
      </c>
      <c r="P12" s="79">
        <f>IF(AND('Nom RPTM'!O12&gt;0,'Nom RPTM'!P12&gt;0),LN('Nom RPTM'!P12/'Nom RPTM'!O12),0)</f>
        <v>-2.2326170117763767E-2</v>
      </c>
      <c r="Q12" s="79">
        <f>IF(AND('Nom RPTM'!P12&gt;0,'Nom RPTM'!Q12&gt;0),LN('Nom RPTM'!Q12/'Nom RPTM'!P12),0)</f>
        <v>-6.5063238254461628E-2</v>
      </c>
      <c r="R12" s="79">
        <f>IF(AND('Nom RPTM'!Q12&gt;0,'Nom RPTM'!R12&gt;0),LN('Nom RPTM'!R12/'Nom RPTM'!Q12),0)</f>
        <v>-0.117815983418293</v>
      </c>
      <c r="S12" s="79">
        <f>IF(AND('Nom RPTM'!R12&gt;0,'Nom RPTM'!S12&gt;0),LN('Nom RPTM'!S12/'Nom RPTM'!R12),0)</f>
        <v>3.9551506336319646E-2</v>
      </c>
      <c r="T12" s="79">
        <f>IF(AND('Nom RPTM'!S12&gt;0,'Nom RPTM'!T12&gt;0),LN('Nom RPTM'!T12/'Nom RPTM'!S12),0)</f>
        <v>-2.9116322606237879E-2</v>
      </c>
      <c r="U12" s="79">
        <f>IF(AND('Nom RPTM'!T12&gt;0,'Nom RPTM'!U12&gt;0),LN('Nom RPTM'!U12/'Nom RPTM'!T12),0)</f>
        <v>2.1135149958857246E-2</v>
      </c>
      <c r="V12" s="79">
        <f>IF(AND('Nom RPTM'!U12&gt;0,'Nom RPTM'!V12&gt;0),LN('Nom RPTM'!V12/'Nom RPTM'!U12),0)</f>
        <v>0.13453824432301231</v>
      </c>
      <c r="W12" s="79">
        <f>IF(AND('Nom RPTM'!V12&gt;0,'Nom RPTM'!W12&gt;0),LN('Nom RPTM'!W12/'Nom RPTM'!V12),0)</f>
        <v>8.4938077756349428E-2</v>
      </c>
      <c r="X12" s="79">
        <f>IF(AND('Nom RPTM'!W12&gt;0,'Nom RPTM'!X12&gt;0),LN('Nom RPTM'!X12/'Nom RPTM'!W12),0)</f>
        <v>-7.2369164041602943E-2</v>
      </c>
      <c r="Y12" s="79">
        <f>IF(AND('Nom RPTM'!X12&gt;0,'Nom RPTM'!Y12&gt;0),LN('Nom RPTM'!Y12/'Nom RPTM'!X12),0)</f>
        <v>-6.2369313075013137E-3</v>
      </c>
      <c r="Z12" s="79">
        <f>IF(AND('Nom RPTM'!Y12&gt;0,'Nom RPTM'!Z12&gt;0),LN('Nom RPTM'!Z12/'Nom RPTM'!Y12),0)</f>
        <v>2.9279710798633056E-2</v>
      </c>
      <c r="AA12" s="79">
        <f>IF(AND('Nom RPTM'!Z12&gt;0,'Nom RPTM'!AA12&gt;0),LN('Nom RPTM'!AA12/'Nom RPTM'!Z12),0)</f>
        <v>0.17789305918285286</v>
      </c>
      <c r="AB12" s="79">
        <f>IF(AND('Nom RPTM'!AA12&gt;0,'Nom RPTM'!AB12&gt;0),LN('Nom RPTM'!AB12/'Nom RPTM'!AA12),0)</f>
        <v>0.11627594147707293</v>
      </c>
      <c r="AC12" s="79">
        <f>IF(AND('Nom RPTM'!AB12&gt;0,'Nom RPTM'!AC12&gt;0),LN('Nom RPTM'!AC12/'Nom RPTM'!AB12),0)</f>
        <v>4.8477095000381699E-2</v>
      </c>
      <c r="AD12" s="79">
        <f>IF(AND('Nom RPTM'!AD12&gt;0,'Nom RPTM'!AE12&gt;0),LN('Nom RPTM'!AE12/'Nom RPTM'!AD12),0)</f>
        <v>0.14004713371305402</v>
      </c>
      <c r="AE12" s="79">
        <f>IF(AND('Nom RPTM'!AE12&gt;0,'Nom RPTM'!AF12&gt;0),LN('Nom RPTM'!AF12/'Nom RPTM'!AE12),0)</f>
        <v>-0.1269868808941032</v>
      </c>
      <c r="AF12" s="79">
        <f>IF(AND('Nom RPTM'!AF12&gt;0,'Nom RPTM'!AG12&gt;0),LN('Nom RPTM'!AG12/'Nom RPTM'!AF12),0)</f>
        <v>0.12708070200302174</v>
      </c>
      <c r="AG12" s="79">
        <f>IF(AND('Nom RPTM'!AG12&gt;0,'Nom RPTM'!AH12&gt;0),LN('Nom RPTM'!AH12/'Nom RPTM'!AG12),0)</f>
        <v>9.7473009611739991E-2</v>
      </c>
      <c r="AH12" s="79">
        <f>IF(AND('Nom RPTM'!AH12&gt;0,'Nom RPTM'!AI12&gt;0),LN('Nom RPTM'!AI12/'Nom RPTM'!AH12),0)</f>
        <v>1.8700608081854133E-3</v>
      </c>
      <c r="AI12" s="79">
        <f>IF(AND('Nom RPTM'!AI12&gt;0,'Nom RPTM'!AJ12&gt;0),LN('Nom RPTM'!AJ12/'Nom RPTM'!AI12),0)</f>
        <v>6.2482744619031846E-2</v>
      </c>
      <c r="AJ12" s="79">
        <f>IF(AND('Nom RPTM'!AJ12&gt;0,'Nom RPTM'!AK12&gt;0),LN('Nom RPTM'!AK12/'Nom RPTM'!AJ12),0)</f>
        <v>0.11364204943313472</v>
      </c>
      <c r="AK12" s="79">
        <f>IF(AND('Nom RPTM'!AK12&gt;0,'Nom RPTM'!AL12&gt;0),LN('Nom RPTM'!AL12/'Nom RPTM'!AK12),0)</f>
        <v>-3.628015360721526E-2</v>
      </c>
      <c r="AL12" s="79">
        <f>IF(AND('Nom RPTM'!AM12&gt;0,'Nom RPTM'!AN12&gt;0),LN('Nom RPTM'!AN12/'Nom RPTM'!AM12),0)</f>
        <v>-2.9306949126726167E-2</v>
      </c>
      <c r="AM12" s="79">
        <f>IF(AND('Nom RPTM'!AN12&gt;0,'Nom RPTM'!AO12&gt;0),LN('Nom RPTM'!AO12/'Nom RPTM'!AN12),0)</f>
        <v>-2.6684656890280426E-3</v>
      </c>
      <c r="AN12" s="79">
        <f>IF(AND('Nom RPTM'!AO12&gt;0,'Nom RPTM'!AP12&gt;0),LN('Nom RPTM'!AP12/'Nom RPTM'!AO12),0)</f>
        <v>-4.1845036907335285E-3</v>
      </c>
      <c r="AO12" s="79">
        <f>IF(AND('Nom RPTM'!AP12&gt;0,'Nom RPTM'!AQ12&gt;0),LN('Nom RPTM'!AQ12/'Nom RPTM'!AP12),0)</f>
        <v>-8.6821874231280695E-4</v>
      </c>
      <c r="AP12" s="79">
        <f>IF(AND('Nom RPTM'!AQ12&gt;0,'Nom RPTM'!AR12&gt;0),LN('Nom RPTM'!AR12/'Nom RPTM'!AQ12),0)</f>
        <v>4.6586220305709587E-2</v>
      </c>
      <c r="AQ12" s="79">
        <f>IF(AND('Nom RPTM'!AR12&gt;0,'Nom RPTM'!AS12&gt;0),LN('Nom RPTM'!AS12/'Nom RPTM'!AR12),0)</f>
        <v>4.9192203577942163E-3</v>
      </c>
      <c r="AR12" s="79">
        <f>IF(AND('Nom RPTM'!AS12&gt;0,'Nom RPTM'!AT12&gt;0),LN('Nom RPTM'!AT12/'Nom RPTM'!AS12),0)</f>
        <v>8.224016547691726E-2</v>
      </c>
      <c r="AS12" s="79" t="e">
        <f>IF(AND('Nom RPTM'!AT12&gt;0,'Nom RPTM'!AU12&gt;0),LN('Nom RPTM'!AU12/'Nom RPTM'!AT12),0)</f>
        <v>#N/A</v>
      </c>
      <c r="AT12" s="79" t="e">
        <f>IF(AND('Nom RPTM'!AU12&gt;0,'Nom RPTM'!AV12&gt;0),LN('Nom RPTM'!AV12/'Nom RPTM'!AU12),0)</f>
        <v>#N/A</v>
      </c>
      <c r="AU12" s="79" t="e">
        <f>IF(AND('Nom RPTM'!AV12&gt;0,'Nom RPTM'!AW12&gt;0),LN('Nom RPTM'!AW12/'Nom RPTM'!AV12),0)</f>
        <v>#N/A</v>
      </c>
      <c r="AV12" s="79" t="e">
        <f>IF(AND('Nom RPTM'!AW12&gt;0,'Nom RPTM'!AX12&gt;0),LN('Nom RPTM'!AX12/'Nom RPTM'!AW12),0)</f>
        <v>#N/A</v>
      </c>
      <c r="AW12" s="79" t="e">
        <f>IF(AND('Nom RPTM'!AX12&gt;0,'Nom RPTM'!AY12&gt;0),LN('Nom RPTM'!AY12/'Nom RPTM'!AX12),0)</f>
        <v>#N/A</v>
      </c>
      <c r="AX12" s="79" t="e">
        <f>IF(AND('Nom RPTM'!AY12&gt;0,'Nom RPTM'!AZ12&gt;0),LN('Nom RPTM'!AZ12/'Nom RPTM'!AY12),0)</f>
        <v>#N/A</v>
      </c>
      <c r="AY12" s="79" t="e">
        <f>IF(AND('Nom RPTM'!AZ12&gt;0,'Nom RPTM'!BA12&gt;0),LN('Nom RPTM'!BA12/'Nom RPTM'!AZ12),0)</f>
        <v>#N/A</v>
      </c>
      <c r="AZ12" s="79" t="e">
        <f>IF(AND('Nom RPTM'!BA12&gt;0,'Nom RPTM'!BB12&gt;0),LN('Nom RPTM'!BB12/'Nom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69"/>
      <c r="H13" s="79">
        <f>IF(AND('Nom RPTM'!G13&gt;0,'Nom RPTM'!H13&gt;0),LN('Nom RPTM'!H13/'Nom RPTM'!G13),0)</f>
        <v>-7.4330168254214485E-2</v>
      </c>
      <c r="I13" s="79">
        <f>IF(AND('Nom RPTM'!H13&gt;0,'Nom RPTM'!I13&gt;0),LN('Nom RPTM'!I13/'Nom RPTM'!H13),0)</f>
        <v>-6.0130671235547203E-2</v>
      </c>
      <c r="J13" s="79">
        <f>IF(AND('Nom RPTM'!I13&gt;0,'Nom RPTM'!J13&gt;0),LN('Nom RPTM'!J13/'Nom RPTM'!I13),0)</f>
        <v>-1.3650024119133974E-2</v>
      </c>
      <c r="K13" s="79">
        <f>IF(AND('Nom RPTM'!J13&gt;0,'Nom RPTM'!K13&gt;0),LN('Nom RPTM'!K13/'Nom RPTM'!J13),0)</f>
        <v>4.15181381048517E-2</v>
      </c>
      <c r="L13" s="79">
        <f>IF(AND('Nom RPTM'!K13&gt;0,'Nom RPTM'!L13&gt;0),LN('Nom RPTM'!L13/'Nom RPTM'!K13),0)</f>
        <v>8.0195396033242897E-2</v>
      </c>
      <c r="M13" s="79">
        <f>IF(AND('Nom RPTM'!L13&gt;0,'Nom RPTM'!M13&gt;0),LN('Nom RPTM'!M13/'Nom RPTM'!L13),0)</f>
        <v>6.3397196129074532E-2</v>
      </c>
      <c r="N13" s="79">
        <f>IF(AND('Nom RPTM'!M13&gt;0,'Nom RPTM'!N13&gt;0),LN('Nom RPTM'!N13/'Nom RPTM'!M13),0)</f>
        <v>-2.3430533749136378E-2</v>
      </c>
      <c r="O13" s="79">
        <f>IF(AND('Nom RPTM'!N13&gt;0,'Nom RPTM'!O13&gt;0),LN('Nom RPTM'!O13/'Nom RPTM'!N13),0)</f>
        <v>-9.9289761088744988E-3</v>
      </c>
      <c r="P13" s="79">
        <f>IF(AND('Nom RPTM'!O13&gt;0,'Nom RPTM'!P13&gt;0),LN('Nom RPTM'!P13/'Nom RPTM'!O13),0)</f>
        <v>-6.381283782428622E-2</v>
      </c>
      <c r="Q13" s="79">
        <f>IF(AND('Nom RPTM'!P13&gt;0,'Nom RPTM'!Q13&gt;0),LN('Nom RPTM'!Q13/'Nom RPTM'!P13),0)</f>
        <v>-2.6942840149829332E-3</v>
      </c>
      <c r="R13" s="79">
        <f>IF(AND('Nom RPTM'!Q13&gt;0,'Nom RPTM'!R13&gt;0),LN('Nom RPTM'!R13/'Nom RPTM'!Q13),0)</f>
        <v>-9.828942518174974E-2</v>
      </c>
      <c r="S13" s="79">
        <f>IF(AND('Nom RPTM'!R13&gt;0,'Nom RPTM'!S13&gt;0),LN('Nom RPTM'!S13/'Nom RPTM'!R13),0)</f>
        <v>9.2745687363687171E-2</v>
      </c>
      <c r="T13" s="79">
        <f>IF(AND('Nom RPTM'!S13&gt;0,'Nom RPTM'!T13&gt;0),LN('Nom RPTM'!T13/'Nom RPTM'!S13),0)</f>
        <v>-3.8171273983383963E-2</v>
      </c>
      <c r="U13" s="79">
        <f>IF(AND('Nom RPTM'!T13&gt;0,'Nom RPTM'!U13&gt;0),LN('Nom RPTM'!U13/'Nom RPTM'!T13),0)</f>
        <v>2.3356118085363876E-3</v>
      </c>
      <c r="V13" s="79">
        <f>IF(AND('Nom RPTM'!U13&gt;0,'Nom RPTM'!V13&gt;0),LN('Nom RPTM'!V13/'Nom RPTM'!U13),0)</f>
        <v>-6.338625411410081E-3</v>
      </c>
      <c r="W13" s="79">
        <f>IF(AND('Nom RPTM'!V13&gt;0,'Nom RPTM'!W13&gt;0),LN('Nom RPTM'!W13/'Nom RPTM'!V13),0)</f>
        <v>1.5171236905187171E-2</v>
      </c>
      <c r="X13" s="79">
        <f>IF(AND('Nom RPTM'!W13&gt;0,'Nom RPTM'!X13&gt;0),LN('Nom RPTM'!X13/'Nom RPTM'!W13),0)</f>
        <v>2.9770138380263933E-2</v>
      </c>
      <c r="Y13" s="79">
        <f>IF(AND('Nom RPTM'!X13&gt;0,'Nom RPTM'!Y13&gt;0),LN('Nom RPTM'!Y13/'Nom RPTM'!X13),0)</f>
        <v>8.9009086592321082E-2</v>
      </c>
      <c r="Z13" s="79">
        <f>IF(AND('Nom RPTM'!Y13&gt;0,'Nom RPTM'!Z13&gt;0),LN('Nom RPTM'!Z13/'Nom RPTM'!Y13),0)</f>
        <v>-3.0588835780428155E-3</v>
      </c>
      <c r="AA13" s="79">
        <f>IF(AND('Nom RPTM'!Z13&gt;0,'Nom RPTM'!AA13&gt;0),LN('Nom RPTM'!AA13/'Nom RPTM'!Z13),0)</f>
        <v>5.4647522788993298E-2</v>
      </c>
      <c r="AB13" s="79">
        <f>IF(AND('Nom RPTM'!AA13&gt;0,'Nom RPTM'!AB13&gt;0),LN('Nom RPTM'!AB13/'Nom RPTM'!AA13),0)</f>
        <v>9.0343598240094608E-2</v>
      </c>
      <c r="AC13" s="79">
        <f>IF(AND('Nom RPTM'!AB13&gt;0,'Nom RPTM'!AC13&gt;0),LN('Nom RPTM'!AC13/'Nom RPTM'!AB13),0)</f>
        <v>3.4962499894539034E-2</v>
      </c>
      <c r="AD13" s="79">
        <f>IF(AND('Nom RPTM'!AD13&gt;0,'Nom RPTM'!AE13&gt;0),LN('Nom RPTM'!AE13/'Nom RPTM'!AD13),0)</f>
        <v>0.26873877294326576</v>
      </c>
      <c r="AE13" s="79">
        <f>IF(AND('Nom RPTM'!AE13&gt;0,'Nom RPTM'!AF13&gt;0),LN('Nom RPTM'!AF13/'Nom RPTM'!AE13),0)</f>
        <v>-5.0175274404312437E-2</v>
      </c>
      <c r="AF13" s="79">
        <f>IF(AND('Nom RPTM'!AF13&gt;0,'Nom RPTM'!AG13&gt;0),LN('Nom RPTM'!AG13/'Nom RPTM'!AF13),0)</f>
        <v>-4.3032193895334206E-2</v>
      </c>
      <c r="AG13" s="79">
        <f>IF(AND('Nom RPTM'!AG13&gt;0,'Nom RPTM'!AH13&gt;0),LN('Nom RPTM'!AH13/'Nom RPTM'!AG13),0)</f>
        <v>0.13175995422771897</v>
      </c>
      <c r="AH13" s="79">
        <f>IF(AND('Nom RPTM'!AH13&gt;0,'Nom RPTM'!AI13&gt;0),LN('Nom RPTM'!AI13/'Nom RPTM'!AH13),0)</f>
        <v>2.1134875644677448E-2</v>
      </c>
      <c r="AI13" s="79">
        <f>IF(AND('Nom RPTM'!AI13&gt;0,'Nom RPTM'!AJ13&gt;0),LN('Nom RPTM'!AJ13/'Nom RPTM'!AI13),0)</f>
        <v>6.5134792865974553E-2</v>
      </c>
      <c r="AJ13" s="79">
        <f>IF(AND('Nom RPTM'!AJ13&gt;0,'Nom RPTM'!AK13&gt;0),LN('Nom RPTM'!AK13/'Nom RPTM'!AJ13),0)</f>
        <v>4.4037476908793727E-2</v>
      </c>
      <c r="AK13" s="79">
        <f>IF(AND('Nom RPTM'!AK13&gt;0,'Nom RPTM'!AL13&gt;0),LN('Nom RPTM'!AL13/'Nom RPTM'!AK13),0)</f>
        <v>-1.0234408117633024E-2</v>
      </c>
      <c r="AL13" s="79">
        <f>IF(AND('Nom RPTM'!AM13&gt;0,'Nom RPTM'!AN13&gt;0),LN('Nom RPTM'!AN13/'Nom RPTM'!AM13),0)</f>
        <v>-4.1967328677685933E-2</v>
      </c>
      <c r="AM13" s="79">
        <f>IF(AND('Nom RPTM'!AN13&gt;0,'Nom RPTM'!AO13&gt;0),LN('Nom RPTM'!AO13/'Nom RPTM'!AN13),0)</f>
        <v>4.9487946945254687E-3</v>
      </c>
      <c r="AN13" s="79">
        <f>IF(AND('Nom RPTM'!AO13&gt;0,'Nom RPTM'!AP13&gt;0),LN('Nom RPTM'!AP13/'Nom RPTM'!AO13),0)</f>
        <v>0.15510315201565197</v>
      </c>
      <c r="AO13" s="79">
        <f>IF(AND('Nom RPTM'!AP13&gt;0,'Nom RPTM'!AQ13&gt;0),LN('Nom RPTM'!AQ13/'Nom RPTM'!AP13),0)</f>
        <v>-8.3259741469043774E-2</v>
      </c>
      <c r="AP13" s="79">
        <f>IF(AND('Nom RPTM'!AQ13&gt;0,'Nom RPTM'!AR13&gt;0),LN('Nom RPTM'!AR13/'Nom RPTM'!AQ13),0)</f>
        <v>-4.2917594537594292E-2</v>
      </c>
      <c r="AQ13" s="79">
        <f>IF(AND('Nom RPTM'!AR13&gt;0,'Nom RPTM'!AS13&gt;0),LN('Nom RPTM'!AS13/'Nom RPTM'!AR13),0)</f>
        <v>0.14188760648533008</v>
      </c>
      <c r="AR13" s="79">
        <f>IF(AND('Nom RPTM'!AS13&gt;0,'Nom RPTM'!AT13&gt;0),LN('Nom RPTM'!AT13/'Nom RPTM'!AS13),0)</f>
        <v>7.8264482908012301E-2</v>
      </c>
      <c r="AS13" s="79" t="e">
        <f>IF(AND('Nom RPTM'!AT13&gt;0,'Nom RPTM'!AU13&gt;0),LN('Nom RPTM'!AU13/'Nom RPTM'!AT13),0)</f>
        <v>#N/A</v>
      </c>
      <c r="AT13" s="79" t="e">
        <f>IF(AND('Nom RPTM'!AU13&gt;0,'Nom RPTM'!AV13&gt;0),LN('Nom RPTM'!AV13/'Nom RPTM'!AU13),0)</f>
        <v>#N/A</v>
      </c>
      <c r="AU13" s="79" t="e">
        <f>IF(AND('Nom RPTM'!AV13&gt;0,'Nom RPTM'!AW13&gt;0),LN('Nom RPTM'!AW13/'Nom RPTM'!AV13),0)</f>
        <v>#N/A</v>
      </c>
      <c r="AV13" s="79" t="e">
        <f>IF(AND('Nom RPTM'!AW13&gt;0,'Nom RPTM'!AX13&gt;0),LN('Nom RPTM'!AX13/'Nom RPTM'!AW13),0)</f>
        <v>#N/A</v>
      </c>
      <c r="AW13" s="79" t="e">
        <f>IF(AND('Nom RPTM'!AX13&gt;0,'Nom RPTM'!AY13&gt;0),LN('Nom RPTM'!AY13/'Nom RPTM'!AX13),0)</f>
        <v>#N/A</v>
      </c>
      <c r="AX13" s="79" t="e">
        <f>IF(AND('Nom RPTM'!AY13&gt;0,'Nom RPTM'!AZ13&gt;0),LN('Nom RPTM'!AZ13/'Nom RPTM'!AY13),0)</f>
        <v>#N/A</v>
      </c>
      <c r="AY13" s="79" t="e">
        <f>IF(AND('Nom RPTM'!AZ13&gt;0,'Nom RPTM'!BA13&gt;0),LN('Nom RPTM'!BA13/'Nom RPTM'!AZ13),0)</f>
        <v>#N/A</v>
      </c>
      <c r="AZ13" s="79" t="e">
        <f>IF(AND('Nom RPTM'!BA13&gt;0,'Nom RPTM'!BB13&gt;0),LN('Nom RPTM'!BB13/'Nom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69"/>
      <c r="H14" s="79">
        <f>IF(AND('Nom RPTM'!G14&gt;0,'Nom RPTM'!H14&gt;0),LN('Nom RPTM'!H14/'Nom RPTM'!G14),0)</f>
        <v>-0.19076459022189743</v>
      </c>
      <c r="I14" s="79">
        <f>IF(AND('Nom RPTM'!H14&gt;0,'Nom RPTM'!I14&gt;0),LN('Nom RPTM'!I14/'Nom RPTM'!H14),0)</f>
        <v>-0.15173412078775689</v>
      </c>
      <c r="J14" s="79">
        <f>IF(AND('Nom RPTM'!I14&gt;0,'Nom RPTM'!J14&gt;0),LN('Nom RPTM'!J14/'Nom RPTM'!I14),0)</f>
        <v>-5.6149452048893916E-3</v>
      </c>
      <c r="K14" s="79">
        <f>IF(AND('Nom RPTM'!J14&gt;0,'Nom RPTM'!K14&gt;0),LN('Nom RPTM'!K14/'Nom RPTM'!J14),0)</f>
        <v>1.1320561407421881E-2</v>
      </c>
      <c r="L14" s="79">
        <f>IF(AND('Nom RPTM'!K14&gt;0,'Nom RPTM'!L14&gt;0),LN('Nom RPTM'!L14/'Nom RPTM'!K14),0)</f>
        <v>0.13463351245017208</v>
      </c>
      <c r="M14" s="79">
        <f>IF(AND('Nom RPTM'!L14&gt;0,'Nom RPTM'!M14&gt;0),LN('Nom RPTM'!M14/'Nom RPTM'!L14),0)</f>
        <v>0.10800123634455584</v>
      </c>
      <c r="N14" s="79">
        <f>IF(AND('Nom RPTM'!M14&gt;0,'Nom RPTM'!N14&gt;0),LN('Nom RPTM'!N14/'Nom RPTM'!M14),0)</f>
        <v>0.13169288122471345</v>
      </c>
      <c r="O14" s="79">
        <f>IF(AND('Nom RPTM'!N14&gt;0,'Nom RPTM'!O14&gt;0),LN('Nom RPTM'!O14/'Nom RPTM'!N14),0)</f>
        <v>-0.17777443464781223</v>
      </c>
      <c r="P14" s="79">
        <f>IF(AND('Nom RPTM'!O14&gt;0,'Nom RPTM'!P14&gt;0),LN('Nom RPTM'!P14/'Nom RPTM'!O14),0)</f>
        <v>-2.3839591833763048E-3</v>
      </c>
      <c r="Q14" s="79">
        <f>IF(AND('Nom RPTM'!P14&gt;0,'Nom RPTM'!Q14&gt;0),LN('Nom RPTM'!Q14/'Nom RPTM'!P14),0)</f>
        <v>0.10232357632866253</v>
      </c>
      <c r="R14" s="79">
        <f>IF(AND('Nom RPTM'!Q14&gt;0,'Nom RPTM'!R14&gt;0),LN('Nom RPTM'!R14/'Nom RPTM'!Q14),0)</f>
        <v>0.10415513759796134</v>
      </c>
      <c r="S14" s="79">
        <f>IF(AND('Nom RPTM'!R14&gt;0,'Nom RPTM'!S14&gt;0),LN('Nom RPTM'!S14/'Nom RPTM'!R14),0)</f>
        <v>0.2784412884485804</v>
      </c>
      <c r="T14" s="79">
        <f>IF(AND('Nom RPTM'!S14&gt;0,'Nom RPTM'!T14&gt;0),LN('Nom RPTM'!T14/'Nom RPTM'!S14),0)</f>
        <v>-0.11512814082032587</v>
      </c>
      <c r="U14" s="79">
        <f>IF(AND('Nom RPTM'!T14&gt;0,'Nom RPTM'!U14&gt;0),LN('Nom RPTM'!U14/'Nom RPTM'!T14),0)</f>
        <v>6.1062308670307597E-2</v>
      </c>
      <c r="V14" s="79">
        <f>IF(AND('Nom RPTM'!U14&gt;0,'Nom RPTM'!V14&gt;0),LN('Nom RPTM'!V14/'Nom RPTM'!U14),0)</f>
        <v>-3.9341237493954233E-2</v>
      </c>
      <c r="W14" s="79">
        <f>IF(AND('Nom RPTM'!V14&gt;0,'Nom RPTM'!W14&gt;0),LN('Nom RPTM'!W14/'Nom RPTM'!V14),0)</f>
        <v>-2.4997476126257915E-2</v>
      </c>
      <c r="X14" s="79">
        <f>IF(AND('Nom RPTM'!W14&gt;0,'Nom RPTM'!X14&gt;0),LN('Nom RPTM'!X14/'Nom RPTM'!W14),0)</f>
        <v>4.1263468945737236E-2</v>
      </c>
      <c r="Y14" s="79">
        <f>IF(AND('Nom RPTM'!X14&gt;0,'Nom RPTM'!Y14&gt;0),LN('Nom RPTM'!Y14/'Nom RPTM'!X14),0)</f>
        <v>4.1599985480844412E-2</v>
      </c>
      <c r="Z14" s="79">
        <f>IF(AND('Nom RPTM'!Y14&gt;0,'Nom RPTM'!Z14&gt;0),LN('Nom RPTM'!Z14/'Nom RPTM'!Y14),0)</f>
        <v>3.9707445035312053E-2</v>
      </c>
      <c r="AA14" s="79">
        <f>IF(AND('Nom RPTM'!Z14&gt;0,'Nom RPTM'!AA14&gt;0),LN('Nom RPTM'!AA14/'Nom RPTM'!Z14),0)</f>
        <v>-2.3586702201198917E-3</v>
      </c>
      <c r="AB14" s="79">
        <f>IF(AND('Nom RPTM'!AA14&gt;0,'Nom RPTM'!AB14&gt;0),LN('Nom RPTM'!AB14/'Nom RPTM'!AA14),0)</f>
        <v>-8.8079821376868712E-3</v>
      </c>
      <c r="AC14" s="79">
        <f>IF(AND('Nom RPTM'!AB14&gt;0,'Nom RPTM'!AC14&gt;0),LN('Nom RPTM'!AC14/'Nom RPTM'!AB14),0)</f>
        <v>7.5706805682491829E-2</v>
      </c>
      <c r="AD14" s="79">
        <f>IF(AND('Nom RPTM'!AD14&gt;0,'Nom RPTM'!AE14&gt;0),LN('Nom RPTM'!AE14/'Nom RPTM'!AD14),0)</f>
        <v>0.25840871766212942</v>
      </c>
      <c r="AE14" s="79">
        <f>IF(AND('Nom RPTM'!AE14&gt;0,'Nom RPTM'!AF14&gt;0),LN('Nom RPTM'!AF14/'Nom RPTM'!AE14),0)</f>
        <v>8.922859793435373E-3</v>
      </c>
      <c r="AF14" s="79">
        <f>IF(AND('Nom RPTM'!AF14&gt;0,'Nom RPTM'!AG14&gt;0),LN('Nom RPTM'!AG14/'Nom RPTM'!AF14),0)</f>
        <v>-4.9690746544197535E-2</v>
      </c>
      <c r="AG14" s="79">
        <f>IF(AND('Nom RPTM'!AG14&gt;0,'Nom RPTM'!AH14&gt;0),LN('Nom RPTM'!AH14/'Nom RPTM'!AG14),0)</f>
        <v>3.7595758405954589E-2</v>
      </c>
      <c r="AH14" s="79">
        <f>IF(AND('Nom RPTM'!AH14&gt;0,'Nom RPTM'!AI14&gt;0),LN('Nom RPTM'!AI14/'Nom RPTM'!AH14),0)</f>
        <v>7.0413164165539235E-2</v>
      </c>
      <c r="AI14" s="79">
        <f>IF(AND('Nom RPTM'!AI14&gt;0,'Nom RPTM'!AJ14&gt;0),LN('Nom RPTM'!AJ14/'Nom RPTM'!AI14),0)</f>
        <v>7.9561602052811126E-2</v>
      </c>
      <c r="AJ14" s="79">
        <f>IF(AND('Nom RPTM'!AJ14&gt;0,'Nom RPTM'!AK14&gt;0),LN('Nom RPTM'!AK14/'Nom RPTM'!AJ14),0)</f>
        <v>-0.14471325746182548</v>
      </c>
      <c r="AK14" s="79">
        <f>IF(AND('Nom RPTM'!AK14&gt;0,'Nom RPTM'!AL14&gt;0),LN('Nom RPTM'!AL14/'Nom RPTM'!AK14),0)</f>
        <v>0.18907522917155059</v>
      </c>
      <c r="AL14" s="79">
        <f>IF(AND('Nom RPTM'!AM14&gt;0,'Nom RPTM'!AN14&gt;0),LN('Nom RPTM'!AN14/'Nom RPTM'!AM14),0)</f>
        <v>-3.8944440877071912E-2</v>
      </c>
      <c r="AM14" s="79">
        <f>IF(AND('Nom RPTM'!AN14&gt;0,'Nom RPTM'!AO14&gt;0),LN('Nom RPTM'!AO14/'Nom RPTM'!AN14),0)</f>
        <v>7.1694026797959984E-2</v>
      </c>
      <c r="AN14" s="79">
        <f>IF(AND('Nom RPTM'!AO14&gt;0,'Nom RPTM'!AP14&gt;0),LN('Nom RPTM'!AP14/'Nom RPTM'!AO14),0)</f>
        <v>-3.3622604426473128E-2</v>
      </c>
      <c r="AO14" s="79">
        <f>IF(AND('Nom RPTM'!AP14&gt;0,'Nom RPTM'!AQ14&gt;0),LN('Nom RPTM'!AQ14/'Nom RPTM'!AP14),0)</f>
        <v>0.11901098439889105</v>
      </c>
      <c r="AP14" s="79">
        <f>IF(AND('Nom RPTM'!AQ14&gt;0,'Nom RPTM'!AR14&gt;0),LN('Nom RPTM'!AR14/'Nom RPTM'!AQ14),0)</f>
        <v>-8.4574032461882984E-2</v>
      </c>
      <c r="AQ14" s="79">
        <f>IF(AND('Nom RPTM'!AR14&gt;0,'Nom RPTM'!AS14&gt;0),LN('Nom RPTM'!AS14/'Nom RPTM'!AR14),0)</f>
        <v>0.15339456846917945</v>
      </c>
      <c r="AR14" s="79">
        <f>IF(AND('Nom RPTM'!AS14&gt;0,'Nom RPTM'!AT14&gt;0),LN('Nom RPTM'!AT14/'Nom RPTM'!AS14),0)</f>
        <v>3.7312890180541798E-2</v>
      </c>
      <c r="AS14" s="79" t="e">
        <f>IF(AND('Nom RPTM'!AT14&gt;0,'Nom RPTM'!AU14&gt;0),LN('Nom RPTM'!AU14/'Nom RPTM'!AT14),0)</f>
        <v>#N/A</v>
      </c>
      <c r="AT14" s="79" t="e">
        <f>IF(AND('Nom RPTM'!AU14&gt;0,'Nom RPTM'!AV14&gt;0),LN('Nom RPTM'!AV14/'Nom RPTM'!AU14),0)</f>
        <v>#N/A</v>
      </c>
      <c r="AU14" s="79" t="e">
        <f>IF(AND('Nom RPTM'!AV14&gt;0,'Nom RPTM'!AW14&gt;0),LN('Nom RPTM'!AW14/'Nom RPTM'!AV14),0)</f>
        <v>#N/A</v>
      </c>
      <c r="AV14" s="79" t="e">
        <f>IF(AND('Nom RPTM'!AW14&gt;0,'Nom RPTM'!AX14&gt;0),LN('Nom RPTM'!AX14/'Nom RPTM'!AW14),0)</f>
        <v>#N/A</v>
      </c>
      <c r="AW14" s="79" t="e">
        <f>IF(AND('Nom RPTM'!AX14&gt;0,'Nom RPTM'!AY14&gt;0),LN('Nom RPTM'!AY14/'Nom RPTM'!AX14),0)</f>
        <v>#N/A</v>
      </c>
      <c r="AX14" s="79" t="e">
        <f>IF(AND('Nom RPTM'!AY14&gt;0,'Nom RPTM'!AZ14&gt;0),LN('Nom RPTM'!AZ14/'Nom RPTM'!AY14),0)</f>
        <v>#N/A</v>
      </c>
      <c r="AY14" s="79" t="e">
        <f>IF(AND('Nom RPTM'!AZ14&gt;0,'Nom RPTM'!BA14&gt;0),LN('Nom RPTM'!BA14/'Nom RPTM'!AZ14),0)</f>
        <v>#N/A</v>
      </c>
      <c r="AZ14" s="79" t="e">
        <f>IF(AND('Nom RPTM'!BA14&gt;0,'Nom RPTM'!BB14&gt;0),LN('Nom RPTM'!BB14/'Nom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63"/>
      <c r="H15" s="78">
        <f>IF(AND('Nom RPTM'!G15&gt;0,'Nom RPTM'!H15&gt;0),LN('Nom RPTM'!H15/'Nom RPTM'!G15),0)</f>
        <v>-0.1042119533321306</v>
      </c>
      <c r="I15" s="78">
        <f>IF(AND('Nom RPTM'!H15&gt;0,'Nom RPTM'!I15&gt;0),LN('Nom RPTM'!I15/'Nom RPTM'!H15),0)</f>
        <v>-6.3999679608233537E-2</v>
      </c>
      <c r="J15" s="78">
        <f>IF(AND('Nom RPTM'!I15&gt;0,'Nom RPTM'!J15&gt;0),LN('Nom RPTM'!J15/'Nom RPTM'!I15),0)</f>
        <v>4.7405067269382511E-2</v>
      </c>
      <c r="K15" s="78">
        <f>IF(AND('Nom RPTM'!J15&gt;0,'Nom RPTM'!K15&gt;0),LN('Nom RPTM'!K15/'Nom RPTM'!J15),0)</f>
        <v>1.23355649433352E-2</v>
      </c>
      <c r="L15" s="78">
        <f>IF(AND('Nom RPTM'!K15&gt;0,'Nom RPTM'!L15&gt;0),LN('Nom RPTM'!L15/'Nom RPTM'!K15),0)</f>
        <v>9.4349557344437021E-3</v>
      </c>
      <c r="M15" s="78">
        <f>IF(AND('Nom RPTM'!L15&gt;0,'Nom RPTM'!M15&gt;0),LN('Nom RPTM'!M15/'Nom RPTM'!L15),0)</f>
        <v>-2.3472381645093408E-3</v>
      </c>
      <c r="N15" s="78">
        <f>IF(AND('Nom RPTM'!M15&gt;0,'Nom RPTM'!N15&gt;0),LN('Nom RPTM'!N15/'Nom RPTM'!M15),0)</f>
        <v>6.4061710078805987E-4</v>
      </c>
      <c r="O15" s="78">
        <f>IF(AND('Nom RPTM'!N15&gt;0,'Nom RPTM'!O15&gt;0),LN('Nom RPTM'!O15/'Nom RPTM'!N15),0)</f>
        <v>1.5433296929741488E-2</v>
      </c>
      <c r="P15" s="78">
        <f>IF(AND('Nom RPTM'!O15&gt;0,'Nom RPTM'!P15&gt;0),LN('Nom RPTM'!P15/'Nom RPTM'!O15),0)</f>
        <v>3.1655357759282417E-2</v>
      </c>
      <c r="Q15" s="78">
        <f>IF(AND('Nom RPTM'!P15&gt;0,'Nom RPTM'!Q15&gt;0),LN('Nom RPTM'!Q15/'Nom RPTM'!P15),0)</f>
        <v>2.3371367762695272E-2</v>
      </c>
      <c r="R15" s="78">
        <f>IF(AND('Nom RPTM'!Q15&gt;0,'Nom RPTM'!R15&gt;0),LN('Nom RPTM'!R15/'Nom RPTM'!Q15),0)</f>
        <v>2.2045175193421713E-2</v>
      </c>
      <c r="S15" s="78">
        <f>IF(AND('Nom RPTM'!R15&gt;0,'Nom RPTM'!S15&gt;0),LN('Nom RPTM'!S15/'Nom RPTM'!R15),0)</f>
        <v>2.680247440238915E-2</v>
      </c>
      <c r="T15" s="78">
        <f>IF(AND('Nom RPTM'!S15&gt;0,'Nom RPTM'!T15&gt;0),LN('Nom RPTM'!T15/'Nom RPTM'!S15),0)</f>
        <v>-1.8980221166185397E-2</v>
      </c>
      <c r="U15" s="78">
        <f>IF(AND('Nom RPTM'!T15&gt;0,'Nom RPTM'!U15&gt;0),LN('Nom RPTM'!U15/'Nom RPTM'!T15),0)</f>
        <v>-3.8545396270976362E-2</v>
      </c>
      <c r="V15" s="78">
        <f>IF(AND('Nom RPTM'!U15&gt;0,'Nom RPTM'!V15&gt;0),LN('Nom RPTM'!V15/'Nom RPTM'!U15),0)</f>
        <v>-2.1346495927795799E-2</v>
      </c>
      <c r="W15" s="78">
        <f>IF(AND('Nom RPTM'!V15&gt;0,'Nom RPTM'!W15&gt;0),LN('Nom RPTM'!W15/'Nom RPTM'!V15),0)</f>
        <v>7.7314068557923291E-3</v>
      </c>
      <c r="X15" s="78">
        <f>IF(AND('Nom RPTM'!W15&gt;0,'Nom RPTM'!X15&gt;0),LN('Nom RPTM'!X15/'Nom RPTM'!W15),0)</f>
        <v>2.9362460453660599E-2</v>
      </c>
      <c r="Y15" s="78">
        <f>IF(AND('Nom RPTM'!X15&gt;0,'Nom RPTM'!Y15&gt;0),LN('Nom RPTM'!Y15/'Nom RPTM'!X15),0)</f>
        <v>-3.3992270922170352E-2</v>
      </c>
      <c r="Z15" s="78">
        <f>IF(AND('Nom RPTM'!Y15&gt;0,'Nom RPTM'!Z15&gt;0),LN('Nom RPTM'!Z15/'Nom RPTM'!Y15),0)</f>
        <v>8.0717238511403E-2</v>
      </c>
      <c r="AA15" s="78">
        <f>IF(AND('Nom RPTM'!Z15&gt;0,'Nom RPTM'!AA15&gt;0),LN('Nom RPTM'!AA15/'Nom RPTM'!Z15),0)</f>
        <v>0.1209960096529322</v>
      </c>
      <c r="AB15" s="78">
        <f>IF(AND('Nom RPTM'!AA15&gt;0,'Nom RPTM'!AB15&gt;0),LN('Nom RPTM'!AB15/'Nom RPTM'!AA15),0)</f>
        <v>7.0947409849882959E-2</v>
      </c>
      <c r="AC15" s="78">
        <f>IF(AND('Nom RPTM'!AB15&gt;0,'Nom RPTM'!AC15&gt;0),LN('Nom RPTM'!AC15/'Nom RPTM'!AB15),0)</f>
        <v>6.7801164236659772E-2</v>
      </c>
      <c r="AD15" s="78">
        <f>IF(AND('Nom RPTM'!AD15&gt;0,'Nom RPTM'!AE15&gt;0),LN('Nom RPTM'!AE15/'Nom RPTM'!AD15),0)</f>
        <v>0.15445358910686707</v>
      </c>
      <c r="AE15" s="78">
        <f>IF(AND('Nom RPTM'!AE15&gt;0,'Nom RPTM'!AF15&gt;0),LN('Nom RPTM'!AF15/'Nom RPTM'!AE15),0)</f>
        <v>-4.2055485200269742E-2</v>
      </c>
      <c r="AF15" s="78">
        <f>IF(AND('Nom RPTM'!AF15&gt;0,'Nom RPTM'!AG15&gt;0),LN('Nom RPTM'!AG15/'Nom RPTM'!AF15),0)</f>
        <v>3.4679286249344875E-2</v>
      </c>
      <c r="AG15" s="78">
        <f>IF(AND('Nom RPTM'!AG15&gt;0,'Nom RPTM'!AH15&gt;0),LN('Nom RPTM'!AH15/'Nom RPTM'!AG15),0)</f>
        <v>0.10397815728495226</v>
      </c>
      <c r="AH15" s="78">
        <f>IF(AND('Nom RPTM'!AH15&gt;0,'Nom RPTM'!AI15&gt;0),LN('Nom RPTM'!AI15/'Nom RPTM'!AH15),0)</f>
        <v>2.5460879167767764E-2</v>
      </c>
      <c r="AI15" s="78">
        <f>IF(AND('Nom RPTM'!AI15&gt;0,'Nom RPTM'!AJ15&gt;0),LN('Nom RPTM'!AJ15/'Nom RPTM'!AI15),0)</f>
        <v>2.2628760877102486E-2</v>
      </c>
      <c r="AJ15" s="78">
        <f>IF(AND('Nom RPTM'!AJ15&gt;0,'Nom RPTM'!AK15&gt;0),LN('Nom RPTM'!AK15/'Nom RPTM'!AJ15),0)</f>
        <v>5.5755209798461741E-2</v>
      </c>
      <c r="AK15" s="78">
        <f>IF(AND('Nom RPTM'!AK15&gt;0,'Nom RPTM'!AL15&gt;0),LN('Nom RPTM'!AL15/'Nom RPTM'!AK15),0)</f>
        <v>4.1053957808065606E-4</v>
      </c>
      <c r="AL15" s="78">
        <f>IF(AND('Nom RPTM'!AM15&gt;0,'Nom RPTM'!AN15&gt;0),LN('Nom RPTM'!AN15/'Nom RPTM'!AM15),0)</f>
        <v>-2.7991166014315755E-2</v>
      </c>
      <c r="AM15" s="78">
        <f>IF(AND('Nom RPTM'!AN15&gt;0,'Nom RPTM'!AO15&gt;0),LN('Nom RPTM'!AO15/'Nom RPTM'!AN15),0)</f>
        <v>2.5064654518822789E-2</v>
      </c>
      <c r="AN15" s="78">
        <f>IF(AND('Nom RPTM'!AO15&gt;0,'Nom RPTM'!AP15&gt;0),LN('Nom RPTM'!AP15/'Nom RPTM'!AO15),0)</f>
        <v>9.9653329996483991E-2</v>
      </c>
      <c r="AO15" s="78">
        <f>IF(AND('Nom RPTM'!AP15&gt;0,'Nom RPTM'!AQ15&gt;0),LN('Nom RPTM'!AQ15/'Nom RPTM'!AP15),0)</f>
        <v>6.2938743727161031E-2</v>
      </c>
      <c r="AP15" s="78">
        <f>IF(AND('Nom RPTM'!AQ15&gt;0,'Nom RPTM'!AR15&gt;0),LN('Nom RPTM'!AR15/'Nom RPTM'!AQ15),0)</f>
        <v>-2.1250967653514707E-2</v>
      </c>
      <c r="AQ15" s="78">
        <f>IF(AND('Nom RPTM'!AR15&gt;0,'Nom RPTM'!AS15&gt;0),LN('Nom RPTM'!AS15/'Nom RPTM'!AR15),0)</f>
        <v>-6.1819424757786158E-2</v>
      </c>
      <c r="AR15" s="78">
        <f>IF(AND('Nom RPTM'!AS15&gt;0,'Nom RPTM'!AT15&gt;0),LN('Nom RPTM'!AT15/'Nom RPTM'!AS15),0)</f>
        <v>7.4798942411327757E-2</v>
      </c>
      <c r="AS15" s="78" t="e">
        <f>IF(AND('Nom RPTM'!AT15&gt;0,'Nom RPTM'!AU15&gt;0),LN('Nom RPTM'!AU15/'Nom RPTM'!AT15),0)</f>
        <v>#N/A</v>
      </c>
      <c r="AT15" s="78" t="e">
        <f>IF(AND('Nom RPTM'!AU15&gt;0,'Nom RPTM'!AV15&gt;0),LN('Nom RPTM'!AV15/'Nom RPTM'!AU15),0)</f>
        <v>#N/A</v>
      </c>
      <c r="AU15" s="78" t="e">
        <f>IF(AND('Nom RPTM'!AV15&gt;0,'Nom RPTM'!AW15&gt;0),LN('Nom RPTM'!AW15/'Nom RPTM'!AV15),0)</f>
        <v>#N/A</v>
      </c>
      <c r="AV15" s="78" t="e">
        <f>IF(AND('Nom RPTM'!AW15&gt;0,'Nom RPTM'!AX15&gt;0),LN('Nom RPTM'!AX15/'Nom RPTM'!AW15),0)</f>
        <v>#N/A</v>
      </c>
      <c r="AW15" s="78" t="e">
        <f>IF(AND('Nom RPTM'!AX15&gt;0,'Nom RPTM'!AY15&gt;0),LN('Nom RPTM'!AY15/'Nom RPTM'!AX15),0)</f>
        <v>#N/A</v>
      </c>
      <c r="AX15" s="78" t="e">
        <f>IF(AND('Nom RPTM'!AY15&gt;0,'Nom RPTM'!AZ15&gt;0),LN('Nom RPTM'!AZ15/'Nom RPTM'!AY15),0)</f>
        <v>#N/A</v>
      </c>
      <c r="AY15" s="78" t="e">
        <f>IF(AND('Nom RPTM'!AZ15&gt;0,'Nom RPTM'!BA15&gt;0),LN('Nom RPTM'!BA15/'Nom RPTM'!AZ15),0)</f>
        <v>#N/A</v>
      </c>
      <c r="AZ15" s="78" t="e">
        <f>IF(AND('Nom RPTM'!BA15&gt;0,'Nom RPTM'!BB15&gt;0),LN('Nom RPTM'!BB15/'Nom RPTM'!BA15),0)</f>
        <v>#N/A</v>
      </c>
    </row>
    <row r="16" spans="1:254"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63"/>
      <c r="H16" s="78">
        <f>IF(AND('Nom RPTM'!G16&gt;0,'Nom RPTM'!H16&gt;0),LN('Nom RPTM'!H16/'Nom RPTM'!G16),0)</f>
        <v>-7.5793485928531898E-2</v>
      </c>
      <c r="I16" s="78">
        <f>IF(AND('Nom RPTM'!H16&gt;0,'Nom RPTM'!I16&gt;0),LN('Nom RPTM'!I16/'Nom RPTM'!H16),0)</f>
        <v>-0.10736498164847276</v>
      </c>
      <c r="J16" s="78">
        <f>IF(AND('Nom RPTM'!I16&gt;0,'Nom RPTM'!J16&gt;0),LN('Nom RPTM'!J16/'Nom RPTM'!I16),0)</f>
        <v>3.4415999295510639E-2</v>
      </c>
      <c r="K16" s="78">
        <f>IF(AND('Nom RPTM'!J16&gt;0,'Nom RPTM'!K16&gt;0),LN('Nom RPTM'!K16/'Nom RPTM'!J16),0)</f>
        <v>7.0336903678715632E-2</v>
      </c>
      <c r="L16" s="78">
        <f>IF(AND('Nom RPTM'!K16&gt;0,'Nom RPTM'!L16&gt;0),LN('Nom RPTM'!L16/'Nom RPTM'!K16),0)</f>
        <v>0.11140426569699159</v>
      </c>
      <c r="M16" s="78">
        <f>IF(AND('Nom RPTM'!L16&gt;0,'Nom RPTM'!M16&gt;0),LN('Nom RPTM'!M16/'Nom RPTM'!L16),0)</f>
        <v>-9.1554844821933688E-3</v>
      </c>
      <c r="N16" s="78">
        <f>IF(AND('Nom RPTM'!M16&gt;0,'Nom RPTM'!N16&gt;0),LN('Nom RPTM'!N16/'Nom RPTM'!M16),0)</f>
        <v>-2.9118536607083561E-2</v>
      </c>
      <c r="O16" s="78">
        <f>IF(AND('Nom RPTM'!N16&gt;0,'Nom RPTM'!O16&gt;0),LN('Nom RPTM'!O16/'Nom RPTM'!N16),0)</f>
        <v>2.2206971288679121E-2</v>
      </c>
      <c r="P16" s="78">
        <f>IF(AND('Nom RPTM'!O16&gt;0,'Nom RPTM'!P16&gt;0),LN('Nom RPTM'!P16/'Nom RPTM'!O16),0)</f>
        <v>5.730136963045715E-2</v>
      </c>
      <c r="Q16" s="78">
        <f>IF(AND('Nom RPTM'!P16&gt;0,'Nom RPTM'!Q16&gt;0),LN('Nom RPTM'!Q16/'Nom RPTM'!P16),0)</f>
        <v>-4.5496133594861654E-2</v>
      </c>
      <c r="R16" s="78">
        <f>IF(AND('Nom RPTM'!Q16&gt;0,'Nom RPTM'!R16&gt;0),LN('Nom RPTM'!R16/'Nom RPTM'!Q16),0)</f>
        <v>2.6028791532136324E-2</v>
      </c>
      <c r="S16" s="78">
        <f>IF(AND('Nom RPTM'!R16&gt;0,'Nom RPTM'!S16&gt;0),LN('Nom RPTM'!S16/'Nom RPTM'!R16),0)</f>
        <v>2.0705832045434689E-3</v>
      </c>
      <c r="T16" s="78">
        <f>IF(AND('Nom RPTM'!S16&gt;0,'Nom RPTM'!T16&gt;0),LN('Nom RPTM'!T16/'Nom RPTM'!S16),0)</f>
        <v>-1.9109511908064619E-2</v>
      </c>
      <c r="U16" s="78">
        <f>IF(AND('Nom RPTM'!T16&gt;0,'Nom RPTM'!U16&gt;0),LN('Nom RPTM'!U16/'Nom RPTM'!T16),0)</f>
        <v>-2.3947708518506323E-2</v>
      </c>
      <c r="V16" s="78">
        <f>IF(AND('Nom RPTM'!U16&gt;0,'Nom RPTM'!V16&gt;0),LN('Nom RPTM'!V16/'Nom RPTM'!U16),0)</f>
        <v>-2.9231752674301124E-3</v>
      </c>
      <c r="W16" s="78">
        <f>IF(AND('Nom RPTM'!V16&gt;0,'Nom RPTM'!W16&gt;0),LN('Nom RPTM'!W16/'Nom RPTM'!V16),0)</f>
        <v>8.7215207751536947E-3</v>
      </c>
      <c r="X16" s="78">
        <f>IF(AND('Nom RPTM'!W16&gt;0,'Nom RPTM'!X16&gt;0),LN('Nom RPTM'!X16/'Nom RPTM'!W16),0)</f>
        <v>4.4989662772246947E-2</v>
      </c>
      <c r="Y16" s="78">
        <f>IF(AND('Nom RPTM'!X16&gt;0,'Nom RPTM'!Y16&gt;0),LN('Nom RPTM'!Y16/'Nom RPTM'!X16),0)</f>
        <v>1.9556936013685147E-2</v>
      </c>
      <c r="Z16" s="78">
        <f>IF(AND('Nom RPTM'!Y16&gt;0,'Nom RPTM'!Z16&gt;0),LN('Nom RPTM'!Z16/'Nom RPTM'!Y16),0)</f>
        <v>7.7544795679775666E-2</v>
      </c>
      <c r="AA16" s="78">
        <f>IF(AND('Nom RPTM'!Z16&gt;0,'Nom RPTM'!AA16&gt;0),LN('Nom RPTM'!AA16/'Nom RPTM'!Z16),0)</f>
        <v>0.10451283999127466</v>
      </c>
      <c r="AB16" s="78">
        <f>IF(AND('Nom RPTM'!AA16&gt;0,'Nom RPTM'!AB16&gt;0),LN('Nom RPTM'!AB16/'Nom RPTM'!AA16),0)</f>
        <v>3.2128232565338873E-2</v>
      </c>
      <c r="AC16" s="78">
        <f>IF(AND('Nom RPTM'!AB16&gt;0,'Nom RPTM'!AC16&gt;0),LN('Nom RPTM'!AC16/'Nom RPTM'!AB16),0)</f>
        <v>8.8363227240986636E-2</v>
      </c>
      <c r="AD16" s="78">
        <f>IF(AND('Nom RPTM'!AD16&gt;0,'Nom RPTM'!AE16&gt;0),LN('Nom RPTM'!AE16/'Nom RPTM'!AD16),0)</f>
        <v>0.13965391685845049</v>
      </c>
      <c r="AE16" s="78">
        <f>IF(AND('Nom RPTM'!AE16&gt;0,'Nom RPTM'!AF16&gt;0),LN('Nom RPTM'!AF16/'Nom RPTM'!AE16),0)</f>
        <v>-2.7071093543636539E-2</v>
      </c>
      <c r="AF16" s="78">
        <f>IF(AND('Nom RPTM'!AF16&gt;0,'Nom RPTM'!AG16&gt;0),LN('Nom RPTM'!AG16/'Nom RPTM'!AF16),0)</f>
        <v>5.00199460817803E-2</v>
      </c>
      <c r="AG16" s="78">
        <f>IF(AND('Nom RPTM'!AG16&gt;0,'Nom RPTM'!AH16&gt;0),LN('Nom RPTM'!AH16/'Nom RPTM'!AG16),0)</f>
        <v>7.7571564915973099E-2</v>
      </c>
      <c r="AH16" s="78">
        <f>IF(AND('Nom RPTM'!AH16&gt;0,'Nom RPTM'!AI16&gt;0),LN('Nom RPTM'!AI16/'Nom RPTM'!AH16),0)</f>
        <v>4.6503084503637701E-2</v>
      </c>
      <c r="AI16" s="78">
        <f>IF(AND('Nom RPTM'!AI16&gt;0,'Nom RPTM'!AJ16&gt;0),LN('Nom RPTM'!AJ16/'Nom RPTM'!AI16),0)</f>
        <v>3.2323984854951852E-2</v>
      </c>
      <c r="AJ16" s="78">
        <f>IF(AND('Nom RPTM'!AJ16&gt;0,'Nom RPTM'!AK16&gt;0),LN('Nom RPTM'!AK16/'Nom RPTM'!AJ16),0)</f>
        <v>4.7498061128223114E-2</v>
      </c>
      <c r="AK16" s="78">
        <f>IF(AND('Nom RPTM'!AK16&gt;0,'Nom RPTM'!AL16&gt;0),LN('Nom RPTM'!AL16/'Nom RPTM'!AK16),0)</f>
        <v>1.336826534326762E-2</v>
      </c>
      <c r="AL16" s="78">
        <f>IF(AND('Nom RPTM'!AM16&gt;0,'Nom RPTM'!AN16&gt;0),LN('Nom RPTM'!AN16/'Nom RPTM'!AM16),0)</f>
        <v>-5.3533590720980205E-2</v>
      </c>
      <c r="AM16" s="78">
        <f>IF(AND('Nom RPTM'!AN16&gt;0,'Nom RPTM'!AO16&gt;0),LN('Nom RPTM'!AO16/'Nom RPTM'!AN16),0)</f>
        <v>3.5986447530312944E-2</v>
      </c>
      <c r="AN16" s="78">
        <f>IF(AND('Nom RPTM'!AO16&gt;0,'Nom RPTM'!AP16&gt;0),LN('Nom RPTM'!AP16/'Nom RPTM'!AO16),0)</f>
        <v>2.176583009039371E-2</v>
      </c>
      <c r="AO16" s="78">
        <f>IF(AND('Nom RPTM'!AP16&gt;0,'Nom RPTM'!AQ16&gt;0),LN('Nom RPTM'!AQ16/'Nom RPTM'!AP16),0)</f>
        <v>9.6450345641817314E-2</v>
      </c>
      <c r="AP16" s="78">
        <f>IF(AND('Nom RPTM'!AQ16&gt;0,'Nom RPTM'!AR16&gt;0),LN('Nom RPTM'!AR16/'Nom RPTM'!AQ16),0)</f>
        <v>-3.4819999287154672E-2</v>
      </c>
      <c r="AQ16" s="78">
        <f>IF(AND('Nom RPTM'!AR16&gt;0,'Nom RPTM'!AS16&gt;0),LN('Nom RPTM'!AS16/'Nom RPTM'!AR16),0)</f>
        <v>-2.3358081531763587E-2</v>
      </c>
      <c r="AR16" s="78">
        <f>IF(AND('Nom RPTM'!AS16&gt;0,'Nom RPTM'!AT16&gt;0),LN('Nom RPTM'!AT16/'Nom RPTM'!AS16),0)</f>
        <v>0.14264583520885074</v>
      </c>
      <c r="AS16" s="78" t="e">
        <f>IF(AND('Nom RPTM'!AT16&gt;0,'Nom RPTM'!AU16&gt;0),LN('Nom RPTM'!AU16/'Nom RPTM'!AT16),0)</f>
        <v>#N/A</v>
      </c>
      <c r="AT16" s="78" t="e">
        <f>IF(AND('Nom RPTM'!AU16&gt;0,'Nom RPTM'!AV16&gt;0),LN('Nom RPTM'!AV16/'Nom RPTM'!AU16),0)</f>
        <v>#N/A</v>
      </c>
      <c r="AU16" s="78" t="e">
        <f>IF(AND('Nom RPTM'!AV16&gt;0,'Nom RPTM'!AW16&gt;0),LN('Nom RPTM'!AW16/'Nom RPTM'!AV16),0)</f>
        <v>#N/A</v>
      </c>
      <c r="AV16" s="78" t="e">
        <f>IF(AND('Nom RPTM'!AW16&gt;0,'Nom RPTM'!AX16&gt;0),LN('Nom RPTM'!AX16/'Nom RPTM'!AW16),0)</f>
        <v>#N/A</v>
      </c>
      <c r="AW16" s="78" t="e">
        <f>IF(AND('Nom RPTM'!AX16&gt;0,'Nom RPTM'!AY16&gt;0),LN('Nom RPTM'!AY16/'Nom RPTM'!AX16),0)</f>
        <v>#N/A</v>
      </c>
      <c r="AX16" s="78" t="e">
        <f>IF(AND('Nom RPTM'!AY16&gt;0,'Nom RPTM'!AZ16&gt;0),LN('Nom RPTM'!AZ16/'Nom RPTM'!AY16),0)</f>
        <v>#N/A</v>
      </c>
      <c r="AY16" s="78" t="e">
        <f>IF(AND('Nom RPTM'!AZ16&gt;0,'Nom RPTM'!BA16&gt;0),LN('Nom RPTM'!BA16/'Nom RPTM'!AZ16),0)</f>
        <v>#N/A</v>
      </c>
      <c r="AZ16" s="78" t="e">
        <f>IF(AND('Nom RPTM'!BA16&gt;0,'Nom RPTM'!BB16&gt;0),LN('Nom RPTM'!BB16/'Nom RPTM'!BA16),0)</f>
        <v>#N/A</v>
      </c>
    </row>
    <row r="17" spans="1:254"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63"/>
      <c r="H17" s="78">
        <f>IF(AND('Nom RPTM'!G17&gt;0,'Nom RPTM'!H17&gt;0),LN('Nom RPTM'!H17/'Nom RPTM'!G17),0)</f>
        <v>-0.11972658344512561</v>
      </c>
      <c r="I17" s="78">
        <f>IF(AND('Nom RPTM'!H17&gt;0,'Nom RPTM'!I17&gt;0),LN('Nom RPTM'!I17/'Nom RPTM'!H17),0)</f>
        <v>-8.8032156706978389E-3</v>
      </c>
      <c r="J17" s="78">
        <f>IF(AND('Nom RPTM'!I17&gt;0,'Nom RPTM'!J17&gt;0),LN('Nom RPTM'!J17/'Nom RPTM'!I17),0)</f>
        <v>0.10553798015790507</v>
      </c>
      <c r="K17" s="78">
        <f>IF(AND('Nom RPTM'!J17&gt;0,'Nom RPTM'!K17&gt;0),LN('Nom RPTM'!K17/'Nom RPTM'!J17),0)</f>
        <v>-1.3374004483343711E-2</v>
      </c>
      <c r="L17" s="78">
        <f>IF(AND('Nom RPTM'!K17&gt;0,'Nom RPTM'!L17&gt;0),LN('Nom RPTM'!L17/'Nom RPTM'!K17),0)</f>
        <v>0.17392513493927214</v>
      </c>
      <c r="M17" s="78">
        <f>IF(AND('Nom RPTM'!L17&gt;0,'Nom RPTM'!M17&gt;0),LN('Nom RPTM'!M17/'Nom RPTM'!L17),0)</f>
        <v>-0.10207918455150736</v>
      </c>
      <c r="N17" s="78">
        <f>IF(AND('Nom RPTM'!M17&gt;0,'Nom RPTM'!N17&gt;0),LN('Nom RPTM'!N17/'Nom RPTM'!M17),0)</f>
        <v>8.1010060882935345E-2</v>
      </c>
      <c r="O17" s="78">
        <f>IF(AND('Nom RPTM'!N17&gt;0,'Nom RPTM'!O17&gt;0),LN('Nom RPTM'!O17/'Nom RPTM'!N17),0)</f>
        <v>8.2472779736518412E-2</v>
      </c>
      <c r="P17" s="78">
        <f>IF(AND('Nom RPTM'!O17&gt;0,'Nom RPTM'!P17&gt;0),LN('Nom RPTM'!P17/'Nom RPTM'!O17),0)</f>
        <v>5.4651792340341794E-2</v>
      </c>
      <c r="Q17" s="78">
        <f>IF(AND('Nom RPTM'!P17&gt;0,'Nom RPTM'!Q17&gt;0),LN('Nom RPTM'!Q17/'Nom RPTM'!P17),0)</f>
        <v>1.7282936181774015E-2</v>
      </c>
      <c r="R17" s="78">
        <f>IF(AND('Nom RPTM'!Q17&gt;0,'Nom RPTM'!R17&gt;0),LN('Nom RPTM'!R17/'Nom RPTM'!Q17),0)</f>
        <v>-1.1882862406035328E-2</v>
      </c>
      <c r="S17" s="78">
        <f>IF(AND('Nom RPTM'!R17&gt;0,'Nom RPTM'!S17&gt;0),LN('Nom RPTM'!S17/'Nom RPTM'!R17),0)</f>
        <v>2.7258908641712327E-2</v>
      </c>
      <c r="T17" s="78">
        <f>IF(AND('Nom RPTM'!S17&gt;0,'Nom RPTM'!T17&gt;0),LN('Nom RPTM'!T17/'Nom RPTM'!S17),0)</f>
        <v>7.4660433612333424E-4</v>
      </c>
      <c r="U17" s="78">
        <f>IF(AND('Nom RPTM'!T17&gt;0,'Nom RPTM'!U17&gt;0),LN('Nom RPTM'!U17/'Nom RPTM'!T17),0)</f>
        <v>1.1196270989010071E-2</v>
      </c>
      <c r="V17" s="78">
        <f>IF(AND('Nom RPTM'!U17&gt;0,'Nom RPTM'!V17&gt;0),LN('Nom RPTM'!V17/'Nom RPTM'!U17),0)</f>
        <v>2.9731018718653288E-3</v>
      </c>
      <c r="W17" s="78">
        <f>IF(AND('Nom RPTM'!V17&gt;0,'Nom RPTM'!W17&gt;0),LN('Nom RPTM'!W17/'Nom RPTM'!V17),0)</f>
        <v>-1.3638252394146589E-2</v>
      </c>
      <c r="X17" s="78">
        <f>IF(AND('Nom RPTM'!W17&gt;0,'Nom RPTM'!X17&gt;0),LN('Nom RPTM'!X17/'Nom RPTM'!W17),0)</f>
        <v>2.0655771479671396E-2</v>
      </c>
      <c r="Y17" s="78">
        <f>IF(AND('Nom RPTM'!X17&gt;0,'Nom RPTM'!Y17&gt;0),LN('Nom RPTM'!Y17/'Nom RPTM'!X17),0)</f>
        <v>2.2848917579324595E-2</v>
      </c>
      <c r="Z17" s="78">
        <f>IF(AND('Nom RPTM'!Y17&gt;0,'Nom RPTM'!Z17&gt;0),LN('Nom RPTM'!Z17/'Nom RPTM'!Y17),0)</f>
        <v>5.5645999426966783E-2</v>
      </c>
      <c r="AA17" s="78">
        <f>IF(AND('Nom RPTM'!Z17&gt;0,'Nom RPTM'!AA17&gt;0),LN('Nom RPTM'!AA17/'Nom RPTM'!Z17),0)</f>
        <v>0.14426160931232607</v>
      </c>
      <c r="AB17" s="78">
        <f>IF(AND('Nom RPTM'!AA17&gt;0,'Nom RPTM'!AB17&gt;0),LN('Nom RPTM'!AB17/'Nom RPTM'!AA17),0)</f>
        <v>1.9050817191378858E-2</v>
      </c>
      <c r="AC17" s="78">
        <f>IF(AND('Nom RPTM'!AB17&gt;0,'Nom RPTM'!AC17&gt;0),LN('Nom RPTM'!AC17/'Nom RPTM'!AB17),0)</f>
        <v>2.5200716758644614E-2</v>
      </c>
      <c r="AD17" s="78">
        <f>IF(AND('Nom RPTM'!AD17&gt;0,'Nom RPTM'!AE17&gt;0),LN('Nom RPTM'!AE17/'Nom RPTM'!AD17),0)</f>
        <v>0.14463699493091473</v>
      </c>
      <c r="AE17" s="78">
        <f>IF(AND('Nom RPTM'!AE17&gt;0,'Nom RPTM'!AF17&gt;0),LN('Nom RPTM'!AF17/'Nom RPTM'!AE17),0)</f>
        <v>-3.9246573831303984E-2</v>
      </c>
      <c r="AF17" s="78">
        <f>IF(AND('Nom RPTM'!AF17&gt;0,'Nom RPTM'!AG17&gt;0),LN('Nom RPTM'!AG17/'Nom RPTM'!AF17),0)</f>
        <v>5.6546399159584981E-2</v>
      </c>
      <c r="AG17" s="78">
        <f>IF(AND('Nom RPTM'!AG17&gt;0,'Nom RPTM'!AH17&gt;0),LN('Nom RPTM'!AH17/'Nom RPTM'!AG17),0)</f>
        <v>8.1219726435716968E-2</v>
      </c>
      <c r="AH17" s="78">
        <f>IF(AND('Nom RPTM'!AH17&gt;0,'Nom RPTM'!AI17&gt;0),LN('Nom RPTM'!AI17/'Nom RPTM'!AH17),0)</f>
        <v>1.6579262551859051E-3</v>
      </c>
      <c r="AI17" s="78">
        <f>IF(AND('Nom RPTM'!AI17&gt;0,'Nom RPTM'!AJ17&gt;0),LN('Nom RPTM'!AJ17/'Nom RPTM'!AI17),0)</f>
        <v>9.9638677534220083E-3</v>
      </c>
      <c r="AJ17" s="78">
        <f>IF(AND('Nom RPTM'!AJ17&gt;0,'Nom RPTM'!AK17&gt;0),LN('Nom RPTM'!AK17/'Nom RPTM'!AJ17),0)</f>
        <v>3.6814582730887738E-2</v>
      </c>
      <c r="AK17" s="78">
        <f>IF(AND('Nom RPTM'!AK17&gt;0,'Nom RPTM'!AL17&gt;0),LN('Nom RPTM'!AL17/'Nom RPTM'!AK17),0)</f>
        <v>-3.6422268822140426E-2</v>
      </c>
      <c r="AL17" s="78">
        <f>IF(AND('Nom RPTM'!AM17&gt;0,'Nom RPTM'!AN17&gt;0),LN('Nom RPTM'!AN17/'Nom RPTM'!AM17),0)</f>
        <v>6.6806013373099979E-2</v>
      </c>
      <c r="AM17" s="78">
        <f>IF(AND('Nom RPTM'!AN17&gt;0,'Nom RPTM'!AO17&gt;0),LN('Nom RPTM'!AO17/'Nom RPTM'!AN17),0)</f>
        <v>4.7215755030303182E-2</v>
      </c>
      <c r="AN17" s="78">
        <f>IF(AND('Nom RPTM'!AO17&gt;0,'Nom RPTM'!AP17&gt;0),LN('Nom RPTM'!AP17/'Nom RPTM'!AO17),0)</f>
        <v>2.9417503902302303E-2</v>
      </c>
      <c r="AO17" s="78">
        <f>IF(AND('Nom RPTM'!AP17&gt;0,'Nom RPTM'!AQ17&gt;0),LN('Nom RPTM'!AQ17/'Nom RPTM'!AP17),0)</f>
        <v>5.0329089558066545E-2</v>
      </c>
      <c r="AP17" s="78">
        <f>IF(AND('Nom RPTM'!AQ17&gt;0,'Nom RPTM'!AR17&gt;0),LN('Nom RPTM'!AR17/'Nom RPTM'!AQ17),0)</f>
        <v>-2.0615155366910049E-3</v>
      </c>
      <c r="AQ17" s="78">
        <f>IF(AND('Nom RPTM'!AR17&gt;0,'Nom RPTM'!AS17&gt;0),LN('Nom RPTM'!AS17/'Nom RPTM'!AR17),0)</f>
        <v>2.6078516293681062E-3</v>
      </c>
      <c r="AR17" s="78">
        <f>IF(AND('Nom RPTM'!AS17&gt;0,'Nom RPTM'!AT17&gt;0),LN('Nom RPTM'!AT17/'Nom RPTM'!AS17),0)</f>
        <v>9.3075345921198149E-2</v>
      </c>
      <c r="AS17" s="78" t="e">
        <f>IF(AND('Nom RPTM'!AT17&gt;0,'Nom RPTM'!AU17&gt;0),LN('Nom RPTM'!AU17/'Nom RPTM'!AT17),0)</f>
        <v>#N/A</v>
      </c>
      <c r="AT17" s="78" t="e">
        <f>IF(AND('Nom RPTM'!AU17&gt;0,'Nom RPTM'!AV17&gt;0),LN('Nom RPTM'!AV17/'Nom RPTM'!AU17),0)</f>
        <v>#N/A</v>
      </c>
      <c r="AU17" s="78" t="e">
        <f>IF(AND('Nom RPTM'!AV17&gt;0,'Nom RPTM'!AW17&gt;0),LN('Nom RPTM'!AW17/'Nom RPTM'!AV17),0)</f>
        <v>#N/A</v>
      </c>
      <c r="AV17" s="78" t="e">
        <f>IF(AND('Nom RPTM'!AW17&gt;0,'Nom RPTM'!AX17&gt;0),LN('Nom RPTM'!AX17/'Nom RPTM'!AW17),0)</f>
        <v>#N/A</v>
      </c>
      <c r="AW17" s="78" t="e">
        <f>IF(AND('Nom RPTM'!AX17&gt;0,'Nom RPTM'!AY17&gt;0),LN('Nom RPTM'!AY17/'Nom RPTM'!AX17),0)</f>
        <v>#N/A</v>
      </c>
      <c r="AX17" s="78" t="e">
        <f>IF(AND('Nom RPTM'!AY17&gt;0,'Nom RPTM'!AZ17&gt;0),LN('Nom RPTM'!AZ17/'Nom RPTM'!AY17),0)</f>
        <v>#N/A</v>
      </c>
      <c r="AY17" s="78" t="e">
        <f>IF(AND('Nom RPTM'!AZ17&gt;0,'Nom RPTM'!BA17&gt;0),LN('Nom RPTM'!BA17/'Nom RPTM'!AZ17),0)</f>
        <v>#N/A</v>
      </c>
      <c r="AZ17" s="78" t="e">
        <f>IF(AND('Nom RPTM'!BA17&gt;0,'Nom RPTM'!BB17&gt;0),LN('Nom RPTM'!BB17/'Nom RPTM'!BA17),0)</f>
        <v>#N/A</v>
      </c>
    </row>
    <row r="18" spans="1:254"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69"/>
      <c r="H18" s="79">
        <f>IF(AND('Nom RPTM'!G18&gt;0,'Nom RPTM'!H18&gt;0),LN('Nom RPTM'!H18/'Nom RPTM'!G18),0)</f>
        <v>-0.11839913115050937</v>
      </c>
      <c r="I18" s="79">
        <f>IF(AND('Nom RPTM'!H18&gt;0,'Nom RPTM'!I18&gt;0),LN('Nom RPTM'!I18/'Nom RPTM'!H18),0)</f>
        <v>-8.7076875478508078E-2</v>
      </c>
      <c r="J18" s="79">
        <f>IF(AND('Nom RPTM'!I18&gt;0,'Nom RPTM'!J18&gt;0),LN('Nom RPTM'!J18/'Nom RPTM'!I18),0)</f>
        <v>4.8025155628367754E-2</v>
      </c>
      <c r="K18" s="79">
        <f>IF(AND('Nom RPTM'!J18&gt;0,'Nom RPTM'!K18&gt;0),LN('Nom RPTM'!K18/'Nom RPTM'!J18),0)</f>
        <v>-2.9253158316345444E-2</v>
      </c>
      <c r="L18" s="79">
        <f>IF(AND('Nom RPTM'!K18&gt;0,'Nom RPTM'!L18&gt;0),LN('Nom RPTM'!L18/'Nom RPTM'!K18),0)</f>
        <v>-3.755066425394904E-2</v>
      </c>
      <c r="M18" s="79">
        <f>IF(AND('Nom RPTM'!L18&gt;0,'Nom RPTM'!M18&gt;0),LN('Nom RPTM'!M18/'Nom RPTM'!L18),0)</f>
        <v>6.6384746618308801E-2</v>
      </c>
      <c r="N18" s="79">
        <f>IF(AND('Nom RPTM'!M18&gt;0,'Nom RPTM'!N18&gt;0),LN('Nom RPTM'!N18/'Nom RPTM'!M18),0)</f>
        <v>-4.8670866888054803E-2</v>
      </c>
      <c r="O18" s="79">
        <f>IF(AND('Nom RPTM'!N18&gt;0,'Nom RPTM'!O18&gt;0),LN('Nom RPTM'!O18/'Nom RPTM'!N18),0)</f>
        <v>4.3779692629220011E-2</v>
      </c>
      <c r="P18" s="79">
        <f>IF(AND('Nom RPTM'!O18&gt;0,'Nom RPTM'!P18&gt;0),LN('Nom RPTM'!P18/'Nom RPTM'!O18),0)</f>
        <v>1.3713359665362801E-2</v>
      </c>
      <c r="Q18" s="79">
        <f>IF(AND('Nom RPTM'!P18&gt;0,'Nom RPTM'!Q18&gt;0),LN('Nom RPTM'!Q18/'Nom RPTM'!P18),0)</f>
        <v>5.5603606026715525E-2</v>
      </c>
      <c r="R18" s="79">
        <f>IF(AND('Nom RPTM'!Q18&gt;0,'Nom RPTM'!R18&gt;0),LN('Nom RPTM'!R18/'Nom RPTM'!Q18),0)</f>
        <v>-2.4364246067412479E-3</v>
      </c>
      <c r="S18" s="79">
        <f>IF(AND('Nom RPTM'!R18&gt;0,'Nom RPTM'!S18&gt;0),LN('Nom RPTM'!S18/'Nom RPTM'!R18),0)</f>
        <v>4.068056799037266E-2</v>
      </c>
      <c r="T18" s="79">
        <f>IF(AND('Nom RPTM'!S18&gt;0,'Nom RPTM'!T18&gt;0),LN('Nom RPTM'!T18/'Nom RPTM'!S18),0)</f>
        <v>-1.1276764983094024E-2</v>
      </c>
      <c r="U18" s="79">
        <f>IF(AND('Nom RPTM'!T18&gt;0,'Nom RPTM'!U18&gt;0),LN('Nom RPTM'!U18/'Nom RPTM'!T18),0)</f>
        <v>-7.6814631656920776E-2</v>
      </c>
      <c r="V18" s="79">
        <f>IF(AND('Nom RPTM'!U18&gt;0,'Nom RPTM'!V18&gt;0),LN('Nom RPTM'!V18/'Nom RPTM'!U18),0)</f>
        <v>-2.1239340823576983E-2</v>
      </c>
      <c r="W18" s="79">
        <f>IF(AND('Nom RPTM'!V18&gt;0,'Nom RPTM'!W18&gt;0),LN('Nom RPTM'!W18/'Nom RPTM'!V18),0)</f>
        <v>3.0058655091803006E-2</v>
      </c>
      <c r="X18" s="79">
        <f>IF(AND('Nom RPTM'!W18&gt;0,'Nom RPTM'!X18&gt;0),LN('Nom RPTM'!X18/'Nom RPTM'!W18),0)</f>
        <v>-2.0562752097656629E-2</v>
      </c>
      <c r="Y18" s="79">
        <f>IF(AND('Nom RPTM'!X18&gt;0,'Nom RPTM'!Y18&gt;0),LN('Nom RPTM'!Y18/'Nom RPTM'!X18),0)</f>
        <v>-7.115668911170675E-2</v>
      </c>
      <c r="Z18" s="79">
        <f>IF(AND('Nom RPTM'!Y18&gt;0,'Nom RPTM'!Z18&gt;0),LN('Nom RPTM'!Z18/'Nom RPTM'!Y18),0)</f>
        <v>0.14519720972532771</v>
      </c>
      <c r="AA18" s="79">
        <f>IF(AND('Nom RPTM'!Z18&gt;0,'Nom RPTM'!AA18&gt;0),LN('Nom RPTM'!AA18/'Nom RPTM'!Z18),0)</f>
        <v>6.6233408549458916E-2</v>
      </c>
      <c r="AB18" s="79">
        <f>IF(AND('Nom RPTM'!AA18&gt;0,'Nom RPTM'!AB18&gt;0),LN('Nom RPTM'!AB18/'Nom RPTM'!AA18),0)</f>
        <v>0.11435356742171485</v>
      </c>
      <c r="AC18" s="79">
        <f>IF(AND('Nom RPTM'!AB18&gt;0,'Nom RPTM'!AC18&gt;0),LN('Nom RPTM'!AC18/'Nom RPTM'!AB18),0)</f>
        <v>9.8190349260518145E-2</v>
      </c>
      <c r="AD18" s="79">
        <f>IF(AND('Nom RPTM'!AD18&gt;0,'Nom RPTM'!AE18&gt;0),LN('Nom RPTM'!AE18/'Nom RPTM'!AD18),0)</f>
        <v>0.14083721079444395</v>
      </c>
      <c r="AE18" s="79">
        <f>IF(AND('Nom RPTM'!AE18&gt;0,'Nom RPTM'!AF18&gt;0),LN('Nom RPTM'!AF18/'Nom RPTM'!AE18),0)</f>
        <v>-5.4589417902779491E-2</v>
      </c>
      <c r="AF18" s="79">
        <f>IF(AND('Nom RPTM'!AF18&gt;0,'Nom RPTM'!AG18&gt;0),LN('Nom RPTM'!AG18/'Nom RPTM'!AF18),0)</f>
        <v>-3.0497461599597986E-2</v>
      </c>
      <c r="AG18" s="79">
        <f>IF(AND('Nom RPTM'!AG18&gt;0,'Nom RPTM'!AH18&gt;0),LN('Nom RPTM'!AH18/'Nom RPTM'!AG18),0)</f>
        <v>0.12583184810633194</v>
      </c>
      <c r="AH18" s="79">
        <f>IF(AND('Nom RPTM'!AH18&gt;0,'Nom RPTM'!AI18&gt;0),LN('Nom RPTM'!AI18/'Nom RPTM'!AH18),0)</f>
        <v>1.3951262606860549E-2</v>
      </c>
      <c r="AI18" s="79">
        <f>IF(AND('Nom RPTM'!AI18&gt;0,'Nom RPTM'!AJ18&gt;0),LN('Nom RPTM'!AJ18/'Nom RPTM'!AI18),0)</f>
        <v>6.3114344181838214E-2</v>
      </c>
      <c r="AJ18" s="79">
        <f>IF(AND('Nom RPTM'!AJ18&gt;0,'Nom RPTM'!AK18&gt;0),LN('Nom RPTM'!AK18/'Nom RPTM'!AJ18),0)</f>
        <v>1.5287148240105578E-2</v>
      </c>
      <c r="AK18" s="79">
        <f>IF(AND('Nom RPTM'!AK18&gt;0,'Nom RPTM'!AL18&gt;0),LN('Nom RPTM'!AL18/'Nom RPTM'!AK18),0)</f>
        <v>-1.0687075571106673E-2</v>
      </c>
      <c r="AL18" s="79">
        <f>IF(AND('Nom RPTM'!AM18&gt;0,'Nom RPTM'!AN18&gt;0),LN('Nom RPTM'!AN18/'Nom RPTM'!AM18),0)</f>
        <v>4.9468944597555117E-2</v>
      </c>
      <c r="AM18" s="79">
        <f>IF(AND('Nom RPTM'!AN18&gt;0,'Nom RPTM'!AO18&gt;0),LN('Nom RPTM'!AO18/'Nom RPTM'!AN18),0)</f>
        <v>3.8671237565954412E-2</v>
      </c>
      <c r="AN18" s="79">
        <f>IF(AND('Nom RPTM'!AO18&gt;0,'Nom RPTM'!AP18&gt;0),LN('Nom RPTM'!AP18/'Nom RPTM'!AO18),0)</f>
        <v>2.9089555737476503E-2</v>
      </c>
      <c r="AO18" s="79">
        <f>IF(AND('Nom RPTM'!AP18&gt;0,'Nom RPTM'!AQ18&gt;0),LN('Nom RPTM'!AQ18/'Nom RPTM'!AP18),0)</f>
        <v>2.4793614811082009E-2</v>
      </c>
      <c r="AP18" s="79">
        <f>IF(AND('Nom RPTM'!AQ18&gt;0,'Nom RPTM'!AR18&gt;0),LN('Nom RPTM'!AR18/'Nom RPTM'!AQ18),0)</f>
        <v>-1.7325008771536848E-2</v>
      </c>
      <c r="AQ18" s="79">
        <f>IF(AND('Nom RPTM'!AR18&gt;0,'Nom RPTM'!AS18&gt;0),LN('Nom RPTM'!AS18/'Nom RPTM'!AR18),0)</f>
        <v>1.674579934348348E-2</v>
      </c>
      <c r="AR18" s="79">
        <f>IF(AND('Nom RPTM'!AS18&gt;0,'Nom RPTM'!AT18&gt;0),LN('Nom RPTM'!AT18/'Nom RPTM'!AS18),0)</f>
        <v>8.2036473346726202E-2</v>
      </c>
      <c r="AS18" s="79" t="e">
        <f>IF(AND('Nom RPTM'!AT18&gt;0,'Nom RPTM'!AU18&gt;0),LN('Nom RPTM'!AU18/'Nom RPTM'!AT18),0)</f>
        <v>#N/A</v>
      </c>
      <c r="AT18" s="79" t="e">
        <f>IF(AND('Nom RPTM'!AU18&gt;0,'Nom RPTM'!AV18&gt;0),LN('Nom RPTM'!AV18/'Nom RPTM'!AU18),0)</f>
        <v>#N/A</v>
      </c>
      <c r="AU18" s="79" t="e">
        <f>IF(AND('Nom RPTM'!AV18&gt;0,'Nom RPTM'!AW18&gt;0),LN('Nom RPTM'!AW18/'Nom RPTM'!AV18),0)</f>
        <v>#N/A</v>
      </c>
      <c r="AV18" s="79" t="e">
        <f>IF(AND('Nom RPTM'!AW18&gt;0,'Nom RPTM'!AX18&gt;0),LN('Nom RPTM'!AX18/'Nom RPTM'!AW18),0)</f>
        <v>#N/A</v>
      </c>
      <c r="AW18" s="79" t="e">
        <f>IF(AND('Nom RPTM'!AX18&gt;0,'Nom RPTM'!AY18&gt;0),LN('Nom RPTM'!AY18/'Nom RPTM'!AX18),0)</f>
        <v>#N/A</v>
      </c>
      <c r="AX18" s="79" t="e">
        <f>IF(AND('Nom RPTM'!AY18&gt;0,'Nom RPTM'!AZ18&gt;0),LN('Nom RPTM'!AZ18/'Nom RPTM'!AY18),0)</f>
        <v>#N/A</v>
      </c>
      <c r="AY18" s="79" t="e">
        <f>IF(AND('Nom RPTM'!AZ18&gt;0,'Nom RPTM'!BA18&gt;0),LN('Nom RPTM'!BA18/'Nom RPTM'!AZ18),0)</f>
        <v>#N/A</v>
      </c>
      <c r="AZ18" s="79" t="e">
        <f>IF(AND('Nom RPTM'!BA18&gt;0,'Nom RPTM'!BB18&gt;0),LN('Nom RPTM'!BB18/'Nom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69"/>
      <c r="H19" s="79">
        <f>IF(AND('Nom RPTM'!G19&gt;0,'Nom RPTM'!H19&gt;0),LN('Nom RPTM'!H19/'Nom RPTM'!G19),0)</f>
        <v>-9.9335164449613253E-2</v>
      </c>
      <c r="I19" s="79">
        <f>IF(AND('Nom RPTM'!H19&gt;0,'Nom RPTM'!I19&gt;0),LN('Nom RPTM'!I19/'Nom RPTM'!H19),0)</f>
        <v>8.9563097083130046E-3</v>
      </c>
      <c r="J19" s="79">
        <f>IF(AND('Nom RPTM'!I19&gt;0,'Nom RPTM'!J19&gt;0),LN('Nom RPTM'!J19/'Nom RPTM'!I19),0)</f>
        <v>-6.4100112263377015E-2</v>
      </c>
      <c r="K19" s="79">
        <f>IF(AND('Nom RPTM'!J19&gt;0,'Nom RPTM'!K19&gt;0),LN('Nom RPTM'!K19/'Nom RPTM'!J19),0)</f>
        <v>-3.8253346100697076E-2</v>
      </c>
      <c r="L19" s="79">
        <f>IF(AND('Nom RPTM'!K19&gt;0,'Nom RPTM'!L19&gt;0),LN('Nom RPTM'!L19/'Nom RPTM'!K19),0)</f>
        <v>8.4479091894853545E-2</v>
      </c>
      <c r="M19" s="79">
        <f>IF(AND('Nom RPTM'!L19&gt;0,'Nom RPTM'!M19&gt;0),LN('Nom RPTM'!M19/'Nom RPTM'!L19),0)</f>
        <v>1.5058442204882493E-2</v>
      </c>
      <c r="N19" s="79">
        <f>IF(AND('Nom RPTM'!M19&gt;0,'Nom RPTM'!N19&gt;0),LN('Nom RPTM'!N19/'Nom RPTM'!M19),0)</f>
        <v>-1.6389830681572824E-2</v>
      </c>
      <c r="O19" s="79">
        <f>IF(AND('Nom RPTM'!N19&gt;0,'Nom RPTM'!O19&gt;0),LN('Nom RPTM'!O19/'Nom RPTM'!N19),0)</f>
        <v>5.5416900619169145E-2</v>
      </c>
      <c r="P19" s="79">
        <f>IF(AND('Nom RPTM'!O19&gt;0,'Nom RPTM'!P19&gt;0),LN('Nom RPTM'!P19/'Nom RPTM'!O19),0)</f>
        <v>2.2460721675466581E-2</v>
      </c>
      <c r="Q19" s="79">
        <f>IF(AND('Nom RPTM'!P19&gt;0,'Nom RPTM'!Q19&gt;0),LN('Nom RPTM'!Q19/'Nom RPTM'!P19),0)</f>
        <v>-4.8425652340458071E-2</v>
      </c>
      <c r="R19" s="79">
        <f>IF(AND('Nom RPTM'!Q19&gt;0,'Nom RPTM'!R19&gt;0),LN('Nom RPTM'!R19/'Nom RPTM'!Q19),0)</f>
        <v>3.7787156494273763E-2</v>
      </c>
      <c r="S19" s="79">
        <f>IF(AND('Nom RPTM'!R19&gt;0,'Nom RPTM'!S19&gt;0),LN('Nom RPTM'!S19/'Nom RPTM'!R19),0)</f>
        <v>4.0646633094587076E-2</v>
      </c>
      <c r="T19" s="79">
        <f>IF(AND('Nom RPTM'!S19&gt;0,'Nom RPTM'!T19&gt;0),LN('Nom RPTM'!T19/'Nom RPTM'!S19),0)</f>
        <v>2.8614531400376501E-2</v>
      </c>
      <c r="U19" s="79">
        <f>IF(AND('Nom RPTM'!T19&gt;0,'Nom RPTM'!U19&gt;0),LN('Nom RPTM'!U19/'Nom RPTM'!T19),0)</f>
        <v>-6.1798516093197899E-2</v>
      </c>
      <c r="V19" s="79">
        <f>IF(AND('Nom RPTM'!U19&gt;0,'Nom RPTM'!V19&gt;0),LN('Nom RPTM'!V19/'Nom RPTM'!U19),0)</f>
        <v>-2.6376052930565993E-2</v>
      </c>
      <c r="W19" s="79">
        <f>IF(AND('Nom RPTM'!V19&gt;0,'Nom RPTM'!W19&gt;0),LN('Nom RPTM'!W19/'Nom RPTM'!V19),0)</f>
        <v>2.2247162507729097E-3</v>
      </c>
      <c r="X19" s="79">
        <f>IF(AND('Nom RPTM'!W19&gt;0,'Nom RPTM'!X19&gt;0),LN('Nom RPTM'!X19/'Nom RPTM'!W19),0)</f>
        <v>4.93830578236664E-2</v>
      </c>
      <c r="Y19" s="79">
        <f>IF(AND('Nom RPTM'!X19&gt;0,'Nom RPTM'!Y19&gt;0),LN('Nom RPTM'!Y19/'Nom RPTM'!X19),0)</f>
        <v>-2.6931544167086478E-2</v>
      </c>
      <c r="Z19" s="79">
        <f>IF(AND('Nom RPTM'!Y19&gt;0,'Nom RPTM'!Z19&gt;0),LN('Nom RPTM'!Z19/'Nom RPTM'!Y19),0)</f>
        <v>0.10830900003203434</v>
      </c>
      <c r="AA19" s="79">
        <f>IF(AND('Nom RPTM'!Z19&gt;0,'Nom RPTM'!AA19&gt;0),LN('Nom RPTM'!AA19/'Nom RPTM'!Z19),0)</f>
        <v>0.1138919586928227</v>
      </c>
      <c r="AB19" s="79">
        <f>IF(AND('Nom RPTM'!AA19&gt;0,'Nom RPTM'!AB19&gt;0),LN('Nom RPTM'!AB19/'Nom RPTM'!AA19),0)</f>
        <v>1.5920094891353799E-2</v>
      </c>
      <c r="AC19" s="79">
        <f>IF(AND('Nom RPTM'!AB19&gt;0,'Nom RPTM'!AC19&gt;0),LN('Nom RPTM'!AC19/'Nom RPTM'!AB19),0)</f>
        <v>0.13611601686029676</v>
      </c>
      <c r="AD19" s="79">
        <f>IF(AND('Nom RPTM'!AD19&gt;0,'Nom RPTM'!AE19&gt;0),LN('Nom RPTM'!AE19/'Nom RPTM'!AD19),0)</f>
        <v>0.17335400245263258</v>
      </c>
      <c r="AE19" s="79">
        <f>IF(AND('Nom RPTM'!AE19&gt;0,'Nom RPTM'!AF19&gt;0),LN('Nom RPTM'!AF19/'Nom RPTM'!AE19),0)</f>
        <v>-6.4940294538156085E-2</v>
      </c>
      <c r="AF19" s="79">
        <f>IF(AND('Nom RPTM'!AF19&gt;0,'Nom RPTM'!AG19&gt;0),LN('Nom RPTM'!AG19/'Nom RPTM'!AF19),0)</f>
        <v>6.2367917699878102E-2</v>
      </c>
      <c r="AG19" s="79">
        <f>IF(AND('Nom RPTM'!AG19&gt;0,'Nom RPTM'!AH19&gt;0),LN('Nom RPTM'!AH19/'Nom RPTM'!AG19),0)</f>
        <v>8.6431727283660983E-2</v>
      </c>
      <c r="AH19" s="79">
        <f>IF(AND('Nom RPTM'!AH19&gt;0,'Nom RPTM'!AI19&gt;0),LN('Nom RPTM'!AI19/'Nom RPTM'!AH19),0)</f>
        <v>3.3130840178927382E-2</v>
      </c>
      <c r="AI19" s="79">
        <f>IF(AND('Nom RPTM'!AI19&gt;0,'Nom RPTM'!AJ19&gt;0),LN('Nom RPTM'!AJ19/'Nom RPTM'!AI19),0)</f>
        <v>2.7052287321045327E-2</v>
      </c>
      <c r="AJ19" s="79">
        <f>IF(AND('Nom RPTM'!AJ19&gt;0,'Nom RPTM'!AK19&gt;0),LN('Nom RPTM'!AK19/'Nom RPTM'!AJ19),0)</f>
        <v>9.8801307332085614E-2</v>
      </c>
      <c r="AK19" s="79">
        <f>IF(AND('Nom RPTM'!AK19&gt;0,'Nom RPTM'!AL19&gt;0),LN('Nom RPTM'!AL19/'Nom RPTM'!AK19),0)</f>
        <v>-2.6311689358625018E-2</v>
      </c>
      <c r="AL19" s="79">
        <f>IF(AND('Nom RPTM'!AM19&gt;0,'Nom RPTM'!AN19&gt;0),LN('Nom RPTM'!AN19/'Nom RPTM'!AM19),0)</f>
        <v>-4.1725440313670856E-2</v>
      </c>
      <c r="AM19" s="79">
        <f>IF(AND('Nom RPTM'!AN19&gt;0,'Nom RPTM'!AO19&gt;0),LN('Nom RPTM'!AO19/'Nom RPTM'!AN19),0)</f>
        <v>-2.5434625494258213E-2</v>
      </c>
      <c r="AN19" s="79">
        <f>IF(AND('Nom RPTM'!AO19&gt;0,'Nom RPTM'!AP19&gt;0),LN('Nom RPTM'!AP19/'Nom RPTM'!AO19),0)</f>
        <v>7.4010175503300635E-2</v>
      </c>
      <c r="AO19" s="79">
        <f>IF(AND('Nom RPTM'!AP19&gt;0,'Nom RPTM'!AQ19&gt;0),LN('Nom RPTM'!AQ19/'Nom RPTM'!AP19),0)</f>
        <v>-5.6504196309270525E-2</v>
      </c>
      <c r="AP19" s="79">
        <f>IF(AND('Nom RPTM'!AQ19&gt;0,'Nom RPTM'!AR19&gt;0),LN('Nom RPTM'!AR19/'Nom RPTM'!AQ19),0)</f>
        <v>9.2900550318900696E-2</v>
      </c>
      <c r="AQ19" s="79">
        <f>IF(AND('Nom RPTM'!AR19&gt;0,'Nom RPTM'!AS19&gt;0),LN('Nom RPTM'!AS19/'Nom RPTM'!AR19),0)</f>
        <v>6.9481882646484612E-3</v>
      </c>
      <c r="AR19" s="79">
        <f>IF(AND('Nom RPTM'!AS19&gt;0,'Nom RPTM'!AT19&gt;0),LN('Nom RPTM'!AT19/'Nom RPTM'!AS19),0)</f>
        <v>0.11098566292761596</v>
      </c>
      <c r="AS19" s="79" t="e">
        <f>IF(AND('Nom RPTM'!AT19&gt;0,'Nom RPTM'!AU19&gt;0),LN('Nom RPTM'!AU19/'Nom RPTM'!AT19),0)</f>
        <v>#N/A</v>
      </c>
      <c r="AT19" s="79" t="e">
        <f>IF(AND('Nom RPTM'!AU19&gt;0,'Nom RPTM'!AV19&gt;0),LN('Nom RPTM'!AV19/'Nom RPTM'!AU19),0)</f>
        <v>#N/A</v>
      </c>
      <c r="AU19" s="79" t="e">
        <f>IF(AND('Nom RPTM'!AV19&gt;0,'Nom RPTM'!AW19&gt;0),LN('Nom RPTM'!AW19/'Nom RPTM'!AV19),0)</f>
        <v>#N/A</v>
      </c>
      <c r="AV19" s="79" t="e">
        <f>IF(AND('Nom RPTM'!AW19&gt;0,'Nom RPTM'!AX19&gt;0),LN('Nom RPTM'!AX19/'Nom RPTM'!AW19),0)</f>
        <v>#N/A</v>
      </c>
      <c r="AW19" s="79" t="e">
        <f>IF(AND('Nom RPTM'!AX19&gt;0,'Nom RPTM'!AY19&gt;0),LN('Nom RPTM'!AY19/'Nom RPTM'!AX19),0)</f>
        <v>#N/A</v>
      </c>
      <c r="AX19" s="79" t="e">
        <f>IF(AND('Nom RPTM'!AY19&gt;0,'Nom RPTM'!AZ19&gt;0),LN('Nom RPTM'!AZ19/'Nom RPTM'!AY19),0)</f>
        <v>#N/A</v>
      </c>
      <c r="AY19" s="79" t="e">
        <f>IF(AND('Nom RPTM'!AZ19&gt;0,'Nom RPTM'!BA19&gt;0),LN('Nom RPTM'!BA19/'Nom RPTM'!AZ19),0)</f>
        <v>#N/A</v>
      </c>
      <c r="AZ19" s="79" t="e">
        <f>IF(AND('Nom RPTM'!BA19&gt;0,'Nom RPTM'!BB19&gt;0),LN('Nom RPTM'!BB19/'Nom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69"/>
      <c r="H20" s="79">
        <f>IF(AND('Nom RPTM'!G20&gt;0,'Nom RPTM'!H20&gt;0),LN('Nom RPTM'!H20/'Nom RPTM'!G20),0)</f>
        <v>-0.10091046785501967</v>
      </c>
      <c r="I20" s="79">
        <f>IF(AND('Nom RPTM'!H20&gt;0,'Nom RPTM'!I20&gt;0),LN('Nom RPTM'!I20/'Nom RPTM'!H20),0)</f>
        <v>6.3407340656736949E-2</v>
      </c>
      <c r="J20" s="79">
        <f>IF(AND('Nom RPTM'!I20&gt;0,'Nom RPTM'!J20&gt;0),LN('Nom RPTM'!J20/'Nom RPTM'!I20),0)</f>
        <v>0.10688512503727793</v>
      </c>
      <c r="K20" s="79">
        <f>IF(AND('Nom RPTM'!J20&gt;0,'Nom RPTM'!K20&gt;0),LN('Nom RPTM'!K20/'Nom RPTM'!J20),0)</f>
        <v>5.361191732580403E-3</v>
      </c>
      <c r="L20" s="79">
        <f>IF(AND('Nom RPTM'!K20&gt;0,'Nom RPTM'!L20&gt;0),LN('Nom RPTM'!L20/'Nom RPTM'!K20),0)</f>
        <v>-1.630030920008714E-2</v>
      </c>
      <c r="M20" s="79">
        <f>IF(AND('Nom RPTM'!L20&gt;0,'Nom RPTM'!M20&gt;0),LN('Nom RPTM'!M20/'Nom RPTM'!L20),0)</f>
        <v>2.2839138029518161E-2</v>
      </c>
      <c r="N20" s="79">
        <f>IF(AND('Nom RPTM'!M20&gt;0,'Nom RPTM'!N20&gt;0),LN('Nom RPTM'!N20/'Nom RPTM'!M20),0)</f>
        <v>4.747660646044384E-2</v>
      </c>
      <c r="O20" s="79">
        <f>IF(AND('Nom RPTM'!N20&gt;0,'Nom RPTM'!O20&gt;0),LN('Nom RPTM'!O20/'Nom RPTM'!N20),0)</f>
        <v>6.1802745574356784E-2</v>
      </c>
      <c r="P20" s="79">
        <f>IF(AND('Nom RPTM'!O20&gt;0,'Nom RPTM'!P20&gt;0),LN('Nom RPTM'!P20/'Nom RPTM'!O20),0)</f>
        <v>-1.9907946139054992E-2</v>
      </c>
      <c r="Q20" s="79">
        <f>IF(AND('Nom RPTM'!P20&gt;0,'Nom RPTM'!Q20&gt;0),LN('Nom RPTM'!Q20/'Nom RPTM'!P20),0)</f>
        <v>6.0992833299710232E-3</v>
      </c>
      <c r="R20" s="79">
        <f>IF(AND('Nom RPTM'!Q20&gt;0,'Nom RPTM'!R20&gt;0),LN('Nom RPTM'!R20/'Nom RPTM'!Q20),0)</f>
        <v>1.3234177618013451E-2</v>
      </c>
      <c r="S20" s="79">
        <f>IF(AND('Nom RPTM'!R20&gt;0,'Nom RPTM'!S20&gt;0),LN('Nom RPTM'!S20/'Nom RPTM'!R20),0)</f>
        <v>0.11072658448032258</v>
      </c>
      <c r="T20" s="79">
        <f>IF(AND('Nom RPTM'!S20&gt;0,'Nom RPTM'!T20&gt;0),LN('Nom RPTM'!T20/'Nom RPTM'!S20),0)</f>
        <v>2.6349708999675706E-2</v>
      </c>
      <c r="U20" s="79">
        <f>IF(AND('Nom RPTM'!T20&gt;0,'Nom RPTM'!U20&gt;0),LN('Nom RPTM'!U20/'Nom RPTM'!T20),0)</f>
        <v>2.2902514277816071E-3</v>
      </c>
      <c r="V20" s="79">
        <f>IF(AND('Nom RPTM'!U20&gt;0,'Nom RPTM'!V20&gt;0),LN('Nom RPTM'!V20/'Nom RPTM'!U20),0)</f>
        <v>-2.4142796354836432E-2</v>
      </c>
      <c r="W20" s="79">
        <f>IF(AND('Nom RPTM'!V20&gt;0,'Nom RPTM'!W20&gt;0),LN('Nom RPTM'!W20/'Nom RPTM'!V20),0)</f>
        <v>1.6160207897250898E-2</v>
      </c>
      <c r="X20" s="79">
        <f>IF(AND('Nom RPTM'!W20&gt;0,'Nom RPTM'!X20&gt;0),LN('Nom RPTM'!X20/'Nom RPTM'!W20),0)</f>
        <v>-2.4228046932696475E-2</v>
      </c>
      <c r="Y20" s="79">
        <f>IF(AND('Nom RPTM'!X20&gt;0,'Nom RPTM'!Y20&gt;0),LN('Nom RPTM'!Y20/'Nom RPTM'!X20),0)</f>
        <v>5.2872205704732465E-2</v>
      </c>
      <c r="Z20" s="79">
        <f>IF(AND('Nom RPTM'!Y20&gt;0,'Nom RPTM'!Z20&gt;0),LN('Nom RPTM'!Z20/'Nom RPTM'!Y20),0)</f>
        <v>6.113078181383693E-2</v>
      </c>
      <c r="AA20" s="79">
        <f>IF(AND('Nom RPTM'!Z20&gt;0,'Nom RPTM'!AA20&gt;0),LN('Nom RPTM'!AA20/'Nom RPTM'!Z20),0)</f>
        <v>0.11943161160247591</v>
      </c>
      <c r="AB20" s="79">
        <f>IF(AND('Nom RPTM'!AA20&gt;0,'Nom RPTM'!AB20&gt;0),LN('Nom RPTM'!AB20/'Nom RPTM'!AA20),0)</f>
        <v>-3.1464593107226796E-2</v>
      </c>
      <c r="AC20" s="79">
        <f>IF(AND('Nom RPTM'!AB20&gt;0,'Nom RPTM'!AC20&gt;0),LN('Nom RPTM'!AC20/'Nom RPTM'!AB20),0)</f>
        <v>7.6659890145269804E-2</v>
      </c>
      <c r="AD20" s="79">
        <f>IF(AND('Nom RPTM'!AD20&gt;0,'Nom RPTM'!AE20&gt;0),LN('Nom RPTM'!AE20/'Nom RPTM'!AD20),0)</f>
        <v>0.17003385263002405</v>
      </c>
      <c r="AE20" s="79">
        <f>IF(AND('Nom RPTM'!AE20&gt;0,'Nom RPTM'!AF20&gt;0),LN('Nom RPTM'!AF20/'Nom RPTM'!AE20),0)</f>
        <v>-4.5589361779954783E-2</v>
      </c>
      <c r="AF20" s="79">
        <f>IF(AND('Nom RPTM'!AF20&gt;0,'Nom RPTM'!AG20&gt;0),LN('Nom RPTM'!AG20/'Nom RPTM'!AF20),0)</f>
        <v>4.5970017462279036E-2</v>
      </c>
      <c r="AG20" s="79">
        <f>IF(AND('Nom RPTM'!AG20&gt;0,'Nom RPTM'!AH20&gt;0),LN('Nom RPTM'!AH20/'Nom RPTM'!AG20),0)</f>
        <v>0.10369874250132437</v>
      </c>
      <c r="AH20" s="79">
        <f>IF(AND('Nom RPTM'!AH20&gt;0,'Nom RPTM'!AI20&gt;0),LN('Nom RPTM'!AI20/'Nom RPTM'!AH20),0)</f>
        <v>5.8002334652254836E-2</v>
      </c>
      <c r="AI20" s="79">
        <f>IF(AND('Nom RPTM'!AI20&gt;0,'Nom RPTM'!AJ20&gt;0),LN('Nom RPTM'!AJ20/'Nom RPTM'!AI20),0)</f>
        <v>3.0501825342580287E-2</v>
      </c>
      <c r="AJ20" s="79">
        <f>IF(AND('Nom RPTM'!AJ20&gt;0,'Nom RPTM'!AK20&gt;0),LN('Nom RPTM'!AK20/'Nom RPTM'!AJ20),0)</f>
        <v>2.7147628290738263E-2</v>
      </c>
      <c r="AK20" s="79">
        <f>IF(AND('Nom RPTM'!AK20&gt;0,'Nom RPTM'!AL20&gt;0),LN('Nom RPTM'!AL20/'Nom RPTM'!AK20),0)</f>
        <v>-6.0062706290459573E-2</v>
      </c>
      <c r="AL20" s="79">
        <f>IF(AND('Nom RPTM'!AM20&gt;0,'Nom RPTM'!AN20&gt;0),LN('Nom RPTM'!AN20/'Nom RPTM'!AM20),0)</f>
        <v>2.1740457822370857E-2</v>
      </c>
      <c r="AM20" s="79">
        <f>IF(AND('Nom RPTM'!AN20&gt;0,'Nom RPTM'!AO20&gt;0),LN('Nom RPTM'!AO20/'Nom RPTM'!AN20),0)</f>
        <v>1.2867867171172597E-2</v>
      </c>
      <c r="AN20" s="79">
        <f>IF(AND('Nom RPTM'!AO20&gt;0,'Nom RPTM'!AP20&gt;0),LN('Nom RPTM'!AP20/'Nom RPTM'!AO20),0)</f>
        <v>3.9034845543486989E-3</v>
      </c>
      <c r="AO20" s="79">
        <f>IF(AND('Nom RPTM'!AP20&gt;0,'Nom RPTM'!AQ20&gt;0),LN('Nom RPTM'!AQ20/'Nom RPTM'!AP20),0)</f>
        <v>3.0992958897604481E-2</v>
      </c>
      <c r="AP20" s="79">
        <f>IF(AND('Nom RPTM'!AQ20&gt;0,'Nom RPTM'!AR20&gt;0),LN('Nom RPTM'!AR20/'Nom RPTM'!AQ20),0)</f>
        <v>-6.4057423674319755E-2</v>
      </c>
      <c r="AQ20" s="79">
        <f>IF(AND('Nom RPTM'!AR20&gt;0,'Nom RPTM'!AS20&gt;0),LN('Nom RPTM'!AS20/'Nom RPTM'!AR20),0)</f>
        <v>5.3003518348661183E-2</v>
      </c>
      <c r="AR20" s="79">
        <f>IF(AND('Nom RPTM'!AS20&gt;0,'Nom RPTM'!AT20&gt;0),LN('Nom RPTM'!AT20/'Nom RPTM'!AS20),0)</f>
        <v>0.1374774232859397</v>
      </c>
      <c r="AS20" s="79" t="e">
        <f>IF(AND('Nom RPTM'!AT20&gt;0,'Nom RPTM'!AU20&gt;0),LN('Nom RPTM'!AU20/'Nom RPTM'!AT20),0)</f>
        <v>#N/A</v>
      </c>
      <c r="AT20" s="79" t="e">
        <f>IF(AND('Nom RPTM'!AU20&gt;0,'Nom RPTM'!AV20&gt;0),LN('Nom RPTM'!AV20/'Nom RPTM'!AU20),0)</f>
        <v>#N/A</v>
      </c>
      <c r="AU20" s="79" t="e">
        <f>IF(AND('Nom RPTM'!AV20&gt;0,'Nom RPTM'!AW20&gt;0),LN('Nom RPTM'!AW20/'Nom RPTM'!AV20),0)</f>
        <v>#N/A</v>
      </c>
      <c r="AV20" s="79" t="e">
        <f>IF(AND('Nom RPTM'!AW20&gt;0,'Nom RPTM'!AX20&gt;0),LN('Nom RPTM'!AX20/'Nom RPTM'!AW20),0)</f>
        <v>#N/A</v>
      </c>
      <c r="AW20" s="79" t="e">
        <f>IF(AND('Nom RPTM'!AX20&gt;0,'Nom RPTM'!AY20&gt;0),LN('Nom RPTM'!AY20/'Nom RPTM'!AX20),0)</f>
        <v>#N/A</v>
      </c>
      <c r="AX20" s="79" t="e">
        <f>IF(AND('Nom RPTM'!AY20&gt;0,'Nom RPTM'!AZ20&gt;0),LN('Nom RPTM'!AZ20/'Nom RPTM'!AY20),0)</f>
        <v>#N/A</v>
      </c>
      <c r="AY20" s="79" t="e">
        <f>IF(AND('Nom RPTM'!AZ20&gt;0,'Nom RPTM'!BA20&gt;0),LN('Nom RPTM'!BA20/'Nom RPTM'!AZ20),0)</f>
        <v>#N/A</v>
      </c>
      <c r="AZ20" s="79" t="e">
        <f>IF(AND('Nom RPTM'!BA20&gt;0,'Nom RPTM'!BB20&gt;0),LN('Nom RPTM'!BB20/'Nom RPTM'!BA20),0)</f>
        <v>#N/A</v>
      </c>
    </row>
    <row r="21" spans="1:254"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63"/>
      <c r="H21" s="78">
        <f>IF(AND('Nom RPTM'!G21&gt;0,'Nom RPTM'!H21&gt;0),LN('Nom RPTM'!H21/'Nom RPTM'!G21),0)</f>
        <v>-5.0279623973988281E-2</v>
      </c>
      <c r="I21" s="78">
        <f>IF(AND('Nom RPTM'!H21&gt;0,'Nom RPTM'!I21&gt;0),LN('Nom RPTM'!I21/'Nom RPTM'!H21),0)</f>
        <v>-0.17096272556581299</v>
      </c>
      <c r="J21" s="78">
        <f>IF(AND('Nom RPTM'!I21&gt;0,'Nom RPTM'!J21&gt;0),LN('Nom RPTM'!J21/'Nom RPTM'!I21),0)</f>
        <v>7.4343198732096077E-2</v>
      </c>
      <c r="K21" s="78">
        <f>IF(AND('Nom RPTM'!J21&gt;0,'Nom RPTM'!K21&gt;0),LN('Nom RPTM'!K21/'Nom RPTM'!J21),0)</f>
        <v>-3.0709777660737E-2</v>
      </c>
      <c r="L21" s="78">
        <f>IF(AND('Nom RPTM'!K21&gt;0,'Nom RPTM'!L21&gt;0),LN('Nom RPTM'!L21/'Nom RPTM'!K21),0)</f>
        <v>4.5450600732357379E-3</v>
      </c>
      <c r="M21" s="78">
        <f>IF(AND('Nom RPTM'!L21&gt;0,'Nom RPTM'!M21&gt;0),LN('Nom RPTM'!M21/'Nom RPTM'!L21),0)</f>
        <v>-3.7317085459815449E-2</v>
      </c>
      <c r="N21" s="78">
        <f>IF(AND('Nom RPTM'!M21&gt;0,'Nom RPTM'!N21&gt;0),LN('Nom RPTM'!N21/'Nom RPTM'!M21),0)</f>
        <v>4.5590233544771312E-2</v>
      </c>
      <c r="O21" s="78">
        <f>IF(AND('Nom RPTM'!N21&gt;0,'Nom RPTM'!O21&gt;0),LN('Nom RPTM'!O21/'Nom RPTM'!N21),0)</f>
        <v>6.7161112918136256E-2</v>
      </c>
      <c r="P21" s="78">
        <f>IF(AND('Nom RPTM'!O21&gt;0,'Nom RPTM'!P21&gt;0),LN('Nom RPTM'!P21/'Nom RPTM'!O21),0)</f>
        <v>8.7025317489118029E-2</v>
      </c>
      <c r="Q21" s="78">
        <f>IF(AND('Nom RPTM'!P21&gt;0,'Nom RPTM'!Q21&gt;0),LN('Nom RPTM'!Q21/'Nom RPTM'!P21),0)</f>
        <v>-7.2698806802154486E-2</v>
      </c>
      <c r="R21" s="78">
        <f>IF(AND('Nom RPTM'!Q21&gt;0,'Nom RPTM'!R21&gt;0),LN('Nom RPTM'!R21/'Nom RPTM'!Q21),0)</f>
        <v>1.8348666840782041E-2</v>
      </c>
      <c r="S21" s="78">
        <f>IF(AND('Nom RPTM'!R21&gt;0,'Nom RPTM'!S21&gt;0),LN('Nom RPTM'!S21/'Nom RPTM'!R21),0)</f>
        <v>-1.0805924659329398E-2</v>
      </c>
      <c r="T21" s="78">
        <f>IF(AND('Nom RPTM'!S21&gt;0,'Nom RPTM'!T21&gt;0),LN('Nom RPTM'!T21/'Nom RPTM'!S21),0)</f>
        <v>8.3961395652575651E-3</v>
      </c>
      <c r="U21" s="78">
        <f>IF(AND('Nom RPTM'!T21&gt;0,'Nom RPTM'!U21&gt;0),LN('Nom RPTM'!U21/'Nom RPTM'!T21),0)</f>
        <v>-8.1765721838782963E-3</v>
      </c>
      <c r="V21" s="78">
        <f>IF(AND('Nom RPTM'!U21&gt;0,'Nom RPTM'!V21&gt;0),LN('Nom RPTM'!V21/'Nom RPTM'!U21),0)</f>
        <v>-2.6092020267764787E-2</v>
      </c>
      <c r="W21" s="78">
        <f>IF(AND('Nom RPTM'!V21&gt;0,'Nom RPTM'!W21&gt;0),LN('Nom RPTM'!W21/'Nom RPTM'!V21),0)</f>
        <v>3.6236046615421964E-2</v>
      </c>
      <c r="X21" s="78">
        <f>IF(AND('Nom RPTM'!W21&gt;0,'Nom RPTM'!X21&gt;0),LN('Nom RPTM'!X21/'Nom RPTM'!W21),0)</f>
        <v>3.3914817129346964E-2</v>
      </c>
      <c r="Y21" s="78">
        <f>IF(AND('Nom RPTM'!X21&gt;0,'Nom RPTM'!Y21&gt;0),LN('Nom RPTM'!Y21/'Nom RPTM'!X21),0)</f>
        <v>-1.506480243295223E-2</v>
      </c>
      <c r="Z21" s="78">
        <f>IF(AND('Nom RPTM'!Y21&gt;0,'Nom RPTM'!Z21&gt;0),LN('Nom RPTM'!Z21/'Nom RPTM'!Y21),0)</f>
        <v>4.6148632580865254E-2</v>
      </c>
      <c r="AA21" s="78">
        <f>IF(AND('Nom RPTM'!Z21&gt;0,'Nom RPTM'!AA21&gt;0),LN('Nom RPTM'!AA21/'Nom RPTM'!Z21),0)</f>
        <v>0.10481428133040636</v>
      </c>
      <c r="AB21" s="78">
        <f>IF(AND('Nom RPTM'!AA21&gt;0,'Nom RPTM'!AB21&gt;0),LN('Nom RPTM'!AB21/'Nom RPTM'!AA21),0)</f>
        <v>7.899905974968699E-2</v>
      </c>
      <c r="AC21" s="78">
        <f>IF(AND('Nom RPTM'!AB21&gt;0,'Nom RPTM'!AC21&gt;0),LN('Nom RPTM'!AC21/'Nom RPTM'!AB21),0)</f>
        <v>5.8191608685856135E-2</v>
      </c>
      <c r="AD21" s="78">
        <f>IF(AND('Nom RPTM'!AD21&gt;0,'Nom RPTM'!AE21&gt;0),LN('Nom RPTM'!AE21/'Nom RPTM'!AD21),0)</f>
        <v>0.14291441948526251</v>
      </c>
      <c r="AE21" s="78">
        <f>IF(AND('Nom RPTM'!AE21&gt;0,'Nom RPTM'!AF21&gt;0),LN('Nom RPTM'!AF21/'Nom RPTM'!AE21),0)</f>
        <v>-6.2755718021893489E-2</v>
      </c>
      <c r="AF21" s="78">
        <f>IF(AND('Nom RPTM'!AF21&gt;0,'Nom RPTM'!AG21&gt;0),LN('Nom RPTM'!AG21/'Nom RPTM'!AF21),0)</f>
        <v>7.8287482738333442E-2</v>
      </c>
      <c r="AG21" s="78">
        <f>IF(AND('Nom RPTM'!AG21&gt;0,'Nom RPTM'!AH21&gt;0),LN('Nom RPTM'!AH21/'Nom RPTM'!AG21),0)</f>
        <v>0.10049430307691673</v>
      </c>
      <c r="AH21" s="78">
        <f>IF(AND('Nom RPTM'!AH21&gt;0,'Nom RPTM'!AI21&gt;0),LN('Nom RPTM'!AI21/'Nom RPTM'!AH21),0)</f>
        <v>5.3225436953018491E-2</v>
      </c>
      <c r="AI21" s="78">
        <f>IF(AND('Nom RPTM'!AI21&gt;0,'Nom RPTM'!AJ21&gt;0),LN('Nom RPTM'!AJ21/'Nom RPTM'!AI21),0)</f>
        <v>3.0893462716343285E-3</v>
      </c>
      <c r="AJ21" s="78">
        <f>IF(AND('Nom RPTM'!AJ21&gt;0,'Nom RPTM'!AK21&gt;0),LN('Nom RPTM'!AK21/'Nom RPTM'!AJ21),0)</f>
        <v>4.7979724612213254E-2</v>
      </c>
      <c r="AK21" s="78">
        <f>IF(AND('Nom RPTM'!AK21&gt;0,'Nom RPTM'!AL21&gt;0),LN('Nom RPTM'!AL21/'Nom RPTM'!AK21),0)</f>
        <v>-0.11281435759732023</v>
      </c>
      <c r="AL21" s="78">
        <f>IF(AND('Nom RPTM'!AM21&gt;0,'Nom RPTM'!AN21&gt;0),LN('Nom RPTM'!AN21/'Nom RPTM'!AM21),0)</f>
        <v>-1.0303984713882851E-2</v>
      </c>
      <c r="AM21" s="78">
        <f>IF(AND('Nom RPTM'!AN21&gt;0,'Nom RPTM'!AO21&gt;0),LN('Nom RPTM'!AO21/'Nom RPTM'!AN21),0)</f>
        <v>6.0158115542157768E-2</v>
      </c>
      <c r="AN21" s="78">
        <f>IF(AND('Nom RPTM'!AO21&gt;0,'Nom RPTM'!AP21&gt;0),LN('Nom RPTM'!AP21/'Nom RPTM'!AO21),0)</f>
        <v>6.5231963387926487E-2</v>
      </c>
      <c r="AO21" s="78">
        <f>IF(AND('Nom RPTM'!AP21&gt;0,'Nom RPTM'!AQ21&gt;0),LN('Nom RPTM'!AQ21/'Nom RPTM'!AP21),0)</f>
        <v>1.7080827752432155E-2</v>
      </c>
      <c r="AP21" s="78">
        <f>IF(AND('Nom RPTM'!AQ21&gt;0,'Nom RPTM'!AR21&gt;0),LN('Nom RPTM'!AR21/'Nom RPTM'!AQ21),0)</f>
        <v>4.8283427360518466E-2</v>
      </c>
      <c r="AQ21" s="78">
        <f>IF(AND('Nom RPTM'!AR21&gt;0,'Nom RPTM'!AS21&gt;0),LN('Nom RPTM'!AS21/'Nom RPTM'!AR21),0)</f>
        <v>-9.0845984692059789E-2</v>
      </c>
      <c r="AR21" s="78">
        <f>IF(AND('Nom RPTM'!AS21&gt;0,'Nom RPTM'!AT21&gt;0),LN('Nom RPTM'!AT21/'Nom RPTM'!AS21),0)</f>
        <v>9.9178219501645445E-2</v>
      </c>
      <c r="AS21" s="78" t="e">
        <f>IF(AND('Nom RPTM'!AT21&gt;0,'Nom RPTM'!AU21&gt;0),LN('Nom RPTM'!AU21/'Nom RPTM'!AT21),0)</f>
        <v>#N/A</v>
      </c>
      <c r="AT21" s="78" t="e">
        <f>IF(AND('Nom RPTM'!AU21&gt;0,'Nom RPTM'!AV21&gt;0),LN('Nom RPTM'!AV21/'Nom RPTM'!AU21),0)</f>
        <v>#N/A</v>
      </c>
      <c r="AU21" s="78" t="e">
        <f>IF(AND('Nom RPTM'!AV21&gt;0,'Nom RPTM'!AW21&gt;0),LN('Nom RPTM'!AW21/'Nom RPTM'!AV21),0)</f>
        <v>#N/A</v>
      </c>
      <c r="AV21" s="78" t="e">
        <f>IF(AND('Nom RPTM'!AW21&gt;0,'Nom RPTM'!AX21&gt;0),LN('Nom RPTM'!AX21/'Nom RPTM'!AW21),0)</f>
        <v>#N/A</v>
      </c>
      <c r="AW21" s="78" t="e">
        <f>IF(AND('Nom RPTM'!AX21&gt;0,'Nom RPTM'!AY21&gt;0),LN('Nom RPTM'!AY21/'Nom RPTM'!AX21),0)</f>
        <v>#N/A</v>
      </c>
      <c r="AX21" s="78" t="e">
        <f>IF(AND('Nom RPTM'!AY21&gt;0,'Nom RPTM'!AZ21&gt;0),LN('Nom RPTM'!AZ21/'Nom RPTM'!AY21),0)</f>
        <v>#N/A</v>
      </c>
      <c r="AY21" s="78" t="e">
        <f>IF(AND('Nom RPTM'!AZ21&gt;0,'Nom RPTM'!BA21&gt;0),LN('Nom RPTM'!BA21/'Nom RPTM'!AZ21),0)</f>
        <v>#N/A</v>
      </c>
      <c r="AZ21" s="78" t="e">
        <f>IF(AND('Nom RPTM'!BA21&gt;0,'Nom RPTM'!BB21&gt;0),LN('Nom RPTM'!BB21/'Nom RPTM'!BA21),0)</f>
        <v>#N/A</v>
      </c>
    </row>
    <row r="22" spans="1:254"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63"/>
      <c r="H22" s="78">
        <f>IF(AND('Nom RPTM'!G22&gt;0,'Nom RPTM'!H22&gt;0),LN('Nom RPTM'!H22/'Nom RPTM'!G22),0)</f>
        <v>-8.3612867784776196E-2</v>
      </c>
      <c r="I22" s="78">
        <f>IF(AND('Nom RPTM'!H22&gt;0,'Nom RPTM'!I22&gt;0),LN('Nom RPTM'!I22/'Nom RPTM'!H22),0)</f>
        <v>-0.12610494331749822</v>
      </c>
      <c r="J22" s="78">
        <f>IF(AND('Nom RPTM'!I22&gt;0,'Nom RPTM'!J22&gt;0),LN('Nom RPTM'!J22/'Nom RPTM'!I22),0)</f>
        <v>0.1820719326573656</v>
      </c>
      <c r="K22" s="78">
        <f>IF(AND('Nom RPTM'!J22&gt;0,'Nom RPTM'!K22&gt;0),LN('Nom RPTM'!K22/'Nom RPTM'!J22),0)</f>
        <v>5.3307374395232275E-2</v>
      </c>
      <c r="L22" s="78">
        <f>IF(AND('Nom RPTM'!K22&gt;0,'Nom RPTM'!L22&gt;0),LN('Nom RPTM'!L22/'Nom RPTM'!K22),0)</f>
        <v>-2.2380133315944416E-2</v>
      </c>
      <c r="M22" s="78">
        <f>IF(AND('Nom RPTM'!L22&gt;0,'Nom RPTM'!M22&gt;0),LN('Nom RPTM'!M22/'Nom RPTM'!L22),0)</f>
        <v>3.3699803002325696E-2</v>
      </c>
      <c r="N22" s="78">
        <f>IF(AND('Nom RPTM'!M22&gt;0,'Nom RPTM'!N22&gt;0),LN('Nom RPTM'!N22/'Nom RPTM'!M22),0)</f>
        <v>1.0210971666450529E-2</v>
      </c>
      <c r="O22" s="78">
        <f>IF(AND('Nom RPTM'!N22&gt;0,'Nom RPTM'!O22&gt;0),LN('Nom RPTM'!O22/'Nom RPTM'!N22),0)</f>
        <v>3.0061477334251782E-2</v>
      </c>
      <c r="P22" s="78">
        <f>IF(AND('Nom RPTM'!O22&gt;0,'Nom RPTM'!P22&gt;0),LN('Nom RPTM'!P22/'Nom RPTM'!O22),0)</f>
        <v>8.9210127467545294E-2</v>
      </c>
      <c r="Q22" s="78">
        <f>IF(AND('Nom RPTM'!P22&gt;0,'Nom RPTM'!Q22&gt;0),LN('Nom RPTM'!Q22/'Nom RPTM'!P22),0)</f>
        <v>-8.3445017615427275E-2</v>
      </c>
      <c r="R22" s="78">
        <f>IF(AND('Nom RPTM'!Q22&gt;0,'Nom RPTM'!R22&gt;0),LN('Nom RPTM'!R22/'Nom RPTM'!Q22),0)</f>
        <v>2.4066338051594839E-2</v>
      </c>
      <c r="S22" s="78">
        <f>IF(AND('Nom RPTM'!R22&gt;0,'Nom RPTM'!S22&gt;0),LN('Nom RPTM'!S22/'Nom RPTM'!R22),0)</f>
        <v>3.4686662297662885E-3</v>
      </c>
      <c r="T22" s="78">
        <f>IF(AND('Nom RPTM'!S22&gt;0,'Nom RPTM'!T22&gt;0),LN('Nom RPTM'!T22/'Nom RPTM'!S22),0)</f>
        <v>-4.7688125982907878E-2</v>
      </c>
      <c r="U22" s="78">
        <f>IF(AND('Nom RPTM'!T22&gt;0,'Nom RPTM'!U22&gt;0),LN('Nom RPTM'!U22/'Nom RPTM'!T22),0)</f>
        <v>-4.4134868992613931E-3</v>
      </c>
      <c r="V22" s="78">
        <f>IF(AND('Nom RPTM'!U22&gt;0,'Nom RPTM'!V22&gt;0),LN('Nom RPTM'!V22/'Nom RPTM'!U22),0)</f>
        <v>3.4242446099995551E-3</v>
      </c>
      <c r="W22" s="78">
        <f>IF(AND('Nom RPTM'!V22&gt;0,'Nom RPTM'!W22&gt;0),LN('Nom RPTM'!W22/'Nom RPTM'!V22),0)</f>
        <v>1.3018988032685508E-2</v>
      </c>
      <c r="X22" s="78">
        <f>IF(AND('Nom RPTM'!W22&gt;0,'Nom RPTM'!X22&gt;0),LN('Nom RPTM'!X22/'Nom RPTM'!W22),0)</f>
        <v>4.3847805666740201E-2</v>
      </c>
      <c r="Y22" s="78">
        <f>IF(AND('Nom RPTM'!X22&gt;0,'Nom RPTM'!Y22&gt;0),LN('Nom RPTM'!Y22/'Nom RPTM'!X22),0)</f>
        <v>-3.2170734256649028E-2</v>
      </c>
      <c r="Z22" s="78">
        <f>IF(AND('Nom RPTM'!Y22&gt;0,'Nom RPTM'!Z22&gt;0),LN('Nom RPTM'!Z22/'Nom RPTM'!Y22),0)</f>
        <v>8.3025298432837472E-2</v>
      </c>
      <c r="AA22" s="78">
        <f>IF(AND('Nom RPTM'!Z22&gt;0,'Nom RPTM'!AA22&gt;0),LN('Nom RPTM'!AA22/'Nom RPTM'!Z22),0)</f>
        <v>6.8248006972836631E-2</v>
      </c>
      <c r="AB22" s="78">
        <f>IF(AND('Nom RPTM'!AA22&gt;0,'Nom RPTM'!AB22&gt;0),LN('Nom RPTM'!AB22/'Nom RPTM'!AA22),0)</f>
        <v>7.3523878626435349E-2</v>
      </c>
      <c r="AC22" s="78">
        <f>IF(AND('Nom RPTM'!AB22&gt;0,'Nom RPTM'!AC22&gt;0),LN('Nom RPTM'!AC22/'Nom RPTM'!AB22),0)</f>
        <v>5.0900331928734013E-2</v>
      </c>
      <c r="AD22" s="78">
        <f>IF(AND('Nom RPTM'!AD22&gt;0,'Nom RPTM'!AE22&gt;0),LN('Nom RPTM'!AE22/'Nom RPTM'!AD22),0)</f>
        <v>0.12991522555469281</v>
      </c>
      <c r="AE22" s="78">
        <f>IF(AND('Nom RPTM'!AE22&gt;0,'Nom RPTM'!AF22&gt;0),LN('Nom RPTM'!AF22/'Nom RPTM'!AE22),0)</f>
        <v>-1.1959775199318592E-2</v>
      </c>
      <c r="AF22" s="78">
        <f>IF(AND('Nom RPTM'!AF22&gt;0,'Nom RPTM'!AG22&gt;0),LN('Nom RPTM'!AG22/'Nom RPTM'!AF22),0)</f>
        <v>7.1888405783878409E-2</v>
      </c>
      <c r="AG22" s="78">
        <f>IF(AND('Nom RPTM'!AG22&gt;0,'Nom RPTM'!AH22&gt;0),LN('Nom RPTM'!AH22/'Nom RPTM'!AG22),0)</f>
        <v>9.4238916948380713E-2</v>
      </c>
      <c r="AH22" s="78">
        <f>IF(AND('Nom RPTM'!AH22&gt;0,'Nom RPTM'!AI22&gt;0),LN('Nom RPTM'!AI22/'Nom RPTM'!AH22),0)</f>
        <v>1.1021372322262976E-2</v>
      </c>
      <c r="AI22" s="78">
        <f>IF(AND('Nom RPTM'!AI22&gt;0,'Nom RPTM'!AJ22&gt;0),LN('Nom RPTM'!AJ22/'Nom RPTM'!AI22),0)</f>
        <v>5.0036200123349951E-2</v>
      </c>
      <c r="AJ22" s="78">
        <f>IF(AND('Nom RPTM'!AJ22&gt;0,'Nom RPTM'!AK22&gt;0),LN('Nom RPTM'!AK22/'Nom RPTM'!AJ22),0)</f>
        <v>6.2388177132171235E-2</v>
      </c>
      <c r="AK22" s="78">
        <f>IF(AND('Nom RPTM'!AK22&gt;0,'Nom RPTM'!AL22&gt;0),LN('Nom RPTM'!AL22/'Nom RPTM'!AK22),0)</f>
        <v>-9.9395424180427461E-2</v>
      </c>
      <c r="AL22" s="78">
        <f>IF(AND('Nom RPTM'!AM22&gt;0,'Nom RPTM'!AN22&gt;0),LN('Nom RPTM'!AN22/'Nom RPTM'!AM22),0)</f>
        <v>-6.3298137182786979E-3</v>
      </c>
      <c r="AM22" s="78">
        <f>IF(AND('Nom RPTM'!AN22&gt;0,'Nom RPTM'!AO22&gt;0),LN('Nom RPTM'!AO22/'Nom RPTM'!AN22),0)</f>
        <v>3.3055122584556576E-2</v>
      </c>
      <c r="AN22" s="78">
        <f>IF(AND('Nom RPTM'!AO22&gt;0,'Nom RPTM'!AP22&gt;0),LN('Nom RPTM'!AP22/'Nom RPTM'!AO22),0)</f>
        <v>7.4395653559033478E-2</v>
      </c>
      <c r="AO22" s="78">
        <f>IF(AND('Nom RPTM'!AP22&gt;0,'Nom RPTM'!AQ22&gt;0),LN('Nom RPTM'!AQ22/'Nom RPTM'!AP22),0)</f>
        <v>3.8003806590424405E-2</v>
      </c>
      <c r="AP22" s="78">
        <f>IF(AND('Nom RPTM'!AQ22&gt;0,'Nom RPTM'!AR22&gt;0),LN('Nom RPTM'!AR22/'Nom RPTM'!AQ22),0)</f>
        <v>6.0719421734329218E-2</v>
      </c>
      <c r="AQ22" s="78">
        <f>IF(AND('Nom RPTM'!AR22&gt;0,'Nom RPTM'!AS22&gt;0),LN('Nom RPTM'!AS22/'Nom RPTM'!AR22),0)</f>
        <v>-0.10014166218911334</v>
      </c>
      <c r="AR22" s="78">
        <f>IF(AND('Nom RPTM'!AS22&gt;0,'Nom RPTM'!AT22&gt;0),LN('Nom RPTM'!AT22/'Nom RPTM'!AS22),0)</f>
        <v>0.10901498502092849</v>
      </c>
      <c r="AS22" s="78" t="e">
        <f>IF(AND('Nom RPTM'!AT22&gt;0,'Nom RPTM'!AU22&gt;0),LN('Nom RPTM'!AU22/'Nom RPTM'!AT22),0)</f>
        <v>#N/A</v>
      </c>
      <c r="AT22" s="78" t="e">
        <f>IF(AND('Nom RPTM'!AU22&gt;0,'Nom RPTM'!AV22&gt;0),LN('Nom RPTM'!AV22/'Nom RPTM'!AU22),0)</f>
        <v>#N/A</v>
      </c>
      <c r="AU22" s="78" t="e">
        <f>IF(AND('Nom RPTM'!AV22&gt;0,'Nom RPTM'!AW22&gt;0),LN('Nom RPTM'!AW22/'Nom RPTM'!AV22),0)</f>
        <v>#N/A</v>
      </c>
      <c r="AV22" s="78" t="e">
        <f>IF(AND('Nom RPTM'!AW22&gt;0,'Nom RPTM'!AX22&gt;0),LN('Nom RPTM'!AX22/'Nom RPTM'!AW22),0)</f>
        <v>#N/A</v>
      </c>
      <c r="AW22" s="78" t="e">
        <f>IF(AND('Nom RPTM'!AX22&gt;0,'Nom RPTM'!AY22&gt;0),LN('Nom RPTM'!AY22/'Nom RPTM'!AX22),0)</f>
        <v>#N/A</v>
      </c>
      <c r="AX22" s="78" t="e">
        <f>IF(AND('Nom RPTM'!AY22&gt;0,'Nom RPTM'!AZ22&gt;0),LN('Nom RPTM'!AZ22/'Nom RPTM'!AY22),0)</f>
        <v>#N/A</v>
      </c>
      <c r="AY22" s="78" t="e">
        <f>IF(AND('Nom RPTM'!AZ22&gt;0,'Nom RPTM'!BA22&gt;0),LN('Nom RPTM'!BA22/'Nom RPTM'!AZ22),0)</f>
        <v>#N/A</v>
      </c>
      <c r="AZ22" s="78" t="e">
        <f>IF(AND('Nom RPTM'!BA22&gt;0,'Nom RPTM'!BB22&gt;0),LN('Nom RPTM'!BB22/'Nom RPTM'!BA22),0)</f>
        <v>#N/A</v>
      </c>
    </row>
    <row r="23" spans="1:254"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63"/>
      <c r="H23" s="78">
        <f>IF(AND('Nom RPTM'!G23&gt;0,'Nom RPTM'!H23&gt;0),LN('Nom RPTM'!H23/'Nom RPTM'!G23),0)</f>
        <v>-8.0839696173806874E-2</v>
      </c>
      <c r="I23" s="78">
        <f>IF(AND('Nom RPTM'!H23&gt;0,'Nom RPTM'!I23&gt;0),LN('Nom RPTM'!I23/'Nom RPTM'!H23),0)</f>
        <v>1.1887597071282524E-3</v>
      </c>
      <c r="J23" s="78">
        <f>IF(AND('Nom RPTM'!I23&gt;0,'Nom RPTM'!J23&gt;0),LN('Nom RPTM'!J23/'Nom RPTM'!I23),0)</f>
        <v>0.10844840737773313</v>
      </c>
      <c r="K23" s="78">
        <f>IF(AND('Nom RPTM'!J23&gt;0,'Nom RPTM'!K23&gt;0),LN('Nom RPTM'!K23/'Nom RPTM'!J23),0)</f>
        <v>1.1506380202626952E-2</v>
      </c>
      <c r="L23" s="78">
        <f>IF(AND('Nom RPTM'!K23&gt;0,'Nom RPTM'!L23&gt;0),LN('Nom RPTM'!L23/'Nom RPTM'!K23),0)</f>
        <v>6.5944712055452367E-2</v>
      </c>
      <c r="M23" s="78">
        <f>IF(AND('Nom RPTM'!L23&gt;0,'Nom RPTM'!M23&gt;0),LN('Nom RPTM'!M23/'Nom RPTM'!L23),0)</f>
        <v>-9.8447821777224807E-3</v>
      </c>
      <c r="N23" s="78">
        <f>IF(AND('Nom RPTM'!M23&gt;0,'Nom RPTM'!N23&gt;0),LN('Nom RPTM'!N23/'Nom RPTM'!M23),0)</f>
        <v>2.632760603588306E-2</v>
      </c>
      <c r="O23" s="78">
        <f>IF(AND('Nom RPTM'!N23&gt;0,'Nom RPTM'!O23&gt;0),LN('Nom RPTM'!O23/'Nom RPTM'!N23),0)</f>
        <v>9.8579688748164765E-2</v>
      </c>
      <c r="P23" s="78">
        <f>IF(AND('Nom RPTM'!O23&gt;0,'Nom RPTM'!P23&gt;0),LN('Nom RPTM'!P23/'Nom RPTM'!O23),0)</f>
        <v>8.5801900896017053E-2</v>
      </c>
      <c r="Q23" s="78">
        <f>IF(AND('Nom RPTM'!P23&gt;0,'Nom RPTM'!Q23&gt;0),LN('Nom RPTM'!Q23/'Nom RPTM'!P23),0)</f>
        <v>-8.5348916948679895E-2</v>
      </c>
      <c r="R23" s="78">
        <f>IF(AND('Nom RPTM'!Q23&gt;0,'Nom RPTM'!R23&gt;0),LN('Nom RPTM'!R23/'Nom RPTM'!Q23),0)</f>
        <v>7.1807148557668052E-2</v>
      </c>
      <c r="S23" s="78">
        <f>IF(AND('Nom RPTM'!R23&gt;0,'Nom RPTM'!S23&gt;0),LN('Nom RPTM'!S23/'Nom RPTM'!R23),0)</f>
        <v>-6.7622428692001454E-2</v>
      </c>
      <c r="T23" s="78">
        <f>IF(AND('Nom RPTM'!S23&gt;0,'Nom RPTM'!T23&gt;0),LN('Nom RPTM'!T23/'Nom RPTM'!S23),0)</f>
        <v>2.0937204670714409E-2</v>
      </c>
      <c r="U23" s="78">
        <f>IF(AND('Nom RPTM'!T23&gt;0,'Nom RPTM'!U23&gt;0),LN('Nom RPTM'!U23/'Nom RPTM'!T23),0)</f>
        <v>-4.6035404452816078E-2</v>
      </c>
      <c r="V23" s="78">
        <f>IF(AND('Nom RPTM'!U23&gt;0,'Nom RPTM'!V23&gt;0),LN('Nom RPTM'!V23/'Nom RPTM'!U23),0)</f>
        <v>-2.2281874470197202E-3</v>
      </c>
      <c r="W23" s="78">
        <f>IF(AND('Nom RPTM'!V23&gt;0,'Nom RPTM'!W23&gt;0),LN('Nom RPTM'!W23/'Nom RPTM'!V23),0)</f>
        <v>-1.1786625807280628E-2</v>
      </c>
      <c r="X23" s="78">
        <f>IF(AND('Nom RPTM'!W23&gt;0,'Nom RPTM'!X23&gt;0),LN('Nom RPTM'!X23/'Nom RPTM'!W23),0)</f>
        <v>-2.823536439660046E-3</v>
      </c>
      <c r="Y23" s="78">
        <f>IF(AND('Nom RPTM'!X23&gt;0,'Nom RPTM'!Y23&gt;0),LN('Nom RPTM'!Y23/'Nom RPTM'!X23),0)</f>
        <v>-2.615093207538215E-2</v>
      </c>
      <c r="Z23" s="78">
        <f>IF(AND('Nom RPTM'!Y23&gt;0,'Nom RPTM'!Z23&gt;0),LN('Nom RPTM'!Z23/'Nom RPTM'!Y23),0)</f>
        <v>5.651935448231072E-2</v>
      </c>
      <c r="AA23" s="78">
        <f>IF(AND('Nom RPTM'!Z23&gt;0,'Nom RPTM'!AA23&gt;0),LN('Nom RPTM'!AA23/'Nom RPTM'!Z23),0)</f>
        <v>0.1396295967805595</v>
      </c>
      <c r="AB23" s="78">
        <f>IF(AND('Nom RPTM'!AA23&gt;0,'Nom RPTM'!AB23&gt;0),LN('Nom RPTM'!AB23/'Nom RPTM'!AA23),0)</f>
        <v>0.11668338127815815</v>
      </c>
      <c r="AC23" s="78">
        <f>IF(AND('Nom RPTM'!AB23&gt;0,'Nom RPTM'!AC23&gt;0),LN('Nom RPTM'!AC23/'Nom RPTM'!AB23),0)</f>
        <v>4.2589949993212119E-2</v>
      </c>
      <c r="AD23" s="78">
        <f>IF(AND('Nom RPTM'!AD23&gt;0,'Nom RPTM'!AE23&gt;0),LN('Nom RPTM'!AE23/'Nom RPTM'!AD23),0)</f>
        <v>0.14936025630028224</v>
      </c>
      <c r="AE23" s="78">
        <f>IF(AND('Nom RPTM'!AE23&gt;0,'Nom RPTM'!AF23&gt;0),LN('Nom RPTM'!AF23/'Nom RPTM'!AE23),0)</f>
        <v>-6.5367885767526862E-2</v>
      </c>
      <c r="AF23" s="78">
        <f>IF(AND('Nom RPTM'!AF23&gt;0,'Nom RPTM'!AG23&gt;0),LN('Nom RPTM'!AG23/'Nom RPTM'!AF23),0)</f>
        <v>6.3642764281447717E-2</v>
      </c>
      <c r="AG23" s="78">
        <f>IF(AND('Nom RPTM'!AG23&gt;0,'Nom RPTM'!AH23&gt;0),LN('Nom RPTM'!AH23/'Nom RPTM'!AG23),0)</f>
        <v>0.10097494423549089</v>
      </c>
      <c r="AH23" s="78">
        <f>IF(AND('Nom RPTM'!AH23&gt;0,'Nom RPTM'!AI23&gt;0),LN('Nom RPTM'!AI23/'Nom RPTM'!AH23),0)</f>
        <v>5.266334870692873E-2</v>
      </c>
      <c r="AI23" s="78">
        <f>IF(AND('Nom RPTM'!AI23&gt;0,'Nom RPTM'!AJ23&gt;0),LN('Nom RPTM'!AJ23/'Nom RPTM'!AI23),0)</f>
        <v>1.8761900325710203E-2</v>
      </c>
      <c r="AJ23" s="78">
        <f>IF(AND('Nom RPTM'!AJ23&gt;0,'Nom RPTM'!AK23&gt;0),LN('Nom RPTM'!AK23/'Nom RPTM'!AJ23),0)</f>
        <v>1.1526573059078104E-2</v>
      </c>
      <c r="AK23" s="78">
        <f>IF(AND('Nom RPTM'!AK23&gt;0,'Nom RPTM'!AL23&gt;0),LN('Nom RPTM'!AL23/'Nom RPTM'!AK23),0)</f>
        <v>-5.9142103393607953E-2</v>
      </c>
      <c r="AL23" s="78">
        <f>IF(AND('Nom RPTM'!AM23&gt;0,'Nom RPTM'!AN23&gt;0),LN('Nom RPTM'!AN23/'Nom RPTM'!AM23),0)</f>
        <v>-1.8558874640199785E-2</v>
      </c>
      <c r="AM23" s="78">
        <f>IF(AND('Nom RPTM'!AN23&gt;0,'Nom RPTM'!AO23&gt;0),LN('Nom RPTM'!AO23/'Nom RPTM'!AN23),0)</f>
        <v>2.2246674203583977E-2</v>
      </c>
      <c r="AN23" s="78">
        <f>IF(AND('Nom RPTM'!AO23&gt;0,'Nom RPTM'!AP23&gt;0),LN('Nom RPTM'!AP23/'Nom RPTM'!AO23),0)</f>
        <v>-1.8029435149100277E-2</v>
      </c>
      <c r="AO23" s="78">
        <f>IF(AND('Nom RPTM'!AP23&gt;0,'Nom RPTM'!AQ23&gt;0),LN('Nom RPTM'!AQ23/'Nom RPTM'!AP23),0)</f>
        <v>0.10992990636779024</v>
      </c>
      <c r="AP23" s="78">
        <f>IF(AND('Nom RPTM'!AQ23&gt;0,'Nom RPTM'!AR23&gt;0),LN('Nom RPTM'!AR23/'Nom RPTM'!AQ23),0)</f>
        <v>-8.3312646263320016E-3</v>
      </c>
      <c r="AQ23" s="78">
        <f>IF(AND('Nom RPTM'!AR23&gt;0,'Nom RPTM'!AS23&gt;0),LN('Nom RPTM'!AS23/'Nom RPTM'!AR23),0)</f>
        <v>-2.5201147337494123E-2</v>
      </c>
      <c r="AR23" s="78">
        <f>IF(AND('Nom RPTM'!AS23&gt;0,'Nom RPTM'!AT23&gt;0),LN('Nom RPTM'!AT23/'Nom RPTM'!AS23),0)</f>
        <v>8.5225805131488058E-2</v>
      </c>
      <c r="AS23" s="78" t="e">
        <f>IF(AND('Nom RPTM'!AT23&gt;0,'Nom RPTM'!AU23&gt;0),LN('Nom RPTM'!AU23/'Nom RPTM'!AT23),0)</f>
        <v>#N/A</v>
      </c>
      <c r="AT23" s="78" t="e">
        <f>IF(AND('Nom RPTM'!AU23&gt;0,'Nom RPTM'!AV23&gt;0),LN('Nom RPTM'!AV23/'Nom RPTM'!AU23),0)</f>
        <v>#N/A</v>
      </c>
      <c r="AU23" s="78" t="e">
        <f>IF(AND('Nom RPTM'!AV23&gt;0,'Nom RPTM'!AW23&gt;0),LN('Nom RPTM'!AW23/'Nom RPTM'!AV23),0)</f>
        <v>#N/A</v>
      </c>
      <c r="AV23" s="78" t="e">
        <f>IF(AND('Nom RPTM'!AW23&gt;0,'Nom RPTM'!AX23&gt;0),LN('Nom RPTM'!AX23/'Nom RPTM'!AW23),0)</f>
        <v>#N/A</v>
      </c>
      <c r="AW23" s="78" t="e">
        <f>IF(AND('Nom RPTM'!AX23&gt;0,'Nom RPTM'!AY23&gt;0),LN('Nom RPTM'!AY23/'Nom RPTM'!AX23),0)</f>
        <v>#N/A</v>
      </c>
      <c r="AX23" s="78" t="e">
        <f>IF(AND('Nom RPTM'!AY23&gt;0,'Nom RPTM'!AZ23&gt;0),LN('Nom RPTM'!AZ23/'Nom RPTM'!AY23),0)</f>
        <v>#N/A</v>
      </c>
      <c r="AY23" s="78" t="e">
        <f>IF(AND('Nom RPTM'!AZ23&gt;0,'Nom RPTM'!BA23&gt;0),LN('Nom RPTM'!BA23/'Nom RPTM'!AZ23),0)</f>
        <v>#N/A</v>
      </c>
      <c r="AZ23" s="78" t="e">
        <f>IF(AND('Nom RPTM'!BA23&gt;0,'Nom RPTM'!BB23&gt;0),LN('Nom RPTM'!BB23/'Nom RPTM'!BA23),0)</f>
        <v>#N/A</v>
      </c>
    </row>
    <row r="24" spans="1:254"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69"/>
      <c r="H24" s="79">
        <f>IF(AND('Nom RPTM'!G24&gt;0,'Nom RPTM'!H24&gt;0),LN('Nom RPTM'!H24/'Nom RPTM'!G24),0)</f>
        <v>-0.13302895928204295</v>
      </c>
      <c r="I24" s="79">
        <f>IF(AND('Nom RPTM'!H24&gt;0,'Nom RPTM'!I24&gt;0),LN('Nom RPTM'!I24/'Nom RPTM'!H24),0)</f>
        <v>-0.11856314510409417</v>
      </c>
      <c r="J24" s="79">
        <f>IF(AND('Nom RPTM'!I24&gt;0,'Nom RPTM'!J24&gt;0),LN('Nom RPTM'!J24/'Nom RPTM'!I24),0)</f>
        <v>0.10937051010887983</v>
      </c>
      <c r="K24" s="79">
        <f>IF(AND('Nom RPTM'!J24&gt;0,'Nom RPTM'!K24&gt;0),LN('Nom RPTM'!K24/'Nom RPTM'!J24),0)</f>
        <v>-5.3076915867250871E-2</v>
      </c>
      <c r="L24" s="79">
        <f>IF(AND('Nom RPTM'!K24&gt;0,'Nom RPTM'!L24&gt;0),LN('Nom RPTM'!L24/'Nom RPTM'!K24),0)</f>
        <v>2.3338152752711599E-2</v>
      </c>
      <c r="M24" s="79">
        <f>IF(AND('Nom RPTM'!L24&gt;0,'Nom RPTM'!M24&gt;0),LN('Nom RPTM'!M24/'Nom RPTM'!L24),0)</f>
        <v>-7.1630992942690375E-2</v>
      </c>
      <c r="N24" s="79">
        <f>IF(AND('Nom RPTM'!M24&gt;0,'Nom RPTM'!N24&gt;0),LN('Nom RPTM'!N24/'Nom RPTM'!M24),0)</f>
        <v>0.10428866644160248</v>
      </c>
      <c r="O24" s="79">
        <f>IF(AND('Nom RPTM'!N24&gt;0,'Nom RPTM'!O24&gt;0),LN('Nom RPTM'!O24/'Nom RPTM'!N24),0)</f>
        <v>8.8378888746943829E-2</v>
      </c>
      <c r="P24" s="79">
        <f>IF(AND('Nom RPTM'!O24&gt;0,'Nom RPTM'!P24&gt;0),LN('Nom RPTM'!P24/'Nom RPTM'!O24),0)</f>
        <v>7.0574362746117683E-2</v>
      </c>
      <c r="Q24" s="79">
        <f>IF(AND('Nom RPTM'!P24&gt;0,'Nom RPTM'!Q24&gt;0),LN('Nom RPTM'!Q24/'Nom RPTM'!P24),0)</f>
        <v>-0.11915337483937467</v>
      </c>
      <c r="R24" s="79">
        <f>IF(AND('Nom RPTM'!Q24&gt;0,'Nom RPTM'!R24&gt;0),LN('Nom RPTM'!R24/'Nom RPTM'!Q24),0)</f>
        <v>6.4552660534277717E-2</v>
      </c>
      <c r="S24" s="79">
        <f>IF(AND('Nom RPTM'!R24&gt;0,'Nom RPTM'!S24&gt;0),LN('Nom RPTM'!S24/'Nom RPTM'!R24),0)</f>
        <v>1.3690310657866257E-2</v>
      </c>
      <c r="T24" s="79">
        <f>IF(AND('Nom RPTM'!S24&gt;0,'Nom RPTM'!T24&gt;0),LN('Nom RPTM'!T24/'Nom RPTM'!S24),0)</f>
        <v>-8.8969422743590352E-3</v>
      </c>
      <c r="U24" s="79">
        <f>IF(AND('Nom RPTM'!T24&gt;0,'Nom RPTM'!U24&gt;0),LN('Nom RPTM'!U24/'Nom RPTM'!T24),0)</f>
        <v>-4.767034577193089E-2</v>
      </c>
      <c r="V24" s="79">
        <f>IF(AND('Nom RPTM'!U24&gt;0,'Nom RPTM'!V24&gt;0),LN('Nom RPTM'!V24/'Nom RPTM'!U24),0)</f>
        <v>-2.454383003231754E-2</v>
      </c>
      <c r="W24" s="79">
        <f>IF(AND('Nom RPTM'!V24&gt;0,'Nom RPTM'!W24&gt;0),LN('Nom RPTM'!W24/'Nom RPTM'!V24),0)</f>
        <v>5.5401290187283105E-2</v>
      </c>
      <c r="X24" s="79">
        <f>IF(AND('Nom RPTM'!W24&gt;0,'Nom RPTM'!X24&gt;0),LN('Nom RPTM'!X24/'Nom RPTM'!W24),0)</f>
        <v>-6.3957722443833324E-5</v>
      </c>
      <c r="Y24" s="79">
        <f>IF(AND('Nom RPTM'!X24&gt;0,'Nom RPTM'!Y24&gt;0),LN('Nom RPTM'!Y24/'Nom RPTM'!X24),0)</f>
        <v>-7.8461104203635612E-2</v>
      </c>
      <c r="Z24" s="79">
        <f>IF(AND('Nom RPTM'!Y24&gt;0,'Nom RPTM'!Z24&gt;0),LN('Nom RPTM'!Z24/'Nom RPTM'!Y24),0)</f>
        <v>8.9114834043057728E-2</v>
      </c>
      <c r="AA24" s="79">
        <f>IF(AND('Nom RPTM'!Z24&gt;0,'Nom RPTM'!AA24&gt;0),LN('Nom RPTM'!AA24/'Nom RPTM'!Z24),0)</f>
        <v>0.13898221423258914</v>
      </c>
      <c r="AB24" s="79">
        <f>IF(AND('Nom RPTM'!AA24&gt;0,'Nom RPTM'!AB24&gt;0),LN('Nom RPTM'!AB24/'Nom RPTM'!AA24),0)</f>
        <v>7.0410417889164856E-2</v>
      </c>
      <c r="AC24" s="79">
        <f>IF(AND('Nom RPTM'!AB24&gt;0,'Nom RPTM'!AC24&gt;0),LN('Nom RPTM'!AC24/'Nom RPTM'!AB24),0)</f>
        <v>6.0716295300835395E-2</v>
      </c>
      <c r="AD24" s="79">
        <f>IF(AND('Nom RPTM'!AD24&gt;0,'Nom RPTM'!AE24&gt;0),LN('Nom RPTM'!AE24/'Nom RPTM'!AD24),0)</f>
        <v>0.2675145334500113</v>
      </c>
      <c r="AE24" s="79">
        <f>IF(AND('Nom RPTM'!AE24&gt;0,'Nom RPTM'!AF24&gt;0),LN('Nom RPTM'!AF24/'Nom RPTM'!AE24),0)</f>
        <v>-0.20188675018661348</v>
      </c>
      <c r="AF24" s="79">
        <f>IF(AND('Nom RPTM'!AF24&gt;0,'Nom RPTM'!AG24&gt;0),LN('Nom RPTM'!AG24/'Nom RPTM'!AF24),0)</f>
        <v>6.740632381316923E-2</v>
      </c>
      <c r="AG24" s="79">
        <f>IF(AND('Nom RPTM'!AG24&gt;0,'Nom RPTM'!AH24&gt;0),LN('Nom RPTM'!AH24/'Nom RPTM'!AG24),0)</f>
        <v>9.2947317521603429E-2</v>
      </c>
      <c r="AH24" s="79">
        <f>IF(AND('Nom RPTM'!AH24&gt;0,'Nom RPTM'!AI24&gt;0),LN('Nom RPTM'!AI24/'Nom RPTM'!AH24),0)</f>
        <v>5.8258586538161635E-4</v>
      </c>
      <c r="AI24" s="79">
        <f>IF(AND('Nom RPTM'!AI24&gt;0,'Nom RPTM'!AJ24&gt;0),LN('Nom RPTM'!AJ24/'Nom RPTM'!AI24),0)</f>
        <v>0.12646785440367919</v>
      </c>
      <c r="AJ24" s="79">
        <f>IF(AND('Nom RPTM'!AJ24&gt;0,'Nom RPTM'!AK24&gt;0),LN('Nom RPTM'!AK24/'Nom RPTM'!AJ24),0)</f>
        <v>-2.8371419636639233E-2</v>
      </c>
      <c r="AK24" s="79">
        <f>IF(AND('Nom RPTM'!AK24&gt;0,'Nom RPTM'!AL24&gt;0),LN('Nom RPTM'!AL24/'Nom RPTM'!AK24),0)</f>
        <v>-9.6674039044310156E-2</v>
      </c>
      <c r="AL24" s="79">
        <f>IF(AND('Nom RPTM'!AM24&gt;0,'Nom RPTM'!AN24&gt;0),LN('Nom RPTM'!AN24/'Nom RPTM'!AM24),0)</f>
        <v>4.7915249863219329E-2</v>
      </c>
      <c r="AM24" s="79">
        <f>IF(AND('Nom RPTM'!AN24&gt;0,'Nom RPTM'!AO24&gt;0),LN('Nom RPTM'!AO24/'Nom RPTM'!AN24),0)</f>
        <v>2.8181891400926584E-2</v>
      </c>
      <c r="AN24" s="79">
        <f>IF(AND('Nom RPTM'!AO24&gt;0,'Nom RPTM'!AP24&gt;0),LN('Nom RPTM'!AP24/'Nom RPTM'!AO24),0)</f>
        <v>1.6317362562372627E-3</v>
      </c>
      <c r="AO24" s="79">
        <f>IF(AND('Nom RPTM'!AP24&gt;0,'Nom RPTM'!AQ24&gt;0),LN('Nom RPTM'!AQ24/'Nom RPTM'!AP24),0)</f>
        <v>4.0996311572217836E-2</v>
      </c>
      <c r="AP24" s="79">
        <f>IF(AND('Nom RPTM'!AQ24&gt;0,'Nom RPTM'!AR24&gt;0),LN('Nom RPTM'!AR24/'Nom RPTM'!AQ24),0)</f>
        <v>-6.9293486019672322E-3</v>
      </c>
      <c r="AQ24" s="79">
        <f>IF(AND('Nom RPTM'!AR24&gt;0,'Nom RPTM'!AS24&gt;0),LN('Nom RPTM'!AS24/'Nom RPTM'!AR24),0)</f>
        <v>-2.7532018286392478E-2</v>
      </c>
      <c r="AR24" s="79">
        <f>IF(AND('Nom RPTM'!AS24&gt;0,'Nom RPTM'!AT24&gt;0),LN('Nom RPTM'!AT24/'Nom RPTM'!AS24),0)</f>
        <v>8.7848768836270005E-2</v>
      </c>
      <c r="AS24" s="79" t="e">
        <f>IF(AND('Nom RPTM'!AT24&gt;0,'Nom RPTM'!AU24&gt;0),LN('Nom RPTM'!AU24/'Nom RPTM'!AT24),0)</f>
        <v>#N/A</v>
      </c>
      <c r="AT24" s="79" t="e">
        <f>IF(AND('Nom RPTM'!AU24&gt;0,'Nom RPTM'!AV24&gt;0),LN('Nom RPTM'!AV24/'Nom RPTM'!AU24),0)</f>
        <v>#N/A</v>
      </c>
      <c r="AU24" s="79" t="e">
        <f>IF(AND('Nom RPTM'!AV24&gt;0,'Nom RPTM'!AW24&gt;0),LN('Nom RPTM'!AW24/'Nom RPTM'!AV24),0)</f>
        <v>#N/A</v>
      </c>
      <c r="AV24" s="79" t="e">
        <f>IF(AND('Nom RPTM'!AW24&gt;0,'Nom RPTM'!AX24&gt;0),LN('Nom RPTM'!AX24/'Nom RPTM'!AW24),0)</f>
        <v>#N/A</v>
      </c>
      <c r="AW24" s="79" t="e">
        <f>IF(AND('Nom RPTM'!AX24&gt;0,'Nom RPTM'!AY24&gt;0),LN('Nom RPTM'!AY24/'Nom RPTM'!AX24),0)</f>
        <v>#N/A</v>
      </c>
      <c r="AX24" s="79" t="e">
        <f>IF(AND('Nom RPTM'!AY24&gt;0,'Nom RPTM'!AZ24&gt;0),LN('Nom RPTM'!AZ24/'Nom RPTM'!AY24),0)</f>
        <v>#N/A</v>
      </c>
      <c r="AY24" s="79" t="e">
        <f>IF(AND('Nom RPTM'!AZ24&gt;0,'Nom RPTM'!BA24&gt;0),LN('Nom RPTM'!BA24/'Nom RPTM'!AZ24),0)</f>
        <v>#N/A</v>
      </c>
      <c r="AZ24" s="79" t="e">
        <f>IF(AND('Nom RPTM'!BA24&gt;0,'Nom RPTM'!BB24&gt;0),LN('Nom RPTM'!BB24/'Nom RPTM'!BA24),0)</f>
        <v>#N/A</v>
      </c>
    </row>
    <row r="25" spans="1:254"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69"/>
      <c r="H25" s="79">
        <f>IF(AND('Nom RPTM'!G25&gt;0,'Nom RPTM'!H25&gt;0),LN('Nom RPTM'!H25/'Nom RPTM'!G25),0)</f>
        <v>-0.13276965089719295</v>
      </c>
      <c r="I25" s="79">
        <f>IF(AND('Nom RPTM'!H25&gt;0,'Nom RPTM'!I25&gt;0),LN('Nom RPTM'!I25/'Nom RPTM'!H25),0)</f>
        <v>-5.6613547482804387E-2</v>
      </c>
      <c r="J25" s="79">
        <f>IF(AND('Nom RPTM'!I25&gt;0,'Nom RPTM'!J25&gt;0),LN('Nom RPTM'!J25/'Nom RPTM'!I25),0)</f>
        <v>5.2339440004333569E-2</v>
      </c>
      <c r="K25" s="79">
        <f>IF(AND('Nom RPTM'!J25&gt;0,'Nom RPTM'!K25&gt;0),LN('Nom RPTM'!K25/'Nom RPTM'!J25),0)</f>
        <v>3.2901583678761462E-2</v>
      </c>
      <c r="L25" s="79">
        <f>IF(AND('Nom RPTM'!K25&gt;0,'Nom RPTM'!L25&gt;0),LN('Nom RPTM'!L25/'Nom RPTM'!K25),0)</f>
        <v>8.5413322580260548E-2</v>
      </c>
      <c r="M25" s="79">
        <f>IF(AND('Nom RPTM'!L25&gt;0,'Nom RPTM'!M25&gt;0),LN('Nom RPTM'!M25/'Nom RPTM'!L25),0)</f>
        <v>-4.7740757863399099E-3</v>
      </c>
      <c r="N25" s="79">
        <f>IF(AND('Nom RPTM'!M25&gt;0,'Nom RPTM'!N25&gt;0),LN('Nom RPTM'!N25/'Nom RPTM'!M25),0)</f>
        <v>3.4282830252213521E-2</v>
      </c>
      <c r="O25" s="79">
        <f>IF(AND('Nom RPTM'!N25&gt;0,'Nom RPTM'!O25&gt;0),LN('Nom RPTM'!O25/'Nom RPTM'!N25),0)</f>
        <v>6.5037922251703698E-2</v>
      </c>
      <c r="P25" s="79">
        <f>IF(AND('Nom RPTM'!O25&gt;0,'Nom RPTM'!P25&gt;0),LN('Nom RPTM'!P25/'Nom RPTM'!O25),0)</f>
        <v>0.1216391779093822</v>
      </c>
      <c r="Q25" s="79">
        <f>IF(AND('Nom RPTM'!P25&gt;0,'Nom RPTM'!Q25&gt;0),LN('Nom RPTM'!Q25/'Nom RPTM'!P25),0)</f>
        <v>-9.3183544193528478E-2</v>
      </c>
      <c r="R25" s="79">
        <f>IF(AND('Nom RPTM'!Q25&gt;0,'Nom RPTM'!R25&gt;0),LN('Nom RPTM'!R25/'Nom RPTM'!Q25),0)</f>
        <v>3.0089452673963797E-2</v>
      </c>
      <c r="S25" s="79">
        <f>IF(AND('Nom RPTM'!R25&gt;0,'Nom RPTM'!S25&gt;0),LN('Nom RPTM'!S25/'Nom RPTM'!R25),0)</f>
        <v>2.1270875956347336E-2</v>
      </c>
      <c r="T25" s="79">
        <f>IF(AND('Nom RPTM'!S25&gt;0,'Nom RPTM'!T25&gt;0),LN('Nom RPTM'!T25/'Nom RPTM'!S25),0)</f>
        <v>-2.1664524314080932E-2</v>
      </c>
      <c r="U25" s="79">
        <f>IF(AND('Nom RPTM'!T25&gt;0,'Nom RPTM'!U25&gt;0),LN('Nom RPTM'!U25/'Nom RPTM'!T25),0)</f>
        <v>-6.3154906841807371E-2</v>
      </c>
      <c r="V25" s="79">
        <f>IF(AND('Nom RPTM'!U25&gt;0,'Nom RPTM'!V25&gt;0),LN('Nom RPTM'!V25/'Nom RPTM'!U25),0)</f>
        <v>2.3334388177939883E-2</v>
      </c>
      <c r="W25" s="79">
        <f>IF(AND('Nom RPTM'!V25&gt;0,'Nom RPTM'!W25&gt;0),LN('Nom RPTM'!W25/'Nom RPTM'!V25),0)</f>
        <v>1.9710030513023242E-2</v>
      </c>
      <c r="X25" s="79">
        <f>IF(AND('Nom RPTM'!W25&gt;0,'Nom RPTM'!X25&gt;0),LN('Nom RPTM'!X25/'Nom RPTM'!W25),0)</f>
        <v>2.6886480740575626E-2</v>
      </c>
      <c r="Y25" s="79">
        <f>IF(AND('Nom RPTM'!X25&gt;0,'Nom RPTM'!Y25&gt;0),LN('Nom RPTM'!Y25/'Nom RPTM'!X25),0)</f>
        <v>-6.208542186920766E-4</v>
      </c>
      <c r="Z25" s="79">
        <f>IF(AND('Nom RPTM'!Y25&gt;0,'Nom RPTM'!Z25&gt;0),LN('Nom RPTM'!Z25/'Nom RPTM'!Y25),0)</f>
        <v>7.1248701191846397E-2</v>
      </c>
      <c r="AA25" s="79">
        <f>IF(AND('Nom RPTM'!Z25&gt;0,'Nom RPTM'!AA25&gt;0),LN('Nom RPTM'!AA25/'Nom RPTM'!Z25),0)</f>
        <v>0.11469564111395203</v>
      </c>
      <c r="AB25" s="79">
        <f>IF(AND('Nom RPTM'!AA25&gt;0,'Nom RPTM'!AB25&gt;0),LN('Nom RPTM'!AB25/'Nom RPTM'!AA25),0)</f>
        <v>4.5758809026395258E-2</v>
      </c>
      <c r="AC25" s="79">
        <f>IF(AND('Nom RPTM'!AB25&gt;0,'Nom RPTM'!AC25&gt;0),LN('Nom RPTM'!AC25/'Nom RPTM'!AB25),0)</f>
        <v>2.796386063177695E-2</v>
      </c>
      <c r="AD25" s="79">
        <f>IF(AND('Nom RPTM'!AD25&gt;0,'Nom RPTM'!AE25&gt;0),LN('Nom RPTM'!AE25/'Nom RPTM'!AD25),0)</f>
        <v>0.1447451779825597</v>
      </c>
      <c r="AE25" s="79">
        <f>IF(AND('Nom RPTM'!AE25&gt;0,'Nom RPTM'!AF25&gt;0),LN('Nom RPTM'!AF25/'Nom RPTM'!AE25),0)</f>
        <v>-1.0526236879963872E-2</v>
      </c>
      <c r="AF25" s="79">
        <f>IF(AND('Nom RPTM'!AF25&gt;0,'Nom RPTM'!AG25&gt;0),LN('Nom RPTM'!AG25/'Nom RPTM'!AF25),0)</f>
        <v>2.5246480415956903E-2</v>
      </c>
      <c r="AG25" s="79">
        <f>IF(AND('Nom RPTM'!AG25&gt;0,'Nom RPTM'!AH25&gt;0),LN('Nom RPTM'!AH25/'Nom RPTM'!AG25),0)</f>
        <v>0.13517178917519312</v>
      </c>
      <c r="AH25" s="79">
        <f>IF(AND('Nom RPTM'!AH25&gt;0,'Nom RPTM'!AI25&gt;0),LN('Nom RPTM'!AI25/'Nom RPTM'!AH25),0)</f>
        <v>3.9464521082628141E-3</v>
      </c>
      <c r="AI25" s="79">
        <f>IF(AND('Nom RPTM'!AI25&gt;0,'Nom RPTM'!AJ25&gt;0),LN('Nom RPTM'!AJ25/'Nom RPTM'!AI25),0)</f>
        <v>7.2232736290261251E-2</v>
      </c>
      <c r="AJ25" s="79">
        <f>IF(AND('Nom RPTM'!AJ25&gt;0,'Nom RPTM'!AK25&gt;0),LN('Nom RPTM'!AK25/'Nom RPTM'!AJ25),0)</f>
        <v>7.8785994135525603E-2</v>
      </c>
      <c r="AK25" s="79">
        <f>IF(AND('Nom RPTM'!AK25&gt;0,'Nom RPTM'!AL25&gt;0),LN('Nom RPTM'!AL25/'Nom RPTM'!AK25),0)</f>
        <v>-8.5513786400794461E-2</v>
      </c>
      <c r="AL25" s="79">
        <f>IF(AND('Nom RPTM'!AM25&gt;0,'Nom RPTM'!AN25&gt;0),LN('Nom RPTM'!AN25/'Nom RPTM'!AM25),0)</f>
        <v>-6.5427303332030881E-2</v>
      </c>
      <c r="AM25" s="79">
        <f>IF(AND('Nom RPTM'!AN25&gt;0,'Nom RPTM'!AO25&gt;0),LN('Nom RPTM'!AO25/'Nom RPTM'!AN25),0)</f>
        <v>3.8252541567982676E-2</v>
      </c>
      <c r="AN25" s="79">
        <f>IF(AND('Nom RPTM'!AO25&gt;0,'Nom RPTM'!AP25&gt;0),LN('Nom RPTM'!AP25/'Nom RPTM'!AO25),0)</f>
        <v>1.7153092762629107E-2</v>
      </c>
      <c r="AO25" s="79">
        <f>IF(AND('Nom RPTM'!AP25&gt;0,'Nom RPTM'!AQ25&gt;0),LN('Nom RPTM'!AQ25/'Nom RPTM'!AP25),0)</f>
        <v>0.17296855479117806</v>
      </c>
      <c r="AP25" s="79">
        <f>IF(AND('Nom RPTM'!AQ25&gt;0,'Nom RPTM'!AR25&gt;0),LN('Nom RPTM'!AR25/'Nom RPTM'!AQ25),0)</f>
        <v>-9.0485230279096454E-2</v>
      </c>
      <c r="AQ25" s="79">
        <f>IF(AND('Nom RPTM'!AR25&gt;0,'Nom RPTM'!AS25&gt;0),LN('Nom RPTM'!AS25/'Nom RPTM'!AR25),0)</f>
        <v>-2.3810787220148403E-2</v>
      </c>
      <c r="AR25" s="79">
        <f>IF(AND('Nom RPTM'!AS25&gt;0,'Nom RPTM'!AT25&gt;0),LN('Nom RPTM'!AT25/'Nom RPTM'!AS25),0)</f>
        <v>0.1132378110357686</v>
      </c>
      <c r="AS25" s="79" t="e">
        <f>IF(AND('Nom RPTM'!AT25&gt;0,'Nom RPTM'!AU25&gt;0),LN('Nom RPTM'!AU25/'Nom RPTM'!AT25),0)</f>
        <v>#N/A</v>
      </c>
      <c r="AT25" s="79" t="e">
        <f>IF(AND('Nom RPTM'!AU25&gt;0,'Nom RPTM'!AV25&gt;0),LN('Nom RPTM'!AV25/'Nom RPTM'!AU25),0)</f>
        <v>#N/A</v>
      </c>
      <c r="AU25" s="79" t="e">
        <f>IF(AND('Nom RPTM'!AV25&gt;0,'Nom RPTM'!AW25&gt;0),LN('Nom RPTM'!AW25/'Nom RPTM'!AV25),0)</f>
        <v>#N/A</v>
      </c>
      <c r="AV25" s="79" t="e">
        <f>IF(AND('Nom RPTM'!AW25&gt;0,'Nom RPTM'!AX25&gt;0),LN('Nom RPTM'!AX25/'Nom RPTM'!AW25),0)</f>
        <v>#N/A</v>
      </c>
      <c r="AW25" s="79" t="e">
        <f>IF(AND('Nom RPTM'!AX25&gt;0,'Nom RPTM'!AY25&gt;0),LN('Nom RPTM'!AY25/'Nom RPTM'!AX25),0)</f>
        <v>#N/A</v>
      </c>
      <c r="AX25" s="79" t="e">
        <f>IF(AND('Nom RPTM'!AY25&gt;0,'Nom RPTM'!AZ25&gt;0),LN('Nom RPTM'!AZ25/'Nom RPTM'!AY25),0)</f>
        <v>#N/A</v>
      </c>
      <c r="AY25" s="79" t="e">
        <f>IF(AND('Nom RPTM'!AZ25&gt;0,'Nom RPTM'!BA25&gt;0),LN('Nom RPTM'!BA25/'Nom RPTM'!AZ25),0)</f>
        <v>#N/A</v>
      </c>
      <c r="AZ25" s="79" t="e">
        <f>IF(AND('Nom RPTM'!BA25&gt;0,'Nom RPTM'!BB25&gt;0),LN('Nom RPTM'!BB25/'Nom RPTM'!BA25),0)</f>
        <v>#N/A</v>
      </c>
    </row>
    <row r="26" spans="1:254"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69"/>
      <c r="H26" s="79">
        <f>IF(AND('Nom RPTM'!G26&gt;0,'Nom RPTM'!H26&gt;0),LN('Nom RPTM'!H26/'Nom RPTM'!G26),0)</f>
        <v>-0.10446815331481241</v>
      </c>
      <c r="I26" s="79">
        <f>IF(AND('Nom RPTM'!H26&gt;0,'Nom RPTM'!I26&gt;0),LN('Nom RPTM'!I26/'Nom RPTM'!H26),0)</f>
        <v>5.0168842474025786E-3</v>
      </c>
      <c r="J26" s="79">
        <f>IF(AND('Nom RPTM'!I26&gt;0,'Nom RPTM'!J26&gt;0),LN('Nom RPTM'!J26/'Nom RPTM'!I26),0)</f>
        <v>0.12383099941987695</v>
      </c>
      <c r="K26" s="79">
        <f>IF(AND('Nom RPTM'!J26&gt;0,'Nom RPTM'!K26&gt;0),LN('Nom RPTM'!K26/'Nom RPTM'!J26),0)</f>
        <v>1.4340416218441923E-3</v>
      </c>
      <c r="L26" s="79">
        <f>IF(AND('Nom RPTM'!K26&gt;0,'Nom RPTM'!L26&gt;0),LN('Nom RPTM'!L26/'Nom RPTM'!K26),0)</f>
        <v>1.6175506007912236E-2</v>
      </c>
      <c r="M26" s="79">
        <f>IF(AND('Nom RPTM'!L26&gt;0,'Nom RPTM'!M26&gt;0),LN('Nom RPTM'!M26/'Nom RPTM'!L26),0)</f>
        <v>3.5573934646123913E-2</v>
      </c>
      <c r="N26" s="79">
        <f>IF(AND('Nom RPTM'!M26&gt;0,'Nom RPTM'!N26&gt;0),LN('Nom RPTM'!N26/'Nom RPTM'!M26),0)</f>
        <v>2.1444094333446184E-2</v>
      </c>
      <c r="O26" s="79">
        <f>IF(AND('Nom RPTM'!N26&gt;0,'Nom RPTM'!O26&gt;0),LN('Nom RPTM'!O26/'Nom RPTM'!N26),0)</f>
        <v>7.1001247842572696E-2</v>
      </c>
      <c r="P26" s="79">
        <f>IF(AND('Nom RPTM'!O26&gt;0,'Nom RPTM'!P26&gt;0),LN('Nom RPTM'!P26/'Nom RPTM'!O26),0)</f>
        <v>9.6682290347875316E-2</v>
      </c>
      <c r="Q26" s="79">
        <f>IF(AND('Nom RPTM'!P26&gt;0,'Nom RPTM'!Q26&gt;0),LN('Nom RPTM'!Q26/'Nom RPTM'!P26),0)</f>
        <v>-7.125553987101034E-2</v>
      </c>
      <c r="R26" s="79">
        <f>IF(AND('Nom RPTM'!Q26&gt;0,'Nom RPTM'!R26&gt;0),LN('Nom RPTM'!R26/'Nom RPTM'!Q26),0)</f>
        <v>-3.8105852487802953E-2</v>
      </c>
      <c r="S26" s="79">
        <f>IF(AND('Nom RPTM'!R26&gt;0,'Nom RPTM'!S26&gt;0),LN('Nom RPTM'!S26/'Nom RPTM'!R26),0)</f>
        <v>1.5475153866721643E-2</v>
      </c>
      <c r="T26" s="79">
        <f>IF(AND('Nom RPTM'!S26&gt;0,'Nom RPTM'!T26&gt;0),LN('Nom RPTM'!T26/'Nom RPTM'!S26),0)</f>
        <v>2.2567726906964319E-2</v>
      </c>
      <c r="U26" s="79">
        <f>IF(AND('Nom RPTM'!T26&gt;0,'Nom RPTM'!U26&gt;0),LN('Nom RPTM'!U26/'Nom RPTM'!T26),0)</f>
        <v>4.2480331294130636E-3</v>
      </c>
      <c r="V26" s="79">
        <f>IF(AND('Nom RPTM'!U26&gt;0,'Nom RPTM'!V26&gt;0),LN('Nom RPTM'!V26/'Nom RPTM'!U26),0)</f>
        <v>1.396168250453253E-2</v>
      </c>
      <c r="W26" s="79">
        <f>IF(AND('Nom RPTM'!V26&gt;0,'Nom RPTM'!W26&gt;0),LN('Nom RPTM'!W26/'Nom RPTM'!V26),0)</f>
        <v>-1.4114855208563688E-2</v>
      </c>
      <c r="X26" s="79">
        <f>IF(AND('Nom RPTM'!W26&gt;0,'Nom RPTM'!X26&gt;0),LN('Nom RPTM'!X26/'Nom RPTM'!W26),0)</f>
        <v>3.0599374047364278E-2</v>
      </c>
      <c r="Y26" s="79">
        <f>IF(AND('Nom RPTM'!X26&gt;0,'Nom RPTM'!Y26&gt;0),LN('Nom RPTM'!Y26/'Nom RPTM'!X26),0)</f>
        <v>-3.2302199851950555E-2</v>
      </c>
      <c r="Z26" s="79">
        <f>IF(AND('Nom RPTM'!Y26&gt;0,'Nom RPTM'!Z26&gt;0),LN('Nom RPTM'!Z26/'Nom RPTM'!Y26),0)</f>
        <v>3.3086093230900344E-2</v>
      </c>
      <c r="AA26" s="79">
        <f>IF(AND('Nom RPTM'!Z26&gt;0,'Nom RPTM'!AA26&gt;0),LN('Nom RPTM'!AA26/'Nom RPTM'!Z26),0)</f>
        <v>0.1515660245206604</v>
      </c>
      <c r="AB26" s="79">
        <f>IF(AND('Nom RPTM'!AA26&gt;0,'Nom RPTM'!AB26&gt;0),LN('Nom RPTM'!AB26/'Nom RPTM'!AA26),0)</f>
        <v>9.0789908245538342E-2</v>
      </c>
      <c r="AC26" s="79">
        <f>IF(AND('Nom RPTM'!AB26&gt;0,'Nom RPTM'!AC26&gt;0),LN('Nom RPTM'!AC26/'Nom RPTM'!AB26),0)</f>
        <v>3.1231259333721909E-2</v>
      </c>
      <c r="AD26" s="79">
        <f>IF(AND('Nom RPTM'!AD26&gt;0,'Nom RPTM'!AE26&gt;0),LN('Nom RPTM'!AE26/'Nom RPTM'!AD26),0)</f>
        <v>0.15615714276927384</v>
      </c>
      <c r="AE26" s="79">
        <f>IF(AND('Nom RPTM'!AE26&gt;0,'Nom RPTM'!AF26&gt;0),LN('Nom RPTM'!AF26/'Nom RPTM'!AE26),0)</f>
        <v>-8.7398283250700357E-2</v>
      </c>
      <c r="AF26" s="79">
        <f>IF(AND('Nom RPTM'!AF26&gt;0,'Nom RPTM'!AG26&gt;0),LN('Nom RPTM'!AG26/'Nom RPTM'!AF26),0)</f>
        <v>9.3319797653967404E-2</v>
      </c>
      <c r="AG26" s="79">
        <f>IF(AND('Nom RPTM'!AG26&gt;0,'Nom RPTM'!AH26&gt;0),LN('Nom RPTM'!AH26/'Nom RPTM'!AG26),0)</f>
        <v>9.3113086638550321E-2</v>
      </c>
      <c r="AH26" s="79">
        <f>IF(AND('Nom RPTM'!AH26&gt;0,'Nom RPTM'!AI26&gt;0),LN('Nom RPTM'!AI26/'Nom RPTM'!AH26),0)</f>
        <v>5.313146813206706E-2</v>
      </c>
      <c r="AI26" s="79">
        <f>IF(AND('Nom RPTM'!AI26&gt;0,'Nom RPTM'!AJ26&gt;0),LN('Nom RPTM'!AJ26/'Nom RPTM'!AI26),0)</f>
        <v>2.5554064217877228E-2</v>
      </c>
      <c r="AJ26" s="79">
        <f>IF(AND('Nom RPTM'!AJ26&gt;0,'Nom RPTM'!AK26&gt;0),LN('Nom RPTM'!AK26/'Nom RPTM'!AJ26),0)</f>
        <v>3.7958084231960155E-3</v>
      </c>
      <c r="AK26" s="79">
        <f>IF(AND('Nom RPTM'!AK26&gt;0,'Nom RPTM'!AL26&gt;0),LN('Nom RPTM'!AL26/'Nom RPTM'!AK26),0)</f>
        <v>-4.9366840070181016E-2</v>
      </c>
      <c r="AL26" s="79">
        <f>IF(AND('Nom RPTM'!AM26&gt;0,'Nom RPTM'!AN26&gt;0),LN('Nom RPTM'!AN26/'Nom RPTM'!AM26),0)</f>
        <v>-4.8097687775121318E-3</v>
      </c>
      <c r="AM26" s="79">
        <f>IF(AND('Nom RPTM'!AN26&gt;0,'Nom RPTM'!AO26&gt;0),LN('Nom RPTM'!AO26/'Nom RPTM'!AN26),0)</f>
        <v>-7.4880191929348593E-3</v>
      </c>
      <c r="AN26" s="79">
        <f>IF(AND('Nom RPTM'!AO26&gt;0,'Nom RPTM'!AP26&gt;0),LN('Nom RPTM'!AP26/'Nom RPTM'!AO26),0)</f>
        <v>3.9231678151983918E-2</v>
      </c>
      <c r="AO26" s="79">
        <f>IF(AND('Nom RPTM'!AP26&gt;0,'Nom RPTM'!AQ26&gt;0),LN('Nom RPTM'!AQ26/'Nom RPTM'!AP26),0)</f>
        <v>8.7142894286955236E-2</v>
      </c>
      <c r="AP26" s="79">
        <f>IF(AND('Nom RPTM'!AQ26&gt;0,'Nom RPTM'!AR26&gt;0),LN('Nom RPTM'!AR26/'Nom RPTM'!AQ26),0)</f>
        <v>-3.4273415652084367E-2</v>
      </c>
      <c r="AQ26" s="79">
        <f>IF(AND('Nom RPTM'!AR26&gt;0,'Nom RPTM'!AS26&gt;0),LN('Nom RPTM'!AS26/'Nom RPTM'!AR26),0)</f>
        <v>-4.7750771947438569E-2</v>
      </c>
      <c r="AR26" s="79">
        <f>IF(AND('Nom RPTM'!AS26&gt;0,'Nom RPTM'!AT26&gt;0),LN('Nom RPTM'!AT26/'Nom RPTM'!AS26),0)</f>
        <v>4.6775339313940158E-2</v>
      </c>
      <c r="AS26" s="79" t="e">
        <f>IF(AND('Nom RPTM'!AT26&gt;0,'Nom RPTM'!AU26&gt;0),LN('Nom RPTM'!AU26/'Nom RPTM'!AT26),0)</f>
        <v>#N/A</v>
      </c>
      <c r="AT26" s="79" t="e">
        <f>IF(AND('Nom RPTM'!AU26&gt;0,'Nom RPTM'!AV26&gt;0),LN('Nom RPTM'!AV26/'Nom RPTM'!AU26),0)</f>
        <v>#N/A</v>
      </c>
      <c r="AU26" s="79" t="e">
        <f>IF(AND('Nom RPTM'!AV26&gt;0,'Nom RPTM'!AW26&gt;0),LN('Nom RPTM'!AW26/'Nom RPTM'!AV26),0)</f>
        <v>#N/A</v>
      </c>
      <c r="AV26" s="79" t="e">
        <f>IF(AND('Nom RPTM'!AW26&gt;0,'Nom RPTM'!AX26&gt;0),LN('Nom RPTM'!AX26/'Nom RPTM'!AW26),0)</f>
        <v>#N/A</v>
      </c>
      <c r="AW26" s="79" t="e">
        <f>IF(AND('Nom RPTM'!AX26&gt;0,'Nom RPTM'!AY26&gt;0),LN('Nom RPTM'!AY26/'Nom RPTM'!AX26),0)</f>
        <v>#N/A</v>
      </c>
      <c r="AX26" s="79" t="e">
        <f>IF(AND('Nom RPTM'!AY26&gt;0,'Nom RPTM'!AZ26&gt;0),LN('Nom RPTM'!AZ26/'Nom RPTM'!AY26),0)</f>
        <v>#N/A</v>
      </c>
      <c r="AY26" s="79" t="e">
        <f>IF(AND('Nom RPTM'!AZ26&gt;0,'Nom RPTM'!BA26&gt;0),LN('Nom RPTM'!BA26/'Nom RPTM'!AZ26),0)</f>
        <v>#N/A</v>
      </c>
      <c r="AZ26" s="79" t="e">
        <f>IF(AND('Nom RPTM'!BA26&gt;0,'Nom RPTM'!BB26&gt;0),LN('Nom RPTM'!BB26/'Nom RPTM'!BA26),0)</f>
        <v>#N/A</v>
      </c>
    </row>
    <row r="27" spans="1:254"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63"/>
      <c r="H27" s="78">
        <f>IF(AND('Nom RPTM'!G27&gt;0,'Nom RPTM'!H27&gt;0),LN('Nom RPTM'!H27/'Nom RPTM'!G27),0)</f>
        <v>-6.9273542875752311E-2</v>
      </c>
      <c r="I27" s="78">
        <f>IF(AND('Nom RPTM'!H27&gt;0,'Nom RPTM'!I27&gt;0),LN('Nom RPTM'!I27/'Nom RPTM'!H27),0)</f>
        <v>3.6237995852478042E-2</v>
      </c>
      <c r="J27" s="78">
        <f>IF(AND('Nom RPTM'!I27&gt;0,'Nom RPTM'!J27&gt;0),LN('Nom RPTM'!J27/'Nom RPTM'!I27),0)</f>
        <v>-0.25324294138586451</v>
      </c>
      <c r="K27" s="78">
        <f>IF(AND('Nom RPTM'!J27&gt;0,'Nom RPTM'!K27&gt;0),LN('Nom RPTM'!K27/'Nom RPTM'!J27),0)</f>
        <v>9.4350439985550248E-5</v>
      </c>
      <c r="L27" s="78">
        <f>IF(AND('Nom RPTM'!K27&gt;0,'Nom RPTM'!L27&gt;0),LN('Nom RPTM'!L27/'Nom RPTM'!K27),0)</f>
        <v>3.9887125816755409E-2</v>
      </c>
      <c r="M27" s="78">
        <f>IF(AND('Nom RPTM'!L27&gt;0,'Nom RPTM'!M27&gt;0),LN('Nom RPTM'!M27/'Nom RPTM'!L27),0)</f>
        <v>0.10066147268604203</v>
      </c>
      <c r="N27" s="78">
        <f>IF(AND('Nom RPTM'!M27&gt;0,'Nom RPTM'!N27&gt;0),LN('Nom RPTM'!N27/'Nom RPTM'!M27),0)</f>
        <v>2.9860218555379084E-2</v>
      </c>
      <c r="O27" s="78">
        <f>IF(AND('Nom RPTM'!N27&gt;0,'Nom RPTM'!O27&gt;0),LN('Nom RPTM'!O27/'Nom RPTM'!N27),0)</f>
        <v>-0.14352049387677815</v>
      </c>
      <c r="P27" s="78">
        <f>IF(AND('Nom RPTM'!O27&gt;0,'Nom RPTM'!P27&gt;0),LN('Nom RPTM'!P27/'Nom RPTM'!O27),0)</f>
        <v>3.5080119475958148E-2</v>
      </c>
      <c r="Q27" s="78">
        <f>IF(AND('Nom RPTM'!P27&gt;0,'Nom RPTM'!Q27&gt;0),LN('Nom RPTM'!Q27/'Nom RPTM'!P27),0)</f>
        <v>2.394195772161141E-3</v>
      </c>
      <c r="R27" s="78">
        <f>IF(AND('Nom RPTM'!Q27&gt;0,'Nom RPTM'!R27&gt;0),LN('Nom RPTM'!R27/'Nom RPTM'!Q27),0)</f>
        <v>2.6051999850656201E-2</v>
      </c>
      <c r="S27" s="78">
        <f>IF(AND('Nom RPTM'!R27&gt;0,'Nom RPTM'!S27&gt;0),LN('Nom RPTM'!S27/'Nom RPTM'!R27),0)</f>
        <v>0.15002294458137347</v>
      </c>
      <c r="T27" s="78">
        <f>IF(AND('Nom RPTM'!S27&gt;0,'Nom RPTM'!T27&gt;0),LN('Nom RPTM'!T27/'Nom RPTM'!S27),0)</f>
        <v>2.4872242356967722E-2</v>
      </c>
      <c r="U27" s="78">
        <f>IF(AND('Nom RPTM'!T27&gt;0,'Nom RPTM'!U27&gt;0),LN('Nom RPTM'!U27/'Nom RPTM'!T27),0)</f>
        <v>-3.5133388794465252E-2</v>
      </c>
      <c r="V27" s="78">
        <f>IF(AND('Nom RPTM'!U27&gt;0,'Nom RPTM'!V27&gt;0),LN('Nom RPTM'!V27/'Nom RPTM'!U27),0)</f>
        <v>7.6926960012133E-3</v>
      </c>
      <c r="W27" s="78">
        <f>IF(AND('Nom RPTM'!V27&gt;0,'Nom RPTM'!W27&gt;0),LN('Nom RPTM'!W27/'Nom RPTM'!V27),0)</f>
        <v>-8.2140955560182412E-3</v>
      </c>
      <c r="X27" s="78">
        <f>IF(AND('Nom RPTM'!W27&gt;0,'Nom RPTM'!X27&gt;0),LN('Nom RPTM'!X27/'Nom RPTM'!W27),0)</f>
        <v>5.6694605231653594E-2</v>
      </c>
      <c r="Y27" s="78">
        <f>IF(AND('Nom RPTM'!X27&gt;0,'Nom RPTM'!Y27&gt;0),LN('Nom RPTM'!Y27/'Nom RPTM'!X27),0)</f>
        <v>0.64972835563501641</v>
      </c>
      <c r="Z27" s="78">
        <f>IF(AND('Nom RPTM'!Y27&gt;0,'Nom RPTM'!Z27&gt;0),LN('Nom RPTM'!Z27/'Nom RPTM'!Y27),0)</f>
        <v>-0.69461665966980468</v>
      </c>
      <c r="AA27" s="78">
        <f>IF(AND('Nom RPTM'!Z27&gt;0,'Nom RPTM'!AA27&gt;0),LN('Nom RPTM'!AA27/'Nom RPTM'!Z27),0)</f>
        <v>7.266250429212906E-2</v>
      </c>
      <c r="AB27" s="78">
        <f>IF(AND('Nom RPTM'!AA27&gt;0,'Nom RPTM'!AB27&gt;0),LN('Nom RPTM'!AB27/'Nom RPTM'!AA27),0)</f>
        <v>9.0921706717988812E-2</v>
      </c>
      <c r="AC27" s="78">
        <f>IF(AND('Nom RPTM'!AB27&gt;0,'Nom RPTM'!AC27&gt;0),LN('Nom RPTM'!AC27/'Nom RPTM'!AB27),0)</f>
        <v>5.3889598286188729E-2</v>
      </c>
      <c r="AD27" s="78">
        <f>IF(AND('Nom RPTM'!AD27&gt;0,'Nom RPTM'!AE27&gt;0),LN('Nom RPTM'!AE27/'Nom RPTM'!AD27),0)</f>
        <v>-6.5633259570996083E-2</v>
      </c>
      <c r="AE27" s="78">
        <f>IF(AND('Nom RPTM'!AE27&gt;0,'Nom RPTM'!AF27&gt;0),LN('Nom RPTM'!AF27/'Nom RPTM'!AE27),0)</f>
        <v>7.6582510534859774E-2</v>
      </c>
      <c r="AF27" s="78">
        <f>IF(AND('Nom RPTM'!AF27&gt;0,'Nom RPTM'!AG27&gt;0),LN('Nom RPTM'!AG27/'Nom RPTM'!AF27),0)</f>
        <v>-8.6316821947021213E-2</v>
      </c>
      <c r="AG27" s="78">
        <f>IF(AND('Nom RPTM'!AG27&gt;0,'Nom RPTM'!AH27&gt;0),LN('Nom RPTM'!AH27/'Nom RPTM'!AG27),0)</f>
        <v>6.8543465105654483E-2</v>
      </c>
      <c r="AH27" s="78">
        <f>IF(AND('Nom RPTM'!AH27&gt;0,'Nom RPTM'!AI27&gt;0),LN('Nom RPTM'!AI27/'Nom RPTM'!AH27),0)</f>
        <v>7.7655704315864757E-2</v>
      </c>
      <c r="AI27" s="78">
        <f>IF(AND('Nom RPTM'!AI27&gt;0,'Nom RPTM'!AJ27&gt;0),LN('Nom RPTM'!AJ27/'Nom RPTM'!AI27),0)</f>
        <v>4.4053972740515177E-3</v>
      </c>
      <c r="AJ27" s="78">
        <f>IF(AND('Nom RPTM'!AJ27&gt;0,'Nom RPTM'!AK27&gt;0),LN('Nom RPTM'!AK27/'Nom RPTM'!AJ27),0)</f>
        <v>8.8286604831749535E-3</v>
      </c>
      <c r="AK27" s="78">
        <f>IF(AND('Nom RPTM'!AK27&gt;0,'Nom RPTM'!AL27&gt;0),LN('Nom RPTM'!AL27/'Nom RPTM'!AK27),0)</f>
        <v>0.20069872399981073</v>
      </c>
      <c r="AL27" s="78">
        <f>IF(AND('Nom RPTM'!AM27&gt;0,'Nom RPTM'!AN27&gt;0),LN('Nom RPTM'!AN27/'Nom RPTM'!AM27),0)</f>
        <v>5.0088011330447192E-2</v>
      </c>
      <c r="AM27" s="78">
        <f>IF(AND('Nom RPTM'!AN27&gt;0,'Nom RPTM'!AO27&gt;0),LN('Nom RPTM'!AO27/'Nom RPTM'!AN27),0)</f>
        <v>0.27827320647111115</v>
      </c>
      <c r="AN27" s="78">
        <f>IF(AND('Nom RPTM'!AO27&gt;0,'Nom RPTM'!AP27&gt;0),LN('Nom RPTM'!AP27/'Nom RPTM'!AO27),0)</f>
        <v>1.9376845224304162E-2</v>
      </c>
      <c r="AO27" s="78">
        <f>IF(AND('Nom RPTM'!AP27&gt;0,'Nom RPTM'!AQ27&gt;0),LN('Nom RPTM'!AQ27/'Nom RPTM'!AP27),0)</f>
        <v>-0.45055990823985487</v>
      </c>
      <c r="AP27" s="78">
        <f>IF(AND('Nom RPTM'!AQ27&gt;0,'Nom RPTM'!AR27&gt;0),LN('Nom RPTM'!AR27/'Nom RPTM'!AQ27),0)</f>
        <v>7.6964118929710043E-2</v>
      </c>
      <c r="AQ27" s="78">
        <f>IF(AND('Nom RPTM'!AR27&gt;0,'Nom RPTM'!AS27&gt;0),LN('Nom RPTM'!AS27/'Nom RPTM'!AR27),0)</f>
        <v>-0.11308179577551998</v>
      </c>
      <c r="AR27" s="78">
        <f>IF(AND('Nom RPTM'!AS27&gt;0,'Nom RPTM'!AT27&gt;0),LN('Nom RPTM'!AT27/'Nom RPTM'!AS27),0)</f>
        <v>0.40017012687115228</v>
      </c>
      <c r="AS27" s="78" t="e">
        <f>IF(AND('Nom RPTM'!AT27&gt;0,'Nom RPTM'!AU27&gt;0),LN('Nom RPTM'!AU27/'Nom RPTM'!AT27),0)</f>
        <v>#N/A</v>
      </c>
      <c r="AT27" s="78" t="e">
        <f>IF(AND('Nom RPTM'!AU27&gt;0,'Nom RPTM'!AV27&gt;0),LN('Nom RPTM'!AV27/'Nom RPTM'!AU27),0)</f>
        <v>#N/A</v>
      </c>
      <c r="AU27" s="78" t="e">
        <f>IF(AND('Nom RPTM'!AV27&gt;0,'Nom RPTM'!AW27&gt;0),LN('Nom RPTM'!AW27/'Nom RPTM'!AV27),0)</f>
        <v>#N/A</v>
      </c>
      <c r="AV27" s="78" t="e">
        <f>IF(AND('Nom RPTM'!AW27&gt;0,'Nom RPTM'!AX27&gt;0),LN('Nom RPTM'!AX27/'Nom RPTM'!AW27),0)</f>
        <v>#N/A</v>
      </c>
      <c r="AW27" s="78" t="e">
        <f>IF(AND('Nom RPTM'!AX27&gt;0,'Nom RPTM'!AY27&gt;0),LN('Nom RPTM'!AY27/'Nom RPTM'!AX27),0)</f>
        <v>#N/A</v>
      </c>
      <c r="AX27" s="78" t="e">
        <f>IF(AND('Nom RPTM'!AY27&gt;0,'Nom RPTM'!AZ27&gt;0),LN('Nom RPTM'!AZ27/'Nom RPTM'!AY27),0)</f>
        <v>#N/A</v>
      </c>
      <c r="AY27" s="78" t="e">
        <f>IF(AND('Nom RPTM'!AZ27&gt;0,'Nom RPTM'!BA27&gt;0),LN('Nom RPTM'!BA27/'Nom RPTM'!AZ27),0)</f>
        <v>#N/A</v>
      </c>
      <c r="AZ27" s="78" t="e">
        <f>IF(AND('Nom RPTM'!BA27&gt;0,'Nom RPTM'!BB27&gt;0),LN('Nom RPTM'!BB27/'Nom RPTM'!BA27),0)</f>
        <v>#N/A</v>
      </c>
    </row>
    <row r="28" spans="1:254"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63"/>
      <c r="H28" s="78">
        <f>IF(AND('Nom RPTM'!G28&gt;0,'Nom RPTM'!H28&gt;0),LN('Nom RPTM'!H28/'Nom RPTM'!G28),0)</f>
        <v>3.7251410293642304E-2</v>
      </c>
      <c r="I28" s="78">
        <f>IF(AND('Nom RPTM'!H28&gt;0,'Nom RPTM'!I28&gt;0),LN('Nom RPTM'!I28/'Nom RPTM'!H28),0)</f>
        <v>-0.42350600948643097</v>
      </c>
      <c r="J28" s="78">
        <f>IF(AND('Nom RPTM'!I28&gt;0,'Nom RPTM'!J28&gt;0),LN('Nom RPTM'!J28/'Nom RPTM'!I28),0)</f>
        <v>2.6423612644837176E-2</v>
      </c>
      <c r="K28" s="78">
        <f>IF(AND('Nom RPTM'!J28&gt;0,'Nom RPTM'!K28&gt;0),LN('Nom RPTM'!K28/'Nom RPTM'!J28),0)</f>
        <v>7.2583378122112074E-2</v>
      </c>
      <c r="L28" s="78">
        <f>IF(AND('Nom RPTM'!K28&gt;0,'Nom RPTM'!L28&gt;0),LN('Nom RPTM'!L28/'Nom RPTM'!K28),0)</f>
        <v>-0.14643194924098199</v>
      </c>
      <c r="M28" s="78">
        <f>IF(AND('Nom RPTM'!L28&gt;0,'Nom RPTM'!M28&gt;0),LN('Nom RPTM'!M28/'Nom RPTM'!L28),0)</f>
        <v>0.41444047956212376</v>
      </c>
      <c r="N28" s="78">
        <f>IF(AND('Nom RPTM'!M28&gt;0,'Nom RPTM'!N28&gt;0),LN('Nom RPTM'!N28/'Nom RPTM'!M28),0)</f>
        <v>2.5135678193623546E-2</v>
      </c>
      <c r="O28" s="78">
        <f>IF(AND('Nom RPTM'!N28&gt;0,'Nom RPTM'!O28&gt;0),LN('Nom RPTM'!O28/'Nom RPTM'!N28),0)</f>
        <v>4.2481585211223992E-2</v>
      </c>
      <c r="P28" s="78">
        <f>IF(AND('Nom RPTM'!O28&gt;0,'Nom RPTM'!P28&gt;0),LN('Nom RPTM'!P28/'Nom RPTM'!O28),0)</f>
        <v>3.8077668142814235E-2</v>
      </c>
      <c r="Q28" s="78">
        <f>IF(AND('Nom RPTM'!P28&gt;0,'Nom RPTM'!Q28&gt;0),LN('Nom RPTM'!Q28/'Nom RPTM'!P28),0)</f>
        <v>-5.4363897840830212E-2</v>
      </c>
      <c r="R28" s="78">
        <f>IF(AND('Nom RPTM'!Q28&gt;0,'Nom RPTM'!R28&gt;0),LN('Nom RPTM'!R28/'Nom RPTM'!Q28),0)</f>
        <v>-7.9799470196723579E-2</v>
      </c>
      <c r="S28" s="78">
        <f>IF(AND('Nom RPTM'!R28&gt;0,'Nom RPTM'!S28&gt;0),LN('Nom RPTM'!S28/'Nom RPTM'!R28),0)</f>
        <v>4.0690662228722464E-3</v>
      </c>
      <c r="T28" s="78">
        <f>IF(AND('Nom RPTM'!S28&gt;0,'Nom RPTM'!T28&gt;0),LN('Nom RPTM'!T28/'Nom RPTM'!S28),0)</f>
        <v>4.4565606294145958E-2</v>
      </c>
      <c r="U28" s="78">
        <f>IF(AND('Nom RPTM'!T28&gt;0,'Nom RPTM'!U28&gt;0),LN('Nom RPTM'!U28/'Nom RPTM'!T28),0)</f>
        <v>0.10972050889402177</v>
      </c>
      <c r="V28" s="78">
        <f>IF(AND('Nom RPTM'!U28&gt;0,'Nom RPTM'!V28&gt;0),LN('Nom RPTM'!V28/'Nom RPTM'!U28),0)</f>
        <v>-3.7890563071307309E-2</v>
      </c>
      <c r="W28" s="78">
        <f>IF(AND('Nom RPTM'!V28&gt;0,'Nom RPTM'!W28&gt;0),LN('Nom RPTM'!W28/'Nom RPTM'!V28),0)</f>
        <v>-0.12932993203316934</v>
      </c>
      <c r="X28" s="78">
        <f>IF(AND('Nom RPTM'!W28&gt;0,'Nom RPTM'!X28&gt;0),LN('Nom RPTM'!X28/'Nom RPTM'!W28),0)</f>
        <v>8.0606344459820595E-2</v>
      </c>
      <c r="Y28" s="78">
        <f>IF(AND('Nom RPTM'!X28&gt;0,'Nom RPTM'!Y28&gt;0),LN('Nom RPTM'!Y28/'Nom RPTM'!X28),0)</f>
        <v>-1.5886610189661907E-2</v>
      </c>
      <c r="Z28" s="78">
        <f>IF(AND('Nom RPTM'!Y28&gt;0,'Nom RPTM'!Z28&gt;0),LN('Nom RPTM'!Z28/'Nom RPTM'!Y28),0)</f>
        <v>-4.241335004234262E-3</v>
      </c>
      <c r="AA28" s="78">
        <f>IF(AND('Nom RPTM'!Z28&gt;0,'Nom RPTM'!AA28&gt;0),LN('Nom RPTM'!AA28/'Nom RPTM'!Z28),0)</f>
        <v>-3.2684151146284382E-2</v>
      </c>
      <c r="AB28" s="78">
        <f>IF(AND('Nom RPTM'!AA28&gt;0,'Nom RPTM'!AB28&gt;0),LN('Nom RPTM'!AB28/'Nom RPTM'!AA28),0)</f>
        <v>4.6298576010769289E-2</v>
      </c>
      <c r="AC28" s="78">
        <f>IF(AND('Nom RPTM'!AB28&gt;0,'Nom RPTM'!AC28&gt;0),LN('Nom RPTM'!AC28/'Nom RPTM'!AB28),0)</f>
        <v>0.13409357118125556</v>
      </c>
      <c r="AD28" s="78">
        <f>IF(AND('Nom RPTM'!AD28&gt;0,'Nom RPTM'!AE28&gt;0),LN('Nom RPTM'!AE28/'Nom RPTM'!AD28),0)</f>
        <v>0.14910496490748096</v>
      </c>
      <c r="AE28" s="78">
        <f>IF(AND('Nom RPTM'!AE28&gt;0,'Nom RPTM'!AF28&gt;0),LN('Nom RPTM'!AF28/'Nom RPTM'!AE28),0)</f>
        <v>-2.5369064793002518E-2</v>
      </c>
      <c r="AF28" s="78">
        <f>IF(AND('Nom RPTM'!AF28&gt;0,'Nom RPTM'!AG28&gt;0),LN('Nom RPTM'!AG28/'Nom RPTM'!AF28),0)</f>
        <v>3.4165043778590289E-2</v>
      </c>
      <c r="AG28" s="78">
        <f>IF(AND('Nom RPTM'!AG28&gt;0,'Nom RPTM'!AH28&gt;0),LN('Nom RPTM'!AH28/'Nom RPTM'!AG28),0)</f>
        <v>7.1442351230938589E-2</v>
      </c>
      <c r="AH28" s="78">
        <f>IF(AND('Nom RPTM'!AH28&gt;0,'Nom RPTM'!AI28&gt;0),LN('Nom RPTM'!AI28/'Nom RPTM'!AH28),0)</f>
        <v>1.7998427256957508E-2</v>
      </c>
      <c r="AI28" s="78">
        <f>IF(AND('Nom RPTM'!AI28&gt;0,'Nom RPTM'!AJ28&gt;0),LN('Nom RPTM'!AJ28/'Nom RPTM'!AI28),0)</f>
        <v>2.3777742069702509E-2</v>
      </c>
      <c r="AJ28" s="78">
        <f>IF(AND('Nom RPTM'!AJ28&gt;0,'Nom RPTM'!AK28&gt;0),LN('Nom RPTM'!AK28/'Nom RPTM'!AJ28),0)</f>
        <v>9.5798246104584275E-3</v>
      </c>
      <c r="AK28" s="78">
        <f>IF(AND('Nom RPTM'!AK28&gt;0,'Nom RPTM'!AL28&gt;0),LN('Nom RPTM'!AL28/'Nom RPTM'!AK28),0)</f>
        <v>-7.3517872774358289E-3</v>
      </c>
      <c r="AL28" s="78">
        <f>IF(AND('Nom RPTM'!AM28&gt;0,'Nom RPTM'!AN28&gt;0),LN('Nom RPTM'!AN28/'Nom RPTM'!AM28),0)</f>
        <v>-2.1097029049056901E-2</v>
      </c>
      <c r="AM28" s="78">
        <f>IF(AND('Nom RPTM'!AN28&gt;0,'Nom RPTM'!AO28&gt;0),LN('Nom RPTM'!AO28/'Nom RPTM'!AN28),0)</f>
        <v>4.1172072242999833E-2</v>
      </c>
      <c r="AN28" s="78">
        <f>IF(AND('Nom RPTM'!AO28&gt;0,'Nom RPTM'!AP28&gt;0),LN('Nom RPTM'!AP28/'Nom RPTM'!AO28),0)</f>
        <v>0.11145441752584695</v>
      </c>
      <c r="AO28" s="78">
        <f>IF(AND('Nom RPTM'!AP28&gt;0,'Nom RPTM'!AQ28&gt;0),LN('Nom RPTM'!AQ28/'Nom RPTM'!AP28),0)</f>
        <v>0.10962051420586802</v>
      </c>
      <c r="AP28" s="78">
        <f>IF(AND('Nom RPTM'!AQ28&gt;0,'Nom RPTM'!AR28&gt;0),LN('Nom RPTM'!AR28/'Nom RPTM'!AQ28),0)</f>
        <v>3.3362342607690582E-2</v>
      </c>
      <c r="AQ28" s="78">
        <f>IF(AND('Nom RPTM'!AR28&gt;0,'Nom RPTM'!AS28&gt;0),LN('Nom RPTM'!AS28/'Nom RPTM'!AR28),0)</f>
        <v>4.5596940120803446E-2</v>
      </c>
      <c r="AR28" s="78">
        <f>IF(AND('Nom RPTM'!AS28&gt;0,'Nom RPTM'!AT28&gt;0),LN('Nom RPTM'!AT28/'Nom RPTM'!AS28),0)</f>
        <v>0.10321881275709657</v>
      </c>
      <c r="AS28" s="78" t="e">
        <f>IF(AND('Nom RPTM'!AT28&gt;0,'Nom RPTM'!AU28&gt;0),LN('Nom RPTM'!AU28/'Nom RPTM'!AT28),0)</f>
        <v>#N/A</v>
      </c>
      <c r="AT28" s="78" t="e">
        <f>IF(AND('Nom RPTM'!AU28&gt;0,'Nom RPTM'!AV28&gt;0),LN('Nom RPTM'!AV28/'Nom RPTM'!AU28),0)</f>
        <v>#N/A</v>
      </c>
      <c r="AU28" s="78" t="e">
        <f>IF(AND('Nom RPTM'!AV28&gt;0,'Nom RPTM'!AW28&gt;0),LN('Nom RPTM'!AW28/'Nom RPTM'!AV28),0)</f>
        <v>#N/A</v>
      </c>
      <c r="AV28" s="78" t="e">
        <f>IF(AND('Nom RPTM'!AW28&gt;0,'Nom RPTM'!AX28&gt;0),LN('Nom RPTM'!AX28/'Nom RPTM'!AW28),0)</f>
        <v>#N/A</v>
      </c>
      <c r="AW28" s="78" t="e">
        <f>IF(AND('Nom RPTM'!AX28&gt;0,'Nom RPTM'!AY28&gt;0),LN('Nom RPTM'!AY28/'Nom RPTM'!AX28),0)</f>
        <v>#N/A</v>
      </c>
      <c r="AX28" s="78" t="e">
        <f>IF(AND('Nom RPTM'!AY28&gt;0,'Nom RPTM'!AZ28&gt;0),LN('Nom RPTM'!AZ28/'Nom RPTM'!AY28),0)</f>
        <v>#N/A</v>
      </c>
      <c r="AY28" s="78" t="e">
        <f>IF(AND('Nom RPTM'!AZ28&gt;0,'Nom RPTM'!BA28&gt;0),LN('Nom RPTM'!BA28/'Nom RPTM'!AZ28),0)</f>
        <v>#N/A</v>
      </c>
      <c r="AZ28" s="78" t="e">
        <f>IF(AND('Nom RPTM'!BA28&gt;0,'Nom RPTM'!BB28&gt;0),LN('Nom RPTM'!BB28/'Nom RPTM'!BA28),0)</f>
        <v>#N/A</v>
      </c>
    </row>
    <row r="29" spans="1:254"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63"/>
      <c r="H29" s="78">
        <f>IF(AND('Nom RPTM'!G29&gt;0,'Nom RPTM'!H29&gt;0),LN('Nom RPTM'!H29/'Nom RPTM'!G29),0)</f>
        <v>1.1309624342510193E-2</v>
      </c>
      <c r="I29" s="78">
        <f>IF(AND('Nom RPTM'!H29&gt;0,'Nom RPTM'!I29&gt;0),LN('Nom RPTM'!I29/'Nom RPTM'!H29),0)</f>
        <v>2.9384049510391131E-2</v>
      </c>
      <c r="J29" s="78">
        <f>IF(AND('Nom RPTM'!I29&gt;0,'Nom RPTM'!J29&gt;0),LN('Nom RPTM'!J29/'Nom RPTM'!I29),0)</f>
        <v>-0.13393749437600547</v>
      </c>
      <c r="K29" s="78">
        <f>IF(AND('Nom RPTM'!J29&gt;0,'Nom RPTM'!K29&gt;0),LN('Nom RPTM'!K29/'Nom RPTM'!J29),0)</f>
        <v>-0.11738316302339995</v>
      </c>
      <c r="L29" s="78">
        <f>IF(AND('Nom RPTM'!K29&gt;0,'Nom RPTM'!L29&gt;0),LN('Nom RPTM'!L29/'Nom RPTM'!K29),0)</f>
        <v>0.16035628349977427</v>
      </c>
      <c r="M29" s="78">
        <f>IF(AND('Nom RPTM'!L29&gt;0,'Nom RPTM'!M29&gt;0),LN('Nom RPTM'!M29/'Nom RPTM'!L29),0)</f>
        <v>-9.204481413875093E-2</v>
      </c>
      <c r="N29" s="78">
        <f>IF(AND('Nom RPTM'!M29&gt;0,'Nom RPTM'!N29&gt;0),LN('Nom RPTM'!N29/'Nom RPTM'!M29),0)</f>
        <v>-8.0761838626118521E-2</v>
      </c>
      <c r="O29" s="78">
        <f>IF(AND('Nom RPTM'!N29&gt;0,'Nom RPTM'!O29&gt;0),LN('Nom RPTM'!O29/'Nom RPTM'!N29),0)</f>
        <v>-4.3948423059214453E-2</v>
      </c>
      <c r="P29" s="78">
        <f>IF(AND('Nom RPTM'!O29&gt;0,'Nom RPTM'!P29&gt;0),LN('Nom RPTM'!P29/'Nom RPTM'!O29),0)</f>
        <v>-2.4830811905114419E-2</v>
      </c>
      <c r="Q29" s="78">
        <f>IF(AND('Nom RPTM'!P29&gt;0,'Nom RPTM'!Q29&gt;0),LN('Nom RPTM'!Q29/'Nom RPTM'!P29),0)</f>
        <v>-0.11681379446414443</v>
      </c>
      <c r="R29" s="78">
        <f>IF(AND('Nom RPTM'!Q29&gt;0,'Nom RPTM'!R29&gt;0),LN('Nom RPTM'!R29/'Nom RPTM'!Q29),0)</f>
        <v>2.9088469058842323E-3</v>
      </c>
      <c r="S29" s="78">
        <f>IF(AND('Nom RPTM'!R29&gt;0,'Nom RPTM'!S29&gt;0),LN('Nom RPTM'!S29/'Nom RPTM'!R29),0)</f>
        <v>0.1935545597431198</v>
      </c>
      <c r="T29" s="78">
        <f>IF(AND('Nom RPTM'!S29&gt;0,'Nom RPTM'!T29&gt;0),LN('Nom RPTM'!T29/'Nom RPTM'!S29),0)</f>
        <v>6.598074773338794E-2</v>
      </c>
      <c r="U29" s="78">
        <f>IF(AND('Nom RPTM'!T29&gt;0,'Nom RPTM'!U29&gt;0),LN('Nom RPTM'!U29/'Nom RPTM'!T29),0)</f>
        <v>-6.1778993174044068E-2</v>
      </c>
      <c r="V29" s="78">
        <f>IF(AND('Nom RPTM'!U29&gt;0,'Nom RPTM'!V29&gt;0),LN('Nom RPTM'!V29/'Nom RPTM'!U29),0)</f>
        <v>3.3935213631212539E-2</v>
      </c>
      <c r="W29" s="78">
        <f>IF(AND('Nom RPTM'!V29&gt;0,'Nom RPTM'!W29&gt;0),LN('Nom RPTM'!W29/'Nom RPTM'!V29),0)</f>
        <v>-0.21775508706906688</v>
      </c>
      <c r="X29" s="78">
        <f>IF(AND('Nom RPTM'!W29&gt;0,'Nom RPTM'!X29&gt;0),LN('Nom RPTM'!X29/'Nom RPTM'!W29),0)</f>
        <v>0.13237471502924955</v>
      </c>
      <c r="Y29" s="78">
        <f>IF(AND('Nom RPTM'!X29&gt;0,'Nom RPTM'!Y29&gt;0),LN('Nom RPTM'!Y29/'Nom RPTM'!X29),0)</f>
        <v>-1.559894460714842E-2</v>
      </c>
      <c r="Z29" s="78">
        <f>IF(AND('Nom RPTM'!Y29&gt;0,'Nom RPTM'!Z29&gt;0),LN('Nom RPTM'!Z29/'Nom RPTM'!Y29),0)</f>
        <v>5.4779947636432728E-2</v>
      </c>
      <c r="AA29" s="78">
        <f>IF(AND('Nom RPTM'!Z29&gt;0,'Nom RPTM'!AA29&gt;0),LN('Nom RPTM'!AA29/'Nom RPTM'!Z29),0)</f>
        <v>0.10377612271897152</v>
      </c>
      <c r="AB29" s="78">
        <f>IF(AND('Nom RPTM'!AA29&gt;0,'Nom RPTM'!AB29&gt;0),LN('Nom RPTM'!AB29/'Nom RPTM'!AA29),0)</f>
        <v>8.5297049983414905E-2</v>
      </c>
      <c r="AC29" s="78">
        <f>IF(AND('Nom RPTM'!AB29&gt;0,'Nom RPTM'!AC29&gt;0),LN('Nom RPTM'!AC29/'Nom RPTM'!AB29),0)</f>
        <v>6.5389019388083863E-2</v>
      </c>
      <c r="AD29" s="78">
        <f>IF(AND('Nom RPTM'!AD29&gt;0,'Nom RPTM'!AE29&gt;0),LN('Nom RPTM'!AE29/'Nom RPTM'!AD29),0)</f>
        <v>0.13215105059845081</v>
      </c>
      <c r="AE29" s="78">
        <f>IF(AND('Nom RPTM'!AE29&gt;0,'Nom RPTM'!AF29&gt;0),LN('Nom RPTM'!AF29/'Nom RPTM'!AE29),0)</f>
        <v>0.13147008543488528</v>
      </c>
      <c r="AF29" s="78">
        <f>IF(AND('Nom RPTM'!AF29&gt;0,'Nom RPTM'!AG29&gt;0),LN('Nom RPTM'!AG29/'Nom RPTM'!AF29),0)</f>
        <v>-0.23651366407250826</v>
      </c>
      <c r="AG29" s="78">
        <f>IF(AND('Nom RPTM'!AG29&gt;0,'Nom RPTM'!AH29&gt;0),LN('Nom RPTM'!AH29/'Nom RPTM'!AG29),0)</f>
        <v>0.16074051004431991</v>
      </c>
      <c r="AH29" s="78">
        <f>IF(AND('Nom RPTM'!AH29&gt;0,'Nom RPTM'!AI29&gt;0),LN('Nom RPTM'!AI29/'Nom RPTM'!AH29),0)</f>
        <v>-2.4312655460004658E-2</v>
      </c>
      <c r="AI29" s="78">
        <f>IF(AND('Nom RPTM'!AI29&gt;0,'Nom RPTM'!AJ29&gt;0),LN('Nom RPTM'!AJ29/'Nom RPTM'!AI29),0)</f>
        <v>6.5254873892985612E-3</v>
      </c>
      <c r="AJ29" s="78">
        <f>IF(AND('Nom RPTM'!AJ29&gt;0,'Nom RPTM'!AK29&gt;0),LN('Nom RPTM'!AK29/'Nom RPTM'!AJ29),0)</f>
        <v>1.3239078238993365E-2</v>
      </c>
      <c r="AK29" s="78">
        <f>IF(AND('Nom RPTM'!AK29&gt;0,'Nom RPTM'!AL29&gt;0),LN('Nom RPTM'!AL29/'Nom RPTM'!AK29),0)</f>
        <v>-9.0064902603478131E-2</v>
      </c>
      <c r="AL29" s="78">
        <f>IF(AND('Nom RPTM'!AM29&gt;0,'Nom RPTM'!AN29&gt;0),LN('Nom RPTM'!AN29/'Nom RPTM'!AM29),0)</f>
        <v>-0.23919107270833853</v>
      </c>
      <c r="AM29" s="78">
        <f>IF(AND('Nom RPTM'!AN29&gt;0,'Nom RPTM'!AO29&gt;0),LN('Nom RPTM'!AO29/'Nom RPTM'!AN29),0)</f>
        <v>-0.34439744943693185</v>
      </c>
      <c r="AN29" s="78">
        <f>IF(AND('Nom RPTM'!AO29&gt;0,'Nom RPTM'!AP29&gt;0),LN('Nom RPTM'!AP29/'Nom RPTM'!AO29),0)</f>
        <v>-0.42517060398131334</v>
      </c>
      <c r="AO29" s="78">
        <f>IF(AND('Nom RPTM'!AP29&gt;0,'Nom RPTM'!AQ29&gt;0),LN('Nom RPTM'!AQ29/'Nom RPTM'!AP29),0)</f>
        <v>1.3403244572714776</v>
      </c>
      <c r="AP29" s="78">
        <f>IF(AND('Nom RPTM'!AQ29&gt;0,'Nom RPTM'!AR29&gt;0),LN('Nom RPTM'!AR29/'Nom RPTM'!AQ29),0)</f>
        <v>1.0672529275529433E-2</v>
      </c>
      <c r="AQ29" s="78">
        <f>IF(AND('Nom RPTM'!AR29&gt;0,'Nom RPTM'!AS29&gt;0),LN('Nom RPTM'!AS29/'Nom RPTM'!AR29),0)</f>
        <v>-9.6864475933330418E-2</v>
      </c>
      <c r="AR29" s="78">
        <f>IF(AND('Nom RPTM'!AS29&gt;0,'Nom RPTM'!AT29&gt;0),LN('Nom RPTM'!AT29/'Nom RPTM'!AS29),0)</f>
        <v>-1.0334455028992904</v>
      </c>
      <c r="AS29" s="78" t="e">
        <f>IF(AND('Nom RPTM'!AT29&gt;0,'Nom RPTM'!AU29&gt;0),LN('Nom RPTM'!AU29/'Nom RPTM'!AT29),0)</f>
        <v>#N/A</v>
      </c>
      <c r="AT29" s="78" t="e">
        <f>IF(AND('Nom RPTM'!AU29&gt;0,'Nom RPTM'!AV29&gt;0),LN('Nom RPTM'!AV29/'Nom RPTM'!AU29),0)</f>
        <v>#N/A</v>
      </c>
      <c r="AU29" s="78" t="e">
        <f>IF(AND('Nom RPTM'!AV29&gt;0,'Nom RPTM'!AW29&gt;0),LN('Nom RPTM'!AW29/'Nom RPTM'!AV29),0)</f>
        <v>#N/A</v>
      </c>
      <c r="AV29" s="78" t="e">
        <f>IF(AND('Nom RPTM'!AW29&gt;0,'Nom RPTM'!AX29&gt;0),LN('Nom RPTM'!AX29/'Nom RPTM'!AW29),0)</f>
        <v>#N/A</v>
      </c>
      <c r="AW29" s="78" t="e">
        <f>IF(AND('Nom RPTM'!AX29&gt;0,'Nom RPTM'!AY29&gt;0),LN('Nom RPTM'!AY29/'Nom RPTM'!AX29),0)</f>
        <v>#N/A</v>
      </c>
      <c r="AX29" s="78" t="e">
        <f>IF(AND('Nom RPTM'!AY29&gt;0,'Nom RPTM'!AZ29&gt;0),LN('Nom RPTM'!AZ29/'Nom RPTM'!AY29),0)</f>
        <v>#N/A</v>
      </c>
      <c r="AY29" s="78" t="e">
        <f>IF(AND('Nom RPTM'!AZ29&gt;0,'Nom RPTM'!BA29&gt;0),LN('Nom RPTM'!BA29/'Nom RPTM'!AZ29),0)</f>
        <v>#N/A</v>
      </c>
      <c r="AZ29" s="78" t="e">
        <f>IF(AND('Nom RPTM'!BA29&gt;0,'Nom RPTM'!BB29&gt;0),LN('Nom RPTM'!BB29/'Nom RPTM'!BA29),0)</f>
        <v>#N/A</v>
      </c>
    </row>
    <row r="30" spans="1:254"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69"/>
      <c r="H30" s="79">
        <f>IF(AND('Nom RPTM'!G30&gt;0,'Nom RPTM'!H30&gt;0),LN('Nom RPTM'!H30/'Nom RPTM'!G30),0)</f>
        <v>-2.0139307379497092E-2</v>
      </c>
      <c r="I30" s="79">
        <f>IF(AND('Nom RPTM'!H30&gt;0,'Nom RPTM'!I30&gt;0),LN('Nom RPTM'!I30/'Nom RPTM'!H30),0)</f>
        <v>-3.0713228780114944E-2</v>
      </c>
      <c r="J30" s="79">
        <f>IF(AND('Nom RPTM'!I30&gt;0,'Nom RPTM'!J30&gt;0),LN('Nom RPTM'!J30/'Nom RPTM'!I30),0)</f>
        <v>-4.2049572838126534E-2</v>
      </c>
      <c r="K30" s="79">
        <f>IF(AND('Nom RPTM'!J30&gt;0,'Nom RPTM'!K30&gt;0),LN('Nom RPTM'!K30/'Nom RPTM'!J30),0)</f>
        <v>1.0216385034191497E-2</v>
      </c>
      <c r="L30" s="79">
        <f>IF(AND('Nom RPTM'!K30&gt;0,'Nom RPTM'!L30&gt;0),LN('Nom RPTM'!L30/'Nom RPTM'!K30),0)</f>
        <v>-1.3050593966224665E-2</v>
      </c>
      <c r="M30" s="79">
        <f>IF(AND('Nom RPTM'!L30&gt;0,'Nom RPTM'!M30&gt;0),LN('Nom RPTM'!M30/'Nom RPTM'!L30),0)</f>
        <v>3.0745592704123283E-2</v>
      </c>
      <c r="N30" s="79">
        <f>IF(AND('Nom RPTM'!M30&gt;0,'Nom RPTM'!N30&gt;0),LN('Nom RPTM'!N30/'Nom RPTM'!M30),0)</f>
        <v>-1.050457000320556E-2</v>
      </c>
      <c r="O30" s="79">
        <f>IF(AND('Nom RPTM'!N30&gt;0,'Nom RPTM'!O30&gt;0),LN('Nom RPTM'!O30/'Nom RPTM'!N30),0)</f>
        <v>1.8343419159172997E-2</v>
      </c>
      <c r="P30" s="79">
        <f>IF(AND('Nom RPTM'!O30&gt;0,'Nom RPTM'!P30&gt;0),LN('Nom RPTM'!P30/'Nom RPTM'!O30),0)</f>
        <v>-7.989947688787985E-2</v>
      </c>
      <c r="Q30" s="79">
        <f>IF(AND('Nom RPTM'!P30&gt;0,'Nom RPTM'!Q30&gt;0),LN('Nom RPTM'!Q30/'Nom RPTM'!P30),0)</f>
        <v>5.1903138156103885E-3</v>
      </c>
      <c r="R30" s="79">
        <f>IF(AND('Nom RPTM'!Q30&gt;0,'Nom RPTM'!R30&gt;0),LN('Nom RPTM'!R30/'Nom RPTM'!Q30),0)</f>
        <v>-4.5590939538149196E-2</v>
      </c>
      <c r="S30" s="79">
        <f>IF(AND('Nom RPTM'!R30&gt;0,'Nom RPTM'!S30&gt;0),LN('Nom RPTM'!S30/'Nom RPTM'!R30),0)</f>
        <v>3.5607121562969496E-2</v>
      </c>
      <c r="T30" s="79">
        <f>IF(AND('Nom RPTM'!S30&gt;0,'Nom RPTM'!T30&gt;0),LN('Nom RPTM'!T30/'Nom RPTM'!S30),0)</f>
        <v>-4.3346078961031325E-3</v>
      </c>
      <c r="U30" s="79">
        <f>IF(AND('Nom RPTM'!T30&gt;0,'Nom RPTM'!U30&gt;0),LN('Nom RPTM'!U30/'Nom RPTM'!T30),0)</f>
        <v>-4.2005544127908384E-2</v>
      </c>
      <c r="V30" s="79">
        <f>IF(AND('Nom RPTM'!U30&gt;0,'Nom RPTM'!V30&gt;0),LN('Nom RPTM'!V30/'Nom RPTM'!U30),0)</f>
        <v>-1.4114244842983259E-2</v>
      </c>
      <c r="W30" s="79">
        <f>IF(AND('Nom RPTM'!V30&gt;0,'Nom RPTM'!W30&gt;0),LN('Nom RPTM'!W30/'Nom RPTM'!V30),0)</f>
        <v>2.7026829973371542E-2</v>
      </c>
      <c r="X30" s="79">
        <f>IF(AND('Nom RPTM'!W30&gt;0,'Nom RPTM'!X30&gt;0),LN('Nom RPTM'!X30/'Nom RPTM'!W30),0)</f>
        <v>0.1361754226825671</v>
      </c>
      <c r="Y30" s="79">
        <f>IF(AND('Nom RPTM'!X30&gt;0,'Nom RPTM'!Y30&gt;0),LN('Nom RPTM'!Y30/'Nom RPTM'!X30),0)</f>
        <v>2.3073273221235598E-2</v>
      </c>
      <c r="Z30" s="79">
        <f>IF(AND('Nom RPTM'!Y30&gt;0,'Nom RPTM'!Z30&gt;0),LN('Nom RPTM'!Z30/'Nom RPTM'!Y30),0)</f>
        <v>2.9865206627846971E-2</v>
      </c>
      <c r="AA30" s="79">
        <f>IF(AND('Nom RPTM'!Z30&gt;0,'Nom RPTM'!AA30&gt;0),LN('Nom RPTM'!AA30/'Nom RPTM'!Z30),0)</f>
        <v>0.12929614836936235</v>
      </c>
      <c r="AB30" s="79">
        <f>IF(AND('Nom RPTM'!AA30&gt;0,'Nom RPTM'!AB30&gt;0),LN('Nom RPTM'!AB30/'Nom RPTM'!AA30),0)</f>
        <v>0.10497024338553412</v>
      </c>
      <c r="AC30" s="79">
        <f>IF(AND('Nom RPTM'!AB30&gt;0,'Nom RPTM'!AC30&gt;0),LN('Nom RPTM'!AC30/'Nom RPTM'!AB30),0)</f>
        <v>1.7930357028129611E-2</v>
      </c>
      <c r="AD30" s="79">
        <f>IF(AND('Nom RPTM'!AD30&gt;0,'Nom RPTM'!AE30&gt;0),LN('Nom RPTM'!AE30/'Nom RPTM'!AD30),0)</f>
        <v>0.20784341809849627</v>
      </c>
      <c r="AE30" s="79">
        <f>IF(AND('Nom RPTM'!AE30&gt;0,'Nom RPTM'!AF30&gt;0),LN('Nom RPTM'!AF30/'Nom RPTM'!AE30),0)</f>
        <v>-7.9681269661818391E-2</v>
      </c>
      <c r="AF30" s="79">
        <f>IF(AND('Nom RPTM'!AF30&gt;0,'Nom RPTM'!AG30&gt;0),LN('Nom RPTM'!AG30/'Nom RPTM'!AF30),0)</f>
        <v>0.13725232842512</v>
      </c>
      <c r="AG30" s="79">
        <f>IF(AND('Nom RPTM'!AG30&gt;0,'Nom RPTM'!AH30&gt;0),LN('Nom RPTM'!AH30/'Nom RPTM'!AG30),0)</f>
        <v>0.15720145958496726</v>
      </c>
      <c r="AH30" s="79">
        <f>IF(AND('Nom RPTM'!AH30&gt;0,'Nom RPTM'!AI30&gt;0),LN('Nom RPTM'!AI30/'Nom RPTM'!AH30),0)</f>
        <v>-2.828165543138229E-2</v>
      </c>
      <c r="AI30" s="79">
        <f>IF(AND('Nom RPTM'!AI30&gt;0,'Nom RPTM'!AJ30&gt;0),LN('Nom RPTM'!AJ30/'Nom RPTM'!AI30),0)</f>
        <v>-0.14950372846781282</v>
      </c>
      <c r="AJ30" s="79">
        <f>IF(AND('Nom RPTM'!AJ30&gt;0,'Nom RPTM'!AK30&gt;0),LN('Nom RPTM'!AK30/'Nom RPTM'!AJ30),0)</f>
        <v>-6.5509756325182786E-2</v>
      </c>
      <c r="AK30" s="79">
        <f>IF(AND('Nom RPTM'!AK30&gt;0,'Nom RPTM'!AL30&gt;0),LN('Nom RPTM'!AL30/'Nom RPTM'!AK30),0)</f>
        <v>-6.1052586486959597E-4</v>
      </c>
      <c r="AL30" s="79">
        <f>IF(AND('Nom RPTM'!AM30&gt;0,'Nom RPTM'!AN30&gt;0),LN('Nom RPTM'!AN30/'Nom RPTM'!AM30),0)</f>
        <v>-9.968129553473544E-2</v>
      </c>
      <c r="AM30" s="79">
        <f>IF(AND('Nom RPTM'!AN30&gt;0,'Nom RPTM'!AO30&gt;0),LN('Nom RPTM'!AO30/'Nom RPTM'!AN30),0)</f>
        <v>9.6802420935279396E-2</v>
      </c>
      <c r="AN30" s="79">
        <f>IF(AND('Nom RPTM'!AO30&gt;0,'Nom RPTM'!AP30&gt;0),LN('Nom RPTM'!AP30/'Nom RPTM'!AO30),0)</f>
        <v>7.7981534043138401E-2</v>
      </c>
      <c r="AO30" s="79">
        <f>IF(AND('Nom RPTM'!AP30&gt;0,'Nom RPTM'!AQ30&gt;0),LN('Nom RPTM'!AQ30/'Nom RPTM'!AP30),0)</f>
        <v>5.8463437385591656E-2</v>
      </c>
      <c r="AP30" s="79">
        <f>IF(AND('Nom RPTM'!AQ30&gt;0,'Nom RPTM'!AR30&gt;0),LN('Nom RPTM'!AR30/'Nom RPTM'!AQ30),0)</f>
        <v>-0.17925484858979485</v>
      </c>
      <c r="AQ30" s="79">
        <f>IF(AND('Nom RPTM'!AR30&gt;0,'Nom RPTM'!AS30&gt;0),LN('Nom RPTM'!AS30/'Nom RPTM'!AR30),0)</f>
        <v>0.14754899988901046</v>
      </c>
      <c r="AR30" s="79">
        <f>IF(AND('Nom RPTM'!AS30&gt;0,'Nom RPTM'!AT30&gt;0),LN('Nom RPTM'!AT30/'Nom RPTM'!AS30),0)</f>
        <v>0.39728250057218578</v>
      </c>
      <c r="AS30" s="79" t="e">
        <f>IF(AND('Nom RPTM'!AT30&gt;0,'Nom RPTM'!AU30&gt;0),LN('Nom RPTM'!AU30/'Nom RPTM'!AT30),0)</f>
        <v>#N/A</v>
      </c>
      <c r="AT30" s="79" t="e">
        <f>IF(AND('Nom RPTM'!AU30&gt;0,'Nom RPTM'!AV30&gt;0),LN('Nom RPTM'!AV30/'Nom RPTM'!AU30),0)</f>
        <v>#N/A</v>
      </c>
      <c r="AU30" s="79" t="e">
        <f>IF(AND('Nom RPTM'!AV30&gt;0,'Nom RPTM'!AW30&gt;0),LN('Nom RPTM'!AW30/'Nom RPTM'!AV30),0)</f>
        <v>#N/A</v>
      </c>
      <c r="AV30" s="79" t="e">
        <f>IF(AND('Nom RPTM'!AW30&gt;0,'Nom RPTM'!AX30&gt;0),LN('Nom RPTM'!AX30/'Nom RPTM'!AW30),0)</f>
        <v>#N/A</v>
      </c>
      <c r="AW30" s="79" t="e">
        <f>IF(AND('Nom RPTM'!AX30&gt;0,'Nom RPTM'!AY30&gt;0),LN('Nom RPTM'!AY30/'Nom RPTM'!AX30),0)</f>
        <v>#N/A</v>
      </c>
      <c r="AX30" s="79" t="e">
        <f>IF(AND('Nom RPTM'!AY30&gt;0,'Nom RPTM'!AZ30&gt;0),LN('Nom RPTM'!AZ30/'Nom RPTM'!AY30),0)</f>
        <v>#N/A</v>
      </c>
      <c r="AY30" s="79" t="e">
        <f>IF(AND('Nom RPTM'!AZ30&gt;0,'Nom RPTM'!BA30&gt;0),LN('Nom RPTM'!BA30/'Nom RPTM'!AZ30),0)</f>
        <v>#N/A</v>
      </c>
      <c r="AZ30" s="79" t="e">
        <f>IF(AND('Nom RPTM'!BA30&gt;0,'Nom RPTM'!BB30&gt;0),LN('Nom RPTM'!BB30/'Nom RPTM'!BA30),0)</f>
        <v>#N/A</v>
      </c>
    </row>
    <row r="31" spans="1:254"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69"/>
      <c r="H31" s="79">
        <f>IF(AND('Nom RPTM'!G31&gt;0,'Nom RPTM'!H31&gt;0),LN('Nom RPTM'!H31/'Nom RPTM'!G31),0)</f>
        <v>-2.932161775616883E-2</v>
      </c>
      <c r="I31" s="79">
        <f>IF(AND('Nom RPTM'!H31&gt;0,'Nom RPTM'!I31&gt;0),LN('Nom RPTM'!I31/'Nom RPTM'!H31),0)</f>
        <v>-1.7829036442573849E-2</v>
      </c>
      <c r="J31" s="79">
        <f>IF(AND('Nom RPTM'!I31&gt;0,'Nom RPTM'!J31&gt;0),LN('Nom RPTM'!J31/'Nom RPTM'!I31),0)</f>
        <v>-4.5167153776661313E-2</v>
      </c>
      <c r="K31" s="79">
        <f>IF(AND('Nom RPTM'!J31&gt;0,'Nom RPTM'!K31&gt;0),LN('Nom RPTM'!K31/'Nom RPTM'!J31),0)</f>
        <v>-2.4587957683792506E-3</v>
      </c>
      <c r="L31" s="79">
        <f>IF(AND('Nom RPTM'!K31&gt;0,'Nom RPTM'!L31&gt;0),LN('Nom RPTM'!L31/'Nom RPTM'!K31),0)</f>
        <v>5.1413809392655552E-3</v>
      </c>
      <c r="M31" s="79">
        <f>IF(AND('Nom RPTM'!L31&gt;0,'Nom RPTM'!M31&gt;0),LN('Nom RPTM'!M31/'Nom RPTM'!L31),0)</f>
        <v>9.9549999498916381E-2</v>
      </c>
      <c r="N31" s="79">
        <f>IF(AND('Nom RPTM'!M31&gt;0,'Nom RPTM'!N31&gt;0),LN('Nom RPTM'!N31/'Nom RPTM'!M31),0)</f>
        <v>-2.5213740823605283E-2</v>
      </c>
      <c r="O31" s="79">
        <f>IF(AND('Nom RPTM'!N31&gt;0,'Nom RPTM'!O31&gt;0),LN('Nom RPTM'!O31/'Nom RPTM'!N31),0)</f>
        <v>2.4823067026790838E-2</v>
      </c>
      <c r="P31" s="79">
        <f>IF(AND('Nom RPTM'!O31&gt;0,'Nom RPTM'!P31&gt;0),LN('Nom RPTM'!P31/'Nom RPTM'!O31),0)</f>
        <v>-8.0038311094702844E-2</v>
      </c>
      <c r="Q31" s="79">
        <f>IF(AND('Nom RPTM'!P31&gt;0,'Nom RPTM'!Q31&gt;0),LN('Nom RPTM'!Q31/'Nom RPTM'!P31),0)</f>
        <v>-6.3024314199794915E-2</v>
      </c>
      <c r="R31" s="79">
        <f>IF(AND('Nom RPTM'!Q31&gt;0,'Nom RPTM'!R31&gt;0),LN('Nom RPTM'!R31/'Nom RPTM'!Q31),0)</f>
        <v>4.0629338359972914E-2</v>
      </c>
      <c r="S31" s="79">
        <f>IF(AND('Nom RPTM'!R31&gt;0,'Nom RPTM'!S31&gt;0),LN('Nom RPTM'!S31/'Nom RPTM'!R31),0)</f>
        <v>1.5510846649399631E-2</v>
      </c>
      <c r="T31" s="79">
        <f>IF(AND('Nom RPTM'!S31&gt;0,'Nom RPTM'!T31&gt;0),LN('Nom RPTM'!T31/'Nom RPTM'!S31),0)</f>
        <v>-1.8509587309854966E-2</v>
      </c>
      <c r="U31" s="79">
        <f>IF(AND('Nom RPTM'!T31&gt;0,'Nom RPTM'!U31&gt;0),LN('Nom RPTM'!U31/'Nom RPTM'!T31),0)</f>
        <v>1.7108234876696423E-4</v>
      </c>
      <c r="V31" s="79">
        <f>IF(AND('Nom RPTM'!U31&gt;0,'Nom RPTM'!V31&gt;0),LN('Nom RPTM'!V31/'Nom RPTM'!U31),0)</f>
        <v>-4.1256820240559711E-2</v>
      </c>
      <c r="W31" s="79">
        <f>IF(AND('Nom RPTM'!V31&gt;0,'Nom RPTM'!W31&gt;0),LN('Nom RPTM'!W31/'Nom RPTM'!V31),0)</f>
        <v>-2.967487587766398E-3</v>
      </c>
      <c r="X31" s="79">
        <f>IF(AND('Nom RPTM'!W31&gt;0,'Nom RPTM'!X31&gt;0),LN('Nom RPTM'!X31/'Nom RPTM'!W31),0)</f>
        <v>4.5916081403206285E-2</v>
      </c>
      <c r="Y31" s="79">
        <f>IF(AND('Nom RPTM'!X31&gt;0,'Nom RPTM'!Y31&gt;0),LN('Nom RPTM'!Y31/'Nom RPTM'!X31),0)</f>
        <v>2.8533677656656986E-2</v>
      </c>
      <c r="Z31" s="79">
        <f>IF(AND('Nom RPTM'!Y31&gt;0,'Nom RPTM'!Z31&gt;0),LN('Nom RPTM'!Z31/'Nom RPTM'!Y31),0)</f>
        <v>6.6649259829540453E-2</v>
      </c>
      <c r="AA31" s="79">
        <f>IF(AND('Nom RPTM'!Z31&gt;0,'Nom RPTM'!AA31&gt;0),LN('Nom RPTM'!AA31/'Nom RPTM'!Z31),0)</f>
        <v>0.20454101286492801</v>
      </c>
      <c r="AB31" s="79">
        <f>IF(AND('Nom RPTM'!AA31&gt;0,'Nom RPTM'!AB31&gt;0),LN('Nom RPTM'!AB31/'Nom RPTM'!AA31),0)</f>
        <v>3.7871344485615119E-2</v>
      </c>
      <c r="AC31" s="79">
        <f>IF(AND('Nom RPTM'!AB31&gt;0,'Nom RPTM'!AC31&gt;0),LN('Nom RPTM'!AC31/'Nom RPTM'!AB31),0)</f>
        <v>8.5615960991764356E-2</v>
      </c>
      <c r="AD31" s="79">
        <f>IF(AND('Nom RPTM'!AD31&gt;0,'Nom RPTM'!AE31&gt;0),LN('Nom RPTM'!AE31/'Nom RPTM'!AD31),0)</f>
        <v>0.25464249837320241</v>
      </c>
      <c r="AE31" s="79">
        <f>IF(AND('Nom RPTM'!AE31&gt;0,'Nom RPTM'!AF31&gt;0),LN('Nom RPTM'!AF31/'Nom RPTM'!AE31),0)</f>
        <v>-8.3737239086763671E-2</v>
      </c>
      <c r="AF31" s="79">
        <f>IF(AND('Nom RPTM'!AF31&gt;0,'Nom RPTM'!AG31&gt;0),LN('Nom RPTM'!AG31/'Nom RPTM'!AF31),0)</f>
        <v>9.7995776607255655E-2</v>
      </c>
      <c r="AG31" s="79">
        <f>IF(AND('Nom RPTM'!AG31&gt;0,'Nom RPTM'!AH31&gt;0),LN('Nom RPTM'!AH31/'Nom RPTM'!AG31),0)</f>
        <v>7.3936122301433774E-2</v>
      </c>
      <c r="AH31" s="79">
        <f>IF(AND('Nom RPTM'!AH31&gt;0,'Nom RPTM'!AI31&gt;0),LN('Nom RPTM'!AI31/'Nom RPTM'!AH31),0)</f>
        <v>2.2723552576140511E-2</v>
      </c>
      <c r="AI31" s="79">
        <f>IF(AND('Nom RPTM'!AI31&gt;0,'Nom RPTM'!AJ31&gt;0),LN('Nom RPTM'!AJ31/'Nom RPTM'!AI31),0)</f>
        <v>-4.5742047096370732E-2</v>
      </c>
      <c r="AJ31" s="79">
        <f>IF(AND('Nom RPTM'!AJ31&gt;0,'Nom RPTM'!AK31&gt;0),LN('Nom RPTM'!AK31/'Nom RPTM'!AJ31),0)</f>
        <v>-8.7859556358395E-2</v>
      </c>
      <c r="AK31" s="79">
        <f>IF(AND('Nom RPTM'!AK31&gt;0,'Nom RPTM'!AL31&gt;0),LN('Nom RPTM'!AL31/'Nom RPTM'!AK31),0)</f>
        <v>-2.0703945505775336E-2</v>
      </c>
      <c r="AL31" s="79">
        <f>IF(AND('Nom RPTM'!AM31&gt;0,'Nom RPTM'!AN31&gt;0),LN('Nom RPTM'!AN31/'Nom RPTM'!AM31),0)</f>
        <v>-1.8395983499739654E-2</v>
      </c>
      <c r="AM31" s="79">
        <f>IF(AND('Nom RPTM'!AN31&gt;0,'Nom RPTM'!AO31&gt;0),LN('Nom RPTM'!AO31/'Nom RPTM'!AN31),0)</f>
        <v>-7.0263091986150104E-3</v>
      </c>
      <c r="AN31" s="79">
        <f>IF(AND('Nom RPTM'!AO31&gt;0,'Nom RPTM'!AP31&gt;0),LN('Nom RPTM'!AP31/'Nom RPTM'!AO31),0)</f>
        <v>-2.4356395896500314E-2</v>
      </c>
      <c r="AO31" s="79">
        <f>IF(AND('Nom RPTM'!AP31&gt;0,'Nom RPTM'!AQ31&gt;0),LN('Nom RPTM'!AQ31/'Nom RPTM'!AP31),0)</f>
        <v>-3.6755945443372372E-2</v>
      </c>
      <c r="AP31" s="79">
        <f>IF(AND('Nom RPTM'!AQ31&gt;0,'Nom RPTM'!AR31&gt;0),LN('Nom RPTM'!AR31/'Nom RPTM'!AQ31),0)</f>
        <v>-0.10415480033478089</v>
      </c>
      <c r="AQ31" s="79">
        <f>IF(AND('Nom RPTM'!AR31&gt;0,'Nom RPTM'!AS31&gt;0),LN('Nom RPTM'!AS31/'Nom RPTM'!AR31),0)</f>
        <v>0.10124193867235312</v>
      </c>
      <c r="AR31" s="79">
        <f>IF(AND('Nom RPTM'!AS31&gt;0,'Nom RPTM'!AT31&gt;0),LN('Nom RPTM'!AT31/'Nom RPTM'!AS31),0)</f>
        <v>0.21127475112168312</v>
      </c>
      <c r="AS31" s="79" t="e">
        <f>IF(AND('Nom RPTM'!AT31&gt;0,'Nom RPTM'!AU31&gt;0),LN('Nom RPTM'!AU31/'Nom RPTM'!AT31),0)</f>
        <v>#N/A</v>
      </c>
      <c r="AT31" s="79" t="e">
        <f>IF(AND('Nom RPTM'!AU31&gt;0,'Nom RPTM'!AV31&gt;0),LN('Nom RPTM'!AV31/'Nom RPTM'!AU31),0)</f>
        <v>#N/A</v>
      </c>
      <c r="AU31" s="79" t="e">
        <f>IF(AND('Nom RPTM'!AV31&gt;0,'Nom RPTM'!AW31&gt;0),LN('Nom RPTM'!AW31/'Nom RPTM'!AV31),0)</f>
        <v>#N/A</v>
      </c>
      <c r="AV31" s="79" t="e">
        <f>IF(AND('Nom RPTM'!AW31&gt;0,'Nom RPTM'!AX31&gt;0),LN('Nom RPTM'!AX31/'Nom RPTM'!AW31),0)</f>
        <v>#N/A</v>
      </c>
      <c r="AW31" s="79" t="e">
        <f>IF(AND('Nom RPTM'!AX31&gt;0,'Nom RPTM'!AY31&gt;0),LN('Nom RPTM'!AY31/'Nom RPTM'!AX31),0)</f>
        <v>#N/A</v>
      </c>
      <c r="AX31" s="79" t="e">
        <f>IF(AND('Nom RPTM'!AY31&gt;0,'Nom RPTM'!AZ31&gt;0),LN('Nom RPTM'!AZ31/'Nom RPTM'!AY31),0)</f>
        <v>#N/A</v>
      </c>
      <c r="AY31" s="79" t="e">
        <f>IF(AND('Nom RPTM'!AZ31&gt;0,'Nom RPTM'!BA31&gt;0),LN('Nom RPTM'!BA31/'Nom RPTM'!AZ31),0)</f>
        <v>#N/A</v>
      </c>
      <c r="AZ31" s="79" t="e">
        <f>IF(AND('Nom RPTM'!BA31&gt;0,'Nom RPTM'!BB31&gt;0),LN('Nom RPTM'!BB31/'Nom RPTM'!BA31),0)</f>
        <v>#N/A</v>
      </c>
    </row>
    <row r="32" spans="1:254"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63"/>
      <c r="H32" s="78">
        <f>IF(AND('Nom RPTM'!G32&gt;0,'Nom RPTM'!H32&gt;0),LN('Nom RPTM'!H32/'Nom RPTM'!G32),0)</f>
        <v>6.6740494115188134E-3</v>
      </c>
      <c r="I32" s="78">
        <f>IF(AND('Nom RPTM'!H32&gt;0,'Nom RPTM'!I32&gt;0),LN('Nom RPTM'!I32/'Nom RPTM'!H32),0)</f>
        <v>-5.6828056011602381E-2</v>
      </c>
      <c r="J32" s="78">
        <f>IF(AND('Nom RPTM'!I32&gt;0,'Nom RPTM'!J32&gt;0),LN('Nom RPTM'!J32/'Nom RPTM'!I32),0)</f>
        <v>4.6607701910396111E-3</v>
      </c>
      <c r="K32" s="78">
        <f>IF(AND('Nom RPTM'!J32&gt;0,'Nom RPTM'!K32&gt;0),LN('Nom RPTM'!K32/'Nom RPTM'!J32),0)</f>
        <v>-2.6047746209067243E-2</v>
      </c>
      <c r="L32" s="78">
        <f>IF(AND('Nom RPTM'!K32&gt;0,'Nom RPTM'!L32&gt;0),LN('Nom RPTM'!L32/'Nom RPTM'!K32),0)</f>
        <v>2.8218256942680639E-2</v>
      </c>
      <c r="M32" s="78">
        <f>IF(AND('Nom RPTM'!L32&gt;0,'Nom RPTM'!M32&gt;0),LN('Nom RPTM'!M32/'Nom RPTM'!L32),0)</f>
        <v>5.2861375542722199E-3</v>
      </c>
      <c r="N32" s="78">
        <f>IF(AND('Nom RPTM'!M32&gt;0,'Nom RPTM'!N32&gt;0),LN('Nom RPTM'!N32/'Nom RPTM'!M32),0)</f>
        <v>3.1796275238435388E-2</v>
      </c>
      <c r="O32" s="78">
        <f>IF(AND('Nom RPTM'!N32&gt;0,'Nom RPTM'!O32&gt;0),LN('Nom RPTM'!O32/'Nom RPTM'!N32),0)</f>
        <v>-8.4648884675251543E-2</v>
      </c>
      <c r="P32" s="78">
        <f>IF(AND('Nom RPTM'!O32&gt;0,'Nom RPTM'!P32&gt;0),LN('Nom RPTM'!P32/'Nom RPTM'!O32),0)</f>
        <v>-4.8130925325020432E-2</v>
      </c>
      <c r="Q32" s="78">
        <f>IF(AND('Nom RPTM'!P32&gt;0,'Nom RPTM'!Q32&gt;0),LN('Nom RPTM'!Q32/'Nom RPTM'!P32),0)</f>
        <v>-3.9165632801388857E-2</v>
      </c>
      <c r="R32" s="78">
        <f>IF(AND('Nom RPTM'!Q32&gt;0,'Nom RPTM'!R32&gt;0),LN('Nom RPTM'!R32/'Nom RPTM'!Q32),0)</f>
        <v>-4.0859735253319186E-2</v>
      </c>
      <c r="S32" s="78">
        <f>IF(AND('Nom RPTM'!R32&gt;0,'Nom RPTM'!S32&gt;0),LN('Nom RPTM'!S32/'Nom RPTM'!R32),0)</f>
        <v>3.0889887297164343E-2</v>
      </c>
      <c r="T32" s="78">
        <f>IF(AND('Nom RPTM'!S32&gt;0,'Nom RPTM'!T32&gt;0),LN('Nom RPTM'!T32/'Nom RPTM'!S32),0)</f>
        <v>-5.2400223717007106E-3</v>
      </c>
      <c r="U32" s="78">
        <f>IF(AND('Nom RPTM'!T32&gt;0,'Nom RPTM'!U32&gt;0),LN('Nom RPTM'!U32/'Nom RPTM'!T32),0)</f>
        <v>-2.7853775045304941E-2</v>
      </c>
      <c r="V32" s="78">
        <f>IF(AND('Nom RPTM'!U32&gt;0,'Nom RPTM'!V32&gt;0),LN('Nom RPTM'!V32/'Nom RPTM'!U32),0)</f>
        <v>5.1990553086780538E-3</v>
      </c>
      <c r="W32" s="78">
        <f>IF(AND('Nom RPTM'!V32&gt;0,'Nom RPTM'!W32&gt;0),LN('Nom RPTM'!W32/'Nom RPTM'!V32),0)</f>
        <v>1.8450647154518881E-2</v>
      </c>
      <c r="X32" s="78">
        <f>IF(AND('Nom RPTM'!W32&gt;0,'Nom RPTM'!X32&gt;0),LN('Nom RPTM'!X32/'Nom RPTM'!W32),0)</f>
        <v>2.9292217343837145E-2</v>
      </c>
      <c r="Y32" s="78">
        <f>IF(AND('Nom RPTM'!X32&gt;0,'Nom RPTM'!Y32&gt;0),LN('Nom RPTM'!Y32/'Nom RPTM'!X32),0)</f>
        <v>-4.9346807172244801E-2</v>
      </c>
      <c r="Z32" s="78">
        <f>IF(AND('Nom RPTM'!Y32&gt;0,'Nom RPTM'!Z32&gt;0),LN('Nom RPTM'!Z32/'Nom RPTM'!Y32),0)</f>
        <v>6.2442566682421922E-2</v>
      </c>
      <c r="AA32" s="78">
        <f>IF(AND('Nom RPTM'!Z32&gt;0,'Nom RPTM'!AA32&gt;0),LN('Nom RPTM'!AA32/'Nom RPTM'!Z32),0)</f>
        <v>7.4541283047025619E-2</v>
      </c>
      <c r="AB32" s="78">
        <f>IF(AND('Nom RPTM'!AA32&gt;0,'Nom RPTM'!AB32&gt;0),LN('Nom RPTM'!AB32/'Nom RPTM'!AA32),0)</f>
        <v>1.0150179610948773E-2</v>
      </c>
      <c r="AC32" s="78">
        <f>IF(AND('Nom RPTM'!AB32&gt;0,'Nom RPTM'!AC32&gt;0),LN('Nom RPTM'!AC32/'Nom RPTM'!AB32),0)</f>
        <v>5.2188521040592732E-2</v>
      </c>
      <c r="AD32" s="78">
        <f>IF(AND('Nom RPTM'!AD32&gt;0,'Nom RPTM'!AE32&gt;0),LN('Nom RPTM'!AE32/'Nom RPTM'!AD32),0)</f>
        <v>0.25551993602210432</v>
      </c>
      <c r="AE32" s="78">
        <f>IF(AND('Nom RPTM'!AE32&gt;0,'Nom RPTM'!AF32&gt;0),LN('Nom RPTM'!AF32/'Nom RPTM'!AE32),0)</f>
        <v>-5.9818440820236685E-2</v>
      </c>
      <c r="AF32" s="78">
        <f>IF(AND('Nom RPTM'!AF32&gt;0,'Nom RPTM'!AG32&gt;0),LN('Nom RPTM'!AG32/'Nom RPTM'!AF32),0)</f>
        <v>0.15001167454080627</v>
      </c>
      <c r="AG32" s="78">
        <f>IF(AND('Nom RPTM'!AG32&gt;0,'Nom RPTM'!AH32&gt;0),LN('Nom RPTM'!AH32/'Nom RPTM'!AG32),0)</f>
        <v>0.28750794238987692</v>
      </c>
      <c r="AH32" s="78">
        <f>IF(AND('Nom RPTM'!AH32&gt;0,'Nom RPTM'!AI32&gt;0),LN('Nom RPTM'!AI32/'Nom RPTM'!AH32),0)</f>
        <v>-1.0514278413747245E-2</v>
      </c>
      <c r="AI32" s="78">
        <f>IF(AND('Nom RPTM'!AI32&gt;0,'Nom RPTM'!AJ32&gt;0),LN('Nom RPTM'!AJ32/'Nom RPTM'!AI32),0)</f>
        <v>-0.10847656015576734</v>
      </c>
      <c r="AJ32" s="78">
        <f>IF(AND('Nom RPTM'!AJ32&gt;0,'Nom RPTM'!AK32&gt;0),LN('Nom RPTM'!AK32/'Nom RPTM'!AJ32),0)</f>
        <v>-4.9233138324841809E-2</v>
      </c>
      <c r="AK32" s="78">
        <f>IF(AND('Nom RPTM'!AK32&gt;0,'Nom RPTM'!AL32&gt;0),LN('Nom RPTM'!AL32/'Nom RPTM'!AK32),0)</f>
        <v>-6.5854295868406271E-2</v>
      </c>
      <c r="AL32" s="78">
        <f>IF(AND('Nom RPTM'!AM32&gt;0,'Nom RPTM'!AN32&gt;0),LN('Nom RPTM'!AN32/'Nom RPTM'!AM32),0)</f>
        <v>-6.0072688265270319E-2</v>
      </c>
      <c r="AM32" s="78">
        <f>IF(AND('Nom RPTM'!AN32&gt;0,'Nom RPTM'!AO32&gt;0),LN('Nom RPTM'!AO32/'Nom RPTM'!AN32),0)</f>
        <v>0.10221814972958861</v>
      </c>
      <c r="AN32" s="78">
        <f>IF(AND('Nom RPTM'!AO32&gt;0,'Nom RPTM'!AP32&gt;0),LN('Nom RPTM'!AP32/'Nom RPTM'!AO32),0)</f>
        <v>9.552076627571654E-2</v>
      </c>
      <c r="AO32" s="78">
        <f>IF(AND('Nom RPTM'!AP32&gt;0,'Nom RPTM'!AQ32&gt;0),LN('Nom RPTM'!AQ32/'Nom RPTM'!AP32),0)</f>
        <v>-3.2748978045766305E-2</v>
      </c>
      <c r="AP32" s="78">
        <f>IF(AND('Nom RPTM'!AQ32&gt;0,'Nom RPTM'!AR32&gt;0),LN('Nom RPTM'!AR32/'Nom RPTM'!AQ32),0)</f>
        <v>-3.5934435162221952E-2</v>
      </c>
      <c r="AQ32" s="78">
        <f>IF(AND('Nom RPTM'!AR32&gt;0,'Nom RPTM'!AS32&gt;0),LN('Nom RPTM'!AS32/'Nom RPTM'!AR32),0)</f>
        <v>0.18393328984843979</v>
      </c>
      <c r="AR32" s="78">
        <f>IF(AND('Nom RPTM'!AS32&gt;0,'Nom RPTM'!AT32&gt;0),LN('Nom RPTM'!AT32/'Nom RPTM'!AS32),0)</f>
        <v>0.29049665994760365</v>
      </c>
      <c r="AS32" s="78" t="e">
        <f>IF(AND('Nom RPTM'!AT32&gt;0,'Nom RPTM'!AU32&gt;0),LN('Nom RPTM'!AU32/'Nom RPTM'!AT32),0)</f>
        <v>#N/A</v>
      </c>
      <c r="AT32" s="78" t="e">
        <f>IF(AND('Nom RPTM'!AU32&gt;0,'Nom RPTM'!AV32&gt;0),LN('Nom RPTM'!AV32/'Nom RPTM'!AU32),0)</f>
        <v>#N/A</v>
      </c>
      <c r="AU32" s="78" t="e">
        <f>IF(AND('Nom RPTM'!AV32&gt;0,'Nom RPTM'!AW32&gt;0),LN('Nom RPTM'!AW32/'Nom RPTM'!AV32),0)</f>
        <v>#N/A</v>
      </c>
      <c r="AV32" s="78" t="e">
        <f>IF(AND('Nom RPTM'!AW32&gt;0,'Nom RPTM'!AX32&gt;0),LN('Nom RPTM'!AX32/'Nom RPTM'!AW32),0)</f>
        <v>#N/A</v>
      </c>
      <c r="AW32" s="78" t="e">
        <f>IF(AND('Nom RPTM'!AX32&gt;0,'Nom RPTM'!AY32&gt;0),LN('Nom RPTM'!AY32/'Nom RPTM'!AX32),0)</f>
        <v>#N/A</v>
      </c>
      <c r="AX32" s="78" t="e">
        <f>IF(AND('Nom RPTM'!AY32&gt;0,'Nom RPTM'!AZ32&gt;0),LN('Nom RPTM'!AZ32/'Nom RPTM'!AY32),0)</f>
        <v>#N/A</v>
      </c>
      <c r="AY32" s="78" t="e">
        <f>IF(AND('Nom RPTM'!AZ32&gt;0,'Nom RPTM'!BA32&gt;0),LN('Nom RPTM'!BA32/'Nom RPTM'!AZ32),0)</f>
        <v>#N/A</v>
      </c>
      <c r="AZ32" s="78" t="e">
        <f>IF(AND('Nom RPTM'!BA32&gt;0,'Nom RPTM'!BB32&gt;0),LN('Nom RPTM'!BB32/'Nom RPTM'!BA32),0)</f>
        <v>#N/A</v>
      </c>
    </row>
    <row r="33" spans="1:255"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63"/>
      <c r="H33" s="78">
        <f>IF(AND('Nom RPTM'!G33&gt;0,'Nom RPTM'!H33&gt;0),LN('Nom RPTM'!H33/'Nom RPTM'!G33),0)</f>
        <v>-5.3997247716707261E-2</v>
      </c>
      <c r="I33" s="78">
        <f>IF(AND('Nom RPTM'!H33&gt;0,'Nom RPTM'!I33&gt;0),LN('Nom RPTM'!I33/'Nom RPTM'!H33),0)</f>
        <v>-5.9345905164179889E-2</v>
      </c>
      <c r="J33" s="78">
        <f>IF(AND('Nom RPTM'!I33&gt;0,'Nom RPTM'!J33&gt;0),LN('Nom RPTM'!J33/'Nom RPTM'!I33),0)</f>
        <v>4.0751091764996944E-2</v>
      </c>
      <c r="K33" s="78">
        <f>IF(AND('Nom RPTM'!J33&gt;0,'Nom RPTM'!K33&gt;0),LN('Nom RPTM'!K33/'Nom RPTM'!J33),0)</f>
        <v>-1.8491114295951249E-2</v>
      </c>
      <c r="L33" s="78">
        <f>IF(AND('Nom RPTM'!K33&gt;0,'Nom RPTM'!L33&gt;0),LN('Nom RPTM'!L33/'Nom RPTM'!K33),0)</f>
        <v>2.2961958076450115E-2</v>
      </c>
      <c r="M33" s="78">
        <f>IF(AND('Nom RPTM'!L33&gt;0,'Nom RPTM'!M33&gt;0),LN('Nom RPTM'!M33/'Nom RPTM'!L33),0)</f>
        <v>6.3530837287033891E-3</v>
      </c>
      <c r="N33" s="78">
        <f>IF(AND('Nom RPTM'!M33&gt;0,'Nom RPTM'!N33&gt;0),LN('Nom RPTM'!N33/'Nom RPTM'!M33),0)</f>
        <v>-4.6017910956478787E-2</v>
      </c>
      <c r="O33" s="78">
        <f>IF(AND('Nom RPTM'!N33&gt;0,'Nom RPTM'!O33&gt;0),LN('Nom RPTM'!O33/'Nom RPTM'!N33),0)</f>
        <v>-2.5692006140522725E-2</v>
      </c>
      <c r="P33" s="78">
        <f>IF(AND('Nom RPTM'!O33&gt;0,'Nom RPTM'!P33&gt;0),LN('Nom RPTM'!P33/'Nom RPTM'!O33),0)</f>
        <v>-8.9083740135693437E-2</v>
      </c>
      <c r="Q33" s="78">
        <f>IF(AND('Nom RPTM'!P33&gt;0,'Nom RPTM'!Q33&gt;0),LN('Nom RPTM'!Q33/'Nom RPTM'!P33),0)</f>
        <v>8.1630685716800565E-3</v>
      </c>
      <c r="R33" s="78">
        <f>IF(AND('Nom RPTM'!Q33&gt;0,'Nom RPTM'!R33&gt;0),LN('Nom RPTM'!R33/'Nom RPTM'!Q33),0)</f>
        <v>1.2524505528735857E-2</v>
      </c>
      <c r="S33" s="78">
        <f>IF(AND('Nom RPTM'!R33&gt;0,'Nom RPTM'!S33&gt;0),LN('Nom RPTM'!S33/'Nom RPTM'!R33),0)</f>
        <v>4.0139743792722338E-2</v>
      </c>
      <c r="T33" s="78">
        <f>IF(AND('Nom RPTM'!S33&gt;0,'Nom RPTM'!T33&gt;0),LN('Nom RPTM'!T33/'Nom RPTM'!S33),0)</f>
        <v>-0.1069246590951184</v>
      </c>
      <c r="U33" s="78">
        <f>IF(AND('Nom RPTM'!T33&gt;0,'Nom RPTM'!U33&gt;0),LN('Nom RPTM'!U33/'Nom RPTM'!T33),0)</f>
        <v>1.4953391629103344E-3</v>
      </c>
      <c r="V33" s="78">
        <f>IF(AND('Nom RPTM'!U33&gt;0,'Nom RPTM'!V33&gt;0),LN('Nom RPTM'!V33/'Nom RPTM'!U33),0)</f>
        <v>1.1538308952474768E-2</v>
      </c>
      <c r="W33" s="78">
        <f>IF(AND('Nom RPTM'!V33&gt;0,'Nom RPTM'!W33&gt;0),LN('Nom RPTM'!W33/'Nom RPTM'!V33),0)</f>
        <v>-2.2741626049983459E-2</v>
      </c>
      <c r="X33" s="78">
        <f>IF(AND('Nom RPTM'!W33&gt;0,'Nom RPTM'!X33&gt;0),LN('Nom RPTM'!X33/'Nom RPTM'!W33),0)</f>
        <v>3.0338942131874101E-4</v>
      </c>
      <c r="Y33" s="78">
        <f>IF(AND('Nom RPTM'!X33&gt;0,'Nom RPTM'!Y33&gt;0),LN('Nom RPTM'!Y33/'Nom RPTM'!X33),0)</f>
        <v>-4.5748760759822441E-2</v>
      </c>
      <c r="Z33" s="78">
        <f>IF(AND('Nom RPTM'!Y33&gt;0,'Nom RPTM'!Z33&gt;0),LN('Nom RPTM'!Z33/'Nom RPTM'!Y33),0)</f>
        <v>1.6657180967255499E-2</v>
      </c>
      <c r="AA33" s="78">
        <f>IF(AND('Nom RPTM'!Z33&gt;0,'Nom RPTM'!AA33&gt;0),LN('Nom RPTM'!AA33/'Nom RPTM'!Z33),0)</f>
        <v>5.2600601670704253E-2</v>
      </c>
      <c r="AB33" s="78">
        <f>IF(AND('Nom RPTM'!AA33&gt;0,'Nom RPTM'!AB33&gt;0),LN('Nom RPTM'!AB33/'Nom RPTM'!AA33),0)</f>
        <v>5.0765991857222352E-2</v>
      </c>
      <c r="AC33" s="78">
        <f>IF(AND('Nom RPTM'!AB33&gt;0,'Nom RPTM'!AC33&gt;0),LN('Nom RPTM'!AC33/'Nom RPTM'!AB33),0)</f>
        <v>7.2235098369140813E-2</v>
      </c>
      <c r="AD33" s="78">
        <f>IF(AND('Nom RPTM'!AD33&gt;0,'Nom RPTM'!AE33&gt;0),LN('Nom RPTM'!AE33/'Nom RPTM'!AD33),0)</f>
        <v>0.20244180491861527</v>
      </c>
      <c r="AE33" s="78">
        <f>IF(AND('Nom RPTM'!AE33&gt;0,'Nom RPTM'!AF33&gt;0),LN('Nom RPTM'!AF33/'Nom RPTM'!AE33),0)</f>
        <v>2.6256024834099528E-2</v>
      </c>
      <c r="AF33" s="78">
        <f>IF(AND('Nom RPTM'!AF33&gt;0,'Nom RPTM'!AG33&gt;0),LN('Nom RPTM'!AG33/'Nom RPTM'!AF33),0)</f>
        <v>4.8935995650971051E-2</v>
      </c>
      <c r="AG33" s="78">
        <f>IF(AND('Nom RPTM'!AG33&gt;0,'Nom RPTM'!AH33&gt;0),LN('Nom RPTM'!AH33/'Nom RPTM'!AG33),0)</f>
        <v>6.4766475329411557E-2</v>
      </c>
      <c r="AH33" s="78">
        <f>IF(AND('Nom RPTM'!AH33&gt;0,'Nom RPTM'!AI33&gt;0),LN('Nom RPTM'!AI33/'Nom RPTM'!AH33),0)</f>
        <v>-3.4416183296358011E-4</v>
      </c>
      <c r="AI33" s="78">
        <f>IF(AND('Nom RPTM'!AI33&gt;0,'Nom RPTM'!AJ33&gt;0),LN('Nom RPTM'!AJ33/'Nom RPTM'!AI33),0)</f>
        <v>5.5981472031688441E-2</v>
      </c>
      <c r="AJ33" s="78">
        <f>IF(AND('Nom RPTM'!AJ33&gt;0,'Nom RPTM'!AK33&gt;0),LN('Nom RPTM'!AK33/'Nom RPTM'!AJ33),0)</f>
        <v>-1.485907909927719E-2</v>
      </c>
      <c r="AK33" s="78">
        <f>IF(AND('Nom RPTM'!AK33&gt;0,'Nom RPTM'!AL33&gt;0),LN('Nom RPTM'!AL33/'Nom RPTM'!AK33),0)</f>
        <v>-4.7773782602109341E-3</v>
      </c>
      <c r="AL33" s="78">
        <f>IF(AND('Nom RPTM'!AM33&gt;0,'Nom RPTM'!AN33&gt;0),LN('Nom RPTM'!AN33/'Nom RPTM'!AM33),0)</f>
        <v>-3.1633175087714731E-2</v>
      </c>
      <c r="AM33" s="78">
        <f>IF(AND('Nom RPTM'!AN33&gt;0,'Nom RPTM'!AO33&gt;0),LN('Nom RPTM'!AO33/'Nom RPTM'!AN33),0)</f>
        <v>4.1205149464796247E-2</v>
      </c>
      <c r="AN33" s="78">
        <f>IF(AND('Nom RPTM'!AO33&gt;0,'Nom RPTM'!AP33&gt;0),LN('Nom RPTM'!AP33/'Nom RPTM'!AO33),0)</f>
        <v>-2.2723574478701946E-2</v>
      </c>
      <c r="AO33" s="78">
        <f>IF(AND('Nom RPTM'!AP33&gt;0,'Nom RPTM'!AQ33&gt;0),LN('Nom RPTM'!AQ33/'Nom RPTM'!AP33),0)</f>
        <v>-4.4327849896719354E-2</v>
      </c>
      <c r="AP33" s="78">
        <f>IF(AND('Nom RPTM'!AQ33&gt;0,'Nom RPTM'!AR33&gt;0),LN('Nom RPTM'!AR33/'Nom RPTM'!AQ33),0)</f>
        <v>-0.13858308176800196</v>
      </c>
      <c r="AQ33" s="78">
        <f>IF(AND('Nom RPTM'!AR33&gt;0,'Nom RPTM'!AS33&gt;0),LN('Nom RPTM'!AS33/'Nom RPTM'!AR33),0)</f>
        <v>7.9575669466778576E-2</v>
      </c>
      <c r="AR33" s="78">
        <f>IF(AND('Nom RPTM'!AS33&gt;0,'Nom RPTM'!AT33&gt;0),LN('Nom RPTM'!AT33/'Nom RPTM'!AS33),0)</f>
        <v>0.17501704129605852</v>
      </c>
      <c r="AS33" s="78" t="e">
        <f>IF(AND('Nom RPTM'!AT33&gt;0,'Nom RPTM'!AU33&gt;0),LN('Nom RPTM'!AU33/'Nom RPTM'!AT33),0)</f>
        <v>#N/A</v>
      </c>
      <c r="AT33" s="78" t="e">
        <f>IF(AND('Nom RPTM'!AU33&gt;0,'Nom RPTM'!AV33&gt;0),LN('Nom RPTM'!AV33/'Nom RPTM'!AU33),0)</f>
        <v>#N/A</v>
      </c>
      <c r="AU33" s="78" t="e">
        <f>IF(AND('Nom RPTM'!AV33&gt;0,'Nom RPTM'!AW33&gt;0),LN('Nom RPTM'!AW33/'Nom RPTM'!AV33),0)</f>
        <v>#N/A</v>
      </c>
      <c r="AV33" s="78" t="e">
        <f>IF(AND('Nom RPTM'!AW33&gt;0,'Nom RPTM'!AX33&gt;0),LN('Nom RPTM'!AX33/'Nom RPTM'!AW33),0)</f>
        <v>#N/A</v>
      </c>
      <c r="AW33" s="78" t="e">
        <f>IF(AND('Nom RPTM'!AX33&gt;0,'Nom RPTM'!AY33&gt;0),LN('Nom RPTM'!AY33/'Nom RPTM'!AX33),0)</f>
        <v>#N/A</v>
      </c>
      <c r="AX33" s="78" t="e">
        <f>IF(AND('Nom RPTM'!AY33&gt;0,'Nom RPTM'!AZ33&gt;0),LN('Nom RPTM'!AZ33/'Nom RPTM'!AY33),0)</f>
        <v>#N/A</v>
      </c>
      <c r="AY33" s="78" t="e">
        <f>IF(AND('Nom RPTM'!AZ33&gt;0,'Nom RPTM'!BA33&gt;0),LN('Nom RPTM'!BA33/'Nom RPTM'!AZ33),0)</f>
        <v>#N/A</v>
      </c>
      <c r="AZ33" s="78" t="e">
        <f>IF(AND('Nom RPTM'!BA33&gt;0,'Nom RPTM'!BB33&gt;0),LN('Nom RPTM'!BB33/'Nom RPTM'!BA33),0)</f>
        <v>#N/A</v>
      </c>
    </row>
    <row r="34" spans="1:255"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69"/>
      <c r="H34" s="79">
        <f>IF(AND('Nom RPTM'!G34&gt;0,'Nom RPTM'!H34&gt;0),LN('Nom RPTM'!H34/'Nom RPTM'!G34),0)</f>
        <v>-2.5729640896001094E-2</v>
      </c>
      <c r="I34" s="79">
        <f>IF(AND('Nom RPTM'!H34&gt;0,'Nom RPTM'!I34&gt;0),LN('Nom RPTM'!I34/'Nom RPTM'!H34),0)</f>
        <v>-0.12018134155773809</v>
      </c>
      <c r="J34" s="79">
        <f>IF(AND('Nom RPTM'!I34&gt;0,'Nom RPTM'!J34&gt;0),LN('Nom RPTM'!J34/'Nom RPTM'!I34),0)</f>
        <v>-6.1716105463255483E-2</v>
      </c>
      <c r="K34" s="79">
        <f>IF(AND('Nom RPTM'!J34&gt;0,'Nom RPTM'!K34&gt;0),LN('Nom RPTM'!K34/'Nom RPTM'!J34),0)</f>
        <v>-5.3186235819686997E-2</v>
      </c>
      <c r="L34" s="79">
        <f>IF(AND('Nom RPTM'!K34&gt;0,'Nom RPTM'!L34&gt;0),LN('Nom RPTM'!L34/'Nom RPTM'!K34),0)</f>
        <v>-3.4921143754043517E-2</v>
      </c>
      <c r="M34" s="79">
        <f>IF(AND('Nom RPTM'!L34&gt;0,'Nom RPTM'!M34&gt;0),LN('Nom RPTM'!M34/'Nom RPTM'!L34),0)</f>
        <v>-6.7677460073359695E-5</v>
      </c>
      <c r="N34" s="79">
        <f>IF(AND('Nom RPTM'!M34&gt;0,'Nom RPTM'!N34&gt;0),LN('Nom RPTM'!N34/'Nom RPTM'!M34),0)</f>
        <v>8.30604306775395E-4</v>
      </c>
      <c r="O34" s="79">
        <f>IF(AND('Nom RPTM'!N34&gt;0,'Nom RPTM'!O34&gt;0),LN('Nom RPTM'!O34/'Nom RPTM'!N34),0)</f>
        <v>-0.1437742848437176</v>
      </c>
      <c r="P34" s="79">
        <f>IF(AND('Nom RPTM'!O34&gt;0,'Nom RPTM'!P34&gt;0),LN('Nom RPTM'!P34/'Nom RPTM'!O34),0)</f>
        <v>-9.6105124332312969E-2</v>
      </c>
      <c r="Q34" s="79">
        <f>IF(AND('Nom RPTM'!P34&gt;0,'Nom RPTM'!Q34&gt;0),LN('Nom RPTM'!Q34/'Nom RPTM'!P34),0)</f>
        <v>-2.9230791904180735E-3</v>
      </c>
      <c r="R34" s="79">
        <f>IF(AND('Nom RPTM'!Q34&gt;0,'Nom RPTM'!R34&gt;0),LN('Nom RPTM'!R34/'Nom RPTM'!Q34),0)</f>
        <v>-2.8001274633914306E-2</v>
      </c>
      <c r="S34" s="79">
        <f>IF(AND('Nom RPTM'!R34&gt;0,'Nom RPTM'!S34&gt;0),LN('Nom RPTM'!S34/'Nom RPTM'!R34),0)</f>
        <v>-3.9118252709026767E-2</v>
      </c>
      <c r="T34" s="79">
        <f>IF(AND('Nom RPTM'!S34&gt;0,'Nom RPTM'!T34&gt;0),LN('Nom RPTM'!T34/'Nom RPTM'!S34),0)</f>
        <v>-4.6958211819595839E-3</v>
      </c>
      <c r="U34" s="79">
        <f>IF(AND('Nom RPTM'!T34&gt;0,'Nom RPTM'!U34&gt;0),LN('Nom RPTM'!U34/'Nom RPTM'!T34),0)</f>
        <v>1.4104904242798711E-2</v>
      </c>
      <c r="V34" s="79">
        <f>IF(AND('Nom RPTM'!U34&gt;0,'Nom RPTM'!V34&gt;0),LN('Nom RPTM'!V34/'Nom RPTM'!U34),0)</f>
        <v>3.3225957681389744E-2</v>
      </c>
      <c r="W34" s="79">
        <f>IF(AND('Nom RPTM'!V34&gt;0,'Nom RPTM'!W34&gt;0),LN('Nom RPTM'!W34/'Nom RPTM'!V34),0)</f>
        <v>-4.8485565330788613E-2</v>
      </c>
      <c r="X34" s="79">
        <f>IF(AND('Nom RPTM'!W34&gt;0,'Nom RPTM'!X34&gt;0),LN('Nom RPTM'!X34/'Nom RPTM'!W34),0)</f>
        <v>5.488313569589353E-3</v>
      </c>
      <c r="Y34" s="79">
        <f>IF(AND('Nom RPTM'!X34&gt;0,'Nom RPTM'!Y34&gt;0),LN('Nom RPTM'!Y34/'Nom RPTM'!X34),0)</f>
        <v>3.4060151924439681E-2</v>
      </c>
      <c r="Z34" s="79">
        <f>IF(AND('Nom RPTM'!Y34&gt;0,'Nom RPTM'!Z34&gt;0),LN('Nom RPTM'!Z34/'Nom RPTM'!Y34),0)</f>
        <v>-4.6562989787721477E-2</v>
      </c>
      <c r="AA34" s="79">
        <f>IF(AND('Nom RPTM'!Z34&gt;0,'Nom RPTM'!AA34&gt;0),LN('Nom RPTM'!AA34/'Nom RPTM'!Z34),0)</f>
        <v>6.7282894682017286E-2</v>
      </c>
      <c r="AB34" s="79">
        <f>IF(AND('Nom RPTM'!AA34&gt;0,'Nom RPTM'!AB34&gt;0),LN('Nom RPTM'!AB34/'Nom RPTM'!AA34),0)</f>
        <v>5.3373853953307258E-2</v>
      </c>
      <c r="AC34" s="79">
        <f>IF(AND('Nom RPTM'!AB34&gt;0,'Nom RPTM'!AC34&gt;0),LN('Nom RPTM'!AC34/'Nom RPTM'!AB34),0)</f>
        <v>7.4614136713142057E-2</v>
      </c>
      <c r="AD34" s="79">
        <f>IF(AND('Nom RPTM'!AD34&gt;0,'Nom RPTM'!AE34&gt;0),LN('Nom RPTM'!AE34/'Nom RPTM'!AD34),0)</f>
        <v>0.14911697329553866</v>
      </c>
      <c r="AE34" s="79">
        <f>IF(AND('Nom RPTM'!AE34&gt;0,'Nom RPTM'!AF34&gt;0),LN('Nom RPTM'!AF34/'Nom RPTM'!AE34),0)</f>
        <v>-9.5103221341904298E-2</v>
      </c>
      <c r="AF34" s="79">
        <f>IF(AND('Nom RPTM'!AF34&gt;0,'Nom RPTM'!AG34&gt;0),LN('Nom RPTM'!AG34/'Nom RPTM'!AF34),0)</f>
        <v>0.10852387577953798</v>
      </c>
      <c r="AG34" s="79">
        <f>IF(AND('Nom RPTM'!AG34&gt;0,'Nom RPTM'!AH34&gt;0),LN('Nom RPTM'!AH34/'Nom RPTM'!AG34),0)</f>
        <v>0.13825842315759096</v>
      </c>
      <c r="AH34" s="79">
        <f>IF(AND('Nom RPTM'!AH34&gt;0,'Nom RPTM'!AI34&gt;0),LN('Nom RPTM'!AI34/'Nom RPTM'!AH34),0)</f>
        <v>2.8492072190733752E-2</v>
      </c>
      <c r="AI34" s="79">
        <f>IF(AND('Nom RPTM'!AI34&gt;0,'Nom RPTM'!AJ34&gt;0),LN('Nom RPTM'!AJ34/'Nom RPTM'!AI34),0)</f>
        <v>2.3557598929749166E-2</v>
      </c>
      <c r="AJ34" s="79">
        <f>IF(AND('Nom RPTM'!AJ34&gt;0,'Nom RPTM'!AK34&gt;0),LN('Nom RPTM'!AK34/'Nom RPTM'!AJ34),0)</f>
        <v>-0.10135756328995547</v>
      </c>
      <c r="AK34" s="79">
        <f>IF(AND('Nom RPTM'!AK34&gt;0,'Nom RPTM'!AL34&gt;0),LN('Nom RPTM'!AL34/'Nom RPTM'!AK34),0)</f>
        <v>2.3033250120825851E-2</v>
      </c>
      <c r="AL34" s="79">
        <f>IF(AND('Nom RPTM'!AM34&gt;0,'Nom RPTM'!AN34&gt;0),LN('Nom RPTM'!AN34/'Nom RPTM'!AM34),0)</f>
        <v>9.969626964513879E-3</v>
      </c>
      <c r="AM34" s="79">
        <f>IF(AND('Nom RPTM'!AN34&gt;0,'Nom RPTM'!AO34&gt;0),LN('Nom RPTM'!AO34/'Nom RPTM'!AN34),0)</f>
        <v>6.8509278380045793E-2</v>
      </c>
      <c r="AN34" s="79">
        <f>IF(AND('Nom RPTM'!AO34&gt;0,'Nom RPTM'!AP34&gt;0),LN('Nom RPTM'!AP34/'Nom RPTM'!AO34),0)</f>
        <v>-4.303814300393384E-2</v>
      </c>
      <c r="AO34" s="79">
        <f>IF(AND('Nom RPTM'!AP34&gt;0,'Nom RPTM'!AQ34&gt;0),LN('Nom RPTM'!AQ34/'Nom RPTM'!AP34),0)</f>
        <v>-8.3036039396010425E-2</v>
      </c>
      <c r="AP34" s="79">
        <f>IF(AND('Nom RPTM'!AQ34&gt;0,'Nom RPTM'!AR34&gt;0),LN('Nom RPTM'!AR34/'Nom RPTM'!AQ34),0)</f>
        <v>-0.10161832119120051</v>
      </c>
      <c r="AQ34" s="79">
        <f>IF(AND('Nom RPTM'!AR34&gt;0,'Nom RPTM'!AS34&gt;0),LN('Nom RPTM'!AS34/'Nom RPTM'!AR34),0)</f>
        <v>0.116278150021333</v>
      </c>
      <c r="AR34" s="79">
        <f>IF(AND('Nom RPTM'!AS34&gt;0,'Nom RPTM'!AT34&gt;0),LN('Nom RPTM'!AT34/'Nom RPTM'!AS34),0)</f>
        <v>0.27898576172410461</v>
      </c>
      <c r="AS34" s="79" t="e">
        <f>IF(AND('Nom RPTM'!AT34&gt;0,'Nom RPTM'!AU34&gt;0),LN('Nom RPTM'!AU34/'Nom RPTM'!AT34),0)</f>
        <v>#N/A</v>
      </c>
      <c r="AT34" s="79" t="e">
        <f>IF(AND('Nom RPTM'!AU34&gt;0,'Nom RPTM'!AV34&gt;0),LN('Nom RPTM'!AV34/'Nom RPTM'!AU34),0)</f>
        <v>#N/A</v>
      </c>
      <c r="AU34" s="79" t="e">
        <f>IF(AND('Nom RPTM'!AV34&gt;0,'Nom RPTM'!AW34&gt;0),LN('Nom RPTM'!AW34/'Nom RPTM'!AV34),0)</f>
        <v>#N/A</v>
      </c>
      <c r="AV34" s="79" t="e">
        <f>IF(AND('Nom RPTM'!AW34&gt;0,'Nom RPTM'!AX34&gt;0),LN('Nom RPTM'!AX34/'Nom RPTM'!AW34),0)</f>
        <v>#N/A</v>
      </c>
      <c r="AW34" s="79" t="e">
        <f>IF(AND('Nom RPTM'!AX34&gt;0,'Nom RPTM'!AY34&gt;0),LN('Nom RPTM'!AY34/'Nom RPTM'!AX34),0)</f>
        <v>#N/A</v>
      </c>
      <c r="AX34" s="79" t="e">
        <f>IF(AND('Nom RPTM'!AY34&gt;0,'Nom RPTM'!AZ34&gt;0),LN('Nom RPTM'!AZ34/'Nom RPTM'!AY34),0)</f>
        <v>#N/A</v>
      </c>
      <c r="AY34" s="79" t="e">
        <f>IF(AND('Nom RPTM'!AZ34&gt;0,'Nom RPTM'!BA34&gt;0),LN('Nom RPTM'!BA34/'Nom RPTM'!AZ34),0)</f>
        <v>#N/A</v>
      </c>
      <c r="AZ34" s="79" t="e">
        <f>IF(AND('Nom RPTM'!BA34&gt;0,'Nom RPTM'!BB34&gt;0),LN('Nom RPTM'!BB34/'Nom RPTM'!BA34),0)</f>
        <v>#N/A</v>
      </c>
    </row>
    <row r="35" spans="1:255"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69"/>
      <c r="H35" s="79">
        <f>IF(AND('Nom RPTM'!G35&gt;0,'Nom RPTM'!H35&gt;0),LN('Nom RPTM'!H35/'Nom RPTM'!G35),0)</f>
        <v>-8.760616306698156E-2</v>
      </c>
      <c r="I35" s="79">
        <f>IF(AND('Nom RPTM'!H35&gt;0,'Nom RPTM'!I35&gt;0),LN('Nom RPTM'!I35/'Nom RPTM'!H35),0)</f>
        <v>-8.2864356207865808E-2</v>
      </c>
      <c r="J35" s="79">
        <f>IF(AND('Nom RPTM'!I35&gt;0,'Nom RPTM'!J35&gt;0),LN('Nom RPTM'!J35/'Nom RPTM'!I35),0)</f>
        <v>-6.7862206192170638E-3</v>
      </c>
      <c r="K35" s="79">
        <f>IF(AND('Nom RPTM'!J35&gt;0,'Nom RPTM'!K35&gt;0),LN('Nom RPTM'!K35/'Nom RPTM'!J35),0)</f>
        <v>1.8552368070180861E-2</v>
      </c>
      <c r="L35" s="79">
        <f>IF(AND('Nom RPTM'!K35&gt;0,'Nom RPTM'!L35&gt;0),LN('Nom RPTM'!L35/'Nom RPTM'!K35),0)</f>
        <v>2.0880036306507271E-3</v>
      </c>
      <c r="M35" s="79">
        <f>IF(AND('Nom RPTM'!L35&gt;0,'Nom RPTM'!M35&gt;0),LN('Nom RPTM'!M35/'Nom RPTM'!L35),0)</f>
        <v>-1.9812702287716283E-2</v>
      </c>
      <c r="N35" s="79">
        <f>IF(AND('Nom RPTM'!M35&gt;0,'Nom RPTM'!N35&gt;0),LN('Nom RPTM'!N35/'Nom RPTM'!M35),0)</f>
        <v>-2.7097809312556034E-2</v>
      </c>
      <c r="O35" s="79">
        <f>IF(AND('Nom RPTM'!N35&gt;0,'Nom RPTM'!O35&gt;0),LN('Nom RPTM'!O35/'Nom RPTM'!N35),0)</f>
        <v>-2.4682803148994843E-3</v>
      </c>
      <c r="P35" s="79">
        <f>IF(AND('Nom RPTM'!O35&gt;0,'Nom RPTM'!P35&gt;0),LN('Nom RPTM'!P35/'Nom RPTM'!O35),0)</f>
        <v>-3.2846431362544226E-2</v>
      </c>
      <c r="Q35" s="79">
        <f>IF(AND('Nom RPTM'!P35&gt;0,'Nom RPTM'!Q35&gt;0),LN('Nom RPTM'!Q35/'Nom RPTM'!P35),0)</f>
        <v>-1.2422696731114652E-2</v>
      </c>
      <c r="R35" s="79">
        <f>IF(AND('Nom RPTM'!Q35&gt;0,'Nom RPTM'!R35&gt;0),LN('Nom RPTM'!R35/'Nom RPTM'!Q35),0)</f>
        <v>-1.2014008066474428E-2</v>
      </c>
      <c r="S35" s="79">
        <f>IF(AND('Nom RPTM'!R35&gt;0,'Nom RPTM'!S35&gt;0),LN('Nom RPTM'!S35/'Nom RPTM'!R35),0)</f>
        <v>-5.2396224543148316E-2</v>
      </c>
      <c r="T35" s="79">
        <f>IF(AND('Nom RPTM'!S35&gt;0,'Nom RPTM'!T35&gt;0),LN('Nom RPTM'!T35/'Nom RPTM'!S35),0)</f>
        <v>-6.18410371062856E-2</v>
      </c>
      <c r="U35" s="79">
        <f>IF(AND('Nom RPTM'!T35&gt;0,'Nom RPTM'!U35&gt;0),LN('Nom RPTM'!U35/'Nom RPTM'!T35),0)</f>
        <v>2.1289620082119254E-3</v>
      </c>
      <c r="V35" s="79">
        <f>IF(AND('Nom RPTM'!U35&gt;0,'Nom RPTM'!V35&gt;0),LN('Nom RPTM'!V35/'Nom RPTM'!U35),0)</f>
        <v>-3.4357484148941228E-2</v>
      </c>
      <c r="W35" s="79">
        <f>IF(AND('Nom RPTM'!V35&gt;0,'Nom RPTM'!W35&gt;0),LN('Nom RPTM'!W35/'Nom RPTM'!V35),0)</f>
        <v>-4.4532987743313879E-2</v>
      </c>
      <c r="X35" s="79">
        <f>IF(AND('Nom RPTM'!W35&gt;0,'Nom RPTM'!X35&gt;0),LN('Nom RPTM'!X35/'Nom RPTM'!W35),0)</f>
        <v>-2.0169771094235883E-2</v>
      </c>
      <c r="Y35" s="79">
        <f>IF(AND('Nom RPTM'!X35&gt;0,'Nom RPTM'!Y35&gt;0),LN('Nom RPTM'!Y35/'Nom RPTM'!X35),0)</f>
        <v>-1.3392921293162276E-2</v>
      </c>
      <c r="Z35" s="79">
        <f>IF(AND('Nom RPTM'!Y35&gt;0,'Nom RPTM'!Z35&gt;0),LN('Nom RPTM'!Z35/'Nom RPTM'!Y35),0)</f>
        <v>-5.9272483076266293E-2</v>
      </c>
      <c r="AA35" s="79">
        <f>IF(AND('Nom RPTM'!Z35&gt;0,'Nom RPTM'!AA35&gt;0),LN('Nom RPTM'!AA35/'Nom RPTM'!Z35),0)</f>
        <v>6.4260545476195821E-2</v>
      </c>
      <c r="AB35" s="79">
        <f>IF(AND('Nom RPTM'!AA35&gt;0,'Nom RPTM'!AB35&gt;0),LN('Nom RPTM'!AB35/'Nom RPTM'!AA35),0)</f>
        <v>5.4290504768011394E-2</v>
      </c>
      <c r="AC35" s="79">
        <f>IF(AND('Nom RPTM'!AB35&gt;0,'Nom RPTM'!AC35&gt;0),LN('Nom RPTM'!AC35/'Nom RPTM'!AB35),0)</f>
        <v>7.8806449024919262E-2</v>
      </c>
      <c r="AD35" s="79">
        <f>IF(AND('Nom RPTM'!AD35&gt;0,'Nom RPTM'!AE35&gt;0),LN('Nom RPTM'!AE35/'Nom RPTM'!AD35),0)</f>
        <v>0.21325654382483555</v>
      </c>
      <c r="AE35" s="79">
        <f>IF(AND('Nom RPTM'!AE35&gt;0,'Nom RPTM'!AF35&gt;0),LN('Nom RPTM'!AF35/'Nom RPTM'!AE35),0)</f>
        <v>-0.10642130907219735</v>
      </c>
      <c r="AF35" s="79">
        <f>IF(AND('Nom RPTM'!AF35&gt;0,'Nom RPTM'!AG35&gt;0),LN('Nom RPTM'!AG35/'Nom RPTM'!AF35),0)</f>
        <v>0.10059970682616147</v>
      </c>
      <c r="AG35" s="79">
        <f>IF(AND('Nom RPTM'!AG35&gt;0,'Nom RPTM'!AH35&gt;0),LN('Nom RPTM'!AH35/'Nom RPTM'!AG35),0)</f>
        <v>0.19561216843008311</v>
      </c>
      <c r="AH35" s="79">
        <f>IF(AND('Nom RPTM'!AH35&gt;0,'Nom RPTM'!AI35&gt;0),LN('Nom RPTM'!AI35/'Nom RPTM'!AH35),0)</f>
        <v>5.3707999040511496E-2</v>
      </c>
      <c r="AI35" s="79">
        <f>IF(AND('Nom RPTM'!AI35&gt;0,'Nom RPTM'!AJ35&gt;0),LN('Nom RPTM'!AJ35/'Nom RPTM'!AI35),0)</f>
        <v>9.1777758362280748E-2</v>
      </c>
      <c r="AJ35" s="79">
        <f>IF(AND('Nom RPTM'!AJ35&gt;0,'Nom RPTM'!AK35&gt;0),LN('Nom RPTM'!AK35/'Nom RPTM'!AJ35),0)</f>
        <v>-8.0803650121256496E-2</v>
      </c>
      <c r="AK35" s="79">
        <f>IF(AND('Nom RPTM'!AK35&gt;0,'Nom RPTM'!AL35&gt;0),LN('Nom RPTM'!AL35/'Nom RPTM'!AK35),0)</f>
        <v>-6.2420090748305677E-3</v>
      </c>
      <c r="AL35" s="79">
        <f>IF(AND('Nom RPTM'!AM35&gt;0,'Nom RPTM'!AN35&gt;0),LN('Nom RPTM'!AN35/'Nom RPTM'!AM35),0)</f>
        <v>-4.8501376725087877E-2</v>
      </c>
      <c r="AM35" s="79">
        <f>IF(AND('Nom RPTM'!AN35&gt;0,'Nom RPTM'!AO35&gt;0),LN('Nom RPTM'!AO35/'Nom RPTM'!AN35),0)</f>
        <v>1.4469829854907737E-2</v>
      </c>
      <c r="AN35" s="79">
        <f>IF(AND('Nom RPTM'!AO35&gt;0,'Nom RPTM'!AP35&gt;0),LN('Nom RPTM'!AP35/'Nom RPTM'!AO35),0)</f>
        <v>5.6686706815875537E-2</v>
      </c>
      <c r="AO35" s="79">
        <f>IF(AND('Nom RPTM'!AP35&gt;0,'Nom RPTM'!AQ35&gt;0),LN('Nom RPTM'!AQ35/'Nom RPTM'!AP35),0)</f>
        <v>-3.3797484642511484E-2</v>
      </c>
      <c r="AP35" s="79">
        <f>IF(AND('Nom RPTM'!AQ35&gt;0,'Nom RPTM'!AR35&gt;0),LN('Nom RPTM'!AR35/'Nom RPTM'!AQ35),0)</f>
        <v>-8.313746263766747E-2</v>
      </c>
      <c r="AQ35" s="79">
        <f>IF(AND('Nom RPTM'!AR35&gt;0,'Nom RPTM'!AS35&gt;0),LN('Nom RPTM'!AS35/'Nom RPTM'!AR35),0)</f>
        <v>8.307595595654424E-2</v>
      </c>
      <c r="AR35" s="79">
        <f>IF(AND('Nom RPTM'!AS35&gt;0,'Nom RPTM'!AT35&gt;0),LN('Nom RPTM'!AT35/'Nom RPTM'!AS35),0)</f>
        <v>0.17755910612207115</v>
      </c>
      <c r="AS35" s="79" t="e">
        <f>IF(AND('Nom RPTM'!AT35&gt;0,'Nom RPTM'!AU35&gt;0),LN('Nom RPTM'!AU35/'Nom RPTM'!AT35),0)</f>
        <v>#N/A</v>
      </c>
      <c r="AT35" s="79" t="e">
        <f>IF(AND('Nom RPTM'!AU35&gt;0,'Nom RPTM'!AV35&gt;0),LN('Nom RPTM'!AV35/'Nom RPTM'!AU35),0)</f>
        <v>#N/A</v>
      </c>
      <c r="AU35" s="79" t="e">
        <f>IF(AND('Nom RPTM'!AV35&gt;0,'Nom RPTM'!AW35&gt;0),LN('Nom RPTM'!AW35/'Nom RPTM'!AV35),0)</f>
        <v>#N/A</v>
      </c>
      <c r="AV35" s="79" t="e">
        <f>IF(AND('Nom RPTM'!AW35&gt;0,'Nom RPTM'!AX35&gt;0),LN('Nom RPTM'!AX35/'Nom RPTM'!AW35),0)</f>
        <v>#N/A</v>
      </c>
      <c r="AW35" s="79" t="e">
        <f>IF(AND('Nom RPTM'!AX35&gt;0,'Nom RPTM'!AY35&gt;0),LN('Nom RPTM'!AY35/'Nom RPTM'!AX35),0)</f>
        <v>#N/A</v>
      </c>
      <c r="AX35" s="79" t="e">
        <f>IF(AND('Nom RPTM'!AY35&gt;0,'Nom RPTM'!AZ35&gt;0),LN('Nom RPTM'!AZ35/'Nom RPTM'!AY35),0)</f>
        <v>#N/A</v>
      </c>
      <c r="AY35" s="79" t="e">
        <f>IF(AND('Nom RPTM'!AZ35&gt;0,'Nom RPTM'!BA35&gt;0),LN('Nom RPTM'!BA35/'Nom RPTM'!AZ35),0)</f>
        <v>#N/A</v>
      </c>
      <c r="AZ35" s="79" t="e">
        <f>IF(AND('Nom RPTM'!BA35&gt;0,'Nom RPTM'!BB35&gt;0),LN('Nom RPTM'!BB35/'Nom RPTM'!BA35),0)</f>
        <v>#N/A</v>
      </c>
    </row>
    <row r="36" spans="1:255"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63"/>
      <c r="H36" s="78">
        <f>IF(AND('Nom RPTM'!G36&gt;0,'Nom RPTM'!H36&gt;0),LN('Nom RPTM'!H36/'Nom RPTM'!G36),0)</f>
        <v>-2.4412196688271846E-2</v>
      </c>
      <c r="I36" s="78">
        <f>IF(AND('Nom RPTM'!H36&gt;0,'Nom RPTM'!I36&gt;0),LN('Nom RPTM'!I36/'Nom RPTM'!H36),0)</f>
        <v>3.1484657791497461E-3</v>
      </c>
      <c r="J36" s="78">
        <f>IF(AND('Nom RPTM'!I36&gt;0,'Nom RPTM'!J36&gt;0),LN('Nom RPTM'!J36/'Nom RPTM'!I36),0)</f>
        <v>0.1181943497377764</v>
      </c>
      <c r="K36" s="78">
        <f>IF(AND('Nom RPTM'!J36&gt;0,'Nom RPTM'!K36&gt;0),LN('Nom RPTM'!K36/'Nom RPTM'!J36),0)</f>
        <v>-6.3380730207759653E-2</v>
      </c>
      <c r="L36" s="78">
        <f>IF(AND('Nom RPTM'!K36&gt;0,'Nom RPTM'!L36&gt;0),LN('Nom RPTM'!L36/'Nom RPTM'!K36),0)</f>
        <v>0.11938231363654621</v>
      </c>
      <c r="M36" s="78">
        <f>IF(AND('Nom RPTM'!L36&gt;0,'Nom RPTM'!M36&gt;0),LN('Nom RPTM'!M36/'Nom RPTM'!L36),0)</f>
        <v>-0.11997896838241157</v>
      </c>
      <c r="N36" s="78">
        <f>IF(AND('Nom RPTM'!M36&gt;0,'Nom RPTM'!N36&gt;0),LN('Nom RPTM'!N36/'Nom RPTM'!M36),0)</f>
        <v>7.0701109738339332E-2</v>
      </c>
      <c r="O36" s="78">
        <f>IF(AND('Nom RPTM'!N36&gt;0,'Nom RPTM'!O36&gt;0),LN('Nom RPTM'!O36/'Nom RPTM'!N36),0)</f>
        <v>-0.15853532894595684</v>
      </c>
      <c r="P36" s="78">
        <f>IF(AND('Nom RPTM'!O36&gt;0,'Nom RPTM'!P36&gt;0),LN('Nom RPTM'!P36/'Nom RPTM'!O36),0)</f>
        <v>6.5213648863939891E-2</v>
      </c>
      <c r="Q36" s="78">
        <f>IF(AND('Nom RPTM'!P36&gt;0,'Nom RPTM'!Q36&gt;0),LN('Nom RPTM'!Q36/'Nom RPTM'!P36),0)</f>
        <v>-0.11351238741260157</v>
      </c>
      <c r="R36" s="78">
        <f>IF(AND('Nom RPTM'!Q36&gt;0,'Nom RPTM'!R36&gt;0),LN('Nom RPTM'!R36/'Nom RPTM'!Q36),0)</f>
        <v>-0.10098458608941398</v>
      </c>
      <c r="S36" s="78">
        <f>IF(AND('Nom RPTM'!R36&gt;0,'Nom RPTM'!S36&gt;0),LN('Nom RPTM'!S36/'Nom RPTM'!R36),0)</f>
        <v>-5.6475918234221066E-2</v>
      </c>
      <c r="T36" s="78">
        <f>IF(AND('Nom RPTM'!S36&gt;0,'Nom RPTM'!T36&gt;0),LN('Nom RPTM'!T36/'Nom RPTM'!S36),0)</f>
        <v>-7.3140913353949469E-2</v>
      </c>
      <c r="U36" s="78">
        <f>IF(AND('Nom RPTM'!T36&gt;0,'Nom RPTM'!U36&gt;0),LN('Nom RPTM'!U36/'Nom RPTM'!T36),0)</f>
        <v>1.2756365057890101E-2</v>
      </c>
      <c r="V36" s="78">
        <f>IF(AND('Nom RPTM'!U36&gt;0,'Nom RPTM'!V36&gt;0),LN('Nom RPTM'!V36/'Nom RPTM'!U36),0)</f>
        <v>0.16066234311206931</v>
      </c>
      <c r="W36" s="78">
        <f>IF(AND('Nom RPTM'!V36&gt;0,'Nom RPTM'!W36&gt;0),LN('Nom RPTM'!W36/'Nom RPTM'!V36),0)</f>
        <v>1.2211626975680071E-2</v>
      </c>
      <c r="X36" s="78">
        <f>IF(AND('Nom RPTM'!W36&gt;0,'Nom RPTM'!X36&gt;0),LN('Nom RPTM'!X36/'Nom RPTM'!W36),0)</f>
        <v>2.3651189870833133E-3</v>
      </c>
      <c r="Y36" s="78">
        <f>IF(AND('Nom RPTM'!X36&gt;0,'Nom RPTM'!Y36&gt;0),LN('Nom RPTM'!Y36/'Nom RPTM'!X36),0)</f>
        <v>2.2626674460505144E-2</v>
      </c>
      <c r="Z36" s="78">
        <f>IF(AND('Nom RPTM'!Y36&gt;0,'Nom RPTM'!Z36&gt;0),LN('Nom RPTM'!Z36/'Nom RPTM'!Y36),0)</f>
        <v>-1.5752395633112863E-2</v>
      </c>
      <c r="AA36" s="78">
        <f>IF(AND('Nom RPTM'!Z36&gt;0,'Nom RPTM'!AA36&gt;0),LN('Nom RPTM'!AA36/'Nom RPTM'!Z36),0)</f>
        <v>3.9911242582316694E-2</v>
      </c>
      <c r="AB36" s="78">
        <f>IF(AND('Nom RPTM'!AA36&gt;0,'Nom RPTM'!AB36&gt;0),LN('Nom RPTM'!AB36/'Nom RPTM'!AA36),0)</f>
        <v>6.1436075573133207E-2</v>
      </c>
      <c r="AC36" s="78">
        <f>IF(AND('Nom RPTM'!AB36&gt;0,'Nom RPTM'!AC36&gt;0),LN('Nom RPTM'!AC36/'Nom RPTM'!AB36),0)</f>
        <v>3.5277842036379334E-2</v>
      </c>
      <c r="AD36" s="78">
        <f>IF(AND('Nom RPTM'!AD36&gt;0,'Nom RPTM'!AE36&gt;0),LN('Nom RPTM'!AE36/'Nom RPTM'!AD36),0)</f>
        <v>0.42322779265583849</v>
      </c>
      <c r="AE36" s="78">
        <f>IF(AND('Nom RPTM'!AE36&gt;0,'Nom RPTM'!AF36&gt;0),LN('Nom RPTM'!AF36/'Nom RPTM'!AE36),0)</f>
        <v>-0.11069847954046569</v>
      </c>
      <c r="AF36" s="78">
        <f>IF(AND('Nom RPTM'!AF36&gt;0,'Nom RPTM'!AG36&gt;0),LN('Nom RPTM'!AG36/'Nom RPTM'!AF36),0)</f>
        <v>9.0518783846830434E-3</v>
      </c>
      <c r="AG36" s="78">
        <f>IF(AND('Nom RPTM'!AG36&gt;0,'Nom RPTM'!AH36&gt;0),LN('Nom RPTM'!AH36/'Nom RPTM'!AG36),0)</f>
        <v>7.3445742813093975E-2</v>
      </c>
      <c r="AH36" s="78">
        <f>IF(AND('Nom RPTM'!AH36&gt;0,'Nom RPTM'!AI36&gt;0),LN('Nom RPTM'!AI36/'Nom RPTM'!AH36),0)</f>
        <v>3.1251353138928031E-2</v>
      </c>
      <c r="AI36" s="78">
        <f>IF(AND('Nom RPTM'!AI36&gt;0,'Nom RPTM'!AJ36&gt;0),LN('Nom RPTM'!AJ36/'Nom RPTM'!AI36),0)</f>
        <v>-1.5723510895157961E-2</v>
      </c>
      <c r="AJ36" s="78">
        <f>IF(AND('Nom RPTM'!AJ36&gt;0,'Nom RPTM'!AK36&gt;0),LN('Nom RPTM'!AK36/'Nom RPTM'!AJ36),0)</f>
        <v>-4.7036443561851951E-2</v>
      </c>
      <c r="AK36" s="78">
        <f>IF(AND('Nom RPTM'!AK36&gt;0,'Nom RPTM'!AL36&gt;0),LN('Nom RPTM'!AL36/'Nom RPTM'!AK36),0)</f>
        <v>-9.0003834568449029E-2</v>
      </c>
      <c r="AL36" s="78">
        <f>IF(AND('Nom RPTM'!AM36&gt;0,'Nom RPTM'!AN36&gt;0),LN('Nom RPTM'!AN36/'Nom RPTM'!AM36),0)</f>
        <v>-0.21620838637553752</v>
      </c>
      <c r="AM36" s="78">
        <f>IF(AND('Nom RPTM'!AN36&gt;0,'Nom RPTM'!AO36&gt;0),LN('Nom RPTM'!AO36/'Nom RPTM'!AN36),0)</f>
        <v>-1.3821047981852482E-2</v>
      </c>
      <c r="AN36" s="78">
        <f>IF(AND('Nom RPTM'!AO36&gt;0,'Nom RPTM'!AP36&gt;0),LN('Nom RPTM'!AP36/'Nom RPTM'!AO36),0)</f>
        <v>-5.7648408144926654E-3</v>
      </c>
      <c r="AO36" s="78">
        <f>IF(AND('Nom RPTM'!AP36&gt;0,'Nom RPTM'!AQ36&gt;0),LN('Nom RPTM'!AQ36/'Nom RPTM'!AP36),0)</f>
        <v>0.22846235904486278</v>
      </c>
      <c r="AP36" s="78">
        <f>IF(AND('Nom RPTM'!AQ36&gt;0,'Nom RPTM'!AR36&gt;0),LN('Nom RPTM'!AR36/'Nom RPTM'!AQ36),0)</f>
        <v>8.9175898907208243E-2</v>
      </c>
      <c r="AQ36" s="78">
        <f>IF(AND('Nom RPTM'!AR36&gt;0,'Nom RPTM'!AS36&gt;0),LN('Nom RPTM'!AS36/'Nom RPTM'!AR36),0)</f>
        <v>-0.2840946319168004</v>
      </c>
      <c r="AR36" s="78">
        <f>IF(AND('Nom RPTM'!AS36&gt;0,'Nom RPTM'!AT36&gt;0),LN('Nom RPTM'!AT36/'Nom RPTM'!AS36),0)</f>
        <v>0.48207946677771407</v>
      </c>
      <c r="AS36" s="78" t="e">
        <f>IF(AND('Nom RPTM'!AT36&gt;0,'Nom RPTM'!AU36&gt;0),LN('Nom RPTM'!AU36/'Nom RPTM'!AT36),0)</f>
        <v>#N/A</v>
      </c>
      <c r="AT36" s="78" t="e">
        <f>IF(AND('Nom RPTM'!AU36&gt;0,'Nom RPTM'!AV36&gt;0),LN('Nom RPTM'!AV36/'Nom RPTM'!AU36),0)</f>
        <v>#N/A</v>
      </c>
      <c r="AU36" s="78" t="e">
        <f>IF(AND('Nom RPTM'!AV36&gt;0,'Nom RPTM'!AW36&gt;0),LN('Nom RPTM'!AW36/'Nom RPTM'!AV36),0)</f>
        <v>#N/A</v>
      </c>
      <c r="AV36" s="78" t="e">
        <f>IF(AND('Nom RPTM'!AW36&gt;0,'Nom RPTM'!AX36&gt;0),LN('Nom RPTM'!AX36/'Nom RPTM'!AW36),0)</f>
        <v>#N/A</v>
      </c>
      <c r="AW36" s="78" t="e">
        <f>IF(AND('Nom RPTM'!AX36&gt;0,'Nom RPTM'!AY36&gt;0),LN('Nom RPTM'!AY36/'Nom RPTM'!AX36),0)</f>
        <v>#N/A</v>
      </c>
      <c r="AX36" s="78" t="e">
        <f>IF(AND('Nom RPTM'!AY36&gt;0,'Nom RPTM'!AZ36&gt;0),LN('Nom RPTM'!AZ36/'Nom RPTM'!AY36),0)</f>
        <v>#N/A</v>
      </c>
      <c r="AY36" s="78" t="e">
        <f>IF(AND('Nom RPTM'!AZ36&gt;0,'Nom RPTM'!BA36&gt;0),LN('Nom RPTM'!BA36/'Nom RPTM'!AZ36),0)</f>
        <v>#N/A</v>
      </c>
      <c r="AZ36" s="78" t="e">
        <f>IF(AND('Nom RPTM'!BA36&gt;0,'Nom RPTM'!BB36&gt;0),LN('Nom RPTM'!BB36/'Nom RPTM'!BA36),0)</f>
        <v>#N/A</v>
      </c>
    </row>
    <row r="37" spans="1:255"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63"/>
      <c r="H37" s="78">
        <f>IF(AND('Nom RPTM'!G37&gt;0,'Nom RPTM'!H37&gt;0),LN('Nom RPTM'!H37/'Nom RPTM'!G37),0)</f>
        <v>-8.9858832265507546E-2</v>
      </c>
      <c r="I37" s="78">
        <f>IF(AND('Nom RPTM'!H37&gt;0,'Nom RPTM'!I37&gt;0),LN('Nom RPTM'!I37/'Nom RPTM'!H37),0)</f>
        <v>-5.4347650500199574E-2</v>
      </c>
      <c r="J37" s="78">
        <f>IF(AND('Nom RPTM'!I37&gt;0,'Nom RPTM'!J37&gt;0),LN('Nom RPTM'!J37/'Nom RPTM'!I37),0)</f>
        <v>1.8436429637769512E-2</v>
      </c>
      <c r="K37" s="78">
        <f>IF(AND('Nom RPTM'!J37&gt;0,'Nom RPTM'!K37&gt;0),LN('Nom RPTM'!K37/'Nom RPTM'!J37),0)</f>
        <v>-3.6861609656329754E-3</v>
      </c>
      <c r="L37" s="78">
        <f>IF(AND('Nom RPTM'!K37&gt;0,'Nom RPTM'!L37&gt;0),LN('Nom RPTM'!L37/'Nom RPTM'!K37),0)</f>
        <v>1.052016579626365E-2</v>
      </c>
      <c r="M37" s="78">
        <f>IF(AND('Nom RPTM'!L37&gt;0,'Nom RPTM'!M37&gt;0),LN('Nom RPTM'!M37/'Nom RPTM'!L37),0)</f>
        <v>-4.5639530629392092E-2</v>
      </c>
      <c r="N37" s="78">
        <f>IF(AND('Nom RPTM'!M37&gt;0,'Nom RPTM'!N37&gt;0),LN('Nom RPTM'!N37/'Nom RPTM'!M37),0)</f>
        <v>-2.8302356285953113E-2</v>
      </c>
      <c r="O37" s="78">
        <f>IF(AND('Nom RPTM'!N37&gt;0,'Nom RPTM'!O37&gt;0),LN('Nom RPTM'!O37/'Nom RPTM'!N37),0)</f>
        <v>3.1574720078231654E-3</v>
      </c>
      <c r="P37" s="78">
        <f>IF(AND('Nom RPTM'!O37&gt;0,'Nom RPTM'!P37&gt;0),LN('Nom RPTM'!P37/'Nom RPTM'!O37),0)</f>
        <v>3.8353995135373929E-2</v>
      </c>
      <c r="Q37" s="78">
        <f>IF(AND('Nom RPTM'!P37&gt;0,'Nom RPTM'!Q37&gt;0),LN('Nom RPTM'!Q37/'Nom RPTM'!P37),0)</f>
        <v>-3.8671033904009465E-2</v>
      </c>
      <c r="R37" s="78">
        <f>IF(AND('Nom RPTM'!Q37&gt;0,'Nom RPTM'!R37&gt;0),LN('Nom RPTM'!R37/'Nom RPTM'!Q37),0)</f>
        <v>-0.11809793112683489</v>
      </c>
      <c r="S37" s="78">
        <f>IF(AND('Nom RPTM'!R37&gt;0,'Nom RPTM'!S37&gt;0),LN('Nom RPTM'!S37/'Nom RPTM'!R37),0)</f>
        <v>-6.5601809672538439E-2</v>
      </c>
      <c r="T37" s="78">
        <f>IF(AND('Nom RPTM'!S37&gt;0,'Nom RPTM'!T37&gt;0),LN('Nom RPTM'!T37/'Nom RPTM'!S37),0)</f>
        <v>-4.8679463203044379E-2</v>
      </c>
      <c r="U37" s="78">
        <f>IF(AND('Nom RPTM'!T37&gt;0,'Nom RPTM'!U37&gt;0),LN('Nom RPTM'!U37/'Nom RPTM'!T37),0)</f>
        <v>-1.3593901859268115E-2</v>
      </c>
      <c r="V37" s="78">
        <f>IF(AND('Nom RPTM'!U37&gt;0,'Nom RPTM'!V37&gt;0),LN('Nom RPTM'!V37/'Nom RPTM'!U37),0)</f>
        <v>-3.1760683554972489E-2</v>
      </c>
      <c r="W37" s="78">
        <f>IF(AND('Nom RPTM'!V37&gt;0,'Nom RPTM'!W37&gt;0),LN('Nom RPTM'!W37/'Nom RPTM'!V37),0)</f>
        <v>-3.3581472904906665E-2</v>
      </c>
      <c r="X37" s="78">
        <f>IF(AND('Nom RPTM'!W37&gt;0,'Nom RPTM'!X37&gt;0),LN('Nom RPTM'!X37/'Nom RPTM'!W37),0)</f>
        <v>3.0580363828962141E-2</v>
      </c>
      <c r="Y37" s="78">
        <f>IF(AND('Nom RPTM'!X37&gt;0,'Nom RPTM'!Y37&gt;0),LN('Nom RPTM'!Y37/'Nom RPTM'!X37),0)</f>
        <v>5.6826110814111062E-2</v>
      </c>
      <c r="Z37" s="78">
        <f>IF(AND('Nom RPTM'!Y37&gt;0,'Nom RPTM'!Z37&gt;0),LN('Nom RPTM'!Z37/'Nom RPTM'!Y37),0)</f>
        <v>-5.0165763075982354E-2</v>
      </c>
      <c r="AA37" s="78">
        <f>IF(AND('Nom RPTM'!Z37&gt;0,'Nom RPTM'!AA37&gt;0),LN('Nom RPTM'!AA37/'Nom RPTM'!Z37),0)</f>
        <v>0.11258645870621158</v>
      </c>
      <c r="AB37" s="78">
        <f>IF(AND('Nom RPTM'!AA37&gt;0,'Nom RPTM'!AB37&gt;0),LN('Nom RPTM'!AB37/'Nom RPTM'!AA37),0)</f>
        <v>0.11223617294732116</v>
      </c>
      <c r="AC37" s="78">
        <f>IF(AND('Nom RPTM'!AB37&gt;0,'Nom RPTM'!AC37&gt;0),LN('Nom RPTM'!AC37/'Nom RPTM'!AB37),0)</f>
        <v>3.7461685017420886E-2</v>
      </c>
      <c r="AD37" s="78">
        <f>IF(AND('Nom RPTM'!AD37&gt;0,'Nom RPTM'!AE37&gt;0),LN('Nom RPTM'!AE37/'Nom RPTM'!AD37),0)</f>
        <v>0.2422404460825173</v>
      </c>
      <c r="AE37" s="78">
        <f>IF(AND('Nom RPTM'!AE37&gt;0,'Nom RPTM'!AF37&gt;0),LN('Nom RPTM'!AF37/'Nom RPTM'!AE37),0)</f>
        <v>-4.9702270512562235E-2</v>
      </c>
      <c r="AF37" s="78">
        <f>IF(AND('Nom RPTM'!AF37&gt;0,'Nom RPTM'!AG37&gt;0),LN('Nom RPTM'!AG37/'Nom RPTM'!AF37),0)</f>
        <v>0.15395934616861628</v>
      </c>
      <c r="AG37" s="78">
        <f>IF(AND('Nom RPTM'!AG37&gt;0,'Nom RPTM'!AH37&gt;0),LN('Nom RPTM'!AH37/'Nom RPTM'!AG37),0)</f>
        <v>8.6482550998972479E-2</v>
      </c>
      <c r="AH37" s="78">
        <f>IF(AND('Nom RPTM'!AH37&gt;0,'Nom RPTM'!AI37&gt;0),LN('Nom RPTM'!AI37/'Nom RPTM'!AH37),0)</f>
        <v>-8.6841002041961865E-2</v>
      </c>
      <c r="AI37" s="78">
        <f>IF(AND('Nom RPTM'!AI37&gt;0,'Nom RPTM'!AJ37&gt;0),LN('Nom RPTM'!AJ37/'Nom RPTM'!AI37),0)</f>
        <v>-5.6033389030301521E-2</v>
      </c>
      <c r="AJ37" s="78">
        <f>IF(AND('Nom RPTM'!AJ37&gt;0,'Nom RPTM'!AK37&gt;0),LN('Nom RPTM'!AK37/'Nom RPTM'!AJ37),0)</f>
        <v>-1.3576862974729745E-2</v>
      </c>
      <c r="AK37" s="78">
        <f>IF(AND('Nom RPTM'!AK37&gt;0,'Nom RPTM'!AL37&gt;0),LN('Nom RPTM'!AL37/'Nom RPTM'!AK37),0)</f>
        <v>-0.11072403763994818</v>
      </c>
      <c r="AL37" s="78">
        <f>IF(AND('Nom RPTM'!AM37&gt;0,'Nom RPTM'!AN37&gt;0),LN('Nom RPTM'!AN37/'Nom RPTM'!AM37),0)</f>
        <v>-5.265425396047025E-2</v>
      </c>
      <c r="AM37" s="78">
        <f>IF(AND('Nom RPTM'!AN37&gt;0,'Nom RPTM'!AO37&gt;0),LN('Nom RPTM'!AO37/'Nom RPTM'!AN37),0)</f>
        <v>1.9268893895678627E-2</v>
      </c>
      <c r="AN37" s="78">
        <f>IF(AND('Nom RPTM'!AO37&gt;0,'Nom RPTM'!AP37&gt;0),LN('Nom RPTM'!AP37/'Nom RPTM'!AO37),0)</f>
        <v>1.9119244461439894E-2</v>
      </c>
      <c r="AO37" s="78">
        <f>IF(AND('Nom RPTM'!AP37&gt;0,'Nom RPTM'!AQ37&gt;0),LN('Nom RPTM'!AQ37/'Nom RPTM'!AP37),0)</f>
        <v>3.6630787651552284E-3</v>
      </c>
      <c r="AP37" s="78">
        <f>IF(AND('Nom RPTM'!AQ37&gt;0,'Nom RPTM'!AR37&gt;0),LN('Nom RPTM'!AR37/'Nom RPTM'!AQ37),0)</f>
        <v>-8.5002000345458337E-2</v>
      </c>
      <c r="AQ37" s="78">
        <f>IF(AND('Nom RPTM'!AR37&gt;0,'Nom RPTM'!AS37&gt;0),LN('Nom RPTM'!AS37/'Nom RPTM'!AR37),0)</f>
        <v>7.0110226972146861E-2</v>
      </c>
      <c r="AR37" s="78">
        <f>IF(AND('Nom RPTM'!AS37&gt;0,'Nom RPTM'!AT37&gt;0),LN('Nom RPTM'!AT37/'Nom RPTM'!AS37),0)</f>
        <v>0.22957613019828227</v>
      </c>
      <c r="AS37" s="78" t="e">
        <f>IF(AND('Nom RPTM'!AT37&gt;0,'Nom RPTM'!AU37&gt;0),LN('Nom RPTM'!AU37/'Nom RPTM'!AT37),0)</f>
        <v>#N/A</v>
      </c>
      <c r="AT37" s="78" t="e">
        <f>IF(AND('Nom RPTM'!AU37&gt;0,'Nom RPTM'!AV37&gt;0),LN('Nom RPTM'!AV37/'Nom RPTM'!AU37),0)</f>
        <v>#N/A</v>
      </c>
      <c r="AU37" s="78" t="e">
        <f>IF(AND('Nom RPTM'!AV37&gt;0,'Nom RPTM'!AW37&gt;0),LN('Nom RPTM'!AW37/'Nom RPTM'!AV37),0)</f>
        <v>#N/A</v>
      </c>
      <c r="AV37" s="78" t="e">
        <f>IF(AND('Nom RPTM'!AW37&gt;0,'Nom RPTM'!AX37&gt;0),LN('Nom RPTM'!AX37/'Nom RPTM'!AW37),0)</f>
        <v>#N/A</v>
      </c>
      <c r="AW37" s="78" t="e">
        <f>IF(AND('Nom RPTM'!AX37&gt;0,'Nom RPTM'!AY37&gt;0),LN('Nom RPTM'!AY37/'Nom RPTM'!AX37),0)</f>
        <v>#N/A</v>
      </c>
      <c r="AX37" s="78" t="e">
        <f>IF(AND('Nom RPTM'!AY37&gt;0,'Nom RPTM'!AZ37&gt;0),LN('Nom RPTM'!AZ37/'Nom RPTM'!AY37),0)</f>
        <v>#N/A</v>
      </c>
      <c r="AY37" s="78" t="e">
        <f>IF(AND('Nom RPTM'!AZ37&gt;0,'Nom RPTM'!BA37&gt;0),LN('Nom RPTM'!BA37/'Nom RPTM'!AZ37),0)</f>
        <v>#N/A</v>
      </c>
      <c r="AZ37" s="78" t="e">
        <f>IF(AND('Nom RPTM'!BA37&gt;0,'Nom RPTM'!BB37&gt;0),LN('Nom RPTM'!BB37/'Nom RPTM'!BA37),0)</f>
        <v>#N/A</v>
      </c>
    </row>
    <row r="38" spans="1:255"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1"/>
      <c r="AD38" s="79">
        <f>IF(AND('Nom RPTM'!AD38&gt;0,'Nom RPTM'!AE38&gt;0),LN('Nom RPTM'!AE38/'Nom RPTM'!AD38),0)</f>
        <v>-3.7340835625935362E-2</v>
      </c>
      <c r="AE38" s="79">
        <f>IF(AND('Nom RPTM'!AE38&gt;0,'Nom RPTM'!AF38&gt;0),LN('Nom RPTM'!AF38/'Nom RPTM'!AE38),0)</f>
        <v>-0.12976172095987912</v>
      </c>
      <c r="AF38" s="79">
        <f>IF(AND('Nom RPTM'!AF38&gt;0,'Nom RPTM'!AG38&gt;0),LN('Nom RPTM'!AG38/'Nom RPTM'!AF38),0)</f>
        <v>1.3555792521796997E-2</v>
      </c>
      <c r="AG38" s="79">
        <f>IF(AND('Nom RPTM'!AG38&gt;0,'Nom RPTM'!AH38&gt;0),LN('Nom RPTM'!AH38/'Nom RPTM'!AG38),0)</f>
        <v>0.15345622463536593</v>
      </c>
      <c r="AH38" s="79">
        <f>IF(AND('Nom RPTM'!AH38&gt;0,'Nom RPTM'!AI38&gt;0),LN('Nom RPTM'!AI38/'Nom RPTM'!AH38),0)</f>
        <v>1.3357968964272441E-2</v>
      </c>
      <c r="AI38" s="79">
        <f>IF(AND('Nom RPTM'!AI38&gt;0,'Nom RPTM'!AJ38&gt;0),LN('Nom RPTM'!AJ38/'Nom RPTM'!AI38),0)</f>
        <v>-3.249415280352444E-2</v>
      </c>
      <c r="AJ38" s="79">
        <f>IF(AND('Nom RPTM'!AJ38&gt;0,'Nom RPTM'!AK38&gt;0),LN('Nom RPTM'!AK38/'Nom RPTM'!AJ38),0)</f>
        <v>-2.5330599696768631E-2</v>
      </c>
      <c r="AK38" s="79">
        <f>IF(AND('Nom RPTM'!AK38&gt;0,'Nom RPTM'!AL38&gt;0),LN('Nom RPTM'!AL38/'Nom RPTM'!AK38),0)</f>
        <v>-0.19841228899281449</v>
      </c>
      <c r="AL38" s="79">
        <f>IF(AND('Nom RPTM'!AM38&gt;0,'Nom RPTM'!AN38&gt;0),LN('Nom RPTM'!AN38/'Nom RPTM'!AM38),0)</f>
        <v>8.0667236516777235E-2</v>
      </c>
      <c r="AM38" s="79">
        <f>IF(AND('Nom RPTM'!AN38&gt;0,'Nom RPTM'!AO38&gt;0),LN('Nom RPTM'!AO38/'Nom RPTM'!AN38),0)</f>
        <v>5.703446011849176E-2</v>
      </c>
      <c r="AN38" s="79">
        <f>IF(AND('Nom RPTM'!AO38&gt;0,'Nom RPTM'!AP38&gt;0),LN('Nom RPTM'!AP38/'Nom RPTM'!AO38),0)</f>
        <v>-5.1477568903713244E-2</v>
      </c>
      <c r="AO38" s="79">
        <f>IF(AND('Nom RPTM'!AP38&gt;0,'Nom RPTM'!AQ38&gt;0),LN('Nom RPTM'!AQ38/'Nom RPTM'!AP38),0)</f>
        <v>0.15173196084626833</v>
      </c>
      <c r="AP38" s="79">
        <f>IF(AND('Nom RPTM'!AQ38&gt;0,'Nom RPTM'!AR38&gt;0),LN('Nom RPTM'!AR38/'Nom RPTM'!AQ38),0)</f>
        <v>6.9120005469743935E-3</v>
      </c>
      <c r="AQ38" s="79">
        <f>IF(AND('Nom RPTM'!AR38&gt;0,'Nom RPTM'!AS38&gt;0),LN('Nom RPTM'!AS38/'Nom RPTM'!AR38),0)</f>
        <v>-9.066309748898306E-3</v>
      </c>
      <c r="AR38" s="79">
        <f>IF(AND('Nom RPTM'!AS38&gt;0,'Nom RPTM'!AT38&gt;0),LN('Nom RPTM'!AT38/'Nom RPTM'!AS38),0)</f>
        <v>0.17096593332265295</v>
      </c>
      <c r="AS38" s="79" t="e">
        <f>IF(AND('Nom RPTM'!AT38&gt;0,'Nom RPTM'!AU38&gt;0),LN('Nom RPTM'!AU38/'Nom RPTM'!AT38),0)</f>
        <v>#N/A</v>
      </c>
      <c r="AT38" s="79" t="e">
        <f>IF(AND('Nom RPTM'!AU38&gt;0,'Nom RPTM'!AV38&gt;0),LN('Nom RPTM'!AV38/'Nom RPTM'!AU38),0)</f>
        <v>#N/A</v>
      </c>
      <c r="AU38" s="79" t="e">
        <f>IF(AND('Nom RPTM'!AV38&gt;0,'Nom RPTM'!AW38&gt;0),LN('Nom RPTM'!AW38/'Nom RPTM'!AV38),0)</f>
        <v>#N/A</v>
      </c>
      <c r="AV38" s="79" t="e">
        <f>IF(AND('Nom RPTM'!AW38&gt;0,'Nom RPTM'!AX38&gt;0),LN('Nom RPTM'!AX38/'Nom RPTM'!AW38),0)</f>
        <v>#N/A</v>
      </c>
      <c r="AW38" s="79" t="e">
        <f>IF(AND('Nom RPTM'!AX38&gt;0,'Nom RPTM'!AY38&gt;0),LN('Nom RPTM'!AY38/'Nom RPTM'!AX38),0)</f>
        <v>#N/A</v>
      </c>
      <c r="AX38" s="79" t="e">
        <f>IF(AND('Nom RPTM'!AY38&gt;0,'Nom RPTM'!AZ38&gt;0),LN('Nom RPTM'!AZ38/'Nom RPTM'!AY38),0)</f>
        <v>#N/A</v>
      </c>
      <c r="AY38" s="79" t="e">
        <f>IF(AND('Nom RPTM'!AZ38&gt;0,'Nom RPTM'!BA38&gt;0),LN('Nom RPTM'!BA38/'Nom RPTM'!AZ38),0)</f>
        <v>#N/A</v>
      </c>
      <c r="AZ38" s="79" t="e">
        <f>IF(AND('Nom RPTM'!BA38&gt;0,'Nom RPTM'!BB38&gt;0),LN('Nom RPTM'!BB38/'Nom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1"/>
      <c r="AD39" s="79">
        <f>IF(AND('Nom RPTM'!AD39&gt;0,'Nom RPTM'!AE39&gt;0),LN('Nom RPTM'!AE39/'Nom RPTM'!AD39),0)</f>
        <v>-5.7663859188180462E-2</v>
      </c>
      <c r="AE39" s="79">
        <f>IF(AND('Nom RPTM'!AE39&gt;0,'Nom RPTM'!AF39&gt;0),LN('Nom RPTM'!AF39/'Nom RPTM'!AE39),0)</f>
        <v>-0.24532846088310431</v>
      </c>
      <c r="AF39" s="79">
        <f>IF(AND('Nom RPTM'!AF39&gt;0,'Nom RPTM'!AG39&gt;0),LN('Nom RPTM'!AG39/'Nom RPTM'!AF39),0)</f>
        <v>1.3169931002858631E-2</v>
      </c>
      <c r="AG39" s="79">
        <f>IF(AND('Nom RPTM'!AG39&gt;0,'Nom RPTM'!AH39&gt;0),LN('Nom RPTM'!AH39/'Nom RPTM'!AG39),0)</f>
        <v>0.14861297085557285</v>
      </c>
      <c r="AH39" s="79">
        <f>IF(AND('Nom RPTM'!AH39&gt;0,'Nom RPTM'!AI39&gt;0),LN('Nom RPTM'!AI39/'Nom RPTM'!AH39),0)</f>
        <v>0.10667425612816549</v>
      </c>
      <c r="AI39" s="79">
        <f>IF(AND('Nom RPTM'!AI39&gt;0,'Nom RPTM'!AJ39&gt;0),LN('Nom RPTM'!AJ39/'Nom RPTM'!AI39),0)</f>
        <v>-4.1094886415788581E-2</v>
      </c>
      <c r="AJ39" s="79">
        <f>IF(AND('Nom RPTM'!AJ39&gt;0,'Nom RPTM'!AK39&gt;0),LN('Nom RPTM'!AK39/'Nom RPTM'!AJ39),0)</f>
        <v>-3.9654442516739906E-2</v>
      </c>
      <c r="AK39" s="79">
        <f>IF(AND('Nom RPTM'!AK39&gt;0,'Nom RPTM'!AL39&gt;0),LN('Nom RPTM'!AL39/'Nom RPTM'!AK39),0)</f>
        <v>-0.21068846307448166</v>
      </c>
      <c r="AL39" s="79">
        <f>IF(AND('Nom RPTM'!AM39&gt;0,'Nom RPTM'!AN39&gt;0),LN('Nom RPTM'!AN39/'Nom RPTM'!AM39),0)</f>
        <v>-0.18630355602216339</v>
      </c>
      <c r="AM39" s="79">
        <f>IF(AND('Nom RPTM'!AN39&gt;0,'Nom RPTM'!AO39&gt;0),LN('Nom RPTM'!AO39/'Nom RPTM'!AN39),0)</f>
        <v>-0.12387539016769589</v>
      </c>
      <c r="AN39" s="79">
        <f>IF(AND('Nom RPTM'!AO39&gt;0,'Nom RPTM'!AP39&gt;0),LN('Nom RPTM'!AP39/'Nom RPTM'!AO39),0)</f>
        <v>0.28983963498889886</v>
      </c>
      <c r="AO39" s="79">
        <f>IF(AND('Nom RPTM'!AP39&gt;0,'Nom RPTM'!AQ39&gt;0),LN('Nom RPTM'!AQ39/'Nom RPTM'!AP39),0)</f>
        <v>7.0911289574579192E-2</v>
      </c>
      <c r="AP39" s="79">
        <f>IF(AND('Nom RPTM'!AQ39&gt;0,'Nom RPTM'!AR39&gt;0),LN('Nom RPTM'!AR39/'Nom RPTM'!AQ39),0)</f>
        <v>-9.6844591899914373E-2</v>
      </c>
      <c r="AQ39" s="79">
        <f>IF(AND('Nom RPTM'!AR39&gt;0,'Nom RPTM'!AS39&gt;0),LN('Nom RPTM'!AS39/'Nom RPTM'!AR39),0)</f>
        <v>-6.6148925117995652E-3</v>
      </c>
      <c r="AR39" s="79">
        <f>IF(AND('Nom RPTM'!AS39&gt;0,'Nom RPTM'!AT39&gt;0),LN('Nom RPTM'!AT39/'Nom RPTM'!AS39),0)</f>
        <v>0.41847516731201684</v>
      </c>
      <c r="AS39" s="79" t="e">
        <f>IF(AND('Nom RPTM'!AT39&gt;0,'Nom RPTM'!AU39&gt;0),LN('Nom RPTM'!AU39/'Nom RPTM'!AT39),0)</f>
        <v>#N/A</v>
      </c>
      <c r="AT39" s="79" t="e">
        <f>IF(AND('Nom RPTM'!AU39&gt;0,'Nom RPTM'!AV39&gt;0),LN('Nom RPTM'!AV39/'Nom RPTM'!AU39),0)</f>
        <v>#N/A</v>
      </c>
      <c r="AU39" s="79" t="e">
        <f>IF(AND('Nom RPTM'!AV39&gt;0,'Nom RPTM'!AW39&gt;0),LN('Nom RPTM'!AW39/'Nom RPTM'!AV39),0)</f>
        <v>#N/A</v>
      </c>
      <c r="AV39" s="79" t="e">
        <f>IF(AND('Nom RPTM'!AW39&gt;0,'Nom RPTM'!AX39&gt;0),LN('Nom RPTM'!AX39/'Nom RPTM'!AW39),0)</f>
        <v>#N/A</v>
      </c>
      <c r="AW39" s="79" t="e">
        <f>IF(AND('Nom RPTM'!AX39&gt;0,'Nom RPTM'!AY39&gt;0),LN('Nom RPTM'!AY39/'Nom RPTM'!AX39),0)</f>
        <v>#N/A</v>
      </c>
      <c r="AX39" s="79" t="e">
        <f>IF(AND('Nom RPTM'!AY39&gt;0,'Nom RPTM'!AZ39&gt;0),LN('Nom RPTM'!AZ39/'Nom RPTM'!AY39),0)</f>
        <v>#N/A</v>
      </c>
      <c r="AY39" s="79" t="e">
        <f>IF(AND('Nom RPTM'!AZ39&gt;0,'Nom RPTM'!BA39&gt;0),LN('Nom RPTM'!BA39/'Nom RPTM'!AZ39),0)</f>
        <v>#N/A</v>
      </c>
      <c r="AZ39" s="79" t="e">
        <f>IF(AND('Nom RPTM'!BA39&gt;0,'Nom RPTM'!BB39&gt;0),LN('Nom RPTM'!BB39/'Nom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IF(AND('Nom RPTM'!AD40&gt;0,'Nom RPTM'!AE40&gt;0),LN('Nom RPTM'!AE40/'Nom RPTM'!AD40),0)</f>
        <v>2.0803644304693718E-2</v>
      </c>
      <c r="AE40" s="78">
        <f>IF(AND('Nom RPTM'!AE40&gt;0,'Nom RPTM'!AF40&gt;0),LN('Nom RPTM'!AF40/'Nom RPTM'!AE40),0)</f>
        <v>-2.1675877510887082E-2</v>
      </c>
      <c r="AF40" s="78">
        <f>IF(AND('Nom RPTM'!AF40&gt;0,'Nom RPTM'!AG40&gt;0),LN('Nom RPTM'!AG40/'Nom RPTM'!AF40),0)</f>
        <v>-0.51495707962086212</v>
      </c>
      <c r="AG40" s="78">
        <f>IF(AND('Nom RPTM'!AG40&gt;0,'Nom RPTM'!AH40&gt;0),LN('Nom RPTM'!AH40/'Nom RPTM'!AG40),0)</f>
        <v>0.18775732284111463</v>
      </c>
      <c r="AH40" s="78">
        <f>IF(AND('Nom RPTM'!AH40&gt;0,'Nom RPTM'!AI40&gt;0),LN('Nom RPTM'!AI40/'Nom RPTM'!AH40),0)</f>
        <v>3.1336493270467482E-2</v>
      </c>
      <c r="AI40" s="78">
        <f>IF(AND('Nom RPTM'!AI40&gt;0,'Nom RPTM'!AJ40&gt;0),LN('Nom RPTM'!AJ40/'Nom RPTM'!AI40),0)</f>
        <v>-1.9490060609719553E-2</v>
      </c>
      <c r="AJ40" s="78">
        <f>IF(AND('Nom RPTM'!AJ40&gt;0,'Nom RPTM'!AK40&gt;0),LN('Nom RPTM'!AK40/'Nom RPTM'!AJ40),0)</f>
        <v>7.0567681837982021E-3</v>
      </c>
      <c r="AK40" s="78">
        <f>IF(AND('Nom RPTM'!AK40&gt;0,'Nom RPTM'!AL40&gt;0),LN('Nom RPTM'!AL40/'Nom RPTM'!AK40),0)</f>
        <v>-0.12659118324288871</v>
      </c>
      <c r="AL40" s="78">
        <f>IF(AND('Nom RPTM'!AM40&gt;0,'Nom RPTM'!AN40&gt;0),LN('Nom RPTM'!AN40/'Nom RPTM'!AM40),0)</f>
        <v>-4.2731800657366474E-2</v>
      </c>
      <c r="AM40" s="78">
        <f>IF(AND('Nom RPTM'!AN40&gt;0,'Nom RPTM'!AO40&gt;0),LN('Nom RPTM'!AO40/'Nom RPTM'!AN40),0)</f>
        <v>-5.673711376245727E-2</v>
      </c>
      <c r="AN40" s="78">
        <f>IF(AND('Nom RPTM'!AO40&gt;0,'Nom RPTM'!AP40&gt;0),LN('Nom RPTM'!AP40/'Nom RPTM'!AO40),0)</f>
        <v>-1.5825522389131669E-2</v>
      </c>
      <c r="AO40" s="78">
        <f>IF(AND('Nom RPTM'!AP40&gt;0,'Nom RPTM'!AQ40&gt;0),LN('Nom RPTM'!AQ40/'Nom RPTM'!AP40),0)</f>
        <v>0.13727277291042791</v>
      </c>
      <c r="AP40" s="78">
        <f>IF(AND('Nom RPTM'!AQ40&gt;0,'Nom RPTM'!AR40&gt;0),LN('Nom RPTM'!AR40/'Nom RPTM'!AQ40),0)</f>
        <v>-1.1180322773426623E-2</v>
      </c>
      <c r="AQ40" s="78">
        <f>IF(AND('Nom RPTM'!AR40&gt;0,'Nom RPTM'!AS40&gt;0),LN('Nom RPTM'!AS40/'Nom RPTM'!AR40),0)</f>
        <v>-0.14218713926627832</v>
      </c>
      <c r="AR40" s="78">
        <f>IF(AND('Nom RPTM'!AS40&gt;0,'Nom RPTM'!AT40&gt;0),LN('Nom RPTM'!AT40/'Nom RPTM'!AS40),0)</f>
        <v>0.3137358554729392</v>
      </c>
      <c r="AS40" s="78" t="e">
        <f>IF(AND('Nom RPTM'!AT40&gt;0,'Nom RPTM'!AU40&gt;0),LN('Nom RPTM'!AU40/'Nom RPTM'!AT40),0)</f>
        <v>#N/A</v>
      </c>
      <c r="AT40" s="78" t="e">
        <f>IF(AND('Nom RPTM'!AU40&gt;0,'Nom RPTM'!AV40&gt;0),LN('Nom RPTM'!AV40/'Nom RPTM'!AU40),0)</f>
        <v>#N/A</v>
      </c>
      <c r="AU40" s="78" t="e">
        <f>IF(AND('Nom RPTM'!AV40&gt;0,'Nom RPTM'!AW40&gt;0),LN('Nom RPTM'!AW40/'Nom RPTM'!AV40),0)</f>
        <v>#N/A</v>
      </c>
      <c r="AV40" s="78" t="e">
        <f>IF(AND('Nom RPTM'!AW40&gt;0,'Nom RPTM'!AX40&gt;0),LN('Nom RPTM'!AX40/'Nom RPTM'!AW40),0)</f>
        <v>#N/A</v>
      </c>
      <c r="AW40" s="78" t="e">
        <f>IF(AND('Nom RPTM'!AX40&gt;0,'Nom RPTM'!AY40&gt;0),LN('Nom RPTM'!AY40/'Nom RPTM'!AX40),0)</f>
        <v>#N/A</v>
      </c>
      <c r="AX40" s="78" t="e">
        <f>IF(AND('Nom RPTM'!AY40&gt;0,'Nom RPTM'!AZ40&gt;0),LN('Nom RPTM'!AZ40/'Nom RPTM'!AY40),0)</f>
        <v>#N/A</v>
      </c>
      <c r="AY40" s="78" t="e">
        <f>IF(AND('Nom RPTM'!AZ40&gt;0,'Nom RPTM'!BA40&gt;0),LN('Nom RPTM'!BA40/'Nom RPTM'!AZ40),0)</f>
        <v>#N/A</v>
      </c>
      <c r="AZ40" s="78" t="e">
        <f>IF(AND('Nom RPTM'!BA40&gt;0,'Nom RPTM'!BB40&gt;0),LN('Nom RPTM'!BB40/'Nom RPTM'!BA40),0)</f>
        <v>#N/A</v>
      </c>
    </row>
    <row r="41" spans="1:255"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69"/>
      <c r="H41" s="79">
        <f>IF(AND('Nom RPTM'!G41&gt;0,'Nom RPTM'!H41&gt;0),LN('Nom RPTM'!H41/'Nom RPTM'!G41),0)</f>
        <v>-0.13874478208950763</v>
      </c>
      <c r="I41" s="79">
        <f>IF(AND('Nom RPTM'!H41&gt;0,'Nom RPTM'!I41&gt;0),LN('Nom RPTM'!I41/'Nom RPTM'!H41),0)</f>
        <v>-3.238870207974795E-2</v>
      </c>
      <c r="J41" s="79">
        <f>IF(AND('Nom RPTM'!I41&gt;0,'Nom RPTM'!J41&gt;0),LN('Nom RPTM'!J41/'Nom RPTM'!I41),0)</f>
        <v>-6.9266713805815339E-3</v>
      </c>
      <c r="K41" s="79">
        <f>IF(AND('Nom RPTM'!J41&gt;0,'Nom RPTM'!K41&gt;0),LN('Nom RPTM'!K41/'Nom RPTM'!J41),0)</f>
        <v>6.8668224066731537E-2</v>
      </c>
      <c r="L41" s="79">
        <f>IF(AND('Nom RPTM'!K41&gt;0,'Nom RPTM'!L41&gt;0),LN('Nom RPTM'!L41/'Nom RPTM'!K41),0)</f>
        <v>-4.5126676929070235E-2</v>
      </c>
      <c r="M41" s="79">
        <f>IF(AND('Nom RPTM'!L41&gt;0,'Nom RPTM'!M41&gt;0),LN('Nom RPTM'!M41/'Nom RPTM'!L41),0)</f>
        <v>0.10983174439455401</v>
      </c>
      <c r="N41" s="79">
        <f>IF(AND('Nom RPTM'!M41&gt;0,'Nom RPTM'!N41&gt;0),LN('Nom RPTM'!N41/'Nom RPTM'!M41),0)</f>
        <v>-8.1120385152419608E-2</v>
      </c>
      <c r="O41" s="79">
        <f>IF(AND('Nom RPTM'!N41&gt;0,'Nom RPTM'!O41&gt;0),LN('Nom RPTM'!O41/'Nom RPTM'!N41),0)</f>
        <v>-3.5749923877582253E-2</v>
      </c>
      <c r="P41" s="79">
        <f>IF(AND('Nom RPTM'!O41&gt;0,'Nom RPTM'!P41&gt;0),LN('Nom RPTM'!P41/'Nom RPTM'!O41),0)</f>
        <v>7.3088510706552381E-2</v>
      </c>
      <c r="Q41" s="79">
        <f>IF(AND('Nom RPTM'!P41&gt;0,'Nom RPTM'!Q41&gt;0),LN('Nom RPTM'!Q41/'Nom RPTM'!P41),0)</f>
        <v>-6.6534389964440777E-2</v>
      </c>
      <c r="R41" s="79">
        <f>IF(AND('Nom RPTM'!Q41&gt;0,'Nom RPTM'!R41&gt;0),LN('Nom RPTM'!R41/'Nom RPTM'!Q41),0)</f>
        <v>-2.1501584740579949E-2</v>
      </c>
      <c r="S41" s="79">
        <f>IF(AND('Nom RPTM'!R41&gt;0,'Nom RPTM'!S41&gt;0),LN('Nom RPTM'!S41/'Nom RPTM'!R41),0)</f>
        <v>-1.0013255580436944E-2</v>
      </c>
      <c r="T41" s="79">
        <f>IF(AND('Nom RPTM'!S41&gt;0,'Nom RPTM'!T41&gt;0),LN('Nom RPTM'!T41/'Nom RPTM'!S41),0)</f>
        <v>5.5202576381954596E-2</v>
      </c>
      <c r="U41" s="79">
        <f>IF(AND('Nom RPTM'!T41&gt;0,'Nom RPTM'!U41&gt;0),LN('Nom RPTM'!U41/'Nom RPTM'!T41),0)</f>
        <v>-8.6465976576780377E-3</v>
      </c>
      <c r="V41" s="79">
        <f>IF(AND('Nom RPTM'!U41&gt;0,'Nom RPTM'!V41&gt;0),LN('Nom RPTM'!V41/'Nom RPTM'!U41),0)</f>
        <v>-3.4596803301992579E-2</v>
      </c>
      <c r="W41" s="79">
        <f>IF(AND('Nom RPTM'!V41&gt;0,'Nom RPTM'!W41&gt;0),LN('Nom RPTM'!W41/'Nom RPTM'!V41),0)</f>
        <v>-7.8771045721962116E-3</v>
      </c>
      <c r="X41" s="79">
        <f>IF(AND('Nom RPTM'!W41&gt;0,'Nom RPTM'!X41&gt;0),LN('Nom RPTM'!X41/'Nom RPTM'!W41),0)</f>
        <v>8.2469615385134237E-3</v>
      </c>
      <c r="Y41" s="79">
        <f>IF(AND('Nom RPTM'!X41&gt;0,'Nom RPTM'!Y41&gt;0),LN('Nom RPTM'!Y41/'Nom RPTM'!X41),0)</f>
        <v>7.3529940658920081E-4</v>
      </c>
      <c r="Z41" s="79">
        <f>IF(AND('Nom RPTM'!Y41&gt;0,'Nom RPTM'!Z41&gt;0),LN('Nom RPTM'!Z41/'Nom RPTM'!Y41),0)</f>
        <v>1.3626860313042371E-2</v>
      </c>
      <c r="AA41" s="79">
        <f>IF(AND('Nom RPTM'!Z41&gt;0,'Nom RPTM'!AA41&gt;0),LN('Nom RPTM'!AA41/'Nom RPTM'!Z41),0)</f>
        <v>4.6244477093700935E-2</v>
      </c>
      <c r="AB41" s="79">
        <f>IF(AND('Nom RPTM'!AA41&gt;0,'Nom RPTM'!AB41&gt;0),LN('Nom RPTM'!AB41/'Nom RPTM'!AA41),0)</f>
        <v>0.11534844380203951</v>
      </c>
      <c r="AC41" s="79">
        <f>IF(AND('Nom RPTM'!AB41&gt;0,'Nom RPTM'!AC41&gt;0),LN('Nom RPTM'!AC41/'Nom RPTM'!AB41),0)</f>
        <v>5.1583251272271577E-3</v>
      </c>
      <c r="AD41" s="79">
        <f>IF(AND('Nom RPTM'!AD41&gt;0,'Nom RPTM'!AE41&gt;0),LN('Nom RPTM'!AE41/'Nom RPTM'!AD41),0)</f>
        <v>0.1382743145567466</v>
      </c>
      <c r="AE41" s="79">
        <f>IF(AND('Nom RPTM'!AE41&gt;0,'Nom RPTM'!AF41&gt;0),LN('Nom RPTM'!AF41/'Nom RPTM'!AE41),0)</f>
        <v>3.5727828692959955E-3</v>
      </c>
      <c r="AF41" s="79">
        <f>IF(AND('Nom RPTM'!AF41&gt;0,'Nom RPTM'!AG41&gt;0),LN('Nom RPTM'!AG41/'Nom RPTM'!AF41),0)</f>
        <v>6.7443528971643629E-2</v>
      </c>
      <c r="AG41" s="79">
        <f>IF(AND('Nom RPTM'!AG41&gt;0,'Nom RPTM'!AH41&gt;0),LN('Nom RPTM'!AH41/'Nom RPTM'!AG41),0)</f>
        <v>0.11385705000935892</v>
      </c>
      <c r="AH41" s="79">
        <f>IF(AND('Nom RPTM'!AH41&gt;0,'Nom RPTM'!AI41&gt;0),LN('Nom RPTM'!AI41/'Nom RPTM'!AH41),0)</f>
        <v>-5.0225331519426226E-3</v>
      </c>
      <c r="AI41" s="79">
        <f>IF(AND('Nom RPTM'!AI41&gt;0,'Nom RPTM'!AJ41&gt;0),LN('Nom RPTM'!AJ41/'Nom RPTM'!AI41),0)</f>
        <v>-1.6133315625184757E-2</v>
      </c>
      <c r="AJ41" s="79">
        <f>IF(AND('Nom RPTM'!AJ41&gt;0,'Nom RPTM'!AK41&gt;0),LN('Nom RPTM'!AK41/'Nom RPTM'!AJ41),0)</f>
        <v>-2.188388019124822E-2</v>
      </c>
      <c r="AK41" s="79">
        <f>IF(AND('Nom RPTM'!AK41&gt;0,'Nom RPTM'!AL41&gt;0),LN('Nom RPTM'!AL41/'Nom RPTM'!AK41),0)</f>
        <v>2.4141429591243112E-2</v>
      </c>
      <c r="AL41" s="79">
        <f>IF(AND('Nom RPTM'!AM41&gt;0,'Nom RPTM'!AN41&gt;0),LN('Nom RPTM'!AN41/'Nom RPTM'!AM41),0)</f>
        <v>6.8081873585286862E-2</v>
      </c>
      <c r="AM41" s="79">
        <f>IF(AND('Nom RPTM'!AN41&gt;0,'Nom RPTM'!AO41&gt;0),LN('Nom RPTM'!AO41/'Nom RPTM'!AN41),0)</f>
        <v>3.8556825658212751E-2</v>
      </c>
      <c r="AN41" s="79">
        <f>IF(AND('Nom RPTM'!AO41&gt;0,'Nom RPTM'!AP41&gt;0),LN('Nom RPTM'!AP41/'Nom RPTM'!AO41),0)</f>
        <v>4.373400717313411E-2</v>
      </c>
      <c r="AO41" s="79">
        <f>IF(AND('Nom RPTM'!AP41&gt;0,'Nom RPTM'!AQ41&gt;0),LN('Nom RPTM'!AQ41/'Nom RPTM'!AP41),0)</f>
        <v>-3.4600780249855443E-4</v>
      </c>
      <c r="AP41" s="79">
        <f>IF(AND('Nom RPTM'!AQ41&gt;0,'Nom RPTM'!AR41&gt;0),LN('Nom RPTM'!AR41/'Nom RPTM'!AQ41),0)</f>
        <v>5.2791848171943517E-2</v>
      </c>
      <c r="AQ41" s="79">
        <f>IF(AND('Nom RPTM'!AR41&gt;0,'Nom RPTM'!AS41&gt;0),LN('Nom RPTM'!AS41/'Nom RPTM'!AR41),0)</f>
        <v>8.9600863060800805E-3</v>
      </c>
      <c r="AR41" s="79">
        <f>IF(AND('Nom RPTM'!AS41&gt;0,'Nom RPTM'!AT41&gt;0),LN('Nom RPTM'!AT41/'Nom RPTM'!AS41),0)</f>
        <v>1.5539591135427421E-2</v>
      </c>
      <c r="AS41" s="79" t="e">
        <f>IF(AND('Nom RPTM'!AT41&gt;0,'Nom RPTM'!AU41&gt;0),LN('Nom RPTM'!AU41/'Nom RPTM'!AT41),0)</f>
        <v>#N/A</v>
      </c>
      <c r="AT41" s="79" t="e">
        <f>IF(AND('Nom RPTM'!AU41&gt;0,'Nom RPTM'!AV41&gt;0),LN('Nom RPTM'!AV41/'Nom RPTM'!AU41),0)</f>
        <v>#N/A</v>
      </c>
      <c r="AU41" s="79" t="e">
        <f>IF(AND('Nom RPTM'!AV41&gt;0,'Nom RPTM'!AW41&gt;0),LN('Nom RPTM'!AW41/'Nom RPTM'!AV41),0)</f>
        <v>#N/A</v>
      </c>
      <c r="AV41" s="79" t="e">
        <f>IF(AND('Nom RPTM'!AW41&gt;0,'Nom RPTM'!AX41&gt;0),LN('Nom RPTM'!AX41/'Nom RPTM'!AW41),0)</f>
        <v>#N/A</v>
      </c>
      <c r="AW41" s="79" t="e">
        <f>IF(AND('Nom RPTM'!AX41&gt;0,'Nom RPTM'!AY41&gt;0),LN('Nom RPTM'!AY41/'Nom RPTM'!AX41),0)</f>
        <v>#N/A</v>
      </c>
      <c r="AX41" s="79" t="e">
        <f>IF(AND('Nom RPTM'!AY41&gt;0,'Nom RPTM'!AZ41&gt;0),LN('Nom RPTM'!AZ41/'Nom RPTM'!AY41),0)</f>
        <v>#N/A</v>
      </c>
      <c r="AY41" s="79" t="e">
        <f>IF(AND('Nom RPTM'!AZ41&gt;0,'Nom RPTM'!BA41&gt;0),LN('Nom RPTM'!BA41/'Nom RPTM'!AZ41),0)</f>
        <v>#N/A</v>
      </c>
      <c r="AZ41" s="79" t="e">
        <f>IF(AND('Nom RPTM'!BA41&gt;0,'Nom RPTM'!BB41&gt;0),LN('Nom RPTM'!BB41/'Nom RPTM'!BA41),0)</f>
        <v>#N/A</v>
      </c>
    </row>
    <row r="42" spans="1:255"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69"/>
      <c r="H42" s="79">
        <f>IF(AND('Nom RPTM'!G42&gt;0,'Nom RPTM'!H42&gt;0),LN('Nom RPTM'!H42/'Nom RPTM'!G42),0)</f>
        <v>-0.15272122774371075</v>
      </c>
      <c r="I42" s="79">
        <f>IF(AND('Nom RPTM'!H42&gt;0,'Nom RPTM'!I42&gt;0),LN('Nom RPTM'!I42/'Nom RPTM'!H42),0)</f>
        <v>-3.0595853934298634E-2</v>
      </c>
      <c r="J42" s="79">
        <f>IF(AND('Nom RPTM'!I42&gt;0,'Nom RPTM'!J42&gt;0),LN('Nom RPTM'!J42/'Nom RPTM'!I42),0)</f>
        <v>-4.3510522602409236E-2</v>
      </c>
      <c r="K42" s="79">
        <f>IF(AND('Nom RPTM'!J42&gt;0,'Nom RPTM'!K42&gt;0),LN('Nom RPTM'!K42/'Nom RPTM'!J42),0)</f>
        <v>1.5079411419909098E-2</v>
      </c>
      <c r="L42" s="79">
        <f>IF(AND('Nom RPTM'!K42&gt;0,'Nom RPTM'!L42&gt;0),LN('Nom RPTM'!L42/'Nom RPTM'!K42),0)</f>
        <v>5.2837648551579269E-2</v>
      </c>
      <c r="M42" s="79">
        <f>IF(AND('Nom RPTM'!L42&gt;0,'Nom RPTM'!M42&gt;0),LN('Nom RPTM'!M42/'Nom RPTM'!L42),0)</f>
        <v>4.7780103007169616E-2</v>
      </c>
      <c r="N42" s="79">
        <f>IF(AND('Nom RPTM'!M42&gt;0,'Nom RPTM'!N42&gt;0),LN('Nom RPTM'!N42/'Nom RPTM'!M42),0)</f>
        <v>8.9536019616479039E-3</v>
      </c>
      <c r="O42" s="79">
        <f>IF(AND('Nom RPTM'!N42&gt;0,'Nom RPTM'!O42&gt;0),LN('Nom RPTM'!O42/'Nom RPTM'!N42),0)</f>
        <v>1.5936385023039668E-2</v>
      </c>
      <c r="P42" s="79">
        <f>IF(AND('Nom RPTM'!O42&gt;0,'Nom RPTM'!P42&gt;0),LN('Nom RPTM'!P42/'Nom RPTM'!O42),0)</f>
        <v>3.6969128571607161E-2</v>
      </c>
      <c r="Q42" s="79">
        <f>IF(AND('Nom RPTM'!P42&gt;0,'Nom RPTM'!Q42&gt;0),LN('Nom RPTM'!Q42/'Nom RPTM'!P42),0)</f>
        <v>-1.0362553247290143E-2</v>
      </c>
      <c r="R42" s="79">
        <f>IF(AND('Nom RPTM'!Q42&gt;0,'Nom RPTM'!R42&gt;0),LN('Nom RPTM'!R42/'Nom RPTM'!Q42),0)</f>
        <v>1.2891556897083153E-2</v>
      </c>
      <c r="S42" s="79">
        <f>IF(AND('Nom RPTM'!R42&gt;0,'Nom RPTM'!S42&gt;0),LN('Nom RPTM'!S42/'Nom RPTM'!R42),0)</f>
        <v>-5.843033477385743E-2</v>
      </c>
      <c r="T42" s="79">
        <f>IF(AND('Nom RPTM'!S42&gt;0,'Nom RPTM'!T42&gt;0),LN('Nom RPTM'!T42/'Nom RPTM'!S42),0)</f>
        <v>-1.8263165130305539E-2</v>
      </c>
      <c r="U42" s="79">
        <f>IF(AND('Nom RPTM'!T42&gt;0,'Nom RPTM'!U42&gt;0),LN('Nom RPTM'!U42/'Nom RPTM'!T42),0)</f>
        <v>-8.9214685094883507E-4</v>
      </c>
      <c r="V42" s="79">
        <f>IF(AND('Nom RPTM'!U42&gt;0,'Nom RPTM'!V42&gt;0),LN('Nom RPTM'!V42/'Nom RPTM'!U42),0)</f>
        <v>-5.4646449017770483E-3</v>
      </c>
      <c r="W42" s="79">
        <f>IF(AND('Nom RPTM'!V42&gt;0,'Nom RPTM'!W42&gt;0),LN('Nom RPTM'!W42/'Nom RPTM'!V42),0)</f>
        <v>3.6764505498773502E-3</v>
      </c>
      <c r="X42" s="79">
        <f>IF(AND('Nom RPTM'!W42&gt;0,'Nom RPTM'!X42&gt;0),LN('Nom RPTM'!X42/'Nom RPTM'!W42),0)</f>
        <v>4.5579471708542305E-2</v>
      </c>
      <c r="Y42" s="79">
        <f>IF(AND('Nom RPTM'!X42&gt;0,'Nom RPTM'!Y42&gt;0),LN('Nom RPTM'!Y42/'Nom RPTM'!X42),0)</f>
        <v>-1.0740411961195824E-2</v>
      </c>
      <c r="Z42" s="79">
        <f>IF(AND('Nom RPTM'!Y42&gt;0,'Nom RPTM'!Z42&gt;0),LN('Nom RPTM'!Z42/'Nom RPTM'!Y42),0)</f>
        <v>2.7960108504575327E-2</v>
      </c>
      <c r="AA42" s="79">
        <f>IF(AND('Nom RPTM'!Z42&gt;0,'Nom RPTM'!AA42&gt;0),LN('Nom RPTM'!AA42/'Nom RPTM'!Z42),0)</f>
        <v>0.10465684377746687</v>
      </c>
      <c r="AB42" s="79">
        <f>IF(AND('Nom RPTM'!AA42&gt;0,'Nom RPTM'!AB42&gt;0),LN('Nom RPTM'!AB42/'Nom RPTM'!AA42),0)</f>
        <v>8.231506623487865E-2</v>
      </c>
      <c r="AC42" s="79">
        <f>IF(AND('Nom RPTM'!AB42&gt;0,'Nom RPTM'!AC42&gt;0),LN('Nom RPTM'!AC42/'Nom RPTM'!AB42),0)</f>
        <v>2.4116130550030496E-2</v>
      </c>
      <c r="AD42" s="79">
        <f>IF(AND('Nom RPTM'!AD42&gt;0,'Nom RPTM'!AE42&gt;0),LN('Nom RPTM'!AE42/'Nom RPTM'!AD42),0)</f>
        <v>0.13361163146703037</v>
      </c>
      <c r="AE42" s="79">
        <f>IF(AND('Nom RPTM'!AE42&gt;0,'Nom RPTM'!AF42&gt;0),LN('Nom RPTM'!AF42/'Nom RPTM'!AE42),0)</f>
        <v>-4.5041175098921464E-2</v>
      </c>
      <c r="AF42" s="79">
        <f>IF(AND('Nom RPTM'!AF42&gt;0,'Nom RPTM'!AG42&gt;0),LN('Nom RPTM'!AG42/'Nom RPTM'!AF42),0)</f>
        <v>3.9626559463139067E-2</v>
      </c>
      <c r="AG42" s="79">
        <f>IF(AND('Nom RPTM'!AG42&gt;0,'Nom RPTM'!AH42&gt;0),LN('Nom RPTM'!AH42/'Nom RPTM'!AG42),0)</f>
        <v>7.5515248307480895E-2</v>
      </c>
      <c r="AH42" s="79">
        <f>IF(AND('Nom RPTM'!AH42&gt;0,'Nom RPTM'!AI42&gt;0),LN('Nom RPTM'!AI42/'Nom RPTM'!AH42),0)</f>
        <v>4.1172186569741274E-2</v>
      </c>
      <c r="AI42" s="79">
        <f>IF(AND('Nom RPTM'!AI42&gt;0,'Nom RPTM'!AJ42&gt;0),LN('Nom RPTM'!AJ42/'Nom RPTM'!AI42),0)</f>
        <v>8.5041775529346927E-3</v>
      </c>
      <c r="AJ42" s="79">
        <f>IF(AND('Nom RPTM'!AJ42&gt;0,'Nom RPTM'!AK42&gt;0),LN('Nom RPTM'!AK42/'Nom RPTM'!AJ42),0)</f>
        <v>8.6376897707506686E-3</v>
      </c>
      <c r="AK42" s="79">
        <f>IF(AND('Nom RPTM'!AK42&gt;0,'Nom RPTM'!AL42&gt;0),LN('Nom RPTM'!AL42/'Nom RPTM'!AK42),0)</f>
        <v>-9.4089791121332138E-4</v>
      </c>
      <c r="AL42" s="79">
        <f>IF(AND('Nom RPTM'!AM42&gt;0,'Nom RPTM'!AN42&gt;0),LN('Nom RPTM'!AN42/'Nom RPTM'!AM42),0)</f>
        <v>-7.2613979688851424E-3</v>
      </c>
      <c r="AM42" s="79">
        <f>IF(AND('Nom RPTM'!AN42&gt;0,'Nom RPTM'!AO42&gt;0),LN('Nom RPTM'!AO42/'Nom RPTM'!AN42),0)</f>
        <v>2.8989184965785258E-2</v>
      </c>
      <c r="AN42" s="79">
        <f>IF(AND('Nom RPTM'!AO42&gt;0,'Nom RPTM'!AP42&gt;0),LN('Nom RPTM'!AP42/'Nom RPTM'!AO42),0)</f>
        <v>4.4979459733643735E-2</v>
      </c>
      <c r="AO42" s="79">
        <f>IF(AND('Nom RPTM'!AP42&gt;0,'Nom RPTM'!AQ42&gt;0),LN('Nom RPTM'!AQ42/'Nom RPTM'!AP42),0)</f>
        <v>4.9060466771797734E-2</v>
      </c>
      <c r="AP42" s="79">
        <f>IF(AND('Nom RPTM'!AQ42&gt;0,'Nom RPTM'!AR42&gt;0),LN('Nom RPTM'!AR42/'Nom RPTM'!AQ42),0)</f>
        <v>6.6404554069080341E-3</v>
      </c>
      <c r="AQ42" s="79">
        <f>IF(AND('Nom RPTM'!AR42&gt;0,'Nom RPTM'!AS42&gt;0),LN('Nom RPTM'!AS42/'Nom RPTM'!AR42),0)</f>
        <v>1.5761481538504832E-2</v>
      </c>
      <c r="AR42" s="79">
        <f>IF(AND('Nom RPTM'!AS42&gt;0,'Nom RPTM'!AT42&gt;0),LN('Nom RPTM'!AT42/'Nom RPTM'!AS42),0)</f>
        <v>5.9968910399536675E-2</v>
      </c>
      <c r="AS42" s="79" t="e">
        <f>IF(AND('Nom RPTM'!AT42&gt;0,'Nom RPTM'!AU42&gt;0),LN('Nom RPTM'!AU42/'Nom RPTM'!AT42),0)</f>
        <v>#N/A</v>
      </c>
      <c r="AT42" s="79" t="e">
        <f>IF(AND('Nom RPTM'!AU42&gt;0,'Nom RPTM'!AV42&gt;0),LN('Nom RPTM'!AV42/'Nom RPTM'!AU42),0)</f>
        <v>#N/A</v>
      </c>
      <c r="AU42" s="79" t="e">
        <f>IF(AND('Nom RPTM'!AV42&gt;0,'Nom RPTM'!AW42&gt;0),LN('Nom RPTM'!AW42/'Nom RPTM'!AV42),0)</f>
        <v>#N/A</v>
      </c>
      <c r="AV42" s="79" t="e">
        <f>IF(AND('Nom RPTM'!AW42&gt;0,'Nom RPTM'!AX42&gt;0),LN('Nom RPTM'!AX42/'Nom RPTM'!AW42),0)</f>
        <v>#N/A</v>
      </c>
      <c r="AW42" s="79" t="e">
        <f>IF(AND('Nom RPTM'!AX42&gt;0,'Nom RPTM'!AY42&gt;0),LN('Nom RPTM'!AY42/'Nom RPTM'!AX42),0)</f>
        <v>#N/A</v>
      </c>
      <c r="AX42" s="79" t="e">
        <f>IF(AND('Nom RPTM'!AY42&gt;0,'Nom RPTM'!AZ42&gt;0),LN('Nom RPTM'!AZ42/'Nom RPTM'!AY42),0)</f>
        <v>#N/A</v>
      </c>
      <c r="AY42" s="79" t="e">
        <f>IF(AND('Nom RPTM'!AZ42&gt;0,'Nom RPTM'!BA42&gt;0),LN('Nom RPTM'!BA42/'Nom RPTM'!AZ42),0)</f>
        <v>#N/A</v>
      </c>
      <c r="AZ42" s="79" t="e">
        <f>IF(AND('Nom RPTM'!BA42&gt;0,'Nom RPTM'!BB42&gt;0),LN('Nom RPTM'!BB42/'Nom RPTM'!BA42),0)</f>
        <v>#N/A</v>
      </c>
    </row>
    <row r="43" spans="1:255"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69"/>
      <c r="H43" s="79">
        <f>IF(AND('Nom RPTM'!G43&gt;0,'Nom RPTM'!H43&gt;0),LN('Nom RPTM'!H43/'Nom RPTM'!G43),0)</f>
        <v>1.653597988961766E-2</v>
      </c>
      <c r="I43" s="79">
        <f>IF(AND('Nom RPTM'!H43&gt;0,'Nom RPTM'!I43&gt;0),LN('Nom RPTM'!I43/'Nom RPTM'!H43),0)</f>
        <v>-2.8150202352766034E-2</v>
      </c>
      <c r="J43" s="79">
        <f>IF(AND('Nom RPTM'!I43&gt;0,'Nom RPTM'!J43&gt;0),LN('Nom RPTM'!J43/'Nom RPTM'!I43),0)</f>
        <v>-1.6597055140437817E-2</v>
      </c>
      <c r="K43" s="79">
        <f>IF(AND('Nom RPTM'!J43&gt;0,'Nom RPTM'!K43&gt;0),LN('Nom RPTM'!K43/'Nom RPTM'!J43),0)</f>
        <v>-4.492534532337851E-2</v>
      </c>
      <c r="L43" s="79">
        <f>IF(AND('Nom RPTM'!K43&gt;0,'Nom RPTM'!L43&gt;0),LN('Nom RPTM'!L43/'Nom RPTM'!K43),0)</f>
        <v>-3.3936570384870579E-2</v>
      </c>
      <c r="M43" s="79">
        <f>IF(AND('Nom RPTM'!L43&gt;0,'Nom RPTM'!M43&gt;0),LN('Nom RPTM'!M43/'Nom RPTM'!L43),0)</f>
        <v>-9.2313612459611009E-3</v>
      </c>
      <c r="N43" s="79">
        <f>IF(AND('Nom RPTM'!M43&gt;0,'Nom RPTM'!N43&gt;0),LN('Nom RPTM'!N43/'Nom RPTM'!M43),0)</f>
        <v>-1.1906347680891436E-2</v>
      </c>
      <c r="O43" s="79">
        <f>IF(AND('Nom RPTM'!N43&gt;0,'Nom RPTM'!O43&gt;0),LN('Nom RPTM'!O43/'Nom RPTM'!N43),0)</f>
        <v>4.2130695590854375E-2</v>
      </c>
      <c r="P43" s="79">
        <f>IF(AND('Nom RPTM'!O43&gt;0,'Nom RPTM'!P43&gt;0),LN('Nom RPTM'!P43/'Nom RPTM'!O43),0)</f>
        <v>-4.5683059040864966E-3</v>
      </c>
      <c r="Q43" s="79">
        <f>IF(AND('Nom RPTM'!P43&gt;0,'Nom RPTM'!Q43&gt;0),LN('Nom RPTM'!Q43/'Nom RPTM'!P43),0)</f>
        <v>-1.2030883426566403E-2</v>
      </c>
      <c r="R43" s="79">
        <f>IF(AND('Nom RPTM'!Q43&gt;0,'Nom RPTM'!R43&gt;0),LN('Nom RPTM'!R43/'Nom RPTM'!Q43),0)</f>
        <v>-2.0949288794745179E-2</v>
      </c>
      <c r="S43" s="79">
        <f>IF(AND('Nom RPTM'!R43&gt;0,'Nom RPTM'!S43&gt;0),LN('Nom RPTM'!S43/'Nom RPTM'!R43),0)</f>
        <v>-2.6241046084690151E-3</v>
      </c>
      <c r="T43" s="79">
        <f>IF(AND('Nom RPTM'!S43&gt;0,'Nom RPTM'!T43&gt;0),LN('Nom RPTM'!T43/'Nom RPTM'!S43),0)</f>
        <v>-1.7589654362231356E-2</v>
      </c>
      <c r="U43" s="79">
        <f>IF(AND('Nom RPTM'!T43&gt;0,'Nom RPTM'!U43&gt;0),LN('Nom RPTM'!U43/'Nom RPTM'!T43),0)</f>
        <v>-1.4182444711016243E-2</v>
      </c>
      <c r="V43" s="79">
        <f>IF(AND('Nom RPTM'!U43&gt;0,'Nom RPTM'!V43&gt;0),LN('Nom RPTM'!V43/'Nom RPTM'!U43),0)</f>
        <v>-2.8374499859645068E-2</v>
      </c>
      <c r="W43" s="79">
        <f>IF(AND('Nom RPTM'!V43&gt;0,'Nom RPTM'!W43&gt;0),LN('Nom RPTM'!W43/'Nom RPTM'!V43),0)</f>
        <v>7.4562351626676862E-2</v>
      </c>
      <c r="X43" s="79">
        <f>IF(AND('Nom RPTM'!W43&gt;0,'Nom RPTM'!X43&gt;0),LN('Nom RPTM'!X43/'Nom RPTM'!W43),0)</f>
        <v>-2.5306175511589625E-2</v>
      </c>
      <c r="Y43" s="79">
        <f>IF(AND('Nom RPTM'!X43&gt;0,'Nom RPTM'!Y43&gt;0),LN('Nom RPTM'!Y43/'Nom RPTM'!X43),0)</f>
        <v>-3.0016090484581346E-2</v>
      </c>
      <c r="Z43" s="79">
        <f>IF(AND('Nom RPTM'!Y43&gt;0,'Nom RPTM'!Z43&gt;0),LN('Nom RPTM'!Z43/'Nom RPTM'!Y43),0)</f>
        <v>7.1359281372759237E-2</v>
      </c>
      <c r="AA43" s="79">
        <f>IF(AND('Nom RPTM'!Z43&gt;0,'Nom RPTM'!AA43&gt;0),LN('Nom RPTM'!AA43/'Nom RPTM'!Z43),0)</f>
        <v>0.11247181698333174</v>
      </c>
      <c r="AB43" s="79">
        <f>IF(AND('Nom RPTM'!AA43&gt;0,'Nom RPTM'!AB43&gt;0),LN('Nom RPTM'!AB43/'Nom RPTM'!AA43),0)</f>
        <v>0.12217617653125917</v>
      </c>
      <c r="AC43" s="79">
        <f>IF(AND('Nom RPTM'!AB43&gt;0,'Nom RPTM'!AC43&gt;0),LN('Nom RPTM'!AC43/'Nom RPTM'!AB43),0)</f>
        <v>7.3081971873559678E-2</v>
      </c>
      <c r="AD43" s="79">
        <f>IF(AND('Nom RPTM'!AD43&gt;0,'Nom RPTM'!AE43&gt;0),LN('Nom RPTM'!AE43/'Nom RPTM'!AD43),0)</f>
        <v>0.17420369461835641</v>
      </c>
      <c r="AE43" s="79">
        <f>IF(AND('Nom RPTM'!AE43&gt;0,'Nom RPTM'!AF43&gt;0),LN('Nom RPTM'!AF43/'Nom RPTM'!AE43),0)</f>
        <v>-1.9545887568593542E-2</v>
      </c>
      <c r="AF43" s="79">
        <f>IF(AND('Nom RPTM'!AF43&gt;0,'Nom RPTM'!AG43&gt;0),LN('Nom RPTM'!AG43/'Nom RPTM'!AF43),0)</f>
        <v>5.3459999760053493E-2</v>
      </c>
      <c r="AG43" s="79">
        <f>IF(AND('Nom RPTM'!AG43&gt;0,'Nom RPTM'!AH43&gt;0),LN('Nom RPTM'!AH43/'Nom RPTM'!AG43),0)</f>
        <v>9.4806174303987537E-2</v>
      </c>
      <c r="AH43" s="79">
        <f>IF(AND('Nom RPTM'!AH43&gt;0,'Nom RPTM'!AI43&gt;0),LN('Nom RPTM'!AI43/'Nom RPTM'!AH43),0)</f>
        <v>4.7845067817064865E-2</v>
      </c>
      <c r="AI43" s="79">
        <f>IF(AND('Nom RPTM'!AI43&gt;0,'Nom RPTM'!AJ43&gt;0),LN('Nom RPTM'!AJ43/'Nom RPTM'!AI43),0)</f>
        <v>1.571945272068636E-2</v>
      </c>
      <c r="AJ43" s="79">
        <f>IF(AND('Nom RPTM'!AJ43&gt;0,'Nom RPTM'!AK43&gt;0),LN('Nom RPTM'!AK43/'Nom RPTM'!AJ43),0)</f>
        <v>2.4197363586236399E-2</v>
      </c>
      <c r="AK43" s="79">
        <f>IF(AND('Nom RPTM'!AK43&gt;0,'Nom RPTM'!AL43&gt;0),LN('Nom RPTM'!AL43/'Nom RPTM'!AK43),0)</f>
        <v>-0.12361917358070951</v>
      </c>
      <c r="AL43" s="79">
        <f>IF(AND('Nom RPTM'!AM43&gt;0,'Nom RPTM'!AN43&gt;0),LN('Nom RPTM'!AN43/'Nom RPTM'!AM43),0)</f>
        <v>-7.2803124378843662E-2</v>
      </c>
      <c r="AM43" s="79">
        <f>IF(AND('Nom RPTM'!AN43&gt;0,'Nom RPTM'!AO43&gt;0),LN('Nom RPTM'!AO43/'Nom RPTM'!AN43),0)</f>
        <v>1.161094444346695E-2</v>
      </c>
      <c r="AN43" s="79">
        <f>IF(AND('Nom RPTM'!AO43&gt;0,'Nom RPTM'!AP43&gt;0),LN('Nom RPTM'!AP43/'Nom RPTM'!AO43),0)</f>
        <v>3.4692169681764425E-2</v>
      </c>
      <c r="AO43" s="79">
        <f>IF(AND('Nom RPTM'!AP43&gt;0,'Nom RPTM'!AQ43&gt;0),LN('Nom RPTM'!AQ43/'Nom RPTM'!AP43),0)</f>
        <v>4.034902291129068E-2</v>
      </c>
      <c r="AP43" s="79">
        <f>IF(AND('Nom RPTM'!AQ43&gt;0,'Nom RPTM'!AR43&gt;0),LN('Nom RPTM'!AR43/'Nom RPTM'!AQ43),0)</f>
        <v>-2.8275157568853387E-2</v>
      </c>
      <c r="AQ43" s="79">
        <f>IF(AND('Nom RPTM'!AR43&gt;0,'Nom RPTM'!AS43&gt;0),LN('Nom RPTM'!AS43/'Nom RPTM'!AR43),0)</f>
        <v>-3.5110396260903586E-2</v>
      </c>
      <c r="AR43" s="79">
        <f>IF(AND('Nom RPTM'!AS43&gt;0,'Nom RPTM'!AT43&gt;0),LN('Nom RPTM'!AT43/'Nom RPTM'!AS43),0)</f>
        <v>0.1280502243994415</v>
      </c>
      <c r="AS43" s="79" t="e">
        <f>IF(AND('Nom RPTM'!AT43&gt;0,'Nom RPTM'!AU43&gt;0),LN('Nom RPTM'!AU43/'Nom RPTM'!AT43),0)</f>
        <v>#N/A</v>
      </c>
      <c r="AT43" s="79" t="e">
        <f>IF(AND('Nom RPTM'!AU43&gt;0,'Nom RPTM'!AV43&gt;0),LN('Nom RPTM'!AV43/'Nom RPTM'!AU43),0)</f>
        <v>#N/A</v>
      </c>
      <c r="AU43" s="79" t="e">
        <f>IF(AND('Nom RPTM'!AV43&gt;0,'Nom RPTM'!AW43&gt;0),LN('Nom RPTM'!AW43/'Nom RPTM'!AV43),0)</f>
        <v>#N/A</v>
      </c>
      <c r="AV43" s="79" t="e">
        <f>IF(AND('Nom RPTM'!AW43&gt;0,'Nom RPTM'!AX43&gt;0),LN('Nom RPTM'!AX43/'Nom RPTM'!AW43),0)</f>
        <v>#N/A</v>
      </c>
      <c r="AW43" s="79" t="e">
        <f>IF(AND('Nom RPTM'!AX43&gt;0,'Nom RPTM'!AY43&gt;0),LN('Nom RPTM'!AY43/'Nom RPTM'!AX43),0)</f>
        <v>#N/A</v>
      </c>
      <c r="AX43" s="79" t="e">
        <f>IF(AND('Nom RPTM'!AY43&gt;0,'Nom RPTM'!AZ43&gt;0),LN('Nom RPTM'!AZ43/'Nom RPTM'!AY43),0)</f>
        <v>#N/A</v>
      </c>
      <c r="AY43" s="79" t="e">
        <f>IF(AND('Nom RPTM'!AZ43&gt;0,'Nom RPTM'!BA43&gt;0),LN('Nom RPTM'!BA43/'Nom RPTM'!AZ43),0)</f>
        <v>#N/A</v>
      </c>
      <c r="AZ43" s="79" t="e">
        <f>IF(AND('Nom RPTM'!BA43&gt;0,'Nom RPTM'!BB43&gt;0),LN('Nom RPTM'!BB43/'Nom RPTM'!BA43),0)</f>
        <v>#N/A</v>
      </c>
    </row>
    <row r="44" spans="1:255"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63"/>
      <c r="H44" s="78">
        <f>IF(AND('Nom RPTM'!G44&gt;0,'Nom RPTM'!H44&gt;0),LN('Nom RPTM'!H44/'Nom RPTM'!G44),0)</f>
        <v>-7.3599791809821888E-2</v>
      </c>
      <c r="I44" s="78">
        <f>IF(AND('Nom RPTM'!H44&gt;0,'Nom RPTM'!I44&gt;0),LN('Nom RPTM'!I44/'Nom RPTM'!H44),0)</f>
        <v>-8.8480678249695202E-2</v>
      </c>
      <c r="J44" s="78">
        <f>IF(AND('Nom RPTM'!I44&gt;0,'Nom RPTM'!J44&gt;0),LN('Nom RPTM'!J44/'Nom RPTM'!I44),0)</f>
        <v>-1.0542152200661927E-2</v>
      </c>
      <c r="K44" s="78">
        <f>IF(AND('Nom RPTM'!J44&gt;0,'Nom RPTM'!K44&gt;0),LN('Nom RPTM'!K44/'Nom RPTM'!J44),0)</f>
        <v>-2.4928590556946805E-2</v>
      </c>
      <c r="L44" s="78">
        <f>IF(AND('Nom RPTM'!K44&gt;0,'Nom RPTM'!L44&gt;0),LN('Nom RPTM'!L44/'Nom RPTM'!K44),0)</f>
        <v>-2.6033187866376711E-4</v>
      </c>
      <c r="M44" s="78">
        <f>IF(AND('Nom RPTM'!L44&gt;0,'Nom RPTM'!M44&gt;0),LN('Nom RPTM'!M44/'Nom RPTM'!L44),0)</f>
        <v>2.6649511794359097E-2</v>
      </c>
      <c r="N44" s="78">
        <f>IF(AND('Nom RPTM'!M44&gt;0,'Nom RPTM'!N44&gt;0),LN('Nom RPTM'!N44/'Nom RPTM'!M44),0)</f>
        <v>-2.8136896733078853E-2</v>
      </c>
      <c r="O44" s="78">
        <f>IF(AND('Nom RPTM'!N44&gt;0,'Nom RPTM'!O44&gt;0),LN('Nom RPTM'!O44/'Nom RPTM'!N44),0)</f>
        <v>8.9503893100783324E-4</v>
      </c>
      <c r="P44" s="78">
        <f>IF(AND('Nom RPTM'!O44&gt;0,'Nom RPTM'!P44&gt;0),LN('Nom RPTM'!P44/'Nom RPTM'!O44),0)</f>
        <v>1.2599614326555993E-3</v>
      </c>
      <c r="Q44" s="78">
        <f>IF(AND('Nom RPTM'!P44&gt;0,'Nom RPTM'!Q44&gt;0),LN('Nom RPTM'!Q44/'Nom RPTM'!P44),0)</f>
        <v>-2.1238842271490289E-2</v>
      </c>
      <c r="R44" s="78">
        <f>IF(AND('Nom RPTM'!Q44&gt;0,'Nom RPTM'!R44&gt;0),LN('Nom RPTM'!R44/'Nom RPTM'!Q44),0)</f>
        <v>-1.029964441812097E-2</v>
      </c>
      <c r="S44" s="78">
        <f>IF(AND('Nom RPTM'!R44&gt;0,'Nom RPTM'!S44&gt;0),LN('Nom RPTM'!S44/'Nom RPTM'!R44),0)</f>
        <v>-2.6958567636299492E-2</v>
      </c>
      <c r="T44" s="78">
        <f>IF(AND('Nom RPTM'!S44&gt;0,'Nom RPTM'!T44&gt;0),LN('Nom RPTM'!T44/'Nom RPTM'!S44),0)</f>
        <v>-2.4526943628216724E-2</v>
      </c>
      <c r="U44" s="78">
        <f>IF(AND('Nom RPTM'!T44&gt;0,'Nom RPTM'!U44&gt;0),LN('Nom RPTM'!U44/'Nom RPTM'!T44),0)</f>
        <v>4.6424726739076275E-3</v>
      </c>
      <c r="V44" s="78">
        <f>IF(AND('Nom RPTM'!U44&gt;0,'Nom RPTM'!V44&gt;0),LN('Nom RPTM'!V44/'Nom RPTM'!U44),0)</f>
        <v>1.1447222504419747E-2</v>
      </c>
      <c r="W44" s="78">
        <f>IF(AND('Nom RPTM'!V44&gt;0,'Nom RPTM'!W44&gt;0),LN('Nom RPTM'!W44/'Nom RPTM'!V44),0)</f>
        <v>1.1912854086822225E-2</v>
      </c>
      <c r="X44" s="78">
        <f>IF(AND('Nom RPTM'!W44&gt;0,'Nom RPTM'!X44&gt;0),LN('Nom RPTM'!X44/'Nom RPTM'!W44),0)</f>
        <v>5.7771538333088977E-2</v>
      </c>
      <c r="Y44" s="78">
        <f>IF(AND('Nom RPTM'!X44&gt;0,'Nom RPTM'!Y44&gt;0),LN('Nom RPTM'!Y44/'Nom RPTM'!X44),0)</f>
        <v>4.200918053787718E-2</v>
      </c>
      <c r="Z44" s="78">
        <f>IF(AND('Nom RPTM'!Y44&gt;0,'Nom RPTM'!Z44&gt;0),LN('Nom RPTM'!Z44/'Nom RPTM'!Y44),0)</f>
        <v>-2.9602124889653542E-2</v>
      </c>
      <c r="AA44" s="78">
        <f>IF(AND('Nom RPTM'!Z44&gt;0,'Nom RPTM'!AA44&gt;0),LN('Nom RPTM'!AA44/'Nom RPTM'!Z44),0)</f>
        <v>0.1015283224888254</v>
      </c>
      <c r="AB44" s="78">
        <f>IF(AND('Nom RPTM'!AA44&gt;0,'Nom RPTM'!AB44&gt;0),LN('Nom RPTM'!AB44/'Nom RPTM'!AA44),0)</f>
        <v>8.2327642340426249E-2</v>
      </c>
      <c r="AC44" s="78">
        <f>IF(AND('Nom RPTM'!AB44&gt;0,'Nom RPTM'!AC44&gt;0),LN('Nom RPTM'!AC44/'Nom RPTM'!AB44),0)</f>
        <v>0.11101742065435768</v>
      </c>
      <c r="AD44" s="78">
        <f>IF(AND('Nom RPTM'!AD44&gt;0,'Nom RPTM'!AE44&gt;0),LN('Nom RPTM'!AE44/'Nom RPTM'!AD44),0)</f>
        <v>0.1076081871536864</v>
      </c>
      <c r="AE44" s="78">
        <f>IF(AND('Nom RPTM'!AE44&gt;0,'Nom RPTM'!AF44&gt;0),LN('Nom RPTM'!AF44/'Nom RPTM'!AE44),0)</f>
        <v>-2.1733180172973553E-2</v>
      </c>
      <c r="AF44" s="78">
        <f>IF(AND('Nom RPTM'!AF44&gt;0,'Nom RPTM'!AG44&gt;0),LN('Nom RPTM'!AG44/'Nom RPTM'!AF44),0)</f>
        <v>2.0636581397025389E-2</v>
      </c>
      <c r="AG44" s="78">
        <f>IF(AND('Nom RPTM'!AG44&gt;0,'Nom RPTM'!AH44&gt;0),LN('Nom RPTM'!AH44/'Nom RPTM'!AG44),0)</f>
        <v>5.8565026210811916E-2</v>
      </c>
      <c r="AH44" s="78">
        <f>IF(AND('Nom RPTM'!AH44&gt;0,'Nom RPTM'!AI44&gt;0),LN('Nom RPTM'!AI44/'Nom RPTM'!AH44),0)</f>
        <v>1.6182772803118733E-2</v>
      </c>
      <c r="AI44" s="78">
        <f>IF(AND('Nom RPTM'!AI44&gt;0,'Nom RPTM'!AJ44&gt;0),LN('Nom RPTM'!AJ44/'Nom RPTM'!AI44),0)</f>
        <v>2.8147185913333227E-2</v>
      </c>
      <c r="AJ44" s="78">
        <f>IF(AND('Nom RPTM'!AJ44&gt;0,'Nom RPTM'!AK44&gt;0),LN('Nom RPTM'!AK44/'Nom RPTM'!AJ44),0)</f>
        <v>5.7885053803694464E-2</v>
      </c>
      <c r="AK44" s="78">
        <f>IF(AND('Nom RPTM'!AK44&gt;0,'Nom RPTM'!AL44&gt;0),LN('Nom RPTM'!AL44/'Nom RPTM'!AK44),0)</f>
        <v>-9.9943055390536675E-2</v>
      </c>
      <c r="AL44" s="78">
        <f>IF(AND('Nom RPTM'!AM44&gt;0,'Nom RPTM'!AN44&gt;0),LN('Nom RPTM'!AN44/'Nom RPTM'!AM44),0)</f>
        <v>4.4308664704868994E-2</v>
      </c>
      <c r="AM44" s="78">
        <f>IF(AND('Nom RPTM'!AN44&gt;0,'Nom RPTM'!AO44&gt;0),LN('Nom RPTM'!AO44/'Nom RPTM'!AN44),0)</f>
        <v>5.0476333951068944E-3</v>
      </c>
      <c r="AN44" s="78">
        <f>IF(AND('Nom RPTM'!AO44&gt;0,'Nom RPTM'!AP44&gt;0),LN('Nom RPTM'!AP44/'Nom RPTM'!AO44),0)</f>
        <v>5.2366557911063E-3</v>
      </c>
      <c r="AO44" s="78">
        <f>IF(AND('Nom RPTM'!AP44&gt;0,'Nom RPTM'!AQ44&gt;0),LN('Nom RPTM'!AQ44/'Nom RPTM'!AP44),0)</f>
        <v>7.1381206838724579E-2</v>
      </c>
      <c r="AP44" s="78">
        <f>IF(AND('Nom RPTM'!AQ44&gt;0,'Nom RPTM'!AR44&gt;0),LN('Nom RPTM'!AR44/'Nom RPTM'!AQ44),0)</f>
        <v>4.1722523115795745E-2</v>
      </c>
      <c r="AQ44" s="78">
        <f>IF(AND('Nom RPTM'!AR44&gt;0,'Nom RPTM'!AS44&gt;0),LN('Nom RPTM'!AS44/'Nom RPTM'!AR44),0)</f>
        <v>8.8081006291706333E-3</v>
      </c>
      <c r="AR44" s="78">
        <f>IF(AND('Nom RPTM'!AS44&gt;0,'Nom RPTM'!AT44&gt;0),LN('Nom RPTM'!AT44/'Nom RPTM'!AS44),0)</f>
        <v>0.13181156246237494</v>
      </c>
      <c r="AS44" s="78" t="e">
        <f>IF(AND('Nom RPTM'!AT44&gt;0,'Nom RPTM'!AU44&gt;0),LN('Nom RPTM'!AU44/'Nom RPTM'!AT44),0)</f>
        <v>#N/A</v>
      </c>
      <c r="AT44" s="78" t="e">
        <f>IF(AND('Nom RPTM'!AU44&gt;0,'Nom RPTM'!AV44&gt;0),LN('Nom RPTM'!AV44/'Nom RPTM'!AU44),0)</f>
        <v>#N/A</v>
      </c>
      <c r="AU44" s="78" t="e">
        <f>IF(AND('Nom RPTM'!AV44&gt;0,'Nom RPTM'!AW44&gt;0),LN('Nom RPTM'!AW44/'Nom RPTM'!AV44),0)</f>
        <v>#N/A</v>
      </c>
      <c r="AV44" s="78" t="e">
        <f>IF(AND('Nom RPTM'!AW44&gt;0,'Nom RPTM'!AX44&gt;0),LN('Nom RPTM'!AX44/'Nom RPTM'!AW44),0)</f>
        <v>#N/A</v>
      </c>
      <c r="AW44" s="78" t="e">
        <f>IF(AND('Nom RPTM'!AX44&gt;0,'Nom RPTM'!AY44&gt;0),LN('Nom RPTM'!AY44/'Nom RPTM'!AX44),0)</f>
        <v>#N/A</v>
      </c>
      <c r="AX44" s="78" t="e">
        <f>IF(AND('Nom RPTM'!AY44&gt;0,'Nom RPTM'!AZ44&gt;0),LN('Nom RPTM'!AZ44/'Nom RPTM'!AY44),0)</f>
        <v>#N/A</v>
      </c>
      <c r="AY44" s="78" t="e">
        <f>IF(AND('Nom RPTM'!AZ44&gt;0,'Nom RPTM'!BA44&gt;0),LN('Nom RPTM'!BA44/'Nom RPTM'!AZ44),0)</f>
        <v>#N/A</v>
      </c>
      <c r="AZ44" s="78" t="e">
        <f>IF(AND('Nom RPTM'!BA44&gt;0,'Nom RPTM'!BB44&gt;0),LN('Nom RPTM'!BB44/'Nom RPTM'!BA44),0)</f>
        <v>#N/A</v>
      </c>
    </row>
    <row r="45" spans="1:255"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63"/>
      <c r="H45" s="78">
        <f>IF(AND('Nom RPTM'!G45&gt;0,'Nom RPTM'!H45&gt;0),LN('Nom RPTM'!H45/'Nom RPTM'!G45),0)</f>
        <v>-7.5382525799961103E-2</v>
      </c>
      <c r="I45" s="78">
        <f>IF(AND('Nom RPTM'!H45&gt;0,'Nom RPTM'!I45&gt;0),LN('Nom RPTM'!I45/'Nom RPTM'!H45),0)</f>
        <v>-0.11495686982681802</v>
      </c>
      <c r="J45" s="78">
        <f>IF(AND('Nom RPTM'!I45&gt;0,'Nom RPTM'!J45&gt;0),LN('Nom RPTM'!J45/'Nom RPTM'!I45),0)</f>
        <v>-4.4662199766544654E-2</v>
      </c>
      <c r="K45" s="78">
        <f>IF(AND('Nom RPTM'!J45&gt;0,'Nom RPTM'!K45&gt;0),LN('Nom RPTM'!K45/'Nom RPTM'!J45),0)</f>
        <v>-1.1619052504634934E-2</v>
      </c>
      <c r="L45" s="78">
        <f>IF(AND('Nom RPTM'!K45&gt;0,'Nom RPTM'!L45&gt;0),LN('Nom RPTM'!L45/'Nom RPTM'!K45),0)</f>
        <v>-3.4374491358279385E-2</v>
      </c>
      <c r="M45" s="78">
        <f>IF(AND('Nom RPTM'!L45&gt;0,'Nom RPTM'!M45&gt;0),LN('Nom RPTM'!M45/'Nom RPTM'!L45),0)</f>
        <v>8.8074615957072402E-2</v>
      </c>
      <c r="N45" s="78">
        <f>IF(AND('Nom RPTM'!M45&gt;0,'Nom RPTM'!N45&gt;0),LN('Nom RPTM'!N45/'Nom RPTM'!M45),0)</f>
        <v>-2.1895810449589867E-2</v>
      </c>
      <c r="O45" s="78">
        <f>IF(AND('Nom RPTM'!N45&gt;0,'Nom RPTM'!O45&gt;0),LN('Nom RPTM'!O45/'Nom RPTM'!N45),0)</f>
        <v>1.4245443418106166E-2</v>
      </c>
      <c r="P45" s="78">
        <f>IF(AND('Nom RPTM'!O45&gt;0,'Nom RPTM'!P45&gt;0),LN('Nom RPTM'!P45/'Nom RPTM'!O45),0)</f>
        <v>2.4400488082627046E-2</v>
      </c>
      <c r="Q45" s="78">
        <f>IF(AND('Nom RPTM'!P45&gt;0,'Nom RPTM'!Q45&gt;0),LN('Nom RPTM'!Q45/'Nom RPTM'!P45),0)</f>
        <v>-2.6788366026712116E-2</v>
      </c>
      <c r="R45" s="78">
        <f>IF(AND('Nom RPTM'!Q45&gt;0,'Nom RPTM'!R45&gt;0),LN('Nom RPTM'!R45/'Nom RPTM'!Q45),0)</f>
        <v>-2.573990928352558E-3</v>
      </c>
      <c r="S45" s="78">
        <f>IF(AND('Nom RPTM'!R45&gt;0,'Nom RPTM'!S45&gt;0),LN('Nom RPTM'!S45/'Nom RPTM'!R45),0)</f>
        <v>-2.2366338767854425E-2</v>
      </c>
      <c r="T45" s="78">
        <f>IF(AND('Nom RPTM'!S45&gt;0,'Nom RPTM'!T45&gt;0),LN('Nom RPTM'!T45/'Nom RPTM'!S45),0)</f>
        <v>-4.1371845271139338E-2</v>
      </c>
      <c r="U45" s="78">
        <f>IF(AND('Nom RPTM'!T45&gt;0,'Nom RPTM'!U45&gt;0),LN('Nom RPTM'!U45/'Nom RPTM'!T45),0)</f>
        <v>-2.4131394305445024E-2</v>
      </c>
      <c r="V45" s="78">
        <f>IF(AND('Nom RPTM'!U45&gt;0,'Nom RPTM'!V45&gt;0),LN('Nom RPTM'!V45/'Nom RPTM'!U45),0)</f>
        <v>-3.112745248544661E-2</v>
      </c>
      <c r="W45" s="78">
        <f>IF(AND('Nom RPTM'!V45&gt;0,'Nom RPTM'!W45&gt;0),LN('Nom RPTM'!W45/'Nom RPTM'!V45),0)</f>
        <v>1.8676082979512985E-2</v>
      </c>
      <c r="X45" s="78">
        <f>IF(AND('Nom RPTM'!W45&gt;0,'Nom RPTM'!X45&gt;0),LN('Nom RPTM'!X45/'Nom RPTM'!W45),0)</f>
        <v>1.0053894108338643E-2</v>
      </c>
      <c r="Y45" s="78">
        <f>IF(AND('Nom RPTM'!X45&gt;0,'Nom RPTM'!Y45&gt;0),LN('Nom RPTM'!Y45/'Nom RPTM'!X45),0)</f>
        <v>-1.1866951760573614E-3</v>
      </c>
      <c r="Z45" s="78">
        <f>IF(AND('Nom RPTM'!Y45&gt;0,'Nom RPTM'!Z45&gt;0),LN('Nom RPTM'!Z45/'Nom RPTM'!Y45),0)</f>
        <v>1.974428998386377E-2</v>
      </c>
      <c r="AA45" s="78">
        <f>IF(AND('Nom RPTM'!Z45&gt;0,'Nom RPTM'!AA45&gt;0),LN('Nom RPTM'!AA45/'Nom RPTM'!Z45),0)</f>
        <v>6.4904314604748325E-2</v>
      </c>
      <c r="AB45" s="78">
        <f>IF(AND('Nom RPTM'!AA45&gt;0,'Nom RPTM'!AB45&gt;0),LN('Nom RPTM'!AB45/'Nom RPTM'!AA45),0)</f>
        <v>8.5268856222821002E-2</v>
      </c>
      <c r="AC45" s="78">
        <f>IF(AND('Nom RPTM'!AB45&gt;0,'Nom RPTM'!AC45&gt;0),LN('Nom RPTM'!AC45/'Nom RPTM'!AB45),0)</f>
        <v>5.7138544119529559E-2</v>
      </c>
      <c r="AD45" s="78">
        <f>IF(AND('Nom RPTM'!AD45&gt;0,'Nom RPTM'!AE45&gt;0),LN('Nom RPTM'!AE45/'Nom RPTM'!AD45),0)</f>
        <v>0.13689691537088713</v>
      </c>
      <c r="AE45" s="78">
        <f>IF(AND('Nom RPTM'!AE45&gt;0,'Nom RPTM'!AF45&gt;0),LN('Nom RPTM'!AF45/'Nom RPTM'!AE45),0)</f>
        <v>-4.229797735724139E-2</v>
      </c>
      <c r="AF45" s="78">
        <f>IF(AND('Nom RPTM'!AF45&gt;0,'Nom RPTM'!AG45&gt;0),LN('Nom RPTM'!AG45/'Nom RPTM'!AF45),0)</f>
        <v>4.053586461558685E-2</v>
      </c>
      <c r="AG45" s="78">
        <f>IF(AND('Nom RPTM'!AG45&gt;0,'Nom RPTM'!AH45&gt;0),LN('Nom RPTM'!AH45/'Nom RPTM'!AG45),0)</f>
        <v>6.3592513361131683E-2</v>
      </c>
      <c r="AH45" s="78">
        <f>IF(AND('Nom RPTM'!AH45&gt;0,'Nom RPTM'!AI45&gt;0),LN('Nom RPTM'!AI45/'Nom RPTM'!AH45),0)</f>
        <v>4.0420718443759156E-2</v>
      </c>
      <c r="AI45" s="78">
        <f>IF(AND('Nom RPTM'!AI45&gt;0,'Nom RPTM'!AJ45&gt;0),LN('Nom RPTM'!AJ45/'Nom RPTM'!AI45),0)</f>
        <v>2.7404632365159522E-2</v>
      </c>
      <c r="AJ45" s="78">
        <f>IF(AND('Nom RPTM'!AJ45&gt;0,'Nom RPTM'!AK45&gt;0),LN('Nom RPTM'!AK45/'Nom RPTM'!AJ45),0)</f>
        <v>2.3541127655507553E-2</v>
      </c>
      <c r="AK45" s="78">
        <f>IF(AND('Nom RPTM'!AK45&gt;0,'Nom RPTM'!AL45&gt;0),LN('Nom RPTM'!AL45/'Nom RPTM'!AK45),0)</f>
        <v>-4.9880372532371327E-2</v>
      </c>
      <c r="AL45" s="78">
        <f>IF(AND('Nom RPTM'!AM45&gt;0,'Nom RPTM'!AN45&gt;0),LN('Nom RPTM'!AN45/'Nom RPTM'!AM45),0)</f>
        <v>1.4394036445788827E-2</v>
      </c>
      <c r="AM45" s="78">
        <f>IF(AND('Nom RPTM'!AN45&gt;0,'Nom RPTM'!AO45&gt;0),LN('Nom RPTM'!AO45/'Nom RPTM'!AN45),0)</f>
        <v>3.4826025818388867E-2</v>
      </c>
      <c r="AN45" s="78">
        <f>IF(AND('Nom RPTM'!AO45&gt;0,'Nom RPTM'!AP45&gt;0),LN('Nom RPTM'!AP45/'Nom RPTM'!AO45),0)</f>
        <v>3.3827649162886761E-2</v>
      </c>
      <c r="AO45" s="78">
        <f>IF(AND('Nom RPTM'!AP45&gt;0,'Nom RPTM'!AQ45&gt;0),LN('Nom RPTM'!AQ45/'Nom RPTM'!AP45),0)</f>
        <v>4.5264726997840204E-2</v>
      </c>
      <c r="AP45" s="78">
        <f>IF(AND('Nom RPTM'!AQ45&gt;0,'Nom RPTM'!AR45&gt;0),LN('Nom RPTM'!AR45/'Nom RPTM'!AQ45),0)</f>
        <v>-2.2528023574011777E-2</v>
      </c>
      <c r="AQ45" s="78">
        <f>IF(AND('Nom RPTM'!AR45&gt;0,'Nom RPTM'!AS45&gt;0),LN('Nom RPTM'!AS45/'Nom RPTM'!AR45),0)</f>
        <v>4.2079029185678594E-2</v>
      </c>
      <c r="AR45" s="78">
        <f>IF(AND('Nom RPTM'!AS45&gt;0,'Nom RPTM'!AT45&gt;0),LN('Nom RPTM'!AT45/'Nom RPTM'!AS45),0)</f>
        <v>9.0292157120925323E-2</v>
      </c>
      <c r="AS45" s="78" t="e">
        <f>IF(AND('Nom RPTM'!AT45&gt;0,'Nom RPTM'!AU45&gt;0),LN('Nom RPTM'!AU45/'Nom RPTM'!AT45),0)</f>
        <v>#N/A</v>
      </c>
      <c r="AT45" s="78" t="e">
        <f>IF(AND('Nom RPTM'!AU45&gt;0,'Nom RPTM'!AV45&gt;0),LN('Nom RPTM'!AV45/'Nom RPTM'!AU45),0)</f>
        <v>#N/A</v>
      </c>
      <c r="AU45" s="78" t="e">
        <f>IF(AND('Nom RPTM'!AV45&gt;0,'Nom RPTM'!AW45&gt;0),LN('Nom RPTM'!AW45/'Nom RPTM'!AV45),0)</f>
        <v>#N/A</v>
      </c>
      <c r="AV45" s="78" t="e">
        <f>IF(AND('Nom RPTM'!AW45&gt;0,'Nom RPTM'!AX45&gt;0),LN('Nom RPTM'!AX45/'Nom RPTM'!AW45),0)</f>
        <v>#N/A</v>
      </c>
      <c r="AW45" s="78" t="e">
        <f>IF(AND('Nom RPTM'!AX45&gt;0,'Nom RPTM'!AY45&gt;0),LN('Nom RPTM'!AY45/'Nom RPTM'!AX45),0)</f>
        <v>#N/A</v>
      </c>
      <c r="AX45" s="78" t="e">
        <f>IF(AND('Nom RPTM'!AY45&gt;0,'Nom RPTM'!AZ45&gt;0),LN('Nom RPTM'!AZ45/'Nom RPTM'!AY45),0)</f>
        <v>#N/A</v>
      </c>
      <c r="AY45" s="78" t="e">
        <f>IF(AND('Nom RPTM'!AZ45&gt;0,'Nom RPTM'!BA45&gt;0),LN('Nom RPTM'!BA45/'Nom RPTM'!AZ45),0)</f>
        <v>#N/A</v>
      </c>
      <c r="AZ45" s="78" t="e">
        <f>IF(AND('Nom RPTM'!BA45&gt;0,'Nom RPTM'!BB45&gt;0),LN('Nom RPTM'!BB45/'Nom RPTM'!BA45),0)</f>
        <v>#N/A</v>
      </c>
    </row>
    <row r="46" spans="1:255"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63"/>
      <c r="H46" s="78">
        <f>IF(AND('Nom RPTM'!G46&gt;0,'Nom RPTM'!H46&gt;0),LN('Nom RPTM'!H46/'Nom RPTM'!G46),0)</f>
        <v>-3.9853746619208666E-2</v>
      </c>
      <c r="I46" s="78">
        <f>IF(AND('Nom RPTM'!H46&gt;0,'Nom RPTM'!I46&gt;0),LN('Nom RPTM'!I46/'Nom RPTM'!H46),0)</f>
        <v>-7.3227068757392696E-2</v>
      </c>
      <c r="J46" s="78">
        <f>IF(AND('Nom RPTM'!I46&gt;0,'Nom RPTM'!J46&gt;0),LN('Nom RPTM'!J46/'Nom RPTM'!I46),0)</f>
        <v>-8.2184431087223217E-3</v>
      </c>
      <c r="K46" s="78">
        <f>IF(AND('Nom RPTM'!J46&gt;0,'Nom RPTM'!K46&gt;0),LN('Nom RPTM'!K46/'Nom RPTM'!J46),0)</f>
        <v>-3.8134254271531803E-2</v>
      </c>
      <c r="L46" s="78">
        <f>IF(AND('Nom RPTM'!K46&gt;0,'Nom RPTM'!L46&gt;0),LN('Nom RPTM'!L46/'Nom RPTM'!K46),0)</f>
        <v>-2.0184946472631349E-2</v>
      </c>
      <c r="M46" s="78">
        <f>IF(AND('Nom RPTM'!L46&gt;0,'Nom RPTM'!M46&gt;0),LN('Nom RPTM'!M46/'Nom RPTM'!L46),0)</f>
        <v>-5.5806436637479231E-4</v>
      </c>
      <c r="N46" s="78">
        <f>IF(AND('Nom RPTM'!M46&gt;0,'Nom RPTM'!N46&gt;0),LN('Nom RPTM'!N46/'Nom RPTM'!M46),0)</f>
        <v>-1.2645551753873616E-2</v>
      </c>
      <c r="O46" s="78">
        <f>IF(AND('Nom RPTM'!N46&gt;0,'Nom RPTM'!O46&gt;0),LN('Nom RPTM'!O46/'Nom RPTM'!N46),0)</f>
        <v>-7.6296656230362137E-3</v>
      </c>
      <c r="P46" s="78">
        <f>IF(AND('Nom RPTM'!O46&gt;0,'Nom RPTM'!P46&gt;0),LN('Nom RPTM'!P46/'Nom RPTM'!O46),0)</f>
        <v>8.2098171332894268E-8</v>
      </c>
      <c r="Q46" s="78">
        <f>IF(AND('Nom RPTM'!P46&gt;0,'Nom RPTM'!Q46&gt;0),LN('Nom RPTM'!Q46/'Nom RPTM'!P46),0)</f>
        <v>-4.0143336424688569E-3</v>
      </c>
      <c r="R46" s="78">
        <f>IF(AND('Nom RPTM'!Q46&gt;0,'Nom RPTM'!R46&gt;0),LN('Nom RPTM'!R46/'Nom RPTM'!Q46),0)</f>
        <v>-1.909751085132036E-2</v>
      </c>
      <c r="S46" s="78">
        <f>IF(AND('Nom RPTM'!R46&gt;0,'Nom RPTM'!S46&gt;0),LN('Nom RPTM'!S46/'Nom RPTM'!R46),0)</f>
        <v>-3.5908003524521663E-2</v>
      </c>
      <c r="T46" s="78">
        <f>IF(AND('Nom RPTM'!S46&gt;0,'Nom RPTM'!T46&gt;0),LN('Nom RPTM'!T46/'Nom RPTM'!S46),0)</f>
        <v>9.814841581489455E-3</v>
      </c>
      <c r="U46" s="78">
        <f>IF(AND('Nom RPTM'!T46&gt;0,'Nom RPTM'!U46&gt;0),LN('Nom RPTM'!U46/'Nom RPTM'!T46),0)</f>
        <v>-1.1927665504927208E-2</v>
      </c>
      <c r="V46" s="78">
        <f>IF(AND('Nom RPTM'!U46&gt;0,'Nom RPTM'!V46&gt;0),LN('Nom RPTM'!V46/'Nom RPTM'!U46),0)</f>
        <v>-1.8073777343449008E-2</v>
      </c>
      <c r="W46" s="78">
        <f>IF(AND('Nom RPTM'!V46&gt;0,'Nom RPTM'!W46&gt;0),LN('Nom RPTM'!W46/'Nom RPTM'!V46),0)</f>
        <v>3.1514573781674618E-2</v>
      </c>
      <c r="X46" s="78">
        <f>IF(AND('Nom RPTM'!W46&gt;0,'Nom RPTM'!X46&gt;0),LN('Nom RPTM'!X46/'Nom RPTM'!W46),0)</f>
        <v>1.7497216369170725E-2</v>
      </c>
      <c r="Y46" s="78">
        <f>IF(AND('Nom RPTM'!X46&gt;0,'Nom RPTM'!Y46&gt;0),LN('Nom RPTM'!Y46/'Nom RPTM'!X46),0)</f>
        <v>-2.1120256389843092E-2</v>
      </c>
      <c r="Z46" s="78">
        <f>IF(AND('Nom RPTM'!Y46&gt;0,'Nom RPTM'!Z46&gt;0),LN('Nom RPTM'!Z46/'Nom RPTM'!Y46),0)</f>
        <v>2.7359103488034504E-2</v>
      </c>
      <c r="AA46" s="78">
        <f>IF(AND('Nom RPTM'!Z46&gt;0,'Nom RPTM'!AA46&gt;0),LN('Nom RPTM'!AA46/'Nom RPTM'!Z46),0)</f>
        <v>8.5566820750470521E-2</v>
      </c>
      <c r="AB46" s="78">
        <f>IF(AND('Nom RPTM'!AA46&gt;0,'Nom RPTM'!AB46&gt;0),LN('Nom RPTM'!AB46/'Nom RPTM'!AA46),0)</f>
        <v>0.1267939353660246</v>
      </c>
      <c r="AC46" s="78">
        <f>IF(AND('Nom RPTM'!AB46&gt;0,'Nom RPTM'!AC46&gt;0),LN('Nom RPTM'!AC46/'Nom RPTM'!AB46),0)</f>
        <v>7.0475875009579581E-2</v>
      </c>
      <c r="AD46" s="78">
        <f>IF(AND('Nom RPTM'!AD46&gt;0,'Nom RPTM'!AE46&gt;0),LN('Nom RPTM'!AE46/'Nom RPTM'!AD46),0)</f>
        <v>0.12274664782649596</v>
      </c>
      <c r="AE46" s="78">
        <f>IF(AND('Nom RPTM'!AE46&gt;0,'Nom RPTM'!AF46&gt;0),LN('Nom RPTM'!AF46/'Nom RPTM'!AE46),0)</f>
        <v>-6.8811903628164042E-2</v>
      </c>
      <c r="AF46" s="78">
        <f>IF(AND('Nom RPTM'!AF46&gt;0,'Nom RPTM'!AG46&gt;0),LN('Nom RPTM'!AG46/'Nom RPTM'!AF46),0)</f>
        <v>1.6323508218036419E-2</v>
      </c>
      <c r="AG46" s="78">
        <f>IF(AND('Nom RPTM'!AG46&gt;0,'Nom RPTM'!AH46&gt;0),LN('Nom RPTM'!AH46/'Nom RPTM'!AG46),0)</f>
        <v>0.12766133447941444</v>
      </c>
      <c r="AH46" s="78">
        <f>IF(AND('Nom RPTM'!AH46&gt;0,'Nom RPTM'!AI46&gt;0),LN('Nom RPTM'!AI46/'Nom RPTM'!AH46),0)</f>
        <v>3.0949298744873632E-2</v>
      </c>
      <c r="AI46" s="78">
        <f>IF(AND('Nom RPTM'!AI46&gt;0,'Nom RPTM'!AJ46&gt;0),LN('Nom RPTM'!AJ46/'Nom RPTM'!AI46),0)</f>
        <v>1.9004648689120811E-2</v>
      </c>
      <c r="AJ46" s="78">
        <f>IF(AND('Nom RPTM'!AJ46&gt;0,'Nom RPTM'!AK46&gt;0),LN('Nom RPTM'!AK46/'Nom RPTM'!AJ46),0)</f>
        <v>2.1598175781434924E-2</v>
      </c>
      <c r="AK46" s="78">
        <f>IF(AND('Nom RPTM'!AK46&gt;0,'Nom RPTM'!AL46&gt;0),LN('Nom RPTM'!AL46/'Nom RPTM'!AK46),0)</f>
        <v>-9.3170490336725156E-2</v>
      </c>
      <c r="AL46" s="78">
        <f>IF(AND('Nom RPTM'!AM46&gt;0,'Nom RPTM'!AN46&gt;0),LN('Nom RPTM'!AN46/'Nom RPTM'!AM46),0)</f>
        <v>-1.9107214767163629E-2</v>
      </c>
      <c r="AM46" s="78">
        <f>IF(AND('Nom RPTM'!AN46&gt;0,'Nom RPTM'!AO46&gt;0),LN('Nom RPTM'!AO46/'Nom RPTM'!AN46),0)</f>
        <v>-7.9510051689921915E-4</v>
      </c>
      <c r="AN46" s="78">
        <f>IF(AND('Nom RPTM'!AO46&gt;0,'Nom RPTM'!AP46&gt;0),LN('Nom RPTM'!AP46/'Nom RPTM'!AO46),0)</f>
        <v>2.4466854642616272E-2</v>
      </c>
      <c r="AO46" s="78">
        <f>IF(AND('Nom RPTM'!AP46&gt;0,'Nom RPTM'!AQ46&gt;0),LN('Nom RPTM'!AQ46/'Nom RPTM'!AP46),0)</f>
        <v>1.6348934293894783E-2</v>
      </c>
      <c r="AP46" s="78">
        <f>IF(AND('Nom RPTM'!AQ46&gt;0,'Nom RPTM'!AR46&gt;0),LN('Nom RPTM'!AR46/'Nom RPTM'!AQ46),0)</f>
        <v>-4.1724108621249617E-2</v>
      </c>
      <c r="AQ46" s="78">
        <f>IF(AND('Nom RPTM'!AR46&gt;0,'Nom RPTM'!AS46&gt;0),LN('Nom RPTM'!AS46/'Nom RPTM'!AR46),0)</f>
        <v>1.9027043735246382E-2</v>
      </c>
      <c r="AR46" s="78">
        <f>IF(AND('Nom RPTM'!AS46&gt;0,'Nom RPTM'!AT46&gt;0),LN('Nom RPTM'!AT46/'Nom RPTM'!AS46),0)</f>
        <v>0.21850453261883851</v>
      </c>
      <c r="AS46" s="78" t="e">
        <f>IF(AND('Nom RPTM'!AT46&gt;0,'Nom RPTM'!AU46&gt;0),LN('Nom RPTM'!AU46/'Nom RPTM'!AT46),0)</f>
        <v>#N/A</v>
      </c>
      <c r="AT46" s="78" t="e">
        <f>IF(AND('Nom RPTM'!AU46&gt;0,'Nom RPTM'!AV46&gt;0),LN('Nom RPTM'!AV46/'Nom RPTM'!AU46),0)</f>
        <v>#N/A</v>
      </c>
      <c r="AU46" s="78" t="e">
        <f>IF(AND('Nom RPTM'!AV46&gt;0,'Nom RPTM'!AW46&gt;0),LN('Nom RPTM'!AW46/'Nom RPTM'!AV46),0)</f>
        <v>#N/A</v>
      </c>
      <c r="AV46" s="78" t="e">
        <f>IF(AND('Nom RPTM'!AW46&gt;0,'Nom RPTM'!AX46&gt;0),LN('Nom RPTM'!AX46/'Nom RPTM'!AW46),0)</f>
        <v>#N/A</v>
      </c>
      <c r="AW46" s="78" t="e">
        <f>IF(AND('Nom RPTM'!AX46&gt;0,'Nom RPTM'!AY46&gt;0),LN('Nom RPTM'!AY46/'Nom RPTM'!AX46),0)</f>
        <v>#N/A</v>
      </c>
      <c r="AX46" s="78" t="e">
        <f>IF(AND('Nom RPTM'!AY46&gt;0,'Nom RPTM'!AZ46&gt;0),LN('Nom RPTM'!AZ46/'Nom RPTM'!AY46),0)</f>
        <v>#N/A</v>
      </c>
      <c r="AY46" s="78" t="e">
        <f>IF(AND('Nom RPTM'!AZ46&gt;0,'Nom RPTM'!BA46&gt;0),LN('Nom RPTM'!BA46/'Nom RPTM'!AZ46),0)</f>
        <v>#N/A</v>
      </c>
      <c r="AZ46" s="78" t="e">
        <f>IF(AND('Nom RPTM'!BA46&gt;0,'Nom RPTM'!BB46&gt;0),LN('Nom RPTM'!BB46/'Nom RPTM'!BA46),0)</f>
        <v>#N/A</v>
      </c>
    </row>
    <row r="47" spans="1:255"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69"/>
      <c r="H47" s="79">
        <f>IF(AND('Nom RPTM'!G47&gt;0,'Nom RPTM'!H47&gt;0),LN('Nom RPTM'!H47/'Nom RPTM'!G47),0)</f>
        <v>-2.9414760863435131E-2</v>
      </c>
      <c r="I47" s="79">
        <f>IF(AND('Nom RPTM'!H47&gt;0,'Nom RPTM'!I47&gt;0),LN('Nom RPTM'!I47/'Nom RPTM'!H47),0)</f>
        <v>-5.3202217848553633E-2</v>
      </c>
      <c r="J47" s="79">
        <f>IF(AND('Nom RPTM'!I47&gt;0,'Nom RPTM'!J47&gt;0),LN('Nom RPTM'!J47/'Nom RPTM'!I47),0)</f>
        <v>1.7164640181492587E-2</v>
      </c>
      <c r="K47" s="79">
        <f>IF(AND('Nom RPTM'!J47&gt;0,'Nom RPTM'!K47&gt;0),LN('Nom RPTM'!K47/'Nom RPTM'!J47),0)</f>
        <v>-2.9335479681589071E-2</v>
      </c>
      <c r="L47" s="79">
        <f>IF(AND('Nom RPTM'!K47&gt;0,'Nom RPTM'!L47&gt;0),LN('Nom RPTM'!L47/'Nom RPTM'!K47),0)</f>
        <v>2.2761920109153639E-2</v>
      </c>
      <c r="M47" s="79">
        <f>IF(AND('Nom RPTM'!L47&gt;0,'Nom RPTM'!M47&gt;0),LN('Nom RPTM'!M47/'Nom RPTM'!L47),0)</f>
        <v>1.6496278454772296E-2</v>
      </c>
      <c r="N47" s="79">
        <f>IF(AND('Nom RPTM'!M47&gt;0,'Nom RPTM'!N47&gt;0),LN('Nom RPTM'!N47/'Nom RPTM'!M47),0)</f>
        <v>-2.9462537624248247E-2</v>
      </c>
      <c r="O47" s="79">
        <f>IF(AND('Nom RPTM'!N47&gt;0,'Nom RPTM'!O47&gt;0),LN('Nom RPTM'!O47/'Nom RPTM'!N47),0)</f>
        <v>1.0996012896766482E-2</v>
      </c>
      <c r="P47" s="79">
        <f>IF(AND('Nom RPTM'!O47&gt;0,'Nom RPTM'!P47&gt;0),LN('Nom RPTM'!P47/'Nom RPTM'!O47),0)</f>
        <v>1.0871835215739829E-2</v>
      </c>
      <c r="Q47" s="79">
        <f>IF(AND('Nom RPTM'!P47&gt;0,'Nom RPTM'!Q47&gt;0),LN('Nom RPTM'!Q47/'Nom RPTM'!P47),0)</f>
        <v>-1.3438726432161139E-3</v>
      </c>
      <c r="R47" s="79">
        <f>IF(AND('Nom RPTM'!Q47&gt;0,'Nom RPTM'!R47&gt;0),LN('Nom RPTM'!R47/'Nom RPTM'!Q47),0)</f>
        <v>-1.4827704360084751E-2</v>
      </c>
      <c r="S47" s="79">
        <f>IF(AND('Nom RPTM'!R47&gt;0,'Nom RPTM'!S47&gt;0),LN('Nom RPTM'!S47/'Nom RPTM'!R47),0)</f>
        <v>-2.7657489251813245E-3</v>
      </c>
      <c r="T47" s="79">
        <f>IF(AND('Nom RPTM'!S47&gt;0,'Nom RPTM'!T47&gt;0),LN('Nom RPTM'!T47/'Nom RPTM'!S47),0)</f>
        <v>-2.0570921586900572E-2</v>
      </c>
      <c r="U47" s="79">
        <f>IF(AND('Nom RPTM'!T47&gt;0,'Nom RPTM'!U47&gt;0),LN('Nom RPTM'!U47/'Nom RPTM'!T47),0)</f>
        <v>8.5430952524207892E-4</v>
      </c>
      <c r="V47" s="79">
        <f>IF(AND('Nom RPTM'!U47&gt;0,'Nom RPTM'!V47&gt;0),LN('Nom RPTM'!V47/'Nom RPTM'!U47),0)</f>
        <v>-2.4745126553920402E-2</v>
      </c>
      <c r="W47" s="79">
        <f>IF(AND('Nom RPTM'!V47&gt;0,'Nom RPTM'!W47&gt;0),LN('Nom RPTM'!W47/'Nom RPTM'!V47),0)</f>
        <v>9.3898421711394921E-3</v>
      </c>
      <c r="X47" s="79">
        <f>IF(AND('Nom RPTM'!W47&gt;0,'Nom RPTM'!X47&gt;0),LN('Nom RPTM'!X47/'Nom RPTM'!W47),0)</f>
        <v>3.917665215563701E-2</v>
      </c>
      <c r="Y47" s="79">
        <f>IF(AND('Nom RPTM'!X47&gt;0,'Nom RPTM'!Y47&gt;0),LN('Nom RPTM'!Y47/'Nom RPTM'!X47),0)</f>
        <v>1.3023732412810825E-2</v>
      </c>
      <c r="Z47" s="79">
        <f>IF(AND('Nom RPTM'!Y47&gt;0,'Nom RPTM'!Z47&gt;0),LN('Nom RPTM'!Z47/'Nom RPTM'!Y47),0)</f>
        <v>1.2833181263722875E-3</v>
      </c>
      <c r="AA47" s="79">
        <f>IF(AND('Nom RPTM'!Z47&gt;0,'Nom RPTM'!AA47&gt;0),LN('Nom RPTM'!AA47/'Nom RPTM'!Z47),0)</f>
        <v>0.13560441737269324</v>
      </c>
      <c r="AB47" s="79">
        <f>IF(AND('Nom RPTM'!AA47&gt;0,'Nom RPTM'!AB47&gt;0),LN('Nom RPTM'!AB47/'Nom RPTM'!AA47),0)</f>
        <v>9.1112989650530357E-2</v>
      </c>
      <c r="AC47" s="79">
        <f>IF(AND('Nom RPTM'!AB47&gt;0,'Nom RPTM'!AC47&gt;0),LN('Nom RPTM'!AC47/'Nom RPTM'!AB47),0)</f>
        <v>2.9764333591684119E-2</v>
      </c>
      <c r="AD47" s="79">
        <f>IF(AND('Nom RPTM'!AD47&gt;0,'Nom RPTM'!AE47&gt;0),LN('Nom RPTM'!AE47/'Nom RPTM'!AD47),0)</f>
        <v>0.11263569606199793</v>
      </c>
      <c r="AE47" s="79">
        <f>IF(AND('Nom RPTM'!AE47&gt;0,'Nom RPTM'!AF47&gt;0),LN('Nom RPTM'!AF47/'Nom RPTM'!AE47),0)</f>
        <v>-5.8554152005347158E-2</v>
      </c>
      <c r="AF47" s="79">
        <f>IF(AND('Nom RPTM'!AF47&gt;0,'Nom RPTM'!AG47&gt;0),LN('Nom RPTM'!AG47/'Nom RPTM'!AF47),0)</f>
        <v>3.0397097970722677E-2</v>
      </c>
      <c r="AG47" s="79">
        <f>IF(AND('Nom RPTM'!AG47&gt;0,'Nom RPTM'!AH47&gt;0),LN('Nom RPTM'!AH47/'Nom RPTM'!AG47),0)</f>
        <v>9.9921081010375432E-2</v>
      </c>
      <c r="AH47" s="79">
        <f>IF(AND('Nom RPTM'!AH47&gt;0,'Nom RPTM'!AI47&gt;0),LN('Nom RPTM'!AI47/'Nom RPTM'!AH47),0)</f>
        <v>5.3155529904531922E-2</v>
      </c>
      <c r="AI47" s="79">
        <f>IF(AND('Nom RPTM'!AI47&gt;0,'Nom RPTM'!AJ47&gt;0),LN('Nom RPTM'!AJ47/'Nom RPTM'!AI47),0)</f>
        <v>4.1595959370129013E-2</v>
      </c>
      <c r="AJ47" s="79">
        <f>IF(AND('Nom RPTM'!AJ47&gt;0,'Nom RPTM'!AK47&gt;0),LN('Nom RPTM'!AK47/'Nom RPTM'!AJ47),0)</f>
        <v>-9.581514531745966E-3</v>
      </c>
      <c r="AK47" s="79">
        <f>IF(AND('Nom RPTM'!AK47&gt;0,'Nom RPTM'!AL47&gt;0),LN('Nom RPTM'!AL47/'Nom RPTM'!AK47),0)</f>
        <v>-6.4406658642167991E-2</v>
      </c>
      <c r="AL47" s="79">
        <f>IF(AND('Nom RPTM'!AM47&gt;0,'Nom RPTM'!AN47&gt;0),LN('Nom RPTM'!AN47/'Nom RPTM'!AM47),0)</f>
        <v>2.4371924110702638E-2</v>
      </c>
      <c r="AM47" s="79">
        <f>IF(AND('Nom RPTM'!AN47&gt;0,'Nom RPTM'!AO47&gt;0),LN('Nom RPTM'!AO47/'Nom RPTM'!AN47),0)</f>
        <v>5.7999784505906428E-3</v>
      </c>
      <c r="AN47" s="79">
        <f>IF(AND('Nom RPTM'!AO47&gt;0,'Nom RPTM'!AP47&gt;0),LN('Nom RPTM'!AP47/'Nom RPTM'!AO47),0)</f>
        <v>2.8283306369046208E-2</v>
      </c>
      <c r="AO47" s="79">
        <f>IF(AND('Nom RPTM'!AP47&gt;0,'Nom RPTM'!AQ47&gt;0),LN('Nom RPTM'!AQ47/'Nom RPTM'!AP47),0)</f>
        <v>4.1164793787002656E-2</v>
      </c>
      <c r="AP47" s="79">
        <f>IF(AND('Nom RPTM'!AQ47&gt;0,'Nom RPTM'!AR47&gt;0),LN('Nom RPTM'!AR47/'Nom RPTM'!AQ47),0)</f>
        <v>1.9302613563400003E-2</v>
      </c>
      <c r="AQ47" s="79">
        <f>IF(AND('Nom RPTM'!AR47&gt;0,'Nom RPTM'!AS47&gt;0),LN('Nom RPTM'!AS47/'Nom RPTM'!AR47),0)</f>
        <v>2.5894698611044834E-2</v>
      </c>
      <c r="AR47" s="79">
        <f>IF(AND('Nom RPTM'!AS47&gt;0,'Nom RPTM'!AT47&gt;0),LN('Nom RPTM'!AT47/'Nom RPTM'!AS47),0)</f>
        <v>6.8562267878783861E-2</v>
      </c>
      <c r="AS47" s="79" t="e">
        <f>IF(AND('Nom RPTM'!AT47&gt;0,'Nom RPTM'!AU47&gt;0),LN('Nom RPTM'!AU47/'Nom RPTM'!AT47),0)</f>
        <v>#N/A</v>
      </c>
      <c r="AT47" s="79" t="e">
        <f>IF(AND('Nom RPTM'!AU47&gt;0,'Nom RPTM'!AV47&gt;0),LN('Nom RPTM'!AV47/'Nom RPTM'!AU47),0)</f>
        <v>#N/A</v>
      </c>
      <c r="AU47" s="79" t="e">
        <f>IF(AND('Nom RPTM'!AV47&gt;0,'Nom RPTM'!AW47&gt;0),LN('Nom RPTM'!AW47/'Nom RPTM'!AV47),0)</f>
        <v>#N/A</v>
      </c>
      <c r="AV47" s="79" t="e">
        <f>IF(AND('Nom RPTM'!AW47&gt;0,'Nom RPTM'!AX47&gt;0),LN('Nom RPTM'!AX47/'Nom RPTM'!AW47),0)</f>
        <v>#N/A</v>
      </c>
      <c r="AW47" s="79" t="e">
        <f>IF(AND('Nom RPTM'!AX47&gt;0,'Nom RPTM'!AY47&gt;0),LN('Nom RPTM'!AY47/'Nom RPTM'!AX47),0)</f>
        <v>#N/A</v>
      </c>
      <c r="AX47" s="79" t="e">
        <f>IF(AND('Nom RPTM'!AY47&gt;0,'Nom RPTM'!AZ47&gt;0),LN('Nom RPTM'!AZ47/'Nom RPTM'!AY47),0)</f>
        <v>#N/A</v>
      </c>
      <c r="AY47" s="79" t="e">
        <f>IF(AND('Nom RPTM'!AZ47&gt;0,'Nom RPTM'!BA47&gt;0),LN('Nom RPTM'!BA47/'Nom RPTM'!AZ47),0)</f>
        <v>#N/A</v>
      </c>
      <c r="AZ47" s="79" t="e">
        <f>IF(AND('Nom RPTM'!BA47&gt;0,'Nom RPTM'!BB47&gt;0),LN('Nom RPTM'!BB47/'Nom RPTM'!BA47),0)</f>
        <v>#N/A</v>
      </c>
    </row>
    <row r="48" spans="1:255"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69"/>
      <c r="H48" s="79">
        <f>IF(AND('Nom RPTM'!G48&gt;0,'Nom RPTM'!H48&gt;0),LN('Nom RPTM'!H48/'Nom RPTM'!G48),0)</f>
        <v>-3.0541146186079022E-2</v>
      </c>
      <c r="I48" s="79">
        <f>IF(AND('Nom RPTM'!H48&gt;0,'Nom RPTM'!I48&gt;0),LN('Nom RPTM'!I48/'Nom RPTM'!H48),0)</f>
        <v>-4.6403459457312432E-2</v>
      </c>
      <c r="J48" s="79">
        <f>IF(AND('Nom RPTM'!I48&gt;0,'Nom RPTM'!J48&gt;0),LN('Nom RPTM'!J48/'Nom RPTM'!I48),0)</f>
        <v>2.5740846585435944E-2</v>
      </c>
      <c r="K48" s="79">
        <f>IF(AND('Nom RPTM'!J48&gt;0,'Nom RPTM'!K48&gt;0),LN('Nom RPTM'!K48/'Nom RPTM'!J48),0)</f>
        <v>-2.2694420879402267E-3</v>
      </c>
      <c r="L48" s="79">
        <f>IF(AND('Nom RPTM'!K48&gt;0,'Nom RPTM'!L48&gt;0),LN('Nom RPTM'!L48/'Nom RPTM'!K48),0)</f>
        <v>-1.4468857690213052E-2</v>
      </c>
      <c r="M48" s="79">
        <f>IF(AND('Nom RPTM'!L48&gt;0,'Nom RPTM'!M48&gt;0),LN('Nom RPTM'!M48/'Nom RPTM'!L48),0)</f>
        <v>1.402021659717978E-2</v>
      </c>
      <c r="N48" s="79">
        <f>IF(AND('Nom RPTM'!M48&gt;0,'Nom RPTM'!N48&gt;0),LN('Nom RPTM'!N48/'Nom RPTM'!M48),0)</f>
        <v>-1.8878504678324814E-2</v>
      </c>
      <c r="O48" s="79">
        <f>IF(AND('Nom RPTM'!N48&gt;0,'Nom RPTM'!O48&gt;0),LN('Nom RPTM'!O48/'Nom RPTM'!N48),0)</f>
        <v>1.926941622247803E-2</v>
      </c>
      <c r="P48" s="79">
        <f>IF(AND('Nom RPTM'!O48&gt;0,'Nom RPTM'!P48&gt;0),LN('Nom RPTM'!P48/'Nom RPTM'!O48),0)</f>
        <v>2.4367650836386472E-2</v>
      </c>
      <c r="Q48" s="79">
        <f>IF(AND('Nom RPTM'!P48&gt;0,'Nom RPTM'!Q48&gt;0),LN('Nom RPTM'!Q48/'Nom RPTM'!P48),0)</f>
        <v>-2.2876737121331838E-2</v>
      </c>
      <c r="R48" s="79">
        <f>IF(AND('Nom RPTM'!Q48&gt;0,'Nom RPTM'!R48&gt;0),LN('Nom RPTM'!R48/'Nom RPTM'!Q48),0)</f>
        <v>-5.7079386044720957E-4</v>
      </c>
      <c r="S48" s="79">
        <f>IF(AND('Nom RPTM'!R48&gt;0,'Nom RPTM'!S48&gt;0),LN('Nom RPTM'!S48/'Nom RPTM'!R48),0)</f>
        <v>-8.0013092036429513E-3</v>
      </c>
      <c r="T48" s="79">
        <f>IF(AND('Nom RPTM'!S48&gt;0,'Nom RPTM'!T48&gt;0),LN('Nom RPTM'!T48/'Nom RPTM'!S48),0)</f>
        <v>1.3085140950021284E-2</v>
      </c>
      <c r="U48" s="79">
        <f>IF(AND('Nom RPTM'!T48&gt;0,'Nom RPTM'!U48&gt;0),LN('Nom RPTM'!U48/'Nom RPTM'!T48),0)</f>
        <v>-1.2918331563518945E-2</v>
      </c>
      <c r="V48" s="79">
        <f>IF(AND('Nom RPTM'!U48&gt;0,'Nom RPTM'!V48&gt;0),LN('Nom RPTM'!V48/'Nom RPTM'!U48),0)</f>
        <v>-2.9137886888555226E-3</v>
      </c>
      <c r="W48" s="79">
        <f>IF(AND('Nom RPTM'!V48&gt;0,'Nom RPTM'!W48&gt;0),LN('Nom RPTM'!W48/'Nom RPTM'!V48),0)</f>
        <v>2.9200857448987119E-2</v>
      </c>
      <c r="X48" s="79">
        <f>IF(AND('Nom RPTM'!W48&gt;0,'Nom RPTM'!X48&gt;0),LN('Nom RPTM'!X48/'Nom RPTM'!W48),0)</f>
        <v>7.5472566899337235E-2</v>
      </c>
      <c r="Y48" s="79">
        <f>IF(AND('Nom RPTM'!X48&gt;0,'Nom RPTM'!Y48&gt;0),LN('Nom RPTM'!Y48/'Nom RPTM'!X48),0)</f>
        <v>2.7236499324285791E-3</v>
      </c>
      <c r="Z48" s="79">
        <f>IF(AND('Nom RPTM'!Y48&gt;0,'Nom RPTM'!Z48&gt;0),LN('Nom RPTM'!Z48/'Nom RPTM'!Y48),0)</f>
        <v>-2.55104994176438E-2</v>
      </c>
      <c r="AA48" s="79">
        <f>IF(AND('Nom RPTM'!Z48&gt;0,'Nom RPTM'!AA48&gt;0),LN('Nom RPTM'!AA48/'Nom RPTM'!Z48),0)</f>
        <v>0.15827111212719286</v>
      </c>
      <c r="AB48" s="79">
        <f>IF(AND('Nom RPTM'!AA48&gt;0,'Nom RPTM'!AB48&gt;0),LN('Nom RPTM'!AB48/'Nom RPTM'!AA48),0)</f>
        <v>0.10972672912070761</v>
      </c>
      <c r="AC48" s="79">
        <f>IF(AND('Nom RPTM'!AB48&gt;0,'Nom RPTM'!AC48&gt;0),LN('Nom RPTM'!AC48/'Nom RPTM'!AB48),0)</f>
        <v>3.4573159511885887E-2</v>
      </c>
      <c r="AD48" s="79">
        <f>IF(AND('Nom RPTM'!AD48&gt;0,'Nom RPTM'!AE48&gt;0),LN('Nom RPTM'!AE48/'Nom RPTM'!AD48),0)</f>
        <v>0.10487988920095759</v>
      </c>
      <c r="AE48" s="79">
        <f>IF(AND('Nom RPTM'!AE48&gt;0,'Nom RPTM'!AF48&gt;0),LN('Nom RPTM'!AF48/'Nom RPTM'!AE48),0)</f>
        <v>-5.9195073431138716E-2</v>
      </c>
      <c r="AF48" s="79">
        <f>IF(AND('Nom RPTM'!AF48&gt;0,'Nom RPTM'!AG48&gt;0),LN('Nom RPTM'!AG48/'Nom RPTM'!AF48),0)</f>
        <v>1.6382224413312826E-2</v>
      </c>
      <c r="AG48" s="79">
        <f>IF(AND('Nom RPTM'!AG48&gt;0,'Nom RPTM'!AH48&gt;0),LN('Nom RPTM'!AH48/'Nom RPTM'!AG48),0)</f>
        <v>7.6176754536997557E-2</v>
      </c>
      <c r="AH48" s="79">
        <f>IF(AND('Nom RPTM'!AH48&gt;0,'Nom RPTM'!AI48&gt;0),LN('Nom RPTM'!AI48/'Nom RPTM'!AH48),0)</f>
        <v>4.2079977465020901E-2</v>
      </c>
      <c r="AI48" s="79">
        <f>IF(AND('Nom RPTM'!AI48&gt;0,'Nom RPTM'!AJ48&gt;0),LN('Nom RPTM'!AJ48/'Nom RPTM'!AI48),0)</f>
        <v>2.1355419489652736E-2</v>
      </c>
      <c r="AJ48" s="79">
        <f>IF(AND('Nom RPTM'!AJ48&gt;0,'Nom RPTM'!AK48&gt;0),LN('Nom RPTM'!AK48/'Nom RPTM'!AJ48),0)</f>
        <v>2.8985365974509045E-2</v>
      </c>
      <c r="AK48" s="79">
        <f>IF(AND('Nom RPTM'!AK48&gt;0,'Nom RPTM'!AL48&gt;0),LN('Nom RPTM'!AL48/'Nom RPTM'!AK48),0)</f>
        <v>2.2970505641949399E-2</v>
      </c>
      <c r="AL48" s="79">
        <f>IF(AND('Nom RPTM'!AM48&gt;0,'Nom RPTM'!AN48&gt;0),LN('Nom RPTM'!AN48/'Nom RPTM'!AM48),0)</f>
        <v>-2.5171042173697453E-2</v>
      </c>
      <c r="AM48" s="79">
        <f>IF(AND('Nom RPTM'!AN48&gt;0,'Nom RPTM'!AO48&gt;0),LN('Nom RPTM'!AO48/'Nom RPTM'!AN48),0)</f>
        <v>2.8497847486713732E-2</v>
      </c>
      <c r="AN48" s="79">
        <f>IF(AND('Nom RPTM'!AO48&gt;0,'Nom RPTM'!AP48&gt;0),LN('Nom RPTM'!AP48/'Nom RPTM'!AO48),0)</f>
        <v>5.9593936628651402E-2</v>
      </c>
      <c r="AO48" s="79">
        <f>IF(AND('Nom RPTM'!AP48&gt;0,'Nom RPTM'!AQ48&gt;0),LN('Nom RPTM'!AQ48/'Nom RPTM'!AP48),0)</f>
        <v>-5.1837102378094512E-3</v>
      </c>
      <c r="AP48" s="79">
        <f>IF(AND('Nom RPTM'!AQ48&gt;0,'Nom RPTM'!AR48&gt;0),LN('Nom RPTM'!AR48/'Nom RPTM'!AQ48),0)</f>
        <v>4.5154361078333051E-3</v>
      </c>
      <c r="AQ48" s="79">
        <f>IF(AND('Nom RPTM'!AR48&gt;0,'Nom RPTM'!AS48&gt;0),LN('Nom RPTM'!AS48/'Nom RPTM'!AR48),0)</f>
        <v>2.4693221262132622E-2</v>
      </c>
      <c r="AR48" s="79">
        <f>IF(AND('Nom RPTM'!AS48&gt;0,'Nom RPTM'!AT48&gt;0),LN('Nom RPTM'!AT48/'Nom RPTM'!AS48),0)</f>
        <v>0.1106215014849235</v>
      </c>
      <c r="AS48" s="79" t="e">
        <f>IF(AND('Nom RPTM'!AT48&gt;0,'Nom RPTM'!AU48&gt;0),LN('Nom RPTM'!AU48/'Nom RPTM'!AT48),0)</f>
        <v>#N/A</v>
      </c>
      <c r="AT48" s="79" t="e">
        <f>IF(AND('Nom RPTM'!AU48&gt;0,'Nom RPTM'!AV48&gt;0),LN('Nom RPTM'!AV48/'Nom RPTM'!AU48),0)</f>
        <v>#N/A</v>
      </c>
      <c r="AU48" s="79" t="e">
        <f>IF(AND('Nom RPTM'!AV48&gt;0,'Nom RPTM'!AW48&gt;0),LN('Nom RPTM'!AW48/'Nom RPTM'!AV48),0)</f>
        <v>#N/A</v>
      </c>
      <c r="AV48" s="79" t="e">
        <f>IF(AND('Nom RPTM'!AW48&gt;0,'Nom RPTM'!AX48&gt;0),LN('Nom RPTM'!AX48/'Nom RPTM'!AW48),0)</f>
        <v>#N/A</v>
      </c>
      <c r="AW48" s="79" t="e">
        <f>IF(AND('Nom RPTM'!AX48&gt;0,'Nom RPTM'!AY48&gt;0),LN('Nom RPTM'!AY48/'Nom RPTM'!AX48),0)</f>
        <v>#N/A</v>
      </c>
      <c r="AX48" s="79" t="e">
        <f>IF(AND('Nom RPTM'!AY48&gt;0,'Nom RPTM'!AZ48&gt;0),LN('Nom RPTM'!AZ48/'Nom RPTM'!AY48),0)</f>
        <v>#N/A</v>
      </c>
      <c r="AY48" s="79" t="e">
        <f>IF(AND('Nom RPTM'!AZ48&gt;0,'Nom RPTM'!BA48&gt;0),LN('Nom RPTM'!BA48/'Nom RPTM'!AZ48),0)</f>
        <v>#N/A</v>
      </c>
      <c r="AZ48" s="79" t="e">
        <f>IF(AND('Nom RPTM'!BA48&gt;0,'Nom RPTM'!BB48&gt;0),LN('Nom RPTM'!BB48/'Nom RPTM'!BA48),0)</f>
        <v>#N/A</v>
      </c>
    </row>
    <row r="49" spans="1:52"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69"/>
      <c r="H49" s="79">
        <f>IF(AND('Nom RPTM'!G49&gt;0,'Nom RPTM'!H49&gt;0),LN('Nom RPTM'!H49/'Nom RPTM'!G49),0)</f>
        <v>-7.3144484962832365E-2</v>
      </c>
      <c r="I49" s="79">
        <f>IF(AND('Nom RPTM'!H49&gt;0,'Nom RPTM'!I49&gt;0),LN('Nom RPTM'!I49/'Nom RPTM'!H49),0)</f>
        <v>-4.0057011358708615E-2</v>
      </c>
      <c r="J49" s="79">
        <f>IF(AND('Nom RPTM'!I49&gt;0,'Nom RPTM'!J49&gt;0),LN('Nom RPTM'!J49/'Nom RPTM'!I49),0)</f>
        <v>1.6696319208945685E-2</v>
      </c>
      <c r="K49" s="79">
        <f>IF(AND('Nom RPTM'!J49&gt;0,'Nom RPTM'!K49&gt;0),LN('Nom RPTM'!K49/'Nom RPTM'!J49),0)</f>
        <v>2.8895613877562398E-2</v>
      </c>
      <c r="L49" s="79">
        <f>IF(AND('Nom RPTM'!K49&gt;0,'Nom RPTM'!L49&gt;0),LN('Nom RPTM'!L49/'Nom RPTM'!K49),0)</f>
        <v>-9.4218534198067232E-3</v>
      </c>
      <c r="M49" s="79">
        <f>IF(AND('Nom RPTM'!L49&gt;0,'Nom RPTM'!M49&gt;0),LN('Nom RPTM'!M49/'Nom RPTM'!L49),0)</f>
        <v>-4.7926531683751418E-2</v>
      </c>
      <c r="N49" s="79">
        <f>IF(AND('Nom RPTM'!M49&gt;0,'Nom RPTM'!N49&gt;0),LN('Nom RPTM'!N49/'Nom RPTM'!M49),0)</f>
        <v>-2.3301540087860107E-2</v>
      </c>
      <c r="O49" s="79">
        <f>IF(AND('Nom RPTM'!N49&gt;0,'Nom RPTM'!O49&gt;0),LN('Nom RPTM'!O49/'Nom RPTM'!N49),0)</f>
        <v>4.6416981976399624E-2</v>
      </c>
      <c r="P49" s="79">
        <f>IF(AND('Nom RPTM'!O49&gt;0,'Nom RPTM'!P49&gt;0),LN('Nom RPTM'!P49/'Nom RPTM'!O49),0)</f>
        <v>2.8315510877776711E-2</v>
      </c>
      <c r="Q49" s="79">
        <f>IF(AND('Nom RPTM'!P49&gt;0,'Nom RPTM'!Q49&gt;0),LN('Nom RPTM'!Q49/'Nom RPTM'!P49),0)</f>
        <v>6.4200186630191244E-3</v>
      </c>
      <c r="R49" s="79">
        <f>IF(AND('Nom RPTM'!Q49&gt;0,'Nom RPTM'!R49&gt;0),LN('Nom RPTM'!R49/'Nom RPTM'!Q49),0)</f>
        <v>1.9989111192057055E-2</v>
      </c>
      <c r="S49" s="79">
        <f>IF(AND('Nom RPTM'!R49&gt;0,'Nom RPTM'!S49&gt;0),LN('Nom RPTM'!S49/'Nom RPTM'!R49),0)</f>
        <v>-2.0950770007214868E-2</v>
      </c>
      <c r="T49" s="79">
        <f>IF(AND('Nom RPTM'!S49&gt;0,'Nom RPTM'!T49&gt;0),LN('Nom RPTM'!T49/'Nom RPTM'!S49),0)</f>
        <v>1.0352776612483445E-2</v>
      </c>
      <c r="U49" s="79">
        <f>IF(AND('Nom RPTM'!T49&gt;0,'Nom RPTM'!U49&gt;0),LN('Nom RPTM'!U49/'Nom RPTM'!T49),0)</f>
        <v>-1.6416009628898883E-2</v>
      </c>
      <c r="V49" s="79">
        <f>IF(AND('Nom RPTM'!U49&gt;0,'Nom RPTM'!V49&gt;0),LN('Nom RPTM'!V49/'Nom RPTM'!U49),0)</f>
        <v>-1.0747487859308315E-2</v>
      </c>
      <c r="W49" s="79">
        <f>IF(AND('Nom RPTM'!V49&gt;0,'Nom RPTM'!W49&gt;0),LN('Nom RPTM'!W49/'Nom RPTM'!V49),0)</f>
        <v>6.1047765492262757E-3</v>
      </c>
      <c r="X49" s="79">
        <f>IF(AND('Nom RPTM'!W49&gt;0,'Nom RPTM'!X49&gt;0),LN('Nom RPTM'!X49/'Nom RPTM'!W49),0)</f>
        <v>9.4654896594351084E-2</v>
      </c>
      <c r="Y49" s="79">
        <f>IF(AND('Nom RPTM'!X49&gt;0,'Nom RPTM'!Y49&gt;0),LN('Nom RPTM'!Y49/'Nom RPTM'!X49),0)</f>
        <v>-9.1328612848670145E-3</v>
      </c>
      <c r="Z49" s="79">
        <f>IF(AND('Nom RPTM'!Y49&gt;0,'Nom RPTM'!Z49&gt;0),LN('Nom RPTM'!Z49/'Nom RPTM'!Y49),0)</f>
        <v>-4.1616962611199813E-2</v>
      </c>
      <c r="AA49" s="79">
        <f>IF(AND('Nom RPTM'!Z49&gt;0,'Nom RPTM'!AA49&gt;0),LN('Nom RPTM'!AA49/'Nom RPTM'!Z49),0)</f>
        <v>0.10415878219976227</v>
      </c>
      <c r="AB49" s="79">
        <f>IF(AND('Nom RPTM'!AA49&gt;0,'Nom RPTM'!AB49&gt;0),LN('Nom RPTM'!AB49/'Nom RPTM'!AA49),0)</f>
        <v>8.1616577316188654E-2</v>
      </c>
      <c r="AC49" s="79">
        <f>IF(AND('Nom RPTM'!AB49&gt;0,'Nom RPTM'!AC49&gt;0),LN('Nom RPTM'!AC49/'Nom RPTM'!AB49),0)</f>
        <v>2.667023021248385E-2</v>
      </c>
      <c r="AD49" s="79">
        <f>IF(AND('Nom RPTM'!AD49&gt;0,'Nom RPTM'!AE49&gt;0),LN('Nom RPTM'!AE49/'Nom RPTM'!AD49),0)</f>
        <v>6.8086336526001268E-2</v>
      </c>
      <c r="AE49" s="79">
        <f>IF(AND('Nom RPTM'!AE49&gt;0,'Nom RPTM'!AF49&gt;0),LN('Nom RPTM'!AF49/'Nom RPTM'!AE49),0)</f>
        <v>-8.4969541871213222E-2</v>
      </c>
      <c r="AF49" s="79">
        <f>IF(AND('Nom RPTM'!AF49&gt;0,'Nom RPTM'!AG49&gt;0),LN('Nom RPTM'!AG49/'Nom RPTM'!AF49),0)</f>
        <v>3.5983056022470768E-2</v>
      </c>
      <c r="AG49" s="79">
        <f>IF(AND('Nom RPTM'!AG49&gt;0,'Nom RPTM'!AH49&gt;0),LN('Nom RPTM'!AH49/'Nom RPTM'!AG49),0)</f>
        <v>9.0764916529130379E-2</v>
      </c>
      <c r="AH49" s="79">
        <f>IF(AND('Nom RPTM'!AH49&gt;0,'Nom RPTM'!AI49&gt;0),LN('Nom RPTM'!AI49/'Nom RPTM'!AH49),0)</f>
        <v>3.5464193536775004E-2</v>
      </c>
      <c r="AI49" s="79">
        <f>IF(AND('Nom RPTM'!AI49&gt;0,'Nom RPTM'!AJ49&gt;0),LN('Nom RPTM'!AJ49/'Nom RPTM'!AI49),0)</f>
        <v>4.5660915298740515E-2</v>
      </c>
      <c r="AJ49" s="79">
        <f>IF(AND('Nom RPTM'!AJ49&gt;0,'Nom RPTM'!AK49&gt;0),LN('Nom RPTM'!AK49/'Nom RPTM'!AJ49),0)</f>
        <v>4.2210405786617028E-2</v>
      </c>
      <c r="AK49" s="79">
        <f>IF(AND('Nom RPTM'!AK49&gt;0,'Nom RPTM'!AL49&gt;0),LN('Nom RPTM'!AL49/'Nom RPTM'!AK49),0)</f>
        <v>1.350930840466728E-2</v>
      </c>
      <c r="AL49" s="79">
        <f>IF(AND('Nom RPTM'!AM49&gt;0,'Nom RPTM'!AN49&gt;0),LN('Nom RPTM'!AN49/'Nom RPTM'!AM49),0)</f>
        <v>-1.1833390874586023E-3</v>
      </c>
      <c r="AM49" s="79">
        <f>IF(AND('Nom RPTM'!AN49&gt;0,'Nom RPTM'!AO49&gt;0),LN('Nom RPTM'!AO49/'Nom RPTM'!AN49),0)</f>
        <v>4.0839097206506185E-2</v>
      </c>
      <c r="AN49" s="79">
        <f>IF(AND('Nom RPTM'!AO49&gt;0,'Nom RPTM'!AP49&gt;0),LN('Nom RPTM'!AP49/'Nom RPTM'!AO49),0)</f>
        <v>5.2579282715608869E-2</v>
      </c>
      <c r="AO49" s="79">
        <f>IF(AND('Nom RPTM'!AP49&gt;0,'Nom RPTM'!AQ49&gt;0),LN('Nom RPTM'!AQ49/'Nom RPTM'!AP49),0)</f>
        <v>6.5450295184637532E-4</v>
      </c>
      <c r="AP49" s="79">
        <f>IF(AND('Nom RPTM'!AQ49&gt;0,'Nom RPTM'!AR49&gt;0),LN('Nom RPTM'!AR49/'Nom RPTM'!AQ49),0)</f>
        <v>1.5774562904708245E-2</v>
      </c>
      <c r="AQ49" s="79">
        <f>IF(AND('Nom RPTM'!AR49&gt;0,'Nom RPTM'!AS49&gt;0),LN('Nom RPTM'!AS49/'Nom RPTM'!AR49),0)</f>
        <v>1.8054974227316434E-2</v>
      </c>
      <c r="AR49" s="79">
        <f>IF(AND('Nom RPTM'!AS49&gt;0,'Nom RPTM'!AT49&gt;0),LN('Nom RPTM'!AT49/'Nom RPTM'!AS49),0)</f>
        <v>0.20202594777883734</v>
      </c>
      <c r="AS49" s="79" t="e">
        <f>IF(AND('Nom RPTM'!AT49&gt;0,'Nom RPTM'!AU49&gt;0),LN('Nom RPTM'!AU49/'Nom RPTM'!AT49),0)</f>
        <v>#N/A</v>
      </c>
      <c r="AT49" s="79" t="e">
        <f>IF(AND('Nom RPTM'!AU49&gt;0,'Nom RPTM'!AV49&gt;0),LN('Nom RPTM'!AV49/'Nom RPTM'!AU49),0)</f>
        <v>#N/A</v>
      </c>
      <c r="AU49" s="79" t="e">
        <f>IF(AND('Nom RPTM'!AV49&gt;0,'Nom RPTM'!AW49&gt;0),LN('Nom RPTM'!AW49/'Nom RPTM'!AV49),0)</f>
        <v>#N/A</v>
      </c>
      <c r="AV49" s="79" t="e">
        <f>IF(AND('Nom RPTM'!AW49&gt;0,'Nom RPTM'!AX49&gt;0),LN('Nom RPTM'!AX49/'Nom RPTM'!AW49),0)</f>
        <v>#N/A</v>
      </c>
      <c r="AW49" s="79" t="e">
        <f>IF(AND('Nom RPTM'!AX49&gt;0,'Nom RPTM'!AY49&gt;0),LN('Nom RPTM'!AY49/'Nom RPTM'!AX49),0)</f>
        <v>#N/A</v>
      </c>
      <c r="AX49" s="79" t="e">
        <f>IF(AND('Nom RPTM'!AY49&gt;0,'Nom RPTM'!AZ49&gt;0),LN('Nom RPTM'!AZ49/'Nom RPTM'!AY49),0)</f>
        <v>#N/A</v>
      </c>
      <c r="AY49" s="79" t="e">
        <f>IF(AND('Nom RPTM'!AZ49&gt;0,'Nom RPTM'!BA49&gt;0),LN('Nom RPTM'!BA49/'Nom RPTM'!AZ49),0)</f>
        <v>#N/A</v>
      </c>
      <c r="AZ49" s="79" t="e">
        <f>IF(AND('Nom RPTM'!BA49&gt;0,'Nom RPTM'!BB49&gt;0),LN('Nom RPTM'!BB49/'Nom RPTM'!BA49),0)</f>
        <v>#N/A</v>
      </c>
    </row>
    <row r="50" spans="1:52"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63"/>
      <c r="H50" s="78">
        <f>IF(AND('Nom RPTM'!G50&gt;0,'Nom RPTM'!H50&gt;0),LN('Nom RPTM'!H50/'Nom RPTM'!G50),0)</f>
        <v>-1.818312360745113E-2</v>
      </c>
      <c r="I50" s="78">
        <f>IF(AND('Nom RPTM'!H50&gt;0,'Nom RPTM'!I50&gt;0),LN('Nom RPTM'!I50/'Nom RPTM'!H50),0)</f>
        <v>-5.5795334092528556E-2</v>
      </c>
      <c r="J50" s="78">
        <f>IF(AND('Nom RPTM'!I50&gt;0,'Nom RPTM'!J50&gt;0),LN('Nom RPTM'!J50/'Nom RPTM'!I50),0)</f>
        <v>1.490384315903078E-2</v>
      </c>
      <c r="K50" s="78">
        <f>IF(AND('Nom RPTM'!J50&gt;0,'Nom RPTM'!K50&gt;0),LN('Nom RPTM'!K50/'Nom RPTM'!J50),0)</f>
        <v>3.4385626433794746E-2</v>
      </c>
      <c r="L50" s="78">
        <f>IF(AND('Nom RPTM'!K50&gt;0,'Nom RPTM'!L50&gt;0),LN('Nom RPTM'!L50/'Nom RPTM'!K50),0)</f>
        <v>-2.7220315709268468E-3</v>
      </c>
      <c r="M50" s="78">
        <f>IF(AND('Nom RPTM'!L50&gt;0,'Nom RPTM'!M50&gt;0),LN('Nom RPTM'!M50/'Nom RPTM'!L50),0)</f>
        <v>2.9740411142180616E-2</v>
      </c>
      <c r="N50" s="78">
        <f>IF(AND('Nom RPTM'!M50&gt;0,'Nom RPTM'!N50&gt;0),LN('Nom RPTM'!N50/'Nom RPTM'!M50),0)</f>
        <v>-1.0662988552656186E-2</v>
      </c>
      <c r="O50" s="78">
        <f>IF(AND('Nom RPTM'!N50&gt;0,'Nom RPTM'!O50&gt;0),LN('Nom RPTM'!O50/'Nom RPTM'!N50),0)</f>
        <v>-3.0769776133540896E-3</v>
      </c>
      <c r="P50" s="78">
        <f>IF(AND('Nom RPTM'!O50&gt;0,'Nom RPTM'!P50&gt;0),LN('Nom RPTM'!P50/'Nom RPTM'!O50),0)</f>
        <v>-1.4883596896948343E-2</v>
      </c>
      <c r="Q50" s="78">
        <f>IF(AND('Nom RPTM'!P50&gt;0,'Nom RPTM'!Q50&gt;0),LN('Nom RPTM'!Q50/'Nom RPTM'!P50),0)</f>
        <v>7.9484810034590719E-3</v>
      </c>
      <c r="R50" s="78">
        <f>IF(AND('Nom RPTM'!Q50&gt;0,'Nom RPTM'!R50&gt;0),LN('Nom RPTM'!R50/'Nom RPTM'!Q50),0)</f>
        <v>2.6689693062946825E-2</v>
      </c>
      <c r="S50" s="78">
        <f>IF(AND('Nom RPTM'!R50&gt;0,'Nom RPTM'!S50&gt;0),LN('Nom RPTM'!S50/'Nom RPTM'!R50),0)</f>
        <v>-1.2794092182571331E-2</v>
      </c>
      <c r="T50" s="78">
        <f>IF(AND('Nom RPTM'!S50&gt;0,'Nom RPTM'!T50&gt;0),LN('Nom RPTM'!T50/'Nom RPTM'!S50),0)</f>
        <v>-1.0424358078217497E-2</v>
      </c>
      <c r="U50" s="78">
        <f>IF(AND('Nom RPTM'!T50&gt;0,'Nom RPTM'!U50&gt;0),LN('Nom RPTM'!U50/'Nom RPTM'!T50),0)</f>
        <v>1.3718148969805231E-3</v>
      </c>
      <c r="V50" s="78">
        <f>IF(AND('Nom RPTM'!U50&gt;0,'Nom RPTM'!V50&gt;0),LN('Nom RPTM'!V50/'Nom RPTM'!U50),0)</f>
        <v>-1.311130931534886E-2</v>
      </c>
      <c r="W50" s="78">
        <f>IF(AND('Nom RPTM'!V50&gt;0,'Nom RPTM'!W50&gt;0),LN('Nom RPTM'!W50/'Nom RPTM'!V50),0)</f>
        <v>1.8131989666385684E-2</v>
      </c>
      <c r="X50" s="78">
        <f>IF(AND('Nom RPTM'!W50&gt;0,'Nom RPTM'!X50&gt;0),LN('Nom RPTM'!X50/'Nom RPTM'!W50),0)</f>
        <v>0.10307549347830104</v>
      </c>
      <c r="Y50" s="78">
        <f>IF(AND('Nom RPTM'!X50&gt;0,'Nom RPTM'!Y50&gt;0),LN('Nom RPTM'!Y50/'Nom RPTM'!X50),0)</f>
        <v>7.4855594905673381E-2</v>
      </c>
      <c r="Z50" s="78">
        <f>IF(AND('Nom RPTM'!Y50&gt;0,'Nom RPTM'!Z50&gt;0),LN('Nom RPTM'!Z50/'Nom RPTM'!Y50),0)</f>
        <v>-5.3418441557730123E-2</v>
      </c>
      <c r="AA50" s="78">
        <f>IF(AND('Nom RPTM'!Z50&gt;0,'Nom RPTM'!AA50&gt;0),LN('Nom RPTM'!AA50/'Nom RPTM'!Z50),0)</f>
        <v>0.11574741116324941</v>
      </c>
      <c r="AB50" s="78">
        <f>IF(AND('Nom RPTM'!AA50&gt;0,'Nom RPTM'!AB50&gt;0),LN('Nom RPTM'!AB50/'Nom RPTM'!AA50),0)</f>
        <v>0.12269710196373348</v>
      </c>
      <c r="AC50" s="78">
        <f>IF(AND('Nom RPTM'!AB50&gt;0,'Nom RPTM'!AC50&gt;0),LN('Nom RPTM'!AC50/'Nom RPTM'!AB50),0)</f>
        <v>2.4431995698044887E-2</v>
      </c>
      <c r="AD50" s="78">
        <f>IF(AND('Nom RPTM'!AD50&gt;0,'Nom RPTM'!AE50&gt;0),LN('Nom RPTM'!AE50/'Nom RPTM'!AD50),0)</f>
        <v>0.12717282405736702</v>
      </c>
      <c r="AE50" s="78">
        <f>IF(AND('Nom RPTM'!AE50&gt;0,'Nom RPTM'!AF50&gt;0),LN('Nom RPTM'!AF50/'Nom RPTM'!AE50),0)</f>
        <v>-8.5993752030433093E-2</v>
      </c>
      <c r="AF50" s="78">
        <f>IF(AND('Nom RPTM'!AF50&gt;0,'Nom RPTM'!AG50&gt;0),LN('Nom RPTM'!AG50/'Nom RPTM'!AF50),0)</f>
        <v>2.7831343681081255E-2</v>
      </c>
      <c r="AG50" s="78">
        <f>IF(AND('Nom RPTM'!AG50&gt;0,'Nom RPTM'!AH50&gt;0),LN('Nom RPTM'!AH50/'Nom RPTM'!AG50),0)</f>
        <v>5.6285140065247381E-2</v>
      </c>
      <c r="AH50" s="78">
        <f>IF(AND('Nom RPTM'!AH50&gt;0,'Nom RPTM'!AI50&gt;0),LN('Nom RPTM'!AI50/'Nom RPTM'!AH50),0)</f>
        <v>4.8433712542999975E-2</v>
      </c>
      <c r="AI50" s="78">
        <f>IF(AND('Nom RPTM'!AI50&gt;0,'Nom RPTM'!AJ50&gt;0),LN('Nom RPTM'!AJ50/'Nom RPTM'!AI50),0)</f>
        <v>9.061640443281464E-4</v>
      </c>
      <c r="AJ50" s="78">
        <f>IF(AND('Nom RPTM'!AJ50&gt;0,'Nom RPTM'!AK50&gt;0),LN('Nom RPTM'!AK50/'Nom RPTM'!AJ50),0)</f>
        <v>4.8952868862826106E-2</v>
      </c>
      <c r="AK50" s="78">
        <f>IF(AND('Nom RPTM'!AK50&gt;0,'Nom RPTM'!AL50&gt;0),LN('Nom RPTM'!AL50/'Nom RPTM'!AK50),0)</f>
        <v>-5.924608086840024E-2</v>
      </c>
      <c r="AL50" s="78">
        <f>IF(AND('Nom RPTM'!AM50&gt;0,'Nom RPTM'!AN50&gt;0),LN('Nom RPTM'!AN50/'Nom RPTM'!AM50),0)</f>
        <v>-3.9466943777225344E-3</v>
      </c>
      <c r="AM50" s="78">
        <f>IF(AND('Nom RPTM'!AN50&gt;0,'Nom RPTM'!AO50&gt;0),LN('Nom RPTM'!AO50/'Nom RPTM'!AN50),0)</f>
        <v>3.2672880871529267E-2</v>
      </c>
      <c r="AN50" s="78">
        <f>IF(AND('Nom RPTM'!AO50&gt;0,'Nom RPTM'!AP50&gt;0),LN('Nom RPTM'!AP50/'Nom RPTM'!AO50),0)</f>
        <v>7.0023775658994439E-2</v>
      </c>
      <c r="AO50" s="78">
        <f>IF(AND('Nom RPTM'!AP50&gt;0,'Nom RPTM'!AQ50&gt;0),LN('Nom RPTM'!AQ50/'Nom RPTM'!AP50),0)</f>
        <v>6.3143573128173437E-3</v>
      </c>
      <c r="AP50" s="78">
        <f>IF(AND('Nom RPTM'!AQ50&gt;0,'Nom RPTM'!AR50&gt;0),LN('Nom RPTM'!AR50/'Nom RPTM'!AQ50),0)</f>
        <v>-6.99126699657345E-3</v>
      </c>
      <c r="AQ50" s="78">
        <f>IF(AND('Nom RPTM'!AR50&gt;0,'Nom RPTM'!AS50&gt;0),LN('Nom RPTM'!AS50/'Nom RPTM'!AR50),0)</f>
        <v>3.555465995829888E-2</v>
      </c>
      <c r="AR50" s="78">
        <f>IF(AND('Nom RPTM'!AS50&gt;0,'Nom RPTM'!AT50&gt;0),LN('Nom RPTM'!AT50/'Nom RPTM'!AS50),0)</f>
        <v>0.11182819836993915</v>
      </c>
      <c r="AS50" s="78" t="e">
        <f>IF(AND('Nom RPTM'!AT50&gt;0,'Nom RPTM'!AU50&gt;0),LN('Nom RPTM'!AU50/'Nom RPTM'!AT50),0)</f>
        <v>#N/A</v>
      </c>
      <c r="AT50" s="78" t="e">
        <f>IF(AND('Nom RPTM'!AU50&gt;0,'Nom RPTM'!AV50&gt;0),LN('Nom RPTM'!AV50/'Nom RPTM'!AU50),0)</f>
        <v>#N/A</v>
      </c>
      <c r="AU50" s="78" t="e">
        <f>IF(AND('Nom RPTM'!AV50&gt;0,'Nom RPTM'!AW50&gt;0),LN('Nom RPTM'!AW50/'Nom RPTM'!AV50),0)</f>
        <v>#N/A</v>
      </c>
      <c r="AV50" s="78" t="e">
        <f>IF(AND('Nom RPTM'!AW50&gt;0,'Nom RPTM'!AX50&gt;0),LN('Nom RPTM'!AX50/'Nom RPTM'!AW50),0)</f>
        <v>#N/A</v>
      </c>
      <c r="AW50" s="78" t="e">
        <f>IF(AND('Nom RPTM'!AX50&gt;0,'Nom RPTM'!AY50&gt;0),LN('Nom RPTM'!AY50/'Nom RPTM'!AX50),0)</f>
        <v>#N/A</v>
      </c>
      <c r="AX50" s="78" t="e">
        <f>IF(AND('Nom RPTM'!AY50&gt;0,'Nom RPTM'!AZ50&gt;0),LN('Nom RPTM'!AZ50/'Nom RPTM'!AY50),0)</f>
        <v>#N/A</v>
      </c>
      <c r="AY50" s="78" t="e">
        <f>IF(AND('Nom RPTM'!AZ50&gt;0,'Nom RPTM'!BA50&gt;0),LN('Nom RPTM'!BA50/'Nom RPTM'!AZ50),0)</f>
        <v>#N/A</v>
      </c>
      <c r="AZ50" s="78" t="e">
        <f>IF(AND('Nom RPTM'!BA50&gt;0,'Nom RPTM'!BB50&gt;0),LN('Nom RPTM'!BB50/'Nom RPTM'!BA50),0)</f>
        <v>#N/A</v>
      </c>
    </row>
    <row r="51" spans="1:52"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63"/>
      <c r="H51" s="78">
        <f>IF(AND('Nom RPTM'!G51&gt;0,'Nom RPTM'!H51&gt;0),LN('Nom RPTM'!H51/'Nom RPTM'!G51),0)</f>
        <v>-2.1167110195424044E-2</v>
      </c>
      <c r="I51" s="78">
        <f>IF(AND('Nom RPTM'!H51&gt;0,'Nom RPTM'!I51&gt;0),LN('Nom RPTM'!I51/'Nom RPTM'!H51),0)</f>
        <v>-5.5232971396756009E-3</v>
      </c>
      <c r="J51" s="78">
        <f>IF(AND('Nom RPTM'!I51&gt;0,'Nom RPTM'!J51&gt;0),LN('Nom RPTM'!J51/'Nom RPTM'!I51),0)</f>
        <v>2.4159524065337751E-2</v>
      </c>
      <c r="K51" s="78">
        <f>IF(AND('Nom RPTM'!J51&gt;0,'Nom RPTM'!K51&gt;0),LN('Nom RPTM'!K51/'Nom RPTM'!J51),0)</f>
        <v>1.1172326444539276E-3</v>
      </c>
      <c r="L51" s="78">
        <f>IF(AND('Nom RPTM'!K51&gt;0,'Nom RPTM'!L51&gt;0),LN('Nom RPTM'!L51/'Nom RPTM'!K51),0)</f>
        <v>-2.5578165940701406E-2</v>
      </c>
      <c r="M51" s="78">
        <f>IF(AND('Nom RPTM'!L51&gt;0,'Nom RPTM'!M51&gt;0),LN('Nom RPTM'!M51/'Nom RPTM'!L51),0)</f>
        <v>-2.6135810339065563E-2</v>
      </c>
      <c r="N51" s="78">
        <f>IF(AND('Nom RPTM'!M51&gt;0,'Nom RPTM'!N51&gt;0),LN('Nom RPTM'!N51/'Nom RPTM'!M51),0)</f>
        <v>-2.1268099769623326E-2</v>
      </c>
      <c r="O51" s="78">
        <f>IF(AND('Nom RPTM'!N51&gt;0,'Nom RPTM'!O51&gt;0),LN('Nom RPTM'!O51/'Nom RPTM'!N51),0)</f>
        <v>-1.8300023955182643E-3</v>
      </c>
      <c r="P51" s="78">
        <f>IF(AND('Nom RPTM'!O51&gt;0,'Nom RPTM'!P51&gt;0),LN('Nom RPTM'!P51/'Nom RPTM'!O51),0)</f>
        <v>-2.6808901416830896E-2</v>
      </c>
      <c r="Q51" s="78">
        <f>IF(AND('Nom RPTM'!P51&gt;0,'Nom RPTM'!Q51&gt;0),LN('Nom RPTM'!Q51/'Nom RPTM'!P51),0)</f>
        <v>-3.7171345827425678E-4</v>
      </c>
      <c r="R51" s="78">
        <f>IF(AND('Nom RPTM'!Q51&gt;0,'Nom RPTM'!R51&gt;0),LN('Nom RPTM'!R51/'Nom RPTM'!Q51),0)</f>
        <v>1.0194878231652976E-2</v>
      </c>
      <c r="S51" s="78">
        <f>IF(AND('Nom RPTM'!R51&gt;0,'Nom RPTM'!S51&gt;0),LN('Nom RPTM'!S51/'Nom RPTM'!R51),0)</f>
        <v>8.0152339189947606E-3</v>
      </c>
      <c r="T51" s="78">
        <f>IF(AND('Nom RPTM'!S51&gt;0,'Nom RPTM'!T51&gt;0),LN('Nom RPTM'!T51/'Nom RPTM'!S51),0)</f>
        <v>-1.0178073428245525E-2</v>
      </c>
      <c r="U51" s="78">
        <f>IF(AND('Nom RPTM'!T51&gt;0,'Nom RPTM'!U51&gt;0),LN('Nom RPTM'!U51/'Nom RPTM'!T51),0)</f>
        <v>1.3735272664556267E-3</v>
      </c>
      <c r="V51" s="78">
        <f>IF(AND('Nom RPTM'!U51&gt;0,'Nom RPTM'!V51&gt;0),LN('Nom RPTM'!V51/'Nom RPTM'!U51),0)</f>
        <v>1.9802851165390021E-2</v>
      </c>
      <c r="W51" s="78">
        <f>IF(AND('Nom RPTM'!V51&gt;0,'Nom RPTM'!W51&gt;0),LN('Nom RPTM'!W51/'Nom RPTM'!V51),0)</f>
        <v>2.4394565428886201E-2</v>
      </c>
      <c r="X51" s="78">
        <f>IF(AND('Nom RPTM'!W51&gt;0,'Nom RPTM'!X51&gt;0),LN('Nom RPTM'!X51/'Nom RPTM'!W51),0)</f>
        <v>4.2748434202142867E-2</v>
      </c>
      <c r="Y51" s="78">
        <f>IF(AND('Nom RPTM'!X51&gt;0,'Nom RPTM'!Y51&gt;0),LN('Nom RPTM'!Y51/'Nom RPTM'!X51),0)</f>
        <v>-4.2568698612190987E-2</v>
      </c>
      <c r="Z51" s="78">
        <f>IF(AND('Nom RPTM'!Y51&gt;0,'Nom RPTM'!Z51&gt;0),LN('Nom RPTM'!Z51/'Nom RPTM'!Y51),0)</f>
        <v>4.2549326059554818E-2</v>
      </c>
      <c r="AA51" s="78">
        <f>IF(AND('Nom RPTM'!Z51&gt;0,'Nom RPTM'!AA51&gt;0),LN('Nom RPTM'!AA51/'Nom RPTM'!Z51),0)</f>
        <v>0.10884726654626185</v>
      </c>
      <c r="AB51" s="78">
        <f>IF(AND('Nom RPTM'!AA51&gt;0,'Nom RPTM'!AB51&gt;0),LN('Nom RPTM'!AB51/'Nom RPTM'!AA51),0)</f>
        <v>0.11213130323880394</v>
      </c>
      <c r="AC51" s="78">
        <f>IF(AND('Nom RPTM'!AB51&gt;0,'Nom RPTM'!AC51&gt;0),LN('Nom RPTM'!AC51/'Nom RPTM'!AB51),0)</f>
        <v>2.1685141458936061E-2</v>
      </c>
      <c r="AD51" s="78">
        <f>IF(AND('Nom RPTM'!AD51&gt;0,'Nom RPTM'!AE51&gt;0),LN('Nom RPTM'!AE51/'Nom RPTM'!AD51),0)</f>
        <v>0.1064153229502656</v>
      </c>
      <c r="AE51" s="78">
        <f>IF(AND('Nom RPTM'!AE51&gt;0,'Nom RPTM'!AF51&gt;0),LN('Nom RPTM'!AF51/'Nom RPTM'!AE51),0)</f>
        <v>-9.9473280793002536E-2</v>
      </c>
      <c r="AF51" s="78">
        <f>IF(AND('Nom RPTM'!AF51&gt;0,'Nom RPTM'!AG51&gt;0),LN('Nom RPTM'!AG51/'Nom RPTM'!AF51),0)</f>
        <v>1.6660479091911515E-2</v>
      </c>
      <c r="AG51" s="78">
        <f>IF(AND('Nom RPTM'!AG51&gt;0,'Nom RPTM'!AH51&gt;0),LN('Nom RPTM'!AH51/'Nom RPTM'!AG51),0)</f>
        <v>8.2100117972282588E-2</v>
      </c>
      <c r="AH51" s="78">
        <f>IF(AND('Nom RPTM'!AH51&gt;0,'Nom RPTM'!AI51&gt;0),LN('Nom RPTM'!AI51/'Nom RPTM'!AH51),0)</f>
        <v>4.0877783513858977E-2</v>
      </c>
      <c r="AI51" s="78">
        <f>IF(AND('Nom RPTM'!AI51&gt;0,'Nom RPTM'!AJ51&gt;0),LN('Nom RPTM'!AJ51/'Nom RPTM'!AI51),0)</f>
        <v>2.4503383617626041E-2</v>
      </c>
      <c r="AJ51" s="78">
        <f>IF(AND('Nom RPTM'!AJ51&gt;0,'Nom RPTM'!AK51&gt;0),LN('Nom RPTM'!AK51/'Nom RPTM'!AJ51),0)</f>
        <v>1.7890239402825591E-2</v>
      </c>
      <c r="AK51" s="78">
        <f>IF(AND('Nom RPTM'!AK51&gt;0,'Nom RPTM'!AL51&gt;0),LN('Nom RPTM'!AL51/'Nom RPTM'!AK51),0)</f>
        <v>3.9350063032034047E-3</v>
      </c>
      <c r="AL51" s="78">
        <f>IF(AND('Nom RPTM'!AM51&gt;0,'Nom RPTM'!AN51&gt;0),LN('Nom RPTM'!AN51/'Nom RPTM'!AM51),0)</f>
        <v>-1.2265976924665117E-2</v>
      </c>
      <c r="AM51" s="78">
        <f>IF(AND('Nom RPTM'!AN51&gt;0,'Nom RPTM'!AO51&gt;0),LN('Nom RPTM'!AO51/'Nom RPTM'!AN51),0)</f>
        <v>5.2890843980467426E-3</v>
      </c>
      <c r="AN51" s="78">
        <f>IF(AND('Nom RPTM'!AO51&gt;0,'Nom RPTM'!AP51&gt;0),LN('Nom RPTM'!AP51/'Nom RPTM'!AO51),0)</f>
        <v>5.6141416900384718E-2</v>
      </c>
      <c r="AO51" s="78">
        <f>IF(AND('Nom RPTM'!AP51&gt;0,'Nom RPTM'!AQ51&gt;0),LN('Nom RPTM'!AQ51/'Nom RPTM'!AP51),0)</f>
        <v>-1.3421367896157494E-2</v>
      </c>
      <c r="AP51" s="78">
        <f>IF(AND('Nom RPTM'!AQ51&gt;0,'Nom RPTM'!AR51&gt;0),LN('Nom RPTM'!AR51/'Nom RPTM'!AQ51),0)</f>
        <v>-1.7094207804720499E-2</v>
      </c>
      <c r="AQ51" s="78">
        <f>IF(AND('Nom RPTM'!AR51&gt;0,'Nom RPTM'!AS51&gt;0),LN('Nom RPTM'!AS51/'Nom RPTM'!AR51),0)</f>
        <v>3.6301180080514292E-2</v>
      </c>
      <c r="AR51" s="78">
        <f>IF(AND('Nom RPTM'!AS51&gt;0,'Nom RPTM'!AT51&gt;0),LN('Nom RPTM'!AT51/'Nom RPTM'!AS51),0)</f>
        <v>0.16702745952522347</v>
      </c>
      <c r="AS51" s="78" t="e">
        <f>IF(AND('Nom RPTM'!AT51&gt;0,'Nom RPTM'!AU51&gt;0),LN('Nom RPTM'!AU51/'Nom RPTM'!AT51),0)</f>
        <v>#N/A</v>
      </c>
      <c r="AT51" s="78" t="e">
        <f>IF(AND('Nom RPTM'!AU51&gt;0,'Nom RPTM'!AV51&gt;0),LN('Nom RPTM'!AV51/'Nom RPTM'!AU51),0)</f>
        <v>#N/A</v>
      </c>
      <c r="AU51" s="78" t="e">
        <f>IF(AND('Nom RPTM'!AV51&gt;0,'Nom RPTM'!AW51&gt;0),LN('Nom RPTM'!AW51/'Nom RPTM'!AV51),0)</f>
        <v>#N/A</v>
      </c>
      <c r="AV51" s="78" t="e">
        <f>IF(AND('Nom RPTM'!AW51&gt;0,'Nom RPTM'!AX51&gt;0),LN('Nom RPTM'!AX51/'Nom RPTM'!AW51),0)</f>
        <v>#N/A</v>
      </c>
      <c r="AW51" s="78" t="e">
        <f>IF(AND('Nom RPTM'!AX51&gt;0,'Nom RPTM'!AY51&gt;0),LN('Nom RPTM'!AY51/'Nom RPTM'!AX51),0)</f>
        <v>#N/A</v>
      </c>
      <c r="AX51" s="78" t="e">
        <f>IF(AND('Nom RPTM'!AY51&gt;0,'Nom RPTM'!AZ51&gt;0),LN('Nom RPTM'!AZ51/'Nom RPTM'!AY51),0)</f>
        <v>#N/A</v>
      </c>
      <c r="AY51" s="78" t="e">
        <f>IF(AND('Nom RPTM'!AZ51&gt;0,'Nom RPTM'!BA51&gt;0),LN('Nom RPTM'!BA51/'Nom RPTM'!AZ51),0)</f>
        <v>#N/A</v>
      </c>
      <c r="AZ51" s="78" t="e">
        <f>IF(AND('Nom RPTM'!BA51&gt;0,'Nom RPTM'!BB51&gt;0),LN('Nom RPTM'!BB51/'Nom RPTM'!BA51),0)</f>
        <v>#N/A</v>
      </c>
    </row>
    <row r="52" spans="1:52"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63"/>
      <c r="H52" s="78">
        <f>IF(AND('Nom RPTM'!G52&gt;0,'Nom RPTM'!H52&gt;0),LN('Nom RPTM'!H52/'Nom RPTM'!G52),0)</f>
        <v>-1.6066843629272406E-2</v>
      </c>
      <c r="I52" s="78">
        <f>IF(AND('Nom RPTM'!H52&gt;0,'Nom RPTM'!I52&gt;0),LN('Nom RPTM'!I52/'Nom RPTM'!H52),0)</f>
        <v>9.1997384128716612E-3</v>
      </c>
      <c r="J52" s="78">
        <f>IF(AND('Nom RPTM'!I52&gt;0,'Nom RPTM'!J52&gt;0),LN('Nom RPTM'!J52/'Nom RPTM'!I52),0)</f>
        <v>3.8449581107033962E-2</v>
      </c>
      <c r="K52" s="78">
        <f>IF(AND('Nom RPTM'!J52&gt;0,'Nom RPTM'!K52&gt;0),LN('Nom RPTM'!K52/'Nom RPTM'!J52),0)</f>
        <v>-1.9739291197220644E-3</v>
      </c>
      <c r="L52" s="78">
        <f>IF(AND('Nom RPTM'!K52&gt;0,'Nom RPTM'!L52&gt;0),LN('Nom RPTM'!L52/'Nom RPTM'!K52),0)</f>
        <v>-1.4581430908234294E-2</v>
      </c>
      <c r="M52" s="78">
        <f>IF(AND('Nom RPTM'!L52&gt;0,'Nom RPTM'!M52&gt;0),LN('Nom RPTM'!M52/'Nom RPTM'!L52),0)</f>
        <v>-9.854462590483384E-3</v>
      </c>
      <c r="N52" s="78">
        <f>IF(AND('Nom RPTM'!M52&gt;0,'Nom RPTM'!N52&gt;0),LN('Nom RPTM'!N52/'Nom RPTM'!M52),0)</f>
        <v>-4.8935133320661892E-2</v>
      </c>
      <c r="O52" s="78">
        <f>IF(AND('Nom RPTM'!N52&gt;0,'Nom RPTM'!O52&gt;0),LN('Nom RPTM'!O52/'Nom RPTM'!N52),0)</f>
        <v>-5.131432246078995E-2</v>
      </c>
      <c r="P52" s="78">
        <f>IF(AND('Nom RPTM'!O52&gt;0,'Nom RPTM'!P52&gt;0),LN('Nom RPTM'!P52/'Nom RPTM'!O52),0)</f>
        <v>-1.2288436172525891E-2</v>
      </c>
      <c r="Q52" s="78">
        <f>IF(AND('Nom RPTM'!P52&gt;0,'Nom RPTM'!Q52&gt;0),LN('Nom RPTM'!Q52/'Nom RPTM'!P52),0)</f>
        <v>-3.1016076186961283E-3</v>
      </c>
      <c r="R52" s="78">
        <f>IF(AND('Nom RPTM'!Q52&gt;0,'Nom RPTM'!R52&gt;0),LN('Nom RPTM'!R52/'Nom RPTM'!Q52),0)</f>
        <v>7.4029944421805547E-3</v>
      </c>
      <c r="S52" s="78">
        <f>IF(AND('Nom RPTM'!R52&gt;0,'Nom RPTM'!S52&gt;0),LN('Nom RPTM'!S52/'Nom RPTM'!R52),0)</f>
        <v>-2.4902839109215927E-2</v>
      </c>
      <c r="T52" s="78">
        <f>IF(AND('Nom RPTM'!S52&gt;0,'Nom RPTM'!T52&gt;0),LN('Nom RPTM'!T52/'Nom RPTM'!S52),0)</f>
        <v>2.1012155456389167E-2</v>
      </c>
      <c r="U52" s="78">
        <f>IF(AND('Nom RPTM'!T52&gt;0,'Nom RPTM'!U52&gt;0),LN('Nom RPTM'!U52/'Nom RPTM'!T52),0)</f>
        <v>-1.1861071900406724E-2</v>
      </c>
      <c r="V52" s="78">
        <f>IF(AND('Nom RPTM'!U52&gt;0,'Nom RPTM'!V52&gt;0),LN('Nom RPTM'!V52/'Nom RPTM'!U52),0)</f>
        <v>-9.6196674079562978E-4</v>
      </c>
      <c r="W52" s="78">
        <f>IF(AND('Nom RPTM'!V52&gt;0,'Nom RPTM'!W52&gt;0),LN('Nom RPTM'!W52/'Nom RPTM'!V52),0)</f>
        <v>7.2990878460465211E-3</v>
      </c>
      <c r="X52" s="78">
        <f>IF(AND('Nom RPTM'!W52&gt;0,'Nom RPTM'!X52&gt;0),LN('Nom RPTM'!X52/'Nom RPTM'!W52),0)</f>
        <v>2.8076646993823107E-2</v>
      </c>
      <c r="Y52" s="78">
        <f>IF(AND('Nom RPTM'!X52&gt;0,'Nom RPTM'!Y52&gt;0),LN('Nom RPTM'!Y52/'Nom RPTM'!X52),0)</f>
        <v>-4.272728311683896E-2</v>
      </c>
      <c r="Z52" s="78">
        <f>IF(AND('Nom RPTM'!Y52&gt;0,'Nom RPTM'!Z52&gt;0),LN('Nom RPTM'!Z52/'Nom RPTM'!Y52),0)</f>
        <v>5.5933838829768878E-2</v>
      </c>
      <c r="AA52" s="78">
        <f>IF(AND('Nom RPTM'!Z52&gt;0,'Nom RPTM'!AA52&gt;0),LN('Nom RPTM'!AA52/'Nom RPTM'!Z52),0)</f>
        <v>0.10022900721564494</v>
      </c>
      <c r="AB52" s="78">
        <f>IF(AND('Nom RPTM'!AA52&gt;0,'Nom RPTM'!AB52&gt;0),LN('Nom RPTM'!AB52/'Nom RPTM'!AA52),0)</f>
        <v>0.10607991655616943</v>
      </c>
      <c r="AC52" s="78">
        <f>IF(AND('Nom RPTM'!AB52&gt;0,'Nom RPTM'!AC52&gt;0),LN('Nom RPTM'!AC52/'Nom RPTM'!AB52),0)</f>
        <v>3.0629079274763112E-2</v>
      </c>
      <c r="AD52" s="78">
        <f>IF(AND('Nom RPTM'!AD52&gt;0,'Nom RPTM'!AE52&gt;0),LN('Nom RPTM'!AE52/'Nom RPTM'!AD52),0)</f>
        <v>8.5117616614624469E-2</v>
      </c>
      <c r="AE52" s="78">
        <f>IF(AND('Nom RPTM'!AE52&gt;0,'Nom RPTM'!AF52&gt;0),LN('Nom RPTM'!AF52/'Nom RPTM'!AE52),0)</f>
        <v>-0.1304400093026549</v>
      </c>
      <c r="AF52" s="78">
        <f>IF(AND('Nom RPTM'!AF52&gt;0,'Nom RPTM'!AG52&gt;0),LN('Nom RPTM'!AG52/'Nom RPTM'!AF52),0)</f>
        <v>6.0612485239974701E-2</v>
      </c>
      <c r="AG52" s="78">
        <f>IF(AND('Nom RPTM'!AG52&gt;0,'Nom RPTM'!AH52&gt;0),LN('Nom RPTM'!AH52/'Nom RPTM'!AG52),0)</f>
        <v>8.9563547114377279E-2</v>
      </c>
      <c r="AH52" s="78">
        <f>IF(AND('Nom RPTM'!AH52&gt;0,'Nom RPTM'!AI52&gt;0),LN('Nom RPTM'!AI52/'Nom RPTM'!AH52),0)</f>
        <v>3.004061862307526E-2</v>
      </c>
      <c r="AI52" s="78">
        <f>IF(AND('Nom RPTM'!AI52&gt;0,'Nom RPTM'!AJ52&gt;0),LN('Nom RPTM'!AJ52/'Nom RPTM'!AI52),0)</f>
        <v>1.338996095629928E-2</v>
      </c>
      <c r="AJ52" s="78">
        <f>IF(AND('Nom RPTM'!AJ52&gt;0,'Nom RPTM'!AK52&gt;0),LN('Nom RPTM'!AK52/'Nom RPTM'!AJ52),0)</f>
        <v>1.9863067595945038E-2</v>
      </c>
      <c r="AK52" s="78">
        <f>IF(AND('Nom RPTM'!AK52&gt;0,'Nom RPTM'!AL52&gt;0),LN('Nom RPTM'!AL52/'Nom RPTM'!AK52),0)</f>
        <v>-3.2049505625035037E-2</v>
      </c>
      <c r="AL52" s="78">
        <f>IF(AND('Nom RPTM'!AM52&gt;0,'Nom RPTM'!AN52&gt;0),LN('Nom RPTM'!AN52/'Nom RPTM'!AM52),0)</f>
        <v>-1.3796348178379672E-2</v>
      </c>
      <c r="AM52" s="78">
        <f>IF(AND('Nom RPTM'!AN52&gt;0,'Nom RPTM'!AO52&gt;0),LN('Nom RPTM'!AO52/'Nom RPTM'!AN52),0)</f>
        <v>9.3056452991536684E-3</v>
      </c>
      <c r="AN52" s="78">
        <f>IF(AND('Nom RPTM'!AO52&gt;0,'Nom RPTM'!AP52&gt;0),LN('Nom RPTM'!AP52/'Nom RPTM'!AO52),0)</f>
        <v>3.7976419168035035E-2</v>
      </c>
      <c r="AO52" s="78">
        <f>IF(AND('Nom RPTM'!AP52&gt;0,'Nom RPTM'!AQ52&gt;0),LN('Nom RPTM'!AQ52/'Nom RPTM'!AP52),0)</f>
        <v>3.2072345313339204E-2</v>
      </c>
      <c r="AP52" s="78">
        <f>IF(AND('Nom RPTM'!AQ52&gt;0,'Nom RPTM'!AR52&gt;0),LN('Nom RPTM'!AR52/'Nom RPTM'!AQ52),0)</f>
        <v>-2.351481663425575E-2</v>
      </c>
      <c r="AQ52" s="78">
        <f>IF(AND('Nom RPTM'!AR52&gt;0,'Nom RPTM'!AS52&gt;0),LN('Nom RPTM'!AS52/'Nom RPTM'!AR52),0)</f>
        <v>1.8339681053387746E-2</v>
      </c>
      <c r="AR52" s="78">
        <f>IF(AND('Nom RPTM'!AS52&gt;0,'Nom RPTM'!AT52&gt;0),LN('Nom RPTM'!AT52/'Nom RPTM'!AS52),0)</f>
        <v>0.18968023939133036</v>
      </c>
      <c r="AS52" s="78" t="e">
        <f>IF(AND('Nom RPTM'!AT52&gt;0,'Nom RPTM'!AU52&gt;0),LN('Nom RPTM'!AU52/'Nom RPTM'!AT52),0)</f>
        <v>#N/A</v>
      </c>
      <c r="AT52" s="78" t="e">
        <f>IF(AND('Nom RPTM'!AU52&gt;0,'Nom RPTM'!AV52&gt;0),LN('Nom RPTM'!AV52/'Nom RPTM'!AU52),0)</f>
        <v>#N/A</v>
      </c>
      <c r="AU52" s="78" t="e">
        <f>IF(AND('Nom RPTM'!AV52&gt;0,'Nom RPTM'!AW52&gt;0),LN('Nom RPTM'!AW52/'Nom RPTM'!AV52),0)</f>
        <v>#N/A</v>
      </c>
      <c r="AV52" s="78" t="e">
        <f>IF(AND('Nom RPTM'!AW52&gt;0,'Nom RPTM'!AX52&gt;0),LN('Nom RPTM'!AX52/'Nom RPTM'!AW52),0)</f>
        <v>#N/A</v>
      </c>
      <c r="AW52" s="78" t="e">
        <f>IF(AND('Nom RPTM'!AX52&gt;0,'Nom RPTM'!AY52&gt;0),LN('Nom RPTM'!AY52/'Nom RPTM'!AX52),0)</f>
        <v>#N/A</v>
      </c>
      <c r="AX52" s="78" t="e">
        <f>IF(AND('Nom RPTM'!AY52&gt;0,'Nom RPTM'!AZ52&gt;0),LN('Nom RPTM'!AZ52/'Nom RPTM'!AY52),0)</f>
        <v>#N/A</v>
      </c>
      <c r="AY52" s="78" t="e">
        <f>IF(AND('Nom RPTM'!AZ52&gt;0,'Nom RPTM'!BA52&gt;0),LN('Nom RPTM'!BA52/'Nom RPTM'!AZ52),0)</f>
        <v>#N/A</v>
      </c>
      <c r="AZ52" s="78" t="e">
        <f>IF(AND('Nom RPTM'!BA52&gt;0,'Nom RPTM'!BB52&gt;0),LN('Nom RPTM'!BB52/'Nom RPTM'!BA52),0)</f>
        <v>#N/A</v>
      </c>
    </row>
    <row r="53" spans="1:52"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69"/>
      <c r="H53" s="79">
        <f>IF(AND('Nom RPTM'!G53&gt;0,'Nom RPTM'!H53&gt;0),LN('Nom RPTM'!H53/'Nom RPTM'!G53),0)</f>
        <v>-1.4731352197143964E-2</v>
      </c>
      <c r="I53" s="79">
        <f>IF(AND('Nom RPTM'!H53&gt;0,'Nom RPTM'!I53&gt;0),LN('Nom RPTM'!I53/'Nom RPTM'!H53),0)</f>
        <v>-3.0547954250339581E-2</v>
      </c>
      <c r="J53" s="79">
        <f>IF(AND('Nom RPTM'!I53&gt;0,'Nom RPTM'!J53&gt;0),LN('Nom RPTM'!J53/'Nom RPTM'!I53),0)</f>
        <v>-9.9365191502505373E-3</v>
      </c>
      <c r="K53" s="79">
        <f>IF(AND('Nom RPTM'!J53&gt;0,'Nom RPTM'!K53&gt;0),LN('Nom RPTM'!K53/'Nom RPTM'!J53),0)</f>
        <v>1.1349157799966921E-2</v>
      </c>
      <c r="L53" s="79">
        <f>IF(AND('Nom RPTM'!K53&gt;0,'Nom RPTM'!L53&gt;0),LN('Nom RPTM'!L53/'Nom RPTM'!K53),0)</f>
        <v>2.2923483933291386E-4</v>
      </c>
      <c r="M53" s="79">
        <f>IF(AND('Nom RPTM'!L53&gt;0,'Nom RPTM'!M53&gt;0),LN('Nom RPTM'!M53/'Nom RPTM'!L53),0)</f>
        <v>6.1890940566680049E-2</v>
      </c>
      <c r="N53" s="79">
        <f>IF(AND('Nom RPTM'!M53&gt;0,'Nom RPTM'!N53&gt;0),LN('Nom RPTM'!N53/'Nom RPTM'!M53),0)</f>
        <v>-4.4586905718832025E-2</v>
      </c>
      <c r="O53" s="79">
        <f>IF(AND('Nom RPTM'!N53&gt;0,'Nom RPTM'!O53&gt;0),LN('Nom RPTM'!O53/'Nom RPTM'!N53),0)</f>
        <v>-1.059401119484947E-2</v>
      </c>
      <c r="P53" s="79">
        <f>IF(AND('Nom RPTM'!O53&gt;0,'Nom RPTM'!P53&gt;0),LN('Nom RPTM'!P53/'Nom RPTM'!O53),0)</f>
        <v>-9.4069154866518803E-3</v>
      </c>
      <c r="Q53" s="79">
        <f>IF(AND('Nom RPTM'!P53&gt;0,'Nom RPTM'!Q53&gt;0),LN('Nom RPTM'!Q53/'Nom RPTM'!P53),0)</f>
        <v>1.2164342697176794E-2</v>
      </c>
      <c r="R53" s="79">
        <f>IF(AND('Nom RPTM'!Q53&gt;0,'Nom RPTM'!R53&gt;0),LN('Nom RPTM'!R53/'Nom RPTM'!Q53),0)</f>
        <v>-5.2551041706742274E-3</v>
      </c>
      <c r="S53" s="79">
        <f>IF(AND('Nom RPTM'!R53&gt;0,'Nom RPTM'!S53&gt;0),LN('Nom RPTM'!S53/'Nom RPTM'!R53),0)</f>
        <v>-2.2014027030484672E-2</v>
      </c>
      <c r="T53" s="79">
        <f>IF(AND('Nom RPTM'!S53&gt;0,'Nom RPTM'!T53&gt;0),LN('Nom RPTM'!T53/'Nom RPTM'!S53),0)</f>
        <v>-2.7412162413568557E-4</v>
      </c>
      <c r="U53" s="79">
        <f>IF(AND('Nom RPTM'!T53&gt;0,'Nom RPTM'!U53&gt;0),LN('Nom RPTM'!U53/'Nom RPTM'!T53),0)</f>
        <v>-5.1992299203380077E-3</v>
      </c>
      <c r="V53" s="79">
        <f>IF(AND('Nom RPTM'!U53&gt;0,'Nom RPTM'!V53&gt;0),LN('Nom RPTM'!V53/'Nom RPTM'!U53),0)</f>
        <v>-1.4036181286117414E-2</v>
      </c>
      <c r="W53" s="79">
        <f>IF(AND('Nom RPTM'!V53&gt;0,'Nom RPTM'!W53&gt;0),LN('Nom RPTM'!W53/'Nom RPTM'!V53),0)</f>
        <v>3.665613402925634E-2</v>
      </c>
      <c r="X53" s="79">
        <f>IF(AND('Nom RPTM'!W53&gt;0,'Nom RPTM'!X53&gt;0),LN('Nom RPTM'!X53/'Nom RPTM'!W53),0)</f>
        <v>5.0143936013418128E-2</v>
      </c>
      <c r="Y53" s="79">
        <f>IF(AND('Nom RPTM'!X53&gt;0,'Nom RPTM'!Y53&gt;0),LN('Nom RPTM'!Y53/'Nom RPTM'!X53),0)</f>
        <v>-1.0419456250070335E-2</v>
      </c>
      <c r="Z53" s="79">
        <f>IF(AND('Nom RPTM'!Y53&gt;0,'Nom RPTM'!Z53&gt;0),LN('Nom RPTM'!Z53/'Nom RPTM'!Y53),0)</f>
        <v>-2.3088879273895295E-2</v>
      </c>
      <c r="AA53" s="79">
        <f>IF(AND('Nom RPTM'!Z53&gt;0,'Nom RPTM'!AA53&gt;0),LN('Nom RPTM'!AA53/'Nom RPTM'!Z53),0)</f>
        <v>7.2855696953203486E-2</v>
      </c>
      <c r="AB53" s="79">
        <f>IF(AND('Nom RPTM'!AA53&gt;0,'Nom RPTM'!AB53&gt;0),LN('Nom RPTM'!AB53/'Nom RPTM'!AA53),0)</f>
        <v>7.7431393079778657E-2</v>
      </c>
      <c r="AC53" s="79">
        <f>IF(AND('Nom RPTM'!AB53&gt;0,'Nom RPTM'!AC53&gt;0),LN('Nom RPTM'!AC53/'Nom RPTM'!AB53),0)</f>
        <v>6.7143624978220143E-2</v>
      </c>
      <c r="AD53" s="79">
        <f>IF(AND('Nom RPTM'!AD53&gt;0,'Nom RPTM'!AE53&gt;0),LN('Nom RPTM'!AE53/'Nom RPTM'!AD53),0)</f>
        <v>0.12471006956551023</v>
      </c>
      <c r="AE53" s="79">
        <f>IF(AND('Nom RPTM'!AE53&gt;0,'Nom RPTM'!AF53&gt;0),LN('Nom RPTM'!AF53/'Nom RPTM'!AE53),0)</f>
        <v>-9.0608423318254451E-3</v>
      </c>
      <c r="AF53" s="79">
        <f>IF(AND('Nom RPTM'!AF53&gt;0,'Nom RPTM'!AG53&gt;0),LN('Nom RPTM'!AG53/'Nom RPTM'!AF53),0)</f>
        <v>3.2928505486839808E-2</v>
      </c>
      <c r="AG53" s="79">
        <f>IF(AND('Nom RPTM'!AG53&gt;0,'Nom RPTM'!AH53&gt;0),LN('Nom RPTM'!AH53/'Nom RPTM'!AG53),0)</f>
        <v>6.8638018957428368E-2</v>
      </c>
      <c r="AH53" s="79">
        <f>IF(AND('Nom RPTM'!AH53&gt;0,'Nom RPTM'!AI53&gt;0),LN('Nom RPTM'!AI53/'Nom RPTM'!AH53),0)</f>
        <v>6.2214876906612475E-2</v>
      </c>
      <c r="AI53" s="79">
        <f>IF(AND('Nom RPTM'!AI53&gt;0,'Nom RPTM'!AJ53&gt;0),LN('Nom RPTM'!AJ53/'Nom RPTM'!AI53),0)</f>
        <v>4.0049461680675561E-3</v>
      </c>
      <c r="AJ53" s="79">
        <f>IF(AND('Nom RPTM'!AJ53&gt;0,'Nom RPTM'!AK53&gt;0),LN('Nom RPTM'!AK53/'Nom RPTM'!AJ53),0)</f>
        <v>3.3359413764484348E-2</v>
      </c>
      <c r="AK53" s="79">
        <f>IF(AND('Nom RPTM'!AK53&gt;0,'Nom RPTM'!AL53&gt;0),LN('Nom RPTM'!AL53/'Nom RPTM'!AK53),0)</f>
        <v>-0.15931162598077689</v>
      </c>
      <c r="AL53" s="79">
        <f>IF(AND('Nom RPTM'!AM53&gt;0,'Nom RPTM'!AN53&gt;0),LN('Nom RPTM'!AN53/'Nom RPTM'!AM53),0)</f>
        <v>4.894748128753694E-2</v>
      </c>
      <c r="AM53" s="79">
        <f>IF(AND('Nom RPTM'!AN53&gt;0,'Nom RPTM'!AO53&gt;0),LN('Nom RPTM'!AO53/'Nom RPTM'!AN53),0)</f>
        <v>1.2309707363691906E-2</v>
      </c>
      <c r="AN53" s="79">
        <f>IF(AND('Nom RPTM'!AO53&gt;0,'Nom RPTM'!AP53&gt;0),LN('Nom RPTM'!AP53/'Nom RPTM'!AO53),0)</f>
        <v>1.7729480373301569E-2</v>
      </c>
      <c r="AO53" s="79">
        <f>IF(AND('Nom RPTM'!AP53&gt;0,'Nom RPTM'!AQ53&gt;0),LN('Nom RPTM'!AQ53/'Nom RPTM'!AP53),0)</f>
        <v>5.2633688755027191E-2</v>
      </c>
      <c r="AP53" s="79">
        <f>IF(AND('Nom RPTM'!AQ53&gt;0,'Nom RPTM'!AR53&gt;0),LN('Nom RPTM'!AR53/'Nom RPTM'!AQ53),0)</f>
        <v>3.2629677396480192E-2</v>
      </c>
      <c r="AQ53" s="79">
        <f>IF(AND('Nom RPTM'!AR53&gt;0,'Nom RPTM'!AS53&gt;0),LN('Nom RPTM'!AS53/'Nom RPTM'!AR53),0)</f>
        <v>1.1267364548088278E-2</v>
      </c>
      <c r="AR53" s="79">
        <f>IF(AND('Nom RPTM'!AS53&gt;0,'Nom RPTM'!AT53&gt;0),LN('Nom RPTM'!AT53/'Nom RPTM'!AS53),0)</f>
        <v>5.8630661930375576E-2</v>
      </c>
      <c r="AS53" s="79" t="e">
        <f>IF(AND('Nom RPTM'!AT53&gt;0,'Nom RPTM'!AU53&gt;0),LN('Nom RPTM'!AU53/'Nom RPTM'!AT53),0)</f>
        <v>#N/A</v>
      </c>
      <c r="AT53" s="79" t="e">
        <f>IF(AND('Nom RPTM'!AU53&gt;0,'Nom RPTM'!AV53&gt;0),LN('Nom RPTM'!AV53/'Nom RPTM'!AU53),0)</f>
        <v>#N/A</v>
      </c>
      <c r="AU53" s="79" t="e">
        <f>IF(AND('Nom RPTM'!AV53&gt;0,'Nom RPTM'!AW53&gt;0),LN('Nom RPTM'!AW53/'Nom RPTM'!AV53),0)</f>
        <v>#N/A</v>
      </c>
      <c r="AV53" s="79" t="e">
        <f>IF(AND('Nom RPTM'!AW53&gt;0,'Nom RPTM'!AX53&gt;0),LN('Nom RPTM'!AX53/'Nom RPTM'!AW53),0)</f>
        <v>#N/A</v>
      </c>
      <c r="AW53" s="79" t="e">
        <f>IF(AND('Nom RPTM'!AX53&gt;0,'Nom RPTM'!AY53&gt;0),LN('Nom RPTM'!AY53/'Nom RPTM'!AX53),0)</f>
        <v>#N/A</v>
      </c>
      <c r="AX53" s="79" t="e">
        <f>IF(AND('Nom RPTM'!AY53&gt;0,'Nom RPTM'!AZ53&gt;0),LN('Nom RPTM'!AZ53/'Nom RPTM'!AY53),0)</f>
        <v>#N/A</v>
      </c>
      <c r="AY53" s="79" t="e">
        <f>IF(AND('Nom RPTM'!AZ53&gt;0,'Nom RPTM'!BA53&gt;0),LN('Nom RPTM'!BA53/'Nom RPTM'!AZ53),0)</f>
        <v>#N/A</v>
      </c>
      <c r="AZ53" s="79" t="e">
        <f>IF(AND('Nom RPTM'!BA53&gt;0,'Nom RPTM'!BB53&gt;0),LN('Nom RPTM'!BB53/'Nom RPTM'!BA53),0)</f>
        <v>#N/A</v>
      </c>
    </row>
    <row r="54" spans="1:52"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69"/>
      <c r="H54" s="79">
        <f>IF(AND('Nom RPTM'!G54&gt;0,'Nom RPTM'!H54&gt;0),LN('Nom RPTM'!H54/'Nom RPTM'!G54),0)</f>
        <v>-4.6620100675628497E-3</v>
      </c>
      <c r="I54" s="79">
        <f>IF(AND('Nom RPTM'!H54&gt;0,'Nom RPTM'!I54&gt;0),LN('Nom RPTM'!I54/'Nom RPTM'!H54),0)</f>
        <v>-6.4264063035424882E-2</v>
      </c>
      <c r="J54" s="79">
        <f>IF(AND('Nom RPTM'!I54&gt;0,'Nom RPTM'!J54&gt;0),LN('Nom RPTM'!J54/'Nom RPTM'!I54),0)</f>
        <v>1.7854791495175753E-2</v>
      </c>
      <c r="K54" s="79">
        <f>IF(AND('Nom RPTM'!J54&gt;0,'Nom RPTM'!K54&gt;0),LN('Nom RPTM'!K54/'Nom RPTM'!J54),0)</f>
        <v>1.8701424934393723E-2</v>
      </c>
      <c r="L54" s="79">
        <f>IF(AND('Nom RPTM'!K54&gt;0,'Nom RPTM'!L54&gt;0),LN('Nom RPTM'!L54/'Nom RPTM'!K54),0)</f>
        <v>4.3230107956278314E-3</v>
      </c>
      <c r="M54" s="79">
        <f>IF(AND('Nom RPTM'!L54&gt;0,'Nom RPTM'!M54&gt;0),LN('Nom RPTM'!M54/'Nom RPTM'!L54),0)</f>
        <v>2.3724392231678586E-2</v>
      </c>
      <c r="N54" s="79">
        <f>IF(AND('Nom RPTM'!M54&gt;0,'Nom RPTM'!N54&gt;0),LN('Nom RPTM'!N54/'Nom RPTM'!M54),0)</f>
        <v>-1.9027630803318582E-2</v>
      </c>
      <c r="O54" s="79">
        <f>IF(AND('Nom RPTM'!N54&gt;0,'Nom RPTM'!O54&gt;0),LN('Nom RPTM'!O54/'Nom RPTM'!N54),0)</f>
        <v>5.6953846845261323E-3</v>
      </c>
      <c r="P54" s="79">
        <f>IF(AND('Nom RPTM'!O54&gt;0,'Nom RPTM'!P54&gt;0),LN('Nom RPTM'!P54/'Nom RPTM'!O54),0)</f>
        <v>-2.4899652205622413E-2</v>
      </c>
      <c r="Q54" s="79">
        <f>IF(AND('Nom RPTM'!P54&gt;0,'Nom RPTM'!Q54&gt;0),LN('Nom RPTM'!Q54/'Nom RPTM'!P54),0)</f>
        <v>-8.7909015875384279E-3</v>
      </c>
      <c r="R54" s="79">
        <f>IF(AND('Nom RPTM'!Q54&gt;0,'Nom RPTM'!R54&gt;0),LN('Nom RPTM'!R54/'Nom RPTM'!Q54),0)</f>
        <v>5.6513928424925626E-3</v>
      </c>
      <c r="S54" s="79">
        <f>IF(AND('Nom RPTM'!R54&gt;0,'Nom RPTM'!S54&gt;0),LN('Nom RPTM'!S54/'Nom RPTM'!R54),0)</f>
        <v>7.939946655437267E-4</v>
      </c>
      <c r="T54" s="79">
        <f>IF(AND('Nom RPTM'!S54&gt;0,'Nom RPTM'!T54&gt;0),LN('Nom RPTM'!T54/'Nom RPTM'!S54),0)</f>
        <v>-2.8764681248371497E-2</v>
      </c>
      <c r="U54" s="79">
        <f>IF(AND('Nom RPTM'!T54&gt;0,'Nom RPTM'!U54&gt;0),LN('Nom RPTM'!U54/'Nom RPTM'!T54),0)</f>
        <v>-3.1713370412511314E-2</v>
      </c>
      <c r="V54" s="79">
        <f>IF(AND('Nom RPTM'!U54&gt;0,'Nom RPTM'!V54&gt;0),LN('Nom RPTM'!V54/'Nom RPTM'!U54),0)</f>
        <v>-3.7251437548543674E-2</v>
      </c>
      <c r="W54" s="79">
        <f>IF(AND('Nom RPTM'!V54&gt;0,'Nom RPTM'!W54&gt;0),LN('Nom RPTM'!W54/'Nom RPTM'!V54),0)</f>
        <v>2.5093174208256575E-2</v>
      </c>
      <c r="X54" s="79">
        <f>IF(AND('Nom RPTM'!W54&gt;0,'Nom RPTM'!X54&gt;0),LN('Nom RPTM'!X54/'Nom RPTM'!W54),0)</f>
        <v>-1.1887250495252119E-4</v>
      </c>
      <c r="Y54" s="79">
        <f>IF(AND('Nom RPTM'!X54&gt;0,'Nom RPTM'!Y54&gt;0),LN('Nom RPTM'!Y54/'Nom RPTM'!X54),0)</f>
        <v>-1.7652499446763167E-2</v>
      </c>
      <c r="Z54" s="79">
        <f>IF(AND('Nom RPTM'!Y54&gt;0,'Nom RPTM'!Z54&gt;0),LN('Nom RPTM'!Z54/'Nom RPTM'!Y54),0)</f>
        <v>5.473958704073684E-3</v>
      </c>
      <c r="AA54" s="79">
        <f>IF(AND('Nom RPTM'!Z54&gt;0,'Nom RPTM'!AA54&gt;0),LN('Nom RPTM'!AA54/'Nom RPTM'!Z54),0)</f>
        <v>7.3671977642586192E-2</v>
      </c>
      <c r="AB54" s="79">
        <f>IF(AND('Nom RPTM'!AA54&gt;0,'Nom RPTM'!AB54&gt;0),LN('Nom RPTM'!AB54/'Nom RPTM'!AA54),0)</f>
        <v>8.0295237784114279E-2</v>
      </c>
      <c r="AC54" s="79">
        <f>IF(AND('Nom RPTM'!AB54&gt;0,'Nom RPTM'!AC54&gt;0),LN('Nom RPTM'!AC54/'Nom RPTM'!AB54),0)</f>
        <v>6.6684259425435086E-2</v>
      </c>
      <c r="AD54" s="79">
        <f>IF(AND('Nom RPTM'!AD54&gt;0,'Nom RPTM'!AE54&gt;0),LN('Nom RPTM'!AE54/'Nom RPTM'!AD54),0)</f>
        <v>0.13008577842464394</v>
      </c>
      <c r="AE54" s="79">
        <f>IF(AND('Nom RPTM'!AE54&gt;0,'Nom RPTM'!AF54&gt;0),LN('Nom RPTM'!AF54/'Nom RPTM'!AE54),0)</f>
        <v>-5.9368505805431071E-2</v>
      </c>
      <c r="AF54" s="79">
        <f>IF(AND('Nom RPTM'!AF54&gt;0,'Nom RPTM'!AG54&gt;0),LN('Nom RPTM'!AG54/'Nom RPTM'!AF54),0)</f>
        <v>3.7285295269565304E-2</v>
      </c>
      <c r="AG54" s="79">
        <f>IF(AND('Nom RPTM'!AG54&gt;0,'Nom RPTM'!AH54&gt;0),LN('Nom RPTM'!AH54/'Nom RPTM'!AG54),0)</f>
        <v>7.4530583765815395E-2</v>
      </c>
      <c r="AH54" s="79">
        <f>IF(AND('Nom RPTM'!AH54&gt;0,'Nom RPTM'!AI54&gt;0),LN('Nom RPTM'!AI54/'Nom RPTM'!AH54),0)</f>
        <v>3.7628922320394491E-2</v>
      </c>
      <c r="AI54" s="79">
        <f>IF(AND('Nom RPTM'!AI54&gt;0,'Nom RPTM'!AJ54&gt;0),LN('Nom RPTM'!AJ54/'Nom RPTM'!AI54),0)</f>
        <v>1.876414317362117E-2</v>
      </c>
      <c r="AJ54" s="79">
        <f>IF(AND('Nom RPTM'!AJ54&gt;0,'Nom RPTM'!AK54&gt;0),LN('Nom RPTM'!AK54/'Nom RPTM'!AJ54),0)</f>
        <v>3.2480940653349145E-3</v>
      </c>
      <c r="AK54" s="79">
        <f>IF(AND('Nom RPTM'!AK54&gt;0,'Nom RPTM'!AL54&gt;0),LN('Nom RPTM'!AL54/'Nom RPTM'!AK54),0)</f>
        <v>-2.4312924298151847E-2</v>
      </c>
      <c r="AL54" s="79">
        <f>IF(AND('Nom RPTM'!AM54&gt;0,'Nom RPTM'!AN54&gt;0),LN('Nom RPTM'!AN54/'Nom RPTM'!AM54),0)</f>
        <v>-6.8441109111083004E-3</v>
      </c>
      <c r="AM54" s="79">
        <f>IF(AND('Nom RPTM'!AN54&gt;0,'Nom RPTM'!AO54&gt;0),LN('Nom RPTM'!AO54/'Nom RPTM'!AN54),0)</f>
        <v>-1.1909379390270354E-2</v>
      </c>
      <c r="AN54" s="79">
        <f>IF(AND('Nom RPTM'!AO54&gt;0,'Nom RPTM'!AP54&gt;0),LN('Nom RPTM'!AP54/'Nom RPTM'!AO54),0)</f>
        <v>3.2071195860819225E-2</v>
      </c>
      <c r="AO54" s="79">
        <f>IF(AND('Nom RPTM'!AP54&gt;0,'Nom RPTM'!AQ54&gt;0),LN('Nom RPTM'!AQ54/'Nom RPTM'!AP54),0)</f>
        <v>4.4369481815426597E-2</v>
      </c>
      <c r="AP54" s="79">
        <f>IF(AND('Nom RPTM'!AQ54&gt;0,'Nom RPTM'!AR54&gt;0),LN('Nom RPTM'!AR54/'Nom RPTM'!AQ54),0)</f>
        <v>7.3264992750786762E-3</v>
      </c>
      <c r="AQ54" s="79">
        <f>IF(AND('Nom RPTM'!AR54&gt;0,'Nom RPTM'!AS54&gt;0),LN('Nom RPTM'!AS54/'Nom RPTM'!AR54),0)</f>
        <v>1.0200031115958701E-2</v>
      </c>
      <c r="AR54" s="79">
        <f>IF(AND('Nom RPTM'!AS54&gt;0,'Nom RPTM'!AT54&gt;0),LN('Nom RPTM'!AT54/'Nom RPTM'!AS54),0)</f>
        <v>0.10064129400133522</v>
      </c>
      <c r="AS54" s="79" t="e">
        <f>IF(AND('Nom RPTM'!AT54&gt;0,'Nom RPTM'!AU54&gt;0),LN('Nom RPTM'!AU54/'Nom RPTM'!AT54),0)</f>
        <v>#N/A</v>
      </c>
      <c r="AT54" s="79" t="e">
        <f>IF(AND('Nom RPTM'!AU54&gt;0,'Nom RPTM'!AV54&gt;0),LN('Nom RPTM'!AV54/'Nom RPTM'!AU54),0)</f>
        <v>#N/A</v>
      </c>
      <c r="AU54" s="79" t="e">
        <f>IF(AND('Nom RPTM'!AV54&gt;0,'Nom RPTM'!AW54&gt;0),LN('Nom RPTM'!AW54/'Nom RPTM'!AV54),0)</f>
        <v>#N/A</v>
      </c>
      <c r="AV54" s="79" t="e">
        <f>IF(AND('Nom RPTM'!AW54&gt;0,'Nom RPTM'!AX54&gt;0),LN('Nom RPTM'!AX54/'Nom RPTM'!AW54),0)</f>
        <v>#N/A</v>
      </c>
      <c r="AW54" s="79" t="e">
        <f>IF(AND('Nom RPTM'!AX54&gt;0,'Nom RPTM'!AY54&gt;0),LN('Nom RPTM'!AY54/'Nom RPTM'!AX54),0)</f>
        <v>#N/A</v>
      </c>
      <c r="AX54" s="79" t="e">
        <f>IF(AND('Nom RPTM'!AY54&gt;0,'Nom RPTM'!AZ54&gt;0),LN('Nom RPTM'!AZ54/'Nom RPTM'!AY54),0)</f>
        <v>#N/A</v>
      </c>
      <c r="AY54" s="79" t="e">
        <f>IF(AND('Nom RPTM'!AZ54&gt;0,'Nom RPTM'!BA54&gt;0),LN('Nom RPTM'!BA54/'Nom RPTM'!AZ54),0)</f>
        <v>#N/A</v>
      </c>
      <c r="AZ54" s="79" t="e">
        <f>IF(AND('Nom RPTM'!BA54&gt;0,'Nom RPTM'!BB54&gt;0),LN('Nom RPTM'!BB54/'Nom RPTM'!BA54),0)</f>
        <v>#N/A</v>
      </c>
    </row>
    <row r="55" spans="1:52"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69"/>
      <c r="H55" s="79">
        <f>IF(AND('Nom RPTM'!G55&gt;0,'Nom RPTM'!H55&gt;0),LN('Nom RPTM'!H55/'Nom RPTM'!G55),0)</f>
        <v>-8.105988774652937E-3</v>
      </c>
      <c r="I55" s="79">
        <f>IF(AND('Nom RPTM'!H55&gt;0,'Nom RPTM'!I55&gt;0),LN('Nom RPTM'!I55/'Nom RPTM'!H55),0)</f>
        <v>-2.3746459864938205E-2</v>
      </c>
      <c r="J55" s="79">
        <f>IF(AND('Nom RPTM'!I55&gt;0,'Nom RPTM'!J55&gt;0),LN('Nom RPTM'!J55/'Nom RPTM'!I55),0)</f>
        <v>2.1098779010785097E-2</v>
      </c>
      <c r="K55" s="79">
        <f>IF(AND('Nom RPTM'!J55&gt;0,'Nom RPTM'!K55&gt;0),LN('Nom RPTM'!K55/'Nom RPTM'!J55),0)</f>
        <v>-1.5431802296424196E-2</v>
      </c>
      <c r="L55" s="79">
        <f>IF(AND('Nom RPTM'!K55&gt;0,'Nom RPTM'!L55&gt;0),LN('Nom RPTM'!L55/'Nom RPTM'!K55),0)</f>
        <v>2.3997004475556034E-4</v>
      </c>
      <c r="M55" s="79">
        <f>IF(AND('Nom RPTM'!L55&gt;0,'Nom RPTM'!M55&gt;0),LN('Nom RPTM'!M55/'Nom RPTM'!L55),0)</f>
        <v>-5.5967546410559278E-3</v>
      </c>
      <c r="N55" s="79">
        <f>IF(AND('Nom RPTM'!M55&gt;0,'Nom RPTM'!N55&gt;0),LN('Nom RPTM'!N55/'Nom RPTM'!M55),0)</f>
        <v>-2.0121431470852175E-2</v>
      </c>
      <c r="O55" s="79">
        <f>IF(AND('Nom RPTM'!N55&gt;0,'Nom RPTM'!O55&gt;0),LN('Nom RPTM'!O55/'Nom RPTM'!N55),0)</f>
        <v>-1.6875068410999887E-2</v>
      </c>
      <c r="P55" s="79">
        <f>IF(AND('Nom RPTM'!O55&gt;0,'Nom RPTM'!P55&gt;0),LN('Nom RPTM'!P55/'Nom RPTM'!O55),0)</f>
        <v>-1.8650460599859666E-2</v>
      </c>
      <c r="Q55" s="79">
        <f>IF(AND('Nom RPTM'!P55&gt;0,'Nom RPTM'!Q55&gt;0),LN('Nom RPTM'!Q55/'Nom RPTM'!P55),0)</f>
        <v>-2.3718530833605242E-2</v>
      </c>
      <c r="R55" s="79">
        <f>IF(AND('Nom RPTM'!Q55&gt;0,'Nom RPTM'!R55&gt;0),LN('Nom RPTM'!R55/'Nom RPTM'!Q55),0)</f>
        <v>1.0367241426114169E-2</v>
      </c>
      <c r="S55" s="79">
        <f>IF(AND('Nom RPTM'!R55&gt;0,'Nom RPTM'!S55&gt;0),LN('Nom RPTM'!S55/'Nom RPTM'!R55),0)</f>
        <v>-2.8361012630875385E-3</v>
      </c>
      <c r="T55" s="79">
        <f>IF(AND('Nom RPTM'!S55&gt;0,'Nom RPTM'!T55&gt;0),LN('Nom RPTM'!T55/'Nom RPTM'!S55),0)</f>
        <v>-2.0022184608979232E-3</v>
      </c>
      <c r="U55" s="79">
        <f>IF(AND('Nom RPTM'!T55&gt;0,'Nom RPTM'!U55&gt;0),LN('Nom RPTM'!U55/'Nom RPTM'!T55),0)</f>
        <v>-2.9366494745684295E-2</v>
      </c>
      <c r="V55" s="79">
        <f>IF(AND('Nom RPTM'!U55&gt;0,'Nom RPTM'!V55&gt;0),LN('Nom RPTM'!V55/'Nom RPTM'!U55),0)</f>
        <v>-3.7407103501015511E-2</v>
      </c>
      <c r="W55" s="79">
        <f>IF(AND('Nom RPTM'!V55&gt;0,'Nom RPTM'!W55&gt;0),LN('Nom RPTM'!W55/'Nom RPTM'!V55),0)</f>
        <v>7.4544892837176613E-3</v>
      </c>
      <c r="X55" s="79">
        <f>IF(AND('Nom RPTM'!W55&gt;0,'Nom RPTM'!X55&gt;0),LN('Nom RPTM'!X55/'Nom RPTM'!W55),0)</f>
        <v>6.9636307346037651E-3</v>
      </c>
      <c r="Y55" s="79">
        <f>IF(AND('Nom RPTM'!X55&gt;0,'Nom RPTM'!Y55&gt;0),LN('Nom RPTM'!Y55/'Nom RPTM'!X55),0)</f>
        <v>-6.189651456921863E-2</v>
      </c>
      <c r="Z55" s="79">
        <f>IF(AND('Nom RPTM'!Y55&gt;0,'Nom RPTM'!Z55&gt;0),LN('Nom RPTM'!Z55/'Nom RPTM'!Y55),0)</f>
        <v>-1.1847963284972503E-2</v>
      </c>
      <c r="AA55" s="79">
        <f>IF(AND('Nom RPTM'!Z55&gt;0,'Nom RPTM'!AA55&gt;0),LN('Nom RPTM'!AA55/'Nom RPTM'!Z55),0)</f>
        <v>8.4864823329312805E-2</v>
      </c>
      <c r="AB55" s="79">
        <f>IF(AND('Nom RPTM'!AA55&gt;0,'Nom RPTM'!AB55&gt;0),LN('Nom RPTM'!AB55/'Nom RPTM'!AA55),0)</f>
        <v>6.2451954779121917E-2</v>
      </c>
      <c r="AC55" s="79">
        <f>IF(AND('Nom RPTM'!AB55&gt;0,'Nom RPTM'!AC55&gt;0),LN('Nom RPTM'!AC55/'Nom RPTM'!AB55),0)</f>
        <v>6.6866646307223596E-2</v>
      </c>
      <c r="AD55" s="79">
        <f>IF(AND('Nom RPTM'!AD55&gt;0,'Nom RPTM'!AE55&gt;0),LN('Nom RPTM'!AE55/'Nom RPTM'!AD55),0)</f>
        <v>0.10382113923825514</v>
      </c>
      <c r="AE55" s="79">
        <f>IF(AND('Nom RPTM'!AE55&gt;0,'Nom RPTM'!AF55&gt;0),LN('Nom RPTM'!AF55/'Nom RPTM'!AE55),0)</f>
        <v>-4.6256989333099095E-2</v>
      </c>
      <c r="AF55" s="79">
        <f>IF(AND('Nom RPTM'!AF55&gt;0,'Nom RPTM'!AG55&gt;0),LN('Nom RPTM'!AG55/'Nom RPTM'!AF55),0)</f>
        <v>3.1959616171968519E-2</v>
      </c>
      <c r="AG55" s="79">
        <f>IF(AND('Nom RPTM'!AG55&gt;0,'Nom RPTM'!AH55&gt;0),LN('Nom RPTM'!AH55/'Nom RPTM'!AG55),0)</f>
        <v>7.2510014975610299E-2</v>
      </c>
      <c r="AH55" s="79">
        <f>IF(AND('Nom RPTM'!AH55&gt;0,'Nom RPTM'!AI55&gt;0),LN('Nom RPTM'!AI55/'Nom RPTM'!AH55),0)</f>
        <v>4.2947043391328515E-2</v>
      </c>
      <c r="AI55" s="79">
        <f>IF(AND('Nom RPTM'!AI55&gt;0,'Nom RPTM'!AJ55&gt;0),LN('Nom RPTM'!AJ55/'Nom RPTM'!AI55),0)</f>
        <v>2.1146819637358483E-3</v>
      </c>
      <c r="AJ55" s="79">
        <f>IF(AND('Nom RPTM'!AJ55&gt;0,'Nom RPTM'!AK55&gt;0),LN('Nom RPTM'!AK55/'Nom RPTM'!AJ55),0)</f>
        <v>3.1753727080343367E-4</v>
      </c>
      <c r="AK55" s="79">
        <f>IF(AND('Nom RPTM'!AK55&gt;0,'Nom RPTM'!AL55&gt;0),LN('Nom RPTM'!AL55/'Nom RPTM'!AK55),0)</f>
        <v>-4.7662740335656019E-2</v>
      </c>
      <c r="AL55" s="79">
        <f>IF(AND('Nom RPTM'!AM55&gt;0,'Nom RPTM'!AN55&gt;0),LN('Nom RPTM'!AN55/'Nom RPTM'!AM55),0)</f>
        <v>9.7742729002673872E-3</v>
      </c>
      <c r="AM55" s="79">
        <f>IF(AND('Nom RPTM'!AN55&gt;0,'Nom RPTM'!AO55&gt;0),LN('Nom RPTM'!AO55/'Nom RPTM'!AN55),0)</f>
        <v>1.837984690869222E-2</v>
      </c>
      <c r="AN55" s="79">
        <f>IF(AND('Nom RPTM'!AO55&gt;0,'Nom RPTM'!AP55&gt;0),LN('Nom RPTM'!AP55/'Nom RPTM'!AO55),0)</f>
        <v>-4.0024129963430674E-3</v>
      </c>
      <c r="AO55" s="79">
        <f>IF(AND('Nom RPTM'!AP55&gt;0,'Nom RPTM'!AQ55&gt;0),LN('Nom RPTM'!AQ55/'Nom RPTM'!AP55),0)</f>
        <v>1.8325243296903566E-2</v>
      </c>
      <c r="AP55" s="79">
        <f>IF(AND('Nom RPTM'!AQ55&gt;0,'Nom RPTM'!AR55&gt;0),LN('Nom RPTM'!AR55/'Nom RPTM'!AQ55),0)</f>
        <v>2.0287015524984166E-2</v>
      </c>
      <c r="AQ55" s="79">
        <f>IF(AND('Nom RPTM'!AR55&gt;0,'Nom RPTM'!AS55&gt;0),LN('Nom RPTM'!AS55/'Nom RPTM'!AR55),0)</f>
        <v>-1.7047632372604545E-3</v>
      </c>
      <c r="AR55" s="79">
        <f>IF(AND('Nom RPTM'!AS55&gt;0,'Nom RPTM'!AT55&gt;0),LN('Nom RPTM'!AT55/'Nom RPTM'!AS55),0)</f>
        <v>0.17521809245421588</v>
      </c>
      <c r="AS55" s="79" t="e">
        <f>IF(AND('Nom RPTM'!AT55&gt;0,'Nom RPTM'!AU55&gt;0),LN('Nom RPTM'!AU55/'Nom RPTM'!AT55),0)</f>
        <v>#N/A</v>
      </c>
      <c r="AT55" s="79" t="e">
        <f>IF(AND('Nom RPTM'!AU55&gt;0,'Nom RPTM'!AV55&gt;0),LN('Nom RPTM'!AV55/'Nom RPTM'!AU55),0)</f>
        <v>#N/A</v>
      </c>
      <c r="AU55" s="79" t="e">
        <f>IF(AND('Nom RPTM'!AV55&gt;0,'Nom RPTM'!AW55&gt;0),LN('Nom RPTM'!AW55/'Nom RPTM'!AV55),0)</f>
        <v>#N/A</v>
      </c>
      <c r="AV55" s="79" t="e">
        <f>IF(AND('Nom RPTM'!AW55&gt;0,'Nom RPTM'!AX55&gt;0),LN('Nom RPTM'!AX55/'Nom RPTM'!AW55),0)</f>
        <v>#N/A</v>
      </c>
      <c r="AW55" s="79" t="e">
        <f>IF(AND('Nom RPTM'!AX55&gt;0,'Nom RPTM'!AY55&gt;0),LN('Nom RPTM'!AY55/'Nom RPTM'!AX55),0)</f>
        <v>#N/A</v>
      </c>
      <c r="AX55" s="79" t="e">
        <f>IF(AND('Nom RPTM'!AY55&gt;0,'Nom RPTM'!AZ55&gt;0),LN('Nom RPTM'!AZ55/'Nom RPTM'!AY55),0)</f>
        <v>#N/A</v>
      </c>
      <c r="AY55" s="79" t="e">
        <f>IF(AND('Nom RPTM'!AZ55&gt;0,'Nom RPTM'!BA55&gt;0),LN('Nom RPTM'!BA55/'Nom RPTM'!AZ55),0)</f>
        <v>#N/A</v>
      </c>
      <c r="AZ55" s="79" t="e">
        <f>IF(AND('Nom RPTM'!BA55&gt;0,'Nom RPTM'!BB55&gt;0),LN('Nom RPTM'!BB55/'Nom RPTM'!BA55),0)</f>
        <v>#N/A</v>
      </c>
    </row>
    <row r="56" spans="1:52"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63"/>
      <c r="H56" s="78">
        <f>IF(AND('Nom RPTM'!G56&gt;0,'Nom RPTM'!H56&gt;0),LN('Nom RPTM'!H56/'Nom RPTM'!G56),0)</f>
        <v>-4.0474434935293138E-2</v>
      </c>
      <c r="I56" s="78">
        <f>IF(AND('Nom RPTM'!H56&gt;0,'Nom RPTM'!I56&gt;0),LN('Nom RPTM'!I56/'Nom RPTM'!H56),0)</f>
        <v>-0.14626400993603117</v>
      </c>
      <c r="J56" s="78">
        <f>IF(AND('Nom RPTM'!I56&gt;0,'Nom RPTM'!J56&gt;0),LN('Nom RPTM'!J56/'Nom RPTM'!I56),0)</f>
        <v>-6.7940154793303814E-2</v>
      </c>
      <c r="K56" s="78">
        <f>IF(AND('Nom RPTM'!J56&gt;0,'Nom RPTM'!K56&gt;0),LN('Nom RPTM'!K56/'Nom RPTM'!J56),0)</f>
        <v>2.4409153719785168E-2</v>
      </c>
      <c r="L56" s="78">
        <f>IF(AND('Nom RPTM'!K56&gt;0,'Nom RPTM'!L56&gt;0),LN('Nom RPTM'!L56/'Nom RPTM'!K56),0)</f>
        <v>1.6007597946209786E-2</v>
      </c>
      <c r="M56" s="78">
        <f>IF(AND('Nom RPTM'!L56&gt;0,'Nom RPTM'!M56&gt;0),LN('Nom RPTM'!M56/'Nom RPTM'!L56),0)</f>
        <v>0.18521170839293127</v>
      </c>
      <c r="N56" s="78">
        <f>IF(AND('Nom RPTM'!M56&gt;0,'Nom RPTM'!N56&gt;0),LN('Nom RPTM'!N56/'Nom RPTM'!M56),0)</f>
        <v>-5.7108417091888811E-2</v>
      </c>
      <c r="O56" s="78">
        <f>IF(AND('Nom RPTM'!N56&gt;0,'Nom RPTM'!O56&gt;0),LN('Nom RPTM'!O56/'Nom RPTM'!N56),0)</f>
        <v>-5.6187635751950042E-3</v>
      </c>
      <c r="P56" s="78">
        <f>IF(AND('Nom RPTM'!O56&gt;0,'Nom RPTM'!P56&gt;0),LN('Nom RPTM'!P56/'Nom RPTM'!O56),0)</f>
        <v>2.4694813746578545E-2</v>
      </c>
      <c r="Q56" s="78">
        <f>IF(AND('Nom RPTM'!P56&gt;0,'Nom RPTM'!Q56&gt;0),LN('Nom RPTM'!Q56/'Nom RPTM'!P56),0)</f>
        <v>-6.037385777260324E-3</v>
      </c>
      <c r="R56" s="78">
        <f>IF(AND('Nom RPTM'!Q56&gt;0,'Nom RPTM'!R56&gt;0),LN('Nom RPTM'!R56/'Nom RPTM'!Q56),0)</f>
        <v>-2.267571878668298E-2</v>
      </c>
      <c r="S56" s="78">
        <f>IF(AND('Nom RPTM'!R56&gt;0,'Nom RPTM'!S56&gt;0),LN('Nom RPTM'!S56/'Nom RPTM'!R56),0)</f>
        <v>-6.5204104922628264E-2</v>
      </c>
      <c r="T56" s="78">
        <f>IF(AND('Nom RPTM'!S56&gt;0,'Nom RPTM'!T56&gt;0),LN('Nom RPTM'!T56/'Nom RPTM'!S56),0)</f>
        <v>5.4742045761641572E-2</v>
      </c>
      <c r="U56" s="78">
        <f>IF(AND('Nom RPTM'!T56&gt;0,'Nom RPTM'!U56&gt;0),LN('Nom RPTM'!U56/'Nom RPTM'!T56),0)</f>
        <v>5.7752597532372274E-3</v>
      </c>
      <c r="V56" s="78">
        <f>IF(AND('Nom RPTM'!U56&gt;0,'Nom RPTM'!V56&gt;0),LN('Nom RPTM'!V56/'Nom RPTM'!U56),0)</f>
        <v>1.6328682148403703E-2</v>
      </c>
      <c r="W56" s="78">
        <f>IF(AND('Nom RPTM'!V56&gt;0,'Nom RPTM'!W56&gt;0),LN('Nom RPTM'!W56/'Nom RPTM'!V56),0)</f>
        <v>3.3312624384312456E-2</v>
      </c>
      <c r="X56" s="78">
        <f>IF(AND('Nom RPTM'!W56&gt;0,'Nom RPTM'!X56&gt;0),LN('Nom RPTM'!X56/'Nom RPTM'!W56),0)</f>
        <v>3.9906699489996623E-2</v>
      </c>
      <c r="Y56" s="78">
        <f>IF(AND('Nom RPTM'!X56&gt;0,'Nom RPTM'!Y56&gt;0),LN('Nom RPTM'!Y56/'Nom RPTM'!X56),0)</f>
        <v>-4.3547505094706972E-2</v>
      </c>
      <c r="Z56" s="78">
        <f>IF(AND('Nom RPTM'!Y56&gt;0,'Nom RPTM'!Z56&gt;0),LN('Nom RPTM'!Z56/'Nom RPTM'!Y56),0)</f>
        <v>-1.4744455302789401E-3</v>
      </c>
      <c r="AA56" s="78">
        <f>IF(AND('Nom RPTM'!Z56&gt;0,'Nom RPTM'!AA56&gt;0),LN('Nom RPTM'!AA56/'Nom RPTM'!Z56),0)</f>
        <v>7.1142770940007885E-2</v>
      </c>
      <c r="AB56" s="78">
        <f>IF(AND('Nom RPTM'!AA56&gt;0,'Nom RPTM'!AB56&gt;0),LN('Nom RPTM'!AB56/'Nom RPTM'!AA56),0)</f>
        <v>0.12304142365667084</v>
      </c>
      <c r="AC56" s="78">
        <f>IF(AND('Nom RPTM'!AB56&gt;0,'Nom RPTM'!AC56&gt;0),LN('Nom RPTM'!AC56/'Nom RPTM'!AB56),0)</f>
        <v>9.3994952207226937E-2</v>
      </c>
      <c r="AD56" s="78">
        <f>IF(AND('Nom RPTM'!AD56&gt;0,'Nom RPTM'!AE56&gt;0),LN('Nom RPTM'!AE56/'Nom RPTM'!AD56),0)</f>
        <v>0.21767201873638245</v>
      </c>
      <c r="AE56" s="78">
        <f>IF(AND('Nom RPTM'!AE56&gt;0,'Nom RPTM'!AF56&gt;0),LN('Nom RPTM'!AF56/'Nom RPTM'!AE56),0)</f>
        <v>8.8312824299386958E-2</v>
      </c>
      <c r="AF56" s="78">
        <f>IF(AND('Nom RPTM'!AF56&gt;0,'Nom RPTM'!AG56&gt;0),LN('Nom RPTM'!AG56/'Nom RPTM'!AF56),0)</f>
        <v>-9.5962195685038963E-3</v>
      </c>
      <c r="AG56" s="78">
        <f>IF(AND('Nom RPTM'!AG56&gt;0,'Nom RPTM'!AH56&gt;0),LN('Nom RPTM'!AH56/'Nom RPTM'!AG56),0)</f>
        <v>7.1577691445442668E-2</v>
      </c>
      <c r="AH56" s="78">
        <f>IF(AND('Nom RPTM'!AH56&gt;0,'Nom RPTM'!AI56&gt;0),LN('Nom RPTM'!AI56/'Nom RPTM'!AH56),0)</f>
        <v>4.0996167813097582E-2</v>
      </c>
      <c r="AI56" s="78">
        <f>IF(AND('Nom RPTM'!AI56&gt;0,'Nom RPTM'!AJ56&gt;0),LN('Nom RPTM'!AJ56/'Nom RPTM'!AI56),0)</f>
        <v>3.6602679354610826E-2</v>
      </c>
      <c r="AJ56" s="78">
        <f>IF(AND('Nom RPTM'!AJ56&gt;0,'Nom RPTM'!AK56&gt;0),LN('Nom RPTM'!AK56/'Nom RPTM'!AJ56),0)</f>
        <v>-1.3189239324765806E-2</v>
      </c>
      <c r="AK56" s="78">
        <f>IF(AND('Nom RPTM'!AK56&gt;0,'Nom RPTM'!AL56&gt;0),LN('Nom RPTM'!AL56/'Nom RPTM'!AK56),0)</f>
        <v>-8.9870883034939564E-2</v>
      </c>
      <c r="AL56" s="78">
        <f>IF(AND('Nom RPTM'!AM56&gt;0,'Nom RPTM'!AN56&gt;0),LN('Nom RPTM'!AN56/'Nom RPTM'!AM56),0)</f>
        <v>-7.7861603232907223E-2</v>
      </c>
      <c r="AM56" s="78">
        <f>IF(AND('Nom RPTM'!AN56&gt;0,'Nom RPTM'!AO56&gt;0),LN('Nom RPTM'!AO56/'Nom RPTM'!AN56),0)</f>
        <v>2.7561164398113087E-2</v>
      </c>
      <c r="AN56" s="78">
        <f>IF(AND('Nom RPTM'!AO56&gt;0,'Nom RPTM'!AP56&gt;0),LN('Nom RPTM'!AP56/'Nom RPTM'!AO56),0)</f>
        <v>4.5236277299714127E-2</v>
      </c>
      <c r="AO56" s="78">
        <f>IF(AND('Nom RPTM'!AP56&gt;0,'Nom RPTM'!AQ56&gt;0),LN('Nom RPTM'!AQ56/'Nom RPTM'!AP56),0)</f>
        <v>3.5576336655047662E-2</v>
      </c>
      <c r="AP56" s="78">
        <f>IF(AND('Nom RPTM'!AQ56&gt;0,'Nom RPTM'!AR56&gt;0),LN('Nom RPTM'!AR56/'Nom RPTM'!AQ56),0)</f>
        <v>1.3441789096178254E-2</v>
      </c>
      <c r="AQ56" s="78">
        <f>IF(AND('Nom RPTM'!AR56&gt;0,'Nom RPTM'!AS56&gt;0),LN('Nom RPTM'!AS56/'Nom RPTM'!AR56),0)</f>
        <v>7.7204643876400081E-2</v>
      </c>
      <c r="AR56" s="78">
        <f>IF(AND('Nom RPTM'!AS56&gt;0,'Nom RPTM'!AT56&gt;0),LN('Nom RPTM'!AT56/'Nom RPTM'!AS56),0)</f>
        <v>0.1040358206543823</v>
      </c>
      <c r="AS56" s="78" t="e">
        <f>IF(AND('Nom RPTM'!AT56&gt;0,'Nom RPTM'!AU56&gt;0),LN('Nom RPTM'!AU56/'Nom RPTM'!AT56),0)</f>
        <v>#N/A</v>
      </c>
      <c r="AT56" s="78" t="e">
        <f>IF(AND('Nom RPTM'!AU56&gt;0,'Nom RPTM'!AV56&gt;0),LN('Nom RPTM'!AV56/'Nom RPTM'!AU56),0)</f>
        <v>#N/A</v>
      </c>
      <c r="AU56" s="78" t="e">
        <f>IF(AND('Nom RPTM'!AV56&gt;0,'Nom RPTM'!AW56&gt;0),LN('Nom RPTM'!AW56/'Nom RPTM'!AV56),0)</f>
        <v>#N/A</v>
      </c>
      <c r="AV56" s="78" t="e">
        <f>IF(AND('Nom RPTM'!AW56&gt;0,'Nom RPTM'!AX56&gt;0),LN('Nom RPTM'!AX56/'Nom RPTM'!AW56),0)</f>
        <v>#N/A</v>
      </c>
      <c r="AW56" s="78" t="e">
        <f>IF(AND('Nom RPTM'!AX56&gt;0,'Nom RPTM'!AY56&gt;0),LN('Nom RPTM'!AY56/'Nom RPTM'!AX56),0)</f>
        <v>#N/A</v>
      </c>
      <c r="AX56" s="78" t="e">
        <f>IF(AND('Nom RPTM'!AY56&gt;0,'Nom RPTM'!AZ56&gt;0),LN('Nom RPTM'!AZ56/'Nom RPTM'!AY56),0)</f>
        <v>#N/A</v>
      </c>
      <c r="AY56" s="78" t="e">
        <f>IF(AND('Nom RPTM'!AZ56&gt;0,'Nom RPTM'!BA56&gt;0),LN('Nom RPTM'!BA56/'Nom RPTM'!AZ56),0)</f>
        <v>#N/A</v>
      </c>
      <c r="AZ56" s="78" t="e">
        <f>IF(AND('Nom RPTM'!BA56&gt;0,'Nom RPTM'!BB56&gt;0),LN('Nom RPTM'!BB56/'Nom RPTM'!BA56),0)</f>
        <v>#N/A</v>
      </c>
    </row>
    <row r="57" spans="1:52"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63"/>
      <c r="H57" s="78">
        <f>IF(AND('Nom RPTM'!G57&gt;0,'Nom RPTM'!H57&gt;0),LN('Nom RPTM'!H57/'Nom RPTM'!G57),0)</f>
        <v>1.2533254063946751E-2</v>
      </c>
      <c r="I57" s="78">
        <f>IF(AND('Nom RPTM'!H57&gt;0,'Nom RPTM'!I57&gt;0),LN('Nom RPTM'!I57/'Nom RPTM'!H57),0)</f>
        <v>-0.11078463244246427</v>
      </c>
      <c r="J57" s="78">
        <f>IF(AND('Nom RPTM'!I57&gt;0,'Nom RPTM'!J57&gt;0),LN('Nom RPTM'!J57/'Nom RPTM'!I57),0)</f>
        <v>-1.1060529431923665E-2</v>
      </c>
      <c r="K57" s="78">
        <f>IF(AND('Nom RPTM'!J57&gt;0,'Nom RPTM'!K57&gt;0),LN('Nom RPTM'!K57/'Nom RPTM'!J57),0)</f>
        <v>-3.7408958857034755E-2</v>
      </c>
      <c r="L57" s="78">
        <f>IF(AND('Nom RPTM'!K57&gt;0,'Nom RPTM'!L57&gt;0),LN('Nom RPTM'!L57/'Nom RPTM'!K57),0)</f>
        <v>2.4232011990285617E-3</v>
      </c>
      <c r="M57" s="78">
        <f>IF(AND('Nom RPTM'!L57&gt;0,'Nom RPTM'!M57&gt;0),LN('Nom RPTM'!M57/'Nom RPTM'!L57),0)</f>
        <v>8.3514783385481101E-2</v>
      </c>
      <c r="N57" s="78">
        <f>IF(AND('Nom RPTM'!M57&gt;0,'Nom RPTM'!N57&gt;0),LN('Nom RPTM'!N57/'Nom RPTM'!M57),0)</f>
        <v>-5.8359179204008592E-2</v>
      </c>
      <c r="O57" s="78">
        <f>IF(AND('Nom RPTM'!N57&gt;0,'Nom RPTM'!O57&gt;0),LN('Nom RPTM'!O57/'Nom RPTM'!N57),0)</f>
        <v>2.2433170664099101E-2</v>
      </c>
      <c r="P57" s="78">
        <f>IF(AND('Nom RPTM'!O57&gt;0,'Nom RPTM'!P57&gt;0),LN('Nom RPTM'!P57/'Nom RPTM'!O57),0)</f>
        <v>-3.7323286153054115E-2</v>
      </c>
      <c r="Q57" s="78">
        <f>IF(AND('Nom RPTM'!P57&gt;0,'Nom RPTM'!Q57&gt;0),LN('Nom RPTM'!Q57/'Nom RPTM'!P57),0)</f>
        <v>-2.3017803732009089E-2</v>
      </c>
      <c r="R57" s="78">
        <f>IF(AND('Nom RPTM'!Q57&gt;0,'Nom RPTM'!R57&gt;0),LN('Nom RPTM'!R57/'Nom RPTM'!Q57),0)</f>
        <v>-1.652650967412303E-2</v>
      </c>
      <c r="S57" s="78">
        <f>IF(AND('Nom RPTM'!R57&gt;0,'Nom RPTM'!S57&gt;0),LN('Nom RPTM'!S57/'Nom RPTM'!R57),0)</f>
        <v>1.9970862698347729E-2</v>
      </c>
      <c r="T57" s="78">
        <f>IF(AND('Nom RPTM'!S57&gt;0,'Nom RPTM'!T57&gt;0),LN('Nom RPTM'!T57/'Nom RPTM'!S57),0)</f>
        <v>-2.3701731305034928E-2</v>
      </c>
      <c r="U57" s="78">
        <f>IF(AND('Nom RPTM'!T57&gt;0,'Nom RPTM'!U57&gt;0),LN('Nom RPTM'!U57/'Nom RPTM'!T57),0)</f>
        <v>-3.0220496771322474E-2</v>
      </c>
      <c r="V57" s="78">
        <f>IF(AND('Nom RPTM'!U57&gt;0,'Nom RPTM'!V57&gt;0),LN('Nom RPTM'!V57/'Nom RPTM'!U57),0)</f>
        <v>-3.1805177073623327E-2</v>
      </c>
      <c r="W57" s="78">
        <f>IF(AND('Nom RPTM'!V57&gt;0,'Nom RPTM'!W57&gt;0),LN('Nom RPTM'!W57/'Nom RPTM'!V57),0)</f>
        <v>2.4471753172744921E-2</v>
      </c>
      <c r="X57" s="78">
        <f>IF(AND('Nom RPTM'!W57&gt;0,'Nom RPTM'!X57&gt;0),LN('Nom RPTM'!X57/'Nom RPTM'!W57),0)</f>
        <v>-5.7477181103713958E-3</v>
      </c>
      <c r="Y57" s="78">
        <f>IF(AND('Nom RPTM'!X57&gt;0,'Nom RPTM'!Y57&gt;0),LN('Nom RPTM'!Y57/'Nom RPTM'!X57),0)</f>
        <v>-6.8736384722158553E-2</v>
      </c>
      <c r="Z57" s="78">
        <f>IF(AND('Nom RPTM'!Y57&gt;0,'Nom RPTM'!Z57&gt;0),LN('Nom RPTM'!Z57/'Nom RPTM'!Y57),0)</f>
        <v>5.2030732233746366E-2</v>
      </c>
      <c r="AA57" s="78">
        <f>IF(AND('Nom RPTM'!Z57&gt;0,'Nom RPTM'!AA57&gt;0),LN('Nom RPTM'!AA57/'Nom RPTM'!Z57),0)</f>
        <v>0.10059654363084</v>
      </c>
      <c r="AB57" s="78">
        <f>IF(AND('Nom RPTM'!AA57&gt;0,'Nom RPTM'!AB57&gt;0),LN('Nom RPTM'!AB57/'Nom RPTM'!AA57),0)</f>
        <v>9.1730279190563924E-2</v>
      </c>
      <c r="AC57" s="78">
        <f>IF(AND('Nom RPTM'!AB57&gt;0,'Nom RPTM'!AC57&gt;0),LN('Nom RPTM'!AC57/'Nom RPTM'!AB57),0)</f>
        <v>5.4929990929925308E-2</v>
      </c>
      <c r="AD57" s="78">
        <f>IF(AND('Nom RPTM'!AD57&gt;0,'Nom RPTM'!AE57&gt;0),LN('Nom RPTM'!AE57/'Nom RPTM'!AD57),0)</f>
        <v>0.23239444912302451</v>
      </c>
      <c r="AE57" s="78">
        <f>IF(AND('Nom RPTM'!AE57&gt;0,'Nom RPTM'!AF57&gt;0),LN('Nom RPTM'!AF57/'Nom RPTM'!AE57),0)</f>
        <v>-7.904712035271249E-3</v>
      </c>
      <c r="AF57" s="78">
        <f>IF(AND('Nom RPTM'!AF57&gt;0,'Nom RPTM'!AG57&gt;0),LN('Nom RPTM'!AG57/'Nom RPTM'!AF57),0)</f>
        <v>2.5653334848569725E-2</v>
      </c>
      <c r="AG57" s="78">
        <f>IF(AND('Nom RPTM'!AG57&gt;0,'Nom RPTM'!AH57&gt;0),LN('Nom RPTM'!AH57/'Nom RPTM'!AG57),0)</f>
        <v>8.6761274241140843E-2</v>
      </c>
      <c r="AH57" s="78">
        <f>IF(AND('Nom RPTM'!AH57&gt;0,'Nom RPTM'!AI57&gt;0),LN('Nom RPTM'!AI57/'Nom RPTM'!AH57),0)</f>
        <v>5.6998296308502207E-2</v>
      </c>
      <c r="AI57" s="78">
        <f>IF(AND('Nom RPTM'!AI57&gt;0,'Nom RPTM'!AJ57&gt;0),LN('Nom RPTM'!AJ57/'Nom RPTM'!AI57),0)</f>
        <v>2.6097397260585138E-2</v>
      </c>
      <c r="AJ57" s="78">
        <f>IF(AND('Nom RPTM'!AJ57&gt;0,'Nom RPTM'!AK57&gt;0),LN('Nom RPTM'!AK57/'Nom RPTM'!AJ57),0)</f>
        <v>-1.4105395998566047E-2</v>
      </c>
      <c r="AK57" s="78">
        <f>IF(AND('Nom RPTM'!AK57&gt;0,'Nom RPTM'!AL57&gt;0),LN('Nom RPTM'!AL57/'Nom RPTM'!AK57),0)</f>
        <v>-5.4974804793573716E-2</v>
      </c>
      <c r="AL57" s="78">
        <f>IF(AND('Nom RPTM'!AM57&gt;0,'Nom RPTM'!AN57&gt;0),LN('Nom RPTM'!AN57/'Nom RPTM'!AM57),0)</f>
        <v>-1.8786752199289582E-2</v>
      </c>
      <c r="AM57" s="78">
        <f>IF(AND('Nom RPTM'!AN57&gt;0,'Nom RPTM'!AO57&gt;0),LN('Nom RPTM'!AO57/'Nom RPTM'!AN57),0)</f>
        <v>1.3943426189184165E-2</v>
      </c>
      <c r="AN57" s="78">
        <f>IF(AND('Nom RPTM'!AO57&gt;0,'Nom RPTM'!AP57&gt;0),LN('Nom RPTM'!AP57/'Nom RPTM'!AO57),0)</f>
        <v>4.0639362384906563E-2</v>
      </c>
      <c r="AO57" s="78">
        <f>IF(AND('Nom RPTM'!AP57&gt;0,'Nom RPTM'!AQ57&gt;0),LN('Nom RPTM'!AQ57/'Nom RPTM'!AP57),0)</f>
        <v>-2.6726194755025138E-2</v>
      </c>
      <c r="AP57" s="78">
        <f>IF(AND('Nom RPTM'!AQ57&gt;0,'Nom RPTM'!AR57&gt;0),LN('Nom RPTM'!AR57/'Nom RPTM'!AQ57),0)</f>
        <v>-3.0607306189899559E-2</v>
      </c>
      <c r="AQ57" s="78">
        <f>IF(AND('Nom RPTM'!AR57&gt;0,'Nom RPTM'!AS57&gt;0),LN('Nom RPTM'!AS57/'Nom RPTM'!AR57),0)</f>
        <v>8.6148831468840618E-4</v>
      </c>
      <c r="AR57" s="78">
        <f>IF(AND('Nom RPTM'!AS57&gt;0,'Nom RPTM'!AT57&gt;0),LN('Nom RPTM'!AT57/'Nom RPTM'!AS57),0)</f>
        <v>0.11445950466956026</v>
      </c>
      <c r="AS57" s="78" t="e">
        <f>IF(AND('Nom RPTM'!AT57&gt;0,'Nom RPTM'!AU57&gt;0),LN('Nom RPTM'!AU57/'Nom RPTM'!AT57),0)</f>
        <v>#N/A</v>
      </c>
      <c r="AT57" s="78" t="e">
        <f>IF(AND('Nom RPTM'!AU57&gt;0,'Nom RPTM'!AV57&gt;0),LN('Nom RPTM'!AV57/'Nom RPTM'!AU57),0)</f>
        <v>#N/A</v>
      </c>
      <c r="AU57" s="78" t="e">
        <f>IF(AND('Nom RPTM'!AV57&gt;0,'Nom RPTM'!AW57&gt;0),LN('Nom RPTM'!AW57/'Nom RPTM'!AV57),0)</f>
        <v>#N/A</v>
      </c>
      <c r="AV57" s="78" t="e">
        <f>IF(AND('Nom RPTM'!AW57&gt;0,'Nom RPTM'!AX57&gt;0),LN('Nom RPTM'!AX57/'Nom RPTM'!AW57),0)</f>
        <v>#N/A</v>
      </c>
      <c r="AW57" s="78" t="e">
        <f>IF(AND('Nom RPTM'!AX57&gt;0,'Nom RPTM'!AY57&gt;0),LN('Nom RPTM'!AY57/'Nom RPTM'!AX57),0)</f>
        <v>#N/A</v>
      </c>
      <c r="AX57" s="78" t="e">
        <f>IF(AND('Nom RPTM'!AY57&gt;0,'Nom RPTM'!AZ57&gt;0),LN('Nom RPTM'!AZ57/'Nom RPTM'!AY57),0)</f>
        <v>#N/A</v>
      </c>
      <c r="AY57" s="78" t="e">
        <f>IF(AND('Nom RPTM'!AZ57&gt;0,'Nom RPTM'!BA57&gt;0),LN('Nom RPTM'!BA57/'Nom RPTM'!AZ57),0)</f>
        <v>#N/A</v>
      </c>
      <c r="AZ57" s="78" t="e">
        <f>IF(AND('Nom RPTM'!BA57&gt;0,'Nom RPTM'!BB57&gt;0),LN('Nom RPTM'!BB57/'Nom RPTM'!BA57),0)</f>
        <v>#N/A</v>
      </c>
    </row>
    <row r="58" spans="1:52"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63"/>
      <c r="H58" s="78">
        <f>IF(AND('Nom RPTM'!G58&gt;0,'Nom RPTM'!H58&gt;0),LN('Nom RPTM'!H58/'Nom RPTM'!G58),0)</f>
        <v>-8.392455297725207E-2</v>
      </c>
      <c r="I58" s="78">
        <f>IF(AND('Nom RPTM'!H58&gt;0,'Nom RPTM'!I58&gt;0),LN('Nom RPTM'!I58/'Nom RPTM'!H58),0)</f>
        <v>-5.7273660923306299E-4</v>
      </c>
      <c r="J58" s="78">
        <f>IF(AND('Nom RPTM'!I58&gt;0,'Nom RPTM'!J58&gt;0),LN('Nom RPTM'!J58/'Nom RPTM'!I58),0)</f>
        <v>-3.778340202078781E-2</v>
      </c>
      <c r="K58" s="78">
        <f>IF(AND('Nom RPTM'!J58&gt;0,'Nom RPTM'!K58&gt;0),LN('Nom RPTM'!K58/'Nom RPTM'!J58),0)</f>
        <v>1.3035451850689873E-2</v>
      </c>
      <c r="L58" s="78">
        <f>IF(AND('Nom RPTM'!K58&gt;0,'Nom RPTM'!L58&gt;0),LN('Nom RPTM'!L58/'Nom RPTM'!K58),0)</f>
        <v>-5.192577548396473E-2</v>
      </c>
      <c r="M58" s="78">
        <f>IF(AND('Nom RPTM'!L58&gt;0,'Nom RPTM'!M58&gt;0),LN('Nom RPTM'!M58/'Nom RPTM'!L58),0)</f>
        <v>-2.885745280626922E-2</v>
      </c>
      <c r="N58" s="78">
        <f>IF(AND('Nom RPTM'!M58&gt;0,'Nom RPTM'!N58&gt;0),LN('Nom RPTM'!N58/'Nom RPTM'!M58),0)</f>
        <v>-3.7724275148345907E-2</v>
      </c>
      <c r="O58" s="78">
        <f>IF(AND('Nom RPTM'!N58&gt;0,'Nom RPTM'!O58&gt;0),LN('Nom RPTM'!O58/'Nom RPTM'!N58),0)</f>
        <v>2.6411008879652256E-3</v>
      </c>
      <c r="P58" s="78">
        <f>IF(AND('Nom RPTM'!O58&gt;0,'Nom RPTM'!P58&gt;0),LN('Nom RPTM'!P58/'Nom RPTM'!O58),0)</f>
        <v>-1.7727030607009586E-2</v>
      </c>
      <c r="Q58" s="78">
        <f>IF(AND('Nom RPTM'!P58&gt;0,'Nom RPTM'!Q58&gt;0),LN('Nom RPTM'!Q58/'Nom RPTM'!P58),0)</f>
        <v>-5.6411394100078643E-2</v>
      </c>
      <c r="R58" s="78">
        <f>IF(AND('Nom RPTM'!Q58&gt;0,'Nom RPTM'!R58&gt;0),LN('Nom RPTM'!R58/'Nom RPTM'!Q58),0)</f>
        <v>-2.4379240445390485E-2</v>
      </c>
      <c r="S58" s="78">
        <f>IF(AND('Nom RPTM'!R58&gt;0,'Nom RPTM'!S58&gt;0),LN('Nom RPTM'!S58/'Nom RPTM'!R58),0)</f>
        <v>-1.7002469637475038E-3</v>
      </c>
      <c r="T58" s="78">
        <f>IF(AND('Nom RPTM'!S58&gt;0,'Nom RPTM'!T58&gt;0),LN('Nom RPTM'!T58/'Nom RPTM'!S58),0)</f>
        <v>-2.1662861873260279E-2</v>
      </c>
      <c r="U58" s="78">
        <f>IF(AND('Nom RPTM'!T58&gt;0,'Nom RPTM'!U58&gt;0),LN('Nom RPTM'!U58/'Nom RPTM'!T58),0)</f>
        <v>-2.2097836186868006E-2</v>
      </c>
      <c r="V58" s="78">
        <f>IF(AND('Nom RPTM'!U58&gt;0,'Nom RPTM'!V58&gt;0),LN('Nom RPTM'!V58/'Nom RPTM'!U58),0)</f>
        <v>-5.5279245732603961E-2</v>
      </c>
      <c r="W58" s="78">
        <f>IF(AND('Nom RPTM'!V58&gt;0,'Nom RPTM'!W58&gt;0),LN('Nom RPTM'!W58/'Nom RPTM'!V58),0)</f>
        <v>2.5606168159209965E-3</v>
      </c>
      <c r="X58" s="78">
        <f>IF(AND('Nom RPTM'!W58&gt;0,'Nom RPTM'!X58&gt;0),LN('Nom RPTM'!X58/'Nom RPTM'!W58),0)</f>
        <v>1.4619175049792922E-3</v>
      </c>
      <c r="Y58" s="78">
        <f>IF(AND('Nom RPTM'!X58&gt;0,'Nom RPTM'!Y58&gt;0),LN('Nom RPTM'!Y58/'Nom RPTM'!X58),0)</f>
        <v>-3.330227723327113E-2</v>
      </c>
      <c r="Z58" s="78">
        <f>IF(AND('Nom RPTM'!Y58&gt;0,'Nom RPTM'!Z58&gt;0),LN('Nom RPTM'!Z58/'Nom RPTM'!Y58),0)</f>
        <v>4.8883850095734906E-2</v>
      </c>
      <c r="AA58" s="78">
        <f>IF(AND('Nom RPTM'!Z58&gt;0,'Nom RPTM'!AA58&gt;0),LN('Nom RPTM'!AA58/'Nom RPTM'!Z58),0)</f>
        <v>9.0152179351921644E-2</v>
      </c>
      <c r="AB58" s="78">
        <f>IF(AND('Nom RPTM'!AA58&gt;0,'Nom RPTM'!AB58&gt;0),LN('Nom RPTM'!AB58/'Nom RPTM'!AA58),0)</f>
        <v>0.12132813081329867</v>
      </c>
      <c r="AC58" s="78">
        <f>IF(AND('Nom RPTM'!AB58&gt;0,'Nom RPTM'!AC58&gt;0),LN('Nom RPTM'!AC58/'Nom RPTM'!AB58),0)</f>
        <v>0.10039853416379117</v>
      </c>
      <c r="AD58" s="78">
        <f>IF(AND('Nom RPTM'!AD58&gt;0,'Nom RPTM'!AE58&gt;0),LN('Nom RPTM'!AE58/'Nom RPTM'!AD58),0)</f>
        <v>0.1542496356858423</v>
      </c>
      <c r="AE58" s="78">
        <f>IF(AND('Nom RPTM'!AE58&gt;0,'Nom RPTM'!AF58&gt;0),LN('Nom RPTM'!AF58/'Nom RPTM'!AE58),0)</f>
        <v>-3.544490642614468E-2</v>
      </c>
      <c r="AF58" s="78">
        <f>IF(AND('Nom RPTM'!AF58&gt;0,'Nom RPTM'!AG58&gt;0),LN('Nom RPTM'!AG58/'Nom RPTM'!AF58),0)</f>
        <v>6.7149220660932207E-2</v>
      </c>
      <c r="AG58" s="78">
        <f>IF(AND('Nom RPTM'!AG58&gt;0,'Nom RPTM'!AH58&gt;0),LN('Nom RPTM'!AH58/'Nom RPTM'!AG58),0)</f>
        <v>0.11882856458368846</v>
      </c>
      <c r="AH58" s="78">
        <f>IF(AND('Nom RPTM'!AH58&gt;0,'Nom RPTM'!AI58&gt;0),LN('Nom RPTM'!AI58/'Nom RPTM'!AH58),0)</f>
        <v>-9.0910659716095053E-3</v>
      </c>
      <c r="AI58" s="78">
        <f>IF(AND('Nom RPTM'!AI58&gt;0,'Nom RPTM'!AJ58&gt;0),LN('Nom RPTM'!AJ58/'Nom RPTM'!AI58),0)</f>
        <v>3.5621324402526404E-2</v>
      </c>
      <c r="AJ58" s="78">
        <f>IF(AND('Nom RPTM'!AJ58&gt;0,'Nom RPTM'!AK58&gt;0),LN('Nom RPTM'!AK58/'Nom RPTM'!AJ58),0)</f>
        <v>4.9302206200243191E-2</v>
      </c>
      <c r="AK58" s="78">
        <f>IF(AND('Nom RPTM'!AK58&gt;0,'Nom RPTM'!AL58&gt;0),LN('Nom RPTM'!AL58/'Nom RPTM'!AK58),0)</f>
        <v>-5.9088973208816079E-2</v>
      </c>
      <c r="AL58" s="78">
        <f>IF(AND('Nom RPTM'!AM58&gt;0,'Nom RPTM'!AN58&gt;0),LN('Nom RPTM'!AN58/'Nom RPTM'!AM58),0)</f>
        <v>-1.1109305658072185E-2</v>
      </c>
      <c r="AM58" s="78">
        <f>IF(AND('Nom RPTM'!AN58&gt;0,'Nom RPTM'!AO58&gt;0),LN('Nom RPTM'!AO58/'Nom RPTM'!AN58),0)</f>
        <v>1.0332877677425115E-2</v>
      </c>
      <c r="AN58" s="78">
        <f>IF(AND('Nom RPTM'!AO58&gt;0,'Nom RPTM'!AP58&gt;0),LN('Nom RPTM'!AP58/'Nom RPTM'!AO58),0)</f>
        <v>2.6822027080280857E-3</v>
      </c>
      <c r="AO58" s="78">
        <f>IF(AND('Nom RPTM'!AP58&gt;0,'Nom RPTM'!AQ58&gt;0),LN('Nom RPTM'!AQ58/'Nom RPTM'!AP58),0)</f>
        <v>4.227576262583102E-2</v>
      </c>
      <c r="AP58" s="78">
        <f>IF(AND('Nom RPTM'!AQ58&gt;0,'Nom RPTM'!AR58&gt;0),LN('Nom RPTM'!AR58/'Nom RPTM'!AQ58),0)</f>
        <v>-6.4147708912824274E-3</v>
      </c>
      <c r="AQ58" s="78">
        <f>IF(AND('Nom RPTM'!AR58&gt;0,'Nom RPTM'!AS58&gt;0),LN('Nom RPTM'!AS58/'Nom RPTM'!AR58),0)</f>
        <v>-4.4887426448317384E-2</v>
      </c>
      <c r="AR58" s="78">
        <f>IF(AND('Nom RPTM'!AS58&gt;0,'Nom RPTM'!AT58&gt;0),LN('Nom RPTM'!AT58/'Nom RPTM'!AS58),0)</f>
        <v>7.6741496334129564E-2</v>
      </c>
      <c r="AS58" s="78" t="e">
        <f>IF(AND('Nom RPTM'!AT58&gt;0,'Nom RPTM'!AU58&gt;0),LN('Nom RPTM'!AU58/'Nom RPTM'!AT58),0)</f>
        <v>#N/A</v>
      </c>
      <c r="AT58" s="78" t="e">
        <f>IF(AND('Nom RPTM'!AU58&gt;0,'Nom RPTM'!AV58&gt;0),LN('Nom RPTM'!AV58/'Nom RPTM'!AU58),0)</f>
        <v>#N/A</v>
      </c>
      <c r="AU58" s="78" t="e">
        <f>IF(AND('Nom RPTM'!AV58&gt;0,'Nom RPTM'!AW58&gt;0),LN('Nom RPTM'!AW58/'Nom RPTM'!AV58),0)</f>
        <v>#N/A</v>
      </c>
      <c r="AV58" s="78" t="e">
        <f>IF(AND('Nom RPTM'!AW58&gt;0,'Nom RPTM'!AX58&gt;0),LN('Nom RPTM'!AX58/'Nom RPTM'!AW58),0)</f>
        <v>#N/A</v>
      </c>
      <c r="AW58" s="78" t="e">
        <f>IF(AND('Nom RPTM'!AX58&gt;0,'Nom RPTM'!AY58&gt;0),LN('Nom RPTM'!AY58/'Nom RPTM'!AX58),0)</f>
        <v>#N/A</v>
      </c>
      <c r="AX58" s="78" t="e">
        <f>IF(AND('Nom RPTM'!AY58&gt;0,'Nom RPTM'!AZ58&gt;0),LN('Nom RPTM'!AZ58/'Nom RPTM'!AY58),0)</f>
        <v>#N/A</v>
      </c>
      <c r="AY58" s="78" t="e">
        <f>IF(AND('Nom RPTM'!AZ58&gt;0,'Nom RPTM'!BA58&gt;0),LN('Nom RPTM'!BA58/'Nom RPTM'!AZ58),0)</f>
        <v>#N/A</v>
      </c>
      <c r="AZ58" s="78" t="e">
        <f>IF(AND('Nom RPTM'!BA58&gt;0,'Nom RPTM'!BB58&gt;0),LN('Nom RPTM'!BB58/'Nom RPTM'!BA58),0)</f>
        <v>#N/A</v>
      </c>
    </row>
    <row r="59" spans="1:52"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69"/>
      <c r="H59" s="79">
        <f>IF(AND('Nom RPTM'!G59&gt;0,'Nom RPTM'!H59&gt;0),LN('Nom RPTM'!H59/'Nom RPTM'!G59),0)</f>
        <v>-3.8178410028909704E-2</v>
      </c>
      <c r="I59" s="79">
        <f>IF(AND('Nom RPTM'!H59&gt;0,'Nom RPTM'!I59&gt;0),LN('Nom RPTM'!I59/'Nom RPTM'!H59),0)</f>
        <v>-4.8393392659497714E-2</v>
      </c>
      <c r="J59" s="79">
        <f>IF(AND('Nom RPTM'!I59&gt;0,'Nom RPTM'!J59&gt;0),LN('Nom RPTM'!J59/'Nom RPTM'!I59),0)</f>
        <v>9.6958055318135325E-3</v>
      </c>
      <c r="K59" s="79">
        <f>IF(AND('Nom RPTM'!J59&gt;0,'Nom RPTM'!K59&gt;0),LN('Nom RPTM'!K59/'Nom RPTM'!J59),0)</f>
        <v>2.0195784556324252E-2</v>
      </c>
      <c r="L59" s="79">
        <f>IF(AND('Nom RPTM'!K59&gt;0,'Nom RPTM'!L59&gt;0),LN('Nom RPTM'!L59/'Nom RPTM'!K59),0)</f>
        <v>9.7042842283615299E-3</v>
      </c>
      <c r="M59" s="79">
        <f>IF(AND('Nom RPTM'!L59&gt;0,'Nom RPTM'!M59&gt;0),LN('Nom RPTM'!M59/'Nom RPTM'!L59),0)</f>
        <v>2.2806159641423331E-2</v>
      </c>
      <c r="N59" s="79">
        <f>IF(AND('Nom RPTM'!M59&gt;0,'Nom RPTM'!N59&gt;0),LN('Nom RPTM'!N59/'Nom RPTM'!M59),0)</f>
        <v>-1.8617603186488068E-2</v>
      </c>
      <c r="O59" s="79">
        <f>IF(AND('Nom RPTM'!N59&gt;0,'Nom RPTM'!O59&gt;0),LN('Nom RPTM'!O59/'Nom RPTM'!N59),0)</f>
        <v>4.8500958670955795E-2</v>
      </c>
      <c r="P59" s="79">
        <f>IF(AND('Nom RPTM'!O59&gt;0,'Nom RPTM'!P59&gt;0),LN('Nom RPTM'!P59/'Nom RPTM'!O59),0)</f>
        <v>-3.1409702015911783E-2</v>
      </c>
      <c r="Q59" s="79">
        <f>IF(AND('Nom RPTM'!P59&gt;0,'Nom RPTM'!Q59&gt;0),LN('Nom RPTM'!Q59/'Nom RPTM'!P59),0)</f>
        <v>9.0718198633669706E-4</v>
      </c>
      <c r="R59" s="79">
        <f>IF(AND('Nom RPTM'!Q59&gt;0,'Nom RPTM'!R59&gt;0),LN('Nom RPTM'!R59/'Nom RPTM'!Q59),0)</f>
        <v>8.5451172630537594E-4</v>
      </c>
      <c r="S59" s="79">
        <f>IF(AND('Nom RPTM'!R59&gt;0,'Nom RPTM'!S59&gt;0),LN('Nom RPTM'!S59/'Nom RPTM'!R59),0)</f>
        <v>-7.1120021495753019E-3</v>
      </c>
      <c r="T59" s="79">
        <f>IF(AND('Nom RPTM'!S59&gt;0,'Nom RPTM'!T59&gt;0),LN('Nom RPTM'!T59/'Nom RPTM'!S59),0)</f>
        <v>1.5278097111512049E-2</v>
      </c>
      <c r="U59" s="79">
        <f>IF(AND('Nom RPTM'!T59&gt;0,'Nom RPTM'!U59&gt;0),LN('Nom RPTM'!U59/'Nom RPTM'!T59),0)</f>
        <v>-2.6535497442947191E-2</v>
      </c>
      <c r="V59" s="79">
        <f>IF(AND('Nom RPTM'!U59&gt;0,'Nom RPTM'!V59&gt;0),LN('Nom RPTM'!V59/'Nom RPTM'!U59),0)</f>
        <v>1.5823396545402182E-2</v>
      </c>
      <c r="W59" s="79">
        <f>IF(AND('Nom RPTM'!V59&gt;0,'Nom RPTM'!W59&gt;0),LN('Nom RPTM'!W59/'Nom RPTM'!V59),0)</f>
        <v>2.6447877857226524E-2</v>
      </c>
      <c r="X59" s="79">
        <f>IF(AND('Nom RPTM'!W59&gt;0,'Nom RPTM'!X59&gt;0),LN('Nom RPTM'!X59/'Nom RPTM'!W59),0)</f>
        <v>4.8896165468820738E-2</v>
      </c>
      <c r="Y59" s="79">
        <f>IF(AND('Nom RPTM'!X59&gt;0,'Nom RPTM'!Y59&gt;0),LN('Nom RPTM'!Y59/'Nom RPTM'!X59),0)</f>
        <v>-8.6207318387122884E-3</v>
      </c>
      <c r="Z59" s="79">
        <f>IF(AND('Nom RPTM'!Y59&gt;0,'Nom RPTM'!Z59&gt;0),LN('Nom RPTM'!Z59/'Nom RPTM'!Y59),0)</f>
        <v>2.5800377448505461E-2</v>
      </c>
      <c r="AA59" s="79">
        <f>IF(AND('Nom RPTM'!Z59&gt;0,'Nom RPTM'!AA59&gt;0),LN('Nom RPTM'!AA59/'Nom RPTM'!Z59),0)</f>
        <v>0.10713809300446336</v>
      </c>
      <c r="AB59" s="79">
        <f>IF(AND('Nom RPTM'!AA59&gt;0,'Nom RPTM'!AB59&gt;0),LN('Nom RPTM'!AB59/'Nom RPTM'!AA59),0)</f>
        <v>0.11469444117644773</v>
      </c>
      <c r="AC59" s="79">
        <f>IF(AND('Nom RPTM'!AB59&gt;0,'Nom RPTM'!AC59&gt;0),LN('Nom RPTM'!AC59/'Nom RPTM'!AB59),0)</f>
        <v>4.6509470758952051E-2</v>
      </c>
      <c r="AD59" s="79">
        <f>IF(AND('Nom RPTM'!AD59&gt;0,'Nom RPTM'!AE59&gt;0),LN('Nom RPTM'!AE59/'Nom RPTM'!AD59),0)</f>
        <v>9.0473079193865366E-2</v>
      </c>
      <c r="AE59" s="79">
        <f>IF(AND('Nom RPTM'!AE59&gt;0,'Nom RPTM'!AF59&gt;0),LN('Nom RPTM'!AF59/'Nom RPTM'!AE59),0)</f>
        <v>-5.4462009760803599E-2</v>
      </c>
      <c r="AF59" s="79">
        <f>IF(AND('Nom RPTM'!AF59&gt;0,'Nom RPTM'!AG59&gt;0),LN('Nom RPTM'!AG59/'Nom RPTM'!AF59),0)</f>
        <v>3.7034796941737953E-2</v>
      </c>
      <c r="AG59" s="79">
        <f>IF(AND('Nom RPTM'!AG59&gt;0,'Nom RPTM'!AH59&gt;0),LN('Nom RPTM'!AH59/'Nom RPTM'!AG59),0)</f>
        <v>5.3214001875662963E-2</v>
      </c>
      <c r="AH59" s="79">
        <f>IF(AND('Nom RPTM'!AH59&gt;0,'Nom RPTM'!AI59&gt;0),LN('Nom RPTM'!AI59/'Nom RPTM'!AH59),0)</f>
        <v>2.3107109788329982E-2</v>
      </c>
      <c r="AI59" s="79">
        <f>IF(AND('Nom RPTM'!AI59&gt;0,'Nom RPTM'!AJ59&gt;0),LN('Nom RPTM'!AJ59/'Nom RPTM'!AI59),0)</f>
        <v>3.4836975482445479E-2</v>
      </c>
      <c r="AJ59" s="79">
        <f>IF(AND('Nom RPTM'!AJ59&gt;0,'Nom RPTM'!AK59&gt;0),LN('Nom RPTM'!AK59/'Nom RPTM'!AJ59),0)</f>
        <v>1.0823228291543689E-2</v>
      </c>
      <c r="AK59" s="79">
        <f>IF(AND('Nom RPTM'!AK59&gt;0,'Nom RPTM'!AL59&gt;0),LN('Nom RPTM'!AL59/'Nom RPTM'!AK59),0)</f>
        <v>-7.9133608849237161E-2</v>
      </c>
      <c r="AL59" s="79">
        <f>IF(AND('Nom RPTM'!AM59&gt;0,'Nom RPTM'!AN59&gt;0),LN('Nom RPTM'!AN59/'Nom RPTM'!AM59),0)</f>
        <v>2.8885384468519525E-2</v>
      </c>
      <c r="AM59" s="79">
        <f>IF(AND('Nom RPTM'!AN59&gt;0,'Nom RPTM'!AO59&gt;0),LN('Nom RPTM'!AO59/'Nom RPTM'!AN59),0)</f>
        <v>2.8712331974743221E-2</v>
      </c>
      <c r="AN59" s="79">
        <f>IF(AND('Nom RPTM'!AO59&gt;0,'Nom RPTM'!AP59&gt;0),LN('Nom RPTM'!AP59/'Nom RPTM'!AO59),0)</f>
        <v>4.0627156587845686E-2</v>
      </c>
      <c r="AO59" s="79">
        <f>IF(AND('Nom RPTM'!AP59&gt;0,'Nom RPTM'!AQ59&gt;0),LN('Nom RPTM'!AQ59/'Nom RPTM'!AP59),0)</f>
        <v>3.7394543268178947E-2</v>
      </c>
      <c r="AP59" s="79">
        <f>IF(AND('Nom RPTM'!AQ59&gt;0,'Nom RPTM'!AR59&gt;0),LN('Nom RPTM'!AR59/'Nom RPTM'!AQ59),0)</f>
        <v>1.7939778777659812E-2</v>
      </c>
      <c r="AQ59" s="79">
        <f>IF(AND('Nom RPTM'!AR59&gt;0,'Nom RPTM'!AS59&gt;0),LN('Nom RPTM'!AS59/'Nom RPTM'!AR59),0)</f>
        <v>3.6565602582664239E-2</v>
      </c>
      <c r="AR59" s="79">
        <f>IF(AND('Nom RPTM'!AS59&gt;0,'Nom RPTM'!AT59&gt;0),LN('Nom RPTM'!AT59/'Nom RPTM'!AS59),0)</f>
        <v>9.2538990780487398E-2</v>
      </c>
      <c r="AS59" s="79" t="e">
        <f>IF(AND('Nom RPTM'!AT59&gt;0,'Nom RPTM'!AU59&gt;0),LN('Nom RPTM'!AU59/'Nom RPTM'!AT59),0)</f>
        <v>#N/A</v>
      </c>
      <c r="AT59" s="79" t="e">
        <f>IF(AND('Nom RPTM'!AU59&gt;0,'Nom RPTM'!AV59&gt;0),LN('Nom RPTM'!AV59/'Nom RPTM'!AU59),0)</f>
        <v>#N/A</v>
      </c>
      <c r="AU59" s="79" t="e">
        <f>IF(AND('Nom RPTM'!AV59&gt;0,'Nom RPTM'!AW59&gt;0),LN('Nom RPTM'!AW59/'Nom RPTM'!AV59),0)</f>
        <v>#N/A</v>
      </c>
      <c r="AV59" s="79" t="e">
        <f>IF(AND('Nom RPTM'!AW59&gt;0,'Nom RPTM'!AX59&gt;0),LN('Nom RPTM'!AX59/'Nom RPTM'!AW59),0)</f>
        <v>#N/A</v>
      </c>
      <c r="AW59" s="79" t="e">
        <f>IF(AND('Nom RPTM'!AX59&gt;0,'Nom RPTM'!AY59&gt;0),LN('Nom RPTM'!AY59/'Nom RPTM'!AX59),0)</f>
        <v>#N/A</v>
      </c>
      <c r="AX59" s="79" t="e">
        <f>IF(AND('Nom RPTM'!AY59&gt;0,'Nom RPTM'!AZ59&gt;0),LN('Nom RPTM'!AZ59/'Nom RPTM'!AY59),0)</f>
        <v>#N/A</v>
      </c>
      <c r="AY59" s="79" t="e">
        <f>IF(AND('Nom RPTM'!AZ59&gt;0,'Nom RPTM'!BA59&gt;0),LN('Nom RPTM'!BA59/'Nom RPTM'!AZ59),0)</f>
        <v>#N/A</v>
      </c>
      <c r="AZ59" s="79" t="e">
        <f>IF(AND('Nom RPTM'!BA59&gt;0,'Nom RPTM'!BB59&gt;0),LN('Nom RPTM'!BB59/'Nom RPTM'!BA59),0)</f>
        <v>#N/A</v>
      </c>
    </row>
    <row r="60" spans="1:52"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69"/>
      <c r="H60" s="79">
        <f>IF(AND('Nom RPTM'!G60&gt;0,'Nom RPTM'!H60&gt;0),LN('Nom RPTM'!H60/'Nom RPTM'!G60),0)</f>
        <v>-4.0510805965084197E-2</v>
      </c>
      <c r="I60" s="79">
        <f>IF(AND('Nom RPTM'!H60&gt;0,'Nom RPTM'!I60&gt;0),LN('Nom RPTM'!I60/'Nom RPTM'!H60),0)</f>
        <v>-4.6576440584255724E-2</v>
      </c>
      <c r="J60" s="79">
        <f>IF(AND('Nom RPTM'!I60&gt;0,'Nom RPTM'!J60&gt;0),LN('Nom RPTM'!J60/'Nom RPTM'!I60),0)</f>
        <v>1.4306610800324642E-2</v>
      </c>
      <c r="K60" s="79">
        <f>IF(AND('Nom RPTM'!J60&gt;0,'Nom RPTM'!K60&gt;0),LN('Nom RPTM'!K60/'Nom RPTM'!J60),0)</f>
        <v>-5.6328052529459036E-2</v>
      </c>
      <c r="L60" s="79">
        <f>IF(AND('Nom RPTM'!K60&gt;0,'Nom RPTM'!L60&gt;0),LN('Nom RPTM'!L60/'Nom RPTM'!K60),0)</f>
        <v>6.1441090186458089E-3</v>
      </c>
      <c r="M60" s="79">
        <f>IF(AND('Nom RPTM'!L60&gt;0,'Nom RPTM'!M60&gt;0),LN('Nom RPTM'!M60/'Nom RPTM'!L60),0)</f>
        <v>6.1485868578370767E-2</v>
      </c>
      <c r="N60" s="79">
        <f>IF(AND('Nom RPTM'!M60&gt;0,'Nom RPTM'!N60&gt;0),LN('Nom RPTM'!N60/'Nom RPTM'!M60),0)</f>
        <v>-3.0420660908031819E-2</v>
      </c>
      <c r="O60" s="79">
        <f>IF(AND('Nom RPTM'!N60&gt;0,'Nom RPTM'!O60&gt;0),LN('Nom RPTM'!O60/'Nom RPTM'!N60),0)</f>
        <v>2.8377835164403505E-2</v>
      </c>
      <c r="P60" s="79">
        <f>IF(AND('Nom RPTM'!O60&gt;0,'Nom RPTM'!P60&gt;0),LN('Nom RPTM'!P60/'Nom RPTM'!O60),0)</f>
        <v>-4.1404645892276694E-2</v>
      </c>
      <c r="Q60" s="79">
        <f>IF(AND('Nom RPTM'!P60&gt;0,'Nom RPTM'!Q60&gt;0),LN('Nom RPTM'!Q60/'Nom RPTM'!P60),0)</f>
        <v>3.9302776673383524E-3</v>
      </c>
      <c r="R60" s="79">
        <f>IF(AND('Nom RPTM'!Q60&gt;0,'Nom RPTM'!R60&gt;0),LN('Nom RPTM'!R60/'Nom RPTM'!Q60),0)</f>
        <v>8.1544707540118552E-3</v>
      </c>
      <c r="S60" s="79">
        <f>IF(AND('Nom RPTM'!R60&gt;0,'Nom RPTM'!S60&gt;0),LN('Nom RPTM'!S60/'Nom RPTM'!R60),0)</f>
        <v>3.065141456455402E-2</v>
      </c>
      <c r="T60" s="79">
        <f>IF(AND('Nom RPTM'!S60&gt;0,'Nom RPTM'!T60&gt;0),LN('Nom RPTM'!T60/'Nom RPTM'!S60),0)</f>
        <v>-6.0580669819896103E-3</v>
      </c>
      <c r="U60" s="79">
        <f>IF(AND('Nom RPTM'!T60&gt;0,'Nom RPTM'!U60&gt;0),LN('Nom RPTM'!U60/'Nom RPTM'!T60),0)</f>
        <v>2.3806774437652831E-3</v>
      </c>
      <c r="V60" s="79">
        <f>IF(AND('Nom RPTM'!U60&gt;0,'Nom RPTM'!V60&gt;0),LN('Nom RPTM'!V60/'Nom RPTM'!U60),0)</f>
        <v>-1.1914986067699588E-2</v>
      </c>
      <c r="W60" s="79">
        <f>IF(AND('Nom RPTM'!V60&gt;0,'Nom RPTM'!W60&gt;0),LN('Nom RPTM'!W60/'Nom RPTM'!V60),0)</f>
        <v>2.916061341953188E-2</v>
      </c>
      <c r="X60" s="79">
        <f>IF(AND('Nom RPTM'!W60&gt;0,'Nom RPTM'!X60&gt;0),LN('Nom RPTM'!X60/'Nom RPTM'!W60),0)</f>
        <v>7.0801096356654302E-3</v>
      </c>
      <c r="Y60" s="79">
        <f>IF(AND('Nom RPTM'!X60&gt;0,'Nom RPTM'!Y60&gt;0),LN('Nom RPTM'!Y60/'Nom RPTM'!X60),0)</f>
        <v>-4.6438101821929456E-3</v>
      </c>
      <c r="Z60" s="79">
        <f>IF(AND('Nom RPTM'!Y60&gt;0,'Nom RPTM'!Z60&gt;0),LN('Nom RPTM'!Z60/'Nom RPTM'!Y60),0)</f>
        <v>4.3718789161351204E-2</v>
      </c>
      <c r="AA60" s="79">
        <f>IF(AND('Nom RPTM'!Z60&gt;0,'Nom RPTM'!AA60&gt;0),LN('Nom RPTM'!AA60/'Nom RPTM'!Z60),0)</f>
        <v>0.10853447586950811</v>
      </c>
      <c r="AB60" s="79">
        <f>IF(AND('Nom RPTM'!AA60&gt;0,'Nom RPTM'!AB60&gt;0),LN('Nom RPTM'!AB60/'Nom RPTM'!AA60),0)</f>
        <v>8.7835369304744837E-2</v>
      </c>
      <c r="AC60" s="79">
        <f>IF(AND('Nom RPTM'!AB60&gt;0,'Nom RPTM'!AC60&gt;0),LN('Nom RPTM'!AC60/'Nom RPTM'!AB60),0)</f>
        <v>4.5760973498157644E-2</v>
      </c>
      <c r="AD60" s="79">
        <f>IF(AND('Nom RPTM'!AD60&gt;0,'Nom RPTM'!AE60&gt;0),LN('Nom RPTM'!AE60/'Nom RPTM'!AD60),0)</f>
        <v>9.2109378896826896E-2</v>
      </c>
      <c r="AE60" s="79">
        <f>IF(AND('Nom RPTM'!AE60&gt;0,'Nom RPTM'!AF60&gt;0),LN('Nom RPTM'!AF60/'Nom RPTM'!AE60),0)</f>
        <v>-4.2803158204504033E-2</v>
      </c>
      <c r="AF60" s="79">
        <f>IF(AND('Nom RPTM'!AF60&gt;0,'Nom RPTM'!AG60&gt;0),LN('Nom RPTM'!AG60/'Nom RPTM'!AF60),0)</f>
        <v>2.5248305119378082E-2</v>
      </c>
      <c r="AG60" s="79">
        <f>IF(AND('Nom RPTM'!AG60&gt;0,'Nom RPTM'!AH60&gt;0),LN('Nom RPTM'!AH60/'Nom RPTM'!AG60),0)</f>
        <v>0.10581560920075561</v>
      </c>
      <c r="AH60" s="79">
        <f>IF(AND('Nom RPTM'!AH60&gt;0,'Nom RPTM'!AI60&gt;0),LN('Nom RPTM'!AI60/'Nom RPTM'!AH60),0)</f>
        <v>3.4173176562802561E-2</v>
      </c>
      <c r="AI60" s="79">
        <f>IF(AND('Nom RPTM'!AI60&gt;0,'Nom RPTM'!AJ60&gt;0),LN('Nom RPTM'!AJ60/'Nom RPTM'!AI60),0)</f>
        <v>3.087042298503714E-2</v>
      </c>
      <c r="AJ60" s="79">
        <f>IF(AND('Nom RPTM'!AJ60&gt;0,'Nom RPTM'!AK60&gt;0),LN('Nom RPTM'!AK60/'Nom RPTM'!AJ60),0)</f>
        <v>-1.351864736337502E-3</v>
      </c>
      <c r="AK60" s="79">
        <f>IF(AND('Nom RPTM'!AK60&gt;0,'Nom RPTM'!AL60&gt;0),LN('Nom RPTM'!AL60/'Nom RPTM'!AK60),0)</f>
        <v>-0.10277359346547926</v>
      </c>
      <c r="AL60" s="79">
        <f>IF(AND('Nom RPTM'!AM60&gt;0,'Nom RPTM'!AN60&gt;0),LN('Nom RPTM'!AN60/'Nom RPTM'!AM60),0)</f>
        <v>6.3586690192410228E-2</v>
      </c>
      <c r="AM60" s="79">
        <f>IF(AND('Nom RPTM'!AN60&gt;0,'Nom RPTM'!AO60&gt;0),LN('Nom RPTM'!AO60/'Nom RPTM'!AN60),0)</f>
        <v>-4.5097116164105437E-3</v>
      </c>
      <c r="AN60" s="79">
        <f>IF(AND('Nom RPTM'!AO60&gt;0,'Nom RPTM'!AP60&gt;0),LN('Nom RPTM'!AP60/'Nom RPTM'!AO60),0)</f>
        <v>2.2226711248955072E-2</v>
      </c>
      <c r="AO60" s="79">
        <f>IF(AND('Nom RPTM'!AP60&gt;0,'Nom RPTM'!AQ60&gt;0),LN('Nom RPTM'!AQ60/'Nom RPTM'!AP60),0)</f>
        <v>9.9129982533284998E-3</v>
      </c>
      <c r="AP60" s="79">
        <f>IF(AND('Nom RPTM'!AQ60&gt;0,'Nom RPTM'!AR60&gt;0),LN('Nom RPTM'!AR60/'Nom RPTM'!AQ60),0)</f>
        <v>3.6268364322045435E-3</v>
      </c>
      <c r="AQ60" s="79">
        <f>IF(AND('Nom RPTM'!AR60&gt;0,'Nom RPTM'!AS60&gt;0),LN('Nom RPTM'!AS60/'Nom RPTM'!AR60),0)</f>
        <v>-3.7090865984398549E-3</v>
      </c>
      <c r="AR60" s="79">
        <f>IF(AND('Nom RPTM'!AS60&gt;0,'Nom RPTM'!AT60&gt;0),LN('Nom RPTM'!AT60/'Nom RPTM'!AS60),0)</f>
        <v>0.14042489327865959</v>
      </c>
      <c r="AS60" s="79" t="e">
        <f>IF(AND('Nom RPTM'!AT60&gt;0,'Nom RPTM'!AU60&gt;0),LN('Nom RPTM'!AU60/'Nom RPTM'!AT60),0)</f>
        <v>#N/A</v>
      </c>
      <c r="AT60" s="79" t="e">
        <f>IF(AND('Nom RPTM'!AU60&gt;0,'Nom RPTM'!AV60&gt;0),LN('Nom RPTM'!AV60/'Nom RPTM'!AU60),0)</f>
        <v>#N/A</v>
      </c>
      <c r="AU60" s="79" t="e">
        <f>IF(AND('Nom RPTM'!AV60&gt;0,'Nom RPTM'!AW60&gt;0),LN('Nom RPTM'!AW60/'Nom RPTM'!AV60),0)</f>
        <v>#N/A</v>
      </c>
      <c r="AV60" s="79" t="e">
        <f>IF(AND('Nom RPTM'!AW60&gt;0,'Nom RPTM'!AX60&gt;0),LN('Nom RPTM'!AX60/'Nom RPTM'!AW60),0)</f>
        <v>#N/A</v>
      </c>
      <c r="AW60" s="79" t="e">
        <f>IF(AND('Nom RPTM'!AX60&gt;0,'Nom RPTM'!AY60&gt;0),LN('Nom RPTM'!AY60/'Nom RPTM'!AX60),0)</f>
        <v>#N/A</v>
      </c>
      <c r="AX60" s="79" t="e">
        <f>IF(AND('Nom RPTM'!AY60&gt;0,'Nom RPTM'!AZ60&gt;0),LN('Nom RPTM'!AZ60/'Nom RPTM'!AY60),0)</f>
        <v>#N/A</v>
      </c>
      <c r="AY60" s="79" t="e">
        <f>IF(AND('Nom RPTM'!AZ60&gt;0,'Nom RPTM'!BA60&gt;0),LN('Nom RPTM'!BA60/'Nom RPTM'!AZ60),0)</f>
        <v>#N/A</v>
      </c>
      <c r="AZ60" s="79" t="e">
        <f>IF(AND('Nom RPTM'!BA60&gt;0,'Nom RPTM'!BB60&gt;0),LN('Nom RPTM'!BB60/'Nom RPTM'!BA60),0)</f>
        <v>#N/A</v>
      </c>
    </row>
    <row r="61" spans="1:52"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69"/>
      <c r="H61" s="79">
        <f>IF(AND('Nom RPTM'!G61&gt;0,'Nom RPTM'!H61&gt;0),LN('Nom RPTM'!H61/'Nom RPTM'!G61),0)</f>
        <v>8.2971154166165489E-2</v>
      </c>
      <c r="I61" s="79">
        <f>IF(AND('Nom RPTM'!H61&gt;0,'Nom RPTM'!I61&gt;0),LN('Nom RPTM'!I61/'Nom RPTM'!H61),0)</f>
        <v>-4.8533772283266698E-2</v>
      </c>
      <c r="J61" s="79">
        <f>IF(AND('Nom RPTM'!I61&gt;0,'Nom RPTM'!J61&gt;0),LN('Nom RPTM'!J61/'Nom RPTM'!I61),0)</f>
        <v>1.078144225326313E-3</v>
      </c>
      <c r="K61" s="79">
        <f>IF(AND('Nom RPTM'!J61&gt;0,'Nom RPTM'!K61&gt;0),LN('Nom RPTM'!K61/'Nom RPTM'!J61),0)</f>
        <v>-3.0635402242880593E-2</v>
      </c>
      <c r="L61" s="79">
        <f>IF(AND('Nom RPTM'!K61&gt;0,'Nom RPTM'!L61&gt;0),LN('Nom RPTM'!L61/'Nom RPTM'!K61),0)</f>
        <v>-3.0146451915707945E-2</v>
      </c>
      <c r="M61" s="79">
        <f>IF(AND('Nom RPTM'!L61&gt;0,'Nom RPTM'!M61&gt;0),LN('Nom RPTM'!M61/'Nom RPTM'!L61),0)</f>
        <v>5.0217477845266485E-3</v>
      </c>
      <c r="N61" s="79">
        <f>IF(AND('Nom RPTM'!M61&gt;0,'Nom RPTM'!N61&gt;0),LN('Nom RPTM'!N61/'Nom RPTM'!M61),0)</f>
        <v>2.5320458451416526E-2</v>
      </c>
      <c r="O61" s="79">
        <f>IF(AND('Nom RPTM'!N61&gt;0,'Nom RPTM'!O61&gt;0),LN('Nom RPTM'!O61/'Nom RPTM'!N61),0)</f>
        <v>1.4874593822304841E-2</v>
      </c>
      <c r="P61" s="79">
        <f>IF(AND('Nom RPTM'!O61&gt;0,'Nom RPTM'!P61&gt;0),LN('Nom RPTM'!P61/'Nom RPTM'!O61),0)</f>
        <v>-1.3794206898701667E-2</v>
      </c>
      <c r="Q61" s="79">
        <f>IF(AND('Nom RPTM'!P61&gt;0,'Nom RPTM'!Q61&gt;0),LN('Nom RPTM'!Q61/'Nom RPTM'!P61),0)</f>
        <v>-5.7501735391505054E-3</v>
      </c>
      <c r="R61" s="79">
        <f>IF(AND('Nom RPTM'!Q61&gt;0,'Nom RPTM'!R61&gt;0),LN('Nom RPTM'!R61/'Nom RPTM'!Q61),0)</f>
        <v>-2.6790727033139863E-2</v>
      </c>
      <c r="S61" s="79">
        <f>IF(AND('Nom RPTM'!R61&gt;0,'Nom RPTM'!S61&gt;0),LN('Nom RPTM'!S61/'Nom RPTM'!R61),0)</f>
        <v>1.9033183673179358E-2</v>
      </c>
      <c r="T61" s="79">
        <f>IF(AND('Nom RPTM'!S61&gt;0,'Nom RPTM'!T61&gt;0),LN('Nom RPTM'!T61/'Nom RPTM'!S61),0)</f>
        <v>7.1514078002536743E-3</v>
      </c>
      <c r="U61" s="79">
        <f>IF(AND('Nom RPTM'!T61&gt;0,'Nom RPTM'!U61&gt;0),LN('Nom RPTM'!U61/'Nom RPTM'!T61),0)</f>
        <v>-1.2474139310848738E-2</v>
      </c>
      <c r="V61" s="79">
        <f>IF(AND('Nom RPTM'!U61&gt;0,'Nom RPTM'!V61&gt;0),LN('Nom RPTM'!V61/'Nom RPTM'!U61),0)</f>
        <v>-2.2651124525308208E-2</v>
      </c>
      <c r="W61" s="79">
        <f>IF(AND('Nom RPTM'!V61&gt;0,'Nom RPTM'!W61&gt;0),LN('Nom RPTM'!W61/'Nom RPTM'!V61),0)</f>
        <v>4.1890473470860438E-2</v>
      </c>
      <c r="X61" s="79">
        <f>IF(AND('Nom RPTM'!W61&gt;0,'Nom RPTM'!X61&gt;0),LN('Nom RPTM'!X61/'Nom RPTM'!W61),0)</f>
        <v>4.6892441616150173E-2</v>
      </c>
      <c r="Y61" s="79">
        <f>IF(AND('Nom RPTM'!X61&gt;0,'Nom RPTM'!Y61&gt;0),LN('Nom RPTM'!Y61/'Nom RPTM'!X61),0)</f>
        <v>-6.4545306569676081E-2</v>
      </c>
      <c r="Z61" s="79">
        <f>IF(AND('Nom RPTM'!Y61&gt;0,'Nom RPTM'!Z61&gt;0),LN('Nom RPTM'!Z61/'Nom RPTM'!Y61),0)</f>
        <v>7.7074969934394291E-2</v>
      </c>
      <c r="AA61" s="79">
        <f>IF(AND('Nom RPTM'!Z61&gt;0,'Nom RPTM'!AA61&gt;0),LN('Nom RPTM'!AA61/'Nom RPTM'!Z61),0)</f>
        <v>7.7330636138878361E-2</v>
      </c>
      <c r="AB61" s="79">
        <f>IF(AND('Nom RPTM'!AA61&gt;0,'Nom RPTM'!AB61&gt;0),LN('Nom RPTM'!AB61/'Nom RPTM'!AA61),0)</f>
        <v>0.10946634017311178</v>
      </c>
      <c r="AC61" s="79">
        <f>IF(AND('Nom RPTM'!AB61&gt;0,'Nom RPTM'!AC61&gt;0),LN('Nom RPTM'!AC61/'Nom RPTM'!AB61),0)</f>
        <v>4.8816884573525191E-2</v>
      </c>
      <c r="AD61" s="79">
        <f>IF(AND('Nom RPTM'!AD61&gt;0,'Nom RPTM'!AE61&gt;0),LN('Nom RPTM'!AE61/'Nom RPTM'!AD61),0)</f>
        <v>0.11758539596279073</v>
      </c>
      <c r="AE61" s="79">
        <f>IF(AND('Nom RPTM'!AE61&gt;0,'Nom RPTM'!AF61&gt;0),LN('Nom RPTM'!AF61/'Nom RPTM'!AE61),0)</f>
        <v>-1.2097632785118431E-2</v>
      </c>
      <c r="AF61" s="79">
        <f>IF(AND('Nom RPTM'!AF61&gt;0,'Nom RPTM'!AG61&gt;0),LN('Nom RPTM'!AG61/'Nom RPTM'!AF61),0)</f>
        <v>1.6951391944804124E-2</v>
      </c>
      <c r="AG61" s="79">
        <f>IF(AND('Nom RPTM'!AG61&gt;0,'Nom RPTM'!AH61&gt;0),LN('Nom RPTM'!AH61/'Nom RPTM'!AG61),0)</f>
        <v>8.871238838867837E-2</v>
      </c>
      <c r="AH61" s="79">
        <f>IF(AND('Nom RPTM'!AH61&gt;0,'Nom RPTM'!AI61&gt;0),LN('Nom RPTM'!AI61/'Nom RPTM'!AH61),0)</f>
        <v>1.0633864901150833E-2</v>
      </c>
      <c r="AI61" s="79">
        <f>IF(AND('Nom RPTM'!AI61&gt;0,'Nom RPTM'!AJ61&gt;0),LN('Nom RPTM'!AJ61/'Nom RPTM'!AI61),0)</f>
        <v>4.098328037845228E-2</v>
      </c>
      <c r="AJ61" s="79">
        <f>IF(AND('Nom RPTM'!AJ61&gt;0,'Nom RPTM'!AK61&gt;0),LN('Nom RPTM'!AK61/'Nom RPTM'!AJ61),0)</f>
        <v>9.6702032484049689E-3</v>
      </c>
      <c r="AK61" s="79">
        <f>IF(AND('Nom RPTM'!AK61&gt;0,'Nom RPTM'!AL61&gt;0),LN('Nom RPTM'!AL61/'Nom RPTM'!AK61),0)</f>
        <v>-0.10394563299858557</v>
      </c>
      <c r="AL61" s="79">
        <f>IF(AND('Nom RPTM'!AM61&gt;0,'Nom RPTM'!AN61&gt;0),LN('Nom RPTM'!AN61/'Nom RPTM'!AM61),0)</f>
        <v>3.0944084677908514E-2</v>
      </c>
      <c r="AM61" s="79">
        <f>IF(AND('Nom RPTM'!AN61&gt;0,'Nom RPTM'!AO61&gt;0),LN('Nom RPTM'!AO61/'Nom RPTM'!AN61),0)</f>
        <v>1.0090034375724432E-2</v>
      </c>
      <c r="AN61" s="79">
        <f>IF(AND('Nom RPTM'!AO61&gt;0,'Nom RPTM'!AP61&gt;0),LN('Nom RPTM'!AP61/'Nom RPTM'!AO61),0)</f>
        <v>4.2707172967977273E-3</v>
      </c>
      <c r="AO61" s="79">
        <f>IF(AND('Nom RPTM'!AP61&gt;0,'Nom RPTM'!AQ61&gt;0),LN('Nom RPTM'!AQ61/'Nom RPTM'!AP61),0)</f>
        <v>1.2067845673121587E-2</v>
      </c>
      <c r="AP61" s="79">
        <f>IF(AND('Nom RPTM'!AQ61&gt;0,'Nom RPTM'!AR61&gt;0),LN('Nom RPTM'!AR61/'Nom RPTM'!AQ61),0)</f>
        <v>8.493163380958962E-3</v>
      </c>
      <c r="AQ61" s="79">
        <f>IF(AND('Nom RPTM'!AR61&gt;0,'Nom RPTM'!AS61&gt;0),LN('Nom RPTM'!AS61/'Nom RPTM'!AR61),0)</f>
        <v>-3.7130432787420301E-2</v>
      </c>
      <c r="AR61" s="79">
        <f>IF(AND('Nom RPTM'!AS61&gt;0,'Nom RPTM'!AT61&gt;0),LN('Nom RPTM'!AT61/'Nom RPTM'!AS61),0)</f>
        <v>0.1514518934021418</v>
      </c>
      <c r="AS61" s="79" t="e">
        <f>IF(AND('Nom RPTM'!AT61&gt;0,'Nom RPTM'!AU61&gt;0),LN('Nom RPTM'!AU61/'Nom RPTM'!AT61),0)</f>
        <v>#N/A</v>
      </c>
      <c r="AT61" s="79" t="e">
        <f>IF(AND('Nom RPTM'!AU61&gt;0,'Nom RPTM'!AV61&gt;0),LN('Nom RPTM'!AV61/'Nom RPTM'!AU61),0)</f>
        <v>#N/A</v>
      </c>
      <c r="AU61" s="79" t="e">
        <f>IF(AND('Nom RPTM'!AV61&gt;0,'Nom RPTM'!AW61&gt;0),LN('Nom RPTM'!AW61/'Nom RPTM'!AV61),0)</f>
        <v>#N/A</v>
      </c>
      <c r="AV61" s="79" t="e">
        <f>IF(AND('Nom RPTM'!AW61&gt;0,'Nom RPTM'!AX61&gt;0),LN('Nom RPTM'!AX61/'Nom RPTM'!AW61),0)</f>
        <v>#N/A</v>
      </c>
      <c r="AW61" s="79" t="e">
        <f>IF(AND('Nom RPTM'!AX61&gt;0,'Nom RPTM'!AY61&gt;0),LN('Nom RPTM'!AY61/'Nom RPTM'!AX61),0)</f>
        <v>#N/A</v>
      </c>
      <c r="AX61" s="79" t="e">
        <f>IF(AND('Nom RPTM'!AY61&gt;0,'Nom RPTM'!AZ61&gt;0),LN('Nom RPTM'!AZ61/'Nom RPTM'!AY61),0)</f>
        <v>#N/A</v>
      </c>
      <c r="AY61" s="79" t="e">
        <f>IF(AND('Nom RPTM'!AZ61&gt;0,'Nom RPTM'!BA61&gt;0),LN('Nom RPTM'!BA61/'Nom RPTM'!AZ61),0)</f>
        <v>#N/A</v>
      </c>
      <c r="AZ61" s="79" t="e">
        <f>IF(AND('Nom RPTM'!BA61&gt;0,'Nom RPTM'!BB61&gt;0),LN('Nom RPTM'!BB61/'Nom RPTM'!BA61),0)</f>
        <v>#N/A</v>
      </c>
    </row>
    <row r="62" spans="1:52"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63"/>
      <c r="H62" s="78">
        <f>IF(AND('Nom RPTM'!G62&gt;0,'Nom RPTM'!H62&gt;0),LN('Nom RPTM'!H62/'Nom RPTM'!G62),0)</f>
        <v>-5.3975623660604391E-2</v>
      </c>
      <c r="I62" s="78">
        <f>IF(AND('Nom RPTM'!H62&gt;0,'Nom RPTM'!I62&gt;0),LN('Nom RPTM'!I62/'Nom RPTM'!H62),0)</f>
        <v>-0.24096661041522993</v>
      </c>
      <c r="J62" s="78">
        <f>IF(AND('Nom RPTM'!I62&gt;0,'Nom RPTM'!J62&gt;0),LN('Nom RPTM'!J62/'Nom RPTM'!I62),0)</f>
        <v>-0.10136928706365708</v>
      </c>
      <c r="K62" s="78">
        <f>IF(AND('Nom RPTM'!J62&gt;0,'Nom RPTM'!K62&gt;0),LN('Nom RPTM'!K62/'Nom RPTM'!J62),0)</f>
        <v>5.0328127260975915E-2</v>
      </c>
      <c r="L62" s="78">
        <f>IF(AND('Nom RPTM'!K62&gt;0,'Nom RPTM'!L62&gt;0),LN('Nom RPTM'!L62/'Nom RPTM'!K62),0)</f>
        <v>-9.0610760830994966E-2</v>
      </c>
      <c r="M62" s="78">
        <f>IF(AND('Nom RPTM'!L62&gt;0,'Nom RPTM'!M62&gt;0),LN('Nom RPTM'!M62/'Nom RPTM'!L62),0)</f>
        <v>0.32073027719199199</v>
      </c>
      <c r="N62" s="78">
        <f>IF(AND('Nom RPTM'!M62&gt;0,'Nom RPTM'!N62&gt;0),LN('Nom RPTM'!N62/'Nom RPTM'!M62),0)</f>
        <v>2.8740278420902685E-2</v>
      </c>
      <c r="O62" s="78">
        <f>IF(AND('Nom RPTM'!N62&gt;0,'Nom RPTM'!O62&gt;0),LN('Nom RPTM'!O62/'Nom RPTM'!N62),0)</f>
        <v>-3.4485962496566859E-2</v>
      </c>
      <c r="P62" s="78">
        <f>IF(AND('Nom RPTM'!O62&gt;0,'Nom RPTM'!P62&gt;0),LN('Nom RPTM'!P62/'Nom RPTM'!O62),0)</f>
        <v>4.362715455859139E-2</v>
      </c>
      <c r="Q62" s="78">
        <f>IF(AND('Nom RPTM'!P62&gt;0,'Nom RPTM'!Q62&gt;0),LN('Nom RPTM'!Q62/'Nom RPTM'!P62),0)</f>
        <v>7.9968498292932899E-2</v>
      </c>
      <c r="R62" s="78">
        <f>IF(AND('Nom RPTM'!Q62&gt;0,'Nom RPTM'!R62&gt;0),LN('Nom RPTM'!R62/'Nom RPTM'!Q62),0)</f>
        <v>-1.074497567326402E-2</v>
      </c>
      <c r="S62" s="78">
        <f>IF(AND('Nom RPTM'!R62&gt;0,'Nom RPTM'!S62&gt;0),LN('Nom RPTM'!S62/'Nom RPTM'!R62),0)</f>
        <v>-6.4669976417885258E-2</v>
      </c>
      <c r="T62" s="78">
        <f>IF(AND('Nom RPTM'!S62&gt;0,'Nom RPTM'!T62&gt;0),LN('Nom RPTM'!T62/'Nom RPTM'!S62),0)</f>
        <v>-1.8939904020612724E-2</v>
      </c>
      <c r="U62" s="78">
        <f>IF(AND('Nom RPTM'!T62&gt;0,'Nom RPTM'!U62&gt;0),LN('Nom RPTM'!U62/'Nom RPTM'!T62),0)</f>
        <v>-4.1416057656200371E-2</v>
      </c>
      <c r="V62" s="78">
        <f>IF(AND('Nom RPTM'!U62&gt;0,'Nom RPTM'!V62&gt;0),LN('Nom RPTM'!V62/'Nom RPTM'!U62),0)</f>
        <v>-1.7767025565300874E-2</v>
      </c>
      <c r="W62" s="78">
        <f>IF(AND('Nom RPTM'!V62&gt;0,'Nom RPTM'!W62&gt;0),LN('Nom RPTM'!W62/'Nom RPTM'!V62),0)</f>
        <v>5.4969300838492954E-2</v>
      </c>
      <c r="X62" s="78">
        <f>IF(AND('Nom RPTM'!W62&gt;0,'Nom RPTM'!X62&gt;0),LN('Nom RPTM'!X62/'Nom RPTM'!W62),0)</f>
        <v>-9.0591742493396788E-3</v>
      </c>
      <c r="Y62" s="78">
        <f>IF(AND('Nom RPTM'!X62&gt;0,'Nom RPTM'!Y62&gt;0),LN('Nom RPTM'!Y62/'Nom RPTM'!X62),0)</f>
        <v>5.2446648032550412E-2</v>
      </c>
      <c r="Z62" s="78">
        <f>IF(AND('Nom RPTM'!Y62&gt;0,'Nom RPTM'!Z62&gt;0),LN('Nom RPTM'!Z62/'Nom RPTM'!Y62),0)</f>
        <v>3.3503498632074739E-2</v>
      </c>
      <c r="AA62" s="78">
        <f>IF(AND('Nom RPTM'!Z62&gt;0,'Nom RPTM'!AA62&gt;0),LN('Nom RPTM'!AA62/'Nom RPTM'!Z62),0)</f>
        <v>0.12856054938676928</v>
      </c>
      <c r="AB62" s="78">
        <f>IF(AND('Nom RPTM'!AA62&gt;0,'Nom RPTM'!AB62&gt;0),LN('Nom RPTM'!AB62/'Nom RPTM'!AA62),0)</f>
        <v>0.11959767501378789</v>
      </c>
      <c r="AC62" s="78">
        <f>IF(AND('Nom RPTM'!AB62&gt;0,'Nom RPTM'!AC62&gt;0),LN('Nom RPTM'!AC62/'Nom RPTM'!AB62),0)</f>
        <v>9.7357818611698524E-2</v>
      </c>
      <c r="AD62" s="78">
        <f>IF(AND('Nom RPTM'!AD62&gt;0,'Nom RPTM'!AE62&gt;0),LN('Nom RPTM'!AE62/'Nom RPTM'!AD62),0)</f>
        <v>0.11727120386336226</v>
      </c>
      <c r="AE62" s="78">
        <f>IF(AND('Nom RPTM'!AE62&gt;0,'Nom RPTM'!AF62&gt;0),LN('Nom RPTM'!AF62/'Nom RPTM'!AE62),0)</f>
        <v>-0.11250738254500742</v>
      </c>
      <c r="AF62" s="78">
        <f>IF(AND('Nom RPTM'!AF62&gt;0,'Nom RPTM'!AG62&gt;0),LN('Nom RPTM'!AG62/'Nom RPTM'!AF62),0)</f>
        <v>9.1466204460026942E-2</v>
      </c>
      <c r="AG62" s="78">
        <f>IF(AND('Nom RPTM'!AG62&gt;0,'Nom RPTM'!AH62&gt;0),LN('Nom RPTM'!AH62/'Nom RPTM'!AG62),0)</f>
        <v>6.5672208702232351E-2</v>
      </c>
      <c r="AH62" s="78">
        <f>IF(AND('Nom RPTM'!AH62&gt;0,'Nom RPTM'!AI62&gt;0),LN('Nom RPTM'!AI62/'Nom RPTM'!AH62),0)</f>
        <v>1.9236204176487179E-2</v>
      </c>
      <c r="AI62" s="78">
        <f>IF(AND('Nom RPTM'!AI62&gt;0,'Nom RPTM'!AJ62&gt;0),LN('Nom RPTM'!AJ62/'Nom RPTM'!AI62),0)</f>
        <v>3.8795532014562387E-2</v>
      </c>
      <c r="AJ62" s="78">
        <f>IF(AND('Nom RPTM'!AJ62&gt;0,'Nom RPTM'!AK62&gt;0),LN('Nom RPTM'!AK62/'Nom RPTM'!AJ62),0)</f>
        <v>9.3198856447979806E-3</v>
      </c>
      <c r="AK62" s="78">
        <f>IF(AND('Nom RPTM'!AK62&gt;0,'Nom RPTM'!AL62&gt;0),LN('Nom RPTM'!AL62/'Nom RPTM'!AK62),0)</f>
        <v>-5.8483202790848482E-2</v>
      </c>
      <c r="AL62" s="78">
        <f>IF(AND('Nom RPTM'!AM62&gt;0,'Nom RPTM'!AN62&gt;0),LN('Nom RPTM'!AN62/'Nom RPTM'!AM62),0)</f>
        <v>-2.7411697696245046E-2</v>
      </c>
      <c r="AM62" s="78">
        <f>IF(AND('Nom RPTM'!AN62&gt;0,'Nom RPTM'!AO62&gt;0),LN('Nom RPTM'!AO62/'Nom RPTM'!AN62),0)</f>
        <v>-7.348996651718473E-4</v>
      </c>
      <c r="AN62" s="78">
        <f>IF(AND('Nom RPTM'!AO62&gt;0,'Nom RPTM'!AP62&gt;0),LN('Nom RPTM'!AP62/'Nom RPTM'!AO62),0)</f>
        <v>4.5563135190265391E-2</v>
      </c>
      <c r="AO62" s="78">
        <f>IF(AND('Nom RPTM'!AP62&gt;0,'Nom RPTM'!AQ62&gt;0),LN('Nom RPTM'!AQ62/'Nom RPTM'!AP62),0)</f>
        <v>6.0383312986040001E-2</v>
      </c>
      <c r="AP62" s="78">
        <f>IF(AND('Nom RPTM'!AQ62&gt;0,'Nom RPTM'!AR62&gt;0),LN('Nom RPTM'!AR62/'Nom RPTM'!AQ62),0)</f>
        <v>3.2047273723842619E-2</v>
      </c>
      <c r="AQ62" s="78">
        <f>IF(AND('Nom RPTM'!AR62&gt;0,'Nom RPTM'!AS62&gt;0),LN('Nom RPTM'!AS62/'Nom RPTM'!AR62),0)</f>
        <v>-1.9201653795157109E-2</v>
      </c>
      <c r="AR62" s="78">
        <f>IF(AND('Nom RPTM'!AS62&gt;0,'Nom RPTM'!AT62&gt;0),LN('Nom RPTM'!AT62/'Nom RPTM'!AS62),0)</f>
        <v>0.16951454245385719</v>
      </c>
      <c r="AS62" s="78" t="e">
        <f>IF(AND('Nom RPTM'!AT62&gt;0,'Nom RPTM'!AU62&gt;0),LN('Nom RPTM'!AU62/'Nom RPTM'!AT62),0)</f>
        <v>#N/A</v>
      </c>
      <c r="AT62" s="78" t="e">
        <f>IF(AND('Nom RPTM'!AU62&gt;0,'Nom RPTM'!AV62&gt;0),LN('Nom RPTM'!AV62/'Nom RPTM'!AU62),0)</f>
        <v>#N/A</v>
      </c>
      <c r="AU62" s="78" t="e">
        <f>IF(AND('Nom RPTM'!AV62&gt;0,'Nom RPTM'!AW62&gt;0),LN('Nom RPTM'!AW62/'Nom RPTM'!AV62),0)</f>
        <v>#N/A</v>
      </c>
      <c r="AV62" s="78" t="e">
        <f>IF(AND('Nom RPTM'!AW62&gt;0,'Nom RPTM'!AX62&gt;0),LN('Nom RPTM'!AX62/'Nom RPTM'!AW62),0)</f>
        <v>#N/A</v>
      </c>
      <c r="AW62" s="78" t="e">
        <f>IF(AND('Nom RPTM'!AX62&gt;0,'Nom RPTM'!AY62&gt;0),LN('Nom RPTM'!AY62/'Nom RPTM'!AX62),0)</f>
        <v>#N/A</v>
      </c>
      <c r="AX62" s="78" t="e">
        <f>IF(AND('Nom RPTM'!AY62&gt;0,'Nom RPTM'!AZ62&gt;0),LN('Nom RPTM'!AZ62/'Nom RPTM'!AY62),0)</f>
        <v>#N/A</v>
      </c>
      <c r="AY62" s="78" t="e">
        <f>IF(AND('Nom RPTM'!AZ62&gt;0,'Nom RPTM'!BA62&gt;0),LN('Nom RPTM'!BA62/'Nom RPTM'!AZ62),0)</f>
        <v>#N/A</v>
      </c>
      <c r="AZ62" s="78" t="e">
        <f>IF(AND('Nom RPTM'!BA62&gt;0,'Nom RPTM'!BB62&gt;0),LN('Nom RPTM'!BB62/'Nom RPTM'!BA62),0)</f>
        <v>#N/A</v>
      </c>
    </row>
    <row r="63" spans="1:52"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63"/>
      <c r="H63" s="78">
        <f>IF(AND('Nom RPTM'!G63&gt;0,'Nom RPTM'!H63&gt;0),LN('Nom RPTM'!H63/'Nom RPTM'!G63),0)</f>
        <v>-1.9712152324220567E-2</v>
      </c>
      <c r="I63" s="78">
        <f>IF(AND('Nom RPTM'!H63&gt;0,'Nom RPTM'!I63&gt;0),LN('Nom RPTM'!I63/'Nom RPTM'!H63),0)</f>
        <v>-5.35931187546803E-2</v>
      </c>
      <c r="J63" s="78">
        <f>IF(AND('Nom RPTM'!I63&gt;0,'Nom RPTM'!J63&gt;0),LN('Nom RPTM'!J63/'Nom RPTM'!I63),0)</f>
        <v>-8.7395961385745125E-2</v>
      </c>
      <c r="K63" s="78">
        <f>IF(AND('Nom RPTM'!J63&gt;0,'Nom RPTM'!K63&gt;0),LN('Nom RPTM'!K63/'Nom RPTM'!J63),0)</f>
        <v>4.1370925773948589E-2</v>
      </c>
      <c r="L63" s="78">
        <f>IF(AND('Nom RPTM'!K63&gt;0,'Nom RPTM'!L63&gt;0),LN('Nom RPTM'!L63/'Nom RPTM'!K63),0)</f>
        <v>7.9505651560789013E-3</v>
      </c>
      <c r="M63" s="78">
        <f>IF(AND('Nom RPTM'!L63&gt;0,'Nom RPTM'!M63&gt;0),LN('Nom RPTM'!M63/'Nom RPTM'!L63),0)</f>
        <v>8.2939201821126143E-2</v>
      </c>
      <c r="N63" s="78">
        <f>IF(AND('Nom RPTM'!M63&gt;0,'Nom RPTM'!N63&gt;0),LN('Nom RPTM'!N63/'Nom RPTM'!M63),0)</f>
        <v>-1.6031838552592628E-2</v>
      </c>
      <c r="O63" s="78">
        <f>IF(AND('Nom RPTM'!N63&gt;0,'Nom RPTM'!O63&gt;0),LN('Nom RPTM'!O63/'Nom RPTM'!N63),0)</f>
        <v>1.3093637156353377E-3</v>
      </c>
      <c r="P63" s="78">
        <f>IF(AND('Nom RPTM'!O63&gt;0,'Nom RPTM'!P63&gt;0),LN('Nom RPTM'!P63/'Nom RPTM'!O63),0)</f>
        <v>-4.8537200463842654E-2</v>
      </c>
      <c r="Q63" s="78">
        <f>IF(AND('Nom RPTM'!P63&gt;0,'Nom RPTM'!Q63&gt;0),LN('Nom RPTM'!Q63/'Nom RPTM'!P63),0)</f>
        <v>5.4742992722119988E-3</v>
      </c>
      <c r="R63" s="78">
        <f>IF(AND('Nom RPTM'!Q63&gt;0,'Nom RPTM'!R63&gt;0),LN('Nom RPTM'!R63/'Nom RPTM'!Q63),0)</f>
        <v>-1.9330803047324496E-2</v>
      </c>
      <c r="S63" s="78">
        <f>IF(AND('Nom RPTM'!R63&gt;0,'Nom RPTM'!S63&gt;0),LN('Nom RPTM'!S63/'Nom RPTM'!R63),0)</f>
        <v>1.3443125180775603E-2</v>
      </c>
      <c r="T63" s="78">
        <f>IF(AND('Nom RPTM'!S63&gt;0,'Nom RPTM'!T63&gt;0),LN('Nom RPTM'!T63/'Nom RPTM'!S63),0)</f>
        <v>-3.8934569209935738E-2</v>
      </c>
      <c r="U63" s="78">
        <f>IF(AND('Nom RPTM'!T63&gt;0,'Nom RPTM'!U63&gt;0),LN('Nom RPTM'!U63/'Nom RPTM'!T63),0)</f>
        <v>5.3926357008037941E-3</v>
      </c>
      <c r="V63" s="78">
        <f>IF(AND('Nom RPTM'!U63&gt;0,'Nom RPTM'!V63&gt;0),LN('Nom RPTM'!V63/'Nom RPTM'!U63),0)</f>
        <v>8.3897214534453691E-3</v>
      </c>
      <c r="W63" s="78">
        <f>IF(AND('Nom RPTM'!V63&gt;0,'Nom RPTM'!W63&gt;0),LN('Nom RPTM'!W63/'Nom RPTM'!V63),0)</f>
        <v>4.5460074718370734E-2</v>
      </c>
      <c r="X63" s="78">
        <f>IF(AND('Nom RPTM'!W63&gt;0,'Nom RPTM'!X63&gt;0),LN('Nom RPTM'!X63/'Nom RPTM'!W63),0)</f>
        <v>-4.0206261223421904E-3</v>
      </c>
      <c r="Y63" s="78">
        <f>IF(AND('Nom RPTM'!X63&gt;0,'Nom RPTM'!Y63&gt;0),LN('Nom RPTM'!Y63/'Nom RPTM'!X63),0)</f>
        <v>4.7330169113842184E-2</v>
      </c>
      <c r="Z63" s="78">
        <f>IF(AND('Nom RPTM'!Y63&gt;0,'Nom RPTM'!Z63&gt;0),LN('Nom RPTM'!Z63/'Nom RPTM'!Y63),0)</f>
        <v>4.8284726484363195E-2</v>
      </c>
      <c r="AA63" s="78">
        <f>IF(AND('Nom RPTM'!Z63&gt;0,'Nom RPTM'!AA63&gt;0),LN('Nom RPTM'!AA63/'Nom RPTM'!Z63),0)</f>
        <v>0.16593242016310869</v>
      </c>
      <c r="AB63" s="78">
        <f>IF(AND('Nom RPTM'!AA63&gt;0,'Nom RPTM'!AB63&gt;0),LN('Nom RPTM'!AB63/'Nom RPTM'!AA63),0)</f>
        <v>0.15055807821681452</v>
      </c>
      <c r="AC63" s="78">
        <f>IF(AND('Nom RPTM'!AB63&gt;0,'Nom RPTM'!AC63&gt;0),LN('Nom RPTM'!AC63/'Nom RPTM'!AB63),0)</f>
        <v>9.3976851912003709E-2</v>
      </c>
      <c r="AD63" s="78">
        <f>IF(AND('Nom RPTM'!AD63&gt;0,'Nom RPTM'!AE63&gt;0),LN('Nom RPTM'!AE63/'Nom RPTM'!AD63),0)</f>
        <v>0.11121904378852396</v>
      </c>
      <c r="AE63" s="78">
        <f>IF(AND('Nom RPTM'!AE63&gt;0,'Nom RPTM'!AF63&gt;0),LN('Nom RPTM'!AF63/'Nom RPTM'!AE63),0)</f>
        <v>-6.8868837970869901E-2</v>
      </c>
      <c r="AF63" s="78">
        <f>IF(AND('Nom RPTM'!AF63&gt;0,'Nom RPTM'!AG63&gt;0),LN('Nom RPTM'!AG63/'Nom RPTM'!AF63),0)</f>
        <v>4.1852108357414292E-2</v>
      </c>
      <c r="AG63" s="78">
        <f>IF(AND('Nom RPTM'!AG63&gt;0,'Nom RPTM'!AH63&gt;0),LN('Nom RPTM'!AH63/'Nom RPTM'!AG63),0)</f>
        <v>7.4179482030854949E-2</v>
      </c>
      <c r="AH63" s="78">
        <f>IF(AND('Nom RPTM'!AH63&gt;0,'Nom RPTM'!AI63&gt;0),LN('Nom RPTM'!AI63/'Nom RPTM'!AH63),0)</f>
        <v>6.5033725659677577E-2</v>
      </c>
      <c r="AI63" s="78">
        <f>IF(AND('Nom RPTM'!AI63&gt;0,'Nom RPTM'!AJ63&gt;0),LN('Nom RPTM'!AJ63/'Nom RPTM'!AI63),0)</f>
        <v>9.7054420727111929E-3</v>
      </c>
      <c r="AJ63" s="78">
        <f>IF(AND('Nom RPTM'!AJ63&gt;0,'Nom RPTM'!AK63&gt;0),LN('Nom RPTM'!AK63/'Nom RPTM'!AJ63),0)</f>
        <v>1.6350729776653458E-2</v>
      </c>
      <c r="AK63" s="78">
        <f>IF(AND('Nom RPTM'!AK63&gt;0,'Nom RPTM'!AL63&gt;0),LN('Nom RPTM'!AL63/'Nom RPTM'!AK63),0)</f>
        <v>-0.13263787850144362</v>
      </c>
      <c r="AL63" s="78">
        <f>IF(AND('Nom RPTM'!AM63&gt;0,'Nom RPTM'!AN63&gt;0),LN('Nom RPTM'!AN63/'Nom RPTM'!AM63),0)</f>
        <v>6.7601097112501576E-2</v>
      </c>
      <c r="AM63" s="78">
        <f>IF(AND('Nom RPTM'!AN63&gt;0,'Nom RPTM'!AO63&gt;0),LN('Nom RPTM'!AO63/'Nom RPTM'!AN63),0)</f>
        <v>8.1738675068920765E-3</v>
      </c>
      <c r="AN63" s="78">
        <f>IF(AND('Nom RPTM'!AO63&gt;0,'Nom RPTM'!AP63&gt;0),LN('Nom RPTM'!AP63/'Nom RPTM'!AO63),0)</f>
        <v>6.1437231943966442E-2</v>
      </c>
      <c r="AO63" s="78">
        <f>IF(AND('Nom RPTM'!AP63&gt;0,'Nom RPTM'!AQ63&gt;0),LN('Nom RPTM'!AQ63/'Nom RPTM'!AP63),0)</f>
        <v>4.9485888423646499E-2</v>
      </c>
      <c r="AP63" s="78">
        <f>IF(AND('Nom RPTM'!AQ63&gt;0,'Nom RPTM'!AR63&gt;0),LN('Nom RPTM'!AR63/'Nom RPTM'!AQ63),0)</f>
        <v>-3.9776634345861588E-2</v>
      </c>
      <c r="AQ63" s="78">
        <f>IF(AND('Nom RPTM'!AR63&gt;0,'Nom RPTM'!AS63&gt;0),LN('Nom RPTM'!AS63/'Nom RPTM'!AR63),0)</f>
        <v>6.4977259303794317E-3</v>
      </c>
      <c r="AR63" s="78">
        <f>IF(AND('Nom RPTM'!AS63&gt;0,'Nom RPTM'!AT63&gt;0),LN('Nom RPTM'!AT63/'Nom RPTM'!AS63),0)</f>
        <v>0.1558415038463955</v>
      </c>
      <c r="AS63" s="78" t="e">
        <f>IF(AND('Nom RPTM'!AT63&gt;0,'Nom RPTM'!AU63&gt;0),LN('Nom RPTM'!AU63/'Nom RPTM'!AT63),0)</f>
        <v>#N/A</v>
      </c>
      <c r="AT63" s="78" t="e">
        <f>IF(AND('Nom RPTM'!AU63&gt;0,'Nom RPTM'!AV63&gt;0),LN('Nom RPTM'!AV63/'Nom RPTM'!AU63),0)</f>
        <v>#N/A</v>
      </c>
      <c r="AU63" s="78" t="e">
        <f>IF(AND('Nom RPTM'!AV63&gt;0,'Nom RPTM'!AW63&gt;0),LN('Nom RPTM'!AW63/'Nom RPTM'!AV63),0)</f>
        <v>#N/A</v>
      </c>
      <c r="AV63" s="78" t="e">
        <f>IF(AND('Nom RPTM'!AW63&gt;0,'Nom RPTM'!AX63&gt;0),LN('Nom RPTM'!AX63/'Nom RPTM'!AW63),0)</f>
        <v>#N/A</v>
      </c>
      <c r="AW63" s="78" t="e">
        <f>IF(AND('Nom RPTM'!AX63&gt;0,'Nom RPTM'!AY63&gt;0),LN('Nom RPTM'!AY63/'Nom RPTM'!AX63),0)</f>
        <v>#N/A</v>
      </c>
      <c r="AX63" s="78" t="e">
        <f>IF(AND('Nom RPTM'!AY63&gt;0,'Nom RPTM'!AZ63&gt;0),LN('Nom RPTM'!AZ63/'Nom RPTM'!AY63),0)</f>
        <v>#N/A</v>
      </c>
      <c r="AY63" s="78" t="e">
        <f>IF(AND('Nom RPTM'!AZ63&gt;0,'Nom RPTM'!BA63&gt;0),LN('Nom RPTM'!BA63/'Nom RPTM'!AZ63),0)</f>
        <v>#N/A</v>
      </c>
      <c r="AZ63" s="78" t="e">
        <f>IF(AND('Nom RPTM'!BA63&gt;0,'Nom RPTM'!BB63&gt;0),LN('Nom RPTM'!BB63/'Nom RPTM'!BA63),0)</f>
        <v>#N/A</v>
      </c>
    </row>
    <row r="64" spans="1:52"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63"/>
      <c r="H64" s="78">
        <f>IF(AND('Nom RPTM'!G64&gt;0,'Nom RPTM'!H64&gt;0),LN('Nom RPTM'!H64/'Nom RPTM'!G64),0)</f>
        <v>-0.10107417550393759</v>
      </c>
      <c r="I64" s="78">
        <f>IF(AND('Nom RPTM'!H64&gt;0,'Nom RPTM'!I64&gt;0),LN('Nom RPTM'!I64/'Nom RPTM'!H64),0)</f>
        <v>-0.17036163641905222</v>
      </c>
      <c r="J64" s="78">
        <f>IF(AND('Nom RPTM'!I64&gt;0,'Nom RPTM'!J64&gt;0),LN('Nom RPTM'!J64/'Nom RPTM'!I64),0)</f>
        <v>-4.1349718779151702E-2</v>
      </c>
      <c r="K64" s="78">
        <f>IF(AND('Nom RPTM'!J64&gt;0,'Nom RPTM'!K64&gt;0),LN('Nom RPTM'!K64/'Nom RPTM'!J64),0)</f>
        <v>6.6216328651513895E-3</v>
      </c>
      <c r="L64" s="78">
        <f>IF(AND('Nom RPTM'!K64&gt;0,'Nom RPTM'!L64&gt;0),LN('Nom RPTM'!L64/'Nom RPTM'!K64),0)</f>
        <v>4.7036281641758562E-2</v>
      </c>
      <c r="M64" s="78">
        <f>IF(AND('Nom RPTM'!L64&gt;0,'Nom RPTM'!M64&gt;0),LN('Nom RPTM'!M64/'Nom RPTM'!L64),0)</f>
        <v>-5.8116813435648068E-3</v>
      </c>
      <c r="N64" s="78">
        <f>IF(AND('Nom RPTM'!M64&gt;0,'Nom RPTM'!N64&gt;0),LN('Nom RPTM'!N64/'Nom RPTM'!M64),0)</f>
        <v>-5.1824409263673342E-2</v>
      </c>
      <c r="O64" s="78">
        <f>IF(AND('Nom RPTM'!N64&gt;0,'Nom RPTM'!O64&gt;0),LN('Nom RPTM'!O64/'Nom RPTM'!N64),0)</f>
        <v>-9.5261018057595445E-3</v>
      </c>
      <c r="P64" s="78">
        <f>IF(AND('Nom RPTM'!O64&gt;0,'Nom RPTM'!P64&gt;0),LN('Nom RPTM'!P64/'Nom RPTM'!O64),0)</f>
        <v>4.3884917128480059E-3</v>
      </c>
      <c r="Q64" s="78">
        <f>IF(AND('Nom RPTM'!P64&gt;0,'Nom RPTM'!Q64&gt;0),LN('Nom RPTM'!Q64/'Nom RPTM'!P64),0)</f>
        <v>1.3619462518049859E-3</v>
      </c>
      <c r="R64" s="78">
        <f>IF(AND('Nom RPTM'!Q64&gt;0,'Nom RPTM'!R64&gt;0),LN('Nom RPTM'!R64/'Nom RPTM'!Q64),0)</f>
        <v>1.3766995953855624E-3</v>
      </c>
      <c r="S64" s="78">
        <f>IF(AND('Nom RPTM'!R64&gt;0,'Nom RPTM'!S64&gt;0),LN('Nom RPTM'!S64/'Nom RPTM'!R64),0)</f>
        <v>2.7646352087125271E-2</v>
      </c>
      <c r="T64" s="78">
        <f>IF(AND('Nom RPTM'!S64&gt;0,'Nom RPTM'!T64&gt;0),LN('Nom RPTM'!T64/'Nom RPTM'!S64),0)</f>
        <v>2.0544272159820087E-2</v>
      </c>
      <c r="U64" s="78">
        <f>IF(AND('Nom RPTM'!T64&gt;0,'Nom RPTM'!U64&gt;0),LN('Nom RPTM'!U64/'Nom RPTM'!T64),0)</f>
        <v>4.6496688235843587E-3</v>
      </c>
      <c r="V64" s="78">
        <f>IF(AND('Nom RPTM'!U64&gt;0,'Nom RPTM'!V64&gt;0),LN('Nom RPTM'!V64/'Nom RPTM'!U64),0)</f>
        <v>-2.6202937282423903E-2</v>
      </c>
      <c r="W64" s="78">
        <f>IF(AND('Nom RPTM'!V64&gt;0,'Nom RPTM'!W64&gt;0),LN('Nom RPTM'!W64/'Nom RPTM'!V64),0)</f>
        <v>9.0609528923194696E-2</v>
      </c>
      <c r="X64" s="78">
        <f>IF(AND('Nom RPTM'!W64&gt;0,'Nom RPTM'!X64&gt;0),LN('Nom RPTM'!X64/'Nom RPTM'!W64),0)</f>
        <v>1.3239823772332387E-2</v>
      </c>
      <c r="Y64" s="78">
        <f>IF(AND('Nom RPTM'!X64&gt;0,'Nom RPTM'!Y64&gt;0),LN('Nom RPTM'!Y64/'Nom RPTM'!X64),0)</f>
        <v>-1.3727936961951407E-2</v>
      </c>
      <c r="Z64" s="78">
        <f>IF(AND('Nom RPTM'!Y64&gt;0,'Nom RPTM'!Z64&gt;0),LN('Nom RPTM'!Z64/'Nom RPTM'!Y64),0)</f>
        <v>4.7375693895705825E-2</v>
      </c>
      <c r="AA64" s="78">
        <f>IF(AND('Nom RPTM'!Z64&gt;0,'Nom RPTM'!AA64&gt;0),LN('Nom RPTM'!AA64/'Nom RPTM'!Z64),0)</f>
        <v>0.15677864832818098</v>
      </c>
      <c r="AB64" s="78">
        <f>IF(AND('Nom RPTM'!AA64&gt;0,'Nom RPTM'!AB64&gt;0),LN('Nom RPTM'!AB64/'Nom RPTM'!AA64),0)</f>
        <v>0.13227499176316843</v>
      </c>
      <c r="AC64" s="78">
        <f>IF(AND('Nom RPTM'!AB64&gt;0,'Nom RPTM'!AC64&gt;0),LN('Nom RPTM'!AC64/'Nom RPTM'!AB64),0)</f>
        <v>8.9444303106767056E-2</v>
      </c>
      <c r="AD64" s="78">
        <f>IF(AND('Nom RPTM'!AD64&gt;0,'Nom RPTM'!AE64&gt;0),LN('Nom RPTM'!AE64/'Nom RPTM'!AD64),0)</f>
        <v>0.12129024636216931</v>
      </c>
      <c r="AE64" s="78">
        <f>IF(AND('Nom RPTM'!AE64&gt;0,'Nom RPTM'!AF64&gt;0),LN('Nom RPTM'!AF64/'Nom RPTM'!AE64),0)</f>
        <v>-9.5401971189122137E-2</v>
      </c>
      <c r="AF64" s="78">
        <f>IF(AND('Nom RPTM'!AF64&gt;0,'Nom RPTM'!AG64&gt;0),LN('Nom RPTM'!AG64/'Nom RPTM'!AF64),0)</f>
        <v>7.6028939639324999E-2</v>
      </c>
      <c r="AG64" s="78">
        <f>IF(AND('Nom RPTM'!AG64&gt;0,'Nom RPTM'!AH64&gt;0),LN('Nom RPTM'!AH64/'Nom RPTM'!AG64),0)</f>
        <v>7.6936915933299169E-2</v>
      </c>
      <c r="AH64" s="78">
        <f>IF(AND('Nom RPTM'!AH64&gt;0,'Nom RPTM'!AI64&gt;0),LN('Nom RPTM'!AI64/'Nom RPTM'!AH64),0)</f>
        <v>6.5560777225292882E-2</v>
      </c>
      <c r="AI64" s="78">
        <f>IF(AND('Nom RPTM'!AI64&gt;0,'Nom RPTM'!AJ64&gt;0),LN('Nom RPTM'!AJ64/'Nom RPTM'!AI64),0)</f>
        <v>5.1859703546826896E-2</v>
      </c>
      <c r="AJ64" s="78">
        <f>IF(AND('Nom RPTM'!AJ64&gt;0,'Nom RPTM'!AK64&gt;0),LN('Nom RPTM'!AK64/'Nom RPTM'!AJ64),0)</f>
        <v>-5.128942049233207E-3</v>
      </c>
      <c r="AK64" s="78">
        <f>IF(AND('Nom RPTM'!AK64&gt;0,'Nom RPTM'!AL64&gt;0),LN('Nom RPTM'!AL64/'Nom RPTM'!AK64),0)</f>
        <v>-4.804668872259845E-2</v>
      </c>
      <c r="AL64" s="78">
        <f>IF(AND('Nom RPTM'!AM64&gt;0,'Nom RPTM'!AN64&gt;0),LN('Nom RPTM'!AN64/'Nom RPTM'!AM64),0)</f>
        <v>-4.7948816083089971E-2</v>
      </c>
      <c r="AM64" s="78">
        <f>IF(AND('Nom RPTM'!AN64&gt;0,'Nom RPTM'!AO64&gt;0),LN('Nom RPTM'!AO64/'Nom RPTM'!AN64),0)</f>
        <v>1.5840416258436019E-2</v>
      </c>
      <c r="AN64" s="78">
        <f>IF(AND('Nom RPTM'!AO64&gt;0,'Nom RPTM'!AP64&gt;0),LN('Nom RPTM'!AP64/'Nom RPTM'!AO64),0)</f>
        <v>5.2520805557784836E-2</v>
      </c>
      <c r="AO64" s="78">
        <f>IF(AND('Nom RPTM'!AP64&gt;0,'Nom RPTM'!AQ64&gt;0),LN('Nom RPTM'!AQ64/'Nom RPTM'!AP64),0)</f>
        <v>4.7892216753671292E-3</v>
      </c>
      <c r="AP64" s="78">
        <f>IF(AND('Nom RPTM'!AQ64&gt;0,'Nom RPTM'!AR64&gt;0),LN('Nom RPTM'!AR64/'Nom RPTM'!AQ64),0)</f>
        <v>-4.8139944886936785E-2</v>
      </c>
      <c r="AQ64" s="78">
        <f>IF(AND('Nom RPTM'!AR64&gt;0,'Nom RPTM'!AS64&gt;0),LN('Nom RPTM'!AS64/'Nom RPTM'!AR64),0)</f>
        <v>2.2838190337996899E-2</v>
      </c>
      <c r="AR64" s="78">
        <f>IF(AND('Nom RPTM'!AS64&gt;0,'Nom RPTM'!AT64&gt;0),LN('Nom RPTM'!AT64/'Nom RPTM'!AS64),0)</f>
        <v>0.14438426412470051</v>
      </c>
      <c r="AS64" s="78" t="e">
        <f>IF(AND('Nom RPTM'!AT64&gt;0,'Nom RPTM'!AU64&gt;0),LN('Nom RPTM'!AU64/'Nom RPTM'!AT64),0)</f>
        <v>#N/A</v>
      </c>
      <c r="AT64" s="78" t="e">
        <f>IF(AND('Nom RPTM'!AU64&gt;0,'Nom RPTM'!AV64&gt;0),LN('Nom RPTM'!AV64/'Nom RPTM'!AU64),0)</f>
        <v>#N/A</v>
      </c>
      <c r="AU64" s="78" t="e">
        <f>IF(AND('Nom RPTM'!AV64&gt;0,'Nom RPTM'!AW64&gt;0),LN('Nom RPTM'!AW64/'Nom RPTM'!AV64),0)</f>
        <v>#N/A</v>
      </c>
      <c r="AV64" s="78" t="e">
        <f>IF(AND('Nom RPTM'!AW64&gt;0,'Nom RPTM'!AX64&gt;0),LN('Nom RPTM'!AX64/'Nom RPTM'!AW64),0)</f>
        <v>#N/A</v>
      </c>
      <c r="AW64" s="78" t="e">
        <f>IF(AND('Nom RPTM'!AX64&gt;0,'Nom RPTM'!AY64&gt;0),LN('Nom RPTM'!AY64/'Nom RPTM'!AX64),0)</f>
        <v>#N/A</v>
      </c>
      <c r="AX64" s="78" t="e">
        <f>IF(AND('Nom RPTM'!AY64&gt;0,'Nom RPTM'!AZ64&gt;0),LN('Nom RPTM'!AZ64/'Nom RPTM'!AY64),0)</f>
        <v>#N/A</v>
      </c>
      <c r="AY64" s="78" t="e">
        <f>IF(AND('Nom RPTM'!AZ64&gt;0,'Nom RPTM'!BA64&gt;0),LN('Nom RPTM'!BA64/'Nom RPTM'!AZ64),0)</f>
        <v>#N/A</v>
      </c>
      <c r="AZ64" s="78" t="e">
        <f>IF(AND('Nom RPTM'!BA64&gt;0,'Nom RPTM'!BB64&gt;0),LN('Nom RPTM'!BB64/'Nom RPTM'!BA64),0)</f>
        <v>#N/A</v>
      </c>
    </row>
    <row r="65" spans="1:52"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69"/>
      <c r="H65" s="79">
        <f>IF(AND('Nom RPTM'!G65&gt;0,'Nom RPTM'!H65&gt;0),LN('Nom RPTM'!H65/'Nom RPTM'!G65),0)</f>
        <v>3.9557053948802677E-2</v>
      </c>
      <c r="I65" s="79">
        <f>IF(AND('Nom RPTM'!H65&gt;0,'Nom RPTM'!I65&gt;0),LN('Nom RPTM'!I65/'Nom RPTM'!H65),0)</f>
        <v>-1.8886825507860568E-3</v>
      </c>
      <c r="J65" s="79">
        <f>IF(AND('Nom RPTM'!I65&gt;0,'Nom RPTM'!J65&gt;0),LN('Nom RPTM'!J65/'Nom RPTM'!I65),0)</f>
        <v>-6.2503601947047098E-3</v>
      </c>
      <c r="K65" s="79">
        <f>IF(AND('Nom RPTM'!J65&gt;0,'Nom RPTM'!K65&gt;0),LN('Nom RPTM'!K65/'Nom RPTM'!J65),0)</f>
        <v>-0.10013492669179808</v>
      </c>
      <c r="L65" s="79">
        <f>IF(AND('Nom RPTM'!K65&gt;0,'Nom RPTM'!L65&gt;0),LN('Nom RPTM'!L65/'Nom RPTM'!K65),0)</f>
        <v>-0.11728478660042062</v>
      </c>
      <c r="M65" s="79">
        <f>IF(AND('Nom RPTM'!L65&gt;0,'Nom RPTM'!M65&gt;0),LN('Nom RPTM'!M65/'Nom RPTM'!L65),0)</f>
        <v>-3.7742337525330287E-2</v>
      </c>
      <c r="N65" s="79">
        <f>IF(AND('Nom RPTM'!M65&gt;0,'Nom RPTM'!N65&gt;0),LN('Nom RPTM'!N65/'Nom RPTM'!M65),0)</f>
        <v>-6.7775537190855842E-2</v>
      </c>
      <c r="O65" s="79">
        <f>IF(AND('Nom RPTM'!N65&gt;0,'Nom RPTM'!O65&gt;0),LN('Nom RPTM'!O65/'Nom RPTM'!N65),0)</f>
        <v>-1.8432729148209887E-2</v>
      </c>
      <c r="P65" s="79">
        <f>IF(AND('Nom RPTM'!O65&gt;0,'Nom RPTM'!P65&gt;0),LN('Nom RPTM'!P65/'Nom RPTM'!O65),0)</f>
        <v>-2.5140278526683216E-2</v>
      </c>
      <c r="Q65" s="79">
        <f>IF(AND('Nom RPTM'!P65&gt;0,'Nom RPTM'!Q65&gt;0),LN('Nom RPTM'!Q65/'Nom RPTM'!P65),0)</f>
        <v>9.5856296625721968E-3</v>
      </c>
      <c r="R65" s="79">
        <f>IF(AND('Nom RPTM'!Q65&gt;0,'Nom RPTM'!R65&gt;0),LN('Nom RPTM'!R65/'Nom RPTM'!Q65),0)</f>
        <v>0.14241060424633006</v>
      </c>
      <c r="S65" s="79">
        <f>IF(AND('Nom RPTM'!R65&gt;0,'Nom RPTM'!S65&gt;0),LN('Nom RPTM'!S65/'Nom RPTM'!R65),0)</f>
        <v>-4.0915547591778074E-2</v>
      </c>
      <c r="T65" s="79">
        <f>IF(AND('Nom RPTM'!S65&gt;0,'Nom RPTM'!T65&gt;0),LN('Nom RPTM'!T65/'Nom RPTM'!S65),0)</f>
        <v>-9.6347315551300564E-2</v>
      </c>
      <c r="U65" s="79">
        <f>IF(AND('Nom RPTM'!T65&gt;0,'Nom RPTM'!U65&gt;0),LN('Nom RPTM'!U65/'Nom RPTM'!T65),0)</f>
        <v>3.1227022242191808E-2</v>
      </c>
      <c r="V65" s="79">
        <f>IF(AND('Nom RPTM'!U65&gt;0,'Nom RPTM'!V65&gt;0),LN('Nom RPTM'!V65/'Nom RPTM'!U65),0)</f>
        <v>0.10071028637360971</v>
      </c>
      <c r="W65" s="79">
        <f>IF(AND('Nom RPTM'!V65&gt;0,'Nom RPTM'!W65&gt;0),LN('Nom RPTM'!W65/'Nom RPTM'!V65),0)</f>
        <v>1.4979378010836687E-2</v>
      </c>
      <c r="X65" s="79">
        <f>IF(AND('Nom RPTM'!W65&gt;0,'Nom RPTM'!X65&gt;0),LN('Nom RPTM'!X65/'Nom RPTM'!W65),0)</f>
        <v>7.2936878426301865E-2</v>
      </c>
      <c r="Y65" s="79">
        <f>IF(AND('Nom RPTM'!X65&gt;0,'Nom RPTM'!Y65&gt;0),LN('Nom RPTM'!Y65/'Nom RPTM'!X65),0)</f>
        <v>-3.1820305794987183E-3</v>
      </c>
      <c r="Z65" s="79">
        <f>IF(AND('Nom RPTM'!Y65&gt;0,'Nom RPTM'!Z65&gt;0),LN('Nom RPTM'!Z65/'Nom RPTM'!Y65),0)</f>
        <v>-4.1914903285318994E-2</v>
      </c>
      <c r="AA65" s="79">
        <f>IF(AND('Nom RPTM'!Z65&gt;0,'Nom RPTM'!AA65&gt;0),LN('Nom RPTM'!AA65/'Nom RPTM'!Z65),0)</f>
        <v>4.079632202804892E-2</v>
      </c>
      <c r="AB65" s="79">
        <f>IF(AND('Nom RPTM'!AA65&gt;0,'Nom RPTM'!AB65&gt;0),LN('Nom RPTM'!AB65/'Nom RPTM'!AA65),0)</f>
        <v>6.5068899749457323E-4</v>
      </c>
      <c r="AC65" s="79">
        <f>IF(AND('Nom RPTM'!AB65&gt;0,'Nom RPTM'!AC65&gt;0),LN('Nom RPTM'!AC65/'Nom RPTM'!AB65),0)</f>
        <v>9.8366994014332035E-2</v>
      </c>
      <c r="AD65" s="79">
        <f>IF(AND('Nom RPTM'!AD65&gt;0,'Nom RPTM'!AE65&gt;0),LN('Nom RPTM'!AE65/'Nom RPTM'!AD65),0)</f>
        <v>0.12342816577306856</v>
      </c>
      <c r="AE65" s="79">
        <f>IF(AND('Nom RPTM'!AE65&gt;0,'Nom RPTM'!AF65&gt;0),LN('Nom RPTM'!AF65/'Nom RPTM'!AE65),0)</f>
        <v>2.0723540443963552E-2</v>
      </c>
      <c r="AF65" s="79">
        <f>IF(AND('Nom RPTM'!AF65&gt;0,'Nom RPTM'!AG65&gt;0),LN('Nom RPTM'!AG65/'Nom RPTM'!AF65),0)</f>
        <v>8.699454750435337E-2</v>
      </c>
      <c r="AG65" s="79">
        <f>IF(AND('Nom RPTM'!AG65&gt;0,'Nom RPTM'!AH65&gt;0),LN('Nom RPTM'!AH65/'Nom RPTM'!AG65),0)</f>
        <v>9.558539739852355E-2</v>
      </c>
      <c r="AH65" s="79">
        <f>IF(AND('Nom RPTM'!AH65&gt;0,'Nom RPTM'!AI65&gt;0),LN('Nom RPTM'!AI65/'Nom RPTM'!AH65),0)</f>
        <v>6.640570429837156E-2</v>
      </c>
      <c r="AI65" s="79">
        <f>IF(AND('Nom RPTM'!AI65&gt;0,'Nom RPTM'!AJ65&gt;0),LN('Nom RPTM'!AJ65/'Nom RPTM'!AI65),0)</f>
        <v>1.3362003472320486E-2</v>
      </c>
      <c r="AJ65" s="79">
        <f>IF(AND('Nom RPTM'!AJ65&gt;0,'Nom RPTM'!AK65&gt;0),LN('Nom RPTM'!AK65/'Nom RPTM'!AJ65),0)</f>
        <v>-3.7709381368185038E-2</v>
      </c>
      <c r="AK65" s="79">
        <f>IF(AND('Nom RPTM'!AK65&gt;0,'Nom RPTM'!AL65&gt;0),LN('Nom RPTM'!AL65/'Nom RPTM'!AK65),0)</f>
        <v>4.115624147374162E-4</v>
      </c>
      <c r="AL65" s="79">
        <f>IF(AND('Nom RPTM'!AM65&gt;0,'Nom RPTM'!AN65&gt;0),LN('Nom RPTM'!AN65/'Nom RPTM'!AM65),0)</f>
        <v>5.995221139720773E-2</v>
      </c>
      <c r="AM65" s="79">
        <f>IF(AND('Nom RPTM'!AN65&gt;0,'Nom RPTM'!AO65&gt;0),LN('Nom RPTM'!AO65/'Nom RPTM'!AN65),0)</f>
        <v>1.1335666874843621E-2</v>
      </c>
      <c r="AN65" s="79">
        <f>IF(AND('Nom RPTM'!AO65&gt;0,'Nom RPTM'!AP65&gt;0),LN('Nom RPTM'!AP65/'Nom RPTM'!AO65),0)</f>
        <v>5.1735308939170464E-2</v>
      </c>
      <c r="AO65" s="79">
        <f>IF(AND('Nom RPTM'!AP65&gt;0,'Nom RPTM'!AQ65&gt;0),LN('Nom RPTM'!AQ65/'Nom RPTM'!AP65),0)</f>
        <v>4.3463037473212833E-2</v>
      </c>
      <c r="AP65" s="79">
        <f>IF(AND('Nom RPTM'!AQ65&gt;0,'Nom RPTM'!AR65&gt;0),LN('Nom RPTM'!AR65/'Nom RPTM'!AQ65),0)</f>
        <v>2.876991862431744E-2</v>
      </c>
      <c r="AQ65" s="79">
        <f>IF(AND('Nom RPTM'!AR65&gt;0,'Nom RPTM'!AS65&gt;0),LN('Nom RPTM'!AS65/'Nom RPTM'!AR65),0)</f>
        <v>0.13933333609547369</v>
      </c>
      <c r="AR65" s="79">
        <f>IF(AND('Nom RPTM'!AS65&gt;0,'Nom RPTM'!AT65&gt;0),LN('Nom RPTM'!AT65/'Nom RPTM'!AS65),0)</f>
        <v>9.3236336719290921E-2</v>
      </c>
      <c r="AS65" s="79" t="e">
        <f>IF(AND('Nom RPTM'!AT65&gt;0,'Nom RPTM'!AU65&gt;0),LN('Nom RPTM'!AU65/'Nom RPTM'!AT65),0)</f>
        <v>#N/A</v>
      </c>
      <c r="AT65" s="79" t="e">
        <f>IF(AND('Nom RPTM'!AU65&gt;0,'Nom RPTM'!AV65&gt;0),LN('Nom RPTM'!AV65/'Nom RPTM'!AU65),0)</f>
        <v>#N/A</v>
      </c>
      <c r="AU65" s="79" t="e">
        <f>IF(AND('Nom RPTM'!AV65&gt;0,'Nom RPTM'!AW65&gt;0),LN('Nom RPTM'!AW65/'Nom RPTM'!AV65),0)</f>
        <v>#N/A</v>
      </c>
      <c r="AV65" s="79" t="e">
        <f>IF(AND('Nom RPTM'!AW65&gt;0,'Nom RPTM'!AX65&gt;0),LN('Nom RPTM'!AX65/'Nom RPTM'!AW65),0)</f>
        <v>#N/A</v>
      </c>
      <c r="AW65" s="79" t="e">
        <f>IF(AND('Nom RPTM'!AX65&gt;0,'Nom RPTM'!AY65&gt;0),LN('Nom RPTM'!AY65/'Nom RPTM'!AX65),0)</f>
        <v>#N/A</v>
      </c>
      <c r="AX65" s="79" t="e">
        <f>IF(AND('Nom RPTM'!AY65&gt;0,'Nom RPTM'!AZ65&gt;0),LN('Nom RPTM'!AZ65/'Nom RPTM'!AY65),0)</f>
        <v>#N/A</v>
      </c>
      <c r="AY65" s="79" t="e">
        <f>IF(AND('Nom RPTM'!AZ65&gt;0,'Nom RPTM'!BA65&gt;0),LN('Nom RPTM'!BA65/'Nom RPTM'!AZ65),0)</f>
        <v>#N/A</v>
      </c>
      <c r="AZ65" s="79" t="e">
        <f>IF(AND('Nom RPTM'!BA65&gt;0,'Nom RPTM'!BB65&gt;0),LN('Nom RPTM'!BB65/'Nom RPTM'!BA65),0)</f>
        <v>#N/A</v>
      </c>
    </row>
    <row r="66" spans="1:52"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69"/>
      <c r="H66" s="79">
        <f>IF(AND('Nom RPTM'!G66&gt;0,'Nom RPTM'!H66&gt;0),LN('Nom RPTM'!H66/'Nom RPTM'!G66),0)</f>
        <v>3.4641532679882659E-3</v>
      </c>
      <c r="I66" s="79">
        <f>IF(AND('Nom RPTM'!H66&gt;0,'Nom RPTM'!I66&gt;0),LN('Nom RPTM'!I66/'Nom RPTM'!H66),0)</f>
        <v>-3.5673316963068712E-2</v>
      </c>
      <c r="J66" s="79">
        <f>IF(AND('Nom RPTM'!I66&gt;0,'Nom RPTM'!J66&gt;0),LN('Nom RPTM'!J66/'Nom RPTM'!I66),0)</f>
        <v>3.8066140586831138E-2</v>
      </c>
      <c r="K66" s="79">
        <f>IF(AND('Nom RPTM'!J66&gt;0,'Nom RPTM'!K66&gt;0),LN('Nom RPTM'!K66/'Nom RPTM'!J66),0)</f>
        <v>-4.2807355761371742E-2</v>
      </c>
      <c r="L66" s="79">
        <f>IF(AND('Nom RPTM'!K66&gt;0,'Nom RPTM'!L66&gt;0),LN('Nom RPTM'!L66/'Nom RPTM'!K66),0)</f>
        <v>1.4204409564438933E-3</v>
      </c>
      <c r="M66" s="79">
        <f>IF(AND('Nom RPTM'!L66&gt;0,'Nom RPTM'!M66&gt;0),LN('Nom RPTM'!M66/'Nom RPTM'!L66),0)</f>
        <v>5.8480062783739638E-3</v>
      </c>
      <c r="N66" s="79">
        <f>IF(AND('Nom RPTM'!M66&gt;0,'Nom RPTM'!N66&gt;0),LN('Nom RPTM'!N66/'Nom RPTM'!M66),0)</f>
        <v>-1.7586293310580293E-2</v>
      </c>
      <c r="O66" s="79">
        <f>IF(AND('Nom RPTM'!N66&gt;0,'Nom RPTM'!O66&gt;0),LN('Nom RPTM'!O66/'Nom RPTM'!N66),0)</f>
        <v>6.8629637802310225E-2</v>
      </c>
      <c r="P66" s="79">
        <f>IF(AND('Nom RPTM'!O66&gt;0,'Nom RPTM'!P66&gt;0),LN('Nom RPTM'!P66/'Nom RPTM'!O66),0)</f>
        <v>-3.0419826617395958E-2</v>
      </c>
      <c r="Q66" s="79">
        <f>IF(AND('Nom RPTM'!P66&gt;0,'Nom RPTM'!Q66&gt;0),LN('Nom RPTM'!Q66/'Nom RPTM'!P66),0)</f>
        <v>-7.476990571078411E-2</v>
      </c>
      <c r="R66" s="79">
        <f>IF(AND('Nom RPTM'!Q66&gt;0,'Nom RPTM'!R66&gt;0),LN('Nom RPTM'!R66/'Nom RPTM'!Q66),0)</f>
        <v>4.6231203240747441E-2</v>
      </c>
      <c r="S66" s="79">
        <f>IF(AND('Nom RPTM'!R66&gt;0,'Nom RPTM'!S66&gt;0),LN('Nom RPTM'!S66/'Nom RPTM'!R66),0)</f>
        <v>-8.2014979262260757E-2</v>
      </c>
      <c r="T66" s="79">
        <f>IF(AND('Nom RPTM'!S66&gt;0,'Nom RPTM'!T66&gt;0),LN('Nom RPTM'!T66/'Nom RPTM'!S66),0)</f>
        <v>-0.10252218104561002</v>
      </c>
      <c r="U66" s="79">
        <f>IF(AND('Nom RPTM'!T66&gt;0,'Nom RPTM'!U66&gt;0),LN('Nom RPTM'!U66/'Nom RPTM'!T66),0)</f>
        <v>-1.5401455517229639E-2</v>
      </c>
      <c r="V66" s="79">
        <f>IF(AND('Nom RPTM'!U66&gt;0,'Nom RPTM'!V66&gt;0),LN('Nom RPTM'!V66/'Nom RPTM'!U66),0)</f>
        <v>3.886276188836137E-3</v>
      </c>
      <c r="W66" s="79">
        <f>IF(AND('Nom RPTM'!V66&gt;0,'Nom RPTM'!W66&gt;0),LN('Nom RPTM'!W66/'Nom RPTM'!V66),0)</f>
        <v>8.6819227597650803E-2</v>
      </c>
      <c r="X66" s="79">
        <f>IF(AND('Nom RPTM'!W66&gt;0,'Nom RPTM'!X66&gt;0),LN('Nom RPTM'!X66/'Nom RPTM'!W66),0)</f>
        <v>6.5181277924987319E-2</v>
      </c>
      <c r="Y66" s="79">
        <f>IF(AND('Nom RPTM'!X66&gt;0,'Nom RPTM'!Y66&gt;0),LN('Nom RPTM'!Y66/'Nom RPTM'!X66),0)</f>
        <v>-2.0818899845525689E-2</v>
      </c>
      <c r="Z66" s="79">
        <f>IF(AND('Nom RPTM'!Y66&gt;0,'Nom RPTM'!Z66&gt;0),LN('Nom RPTM'!Z66/'Nom RPTM'!Y66),0)</f>
        <v>-4.6910199464037967E-2</v>
      </c>
      <c r="AA66" s="79">
        <f>IF(AND('Nom RPTM'!Z66&gt;0,'Nom RPTM'!AA66&gt;0),LN('Nom RPTM'!AA66/'Nom RPTM'!Z66),0)</f>
        <v>4.7846865243775301E-2</v>
      </c>
      <c r="AB66" s="79">
        <f>IF(AND('Nom RPTM'!AA66&gt;0,'Nom RPTM'!AB66&gt;0),LN('Nom RPTM'!AB66/'Nom RPTM'!AA66),0)</f>
        <v>-1.2164358540160017E-3</v>
      </c>
      <c r="AC66" s="79">
        <f>IF(AND('Nom RPTM'!AB66&gt;0,'Nom RPTM'!AC66&gt;0),LN('Nom RPTM'!AC66/'Nom RPTM'!AB66),0)</f>
        <v>4.5116259791079742E-2</v>
      </c>
      <c r="AD66" s="79">
        <f>IF(AND('Nom RPTM'!AD66&gt;0,'Nom RPTM'!AE66&gt;0),LN('Nom RPTM'!AE66/'Nom RPTM'!AD66),0)</f>
        <v>0.16781335072440093</v>
      </c>
      <c r="AE66" s="79">
        <f>IF(AND('Nom RPTM'!AE66&gt;0,'Nom RPTM'!AF66&gt;0),LN('Nom RPTM'!AF66/'Nom RPTM'!AE66),0)</f>
        <v>-6.7394262451061018E-3</v>
      </c>
      <c r="AF66" s="79">
        <f>IF(AND('Nom RPTM'!AF66&gt;0,'Nom RPTM'!AG66&gt;0),LN('Nom RPTM'!AG66/'Nom RPTM'!AF66),0)</f>
        <v>0.12858880113231547</v>
      </c>
      <c r="AG66" s="79">
        <f>IF(AND('Nom RPTM'!AG66&gt;0,'Nom RPTM'!AH66&gt;0),LN('Nom RPTM'!AH66/'Nom RPTM'!AG66),0)</f>
        <v>8.8594072977143751E-2</v>
      </c>
      <c r="AH66" s="79">
        <f>IF(AND('Nom RPTM'!AH66&gt;0,'Nom RPTM'!AI66&gt;0),LN('Nom RPTM'!AI66/'Nom RPTM'!AH66),0)</f>
        <v>5.7014301536345915E-2</v>
      </c>
      <c r="AI66" s="79">
        <f>IF(AND('Nom RPTM'!AI66&gt;0,'Nom RPTM'!AJ66&gt;0),LN('Nom RPTM'!AJ66/'Nom RPTM'!AI66),0)</f>
        <v>3.410913676235492E-2</v>
      </c>
      <c r="AJ66" s="79">
        <f>IF(AND('Nom RPTM'!AJ66&gt;0,'Nom RPTM'!AK66&gt;0),LN('Nom RPTM'!AK66/'Nom RPTM'!AJ66),0)</f>
        <v>-1.0361808040070855E-2</v>
      </c>
      <c r="AK66" s="79">
        <f>IF(AND('Nom RPTM'!AK66&gt;0,'Nom RPTM'!AL66&gt;0),LN('Nom RPTM'!AL66/'Nom RPTM'!AK66),0)</f>
        <v>-8.251410192115248E-2</v>
      </c>
      <c r="AL66" s="79">
        <f>IF(AND('Nom RPTM'!AM66&gt;0,'Nom RPTM'!AN66&gt;0),LN('Nom RPTM'!AN66/'Nom RPTM'!AM66),0)</f>
        <v>-1.0125766661747705E-2</v>
      </c>
      <c r="AM66" s="79">
        <f>IF(AND('Nom RPTM'!AN66&gt;0,'Nom RPTM'!AO66&gt;0),LN('Nom RPTM'!AO66/'Nom RPTM'!AN66),0)</f>
        <v>9.1870226098525135E-3</v>
      </c>
      <c r="AN66" s="79">
        <f>IF(AND('Nom RPTM'!AO66&gt;0,'Nom RPTM'!AP66&gt;0),LN('Nom RPTM'!AP66/'Nom RPTM'!AO66),0)</f>
        <v>3.3173748831952753E-2</v>
      </c>
      <c r="AO66" s="79">
        <f>IF(AND('Nom RPTM'!AP66&gt;0,'Nom RPTM'!AQ66&gt;0),LN('Nom RPTM'!AQ66/'Nom RPTM'!AP66),0)</f>
        <v>3.5219049788364758E-2</v>
      </c>
      <c r="AP66" s="79">
        <f>IF(AND('Nom RPTM'!AQ66&gt;0,'Nom RPTM'!AR66&gt;0),LN('Nom RPTM'!AR66/'Nom RPTM'!AQ66),0)</f>
        <v>2.7445148400336166E-2</v>
      </c>
      <c r="AQ66" s="79">
        <f>IF(AND('Nom RPTM'!AR66&gt;0,'Nom RPTM'!AS66&gt;0),LN('Nom RPTM'!AS66/'Nom RPTM'!AR66),0)</f>
        <v>7.4489720383876398E-2</v>
      </c>
      <c r="AR66" s="79">
        <f>IF(AND('Nom RPTM'!AS66&gt;0,'Nom RPTM'!AT66&gt;0),LN('Nom RPTM'!AT66/'Nom RPTM'!AS66),0)</f>
        <v>0.1514811967938853</v>
      </c>
      <c r="AS66" s="79" t="e">
        <f>IF(AND('Nom RPTM'!AT66&gt;0,'Nom RPTM'!AU66&gt;0),LN('Nom RPTM'!AU66/'Nom RPTM'!AT66),0)</f>
        <v>#N/A</v>
      </c>
      <c r="AT66" s="79" t="e">
        <f>IF(AND('Nom RPTM'!AU66&gt;0,'Nom RPTM'!AV66&gt;0),LN('Nom RPTM'!AV66/'Nom RPTM'!AU66),0)</f>
        <v>#N/A</v>
      </c>
      <c r="AU66" s="79" t="e">
        <f>IF(AND('Nom RPTM'!AV66&gt;0,'Nom RPTM'!AW66&gt;0),LN('Nom RPTM'!AW66/'Nom RPTM'!AV66),0)</f>
        <v>#N/A</v>
      </c>
      <c r="AV66" s="79" t="e">
        <f>IF(AND('Nom RPTM'!AW66&gt;0,'Nom RPTM'!AX66&gt;0),LN('Nom RPTM'!AX66/'Nom RPTM'!AW66),0)</f>
        <v>#N/A</v>
      </c>
      <c r="AW66" s="79" t="e">
        <f>IF(AND('Nom RPTM'!AX66&gt;0,'Nom RPTM'!AY66&gt;0),LN('Nom RPTM'!AY66/'Nom RPTM'!AX66),0)</f>
        <v>#N/A</v>
      </c>
      <c r="AX66" s="79" t="e">
        <f>IF(AND('Nom RPTM'!AY66&gt;0,'Nom RPTM'!AZ66&gt;0),LN('Nom RPTM'!AZ66/'Nom RPTM'!AY66),0)</f>
        <v>#N/A</v>
      </c>
      <c r="AY66" s="79" t="e">
        <f>IF(AND('Nom RPTM'!AZ66&gt;0,'Nom RPTM'!BA66&gt;0),LN('Nom RPTM'!BA66/'Nom RPTM'!AZ66),0)</f>
        <v>#N/A</v>
      </c>
      <c r="AZ66" s="79" t="e">
        <f>IF(AND('Nom RPTM'!BA66&gt;0,'Nom RPTM'!BB66&gt;0),LN('Nom RPTM'!BB66/'Nom RPTM'!BA66),0)</f>
        <v>#N/A</v>
      </c>
    </row>
    <row r="67" spans="1:52"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69"/>
      <c r="H67" s="79">
        <f>IF(AND('Nom RPTM'!G67&gt;0,'Nom RPTM'!H67&gt;0),LN('Nom RPTM'!H67/'Nom RPTM'!G67),0)</f>
        <v>3.0194617402620641E-3</v>
      </c>
      <c r="I67" s="79">
        <f>IF(AND('Nom RPTM'!H67&gt;0,'Nom RPTM'!I67&gt;0),LN('Nom RPTM'!I67/'Nom RPTM'!H67),0)</f>
        <v>-2.5716774670007946E-2</v>
      </c>
      <c r="J67" s="79">
        <f>IF(AND('Nom RPTM'!I67&gt;0,'Nom RPTM'!J67&gt;0),LN('Nom RPTM'!J67/'Nom RPTM'!I67),0)</f>
        <v>3.4220785570633502E-2</v>
      </c>
      <c r="K67" s="79">
        <f>IF(AND('Nom RPTM'!J67&gt;0,'Nom RPTM'!K67&gt;0),LN('Nom RPTM'!K67/'Nom RPTM'!J67),0)</f>
        <v>2.0972483029673382E-4</v>
      </c>
      <c r="L67" s="79">
        <f>IF(AND('Nom RPTM'!K67&gt;0,'Nom RPTM'!L67&gt;0),LN('Nom RPTM'!L67/'Nom RPTM'!K67),0)</f>
        <v>9.2021346102449594E-3</v>
      </c>
      <c r="M67" s="79">
        <f>IF(AND('Nom RPTM'!L67&gt;0,'Nom RPTM'!M67&gt;0),LN('Nom RPTM'!M67/'Nom RPTM'!L67),0)</f>
        <v>-0.12788954473830358</v>
      </c>
      <c r="N67" s="79">
        <f>IF(AND('Nom RPTM'!M67&gt;0,'Nom RPTM'!N67&gt;0),LN('Nom RPTM'!N67/'Nom RPTM'!M67),0)</f>
        <v>-0.10693393707887987</v>
      </c>
      <c r="O67" s="79">
        <f>IF(AND('Nom RPTM'!N67&gt;0,'Nom RPTM'!O67&gt;0),LN('Nom RPTM'!O67/'Nom RPTM'!N67),0)</f>
        <v>1.16753853417049E-2</v>
      </c>
      <c r="P67" s="79">
        <f>IF(AND('Nom RPTM'!O67&gt;0,'Nom RPTM'!P67&gt;0),LN('Nom RPTM'!P67/'Nom RPTM'!O67),0)</f>
        <v>6.3786555417016527E-2</v>
      </c>
      <c r="Q67" s="79">
        <f>IF(AND('Nom RPTM'!P67&gt;0,'Nom RPTM'!Q67&gt;0),LN('Nom RPTM'!Q67/'Nom RPTM'!P67),0)</f>
        <v>-6.6350203575257324E-2</v>
      </c>
      <c r="R67" s="79">
        <f>IF(AND('Nom RPTM'!Q67&gt;0,'Nom RPTM'!R67&gt;0),LN('Nom RPTM'!R67/'Nom RPTM'!Q67),0)</f>
        <v>-2.7615246099844747E-2</v>
      </c>
      <c r="S67" s="79">
        <f>IF(AND('Nom RPTM'!R67&gt;0,'Nom RPTM'!S67&gt;0),LN('Nom RPTM'!S67/'Nom RPTM'!R67),0)</f>
        <v>-7.6928876530230422E-2</v>
      </c>
      <c r="T67" s="79">
        <f>IF(AND('Nom RPTM'!S67&gt;0,'Nom RPTM'!T67&gt;0),LN('Nom RPTM'!T67/'Nom RPTM'!S67),0)</f>
        <v>-0.11067974791782467</v>
      </c>
      <c r="U67" s="79">
        <f>IF(AND('Nom RPTM'!T67&gt;0,'Nom RPTM'!U67&gt;0),LN('Nom RPTM'!U67/'Nom RPTM'!T67),0)</f>
        <v>-4.2543102226680687E-2</v>
      </c>
      <c r="V67" s="79">
        <f>IF(AND('Nom RPTM'!U67&gt;0,'Nom RPTM'!V67&gt;0),LN('Nom RPTM'!V67/'Nom RPTM'!U67),0)</f>
        <v>1.5321760049838415E-2</v>
      </c>
      <c r="W67" s="79">
        <f>IF(AND('Nom RPTM'!V67&gt;0,'Nom RPTM'!W67&gt;0),LN('Nom RPTM'!W67/'Nom RPTM'!V67),0)</f>
        <v>6.4889626111871199E-2</v>
      </c>
      <c r="X67" s="79">
        <f>IF(AND('Nom RPTM'!W67&gt;0,'Nom RPTM'!X67&gt;0),LN('Nom RPTM'!X67/'Nom RPTM'!W67),0)</f>
        <v>6.3707185226103316E-2</v>
      </c>
      <c r="Y67" s="79">
        <f>IF(AND('Nom RPTM'!X67&gt;0,'Nom RPTM'!Y67&gt;0),LN('Nom RPTM'!Y67/'Nom RPTM'!X67),0)</f>
        <v>-0.1468348764855453</v>
      </c>
      <c r="Z67" s="79">
        <f>IF(AND('Nom RPTM'!Y67&gt;0,'Nom RPTM'!Z67&gt;0),LN('Nom RPTM'!Z67/'Nom RPTM'!Y67),0)</f>
        <v>-7.3296104482825586E-2</v>
      </c>
      <c r="AA67" s="79">
        <f>IF(AND('Nom RPTM'!Z67&gt;0,'Nom RPTM'!AA67&gt;0),LN('Nom RPTM'!AA67/'Nom RPTM'!Z67),0)</f>
        <v>-1.4528313172750123E-2</v>
      </c>
      <c r="AB67" s="79">
        <f>IF(AND('Nom RPTM'!AA67&gt;0,'Nom RPTM'!AB67&gt;0),LN('Nom RPTM'!AB67/'Nom RPTM'!AA67),0)</f>
        <v>0.12882142035211069</v>
      </c>
      <c r="AC67" s="79">
        <f>IF(AND('Nom RPTM'!AB67&gt;0,'Nom RPTM'!AC67&gt;0),LN('Nom RPTM'!AC67/'Nom RPTM'!AB67),0)</f>
        <v>-6.6382490313830506E-2</v>
      </c>
      <c r="AD67" s="79">
        <f>IF(AND('Nom RPTM'!AD67&gt;0,'Nom RPTM'!AE67&gt;0),LN('Nom RPTM'!AE67/'Nom RPTM'!AD67),0)</f>
        <v>0.23772458465141755</v>
      </c>
      <c r="AE67" s="79">
        <f>IF(AND('Nom RPTM'!AE67&gt;0,'Nom RPTM'!AF67&gt;0),LN('Nom RPTM'!AF67/'Nom RPTM'!AE67),0)</f>
        <v>0.11165916424256386</v>
      </c>
      <c r="AF67" s="79">
        <f>IF(AND('Nom RPTM'!AF67&gt;0,'Nom RPTM'!AG67&gt;0),LN('Nom RPTM'!AG67/'Nom RPTM'!AF67),0)</f>
        <v>9.7877354879951348E-2</v>
      </c>
      <c r="AG67" s="79">
        <f>IF(AND('Nom RPTM'!AG67&gt;0,'Nom RPTM'!AH67&gt;0),LN('Nom RPTM'!AH67/'Nom RPTM'!AG67),0)</f>
        <v>7.5854339954587055E-2</v>
      </c>
      <c r="AH67" s="79">
        <f>IF(AND('Nom RPTM'!AH67&gt;0,'Nom RPTM'!AI67&gt;0),LN('Nom RPTM'!AI67/'Nom RPTM'!AH67),0)</f>
        <v>5.2420380086065047E-2</v>
      </c>
      <c r="AI67" s="79">
        <f>IF(AND('Nom RPTM'!AI67&gt;0,'Nom RPTM'!AJ67&gt;0),LN('Nom RPTM'!AJ67/'Nom RPTM'!AI67),0)</f>
        <v>2.1193485155949536E-2</v>
      </c>
      <c r="AJ67" s="79">
        <f>IF(AND('Nom RPTM'!AJ67&gt;0,'Nom RPTM'!AK67&gt;0),LN('Nom RPTM'!AK67/'Nom RPTM'!AJ67),0)</f>
        <v>1.7212203418316467E-2</v>
      </c>
      <c r="AK67" s="79">
        <f>IF(AND('Nom RPTM'!AK67&gt;0,'Nom RPTM'!AL67&gt;0),LN('Nom RPTM'!AL67/'Nom RPTM'!AK67),0)</f>
        <v>-4.2658279208053949E-2</v>
      </c>
      <c r="AL67" s="79">
        <f>IF(AND('Nom RPTM'!AM67&gt;0,'Nom RPTM'!AN67&gt;0),LN('Nom RPTM'!AN67/'Nom RPTM'!AM67),0)</f>
        <v>-7.8105248146815145E-2</v>
      </c>
      <c r="AM67" s="79">
        <f>IF(AND('Nom RPTM'!AN67&gt;0,'Nom RPTM'!AO67&gt;0),LN('Nom RPTM'!AO67/'Nom RPTM'!AN67),0)</f>
        <v>-3.5168127304649457E-3</v>
      </c>
      <c r="AN67" s="79">
        <f>IF(AND('Nom RPTM'!AO67&gt;0,'Nom RPTM'!AP67&gt;0),LN('Nom RPTM'!AP67/'Nom RPTM'!AO67),0)</f>
        <v>5.8946307315664789E-2</v>
      </c>
      <c r="AO67" s="79">
        <f>IF(AND('Nom RPTM'!AP67&gt;0,'Nom RPTM'!AQ67&gt;0),LN('Nom RPTM'!AQ67/'Nom RPTM'!AP67),0)</f>
        <v>4.6668771162566208E-2</v>
      </c>
      <c r="AP67" s="79">
        <f>IF(AND('Nom RPTM'!AQ67&gt;0,'Nom RPTM'!AR67&gt;0),LN('Nom RPTM'!AR67/'Nom RPTM'!AQ67),0)</f>
        <v>-2.6559310800153037E-3</v>
      </c>
      <c r="AQ67" s="79">
        <f>IF(AND('Nom RPTM'!AR67&gt;0,'Nom RPTM'!AS67&gt;0),LN('Nom RPTM'!AS67/'Nom RPTM'!AR67),0)</f>
        <v>5.8387275008625228E-2</v>
      </c>
      <c r="AR67" s="79">
        <f>IF(AND('Nom RPTM'!AS67&gt;0,'Nom RPTM'!AT67&gt;0),LN('Nom RPTM'!AT67/'Nom RPTM'!AS67),0)</f>
        <v>0.14407827560386388</v>
      </c>
      <c r="AS67" s="79" t="e">
        <f>IF(AND('Nom RPTM'!AT67&gt;0,'Nom RPTM'!AU67&gt;0),LN('Nom RPTM'!AU67/'Nom RPTM'!AT67),0)</f>
        <v>#N/A</v>
      </c>
      <c r="AT67" s="79" t="e">
        <f>IF(AND('Nom RPTM'!AU67&gt;0,'Nom RPTM'!AV67&gt;0),LN('Nom RPTM'!AV67/'Nom RPTM'!AU67),0)</f>
        <v>#N/A</v>
      </c>
      <c r="AU67" s="79" t="e">
        <f>IF(AND('Nom RPTM'!AV67&gt;0,'Nom RPTM'!AW67&gt;0),LN('Nom RPTM'!AW67/'Nom RPTM'!AV67),0)</f>
        <v>#N/A</v>
      </c>
      <c r="AV67" s="79" t="e">
        <f>IF(AND('Nom RPTM'!AW67&gt;0,'Nom RPTM'!AX67&gt;0),LN('Nom RPTM'!AX67/'Nom RPTM'!AW67),0)</f>
        <v>#N/A</v>
      </c>
      <c r="AW67" s="79" t="e">
        <f>IF(AND('Nom RPTM'!AX67&gt;0,'Nom RPTM'!AY67&gt;0),LN('Nom RPTM'!AY67/'Nom RPTM'!AX67),0)</f>
        <v>#N/A</v>
      </c>
      <c r="AX67" s="79" t="e">
        <f>IF(AND('Nom RPTM'!AY67&gt;0,'Nom RPTM'!AZ67&gt;0),LN('Nom RPTM'!AZ67/'Nom RPTM'!AY67),0)</f>
        <v>#N/A</v>
      </c>
      <c r="AY67" s="79" t="e">
        <f>IF(AND('Nom RPTM'!AZ67&gt;0,'Nom RPTM'!BA67&gt;0),LN('Nom RPTM'!BA67/'Nom RPTM'!AZ67),0)</f>
        <v>#N/A</v>
      </c>
      <c r="AZ67" s="79" t="e">
        <f>IF(AND('Nom RPTM'!BA67&gt;0,'Nom RPTM'!BB67&gt;0),LN('Nom RPTM'!BB67/'Nom RPTM'!BA67),0)</f>
        <v>#N/A</v>
      </c>
    </row>
    <row r="68" spans="1:52"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63"/>
      <c r="H68" s="78">
        <f>IF(AND('Nom RPTM'!G68&gt;0,'Nom RPTM'!H68&gt;0),LN('Nom RPTM'!H68/'Nom RPTM'!G68),0)</f>
        <v>-4.3202458769772606E-2</v>
      </c>
      <c r="I68" s="78">
        <f>IF(AND('Nom RPTM'!H68&gt;0,'Nom RPTM'!I68&gt;0),LN('Nom RPTM'!I68/'Nom RPTM'!H68),0)</f>
        <v>-0.16324229091930298</v>
      </c>
      <c r="J68" s="78">
        <f>IF(AND('Nom RPTM'!I68&gt;0,'Nom RPTM'!J68&gt;0),LN('Nom RPTM'!J68/'Nom RPTM'!I68),0)</f>
        <v>-5.4622892546570281E-2</v>
      </c>
      <c r="K68" s="78">
        <f>IF(AND('Nom RPTM'!J68&gt;0,'Nom RPTM'!K68&gt;0),LN('Nom RPTM'!K68/'Nom RPTM'!J68),0)</f>
        <v>3.0694721368132921E-2</v>
      </c>
      <c r="L68" s="78">
        <f>IF(AND('Nom RPTM'!K68&gt;0,'Nom RPTM'!L68&gt;0),LN('Nom RPTM'!L68/'Nom RPTM'!K68),0)</f>
        <v>-4.0061454291463072E-2</v>
      </c>
      <c r="M68" s="78">
        <f>IF(AND('Nom RPTM'!L68&gt;0,'Nom RPTM'!M68&gt;0),LN('Nom RPTM'!M68/'Nom RPTM'!L68),0)</f>
        <v>0.1571549684634467</v>
      </c>
      <c r="N68" s="78">
        <f>IF(AND('Nom RPTM'!M68&gt;0,'Nom RPTM'!N68&gt;0),LN('Nom RPTM'!N68/'Nom RPTM'!M68),0)</f>
        <v>-2.500205938942358E-2</v>
      </c>
      <c r="O68" s="78">
        <f>IF(AND('Nom RPTM'!N68&gt;0,'Nom RPTM'!O68&gt;0),LN('Nom RPTM'!O68/'Nom RPTM'!N68),0)</f>
        <v>-5.8717283572068624E-2</v>
      </c>
      <c r="P68" s="78">
        <f>IF(AND('Nom RPTM'!O68&gt;0,'Nom RPTM'!P68&gt;0),LN('Nom RPTM'!P68/'Nom RPTM'!O68),0)</f>
        <v>-2.8403135066952731E-2</v>
      </c>
      <c r="Q68" s="78">
        <f>IF(AND('Nom RPTM'!P68&gt;0,'Nom RPTM'!Q68&gt;0),LN('Nom RPTM'!Q68/'Nom RPTM'!P68),0)</f>
        <v>1.9253657200880108E-2</v>
      </c>
      <c r="R68" s="78">
        <f>IF(AND('Nom RPTM'!Q68&gt;0,'Nom RPTM'!R68&gt;0),LN('Nom RPTM'!R68/'Nom RPTM'!Q68),0)</f>
        <v>3.2582563790287775E-2</v>
      </c>
      <c r="S68" s="78">
        <f>IF(AND('Nom RPTM'!R68&gt;0,'Nom RPTM'!S68&gt;0),LN('Nom RPTM'!S68/'Nom RPTM'!R68),0)</f>
        <v>1.6384150442996348E-3</v>
      </c>
      <c r="T68" s="78">
        <f>IF(AND('Nom RPTM'!S68&gt;0,'Nom RPTM'!T68&gt;0),LN('Nom RPTM'!T68/'Nom RPTM'!S68),0)</f>
        <v>-3.3424852410127645E-2</v>
      </c>
      <c r="U68" s="78">
        <f>IF(AND('Nom RPTM'!T68&gt;0,'Nom RPTM'!U68&gt;0),LN('Nom RPTM'!U68/'Nom RPTM'!T68),0)</f>
        <v>-4.5984521295436918E-2</v>
      </c>
      <c r="V68" s="78">
        <f>IF(AND('Nom RPTM'!U68&gt;0,'Nom RPTM'!V68&gt;0),LN('Nom RPTM'!V68/'Nom RPTM'!U68),0)</f>
        <v>-9.4609131073224526E-3</v>
      </c>
      <c r="W68" s="78">
        <f>IF(AND('Nom RPTM'!V68&gt;0,'Nom RPTM'!W68&gt;0),LN('Nom RPTM'!W68/'Nom RPTM'!V68),0)</f>
        <v>2.6045470936679267E-3</v>
      </c>
      <c r="X68" s="78">
        <f>IF(AND('Nom RPTM'!W68&gt;0,'Nom RPTM'!X68&gt;0),LN('Nom RPTM'!X68/'Nom RPTM'!W68),0)</f>
        <v>1.0089355588473497E-2</v>
      </c>
      <c r="Y68" s="78">
        <f>IF(AND('Nom RPTM'!X68&gt;0,'Nom RPTM'!Y68&gt;0),LN('Nom RPTM'!Y68/'Nom RPTM'!X68),0)</f>
        <v>-1.1975923106168089E-2</v>
      </c>
      <c r="Z68" s="78">
        <f>IF(AND('Nom RPTM'!Y68&gt;0,'Nom RPTM'!Z68&gt;0),LN('Nom RPTM'!Z68/'Nom RPTM'!Y68),0)</f>
        <v>5.4099345057942165E-2</v>
      </c>
      <c r="AA68" s="78">
        <f>IF(AND('Nom RPTM'!Z68&gt;0,'Nom RPTM'!AA68&gt;0),LN('Nom RPTM'!AA68/'Nom RPTM'!Z68),0)</f>
        <v>0.17385768330954682</v>
      </c>
      <c r="AB68" s="78">
        <f>IF(AND('Nom RPTM'!AA68&gt;0,'Nom RPTM'!AB68&gt;0),LN('Nom RPTM'!AB68/'Nom RPTM'!AA68),0)</f>
        <v>9.4739225517271777E-2</v>
      </c>
      <c r="AC68" s="78">
        <f>IF(AND('Nom RPTM'!AB68&gt;0,'Nom RPTM'!AC68&gt;0),LN('Nom RPTM'!AC68/'Nom RPTM'!AB68),0)</f>
        <v>3.4190643726975591E-2</v>
      </c>
      <c r="AD68" s="78">
        <f>IF(AND('Nom RPTM'!AD68&gt;0,'Nom RPTM'!AE68&gt;0),LN('Nom RPTM'!AE68/'Nom RPTM'!AD68),0)</f>
        <v>0.14060458173427834</v>
      </c>
      <c r="AE68" s="78">
        <f>IF(AND('Nom RPTM'!AE68&gt;0,'Nom RPTM'!AF68&gt;0),LN('Nom RPTM'!AF68/'Nom RPTM'!AE68),0)</f>
        <v>-6.5562297321531363E-2</v>
      </c>
      <c r="AF68" s="78">
        <f>IF(AND('Nom RPTM'!AF68&gt;0,'Nom RPTM'!AG68&gt;0),LN('Nom RPTM'!AG68/'Nom RPTM'!AF68),0)</f>
        <v>-1.0185458338990545E-2</v>
      </c>
      <c r="AG68" s="78">
        <f>IF(AND('Nom RPTM'!AG68&gt;0,'Nom RPTM'!AH68&gt;0),LN('Nom RPTM'!AH68/'Nom RPTM'!AG68),0)</f>
        <v>0.11794889589030697</v>
      </c>
      <c r="AH68" s="78">
        <f>IF(AND('Nom RPTM'!AH68&gt;0,'Nom RPTM'!AI68&gt;0),LN('Nom RPTM'!AI68/'Nom RPTM'!AH68),0)</f>
        <v>6.7384893827289696E-2</v>
      </c>
      <c r="AI68" s="78">
        <f>IF(AND('Nom RPTM'!AI68&gt;0,'Nom RPTM'!AJ68&gt;0),LN('Nom RPTM'!AJ68/'Nom RPTM'!AI68),0)</f>
        <v>-2.316198376025462E-2</v>
      </c>
      <c r="AJ68" s="78">
        <f>IF(AND('Nom RPTM'!AJ68&gt;0,'Nom RPTM'!AK68&gt;0),LN('Nom RPTM'!AK68/'Nom RPTM'!AJ68),0)</f>
        <v>1.667077394683834E-2</v>
      </c>
      <c r="AK68" s="78">
        <f>IF(AND('Nom RPTM'!AK68&gt;0,'Nom RPTM'!AL68&gt;0),LN('Nom RPTM'!AL68/'Nom RPTM'!AK68),0)</f>
        <v>-8.5377257693034295E-2</v>
      </c>
      <c r="AL68" s="78">
        <f>IF(AND('Nom RPTM'!AM68&gt;0,'Nom RPTM'!AN68&gt;0),LN('Nom RPTM'!AN68/'Nom RPTM'!AM68),0)</f>
        <v>-1.7229563381431563E-2</v>
      </c>
      <c r="AM68" s="78">
        <f>IF(AND('Nom RPTM'!AN68&gt;0,'Nom RPTM'!AO68&gt;0),LN('Nom RPTM'!AO68/'Nom RPTM'!AN68),0)</f>
        <v>-1.7466002533768756E-2</v>
      </c>
      <c r="AN68" s="78">
        <f>IF(AND('Nom RPTM'!AO68&gt;0,'Nom RPTM'!AP68&gt;0),LN('Nom RPTM'!AP68/'Nom RPTM'!AO68),0)</f>
        <v>1.516599627771301E-2</v>
      </c>
      <c r="AO68" s="78">
        <f>IF(AND('Nom RPTM'!AP68&gt;0,'Nom RPTM'!AQ68&gt;0),LN('Nom RPTM'!AQ68/'Nom RPTM'!AP68),0)</f>
        <v>6.3454407299681895E-2</v>
      </c>
      <c r="AP68" s="78">
        <f>IF(AND('Nom RPTM'!AQ68&gt;0,'Nom RPTM'!AR68&gt;0),LN('Nom RPTM'!AR68/'Nom RPTM'!AQ68),0)</f>
        <v>-2.542752728885336E-2</v>
      </c>
      <c r="AQ68" s="78">
        <f>IF(AND('Nom RPTM'!AR68&gt;0,'Nom RPTM'!AS68&gt;0),LN('Nom RPTM'!AS68/'Nom RPTM'!AR68),0)</f>
        <v>-1.7688963038865673E-2</v>
      </c>
      <c r="AR68" s="78">
        <f>IF(AND('Nom RPTM'!AS68&gt;0,'Nom RPTM'!AT68&gt;0),LN('Nom RPTM'!AT68/'Nom RPTM'!AS68),0)</f>
        <v>9.0444181920319583E-2</v>
      </c>
      <c r="AS68" s="78" t="e">
        <f>IF(AND('Nom RPTM'!AT68&gt;0,'Nom RPTM'!AU68&gt;0),LN('Nom RPTM'!AU68/'Nom RPTM'!AT68),0)</f>
        <v>#N/A</v>
      </c>
      <c r="AT68" s="78" t="e">
        <f>IF(AND('Nom RPTM'!AU68&gt;0,'Nom RPTM'!AV68&gt;0),LN('Nom RPTM'!AV68/'Nom RPTM'!AU68),0)</f>
        <v>#N/A</v>
      </c>
      <c r="AU68" s="78" t="e">
        <f>IF(AND('Nom RPTM'!AV68&gt;0,'Nom RPTM'!AW68&gt;0),LN('Nom RPTM'!AW68/'Nom RPTM'!AV68),0)</f>
        <v>#N/A</v>
      </c>
      <c r="AV68" s="78" t="e">
        <f>IF(AND('Nom RPTM'!AW68&gt;0,'Nom RPTM'!AX68&gt;0),LN('Nom RPTM'!AX68/'Nom RPTM'!AW68),0)</f>
        <v>#N/A</v>
      </c>
      <c r="AW68" s="78" t="e">
        <f>IF(AND('Nom RPTM'!AX68&gt;0,'Nom RPTM'!AY68&gt;0),LN('Nom RPTM'!AY68/'Nom RPTM'!AX68),0)</f>
        <v>#N/A</v>
      </c>
      <c r="AX68" s="78" t="e">
        <f>IF(AND('Nom RPTM'!AY68&gt;0,'Nom RPTM'!AZ68&gt;0),LN('Nom RPTM'!AZ68/'Nom RPTM'!AY68),0)</f>
        <v>#N/A</v>
      </c>
      <c r="AY68" s="78" t="e">
        <f>IF(AND('Nom RPTM'!AZ68&gt;0,'Nom RPTM'!BA68&gt;0),LN('Nom RPTM'!BA68/'Nom RPTM'!AZ68),0)</f>
        <v>#N/A</v>
      </c>
      <c r="AZ68" s="78" t="e">
        <f>IF(AND('Nom RPTM'!BA68&gt;0,'Nom RPTM'!BB68&gt;0),LN('Nom RPTM'!BB68/'Nom RPTM'!BA68),0)</f>
        <v>#N/A</v>
      </c>
    </row>
    <row r="69" spans="1:52"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63"/>
      <c r="H69" s="78">
        <f>IF(AND('Nom RPTM'!G69&gt;0,'Nom RPTM'!H69&gt;0),LN('Nom RPTM'!H69/'Nom RPTM'!G69),0)</f>
        <v>-3.167148273235959E-2</v>
      </c>
      <c r="I69" s="78">
        <f>IF(AND('Nom RPTM'!H69&gt;0,'Nom RPTM'!I69&gt;0),LN('Nom RPTM'!I69/'Nom RPTM'!H69),0)</f>
        <v>-0.20468934959193816</v>
      </c>
      <c r="J69" s="78">
        <f>IF(AND('Nom RPTM'!I69&gt;0,'Nom RPTM'!J69&gt;0),LN('Nom RPTM'!J69/'Nom RPTM'!I69),0)</f>
        <v>6.9444551950377909E-2</v>
      </c>
      <c r="K69" s="78">
        <f>IF(AND('Nom RPTM'!J69&gt;0,'Nom RPTM'!K69&gt;0),LN('Nom RPTM'!K69/'Nom RPTM'!J69),0)</f>
        <v>6.7417754140380783E-3</v>
      </c>
      <c r="L69" s="78">
        <f>IF(AND('Nom RPTM'!K69&gt;0,'Nom RPTM'!L69&gt;0),LN('Nom RPTM'!L69/'Nom RPTM'!K69),0)</f>
        <v>-2.5579432053950576E-2</v>
      </c>
      <c r="M69" s="78">
        <f>IF(AND('Nom RPTM'!L69&gt;0,'Nom RPTM'!M69&gt;0),LN('Nom RPTM'!M69/'Nom RPTM'!L69),0)</f>
        <v>5.0340198872302254E-2</v>
      </c>
      <c r="N69" s="78">
        <f>IF(AND('Nom RPTM'!M69&gt;0,'Nom RPTM'!N69&gt;0),LN('Nom RPTM'!N69/'Nom RPTM'!M69),0)</f>
        <v>-4.1481396088827241E-2</v>
      </c>
      <c r="O69" s="78">
        <f>IF(AND('Nom RPTM'!N69&gt;0,'Nom RPTM'!O69&gt;0),LN('Nom RPTM'!O69/'Nom RPTM'!N69),0)</f>
        <v>-6.7374652939168125E-2</v>
      </c>
      <c r="P69" s="78">
        <f>IF(AND('Nom RPTM'!O69&gt;0,'Nom RPTM'!P69&gt;0),LN('Nom RPTM'!P69/'Nom RPTM'!O69),0)</f>
        <v>-3.5331144346833959E-2</v>
      </c>
      <c r="Q69" s="78">
        <f>IF(AND('Nom RPTM'!P69&gt;0,'Nom RPTM'!Q69&gt;0),LN('Nom RPTM'!Q69/'Nom RPTM'!P69),0)</f>
        <v>1.4831145538585236E-2</v>
      </c>
      <c r="R69" s="78">
        <f>IF(AND('Nom RPTM'!Q69&gt;0,'Nom RPTM'!R69&gt;0),LN('Nom RPTM'!R69/'Nom RPTM'!Q69),0)</f>
        <v>4.0701332542708614E-2</v>
      </c>
      <c r="S69" s="78">
        <f>IF(AND('Nom RPTM'!R69&gt;0,'Nom RPTM'!S69&gt;0),LN('Nom RPTM'!S69/'Nom RPTM'!R69),0)</f>
        <v>-4.025296168525385E-2</v>
      </c>
      <c r="T69" s="78">
        <f>IF(AND('Nom RPTM'!S69&gt;0,'Nom RPTM'!T69&gt;0),LN('Nom RPTM'!T69/'Nom RPTM'!S69),0)</f>
        <v>-4.2440878338100785E-2</v>
      </c>
      <c r="U69" s="78">
        <f>IF(AND('Nom RPTM'!T69&gt;0,'Nom RPTM'!U69&gt;0),LN('Nom RPTM'!U69/'Nom RPTM'!T69),0)</f>
        <v>-2.4595341728172286E-3</v>
      </c>
      <c r="V69" s="78">
        <f>IF(AND('Nom RPTM'!U69&gt;0,'Nom RPTM'!V69&gt;0),LN('Nom RPTM'!V69/'Nom RPTM'!U69),0)</f>
        <v>2.1813960929098562E-2</v>
      </c>
      <c r="W69" s="78">
        <f>IF(AND('Nom RPTM'!V69&gt;0,'Nom RPTM'!W69&gt;0),LN('Nom RPTM'!W69/'Nom RPTM'!V69),0)</f>
        <v>2.213843874920601E-2</v>
      </c>
      <c r="X69" s="78">
        <f>IF(AND('Nom RPTM'!W69&gt;0,'Nom RPTM'!X69&gt;0),LN('Nom RPTM'!X69/'Nom RPTM'!W69),0)</f>
        <v>1.0710502949837542E-2</v>
      </c>
      <c r="Y69" s="78">
        <f>IF(AND('Nom RPTM'!X69&gt;0,'Nom RPTM'!Y69&gt;0),LN('Nom RPTM'!Y69/'Nom RPTM'!X69),0)</f>
        <v>1.0745231771301033E-2</v>
      </c>
      <c r="Z69" s="78">
        <f>IF(AND('Nom RPTM'!Y69&gt;0,'Nom RPTM'!Z69&gt;0),LN('Nom RPTM'!Z69/'Nom RPTM'!Y69),0)</f>
        <v>5.586315953394029E-2</v>
      </c>
      <c r="AA69" s="78">
        <f>IF(AND('Nom RPTM'!Z69&gt;0,'Nom RPTM'!AA69&gt;0),LN('Nom RPTM'!AA69/'Nom RPTM'!Z69),0)</f>
        <v>0.14425581654595143</v>
      </c>
      <c r="AB69" s="78">
        <f>IF(AND('Nom RPTM'!AA69&gt;0,'Nom RPTM'!AB69&gt;0),LN('Nom RPTM'!AB69/'Nom RPTM'!AA69),0)</f>
        <v>8.4408003760803693E-2</v>
      </c>
      <c r="AC69" s="78">
        <f>IF(AND('Nom RPTM'!AB69&gt;0,'Nom RPTM'!AC69&gt;0),LN('Nom RPTM'!AC69/'Nom RPTM'!AB69),0)</f>
        <v>7.8475037499879913E-2</v>
      </c>
      <c r="AD69" s="78">
        <f>IF(AND('Nom RPTM'!AD69&gt;0,'Nom RPTM'!AE69&gt;0),LN('Nom RPTM'!AE69/'Nom RPTM'!AD69),0)</f>
        <v>0.13146273411343073</v>
      </c>
      <c r="AE69" s="78">
        <f>IF(AND('Nom RPTM'!AE69&gt;0,'Nom RPTM'!AF69&gt;0),LN('Nom RPTM'!AF69/'Nom RPTM'!AE69),0)</f>
        <v>-9.3658742345615303E-2</v>
      </c>
      <c r="AF69" s="78">
        <f>IF(AND('Nom RPTM'!AF69&gt;0,'Nom RPTM'!AG69&gt;0),LN('Nom RPTM'!AG69/'Nom RPTM'!AF69),0)</f>
        <v>4.2939051946606431E-2</v>
      </c>
      <c r="AG69" s="78">
        <f>IF(AND('Nom RPTM'!AG69&gt;0,'Nom RPTM'!AH69&gt;0),LN('Nom RPTM'!AH69/'Nom RPTM'!AG69),0)</f>
        <v>5.9660110829635557E-2</v>
      </c>
      <c r="AH69" s="78">
        <f>IF(AND('Nom RPTM'!AH69&gt;0,'Nom RPTM'!AI69&gt;0),LN('Nom RPTM'!AI69/'Nom RPTM'!AH69),0)</f>
        <v>5.7212290575097018E-2</v>
      </c>
      <c r="AI69" s="78">
        <f>IF(AND('Nom RPTM'!AI69&gt;0,'Nom RPTM'!AJ69&gt;0),LN('Nom RPTM'!AJ69/'Nom RPTM'!AI69),0)</f>
        <v>-3.0768951699030163E-2</v>
      </c>
      <c r="AJ69" s="78">
        <f>IF(AND('Nom RPTM'!AJ69&gt;0,'Nom RPTM'!AK69&gt;0),LN('Nom RPTM'!AK69/'Nom RPTM'!AJ69),0)</f>
        <v>2.8798678303777539E-2</v>
      </c>
      <c r="AK69" s="78">
        <f>IF(AND('Nom RPTM'!AK69&gt;0,'Nom RPTM'!AL69&gt;0),LN('Nom RPTM'!AL69/'Nom RPTM'!AK69),0)</f>
        <v>-4.04159634174137E-2</v>
      </c>
      <c r="AL69" s="78">
        <f>IF(AND('Nom RPTM'!AM69&gt;0,'Nom RPTM'!AN69&gt;0),LN('Nom RPTM'!AN69/'Nom RPTM'!AM69),0)</f>
        <v>-4.1635851913579769E-2</v>
      </c>
      <c r="AM69" s="78">
        <f>IF(AND('Nom RPTM'!AN69&gt;0,'Nom RPTM'!AO69&gt;0),LN('Nom RPTM'!AO69/'Nom RPTM'!AN69),0)</f>
        <v>1.1659113713062786E-2</v>
      </c>
      <c r="AN69" s="78">
        <f>IF(AND('Nom RPTM'!AO69&gt;0,'Nom RPTM'!AP69&gt;0),LN('Nom RPTM'!AP69/'Nom RPTM'!AO69),0)</f>
        <v>8.4363512706000093E-3</v>
      </c>
      <c r="AO69" s="78">
        <f>IF(AND('Nom RPTM'!AP69&gt;0,'Nom RPTM'!AQ69&gt;0),LN('Nom RPTM'!AQ69/'Nom RPTM'!AP69),0)</f>
        <v>2.3201272590579271E-2</v>
      </c>
      <c r="AP69" s="78">
        <f>IF(AND('Nom RPTM'!AQ69&gt;0,'Nom RPTM'!AR69&gt;0),LN('Nom RPTM'!AR69/'Nom RPTM'!AQ69),0)</f>
        <v>5.0958925785173506E-3</v>
      </c>
      <c r="AQ69" s="78">
        <f>IF(AND('Nom RPTM'!AR69&gt;0,'Nom RPTM'!AS69&gt;0),LN('Nom RPTM'!AS69/'Nom RPTM'!AR69),0)</f>
        <v>-2.6620896390823381E-3</v>
      </c>
      <c r="AR69" s="78">
        <f>IF(AND('Nom RPTM'!AS69&gt;0,'Nom RPTM'!AT69&gt;0),LN('Nom RPTM'!AT69/'Nom RPTM'!AS69),0)</f>
        <v>0.13701250532823353</v>
      </c>
      <c r="AS69" s="78" t="e">
        <f>IF(AND('Nom RPTM'!AT69&gt;0,'Nom RPTM'!AU69&gt;0),LN('Nom RPTM'!AU69/'Nom RPTM'!AT69),0)</f>
        <v>#N/A</v>
      </c>
      <c r="AT69" s="78" t="e">
        <f>IF(AND('Nom RPTM'!AU69&gt;0,'Nom RPTM'!AV69&gt;0),LN('Nom RPTM'!AV69/'Nom RPTM'!AU69),0)</f>
        <v>#N/A</v>
      </c>
      <c r="AU69" s="78" t="e">
        <f>IF(AND('Nom RPTM'!AV69&gt;0,'Nom RPTM'!AW69&gt;0),LN('Nom RPTM'!AW69/'Nom RPTM'!AV69),0)</f>
        <v>#N/A</v>
      </c>
      <c r="AV69" s="78" t="e">
        <f>IF(AND('Nom RPTM'!AW69&gt;0,'Nom RPTM'!AX69&gt;0),LN('Nom RPTM'!AX69/'Nom RPTM'!AW69),0)</f>
        <v>#N/A</v>
      </c>
      <c r="AW69" s="78" t="e">
        <f>IF(AND('Nom RPTM'!AX69&gt;0,'Nom RPTM'!AY69&gt;0),LN('Nom RPTM'!AY69/'Nom RPTM'!AX69),0)</f>
        <v>#N/A</v>
      </c>
      <c r="AX69" s="78" t="e">
        <f>IF(AND('Nom RPTM'!AY69&gt;0,'Nom RPTM'!AZ69&gt;0),LN('Nom RPTM'!AZ69/'Nom RPTM'!AY69),0)</f>
        <v>#N/A</v>
      </c>
      <c r="AY69" s="78" t="e">
        <f>IF(AND('Nom RPTM'!AZ69&gt;0,'Nom RPTM'!BA69&gt;0),LN('Nom RPTM'!BA69/'Nom RPTM'!AZ69),0)</f>
        <v>#N/A</v>
      </c>
      <c r="AZ69" s="78" t="e">
        <f>IF(AND('Nom RPTM'!BA69&gt;0,'Nom RPTM'!BB69&gt;0),LN('Nom RPTM'!BB69/'Nom RPTM'!BA69),0)</f>
        <v>#N/A</v>
      </c>
    </row>
    <row r="70" spans="1:52"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63"/>
      <c r="H70" s="78">
        <f>IF(AND('Nom RPTM'!G70&gt;0,'Nom RPTM'!H70&gt;0),LN('Nom RPTM'!H70/'Nom RPTM'!G70),0)</f>
        <v>4.7745251425187086E-3</v>
      </c>
      <c r="I70" s="78">
        <f>IF(AND('Nom RPTM'!H70&gt;0,'Nom RPTM'!I70&gt;0),LN('Nom RPTM'!I70/'Nom RPTM'!H70),0)</f>
        <v>-9.1679313135269697E-2</v>
      </c>
      <c r="J70" s="78">
        <f>IF(AND('Nom RPTM'!I70&gt;0,'Nom RPTM'!J70&gt;0),LN('Nom RPTM'!J70/'Nom RPTM'!I70),0)</f>
        <v>-1.7265222997438188E-2</v>
      </c>
      <c r="K70" s="78">
        <f>IF(AND('Nom RPTM'!J70&gt;0,'Nom RPTM'!K70&gt;0),LN('Nom RPTM'!K70/'Nom RPTM'!J70),0)</f>
        <v>-5.2357352736740047E-2</v>
      </c>
      <c r="L70" s="78">
        <f>IF(AND('Nom RPTM'!K70&gt;0,'Nom RPTM'!L70&gt;0),LN('Nom RPTM'!L70/'Nom RPTM'!K70),0)</f>
        <v>-2.550240223534014E-2</v>
      </c>
      <c r="M70" s="78">
        <f>IF(AND('Nom RPTM'!L70&gt;0,'Nom RPTM'!M70&gt;0),LN('Nom RPTM'!M70/'Nom RPTM'!L70),0)</f>
        <v>-5.8217355327006136E-2</v>
      </c>
      <c r="N70" s="78">
        <f>IF(AND('Nom RPTM'!M70&gt;0,'Nom RPTM'!N70&gt;0),LN('Nom RPTM'!N70/'Nom RPTM'!M70),0)</f>
        <v>-7.6467216204085253E-2</v>
      </c>
      <c r="O70" s="78">
        <f>IF(AND('Nom RPTM'!N70&gt;0,'Nom RPTM'!O70&gt;0),LN('Nom RPTM'!O70/'Nom RPTM'!N70),0)</f>
        <v>-1.3652404063067638E-2</v>
      </c>
      <c r="P70" s="78">
        <f>IF(AND('Nom RPTM'!O70&gt;0,'Nom RPTM'!P70&gt;0),LN('Nom RPTM'!P70/'Nom RPTM'!O70),0)</f>
        <v>7.8293382788502501E-3</v>
      </c>
      <c r="Q70" s="78">
        <f>IF(AND('Nom RPTM'!P70&gt;0,'Nom RPTM'!Q70&gt;0),LN('Nom RPTM'!Q70/'Nom RPTM'!P70),0)</f>
        <v>9.2496849445172762E-3</v>
      </c>
      <c r="R70" s="78">
        <f>IF(AND('Nom RPTM'!Q70&gt;0,'Nom RPTM'!R70&gt;0),LN('Nom RPTM'!R70/'Nom RPTM'!Q70),0)</f>
        <v>-2.3939904983999803E-2</v>
      </c>
      <c r="S70" s="78">
        <f>IF(AND('Nom RPTM'!R70&gt;0,'Nom RPTM'!S70&gt;0),LN('Nom RPTM'!S70/'Nom RPTM'!R70),0)</f>
        <v>5.9263954406202635E-2</v>
      </c>
      <c r="T70" s="78">
        <f>IF(AND('Nom RPTM'!S70&gt;0,'Nom RPTM'!T70&gt;0),LN('Nom RPTM'!T70/'Nom RPTM'!S70),0)</f>
        <v>-2.9082049767980272E-2</v>
      </c>
      <c r="U70" s="78">
        <f>IF(AND('Nom RPTM'!T70&gt;0,'Nom RPTM'!U70&gt;0),LN('Nom RPTM'!U70/'Nom RPTM'!T70),0)</f>
        <v>-2.1481111057882467E-2</v>
      </c>
      <c r="V70" s="78">
        <f>IF(AND('Nom RPTM'!U70&gt;0,'Nom RPTM'!V70&gt;0),LN('Nom RPTM'!V70/'Nom RPTM'!U70),0)</f>
        <v>-2.5057208295646203E-2</v>
      </c>
      <c r="W70" s="78">
        <f>IF(AND('Nom RPTM'!V70&gt;0,'Nom RPTM'!W70&gt;0),LN('Nom RPTM'!W70/'Nom RPTM'!V70),0)</f>
        <v>3.1561122965657155E-2</v>
      </c>
      <c r="X70" s="78">
        <f>IF(AND('Nom RPTM'!W70&gt;0,'Nom RPTM'!X70&gt;0),LN('Nom RPTM'!X70/'Nom RPTM'!W70),0)</f>
        <v>2.2607034351432888E-2</v>
      </c>
      <c r="Y70" s="78">
        <f>IF(AND('Nom RPTM'!X70&gt;0,'Nom RPTM'!Y70&gt;0),LN('Nom RPTM'!Y70/'Nom RPTM'!X70),0)</f>
        <v>-3.6660037238852049E-2</v>
      </c>
      <c r="Z70" s="78">
        <f>IF(AND('Nom RPTM'!Y70&gt;0,'Nom RPTM'!Z70&gt;0),LN('Nom RPTM'!Z70/'Nom RPTM'!Y70),0)</f>
        <v>7.6403977675453247E-2</v>
      </c>
      <c r="AA70" s="78">
        <f>IF(AND('Nom RPTM'!Z70&gt;0,'Nom RPTM'!AA70&gt;0),LN('Nom RPTM'!AA70/'Nom RPTM'!Z70),0)</f>
        <v>0.12188216219930208</v>
      </c>
      <c r="AB70" s="78">
        <f>IF(AND('Nom RPTM'!AA70&gt;0,'Nom RPTM'!AB70&gt;0),LN('Nom RPTM'!AB70/'Nom RPTM'!AA70),0)</f>
        <v>0.10068810247933695</v>
      </c>
      <c r="AC70" s="78">
        <f>IF(AND('Nom RPTM'!AB70&gt;0,'Nom RPTM'!AC70&gt;0),LN('Nom RPTM'!AC70/'Nom RPTM'!AB70),0)</f>
        <v>8.0359511661056232E-2</v>
      </c>
      <c r="AD70" s="78">
        <f>IF(AND('Nom RPTM'!AD70&gt;0,'Nom RPTM'!AE70&gt;0),LN('Nom RPTM'!AE70/'Nom RPTM'!AD70),0)</f>
        <v>0.13126306839727703</v>
      </c>
      <c r="AE70" s="78">
        <f>IF(AND('Nom RPTM'!AE70&gt;0,'Nom RPTM'!AF70&gt;0),LN('Nom RPTM'!AF70/'Nom RPTM'!AE70),0)</f>
        <v>-5.2941135831653691E-2</v>
      </c>
      <c r="AF70" s="78">
        <f>IF(AND('Nom RPTM'!AF70&gt;0,'Nom RPTM'!AG70&gt;0),LN('Nom RPTM'!AG70/'Nom RPTM'!AF70),0)</f>
        <v>6.3128941238973835E-2</v>
      </c>
      <c r="AG70" s="78">
        <f>IF(AND('Nom RPTM'!AG70&gt;0,'Nom RPTM'!AH70&gt;0),LN('Nom RPTM'!AH70/'Nom RPTM'!AG70),0)</f>
        <v>0.12681463406043755</v>
      </c>
      <c r="AH70" s="78">
        <f>IF(AND('Nom RPTM'!AH70&gt;0,'Nom RPTM'!AI70&gt;0),LN('Nom RPTM'!AI70/'Nom RPTM'!AH70),0)</f>
        <v>2.1696702658327176E-2</v>
      </c>
      <c r="AI70" s="78">
        <f>IF(AND('Nom RPTM'!AI70&gt;0,'Nom RPTM'!AJ70&gt;0),LN('Nom RPTM'!AJ70/'Nom RPTM'!AI70),0)</f>
        <v>5.897495718576653E-3</v>
      </c>
      <c r="AJ70" s="78">
        <f>IF(AND('Nom RPTM'!AJ70&gt;0,'Nom RPTM'!AK70&gt;0),LN('Nom RPTM'!AK70/'Nom RPTM'!AJ70),0)</f>
        <v>-1.2749955392044241E-3</v>
      </c>
      <c r="AK70" s="78">
        <f>IF(AND('Nom RPTM'!AK70&gt;0,'Nom RPTM'!AL70&gt;0),LN('Nom RPTM'!AL70/'Nom RPTM'!AK70),0)</f>
        <v>-0.15885108649908475</v>
      </c>
      <c r="AL70" s="78">
        <f>IF(AND('Nom RPTM'!AM70&gt;0,'Nom RPTM'!AN70&gt;0),LN('Nom RPTM'!AN70/'Nom RPTM'!AM70),0)</f>
        <v>-1.8271124804729685E-2</v>
      </c>
      <c r="AM70" s="78">
        <f>IF(AND('Nom RPTM'!AN70&gt;0,'Nom RPTM'!AO70&gt;0),LN('Nom RPTM'!AO70/'Nom RPTM'!AN70),0)</f>
        <v>2.8340683030035705E-2</v>
      </c>
      <c r="AN70" s="78">
        <f>IF(AND('Nom RPTM'!AO70&gt;0,'Nom RPTM'!AP70&gt;0),LN('Nom RPTM'!AP70/'Nom RPTM'!AO70),0)</f>
        <v>-9.5915501464980855E-4</v>
      </c>
      <c r="AO70" s="78">
        <f>IF(AND('Nom RPTM'!AP70&gt;0,'Nom RPTM'!AQ70&gt;0),LN('Nom RPTM'!AQ70/'Nom RPTM'!AP70),0)</f>
        <v>5.7738940299137162E-2</v>
      </c>
      <c r="AP70" s="78">
        <f>IF(AND('Nom RPTM'!AQ70&gt;0,'Nom RPTM'!AR70&gt;0),LN('Nom RPTM'!AR70/'Nom RPTM'!AQ70),0)</f>
        <v>-1.8599217165927714E-2</v>
      </c>
      <c r="AQ70" s="78">
        <f>IF(AND('Nom RPTM'!AR70&gt;0,'Nom RPTM'!AS70&gt;0),LN('Nom RPTM'!AS70/'Nom RPTM'!AR70),0)</f>
        <v>-8.0616774152292472E-2</v>
      </c>
      <c r="AR70" s="78">
        <f>IF(AND('Nom RPTM'!AS70&gt;0,'Nom RPTM'!AT70&gt;0),LN('Nom RPTM'!AT70/'Nom RPTM'!AS70),0)</f>
        <v>0.11507018231127727</v>
      </c>
      <c r="AS70" s="78" t="e">
        <f>IF(AND('Nom RPTM'!AT70&gt;0,'Nom RPTM'!AU70&gt;0),LN('Nom RPTM'!AU70/'Nom RPTM'!AT70),0)</f>
        <v>#N/A</v>
      </c>
      <c r="AT70" s="78" t="e">
        <f>IF(AND('Nom RPTM'!AU70&gt;0,'Nom RPTM'!AV70&gt;0),LN('Nom RPTM'!AV70/'Nom RPTM'!AU70),0)</f>
        <v>#N/A</v>
      </c>
      <c r="AU70" s="78" t="e">
        <f>IF(AND('Nom RPTM'!AV70&gt;0,'Nom RPTM'!AW70&gt;0),LN('Nom RPTM'!AW70/'Nom RPTM'!AV70),0)</f>
        <v>#N/A</v>
      </c>
      <c r="AV70" s="78" t="e">
        <f>IF(AND('Nom RPTM'!AW70&gt;0,'Nom RPTM'!AX70&gt;0),LN('Nom RPTM'!AX70/'Nom RPTM'!AW70),0)</f>
        <v>#N/A</v>
      </c>
      <c r="AW70" s="78" t="e">
        <f>IF(AND('Nom RPTM'!AX70&gt;0,'Nom RPTM'!AY70&gt;0),LN('Nom RPTM'!AY70/'Nom RPTM'!AX70),0)</f>
        <v>#N/A</v>
      </c>
      <c r="AX70" s="78" t="e">
        <f>IF(AND('Nom RPTM'!AY70&gt;0,'Nom RPTM'!AZ70&gt;0),LN('Nom RPTM'!AZ70/'Nom RPTM'!AY70),0)</f>
        <v>#N/A</v>
      </c>
      <c r="AY70" s="78" t="e">
        <f>IF(AND('Nom RPTM'!AZ70&gt;0,'Nom RPTM'!BA70&gt;0),LN('Nom RPTM'!BA70/'Nom RPTM'!AZ70),0)</f>
        <v>#N/A</v>
      </c>
      <c r="AZ70" s="78" t="e">
        <f>IF(AND('Nom RPTM'!BA70&gt;0,'Nom RPTM'!BB70&gt;0),LN('Nom RPTM'!BB70/'Nom RPTM'!BA70),0)</f>
        <v>#N/A</v>
      </c>
    </row>
    <row r="71" spans="1:52"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69"/>
      <c r="H71" s="79">
        <f>IF(AND('Nom RPTM'!G71&gt;0,'Nom RPTM'!H71&gt;0),LN('Nom RPTM'!H71/'Nom RPTM'!G71),0)</f>
        <v>-0.14784061262398979</v>
      </c>
      <c r="I71" s="79">
        <f>IF(AND('Nom RPTM'!H71&gt;0,'Nom RPTM'!I71&gt;0),LN('Nom RPTM'!I71/'Nom RPTM'!H71),0)</f>
        <v>-5.5281859563824955E-2</v>
      </c>
      <c r="J71" s="79">
        <f>IF(AND('Nom RPTM'!I71&gt;0,'Nom RPTM'!J71&gt;0),LN('Nom RPTM'!J71/'Nom RPTM'!I71),0)</f>
        <v>6.2189802137878253E-2</v>
      </c>
      <c r="K71" s="79">
        <f>IF(AND('Nom RPTM'!J71&gt;0,'Nom RPTM'!K71&gt;0),LN('Nom RPTM'!K71/'Nom RPTM'!J71),0)</f>
        <v>-7.525338323924366E-2</v>
      </c>
      <c r="L71" s="79">
        <f>IF(AND('Nom RPTM'!K71&gt;0,'Nom RPTM'!L71&gt;0),LN('Nom RPTM'!L71/'Nom RPTM'!K71),0)</f>
        <v>-0.1359299676538992</v>
      </c>
      <c r="M71" s="79">
        <f>IF(AND('Nom RPTM'!L71&gt;0,'Nom RPTM'!M71&gt;0),LN('Nom RPTM'!M71/'Nom RPTM'!L71),0)</f>
        <v>0.33208221423421952</v>
      </c>
      <c r="N71" s="79">
        <f>IF(AND('Nom RPTM'!M71&gt;0,'Nom RPTM'!N71&gt;0),LN('Nom RPTM'!N71/'Nom RPTM'!M71),0)</f>
        <v>-0.27628795484507573</v>
      </c>
      <c r="O71" s="79">
        <f>IF(AND('Nom RPTM'!N71&gt;0,'Nom RPTM'!O71&gt;0),LN('Nom RPTM'!O71/'Nom RPTM'!N71),0)</f>
        <v>-3.3235551960847922E-3</v>
      </c>
      <c r="P71" s="79">
        <f>IF(AND('Nom RPTM'!O71&gt;0,'Nom RPTM'!P71&gt;0),LN('Nom RPTM'!P71/'Nom RPTM'!O71),0)</f>
        <v>6.9622275874156703E-2</v>
      </c>
      <c r="Q71" s="79">
        <f>IF(AND('Nom RPTM'!P71&gt;0,'Nom RPTM'!Q71&gt;0),LN('Nom RPTM'!Q71/'Nom RPTM'!P71),0)</f>
        <v>-4.991034848410069E-2</v>
      </c>
      <c r="R71" s="79">
        <f>IF(AND('Nom RPTM'!Q71&gt;0,'Nom RPTM'!R71&gt;0),LN('Nom RPTM'!R71/'Nom RPTM'!Q71),0)</f>
        <v>-3.6006061564568599E-2</v>
      </c>
      <c r="S71" s="79">
        <f>IF(AND('Nom RPTM'!R71&gt;0,'Nom RPTM'!S71&gt;0),LN('Nom RPTM'!S71/'Nom RPTM'!R71),0)</f>
        <v>0.15696320201773975</v>
      </c>
      <c r="T71" s="79">
        <f>IF(AND('Nom RPTM'!S71&gt;0,'Nom RPTM'!T71&gt;0),LN('Nom RPTM'!T71/'Nom RPTM'!S71),0)</f>
        <v>-0.18090371611579034</v>
      </c>
      <c r="U71" s="79">
        <f>IF(AND('Nom RPTM'!T71&gt;0,'Nom RPTM'!U71&gt;0),LN('Nom RPTM'!U71/'Nom RPTM'!T71),0)</f>
        <v>-3.9163128400156816E-2</v>
      </c>
      <c r="V71" s="79">
        <f>IF(AND('Nom RPTM'!U71&gt;0,'Nom RPTM'!V71&gt;0),LN('Nom RPTM'!V71/'Nom RPTM'!U71),0)</f>
        <v>0.15313729469395157</v>
      </c>
      <c r="W71" s="79">
        <f>IF(AND('Nom RPTM'!V71&gt;0,'Nom RPTM'!W71&gt;0),LN('Nom RPTM'!W71/'Nom RPTM'!V71),0)</f>
        <v>0.1958384129294396</v>
      </c>
      <c r="X71" s="79">
        <f>IF(AND('Nom RPTM'!W71&gt;0,'Nom RPTM'!X71&gt;0),LN('Nom RPTM'!X71/'Nom RPTM'!W71),0)</f>
        <v>7.6598120241060219E-2</v>
      </c>
      <c r="Y71" s="79">
        <f>IF(AND('Nom RPTM'!X71&gt;0,'Nom RPTM'!Y71&gt;0),LN('Nom RPTM'!Y71/'Nom RPTM'!X71),0)</f>
        <v>-9.706049138126973E-3</v>
      </c>
      <c r="Z71" s="79">
        <f>IF(AND('Nom RPTM'!Y71&gt;0,'Nom RPTM'!Z71&gt;0),LN('Nom RPTM'!Z71/'Nom RPTM'!Y71),0)</f>
        <v>0.1530519888599059</v>
      </c>
      <c r="AA71" s="79">
        <f>IF(AND('Nom RPTM'!Z71&gt;0,'Nom RPTM'!AA71&gt;0),LN('Nom RPTM'!AA71/'Nom RPTM'!Z71),0)</f>
        <v>-0.27586061136373285</v>
      </c>
      <c r="AB71" s="79">
        <f>IF(AND('Nom RPTM'!AA71&gt;0,'Nom RPTM'!AB71&gt;0),LN('Nom RPTM'!AB71/'Nom RPTM'!AA71),0)</f>
        <v>0.78402076435674628</v>
      </c>
      <c r="AC71" s="79">
        <f>IF(AND('Nom RPTM'!AB71&gt;0,'Nom RPTM'!AC71&gt;0),LN('Nom RPTM'!AC71/'Nom RPTM'!AB71),0)</f>
        <v>0.32025140341066227</v>
      </c>
      <c r="AD71" s="79">
        <f>IF(AND('Nom RPTM'!AD71&gt;0,'Nom RPTM'!AE71&gt;0),LN('Nom RPTM'!AE71/'Nom RPTM'!AD71),0)</f>
        <v>-0.34548550544841189</v>
      </c>
      <c r="AE71" s="79">
        <f>IF(AND('Nom RPTM'!AE71&gt;0,'Nom RPTM'!AF71&gt;0),LN('Nom RPTM'!AF71/'Nom RPTM'!AE71),0)</f>
        <v>-0.13340111212034919</v>
      </c>
      <c r="AF71" s="79">
        <f>IF(AND('Nom RPTM'!AF71&gt;0,'Nom RPTM'!AG71&gt;0),LN('Nom RPTM'!AG71/'Nom RPTM'!AF71),0)</f>
        <v>0.29224594313351049</v>
      </c>
      <c r="AG71" s="79">
        <f>IF(AND('Nom RPTM'!AG71&gt;0,'Nom RPTM'!AH71&gt;0),LN('Nom RPTM'!AH71/'Nom RPTM'!AG71),0)</f>
        <v>1.0991964375322199E-2</v>
      </c>
      <c r="AH71" s="79">
        <f>IF(AND('Nom RPTM'!AH71&gt;0,'Nom RPTM'!AI71&gt;0),LN('Nom RPTM'!AI71/'Nom RPTM'!AH71),0)</f>
        <v>-2.7389730446358489E-2</v>
      </c>
      <c r="AI71" s="79">
        <f>IF(AND('Nom RPTM'!AI71&gt;0,'Nom RPTM'!AJ71&gt;0),LN('Nom RPTM'!AJ71/'Nom RPTM'!AI71),0)</f>
        <v>0.45024857858462292</v>
      </c>
      <c r="AJ71" s="79">
        <f>IF(AND('Nom RPTM'!AJ71&gt;0,'Nom RPTM'!AK71&gt;0),LN('Nom RPTM'!AK71/'Nom RPTM'!AJ71),0)</f>
        <v>-0.54767768454710397</v>
      </c>
      <c r="AK71" s="79">
        <f>IF(AND('Nom RPTM'!AK71&gt;0,'Nom RPTM'!AL71&gt;0),LN('Nom RPTM'!AL71/'Nom RPTM'!AK71),0)</f>
        <v>-7.4674480551064112E-2</v>
      </c>
      <c r="AL71" s="79">
        <f>IF(AND('Nom RPTM'!AM71&gt;0,'Nom RPTM'!AN71&gt;0),LN('Nom RPTM'!AN71/'Nom RPTM'!AM71),0)</f>
        <v>0.3563287460596406</v>
      </c>
      <c r="AM71" s="79">
        <f>IF(AND('Nom RPTM'!AN71&gt;0,'Nom RPTM'!AO71&gt;0),LN('Nom RPTM'!AO71/'Nom RPTM'!AN71),0)</f>
        <v>5.1196623410428674E-2</v>
      </c>
      <c r="AN71" s="79">
        <f>IF(AND('Nom RPTM'!AO71&gt;0,'Nom RPTM'!AP71&gt;0),LN('Nom RPTM'!AP71/'Nom RPTM'!AO71),0)</f>
        <v>7.4810263546051872E-2</v>
      </c>
      <c r="AO71" s="79">
        <f>IF(AND('Nom RPTM'!AP71&gt;0,'Nom RPTM'!AQ71&gt;0),LN('Nom RPTM'!AQ71/'Nom RPTM'!AP71),0)</f>
        <v>-3.3395518139113879E-2</v>
      </c>
      <c r="AP71" s="79">
        <f>IF(AND('Nom RPTM'!AQ71&gt;0,'Nom RPTM'!AR71&gt;0),LN('Nom RPTM'!AR71/'Nom RPTM'!AQ71),0)</f>
        <v>4.5368496728973244E-2</v>
      </c>
      <c r="AQ71" s="79">
        <f>IF(AND('Nom RPTM'!AR71&gt;0,'Nom RPTM'!AS71&gt;0),LN('Nom RPTM'!AS71/'Nom RPTM'!AR71),0)</f>
        <v>-0.41733257340177871</v>
      </c>
      <c r="AR71" s="79">
        <f>IF(AND('Nom RPTM'!AS71&gt;0,'Nom RPTM'!AT71&gt;0),LN('Nom RPTM'!AT71/'Nom RPTM'!AS71),0)</f>
        <v>0.24572871303665927</v>
      </c>
      <c r="AS71" s="79" t="e">
        <f>IF(AND('Nom RPTM'!AT71&gt;0,'Nom RPTM'!AU71&gt;0),LN('Nom RPTM'!AU71/'Nom RPTM'!AT71),0)</f>
        <v>#N/A</v>
      </c>
      <c r="AT71" s="79" t="e">
        <f>IF(AND('Nom RPTM'!AU71&gt;0,'Nom RPTM'!AV71&gt;0),LN('Nom RPTM'!AV71/'Nom RPTM'!AU71),0)</f>
        <v>#N/A</v>
      </c>
      <c r="AU71" s="79" t="e">
        <f>IF(AND('Nom RPTM'!AV71&gt;0,'Nom RPTM'!AW71&gt;0),LN('Nom RPTM'!AW71/'Nom RPTM'!AV71),0)</f>
        <v>#N/A</v>
      </c>
      <c r="AV71" s="79" t="e">
        <f>IF(AND('Nom RPTM'!AW71&gt;0,'Nom RPTM'!AX71&gt;0),LN('Nom RPTM'!AX71/'Nom RPTM'!AW71),0)</f>
        <v>#N/A</v>
      </c>
      <c r="AW71" s="79" t="e">
        <f>IF(AND('Nom RPTM'!AX71&gt;0,'Nom RPTM'!AY71&gt;0),LN('Nom RPTM'!AY71/'Nom RPTM'!AX71),0)</f>
        <v>#N/A</v>
      </c>
      <c r="AX71" s="79" t="e">
        <f>IF(AND('Nom RPTM'!AY71&gt;0,'Nom RPTM'!AZ71&gt;0),LN('Nom RPTM'!AZ71/'Nom RPTM'!AY71),0)</f>
        <v>#N/A</v>
      </c>
      <c r="AY71" s="79" t="e">
        <f>IF(AND('Nom RPTM'!AZ71&gt;0,'Nom RPTM'!BA71&gt;0),LN('Nom RPTM'!BA71/'Nom RPTM'!AZ71),0)</f>
        <v>#N/A</v>
      </c>
      <c r="AZ71" s="79" t="e">
        <f>IF(AND('Nom RPTM'!BA71&gt;0,'Nom RPTM'!BB71&gt;0),LN('Nom RPTM'!BB71/'Nom RPTM'!BA71),0)</f>
        <v>#N/A</v>
      </c>
    </row>
    <row r="72" spans="1:52" ht="13" x14ac:dyDescent="0.3">
      <c r="A72" s="20" t="s">
        <v>81</v>
      </c>
      <c r="B72" s="21">
        <f>'Nom Revenue'!B72</f>
        <v>0</v>
      </c>
      <c r="C72" s="24" t="str">
        <f>IF(B72=0,"",'Formatted Data'!C1273)</f>
        <v/>
      </c>
      <c r="D72" s="69" t="str">
        <f>'Formatted Data'!E67</f>
        <v>M</v>
      </c>
      <c r="E72" s="69" t="str">
        <f>'Formatted Data'!F67</f>
        <v>X</v>
      </c>
      <c r="F72" s="69" t="str">
        <f>'Formatted Data'!G67</f>
        <v>X</v>
      </c>
      <c r="G72" s="69"/>
      <c r="H72" s="79">
        <f>IF(AND('Nom RPTM'!G72&gt;0,'Nom RPTM'!H72&gt;0),LN('Nom RPTM'!H72/'Nom RPTM'!G72),0)</f>
        <v>-2.8811253550004547E-2</v>
      </c>
      <c r="I72" s="79">
        <f>IF(AND('Nom RPTM'!H72&gt;0,'Nom RPTM'!I72&gt;0),LN('Nom RPTM'!I72/'Nom RPTM'!H72),0)</f>
        <v>-5.0971787745562512E-2</v>
      </c>
      <c r="J72" s="79">
        <f>IF(AND('Nom RPTM'!I72&gt;0,'Nom RPTM'!J72&gt;0),LN('Nom RPTM'!J72/'Nom RPTM'!I72),0)</f>
        <v>-4.4516478909947907E-2</v>
      </c>
      <c r="K72" s="79">
        <f>IF(AND('Nom RPTM'!J72&gt;0,'Nom RPTM'!K72&gt;0),LN('Nom RPTM'!K72/'Nom RPTM'!J72),0)</f>
        <v>-0.41009665627349212</v>
      </c>
      <c r="L72" s="79">
        <f>IF(AND('Nom RPTM'!K72&gt;0,'Nom RPTM'!L72&gt;0),LN('Nom RPTM'!L72/'Nom RPTM'!K72),0)</f>
        <v>-8.5804432598197561E-2</v>
      </c>
      <c r="M72" s="79">
        <f>IF(AND('Nom RPTM'!L72&gt;0,'Nom RPTM'!M72&gt;0),LN('Nom RPTM'!M72/'Nom RPTM'!L72),0)</f>
        <v>8.6371475382132981E-3</v>
      </c>
      <c r="N72" s="79">
        <f>IF(AND('Nom RPTM'!M72&gt;0,'Nom RPTM'!N72&gt;0),LN('Nom RPTM'!N72/'Nom RPTM'!M72),0)</f>
        <v>-0.16993092151450409</v>
      </c>
      <c r="O72" s="79">
        <f>IF(AND('Nom RPTM'!N72&gt;0,'Nom RPTM'!O72&gt;0),LN('Nom RPTM'!O72/'Nom RPTM'!N72),0)</f>
        <v>6.8462102971930894E-2</v>
      </c>
      <c r="P72" s="79">
        <f>IF(AND('Nom RPTM'!O72&gt;0,'Nom RPTM'!P72&gt;0),LN('Nom RPTM'!P72/'Nom RPTM'!O72),0)</f>
        <v>2.0436912419670203E-2</v>
      </c>
      <c r="Q72" s="79">
        <f>IF(AND('Nom RPTM'!P72&gt;0,'Nom RPTM'!Q72&gt;0),LN('Nom RPTM'!Q72/'Nom RPTM'!P72),0)</f>
        <v>-0.18804016330363965</v>
      </c>
      <c r="R72" s="79">
        <f>IF(AND('Nom RPTM'!Q72&gt;0,'Nom RPTM'!R72&gt;0),LN('Nom RPTM'!R72/'Nom RPTM'!Q72),0)</f>
        <v>2.5949788652332578E-2</v>
      </c>
      <c r="S72" s="79">
        <f>IF(AND('Nom RPTM'!R72&gt;0,'Nom RPTM'!S72&gt;0),LN('Nom RPTM'!S72/'Nom RPTM'!R72),0)</f>
        <v>6.5188577441921951E-3</v>
      </c>
      <c r="T72" s="79">
        <f>IF(AND('Nom RPTM'!S72&gt;0,'Nom RPTM'!T72&gt;0),LN('Nom RPTM'!T72/'Nom RPTM'!S72),0)</f>
        <v>4.2283187762490876E-2</v>
      </c>
      <c r="U72" s="79">
        <f>IF(AND('Nom RPTM'!T72&gt;0,'Nom RPTM'!U72&gt;0),LN('Nom RPTM'!U72/'Nom RPTM'!T72),0)</f>
        <v>-5.6277244005703636E-2</v>
      </c>
      <c r="V72" s="79">
        <f>IF(AND('Nom RPTM'!U72&gt;0,'Nom RPTM'!V72&gt;0),LN('Nom RPTM'!V72/'Nom RPTM'!U72),0)</f>
        <v>-2.5404371139435711E-2</v>
      </c>
      <c r="W72" s="79">
        <f>IF(AND('Nom RPTM'!V72&gt;0,'Nom RPTM'!W72&gt;0),LN('Nom RPTM'!W72/'Nom RPTM'!V72),0)</f>
        <v>3.9970169971831671E-2</v>
      </c>
      <c r="X72" s="79">
        <f>IF(AND('Nom RPTM'!W72&gt;0,'Nom RPTM'!X72&gt;0),LN('Nom RPTM'!X72/'Nom RPTM'!W72),0)</f>
        <v>-1.4229047208716239E-3</v>
      </c>
      <c r="Y72" s="79">
        <f>IF(AND('Nom RPTM'!X72&gt;0,'Nom RPTM'!Y72&gt;0),LN('Nom RPTM'!Y72/'Nom RPTM'!X72),0)</f>
        <v>7.898239569405574E-2</v>
      </c>
      <c r="Z72" s="79">
        <f>IF(AND('Nom RPTM'!Y72&gt;0,'Nom RPTM'!Z72&gt;0),LN('Nom RPTM'!Z72/'Nom RPTM'!Y72),0)</f>
        <v>-7.1665893112535572E-2</v>
      </c>
      <c r="AA72" s="79">
        <f>IF(AND('Nom RPTM'!Z72&gt;0,'Nom RPTM'!AA72&gt;0),LN('Nom RPTM'!AA72/'Nom RPTM'!Z72),0)</f>
        <v>0.3479141861239281</v>
      </c>
      <c r="AB72" s="79">
        <f>IF(AND('Nom RPTM'!AA72&gt;0,'Nom RPTM'!AB72&gt;0),LN('Nom RPTM'!AB72/'Nom RPTM'!AA72),0)</f>
        <v>0.43010795565220938</v>
      </c>
      <c r="AC72" s="79">
        <f>IF(AND('Nom RPTM'!AB72&gt;0,'Nom RPTM'!AC72&gt;0),LN('Nom RPTM'!AC72/'Nom RPTM'!AB72),0)</f>
        <v>0.18864499791625977</v>
      </c>
      <c r="AD72" s="79">
        <f>IF(AND('Nom RPTM'!AD72&gt;0,'Nom RPTM'!AE72&gt;0),LN('Nom RPTM'!AE72/'Nom RPTM'!AD72),0)</f>
        <v>0.25592474234674512</v>
      </c>
      <c r="AE72" s="79">
        <f>IF(AND('Nom RPTM'!AE72&gt;0,'Nom RPTM'!AF72&gt;0),LN('Nom RPTM'!AF72/'Nom RPTM'!AE72),0)</f>
        <v>-0.3697119659684438</v>
      </c>
      <c r="AF72" s="79">
        <f>IF(AND('Nom RPTM'!AF72&gt;0,'Nom RPTM'!AG72&gt;0),LN('Nom RPTM'!AG72/'Nom RPTM'!AF72),0)</f>
        <v>-8.2217319640498152E-2</v>
      </c>
      <c r="AG72" s="79">
        <f>IF(AND('Nom RPTM'!AG72&gt;0,'Nom RPTM'!AH72&gt;0),LN('Nom RPTM'!AH72/'Nom RPTM'!AG72),0)</f>
        <v>-1.4146170939715407E-2</v>
      </c>
      <c r="AH72" s="79">
        <f>IF(AND('Nom RPTM'!AH72&gt;0,'Nom RPTM'!AI72&gt;0),LN('Nom RPTM'!AI72/'Nom RPTM'!AH72),0)</f>
        <v>-4.8540206153587631E-2</v>
      </c>
      <c r="AI72" s="79">
        <f>IF(AND('Nom RPTM'!AI72&gt;0,'Nom RPTM'!AJ72&gt;0),LN('Nom RPTM'!AJ72/'Nom RPTM'!AI72),0)</f>
        <v>-7.8642289828552273E-2</v>
      </c>
      <c r="AJ72" s="79">
        <f>IF(AND('Nom RPTM'!AJ72&gt;0,'Nom RPTM'!AK72&gt;0),LN('Nom RPTM'!AK72/'Nom RPTM'!AJ72),0)</f>
        <v>0.17107335281268959</v>
      </c>
      <c r="AK72" s="79">
        <f>IF(AND('Nom RPTM'!AK72&gt;0,'Nom RPTM'!AL72&gt;0),LN('Nom RPTM'!AL72/'Nom RPTM'!AK72),0)</f>
        <v>0.11089701877335657</v>
      </c>
      <c r="AL72" s="79">
        <f>IF(AND('Nom RPTM'!AM72&gt;0,'Nom RPTM'!AN72&gt;0),LN('Nom RPTM'!AN72/'Nom RPTM'!AM72),0)</f>
        <v>0.34531375535896003</v>
      </c>
      <c r="AM72" s="79">
        <f>IF(AND('Nom RPTM'!AN72&gt;0,'Nom RPTM'!AO72&gt;0),LN('Nom RPTM'!AO72/'Nom RPTM'!AN72),0)</f>
        <v>-6.8507992869081824E-2</v>
      </c>
      <c r="AN72" s="79">
        <f>IF(AND('Nom RPTM'!AO72&gt;0,'Nom RPTM'!AP72&gt;0),LN('Nom RPTM'!AP72/'Nom RPTM'!AO72),0)</f>
        <v>0.24410148033837839</v>
      </c>
      <c r="AO72" s="79">
        <f>IF(AND('Nom RPTM'!AP72&gt;0,'Nom RPTM'!AQ72&gt;0),LN('Nom RPTM'!AQ72/'Nom RPTM'!AP72),0)</f>
        <v>-1.6822350623088508E-2</v>
      </c>
      <c r="AP72" s="79">
        <f>IF(AND('Nom RPTM'!AQ72&gt;0,'Nom RPTM'!AR72&gt;0),LN('Nom RPTM'!AR72/'Nom RPTM'!AQ72),0)</f>
        <v>0.2328149816277838</v>
      </c>
      <c r="AQ72" s="79">
        <f>IF(AND('Nom RPTM'!AR72&gt;0,'Nom RPTM'!AS72&gt;0),LN('Nom RPTM'!AS72/'Nom RPTM'!AR72),0)</f>
        <v>-0.39897560021259287</v>
      </c>
      <c r="AR72" s="79">
        <f>IF(AND('Nom RPTM'!AS72&gt;0,'Nom RPTM'!AT72&gt;0),LN('Nom RPTM'!AT72/'Nom RPTM'!AS72),0)</f>
        <v>0.10948606219156286</v>
      </c>
      <c r="AS72" s="79" t="e">
        <f>IF(AND('Nom RPTM'!AT72&gt;0,'Nom RPTM'!AU72&gt;0),LN('Nom RPTM'!AU72/'Nom RPTM'!AT72),0)</f>
        <v>#N/A</v>
      </c>
      <c r="AT72" s="79" t="e">
        <f>IF(AND('Nom RPTM'!AU72&gt;0,'Nom RPTM'!AV72&gt;0),LN('Nom RPTM'!AV72/'Nom RPTM'!AU72),0)</f>
        <v>#N/A</v>
      </c>
      <c r="AU72" s="79" t="e">
        <f>IF(AND('Nom RPTM'!AV72&gt;0,'Nom RPTM'!AW72&gt;0),LN('Nom RPTM'!AW72/'Nom RPTM'!AV72),0)</f>
        <v>#N/A</v>
      </c>
      <c r="AV72" s="79" t="e">
        <f>IF(AND('Nom RPTM'!AW72&gt;0,'Nom RPTM'!AX72&gt;0),LN('Nom RPTM'!AX72/'Nom RPTM'!AW72),0)</f>
        <v>#N/A</v>
      </c>
      <c r="AW72" s="79" t="e">
        <f>IF(AND('Nom RPTM'!AX72&gt;0,'Nom RPTM'!AY72&gt;0),LN('Nom RPTM'!AY72/'Nom RPTM'!AX72),0)</f>
        <v>#N/A</v>
      </c>
      <c r="AX72" s="79" t="e">
        <f>IF(AND('Nom RPTM'!AY72&gt;0,'Nom RPTM'!AZ72&gt;0),LN('Nom RPTM'!AZ72/'Nom RPTM'!AY72),0)</f>
        <v>#N/A</v>
      </c>
      <c r="AY72" s="79" t="e">
        <f>IF(AND('Nom RPTM'!AZ72&gt;0,'Nom RPTM'!BA72&gt;0),LN('Nom RPTM'!BA72/'Nom RPTM'!AZ72),0)</f>
        <v>#N/A</v>
      </c>
      <c r="AZ72" s="79" t="e">
        <f>IF(AND('Nom RPTM'!BA72&gt;0,'Nom RPTM'!BB72&gt;0),LN('Nom RPTM'!BB72/'Nom RPTM'!BA72),0)</f>
        <v>#N/A</v>
      </c>
    </row>
    <row r="73" spans="1:52" ht="13.5" thickBot="1" x14ac:dyDescent="0.35">
      <c r="A73" s="248" t="s">
        <v>81</v>
      </c>
      <c r="B73" s="263">
        <f>'Nom Revenue'!B73</f>
        <v>0</v>
      </c>
      <c r="C73" s="250" t="str">
        <f>IF(B73=0,"",'Formatted Data'!C1274)</f>
        <v/>
      </c>
      <c r="D73" s="251" t="str">
        <f>'Formatted Data'!E68</f>
        <v>L</v>
      </c>
      <c r="E73" s="251" t="str">
        <f>'Formatted Data'!F68</f>
        <v>X</v>
      </c>
      <c r="F73" s="251" t="str">
        <f>'Formatted Data'!G68</f>
        <v>X</v>
      </c>
      <c r="G73" s="251"/>
      <c r="H73" s="253">
        <f>IF(AND('Nom RPTM'!G73&gt;0,'Nom RPTM'!H73&gt;0),LN('Nom RPTM'!H73/'Nom RPTM'!G73),0)</f>
        <v>-3.3029745593195027E-2</v>
      </c>
      <c r="I73" s="253">
        <f>IF(AND('Nom RPTM'!H73&gt;0,'Nom RPTM'!I73&gt;0),LN('Nom RPTM'!I73/'Nom RPTM'!H73),0)</f>
        <v>-0.12097559081814674</v>
      </c>
      <c r="J73" s="253">
        <f>IF(AND('Nom RPTM'!I73&gt;0,'Nom RPTM'!J73&gt;0),LN('Nom RPTM'!J73/'Nom RPTM'!I73),0)</f>
        <v>-3.8615486989481876E-2</v>
      </c>
      <c r="K73" s="253">
        <f>IF(AND('Nom RPTM'!J73&gt;0,'Nom RPTM'!K73&gt;0),LN('Nom RPTM'!K73/'Nom RPTM'!J73),0)</f>
        <v>-6.3037337486682055E-2</v>
      </c>
      <c r="L73" s="253">
        <f>IF(AND('Nom RPTM'!K73&gt;0,'Nom RPTM'!L73&gt;0),LN('Nom RPTM'!L73/'Nom RPTM'!K73),0)</f>
        <v>-5.2184038670512779E-2</v>
      </c>
      <c r="M73" s="253">
        <f>IF(AND('Nom RPTM'!L73&gt;0,'Nom RPTM'!M73&gt;0),LN('Nom RPTM'!M73/'Nom RPTM'!L73),0)</f>
        <v>2.945743452154467E-2</v>
      </c>
      <c r="N73" s="253">
        <f>IF(AND('Nom RPTM'!M73&gt;0,'Nom RPTM'!N73&gt;0),LN('Nom RPTM'!N73/'Nom RPTM'!M73),0)</f>
        <v>-0.10417307612174555</v>
      </c>
      <c r="O73" s="253">
        <f>IF(AND('Nom RPTM'!N73&gt;0,'Nom RPTM'!O73&gt;0),LN('Nom RPTM'!O73/'Nom RPTM'!N73),0)</f>
        <v>3.4187122918309346E-2</v>
      </c>
      <c r="P73" s="253">
        <f>IF(AND('Nom RPTM'!O73&gt;0,'Nom RPTM'!P73&gt;0),LN('Nom RPTM'!P73/'Nom RPTM'!O73),0)</f>
        <v>6.084854362848359E-2</v>
      </c>
      <c r="Q73" s="253">
        <f>IF(AND('Nom RPTM'!P73&gt;0,'Nom RPTM'!Q73&gt;0),LN('Nom RPTM'!Q73/'Nom RPTM'!P73),0)</f>
        <v>-3.2829120662586329E-2</v>
      </c>
      <c r="R73" s="253">
        <f>IF(AND('Nom RPTM'!Q73&gt;0,'Nom RPTM'!R73&gt;0),LN('Nom RPTM'!R73/'Nom RPTM'!Q73),0)</f>
        <v>-7.412838820850895E-2</v>
      </c>
      <c r="S73" s="253">
        <f>IF(AND('Nom RPTM'!R73&gt;0,'Nom RPTM'!S73&gt;0),LN('Nom RPTM'!S73/'Nom RPTM'!R73),0)</f>
        <v>2.8297891039904947E-3</v>
      </c>
      <c r="T73" s="253">
        <f>IF(AND('Nom RPTM'!S73&gt;0,'Nom RPTM'!T73&gt;0),LN('Nom RPTM'!T73/'Nom RPTM'!S73),0)</f>
        <v>1.7455646744374428E-2</v>
      </c>
      <c r="U73" s="253">
        <f>IF(AND('Nom RPTM'!T73&gt;0,'Nom RPTM'!U73&gt;0),LN('Nom RPTM'!U73/'Nom RPTM'!T73),0)</f>
        <v>2.372062305901363E-2</v>
      </c>
      <c r="V73" s="253">
        <f>IF(AND('Nom RPTM'!U73&gt;0,'Nom RPTM'!V73&gt;0),LN('Nom RPTM'!V73/'Nom RPTM'!U73),0)</f>
        <v>-8.5737795672386166E-2</v>
      </c>
      <c r="W73" s="253">
        <f>IF(AND('Nom RPTM'!V73&gt;0,'Nom RPTM'!W73&gt;0),LN('Nom RPTM'!W73/'Nom RPTM'!V73),0)</f>
        <v>0.13983639917710305</v>
      </c>
      <c r="X73" s="253">
        <f>IF(AND('Nom RPTM'!W73&gt;0,'Nom RPTM'!X73&gt;0),LN('Nom RPTM'!X73/'Nom RPTM'!W73),0)</f>
        <v>5.4613565538945329E-2</v>
      </c>
      <c r="Y73" s="253">
        <f>IF(AND('Nom RPTM'!X73&gt;0,'Nom RPTM'!Y73&gt;0),LN('Nom RPTM'!Y73/'Nom RPTM'!X73),0)</f>
        <v>-2.4385381178051412E-2</v>
      </c>
      <c r="Z73" s="253">
        <f>IF(AND('Nom RPTM'!Y73&gt;0,'Nom RPTM'!Z73&gt;0),LN('Nom RPTM'!Z73/'Nom RPTM'!Y73),0)</f>
        <v>-4.2107577174628326E-2</v>
      </c>
      <c r="AA73" s="253">
        <f>IF(AND('Nom RPTM'!Z73&gt;0,'Nom RPTM'!AA73&gt;0),LN('Nom RPTM'!AA73/'Nom RPTM'!Z73),0)</f>
        <v>-0.18796181148027249</v>
      </c>
      <c r="AB73" s="253">
        <f>IF(AND('Nom RPTM'!AA73&gt;0,'Nom RPTM'!AB73&gt;0),LN('Nom RPTM'!AB73/'Nom RPTM'!AA73),0)</f>
        <v>0.39500966307350827</v>
      </c>
      <c r="AC73" s="253">
        <f>IF(AND('Nom RPTM'!AB73&gt;0,'Nom RPTM'!AC73&gt;0),LN('Nom RPTM'!AC73/'Nom RPTM'!AB73),0)</f>
        <v>1.4425960859792107E-2</v>
      </c>
      <c r="AD73" s="253">
        <f>IF(AND('Nom RPTM'!AD73&gt;0,'Nom RPTM'!AE73&gt;0),LN('Nom RPTM'!AE73/'Nom RPTM'!AD73),0)</f>
        <v>0.21129026564276243</v>
      </c>
      <c r="AE73" s="253">
        <f>IF(AND('Nom RPTM'!AE73&gt;0,'Nom RPTM'!AF73&gt;0),LN('Nom RPTM'!AF73/'Nom RPTM'!AE73),0)</f>
        <v>-0.10448745217808075</v>
      </c>
      <c r="AF73" s="253">
        <f>IF(AND('Nom RPTM'!AF73&gt;0,'Nom RPTM'!AG73&gt;0),LN('Nom RPTM'!AG73/'Nom RPTM'!AF73),0)</f>
        <v>0.11751834225068321</v>
      </c>
      <c r="AG73" s="253">
        <f>IF(AND('Nom RPTM'!AG73&gt;0,'Nom RPTM'!AH73&gt;0),LN('Nom RPTM'!AH73/'Nom RPTM'!AG73),0)</f>
        <v>3.2032215345478551E-2</v>
      </c>
      <c r="AH73" s="253">
        <f>IF(AND('Nom RPTM'!AH73&gt;0,'Nom RPTM'!AI73&gt;0),LN('Nom RPTM'!AI73/'Nom RPTM'!AH73),0)</f>
        <v>0.17695979526384384</v>
      </c>
      <c r="AI73" s="253">
        <f>IF(AND('Nom RPTM'!AI73&gt;0,'Nom RPTM'!AJ73&gt;0),LN('Nom RPTM'!AJ73/'Nom RPTM'!AI73),0)</f>
        <v>4.9163200743469727E-2</v>
      </c>
      <c r="AJ73" s="253">
        <f>IF(AND('Nom RPTM'!AJ73&gt;0,'Nom RPTM'!AK73&gt;0),LN('Nom RPTM'!AK73/'Nom RPTM'!AJ73),0)</f>
        <v>5.120216424731424E-3</v>
      </c>
      <c r="AK73" s="253">
        <f>IF(AND('Nom RPTM'!AK73&gt;0,'Nom RPTM'!AL73&gt;0),LN('Nom RPTM'!AL73/'Nom RPTM'!AK73),0)</f>
        <v>-4.2809244804964945E-2</v>
      </c>
      <c r="AL73" s="253">
        <f>IF(AND('Nom RPTM'!AM73&gt;0,'Nom RPTM'!AN73&gt;0),LN('Nom RPTM'!AN73/'Nom RPTM'!AM73),0)</f>
        <v>9.3046349033298319E-3</v>
      </c>
      <c r="AM73" s="253">
        <f>IF(AND('Nom RPTM'!AN73&gt;0,'Nom RPTM'!AO73&gt;0),LN('Nom RPTM'!AO73/'Nom RPTM'!AN73),0)</f>
        <v>6.820053660068176E-2</v>
      </c>
      <c r="AN73" s="253">
        <f>IF(AND('Nom RPTM'!AO73&gt;0,'Nom RPTM'!AP73&gt;0),LN('Nom RPTM'!AP73/'Nom RPTM'!AO73),0)</f>
        <v>7.6574594577716121E-2</v>
      </c>
      <c r="AO73" s="253">
        <f>IF(AND('Nom RPTM'!AP73&gt;0,'Nom RPTM'!AQ73&gt;0),LN('Nom RPTM'!AQ73/'Nom RPTM'!AP73),0)</f>
        <v>-2.1042079130821914E-2</v>
      </c>
      <c r="AP73" s="253">
        <f>IF(AND('Nom RPTM'!AQ73&gt;0,'Nom RPTM'!AR73&gt;0),LN('Nom RPTM'!AR73/'Nom RPTM'!AQ73),0)</f>
        <v>4.9216212487834539E-2</v>
      </c>
      <c r="AQ73" s="253">
        <f>IF(AND('Nom RPTM'!AR73&gt;0,'Nom RPTM'!AS73&gt;0),LN('Nom RPTM'!AS73/'Nom RPTM'!AR73),0)</f>
        <v>-0.41051858921494228</v>
      </c>
      <c r="AR73" s="253">
        <f>IF(AND('Nom RPTM'!AS73&gt;0,'Nom RPTM'!AT73&gt;0),LN('Nom RPTM'!AT73/'Nom RPTM'!AS73),0)</f>
        <v>0.59638974274984879</v>
      </c>
      <c r="AS73" s="253" t="e">
        <f>IF(AND('Nom RPTM'!AT73&gt;0,'Nom RPTM'!AU73&gt;0),LN('Nom RPTM'!AU73/'Nom RPTM'!AT73),0)</f>
        <v>#N/A</v>
      </c>
      <c r="AT73" s="253" t="e">
        <f>IF(AND('Nom RPTM'!AU73&gt;0,'Nom RPTM'!AV73&gt;0),LN('Nom RPTM'!AV73/'Nom RPTM'!AU73),0)</f>
        <v>#N/A</v>
      </c>
      <c r="AU73" s="253" t="e">
        <f>IF(AND('Nom RPTM'!AV73&gt;0,'Nom RPTM'!AW73&gt;0),LN('Nom RPTM'!AW73/'Nom RPTM'!AV73),0)</f>
        <v>#N/A</v>
      </c>
      <c r="AV73" s="253" t="e">
        <f>IF(AND('Nom RPTM'!AW73&gt;0,'Nom RPTM'!AX73&gt;0),LN('Nom RPTM'!AX73/'Nom RPTM'!AW73),0)</f>
        <v>#N/A</v>
      </c>
      <c r="AW73" s="253" t="e">
        <f>IF(AND('Nom RPTM'!AX73&gt;0,'Nom RPTM'!AY73&gt;0),LN('Nom RPTM'!AY73/'Nom RPTM'!AX73),0)</f>
        <v>#N/A</v>
      </c>
      <c r="AX73" s="253" t="e">
        <f>IF(AND('Nom RPTM'!AY73&gt;0,'Nom RPTM'!AZ73&gt;0),LN('Nom RPTM'!AZ73/'Nom RPTM'!AY73),0)</f>
        <v>#N/A</v>
      </c>
      <c r="AY73" s="253" t="e">
        <f>IF(AND('Nom RPTM'!AZ73&gt;0,'Nom RPTM'!BA73&gt;0),LN('Nom RPTM'!BA73/'Nom RPTM'!AZ73),0)</f>
        <v>#N/A</v>
      </c>
      <c r="AZ73" s="253" t="e">
        <f>IF(AND('Nom RPTM'!BA73&gt;0,'Nom RPTM'!BB73&gt;0),LN('Nom RPTM'!BB73/'Nom RPTM'!BA73),0)</f>
        <v>#N/A</v>
      </c>
    </row>
    <row r="74" spans="1:52" s="258" customFormat="1" ht="13.5" thickTop="1" x14ac:dyDescent="0.3">
      <c r="A74" s="246" t="s">
        <v>83</v>
      </c>
      <c r="B74" s="261"/>
      <c r="C74" s="247"/>
      <c r="D74" s="255"/>
      <c r="E74" s="255"/>
      <c r="F74" s="255"/>
      <c r="G74" s="255">
        <v>100</v>
      </c>
      <c r="H74" s="269">
        <f>G74*IF('Nom RevCmdShare'!H74=0,1,EXP(SUMPRODUCT(H4:H73,'Nom RevCmdShare'!H4:H73)/'Nom RevCmdShare'!H74))</f>
        <v>96.589628644396726</v>
      </c>
      <c r="I74" s="269">
        <f>H74*IF('Nom RevCmdShare'!I74=0,1,EXP(SUMPRODUCT(I4:I73,'Nom RevCmdShare'!I4:I73)/'Nom RevCmdShare'!I74))</f>
        <v>91.687890481929017</v>
      </c>
      <c r="J74" s="269">
        <f>I74*IF('Nom RevCmdShare'!J74=0,1,EXP(SUMPRODUCT(J4:J73,'Nom RevCmdShare'!J4:J73)/'Nom RevCmdShare'!J74))</f>
        <v>91.406186276185124</v>
      </c>
      <c r="K74" s="269">
        <f>J74*IF('Nom RevCmdShare'!K74=0,1,EXP(SUMPRODUCT(K4:K73,'Nom RevCmdShare'!K4:K73)/'Nom RevCmdShare'!K74))</f>
        <v>90.391418339926147</v>
      </c>
      <c r="L74" s="269">
        <f>K74*IF('Nom RevCmdShare'!L74=0,1,EXP(SUMPRODUCT(L4:L73,'Nom RevCmdShare'!L4:L73)/'Nom RevCmdShare'!L74))</f>
        <v>90.54976667593192</v>
      </c>
      <c r="M74" s="269">
        <f>L74*IF('Nom RevCmdShare'!M74=0,1,EXP(SUMPRODUCT(M4:M73,'Nom RevCmdShare'!M4:M73)/'Nom RevCmdShare'!M74))</f>
        <v>91.090553209516955</v>
      </c>
      <c r="N74" s="269">
        <f>M74*IF('Nom RevCmdShare'!N74=0,1,EXP(SUMPRODUCT(N4:N73,'Nom RevCmdShare'!N4:N73)/'Nom RevCmdShare'!N74))</f>
        <v>89.003382561985916</v>
      </c>
      <c r="O74" s="269">
        <f>N74*IF('Nom RevCmdShare'!O74=0,1,EXP(SUMPRODUCT(O4:O73,'Nom RevCmdShare'!O4:O73)/'Nom RevCmdShare'!O74))</f>
        <v>89.076150563169179</v>
      </c>
      <c r="P74" s="269">
        <f>O74*IF('Nom RevCmdShare'!P74=0,1,EXP(SUMPRODUCT(P4:P73,'Nom RevCmdShare'!P4:P73)/'Nom RevCmdShare'!P74))</f>
        <v>88.447853980698866</v>
      </c>
      <c r="Q74" s="269">
        <f>P74*IF('Nom RevCmdShare'!Q74=0,1,EXP(SUMPRODUCT(Q4:Q73,'Nom RevCmdShare'!Q4:Q73)/'Nom RevCmdShare'!Q74))</f>
        <v>86.657612580673998</v>
      </c>
      <c r="R74" s="269">
        <f>Q74*IF('Nom RevCmdShare'!R74=0,1,EXP(SUMPRODUCT(R4:R73,'Nom RevCmdShare'!R4:R73)/'Nom RevCmdShare'!R74))</f>
        <v>86.528957175895627</v>
      </c>
      <c r="S74" s="269">
        <f>R74*IF('Nom RevCmdShare'!S74=0,1,EXP(SUMPRODUCT(S4:S73,'Nom RevCmdShare'!S4:S73)/'Nom RevCmdShare'!S74))</f>
        <v>85.931356334050136</v>
      </c>
      <c r="T74" s="269">
        <f>S74*IF('Nom RevCmdShare'!T74=0,1,EXP(SUMPRODUCT(T4:T73,'Nom RevCmdShare'!T4:T73)/'Nom RevCmdShare'!T74))</f>
        <v>84.284526581494219</v>
      </c>
      <c r="U74" s="269">
        <f>T74*IF('Nom RevCmdShare'!U74=0,1,EXP(SUMPRODUCT(U4:U73,'Nom RevCmdShare'!U4:U73)/'Nom RevCmdShare'!U74))</f>
        <v>83.189473464771325</v>
      </c>
      <c r="V74" s="269">
        <f>U74*IF('Nom RevCmdShare'!V74=0,1,EXP(SUMPRODUCT(V4:V73,'Nom RevCmdShare'!V4:V73)/'Nom RevCmdShare'!V74))</f>
        <v>82.610869171693693</v>
      </c>
      <c r="W74" s="269">
        <f>V74*IF('Nom RevCmdShare'!W74=0,1,EXP(SUMPRODUCT(W4:W73,'Nom RevCmdShare'!W4:W73)/'Nom RevCmdShare'!W74))</f>
        <v>84.16170863528599</v>
      </c>
      <c r="X74" s="269">
        <f>W74*IF('Nom RevCmdShare'!X74=0,1,EXP(SUMPRODUCT(X4:X73,'Nom RevCmdShare'!X4:X73)/'Nom RevCmdShare'!X74))</f>
        <v>86.752922020067189</v>
      </c>
      <c r="Y74" s="269">
        <f>X74*IF('Nom RevCmdShare'!Y74=0,1,EXP(SUMPRODUCT(Y4:Y73,'Nom RevCmdShare'!Y4:Y73)/'Nom RevCmdShare'!Y74))</f>
        <v>85.531247749124788</v>
      </c>
      <c r="Z74" s="269">
        <f>Y74*IF('Nom RevCmdShare'!Z74=0,1,EXP(SUMPRODUCT(Z4:Z73,'Nom RevCmdShare'!Z4:Z73)/'Nom RevCmdShare'!Z74))</f>
        <v>87.221029006732522</v>
      </c>
      <c r="AA74" s="269">
        <f>Z74*IF('Nom RevCmdShare'!AA74=0,1,EXP(SUMPRODUCT(AA4:AA73,'Nom RevCmdShare'!AA4:AA73)/'Nom RevCmdShare'!AA74))</f>
        <v>96.17766427481935</v>
      </c>
      <c r="AB74" s="269">
        <f>AA74*IF('Nom RevCmdShare'!AB74=0,1,EXP(SUMPRODUCT(AB4:AB73,'Nom RevCmdShare'!AB4:AB73)/'Nom RevCmdShare'!AB74))</f>
        <v>104.83666153255739</v>
      </c>
      <c r="AC74" s="269">
        <f>AB74*IF('Nom RevCmdShare'!AC74=0,1,EXP(SUMPRODUCT(AC4:AC73,'Nom RevCmdShare'!AC4:AC73)/'Nom RevCmdShare'!AC74))</f>
        <v>109.72835068882048</v>
      </c>
      <c r="AD74" s="269">
        <f>AC74*IF('Nom RevCmdShare'!AD74=0,1,EXP(SUMPRODUCT(AD4:AD73,'Nom RevCmdShare'!AD4:AD73)/'Nom RevCmdShare'!AD74))</f>
        <v>126.41541598915141</v>
      </c>
      <c r="AE74" s="269">
        <f>AD74*IF('Nom RevCmdShare'!AE74=0,1,EXP(SUMPRODUCT(AE4:AE73,'Nom RevCmdShare'!AE4:AE73)/'Nom RevCmdShare'!AE74))</f>
        <v>118.44152648359051</v>
      </c>
      <c r="AF74" s="269">
        <f>AE74*IF('Nom RevCmdShare'!AF74=0,1,EXP(SUMPRODUCT(AF4:AF73,'Nom RevCmdShare'!AF4:AF73)/'Nom RevCmdShare'!AF74))</f>
        <v>126.17952973791688</v>
      </c>
      <c r="AG74" s="269">
        <f>AF74*IF('Nom RevCmdShare'!AG74=0,1,EXP(SUMPRODUCT(AG4:AG73,'Nom RevCmdShare'!AG4:AG73)/'Nom RevCmdShare'!AG74))</f>
        <v>139.06859230793987</v>
      </c>
      <c r="AH74" s="269">
        <f>AG74*IF('Nom RevCmdShare'!AH74=0,1,EXP(SUMPRODUCT(AH4:AH73,'Nom RevCmdShare'!AH4:AH73)/'Nom RevCmdShare'!AH74))</f>
        <v>143.25937034274273</v>
      </c>
      <c r="AI74" s="269">
        <f>AH74*IF('Nom RevCmdShare'!AI74=0,1,EXP(SUMPRODUCT(AI4:AI73,'Nom RevCmdShare'!AI4:AI73)/'Nom RevCmdShare'!AI74))</f>
        <v>143.40553410931264</v>
      </c>
      <c r="AJ74" s="269">
        <f>AI74*IF('Nom RevCmdShare'!AJ74=0,1,EXP(SUMPRODUCT(AJ4:AJ73,'Nom RevCmdShare'!AJ4:AJ73)/'Nom RevCmdShare'!AJ74))</f>
        <v>146.42853107442446</v>
      </c>
      <c r="AK74" s="269">
        <f>AJ74*IF('Nom RevCmdShare'!AK74=0,1,EXP(SUMPRODUCT(AK4:AK73,'Nom RevCmdShare'!AK4:AK73)/'Nom RevCmdShare'!AK74))</f>
        <v>140.54353345501775</v>
      </c>
      <c r="AL74" s="269">
        <f>AK74*IF('Nom RevCmdShare'!AL74=0,1,EXP(SUMPRODUCT(AL4:AL73,'Nom RevCmdShare'!AL4:AL73)/'Nom RevCmdShare'!AL74))</f>
        <v>137.86329221748963</v>
      </c>
      <c r="AM74" s="269">
        <f>AL74*IF('Nom RevCmdShare'!AM74=0,1,EXP(SUMPRODUCT(AM4:AM73,'Nom RevCmdShare'!AM4:AM73)/'Nom RevCmdShare'!AM74))</f>
        <v>140.68516921618712</v>
      </c>
      <c r="AN74" s="269">
        <f>AM74*IF('Nom RevCmdShare'!AN74=0,1,EXP(SUMPRODUCT(AN4:AN73,'Nom RevCmdShare'!AN4:AN73)/'Nom RevCmdShare'!AN74))</f>
        <v>145.70346115459941</v>
      </c>
      <c r="AO74" s="269">
        <f>AN74*IF('Nom RevCmdShare'!AO74=0,1,EXP(SUMPRODUCT(AO4:AO73,'Nom RevCmdShare'!AO4:AO73)/'Nom RevCmdShare'!AO74))</f>
        <v>150.38270291048423</v>
      </c>
      <c r="AP74" s="269">
        <f>AO74*IF('Nom RevCmdShare'!AP74=0,1,EXP(SUMPRODUCT(AP4:AP73,'Nom RevCmdShare'!AP4:AP73)/'Nom RevCmdShare'!AP74))</f>
        <v>147.32508990501151</v>
      </c>
      <c r="AQ74" s="269">
        <f>AP74*IF('Nom RevCmdShare'!AQ74=0,1,EXP(SUMPRODUCT(AQ4:AQ73,'Nom RevCmdShare'!AQ4:AQ73)/'Nom RevCmdShare'!AQ74))</f>
        <v>152.71914999103493</v>
      </c>
      <c r="AR74" s="269">
        <f>AQ74*IF('Nom RevCmdShare'!AR74=0,1,EXP(SUMPRODUCT(AR4:AR73,'Nom RevCmdShare'!AR4:AR73)/'Nom RevCmdShare'!AR74))</f>
        <v>180.64409689886926</v>
      </c>
      <c r="AS74" s="269" t="e">
        <f>AR74*IF('Nom RevCmdShare'!AS74=0,1,EXP(SUMPRODUCT(AS4:AS73,'Nom RevCmdShare'!AS4:AS73)/'Nom RevCmdShare'!AS74))</f>
        <v>#N/A</v>
      </c>
      <c r="AT74" s="269" t="e">
        <f>AS74*IF('Nom RevCmdShare'!AT74=0,1,EXP(SUMPRODUCT(AT4:AT73,'Nom RevCmdShare'!AT4:AT73)/'Nom RevCmdShare'!AT74))</f>
        <v>#N/A</v>
      </c>
      <c r="AU74" s="269" t="e">
        <f>AT74*IF('Nom RevCmdShare'!AU74=0,1,EXP(SUMPRODUCT(AU4:AU73,'Nom RevCmdShare'!AU4:AU73)/'Nom RevCmdShare'!AU74))</f>
        <v>#N/A</v>
      </c>
      <c r="AV74" s="269" t="e">
        <f>AU74*IF('Nom RevCmdShare'!AV74=0,1,EXP(SUMPRODUCT(AV4:AV73,'Nom RevCmdShare'!AV4:AV73)/'Nom RevCmdShare'!AV74))</f>
        <v>#N/A</v>
      </c>
      <c r="AW74" s="269" t="e">
        <f>AV74*IF('Nom RevCmdShare'!AW74=0,1,EXP(SUMPRODUCT(AW4:AW73,'Nom RevCmdShare'!AW4:AW73)/'Nom RevCmdShare'!AW74))</f>
        <v>#N/A</v>
      </c>
      <c r="AX74" s="269" t="e">
        <f>AW74*IF('Nom RevCmdShare'!AX74=0,1,EXP(SUMPRODUCT(AX4:AX73,'Nom RevCmdShare'!AX4:AX73)/'Nom RevCmdShare'!AX74))</f>
        <v>#N/A</v>
      </c>
      <c r="AY74" s="269" t="e">
        <f>AX74*IF('Nom RevCmdShare'!AY74=0,1,EXP(SUMPRODUCT(AY4:AY73,'Nom RevCmdShare'!AY4:AY73)/'Nom RevCmdShare'!AY74))</f>
        <v>#N/A</v>
      </c>
      <c r="AZ74" s="269" t="e">
        <f>AY74*IF('Nom RevCmdShare'!AZ74=0,1,EXP(SUMPRODUCT(AZ4:AZ73,'Nom RevCmdShare'!AZ4:AZ73)/'Nom RevCmdShare'!AZ74))</f>
        <v>#N/A</v>
      </c>
    </row>
  </sheetData>
  <phoneticPr fontId="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sheetPr>
  <dimension ref="A1:IV74"/>
  <sheetViews>
    <sheetView topLeftCell="AI1" workbookViewId="0">
      <selection activeCell="AS1" sqref="AS1:AZ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38" width="7.26953125" customWidth="1"/>
    <col min="39" max="44" width="8.7265625" customWidth="1"/>
    <col min="45" max="52" width="9.1796875" style="14" hidden="1" customWidth="1"/>
    <col min="53" max="16384" width="9.1796875" style="14"/>
  </cols>
  <sheetData>
    <row r="1" spans="1:255" ht="18" x14ac:dyDescent="0.4">
      <c r="A1" s="9" t="s">
        <v>90</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95"/>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76</v>
      </c>
      <c r="B3" s="11" t="s">
        <v>77</v>
      </c>
      <c r="C3" s="53" t="str">
        <f>'Nom Revenue'!C3</f>
        <v>STCC</v>
      </c>
      <c r="D3" s="53" t="str">
        <f>'Nom Revenue'!D3</f>
        <v>Dist Category</v>
      </c>
      <c r="E3" s="53" t="str">
        <f>'Nom Revenue'!E3</f>
        <v>Car Own-ership</v>
      </c>
      <c r="F3" s="53" t="str">
        <f>'Nom Revenue'!F3</f>
        <v>Train Type</v>
      </c>
      <c r="G3" s="23">
        <v>1985</v>
      </c>
      <c r="H3" s="25">
        <f>1+G3</f>
        <v>1986</v>
      </c>
      <c r="I3" s="25">
        <f>1+H3</f>
        <v>1987</v>
      </c>
      <c r="J3" s="25">
        <f t="shared" ref="J3:AZ3" si="0">1+I3</f>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5">
        <f t="shared" si="0"/>
        <v>2005</v>
      </c>
      <c r="AB3" s="25">
        <f t="shared" si="0"/>
        <v>2006</v>
      </c>
      <c r="AC3" s="25">
        <f t="shared" si="0"/>
        <v>2007</v>
      </c>
      <c r="AD3" s="25">
        <f t="shared" si="0"/>
        <v>2008</v>
      </c>
      <c r="AE3" s="25">
        <f t="shared" si="0"/>
        <v>2009</v>
      </c>
      <c r="AF3" s="25">
        <f t="shared" si="0"/>
        <v>2010</v>
      </c>
      <c r="AG3" s="25">
        <f t="shared" si="0"/>
        <v>2011</v>
      </c>
      <c r="AH3" s="25">
        <f t="shared" si="0"/>
        <v>2012</v>
      </c>
      <c r="AI3" s="25">
        <f t="shared" si="0"/>
        <v>2013</v>
      </c>
      <c r="AJ3" s="25">
        <f t="shared" si="0"/>
        <v>2014</v>
      </c>
      <c r="AK3" s="25">
        <f t="shared" si="0"/>
        <v>2015</v>
      </c>
      <c r="AL3" s="25">
        <f t="shared" si="0"/>
        <v>2016</v>
      </c>
      <c r="AM3" s="25">
        <f t="shared" si="0"/>
        <v>2017</v>
      </c>
      <c r="AN3" s="25">
        <f t="shared" si="0"/>
        <v>2018</v>
      </c>
      <c r="AO3" s="25">
        <f t="shared" si="0"/>
        <v>2019</v>
      </c>
      <c r="AP3" s="25">
        <f t="shared" si="0"/>
        <v>2020</v>
      </c>
      <c r="AQ3" s="25">
        <f t="shared" si="0"/>
        <v>2021</v>
      </c>
      <c r="AR3" s="25">
        <f t="shared" si="0"/>
        <v>2022</v>
      </c>
      <c r="AS3" s="25">
        <f t="shared" si="0"/>
        <v>2023</v>
      </c>
      <c r="AT3" s="25">
        <f t="shared" si="0"/>
        <v>2024</v>
      </c>
      <c r="AU3" s="25">
        <f t="shared" si="0"/>
        <v>2025</v>
      </c>
      <c r="AV3" s="25">
        <f t="shared" si="0"/>
        <v>2026</v>
      </c>
      <c r="AW3" s="25">
        <f t="shared" si="0"/>
        <v>2027</v>
      </c>
      <c r="AX3" s="25">
        <f t="shared" si="0"/>
        <v>2028</v>
      </c>
      <c r="AY3" s="25">
        <f t="shared" si="0"/>
        <v>2029</v>
      </c>
      <c r="AZ3" s="25">
        <f t="shared" si="0"/>
        <v>2030</v>
      </c>
    </row>
    <row r="4" spans="1:255"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63"/>
      <c r="H4" s="78">
        <f>('Nom Revenue'!G4+'Nom Revenue'!H4)/('Nom Revenue'!G$74+'Nom Revenue'!H$74)</f>
        <v>1.5228694573773701E-2</v>
      </c>
      <c r="I4" s="78">
        <f>('Nom Revenue'!H4+'Nom Revenue'!I4)/('Nom Revenue'!H$74+'Nom Revenue'!I$74)</f>
        <v>1.5378671640593283E-2</v>
      </c>
      <c r="J4" s="78">
        <f>('Nom Revenue'!I4+'Nom Revenue'!J4)/('Nom Revenue'!I$74+'Nom Revenue'!J$74)</f>
        <v>1.4775070140909815E-2</v>
      </c>
      <c r="K4" s="78">
        <f>('Nom Revenue'!J4+'Nom Revenue'!K4)/('Nom Revenue'!J$74+'Nom Revenue'!K$74)</f>
        <v>1.1247275292223949E-2</v>
      </c>
      <c r="L4" s="78">
        <f>('Nom Revenue'!K4+'Nom Revenue'!L4)/('Nom Revenue'!K$74+'Nom Revenue'!L$74)</f>
        <v>8.3998409471864269E-3</v>
      </c>
      <c r="M4" s="78">
        <f>('Nom Revenue'!L4+'Nom Revenue'!M4)/('Nom Revenue'!L$74+'Nom Revenue'!M$74)</f>
        <v>8.7653651098961657E-3</v>
      </c>
      <c r="N4" s="78">
        <f>('Nom Revenue'!M4+'Nom Revenue'!N4)/('Nom Revenue'!M$74+'Nom Revenue'!N$74)</f>
        <v>9.6079709551413969E-3</v>
      </c>
      <c r="O4" s="78">
        <f>('Nom Revenue'!N4+'Nom Revenue'!O4)/('Nom Revenue'!N$74+'Nom Revenue'!O$74)</f>
        <v>1.0786039811208686E-2</v>
      </c>
      <c r="P4" s="78">
        <f>('Nom Revenue'!O4+'Nom Revenue'!P4)/('Nom Revenue'!O$74+'Nom Revenue'!P$74)</f>
        <v>1.1314704711931344E-2</v>
      </c>
      <c r="Q4" s="78">
        <f>('Nom Revenue'!P4+'Nom Revenue'!Q4)/('Nom Revenue'!P$74+'Nom Revenue'!Q$74)</f>
        <v>1.0254084069505282E-2</v>
      </c>
      <c r="R4" s="78">
        <f>('Nom Revenue'!Q4+'Nom Revenue'!R4)/('Nom Revenue'!Q$74+'Nom Revenue'!R$74)</f>
        <v>8.7861807124700337E-3</v>
      </c>
      <c r="S4" s="78">
        <f>('Nom Revenue'!R4+'Nom Revenue'!S4)/('Nom Revenue'!R$74+'Nom Revenue'!S$74)</f>
        <v>8.633387164562625E-3</v>
      </c>
      <c r="T4" s="78">
        <f>('Nom Revenue'!S4+'Nom Revenue'!T4)/('Nom Revenue'!S$74+'Nom Revenue'!T$74)</f>
        <v>9.2009449791713317E-3</v>
      </c>
      <c r="U4" s="78">
        <f>('Nom Revenue'!T4+'Nom Revenue'!U4)/('Nom Revenue'!T$74+'Nom Revenue'!U$74)</f>
        <v>9.5439025606063287E-3</v>
      </c>
      <c r="V4" s="78">
        <f>('Nom Revenue'!U4+'Nom Revenue'!V4)/('Nom Revenue'!U$74+'Nom Revenue'!V$74)</f>
        <v>1.0049927124386163E-2</v>
      </c>
      <c r="W4" s="78">
        <f>('Nom Revenue'!V4+'Nom Revenue'!W4)/('Nom Revenue'!V$74+'Nom Revenue'!W$74)</f>
        <v>1.0847980295728301E-2</v>
      </c>
      <c r="X4" s="78">
        <f>('Nom Revenue'!W4+'Nom Revenue'!X4)/('Nom Revenue'!W$74+'Nom Revenue'!X$74)</f>
        <v>1.1737388636636514E-2</v>
      </c>
      <c r="Y4" s="78">
        <f>('Nom Revenue'!X4+'Nom Revenue'!Y4)/('Nom Revenue'!X$74+'Nom Revenue'!Y$74)</f>
        <v>1.2092334499760176E-2</v>
      </c>
      <c r="Z4" s="78">
        <f>('Nom Revenue'!Y4+'Nom Revenue'!Z4)/('Nom Revenue'!Y$74+'Nom Revenue'!Z$74)</f>
        <v>1.2090198041938867E-2</v>
      </c>
      <c r="AA4" s="78">
        <f>('Nom Revenue'!Z4+'Nom Revenue'!AA4)/('Nom Revenue'!Z$74+'Nom Revenue'!AA$74)</f>
        <v>1.2030762322412826E-2</v>
      </c>
      <c r="AB4" s="78">
        <f>('Nom Revenue'!AA4+'Nom Revenue'!AB4)/('Nom Revenue'!AA$74+'Nom Revenue'!AB$74)</f>
        <v>1.3617040525167483E-2</v>
      </c>
      <c r="AC4" s="78">
        <f>('Nom Revenue'!AB4+'Nom Revenue'!AC4)/('Nom Revenue'!AB$74+'Nom Revenue'!AC$74)</f>
        <v>1.418125074461089E-2</v>
      </c>
      <c r="AD4" s="78">
        <f>('Nom Revenue'!AD4+'Nom Revenue'!AE4)/('Nom Revenue'!AD$74+'Nom Revenue'!AE$74)</f>
        <v>1.2415370037098982E-2</v>
      </c>
      <c r="AE4" s="78">
        <f>('Nom Revenue'!AE4+'Nom Revenue'!AF4)/('Nom Revenue'!AE$74+'Nom Revenue'!AF$74)</f>
        <v>1.1398415646672759E-2</v>
      </c>
      <c r="AF4" s="78">
        <f>('Nom Revenue'!AF4+'Nom Revenue'!AG4)/('Nom Revenue'!AF$74+'Nom Revenue'!AG$74)</f>
        <v>1.0825414490650713E-2</v>
      </c>
      <c r="AG4" s="78">
        <f>('Nom Revenue'!AG4+'Nom Revenue'!AH4)/('Nom Revenue'!AG$74+'Nom Revenue'!AH$74)</f>
        <v>1.0182955605024647E-2</v>
      </c>
      <c r="AH4" s="78">
        <f>('Nom Revenue'!AH4+'Nom Revenue'!AI4)/('Nom Revenue'!AH$74+'Nom Revenue'!AI$74)</f>
        <v>1.0108690281997755E-2</v>
      </c>
      <c r="AI4" s="78">
        <f>('Nom Revenue'!AI4+'Nom Revenue'!AJ4)/('Nom Revenue'!AI$74+'Nom Revenue'!AJ$74)</f>
        <v>1.0640552996624614E-2</v>
      </c>
      <c r="AJ4" s="78">
        <f>('Nom Revenue'!AJ4+'Nom Revenue'!AK4)/('Nom Revenue'!AJ$74+'Nom Revenue'!AK$74)</f>
        <v>1.098800730727241E-2</v>
      </c>
      <c r="AK4" s="78">
        <f>('Nom Revenue'!AK4+'Nom Revenue'!AL4)/('Nom Revenue'!AK$74+'Nom Revenue'!AL$74)</f>
        <v>1.1457906919477961E-2</v>
      </c>
      <c r="AL4" s="78">
        <f>('Nom Revenue'!AL4+'Nom Revenue'!AM4)/('Nom Revenue'!AL$74+'Nom Revenue'!AM$74)</f>
        <v>1.2197742678838087E-2</v>
      </c>
      <c r="AM4" s="78">
        <f>('Nom Revenue'!AM4+'Nom Revenue'!AN4)/('Nom Revenue'!AM$74+'Nom Revenue'!AN$74)</f>
        <v>1.2745714980588334E-2</v>
      </c>
      <c r="AN4" s="78">
        <f>('Nom Revenue'!AN4+'Nom Revenue'!AO4)/('Nom Revenue'!AN$74+'Nom Revenue'!AO$74)</f>
        <v>1.3028238534132945E-2</v>
      </c>
      <c r="AO4" s="78">
        <f>('Nom Revenue'!AO4+'Nom Revenue'!AP4)/('Nom Revenue'!AO$74+'Nom Revenue'!AP$74)</f>
        <v>1.3703515233469767E-2</v>
      </c>
      <c r="AP4" s="78">
        <f>('Nom Revenue'!AP4+'Nom Revenue'!AQ4)/('Nom Revenue'!AP$74+'Nom Revenue'!AQ$74)</f>
        <v>1.4608224634271812E-2</v>
      </c>
      <c r="AQ4" s="78">
        <f>('Nom Revenue'!AQ4+'Nom Revenue'!AR4)/('Nom Revenue'!AQ$74+'Nom Revenue'!AR$74)</f>
        <v>1.4685433328528837E-2</v>
      </c>
      <c r="AR4" s="78">
        <f>('Nom Revenue'!AR4+'Nom Revenue'!AS4)/('Nom Revenue'!AR$74+'Nom Revenue'!AS$74)</f>
        <v>1.3928217895661388E-2</v>
      </c>
      <c r="AS4" s="78" t="e">
        <f>('Nom Revenue'!AS4+'Nom Revenue'!AT4)/('Nom Revenue'!AS$74+'Nom Revenue'!AT$74)</f>
        <v>#N/A</v>
      </c>
      <c r="AT4" s="78" t="e">
        <f>('Nom Revenue'!AT4+'Nom Revenue'!AU4)/('Nom Revenue'!AT$74+'Nom Revenue'!AU$74)</f>
        <v>#N/A</v>
      </c>
      <c r="AU4" s="78" t="e">
        <f>('Nom Revenue'!AU4+'Nom Revenue'!AV4)/('Nom Revenue'!AU$74+'Nom Revenue'!AV$74)</f>
        <v>#N/A</v>
      </c>
      <c r="AV4" s="78" t="e">
        <f>('Nom Revenue'!AV4+'Nom Revenue'!AW4)/('Nom Revenue'!AV$74+'Nom Revenue'!AW$74)</f>
        <v>#N/A</v>
      </c>
      <c r="AW4" s="78" t="e">
        <f>('Nom Revenue'!AW4+'Nom Revenue'!AX4)/('Nom Revenue'!AW$74+'Nom Revenue'!AX$74)</f>
        <v>#N/A</v>
      </c>
      <c r="AX4" s="78" t="e">
        <f>('Nom Revenue'!AX4+'Nom Revenue'!AY4)/('Nom Revenue'!AX$74+'Nom Revenue'!AY$74)</f>
        <v>#N/A</v>
      </c>
      <c r="AY4" s="78" t="e">
        <f>('Nom Revenue'!AY4+'Nom Revenue'!AZ4)/('Nom Revenue'!AY$74+'Nom Revenue'!AZ$74)</f>
        <v>#N/A</v>
      </c>
      <c r="AZ4" s="78" t="e">
        <f>('Nom Revenue'!AZ4+'Nom Revenue'!BA4)/('Nom Revenue'!AZ$74+'Nom Revenue'!BA$74)</f>
        <v>#N/A</v>
      </c>
    </row>
    <row r="5" spans="1:255" ht="13" x14ac:dyDescent="0.3">
      <c r="A5" s="18" t="s">
        <v>81</v>
      </c>
      <c r="B5" s="19">
        <f>'Nom Revenue'!B5</f>
        <v>0</v>
      </c>
      <c r="C5" s="63" t="str">
        <f>IF(B5=0,"",VLOOKUP('Nom Revenue'!A5,'Commodity Code List'!$B$2:$C$18,2,FALSE))</f>
        <v/>
      </c>
      <c r="D5" s="63" t="str">
        <f>'Formatted Data'!E3</f>
        <v>M</v>
      </c>
      <c r="E5" s="63" t="str">
        <f>'Formatted Data'!F3</f>
        <v>X</v>
      </c>
      <c r="F5" s="63" t="str">
        <f>'Formatted Data'!G3</f>
        <v>X</v>
      </c>
      <c r="G5" s="63"/>
      <c r="H5" s="78">
        <f>('Nom Revenue'!G5+'Nom Revenue'!H5)/('Nom Revenue'!G$74+'Nom Revenue'!H$74)</f>
        <v>3.1049166929198287E-2</v>
      </c>
      <c r="I5" s="78">
        <f>('Nom Revenue'!H5+'Nom Revenue'!I5)/('Nom Revenue'!H$74+'Nom Revenue'!I$74)</f>
        <v>3.3618334220484943E-2</v>
      </c>
      <c r="J5" s="78">
        <f>('Nom Revenue'!I5+'Nom Revenue'!J5)/('Nom Revenue'!I$74+'Nom Revenue'!J$74)</f>
        <v>3.4295681557610057E-2</v>
      </c>
      <c r="K5" s="78">
        <f>('Nom Revenue'!J5+'Nom Revenue'!K5)/('Nom Revenue'!J$74+'Nom Revenue'!K$74)</f>
        <v>3.1627925619652261E-2</v>
      </c>
      <c r="L5" s="78">
        <f>('Nom Revenue'!K5+'Nom Revenue'!L5)/('Nom Revenue'!K$74+'Nom Revenue'!L$74)</f>
        <v>2.7766472789919124E-2</v>
      </c>
      <c r="M5" s="78">
        <f>('Nom Revenue'!L5+'Nom Revenue'!M5)/('Nom Revenue'!L$74+'Nom Revenue'!M$74)</f>
        <v>2.7280909322619184E-2</v>
      </c>
      <c r="N5" s="78">
        <f>('Nom Revenue'!M5+'Nom Revenue'!N5)/('Nom Revenue'!M$74+'Nom Revenue'!N$74)</f>
        <v>2.9094114340962811E-2</v>
      </c>
      <c r="O5" s="78">
        <f>('Nom Revenue'!N5+'Nom Revenue'!O5)/('Nom Revenue'!N$74+'Nom Revenue'!O$74)</f>
        <v>3.1262152232725805E-2</v>
      </c>
      <c r="P5" s="78">
        <f>('Nom Revenue'!O5+'Nom Revenue'!P5)/('Nom Revenue'!O$74+'Nom Revenue'!P$74)</f>
        <v>3.2596783421038167E-2</v>
      </c>
      <c r="Q5" s="78">
        <f>('Nom Revenue'!P5+'Nom Revenue'!Q5)/('Nom Revenue'!P$74+'Nom Revenue'!Q$74)</f>
        <v>3.2717257606816423E-2</v>
      </c>
      <c r="R5" s="78">
        <f>('Nom Revenue'!Q5+'Nom Revenue'!R5)/('Nom Revenue'!Q$74+'Nom Revenue'!R$74)</f>
        <v>3.2478293584312208E-2</v>
      </c>
      <c r="S5" s="78">
        <f>('Nom Revenue'!R5+'Nom Revenue'!S5)/('Nom Revenue'!R$74+'Nom Revenue'!S$74)</f>
        <v>3.235974360595871E-2</v>
      </c>
      <c r="T5" s="78">
        <f>('Nom Revenue'!S5+'Nom Revenue'!T5)/('Nom Revenue'!S$74+'Nom Revenue'!T$74)</f>
        <v>3.1861821828193825E-2</v>
      </c>
      <c r="U5" s="78">
        <f>('Nom Revenue'!T5+'Nom Revenue'!U5)/('Nom Revenue'!T$74+'Nom Revenue'!U$74)</f>
        <v>3.2527061544144961E-2</v>
      </c>
      <c r="V5" s="78">
        <f>('Nom Revenue'!U5+'Nom Revenue'!V5)/('Nom Revenue'!U$74+'Nom Revenue'!V$74)</f>
        <v>3.3760740878943894E-2</v>
      </c>
      <c r="W5" s="78">
        <f>('Nom Revenue'!V5+'Nom Revenue'!W5)/('Nom Revenue'!V$74+'Nom Revenue'!W$74)</f>
        <v>3.4289680486083045E-2</v>
      </c>
      <c r="X5" s="78">
        <f>('Nom Revenue'!W5+'Nom Revenue'!X5)/('Nom Revenue'!W$74+'Nom Revenue'!X$74)</f>
        <v>3.5814441019038371E-2</v>
      </c>
      <c r="Y5" s="78">
        <f>('Nom Revenue'!X5+'Nom Revenue'!Y5)/('Nom Revenue'!X$74+'Nom Revenue'!Y$74)</f>
        <v>3.570476239191344E-2</v>
      </c>
      <c r="Z5" s="78">
        <f>('Nom Revenue'!Y5+'Nom Revenue'!Z5)/('Nom Revenue'!Y$74+'Nom Revenue'!Z$74)</f>
        <v>3.4969773236701432E-2</v>
      </c>
      <c r="AA5" s="78">
        <f>('Nom Revenue'!Z5+'Nom Revenue'!AA5)/('Nom Revenue'!Z$74+'Nom Revenue'!AA$74)</f>
        <v>3.4811580543451799E-2</v>
      </c>
      <c r="AB5" s="78">
        <f>('Nom Revenue'!AA5+'Nom Revenue'!AB5)/('Nom Revenue'!AA$74+'Nom Revenue'!AB$74)</f>
        <v>3.3054975302527621E-2</v>
      </c>
      <c r="AC5" s="78">
        <f>('Nom Revenue'!AB5+'Nom Revenue'!AC5)/('Nom Revenue'!AB$74+'Nom Revenue'!AC$74)</f>
        <v>3.1137139406054289E-2</v>
      </c>
      <c r="AD5" s="78">
        <f>('Nom Revenue'!AD5+'Nom Revenue'!AE5)/('Nom Revenue'!AD$74+'Nom Revenue'!AE$74)</f>
        <v>2.9890866443317947E-2</v>
      </c>
      <c r="AE5" s="78">
        <f>('Nom Revenue'!AE5+'Nom Revenue'!AF5)/('Nom Revenue'!AE$74+'Nom Revenue'!AF$74)</f>
        <v>2.9122138419979935E-2</v>
      </c>
      <c r="AF5" s="78">
        <f>('Nom Revenue'!AF5+'Nom Revenue'!AG5)/('Nom Revenue'!AF$74+'Nom Revenue'!AG$74)</f>
        <v>2.8109216725850355E-2</v>
      </c>
      <c r="AG5" s="78">
        <f>('Nom Revenue'!AG5+'Nom Revenue'!AH5)/('Nom Revenue'!AG$74+'Nom Revenue'!AH$74)</f>
        <v>2.6059721457766985E-2</v>
      </c>
      <c r="AH5" s="78">
        <f>('Nom Revenue'!AH5+'Nom Revenue'!AI5)/('Nom Revenue'!AH$74+'Nom Revenue'!AI$74)</f>
        <v>2.5127927115092728E-2</v>
      </c>
      <c r="AI5" s="78">
        <f>('Nom Revenue'!AI5+'Nom Revenue'!AJ5)/('Nom Revenue'!AI$74+'Nom Revenue'!AJ$74)</f>
        <v>2.733873588327429E-2</v>
      </c>
      <c r="AJ5" s="78">
        <f>('Nom Revenue'!AJ5+'Nom Revenue'!AK5)/('Nom Revenue'!AJ$74+'Nom Revenue'!AK$74)</f>
        <v>3.0470981500492499E-2</v>
      </c>
      <c r="AK5" s="78">
        <f>('Nom Revenue'!AK5+'Nom Revenue'!AL5)/('Nom Revenue'!AK$74+'Nom Revenue'!AL$74)</f>
        <v>3.0958732660264301E-2</v>
      </c>
      <c r="AL5" s="78">
        <f>('Nom Revenue'!AL5+'Nom Revenue'!AM5)/('Nom Revenue'!AL$74+'Nom Revenue'!AM$74)</f>
        <v>3.2307405159769452E-2</v>
      </c>
      <c r="AM5" s="78">
        <f>('Nom Revenue'!AM5+'Nom Revenue'!AN5)/('Nom Revenue'!AM$74+'Nom Revenue'!AN$74)</f>
        <v>3.5316027840572979E-2</v>
      </c>
      <c r="AN5" s="78">
        <f>('Nom Revenue'!AN5+'Nom Revenue'!AO5)/('Nom Revenue'!AN$74+'Nom Revenue'!AO$74)</f>
        <v>3.7000047341409298E-2</v>
      </c>
      <c r="AO5" s="78">
        <f>('Nom Revenue'!AO5+'Nom Revenue'!AP5)/('Nom Revenue'!AO$74+'Nom Revenue'!AP$74)</f>
        <v>3.7975025807201884E-2</v>
      </c>
      <c r="AP5" s="78">
        <f>('Nom Revenue'!AP5+'Nom Revenue'!AQ5)/('Nom Revenue'!AP$74+'Nom Revenue'!AQ$74)</f>
        <v>4.0309339005477757E-2</v>
      </c>
      <c r="AQ5" s="78">
        <f>('Nom Revenue'!AQ5+'Nom Revenue'!AR5)/('Nom Revenue'!AQ$74+'Nom Revenue'!AR$74)</f>
        <v>4.2160163144643069E-2</v>
      </c>
      <c r="AR5" s="78">
        <f>('Nom Revenue'!AR5+'Nom Revenue'!AS5)/('Nom Revenue'!AR$74+'Nom Revenue'!AS$74)</f>
        <v>4.1105772171862738E-2</v>
      </c>
      <c r="AS5" s="78" t="e">
        <f>('Nom Revenue'!AS5+'Nom Revenue'!AT5)/('Nom Revenue'!AS$74+'Nom Revenue'!AT$74)</f>
        <v>#N/A</v>
      </c>
      <c r="AT5" s="78" t="e">
        <f>('Nom Revenue'!AT5+'Nom Revenue'!AU5)/('Nom Revenue'!AT$74+'Nom Revenue'!AU$74)</f>
        <v>#N/A</v>
      </c>
      <c r="AU5" s="78" t="e">
        <f>('Nom Revenue'!AU5+'Nom Revenue'!AV5)/('Nom Revenue'!AU$74+'Nom Revenue'!AV$74)</f>
        <v>#N/A</v>
      </c>
      <c r="AV5" s="78" t="e">
        <f>('Nom Revenue'!AV5+'Nom Revenue'!AW5)/('Nom Revenue'!AV$74+'Nom Revenue'!AW$74)</f>
        <v>#N/A</v>
      </c>
      <c r="AW5" s="78" t="e">
        <f>('Nom Revenue'!AW5+'Nom Revenue'!AX5)/('Nom Revenue'!AW$74+'Nom Revenue'!AX$74)</f>
        <v>#N/A</v>
      </c>
      <c r="AX5" s="78" t="e">
        <f>('Nom Revenue'!AX5+'Nom Revenue'!AY5)/('Nom Revenue'!AX$74+'Nom Revenue'!AY$74)</f>
        <v>#N/A</v>
      </c>
      <c r="AY5" s="78" t="e">
        <f>('Nom Revenue'!AY5+'Nom Revenue'!AZ5)/('Nom Revenue'!AY$74+'Nom Revenue'!AZ$74)</f>
        <v>#N/A</v>
      </c>
      <c r="AZ5" s="78" t="e">
        <f>('Nom Revenue'!AZ5+'Nom Revenue'!BA5)/('Nom Revenue'!AZ$74+'Nom Revenue'!BA$74)</f>
        <v>#N/A</v>
      </c>
    </row>
    <row r="6" spans="1:255" ht="13" x14ac:dyDescent="0.3">
      <c r="A6" s="18" t="s">
        <v>81</v>
      </c>
      <c r="B6" s="19">
        <f>'Nom Revenue'!B6</f>
        <v>0</v>
      </c>
      <c r="C6" s="63" t="str">
        <f>IF(B6=0,"",VLOOKUP('Nom Revenue'!A6,'Commodity Code List'!$B$2:$C$18,2,FALSE))</f>
        <v/>
      </c>
      <c r="D6" s="63" t="str">
        <f>'Formatted Data'!E4</f>
        <v>L</v>
      </c>
      <c r="E6" s="63" t="str">
        <f>'Formatted Data'!F4</f>
        <v>X</v>
      </c>
      <c r="F6" s="63" t="str">
        <f>'Formatted Data'!G4</f>
        <v>X</v>
      </c>
      <c r="G6" s="63"/>
      <c r="H6" s="78">
        <f>('Nom Revenue'!G6+'Nom Revenue'!H6)/('Nom Revenue'!G$74+'Nom Revenue'!H$74)</f>
        <v>2.143453316120596E-2</v>
      </c>
      <c r="I6" s="78">
        <f>('Nom Revenue'!H6+'Nom Revenue'!I6)/('Nom Revenue'!H$74+'Nom Revenue'!I$74)</f>
        <v>2.3378898528579356E-2</v>
      </c>
      <c r="J6" s="78">
        <f>('Nom Revenue'!I6+'Nom Revenue'!J6)/('Nom Revenue'!I$74+'Nom Revenue'!J$74)</f>
        <v>2.4711203779303435E-2</v>
      </c>
      <c r="K6" s="78">
        <f>('Nom Revenue'!J6+'Nom Revenue'!K6)/('Nom Revenue'!J$74+'Nom Revenue'!K$74)</f>
        <v>2.1572245049320538E-2</v>
      </c>
      <c r="L6" s="78">
        <f>('Nom Revenue'!K6+'Nom Revenue'!L6)/('Nom Revenue'!K$74+'Nom Revenue'!L$74)</f>
        <v>1.8667048291605776E-2</v>
      </c>
      <c r="M6" s="78">
        <f>('Nom Revenue'!L6+'Nom Revenue'!M6)/('Nom Revenue'!L$74+'Nom Revenue'!M$74)</f>
        <v>2.0609344614628513E-2</v>
      </c>
      <c r="N6" s="78">
        <f>('Nom Revenue'!M6+'Nom Revenue'!N6)/('Nom Revenue'!M$74+'Nom Revenue'!N$74)</f>
        <v>2.1531475817498823E-2</v>
      </c>
      <c r="O6" s="78">
        <f>('Nom Revenue'!N6+'Nom Revenue'!O6)/('Nom Revenue'!N$74+'Nom Revenue'!O$74)</f>
        <v>2.2805979242291569E-2</v>
      </c>
      <c r="P6" s="78">
        <f>('Nom Revenue'!O6+'Nom Revenue'!P6)/('Nom Revenue'!O$74+'Nom Revenue'!P$74)</f>
        <v>2.4977770753499395E-2</v>
      </c>
      <c r="Q6" s="78">
        <f>('Nom Revenue'!P6+'Nom Revenue'!Q6)/('Nom Revenue'!P$74+'Nom Revenue'!Q$74)</f>
        <v>2.505847163091109E-2</v>
      </c>
      <c r="R6" s="78">
        <f>('Nom Revenue'!Q6+'Nom Revenue'!R6)/('Nom Revenue'!Q$74+'Nom Revenue'!R$74)</f>
        <v>2.5141983433282455E-2</v>
      </c>
      <c r="S6" s="78">
        <f>('Nom Revenue'!R6+'Nom Revenue'!S6)/('Nom Revenue'!R$74+'Nom Revenue'!S$74)</f>
        <v>2.6079554510970087E-2</v>
      </c>
      <c r="T6" s="78">
        <f>('Nom Revenue'!S6+'Nom Revenue'!T6)/('Nom Revenue'!S$74+'Nom Revenue'!T$74)</f>
        <v>2.6478645739022828E-2</v>
      </c>
      <c r="U6" s="78">
        <f>('Nom Revenue'!T6+'Nom Revenue'!U6)/('Nom Revenue'!T$74+'Nom Revenue'!U$74)</f>
        <v>2.657520114795037E-2</v>
      </c>
      <c r="V6" s="78">
        <f>('Nom Revenue'!U6+'Nom Revenue'!V6)/('Nom Revenue'!U$74+'Nom Revenue'!V$74)</f>
        <v>2.6274378379905629E-2</v>
      </c>
      <c r="W6" s="78">
        <f>('Nom Revenue'!V6+'Nom Revenue'!W6)/('Nom Revenue'!V$74+'Nom Revenue'!W$74)</f>
        <v>2.5461640532319977E-2</v>
      </c>
      <c r="X6" s="78">
        <f>('Nom Revenue'!W6+'Nom Revenue'!X6)/('Nom Revenue'!W$74+'Nom Revenue'!X$74)</f>
        <v>2.5150670523454367E-2</v>
      </c>
      <c r="Y6" s="78">
        <f>('Nom Revenue'!X6+'Nom Revenue'!Y6)/('Nom Revenue'!X$74+'Nom Revenue'!Y$74)</f>
        <v>2.6058869107807945E-2</v>
      </c>
      <c r="Z6" s="78">
        <f>('Nom Revenue'!Y6+'Nom Revenue'!Z6)/('Nom Revenue'!Y$74+'Nom Revenue'!Z$74)</f>
        <v>2.7570081912747881E-2</v>
      </c>
      <c r="AA6" s="78">
        <f>('Nom Revenue'!Z6+'Nom Revenue'!AA6)/('Nom Revenue'!Z$74+'Nom Revenue'!AA$74)</f>
        <v>2.8923957135593426E-2</v>
      </c>
      <c r="AB6" s="78">
        <f>('Nom Revenue'!AA6+'Nom Revenue'!AB6)/('Nom Revenue'!AA$74+'Nom Revenue'!AB$74)</f>
        <v>2.9044048065486466E-2</v>
      </c>
      <c r="AC6" s="78">
        <f>('Nom Revenue'!AB6+'Nom Revenue'!AC6)/('Nom Revenue'!AB$74+'Nom Revenue'!AC$74)</f>
        <v>2.8109084009697333E-2</v>
      </c>
      <c r="AD6" s="78">
        <f>('Nom Revenue'!AD6+'Nom Revenue'!AE6)/('Nom Revenue'!AD$74+'Nom Revenue'!AE$74)</f>
        <v>2.784470247817487E-2</v>
      </c>
      <c r="AE6" s="78">
        <f>('Nom Revenue'!AE6+'Nom Revenue'!AF6)/('Nom Revenue'!AE$74+'Nom Revenue'!AF$74)</f>
        <v>2.7147568484445789E-2</v>
      </c>
      <c r="AF6" s="78">
        <f>('Nom Revenue'!AF6+'Nom Revenue'!AG6)/('Nom Revenue'!AF$74+'Nom Revenue'!AG$74)</f>
        <v>2.7776969384687777E-2</v>
      </c>
      <c r="AG6" s="78">
        <f>('Nom Revenue'!AG6+'Nom Revenue'!AH6)/('Nom Revenue'!AG$74+'Nom Revenue'!AH$74)</f>
        <v>3.1350855152459375E-2</v>
      </c>
      <c r="AH6" s="78">
        <f>('Nom Revenue'!AH6+'Nom Revenue'!AI6)/('Nom Revenue'!AH$74+'Nom Revenue'!AI$74)</f>
        <v>3.4428598062387281E-2</v>
      </c>
      <c r="AI6" s="78">
        <f>('Nom Revenue'!AI6+'Nom Revenue'!AJ6)/('Nom Revenue'!AI$74+'Nom Revenue'!AJ$74)</f>
        <v>3.4186421319552331E-2</v>
      </c>
      <c r="AJ6" s="78">
        <f>('Nom Revenue'!AJ6+'Nom Revenue'!AK6)/('Nom Revenue'!AJ$74+'Nom Revenue'!AK$74)</f>
        <v>3.2206692723390759E-2</v>
      </c>
      <c r="AK6" s="78">
        <f>('Nom Revenue'!AK6+'Nom Revenue'!AL6)/('Nom Revenue'!AK$74+'Nom Revenue'!AL$74)</f>
        <v>3.3135923828285313E-2</v>
      </c>
      <c r="AL6" s="78">
        <f>('Nom Revenue'!AL6+'Nom Revenue'!AM6)/('Nom Revenue'!AL$74+'Nom Revenue'!AM$74)</f>
        <v>3.2556469887622175E-2</v>
      </c>
      <c r="AM6" s="78">
        <f>('Nom Revenue'!AM6+'Nom Revenue'!AN6)/('Nom Revenue'!AM$74+'Nom Revenue'!AN$74)</f>
        <v>2.978790094085082E-2</v>
      </c>
      <c r="AN6" s="78">
        <f>('Nom Revenue'!AN6+'Nom Revenue'!AO6)/('Nom Revenue'!AN$74+'Nom Revenue'!AO$74)</f>
        <v>2.985521360116623E-2</v>
      </c>
      <c r="AO6" s="78">
        <f>('Nom Revenue'!AO6+'Nom Revenue'!AP6)/('Nom Revenue'!AO$74+'Nom Revenue'!AP$74)</f>
        <v>3.0604882866782413E-2</v>
      </c>
      <c r="AP6" s="78">
        <f>('Nom Revenue'!AP6+'Nom Revenue'!AQ6)/('Nom Revenue'!AP$74+'Nom Revenue'!AQ$74)</f>
        <v>3.2481843275140129E-2</v>
      </c>
      <c r="AQ6" s="78">
        <f>('Nom Revenue'!AQ6+'Nom Revenue'!AR6)/('Nom Revenue'!AQ$74+'Nom Revenue'!AR$74)</f>
        <v>3.344579246025127E-2</v>
      </c>
      <c r="AR6" s="78">
        <f>('Nom Revenue'!AR6+'Nom Revenue'!AS6)/('Nom Revenue'!AR$74+'Nom Revenue'!AS$74)</f>
        <v>3.3851206546272147E-2</v>
      </c>
      <c r="AS6" s="78" t="e">
        <f>('Nom Revenue'!AS6+'Nom Revenue'!AT6)/('Nom Revenue'!AS$74+'Nom Revenue'!AT$74)</f>
        <v>#N/A</v>
      </c>
      <c r="AT6" s="78" t="e">
        <f>('Nom Revenue'!AT6+'Nom Revenue'!AU6)/('Nom Revenue'!AT$74+'Nom Revenue'!AU$74)</f>
        <v>#N/A</v>
      </c>
      <c r="AU6" s="78" t="e">
        <f>('Nom Revenue'!AU6+'Nom Revenue'!AV6)/('Nom Revenue'!AU$74+'Nom Revenue'!AV$74)</f>
        <v>#N/A</v>
      </c>
      <c r="AV6" s="78" t="e">
        <f>('Nom Revenue'!AV6+'Nom Revenue'!AW6)/('Nom Revenue'!AV$74+'Nom Revenue'!AW$74)</f>
        <v>#N/A</v>
      </c>
      <c r="AW6" s="78" t="e">
        <f>('Nom Revenue'!AW6+'Nom Revenue'!AX6)/('Nom Revenue'!AW$74+'Nom Revenue'!AX$74)</f>
        <v>#N/A</v>
      </c>
      <c r="AX6" s="78" t="e">
        <f>('Nom Revenue'!AX6+'Nom Revenue'!AY6)/('Nom Revenue'!AX$74+'Nom Revenue'!AY$74)</f>
        <v>#N/A</v>
      </c>
      <c r="AY6" s="78" t="e">
        <f>('Nom Revenue'!AY6+'Nom Revenue'!AZ6)/('Nom Revenue'!AY$74+'Nom Revenue'!AZ$74)</f>
        <v>#N/A</v>
      </c>
      <c r="AZ6" s="78" t="e">
        <f>('Nom Revenue'!AZ6+'Nom Revenue'!BA6)/('Nom Revenue'!AZ$74+'Nom Revenue'!BA$74)</f>
        <v>#N/A</v>
      </c>
    </row>
    <row r="7" spans="1:255"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63"/>
      <c r="H7" s="78">
        <f>('Nom Revenue'!G7+'Nom Revenue'!H7)/('Nom Revenue'!G$74+'Nom Revenue'!H$74)</f>
        <v>8.7192197140703726E-2</v>
      </c>
      <c r="I7" s="78">
        <f>('Nom Revenue'!H7+'Nom Revenue'!I7)/('Nom Revenue'!H$74+'Nom Revenue'!I$74)</f>
        <v>8.7732340441103437E-2</v>
      </c>
      <c r="J7" s="78">
        <f>('Nom Revenue'!I7+'Nom Revenue'!J7)/('Nom Revenue'!I$74+'Nom Revenue'!J$74)</f>
        <v>8.70719884969096E-2</v>
      </c>
      <c r="K7" s="78">
        <f>('Nom Revenue'!J7+'Nom Revenue'!K7)/('Nom Revenue'!J$74+'Nom Revenue'!K$74)</f>
        <v>7.8278040621956091E-2</v>
      </c>
      <c r="L7" s="78">
        <f>('Nom Revenue'!K7+'Nom Revenue'!L7)/('Nom Revenue'!K$74+'Nom Revenue'!L$74)</f>
        <v>7.1963827959255697E-2</v>
      </c>
      <c r="M7" s="78">
        <f>('Nom Revenue'!L7+'Nom Revenue'!M7)/('Nom Revenue'!L$74+'Nom Revenue'!M$74)</f>
        <v>7.7970281612428569E-2</v>
      </c>
      <c r="N7" s="78">
        <f>('Nom Revenue'!M7+'Nom Revenue'!N7)/('Nom Revenue'!M$74+'Nom Revenue'!N$74)</f>
        <v>8.3325858151806972E-2</v>
      </c>
      <c r="O7" s="78">
        <f>('Nom Revenue'!N7+'Nom Revenue'!O7)/('Nom Revenue'!N$74+'Nom Revenue'!O$74)</f>
        <v>8.5741695643120563E-2</v>
      </c>
      <c r="P7" s="78">
        <f>('Nom Revenue'!O7+'Nom Revenue'!P7)/('Nom Revenue'!O$74+'Nom Revenue'!P$74)</f>
        <v>9.015704714850245E-2</v>
      </c>
      <c r="Q7" s="78">
        <f>('Nom Revenue'!P7+'Nom Revenue'!Q7)/('Nom Revenue'!P$74+'Nom Revenue'!Q$74)</f>
        <v>9.3499768199356223E-2</v>
      </c>
      <c r="R7" s="78">
        <f>('Nom Revenue'!Q7+'Nom Revenue'!R7)/('Nom Revenue'!Q$74+'Nom Revenue'!R$74)</f>
        <v>9.5424240134062588E-2</v>
      </c>
      <c r="S7" s="78">
        <f>('Nom Revenue'!R7+'Nom Revenue'!S7)/('Nom Revenue'!R$74+'Nom Revenue'!S$74)</f>
        <v>9.8613575228541042E-2</v>
      </c>
      <c r="T7" s="78">
        <f>('Nom Revenue'!S7+'Nom Revenue'!T7)/('Nom Revenue'!S$74+'Nom Revenue'!T$74)</f>
        <v>0.10172171601499388</v>
      </c>
      <c r="U7" s="78">
        <f>('Nom Revenue'!T7+'Nom Revenue'!U7)/('Nom Revenue'!T$74+'Nom Revenue'!U$74)</f>
        <v>0.10617102890254858</v>
      </c>
      <c r="V7" s="78">
        <f>('Nom Revenue'!U7+'Nom Revenue'!V7)/('Nom Revenue'!U$74+'Nom Revenue'!V$74)</f>
        <v>0.11149044367494594</v>
      </c>
      <c r="W7" s="78">
        <f>('Nom Revenue'!V7+'Nom Revenue'!W7)/('Nom Revenue'!V$74+'Nom Revenue'!W$74)</f>
        <v>0.1124739578575577</v>
      </c>
      <c r="X7" s="78">
        <f>('Nom Revenue'!W7+'Nom Revenue'!X7)/('Nom Revenue'!W$74+'Nom Revenue'!X$74)</f>
        <v>0.11312797815246449</v>
      </c>
      <c r="Y7" s="78">
        <f>('Nom Revenue'!X7+'Nom Revenue'!Y7)/('Nom Revenue'!X$74+'Nom Revenue'!Y$74)</f>
        <v>0.11922813116732427</v>
      </c>
      <c r="Z7" s="78">
        <f>('Nom Revenue'!Y7+'Nom Revenue'!Z7)/('Nom Revenue'!Y$74+'Nom Revenue'!Z$74)</f>
        <v>0.12551510426218351</v>
      </c>
      <c r="AA7" s="78">
        <f>('Nom Revenue'!Z7+'Nom Revenue'!AA7)/('Nom Revenue'!Z$74+'Nom Revenue'!AA$74)</f>
        <v>0.13075731618833486</v>
      </c>
      <c r="AB7" s="78">
        <f>('Nom Revenue'!AA7+'Nom Revenue'!AB7)/('Nom Revenue'!AA$74+'Nom Revenue'!AB$74)</f>
        <v>0.13035110205729325</v>
      </c>
      <c r="AC7" s="78">
        <f>('Nom Revenue'!AB7+'Nom Revenue'!AC7)/('Nom Revenue'!AB$74+'Nom Revenue'!AC$74)</f>
        <v>0.12774197866399262</v>
      </c>
      <c r="AD7" s="78">
        <f>('Nom Revenue'!AD7+'Nom Revenue'!AE7)/('Nom Revenue'!AD$74+'Nom Revenue'!AE$74)</f>
        <v>0.12646280472856539</v>
      </c>
      <c r="AE7" s="78">
        <f>('Nom Revenue'!AE7+'Nom Revenue'!AF7)/('Nom Revenue'!AE$74+'Nom Revenue'!AF$74)</f>
        <v>0.12056581096544303</v>
      </c>
      <c r="AF7" s="78">
        <f>('Nom Revenue'!AF7+'Nom Revenue'!AG7)/('Nom Revenue'!AF$74+'Nom Revenue'!AG$74)</f>
        <v>0.11688305256591376</v>
      </c>
      <c r="AG7" s="78">
        <f>('Nom Revenue'!AG7+'Nom Revenue'!AH7)/('Nom Revenue'!AG$74+'Nom Revenue'!AH$74)</f>
        <v>0.12128403457676688</v>
      </c>
      <c r="AH7" s="78">
        <f>('Nom Revenue'!AH7+'Nom Revenue'!AI7)/('Nom Revenue'!AH$74+'Nom Revenue'!AI$74)</f>
        <v>0.12617762305571872</v>
      </c>
      <c r="AI7" s="78">
        <f>('Nom Revenue'!AI7+'Nom Revenue'!AJ7)/('Nom Revenue'!AI$74+'Nom Revenue'!AJ$74)</f>
        <v>0.12981461621831444</v>
      </c>
      <c r="AJ7" s="78">
        <f>('Nom Revenue'!AJ7+'Nom Revenue'!AK7)/('Nom Revenue'!AJ$74+'Nom Revenue'!AK$74)</f>
        <v>0.12944863271428242</v>
      </c>
      <c r="AK7" s="78">
        <f>('Nom Revenue'!AK7+'Nom Revenue'!AL7)/('Nom Revenue'!AK$74+'Nom Revenue'!AL$74)</f>
        <v>0.12977124846097018</v>
      </c>
      <c r="AL7" s="78">
        <f>('Nom Revenue'!AL7+'Nom Revenue'!AM7)/('Nom Revenue'!AL$74+'Nom Revenue'!AM$74)</f>
        <v>0.13523099750529827</v>
      </c>
      <c r="AM7" s="78">
        <f>('Nom Revenue'!AM7+'Nom Revenue'!AN7)/('Nom Revenue'!AM$74+'Nom Revenue'!AN$74)</f>
        <v>0.13952177093441215</v>
      </c>
      <c r="AN7" s="78">
        <f>('Nom Revenue'!AN7+'Nom Revenue'!AO7)/('Nom Revenue'!AN$74+'Nom Revenue'!AO$74)</f>
        <v>0.14320776978166588</v>
      </c>
      <c r="AO7" s="78">
        <f>('Nom Revenue'!AO7+'Nom Revenue'!AP7)/('Nom Revenue'!AO$74+'Nom Revenue'!AP$74)</f>
        <v>0.14416717167811571</v>
      </c>
      <c r="AP7" s="78">
        <f>('Nom Revenue'!AP7+'Nom Revenue'!AQ7)/('Nom Revenue'!AP$74+'Nom Revenue'!AQ$74)</f>
        <v>0.14595078068355347</v>
      </c>
      <c r="AQ7" s="78">
        <f>('Nom Revenue'!AQ7+'Nom Revenue'!AR7)/('Nom Revenue'!AQ$74+'Nom Revenue'!AR$74)</f>
        <v>0.15236760927319656</v>
      </c>
      <c r="AR7" s="78">
        <f>('Nom Revenue'!AR7+'Nom Revenue'!AS7)/('Nom Revenue'!AR$74+'Nom Revenue'!AS$74)</f>
        <v>0.1527838121325221</v>
      </c>
      <c r="AS7" s="78" t="e">
        <f>('Nom Revenue'!AS7+'Nom Revenue'!AT7)/('Nom Revenue'!AS$74+'Nom Revenue'!AT$74)</f>
        <v>#N/A</v>
      </c>
      <c r="AT7" s="78" t="e">
        <f>('Nom Revenue'!AT7+'Nom Revenue'!AU7)/('Nom Revenue'!AT$74+'Nom Revenue'!AU$74)</f>
        <v>#N/A</v>
      </c>
      <c r="AU7" s="78" t="e">
        <f>('Nom Revenue'!AU7+'Nom Revenue'!AV7)/('Nom Revenue'!AU$74+'Nom Revenue'!AV$74)</f>
        <v>#N/A</v>
      </c>
      <c r="AV7" s="78" t="e">
        <f>('Nom Revenue'!AV7+'Nom Revenue'!AW7)/('Nom Revenue'!AV$74+'Nom Revenue'!AW$74)</f>
        <v>#N/A</v>
      </c>
      <c r="AW7" s="78" t="e">
        <f>('Nom Revenue'!AW7+'Nom Revenue'!AX7)/('Nom Revenue'!AW$74+'Nom Revenue'!AX$74)</f>
        <v>#N/A</v>
      </c>
      <c r="AX7" s="78" t="e">
        <f>('Nom Revenue'!AX7+'Nom Revenue'!AY7)/('Nom Revenue'!AX$74+'Nom Revenue'!AY$74)</f>
        <v>#N/A</v>
      </c>
      <c r="AY7" s="78" t="e">
        <f>('Nom Revenue'!AY7+'Nom Revenue'!AZ7)/('Nom Revenue'!AY$74+'Nom Revenue'!AZ$74)</f>
        <v>#N/A</v>
      </c>
      <c r="AZ7" s="78" t="e">
        <f>('Nom Revenue'!AZ7+'Nom Revenue'!BA7)/('Nom Revenue'!AZ$74+'Nom Revenue'!BA$74)</f>
        <v>#N/A</v>
      </c>
    </row>
    <row r="8" spans="1:255"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69"/>
      <c r="H8" s="79">
        <f>('Nom Revenue'!G8+'Nom Revenue'!H8)/('Nom Revenue'!G$74+'Nom Revenue'!H$74)</f>
        <v>6.2986527086023253E-3</v>
      </c>
      <c r="I8" s="79">
        <f>('Nom Revenue'!H8+'Nom Revenue'!I8)/('Nom Revenue'!H$74+'Nom Revenue'!I$74)</f>
        <v>6.8587232632752347E-3</v>
      </c>
      <c r="J8" s="79">
        <f>('Nom Revenue'!I8+'Nom Revenue'!J8)/('Nom Revenue'!I$74+'Nom Revenue'!J$74)</f>
        <v>6.9530788093071453E-3</v>
      </c>
      <c r="K8" s="79">
        <f>('Nom Revenue'!J8+'Nom Revenue'!K8)/('Nom Revenue'!J$74+'Nom Revenue'!K$74)</f>
        <v>6.370281303601945E-3</v>
      </c>
      <c r="L8" s="79">
        <f>('Nom Revenue'!K8+'Nom Revenue'!L8)/('Nom Revenue'!K$74+'Nom Revenue'!L$74)</f>
        <v>6.2521474219860646E-3</v>
      </c>
      <c r="M8" s="79">
        <f>('Nom Revenue'!L8+'Nom Revenue'!M8)/('Nom Revenue'!L$74+'Nom Revenue'!M$74)</f>
        <v>6.1554325639915789E-3</v>
      </c>
      <c r="N8" s="79">
        <f>('Nom Revenue'!M8+'Nom Revenue'!N8)/('Nom Revenue'!M$74+'Nom Revenue'!N$74)</f>
        <v>5.8306581805674159E-3</v>
      </c>
      <c r="O8" s="79">
        <f>('Nom Revenue'!N8+'Nom Revenue'!O8)/('Nom Revenue'!N$74+'Nom Revenue'!O$74)</f>
        <v>5.4337784871628008E-3</v>
      </c>
      <c r="P8" s="79">
        <f>('Nom Revenue'!O8+'Nom Revenue'!P8)/('Nom Revenue'!O$74+'Nom Revenue'!P$74)</f>
        <v>5.1900927431771928E-3</v>
      </c>
      <c r="Q8" s="79">
        <f>('Nom Revenue'!P8+'Nom Revenue'!Q8)/('Nom Revenue'!P$74+'Nom Revenue'!Q$74)</f>
        <v>5.0071691256752034E-3</v>
      </c>
      <c r="R8" s="79">
        <f>('Nom Revenue'!Q8+'Nom Revenue'!R8)/('Nom Revenue'!Q$74+'Nom Revenue'!R$74)</f>
        <v>4.441549274018023E-3</v>
      </c>
      <c r="S8" s="79">
        <f>('Nom Revenue'!R8+'Nom Revenue'!S8)/('Nom Revenue'!R$74+'Nom Revenue'!S$74)</f>
        <v>4.2112631413138415E-3</v>
      </c>
      <c r="T8" s="79">
        <f>('Nom Revenue'!S8+'Nom Revenue'!T8)/('Nom Revenue'!S$74+'Nom Revenue'!T$74)</f>
        <v>4.2221004983400709E-3</v>
      </c>
      <c r="U8" s="79">
        <f>('Nom Revenue'!T8+'Nom Revenue'!U8)/('Nom Revenue'!T$74+'Nom Revenue'!U$74)</f>
        <v>3.7686155908206922E-3</v>
      </c>
      <c r="V8" s="79">
        <f>('Nom Revenue'!U8+'Nom Revenue'!V8)/('Nom Revenue'!U$74+'Nom Revenue'!V$74)</f>
        <v>3.5200640189389709E-3</v>
      </c>
      <c r="W8" s="79">
        <f>('Nom Revenue'!V8+'Nom Revenue'!W8)/('Nom Revenue'!V$74+'Nom Revenue'!W$74)</f>
        <v>3.7670655706711241E-3</v>
      </c>
      <c r="X8" s="79">
        <f>('Nom Revenue'!W8+'Nom Revenue'!X8)/('Nom Revenue'!W$74+'Nom Revenue'!X$74)</f>
        <v>3.814529335960421E-3</v>
      </c>
      <c r="Y8" s="79">
        <f>('Nom Revenue'!X8+'Nom Revenue'!Y8)/('Nom Revenue'!X$74+'Nom Revenue'!Y$74)</f>
        <v>3.7413701098376914E-3</v>
      </c>
      <c r="Z8" s="79">
        <f>('Nom Revenue'!Y8+'Nom Revenue'!Z8)/('Nom Revenue'!Y$74+'Nom Revenue'!Z$74)</f>
        <v>3.6468524578925957E-3</v>
      </c>
      <c r="AA8" s="79">
        <f>('Nom Revenue'!Z8+'Nom Revenue'!AA8)/('Nom Revenue'!Z$74+'Nom Revenue'!AA$74)</f>
        <v>3.7992629556496552E-3</v>
      </c>
      <c r="AB8" s="79">
        <f>('Nom Revenue'!AA8+'Nom Revenue'!AB8)/('Nom Revenue'!AA$74+'Nom Revenue'!AB$74)</f>
        <v>3.8699613650461989E-3</v>
      </c>
      <c r="AC8" s="79">
        <f>('Nom Revenue'!AB8+'Nom Revenue'!AC8)/('Nom Revenue'!AB$74+'Nom Revenue'!AC$74)</f>
        <v>3.6011998308108969E-3</v>
      </c>
      <c r="AD8" s="79">
        <f>('Nom Revenue'!AD8+'Nom Revenue'!AE8)/('Nom Revenue'!AD$74+'Nom Revenue'!AE$74)</f>
        <v>3.4913003471620601E-3</v>
      </c>
      <c r="AE8" s="79">
        <f>('Nom Revenue'!AE8+'Nom Revenue'!AF8)/('Nom Revenue'!AE$74+'Nom Revenue'!AF$74)</f>
        <v>3.9576238947297499E-3</v>
      </c>
      <c r="AF8" s="79">
        <f>('Nom Revenue'!AF8+'Nom Revenue'!AG8)/('Nom Revenue'!AF$74+'Nom Revenue'!AG$74)</f>
        <v>4.3632281121491288E-3</v>
      </c>
      <c r="AG8" s="79">
        <f>('Nom Revenue'!AG8+'Nom Revenue'!AH8)/('Nom Revenue'!AG$74+'Nom Revenue'!AH$74)</f>
        <v>4.2025183545022354E-3</v>
      </c>
      <c r="AH8" s="79">
        <f>('Nom Revenue'!AH8+'Nom Revenue'!AI8)/('Nom Revenue'!AH$74+'Nom Revenue'!AI$74)</f>
        <v>4.1435848173776236E-3</v>
      </c>
      <c r="AI8" s="79">
        <f>('Nom Revenue'!AI8+'Nom Revenue'!AJ8)/('Nom Revenue'!AI$74+'Nom Revenue'!AJ$74)</f>
        <v>4.1048547111874265E-3</v>
      </c>
      <c r="AJ8" s="79">
        <f>('Nom Revenue'!AJ8+'Nom Revenue'!AK8)/('Nom Revenue'!AJ$74+'Nom Revenue'!AK$74)</f>
        <v>4.035384201610712E-3</v>
      </c>
      <c r="AK8" s="79">
        <f>('Nom Revenue'!AK8+'Nom Revenue'!AL8)/('Nom Revenue'!AK$74+'Nom Revenue'!AL$74)</f>
        <v>3.883023885742428E-3</v>
      </c>
      <c r="AL8" s="79">
        <f>('Nom Revenue'!AL8+'Nom Revenue'!AM8)/('Nom Revenue'!AL$74+'Nom Revenue'!AM$74)</f>
        <v>3.7203343764498891E-3</v>
      </c>
      <c r="AM8" s="79">
        <f>('Nom Revenue'!AM8+'Nom Revenue'!AN8)/('Nom Revenue'!AM$74+'Nom Revenue'!AN$74)</f>
        <v>3.5984706440761629E-3</v>
      </c>
      <c r="AN8" s="79">
        <f>('Nom Revenue'!AN8+'Nom Revenue'!AO8)/('Nom Revenue'!AN$74+'Nom Revenue'!AO$74)</f>
        <v>3.5691010386243987E-3</v>
      </c>
      <c r="AO8" s="79">
        <f>('Nom Revenue'!AO8+'Nom Revenue'!AP8)/('Nom Revenue'!AO$74+'Nom Revenue'!AP$74)</f>
        <v>3.1778632569184925E-3</v>
      </c>
      <c r="AP8" s="79">
        <f>('Nom Revenue'!AP8+'Nom Revenue'!AQ8)/('Nom Revenue'!AP$74+'Nom Revenue'!AQ$74)</f>
        <v>2.9893386287764608E-3</v>
      </c>
      <c r="AQ8" s="79">
        <f>('Nom Revenue'!AQ8+'Nom Revenue'!AR8)/('Nom Revenue'!AQ$74+'Nom Revenue'!AR$74)</f>
        <v>3.0645117438533793E-3</v>
      </c>
      <c r="AR8" s="79">
        <f>('Nom Revenue'!AR8+'Nom Revenue'!AS8)/('Nom Revenue'!AR$74+'Nom Revenue'!AS$74)</f>
        <v>2.7239905702072052E-3</v>
      </c>
      <c r="AS8" s="79" t="e">
        <f>('Nom Revenue'!AS8+'Nom Revenue'!AT8)/('Nom Revenue'!AS$74+'Nom Revenue'!AT$74)</f>
        <v>#N/A</v>
      </c>
      <c r="AT8" s="79" t="e">
        <f>('Nom Revenue'!AT8+'Nom Revenue'!AU8)/('Nom Revenue'!AT$74+'Nom Revenue'!AU$74)</f>
        <v>#N/A</v>
      </c>
      <c r="AU8" s="79" t="e">
        <f>('Nom Revenue'!AU8+'Nom Revenue'!AV8)/('Nom Revenue'!AU$74+'Nom Revenue'!AV$74)</f>
        <v>#N/A</v>
      </c>
      <c r="AV8" s="79" t="e">
        <f>('Nom Revenue'!AV8+'Nom Revenue'!AW8)/('Nom Revenue'!AV$74+'Nom Revenue'!AW$74)</f>
        <v>#N/A</v>
      </c>
      <c r="AW8" s="79" t="e">
        <f>('Nom Revenue'!AW8+'Nom Revenue'!AX8)/('Nom Revenue'!AW$74+'Nom Revenue'!AX$74)</f>
        <v>#N/A</v>
      </c>
      <c r="AX8" s="79" t="e">
        <f>('Nom Revenue'!AX8+'Nom Revenue'!AY8)/('Nom Revenue'!AX$74+'Nom Revenue'!AY$74)</f>
        <v>#N/A</v>
      </c>
      <c r="AY8" s="79" t="e">
        <f>('Nom Revenue'!AY8+'Nom Revenue'!AZ8)/('Nom Revenue'!AY$74+'Nom Revenue'!AZ$74)</f>
        <v>#N/A</v>
      </c>
      <c r="AZ8" s="79" t="e">
        <f>('Nom Revenue'!AZ8+'Nom Revenue'!BA8)/('Nom Revenue'!AZ$74+'Nom Revenue'!BA$74)</f>
        <v>#N/A</v>
      </c>
    </row>
    <row r="9" spans="1:255"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63"/>
      <c r="H9" s="78">
        <f>('Nom Revenue'!G9+'Nom Revenue'!H9)/('Nom Revenue'!G$74+'Nom Revenue'!H$74)</f>
        <v>8.1210249803204387E-3</v>
      </c>
      <c r="I9" s="78">
        <f>('Nom Revenue'!H9+'Nom Revenue'!I9)/('Nom Revenue'!H$74+'Nom Revenue'!I$74)</f>
        <v>7.1592577866563551E-3</v>
      </c>
      <c r="J9" s="78">
        <f>('Nom Revenue'!I9+'Nom Revenue'!J9)/('Nom Revenue'!I$74+'Nom Revenue'!J$74)</f>
        <v>6.5483718609023727E-3</v>
      </c>
      <c r="K9" s="78">
        <f>('Nom Revenue'!J9+'Nom Revenue'!K9)/('Nom Revenue'!J$74+'Nom Revenue'!K$74)</f>
        <v>5.9327029243461896E-3</v>
      </c>
      <c r="L9" s="78">
        <f>('Nom Revenue'!K9+'Nom Revenue'!L9)/('Nom Revenue'!K$74+'Nom Revenue'!L$74)</f>
        <v>5.2785891129395754E-3</v>
      </c>
      <c r="M9" s="78">
        <f>('Nom Revenue'!L9+'Nom Revenue'!M9)/('Nom Revenue'!L$74+'Nom Revenue'!M$74)</f>
        <v>4.6051401159979263E-3</v>
      </c>
      <c r="N9" s="78">
        <f>('Nom Revenue'!M9+'Nom Revenue'!N9)/('Nom Revenue'!M$74+'Nom Revenue'!N$74)</f>
        <v>4.255237751998711E-3</v>
      </c>
      <c r="O9" s="78">
        <f>('Nom Revenue'!N9+'Nom Revenue'!O9)/('Nom Revenue'!N$74+'Nom Revenue'!O$74)</f>
        <v>4.145192569329572E-3</v>
      </c>
      <c r="P9" s="78">
        <f>('Nom Revenue'!O9+'Nom Revenue'!P9)/('Nom Revenue'!O$74+'Nom Revenue'!P$74)</f>
        <v>3.8168263872436292E-3</v>
      </c>
      <c r="Q9" s="78">
        <f>('Nom Revenue'!P9+'Nom Revenue'!Q9)/('Nom Revenue'!P$74+'Nom Revenue'!Q$74)</f>
        <v>3.5529197501898112E-3</v>
      </c>
      <c r="R9" s="78">
        <f>('Nom Revenue'!Q9+'Nom Revenue'!R9)/('Nom Revenue'!Q$74+'Nom Revenue'!R$74)</f>
        <v>3.0685489482480421E-3</v>
      </c>
      <c r="S9" s="78">
        <f>('Nom Revenue'!R9+'Nom Revenue'!S9)/('Nom Revenue'!R$74+'Nom Revenue'!S$74)</f>
        <v>2.446857351359067E-3</v>
      </c>
      <c r="T9" s="78">
        <f>('Nom Revenue'!S9+'Nom Revenue'!T9)/('Nom Revenue'!S$74+'Nom Revenue'!T$74)</f>
        <v>2.0064887856773195E-3</v>
      </c>
      <c r="U9" s="78">
        <f>('Nom Revenue'!T9+'Nom Revenue'!U9)/('Nom Revenue'!T$74+'Nom Revenue'!U$74)</f>
        <v>1.8998376016377435E-3</v>
      </c>
      <c r="V9" s="78">
        <f>('Nom Revenue'!U9+'Nom Revenue'!V9)/('Nom Revenue'!U$74+'Nom Revenue'!V$74)</f>
        <v>1.5909593272968648E-3</v>
      </c>
      <c r="W9" s="78">
        <f>('Nom Revenue'!V9+'Nom Revenue'!W9)/('Nom Revenue'!V$74+'Nom Revenue'!W$74)</f>
        <v>1.2147611246058913E-3</v>
      </c>
      <c r="X9" s="78">
        <f>('Nom Revenue'!W9+'Nom Revenue'!X9)/('Nom Revenue'!W$74+'Nom Revenue'!X$74)</f>
        <v>1.1133209287221327E-3</v>
      </c>
      <c r="Y9" s="78">
        <f>('Nom Revenue'!X9+'Nom Revenue'!Y9)/('Nom Revenue'!X$74+'Nom Revenue'!Y$74)</f>
        <v>1.0470427796127045E-3</v>
      </c>
      <c r="Z9" s="78">
        <f>('Nom Revenue'!Y9+'Nom Revenue'!Z9)/('Nom Revenue'!Y$74+'Nom Revenue'!Z$74)</f>
        <v>9.5521504144163109E-4</v>
      </c>
      <c r="AA9" s="78">
        <f>('Nom Revenue'!Z9+'Nom Revenue'!AA9)/('Nom Revenue'!Z$74+'Nom Revenue'!AA$74)</f>
        <v>8.7061109397888574E-4</v>
      </c>
      <c r="AB9" s="78">
        <f>('Nom Revenue'!AA9+'Nom Revenue'!AB9)/('Nom Revenue'!AA$74+'Nom Revenue'!AB$74)</f>
        <v>8.4566572726420004E-4</v>
      </c>
      <c r="AC9" s="78">
        <f>('Nom Revenue'!AB9+'Nom Revenue'!AC9)/('Nom Revenue'!AB$74+'Nom Revenue'!AC$74)</f>
        <v>8.0478519158535449E-4</v>
      </c>
      <c r="AD9" s="78">
        <f>('Nom Revenue'!AD9+'Nom Revenue'!AE9)/('Nom Revenue'!AD$74+'Nom Revenue'!AE$74)</f>
        <v>8.3043981323370041E-4</v>
      </c>
      <c r="AE9" s="78">
        <f>('Nom Revenue'!AE9+'Nom Revenue'!AF9)/('Nom Revenue'!AE$74+'Nom Revenue'!AF$74)</f>
        <v>9.4970853439711918E-4</v>
      </c>
      <c r="AF9" s="78">
        <f>('Nom Revenue'!AF9+'Nom Revenue'!AG9)/('Nom Revenue'!AF$74+'Nom Revenue'!AG$74)</f>
        <v>1.0685521807562569E-3</v>
      </c>
      <c r="AG9" s="78">
        <f>('Nom Revenue'!AG9+'Nom Revenue'!AH9)/('Nom Revenue'!AG$74+'Nom Revenue'!AH$74)</f>
        <v>1.0303652110584172E-3</v>
      </c>
      <c r="AH9" s="78">
        <f>('Nom Revenue'!AH9+'Nom Revenue'!AI9)/('Nom Revenue'!AH$74+'Nom Revenue'!AI$74)</f>
        <v>9.2368466730796022E-4</v>
      </c>
      <c r="AI9" s="78">
        <f>('Nom Revenue'!AI9+'Nom Revenue'!AJ9)/('Nom Revenue'!AI$74+'Nom Revenue'!AJ$74)</f>
        <v>8.273397909553692E-4</v>
      </c>
      <c r="AJ9" s="78">
        <f>('Nom Revenue'!AJ9+'Nom Revenue'!AK9)/('Nom Revenue'!AJ$74+'Nom Revenue'!AK$74)</f>
        <v>7.2146270922265378E-4</v>
      </c>
      <c r="AK9" s="78">
        <f>('Nom Revenue'!AK9+'Nom Revenue'!AL9)/('Nom Revenue'!AK$74+'Nom Revenue'!AL$74)</f>
        <v>5.6823442501846837E-4</v>
      </c>
      <c r="AL9" s="78">
        <f>('Nom Revenue'!AL9+'Nom Revenue'!AM9)/('Nom Revenue'!AL$74+'Nom Revenue'!AM$74)</f>
        <v>4.7860149949753263E-4</v>
      </c>
      <c r="AM9" s="78">
        <f>('Nom Revenue'!AM9+'Nom Revenue'!AN9)/('Nom Revenue'!AM$74+'Nom Revenue'!AN$74)</f>
        <v>4.8952994848035203E-4</v>
      </c>
      <c r="AN9" s="78">
        <f>('Nom Revenue'!AN9+'Nom Revenue'!AO9)/('Nom Revenue'!AN$74+'Nom Revenue'!AO$74)</f>
        <v>4.5999080724874221E-4</v>
      </c>
      <c r="AO9" s="78">
        <f>('Nom Revenue'!AO9+'Nom Revenue'!AP9)/('Nom Revenue'!AO$74+'Nom Revenue'!AP$74)</f>
        <v>3.8496691617673445E-4</v>
      </c>
      <c r="AP9" s="78">
        <f>('Nom Revenue'!AP9+'Nom Revenue'!AQ9)/('Nom Revenue'!AP$74+'Nom Revenue'!AQ$74)</f>
        <v>4.0448266951416086E-4</v>
      </c>
      <c r="AQ9" s="78">
        <f>('Nom Revenue'!AQ9+'Nom Revenue'!AR9)/('Nom Revenue'!AQ$74+'Nom Revenue'!AR$74)</f>
        <v>5.0147035991824306E-4</v>
      </c>
      <c r="AR9" s="78">
        <f>('Nom Revenue'!AR9+'Nom Revenue'!AS9)/('Nom Revenue'!AR$74+'Nom Revenue'!AS$74)</f>
        <v>4.5295248994687632E-4</v>
      </c>
      <c r="AS9" s="78" t="e">
        <f>('Nom Revenue'!AS9+'Nom Revenue'!AT9)/('Nom Revenue'!AS$74+'Nom Revenue'!AT$74)</f>
        <v>#N/A</v>
      </c>
      <c r="AT9" s="78" t="e">
        <f>('Nom Revenue'!AT9+'Nom Revenue'!AU9)/('Nom Revenue'!AT$74+'Nom Revenue'!AU$74)</f>
        <v>#N/A</v>
      </c>
      <c r="AU9" s="78" t="e">
        <f>('Nom Revenue'!AU9+'Nom Revenue'!AV9)/('Nom Revenue'!AU$74+'Nom Revenue'!AV$74)</f>
        <v>#N/A</v>
      </c>
      <c r="AV9" s="78" t="e">
        <f>('Nom Revenue'!AV9+'Nom Revenue'!AW9)/('Nom Revenue'!AV$74+'Nom Revenue'!AW$74)</f>
        <v>#N/A</v>
      </c>
      <c r="AW9" s="78" t="e">
        <f>('Nom Revenue'!AW9+'Nom Revenue'!AX9)/('Nom Revenue'!AW$74+'Nom Revenue'!AX$74)</f>
        <v>#N/A</v>
      </c>
      <c r="AX9" s="78" t="e">
        <f>('Nom Revenue'!AX9+'Nom Revenue'!AY9)/('Nom Revenue'!AX$74+'Nom Revenue'!AY$74)</f>
        <v>#N/A</v>
      </c>
      <c r="AY9" s="78" t="e">
        <f>('Nom Revenue'!AY9+'Nom Revenue'!AZ9)/('Nom Revenue'!AY$74+'Nom Revenue'!AZ$74)</f>
        <v>#N/A</v>
      </c>
      <c r="AZ9" s="78" t="e">
        <f>('Nom Revenue'!AZ9+'Nom Revenue'!BA9)/('Nom Revenue'!AZ$74+'Nom Revenue'!BA$74)</f>
        <v>#N/A</v>
      </c>
    </row>
    <row r="10" spans="1:255"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63"/>
      <c r="H10" s="78">
        <f>('Nom Revenue'!G10+'Nom Revenue'!H10)/('Nom Revenue'!G$74+'Nom Revenue'!H$74)</f>
        <v>5.6929387673052565E-3</v>
      </c>
      <c r="I10" s="78">
        <f>('Nom Revenue'!H10+'Nom Revenue'!I10)/('Nom Revenue'!H$74+'Nom Revenue'!I$74)</f>
        <v>6.5068840127052302E-3</v>
      </c>
      <c r="J10" s="78">
        <f>('Nom Revenue'!I10+'Nom Revenue'!J10)/('Nom Revenue'!I$74+'Nom Revenue'!J$74)</f>
        <v>7.3281134049616526E-3</v>
      </c>
      <c r="K10" s="78">
        <f>('Nom Revenue'!J10+'Nom Revenue'!K10)/('Nom Revenue'!J$74+'Nom Revenue'!K$74)</f>
        <v>7.2248177126352751E-3</v>
      </c>
      <c r="L10" s="78">
        <f>('Nom Revenue'!K10+'Nom Revenue'!L10)/('Nom Revenue'!K$74+'Nom Revenue'!L$74)</f>
        <v>7.1032662668974273E-3</v>
      </c>
      <c r="M10" s="78">
        <f>('Nom Revenue'!L10+'Nom Revenue'!M10)/('Nom Revenue'!L$74+'Nom Revenue'!M$74)</f>
        <v>7.24890157889069E-3</v>
      </c>
      <c r="N10" s="78">
        <f>('Nom Revenue'!M10+'Nom Revenue'!N10)/('Nom Revenue'!M$74+'Nom Revenue'!N$74)</f>
        <v>7.2303406444783822E-3</v>
      </c>
      <c r="O10" s="78">
        <f>('Nom Revenue'!N10+'Nom Revenue'!O10)/('Nom Revenue'!N$74+'Nom Revenue'!O$74)</f>
        <v>7.0328244097733967E-3</v>
      </c>
      <c r="P10" s="78">
        <f>('Nom Revenue'!O10+'Nom Revenue'!P10)/('Nom Revenue'!O$74+'Nom Revenue'!P$74)</f>
        <v>6.5062733238339361E-3</v>
      </c>
      <c r="Q10" s="78">
        <f>('Nom Revenue'!P10+'Nom Revenue'!Q10)/('Nom Revenue'!P$74+'Nom Revenue'!Q$74)</f>
        <v>6.1278660297297265E-3</v>
      </c>
      <c r="R10" s="78">
        <f>('Nom Revenue'!Q10+'Nom Revenue'!R10)/('Nom Revenue'!Q$74+'Nom Revenue'!R$74)</f>
        <v>5.4421988443916266E-3</v>
      </c>
      <c r="S10" s="78">
        <f>('Nom Revenue'!R10+'Nom Revenue'!S10)/('Nom Revenue'!R$74+'Nom Revenue'!S$74)</f>
        <v>4.8766644405300362E-3</v>
      </c>
      <c r="T10" s="78">
        <f>('Nom Revenue'!S10+'Nom Revenue'!T10)/('Nom Revenue'!S$74+'Nom Revenue'!T$74)</f>
        <v>4.43632531539025E-3</v>
      </c>
      <c r="U10" s="78">
        <f>('Nom Revenue'!T10+'Nom Revenue'!U10)/('Nom Revenue'!T$74+'Nom Revenue'!U$74)</f>
        <v>4.1483868885857826E-3</v>
      </c>
      <c r="V10" s="78">
        <f>('Nom Revenue'!U10+'Nom Revenue'!V10)/('Nom Revenue'!U$74+'Nom Revenue'!V$74)</f>
        <v>4.12734441981323E-3</v>
      </c>
      <c r="W10" s="78">
        <f>('Nom Revenue'!V10+'Nom Revenue'!W10)/('Nom Revenue'!V$74+'Nom Revenue'!W$74)</f>
        <v>4.0994499357580975E-3</v>
      </c>
      <c r="X10" s="78">
        <f>('Nom Revenue'!W10+'Nom Revenue'!X10)/('Nom Revenue'!W$74+'Nom Revenue'!X$74)</f>
        <v>3.8512077419987894E-3</v>
      </c>
      <c r="Y10" s="78">
        <f>('Nom Revenue'!X10+'Nom Revenue'!Y10)/('Nom Revenue'!X$74+'Nom Revenue'!Y$74)</f>
        <v>3.4459619108816947E-3</v>
      </c>
      <c r="Z10" s="78">
        <f>('Nom Revenue'!Y10+'Nom Revenue'!Z10)/('Nom Revenue'!Y$74+'Nom Revenue'!Z$74)</f>
        <v>3.4082936895014665E-3</v>
      </c>
      <c r="AA10" s="78">
        <f>('Nom Revenue'!Z10+'Nom Revenue'!AA10)/('Nom Revenue'!Z$74+'Nom Revenue'!AA$74)</f>
        <v>3.1371708038673337E-3</v>
      </c>
      <c r="AB10" s="78">
        <f>('Nom Revenue'!AA10+'Nom Revenue'!AB10)/('Nom Revenue'!AA$74+'Nom Revenue'!AB$74)</f>
        <v>2.6129331909274926E-3</v>
      </c>
      <c r="AC10" s="78">
        <f>('Nom Revenue'!AB10+'Nom Revenue'!AC10)/('Nom Revenue'!AB$74+'Nom Revenue'!AC$74)</f>
        <v>2.4799520450492383E-3</v>
      </c>
      <c r="AD10" s="78">
        <f>('Nom Revenue'!AD10+'Nom Revenue'!AE10)/('Nom Revenue'!AD$74+'Nom Revenue'!AE$74)</f>
        <v>2.6075547521374532E-3</v>
      </c>
      <c r="AE10" s="78">
        <f>('Nom Revenue'!AE10+'Nom Revenue'!AF10)/('Nom Revenue'!AE$74+'Nom Revenue'!AF$74)</f>
        <v>2.7739294506164422E-3</v>
      </c>
      <c r="AF10" s="78">
        <f>('Nom Revenue'!AF10+'Nom Revenue'!AG10)/('Nom Revenue'!AF$74+'Nom Revenue'!AG$74)</f>
        <v>2.7049646361823271E-3</v>
      </c>
      <c r="AG10" s="78">
        <f>('Nom Revenue'!AG10+'Nom Revenue'!AH10)/('Nom Revenue'!AG$74+'Nom Revenue'!AH$74)</f>
        <v>2.3357944323724625E-3</v>
      </c>
      <c r="AH10" s="78">
        <f>('Nom Revenue'!AH10+'Nom Revenue'!AI10)/('Nom Revenue'!AH$74+'Nom Revenue'!AI$74)</f>
        <v>2.1271860451514781E-3</v>
      </c>
      <c r="AI10" s="78">
        <f>('Nom Revenue'!AI10+'Nom Revenue'!AJ10)/('Nom Revenue'!AI$74+'Nom Revenue'!AJ$74)</f>
        <v>2.0402679584023628E-3</v>
      </c>
      <c r="AJ10" s="78">
        <f>('Nom Revenue'!AJ10+'Nom Revenue'!AK10)/('Nom Revenue'!AJ$74+'Nom Revenue'!AK$74)</f>
        <v>1.9033815189381255E-3</v>
      </c>
      <c r="AK10" s="78">
        <f>('Nom Revenue'!AK10+'Nom Revenue'!AL10)/('Nom Revenue'!AK$74+'Nom Revenue'!AL$74)</f>
        <v>1.8099056061725355E-3</v>
      </c>
      <c r="AL10" s="78">
        <f>('Nom Revenue'!AL10+'Nom Revenue'!AM10)/('Nom Revenue'!AL$74+'Nom Revenue'!AM$74)</f>
        <v>1.6212314801258001E-3</v>
      </c>
      <c r="AM10" s="78">
        <f>('Nom Revenue'!AM10+'Nom Revenue'!AN10)/('Nom Revenue'!AM$74+'Nom Revenue'!AN$74)</f>
        <v>1.4315729423974579E-3</v>
      </c>
      <c r="AN10" s="78">
        <f>('Nom Revenue'!AN10+'Nom Revenue'!AO10)/('Nom Revenue'!AN$74+'Nom Revenue'!AO$74)</f>
        <v>1.350819764523177E-3</v>
      </c>
      <c r="AO10" s="78">
        <f>('Nom Revenue'!AO10+'Nom Revenue'!AP10)/('Nom Revenue'!AO$74+'Nom Revenue'!AP$74)</f>
        <v>1.3850039299710475E-3</v>
      </c>
      <c r="AP10" s="78">
        <f>('Nom Revenue'!AP10+'Nom Revenue'!AQ10)/('Nom Revenue'!AP$74+'Nom Revenue'!AQ$74)</f>
        <v>1.5233825903105318E-3</v>
      </c>
      <c r="AQ10" s="78">
        <f>('Nom Revenue'!AQ10+'Nom Revenue'!AR10)/('Nom Revenue'!AQ$74+'Nom Revenue'!AR$74)</f>
        <v>1.461483989233794E-3</v>
      </c>
      <c r="AR10" s="78">
        <f>('Nom Revenue'!AR10+'Nom Revenue'!AS10)/('Nom Revenue'!AR$74+'Nom Revenue'!AS$74)</f>
        <v>1.4262509093496175E-3</v>
      </c>
      <c r="AS10" s="78" t="e">
        <f>('Nom Revenue'!AS10+'Nom Revenue'!AT10)/('Nom Revenue'!AS$74+'Nom Revenue'!AT$74)</f>
        <v>#N/A</v>
      </c>
      <c r="AT10" s="78" t="e">
        <f>('Nom Revenue'!AT10+'Nom Revenue'!AU10)/('Nom Revenue'!AT$74+'Nom Revenue'!AU$74)</f>
        <v>#N/A</v>
      </c>
      <c r="AU10" s="78" t="e">
        <f>('Nom Revenue'!AU10+'Nom Revenue'!AV10)/('Nom Revenue'!AU$74+'Nom Revenue'!AV$74)</f>
        <v>#N/A</v>
      </c>
      <c r="AV10" s="78" t="e">
        <f>('Nom Revenue'!AV10+'Nom Revenue'!AW10)/('Nom Revenue'!AV$74+'Nom Revenue'!AW$74)</f>
        <v>#N/A</v>
      </c>
      <c r="AW10" s="78" t="e">
        <f>('Nom Revenue'!AW10+'Nom Revenue'!AX10)/('Nom Revenue'!AW$74+'Nom Revenue'!AX$74)</f>
        <v>#N/A</v>
      </c>
      <c r="AX10" s="78" t="e">
        <f>('Nom Revenue'!AX10+'Nom Revenue'!AY10)/('Nom Revenue'!AX$74+'Nom Revenue'!AY$74)</f>
        <v>#N/A</v>
      </c>
      <c r="AY10" s="78" t="e">
        <f>('Nom Revenue'!AY10+'Nom Revenue'!AZ10)/('Nom Revenue'!AY$74+'Nom Revenue'!AZ$74)</f>
        <v>#N/A</v>
      </c>
      <c r="AZ10" s="78" t="e">
        <f>('Nom Revenue'!AZ10+'Nom Revenue'!BA10)/('Nom Revenue'!AZ$74+'Nom Revenue'!BA$74)</f>
        <v>#N/A</v>
      </c>
    </row>
    <row r="11" spans="1:255"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63"/>
      <c r="H11" s="78">
        <f>('Nom Revenue'!G11+'Nom Revenue'!H11)/('Nom Revenue'!G$74+'Nom Revenue'!H$74)</f>
        <v>9.7263512190602977E-4</v>
      </c>
      <c r="I11" s="78">
        <f>('Nom Revenue'!H11+'Nom Revenue'!I11)/('Nom Revenue'!H$74+'Nom Revenue'!I$74)</f>
        <v>1.5469667602550103E-3</v>
      </c>
      <c r="J11" s="78">
        <f>('Nom Revenue'!I11+'Nom Revenue'!J11)/('Nom Revenue'!I$74+'Nom Revenue'!J$74)</f>
        <v>2.6775236579720746E-3</v>
      </c>
      <c r="K11" s="78">
        <f>('Nom Revenue'!J11+'Nom Revenue'!K11)/('Nom Revenue'!J$74+'Nom Revenue'!K$74)</f>
        <v>3.361696188243998E-3</v>
      </c>
      <c r="L11" s="78">
        <f>('Nom Revenue'!K11+'Nom Revenue'!L11)/('Nom Revenue'!K$74+'Nom Revenue'!L$74)</f>
        <v>3.5279516295655886E-3</v>
      </c>
      <c r="M11" s="78">
        <f>('Nom Revenue'!L11+'Nom Revenue'!M11)/('Nom Revenue'!L$74+'Nom Revenue'!M$74)</f>
        <v>3.5944637996077411E-3</v>
      </c>
      <c r="N11" s="78">
        <f>('Nom Revenue'!M11+'Nom Revenue'!N11)/('Nom Revenue'!M$74+'Nom Revenue'!N$74)</f>
        <v>3.6098698143841781E-3</v>
      </c>
      <c r="O11" s="78">
        <f>('Nom Revenue'!N11+'Nom Revenue'!O11)/('Nom Revenue'!N$74+'Nom Revenue'!O$74)</f>
        <v>3.407840052439934E-3</v>
      </c>
      <c r="P11" s="78">
        <f>('Nom Revenue'!O11+'Nom Revenue'!P11)/('Nom Revenue'!O$74+'Nom Revenue'!P$74)</f>
        <v>2.9176228090616271E-3</v>
      </c>
      <c r="Q11" s="78">
        <f>('Nom Revenue'!P11+'Nom Revenue'!Q11)/('Nom Revenue'!P$74+'Nom Revenue'!Q$74)</f>
        <v>2.81302629085002E-3</v>
      </c>
      <c r="R11" s="78">
        <f>('Nom Revenue'!Q11+'Nom Revenue'!R11)/('Nom Revenue'!Q$74+'Nom Revenue'!R$74)</f>
        <v>2.718890669084496E-3</v>
      </c>
      <c r="S11" s="78">
        <f>('Nom Revenue'!R11+'Nom Revenue'!S11)/('Nom Revenue'!R$74+'Nom Revenue'!S$74)</f>
        <v>2.0167689673208913E-3</v>
      </c>
      <c r="T11" s="78">
        <f>('Nom Revenue'!S11+'Nom Revenue'!T11)/('Nom Revenue'!S$74+'Nom Revenue'!T$74)</f>
        <v>1.4573262500183137E-3</v>
      </c>
      <c r="U11" s="78">
        <f>('Nom Revenue'!T11+'Nom Revenue'!U11)/('Nom Revenue'!T$74+'Nom Revenue'!U$74)</f>
        <v>1.3474173287128565E-3</v>
      </c>
      <c r="V11" s="78">
        <f>('Nom Revenue'!U11+'Nom Revenue'!V11)/('Nom Revenue'!U$74+'Nom Revenue'!V$74)</f>
        <v>1.3605623327398873E-3</v>
      </c>
      <c r="W11" s="78">
        <f>('Nom Revenue'!V11+'Nom Revenue'!W11)/('Nom Revenue'!V$74+'Nom Revenue'!W$74)</f>
        <v>1.2684157899393426E-3</v>
      </c>
      <c r="X11" s="78">
        <f>('Nom Revenue'!W11+'Nom Revenue'!X11)/('Nom Revenue'!W$74+'Nom Revenue'!X$74)</f>
        <v>1.224426504122375E-3</v>
      </c>
      <c r="Y11" s="78">
        <f>('Nom Revenue'!X11+'Nom Revenue'!Y11)/('Nom Revenue'!X$74+'Nom Revenue'!Y$74)</f>
        <v>1.4329082122796653E-3</v>
      </c>
      <c r="Z11" s="78">
        <f>('Nom Revenue'!Y11+'Nom Revenue'!Z11)/('Nom Revenue'!Y$74+'Nom Revenue'!Z$74)</f>
        <v>1.4438039669030492E-3</v>
      </c>
      <c r="AA11" s="78">
        <f>('Nom Revenue'!Z11+'Nom Revenue'!AA11)/('Nom Revenue'!Z$74+'Nom Revenue'!AA$74)</f>
        <v>1.2687386817397288E-3</v>
      </c>
      <c r="AB11" s="78">
        <f>('Nom Revenue'!AA11+'Nom Revenue'!AB11)/('Nom Revenue'!AA$74+'Nom Revenue'!AB$74)</f>
        <v>1.196863988053006E-3</v>
      </c>
      <c r="AC11" s="78">
        <f>('Nom Revenue'!AB11+'Nom Revenue'!AC11)/('Nom Revenue'!AB$74+'Nom Revenue'!AC$74)</f>
        <v>1.3329845327216072E-3</v>
      </c>
      <c r="AD11" s="78">
        <f>('Nom Revenue'!AD11+'Nom Revenue'!AE11)/('Nom Revenue'!AD$74+'Nom Revenue'!AE$74)</f>
        <v>1.3490293849834824E-3</v>
      </c>
      <c r="AE11" s="78">
        <f>('Nom Revenue'!AE11+'Nom Revenue'!AF11)/('Nom Revenue'!AE$74+'Nom Revenue'!AF$74)</f>
        <v>1.3890424453885779E-3</v>
      </c>
      <c r="AF11" s="78">
        <f>('Nom Revenue'!AF11+'Nom Revenue'!AG11)/('Nom Revenue'!AF$74+'Nom Revenue'!AG$74)</f>
        <v>1.6978296212026183E-3</v>
      </c>
      <c r="AG11" s="78">
        <f>('Nom Revenue'!AG11+'Nom Revenue'!AH11)/('Nom Revenue'!AG$74+'Nom Revenue'!AH$74)</f>
        <v>1.7512261007203481E-3</v>
      </c>
      <c r="AH11" s="78">
        <f>('Nom Revenue'!AH11+'Nom Revenue'!AI11)/('Nom Revenue'!AH$74+'Nom Revenue'!AI$74)</f>
        <v>1.8903235596869645E-3</v>
      </c>
      <c r="AI11" s="78">
        <f>('Nom Revenue'!AI11+'Nom Revenue'!AJ11)/('Nom Revenue'!AI$74+'Nom Revenue'!AJ$74)</f>
        <v>1.9832954372885898E-3</v>
      </c>
      <c r="AJ11" s="78">
        <f>('Nom Revenue'!AJ11+'Nom Revenue'!AK11)/('Nom Revenue'!AJ$74+'Nom Revenue'!AK$74)</f>
        <v>1.6051916215098962E-3</v>
      </c>
      <c r="AK11" s="78">
        <f>('Nom Revenue'!AK11+'Nom Revenue'!AL11)/('Nom Revenue'!AK$74+'Nom Revenue'!AL$74)</f>
        <v>1.4534416810309447E-3</v>
      </c>
      <c r="AL11" s="78">
        <f>('Nom Revenue'!AL11+'Nom Revenue'!AM11)/('Nom Revenue'!AL$74+'Nom Revenue'!AM$74)</f>
        <v>1.7877613542271172E-3</v>
      </c>
      <c r="AM11" s="78">
        <f>('Nom Revenue'!AM11+'Nom Revenue'!AN11)/('Nom Revenue'!AM$74+'Nom Revenue'!AN$74)</f>
        <v>1.859455730090365E-3</v>
      </c>
      <c r="AN11" s="78">
        <f>('Nom Revenue'!AN11+'Nom Revenue'!AO11)/('Nom Revenue'!AN$74+'Nom Revenue'!AO$74)</f>
        <v>1.5561880377316431E-3</v>
      </c>
      <c r="AO11" s="78">
        <f>('Nom Revenue'!AO11+'Nom Revenue'!AP11)/('Nom Revenue'!AO$74+'Nom Revenue'!AP$74)</f>
        <v>1.7491216749098315E-3</v>
      </c>
      <c r="AP11" s="78">
        <f>('Nom Revenue'!AP11+'Nom Revenue'!AQ11)/('Nom Revenue'!AP$74+'Nom Revenue'!AQ$74)</f>
        <v>2.05098947496145E-3</v>
      </c>
      <c r="AQ11" s="78">
        <f>('Nom Revenue'!AQ11+'Nom Revenue'!AR11)/('Nom Revenue'!AQ$74+'Nom Revenue'!AR$74)</f>
        <v>1.8581205981575283E-3</v>
      </c>
      <c r="AR11" s="78">
        <f>('Nom Revenue'!AR11+'Nom Revenue'!AS11)/('Nom Revenue'!AR$74+'Nom Revenue'!AS$74)</f>
        <v>1.8806141509167421E-3</v>
      </c>
      <c r="AS11" s="78" t="e">
        <f>('Nom Revenue'!AS11+'Nom Revenue'!AT11)/('Nom Revenue'!AS$74+'Nom Revenue'!AT$74)</f>
        <v>#N/A</v>
      </c>
      <c r="AT11" s="78" t="e">
        <f>('Nom Revenue'!AT11+'Nom Revenue'!AU11)/('Nom Revenue'!AT$74+'Nom Revenue'!AU$74)</f>
        <v>#N/A</v>
      </c>
      <c r="AU11" s="78" t="e">
        <f>('Nom Revenue'!AU11+'Nom Revenue'!AV11)/('Nom Revenue'!AU$74+'Nom Revenue'!AV$74)</f>
        <v>#N/A</v>
      </c>
      <c r="AV11" s="78" t="e">
        <f>('Nom Revenue'!AV11+'Nom Revenue'!AW11)/('Nom Revenue'!AV$74+'Nom Revenue'!AW$74)</f>
        <v>#N/A</v>
      </c>
      <c r="AW11" s="78" t="e">
        <f>('Nom Revenue'!AW11+'Nom Revenue'!AX11)/('Nom Revenue'!AW$74+'Nom Revenue'!AX$74)</f>
        <v>#N/A</v>
      </c>
      <c r="AX11" s="78" t="e">
        <f>('Nom Revenue'!AX11+'Nom Revenue'!AY11)/('Nom Revenue'!AX$74+'Nom Revenue'!AY$74)</f>
        <v>#N/A</v>
      </c>
      <c r="AY11" s="78" t="e">
        <f>('Nom Revenue'!AY11+'Nom Revenue'!AZ11)/('Nom Revenue'!AY$74+'Nom Revenue'!AZ$74)</f>
        <v>#N/A</v>
      </c>
      <c r="AZ11" s="78" t="e">
        <f>('Nom Revenue'!AZ11+'Nom Revenue'!BA11)/('Nom Revenue'!AZ$74+'Nom Revenue'!BA$74)</f>
        <v>#N/A</v>
      </c>
    </row>
    <row r="12" spans="1:255"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69"/>
      <c r="H12" s="79">
        <f>('Nom Revenue'!G12+'Nom Revenue'!H12)/('Nom Revenue'!G$74+'Nom Revenue'!H$74)</f>
        <v>2.0287643388207572E-3</v>
      </c>
      <c r="I12" s="79">
        <f>('Nom Revenue'!H12+'Nom Revenue'!I12)/('Nom Revenue'!H$74+'Nom Revenue'!I$74)</f>
        <v>2.1224896643900737E-3</v>
      </c>
      <c r="J12" s="79">
        <f>('Nom Revenue'!I12+'Nom Revenue'!J12)/('Nom Revenue'!I$74+'Nom Revenue'!J$74)</f>
        <v>2.2539700624602172E-3</v>
      </c>
      <c r="K12" s="79">
        <f>('Nom Revenue'!J12+'Nom Revenue'!K12)/('Nom Revenue'!J$74+'Nom Revenue'!K$74)</f>
        <v>1.9390741158578338E-3</v>
      </c>
      <c r="L12" s="79">
        <f>('Nom Revenue'!K12+'Nom Revenue'!L12)/('Nom Revenue'!K$74+'Nom Revenue'!L$74)</f>
        <v>1.5722115868480396E-3</v>
      </c>
      <c r="M12" s="79">
        <f>('Nom Revenue'!L12+'Nom Revenue'!M12)/('Nom Revenue'!L$74+'Nom Revenue'!M$74)</f>
        <v>1.2635449761189304E-3</v>
      </c>
      <c r="N12" s="79">
        <f>('Nom Revenue'!M12+'Nom Revenue'!N12)/('Nom Revenue'!M$74+'Nom Revenue'!N$74)</f>
        <v>1.0114430747935833E-3</v>
      </c>
      <c r="O12" s="79">
        <f>('Nom Revenue'!N12+'Nom Revenue'!O12)/('Nom Revenue'!N$74+'Nom Revenue'!O$74)</f>
        <v>1.0240553594389008E-3</v>
      </c>
      <c r="P12" s="79">
        <f>('Nom Revenue'!O12+'Nom Revenue'!P12)/('Nom Revenue'!O$74+'Nom Revenue'!P$74)</f>
        <v>1.035874981574445E-3</v>
      </c>
      <c r="Q12" s="79">
        <f>('Nom Revenue'!P12+'Nom Revenue'!Q12)/('Nom Revenue'!P$74+'Nom Revenue'!Q$74)</f>
        <v>1.1637616323110906E-3</v>
      </c>
      <c r="R12" s="79">
        <f>('Nom Revenue'!Q12+'Nom Revenue'!R12)/('Nom Revenue'!Q$74+'Nom Revenue'!R$74)</f>
        <v>1.3060905818373413E-3</v>
      </c>
      <c r="S12" s="79">
        <f>('Nom Revenue'!R12+'Nom Revenue'!S12)/('Nom Revenue'!R$74+'Nom Revenue'!S$74)</f>
        <v>1.2752824237406693E-3</v>
      </c>
      <c r="T12" s="79">
        <f>('Nom Revenue'!S12+'Nom Revenue'!T12)/('Nom Revenue'!S$74+'Nom Revenue'!T$74)</f>
        <v>1.2694020854944182E-3</v>
      </c>
      <c r="U12" s="79">
        <f>('Nom Revenue'!T12+'Nom Revenue'!U12)/('Nom Revenue'!T$74+'Nom Revenue'!U$74)</f>
        <v>1.1869180245435988E-3</v>
      </c>
      <c r="V12" s="79">
        <f>('Nom Revenue'!U12+'Nom Revenue'!V12)/('Nom Revenue'!U$74+'Nom Revenue'!V$74)</f>
        <v>9.1215246056219001E-4</v>
      </c>
      <c r="W12" s="79">
        <f>('Nom Revenue'!V12+'Nom Revenue'!W12)/('Nom Revenue'!V$74+'Nom Revenue'!W$74)</f>
        <v>7.8558795146641729E-4</v>
      </c>
      <c r="X12" s="79">
        <f>('Nom Revenue'!W12+'Nom Revenue'!X12)/('Nom Revenue'!W$74+'Nom Revenue'!X$74)</f>
        <v>7.427781718255252E-4</v>
      </c>
      <c r="Y12" s="79">
        <f>('Nom Revenue'!X12+'Nom Revenue'!Y12)/('Nom Revenue'!X$74+'Nom Revenue'!Y$74)</f>
        <v>7.3002927817894005E-4</v>
      </c>
      <c r="Z12" s="79">
        <f>('Nom Revenue'!Y12+'Nom Revenue'!Z12)/('Nom Revenue'!Y$74+'Nom Revenue'!Z$74)</f>
        <v>7.2163681567301145E-4</v>
      </c>
      <c r="AA12" s="79">
        <f>('Nom Revenue'!Z12+'Nom Revenue'!AA12)/('Nom Revenue'!Z$74+'Nom Revenue'!AA$74)</f>
        <v>6.6799174293222664E-4</v>
      </c>
      <c r="AB12" s="79">
        <f>('Nom Revenue'!AA12+'Nom Revenue'!AB12)/('Nom Revenue'!AA$74+'Nom Revenue'!AB$74)</f>
        <v>6.3623811771200715E-4</v>
      </c>
      <c r="AC12" s="79">
        <f>('Nom Revenue'!AB12+'Nom Revenue'!AC12)/('Nom Revenue'!AB$74+'Nom Revenue'!AC$74)</f>
        <v>6.2090718652702535E-4</v>
      </c>
      <c r="AD12" s="79">
        <f>('Nom Revenue'!AD12+'Nom Revenue'!AE12)/('Nom Revenue'!AD$74+'Nom Revenue'!AE$74)</f>
        <v>6.5129943731000704E-4</v>
      </c>
      <c r="AE12" s="79">
        <f>('Nom Revenue'!AE12+'Nom Revenue'!AF12)/('Nom Revenue'!AE$74+'Nom Revenue'!AF$74)</f>
        <v>6.6346796465995537E-4</v>
      </c>
      <c r="AF12" s="79">
        <f>('Nom Revenue'!AF12+'Nom Revenue'!AG12)/('Nom Revenue'!AF$74+'Nom Revenue'!AG$74)</f>
        <v>6.0260712496102516E-4</v>
      </c>
      <c r="AG12" s="79">
        <f>('Nom Revenue'!AG12+'Nom Revenue'!AH12)/('Nom Revenue'!AG$74+'Nom Revenue'!AH$74)</f>
        <v>5.7403108844205069E-4</v>
      </c>
      <c r="AH12" s="79">
        <f>('Nom Revenue'!AH12+'Nom Revenue'!AI12)/('Nom Revenue'!AH$74+'Nom Revenue'!AI$74)</f>
        <v>5.4747060069224333E-4</v>
      </c>
      <c r="AI12" s="79">
        <f>('Nom Revenue'!AI12+'Nom Revenue'!AJ12)/('Nom Revenue'!AI$74+'Nom Revenue'!AJ$74)</f>
        <v>5.2558093981116226E-4</v>
      </c>
      <c r="AJ12" s="79">
        <f>('Nom Revenue'!AJ12+'Nom Revenue'!AK12)/('Nom Revenue'!AJ$74+'Nom Revenue'!AK$74)</f>
        <v>5.0099657602144883E-4</v>
      </c>
      <c r="AK12" s="79">
        <f>('Nom Revenue'!AK12+'Nom Revenue'!AL12)/('Nom Revenue'!AK$74+'Nom Revenue'!AL$74)</f>
        <v>4.2111795124353608E-4</v>
      </c>
      <c r="AL12" s="79">
        <f>('Nom Revenue'!AL12+'Nom Revenue'!AM12)/('Nom Revenue'!AL$74+'Nom Revenue'!AM$74)</f>
        <v>4.2266152476323472E-4</v>
      </c>
      <c r="AM12" s="79">
        <f>('Nom Revenue'!AM12+'Nom Revenue'!AN12)/('Nom Revenue'!AM$74+'Nom Revenue'!AN$74)</f>
        <v>4.0191517274868241E-4</v>
      </c>
      <c r="AN12" s="79">
        <f>('Nom Revenue'!AN12+'Nom Revenue'!AO12)/('Nom Revenue'!AN$74+'Nom Revenue'!AO$74)</f>
        <v>3.3666853550706673E-4</v>
      </c>
      <c r="AO12" s="79">
        <f>('Nom Revenue'!AO12+'Nom Revenue'!AP12)/('Nom Revenue'!AO$74+'Nom Revenue'!AP$74)</f>
        <v>3.9121515218210778E-4</v>
      </c>
      <c r="AP12" s="79">
        <f>('Nom Revenue'!AP12+'Nom Revenue'!AQ12)/('Nom Revenue'!AP$74+'Nom Revenue'!AQ$74)</f>
        <v>4.3038615885202647E-4</v>
      </c>
      <c r="AQ12" s="79">
        <f>('Nom Revenue'!AQ12+'Nom Revenue'!AR12)/('Nom Revenue'!AQ$74+'Nom Revenue'!AR$74)</f>
        <v>3.8318174267299191E-4</v>
      </c>
      <c r="AR12" s="79">
        <f>('Nom Revenue'!AR12+'Nom Revenue'!AS12)/('Nom Revenue'!AR$74+'Nom Revenue'!AS$74)</f>
        <v>3.5916597528239162E-4</v>
      </c>
      <c r="AS12" s="79" t="e">
        <f>('Nom Revenue'!AS12+'Nom Revenue'!AT12)/('Nom Revenue'!AS$74+'Nom Revenue'!AT$74)</f>
        <v>#N/A</v>
      </c>
      <c r="AT12" s="79" t="e">
        <f>('Nom Revenue'!AT12+'Nom Revenue'!AU12)/('Nom Revenue'!AT$74+'Nom Revenue'!AU$74)</f>
        <v>#N/A</v>
      </c>
      <c r="AU12" s="79" t="e">
        <f>('Nom Revenue'!AU12+'Nom Revenue'!AV12)/('Nom Revenue'!AU$74+'Nom Revenue'!AV$74)</f>
        <v>#N/A</v>
      </c>
      <c r="AV12" s="79" t="e">
        <f>('Nom Revenue'!AV12+'Nom Revenue'!AW12)/('Nom Revenue'!AV$74+'Nom Revenue'!AW$74)</f>
        <v>#N/A</v>
      </c>
      <c r="AW12" s="79" t="e">
        <f>('Nom Revenue'!AW12+'Nom Revenue'!AX12)/('Nom Revenue'!AW$74+'Nom Revenue'!AX$74)</f>
        <v>#N/A</v>
      </c>
      <c r="AX12" s="79" t="e">
        <f>('Nom Revenue'!AX12+'Nom Revenue'!AY12)/('Nom Revenue'!AX$74+'Nom Revenue'!AY$74)</f>
        <v>#N/A</v>
      </c>
      <c r="AY12" s="79" t="e">
        <f>('Nom Revenue'!AY12+'Nom Revenue'!AZ12)/('Nom Revenue'!AY$74+'Nom Revenue'!AZ$74)</f>
        <v>#N/A</v>
      </c>
      <c r="AZ12" s="79" t="e">
        <f>('Nom Revenue'!AZ12+'Nom Revenue'!BA12)/('Nom Revenue'!AZ$74+'Nom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69"/>
      <c r="H13" s="79">
        <f>('Nom Revenue'!G13+'Nom Revenue'!H13)/('Nom Revenue'!G$74+'Nom Revenue'!H$74)</f>
        <v>1.9800053318974522E-3</v>
      </c>
      <c r="I13" s="79">
        <f>('Nom Revenue'!H13+'Nom Revenue'!I13)/('Nom Revenue'!H$74+'Nom Revenue'!I$74)</f>
        <v>2.1854786979780818E-3</v>
      </c>
      <c r="J13" s="79">
        <f>('Nom Revenue'!I13+'Nom Revenue'!J13)/('Nom Revenue'!I$74+'Nom Revenue'!J$74)</f>
        <v>2.3938149203500845E-3</v>
      </c>
      <c r="K13" s="79">
        <f>('Nom Revenue'!J13+'Nom Revenue'!K13)/('Nom Revenue'!J$74+'Nom Revenue'!K$74)</f>
        <v>2.3118787809421502E-3</v>
      </c>
      <c r="L13" s="79">
        <f>('Nom Revenue'!K13+'Nom Revenue'!L13)/('Nom Revenue'!K$74+'Nom Revenue'!L$74)</f>
        <v>2.1937893503404817E-3</v>
      </c>
      <c r="M13" s="79">
        <f>('Nom Revenue'!L13+'Nom Revenue'!M13)/('Nom Revenue'!L$74+'Nom Revenue'!M$74)</f>
        <v>2.093916823940362E-3</v>
      </c>
      <c r="N13" s="79">
        <f>('Nom Revenue'!M13+'Nom Revenue'!N13)/('Nom Revenue'!M$74+'Nom Revenue'!N$74)</f>
        <v>1.8344734181024171E-3</v>
      </c>
      <c r="O13" s="79">
        <f>('Nom Revenue'!N13+'Nom Revenue'!O13)/('Nom Revenue'!N$74+'Nom Revenue'!O$74)</f>
        <v>1.7876304044482374E-3</v>
      </c>
      <c r="P13" s="79">
        <f>('Nom Revenue'!O13+'Nom Revenue'!P13)/('Nom Revenue'!O$74+'Nom Revenue'!P$74)</f>
        <v>1.9026362043794199E-3</v>
      </c>
      <c r="Q13" s="79">
        <f>('Nom Revenue'!P13+'Nom Revenue'!Q13)/('Nom Revenue'!P$74+'Nom Revenue'!Q$74)</f>
        <v>1.7350464684061987E-3</v>
      </c>
      <c r="R13" s="79">
        <f>('Nom Revenue'!Q13+'Nom Revenue'!R13)/('Nom Revenue'!Q$74+'Nom Revenue'!R$74)</f>
        <v>1.8186197831010071E-3</v>
      </c>
      <c r="S13" s="79">
        <f>('Nom Revenue'!R13+'Nom Revenue'!S13)/('Nom Revenue'!R$74+'Nom Revenue'!S$74)</f>
        <v>2.1789187525923432E-3</v>
      </c>
      <c r="T13" s="79">
        <f>('Nom Revenue'!S13+'Nom Revenue'!T13)/('Nom Revenue'!S$74+'Nom Revenue'!T$74)</f>
        <v>2.2415986125914702E-3</v>
      </c>
      <c r="U13" s="79">
        <f>('Nom Revenue'!T13+'Nom Revenue'!U13)/('Nom Revenue'!T$74+'Nom Revenue'!U$74)</f>
        <v>2.1570504372759327E-3</v>
      </c>
      <c r="V13" s="79">
        <f>('Nom Revenue'!U13+'Nom Revenue'!V13)/('Nom Revenue'!U$74+'Nom Revenue'!V$74)</f>
        <v>1.8673937851311682E-3</v>
      </c>
      <c r="W13" s="79">
        <f>('Nom Revenue'!V13+'Nom Revenue'!W13)/('Nom Revenue'!V$74+'Nom Revenue'!W$74)</f>
        <v>1.6105252234918245E-3</v>
      </c>
      <c r="X13" s="79">
        <f>('Nom Revenue'!W13+'Nom Revenue'!X13)/('Nom Revenue'!W$74+'Nom Revenue'!X$74)</f>
        <v>1.5683098970100972E-3</v>
      </c>
      <c r="Y13" s="79">
        <f>('Nom Revenue'!X13+'Nom Revenue'!Y13)/('Nom Revenue'!X$74+'Nom Revenue'!Y$74)</f>
        <v>1.533150109030727E-3</v>
      </c>
      <c r="Z13" s="79">
        <f>('Nom Revenue'!Y13+'Nom Revenue'!Z13)/('Nom Revenue'!Y$74+'Nom Revenue'!Z$74)</f>
        <v>1.4117532528044924E-3</v>
      </c>
      <c r="AA13" s="79">
        <f>('Nom Revenue'!Z13+'Nom Revenue'!AA13)/('Nom Revenue'!Z$74+'Nom Revenue'!AA$74)</f>
        <v>1.2613431228339547E-3</v>
      </c>
      <c r="AB13" s="79">
        <f>('Nom Revenue'!AA13+'Nom Revenue'!AB13)/('Nom Revenue'!AA$74+'Nom Revenue'!AB$74)</f>
        <v>1.1132224489376823E-3</v>
      </c>
      <c r="AC13" s="79">
        <f>('Nom Revenue'!AB13+'Nom Revenue'!AC13)/('Nom Revenue'!AB$74+'Nom Revenue'!AC$74)</f>
        <v>1.0943339903938592E-3</v>
      </c>
      <c r="AD13" s="79">
        <f>('Nom Revenue'!AD13+'Nom Revenue'!AE13)/('Nom Revenue'!AD$74+'Nom Revenue'!AE$74)</f>
        <v>1.2049341351851753E-3</v>
      </c>
      <c r="AE13" s="79">
        <f>('Nom Revenue'!AE13+'Nom Revenue'!AF13)/('Nom Revenue'!AE$74+'Nom Revenue'!AF$74)</f>
        <v>1.2790877673026922E-3</v>
      </c>
      <c r="AF13" s="79">
        <f>('Nom Revenue'!AF13+'Nom Revenue'!AG13)/('Nom Revenue'!AF$74+'Nom Revenue'!AG$74)</f>
        <v>1.1844992694419253E-3</v>
      </c>
      <c r="AG13" s="79">
        <f>('Nom Revenue'!AG13+'Nom Revenue'!AH13)/('Nom Revenue'!AG$74+'Nom Revenue'!AH$74)</f>
        <v>1.0403041004873785E-3</v>
      </c>
      <c r="AH13" s="79">
        <f>('Nom Revenue'!AH13+'Nom Revenue'!AI13)/('Nom Revenue'!AH$74+'Nom Revenue'!AI$74)</f>
        <v>9.9744466543547506E-4</v>
      </c>
      <c r="AI13" s="79">
        <f>('Nom Revenue'!AI13+'Nom Revenue'!AJ13)/('Nom Revenue'!AI$74+'Nom Revenue'!AJ$74)</f>
        <v>9.4050279014775882E-4</v>
      </c>
      <c r="AJ13" s="79">
        <f>('Nom Revenue'!AJ13+'Nom Revenue'!AK13)/('Nom Revenue'!AJ$74+'Nom Revenue'!AK$74)</f>
        <v>8.795699119033758E-4</v>
      </c>
      <c r="AK13" s="79">
        <f>('Nom Revenue'!AK13+'Nom Revenue'!AL13)/('Nom Revenue'!AK$74+'Nom Revenue'!AL$74)</f>
        <v>8.3201181974883035E-4</v>
      </c>
      <c r="AL13" s="79">
        <f>('Nom Revenue'!AL13+'Nom Revenue'!AM13)/('Nom Revenue'!AL$74+'Nom Revenue'!AM$74)</f>
        <v>8.042399155224159E-4</v>
      </c>
      <c r="AM13" s="79">
        <f>('Nom Revenue'!AM13+'Nom Revenue'!AN13)/('Nom Revenue'!AM$74+'Nom Revenue'!AN$74)</f>
        <v>7.1105208367653781E-4</v>
      </c>
      <c r="AN13" s="79">
        <f>('Nom Revenue'!AN13+'Nom Revenue'!AO13)/('Nom Revenue'!AN$74+'Nom Revenue'!AO$74)</f>
        <v>5.7908081165236646E-4</v>
      </c>
      <c r="AO13" s="79">
        <f>('Nom Revenue'!AO13+'Nom Revenue'!AP13)/('Nom Revenue'!AO$74+'Nom Revenue'!AP$74)</f>
        <v>5.791183079641378E-4</v>
      </c>
      <c r="AP13" s="79">
        <f>('Nom Revenue'!AP13+'Nom Revenue'!AQ13)/('Nom Revenue'!AP$74+'Nom Revenue'!AQ$74)</f>
        <v>6.7101501595666889E-4</v>
      </c>
      <c r="AQ13" s="79">
        <f>('Nom Revenue'!AQ13+'Nom Revenue'!AR13)/('Nom Revenue'!AQ$74+'Nom Revenue'!AR$74)</f>
        <v>7.2952498947326239E-4</v>
      </c>
      <c r="AR13" s="79">
        <f>('Nom Revenue'!AR13+'Nom Revenue'!AS13)/('Nom Revenue'!AR$74+'Nom Revenue'!AS$74)</f>
        <v>7.1256874551524894E-4</v>
      </c>
      <c r="AS13" s="79" t="e">
        <f>('Nom Revenue'!AS13+'Nom Revenue'!AT13)/('Nom Revenue'!AS$74+'Nom Revenue'!AT$74)</f>
        <v>#N/A</v>
      </c>
      <c r="AT13" s="79" t="e">
        <f>('Nom Revenue'!AT13+'Nom Revenue'!AU13)/('Nom Revenue'!AT$74+'Nom Revenue'!AU$74)</f>
        <v>#N/A</v>
      </c>
      <c r="AU13" s="79" t="e">
        <f>('Nom Revenue'!AU13+'Nom Revenue'!AV13)/('Nom Revenue'!AU$74+'Nom Revenue'!AV$74)</f>
        <v>#N/A</v>
      </c>
      <c r="AV13" s="79" t="e">
        <f>('Nom Revenue'!AV13+'Nom Revenue'!AW13)/('Nom Revenue'!AV$74+'Nom Revenue'!AW$74)</f>
        <v>#N/A</v>
      </c>
      <c r="AW13" s="79" t="e">
        <f>('Nom Revenue'!AW13+'Nom Revenue'!AX13)/('Nom Revenue'!AW$74+'Nom Revenue'!AX$74)</f>
        <v>#N/A</v>
      </c>
      <c r="AX13" s="79" t="e">
        <f>('Nom Revenue'!AX13+'Nom Revenue'!AY13)/('Nom Revenue'!AX$74+'Nom Revenue'!AY$74)</f>
        <v>#N/A</v>
      </c>
      <c r="AY13" s="79" t="e">
        <f>('Nom Revenue'!AY13+'Nom Revenue'!AZ13)/('Nom Revenue'!AY$74+'Nom Revenue'!AZ$74)</f>
        <v>#N/A</v>
      </c>
      <c r="AZ13" s="79" t="e">
        <f>('Nom Revenue'!AZ13+'Nom Revenue'!BA13)/('Nom Revenue'!AZ$74+'Nom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69"/>
      <c r="H14" s="79">
        <f>('Nom Revenue'!G14+'Nom Revenue'!H14)/('Nom Revenue'!G$74+'Nom Revenue'!H$74)</f>
        <v>8.9528417031819476E-4</v>
      </c>
      <c r="I14" s="79">
        <f>('Nom Revenue'!H14+'Nom Revenue'!I14)/('Nom Revenue'!H$74+'Nom Revenue'!I$74)</f>
        <v>8.7855362024690604E-4</v>
      </c>
      <c r="J14" s="79">
        <f>('Nom Revenue'!I14+'Nom Revenue'!J14)/('Nom Revenue'!I$74+'Nom Revenue'!J$74)</f>
        <v>9.3841594683562667E-4</v>
      </c>
      <c r="K14" s="79">
        <f>('Nom Revenue'!J14+'Nom Revenue'!K14)/('Nom Revenue'!J$74+'Nom Revenue'!K$74)</f>
        <v>1.0683029051887917E-3</v>
      </c>
      <c r="L14" s="79">
        <f>('Nom Revenue'!K14+'Nom Revenue'!L14)/('Nom Revenue'!K$74+'Nom Revenue'!L$74)</f>
        <v>1.0401100822941311E-3</v>
      </c>
      <c r="M14" s="79">
        <f>('Nom Revenue'!L14+'Nom Revenue'!M14)/('Nom Revenue'!L$74+'Nom Revenue'!M$74)</f>
        <v>9.660035184402109E-4</v>
      </c>
      <c r="N14" s="79">
        <f>('Nom Revenue'!M14+'Nom Revenue'!N14)/('Nom Revenue'!M$74+'Nom Revenue'!N$74)</f>
        <v>9.1069195052600528E-4</v>
      </c>
      <c r="O14" s="79">
        <f>('Nom Revenue'!N14+'Nom Revenue'!O14)/('Nom Revenue'!N$74+'Nom Revenue'!O$74)</f>
        <v>9.186689720078996E-4</v>
      </c>
      <c r="P14" s="79">
        <f>('Nom Revenue'!O14+'Nom Revenue'!P14)/('Nom Revenue'!O$74+'Nom Revenue'!P$74)</f>
        <v>7.7274832418663638E-4</v>
      </c>
      <c r="Q14" s="79">
        <f>('Nom Revenue'!P14+'Nom Revenue'!Q14)/('Nom Revenue'!P$74+'Nom Revenue'!Q$74)</f>
        <v>6.1547941595073777E-4</v>
      </c>
      <c r="R14" s="79">
        <f>('Nom Revenue'!Q14+'Nom Revenue'!R14)/('Nom Revenue'!Q$74+'Nom Revenue'!R$74)</f>
        <v>8.3970603156170308E-4</v>
      </c>
      <c r="S14" s="79">
        <f>('Nom Revenue'!R14+'Nom Revenue'!S14)/('Nom Revenue'!R$74+'Nom Revenue'!S$74)</f>
        <v>1.2935456390997882E-3</v>
      </c>
      <c r="T14" s="79">
        <f>('Nom Revenue'!S14+'Nom Revenue'!T14)/('Nom Revenue'!S$74+'Nom Revenue'!T$74)</f>
        <v>1.5246057200699872E-3</v>
      </c>
      <c r="U14" s="79">
        <f>('Nom Revenue'!T14+'Nom Revenue'!U14)/('Nom Revenue'!T$74+'Nom Revenue'!U$74)</f>
        <v>1.5505748803643807E-3</v>
      </c>
      <c r="V14" s="79">
        <f>('Nom Revenue'!U14+'Nom Revenue'!V14)/('Nom Revenue'!U$74+'Nom Revenue'!V$74)</f>
        <v>1.358386921722513E-3</v>
      </c>
      <c r="W14" s="79">
        <f>('Nom Revenue'!V14+'Nom Revenue'!W14)/('Nom Revenue'!V$74+'Nom Revenue'!W$74)</f>
        <v>1.1633901824741029E-3</v>
      </c>
      <c r="X14" s="79">
        <f>('Nom Revenue'!W14+'Nom Revenue'!X14)/('Nom Revenue'!W$74+'Nom Revenue'!X$74)</f>
        <v>1.2290315296514542E-3</v>
      </c>
      <c r="Y14" s="79">
        <f>('Nom Revenue'!X14+'Nom Revenue'!Y14)/('Nom Revenue'!X$74+'Nom Revenue'!Y$74)</f>
        <v>1.1923875417358691E-3</v>
      </c>
      <c r="Z14" s="79">
        <f>('Nom Revenue'!Y14+'Nom Revenue'!Z14)/('Nom Revenue'!Y$74+'Nom Revenue'!Z$74)</f>
        <v>9.7284293419583735E-4</v>
      </c>
      <c r="AA14" s="79">
        <f>('Nom Revenue'!Z14+'Nom Revenue'!AA14)/('Nom Revenue'!Z$74+'Nom Revenue'!AA$74)</f>
        <v>8.6514343718102713E-4</v>
      </c>
      <c r="AB14" s="79">
        <f>('Nom Revenue'!AA14+'Nom Revenue'!AB14)/('Nom Revenue'!AA$74+'Nom Revenue'!AB$74)</f>
        <v>8.8842078076906931E-4</v>
      </c>
      <c r="AC14" s="79">
        <f>('Nom Revenue'!AB14+'Nom Revenue'!AC14)/('Nom Revenue'!AB$74+'Nom Revenue'!AC$74)</f>
        <v>8.2319446814877427E-4</v>
      </c>
      <c r="AD14" s="79">
        <f>('Nom Revenue'!AD14+'Nom Revenue'!AE14)/('Nom Revenue'!AD$74+'Nom Revenue'!AE$74)</f>
        <v>6.5881085484816861E-4</v>
      </c>
      <c r="AE14" s="79">
        <f>('Nom Revenue'!AE14+'Nom Revenue'!AF14)/('Nom Revenue'!AE$74+'Nom Revenue'!AF$74)</f>
        <v>7.1909026264450882E-4</v>
      </c>
      <c r="AF14" s="79">
        <f>('Nom Revenue'!AF14+'Nom Revenue'!AG14)/('Nom Revenue'!AF$74+'Nom Revenue'!AG$74)</f>
        <v>8.3407528730963462E-4</v>
      </c>
      <c r="AG14" s="79">
        <f>('Nom Revenue'!AG14+'Nom Revenue'!AH14)/('Nom Revenue'!AG$74+'Nom Revenue'!AH$74)</f>
        <v>7.9996792202067016E-4</v>
      </c>
      <c r="AH14" s="79">
        <f>('Nom Revenue'!AH14+'Nom Revenue'!AI14)/('Nom Revenue'!AH$74+'Nom Revenue'!AI$74)</f>
        <v>8.5787755881979084E-4</v>
      </c>
      <c r="AI14" s="79">
        <f>('Nom Revenue'!AI14+'Nom Revenue'!AJ14)/('Nom Revenue'!AI$74+'Nom Revenue'!AJ$74)</f>
        <v>7.5843768354215619E-4</v>
      </c>
      <c r="AJ14" s="79">
        <f>('Nom Revenue'!AJ14+'Nom Revenue'!AK14)/('Nom Revenue'!AJ$74+'Nom Revenue'!AK$74)</f>
        <v>7.0402489413355781E-4</v>
      </c>
      <c r="AK14" s="79">
        <f>('Nom Revenue'!AK14+'Nom Revenue'!AL14)/('Nom Revenue'!AK$74+'Nom Revenue'!AL$74)</f>
        <v>7.1495690716572263E-4</v>
      </c>
      <c r="AL14" s="79">
        <f>('Nom Revenue'!AL14+'Nom Revenue'!AM14)/('Nom Revenue'!AL$74+'Nom Revenue'!AM$74)</f>
        <v>6.8443537257270701E-4</v>
      </c>
      <c r="AM14" s="79">
        <f>('Nom Revenue'!AM14+'Nom Revenue'!AN14)/('Nom Revenue'!AM$74+'Nom Revenue'!AN$74)</f>
        <v>8.2379058050406552E-4</v>
      </c>
      <c r="AN14" s="79">
        <f>('Nom Revenue'!AN14+'Nom Revenue'!AO14)/('Nom Revenue'!AN$74+'Nom Revenue'!AO$74)</f>
        <v>8.0898290544566254E-4</v>
      </c>
      <c r="AO14" s="79">
        <f>('Nom Revenue'!AO14+'Nom Revenue'!AP14)/('Nom Revenue'!AO$74+'Nom Revenue'!AP$74)</f>
        <v>6.3380829026768687E-4</v>
      </c>
      <c r="AP14" s="79">
        <f>('Nom Revenue'!AP14+'Nom Revenue'!AQ14)/('Nom Revenue'!AP$74+'Nom Revenue'!AQ$74)</f>
        <v>5.4372711206400178E-4</v>
      </c>
      <c r="AQ14" s="79">
        <f>('Nom Revenue'!AQ14+'Nom Revenue'!AR14)/('Nom Revenue'!AQ$74+'Nom Revenue'!AR$74)</f>
        <v>5.9608269527823608E-4</v>
      </c>
      <c r="AR14" s="79">
        <f>('Nom Revenue'!AR14+'Nom Revenue'!AS14)/('Nom Revenue'!AR$74+'Nom Revenue'!AS$74)</f>
        <v>6.3109942100602571E-4</v>
      </c>
      <c r="AS14" s="79" t="e">
        <f>('Nom Revenue'!AS14+'Nom Revenue'!AT14)/('Nom Revenue'!AS$74+'Nom Revenue'!AT$74)</f>
        <v>#N/A</v>
      </c>
      <c r="AT14" s="79" t="e">
        <f>('Nom Revenue'!AT14+'Nom Revenue'!AU14)/('Nom Revenue'!AT$74+'Nom Revenue'!AU$74)</f>
        <v>#N/A</v>
      </c>
      <c r="AU14" s="79" t="e">
        <f>('Nom Revenue'!AU14+'Nom Revenue'!AV14)/('Nom Revenue'!AU$74+'Nom Revenue'!AV$74)</f>
        <v>#N/A</v>
      </c>
      <c r="AV14" s="79" t="e">
        <f>('Nom Revenue'!AV14+'Nom Revenue'!AW14)/('Nom Revenue'!AV$74+'Nom Revenue'!AW$74)</f>
        <v>#N/A</v>
      </c>
      <c r="AW14" s="79" t="e">
        <f>('Nom Revenue'!AW14+'Nom Revenue'!AX14)/('Nom Revenue'!AW$74+'Nom Revenue'!AX$74)</f>
        <v>#N/A</v>
      </c>
      <c r="AX14" s="79" t="e">
        <f>('Nom Revenue'!AX14+'Nom Revenue'!AY14)/('Nom Revenue'!AX$74+'Nom Revenue'!AY$74)</f>
        <v>#N/A</v>
      </c>
      <c r="AY14" s="79" t="e">
        <f>('Nom Revenue'!AY14+'Nom Revenue'!AZ14)/('Nom Revenue'!AY$74+'Nom Revenue'!AZ$74)</f>
        <v>#N/A</v>
      </c>
      <c r="AZ14" s="79" t="e">
        <f>('Nom Revenue'!AZ14+'Nom Revenue'!BA14)/('Nom Revenue'!AZ$74+'Nom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63"/>
      <c r="H15" s="78">
        <f>('Nom Revenue'!G15+'Nom Revenue'!H15)/('Nom Revenue'!G$74+'Nom Revenue'!H$74)</f>
        <v>4.9910056481991304E-3</v>
      </c>
      <c r="I15" s="78">
        <f>('Nom Revenue'!H15+'Nom Revenue'!I15)/('Nom Revenue'!H$74+'Nom Revenue'!I$74)</f>
        <v>4.7698525350244603E-3</v>
      </c>
      <c r="J15" s="78">
        <f>('Nom Revenue'!I15+'Nom Revenue'!J15)/('Nom Revenue'!I$74+'Nom Revenue'!J$74)</f>
        <v>4.0879095868532776E-3</v>
      </c>
      <c r="K15" s="78">
        <f>('Nom Revenue'!J15+'Nom Revenue'!K15)/('Nom Revenue'!J$74+'Nom Revenue'!K$74)</f>
        <v>3.7792665397958021E-3</v>
      </c>
      <c r="L15" s="78">
        <f>('Nom Revenue'!K15+'Nom Revenue'!L15)/('Nom Revenue'!K$74+'Nom Revenue'!L$74)</f>
        <v>3.5360978035907081E-3</v>
      </c>
      <c r="M15" s="78">
        <f>('Nom Revenue'!L15+'Nom Revenue'!M15)/('Nom Revenue'!L$74+'Nom Revenue'!M$74)</f>
        <v>3.2886730091728094E-3</v>
      </c>
      <c r="N15" s="78">
        <f>('Nom Revenue'!M15+'Nom Revenue'!N15)/('Nom Revenue'!M$74+'Nom Revenue'!N$74)</f>
        <v>3.1977408123991338E-3</v>
      </c>
      <c r="O15" s="78">
        <f>('Nom Revenue'!N15+'Nom Revenue'!O15)/('Nom Revenue'!N$74+'Nom Revenue'!O$74)</f>
        <v>3.2992839088625955E-3</v>
      </c>
      <c r="P15" s="78">
        <f>('Nom Revenue'!O15+'Nom Revenue'!P15)/('Nom Revenue'!O$74+'Nom Revenue'!P$74)</f>
        <v>3.3001051047179637E-3</v>
      </c>
      <c r="Q15" s="78">
        <f>('Nom Revenue'!P15+'Nom Revenue'!Q15)/('Nom Revenue'!P$74+'Nom Revenue'!Q$74)</f>
        <v>3.4226681402056021E-3</v>
      </c>
      <c r="R15" s="78">
        <f>('Nom Revenue'!Q15+'Nom Revenue'!R15)/('Nom Revenue'!Q$74+'Nom Revenue'!R$74)</f>
        <v>3.624226211883744E-3</v>
      </c>
      <c r="S15" s="78">
        <f>('Nom Revenue'!R15+'Nom Revenue'!S15)/('Nom Revenue'!R$74+'Nom Revenue'!S$74)</f>
        <v>3.5415613717640275E-3</v>
      </c>
      <c r="T15" s="78">
        <f>('Nom Revenue'!S15+'Nom Revenue'!T15)/('Nom Revenue'!S$74+'Nom Revenue'!T$74)</f>
        <v>3.2674877581239208E-3</v>
      </c>
      <c r="U15" s="78">
        <f>('Nom Revenue'!T15+'Nom Revenue'!U15)/('Nom Revenue'!T$74+'Nom Revenue'!U$74)</f>
        <v>2.9706348768912413E-3</v>
      </c>
      <c r="V15" s="78">
        <f>('Nom Revenue'!U15+'Nom Revenue'!V15)/('Nom Revenue'!U$74+'Nom Revenue'!V$74)</f>
        <v>2.4619886566992918E-3</v>
      </c>
      <c r="W15" s="78">
        <f>('Nom Revenue'!V15+'Nom Revenue'!W15)/('Nom Revenue'!V$74+'Nom Revenue'!W$74)</f>
        <v>2.0944820936599539E-3</v>
      </c>
      <c r="X15" s="78">
        <f>('Nom Revenue'!W15+'Nom Revenue'!X15)/('Nom Revenue'!W$74+'Nom Revenue'!X$74)</f>
        <v>1.9186403256385301E-3</v>
      </c>
      <c r="Y15" s="78">
        <f>('Nom Revenue'!X15+'Nom Revenue'!Y15)/('Nom Revenue'!X$74+'Nom Revenue'!Y$74)</f>
        <v>1.7832159159796124E-3</v>
      </c>
      <c r="Z15" s="78">
        <f>('Nom Revenue'!Y15+'Nom Revenue'!Z15)/('Nom Revenue'!Y$74+'Nom Revenue'!Z$74)</f>
        <v>1.7076343774898748E-3</v>
      </c>
      <c r="AA15" s="78">
        <f>('Nom Revenue'!Z15+'Nom Revenue'!AA15)/('Nom Revenue'!Z$74+'Nom Revenue'!AA$74)</f>
        <v>1.6935724544380898E-3</v>
      </c>
      <c r="AB15" s="78">
        <f>('Nom Revenue'!AA15+'Nom Revenue'!AB15)/('Nom Revenue'!AA$74+'Nom Revenue'!AB$74)</f>
        <v>1.9187047161358611E-3</v>
      </c>
      <c r="AC15" s="78">
        <f>('Nom Revenue'!AB15+'Nom Revenue'!AC15)/('Nom Revenue'!AB$74+'Nom Revenue'!AC$74)</f>
        <v>2.0489447501278856E-3</v>
      </c>
      <c r="AD15" s="78">
        <f>('Nom Revenue'!AD15+'Nom Revenue'!AE15)/('Nom Revenue'!AD$74+'Nom Revenue'!AE$74)</f>
        <v>2.1817364882015574E-3</v>
      </c>
      <c r="AE15" s="78">
        <f>('Nom Revenue'!AE15+'Nom Revenue'!AF15)/('Nom Revenue'!AE$74+'Nom Revenue'!AF$74)</f>
        <v>2.4551379329536874E-3</v>
      </c>
      <c r="AF15" s="78">
        <f>('Nom Revenue'!AF15+'Nom Revenue'!AG15)/('Nom Revenue'!AF$74+'Nom Revenue'!AG$74)</f>
        <v>2.4403205539388138E-3</v>
      </c>
      <c r="AG15" s="78">
        <f>('Nom Revenue'!AG15+'Nom Revenue'!AH15)/('Nom Revenue'!AG$74+'Nom Revenue'!AH$74)</f>
        <v>2.1437850352651845E-3</v>
      </c>
      <c r="AH15" s="78">
        <f>('Nom Revenue'!AH15+'Nom Revenue'!AI15)/('Nom Revenue'!AH$74+'Nom Revenue'!AI$74)</f>
        <v>1.9902267966560132E-3</v>
      </c>
      <c r="AI15" s="78">
        <f>('Nom Revenue'!AI15+'Nom Revenue'!AJ15)/('Nom Revenue'!AI$74+'Nom Revenue'!AJ$74)</f>
        <v>1.8699540774039717E-3</v>
      </c>
      <c r="AJ15" s="78">
        <f>('Nom Revenue'!AJ15+'Nom Revenue'!AK15)/('Nom Revenue'!AJ$74+'Nom Revenue'!AK$74)</f>
        <v>1.7232472593654202E-3</v>
      </c>
      <c r="AK15" s="78">
        <f>('Nom Revenue'!AK15+'Nom Revenue'!AL15)/('Nom Revenue'!AK$74+'Nom Revenue'!AL$74)</f>
        <v>1.5768529918739225E-3</v>
      </c>
      <c r="AL15" s="78">
        <f>('Nom Revenue'!AL15+'Nom Revenue'!AM15)/('Nom Revenue'!AL$74+'Nom Revenue'!AM$74)</f>
        <v>1.27985019994926E-3</v>
      </c>
      <c r="AM15" s="78">
        <f>('Nom Revenue'!AM15+'Nom Revenue'!AN15)/('Nom Revenue'!AM$74+'Nom Revenue'!AN$74)</f>
        <v>1.030687606209494E-3</v>
      </c>
      <c r="AN15" s="78">
        <f>('Nom Revenue'!AN15+'Nom Revenue'!AO15)/('Nom Revenue'!AN$74+'Nom Revenue'!AO$74)</f>
        <v>9.7632075750307202E-4</v>
      </c>
      <c r="AO15" s="78">
        <f>('Nom Revenue'!AO15+'Nom Revenue'!AP15)/('Nom Revenue'!AO$74+'Nom Revenue'!AP$74)</f>
        <v>9.2329903290663134E-4</v>
      </c>
      <c r="AP15" s="78">
        <f>('Nom Revenue'!AP15+'Nom Revenue'!AQ15)/('Nom Revenue'!AP$74+'Nom Revenue'!AQ$74)</f>
        <v>1.0105736805623752E-3</v>
      </c>
      <c r="AQ15" s="78">
        <f>('Nom Revenue'!AQ15+'Nom Revenue'!AR15)/('Nom Revenue'!AQ$74+'Nom Revenue'!AR$74)</f>
        <v>1.0971105078715212E-3</v>
      </c>
      <c r="AR15" s="78">
        <f>('Nom Revenue'!AR15+'Nom Revenue'!AS15)/('Nom Revenue'!AR$74+'Nom Revenue'!AS$74)</f>
        <v>1.0915927895687582E-3</v>
      </c>
      <c r="AS15" s="78" t="e">
        <f>('Nom Revenue'!AS15+'Nom Revenue'!AT15)/('Nom Revenue'!AS$74+'Nom Revenue'!AT$74)</f>
        <v>#N/A</v>
      </c>
      <c r="AT15" s="78" t="e">
        <f>('Nom Revenue'!AT15+'Nom Revenue'!AU15)/('Nom Revenue'!AT$74+'Nom Revenue'!AU$74)</f>
        <v>#N/A</v>
      </c>
      <c r="AU15" s="78" t="e">
        <f>('Nom Revenue'!AU15+'Nom Revenue'!AV15)/('Nom Revenue'!AU$74+'Nom Revenue'!AV$74)</f>
        <v>#N/A</v>
      </c>
      <c r="AV15" s="78" t="e">
        <f>('Nom Revenue'!AV15+'Nom Revenue'!AW15)/('Nom Revenue'!AV$74+'Nom Revenue'!AW$74)</f>
        <v>#N/A</v>
      </c>
      <c r="AW15" s="78" t="e">
        <f>('Nom Revenue'!AW15+'Nom Revenue'!AX15)/('Nom Revenue'!AW$74+'Nom Revenue'!AX$74)</f>
        <v>#N/A</v>
      </c>
      <c r="AX15" s="78" t="e">
        <f>('Nom Revenue'!AX15+'Nom Revenue'!AY15)/('Nom Revenue'!AX$74+'Nom Revenue'!AY$74)</f>
        <v>#N/A</v>
      </c>
      <c r="AY15" s="78" t="e">
        <f>('Nom Revenue'!AY15+'Nom Revenue'!AZ15)/('Nom Revenue'!AY$74+'Nom Revenue'!AZ$74)</f>
        <v>#N/A</v>
      </c>
      <c r="AZ15" s="78" t="e">
        <f>('Nom Revenue'!AZ15+'Nom Revenue'!BA15)/('Nom Revenue'!AZ$74+'Nom Revenue'!BA$74)</f>
        <v>#N/A</v>
      </c>
    </row>
    <row r="16" spans="1:255"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63"/>
      <c r="H16" s="78">
        <f>('Nom Revenue'!G16+'Nom Revenue'!H16)/('Nom Revenue'!G$74+'Nom Revenue'!H$74)</f>
        <v>3.8618081282528263E-3</v>
      </c>
      <c r="I16" s="78">
        <f>('Nom Revenue'!H16+'Nom Revenue'!I16)/('Nom Revenue'!H$74+'Nom Revenue'!I$74)</f>
        <v>5.1142209108968406E-3</v>
      </c>
      <c r="J16" s="78">
        <f>('Nom Revenue'!I16+'Nom Revenue'!J16)/('Nom Revenue'!I$74+'Nom Revenue'!J$74)</f>
        <v>5.3587071911536917E-3</v>
      </c>
      <c r="K16" s="78">
        <f>('Nom Revenue'!J16+'Nom Revenue'!K16)/('Nom Revenue'!J$74+'Nom Revenue'!K$74)</f>
        <v>5.1807717855895411E-3</v>
      </c>
      <c r="L16" s="78">
        <f>('Nom Revenue'!K16+'Nom Revenue'!L16)/('Nom Revenue'!K$74+'Nom Revenue'!L$74)</f>
        <v>5.1273335867479154E-3</v>
      </c>
      <c r="M16" s="78">
        <f>('Nom Revenue'!L16+'Nom Revenue'!M16)/('Nom Revenue'!L$74+'Nom Revenue'!M$74)</f>
        <v>5.5243253447027768E-3</v>
      </c>
      <c r="N16" s="78">
        <f>('Nom Revenue'!M16+'Nom Revenue'!N16)/('Nom Revenue'!M$74+'Nom Revenue'!N$74)</f>
        <v>6.5280689762137927E-3</v>
      </c>
      <c r="O16" s="78">
        <f>('Nom Revenue'!N16+'Nom Revenue'!O16)/('Nom Revenue'!N$74+'Nom Revenue'!O$74)</f>
        <v>7.9031626049843647E-3</v>
      </c>
      <c r="P16" s="78">
        <f>('Nom Revenue'!O16+'Nom Revenue'!P16)/('Nom Revenue'!O$74+'Nom Revenue'!P$74)</f>
        <v>8.0475740537048375E-3</v>
      </c>
      <c r="Q16" s="78">
        <f>('Nom Revenue'!P16+'Nom Revenue'!Q16)/('Nom Revenue'!P$74+'Nom Revenue'!Q$74)</f>
        <v>8.4722646419532859E-3</v>
      </c>
      <c r="R16" s="78">
        <f>('Nom Revenue'!Q16+'Nom Revenue'!R16)/('Nom Revenue'!Q$74+'Nom Revenue'!R$74)</f>
        <v>8.5618304840230607E-3</v>
      </c>
      <c r="S16" s="78">
        <f>('Nom Revenue'!R16+'Nom Revenue'!S16)/('Nom Revenue'!R$74+'Nom Revenue'!S$74)</f>
        <v>7.4347688946539694E-3</v>
      </c>
      <c r="T16" s="78">
        <f>('Nom Revenue'!S16+'Nom Revenue'!T16)/('Nom Revenue'!S$74+'Nom Revenue'!T$74)</f>
        <v>6.9613925791726719E-3</v>
      </c>
      <c r="U16" s="78">
        <f>('Nom Revenue'!T16+'Nom Revenue'!U16)/('Nom Revenue'!T$74+'Nom Revenue'!U$74)</f>
        <v>6.6543774894981611E-3</v>
      </c>
      <c r="V16" s="78">
        <f>('Nom Revenue'!U16+'Nom Revenue'!V16)/('Nom Revenue'!U$74+'Nom Revenue'!V$74)</f>
        <v>6.2211513142647386E-3</v>
      </c>
      <c r="W16" s="78">
        <f>('Nom Revenue'!V16+'Nom Revenue'!W16)/('Nom Revenue'!V$74+'Nom Revenue'!W$74)</f>
        <v>6.1644360763808432E-3</v>
      </c>
      <c r="X16" s="78">
        <f>('Nom Revenue'!W16+'Nom Revenue'!X16)/('Nom Revenue'!W$74+'Nom Revenue'!X$74)</f>
        <v>6.2226465372952362E-3</v>
      </c>
      <c r="Y16" s="78">
        <f>('Nom Revenue'!X16+'Nom Revenue'!Y16)/('Nom Revenue'!X$74+'Nom Revenue'!Y$74)</f>
        <v>6.3869777225019466E-3</v>
      </c>
      <c r="Z16" s="78">
        <f>('Nom Revenue'!Y16+'Nom Revenue'!Z16)/('Nom Revenue'!Y$74+'Nom Revenue'!Z$74)</f>
        <v>6.6074276469252295E-3</v>
      </c>
      <c r="AA16" s="78">
        <f>('Nom Revenue'!Z16+'Nom Revenue'!AA16)/('Nom Revenue'!Z$74+'Nom Revenue'!AA$74)</f>
        <v>6.5794558200267354E-3</v>
      </c>
      <c r="AB16" s="78">
        <f>('Nom Revenue'!AA16+'Nom Revenue'!AB16)/('Nom Revenue'!AA$74+'Nom Revenue'!AB$74)</f>
        <v>6.3664883263533385E-3</v>
      </c>
      <c r="AC16" s="78">
        <f>('Nom Revenue'!AB16+'Nom Revenue'!AC16)/('Nom Revenue'!AB$74+'Nom Revenue'!AC$74)</f>
        <v>6.3961626885435698E-3</v>
      </c>
      <c r="AD16" s="78">
        <f>('Nom Revenue'!AD16+'Nom Revenue'!AE16)/('Nom Revenue'!AD$74+'Nom Revenue'!AE$74)</f>
        <v>6.1700137507875279E-3</v>
      </c>
      <c r="AE16" s="78">
        <f>('Nom Revenue'!AE16+'Nom Revenue'!AF16)/('Nom Revenue'!AE$74+'Nom Revenue'!AF$74)</f>
        <v>6.3317394017165206E-3</v>
      </c>
      <c r="AF16" s="78">
        <f>('Nom Revenue'!AF16+'Nom Revenue'!AG16)/('Nom Revenue'!AF$74+'Nom Revenue'!AG$74)</f>
        <v>6.6615436585121075E-3</v>
      </c>
      <c r="AG16" s="78">
        <f>('Nom Revenue'!AG16+'Nom Revenue'!AH16)/('Nom Revenue'!AG$74+'Nom Revenue'!AH$74)</f>
        <v>6.027248720358272E-3</v>
      </c>
      <c r="AH16" s="78">
        <f>('Nom Revenue'!AH16+'Nom Revenue'!AI16)/('Nom Revenue'!AH$74+'Nom Revenue'!AI$74)</f>
        <v>5.2869258539023712E-3</v>
      </c>
      <c r="AI16" s="78">
        <f>('Nom Revenue'!AI16+'Nom Revenue'!AJ16)/('Nom Revenue'!AI$74+'Nom Revenue'!AJ$74)</f>
        <v>4.9510938754923966E-3</v>
      </c>
      <c r="AJ16" s="78">
        <f>('Nom Revenue'!AJ16+'Nom Revenue'!AK16)/('Nom Revenue'!AJ$74+'Nom Revenue'!AK$74)</f>
        <v>4.8314155713209041E-3</v>
      </c>
      <c r="AK16" s="78">
        <f>('Nom Revenue'!AK16+'Nom Revenue'!AL16)/('Nom Revenue'!AK$74+'Nom Revenue'!AL$74)</f>
        <v>4.7199146351473362E-3</v>
      </c>
      <c r="AL16" s="78">
        <f>('Nom Revenue'!AL16+'Nom Revenue'!AM16)/('Nom Revenue'!AL$74+'Nom Revenue'!AM$74)</f>
        <v>4.6995249326707263E-3</v>
      </c>
      <c r="AM16" s="78">
        <f>('Nom Revenue'!AM16+'Nom Revenue'!AN16)/('Nom Revenue'!AM$74+'Nom Revenue'!AN$74)</f>
        <v>4.6039844676903198E-3</v>
      </c>
      <c r="AN16" s="78">
        <f>('Nom Revenue'!AN16+'Nom Revenue'!AO16)/('Nom Revenue'!AN$74+'Nom Revenue'!AO$74)</f>
        <v>4.2723572404739845E-3</v>
      </c>
      <c r="AO16" s="78">
        <f>('Nom Revenue'!AO16+'Nom Revenue'!AP16)/('Nom Revenue'!AO$74+'Nom Revenue'!AP$74)</f>
        <v>4.1462225611631444E-3</v>
      </c>
      <c r="AP16" s="78">
        <f>('Nom Revenue'!AP16+'Nom Revenue'!AQ16)/('Nom Revenue'!AP$74+'Nom Revenue'!AQ$74)</f>
        <v>4.1928486437174213E-3</v>
      </c>
      <c r="AQ16" s="78">
        <f>('Nom Revenue'!AQ16+'Nom Revenue'!AR16)/('Nom Revenue'!AQ$74+'Nom Revenue'!AR$74)</f>
        <v>3.9751456571357029E-3</v>
      </c>
      <c r="AR16" s="78">
        <f>('Nom Revenue'!AR16+'Nom Revenue'!AS16)/('Nom Revenue'!AR$74+'Nom Revenue'!AS$74)</f>
        <v>3.8462339947540024E-3</v>
      </c>
      <c r="AS16" s="78" t="e">
        <f>('Nom Revenue'!AS16+'Nom Revenue'!AT16)/('Nom Revenue'!AS$74+'Nom Revenue'!AT$74)</f>
        <v>#N/A</v>
      </c>
      <c r="AT16" s="78" t="e">
        <f>('Nom Revenue'!AT16+'Nom Revenue'!AU16)/('Nom Revenue'!AT$74+'Nom Revenue'!AU$74)</f>
        <v>#N/A</v>
      </c>
      <c r="AU16" s="78" t="e">
        <f>('Nom Revenue'!AU16+'Nom Revenue'!AV16)/('Nom Revenue'!AU$74+'Nom Revenue'!AV$74)</f>
        <v>#N/A</v>
      </c>
      <c r="AV16" s="78" t="e">
        <f>('Nom Revenue'!AV16+'Nom Revenue'!AW16)/('Nom Revenue'!AV$74+'Nom Revenue'!AW$74)</f>
        <v>#N/A</v>
      </c>
      <c r="AW16" s="78" t="e">
        <f>('Nom Revenue'!AW16+'Nom Revenue'!AX16)/('Nom Revenue'!AW$74+'Nom Revenue'!AX$74)</f>
        <v>#N/A</v>
      </c>
      <c r="AX16" s="78" t="e">
        <f>('Nom Revenue'!AX16+'Nom Revenue'!AY16)/('Nom Revenue'!AX$74+'Nom Revenue'!AY$74)</f>
        <v>#N/A</v>
      </c>
      <c r="AY16" s="78" t="e">
        <f>('Nom Revenue'!AY16+'Nom Revenue'!AZ16)/('Nom Revenue'!AY$74+'Nom Revenue'!AZ$74)</f>
        <v>#N/A</v>
      </c>
      <c r="AZ16" s="78" t="e">
        <f>('Nom Revenue'!AZ16+'Nom Revenue'!BA16)/('Nom Revenue'!AZ$74+'Nom Revenue'!BA$74)</f>
        <v>#N/A</v>
      </c>
    </row>
    <row r="17" spans="1:255"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63"/>
      <c r="H17" s="78">
        <f>('Nom Revenue'!G17+'Nom Revenue'!H17)/('Nom Revenue'!G$74+'Nom Revenue'!H$74)</f>
        <v>2.3515426459912326E-3</v>
      </c>
      <c r="I17" s="78">
        <f>('Nom Revenue'!H17+'Nom Revenue'!I17)/('Nom Revenue'!H$74+'Nom Revenue'!I$74)</f>
        <v>3.2371901983611054E-3</v>
      </c>
      <c r="J17" s="78">
        <f>('Nom Revenue'!I17+'Nom Revenue'!J17)/('Nom Revenue'!I$74+'Nom Revenue'!J$74)</f>
        <v>4.5117197156742152E-3</v>
      </c>
      <c r="K17" s="78">
        <f>('Nom Revenue'!J17+'Nom Revenue'!K17)/('Nom Revenue'!J$74+'Nom Revenue'!K$74)</f>
        <v>4.4406568021518522E-3</v>
      </c>
      <c r="L17" s="78">
        <f>('Nom Revenue'!K17+'Nom Revenue'!L17)/('Nom Revenue'!K$74+'Nom Revenue'!L$74)</f>
        <v>3.7731926100147378E-3</v>
      </c>
      <c r="M17" s="78">
        <f>('Nom Revenue'!L17+'Nom Revenue'!M17)/('Nom Revenue'!L$74+'Nom Revenue'!M$74)</f>
        <v>3.9857416270727801E-3</v>
      </c>
      <c r="N17" s="78">
        <f>('Nom Revenue'!M17+'Nom Revenue'!N17)/('Nom Revenue'!M$74+'Nom Revenue'!N$74)</f>
        <v>4.6298069737529301E-3</v>
      </c>
      <c r="O17" s="78">
        <f>('Nom Revenue'!N17+'Nom Revenue'!O17)/('Nom Revenue'!N$74+'Nom Revenue'!O$74)</f>
        <v>4.7694584325943274E-3</v>
      </c>
      <c r="P17" s="78">
        <f>('Nom Revenue'!O17+'Nom Revenue'!P17)/('Nom Revenue'!O$74+'Nom Revenue'!P$74)</f>
        <v>4.3578566323971609E-3</v>
      </c>
      <c r="Q17" s="78">
        <f>('Nom Revenue'!P17+'Nom Revenue'!Q17)/('Nom Revenue'!P$74+'Nom Revenue'!Q$74)</f>
        <v>4.9340329625512857E-3</v>
      </c>
      <c r="R17" s="78">
        <f>('Nom Revenue'!Q17+'Nom Revenue'!R17)/('Nom Revenue'!Q$74+'Nom Revenue'!R$74)</f>
        <v>5.0995607423143683E-3</v>
      </c>
      <c r="S17" s="78">
        <f>('Nom Revenue'!R17+'Nom Revenue'!S17)/('Nom Revenue'!R$74+'Nom Revenue'!S$74)</f>
        <v>4.1875554202438908E-3</v>
      </c>
      <c r="T17" s="78">
        <f>('Nom Revenue'!S17+'Nom Revenue'!T17)/('Nom Revenue'!S$74+'Nom Revenue'!T$74)</f>
        <v>4.7921480438630499E-3</v>
      </c>
      <c r="U17" s="78">
        <f>('Nom Revenue'!T17+'Nom Revenue'!U17)/('Nom Revenue'!T$74+'Nom Revenue'!U$74)</f>
        <v>6.1052499924501361E-3</v>
      </c>
      <c r="V17" s="78">
        <f>('Nom Revenue'!U17+'Nom Revenue'!V17)/('Nom Revenue'!U$74+'Nom Revenue'!V$74)</f>
        <v>6.845874317934931E-3</v>
      </c>
      <c r="W17" s="78">
        <f>('Nom Revenue'!V17+'Nom Revenue'!W17)/('Nom Revenue'!V$74+'Nom Revenue'!W$74)</f>
        <v>7.0581031528518029E-3</v>
      </c>
      <c r="X17" s="78">
        <f>('Nom Revenue'!W17+'Nom Revenue'!X17)/('Nom Revenue'!W$74+'Nom Revenue'!X$74)</f>
        <v>7.4759975801462052E-3</v>
      </c>
      <c r="Y17" s="78">
        <f>('Nom Revenue'!X17+'Nom Revenue'!Y17)/('Nom Revenue'!X$74+'Nom Revenue'!Y$74)</f>
        <v>7.3907619918321147E-3</v>
      </c>
      <c r="Z17" s="78">
        <f>('Nom Revenue'!Y17+'Nom Revenue'!Z17)/('Nom Revenue'!Y$74+'Nom Revenue'!Z$74)</f>
        <v>7.7965667851509317E-3</v>
      </c>
      <c r="AA17" s="78">
        <f>('Nom Revenue'!Z17+'Nom Revenue'!AA17)/('Nom Revenue'!Z$74+'Nom Revenue'!AA$74)</f>
        <v>8.5681447867546421E-3</v>
      </c>
      <c r="AB17" s="78">
        <f>('Nom Revenue'!AA17+'Nom Revenue'!AB17)/('Nom Revenue'!AA$74+'Nom Revenue'!AB$74)</f>
        <v>8.8138960029112666E-3</v>
      </c>
      <c r="AC17" s="78">
        <f>('Nom Revenue'!AB17+'Nom Revenue'!AC17)/('Nom Revenue'!AB$74+'Nom Revenue'!AC$74)</f>
        <v>9.0558521547483978E-3</v>
      </c>
      <c r="AD17" s="78">
        <f>('Nom Revenue'!AD17+'Nom Revenue'!AE17)/('Nom Revenue'!AD$74+'Nom Revenue'!AE$74)</f>
        <v>8.9905061799107171E-3</v>
      </c>
      <c r="AE17" s="78">
        <f>('Nom Revenue'!AE17+'Nom Revenue'!AF17)/('Nom Revenue'!AE$74+'Nom Revenue'!AF$74)</f>
        <v>9.329015103804324E-3</v>
      </c>
      <c r="AF17" s="78">
        <f>('Nom Revenue'!AF17+'Nom Revenue'!AG17)/('Nom Revenue'!AF$74+'Nom Revenue'!AG$74)</f>
        <v>1.0197157711196302E-2</v>
      </c>
      <c r="AG17" s="78">
        <f>('Nom Revenue'!AG17+'Nom Revenue'!AH17)/('Nom Revenue'!AG$74+'Nom Revenue'!AH$74)</f>
        <v>9.9715657620723114E-3</v>
      </c>
      <c r="AH17" s="78">
        <f>('Nom Revenue'!AH17+'Nom Revenue'!AI17)/('Nom Revenue'!AH$74+'Nom Revenue'!AI$74)</f>
        <v>9.3522677434912764E-3</v>
      </c>
      <c r="AI17" s="78">
        <f>('Nom Revenue'!AI17+'Nom Revenue'!AJ17)/('Nom Revenue'!AI$74+'Nom Revenue'!AJ$74)</f>
        <v>9.744983380865201E-3</v>
      </c>
      <c r="AJ17" s="78">
        <f>('Nom Revenue'!AJ17+'Nom Revenue'!AK17)/('Nom Revenue'!AJ$74+'Nom Revenue'!AK$74)</f>
        <v>9.7867471901291452E-3</v>
      </c>
      <c r="AK17" s="78">
        <f>('Nom Revenue'!AK17+'Nom Revenue'!AL17)/('Nom Revenue'!AK$74+'Nom Revenue'!AL$74)</f>
        <v>9.6981958466715919E-3</v>
      </c>
      <c r="AL17" s="78">
        <f>('Nom Revenue'!AL17+'Nom Revenue'!AM17)/('Nom Revenue'!AL$74+'Nom Revenue'!AM$74)</f>
        <v>1.0565744242095281E-2</v>
      </c>
      <c r="AM17" s="78">
        <f>('Nom Revenue'!AM17+'Nom Revenue'!AN17)/('Nom Revenue'!AM$74+'Nom Revenue'!AN$74)</f>
        <v>1.0558656797905011E-2</v>
      </c>
      <c r="AN17" s="78">
        <f>('Nom Revenue'!AN17+'Nom Revenue'!AO17)/('Nom Revenue'!AN$74+'Nom Revenue'!AO$74)</f>
        <v>1.0096183707222383E-2</v>
      </c>
      <c r="AO17" s="78">
        <f>('Nom Revenue'!AO17+'Nom Revenue'!AP17)/('Nom Revenue'!AO$74+'Nom Revenue'!AP$74)</f>
        <v>1.0925252404790645E-2</v>
      </c>
      <c r="AP17" s="78">
        <f>('Nom Revenue'!AP17+'Nom Revenue'!AQ17)/('Nom Revenue'!AP$74+'Nom Revenue'!AQ$74)</f>
        <v>1.2846463829427397E-2</v>
      </c>
      <c r="AQ17" s="78">
        <f>('Nom Revenue'!AQ17+'Nom Revenue'!AR17)/('Nom Revenue'!AQ$74+'Nom Revenue'!AR$74)</f>
        <v>1.3669373221865368E-2</v>
      </c>
      <c r="AR17" s="78">
        <f>('Nom Revenue'!AR17+'Nom Revenue'!AS17)/('Nom Revenue'!AR$74+'Nom Revenue'!AS$74)</f>
        <v>1.3307733906129699E-2</v>
      </c>
      <c r="AS17" s="78" t="e">
        <f>('Nom Revenue'!AS17+'Nom Revenue'!AT17)/('Nom Revenue'!AS$74+'Nom Revenue'!AT$74)</f>
        <v>#N/A</v>
      </c>
      <c r="AT17" s="78" t="e">
        <f>('Nom Revenue'!AT17+'Nom Revenue'!AU17)/('Nom Revenue'!AT$74+'Nom Revenue'!AU$74)</f>
        <v>#N/A</v>
      </c>
      <c r="AU17" s="78" t="e">
        <f>('Nom Revenue'!AU17+'Nom Revenue'!AV17)/('Nom Revenue'!AU$74+'Nom Revenue'!AV$74)</f>
        <v>#N/A</v>
      </c>
      <c r="AV17" s="78" t="e">
        <f>('Nom Revenue'!AV17+'Nom Revenue'!AW17)/('Nom Revenue'!AV$74+'Nom Revenue'!AW$74)</f>
        <v>#N/A</v>
      </c>
      <c r="AW17" s="78" t="e">
        <f>('Nom Revenue'!AW17+'Nom Revenue'!AX17)/('Nom Revenue'!AW$74+'Nom Revenue'!AX$74)</f>
        <v>#N/A</v>
      </c>
      <c r="AX17" s="78" t="e">
        <f>('Nom Revenue'!AX17+'Nom Revenue'!AY17)/('Nom Revenue'!AX$74+'Nom Revenue'!AY$74)</f>
        <v>#N/A</v>
      </c>
      <c r="AY17" s="78" t="e">
        <f>('Nom Revenue'!AY17+'Nom Revenue'!AZ17)/('Nom Revenue'!AY$74+'Nom Revenue'!AZ$74)</f>
        <v>#N/A</v>
      </c>
      <c r="AZ17" s="78" t="e">
        <f>('Nom Revenue'!AZ17+'Nom Revenue'!BA17)/('Nom Revenue'!AZ$74+'Nom Revenue'!BA$74)</f>
        <v>#N/A</v>
      </c>
    </row>
    <row r="18" spans="1:255"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69"/>
      <c r="H18" s="79">
        <f>('Nom Revenue'!G18+'Nom Revenue'!H18)/('Nom Revenue'!G$74+'Nom Revenue'!H$74)</f>
        <v>1.5895646879057598E-3</v>
      </c>
      <c r="I18" s="79">
        <f>('Nom Revenue'!H18+'Nom Revenue'!I18)/('Nom Revenue'!H$74+'Nom Revenue'!I$74)</f>
        <v>1.5869058439465635E-3</v>
      </c>
      <c r="J18" s="79">
        <f>('Nom Revenue'!I18+'Nom Revenue'!J18)/('Nom Revenue'!I$74+'Nom Revenue'!J$74)</f>
        <v>1.3534697387066299E-3</v>
      </c>
      <c r="K18" s="79">
        <f>('Nom Revenue'!J18+'Nom Revenue'!K18)/('Nom Revenue'!J$74+'Nom Revenue'!K$74)</f>
        <v>1.1451906609477359E-3</v>
      </c>
      <c r="L18" s="79">
        <f>('Nom Revenue'!K18+'Nom Revenue'!L18)/('Nom Revenue'!K$74+'Nom Revenue'!L$74)</f>
        <v>1.0455244080603214E-3</v>
      </c>
      <c r="M18" s="79">
        <f>('Nom Revenue'!L18+'Nom Revenue'!M18)/('Nom Revenue'!L$74+'Nom Revenue'!M$74)</f>
        <v>9.7162503955230744E-4</v>
      </c>
      <c r="N18" s="79">
        <f>('Nom Revenue'!M18+'Nom Revenue'!N18)/('Nom Revenue'!M$74+'Nom Revenue'!N$74)</f>
        <v>9.2695015928316419E-4</v>
      </c>
      <c r="O18" s="79">
        <f>('Nom Revenue'!N18+'Nom Revenue'!O18)/('Nom Revenue'!N$74+'Nom Revenue'!O$74)</f>
        <v>1.024343519088568E-3</v>
      </c>
      <c r="P18" s="79">
        <f>('Nom Revenue'!O18+'Nom Revenue'!P18)/('Nom Revenue'!O$74+'Nom Revenue'!P$74)</f>
        <v>1.2087589859547407E-3</v>
      </c>
      <c r="Q18" s="79">
        <f>('Nom Revenue'!P18+'Nom Revenue'!Q18)/('Nom Revenue'!P$74+'Nom Revenue'!Q$74)</f>
        <v>1.5291817129462816E-3</v>
      </c>
      <c r="R18" s="79">
        <f>('Nom Revenue'!Q18+'Nom Revenue'!R18)/('Nom Revenue'!Q$74+'Nom Revenue'!R$74)</f>
        <v>1.8772713227257281E-3</v>
      </c>
      <c r="S18" s="79">
        <f>('Nom Revenue'!R18+'Nom Revenue'!S18)/('Nom Revenue'!R$74+'Nom Revenue'!S$74)</f>
        <v>2.2847627003226619E-3</v>
      </c>
      <c r="T18" s="79">
        <f>('Nom Revenue'!S18+'Nom Revenue'!T18)/('Nom Revenue'!S$74+'Nom Revenue'!T$74)</f>
        <v>2.5096524622499018E-3</v>
      </c>
      <c r="U18" s="79">
        <f>('Nom Revenue'!T18+'Nom Revenue'!U18)/('Nom Revenue'!T$74+'Nom Revenue'!U$74)</f>
        <v>2.4838013234728001E-3</v>
      </c>
      <c r="V18" s="79">
        <f>('Nom Revenue'!U18+'Nom Revenue'!V18)/('Nom Revenue'!U$74+'Nom Revenue'!V$74)</f>
        <v>2.1523988381785004E-3</v>
      </c>
      <c r="W18" s="79">
        <f>('Nom Revenue'!V18+'Nom Revenue'!W18)/('Nom Revenue'!V$74+'Nom Revenue'!W$74)</f>
        <v>1.8762069092223624E-3</v>
      </c>
      <c r="X18" s="79">
        <f>('Nom Revenue'!W18+'Nom Revenue'!X18)/('Nom Revenue'!W$74+'Nom Revenue'!X$74)</f>
        <v>1.8252952135626012E-3</v>
      </c>
      <c r="Y18" s="79">
        <f>('Nom Revenue'!X18+'Nom Revenue'!Y18)/('Nom Revenue'!X$74+'Nom Revenue'!Y$74)</f>
        <v>1.9917358280862715E-3</v>
      </c>
      <c r="Z18" s="79">
        <f>('Nom Revenue'!Y18+'Nom Revenue'!Z18)/('Nom Revenue'!Y$74+'Nom Revenue'!Z$74)</f>
        <v>1.9859567836241418E-3</v>
      </c>
      <c r="AA18" s="79">
        <f>('Nom Revenue'!Z18+'Nom Revenue'!AA18)/('Nom Revenue'!Z$74+'Nom Revenue'!AA$74)</f>
        <v>1.739947454870024E-3</v>
      </c>
      <c r="AB18" s="79">
        <f>('Nom Revenue'!AA18+'Nom Revenue'!AB18)/('Nom Revenue'!AA$74+'Nom Revenue'!AB$74)</f>
        <v>1.8681238782811175E-3</v>
      </c>
      <c r="AC18" s="79">
        <f>('Nom Revenue'!AB18+'Nom Revenue'!AC18)/('Nom Revenue'!AB$74+'Nom Revenue'!AC$74)</f>
        <v>1.9802299562731054E-3</v>
      </c>
      <c r="AD18" s="79">
        <f>('Nom Revenue'!AD18+'Nom Revenue'!AE18)/('Nom Revenue'!AD$74+'Nom Revenue'!AE$74)</f>
        <v>1.8554914020326712E-3</v>
      </c>
      <c r="AE18" s="79">
        <f>('Nom Revenue'!AE18+'Nom Revenue'!AF18)/('Nom Revenue'!AE$74+'Nom Revenue'!AF$74)</f>
        <v>1.6232014984447962E-3</v>
      </c>
      <c r="AF18" s="79">
        <f>('Nom Revenue'!AF18+'Nom Revenue'!AG18)/('Nom Revenue'!AF$74+'Nom Revenue'!AG$74)</f>
        <v>1.3875575549623946E-3</v>
      </c>
      <c r="AG18" s="79">
        <f>('Nom Revenue'!AG18+'Nom Revenue'!AH18)/('Nom Revenue'!AG$74+'Nom Revenue'!AH$74)</f>
        <v>1.2869035665848477E-3</v>
      </c>
      <c r="AH18" s="79">
        <f>('Nom Revenue'!AH18+'Nom Revenue'!AI18)/('Nom Revenue'!AH$74+'Nom Revenue'!AI$74)</f>
        <v>1.2929947348781388E-3</v>
      </c>
      <c r="AI18" s="79">
        <f>('Nom Revenue'!AI18+'Nom Revenue'!AJ18)/('Nom Revenue'!AI$74+'Nom Revenue'!AJ$74)</f>
        <v>1.2143070327984529E-3</v>
      </c>
      <c r="AJ18" s="79">
        <f>('Nom Revenue'!AJ18+'Nom Revenue'!AK18)/('Nom Revenue'!AJ$74+'Nom Revenue'!AK$74)</f>
        <v>1.1143643881198454E-3</v>
      </c>
      <c r="AK18" s="79">
        <f>('Nom Revenue'!AK18+'Nom Revenue'!AL18)/('Nom Revenue'!AK$74+'Nom Revenue'!AL$74)</f>
        <v>1.021876385126816E-3</v>
      </c>
      <c r="AL18" s="79">
        <f>('Nom Revenue'!AL18+'Nom Revenue'!AM18)/('Nom Revenue'!AL$74+'Nom Revenue'!AM$74)</f>
        <v>9.3807906946729842E-4</v>
      </c>
      <c r="AM18" s="79">
        <f>('Nom Revenue'!AM18+'Nom Revenue'!AN18)/('Nom Revenue'!AM$74+'Nom Revenue'!AN$74)</f>
        <v>8.8744020127068542E-4</v>
      </c>
      <c r="AN18" s="79">
        <f>('Nom Revenue'!AN18+'Nom Revenue'!AO18)/('Nom Revenue'!AN$74+'Nom Revenue'!AO$74)</f>
        <v>8.6242277869998639E-4</v>
      </c>
      <c r="AO18" s="79">
        <f>('Nom Revenue'!AO18+'Nom Revenue'!AP18)/('Nom Revenue'!AO$74+'Nom Revenue'!AP$74)</f>
        <v>1.0010012879640685E-3</v>
      </c>
      <c r="AP18" s="79">
        <f>('Nom Revenue'!AP18+'Nom Revenue'!AQ18)/('Nom Revenue'!AP$74+'Nom Revenue'!AQ$74)</f>
        <v>1.1397886971562575E-3</v>
      </c>
      <c r="AQ18" s="79">
        <f>('Nom Revenue'!AQ18+'Nom Revenue'!AR18)/('Nom Revenue'!AQ$74+'Nom Revenue'!AR$74)</f>
        <v>1.1449198946871556E-3</v>
      </c>
      <c r="AR18" s="79">
        <f>('Nom Revenue'!AR18+'Nom Revenue'!AS18)/('Nom Revenue'!AR$74+'Nom Revenue'!AS$74)</f>
        <v>1.1298096081244513E-3</v>
      </c>
      <c r="AS18" s="79" t="e">
        <f>('Nom Revenue'!AS18+'Nom Revenue'!AT18)/('Nom Revenue'!AS$74+'Nom Revenue'!AT$74)</f>
        <v>#N/A</v>
      </c>
      <c r="AT18" s="79" t="e">
        <f>('Nom Revenue'!AT18+'Nom Revenue'!AU18)/('Nom Revenue'!AT$74+'Nom Revenue'!AU$74)</f>
        <v>#N/A</v>
      </c>
      <c r="AU18" s="79" t="e">
        <f>('Nom Revenue'!AU18+'Nom Revenue'!AV18)/('Nom Revenue'!AU$74+'Nom Revenue'!AV$74)</f>
        <v>#N/A</v>
      </c>
      <c r="AV18" s="79" t="e">
        <f>('Nom Revenue'!AV18+'Nom Revenue'!AW18)/('Nom Revenue'!AV$74+'Nom Revenue'!AW$74)</f>
        <v>#N/A</v>
      </c>
      <c r="AW18" s="79" t="e">
        <f>('Nom Revenue'!AW18+'Nom Revenue'!AX18)/('Nom Revenue'!AW$74+'Nom Revenue'!AX$74)</f>
        <v>#N/A</v>
      </c>
      <c r="AX18" s="79" t="e">
        <f>('Nom Revenue'!AX18+'Nom Revenue'!AY18)/('Nom Revenue'!AX$74+'Nom Revenue'!AY$74)</f>
        <v>#N/A</v>
      </c>
      <c r="AY18" s="79" t="e">
        <f>('Nom Revenue'!AY18+'Nom Revenue'!AZ18)/('Nom Revenue'!AY$74+'Nom Revenue'!AZ$74)</f>
        <v>#N/A</v>
      </c>
      <c r="AZ18" s="79" t="e">
        <f>('Nom Revenue'!AZ18+'Nom Revenue'!BA18)/('Nom Revenue'!AZ$74+'Nom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69"/>
      <c r="H19" s="79">
        <f>('Nom Revenue'!G19+'Nom Revenue'!H19)/('Nom Revenue'!G$74+'Nom Revenue'!H$74)</f>
        <v>1.3919485399757773E-3</v>
      </c>
      <c r="I19" s="79">
        <f>('Nom Revenue'!H19+'Nom Revenue'!I19)/('Nom Revenue'!H$74+'Nom Revenue'!I$74)</f>
        <v>2.0878616290617592E-3</v>
      </c>
      <c r="J19" s="79">
        <f>('Nom Revenue'!I19+'Nom Revenue'!J19)/('Nom Revenue'!I$74+'Nom Revenue'!J$74)</f>
        <v>2.357592417107974E-3</v>
      </c>
      <c r="K19" s="79">
        <f>('Nom Revenue'!J19+'Nom Revenue'!K19)/('Nom Revenue'!J$74+'Nom Revenue'!K$74)</f>
        <v>2.1559849670701623E-3</v>
      </c>
      <c r="L19" s="79">
        <f>('Nom Revenue'!K19+'Nom Revenue'!L19)/('Nom Revenue'!K$74+'Nom Revenue'!L$74)</f>
        <v>2.2682733576893516E-3</v>
      </c>
      <c r="M19" s="79">
        <f>('Nom Revenue'!L19+'Nom Revenue'!M19)/('Nom Revenue'!L$74+'Nom Revenue'!M$74)</f>
        <v>2.4784421733831789E-3</v>
      </c>
      <c r="N19" s="79">
        <f>('Nom Revenue'!M19+'Nom Revenue'!N19)/('Nom Revenue'!M$74+'Nom Revenue'!N$74)</f>
        <v>2.5127725234546645E-3</v>
      </c>
      <c r="O19" s="79">
        <f>('Nom Revenue'!N19+'Nom Revenue'!O19)/('Nom Revenue'!N$74+'Nom Revenue'!O$74)</f>
        <v>2.9561978281951507E-3</v>
      </c>
      <c r="P19" s="79">
        <f>('Nom Revenue'!O19+'Nom Revenue'!P19)/('Nom Revenue'!O$74+'Nom Revenue'!P$74)</f>
        <v>2.9891510574444348E-3</v>
      </c>
      <c r="Q19" s="79">
        <f>('Nom Revenue'!P19+'Nom Revenue'!Q19)/('Nom Revenue'!P$74+'Nom Revenue'!Q$74)</f>
        <v>2.9309509301829206E-3</v>
      </c>
      <c r="R19" s="79">
        <f>('Nom Revenue'!Q19+'Nom Revenue'!R19)/('Nom Revenue'!Q$74+'Nom Revenue'!R$74)</f>
        <v>3.1832634251249855E-3</v>
      </c>
      <c r="S19" s="79">
        <f>('Nom Revenue'!R19+'Nom Revenue'!S19)/('Nom Revenue'!R$74+'Nom Revenue'!S$74)</f>
        <v>3.5631739919022147E-3</v>
      </c>
      <c r="T19" s="79">
        <f>('Nom Revenue'!S19+'Nom Revenue'!T19)/('Nom Revenue'!S$74+'Nom Revenue'!T$74)</f>
        <v>4.1192578534253177E-3</v>
      </c>
      <c r="U19" s="79">
        <f>('Nom Revenue'!T19+'Nom Revenue'!U19)/('Nom Revenue'!T$74+'Nom Revenue'!U$74)</f>
        <v>4.0592265817813236E-3</v>
      </c>
      <c r="V19" s="79">
        <f>('Nom Revenue'!U19+'Nom Revenue'!V19)/('Nom Revenue'!U$74+'Nom Revenue'!V$74)</f>
        <v>3.6296732824890859E-3</v>
      </c>
      <c r="W19" s="79">
        <f>('Nom Revenue'!V19+'Nom Revenue'!W19)/('Nom Revenue'!V$74+'Nom Revenue'!W$74)</f>
        <v>3.3196867614464832E-3</v>
      </c>
      <c r="X19" s="79">
        <f>('Nom Revenue'!W19+'Nom Revenue'!X19)/('Nom Revenue'!W$74+'Nom Revenue'!X$74)</f>
        <v>3.1320396605210021E-3</v>
      </c>
      <c r="Y19" s="79">
        <f>('Nom Revenue'!X19+'Nom Revenue'!Y19)/('Nom Revenue'!X$74+'Nom Revenue'!Y$74)</f>
        <v>3.0553897798368166E-3</v>
      </c>
      <c r="Z19" s="79">
        <f>('Nom Revenue'!Y19+'Nom Revenue'!Z19)/('Nom Revenue'!Y$74+'Nom Revenue'!Z$74)</f>
        <v>2.7234229627710093E-3</v>
      </c>
      <c r="AA19" s="79">
        <f>('Nom Revenue'!Z19+'Nom Revenue'!AA19)/('Nom Revenue'!Z$74+'Nom Revenue'!AA$74)</f>
        <v>2.5365081449334015E-3</v>
      </c>
      <c r="AB19" s="79">
        <f>('Nom Revenue'!AA19+'Nom Revenue'!AB19)/('Nom Revenue'!AA$74+'Nom Revenue'!AB$74)</f>
        <v>2.4906344972044558E-3</v>
      </c>
      <c r="AC19" s="79">
        <f>('Nom Revenue'!AB19+'Nom Revenue'!AC19)/('Nom Revenue'!AB$74+'Nom Revenue'!AC$74)</f>
        <v>2.407637863942907E-3</v>
      </c>
      <c r="AD19" s="79">
        <f>('Nom Revenue'!AD19+'Nom Revenue'!AE19)/('Nom Revenue'!AD$74+'Nom Revenue'!AE$74)</f>
        <v>2.3920235563926117E-3</v>
      </c>
      <c r="AE19" s="79">
        <f>('Nom Revenue'!AE19+'Nom Revenue'!AF19)/('Nom Revenue'!AE$74+'Nom Revenue'!AF$74)</f>
        <v>2.2546812310342578E-3</v>
      </c>
      <c r="AF19" s="79">
        <f>('Nom Revenue'!AF19+'Nom Revenue'!AG19)/('Nom Revenue'!AF$74+'Nom Revenue'!AG$74)</f>
        <v>1.7703853047608962E-3</v>
      </c>
      <c r="AG19" s="79">
        <f>('Nom Revenue'!AG19+'Nom Revenue'!AH19)/('Nom Revenue'!AG$74+'Nom Revenue'!AH$74)</f>
        <v>1.4763097362029136E-3</v>
      </c>
      <c r="AH19" s="79">
        <f>('Nom Revenue'!AH19+'Nom Revenue'!AI19)/('Nom Revenue'!AH$74+'Nom Revenue'!AI$74)</f>
        <v>1.3008973352424385E-3</v>
      </c>
      <c r="AI19" s="79">
        <f>('Nom Revenue'!AI19+'Nom Revenue'!AJ19)/('Nom Revenue'!AI$74+'Nom Revenue'!AJ$74)</f>
        <v>1.1269034335798403E-3</v>
      </c>
      <c r="AJ19" s="79">
        <f>('Nom Revenue'!AJ19+'Nom Revenue'!AK19)/('Nom Revenue'!AJ$74+'Nom Revenue'!AK$74)</f>
        <v>1.0865551473085992E-3</v>
      </c>
      <c r="AK19" s="79">
        <f>('Nom Revenue'!AK19+'Nom Revenue'!AL19)/('Nom Revenue'!AK$74+'Nom Revenue'!AL$74)</f>
        <v>9.8646310432569969E-4</v>
      </c>
      <c r="AL19" s="79">
        <f>('Nom Revenue'!AL19+'Nom Revenue'!AM19)/('Nom Revenue'!AL$74+'Nom Revenue'!AM$74)</f>
        <v>9.448341120321471E-4</v>
      </c>
      <c r="AM19" s="79">
        <f>('Nom Revenue'!AM19+'Nom Revenue'!AN19)/('Nom Revenue'!AM$74+'Nom Revenue'!AN$74)</f>
        <v>9.4381660132723192E-4</v>
      </c>
      <c r="AN19" s="79">
        <f>('Nom Revenue'!AN19+'Nom Revenue'!AO19)/('Nom Revenue'!AN$74+'Nom Revenue'!AO$74)</f>
        <v>9.3229851219940401E-4</v>
      </c>
      <c r="AO19" s="79">
        <f>('Nom Revenue'!AO19+'Nom Revenue'!AP19)/('Nom Revenue'!AO$74+'Nom Revenue'!AP$74)</f>
        <v>8.993811242770949E-4</v>
      </c>
      <c r="AP19" s="79">
        <f>('Nom Revenue'!AP19+'Nom Revenue'!AQ19)/('Nom Revenue'!AP$74+'Nom Revenue'!AQ$74)</f>
        <v>7.4521588821148366E-4</v>
      </c>
      <c r="AQ19" s="79">
        <f>('Nom Revenue'!AQ19+'Nom Revenue'!AR19)/('Nom Revenue'!AQ$74+'Nom Revenue'!AR$74)</f>
        <v>6.4425611295794904E-4</v>
      </c>
      <c r="AR19" s="79">
        <f>('Nom Revenue'!AR19+'Nom Revenue'!AS19)/('Nom Revenue'!AR$74+'Nom Revenue'!AS$74)</f>
        <v>7.3188908384815531E-4</v>
      </c>
      <c r="AS19" s="79" t="e">
        <f>('Nom Revenue'!AS19+'Nom Revenue'!AT19)/('Nom Revenue'!AS$74+'Nom Revenue'!AT$74)</f>
        <v>#N/A</v>
      </c>
      <c r="AT19" s="79" t="e">
        <f>('Nom Revenue'!AT19+'Nom Revenue'!AU19)/('Nom Revenue'!AT$74+'Nom Revenue'!AU$74)</f>
        <v>#N/A</v>
      </c>
      <c r="AU19" s="79" t="e">
        <f>('Nom Revenue'!AU19+'Nom Revenue'!AV19)/('Nom Revenue'!AU$74+'Nom Revenue'!AV$74)</f>
        <v>#N/A</v>
      </c>
      <c r="AV19" s="79" t="e">
        <f>('Nom Revenue'!AV19+'Nom Revenue'!AW19)/('Nom Revenue'!AV$74+'Nom Revenue'!AW$74)</f>
        <v>#N/A</v>
      </c>
      <c r="AW19" s="79" t="e">
        <f>('Nom Revenue'!AW19+'Nom Revenue'!AX19)/('Nom Revenue'!AW$74+'Nom Revenue'!AX$74)</f>
        <v>#N/A</v>
      </c>
      <c r="AX19" s="79" t="e">
        <f>('Nom Revenue'!AX19+'Nom Revenue'!AY19)/('Nom Revenue'!AX$74+'Nom Revenue'!AY$74)</f>
        <v>#N/A</v>
      </c>
      <c r="AY19" s="79" t="e">
        <f>('Nom Revenue'!AY19+'Nom Revenue'!AZ19)/('Nom Revenue'!AY$74+'Nom Revenue'!AZ$74)</f>
        <v>#N/A</v>
      </c>
      <c r="AZ19" s="79" t="e">
        <f>('Nom Revenue'!AZ19+'Nom Revenue'!BA19)/('Nom Revenue'!AZ$74+'Nom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69"/>
      <c r="H20" s="79">
        <f>('Nom Revenue'!G20+'Nom Revenue'!H20)/('Nom Revenue'!G$74+'Nom Revenue'!H$74)</f>
        <v>4.0247944991274884E-3</v>
      </c>
      <c r="I20" s="79">
        <f>('Nom Revenue'!H20+'Nom Revenue'!I20)/('Nom Revenue'!H$74+'Nom Revenue'!I$74)</f>
        <v>3.8187854011248051E-3</v>
      </c>
      <c r="J20" s="79">
        <f>('Nom Revenue'!I20+'Nom Revenue'!J20)/('Nom Revenue'!I$74+'Nom Revenue'!J$74)</f>
        <v>3.807074022292984E-3</v>
      </c>
      <c r="K20" s="79">
        <f>('Nom Revenue'!J20+'Nom Revenue'!K20)/('Nom Revenue'!J$74+'Nom Revenue'!K$74)</f>
        <v>3.3752003657513811E-3</v>
      </c>
      <c r="L20" s="79">
        <f>('Nom Revenue'!K20+'Nom Revenue'!L20)/('Nom Revenue'!K$74+'Nom Revenue'!L$74)</f>
        <v>3.3474686183868328E-3</v>
      </c>
      <c r="M20" s="79">
        <f>('Nom Revenue'!L20+'Nom Revenue'!M20)/('Nom Revenue'!L$74+'Nom Revenue'!M$74)</f>
        <v>3.2671349327226167E-3</v>
      </c>
      <c r="N20" s="79">
        <f>('Nom Revenue'!M20+'Nom Revenue'!N20)/('Nom Revenue'!M$74+'Nom Revenue'!N$74)</f>
        <v>3.2306553901279129E-3</v>
      </c>
      <c r="O20" s="79">
        <f>('Nom Revenue'!N20+'Nom Revenue'!O20)/('Nom Revenue'!N$74+'Nom Revenue'!O$74)</f>
        <v>3.3571559718373893E-3</v>
      </c>
      <c r="P20" s="79">
        <f>('Nom Revenue'!O20+'Nom Revenue'!P20)/('Nom Revenue'!O$74+'Nom Revenue'!P$74)</f>
        <v>3.1735434324997118E-3</v>
      </c>
      <c r="Q20" s="79">
        <f>('Nom Revenue'!P20+'Nom Revenue'!Q20)/('Nom Revenue'!P$74+'Nom Revenue'!Q$74)</f>
        <v>2.6876417339079255E-3</v>
      </c>
      <c r="R20" s="79">
        <f>('Nom Revenue'!Q20+'Nom Revenue'!R20)/('Nom Revenue'!Q$74+'Nom Revenue'!R$74)</f>
        <v>2.4139279863200241E-3</v>
      </c>
      <c r="S20" s="79">
        <f>('Nom Revenue'!R20+'Nom Revenue'!S20)/('Nom Revenue'!R$74+'Nom Revenue'!S$74)</f>
        <v>2.9000194127641599E-3</v>
      </c>
      <c r="T20" s="79">
        <f>('Nom Revenue'!S20+'Nom Revenue'!T20)/('Nom Revenue'!S$74+'Nom Revenue'!T$74)</f>
        <v>3.8892226337413419E-3</v>
      </c>
      <c r="U20" s="79">
        <f>('Nom Revenue'!T20+'Nom Revenue'!U20)/('Nom Revenue'!T$74+'Nom Revenue'!U$74)</f>
        <v>4.3629952363478585E-3</v>
      </c>
      <c r="V20" s="79">
        <f>('Nom Revenue'!U20+'Nom Revenue'!V20)/('Nom Revenue'!U$74+'Nom Revenue'!V$74)</f>
        <v>4.2549204815851525E-3</v>
      </c>
      <c r="W20" s="79">
        <f>('Nom Revenue'!V20+'Nom Revenue'!W20)/('Nom Revenue'!V$74+'Nom Revenue'!W$74)</f>
        <v>4.1817666102629807E-3</v>
      </c>
      <c r="X20" s="79">
        <f>('Nom Revenue'!W20+'Nom Revenue'!X20)/('Nom Revenue'!W$74+'Nom Revenue'!X$74)</f>
        <v>3.8984777067540399E-3</v>
      </c>
      <c r="Y20" s="79">
        <f>('Nom Revenue'!X20+'Nom Revenue'!Y20)/('Nom Revenue'!X$74+'Nom Revenue'!Y$74)</f>
        <v>3.5858095367314142E-3</v>
      </c>
      <c r="Z20" s="79">
        <f>('Nom Revenue'!Y20+'Nom Revenue'!Z20)/('Nom Revenue'!Y$74+'Nom Revenue'!Z$74)</f>
        <v>3.5515419350678592E-3</v>
      </c>
      <c r="AA20" s="79">
        <f>('Nom Revenue'!Z20+'Nom Revenue'!AA20)/('Nom Revenue'!Z$74+'Nom Revenue'!AA$74)</f>
        <v>3.3117460269835499E-3</v>
      </c>
      <c r="AB20" s="79">
        <f>('Nom Revenue'!AA20+'Nom Revenue'!AB20)/('Nom Revenue'!AA$74+'Nom Revenue'!AB$74)</f>
        <v>3.5145542013269053E-3</v>
      </c>
      <c r="AC20" s="79">
        <f>('Nom Revenue'!AB20+'Nom Revenue'!AC20)/('Nom Revenue'!AB$74+'Nom Revenue'!AC$74)</f>
        <v>3.9252649493729348E-3</v>
      </c>
      <c r="AD20" s="79">
        <f>('Nom Revenue'!AD20+'Nom Revenue'!AE20)/('Nom Revenue'!AD$74+'Nom Revenue'!AE$74)</f>
        <v>4.0518592507808758E-3</v>
      </c>
      <c r="AE20" s="79">
        <f>('Nom Revenue'!AE20+'Nom Revenue'!AF20)/('Nom Revenue'!AE$74+'Nom Revenue'!AF$74)</f>
        <v>4.2121792332414721E-3</v>
      </c>
      <c r="AF20" s="79">
        <f>('Nom Revenue'!AF20+'Nom Revenue'!AG20)/('Nom Revenue'!AF$74+'Nom Revenue'!AG$74)</f>
        <v>3.8032491153997742E-3</v>
      </c>
      <c r="AG20" s="79">
        <f>('Nom Revenue'!AG20+'Nom Revenue'!AH20)/('Nom Revenue'!AG$74+'Nom Revenue'!AH$74)</f>
        <v>3.3400652019121525E-3</v>
      </c>
      <c r="AH20" s="79">
        <f>('Nom Revenue'!AH20+'Nom Revenue'!AI20)/('Nom Revenue'!AH$74+'Nom Revenue'!AI$74)</f>
        <v>2.7499756114976481E-3</v>
      </c>
      <c r="AI20" s="79">
        <f>('Nom Revenue'!AI20+'Nom Revenue'!AJ20)/('Nom Revenue'!AI$74+'Nom Revenue'!AJ$74)</f>
        <v>2.2136551313283841E-3</v>
      </c>
      <c r="AJ20" s="79">
        <f>('Nom Revenue'!AJ20+'Nom Revenue'!AK20)/('Nom Revenue'!AJ$74+'Nom Revenue'!AK$74)</f>
        <v>2.5374661072433062E-3</v>
      </c>
      <c r="AK20" s="79">
        <f>('Nom Revenue'!AK20+'Nom Revenue'!AL20)/('Nom Revenue'!AK$74+'Nom Revenue'!AL$74)</f>
        <v>2.481707297053271E-3</v>
      </c>
      <c r="AL20" s="79">
        <f>('Nom Revenue'!AL20+'Nom Revenue'!AM20)/('Nom Revenue'!AL$74+'Nom Revenue'!AM$74)</f>
        <v>2.5602320139513678E-3</v>
      </c>
      <c r="AM20" s="79">
        <f>('Nom Revenue'!AM20+'Nom Revenue'!AN20)/('Nom Revenue'!AM$74+'Nom Revenue'!AN$74)</f>
        <v>3.1119658404929209E-3</v>
      </c>
      <c r="AN20" s="79">
        <f>('Nom Revenue'!AN20+'Nom Revenue'!AO20)/('Nom Revenue'!AN$74+'Nom Revenue'!AO$74)</f>
        <v>3.0214523100684887E-3</v>
      </c>
      <c r="AO20" s="79">
        <f>('Nom Revenue'!AO20+'Nom Revenue'!AP20)/('Nom Revenue'!AO$74+'Nom Revenue'!AP$74)</f>
        <v>3.1169901922696885E-3</v>
      </c>
      <c r="AP20" s="79">
        <f>('Nom Revenue'!AP20+'Nom Revenue'!AQ20)/('Nom Revenue'!AP$74+'Nom Revenue'!AQ$74)</f>
        <v>3.5146737710825154E-3</v>
      </c>
      <c r="AQ20" s="79">
        <f>('Nom Revenue'!AQ20+'Nom Revenue'!AR20)/('Nom Revenue'!AQ$74+'Nom Revenue'!AR$74)</f>
        <v>3.7299744391089172E-3</v>
      </c>
      <c r="AR20" s="79">
        <f>('Nom Revenue'!AR20+'Nom Revenue'!AS20)/('Nom Revenue'!AR$74+'Nom Revenue'!AS$74)</f>
        <v>3.8906821601524962E-3</v>
      </c>
      <c r="AS20" s="79" t="e">
        <f>('Nom Revenue'!AS20+'Nom Revenue'!AT20)/('Nom Revenue'!AS$74+'Nom Revenue'!AT$74)</f>
        <v>#N/A</v>
      </c>
      <c r="AT20" s="79" t="e">
        <f>('Nom Revenue'!AT20+'Nom Revenue'!AU20)/('Nom Revenue'!AT$74+'Nom Revenue'!AU$74)</f>
        <v>#N/A</v>
      </c>
      <c r="AU20" s="79" t="e">
        <f>('Nom Revenue'!AU20+'Nom Revenue'!AV20)/('Nom Revenue'!AU$74+'Nom Revenue'!AV$74)</f>
        <v>#N/A</v>
      </c>
      <c r="AV20" s="79" t="e">
        <f>('Nom Revenue'!AV20+'Nom Revenue'!AW20)/('Nom Revenue'!AV$74+'Nom Revenue'!AW$74)</f>
        <v>#N/A</v>
      </c>
      <c r="AW20" s="79" t="e">
        <f>('Nom Revenue'!AW20+'Nom Revenue'!AX20)/('Nom Revenue'!AW$74+'Nom Revenue'!AX$74)</f>
        <v>#N/A</v>
      </c>
      <c r="AX20" s="79" t="e">
        <f>('Nom Revenue'!AX20+'Nom Revenue'!AY20)/('Nom Revenue'!AX$74+'Nom Revenue'!AY$74)</f>
        <v>#N/A</v>
      </c>
      <c r="AY20" s="79" t="e">
        <f>('Nom Revenue'!AY20+'Nom Revenue'!AZ20)/('Nom Revenue'!AY$74+'Nom Revenue'!AZ$74)</f>
        <v>#N/A</v>
      </c>
      <c r="AZ20" s="79" t="e">
        <f>('Nom Revenue'!AZ20+'Nom Revenue'!BA20)/('Nom Revenue'!AZ$74+'Nom Revenue'!BA$74)</f>
        <v>#N/A</v>
      </c>
    </row>
    <row r="21" spans="1:255"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63"/>
      <c r="H21" s="78">
        <f>('Nom Revenue'!G21+'Nom Revenue'!H21)/('Nom Revenue'!G$74+'Nom Revenue'!H$74)</f>
        <v>3.2606050094105051E-3</v>
      </c>
      <c r="I21" s="78">
        <f>('Nom Revenue'!H21+'Nom Revenue'!I21)/('Nom Revenue'!H$74+'Nom Revenue'!I$74)</f>
        <v>3.389528768913329E-3</v>
      </c>
      <c r="J21" s="78">
        <f>('Nom Revenue'!I21+'Nom Revenue'!J21)/('Nom Revenue'!I$74+'Nom Revenue'!J$74)</f>
        <v>2.9797541005096477E-3</v>
      </c>
      <c r="K21" s="78">
        <f>('Nom Revenue'!J21+'Nom Revenue'!K21)/('Nom Revenue'!J$74+'Nom Revenue'!K$74)</f>
        <v>3.1776852204687721E-3</v>
      </c>
      <c r="L21" s="78">
        <f>('Nom Revenue'!K21+'Nom Revenue'!L21)/('Nom Revenue'!K$74+'Nom Revenue'!L$74)</f>
        <v>3.4659419654713467E-3</v>
      </c>
      <c r="M21" s="78">
        <f>('Nom Revenue'!L21+'Nom Revenue'!M21)/('Nom Revenue'!L$74+'Nom Revenue'!M$74)</f>
        <v>3.7635751211101006E-3</v>
      </c>
      <c r="N21" s="78">
        <f>('Nom Revenue'!M21+'Nom Revenue'!N21)/('Nom Revenue'!M$74+'Nom Revenue'!N$74)</f>
        <v>3.7889589608469652E-3</v>
      </c>
      <c r="O21" s="78">
        <f>('Nom Revenue'!N21+'Nom Revenue'!O21)/('Nom Revenue'!N$74+'Nom Revenue'!O$74)</f>
        <v>3.7202371304178401E-3</v>
      </c>
      <c r="P21" s="78">
        <f>('Nom Revenue'!O21+'Nom Revenue'!P21)/('Nom Revenue'!O$74+'Nom Revenue'!P$74)</f>
        <v>3.5846826353189798E-3</v>
      </c>
      <c r="Q21" s="78">
        <f>('Nom Revenue'!P21+'Nom Revenue'!Q21)/('Nom Revenue'!P$74+'Nom Revenue'!Q$74)</f>
        <v>3.6051102029003436E-3</v>
      </c>
      <c r="R21" s="78">
        <f>('Nom Revenue'!Q21+'Nom Revenue'!R21)/('Nom Revenue'!Q$74+'Nom Revenue'!R$74)</f>
        <v>3.65697765929232E-3</v>
      </c>
      <c r="S21" s="78">
        <f>('Nom Revenue'!R21+'Nom Revenue'!S21)/('Nom Revenue'!R$74+'Nom Revenue'!S$74)</f>
        <v>3.2339812579989433E-3</v>
      </c>
      <c r="T21" s="78">
        <f>('Nom Revenue'!S21+'Nom Revenue'!T21)/('Nom Revenue'!S$74+'Nom Revenue'!T$74)</f>
        <v>2.5005536369205284E-3</v>
      </c>
      <c r="U21" s="78">
        <f>('Nom Revenue'!T21+'Nom Revenue'!U21)/('Nom Revenue'!T$74+'Nom Revenue'!U$74)</f>
        <v>2.2529710145541095E-3</v>
      </c>
      <c r="V21" s="78">
        <f>('Nom Revenue'!U21+'Nom Revenue'!V21)/('Nom Revenue'!U$74+'Nom Revenue'!V$74)</f>
        <v>2.4067122490409481E-3</v>
      </c>
      <c r="W21" s="78">
        <f>('Nom Revenue'!V21+'Nom Revenue'!W21)/('Nom Revenue'!V$74+'Nom Revenue'!W$74)</f>
        <v>2.4348594899527474E-3</v>
      </c>
      <c r="X21" s="78">
        <f>('Nom Revenue'!W21+'Nom Revenue'!X21)/('Nom Revenue'!W$74+'Nom Revenue'!X$74)</f>
        <v>2.3199496314753642E-3</v>
      </c>
      <c r="Y21" s="78">
        <f>('Nom Revenue'!X21+'Nom Revenue'!Y21)/('Nom Revenue'!X$74+'Nom Revenue'!Y$74)</f>
        <v>2.1499551468411437E-3</v>
      </c>
      <c r="Z21" s="78">
        <f>('Nom Revenue'!Y21+'Nom Revenue'!Z21)/('Nom Revenue'!Y$74+'Nom Revenue'!Z$74)</f>
        <v>2.0482712115747533E-3</v>
      </c>
      <c r="AA21" s="78">
        <f>('Nom Revenue'!Z21+'Nom Revenue'!AA21)/('Nom Revenue'!Z$74+'Nom Revenue'!AA$74)</f>
        <v>2.0888134565291579E-3</v>
      </c>
      <c r="AB21" s="78">
        <f>('Nom Revenue'!AA21+'Nom Revenue'!AB21)/('Nom Revenue'!AA$74+'Nom Revenue'!AB$74)</f>
        <v>2.2900039572937886E-3</v>
      </c>
      <c r="AC21" s="78">
        <f>('Nom Revenue'!AB21+'Nom Revenue'!AC21)/('Nom Revenue'!AB$74+'Nom Revenue'!AC$74)</f>
        <v>2.5430057501241339E-3</v>
      </c>
      <c r="AD21" s="78">
        <f>('Nom Revenue'!AD21+'Nom Revenue'!AE21)/('Nom Revenue'!AD$74+'Nom Revenue'!AE$74)</f>
        <v>2.9415233045480757E-3</v>
      </c>
      <c r="AE21" s="78">
        <f>('Nom Revenue'!AE21+'Nom Revenue'!AF21)/('Nom Revenue'!AE$74+'Nom Revenue'!AF$74)</f>
        <v>3.3586951100658797E-3</v>
      </c>
      <c r="AF21" s="78">
        <f>('Nom Revenue'!AF21+'Nom Revenue'!AG21)/('Nom Revenue'!AF$74+'Nom Revenue'!AG$74)</f>
        <v>3.2913743149667338E-3</v>
      </c>
      <c r="AG21" s="78">
        <f>('Nom Revenue'!AG21+'Nom Revenue'!AH21)/('Nom Revenue'!AG$74+'Nom Revenue'!AH$74)</f>
        <v>2.8159150604947329E-3</v>
      </c>
      <c r="AH21" s="78">
        <f>('Nom Revenue'!AH21+'Nom Revenue'!AI21)/('Nom Revenue'!AH$74+'Nom Revenue'!AI$74)</f>
        <v>2.7032568749803376E-3</v>
      </c>
      <c r="AI21" s="78">
        <f>('Nom Revenue'!AI21+'Nom Revenue'!AJ21)/('Nom Revenue'!AI$74+'Nom Revenue'!AJ$74)</f>
        <v>2.6802604222515149E-3</v>
      </c>
      <c r="AJ21" s="78">
        <f>('Nom Revenue'!AJ21+'Nom Revenue'!AK21)/('Nom Revenue'!AJ$74+'Nom Revenue'!AK$74)</f>
        <v>2.4626301755712233E-3</v>
      </c>
      <c r="AK21" s="78">
        <f>('Nom Revenue'!AK21+'Nom Revenue'!AL21)/('Nom Revenue'!AK$74+'Nom Revenue'!AL$74)</f>
        <v>2.5579249774275625E-3</v>
      </c>
      <c r="AL21" s="78">
        <f>('Nom Revenue'!AL21+'Nom Revenue'!AM21)/('Nom Revenue'!AL$74+'Nom Revenue'!AM$74)</f>
        <v>2.5525413306535069E-3</v>
      </c>
      <c r="AM21" s="78">
        <f>('Nom Revenue'!AM21+'Nom Revenue'!AN21)/('Nom Revenue'!AM$74+'Nom Revenue'!AN$74)</f>
        <v>2.4137080457547521E-3</v>
      </c>
      <c r="AN21" s="78">
        <f>('Nom Revenue'!AN21+'Nom Revenue'!AO21)/('Nom Revenue'!AN$74+'Nom Revenue'!AO$74)</f>
        <v>2.3668305251728569E-3</v>
      </c>
      <c r="AO21" s="78">
        <f>('Nom Revenue'!AO21+'Nom Revenue'!AP21)/('Nom Revenue'!AO$74+'Nom Revenue'!AP$74)</f>
        <v>2.242334882007601E-3</v>
      </c>
      <c r="AP21" s="78">
        <f>('Nom Revenue'!AP21+'Nom Revenue'!AQ21)/('Nom Revenue'!AP$74+'Nom Revenue'!AQ$74)</f>
        <v>2.406133839369684E-3</v>
      </c>
      <c r="AQ21" s="78">
        <f>('Nom Revenue'!AQ21+'Nom Revenue'!AR21)/('Nom Revenue'!AQ$74+'Nom Revenue'!AR$74)</f>
        <v>2.554304643197254E-3</v>
      </c>
      <c r="AR21" s="78">
        <f>('Nom Revenue'!AR21+'Nom Revenue'!AS21)/('Nom Revenue'!AR$74+'Nom Revenue'!AS$74)</f>
        <v>2.4270178647842777E-3</v>
      </c>
      <c r="AS21" s="78" t="e">
        <f>('Nom Revenue'!AS21+'Nom Revenue'!AT21)/('Nom Revenue'!AS$74+'Nom Revenue'!AT$74)</f>
        <v>#N/A</v>
      </c>
      <c r="AT21" s="78" t="e">
        <f>('Nom Revenue'!AT21+'Nom Revenue'!AU21)/('Nom Revenue'!AT$74+'Nom Revenue'!AU$74)</f>
        <v>#N/A</v>
      </c>
      <c r="AU21" s="78" t="e">
        <f>('Nom Revenue'!AU21+'Nom Revenue'!AV21)/('Nom Revenue'!AU$74+'Nom Revenue'!AV$74)</f>
        <v>#N/A</v>
      </c>
      <c r="AV21" s="78" t="e">
        <f>('Nom Revenue'!AV21+'Nom Revenue'!AW21)/('Nom Revenue'!AV$74+'Nom Revenue'!AW$74)</f>
        <v>#N/A</v>
      </c>
      <c r="AW21" s="78" t="e">
        <f>('Nom Revenue'!AW21+'Nom Revenue'!AX21)/('Nom Revenue'!AW$74+'Nom Revenue'!AX$74)</f>
        <v>#N/A</v>
      </c>
      <c r="AX21" s="78" t="e">
        <f>('Nom Revenue'!AX21+'Nom Revenue'!AY21)/('Nom Revenue'!AX$74+'Nom Revenue'!AY$74)</f>
        <v>#N/A</v>
      </c>
      <c r="AY21" s="78" t="e">
        <f>('Nom Revenue'!AY21+'Nom Revenue'!AZ21)/('Nom Revenue'!AY$74+'Nom Revenue'!AZ$74)</f>
        <v>#N/A</v>
      </c>
      <c r="AZ21" s="78" t="e">
        <f>('Nom Revenue'!AZ21+'Nom Revenue'!BA21)/('Nom Revenue'!AZ$74+'Nom Revenue'!BA$74)</f>
        <v>#N/A</v>
      </c>
    </row>
    <row r="22" spans="1:255"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63"/>
      <c r="H22" s="78">
        <f>('Nom Revenue'!G22+'Nom Revenue'!H22)/('Nom Revenue'!G$74+'Nom Revenue'!H$74)</f>
        <v>3.1374086560646886E-3</v>
      </c>
      <c r="I22" s="78">
        <f>('Nom Revenue'!H22+'Nom Revenue'!I22)/('Nom Revenue'!H$74+'Nom Revenue'!I$74)</f>
        <v>4.2181408310512491E-3</v>
      </c>
      <c r="J22" s="78">
        <f>('Nom Revenue'!I22+'Nom Revenue'!J22)/('Nom Revenue'!I$74+'Nom Revenue'!J$74)</f>
        <v>4.7444125292304736E-3</v>
      </c>
      <c r="K22" s="78">
        <f>('Nom Revenue'!J22+'Nom Revenue'!K22)/('Nom Revenue'!J$74+'Nom Revenue'!K$74)</f>
        <v>5.0403349592076209E-3</v>
      </c>
      <c r="L22" s="78">
        <f>('Nom Revenue'!K22+'Nom Revenue'!L22)/('Nom Revenue'!K$74+'Nom Revenue'!L$74)</f>
        <v>5.4712666997801781E-3</v>
      </c>
      <c r="M22" s="78">
        <f>('Nom Revenue'!L22+'Nom Revenue'!M22)/('Nom Revenue'!L$74+'Nom Revenue'!M$74)</f>
        <v>5.7099353317175625E-3</v>
      </c>
      <c r="N22" s="78">
        <f>('Nom Revenue'!M22+'Nom Revenue'!N22)/('Nom Revenue'!M$74+'Nom Revenue'!N$74)</f>
        <v>6.6113342310629569E-3</v>
      </c>
      <c r="O22" s="78">
        <f>('Nom Revenue'!N22+'Nom Revenue'!O22)/('Nom Revenue'!N$74+'Nom Revenue'!O$74)</f>
        <v>7.4430356799438319E-3</v>
      </c>
      <c r="P22" s="78">
        <f>('Nom Revenue'!O22+'Nom Revenue'!P22)/('Nom Revenue'!O$74+'Nom Revenue'!P$74)</f>
        <v>7.7269663533552019E-3</v>
      </c>
      <c r="Q22" s="78">
        <f>('Nom Revenue'!P22+'Nom Revenue'!Q22)/('Nom Revenue'!P$74+'Nom Revenue'!Q$74)</f>
        <v>8.6552716304475578E-3</v>
      </c>
      <c r="R22" s="78">
        <f>('Nom Revenue'!Q22+'Nom Revenue'!R22)/('Nom Revenue'!Q$74+'Nom Revenue'!R$74)</f>
        <v>9.1646231245364786E-3</v>
      </c>
      <c r="S22" s="78">
        <f>('Nom Revenue'!R22+'Nom Revenue'!S22)/('Nom Revenue'!R$74+'Nom Revenue'!S$74)</f>
        <v>8.1056974009335661E-3</v>
      </c>
      <c r="T22" s="78">
        <f>('Nom Revenue'!S22+'Nom Revenue'!T22)/('Nom Revenue'!S$74+'Nom Revenue'!T$74)</f>
        <v>6.5985172379633113E-3</v>
      </c>
      <c r="U22" s="78">
        <f>('Nom Revenue'!T22+'Nom Revenue'!U22)/('Nom Revenue'!T$74+'Nom Revenue'!U$74)</f>
        <v>5.5772634605217065E-3</v>
      </c>
      <c r="V22" s="78">
        <f>('Nom Revenue'!U22+'Nom Revenue'!V22)/('Nom Revenue'!U$74+'Nom Revenue'!V$74)</f>
        <v>5.4534802179588854E-3</v>
      </c>
      <c r="W22" s="78">
        <f>('Nom Revenue'!V22+'Nom Revenue'!W22)/('Nom Revenue'!V$74+'Nom Revenue'!W$74)</f>
        <v>5.7691081942862392E-3</v>
      </c>
      <c r="X22" s="78">
        <f>('Nom Revenue'!W22+'Nom Revenue'!X22)/('Nom Revenue'!W$74+'Nom Revenue'!X$74)</f>
        <v>5.2154527779959626E-3</v>
      </c>
      <c r="Y22" s="78">
        <f>('Nom Revenue'!X22+'Nom Revenue'!Y22)/('Nom Revenue'!X$74+'Nom Revenue'!Y$74)</f>
        <v>4.7218364612497806E-3</v>
      </c>
      <c r="Z22" s="78">
        <f>('Nom Revenue'!Y22+'Nom Revenue'!Z22)/('Nom Revenue'!Y$74+'Nom Revenue'!Z$74)</f>
        <v>4.9728758150003726E-3</v>
      </c>
      <c r="AA22" s="78">
        <f>('Nom Revenue'!Z22+'Nom Revenue'!AA22)/('Nom Revenue'!Z$74+'Nom Revenue'!AA$74)</f>
        <v>6.0429406798638277E-3</v>
      </c>
      <c r="AB22" s="78">
        <f>('Nom Revenue'!AA22+'Nom Revenue'!AB22)/('Nom Revenue'!AA$74+'Nom Revenue'!AB$74)</f>
        <v>6.5915397535969474E-3</v>
      </c>
      <c r="AC22" s="78">
        <f>('Nom Revenue'!AB22+'Nom Revenue'!AC22)/('Nom Revenue'!AB$74+'Nom Revenue'!AC$74)</f>
        <v>5.8506278737232393E-3</v>
      </c>
      <c r="AD22" s="78">
        <f>('Nom Revenue'!AD22+'Nom Revenue'!AE22)/('Nom Revenue'!AD$74+'Nom Revenue'!AE$74)</f>
        <v>5.8810076792540876E-3</v>
      </c>
      <c r="AE22" s="78">
        <f>('Nom Revenue'!AE22+'Nom Revenue'!AF22)/('Nom Revenue'!AE$74+'Nom Revenue'!AF$74)</f>
        <v>6.6998854284547526E-3</v>
      </c>
      <c r="AF22" s="78">
        <f>('Nom Revenue'!AF22+'Nom Revenue'!AG22)/('Nom Revenue'!AF$74+'Nom Revenue'!AG$74)</f>
        <v>6.6679693851049143E-3</v>
      </c>
      <c r="AG22" s="78">
        <f>('Nom Revenue'!AG22+'Nom Revenue'!AH22)/('Nom Revenue'!AG$74+'Nom Revenue'!AH$74)</f>
        <v>5.4979698322456892E-3</v>
      </c>
      <c r="AH22" s="78">
        <f>('Nom Revenue'!AH22+'Nom Revenue'!AI22)/('Nom Revenue'!AH$74+'Nom Revenue'!AI$74)</f>
        <v>4.5110054450425187E-3</v>
      </c>
      <c r="AI22" s="78">
        <f>('Nom Revenue'!AI22+'Nom Revenue'!AJ22)/('Nom Revenue'!AI$74+'Nom Revenue'!AJ$74)</f>
        <v>4.1692429210819322E-3</v>
      </c>
      <c r="AJ22" s="78">
        <f>('Nom Revenue'!AJ22+'Nom Revenue'!AK22)/('Nom Revenue'!AJ$74+'Nom Revenue'!AK$74)</f>
        <v>4.2305573544210032E-3</v>
      </c>
      <c r="AK22" s="78">
        <f>('Nom Revenue'!AK22+'Nom Revenue'!AL22)/('Nom Revenue'!AK$74+'Nom Revenue'!AL$74)</f>
        <v>4.7728933760157596E-3</v>
      </c>
      <c r="AL22" s="78">
        <f>('Nom Revenue'!AL22+'Nom Revenue'!AM22)/('Nom Revenue'!AL$74+'Nom Revenue'!AM$74)</f>
        <v>5.1522829010125001E-3</v>
      </c>
      <c r="AM22" s="78">
        <f>('Nom Revenue'!AM22+'Nom Revenue'!AN22)/('Nom Revenue'!AM$74+'Nom Revenue'!AN$74)</f>
        <v>4.7238245458011341E-3</v>
      </c>
      <c r="AN22" s="78">
        <f>('Nom Revenue'!AN22+'Nom Revenue'!AO22)/('Nom Revenue'!AN$74+'Nom Revenue'!AO$74)</f>
        <v>3.9890086084384303E-3</v>
      </c>
      <c r="AO22" s="78">
        <f>('Nom Revenue'!AO22+'Nom Revenue'!AP22)/('Nom Revenue'!AO$74+'Nom Revenue'!AP$74)</f>
        <v>3.7223328484315612E-3</v>
      </c>
      <c r="AP22" s="78">
        <f>('Nom Revenue'!AP22+'Nom Revenue'!AQ22)/('Nom Revenue'!AP$74+'Nom Revenue'!AQ$74)</f>
        <v>4.1369131425759483E-3</v>
      </c>
      <c r="AQ22" s="78">
        <f>('Nom Revenue'!AQ22+'Nom Revenue'!AR22)/('Nom Revenue'!AQ$74+'Nom Revenue'!AR$74)</f>
        <v>4.3114816241038561E-3</v>
      </c>
      <c r="AR22" s="78">
        <f>('Nom Revenue'!AR22+'Nom Revenue'!AS22)/('Nom Revenue'!AR$74+'Nom Revenue'!AS$74)</f>
        <v>4.3256491485013189E-3</v>
      </c>
      <c r="AS22" s="78" t="e">
        <f>('Nom Revenue'!AS22+'Nom Revenue'!AT22)/('Nom Revenue'!AS$74+'Nom Revenue'!AT$74)</f>
        <v>#N/A</v>
      </c>
      <c r="AT22" s="78" t="e">
        <f>('Nom Revenue'!AT22+'Nom Revenue'!AU22)/('Nom Revenue'!AT$74+'Nom Revenue'!AU$74)</f>
        <v>#N/A</v>
      </c>
      <c r="AU22" s="78" t="e">
        <f>('Nom Revenue'!AU22+'Nom Revenue'!AV22)/('Nom Revenue'!AU$74+'Nom Revenue'!AV$74)</f>
        <v>#N/A</v>
      </c>
      <c r="AV22" s="78" t="e">
        <f>('Nom Revenue'!AV22+'Nom Revenue'!AW22)/('Nom Revenue'!AV$74+'Nom Revenue'!AW$74)</f>
        <v>#N/A</v>
      </c>
      <c r="AW22" s="78" t="e">
        <f>('Nom Revenue'!AW22+'Nom Revenue'!AX22)/('Nom Revenue'!AW$74+'Nom Revenue'!AX$74)</f>
        <v>#N/A</v>
      </c>
      <c r="AX22" s="78" t="e">
        <f>('Nom Revenue'!AX22+'Nom Revenue'!AY22)/('Nom Revenue'!AX$74+'Nom Revenue'!AY$74)</f>
        <v>#N/A</v>
      </c>
      <c r="AY22" s="78" t="e">
        <f>('Nom Revenue'!AY22+'Nom Revenue'!AZ22)/('Nom Revenue'!AY$74+'Nom Revenue'!AZ$74)</f>
        <v>#N/A</v>
      </c>
      <c r="AZ22" s="78" t="e">
        <f>('Nom Revenue'!AZ22+'Nom Revenue'!BA22)/('Nom Revenue'!AZ$74+'Nom Revenue'!BA$74)</f>
        <v>#N/A</v>
      </c>
    </row>
    <row r="23" spans="1:255"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63"/>
      <c r="H23" s="78">
        <f>('Nom Revenue'!G23+'Nom Revenue'!H23)/('Nom Revenue'!G$74+'Nom Revenue'!H$74)</f>
        <v>5.1441980932771031E-3</v>
      </c>
      <c r="I23" s="78">
        <f>('Nom Revenue'!H23+'Nom Revenue'!I23)/('Nom Revenue'!H$74+'Nom Revenue'!I$74)</f>
        <v>5.7252393215928817E-3</v>
      </c>
      <c r="J23" s="78">
        <f>('Nom Revenue'!I23+'Nom Revenue'!J23)/('Nom Revenue'!I$74+'Nom Revenue'!J$74)</f>
        <v>7.9251861307352914E-3</v>
      </c>
      <c r="K23" s="78">
        <f>('Nom Revenue'!J23+'Nom Revenue'!K23)/('Nom Revenue'!J$74+'Nom Revenue'!K$74)</f>
        <v>9.9124469228729101E-3</v>
      </c>
      <c r="L23" s="78">
        <f>('Nom Revenue'!K23+'Nom Revenue'!L23)/('Nom Revenue'!K$74+'Nom Revenue'!L$74)</f>
        <v>9.8826914735164906E-3</v>
      </c>
      <c r="M23" s="78">
        <f>('Nom Revenue'!L23+'Nom Revenue'!M23)/('Nom Revenue'!L$74+'Nom Revenue'!M$74)</f>
        <v>8.7751778242634321E-3</v>
      </c>
      <c r="N23" s="78">
        <f>('Nom Revenue'!M23+'Nom Revenue'!N23)/('Nom Revenue'!M$74+'Nom Revenue'!N$74)</f>
        <v>8.4074847285235E-3</v>
      </c>
      <c r="O23" s="78">
        <f>('Nom Revenue'!N23+'Nom Revenue'!O23)/('Nom Revenue'!N$74+'Nom Revenue'!O$74)</f>
        <v>8.7128592028098521E-3</v>
      </c>
      <c r="P23" s="78">
        <f>('Nom Revenue'!O23+'Nom Revenue'!P23)/('Nom Revenue'!O$74+'Nom Revenue'!P$74)</f>
        <v>7.9210275840898552E-3</v>
      </c>
      <c r="Q23" s="78">
        <f>('Nom Revenue'!P23+'Nom Revenue'!Q23)/('Nom Revenue'!P$74+'Nom Revenue'!Q$74)</f>
        <v>1.048849930575689E-2</v>
      </c>
      <c r="R23" s="78">
        <f>('Nom Revenue'!Q23+'Nom Revenue'!R23)/('Nom Revenue'!Q$74+'Nom Revenue'!R$74)</f>
        <v>1.1790985327295287E-2</v>
      </c>
      <c r="S23" s="78">
        <f>('Nom Revenue'!R23+'Nom Revenue'!S23)/('Nom Revenue'!R$74+'Nom Revenue'!S$74)</f>
        <v>9.376252064019007E-3</v>
      </c>
      <c r="T23" s="78">
        <f>('Nom Revenue'!S23+'Nom Revenue'!T23)/('Nom Revenue'!S$74+'Nom Revenue'!T$74)</f>
        <v>8.4845659504276909E-3</v>
      </c>
      <c r="U23" s="78">
        <f>('Nom Revenue'!T23+'Nom Revenue'!U23)/('Nom Revenue'!T$74+'Nom Revenue'!U$74)</f>
        <v>9.9836695788379712E-3</v>
      </c>
      <c r="V23" s="78">
        <f>('Nom Revenue'!U23+'Nom Revenue'!V23)/('Nom Revenue'!U$74+'Nom Revenue'!V$74)</f>
        <v>1.2010352492724202E-2</v>
      </c>
      <c r="W23" s="78">
        <f>('Nom Revenue'!V23+'Nom Revenue'!W23)/('Nom Revenue'!V$74+'Nom Revenue'!W$74)</f>
        <v>1.3887461918274122E-2</v>
      </c>
      <c r="X23" s="78">
        <f>('Nom Revenue'!W23+'Nom Revenue'!X23)/('Nom Revenue'!W$74+'Nom Revenue'!X$74)</f>
        <v>1.5658468306527871E-2</v>
      </c>
      <c r="Y23" s="78">
        <f>('Nom Revenue'!X23+'Nom Revenue'!Y23)/('Nom Revenue'!X$74+'Nom Revenue'!Y$74)</f>
        <v>1.5954318246656402E-2</v>
      </c>
      <c r="Z23" s="78">
        <f>('Nom Revenue'!Y23+'Nom Revenue'!Z23)/('Nom Revenue'!Y$74+'Nom Revenue'!Z$74)</f>
        <v>1.7709991004240762E-2</v>
      </c>
      <c r="AA23" s="78">
        <f>('Nom Revenue'!Z23+'Nom Revenue'!AA23)/('Nom Revenue'!Z$74+'Nom Revenue'!AA$74)</f>
        <v>2.0888039750433809E-2</v>
      </c>
      <c r="AB23" s="78">
        <f>('Nom Revenue'!AA23+'Nom Revenue'!AB23)/('Nom Revenue'!AA$74+'Nom Revenue'!AB$74)</f>
        <v>2.4834220101387385E-2</v>
      </c>
      <c r="AC23" s="78">
        <f>('Nom Revenue'!AB23+'Nom Revenue'!AC23)/('Nom Revenue'!AB$74+'Nom Revenue'!AC$74)</f>
        <v>2.6717676009916553E-2</v>
      </c>
      <c r="AD23" s="78">
        <f>('Nom Revenue'!AD23+'Nom Revenue'!AE23)/('Nom Revenue'!AD$74+'Nom Revenue'!AE$74)</f>
        <v>2.9269555586125005E-2</v>
      </c>
      <c r="AE23" s="78">
        <f>('Nom Revenue'!AE23+'Nom Revenue'!AF23)/('Nom Revenue'!AE$74+'Nom Revenue'!AF$74)</f>
        <v>3.1658004435222487E-2</v>
      </c>
      <c r="AF23" s="78">
        <f>('Nom Revenue'!AF23+'Nom Revenue'!AG23)/('Nom Revenue'!AF$74+'Nom Revenue'!AG$74)</f>
        <v>3.2889655550257288E-2</v>
      </c>
      <c r="AG23" s="78">
        <f>('Nom Revenue'!AG23+'Nom Revenue'!AH23)/('Nom Revenue'!AG$74+'Nom Revenue'!AH$74)</f>
        <v>3.0627282243711668E-2</v>
      </c>
      <c r="AH23" s="78">
        <f>('Nom Revenue'!AH23+'Nom Revenue'!AI23)/('Nom Revenue'!AH$74+'Nom Revenue'!AI$74)</f>
        <v>2.6040914535180287E-2</v>
      </c>
      <c r="AI23" s="78">
        <f>('Nom Revenue'!AI23+'Nom Revenue'!AJ23)/('Nom Revenue'!AI$74+'Nom Revenue'!AJ$74)</f>
        <v>2.3137909399614659E-2</v>
      </c>
      <c r="AJ23" s="78">
        <f>('Nom Revenue'!AJ23+'Nom Revenue'!AK23)/('Nom Revenue'!AJ$74+'Nom Revenue'!AK$74)</f>
        <v>2.5384928197205146E-2</v>
      </c>
      <c r="AK23" s="78">
        <f>('Nom Revenue'!AK23+'Nom Revenue'!AL23)/('Nom Revenue'!AK$74+'Nom Revenue'!AL$74)</f>
        <v>2.9314316670770744E-2</v>
      </c>
      <c r="AL23" s="78">
        <f>('Nom Revenue'!AL23+'Nom Revenue'!AM23)/('Nom Revenue'!AL$74+'Nom Revenue'!AM$74)</f>
        <v>3.3680053908783765E-2</v>
      </c>
      <c r="AM23" s="78">
        <f>('Nom Revenue'!AM23+'Nom Revenue'!AN23)/('Nom Revenue'!AM$74+'Nom Revenue'!AN$74)</f>
        <v>3.5998623537616889E-2</v>
      </c>
      <c r="AN23" s="78">
        <f>('Nom Revenue'!AN23+'Nom Revenue'!AO23)/('Nom Revenue'!AN$74+'Nom Revenue'!AO$74)</f>
        <v>3.3729231172780406E-2</v>
      </c>
      <c r="AO23" s="78">
        <f>('Nom Revenue'!AO23+'Nom Revenue'!AP23)/('Nom Revenue'!AO$74+'Nom Revenue'!AP$74)</f>
        <v>3.2172818728268437E-2</v>
      </c>
      <c r="AP23" s="78">
        <f>('Nom Revenue'!AP23+'Nom Revenue'!AQ23)/('Nom Revenue'!AP$74+'Nom Revenue'!AQ$74)</f>
        <v>3.5980917279904046E-2</v>
      </c>
      <c r="AQ23" s="78">
        <f>('Nom Revenue'!AQ23+'Nom Revenue'!AR23)/('Nom Revenue'!AQ$74+'Nom Revenue'!AR$74)</f>
        <v>4.0261942048556272E-2</v>
      </c>
      <c r="AR23" s="78">
        <f>('Nom Revenue'!AR23+'Nom Revenue'!AS23)/('Nom Revenue'!AR$74+'Nom Revenue'!AS$74)</f>
        <v>3.9913762967638371E-2</v>
      </c>
      <c r="AS23" s="78" t="e">
        <f>('Nom Revenue'!AS23+'Nom Revenue'!AT23)/('Nom Revenue'!AS$74+'Nom Revenue'!AT$74)</f>
        <v>#N/A</v>
      </c>
      <c r="AT23" s="78" t="e">
        <f>('Nom Revenue'!AT23+'Nom Revenue'!AU23)/('Nom Revenue'!AT$74+'Nom Revenue'!AU$74)</f>
        <v>#N/A</v>
      </c>
      <c r="AU23" s="78" t="e">
        <f>('Nom Revenue'!AU23+'Nom Revenue'!AV23)/('Nom Revenue'!AU$74+'Nom Revenue'!AV$74)</f>
        <v>#N/A</v>
      </c>
      <c r="AV23" s="78" t="e">
        <f>('Nom Revenue'!AV23+'Nom Revenue'!AW23)/('Nom Revenue'!AV$74+'Nom Revenue'!AW$74)</f>
        <v>#N/A</v>
      </c>
      <c r="AW23" s="78" t="e">
        <f>('Nom Revenue'!AW23+'Nom Revenue'!AX23)/('Nom Revenue'!AW$74+'Nom Revenue'!AX$74)</f>
        <v>#N/A</v>
      </c>
      <c r="AX23" s="78" t="e">
        <f>('Nom Revenue'!AX23+'Nom Revenue'!AY23)/('Nom Revenue'!AX$74+'Nom Revenue'!AY$74)</f>
        <v>#N/A</v>
      </c>
      <c r="AY23" s="78" t="e">
        <f>('Nom Revenue'!AY23+'Nom Revenue'!AZ23)/('Nom Revenue'!AY$74+'Nom Revenue'!AZ$74)</f>
        <v>#N/A</v>
      </c>
      <c r="AZ23" s="78" t="e">
        <f>('Nom Revenue'!AZ23+'Nom Revenue'!BA23)/('Nom Revenue'!AZ$74+'Nom Revenue'!BA$74)</f>
        <v>#N/A</v>
      </c>
    </row>
    <row r="24" spans="1:255"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69"/>
      <c r="H24" s="79">
        <f>('Nom Revenue'!G24+'Nom Revenue'!H24)/('Nom Revenue'!G$74+'Nom Revenue'!H$74)</f>
        <v>1.1809403393883138E-3</v>
      </c>
      <c r="I24" s="79">
        <f>('Nom Revenue'!H24+'Nom Revenue'!I24)/('Nom Revenue'!H$74+'Nom Revenue'!I$74)</f>
        <v>1.3653820167158872E-3</v>
      </c>
      <c r="J24" s="79">
        <f>('Nom Revenue'!I24+'Nom Revenue'!J24)/('Nom Revenue'!I$74+'Nom Revenue'!J$74)</f>
        <v>1.4118225154120508E-3</v>
      </c>
      <c r="K24" s="79">
        <f>('Nom Revenue'!J24+'Nom Revenue'!K24)/('Nom Revenue'!J$74+'Nom Revenue'!K$74)</f>
        <v>1.3592384941346028E-3</v>
      </c>
      <c r="L24" s="79">
        <f>('Nom Revenue'!K24+'Nom Revenue'!L24)/('Nom Revenue'!K$74+'Nom Revenue'!L$74)</f>
        <v>1.4169899436057651E-3</v>
      </c>
      <c r="M24" s="79">
        <f>('Nom Revenue'!L24+'Nom Revenue'!M24)/('Nom Revenue'!L$74+'Nom Revenue'!M$74)</f>
        <v>1.4832333559108926E-3</v>
      </c>
      <c r="N24" s="79">
        <f>('Nom Revenue'!M24+'Nom Revenue'!N24)/('Nom Revenue'!M$74+'Nom Revenue'!N$74)</f>
        <v>1.3099802855946812E-3</v>
      </c>
      <c r="O24" s="79">
        <f>('Nom Revenue'!N24+'Nom Revenue'!O24)/('Nom Revenue'!N$74+'Nom Revenue'!O$74)</f>
        <v>1.4495230821722624E-3</v>
      </c>
      <c r="P24" s="79">
        <f>('Nom Revenue'!O24+'Nom Revenue'!P24)/('Nom Revenue'!O$74+'Nom Revenue'!P$74)</f>
        <v>1.9105871658893474E-3</v>
      </c>
      <c r="Q24" s="79">
        <f>('Nom Revenue'!P24+'Nom Revenue'!Q24)/('Nom Revenue'!P$74+'Nom Revenue'!Q$74)</f>
        <v>2.1207024808861338E-3</v>
      </c>
      <c r="R24" s="79">
        <f>('Nom Revenue'!Q24+'Nom Revenue'!R24)/('Nom Revenue'!Q$74+'Nom Revenue'!R$74)</f>
        <v>2.0966413053038718E-3</v>
      </c>
      <c r="S24" s="79">
        <f>('Nom Revenue'!R24+'Nom Revenue'!S24)/('Nom Revenue'!R$74+'Nom Revenue'!S$74)</f>
        <v>2.5935695508175274E-3</v>
      </c>
      <c r="T24" s="79">
        <f>('Nom Revenue'!S24+'Nom Revenue'!T24)/('Nom Revenue'!S$74+'Nom Revenue'!T$74)</f>
        <v>2.6878639376665802E-3</v>
      </c>
      <c r="U24" s="79">
        <f>('Nom Revenue'!T24+'Nom Revenue'!U24)/('Nom Revenue'!T$74+'Nom Revenue'!U$74)</f>
        <v>2.4057826950435132E-3</v>
      </c>
      <c r="V24" s="79">
        <f>('Nom Revenue'!U24+'Nom Revenue'!V24)/('Nom Revenue'!U$74+'Nom Revenue'!V$74)</f>
        <v>2.3353561466939407E-3</v>
      </c>
      <c r="W24" s="79">
        <f>('Nom Revenue'!V24+'Nom Revenue'!W24)/('Nom Revenue'!V$74+'Nom Revenue'!W$74)</f>
        <v>2.0693996281585438E-3</v>
      </c>
      <c r="X24" s="79">
        <f>('Nom Revenue'!W24+'Nom Revenue'!X24)/('Nom Revenue'!W$74+'Nom Revenue'!X$74)</f>
        <v>1.8742453903352187E-3</v>
      </c>
      <c r="Y24" s="79">
        <f>('Nom Revenue'!X24+'Nom Revenue'!Y24)/('Nom Revenue'!X$74+'Nom Revenue'!Y$74)</f>
        <v>2.124960542478006E-3</v>
      </c>
      <c r="Z24" s="79">
        <f>('Nom Revenue'!Y24+'Nom Revenue'!Z24)/('Nom Revenue'!Y$74+'Nom Revenue'!Z$74)</f>
        <v>2.1144709239322764E-3</v>
      </c>
      <c r="AA24" s="79">
        <f>('Nom Revenue'!Z24+'Nom Revenue'!AA24)/('Nom Revenue'!Z$74+'Nom Revenue'!AA$74)</f>
        <v>1.7732801448669892E-3</v>
      </c>
      <c r="AB24" s="79">
        <f>('Nom Revenue'!AA24+'Nom Revenue'!AB24)/('Nom Revenue'!AA$74+'Nom Revenue'!AB$74)</f>
        <v>1.9596004520824268E-3</v>
      </c>
      <c r="AC24" s="79">
        <f>('Nom Revenue'!AB24+'Nom Revenue'!AC24)/('Nom Revenue'!AB$74+'Nom Revenue'!AC$74)</f>
        <v>2.1487311040992731E-3</v>
      </c>
      <c r="AD24" s="79">
        <f>('Nom Revenue'!AD24+'Nom Revenue'!AE24)/('Nom Revenue'!AD$74+'Nom Revenue'!AE$74)</f>
        <v>2.1753179370587418E-3</v>
      </c>
      <c r="AE24" s="79">
        <f>('Nom Revenue'!AE24+'Nom Revenue'!AF24)/('Nom Revenue'!AE$74+'Nom Revenue'!AF$74)</f>
        <v>1.886344746621993E-3</v>
      </c>
      <c r="AF24" s="79">
        <f>('Nom Revenue'!AF24+'Nom Revenue'!AG24)/('Nom Revenue'!AF$74+'Nom Revenue'!AG$74)</f>
        <v>1.4083612885722541E-3</v>
      </c>
      <c r="AG24" s="79">
        <f>('Nom Revenue'!AG24+'Nom Revenue'!AH24)/('Nom Revenue'!AG$74+'Nom Revenue'!AH$74)</f>
        <v>1.2846111722286759E-3</v>
      </c>
      <c r="AH24" s="79">
        <f>('Nom Revenue'!AH24+'Nom Revenue'!AI24)/('Nom Revenue'!AH$74+'Nom Revenue'!AI$74)</f>
        <v>1.2377483741495337E-3</v>
      </c>
      <c r="AI24" s="79">
        <f>('Nom Revenue'!AI24+'Nom Revenue'!AJ24)/('Nom Revenue'!AI$74+'Nom Revenue'!AJ$74)</f>
        <v>1.1978292488471847E-3</v>
      </c>
      <c r="AJ24" s="79">
        <f>('Nom Revenue'!AJ24+'Nom Revenue'!AK24)/('Nom Revenue'!AJ$74+'Nom Revenue'!AK$74)</f>
        <v>1.2251319970895339E-3</v>
      </c>
      <c r="AK24" s="79">
        <f>('Nom Revenue'!AK24+'Nom Revenue'!AL24)/('Nom Revenue'!AK$74+'Nom Revenue'!AL$74)</f>
        <v>1.4940096856275139E-3</v>
      </c>
      <c r="AL24" s="79">
        <f>('Nom Revenue'!AL24+'Nom Revenue'!AM24)/('Nom Revenue'!AL$74+'Nom Revenue'!AM$74)</f>
        <v>1.6900436031263783E-3</v>
      </c>
      <c r="AM24" s="79">
        <f>('Nom Revenue'!AM24+'Nom Revenue'!AN24)/('Nom Revenue'!AM$74+'Nom Revenue'!AN$74)</f>
        <v>1.6460006479531396E-3</v>
      </c>
      <c r="AN24" s="79">
        <f>('Nom Revenue'!AN24+'Nom Revenue'!AO24)/('Nom Revenue'!AN$74+'Nom Revenue'!AO$74)</f>
        <v>1.6081016287490951E-3</v>
      </c>
      <c r="AO24" s="79">
        <f>('Nom Revenue'!AO24+'Nom Revenue'!AP24)/('Nom Revenue'!AO$74+'Nom Revenue'!AP$74)</f>
        <v>1.6477816719613677E-3</v>
      </c>
      <c r="AP24" s="79">
        <f>('Nom Revenue'!AP24+'Nom Revenue'!AQ24)/('Nom Revenue'!AP$74+'Nom Revenue'!AQ$74)</f>
        <v>1.713273523960555E-3</v>
      </c>
      <c r="AQ24" s="79">
        <f>('Nom Revenue'!AQ24+'Nom Revenue'!AR24)/('Nom Revenue'!AQ$74+'Nom Revenue'!AR$74)</f>
        <v>1.70418550767291E-3</v>
      </c>
      <c r="AR24" s="79">
        <f>('Nom Revenue'!AR24+'Nom Revenue'!AS24)/('Nom Revenue'!AR$74+'Nom Revenue'!AS$74)</f>
        <v>1.6758906837290599E-3</v>
      </c>
      <c r="AS24" s="79" t="e">
        <f>('Nom Revenue'!AS24+'Nom Revenue'!AT24)/('Nom Revenue'!AS$74+'Nom Revenue'!AT$74)</f>
        <v>#N/A</v>
      </c>
      <c r="AT24" s="79" t="e">
        <f>('Nom Revenue'!AT24+'Nom Revenue'!AU24)/('Nom Revenue'!AT$74+'Nom Revenue'!AU$74)</f>
        <v>#N/A</v>
      </c>
      <c r="AU24" s="79" t="e">
        <f>('Nom Revenue'!AU24+'Nom Revenue'!AV24)/('Nom Revenue'!AU$74+'Nom Revenue'!AV$74)</f>
        <v>#N/A</v>
      </c>
      <c r="AV24" s="79" t="e">
        <f>('Nom Revenue'!AV24+'Nom Revenue'!AW24)/('Nom Revenue'!AV$74+'Nom Revenue'!AW$74)</f>
        <v>#N/A</v>
      </c>
      <c r="AW24" s="79" t="e">
        <f>('Nom Revenue'!AW24+'Nom Revenue'!AX24)/('Nom Revenue'!AW$74+'Nom Revenue'!AX$74)</f>
        <v>#N/A</v>
      </c>
      <c r="AX24" s="79" t="e">
        <f>('Nom Revenue'!AX24+'Nom Revenue'!AY24)/('Nom Revenue'!AX$74+'Nom Revenue'!AY$74)</f>
        <v>#N/A</v>
      </c>
      <c r="AY24" s="79" t="e">
        <f>('Nom Revenue'!AY24+'Nom Revenue'!AZ24)/('Nom Revenue'!AY$74+'Nom Revenue'!AZ$74)</f>
        <v>#N/A</v>
      </c>
      <c r="AZ24" s="79" t="e">
        <f>('Nom Revenue'!AZ24+'Nom Revenue'!BA24)/('Nom Revenue'!AZ$74+'Nom Revenue'!BA$74)</f>
        <v>#N/A</v>
      </c>
    </row>
    <row r="25" spans="1:255"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69"/>
      <c r="H25" s="79">
        <f>('Nom Revenue'!G25+'Nom Revenue'!H25)/('Nom Revenue'!G$74+'Nom Revenue'!H$74)</f>
        <v>1.6107673086269089E-3</v>
      </c>
      <c r="I25" s="79">
        <f>('Nom Revenue'!H25+'Nom Revenue'!I25)/('Nom Revenue'!H$74+'Nom Revenue'!I$74)</f>
        <v>2.1684656397211745E-3</v>
      </c>
      <c r="J25" s="79">
        <f>('Nom Revenue'!I25+'Nom Revenue'!J25)/('Nom Revenue'!I$74+'Nom Revenue'!J$74)</f>
        <v>2.732490194997638E-3</v>
      </c>
      <c r="K25" s="79">
        <f>('Nom Revenue'!J25+'Nom Revenue'!K25)/('Nom Revenue'!J$74+'Nom Revenue'!K$74)</f>
        <v>3.1477476504799791E-3</v>
      </c>
      <c r="L25" s="79">
        <f>('Nom Revenue'!K25+'Nom Revenue'!L25)/('Nom Revenue'!K$74+'Nom Revenue'!L$74)</f>
        <v>3.4122430445744484E-3</v>
      </c>
      <c r="M25" s="79">
        <f>('Nom Revenue'!L25+'Nom Revenue'!M25)/('Nom Revenue'!L$74+'Nom Revenue'!M$74)</f>
        <v>3.2052316736124889E-3</v>
      </c>
      <c r="N25" s="79">
        <f>('Nom Revenue'!M25+'Nom Revenue'!N25)/('Nom Revenue'!M$74+'Nom Revenue'!N$74)</f>
        <v>2.7501921413359931E-3</v>
      </c>
      <c r="O25" s="79">
        <f>('Nom Revenue'!N25+'Nom Revenue'!O25)/('Nom Revenue'!N$74+'Nom Revenue'!O$74)</f>
        <v>2.7372125033176382E-3</v>
      </c>
      <c r="P25" s="79">
        <f>('Nom Revenue'!O25+'Nom Revenue'!P25)/('Nom Revenue'!O$74+'Nom Revenue'!P$74)</f>
        <v>2.887050373886744E-3</v>
      </c>
      <c r="Q25" s="79">
        <f>('Nom Revenue'!P25+'Nom Revenue'!Q25)/('Nom Revenue'!P$74+'Nom Revenue'!Q$74)</f>
        <v>3.2277107982597096E-3</v>
      </c>
      <c r="R25" s="79">
        <f>('Nom Revenue'!Q25+'Nom Revenue'!R25)/('Nom Revenue'!Q$74+'Nom Revenue'!R$74)</f>
        <v>3.5385772377327959E-3</v>
      </c>
      <c r="S25" s="79">
        <f>('Nom Revenue'!R25+'Nom Revenue'!S25)/('Nom Revenue'!R$74+'Nom Revenue'!S$74)</f>
        <v>3.7623739831248444E-3</v>
      </c>
      <c r="T25" s="79">
        <f>('Nom Revenue'!S25+'Nom Revenue'!T25)/('Nom Revenue'!S$74+'Nom Revenue'!T$74)</f>
        <v>3.8536185346264057E-3</v>
      </c>
      <c r="U25" s="79">
        <f>('Nom Revenue'!T25+'Nom Revenue'!U25)/('Nom Revenue'!T$74+'Nom Revenue'!U$74)</f>
        <v>3.5407420602404072E-3</v>
      </c>
      <c r="V25" s="79">
        <f>('Nom Revenue'!U25+'Nom Revenue'!V25)/('Nom Revenue'!U$74+'Nom Revenue'!V$74)</f>
        <v>3.1531665354845775E-3</v>
      </c>
      <c r="W25" s="79">
        <f>('Nom Revenue'!V25+'Nom Revenue'!W25)/('Nom Revenue'!V$74+'Nom Revenue'!W$74)</f>
        <v>2.6812963172423059E-3</v>
      </c>
      <c r="X25" s="79">
        <f>('Nom Revenue'!W25+'Nom Revenue'!X25)/('Nom Revenue'!W$74+'Nom Revenue'!X$74)</f>
        <v>2.318120067278676E-3</v>
      </c>
      <c r="Y25" s="79">
        <f>('Nom Revenue'!X25+'Nom Revenue'!Y25)/('Nom Revenue'!X$74+'Nom Revenue'!Y$74)</f>
        <v>2.1993814679751502E-3</v>
      </c>
      <c r="Z25" s="79">
        <f>('Nom Revenue'!Y25+'Nom Revenue'!Z25)/('Nom Revenue'!Y$74+'Nom Revenue'!Z$74)</f>
        <v>1.8488765711666452E-3</v>
      </c>
      <c r="AA25" s="79">
        <f>('Nom Revenue'!Z25+'Nom Revenue'!AA25)/('Nom Revenue'!Z$74+'Nom Revenue'!AA$74)</f>
        <v>1.7251458020742796E-3</v>
      </c>
      <c r="AB25" s="79">
        <f>('Nom Revenue'!AA25+'Nom Revenue'!AB25)/('Nom Revenue'!AA$74+'Nom Revenue'!AB$74)</f>
        <v>1.973124443476654E-3</v>
      </c>
      <c r="AC25" s="79">
        <f>('Nom Revenue'!AB25+'Nom Revenue'!AC25)/('Nom Revenue'!AB$74+'Nom Revenue'!AC$74)</f>
        <v>1.8097014686107415E-3</v>
      </c>
      <c r="AD25" s="79">
        <f>('Nom Revenue'!AD25+'Nom Revenue'!AE25)/('Nom Revenue'!AD$74+'Nom Revenue'!AE$74)</f>
        <v>1.7827505409872162E-3</v>
      </c>
      <c r="AE25" s="79">
        <f>('Nom Revenue'!AE25+'Nom Revenue'!AF25)/('Nom Revenue'!AE$74+'Nom Revenue'!AF$74)</f>
        <v>1.8497249302057031E-3</v>
      </c>
      <c r="AF25" s="79">
        <f>('Nom Revenue'!AF25+'Nom Revenue'!AG25)/('Nom Revenue'!AF$74+'Nom Revenue'!AG$74)</f>
        <v>1.351257524900822E-3</v>
      </c>
      <c r="AG25" s="79">
        <f>('Nom Revenue'!AG25+'Nom Revenue'!AH25)/('Nom Revenue'!AG$74+'Nom Revenue'!AH$74)</f>
        <v>1.1042891009237106E-3</v>
      </c>
      <c r="AH25" s="79">
        <f>('Nom Revenue'!AH25+'Nom Revenue'!AI25)/('Nom Revenue'!AH$74+'Nom Revenue'!AI$74)</f>
        <v>9.6830562263765685E-4</v>
      </c>
      <c r="AI25" s="79">
        <f>('Nom Revenue'!AI25+'Nom Revenue'!AJ25)/('Nom Revenue'!AI$74+'Nom Revenue'!AJ$74)</f>
        <v>7.0582813936135864E-4</v>
      </c>
      <c r="AJ25" s="79">
        <f>('Nom Revenue'!AJ25+'Nom Revenue'!AK25)/('Nom Revenue'!AJ$74+'Nom Revenue'!AK$74)</f>
        <v>6.6657433425062096E-4</v>
      </c>
      <c r="AK25" s="79">
        <f>('Nom Revenue'!AK25+'Nom Revenue'!AL25)/('Nom Revenue'!AK$74+'Nom Revenue'!AL$74)</f>
        <v>8.2886645325453497E-4</v>
      </c>
      <c r="AL25" s="79">
        <f>('Nom Revenue'!AL25+'Nom Revenue'!AM25)/('Nom Revenue'!AL$74+'Nom Revenue'!AM$74)</f>
        <v>9.5772752486054133E-4</v>
      </c>
      <c r="AM25" s="79">
        <f>('Nom Revenue'!AM25+'Nom Revenue'!AN25)/('Nom Revenue'!AM$74+'Nom Revenue'!AN$74)</f>
        <v>9.3773770496188066E-4</v>
      </c>
      <c r="AN25" s="79">
        <f>('Nom Revenue'!AN25+'Nom Revenue'!AO25)/('Nom Revenue'!AN$74+'Nom Revenue'!AO$74)</f>
        <v>9.2754637580250545E-4</v>
      </c>
      <c r="AO25" s="79">
        <f>('Nom Revenue'!AO25+'Nom Revenue'!AP25)/('Nom Revenue'!AO$74+'Nom Revenue'!AP$74)</f>
        <v>8.6862859670111753E-4</v>
      </c>
      <c r="AP25" s="79">
        <f>('Nom Revenue'!AP25+'Nom Revenue'!AQ25)/('Nom Revenue'!AP$74+'Nom Revenue'!AQ$74)</f>
        <v>9.0399168832072001E-4</v>
      </c>
      <c r="AQ25" s="79">
        <f>('Nom Revenue'!AQ25+'Nom Revenue'!AR25)/('Nom Revenue'!AQ$74+'Nom Revenue'!AR$74)</f>
        <v>8.7486609642159724E-4</v>
      </c>
      <c r="AR25" s="79">
        <f>('Nom Revenue'!AR25+'Nom Revenue'!AS25)/('Nom Revenue'!AR$74+'Nom Revenue'!AS$74)</f>
        <v>8.2382833630137312E-4</v>
      </c>
      <c r="AS25" s="79" t="e">
        <f>('Nom Revenue'!AS25+'Nom Revenue'!AT25)/('Nom Revenue'!AS$74+'Nom Revenue'!AT$74)</f>
        <v>#N/A</v>
      </c>
      <c r="AT25" s="79" t="e">
        <f>('Nom Revenue'!AT25+'Nom Revenue'!AU25)/('Nom Revenue'!AT$74+'Nom Revenue'!AU$74)</f>
        <v>#N/A</v>
      </c>
      <c r="AU25" s="79" t="e">
        <f>('Nom Revenue'!AU25+'Nom Revenue'!AV25)/('Nom Revenue'!AU$74+'Nom Revenue'!AV$74)</f>
        <v>#N/A</v>
      </c>
      <c r="AV25" s="79" t="e">
        <f>('Nom Revenue'!AV25+'Nom Revenue'!AW25)/('Nom Revenue'!AV$74+'Nom Revenue'!AW$74)</f>
        <v>#N/A</v>
      </c>
      <c r="AW25" s="79" t="e">
        <f>('Nom Revenue'!AW25+'Nom Revenue'!AX25)/('Nom Revenue'!AW$74+'Nom Revenue'!AX$74)</f>
        <v>#N/A</v>
      </c>
      <c r="AX25" s="79" t="e">
        <f>('Nom Revenue'!AX25+'Nom Revenue'!AY25)/('Nom Revenue'!AX$74+'Nom Revenue'!AY$74)</f>
        <v>#N/A</v>
      </c>
      <c r="AY25" s="79" t="e">
        <f>('Nom Revenue'!AY25+'Nom Revenue'!AZ25)/('Nom Revenue'!AY$74+'Nom Revenue'!AZ$74)</f>
        <v>#N/A</v>
      </c>
      <c r="AZ25" s="79" t="e">
        <f>('Nom Revenue'!AZ25+'Nom Revenue'!BA25)/('Nom Revenue'!AZ$74+'Nom Revenue'!BA$74)</f>
        <v>#N/A</v>
      </c>
    </row>
    <row r="26" spans="1:255"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69"/>
      <c r="H26" s="79">
        <f>('Nom Revenue'!G26+'Nom Revenue'!H26)/('Nom Revenue'!G$74+'Nom Revenue'!H$74)</f>
        <v>4.2395061376058153E-3</v>
      </c>
      <c r="I26" s="79">
        <f>('Nom Revenue'!H26+'Nom Revenue'!I26)/('Nom Revenue'!H$74+'Nom Revenue'!I$74)</f>
        <v>3.989323164068392E-3</v>
      </c>
      <c r="J26" s="79">
        <f>('Nom Revenue'!I26+'Nom Revenue'!J26)/('Nom Revenue'!I$74+'Nom Revenue'!J$74)</f>
        <v>5.7249683476376595E-3</v>
      </c>
      <c r="K26" s="79">
        <f>('Nom Revenue'!J26+'Nom Revenue'!K26)/('Nom Revenue'!J$74+'Nom Revenue'!K$74)</f>
        <v>7.1723235324227539E-3</v>
      </c>
      <c r="L26" s="79">
        <f>('Nom Revenue'!K26+'Nom Revenue'!L26)/('Nom Revenue'!K$74+'Nom Revenue'!L$74)</f>
        <v>7.0689535944885905E-3</v>
      </c>
      <c r="M26" s="79">
        <f>('Nom Revenue'!L26+'Nom Revenue'!M26)/('Nom Revenue'!L$74+'Nom Revenue'!M$74)</f>
        <v>6.8133334830188068E-3</v>
      </c>
      <c r="N26" s="79">
        <f>('Nom Revenue'!M26+'Nom Revenue'!N26)/('Nom Revenue'!M$74+'Nom Revenue'!N$74)</f>
        <v>6.9135046538210112E-3</v>
      </c>
      <c r="O26" s="79">
        <f>('Nom Revenue'!N26+'Nom Revenue'!O26)/('Nom Revenue'!N$74+'Nom Revenue'!O$74)</f>
        <v>6.4333883029882829E-3</v>
      </c>
      <c r="P26" s="79">
        <f>('Nom Revenue'!O26+'Nom Revenue'!P26)/('Nom Revenue'!O$74+'Nom Revenue'!P$74)</f>
        <v>5.111069611382542E-3</v>
      </c>
      <c r="Q26" s="79">
        <f>('Nom Revenue'!P26+'Nom Revenue'!Q26)/('Nom Revenue'!P$74+'Nom Revenue'!Q$74)</f>
        <v>6.8664992699782566E-3</v>
      </c>
      <c r="R26" s="79">
        <f>('Nom Revenue'!Q26+'Nom Revenue'!R26)/('Nom Revenue'!Q$74+'Nom Revenue'!R$74)</f>
        <v>8.6404030071231021E-3</v>
      </c>
      <c r="S26" s="79">
        <f>('Nom Revenue'!R26+'Nom Revenue'!S26)/('Nom Revenue'!R$74+'Nom Revenue'!S$74)</f>
        <v>7.8055741924585084E-3</v>
      </c>
      <c r="T26" s="79">
        <f>('Nom Revenue'!S26+'Nom Revenue'!T26)/('Nom Revenue'!S$74+'Nom Revenue'!T$74)</f>
        <v>7.2211524471215705E-3</v>
      </c>
      <c r="U26" s="79">
        <f>('Nom Revenue'!T26+'Nom Revenue'!U26)/('Nom Revenue'!T$74+'Nom Revenue'!U$74)</f>
        <v>7.2040963422138676E-3</v>
      </c>
      <c r="V26" s="79">
        <f>('Nom Revenue'!U26+'Nom Revenue'!V26)/('Nom Revenue'!U$74+'Nom Revenue'!V$74)</f>
        <v>7.2783748589373733E-3</v>
      </c>
      <c r="W26" s="79">
        <f>('Nom Revenue'!V26+'Nom Revenue'!W26)/('Nom Revenue'!V$74+'Nom Revenue'!W$74)</f>
        <v>6.4936257949666136E-3</v>
      </c>
      <c r="X26" s="79">
        <f>('Nom Revenue'!W26+'Nom Revenue'!X26)/('Nom Revenue'!W$74+'Nom Revenue'!X$74)</f>
        <v>5.8883839139588067E-3</v>
      </c>
      <c r="Y26" s="79">
        <f>('Nom Revenue'!X26+'Nom Revenue'!Y26)/('Nom Revenue'!X$74+'Nom Revenue'!Y$74)</f>
        <v>5.6085999930465397E-3</v>
      </c>
      <c r="Z26" s="79">
        <f>('Nom Revenue'!Y26+'Nom Revenue'!Z26)/('Nom Revenue'!Y$74+'Nom Revenue'!Z$74)</f>
        <v>5.3566542937459709E-3</v>
      </c>
      <c r="AA26" s="79">
        <f>('Nom Revenue'!Z26+'Nom Revenue'!AA26)/('Nom Revenue'!Z$74+'Nom Revenue'!AA$74)</f>
        <v>5.3210203528309486E-3</v>
      </c>
      <c r="AB26" s="79">
        <f>('Nom Revenue'!AA26+'Nom Revenue'!AB26)/('Nom Revenue'!AA$74+'Nom Revenue'!AB$74)</f>
        <v>5.7998312368679915E-3</v>
      </c>
      <c r="AC26" s="79">
        <f>('Nom Revenue'!AB26+'Nom Revenue'!AC26)/('Nom Revenue'!AB$74+'Nom Revenue'!AC$74)</f>
        <v>5.4821502680716637E-3</v>
      </c>
      <c r="AD26" s="79">
        <f>('Nom Revenue'!AD26+'Nom Revenue'!AE26)/('Nom Revenue'!AD$74+'Nom Revenue'!AE$74)</f>
        <v>5.8627551793079364E-3</v>
      </c>
      <c r="AE26" s="79">
        <f>('Nom Revenue'!AE26+'Nom Revenue'!AF26)/('Nom Revenue'!AE$74+'Nom Revenue'!AF$74)</f>
        <v>7.6150258950149355E-3</v>
      </c>
      <c r="AF26" s="79">
        <f>('Nom Revenue'!AF26+'Nom Revenue'!AG26)/('Nom Revenue'!AF$74+'Nom Revenue'!AG$74)</f>
        <v>7.1059927062855476E-3</v>
      </c>
      <c r="AG26" s="79">
        <f>('Nom Revenue'!AG26+'Nom Revenue'!AH26)/('Nom Revenue'!AG$74+'Nom Revenue'!AH$74)</f>
        <v>5.1358647739104691E-3</v>
      </c>
      <c r="AH26" s="79">
        <f>('Nom Revenue'!AH26+'Nom Revenue'!AI26)/('Nom Revenue'!AH$74+'Nom Revenue'!AI$74)</f>
        <v>3.8982737337054573E-3</v>
      </c>
      <c r="AI26" s="79">
        <f>('Nom Revenue'!AI26+'Nom Revenue'!AJ26)/('Nom Revenue'!AI$74+'Nom Revenue'!AJ$74)</f>
        <v>3.1677887943783786E-3</v>
      </c>
      <c r="AJ26" s="79">
        <f>('Nom Revenue'!AJ26+'Nom Revenue'!AK26)/('Nom Revenue'!AJ$74+'Nom Revenue'!AK$74)</f>
        <v>3.6340602209957206E-3</v>
      </c>
      <c r="AK26" s="79">
        <f>('Nom Revenue'!AK26+'Nom Revenue'!AL26)/('Nom Revenue'!AK$74+'Nom Revenue'!AL$74)</f>
        <v>4.2047311827956985E-3</v>
      </c>
      <c r="AL26" s="79">
        <f>('Nom Revenue'!AL26+'Nom Revenue'!AM26)/('Nom Revenue'!AL$74+'Nom Revenue'!AM$74)</f>
        <v>4.7151118567002144E-3</v>
      </c>
      <c r="AM26" s="79">
        <f>('Nom Revenue'!AM26+'Nom Revenue'!AN26)/('Nom Revenue'!AM$74+'Nom Revenue'!AN$74)</f>
        <v>4.7276077648332176E-3</v>
      </c>
      <c r="AN26" s="79">
        <f>('Nom Revenue'!AN26+'Nom Revenue'!AO26)/('Nom Revenue'!AN$74+'Nom Revenue'!AO$74)</f>
        <v>3.8908599961232438E-3</v>
      </c>
      <c r="AO26" s="79">
        <f>('Nom Revenue'!AO26+'Nom Revenue'!AP26)/('Nom Revenue'!AO$74+'Nom Revenue'!AP$74)</f>
        <v>3.2581651430146612E-3</v>
      </c>
      <c r="AP26" s="79">
        <f>('Nom Revenue'!AP26+'Nom Revenue'!AQ26)/('Nom Revenue'!AP$74+'Nom Revenue'!AQ$74)</f>
        <v>3.0866507869297894E-3</v>
      </c>
      <c r="AQ26" s="79">
        <f>('Nom Revenue'!AQ26+'Nom Revenue'!AR26)/('Nom Revenue'!AQ$74+'Nom Revenue'!AR$74)</f>
        <v>3.4100698260448527E-3</v>
      </c>
      <c r="AR26" s="79">
        <f>('Nom Revenue'!AR26+'Nom Revenue'!AS26)/('Nom Revenue'!AR$74+'Nom Revenue'!AS$74)</f>
        <v>3.5244561005284133E-3</v>
      </c>
      <c r="AS26" s="79" t="e">
        <f>('Nom Revenue'!AS26+'Nom Revenue'!AT26)/('Nom Revenue'!AS$74+'Nom Revenue'!AT$74)</f>
        <v>#N/A</v>
      </c>
      <c r="AT26" s="79" t="e">
        <f>('Nom Revenue'!AT26+'Nom Revenue'!AU26)/('Nom Revenue'!AT$74+'Nom Revenue'!AU$74)</f>
        <v>#N/A</v>
      </c>
      <c r="AU26" s="79" t="e">
        <f>('Nom Revenue'!AU26+'Nom Revenue'!AV26)/('Nom Revenue'!AU$74+'Nom Revenue'!AV$74)</f>
        <v>#N/A</v>
      </c>
      <c r="AV26" s="79" t="e">
        <f>('Nom Revenue'!AV26+'Nom Revenue'!AW26)/('Nom Revenue'!AV$74+'Nom Revenue'!AW$74)</f>
        <v>#N/A</v>
      </c>
      <c r="AW26" s="79" t="e">
        <f>('Nom Revenue'!AW26+'Nom Revenue'!AX26)/('Nom Revenue'!AW$74+'Nom Revenue'!AX$74)</f>
        <v>#N/A</v>
      </c>
      <c r="AX26" s="79" t="e">
        <f>('Nom Revenue'!AX26+'Nom Revenue'!AY26)/('Nom Revenue'!AX$74+'Nom Revenue'!AY$74)</f>
        <v>#N/A</v>
      </c>
      <c r="AY26" s="79" t="e">
        <f>('Nom Revenue'!AY26+'Nom Revenue'!AZ26)/('Nom Revenue'!AY$74+'Nom Revenue'!AZ$74)</f>
        <v>#N/A</v>
      </c>
      <c r="AZ26" s="79" t="e">
        <f>('Nom Revenue'!AZ26+'Nom Revenue'!BA26)/('Nom Revenue'!AZ$74+'Nom Revenue'!BA$74)</f>
        <v>#N/A</v>
      </c>
    </row>
    <row r="27" spans="1:255"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63"/>
      <c r="H27" s="78">
        <f>('Nom Revenue'!G27+'Nom Revenue'!H27)/('Nom Revenue'!G$74+'Nom Revenue'!H$74)</f>
        <v>5.0209490844162494E-3</v>
      </c>
      <c r="I27" s="78">
        <f>('Nom Revenue'!H27+'Nom Revenue'!I27)/('Nom Revenue'!H$74+'Nom Revenue'!I$74)</f>
        <v>4.7793947185837448E-3</v>
      </c>
      <c r="J27" s="78">
        <f>('Nom Revenue'!I27+'Nom Revenue'!J27)/('Nom Revenue'!I$74+'Nom Revenue'!J$74)</f>
        <v>4.8333611785988488E-3</v>
      </c>
      <c r="K27" s="78">
        <f>('Nom Revenue'!J27+'Nom Revenue'!K27)/('Nom Revenue'!J$74+'Nom Revenue'!K$74)</f>
        <v>5.2824668478234438E-3</v>
      </c>
      <c r="L27" s="78">
        <f>('Nom Revenue'!K27+'Nom Revenue'!L27)/('Nom Revenue'!K$74+'Nom Revenue'!L$74)</f>
        <v>5.1143326221421686E-3</v>
      </c>
      <c r="M27" s="78">
        <f>('Nom Revenue'!L27+'Nom Revenue'!M27)/('Nom Revenue'!L$74+'Nom Revenue'!M$74)</f>
        <v>4.9393046195016057E-3</v>
      </c>
      <c r="N27" s="78">
        <f>('Nom Revenue'!M27+'Nom Revenue'!N27)/('Nom Revenue'!M$74+'Nom Revenue'!N$74)</f>
        <v>4.6609298305166341E-3</v>
      </c>
      <c r="O27" s="78">
        <f>('Nom Revenue'!N27+'Nom Revenue'!O27)/('Nom Revenue'!N$74+'Nom Revenue'!O$74)</f>
        <v>4.6011892060582107E-3</v>
      </c>
      <c r="P27" s="78">
        <f>('Nom Revenue'!O27+'Nom Revenue'!P27)/('Nom Revenue'!O$74+'Nom Revenue'!P$74)</f>
        <v>4.6585793276703435E-3</v>
      </c>
      <c r="Q27" s="78">
        <f>('Nom Revenue'!P27+'Nom Revenue'!Q27)/('Nom Revenue'!P$74+'Nom Revenue'!Q$74)</f>
        <v>4.4840478353093535E-3</v>
      </c>
      <c r="R27" s="78">
        <f>('Nom Revenue'!Q27+'Nom Revenue'!R27)/('Nom Revenue'!Q$74+'Nom Revenue'!R$74)</f>
        <v>4.4662394759948489E-3</v>
      </c>
      <c r="S27" s="78">
        <f>('Nom Revenue'!R27+'Nom Revenue'!S27)/('Nom Revenue'!R$74+'Nom Revenue'!S$74)</f>
        <v>4.5818892528544791E-3</v>
      </c>
      <c r="T27" s="78">
        <f>('Nom Revenue'!S27+'Nom Revenue'!T27)/('Nom Revenue'!S$74+'Nom Revenue'!T$74)</f>
        <v>4.0460580082717738E-3</v>
      </c>
      <c r="U27" s="78">
        <f>('Nom Revenue'!T27+'Nom Revenue'!U27)/('Nom Revenue'!T$74+'Nom Revenue'!U$74)</f>
        <v>3.1489286106970837E-3</v>
      </c>
      <c r="V27" s="78">
        <f>('Nom Revenue'!U27+'Nom Revenue'!V27)/('Nom Revenue'!U$74+'Nom Revenue'!V$74)</f>
        <v>3.1019002228341651E-3</v>
      </c>
      <c r="W27" s="78">
        <f>('Nom Revenue'!V27+'Nom Revenue'!W27)/('Nom Revenue'!V$74+'Nom Revenue'!W$74)</f>
        <v>3.1838565505700489E-3</v>
      </c>
      <c r="X27" s="78">
        <f>('Nom Revenue'!W27+'Nom Revenue'!X27)/('Nom Revenue'!W$74+'Nom Revenue'!X$74)</f>
        <v>3.1078072694260914E-3</v>
      </c>
      <c r="Y27" s="78">
        <f>('Nom Revenue'!X27+'Nom Revenue'!Y27)/('Nom Revenue'!X$74+'Nom Revenue'!Y$74)</f>
        <v>2.7912278304176802E-3</v>
      </c>
      <c r="Z27" s="78">
        <f>('Nom Revenue'!Y27+'Nom Revenue'!Z27)/('Nom Revenue'!Y$74+'Nom Revenue'!Z$74)</f>
        <v>2.6704585812714517E-3</v>
      </c>
      <c r="AA27" s="78">
        <f>('Nom Revenue'!Z27+'Nom Revenue'!AA27)/('Nom Revenue'!Z$74+'Nom Revenue'!AA$74)</f>
        <v>2.9324549909656196E-3</v>
      </c>
      <c r="AB27" s="78">
        <f>('Nom Revenue'!AA27+'Nom Revenue'!AB27)/('Nom Revenue'!AA$74+'Nom Revenue'!AB$74)</f>
        <v>2.821509769557477E-3</v>
      </c>
      <c r="AC27" s="78">
        <f>('Nom Revenue'!AB27+'Nom Revenue'!AC27)/('Nom Revenue'!AB$74+'Nom Revenue'!AC$74)</f>
        <v>2.7972994527981194E-3</v>
      </c>
      <c r="AD27" s="78">
        <f>('Nom Revenue'!AD27+'Nom Revenue'!AE27)/('Nom Revenue'!AD$74+'Nom Revenue'!AE$74)</f>
        <v>2.5306300070560839E-3</v>
      </c>
      <c r="AE27" s="78">
        <f>('Nom Revenue'!AE27+'Nom Revenue'!AF27)/('Nom Revenue'!AE$74+'Nom Revenue'!AF$74)</f>
        <v>2.2102180213146205E-3</v>
      </c>
      <c r="AF27" s="78">
        <f>('Nom Revenue'!AF27+'Nom Revenue'!AG27)/('Nom Revenue'!AF$74+'Nom Revenue'!AG$74)</f>
        <v>2.4068073721509168E-3</v>
      </c>
      <c r="AG27" s="78">
        <f>('Nom Revenue'!AG27+'Nom Revenue'!AH27)/('Nom Revenue'!AG$74+'Nom Revenue'!AH$74)</f>
        <v>2.6062270289457911E-3</v>
      </c>
      <c r="AH27" s="78">
        <f>('Nom Revenue'!AH27+'Nom Revenue'!AI27)/('Nom Revenue'!AH$74+'Nom Revenue'!AI$74)</f>
        <v>2.5775193190021779E-3</v>
      </c>
      <c r="AI27" s="78">
        <f>('Nom Revenue'!AI27+'Nom Revenue'!AJ27)/('Nom Revenue'!AI$74+'Nom Revenue'!AJ$74)</f>
        <v>2.5981116034270199E-3</v>
      </c>
      <c r="AJ27" s="78">
        <f>('Nom Revenue'!AJ27+'Nom Revenue'!AK27)/('Nom Revenue'!AJ$74+'Nom Revenue'!AK$74)</f>
        <v>2.4937509715470528E-3</v>
      </c>
      <c r="AK27" s="78">
        <f>('Nom Revenue'!AK27+'Nom Revenue'!AL27)/('Nom Revenue'!AK$74+'Nom Revenue'!AL$74)</f>
        <v>2.2380957071328903E-3</v>
      </c>
      <c r="AL27" s="78">
        <f>('Nom Revenue'!AL27+'Nom Revenue'!AM27)/('Nom Revenue'!AL$74+'Nom Revenue'!AM$74)</f>
        <v>1.5481239155782141E-3</v>
      </c>
      <c r="AM27" s="78">
        <f>('Nom Revenue'!AM27+'Nom Revenue'!AN27)/('Nom Revenue'!AM$74+'Nom Revenue'!AN$74)</f>
        <v>8.9140221137233794E-4</v>
      </c>
      <c r="AN27" s="78">
        <f>('Nom Revenue'!AN27+'Nom Revenue'!AO27)/('Nom Revenue'!AN$74+'Nom Revenue'!AO$74)</f>
        <v>8.8301092642792433E-4</v>
      </c>
      <c r="AO27" s="78">
        <f>('Nom Revenue'!AO27+'Nom Revenue'!AP27)/('Nom Revenue'!AO$74+'Nom Revenue'!AP$74)</f>
        <v>1.6603758744622925E-3</v>
      </c>
      <c r="AP27" s="78">
        <f>('Nom Revenue'!AP27+'Nom Revenue'!AQ27)/('Nom Revenue'!AP$74+'Nom Revenue'!AQ$74)</f>
        <v>2.5146710773446888E-3</v>
      </c>
      <c r="AQ27" s="78">
        <f>('Nom Revenue'!AQ27+'Nom Revenue'!AR27)/('Nom Revenue'!AQ$74+'Nom Revenue'!AR$74)</f>
        <v>2.3869075486018135E-3</v>
      </c>
      <c r="AR27" s="78">
        <f>('Nom Revenue'!AR27+'Nom Revenue'!AS27)/('Nom Revenue'!AR$74+'Nom Revenue'!AS$74)</f>
        <v>1.7093818006689437E-3</v>
      </c>
      <c r="AS27" s="78" t="e">
        <f>('Nom Revenue'!AS27+'Nom Revenue'!AT27)/('Nom Revenue'!AS$74+'Nom Revenue'!AT$74)</f>
        <v>#N/A</v>
      </c>
      <c r="AT27" s="78" t="e">
        <f>('Nom Revenue'!AT27+'Nom Revenue'!AU27)/('Nom Revenue'!AT$74+'Nom Revenue'!AU$74)</f>
        <v>#N/A</v>
      </c>
      <c r="AU27" s="78" t="e">
        <f>('Nom Revenue'!AU27+'Nom Revenue'!AV27)/('Nom Revenue'!AU$74+'Nom Revenue'!AV$74)</f>
        <v>#N/A</v>
      </c>
      <c r="AV27" s="78" t="e">
        <f>('Nom Revenue'!AV27+'Nom Revenue'!AW27)/('Nom Revenue'!AV$74+'Nom Revenue'!AW$74)</f>
        <v>#N/A</v>
      </c>
      <c r="AW27" s="78" t="e">
        <f>('Nom Revenue'!AW27+'Nom Revenue'!AX27)/('Nom Revenue'!AW$74+'Nom Revenue'!AX$74)</f>
        <v>#N/A</v>
      </c>
      <c r="AX27" s="78" t="e">
        <f>('Nom Revenue'!AX27+'Nom Revenue'!AY27)/('Nom Revenue'!AX$74+'Nom Revenue'!AY$74)</f>
        <v>#N/A</v>
      </c>
      <c r="AY27" s="78" t="e">
        <f>('Nom Revenue'!AY27+'Nom Revenue'!AZ27)/('Nom Revenue'!AY$74+'Nom Revenue'!AZ$74)</f>
        <v>#N/A</v>
      </c>
      <c r="AZ27" s="78" t="e">
        <f>('Nom Revenue'!AZ27+'Nom Revenue'!BA27)/('Nom Revenue'!AZ$74+'Nom Revenue'!BA$74)</f>
        <v>#N/A</v>
      </c>
    </row>
    <row r="28" spans="1:255"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63"/>
      <c r="H28" s="78">
        <f>('Nom Revenue'!G28+'Nom Revenue'!H28)/('Nom Revenue'!G$74+'Nom Revenue'!H$74)</f>
        <v>4.1607861426270452E-3</v>
      </c>
      <c r="I28" s="78">
        <f>('Nom Revenue'!H28+'Nom Revenue'!I28)/('Nom Revenue'!H$74+'Nom Revenue'!I$74)</f>
        <v>3.5362376282005187E-3</v>
      </c>
      <c r="J28" s="78">
        <f>('Nom Revenue'!I28+'Nom Revenue'!J28)/('Nom Revenue'!I$74+'Nom Revenue'!J$74)</f>
        <v>3.0813925975671855E-3</v>
      </c>
      <c r="K28" s="78">
        <f>('Nom Revenue'!J28+'Nom Revenue'!K28)/('Nom Revenue'!J$74+'Nom Revenue'!K$74)</f>
        <v>2.5623349358400976E-3</v>
      </c>
      <c r="L28" s="78">
        <f>('Nom Revenue'!K28+'Nom Revenue'!L28)/('Nom Revenue'!K$74+'Nom Revenue'!L$74)</f>
        <v>3.0410408197045647E-3</v>
      </c>
      <c r="M28" s="78">
        <f>('Nom Revenue'!L28+'Nom Revenue'!M28)/('Nom Revenue'!L$74+'Nom Revenue'!M$74)</f>
        <v>3.6730653048614934E-3</v>
      </c>
      <c r="N28" s="78">
        <f>('Nom Revenue'!M28+'Nom Revenue'!N28)/('Nom Revenue'!M$74+'Nom Revenue'!N$74)</f>
        <v>3.9927008605884643E-3</v>
      </c>
      <c r="O28" s="78">
        <f>('Nom Revenue'!N28+'Nom Revenue'!O28)/('Nom Revenue'!N$74+'Nom Revenue'!O$74)</f>
        <v>3.4917745548401677E-3</v>
      </c>
      <c r="P28" s="78">
        <f>('Nom Revenue'!O28+'Nom Revenue'!P28)/('Nom Revenue'!O$74+'Nom Revenue'!P$74)</f>
        <v>2.8868223348377017E-3</v>
      </c>
      <c r="Q28" s="78">
        <f>('Nom Revenue'!P28+'Nom Revenue'!Q28)/('Nom Revenue'!P$74+'Nom Revenue'!Q$74)</f>
        <v>2.8987501596096452E-3</v>
      </c>
      <c r="R28" s="78">
        <f>('Nom Revenue'!Q28+'Nom Revenue'!R28)/('Nom Revenue'!Q$74+'Nom Revenue'!R$74)</f>
        <v>2.6610973074202232E-3</v>
      </c>
      <c r="S28" s="78">
        <f>('Nom Revenue'!R28+'Nom Revenue'!S28)/('Nom Revenue'!R$74+'Nom Revenue'!S$74)</f>
        <v>2.3287046856546403E-3</v>
      </c>
      <c r="T28" s="78">
        <f>('Nom Revenue'!S28+'Nom Revenue'!T28)/('Nom Revenue'!S$74+'Nom Revenue'!T$74)</f>
        <v>2.9666535827286345E-3</v>
      </c>
      <c r="U28" s="78">
        <f>('Nom Revenue'!T28+'Nom Revenue'!U28)/('Nom Revenue'!T$74+'Nom Revenue'!U$74)</f>
        <v>3.3447210963056711E-3</v>
      </c>
      <c r="V28" s="78">
        <f>('Nom Revenue'!U28+'Nom Revenue'!V28)/('Nom Revenue'!U$74+'Nom Revenue'!V$74)</f>
        <v>3.1162500726174477E-3</v>
      </c>
      <c r="W28" s="78">
        <f>('Nom Revenue'!V28+'Nom Revenue'!W28)/('Nom Revenue'!V$74+'Nom Revenue'!W$74)</f>
        <v>2.8356657417502175E-3</v>
      </c>
      <c r="X28" s="78">
        <f>('Nom Revenue'!W28+'Nom Revenue'!X28)/('Nom Revenue'!W$74+'Nom Revenue'!X$74)</f>
        <v>2.6743250149604205E-3</v>
      </c>
      <c r="Y28" s="78">
        <f>('Nom Revenue'!X28+'Nom Revenue'!Y28)/('Nom Revenue'!X$74+'Nom Revenue'!Y$74)</f>
        <v>2.7943416766727908E-3</v>
      </c>
      <c r="Z28" s="78">
        <f>('Nom Revenue'!Y28+'Nom Revenue'!Z28)/('Nom Revenue'!Y$74+'Nom Revenue'!Z$74)</f>
        <v>2.8166467304691855E-3</v>
      </c>
      <c r="AA28" s="78">
        <f>('Nom Revenue'!Z28+'Nom Revenue'!AA28)/('Nom Revenue'!Z$74+'Nom Revenue'!AA$74)</f>
        <v>2.6589878711991148E-3</v>
      </c>
      <c r="AB28" s="78">
        <f>('Nom Revenue'!AA28+'Nom Revenue'!AB28)/('Nom Revenue'!AA$74+'Nom Revenue'!AB$74)</f>
        <v>2.4097495582501992E-3</v>
      </c>
      <c r="AC28" s="78">
        <f>('Nom Revenue'!AB28+'Nom Revenue'!AC28)/('Nom Revenue'!AB$74+'Nom Revenue'!AC$74)</f>
        <v>2.4569468921622397E-3</v>
      </c>
      <c r="AD28" s="78">
        <f>('Nom Revenue'!AD28+'Nom Revenue'!AE28)/('Nom Revenue'!AD$74+'Nom Revenue'!AE$74)</f>
        <v>2.472324769292438E-3</v>
      </c>
      <c r="AE28" s="78">
        <f>('Nom Revenue'!AE28+'Nom Revenue'!AF28)/('Nom Revenue'!AE$74+'Nom Revenue'!AF$74)</f>
        <v>2.1422246316849421E-3</v>
      </c>
      <c r="AF28" s="78">
        <f>('Nom Revenue'!AF28+'Nom Revenue'!AG28)/('Nom Revenue'!AF$74+'Nom Revenue'!AG$74)</f>
        <v>1.980508339408263E-3</v>
      </c>
      <c r="AG28" s="78">
        <f>('Nom Revenue'!AG28+'Nom Revenue'!AH28)/('Nom Revenue'!AG$74+'Nom Revenue'!AH$74)</f>
        <v>2.1092825574977186E-3</v>
      </c>
      <c r="AH28" s="78">
        <f>('Nom Revenue'!AH28+'Nom Revenue'!AI28)/('Nom Revenue'!AH$74+'Nom Revenue'!AI$74)</f>
        <v>2.1930578112789919E-3</v>
      </c>
      <c r="AI28" s="78">
        <f>('Nom Revenue'!AI28+'Nom Revenue'!AJ28)/('Nom Revenue'!AI$74+'Nom Revenue'!AJ$74)</f>
        <v>2.0980499626577884E-3</v>
      </c>
      <c r="AJ28" s="78">
        <f>('Nom Revenue'!AJ28+'Nom Revenue'!AK28)/('Nom Revenue'!AJ$74+'Nom Revenue'!AK$74)</f>
        <v>1.9535633135384471E-3</v>
      </c>
      <c r="AK28" s="78">
        <f>('Nom Revenue'!AK28+'Nom Revenue'!AL28)/('Nom Revenue'!AK$74+'Nom Revenue'!AL$74)</f>
        <v>1.8985537224000654E-3</v>
      </c>
      <c r="AL28" s="78">
        <f>('Nom Revenue'!AL28+'Nom Revenue'!AM28)/('Nom Revenue'!AL$74+'Nom Revenue'!AM$74)</f>
        <v>1.8291209275386516E-3</v>
      </c>
      <c r="AM28" s="78">
        <f>('Nom Revenue'!AM28+'Nom Revenue'!AN28)/('Nom Revenue'!AM$74+'Nom Revenue'!AN$74)</f>
        <v>2.087571679932261E-3</v>
      </c>
      <c r="AN28" s="78">
        <f>('Nom Revenue'!AN28+'Nom Revenue'!AO28)/('Nom Revenue'!AN$74+'Nom Revenue'!AO$74)</f>
        <v>2.2599707736280106E-3</v>
      </c>
      <c r="AO28" s="78">
        <f>('Nom Revenue'!AO28+'Nom Revenue'!AP28)/('Nom Revenue'!AO$74+'Nom Revenue'!AP$74)</f>
        <v>2.2029234330018621E-3</v>
      </c>
      <c r="AP28" s="78">
        <f>('Nom Revenue'!AP28+'Nom Revenue'!AQ28)/('Nom Revenue'!AP$74+'Nom Revenue'!AQ$74)</f>
        <v>2.2166227016534772E-3</v>
      </c>
      <c r="AQ28" s="78">
        <f>('Nom Revenue'!AQ28+'Nom Revenue'!AR28)/('Nom Revenue'!AQ$74+'Nom Revenue'!AR$74)</f>
        <v>2.5047179292217066E-3</v>
      </c>
      <c r="AR28" s="78">
        <f>('Nom Revenue'!AR28+'Nom Revenue'!AS28)/('Nom Revenue'!AR$74+'Nom Revenue'!AS$74)</f>
        <v>2.6267878856999667E-3</v>
      </c>
      <c r="AS28" s="78" t="e">
        <f>('Nom Revenue'!AS28+'Nom Revenue'!AT28)/('Nom Revenue'!AS$74+'Nom Revenue'!AT$74)</f>
        <v>#N/A</v>
      </c>
      <c r="AT28" s="78" t="e">
        <f>('Nom Revenue'!AT28+'Nom Revenue'!AU28)/('Nom Revenue'!AT$74+'Nom Revenue'!AU$74)</f>
        <v>#N/A</v>
      </c>
      <c r="AU28" s="78" t="e">
        <f>('Nom Revenue'!AU28+'Nom Revenue'!AV28)/('Nom Revenue'!AU$74+'Nom Revenue'!AV$74)</f>
        <v>#N/A</v>
      </c>
      <c r="AV28" s="78" t="e">
        <f>('Nom Revenue'!AV28+'Nom Revenue'!AW28)/('Nom Revenue'!AV$74+'Nom Revenue'!AW$74)</f>
        <v>#N/A</v>
      </c>
      <c r="AW28" s="78" t="e">
        <f>('Nom Revenue'!AW28+'Nom Revenue'!AX28)/('Nom Revenue'!AW$74+'Nom Revenue'!AX$74)</f>
        <v>#N/A</v>
      </c>
      <c r="AX28" s="78" t="e">
        <f>('Nom Revenue'!AX28+'Nom Revenue'!AY28)/('Nom Revenue'!AX$74+'Nom Revenue'!AY$74)</f>
        <v>#N/A</v>
      </c>
      <c r="AY28" s="78" t="e">
        <f>('Nom Revenue'!AY28+'Nom Revenue'!AZ28)/('Nom Revenue'!AY$74+'Nom Revenue'!AZ$74)</f>
        <v>#N/A</v>
      </c>
      <c r="AZ28" s="78" t="e">
        <f>('Nom Revenue'!AZ28+'Nom Revenue'!BA28)/('Nom Revenue'!AZ$74+'Nom Revenue'!BA$74)</f>
        <v>#N/A</v>
      </c>
    </row>
    <row r="29" spans="1:255"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63"/>
      <c r="H29" s="78">
        <f>('Nom Revenue'!G29+'Nom Revenue'!H29)/('Nom Revenue'!G$74+'Nom Revenue'!H$74)</f>
        <v>8.1972877179308651E-3</v>
      </c>
      <c r="I29" s="78">
        <f>('Nom Revenue'!H29+'Nom Revenue'!I29)/('Nom Revenue'!H$74+'Nom Revenue'!I$74)</f>
        <v>7.7051627444190921E-3</v>
      </c>
      <c r="J29" s="78">
        <f>('Nom Revenue'!I29+'Nom Revenue'!J29)/('Nom Revenue'!I$74+'Nom Revenue'!J$74)</f>
        <v>8.0345890359476545E-3</v>
      </c>
      <c r="K29" s="78">
        <f>('Nom Revenue'!J29+'Nom Revenue'!K29)/('Nom Revenue'!J$74+'Nom Revenue'!K$74)</f>
        <v>8.7386095324334112E-3</v>
      </c>
      <c r="L29" s="78">
        <f>('Nom Revenue'!K29+'Nom Revenue'!L29)/('Nom Revenue'!K$74+'Nom Revenue'!L$74)</f>
        <v>8.8226026937142897E-3</v>
      </c>
      <c r="M29" s="78">
        <f>('Nom Revenue'!L29+'Nom Revenue'!M29)/('Nom Revenue'!L$74+'Nom Revenue'!M$74)</f>
        <v>8.847525803072959E-3</v>
      </c>
      <c r="N29" s="78">
        <f>('Nom Revenue'!M29+'Nom Revenue'!N29)/('Nom Revenue'!M$74+'Nom Revenue'!N$74)</f>
        <v>8.9821792280711989E-3</v>
      </c>
      <c r="O29" s="78">
        <f>('Nom Revenue'!N29+'Nom Revenue'!O29)/('Nom Revenue'!N$74+'Nom Revenue'!O$74)</f>
        <v>8.5741103314951814E-3</v>
      </c>
      <c r="P29" s="78">
        <f>('Nom Revenue'!O29+'Nom Revenue'!P29)/('Nom Revenue'!O$74+'Nom Revenue'!P$74)</f>
        <v>7.772482947543965E-3</v>
      </c>
      <c r="Q29" s="78">
        <f>('Nom Revenue'!P29+'Nom Revenue'!Q29)/('Nom Revenue'!P$74+'Nom Revenue'!Q$74)</f>
        <v>7.7981053692358637E-3</v>
      </c>
      <c r="R29" s="78">
        <f>('Nom Revenue'!Q29+'Nom Revenue'!R29)/('Nom Revenue'!Q$74+'Nom Revenue'!R$74)</f>
        <v>8.1714017174926538E-3</v>
      </c>
      <c r="S29" s="78">
        <f>('Nom Revenue'!R29+'Nom Revenue'!S29)/('Nom Revenue'!R$74+'Nom Revenue'!S$74)</f>
        <v>7.7613841030688222E-3</v>
      </c>
      <c r="T29" s="78">
        <f>('Nom Revenue'!S29+'Nom Revenue'!T29)/('Nom Revenue'!S$74+'Nom Revenue'!T$74)</f>
        <v>6.7457490547248103E-3</v>
      </c>
      <c r="U29" s="78">
        <f>('Nom Revenue'!T29+'Nom Revenue'!U29)/('Nom Revenue'!T$74+'Nom Revenue'!U$74)</f>
        <v>6.2009420914021637E-3</v>
      </c>
      <c r="V29" s="78">
        <f>('Nom Revenue'!U29+'Nom Revenue'!V29)/('Nom Revenue'!U$74+'Nom Revenue'!V$74)</f>
        <v>5.8506761970287587E-3</v>
      </c>
      <c r="W29" s="78">
        <f>('Nom Revenue'!V29+'Nom Revenue'!W29)/('Nom Revenue'!V$74+'Nom Revenue'!W$74)</f>
        <v>5.8250722426326082E-3</v>
      </c>
      <c r="X29" s="78">
        <f>('Nom Revenue'!W29+'Nom Revenue'!X29)/('Nom Revenue'!W$74+'Nom Revenue'!X$74)</f>
        <v>5.4104818321599373E-3</v>
      </c>
      <c r="Y29" s="78">
        <f>('Nom Revenue'!X29+'Nom Revenue'!Y29)/('Nom Revenue'!X$74+'Nom Revenue'!Y$74)</f>
        <v>4.8707741228980724E-3</v>
      </c>
      <c r="Z29" s="78">
        <f>('Nom Revenue'!Y29+'Nom Revenue'!Z29)/('Nom Revenue'!Y$74+'Nom Revenue'!Z$74)</f>
        <v>5.2735645468005394E-3</v>
      </c>
      <c r="AA29" s="78">
        <f>('Nom Revenue'!Z29+'Nom Revenue'!AA29)/('Nom Revenue'!Z$74+'Nom Revenue'!AA$74)</f>
        <v>5.5184986315898335E-3</v>
      </c>
      <c r="AB29" s="78">
        <f>('Nom Revenue'!AA29+'Nom Revenue'!AB29)/('Nom Revenue'!AA$74+'Nom Revenue'!AB$74)</f>
        <v>5.2920340360567003E-3</v>
      </c>
      <c r="AC29" s="78">
        <f>('Nom Revenue'!AB29+'Nom Revenue'!AC29)/('Nom Revenue'!AB$74+'Nom Revenue'!AC$74)</f>
        <v>5.007391948634447E-3</v>
      </c>
      <c r="AD29" s="78">
        <f>('Nom Revenue'!AD29+'Nom Revenue'!AE29)/('Nom Revenue'!AD$74+'Nom Revenue'!AE$74)</f>
        <v>5.4203644936157477E-3</v>
      </c>
      <c r="AE29" s="78">
        <f>('Nom Revenue'!AE29+'Nom Revenue'!AF29)/('Nom Revenue'!AE$74+'Nom Revenue'!AF$74)</f>
        <v>5.3919692950371084E-3</v>
      </c>
      <c r="AF29" s="78">
        <f>('Nom Revenue'!AF29+'Nom Revenue'!AG29)/('Nom Revenue'!AF$74+'Nom Revenue'!AG$74)</f>
        <v>5.2288817630184396E-3</v>
      </c>
      <c r="AG29" s="78">
        <f>('Nom Revenue'!AG29+'Nom Revenue'!AH29)/('Nom Revenue'!AG$74+'Nom Revenue'!AH$74)</f>
        <v>5.5380051397812711E-3</v>
      </c>
      <c r="AH29" s="78">
        <f>('Nom Revenue'!AH29+'Nom Revenue'!AI29)/('Nom Revenue'!AH$74+'Nom Revenue'!AI$74)</f>
        <v>5.3843146271191425E-3</v>
      </c>
      <c r="AI29" s="78">
        <f>('Nom Revenue'!AI29+'Nom Revenue'!AJ29)/('Nom Revenue'!AI$74+'Nom Revenue'!AJ$74)</f>
        <v>5.2031175336113358E-3</v>
      </c>
      <c r="AJ29" s="78">
        <f>('Nom Revenue'!AJ29+'Nom Revenue'!AK29)/('Nom Revenue'!AJ$74+'Nom Revenue'!AK$74)</f>
        <v>5.1477082023948986E-3</v>
      </c>
      <c r="AK29" s="78">
        <f>('Nom Revenue'!AK29+'Nom Revenue'!AL29)/('Nom Revenue'!AK$74+'Nom Revenue'!AL$74)</f>
        <v>4.5721874743495034E-3</v>
      </c>
      <c r="AL29" s="78">
        <f>('Nom Revenue'!AL29+'Nom Revenue'!AM29)/('Nom Revenue'!AL$74+'Nom Revenue'!AM$74)</f>
        <v>3.8968089774331395E-3</v>
      </c>
      <c r="AM29" s="78">
        <f>('Nom Revenue'!AM29+'Nom Revenue'!AN29)/('Nom Revenue'!AM$74+'Nom Revenue'!AN$74)</f>
        <v>3.4268598238609035E-3</v>
      </c>
      <c r="AN29" s="78">
        <f>('Nom Revenue'!AN29+'Nom Revenue'!AO29)/('Nom Revenue'!AN$74+'Nom Revenue'!AO$74)</f>
        <v>3.1888368170414363E-3</v>
      </c>
      <c r="AO29" s="78">
        <f>('Nom Revenue'!AO29+'Nom Revenue'!AP29)/('Nom Revenue'!AO$74+'Nom Revenue'!AP$74)</f>
        <v>2.8036401792953147E-3</v>
      </c>
      <c r="AP29" s="78">
        <f>('Nom Revenue'!AP29+'Nom Revenue'!AQ29)/('Nom Revenue'!AP$74+'Nom Revenue'!AQ$74)</f>
        <v>2.4747292049716943E-3</v>
      </c>
      <c r="AQ29" s="78">
        <f>('Nom Revenue'!AQ29+'Nom Revenue'!AR29)/('Nom Revenue'!AQ$74+'Nom Revenue'!AR$74)</f>
        <v>3.0934486286175746E-3</v>
      </c>
      <c r="AR29" s="78">
        <f>('Nom Revenue'!AR29+'Nom Revenue'!AS29)/('Nom Revenue'!AR$74+'Nom Revenue'!AS$74)</f>
        <v>3.9518822102613815E-3</v>
      </c>
      <c r="AS29" s="78" t="e">
        <f>('Nom Revenue'!AS29+'Nom Revenue'!AT29)/('Nom Revenue'!AS$74+'Nom Revenue'!AT$74)</f>
        <v>#N/A</v>
      </c>
      <c r="AT29" s="78" t="e">
        <f>('Nom Revenue'!AT29+'Nom Revenue'!AU29)/('Nom Revenue'!AT$74+'Nom Revenue'!AU$74)</f>
        <v>#N/A</v>
      </c>
      <c r="AU29" s="78" t="e">
        <f>('Nom Revenue'!AU29+'Nom Revenue'!AV29)/('Nom Revenue'!AU$74+'Nom Revenue'!AV$74)</f>
        <v>#N/A</v>
      </c>
      <c r="AV29" s="78" t="e">
        <f>('Nom Revenue'!AV29+'Nom Revenue'!AW29)/('Nom Revenue'!AV$74+'Nom Revenue'!AW$74)</f>
        <v>#N/A</v>
      </c>
      <c r="AW29" s="78" t="e">
        <f>('Nom Revenue'!AW29+'Nom Revenue'!AX29)/('Nom Revenue'!AW$74+'Nom Revenue'!AX$74)</f>
        <v>#N/A</v>
      </c>
      <c r="AX29" s="78" t="e">
        <f>('Nom Revenue'!AX29+'Nom Revenue'!AY29)/('Nom Revenue'!AX$74+'Nom Revenue'!AY$74)</f>
        <v>#N/A</v>
      </c>
      <c r="AY29" s="78" t="e">
        <f>('Nom Revenue'!AY29+'Nom Revenue'!AZ29)/('Nom Revenue'!AY$74+'Nom Revenue'!AZ$74)</f>
        <v>#N/A</v>
      </c>
      <c r="AZ29" s="78" t="e">
        <f>('Nom Revenue'!AZ29+'Nom Revenue'!BA29)/('Nom Revenue'!AZ$74+'Nom Revenue'!BA$74)</f>
        <v>#N/A</v>
      </c>
    </row>
    <row r="30" spans="1:255"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69"/>
      <c r="H30" s="79">
        <f>('Nom Revenue'!G30+'Nom Revenue'!H30)/('Nom Revenue'!G$74+'Nom Revenue'!H$74)</f>
        <v>8.1319000993592003E-2</v>
      </c>
      <c r="I30" s="79">
        <f>('Nom Revenue'!H30+'Nom Revenue'!I30)/('Nom Revenue'!H$74+'Nom Revenue'!I$74)</f>
        <v>7.6858783278121734E-2</v>
      </c>
      <c r="J30" s="79">
        <f>('Nom Revenue'!I30+'Nom Revenue'!J30)/('Nom Revenue'!I$74+'Nom Revenue'!J$74)</f>
        <v>7.1869739089719595E-2</v>
      </c>
      <c r="K30" s="79">
        <f>('Nom Revenue'!J30+'Nom Revenue'!K30)/('Nom Revenue'!J$74+'Nom Revenue'!K$74)</f>
        <v>7.2892819560721689E-2</v>
      </c>
      <c r="L30" s="79">
        <f>('Nom Revenue'!K30+'Nom Revenue'!L30)/('Nom Revenue'!K$74+'Nom Revenue'!L$74)</f>
        <v>7.6338685462923703E-2</v>
      </c>
      <c r="M30" s="79">
        <f>('Nom Revenue'!L30+'Nom Revenue'!M30)/('Nom Revenue'!L$74+'Nom Revenue'!M$74)</f>
        <v>6.7477529507788417E-2</v>
      </c>
      <c r="N30" s="79">
        <f>('Nom Revenue'!M30+'Nom Revenue'!N30)/('Nom Revenue'!M$74+'Nom Revenue'!N$74)</f>
        <v>5.7504969163901541E-2</v>
      </c>
      <c r="O30" s="79">
        <f>('Nom Revenue'!N30+'Nom Revenue'!O30)/('Nom Revenue'!N$74+'Nom Revenue'!O$74)</f>
        <v>5.3564364371921705E-2</v>
      </c>
      <c r="P30" s="79">
        <f>('Nom Revenue'!O30+'Nom Revenue'!P30)/('Nom Revenue'!O$74+'Nom Revenue'!P$74)</f>
        <v>5.394184651549036E-2</v>
      </c>
      <c r="Q30" s="79">
        <f>('Nom Revenue'!P30+'Nom Revenue'!Q30)/('Nom Revenue'!P$74+'Nom Revenue'!Q$74)</f>
        <v>5.6252254723884176E-2</v>
      </c>
      <c r="R30" s="79">
        <f>('Nom Revenue'!Q30+'Nom Revenue'!R30)/('Nom Revenue'!Q$74+'Nom Revenue'!R$74)</f>
        <v>5.4747856904536901E-2</v>
      </c>
      <c r="S30" s="79">
        <f>('Nom Revenue'!R30+'Nom Revenue'!S30)/('Nom Revenue'!R$74+'Nom Revenue'!S$74)</f>
        <v>5.4803994762027138E-2</v>
      </c>
      <c r="T30" s="79">
        <f>('Nom Revenue'!S30+'Nom Revenue'!T30)/('Nom Revenue'!S$74+'Nom Revenue'!T$74)</f>
        <v>5.4785364167047011E-2</v>
      </c>
      <c r="U30" s="79">
        <f>('Nom Revenue'!T30+'Nom Revenue'!U30)/('Nom Revenue'!T$74+'Nom Revenue'!U$74)</f>
        <v>4.8277349356276429E-2</v>
      </c>
      <c r="V30" s="79">
        <f>('Nom Revenue'!U30+'Nom Revenue'!V30)/('Nom Revenue'!U$74+'Nom Revenue'!V$74)</f>
        <v>4.1043427245259077E-2</v>
      </c>
      <c r="W30" s="79">
        <f>('Nom Revenue'!V30+'Nom Revenue'!W30)/('Nom Revenue'!V$74+'Nom Revenue'!W$74)</f>
        <v>3.9232966144855601E-2</v>
      </c>
      <c r="X30" s="79">
        <f>('Nom Revenue'!W30+'Nom Revenue'!X30)/('Nom Revenue'!W$74+'Nom Revenue'!X$74)</f>
        <v>3.7001678830509706E-2</v>
      </c>
      <c r="Y30" s="79">
        <f>('Nom Revenue'!X30+'Nom Revenue'!Y30)/('Nom Revenue'!X$74+'Nom Revenue'!Y$74)</f>
        <v>3.4427750090029061E-2</v>
      </c>
      <c r="Z30" s="79">
        <f>('Nom Revenue'!Y30+'Nom Revenue'!Z30)/('Nom Revenue'!Y$74+'Nom Revenue'!Z$74)</f>
        <v>3.3491508987625512E-2</v>
      </c>
      <c r="AA30" s="79">
        <f>('Nom Revenue'!Z30+'Nom Revenue'!AA30)/('Nom Revenue'!Z$74+'Nom Revenue'!AA$74)</f>
        <v>3.2426344236592484E-2</v>
      </c>
      <c r="AB30" s="79">
        <f>('Nom Revenue'!AA30+'Nom Revenue'!AB30)/('Nom Revenue'!AA$74+'Nom Revenue'!AB$74)</f>
        <v>3.1453279604914446E-2</v>
      </c>
      <c r="AC30" s="79">
        <f>('Nom Revenue'!AB30+'Nom Revenue'!AC30)/('Nom Revenue'!AB$74+'Nom Revenue'!AC$74)</f>
        <v>2.9690048284162406E-2</v>
      </c>
      <c r="AD30" s="79">
        <f>('Nom Revenue'!AD30+'Nom Revenue'!AE30)/('Nom Revenue'!AD$74+'Nom Revenue'!AE$74)</f>
        <v>2.9648788381029439E-2</v>
      </c>
      <c r="AE30" s="79">
        <f>('Nom Revenue'!AE30+'Nom Revenue'!AF30)/('Nom Revenue'!AE$74+'Nom Revenue'!AF$74)</f>
        <v>2.9804115407689069E-2</v>
      </c>
      <c r="AF30" s="79">
        <f>('Nom Revenue'!AF30+'Nom Revenue'!AG30)/('Nom Revenue'!AF$74+'Nom Revenue'!AG$74)</f>
        <v>2.9137119973188026E-2</v>
      </c>
      <c r="AG30" s="79">
        <f>('Nom Revenue'!AG30+'Nom Revenue'!AH30)/('Nom Revenue'!AG$74+'Nom Revenue'!AH$74)</f>
        <v>3.2438537993250409E-2</v>
      </c>
      <c r="AH30" s="79">
        <f>('Nom Revenue'!AH30+'Nom Revenue'!AI30)/('Nom Revenue'!AH$74+'Nom Revenue'!AI$74)</f>
        <v>3.245391065172034E-2</v>
      </c>
      <c r="AI30" s="79">
        <f>('Nom Revenue'!AI30+'Nom Revenue'!AJ30)/('Nom Revenue'!AI$74+'Nom Revenue'!AJ$74)</f>
        <v>2.7212175252084886E-2</v>
      </c>
      <c r="AJ30" s="79">
        <f>('Nom Revenue'!AJ30+'Nom Revenue'!AK30)/('Nom Revenue'!AJ$74+'Nom Revenue'!AK$74)</f>
        <v>2.2911861407817976E-2</v>
      </c>
      <c r="AK30" s="79">
        <f>('Nom Revenue'!AK30+'Nom Revenue'!AL30)/('Nom Revenue'!AK$74+'Nom Revenue'!AL$74)</f>
        <v>1.9972801444635969E-2</v>
      </c>
      <c r="AL30" s="79">
        <f>('Nom Revenue'!AL30+'Nom Revenue'!AM30)/('Nom Revenue'!AL$74+'Nom Revenue'!AM$74)</f>
        <v>1.724976316948355E-2</v>
      </c>
      <c r="AM30" s="79">
        <f>('Nom Revenue'!AM30+'Nom Revenue'!AN30)/('Nom Revenue'!AM$74+'Nom Revenue'!AN$74)</f>
        <v>1.7843076980576134E-2</v>
      </c>
      <c r="AN30" s="79">
        <f>('Nom Revenue'!AN30+'Nom Revenue'!AO30)/('Nom Revenue'!AN$74+'Nom Revenue'!AO$74)</f>
        <v>1.9787122818085399E-2</v>
      </c>
      <c r="AO30" s="79">
        <f>('Nom Revenue'!AO30+'Nom Revenue'!AP30)/('Nom Revenue'!AO$74+'Nom Revenue'!AP$74)</f>
        <v>2.0191093209288753E-2</v>
      </c>
      <c r="AP30" s="79">
        <f>('Nom Revenue'!AP30+'Nom Revenue'!AQ30)/('Nom Revenue'!AP$74+'Nom Revenue'!AQ$74)</f>
        <v>1.8216321171815056E-2</v>
      </c>
      <c r="AQ30" s="79">
        <f>('Nom Revenue'!AQ30+'Nom Revenue'!AR30)/('Nom Revenue'!AQ$74+'Nom Revenue'!AR$74)</f>
        <v>1.6817861889559589E-2</v>
      </c>
      <c r="AR30" s="79">
        <f>('Nom Revenue'!AR30+'Nom Revenue'!AS30)/('Nom Revenue'!AR$74+'Nom Revenue'!AS$74)</f>
        <v>2.0600699811249023E-2</v>
      </c>
      <c r="AS30" s="79" t="e">
        <f>('Nom Revenue'!AS30+'Nom Revenue'!AT30)/('Nom Revenue'!AS$74+'Nom Revenue'!AT$74)</f>
        <v>#N/A</v>
      </c>
      <c r="AT30" s="79" t="e">
        <f>('Nom Revenue'!AT30+'Nom Revenue'!AU30)/('Nom Revenue'!AT$74+'Nom Revenue'!AU$74)</f>
        <v>#N/A</v>
      </c>
      <c r="AU30" s="79" t="e">
        <f>('Nom Revenue'!AU30+'Nom Revenue'!AV30)/('Nom Revenue'!AU$74+'Nom Revenue'!AV$74)</f>
        <v>#N/A</v>
      </c>
      <c r="AV30" s="79" t="e">
        <f>('Nom Revenue'!AV30+'Nom Revenue'!AW30)/('Nom Revenue'!AV$74+'Nom Revenue'!AW$74)</f>
        <v>#N/A</v>
      </c>
      <c r="AW30" s="79" t="e">
        <f>('Nom Revenue'!AW30+'Nom Revenue'!AX30)/('Nom Revenue'!AW$74+'Nom Revenue'!AX$74)</f>
        <v>#N/A</v>
      </c>
      <c r="AX30" s="79" t="e">
        <f>('Nom Revenue'!AX30+'Nom Revenue'!AY30)/('Nom Revenue'!AX$74+'Nom Revenue'!AY$74)</f>
        <v>#N/A</v>
      </c>
      <c r="AY30" s="79" t="e">
        <f>('Nom Revenue'!AY30+'Nom Revenue'!AZ30)/('Nom Revenue'!AY$74+'Nom Revenue'!AZ$74)</f>
        <v>#N/A</v>
      </c>
      <c r="AZ30" s="79" t="e">
        <f>('Nom Revenue'!AZ30+'Nom Revenue'!BA30)/('Nom Revenue'!AZ$74+'Nom Revenue'!BA$74)</f>
        <v>#N/A</v>
      </c>
    </row>
    <row r="31" spans="1:255"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69"/>
      <c r="H31" s="79">
        <f>('Nom Revenue'!G31+'Nom Revenue'!H31)/('Nom Revenue'!G$74+'Nom Revenue'!H$74)</f>
        <v>2.3917170487798407E-2</v>
      </c>
      <c r="I31" s="79">
        <f>('Nom Revenue'!H31+'Nom Revenue'!I31)/('Nom Revenue'!H$74+'Nom Revenue'!I$74)</f>
        <v>2.6657320165733741E-2</v>
      </c>
      <c r="J31" s="79">
        <f>('Nom Revenue'!I31+'Nom Revenue'!J31)/('Nom Revenue'!I$74+'Nom Revenue'!J$74)</f>
        <v>2.6455305338856646E-2</v>
      </c>
      <c r="K31" s="79">
        <f>('Nom Revenue'!J31+'Nom Revenue'!K31)/('Nom Revenue'!J$74+'Nom Revenue'!K$74)</f>
        <v>2.5105093448080894E-2</v>
      </c>
      <c r="L31" s="79">
        <f>('Nom Revenue'!K31+'Nom Revenue'!L31)/('Nom Revenue'!K$74+'Nom Revenue'!L$74)</f>
        <v>2.3528898889720911E-2</v>
      </c>
      <c r="M31" s="79">
        <f>('Nom Revenue'!L31+'Nom Revenue'!M31)/('Nom Revenue'!L$74+'Nom Revenue'!M$74)</f>
        <v>2.4105016001792903E-2</v>
      </c>
      <c r="N31" s="79">
        <f>('Nom Revenue'!M31+'Nom Revenue'!N31)/('Nom Revenue'!M$74+'Nom Revenue'!N$74)</f>
        <v>2.4761666687376529E-2</v>
      </c>
      <c r="O31" s="79">
        <f>('Nom Revenue'!N31+'Nom Revenue'!O31)/('Nom Revenue'!N$74+'Nom Revenue'!O$74)</f>
        <v>2.1577986895235542E-2</v>
      </c>
      <c r="P31" s="79">
        <f>('Nom Revenue'!O31+'Nom Revenue'!P31)/('Nom Revenue'!O$74+'Nom Revenue'!P$74)</f>
        <v>2.0345172674816558E-2</v>
      </c>
      <c r="Q31" s="79">
        <f>('Nom Revenue'!P31+'Nom Revenue'!Q31)/('Nom Revenue'!P$74+'Nom Revenue'!Q$74)</f>
        <v>2.0638723939809908E-2</v>
      </c>
      <c r="R31" s="79">
        <f>('Nom Revenue'!Q31+'Nom Revenue'!R31)/('Nom Revenue'!Q$74+'Nom Revenue'!R$74)</f>
        <v>1.9872841098587089E-2</v>
      </c>
      <c r="S31" s="79">
        <f>('Nom Revenue'!R31+'Nom Revenue'!S31)/('Nom Revenue'!R$74+'Nom Revenue'!S$74)</f>
        <v>1.9945057632091565E-2</v>
      </c>
      <c r="T31" s="79">
        <f>('Nom Revenue'!S31+'Nom Revenue'!T31)/('Nom Revenue'!S$74+'Nom Revenue'!T$74)</f>
        <v>2.1171438702714311E-2</v>
      </c>
      <c r="U31" s="79">
        <f>('Nom Revenue'!T31+'Nom Revenue'!U31)/('Nom Revenue'!T$74+'Nom Revenue'!U$74)</f>
        <v>2.1638953791293408E-2</v>
      </c>
      <c r="V31" s="79">
        <f>('Nom Revenue'!U31+'Nom Revenue'!V31)/('Nom Revenue'!U$74+'Nom Revenue'!V$74)</f>
        <v>2.1049185269914578E-2</v>
      </c>
      <c r="W31" s="79">
        <f>('Nom Revenue'!V31+'Nom Revenue'!W31)/('Nom Revenue'!V$74+'Nom Revenue'!W$74)</f>
        <v>2.1718682354322585E-2</v>
      </c>
      <c r="X31" s="79">
        <f>('Nom Revenue'!W31+'Nom Revenue'!X31)/('Nom Revenue'!W$74+'Nom Revenue'!X$74)</f>
        <v>2.3366559173339668E-2</v>
      </c>
      <c r="Y31" s="79">
        <f>('Nom Revenue'!X31+'Nom Revenue'!Y31)/('Nom Revenue'!X$74+'Nom Revenue'!Y$74)</f>
        <v>2.3545731700635144E-2</v>
      </c>
      <c r="Z31" s="79">
        <f>('Nom Revenue'!Y31+'Nom Revenue'!Z31)/('Nom Revenue'!Y$74+'Nom Revenue'!Z$74)</f>
        <v>2.2862316231091504E-2</v>
      </c>
      <c r="AA31" s="79">
        <f>('Nom Revenue'!Z31+'Nom Revenue'!AA31)/('Nom Revenue'!Z$74+'Nom Revenue'!AA$74)</f>
        <v>2.3905764903483954E-2</v>
      </c>
      <c r="AB31" s="79">
        <f>('Nom Revenue'!AA31+'Nom Revenue'!AB31)/('Nom Revenue'!AA$74+'Nom Revenue'!AB$74)</f>
        <v>2.5392847899128421E-2</v>
      </c>
      <c r="AC31" s="79">
        <f>('Nom Revenue'!AB31+'Nom Revenue'!AC31)/('Nom Revenue'!AB$74+'Nom Revenue'!AC$74)</f>
        <v>2.7181198056024345E-2</v>
      </c>
      <c r="AD31" s="79">
        <f>('Nom Revenue'!AD31+'Nom Revenue'!AE31)/('Nom Revenue'!AD$74+'Nom Revenue'!AE$74)</f>
        <v>3.017210827001281E-2</v>
      </c>
      <c r="AE31" s="79">
        <f>('Nom Revenue'!AE31+'Nom Revenue'!AF31)/('Nom Revenue'!AE$74+'Nom Revenue'!AF$74)</f>
        <v>3.2249574627935096E-2</v>
      </c>
      <c r="AF31" s="79">
        <f>('Nom Revenue'!AF31+'Nom Revenue'!AG31)/('Nom Revenue'!AF$74+'Nom Revenue'!AG$74)</f>
        <v>3.2756206344387896E-2</v>
      </c>
      <c r="AG31" s="79">
        <f>('Nom Revenue'!AG31+'Nom Revenue'!AH31)/('Nom Revenue'!AG$74+'Nom Revenue'!AH$74)</f>
        <v>3.0920428971481912E-2</v>
      </c>
      <c r="AH31" s="79">
        <f>('Nom Revenue'!AH31+'Nom Revenue'!AI31)/('Nom Revenue'!AH$74+'Nom Revenue'!AI$74)</f>
        <v>2.6186365486976299E-2</v>
      </c>
      <c r="AI31" s="79">
        <f>('Nom Revenue'!AI31+'Nom Revenue'!AJ31)/('Nom Revenue'!AI$74+'Nom Revenue'!AJ$74)</f>
        <v>2.146093473117535E-2</v>
      </c>
      <c r="AJ31" s="79">
        <f>('Nom Revenue'!AJ31+'Nom Revenue'!AK31)/('Nom Revenue'!AJ$74+'Nom Revenue'!AK$74)</f>
        <v>1.9961050635464616E-2</v>
      </c>
      <c r="AK31" s="79">
        <f>('Nom Revenue'!AK31+'Nom Revenue'!AL31)/('Nom Revenue'!AK$74+'Nom Revenue'!AL$74)</f>
        <v>1.9830826561602233E-2</v>
      </c>
      <c r="AL31" s="79">
        <f>('Nom Revenue'!AL31+'Nom Revenue'!AM31)/('Nom Revenue'!AL$74+'Nom Revenue'!AM$74)</f>
        <v>1.8327975703281447E-2</v>
      </c>
      <c r="AM31" s="79">
        <f>('Nom Revenue'!AM31+'Nom Revenue'!AN31)/('Nom Revenue'!AM$74+'Nom Revenue'!AN$74)</f>
        <v>1.6550095723665902E-2</v>
      </c>
      <c r="AN31" s="79">
        <f>('Nom Revenue'!AN31+'Nom Revenue'!AO31)/('Nom Revenue'!AN$74+'Nom Revenue'!AO$74)</f>
        <v>1.4987038497990053E-2</v>
      </c>
      <c r="AO31" s="79">
        <f>('Nom Revenue'!AO31+'Nom Revenue'!AP31)/('Nom Revenue'!AO$74+'Nom Revenue'!AP$74)</f>
        <v>1.344151282003486E-2</v>
      </c>
      <c r="AP31" s="79">
        <f>('Nom Revenue'!AP31+'Nom Revenue'!AQ31)/('Nom Revenue'!AP$74+'Nom Revenue'!AQ$74)</f>
        <v>1.2297933002126426E-2</v>
      </c>
      <c r="AQ31" s="79">
        <f>('Nom Revenue'!AQ31+'Nom Revenue'!AR31)/('Nom Revenue'!AQ$74+'Nom Revenue'!AR$74)</f>
        <v>1.0767112175489769E-2</v>
      </c>
      <c r="AR31" s="79">
        <f>('Nom Revenue'!AR31+'Nom Revenue'!AS31)/('Nom Revenue'!AR$74+'Nom Revenue'!AS$74)</f>
        <v>1.0429307154068233E-2</v>
      </c>
      <c r="AS31" s="79" t="e">
        <f>('Nom Revenue'!AS31+'Nom Revenue'!AT31)/('Nom Revenue'!AS$74+'Nom Revenue'!AT$74)</f>
        <v>#N/A</v>
      </c>
      <c r="AT31" s="79" t="e">
        <f>('Nom Revenue'!AT31+'Nom Revenue'!AU31)/('Nom Revenue'!AT$74+'Nom Revenue'!AU$74)</f>
        <v>#N/A</v>
      </c>
      <c r="AU31" s="79" t="e">
        <f>('Nom Revenue'!AU31+'Nom Revenue'!AV31)/('Nom Revenue'!AU$74+'Nom Revenue'!AV$74)</f>
        <v>#N/A</v>
      </c>
      <c r="AV31" s="79" t="e">
        <f>('Nom Revenue'!AV31+'Nom Revenue'!AW31)/('Nom Revenue'!AV$74+'Nom Revenue'!AW$74)</f>
        <v>#N/A</v>
      </c>
      <c r="AW31" s="79" t="e">
        <f>('Nom Revenue'!AW31+'Nom Revenue'!AX31)/('Nom Revenue'!AW$74+'Nom Revenue'!AX$74)</f>
        <v>#N/A</v>
      </c>
      <c r="AX31" s="79" t="e">
        <f>('Nom Revenue'!AX31+'Nom Revenue'!AY31)/('Nom Revenue'!AX$74+'Nom Revenue'!AY$74)</f>
        <v>#N/A</v>
      </c>
      <c r="AY31" s="79" t="e">
        <f>('Nom Revenue'!AY31+'Nom Revenue'!AZ31)/('Nom Revenue'!AY$74+'Nom Revenue'!AZ$74)</f>
        <v>#N/A</v>
      </c>
      <c r="AZ31" s="79" t="e">
        <f>('Nom Revenue'!AZ31+'Nom Revenue'!BA31)/('Nom Revenue'!AZ$74+'Nom Revenue'!BA$74)</f>
        <v>#N/A</v>
      </c>
    </row>
    <row r="32" spans="1:255"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63"/>
      <c r="H32" s="78">
        <f>('Nom Revenue'!G32+'Nom Revenue'!H32)/('Nom Revenue'!G$74+'Nom Revenue'!H$74)</f>
        <v>3.8157152455741764E-2</v>
      </c>
      <c r="I32" s="78">
        <f>('Nom Revenue'!H32+'Nom Revenue'!I32)/('Nom Revenue'!H$74+'Nom Revenue'!I$74)</f>
        <v>3.545930291463429E-2</v>
      </c>
      <c r="J32" s="78">
        <f>('Nom Revenue'!I32+'Nom Revenue'!J32)/('Nom Revenue'!I$74+'Nom Revenue'!J$74)</f>
        <v>3.5141506082088367E-2</v>
      </c>
      <c r="K32" s="78">
        <f>('Nom Revenue'!J32+'Nom Revenue'!K32)/('Nom Revenue'!J$74+'Nom Revenue'!K$74)</f>
        <v>3.5548969474038447E-2</v>
      </c>
      <c r="L32" s="78">
        <f>('Nom Revenue'!K32+'Nom Revenue'!L32)/('Nom Revenue'!K$74+'Nom Revenue'!L$74)</f>
        <v>3.4162206814671178E-2</v>
      </c>
      <c r="M32" s="78">
        <f>('Nom Revenue'!L32+'Nom Revenue'!M32)/('Nom Revenue'!L$74+'Nom Revenue'!M$74)</f>
        <v>3.47239030653506E-2</v>
      </c>
      <c r="N32" s="78">
        <f>('Nom Revenue'!M32+'Nom Revenue'!N32)/('Nom Revenue'!M$74+'Nom Revenue'!N$74)</f>
        <v>3.4534575511358405E-2</v>
      </c>
      <c r="O32" s="78">
        <f>('Nom Revenue'!N32+'Nom Revenue'!O32)/('Nom Revenue'!N$74+'Nom Revenue'!O$74)</f>
        <v>3.1569650596659372E-2</v>
      </c>
      <c r="P32" s="78">
        <f>('Nom Revenue'!O32+'Nom Revenue'!P32)/('Nom Revenue'!O$74+'Nom Revenue'!P$74)</f>
        <v>2.8315152641434076E-2</v>
      </c>
      <c r="Q32" s="78">
        <f>('Nom Revenue'!P32+'Nom Revenue'!Q32)/('Nom Revenue'!P$74+'Nom Revenue'!Q$74)</f>
        <v>2.7684014982701319E-2</v>
      </c>
      <c r="R32" s="78">
        <f>('Nom Revenue'!Q32+'Nom Revenue'!R32)/('Nom Revenue'!Q$74+'Nom Revenue'!R$74)</f>
        <v>2.9015939431656586E-2</v>
      </c>
      <c r="S32" s="78">
        <f>('Nom Revenue'!R32+'Nom Revenue'!S32)/('Nom Revenue'!R$74+'Nom Revenue'!S$74)</f>
        <v>2.8554778426260523E-2</v>
      </c>
      <c r="T32" s="78">
        <f>('Nom Revenue'!S32+'Nom Revenue'!T32)/('Nom Revenue'!S$74+'Nom Revenue'!T$74)</f>
        <v>2.6619411523991037E-2</v>
      </c>
      <c r="U32" s="78">
        <f>('Nom Revenue'!T32+'Nom Revenue'!U32)/('Nom Revenue'!T$74+'Nom Revenue'!U$74)</f>
        <v>2.3979364805255088E-2</v>
      </c>
      <c r="V32" s="78">
        <f>('Nom Revenue'!U32+'Nom Revenue'!V32)/('Nom Revenue'!U$74+'Nom Revenue'!V$74)</f>
        <v>2.2296993166549116E-2</v>
      </c>
      <c r="W32" s="78">
        <f>('Nom Revenue'!V32+'Nom Revenue'!W32)/('Nom Revenue'!V$74+'Nom Revenue'!W$74)</f>
        <v>2.2496046336281893E-2</v>
      </c>
      <c r="X32" s="78">
        <f>('Nom Revenue'!W32+'Nom Revenue'!X32)/('Nom Revenue'!W$74+'Nom Revenue'!X$74)</f>
        <v>2.0331897133736274E-2</v>
      </c>
      <c r="Y32" s="78">
        <f>('Nom Revenue'!X32+'Nom Revenue'!Y32)/('Nom Revenue'!X$74+'Nom Revenue'!Y$74)</f>
        <v>1.819723368054435E-2</v>
      </c>
      <c r="Z32" s="78">
        <f>('Nom Revenue'!Y32+'Nom Revenue'!Z32)/('Nom Revenue'!Y$74+'Nom Revenue'!Z$74)</f>
        <v>1.9045145356156472E-2</v>
      </c>
      <c r="AA32" s="78">
        <f>('Nom Revenue'!Z32+'Nom Revenue'!AA32)/('Nom Revenue'!Z$74+'Nom Revenue'!AA$74)</f>
        <v>1.910020025740759E-2</v>
      </c>
      <c r="AB32" s="78">
        <f>('Nom Revenue'!AA32+'Nom Revenue'!AB32)/('Nom Revenue'!AA$74+'Nom Revenue'!AB$74)</f>
        <v>1.798431846021125E-2</v>
      </c>
      <c r="AC32" s="78">
        <f>('Nom Revenue'!AB32+'Nom Revenue'!AC32)/('Nom Revenue'!AB$74+'Nom Revenue'!AC$74)</f>
        <v>1.7191876172630384E-2</v>
      </c>
      <c r="AD32" s="78">
        <f>('Nom Revenue'!AD32+'Nom Revenue'!AE32)/('Nom Revenue'!AD$74+'Nom Revenue'!AE$74)</f>
        <v>1.7683940281832795E-2</v>
      </c>
      <c r="AE32" s="78">
        <f>('Nom Revenue'!AE32+'Nom Revenue'!AF32)/('Nom Revenue'!AE$74+'Nom Revenue'!AF$74)</f>
        <v>1.8269323409241884E-2</v>
      </c>
      <c r="AF32" s="78">
        <f>('Nom Revenue'!AF32+'Nom Revenue'!AG32)/('Nom Revenue'!AF$74+'Nom Revenue'!AG$74)</f>
        <v>1.8447772905733888E-2</v>
      </c>
      <c r="AG32" s="78">
        <f>('Nom Revenue'!AG32+'Nom Revenue'!AH32)/('Nom Revenue'!AG$74+'Nom Revenue'!AH$74)</f>
        <v>1.9278896660494295E-2</v>
      </c>
      <c r="AH32" s="78">
        <f>('Nom Revenue'!AH32+'Nom Revenue'!AI32)/('Nom Revenue'!AH$74+'Nom Revenue'!AI$74)</f>
        <v>1.8638290143383269E-2</v>
      </c>
      <c r="AI32" s="78">
        <f>('Nom Revenue'!AI32+'Nom Revenue'!AJ32)/('Nom Revenue'!AI$74+'Nom Revenue'!AJ$74)</f>
        <v>1.6402165877789903E-2</v>
      </c>
      <c r="AJ32" s="78">
        <f>('Nom Revenue'!AJ32+'Nom Revenue'!AK32)/('Nom Revenue'!AJ$74+'Nom Revenue'!AK$74)</f>
        <v>1.5138396343949227E-2</v>
      </c>
      <c r="AK32" s="78">
        <f>('Nom Revenue'!AK32+'Nom Revenue'!AL32)/('Nom Revenue'!AK$74+'Nom Revenue'!AL$74)</f>
        <v>1.398492325371419E-2</v>
      </c>
      <c r="AL32" s="78">
        <f>('Nom Revenue'!AL32+'Nom Revenue'!AM32)/('Nom Revenue'!AL$74+'Nom Revenue'!AM$74)</f>
        <v>1.1733884609072858E-2</v>
      </c>
      <c r="AM32" s="78">
        <f>('Nom Revenue'!AM32+'Nom Revenue'!AN32)/('Nom Revenue'!AM$74+'Nom Revenue'!AN$74)</f>
        <v>1.1850050390117467E-2</v>
      </c>
      <c r="AN32" s="78">
        <f>('Nom Revenue'!AN32+'Nom Revenue'!AO32)/('Nom Revenue'!AN$74+'Nom Revenue'!AO$74)</f>
        <v>1.3631259982444023E-2</v>
      </c>
      <c r="AO32" s="78">
        <f>('Nom Revenue'!AO32+'Nom Revenue'!AP32)/('Nom Revenue'!AO$74+'Nom Revenue'!AP$74)</f>
        <v>1.2596443786832626E-2</v>
      </c>
      <c r="AP32" s="78">
        <f>('Nom Revenue'!AP32+'Nom Revenue'!AQ32)/('Nom Revenue'!AP$74+'Nom Revenue'!AQ$74)</f>
        <v>9.7615361907158488E-3</v>
      </c>
      <c r="AQ32" s="78">
        <f>('Nom Revenue'!AQ32+'Nom Revenue'!AR32)/('Nom Revenue'!AQ$74+'Nom Revenue'!AR$74)</f>
        <v>9.7083105626674417E-3</v>
      </c>
      <c r="AR32" s="78">
        <f>('Nom Revenue'!AR32+'Nom Revenue'!AS32)/('Nom Revenue'!AR$74+'Nom Revenue'!AS$74)</f>
        <v>1.1852122914853748E-2</v>
      </c>
      <c r="AS32" s="78" t="e">
        <f>('Nom Revenue'!AS32+'Nom Revenue'!AT32)/('Nom Revenue'!AS$74+'Nom Revenue'!AT$74)</f>
        <v>#N/A</v>
      </c>
      <c r="AT32" s="78" t="e">
        <f>('Nom Revenue'!AT32+'Nom Revenue'!AU32)/('Nom Revenue'!AT$74+'Nom Revenue'!AU$74)</f>
        <v>#N/A</v>
      </c>
      <c r="AU32" s="78" t="e">
        <f>('Nom Revenue'!AU32+'Nom Revenue'!AV32)/('Nom Revenue'!AU$74+'Nom Revenue'!AV$74)</f>
        <v>#N/A</v>
      </c>
      <c r="AV32" s="78" t="e">
        <f>('Nom Revenue'!AV32+'Nom Revenue'!AW32)/('Nom Revenue'!AV$74+'Nom Revenue'!AW$74)</f>
        <v>#N/A</v>
      </c>
      <c r="AW32" s="78" t="e">
        <f>('Nom Revenue'!AW32+'Nom Revenue'!AX32)/('Nom Revenue'!AW$74+'Nom Revenue'!AX$74)</f>
        <v>#N/A</v>
      </c>
      <c r="AX32" s="78" t="e">
        <f>('Nom Revenue'!AX32+'Nom Revenue'!AY32)/('Nom Revenue'!AX$74+'Nom Revenue'!AY$74)</f>
        <v>#N/A</v>
      </c>
      <c r="AY32" s="78" t="e">
        <f>('Nom Revenue'!AY32+'Nom Revenue'!AZ32)/('Nom Revenue'!AY$74+'Nom Revenue'!AZ$74)</f>
        <v>#N/A</v>
      </c>
      <c r="AZ32" s="78" t="e">
        <f>('Nom Revenue'!AZ32+'Nom Revenue'!BA32)/('Nom Revenue'!AZ$74+'Nom Revenue'!BA$74)</f>
        <v>#N/A</v>
      </c>
    </row>
    <row r="33" spans="1:256"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63"/>
      <c r="H33" s="78">
        <f>('Nom Revenue'!G33+'Nom Revenue'!H33)/('Nom Revenue'!G$74+'Nom Revenue'!H$74)</f>
        <v>2.0163271061692623E-2</v>
      </c>
      <c r="I33" s="78">
        <f>('Nom Revenue'!H33+'Nom Revenue'!I33)/('Nom Revenue'!H$74+'Nom Revenue'!I$74)</f>
        <v>2.1881483849553365E-2</v>
      </c>
      <c r="J33" s="78">
        <f>('Nom Revenue'!I33+'Nom Revenue'!J33)/('Nom Revenue'!I$74+'Nom Revenue'!J$74)</f>
        <v>2.5314706940024686E-2</v>
      </c>
      <c r="K33" s="78">
        <f>('Nom Revenue'!J33+'Nom Revenue'!K33)/('Nom Revenue'!J$74+'Nom Revenue'!K$74)</f>
        <v>2.6783500529724537E-2</v>
      </c>
      <c r="L33" s="78">
        <f>('Nom Revenue'!K33+'Nom Revenue'!L33)/('Nom Revenue'!K$74+'Nom Revenue'!L$74)</f>
        <v>2.7987291705210131E-2</v>
      </c>
      <c r="M33" s="78">
        <f>('Nom Revenue'!L33+'Nom Revenue'!M33)/('Nom Revenue'!L$74+'Nom Revenue'!M$74)</f>
        <v>2.9319392626244108E-2</v>
      </c>
      <c r="N33" s="78">
        <f>('Nom Revenue'!M33+'Nom Revenue'!N33)/('Nom Revenue'!M$74+'Nom Revenue'!N$74)</f>
        <v>3.0162726586549424E-2</v>
      </c>
      <c r="O33" s="78">
        <f>('Nom Revenue'!N33+'Nom Revenue'!O33)/('Nom Revenue'!N$74+'Nom Revenue'!O$74)</f>
        <v>3.0532548008638326E-2</v>
      </c>
      <c r="P33" s="78">
        <f>('Nom Revenue'!O33+'Nom Revenue'!P33)/('Nom Revenue'!O$74+'Nom Revenue'!P$74)</f>
        <v>3.0154333179766773E-2</v>
      </c>
      <c r="Q33" s="78">
        <f>('Nom Revenue'!P33+'Nom Revenue'!Q33)/('Nom Revenue'!P$74+'Nom Revenue'!Q$74)</f>
        <v>3.0678194146600994E-2</v>
      </c>
      <c r="R33" s="78">
        <f>('Nom Revenue'!Q33+'Nom Revenue'!R33)/('Nom Revenue'!Q$74+'Nom Revenue'!R$74)</f>
        <v>3.2470091653968913E-2</v>
      </c>
      <c r="S33" s="78">
        <f>('Nom Revenue'!R33+'Nom Revenue'!S33)/('Nom Revenue'!R$74+'Nom Revenue'!S$74)</f>
        <v>3.32574530045429E-2</v>
      </c>
      <c r="T33" s="78">
        <f>('Nom Revenue'!S33+'Nom Revenue'!T33)/('Nom Revenue'!S$74+'Nom Revenue'!T$74)</f>
        <v>3.086925866508965E-2</v>
      </c>
      <c r="U33" s="78">
        <f>('Nom Revenue'!T33+'Nom Revenue'!U33)/('Nom Revenue'!T$74+'Nom Revenue'!U$74)</f>
        <v>2.9650129660778093E-2</v>
      </c>
      <c r="V33" s="78">
        <f>('Nom Revenue'!U33+'Nom Revenue'!V33)/('Nom Revenue'!U$74+'Nom Revenue'!V$74)</f>
        <v>2.9547035262718034E-2</v>
      </c>
      <c r="W33" s="78">
        <f>('Nom Revenue'!V33+'Nom Revenue'!W33)/('Nom Revenue'!V$74+'Nom Revenue'!W$74)</f>
        <v>3.1711664909140666E-2</v>
      </c>
      <c r="X33" s="78">
        <f>('Nom Revenue'!W33+'Nom Revenue'!X33)/('Nom Revenue'!W$74+'Nom Revenue'!X$74)</f>
        <v>3.3581576154122383E-2</v>
      </c>
      <c r="Y33" s="78">
        <f>('Nom Revenue'!X33+'Nom Revenue'!Y33)/('Nom Revenue'!X$74+'Nom Revenue'!Y$74)</f>
        <v>3.090709179801996E-2</v>
      </c>
      <c r="Z33" s="78">
        <f>('Nom Revenue'!Y33+'Nom Revenue'!Z33)/('Nom Revenue'!Y$74+'Nom Revenue'!Z$74)</f>
        <v>2.9667351518178342E-2</v>
      </c>
      <c r="AA33" s="78">
        <f>('Nom Revenue'!Z33+'Nom Revenue'!AA33)/('Nom Revenue'!Z$74+'Nom Revenue'!AA$74)</f>
        <v>2.9784770694269786E-2</v>
      </c>
      <c r="AB33" s="78">
        <f>('Nom Revenue'!AA33+'Nom Revenue'!AB33)/('Nom Revenue'!AA$74+'Nom Revenue'!AB$74)</f>
        <v>2.9534658141803581E-2</v>
      </c>
      <c r="AC33" s="78">
        <f>('Nom Revenue'!AB33+'Nom Revenue'!AC33)/('Nom Revenue'!AB$74+'Nom Revenue'!AC$74)</f>
        <v>3.0387788214312029E-2</v>
      </c>
      <c r="AD33" s="78">
        <f>('Nom Revenue'!AD33+'Nom Revenue'!AE33)/('Nom Revenue'!AD$74+'Nom Revenue'!AE$74)</f>
        <v>3.2118739835985712E-2</v>
      </c>
      <c r="AE33" s="78">
        <f>('Nom Revenue'!AE33+'Nom Revenue'!AF33)/('Nom Revenue'!AE$74+'Nom Revenue'!AF$74)</f>
        <v>3.8422377100671319E-2</v>
      </c>
      <c r="AF33" s="78">
        <f>('Nom Revenue'!AF33+'Nom Revenue'!AG33)/('Nom Revenue'!AF$74+'Nom Revenue'!AG$74)</f>
        <v>4.2207402875475364E-2</v>
      </c>
      <c r="AG33" s="78">
        <f>('Nom Revenue'!AG33+'Nom Revenue'!AH33)/('Nom Revenue'!AG$74+'Nom Revenue'!AH$74)</f>
        <v>4.1366217302977064E-2</v>
      </c>
      <c r="AH33" s="78">
        <f>('Nom Revenue'!AH33+'Nom Revenue'!AI33)/('Nom Revenue'!AH$74+'Nom Revenue'!AI$74)</f>
        <v>4.0866961526096729E-2</v>
      </c>
      <c r="AI33" s="78">
        <f>('Nom Revenue'!AI33+'Nom Revenue'!AJ33)/('Nom Revenue'!AI$74+'Nom Revenue'!AJ$74)</f>
        <v>3.9841079525620111E-2</v>
      </c>
      <c r="AJ33" s="78">
        <f>('Nom Revenue'!AJ33+'Nom Revenue'!AK33)/('Nom Revenue'!AJ$74+'Nom Revenue'!AK$74)</f>
        <v>3.87622225557245E-2</v>
      </c>
      <c r="AK33" s="78">
        <f>('Nom Revenue'!AK33+'Nom Revenue'!AL33)/('Nom Revenue'!AK$74+'Nom Revenue'!AL$74)</f>
        <v>3.4944194369202992E-2</v>
      </c>
      <c r="AL33" s="78">
        <f>('Nom Revenue'!AL33+'Nom Revenue'!AM33)/('Nom Revenue'!AL$74+'Nom Revenue'!AM$74)</f>
        <v>2.9813631990611385E-2</v>
      </c>
      <c r="AM33" s="78">
        <f>('Nom Revenue'!AM33+'Nom Revenue'!AN33)/('Nom Revenue'!AM$74+'Nom Revenue'!AN$74)</f>
        <v>2.619665345598525E-2</v>
      </c>
      <c r="AN33" s="78">
        <f>('Nom Revenue'!AN33+'Nom Revenue'!AO33)/('Nom Revenue'!AN$74+'Nom Revenue'!AO$74)</f>
        <v>2.3428045766685925E-2</v>
      </c>
      <c r="AO33" s="78">
        <f>('Nom Revenue'!AO33+'Nom Revenue'!AP33)/('Nom Revenue'!AO$74+'Nom Revenue'!AP$74)</f>
        <v>2.1752722196475303E-2</v>
      </c>
      <c r="AP33" s="78">
        <f>('Nom Revenue'!AP33+'Nom Revenue'!AQ33)/('Nom Revenue'!AP$74+'Nom Revenue'!AQ$74)</f>
        <v>1.8608172109900813E-2</v>
      </c>
      <c r="AQ33" s="78">
        <f>('Nom Revenue'!AQ33+'Nom Revenue'!AR33)/('Nom Revenue'!AQ$74+'Nom Revenue'!AR$74)</f>
        <v>1.5985915745798843E-2</v>
      </c>
      <c r="AR33" s="78">
        <f>('Nom Revenue'!AR33+'Nom Revenue'!AS33)/('Nom Revenue'!AR$74+'Nom Revenue'!AS$74)</f>
        <v>1.7067640023709228E-2</v>
      </c>
      <c r="AS33" s="78" t="e">
        <f>('Nom Revenue'!AS33+'Nom Revenue'!AT33)/('Nom Revenue'!AS$74+'Nom Revenue'!AT$74)</f>
        <v>#N/A</v>
      </c>
      <c r="AT33" s="78" t="e">
        <f>('Nom Revenue'!AT33+'Nom Revenue'!AU33)/('Nom Revenue'!AT$74+'Nom Revenue'!AU$74)</f>
        <v>#N/A</v>
      </c>
      <c r="AU33" s="78" t="e">
        <f>('Nom Revenue'!AU33+'Nom Revenue'!AV33)/('Nom Revenue'!AU$74+'Nom Revenue'!AV$74)</f>
        <v>#N/A</v>
      </c>
      <c r="AV33" s="78" t="e">
        <f>('Nom Revenue'!AV33+'Nom Revenue'!AW33)/('Nom Revenue'!AV$74+'Nom Revenue'!AW$74)</f>
        <v>#N/A</v>
      </c>
      <c r="AW33" s="78" t="e">
        <f>('Nom Revenue'!AW33+'Nom Revenue'!AX33)/('Nom Revenue'!AW$74+'Nom Revenue'!AX$74)</f>
        <v>#N/A</v>
      </c>
      <c r="AX33" s="78" t="e">
        <f>('Nom Revenue'!AX33+'Nom Revenue'!AY33)/('Nom Revenue'!AX$74+'Nom Revenue'!AY$74)</f>
        <v>#N/A</v>
      </c>
      <c r="AY33" s="78" t="e">
        <f>('Nom Revenue'!AY33+'Nom Revenue'!AZ33)/('Nom Revenue'!AY$74+'Nom Revenue'!AZ$74)</f>
        <v>#N/A</v>
      </c>
      <c r="AZ33" s="78" t="e">
        <f>('Nom Revenue'!AZ33+'Nom Revenue'!BA33)/('Nom Revenue'!AZ$74+'Nom Revenue'!BA$74)</f>
        <v>#N/A</v>
      </c>
    </row>
    <row r="34" spans="1:256"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69"/>
      <c r="H34" s="79">
        <f>('Nom Revenue'!G34+'Nom Revenue'!H34)/('Nom Revenue'!G$74+'Nom Revenue'!H$74)</f>
        <v>1.7894186952247714E-2</v>
      </c>
      <c r="I34" s="79">
        <f>('Nom Revenue'!H34+'Nom Revenue'!I34)/('Nom Revenue'!H$74+'Nom Revenue'!I$74)</f>
        <v>1.700578212064956E-2</v>
      </c>
      <c r="J34" s="79">
        <f>('Nom Revenue'!I34+'Nom Revenue'!J34)/('Nom Revenue'!I$74+'Nom Revenue'!J$74)</f>
        <v>1.6172030826615825E-2</v>
      </c>
      <c r="K34" s="79">
        <f>('Nom Revenue'!J34+'Nom Revenue'!K34)/('Nom Revenue'!J$74+'Nom Revenue'!K$74)</f>
        <v>1.5520222125184854E-2</v>
      </c>
      <c r="L34" s="79">
        <f>('Nom Revenue'!K34+'Nom Revenue'!L34)/('Nom Revenue'!K$74+'Nom Revenue'!L$74)</f>
        <v>1.5928452696615643E-2</v>
      </c>
      <c r="M34" s="79">
        <f>('Nom Revenue'!L34+'Nom Revenue'!M34)/('Nom Revenue'!L$74+'Nom Revenue'!M$74)</f>
        <v>1.6924670369718963E-2</v>
      </c>
      <c r="N34" s="79">
        <f>('Nom Revenue'!M34+'Nom Revenue'!N34)/('Nom Revenue'!M$74+'Nom Revenue'!N$74)</f>
        <v>1.5871562008899442E-2</v>
      </c>
      <c r="O34" s="79">
        <f>('Nom Revenue'!N34+'Nom Revenue'!O34)/('Nom Revenue'!N$74+'Nom Revenue'!O$74)</f>
        <v>1.3851017907153139E-2</v>
      </c>
      <c r="P34" s="79">
        <f>('Nom Revenue'!O34+'Nom Revenue'!P34)/('Nom Revenue'!O$74+'Nom Revenue'!P$74)</f>
        <v>1.4378926224320372E-2</v>
      </c>
      <c r="Q34" s="79">
        <f>('Nom Revenue'!P34+'Nom Revenue'!Q34)/('Nom Revenue'!P$74+'Nom Revenue'!Q$74)</f>
        <v>1.5651167879072274E-2</v>
      </c>
      <c r="R34" s="79">
        <f>('Nom Revenue'!Q34+'Nom Revenue'!R34)/('Nom Revenue'!Q$74+'Nom Revenue'!R$74)</f>
        <v>1.6063445406122728E-2</v>
      </c>
      <c r="S34" s="79">
        <f>('Nom Revenue'!R34+'Nom Revenue'!S34)/('Nom Revenue'!R$74+'Nom Revenue'!S$74)</f>
        <v>1.5621982262103635E-2</v>
      </c>
      <c r="T34" s="79">
        <f>('Nom Revenue'!S34+'Nom Revenue'!T34)/('Nom Revenue'!S$74+'Nom Revenue'!T$74)</f>
        <v>1.5135493513601573E-2</v>
      </c>
      <c r="U34" s="79">
        <f>('Nom Revenue'!T34+'Nom Revenue'!U34)/('Nom Revenue'!T$74+'Nom Revenue'!U$74)</f>
        <v>1.6257953212934124E-2</v>
      </c>
      <c r="V34" s="79">
        <f>('Nom Revenue'!U34+'Nom Revenue'!V34)/('Nom Revenue'!U$74+'Nom Revenue'!V$74)</f>
        <v>1.701997023382484E-2</v>
      </c>
      <c r="W34" s="79">
        <f>('Nom Revenue'!V34+'Nom Revenue'!W34)/('Nom Revenue'!V$74+'Nom Revenue'!W$74)</f>
        <v>1.7030262770836746E-2</v>
      </c>
      <c r="X34" s="79">
        <f>('Nom Revenue'!W34+'Nom Revenue'!X34)/('Nom Revenue'!W$74+'Nom Revenue'!X$74)</f>
        <v>1.6798610397453152E-2</v>
      </c>
      <c r="Y34" s="79">
        <f>('Nom Revenue'!X34+'Nom Revenue'!Y34)/('Nom Revenue'!X$74+'Nom Revenue'!Y$74)</f>
        <v>1.6066117303546623E-2</v>
      </c>
      <c r="Z34" s="79">
        <f>('Nom Revenue'!Y34+'Nom Revenue'!Z34)/('Nom Revenue'!Y$74+'Nom Revenue'!Z$74)</f>
        <v>1.5787259442241252E-2</v>
      </c>
      <c r="AA34" s="79">
        <f>('Nom Revenue'!Z34+'Nom Revenue'!AA34)/('Nom Revenue'!Z$74+'Nom Revenue'!AA$74)</f>
        <v>1.6174603541153736E-2</v>
      </c>
      <c r="AB34" s="79">
        <f>('Nom Revenue'!AA34+'Nom Revenue'!AB34)/('Nom Revenue'!AA$74+'Nom Revenue'!AB$74)</f>
        <v>1.7416024061234266E-2</v>
      </c>
      <c r="AC34" s="79">
        <f>('Nom Revenue'!AB34+'Nom Revenue'!AC34)/('Nom Revenue'!AB$74+'Nom Revenue'!AC$74)</f>
        <v>1.949163550410319E-2</v>
      </c>
      <c r="AD34" s="79">
        <f>('Nom Revenue'!AD34+'Nom Revenue'!AE34)/('Nom Revenue'!AD$74+'Nom Revenue'!AE$74)</f>
        <v>2.1913569747683492E-2</v>
      </c>
      <c r="AE34" s="79">
        <f>('Nom Revenue'!AE34+'Nom Revenue'!AF34)/('Nom Revenue'!AE$74+'Nom Revenue'!AF$74)</f>
        <v>2.4297230877874221E-2</v>
      </c>
      <c r="AF34" s="79">
        <f>('Nom Revenue'!AF34+'Nom Revenue'!AG34)/('Nom Revenue'!AF$74+'Nom Revenue'!AG$74)</f>
        <v>2.439854600007705E-2</v>
      </c>
      <c r="AG34" s="79">
        <f>('Nom Revenue'!AG34+'Nom Revenue'!AH34)/('Nom Revenue'!AG$74+'Nom Revenue'!AH$74)</f>
        <v>2.2595284148497111E-2</v>
      </c>
      <c r="AH34" s="79">
        <f>('Nom Revenue'!AH34+'Nom Revenue'!AI34)/('Nom Revenue'!AH$74+'Nom Revenue'!AI$74)</f>
        <v>2.1305949395813515E-2</v>
      </c>
      <c r="AI34" s="79">
        <f>('Nom Revenue'!AI34+'Nom Revenue'!AJ34)/('Nom Revenue'!AI$74+'Nom Revenue'!AJ$74)</f>
        <v>1.9785078247075785E-2</v>
      </c>
      <c r="AJ34" s="79">
        <f>('Nom Revenue'!AJ34+'Nom Revenue'!AK34)/('Nom Revenue'!AJ$74+'Nom Revenue'!AK$74)</f>
        <v>1.7952259968866426E-2</v>
      </c>
      <c r="AK34" s="79">
        <f>('Nom Revenue'!AK34+'Nom Revenue'!AL34)/('Nom Revenue'!AK$74+'Nom Revenue'!AL$74)</f>
        <v>1.5247758351801692E-2</v>
      </c>
      <c r="AL34" s="79">
        <f>('Nom Revenue'!AL34+'Nom Revenue'!AM34)/('Nom Revenue'!AL$74+'Nom Revenue'!AM$74)</f>
        <v>1.2978868015342695E-2</v>
      </c>
      <c r="AM34" s="79">
        <f>('Nom Revenue'!AM34+'Nom Revenue'!AN34)/('Nom Revenue'!AM$74+'Nom Revenue'!AN$74)</f>
        <v>1.3037401883126241E-2</v>
      </c>
      <c r="AN34" s="79">
        <f>('Nom Revenue'!AN34+'Nom Revenue'!AO34)/('Nom Revenue'!AN$74+'Nom Revenue'!AO$74)</f>
        <v>1.3112157397209175E-2</v>
      </c>
      <c r="AO34" s="79">
        <f>('Nom Revenue'!AO34+'Nom Revenue'!AP34)/('Nom Revenue'!AO$74+'Nom Revenue'!AP$74)</f>
        <v>1.1402952525414177E-2</v>
      </c>
      <c r="AP34" s="79">
        <f>('Nom Revenue'!AP34+'Nom Revenue'!AQ34)/('Nom Revenue'!AP$74+'Nom Revenue'!AQ$74)</f>
        <v>9.6714682883371605E-3</v>
      </c>
      <c r="AQ34" s="79">
        <f>('Nom Revenue'!AQ34+'Nom Revenue'!AR34)/('Nom Revenue'!AQ$74+'Nom Revenue'!AR$74)</f>
        <v>9.0302495443707591E-3</v>
      </c>
      <c r="AR34" s="79">
        <f>('Nom Revenue'!AR34+'Nom Revenue'!AS34)/('Nom Revenue'!AR$74+'Nom Revenue'!AS$74)</f>
        <v>9.423232482896407E-3</v>
      </c>
      <c r="AS34" s="79" t="e">
        <f>('Nom Revenue'!AS34+'Nom Revenue'!AT34)/('Nom Revenue'!AS$74+'Nom Revenue'!AT$74)</f>
        <v>#N/A</v>
      </c>
      <c r="AT34" s="79" t="e">
        <f>('Nom Revenue'!AT34+'Nom Revenue'!AU34)/('Nom Revenue'!AT$74+'Nom Revenue'!AU$74)</f>
        <v>#N/A</v>
      </c>
      <c r="AU34" s="79" t="e">
        <f>('Nom Revenue'!AU34+'Nom Revenue'!AV34)/('Nom Revenue'!AU$74+'Nom Revenue'!AV$74)</f>
        <v>#N/A</v>
      </c>
      <c r="AV34" s="79" t="e">
        <f>('Nom Revenue'!AV34+'Nom Revenue'!AW34)/('Nom Revenue'!AV$74+'Nom Revenue'!AW$74)</f>
        <v>#N/A</v>
      </c>
      <c r="AW34" s="79" t="e">
        <f>('Nom Revenue'!AW34+'Nom Revenue'!AX34)/('Nom Revenue'!AW$74+'Nom Revenue'!AX$74)</f>
        <v>#N/A</v>
      </c>
      <c r="AX34" s="79" t="e">
        <f>('Nom Revenue'!AX34+'Nom Revenue'!AY34)/('Nom Revenue'!AX$74+'Nom Revenue'!AY$74)</f>
        <v>#N/A</v>
      </c>
      <c r="AY34" s="79" t="e">
        <f>('Nom Revenue'!AY34+'Nom Revenue'!AZ34)/('Nom Revenue'!AY$74+'Nom Revenue'!AZ$74)</f>
        <v>#N/A</v>
      </c>
      <c r="AZ34" s="79" t="e">
        <f>('Nom Revenue'!AZ34+'Nom Revenue'!BA34)/('Nom Revenue'!AZ$74+'Nom Revenue'!BA$74)</f>
        <v>#N/A</v>
      </c>
    </row>
    <row r="35" spans="1:256"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69"/>
      <c r="H35" s="79">
        <f>('Nom Revenue'!G35+'Nom Revenue'!H35)/('Nom Revenue'!G$74+'Nom Revenue'!H$74)</f>
        <v>3.3390898097554488E-2</v>
      </c>
      <c r="I35" s="79">
        <f>('Nom Revenue'!H35+'Nom Revenue'!I35)/('Nom Revenue'!H$74+'Nom Revenue'!I$74)</f>
        <v>3.0856659885579125E-2</v>
      </c>
      <c r="J35" s="79">
        <f>('Nom Revenue'!I35+'Nom Revenue'!J35)/('Nom Revenue'!I$74+'Nom Revenue'!J$74)</f>
        <v>2.9076152237742622E-2</v>
      </c>
      <c r="K35" s="79">
        <f>('Nom Revenue'!J35+'Nom Revenue'!K35)/('Nom Revenue'!J$74+'Nom Revenue'!K$74)</f>
        <v>3.1054908283631291E-2</v>
      </c>
      <c r="L35" s="79">
        <f>('Nom Revenue'!K35+'Nom Revenue'!L35)/('Nom Revenue'!K$74+'Nom Revenue'!L$74)</f>
        <v>3.5196013897669104E-2</v>
      </c>
      <c r="M35" s="79">
        <f>('Nom Revenue'!L35+'Nom Revenue'!M35)/('Nom Revenue'!L$74+'Nom Revenue'!M$74)</f>
        <v>3.7560392891104244E-2</v>
      </c>
      <c r="N35" s="79">
        <f>('Nom Revenue'!M35+'Nom Revenue'!N35)/('Nom Revenue'!M$74+'Nom Revenue'!N$74)</f>
        <v>3.706251130298046E-2</v>
      </c>
      <c r="O35" s="79">
        <f>('Nom Revenue'!N35+'Nom Revenue'!O35)/('Nom Revenue'!N$74+'Nom Revenue'!O$74)</f>
        <v>3.8908068314904648E-2</v>
      </c>
      <c r="P35" s="79">
        <f>('Nom Revenue'!O35+'Nom Revenue'!P35)/('Nom Revenue'!O$74+'Nom Revenue'!P$74)</f>
        <v>4.1528981756389596E-2</v>
      </c>
      <c r="Q35" s="79">
        <f>('Nom Revenue'!P35+'Nom Revenue'!Q35)/('Nom Revenue'!P$74+'Nom Revenue'!Q$74)</f>
        <v>4.3524143299078312E-2</v>
      </c>
      <c r="R35" s="79">
        <f>('Nom Revenue'!Q35+'Nom Revenue'!R35)/('Nom Revenue'!Q$74+'Nom Revenue'!R$74)</f>
        <v>4.7535124379811666E-2</v>
      </c>
      <c r="S35" s="79">
        <f>('Nom Revenue'!R35+'Nom Revenue'!S35)/('Nom Revenue'!R$74+'Nom Revenue'!S$74)</f>
        <v>4.7476034664216793E-2</v>
      </c>
      <c r="T35" s="79">
        <f>('Nom Revenue'!S35+'Nom Revenue'!T35)/('Nom Revenue'!S$74+'Nom Revenue'!T$74)</f>
        <v>4.8342004409288028E-2</v>
      </c>
      <c r="U35" s="79">
        <f>('Nom Revenue'!T35+'Nom Revenue'!U35)/('Nom Revenue'!T$74+'Nom Revenue'!U$74)</f>
        <v>5.119122752897183E-2</v>
      </c>
      <c r="V35" s="79">
        <f>('Nom Revenue'!U35+'Nom Revenue'!V35)/('Nom Revenue'!U$74+'Nom Revenue'!V$74)</f>
        <v>4.9726658950422636E-2</v>
      </c>
      <c r="W35" s="79">
        <f>('Nom Revenue'!V35+'Nom Revenue'!W35)/('Nom Revenue'!V$74+'Nom Revenue'!W$74)</f>
        <v>5.1167203230426554E-2</v>
      </c>
      <c r="X35" s="79">
        <f>('Nom Revenue'!W35+'Nom Revenue'!X35)/('Nom Revenue'!W$74+'Nom Revenue'!X$74)</f>
        <v>5.1614569867652678E-2</v>
      </c>
      <c r="Y35" s="79">
        <f>('Nom Revenue'!X35+'Nom Revenue'!Y35)/('Nom Revenue'!X$74+'Nom Revenue'!Y$74)</f>
        <v>4.7969963264159254E-2</v>
      </c>
      <c r="Z35" s="79">
        <f>('Nom Revenue'!Y35+'Nom Revenue'!Z35)/('Nom Revenue'!Y$74+'Nom Revenue'!Z$74)</f>
        <v>4.8018990901251904E-2</v>
      </c>
      <c r="AA35" s="79">
        <f>('Nom Revenue'!Z35+'Nom Revenue'!AA35)/('Nom Revenue'!Z$74+'Nom Revenue'!AA$74)</f>
        <v>4.7381470682108205E-2</v>
      </c>
      <c r="AB35" s="79">
        <f>('Nom Revenue'!AA35+'Nom Revenue'!AB35)/('Nom Revenue'!AA$74+'Nom Revenue'!AB$74)</f>
        <v>4.6871980343405791E-2</v>
      </c>
      <c r="AC35" s="79">
        <f>('Nom Revenue'!AB35+'Nom Revenue'!AC35)/('Nom Revenue'!AB$74+'Nom Revenue'!AC$74)</f>
        <v>4.8626098178494635E-2</v>
      </c>
      <c r="AD35" s="79">
        <f>('Nom Revenue'!AD35+'Nom Revenue'!AE35)/('Nom Revenue'!AD$74+'Nom Revenue'!AE$74)</f>
        <v>5.1058921883549366E-2</v>
      </c>
      <c r="AE35" s="79">
        <f>('Nom Revenue'!AE35+'Nom Revenue'!AF35)/('Nom Revenue'!AE$74+'Nom Revenue'!AF$74)</f>
        <v>5.8336761355036744E-2</v>
      </c>
      <c r="AF35" s="79">
        <f>('Nom Revenue'!AF35+'Nom Revenue'!AG35)/('Nom Revenue'!AF$74+'Nom Revenue'!AG$74)</f>
        <v>6.199984782388375E-2</v>
      </c>
      <c r="AG35" s="79">
        <f>('Nom Revenue'!AG35+'Nom Revenue'!AH35)/('Nom Revenue'!AG$74+'Nom Revenue'!AH$74)</f>
        <v>6.1677546214864487E-2</v>
      </c>
      <c r="AH35" s="79">
        <f>('Nom Revenue'!AH35+'Nom Revenue'!AI35)/('Nom Revenue'!AH$74+'Nom Revenue'!AI$74)</f>
        <v>6.0475949624773394E-2</v>
      </c>
      <c r="AI35" s="79">
        <f>('Nom Revenue'!AI35+'Nom Revenue'!AJ35)/('Nom Revenue'!AI$74+'Nom Revenue'!AJ$74)</f>
        <v>5.5428267380431412E-2</v>
      </c>
      <c r="AJ35" s="79">
        <f>('Nom Revenue'!AJ35+'Nom Revenue'!AK35)/('Nom Revenue'!AJ$74+'Nom Revenue'!AK$74)</f>
        <v>5.3813573238034589E-2</v>
      </c>
      <c r="AK35" s="79">
        <f>('Nom Revenue'!AK35+'Nom Revenue'!AL35)/('Nom Revenue'!AK$74+'Nom Revenue'!AL$74)</f>
        <v>5.1426184026922762E-2</v>
      </c>
      <c r="AL35" s="79">
        <f>('Nom Revenue'!AL35+'Nom Revenue'!AM35)/('Nom Revenue'!AL$74+'Nom Revenue'!AM$74)</f>
        <v>4.4966546307354922E-2</v>
      </c>
      <c r="AM35" s="79">
        <f>('Nom Revenue'!AM35+'Nom Revenue'!AN35)/('Nom Revenue'!AM$74+'Nom Revenue'!AN$74)</f>
        <v>4.1286769912120554E-2</v>
      </c>
      <c r="AN35" s="79">
        <f>('Nom Revenue'!AN35+'Nom Revenue'!AO35)/('Nom Revenue'!AN$74+'Nom Revenue'!AO$74)</f>
        <v>4.1531825907236003E-2</v>
      </c>
      <c r="AO35" s="79">
        <f>('Nom Revenue'!AO35+'Nom Revenue'!AP35)/('Nom Revenue'!AO$74+'Nom Revenue'!AP$74)</f>
        <v>3.7308464771992587E-2</v>
      </c>
      <c r="AP35" s="79">
        <f>('Nom Revenue'!AP35+'Nom Revenue'!AQ35)/('Nom Revenue'!AP$74+'Nom Revenue'!AQ$74)</f>
        <v>2.9556092332245733E-2</v>
      </c>
      <c r="AQ35" s="79">
        <f>('Nom Revenue'!AQ35+'Nom Revenue'!AR35)/('Nom Revenue'!AQ$74+'Nom Revenue'!AR$74)</f>
        <v>2.7867754667837499E-2</v>
      </c>
      <c r="AR35" s="79">
        <f>('Nom Revenue'!AR35+'Nom Revenue'!AS35)/('Nom Revenue'!AR$74+'Nom Revenue'!AS$74)</f>
        <v>3.1536517406909964E-2</v>
      </c>
      <c r="AS35" s="79" t="e">
        <f>('Nom Revenue'!AS35+'Nom Revenue'!AT35)/('Nom Revenue'!AS$74+'Nom Revenue'!AT$74)</f>
        <v>#N/A</v>
      </c>
      <c r="AT35" s="79" t="e">
        <f>('Nom Revenue'!AT35+'Nom Revenue'!AU35)/('Nom Revenue'!AT$74+'Nom Revenue'!AU$74)</f>
        <v>#N/A</v>
      </c>
      <c r="AU35" s="79" t="e">
        <f>('Nom Revenue'!AU35+'Nom Revenue'!AV35)/('Nom Revenue'!AU$74+'Nom Revenue'!AV$74)</f>
        <v>#N/A</v>
      </c>
      <c r="AV35" s="79" t="e">
        <f>('Nom Revenue'!AV35+'Nom Revenue'!AW35)/('Nom Revenue'!AV$74+'Nom Revenue'!AW$74)</f>
        <v>#N/A</v>
      </c>
      <c r="AW35" s="79" t="e">
        <f>('Nom Revenue'!AW35+'Nom Revenue'!AX35)/('Nom Revenue'!AW$74+'Nom Revenue'!AX$74)</f>
        <v>#N/A</v>
      </c>
      <c r="AX35" s="79" t="e">
        <f>('Nom Revenue'!AX35+'Nom Revenue'!AY35)/('Nom Revenue'!AX$74+'Nom Revenue'!AY$74)</f>
        <v>#N/A</v>
      </c>
      <c r="AY35" s="79" t="e">
        <f>('Nom Revenue'!AY35+'Nom Revenue'!AZ35)/('Nom Revenue'!AY$74+'Nom Revenue'!AZ$74)</f>
        <v>#N/A</v>
      </c>
      <c r="AZ35" s="79" t="e">
        <f>('Nom Revenue'!AZ35+'Nom Revenue'!BA35)/('Nom Revenue'!AZ$74+'Nom Revenue'!BA$74)</f>
        <v>#N/A</v>
      </c>
    </row>
    <row r="36" spans="1:256"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63"/>
      <c r="H36" s="78">
        <f>('Nom Revenue'!G36+'Nom Revenue'!H36)/('Nom Revenue'!G$74+'Nom Revenue'!H$74)</f>
        <v>1.1389212383896123E-3</v>
      </c>
      <c r="I36" s="78">
        <f>('Nom Revenue'!H36+'Nom Revenue'!I36)/('Nom Revenue'!H$74+'Nom Revenue'!I$74)</f>
        <v>8.5116631418713962E-4</v>
      </c>
      <c r="J36" s="78">
        <f>('Nom Revenue'!I36+'Nom Revenue'!J36)/('Nom Revenue'!I$74+'Nom Revenue'!J$74)</f>
        <v>1.6777107391632764E-3</v>
      </c>
      <c r="K36" s="78">
        <f>('Nom Revenue'!J36+'Nom Revenue'!K36)/('Nom Revenue'!J$74+'Nom Revenue'!K$74)</f>
        <v>2.2033985314802735E-3</v>
      </c>
      <c r="L36" s="78">
        <f>('Nom Revenue'!K36+'Nom Revenue'!L36)/('Nom Revenue'!K$74+'Nom Revenue'!L$74)</f>
        <v>2.0713334292881318E-3</v>
      </c>
      <c r="M36" s="78">
        <f>('Nom Revenue'!L36+'Nom Revenue'!M36)/('Nom Revenue'!L$74+'Nom Revenue'!M$74)</f>
        <v>2.3971130661697114E-3</v>
      </c>
      <c r="N36" s="78">
        <f>('Nom Revenue'!M36+'Nom Revenue'!N36)/('Nom Revenue'!M$74+'Nom Revenue'!N$74)</f>
        <v>2.4183421925916553E-3</v>
      </c>
      <c r="O36" s="78">
        <f>('Nom Revenue'!N36+'Nom Revenue'!O36)/('Nom Revenue'!N$74+'Nom Revenue'!O$74)</f>
        <v>2.5667340528007414E-3</v>
      </c>
      <c r="P36" s="78">
        <f>('Nom Revenue'!O36+'Nom Revenue'!P36)/('Nom Revenue'!O$74+'Nom Revenue'!P$74)</f>
        <v>2.7958043490634468E-3</v>
      </c>
      <c r="Q36" s="78">
        <f>('Nom Revenue'!P36+'Nom Revenue'!Q36)/('Nom Revenue'!P$74+'Nom Revenue'!Q$74)</f>
        <v>2.6930157716419266E-3</v>
      </c>
      <c r="R36" s="78">
        <f>('Nom Revenue'!Q36+'Nom Revenue'!R36)/('Nom Revenue'!Q$74+'Nom Revenue'!R$74)</f>
        <v>3.0676344963229745E-3</v>
      </c>
      <c r="S36" s="78">
        <f>('Nom Revenue'!R36+'Nom Revenue'!S36)/('Nom Revenue'!R$74+'Nom Revenue'!S$74)</f>
        <v>3.0163526487120558E-3</v>
      </c>
      <c r="T36" s="78">
        <f>('Nom Revenue'!S36+'Nom Revenue'!T36)/('Nom Revenue'!S$74+'Nom Revenue'!T$74)</f>
        <v>3.2371356046638697E-3</v>
      </c>
      <c r="U36" s="78">
        <f>('Nom Revenue'!T36+'Nom Revenue'!U36)/('Nom Revenue'!T$74+'Nom Revenue'!U$74)</f>
        <v>4.6125338882077324E-3</v>
      </c>
      <c r="V36" s="78">
        <f>('Nom Revenue'!U36+'Nom Revenue'!V36)/('Nom Revenue'!U$74+'Nom Revenue'!V$74)</f>
        <v>5.41419177078968E-3</v>
      </c>
      <c r="W36" s="78">
        <f>('Nom Revenue'!V36+'Nom Revenue'!W36)/('Nom Revenue'!V$74+'Nom Revenue'!W$74)</f>
        <v>5.9465201293008177E-3</v>
      </c>
      <c r="X36" s="78">
        <f>('Nom Revenue'!W36+'Nom Revenue'!X36)/('Nom Revenue'!W$74+'Nom Revenue'!X$74)</f>
        <v>6.2591009150646214E-3</v>
      </c>
      <c r="Y36" s="78">
        <f>('Nom Revenue'!X36+'Nom Revenue'!Y36)/('Nom Revenue'!X$74+'Nom Revenue'!Y$74)</f>
        <v>6.5575685919550082E-3</v>
      </c>
      <c r="Z36" s="78">
        <f>('Nom Revenue'!Y36+'Nom Revenue'!Z36)/('Nom Revenue'!Y$74+'Nom Revenue'!Z$74)</f>
        <v>6.9885198607841483E-3</v>
      </c>
      <c r="AA36" s="78">
        <f>('Nom Revenue'!Z36+'Nom Revenue'!AA36)/('Nom Revenue'!Z$74+'Nom Revenue'!AA$74)</f>
        <v>5.9297633446434121E-3</v>
      </c>
      <c r="AB36" s="78">
        <f>('Nom Revenue'!AA36+'Nom Revenue'!AB36)/('Nom Revenue'!AA$74+'Nom Revenue'!AB$74)</f>
        <v>4.7541547422125579E-3</v>
      </c>
      <c r="AC36" s="78">
        <f>('Nom Revenue'!AB36+'Nom Revenue'!AC36)/('Nom Revenue'!AB$74+'Nom Revenue'!AC$74)</f>
        <v>4.658809762731299E-3</v>
      </c>
      <c r="AD36" s="78">
        <f>('Nom Revenue'!AD36+'Nom Revenue'!AE36)/('Nom Revenue'!AD$74+'Nom Revenue'!AE$74)</f>
        <v>5.2774436674064701E-3</v>
      </c>
      <c r="AE36" s="78">
        <f>('Nom Revenue'!AE36+'Nom Revenue'!AF36)/('Nom Revenue'!AE$74+'Nom Revenue'!AF$74)</f>
        <v>5.357565713373199E-3</v>
      </c>
      <c r="AF36" s="78">
        <f>('Nom Revenue'!AF36+'Nom Revenue'!AG36)/('Nom Revenue'!AF$74+'Nom Revenue'!AG$74)</f>
        <v>5.8895689360779794E-3</v>
      </c>
      <c r="AG36" s="78">
        <f>('Nom Revenue'!AG36+'Nom Revenue'!AH36)/('Nom Revenue'!AG$74+'Nom Revenue'!AH$74)</f>
        <v>6.3912887149466672E-3</v>
      </c>
      <c r="AH36" s="78">
        <f>('Nom Revenue'!AH36+'Nom Revenue'!AI36)/('Nom Revenue'!AH$74+'Nom Revenue'!AI$74)</f>
        <v>6.3482594511921351E-3</v>
      </c>
      <c r="AI36" s="78">
        <f>('Nom Revenue'!AI36+'Nom Revenue'!AJ36)/('Nom Revenue'!AI$74+'Nom Revenue'!AJ$74)</f>
        <v>5.5286600970615571E-3</v>
      </c>
      <c r="AJ36" s="78">
        <f>('Nom Revenue'!AJ36+'Nom Revenue'!AK36)/('Nom Revenue'!AJ$74+'Nom Revenue'!AK$74)</f>
        <v>3.7639931295399671E-3</v>
      </c>
      <c r="AK36" s="78">
        <f>('Nom Revenue'!AK36+'Nom Revenue'!AL36)/('Nom Revenue'!AK$74+'Nom Revenue'!AL$74)</f>
        <v>3.6088516785684967E-3</v>
      </c>
      <c r="AL36" s="78">
        <f>('Nom Revenue'!AL36+'Nom Revenue'!AM36)/('Nom Revenue'!AL$74+'Nom Revenue'!AM$74)</f>
        <v>3.1947311064932675E-3</v>
      </c>
      <c r="AM36" s="78">
        <f>('Nom Revenue'!AM36+'Nom Revenue'!AN36)/('Nom Revenue'!AM$74+'Nom Revenue'!AN$74)</f>
        <v>2.9504817464580577E-3</v>
      </c>
      <c r="AN36" s="78">
        <f>('Nom Revenue'!AN36+'Nom Revenue'!AO36)/('Nom Revenue'!AN$74+'Nom Revenue'!AO$74)</f>
        <v>3.7645051548716255E-3</v>
      </c>
      <c r="AO36" s="78">
        <f>('Nom Revenue'!AO36+'Nom Revenue'!AP36)/('Nom Revenue'!AO$74+'Nom Revenue'!AP$74)</f>
        <v>3.3427345938485988E-3</v>
      </c>
      <c r="AP36" s="78">
        <f>('Nom Revenue'!AP36+'Nom Revenue'!AQ36)/('Nom Revenue'!AP$74+'Nom Revenue'!AQ$74)</f>
        <v>2.254419430326214E-3</v>
      </c>
      <c r="AQ36" s="78">
        <f>('Nom Revenue'!AQ36+'Nom Revenue'!AR36)/('Nom Revenue'!AQ$74+'Nom Revenue'!AR$74)</f>
        <v>2.347135392236225E-3</v>
      </c>
      <c r="AR36" s="78">
        <f>('Nom Revenue'!AR36+'Nom Revenue'!AS36)/('Nom Revenue'!AR$74+'Nom Revenue'!AS$74)</f>
        <v>2.1107564522306909E-3</v>
      </c>
      <c r="AS36" s="78" t="e">
        <f>('Nom Revenue'!AS36+'Nom Revenue'!AT36)/('Nom Revenue'!AS$74+'Nom Revenue'!AT$74)</f>
        <v>#N/A</v>
      </c>
      <c r="AT36" s="78" t="e">
        <f>('Nom Revenue'!AT36+'Nom Revenue'!AU36)/('Nom Revenue'!AT$74+'Nom Revenue'!AU$74)</f>
        <v>#N/A</v>
      </c>
      <c r="AU36" s="78" t="e">
        <f>('Nom Revenue'!AU36+'Nom Revenue'!AV36)/('Nom Revenue'!AU$74+'Nom Revenue'!AV$74)</f>
        <v>#N/A</v>
      </c>
      <c r="AV36" s="78" t="e">
        <f>('Nom Revenue'!AV36+'Nom Revenue'!AW36)/('Nom Revenue'!AV$74+'Nom Revenue'!AW$74)</f>
        <v>#N/A</v>
      </c>
      <c r="AW36" s="78" t="e">
        <f>('Nom Revenue'!AW36+'Nom Revenue'!AX36)/('Nom Revenue'!AW$74+'Nom Revenue'!AX$74)</f>
        <v>#N/A</v>
      </c>
      <c r="AX36" s="78" t="e">
        <f>('Nom Revenue'!AX36+'Nom Revenue'!AY36)/('Nom Revenue'!AX$74+'Nom Revenue'!AY$74)</f>
        <v>#N/A</v>
      </c>
      <c r="AY36" s="78" t="e">
        <f>('Nom Revenue'!AY36+'Nom Revenue'!AZ36)/('Nom Revenue'!AY$74+'Nom Revenue'!AZ$74)</f>
        <v>#N/A</v>
      </c>
      <c r="AZ36" s="78" t="e">
        <f>('Nom Revenue'!AZ36+'Nom Revenue'!BA36)/('Nom Revenue'!AZ$74+'Nom Revenue'!BA$74)</f>
        <v>#N/A</v>
      </c>
    </row>
    <row r="37" spans="1:256"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63"/>
      <c r="H37" s="78">
        <f>('Nom Revenue'!G37+'Nom Revenue'!H37)/('Nom Revenue'!G$74+'Nom Revenue'!H$74)</f>
        <v>1.4132757787491783E-2</v>
      </c>
      <c r="I37" s="78">
        <f>('Nom Revenue'!H37+'Nom Revenue'!I37)/('Nom Revenue'!H$74+'Nom Revenue'!I$74)</f>
        <v>1.3517113782289114E-2</v>
      </c>
      <c r="J37" s="78">
        <f>('Nom Revenue'!I37+'Nom Revenue'!J37)/('Nom Revenue'!I$74+'Nom Revenue'!J$74)</f>
        <v>1.2339286371194223E-2</v>
      </c>
      <c r="K37" s="78">
        <f>('Nom Revenue'!J37+'Nom Revenue'!K37)/('Nom Revenue'!J$74+'Nom Revenue'!K$74)</f>
        <v>1.1762949521549972E-2</v>
      </c>
      <c r="L37" s="78">
        <f>('Nom Revenue'!K37+'Nom Revenue'!L37)/('Nom Revenue'!K$74+'Nom Revenue'!L$74)</f>
        <v>1.1358383240854782E-2</v>
      </c>
      <c r="M37" s="78">
        <f>('Nom Revenue'!L37+'Nom Revenue'!M37)/('Nom Revenue'!L$74+'Nom Revenue'!M$74)</f>
        <v>1.2566993604688151E-2</v>
      </c>
      <c r="N37" s="78">
        <f>('Nom Revenue'!M37+'Nom Revenue'!N37)/('Nom Revenue'!M$74+'Nom Revenue'!N$74)</f>
        <v>1.3924940130390501E-2</v>
      </c>
      <c r="O37" s="78">
        <f>('Nom Revenue'!N37+'Nom Revenue'!O37)/('Nom Revenue'!N$74+'Nom Revenue'!O$74)</f>
        <v>1.2715588843117933E-2</v>
      </c>
      <c r="P37" s="78">
        <f>('Nom Revenue'!O37+'Nom Revenue'!P37)/('Nom Revenue'!O$74+'Nom Revenue'!P$74)</f>
        <v>1.2593836548420414E-2</v>
      </c>
      <c r="Q37" s="78">
        <f>('Nom Revenue'!P37+'Nom Revenue'!Q37)/('Nom Revenue'!P$74+'Nom Revenue'!Q$74)</f>
        <v>1.4189907629561927E-2</v>
      </c>
      <c r="R37" s="78">
        <f>('Nom Revenue'!Q37+'Nom Revenue'!R37)/('Nom Revenue'!Q$74+'Nom Revenue'!R$74)</f>
        <v>1.4042394103794062E-2</v>
      </c>
      <c r="S37" s="78">
        <f>('Nom Revenue'!R37+'Nom Revenue'!S37)/('Nom Revenue'!R$74+'Nom Revenue'!S$74)</f>
        <v>1.2804223128028697E-2</v>
      </c>
      <c r="T37" s="78">
        <f>('Nom Revenue'!S37+'Nom Revenue'!T37)/('Nom Revenue'!S$74+'Nom Revenue'!T$74)</f>
        <v>1.35322995885503E-2</v>
      </c>
      <c r="U37" s="78">
        <f>('Nom Revenue'!T37+'Nom Revenue'!U37)/('Nom Revenue'!T$74+'Nom Revenue'!U$74)</f>
        <v>1.5018982449733057E-2</v>
      </c>
      <c r="V37" s="78">
        <f>('Nom Revenue'!U37+'Nom Revenue'!V37)/('Nom Revenue'!U$74+'Nom Revenue'!V$74)</f>
        <v>1.5247023359550402E-2</v>
      </c>
      <c r="W37" s="78">
        <f>('Nom Revenue'!V37+'Nom Revenue'!W37)/('Nom Revenue'!V$74+'Nom Revenue'!W$74)</f>
        <v>1.4530676406994172E-2</v>
      </c>
      <c r="X37" s="78">
        <f>('Nom Revenue'!W37+'Nom Revenue'!X37)/('Nom Revenue'!W$74+'Nom Revenue'!X$74)</f>
        <v>1.4199061040273023E-2</v>
      </c>
      <c r="Y37" s="78">
        <f>('Nom Revenue'!X37+'Nom Revenue'!Y37)/('Nom Revenue'!X$74+'Nom Revenue'!Y$74)</f>
        <v>1.493891693552832E-2</v>
      </c>
      <c r="Z37" s="78">
        <f>('Nom Revenue'!Y37+'Nom Revenue'!Z37)/('Nom Revenue'!Y$74+'Nom Revenue'!Z$74)</f>
        <v>1.603311608905842E-2</v>
      </c>
      <c r="AA37" s="78">
        <f>('Nom Revenue'!Z37+'Nom Revenue'!AA37)/('Nom Revenue'!Z$74+'Nom Revenue'!AA$74)</f>
        <v>1.609522243523492E-2</v>
      </c>
      <c r="AB37" s="78">
        <f>('Nom Revenue'!AA37+'Nom Revenue'!AB37)/('Nom Revenue'!AA$74+'Nom Revenue'!AB$74)</f>
        <v>1.7083150716281276E-2</v>
      </c>
      <c r="AC37" s="78">
        <f>('Nom Revenue'!AB37+'Nom Revenue'!AC37)/('Nom Revenue'!AB$74+'Nom Revenue'!AC$74)</f>
        <v>1.8382946916818299E-2</v>
      </c>
      <c r="AD37" s="78">
        <f>('Nom Revenue'!AD37+'Nom Revenue'!AE37)/('Nom Revenue'!AD$74+'Nom Revenue'!AE$74)</f>
        <v>1.8913773828249249E-2</v>
      </c>
      <c r="AE37" s="78">
        <f>('Nom Revenue'!AE37+'Nom Revenue'!AF37)/('Nom Revenue'!AE$74+'Nom Revenue'!AF$74)</f>
        <v>1.9369753221134892E-2</v>
      </c>
      <c r="AF37" s="78">
        <f>('Nom Revenue'!AF37+'Nom Revenue'!AG37)/('Nom Revenue'!AF$74+'Nom Revenue'!AG$74)</f>
        <v>2.1298984949093377E-2</v>
      </c>
      <c r="AG37" s="78">
        <f>('Nom Revenue'!AG37+'Nom Revenue'!AH37)/('Nom Revenue'!AG$74+'Nom Revenue'!AH$74)</f>
        <v>2.204061019341514E-2</v>
      </c>
      <c r="AH37" s="78">
        <f>('Nom Revenue'!AH37+'Nom Revenue'!AI37)/('Nom Revenue'!AH$74+'Nom Revenue'!AI$74)</f>
        <v>1.8379803269649175E-2</v>
      </c>
      <c r="AI37" s="78">
        <f>('Nom Revenue'!AI37+'Nom Revenue'!AJ37)/('Nom Revenue'!AI$74+'Nom Revenue'!AJ$74)</f>
        <v>1.4772443072737911E-2</v>
      </c>
      <c r="AJ37" s="78">
        <f>('Nom Revenue'!AJ37+'Nom Revenue'!AK37)/('Nom Revenue'!AJ$74+'Nom Revenue'!AK$74)</f>
        <v>1.4524337538056644E-2</v>
      </c>
      <c r="AK37" s="78">
        <f>('Nom Revenue'!AK37+'Nom Revenue'!AL37)/('Nom Revenue'!AK$74+'Nom Revenue'!AL$74)</f>
        <v>1.5529482065172781E-2</v>
      </c>
      <c r="AL37" s="78">
        <f>('Nom Revenue'!AL37+'Nom Revenue'!AM37)/('Nom Revenue'!AL$74+'Nom Revenue'!AM$74)</f>
        <v>1.2412387168815788E-2</v>
      </c>
      <c r="AM37" s="78">
        <f>('Nom Revenue'!AM37+'Nom Revenue'!AN37)/('Nom Revenue'!AM$74+'Nom Revenue'!AN$74)</f>
        <v>9.5375953028811206E-3</v>
      </c>
      <c r="AN37" s="78">
        <f>('Nom Revenue'!AN37+'Nom Revenue'!AO37)/('Nom Revenue'!AN$74+'Nom Revenue'!AO$74)</f>
        <v>9.6699910537866463E-3</v>
      </c>
      <c r="AO37" s="78">
        <f>('Nom Revenue'!AO37+'Nom Revenue'!AP37)/('Nom Revenue'!AO$74+'Nom Revenue'!AP$74)</f>
        <v>9.8010976684704074E-3</v>
      </c>
      <c r="AP37" s="78">
        <f>('Nom Revenue'!AP37+'Nom Revenue'!AQ37)/('Nom Revenue'!AP$74+'Nom Revenue'!AQ$74)</f>
        <v>9.0221790064463799E-3</v>
      </c>
      <c r="AQ37" s="78">
        <f>('Nom Revenue'!AQ37+'Nom Revenue'!AR37)/('Nom Revenue'!AQ$74+'Nom Revenue'!AR$74)</f>
        <v>7.6469750880331895E-3</v>
      </c>
      <c r="AR37" s="78">
        <f>('Nom Revenue'!AR37+'Nom Revenue'!AS37)/('Nom Revenue'!AR$74+'Nom Revenue'!AS$74)</f>
        <v>7.750137997446044E-3</v>
      </c>
      <c r="AS37" s="78" t="e">
        <f>('Nom Revenue'!AS37+'Nom Revenue'!AT37)/('Nom Revenue'!AS$74+'Nom Revenue'!AT$74)</f>
        <v>#N/A</v>
      </c>
      <c r="AT37" s="78" t="e">
        <f>('Nom Revenue'!AT37+'Nom Revenue'!AU37)/('Nom Revenue'!AT$74+'Nom Revenue'!AU$74)</f>
        <v>#N/A</v>
      </c>
      <c r="AU37" s="78" t="e">
        <f>('Nom Revenue'!AU37+'Nom Revenue'!AV37)/('Nom Revenue'!AU$74+'Nom Revenue'!AV$74)</f>
        <v>#N/A</v>
      </c>
      <c r="AV37" s="78" t="e">
        <f>('Nom Revenue'!AV37+'Nom Revenue'!AW37)/('Nom Revenue'!AV$74+'Nom Revenue'!AW$74)</f>
        <v>#N/A</v>
      </c>
      <c r="AW37" s="78" t="e">
        <f>('Nom Revenue'!AW37+'Nom Revenue'!AX37)/('Nom Revenue'!AW$74+'Nom Revenue'!AX$74)</f>
        <v>#N/A</v>
      </c>
      <c r="AX37" s="78" t="e">
        <f>('Nom Revenue'!AX37+'Nom Revenue'!AY37)/('Nom Revenue'!AX$74+'Nom Revenue'!AY$74)</f>
        <v>#N/A</v>
      </c>
      <c r="AY37" s="78" t="e">
        <f>('Nom Revenue'!AY37+'Nom Revenue'!AZ37)/('Nom Revenue'!AY$74+'Nom Revenue'!AZ$74)</f>
        <v>#N/A</v>
      </c>
      <c r="AZ37" s="78" t="e">
        <f>('Nom Revenue'!AZ37+'Nom Revenue'!BA37)/('Nom Revenue'!AZ$74+'Nom Revenue'!BA$74)</f>
        <v>#N/A</v>
      </c>
    </row>
    <row r="38" spans="1:256"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79"/>
      <c r="AD38" s="79">
        <f>('Nom Revenue'!AD38+'Nom Revenue'!AE38)/('Nom Revenue'!AD$74+'Nom Revenue'!AE$74)</f>
        <v>4.9862437073629705E-4</v>
      </c>
      <c r="AE38" s="79">
        <f>('Nom Revenue'!AE38+'Nom Revenue'!AF38)/('Nom Revenue'!AE$74+'Nom Revenue'!AF$74)</f>
        <v>7.8241743926038576E-4</v>
      </c>
      <c r="AF38" s="79">
        <f>('Nom Revenue'!AF38+'Nom Revenue'!AG38)/('Nom Revenue'!AF$74+'Nom Revenue'!AG$74)</f>
        <v>6.7456816255007893E-4</v>
      </c>
      <c r="AG38" s="79">
        <f>('Nom Revenue'!AG38+'Nom Revenue'!AH38)/('Nom Revenue'!AG$74+'Nom Revenue'!AH$74)</f>
        <v>5.2973736698381753E-4</v>
      </c>
      <c r="AH38" s="79">
        <f>('Nom Revenue'!AH38+'Nom Revenue'!AI38)/('Nom Revenue'!AH$74+'Nom Revenue'!AI$74)</f>
        <v>1.3241956379528245E-3</v>
      </c>
      <c r="AI38" s="79">
        <f>('Nom Revenue'!AI38+'Nom Revenue'!AJ38)/('Nom Revenue'!AI$74+'Nom Revenue'!AJ$74)</f>
        <v>2.2885460419845021E-3</v>
      </c>
      <c r="AJ38" s="79">
        <f>('Nom Revenue'!AJ38+'Nom Revenue'!AK38)/('Nom Revenue'!AJ$74+'Nom Revenue'!AK$74)</f>
        <v>2.2059650938878687E-3</v>
      </c>
      <c r="AK38" s="79">
        <f>('Nom Revenue'!AK38+'Nom Revenue'!AL38)/('Nom Revenue'!AK$74+'Nom Revenue'!AL$74)</f>
        <v>1.4678355084954443E-3</v>
      </c>
      <c r="AL38" s="79">
        <f>('Nom Revenue'!AL38+'Nom Revenue'!AM38)/('Nom Revenue'!AL$74+'Nom Revenue'!AM$74)</f>
        <v>1.068983713840463E-3</v>
      </c>
      <c r="AM38" s="79">
        <f>('Nom Revenue'!AM38+'Nom Revenue'!AN38)/('Nom Revenue'!AM$74+'Nom Revenue'!AN$74)</f>
        <v>1.1187743903648265E-3</v>
      </c>
      <c r="AN38" s="79">
        <f>('Nom Revenue'!AN38+'Nom Revenue'!AO38)/('Nom Revenue'!AN$74+'Nom Revenue'!AO$74)</f>
        <v>9.9498272371810145E-4</v>
      </c>
      <c r="AO38" s="79">
        <f>('Nom Revenue'!AO38+'Nom Revenue'!AP38)/('Nom Revenue'!AO$74+'Nom Revenue'!AP$74)</f>
        <v>9.3015319795110741E-4</v>
      </c>
      <c r="AP38" s="79">
        <f>('Nom Revenue'!AP38+'Nom Revenue'!AQ38)/('Nom Revenue'!AP$74+'Nom Revenue'!AQ$74)</f>
        <v>1.0302316367663759E-3</v>
      </c>
      <c r="AQ38" s="79">
        <f>('Nom Revenue'!AQ38+'Nom Revenue'!AR38)/('Nom Revenue'!AQ$74+'Nom Revenue'!AR$74)</f>
        <v>9.3770067870556687E-4</v>
      </c>
      <c r="AR38" s="79">
        <f>('Nom Revenue'!AR38+'Nom Revenue'!AS38)/('Nom Revenue'!AR$74+'Nom Revenue'!AS$74)</f>
        <v>7.4801467075404212E-4</v>
      </c>
      <c r="AS38" s="79" t="e">
        <f>('Nom Revenue'!AS38+'Nom Revenue'!AT38)/('Nom Revenue'!AS$74+'Nom Revenue'!AT$74)</f>
        <v>#N/A</v>
      </c>
      <c r="AT38" s="79" t="e">
        <f>('Nom Revenue'!AT38+'Nom Revenue'!AU38)/('Nom Revenue'!AT$74+'Nom Revenue'!AU$74)</f>
        <v>#N/A</v>
      </c>
      <c r="AU38" s="79" t="e">
        <f>('Nom Revenue'!AU38+'Nom Revenue'!AV38)/('Nom Revenue'!AU$74+'Nom Revenue'!AV$74)</f>
        <v>#N/A</v>
      </c>
      <c r="AV38" s="79" t="e">
        <f>('Nom Revenue'!AV38+'Nom Revenue'!AW38)/('Nom Revenue'!AV$74+'Nom Revenue'!AW$74)</f>
        <v>#N/A</v>
      </c>
      <c r="AW38" s="79" t="e">
        <f>('Nom Revenue'!AW38+'Nom Revenue'!AX38)/('Nom Revenue'!AW$74+'Nom Revenue'!AX$74)</f>
        <v>#N/A</v>
      </c>
      <c r="AX38" s="79" t="e">
        <f>('Nom Revenue'!AX38+'Nom Revenue'!AY38)/('Nom Revenue'!AX$74+'Nom Revenue'!AY$74)</f>
        <v>#N/A</v>
      </c>
      <c r="AY38" s="79" t="e">
        <f>('Nom Revenue'!AY38+'Nom Revenue'!AZ38)/('Nom Revenue'!AY$74+'Nom Revenue'!AZ$74)</f>
        <v>#N/A</v>
      </c>
      <c r="AZ38" s="79" t="e">
        <f>('Nom Revenue'!AZ38+'Nom Revenue'!BA38)/('Nom Revenue'!AZ$74+'Nom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79"/>
      <c r="AD39" s="79">
        <f>('Nom Revenue'!AD39+'Nom Revenue'!AE39)/('Nom Revenue'!AD$74+'Nom Revenue'!AE$74)</f>
        <v>7.1197798940981485E-4</v>
      </c>
      <c r="AE39" s="79">
        <f>('Nom Revenue'!AE39+'Nom Revenue'!AF39)/('Nom Revenue'!AE$74+'Nom Revenue'!AF$74)</f>
        <v>1.1036849066855658E-3</v>
      </c>
      <c r="AF39" s="79">
        <f>('Nom Revenue'!AF39+'Nom Revenue'!AG39)/('Nom Revenue'!AF$74+'Nom Revenue'!AG$74)</f>
        <v>1.1297652143344148E-3</v>
      </c>
      <c r="AG39" s="79">
        <f>('Nom Revenue'!AG39+'Nom Revenue'!AH39)/('Nom Revenue'!AG$74+'Nom Revenue'!AH$74)</f>
        <v>1.2135080930457222E-3</v>
      </c>
      <c r="AH39" s="79">
        <f>('Nom Revenue'!AH39+'Nom Revenue'!AI39)/('Nom Revenue'!AH$74+'Nom Revenue'!AI$74)</f>
        <v>1.9893072213408945E-3</v>
      </c>
      <c r="AI39" s="79">
        <f>('Nom Revenue'!AI39+'Nom Revenue'!AJ39)/('Nom Revenue'!AI$74+'Nom Revenue'!AJ$74)</f>
        <v>3.6338864433313207E-3</v>
      </c>
      <c r="AJ39" s="79">
        <f>('Nom Revenue'!AJ39+'Nom Revenue'!AK39)/('Nom Revenue'!AJ$74+'Nom Revenue'!AK$74)</f>
        <v>4.9302667967455957E-3</v>
      </c>
      <c r="AK39" s="79">
        <f>('Nom Revenue'!AK39+'Nom Revenue'!AL39)/('Nom Revenue'!AK$74+'Nom Revenue'!AL$74)</f>
        <v>4.5387113190511362E-3</v>
      </c>
      <c r="AL39" s="79">
        <f>('Nom Revenue'!AL39+'Nom Revenue'!AM39)/('Nom Revenue'!AL$74+'Nom Revenue'!AM$74)</f>
        <v>3.4963901846410436E-3</v>
      </c>
      <c r="AM39" s="79">
        <f>('Nom Revenue'!AM39+'Nom Revenue'!AN39)/('Nom Revenue'!AM$74+'Nom Revenue'!AN$74)</f>
        <v>3.246459634665624E-3</v>
      </c>
      <c r="AN39" s="79">
        <f>('Nom Revenue'!AN39+'Nom Revenue'!AO39)/('Nom Revenue'!AN$74+'Nom Revenue'!AO$74)</f>
        <v>4.5025259337846384E-3</v>
      </c>
      <c r="AO39" s="79">
        <f>('Nom Revenue'!AO39+'Nom Revenue'!AP39)/('Nom Revenue'!AO$74+'Nom Revenue'!AP$74)</f>
        <v>4.6978004169951522E-3</v>
      </c>
      <c r="AP39" s="79">
        <f>('Nom Revenue'!AP39+'Nom Revenue'!AQ39)/('Nom Revenue'!AP$74+'Nom Revenue'!AQ$74)</f>
        <v>3.1605562623471914E-3</v>
      </c>
      <c r="AQ39" s="79">
        <f>('Nom Revenue'!AQ39+'Nom Revenue'!AR39)/('Nom Revenue'!AQ$74+'Nom Revenue'!AR$74)</f>
        <v>1.6338133451444929E-3</v>
      </c>
      <c r="AR39" s="79">
        <f>('Nom Revenue'!AR39+'Nom Revenue'!AS39)/('Nom Revenue'!AR$74+'Nom Revenue'!AS$74)</f>
        <v>7.1293566746132237E-4</v>
      </c>
      <c r="AS39" s="79" t="e">
        <f>('Nom Revenue'!AS39+'Nom Revenue'!AT39)/('Nom Revenue'!AS$74+'Nom Revenue'!AT$74)</f>
        <v>#N/A</v>
      </c>
      <c r="AT39" s="79" t="e">
        <f>('Nom Revenue'!AT39+'Nom Revenue'!AU39)/('Nom Revenue'!AT$74+'Nom Revenue'!AU$74)</f>
        <v>#N/A</v>
      </c>
      <c r="AU39" s="79" t="e">
        <f>('Nom Revenue'!AU39+'Nom Revenue'!AV39)/('Nom Revenue'!AU$74+'Nom Revenue'!AV$74)</f>
        <v>#N/A</v>
      </c>
      <c r="AV39" s="79" t="e">
        <f>('Nom Revenue'!AV39+'Nom Revenue'!AW39)/('Nom Revenue'!AV$74+'Nom Revenue'!AW$74)</f>
        <v>#N/A</v>
      </c>
      <c r="AW39" s="79" t="e">
        <f>('Nom Revenue'!AW39+'Nom Revenue'!AX39)/('Nom Revenue'!AW$74+'Nom Revenue'!AX$74)</f>
        <v>#N/A</v>
      </c>
      <c r="AX39" s="79" t="e">
        <f>('Nom Revenue'!AX39+'Nom Revenue'!AY39)/('Nom Revenue'!AX$74+'Nom Revenue'!AY$74)</f>
        <v>#N/A</v>
      </c>
      <c r="AY39" s="79" t="e">
        <f>('Nom Revenue'!AY39+'Nom Revenue'!AZ39)/('Nom Revenue'!AY$74+'Nom Revenue'!AZ$74)</f>
        <v>#N/A</v>
      </c>
      <c r="AZ39" s="79" t="e">
        <f>('Nom Revenue'!AZ39+'Nom Revenue'!BA39)/('Nom Revenue'!AZ$74+'Nom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('Nom Revenue'!AD40+'Nom Revenue'!AE40)/('Nom Revenue'!AD$74+'Nom Revenue'!AE$74)</f>
        <v>1.9112112767565809E-4</v>
      </c>
      <c r="AE40" s="78">
        <f>('Nom Revenue'!AE40+'Nom Revenue'!AF40)/('Nom Revenue'!AE$74+'Nom Revenue'!AF$74)</f>
        <v>2.8985060837678393E-4</v>
      </c>
      <c r="AF40" s="78">
        <f>('Nom Revenue'!AF40+'Nom Revenue'!AG40)/('Nom Revenue'!AF$74+'Nom Revenue'!AG$74)</f>
        <v>9.2509162185277062E-4</v>
      </c>
      <c r="AG40" s="78">
        <f>('Nom Revenue'!AG40+'Nom Revenue'!AH40)/('Nom Revenue'!AG$74+'Nom Revenue'!AH$74)</f>
        <v>1.9636339221833911E-3</v>
      </c>
      <c r="AH40" s="78">
        <f>('Nom Revenue'!AH40+'Nom Revenue'!AI40)/('Nom Revenue'!AH$74+'Nom Revenue'!AI$74)</f>
        <v>7.705459221939135E-3</v>
      </c>
      <c r="AI40" s="78">
        <f>('Nom Revenue'!AI40+'Nom Revenue'!AJ40)/('Nom Revenue'!AI$74+'Nom Revenue'!AJ$74)</f>
        <v>1.9181498804547753E-2</v>
      </c>
      <c r="AJ40" s="78">
        <f>('Nom Revenue'!AJ40+'Nom Revenue'!AK40)/('Nom Revenue'!AJ$74+'Nom Revenue'!AK$74)</f>
        <v>2.8959693328088558E-2</v>
      </c>
      <c r="AK40" s="78">
        <f>('Nom Revenue'!AK40+'Nom Revenue'!AL40)/('Nom Revenue'!AK$74+'Nom Revenue'!AL$74)</f>
        <v>3.0094426660100142E-2</v>
      </c>
      <c r="AL40" s="78">
        <f>('Nom Revenue'!AL40+'Nom Revenue'!AM40)/('Nom Revenue'!AL$74+'Nom Revenue'!AM$74)</f>
        <v>2.113378505689887E-2</v>
      </c>
      <c r="AM40" s="78">
        <f>('Nom Revenue'!AM40+'Nom Revenue'!AN40)/('Nom Revenue'!AM$74+'Nom Revenue'!AN$74)</f>
        <v>1.0781208769661915E-2</v>
      </c>
      <c r="AN40" s="78">
        <f>('Nom Revenue'!AN40+'Nom Revenue'!AO40)/('Nom Revenue'!AN$74+'Nom Revenue'!AO$74)</f>
        <v>1.0487031929644442E-2</v>
      </c>
      <c r="AO40" s="78">
        <f>('Nom Revenue'!AO40+'Nom Revenue'!AP40)/('Nom Revenue'!AO$74+'Nom Revenue'!AP$74)</f>
        <v>1.7575786199932254E-2</v>
      </c>
      <c r="AP40" s="78">
        <f>('Nom Revenue'!AP40+'Nom Revenue'!AQ40)/('Nom Revenue'!AP$74+'Nom Revenue'!AQ$74)</f>
        <v>1.8559895826757968E-2</v>
      </c>
      <c r="AQ40" s="78">
        <f>('Nom Revenue'!AQ40+'Nom Revenue'!AR40)/('Nom Revenue'!AQ$74+'Nom Revenue'!AR$74)</f>
        <v>1.1685005292473421E-2</v>
      </c>
      <c r="AR40" s="78">
        <f>('Nom Revenue'!AR40+'Nom Revenue'!AS40)/('Nom Revenue'!AR$74+'Nom Revenue'!AS$74)</f>
        <v>8.3814778155891535E-3</v>
      </c>
      <c r="AS40" s="78" t="e">
        <f>('Nom Revenue'!AS40+'Nom Revenue'!AT40)/('Nom Revenue'!AS$74+'Nom Revenue'!AT$74)</f>
        <v>#N/A</v>
      </c>
      <c r="AT40" s="78" t="e">
        <f>('Nom Revenue'!AT40+'Nom Revenue'!AU40)/('Nom Revenue'!AT$74+'Nom Revenue'!AU$74)</f>
        <v>#N/A</v>
      </c>
      <c r="AU40" s="78" t="e">
        <f>('Nom Revenue'!AU40+'Nom Revenue'!AV40)/('Nom Revenue'!AU$74+'Nom Revenue'!AV$74)</f>
        <v>#N/A</v>
      </c>
      <c r="AV40" s="78" t="e">
        <f>('Nom Revenue'!AV40+'Nom Revenue'!AW40)/('Nom Revenue'!AV$74+'Nom Revenue'!AW$74)</f>
        <v>#N/A</v>
      </c>
      <c r="AW40" s="78" t="e">
        <f>('Nom Revenue'!AW40+'Nom Revenue'!AX40)/('Nom Revenue'!AW$74+'Nom Revenue'!AX$74)</f>
        <v>#N/A</v>
      </c>
      <c r="AX40" s="78" t="e">
        <f>('Nom Revenue'!AX40+'Nom Revenue'!AY40)/('Nom Revenue'!AX$74+'Nom Revenue'!AY$74)</f>
        <v>#N/A</v>
      </c>
      <c r="AY40" s="78" t="e">
        <f>('Nom Revenue'!AY40+'Nom Revenue'!AZ40)/('Nom Revenue'!AY$74+'Nom Revenue'!AZ$74)</f>
        <v>#N/A</v>
      </c>
      <c r="AZ40" s="78" t="e">
        <f>('Nom Revenue'!AZ40+'Nom Revenue'!BA40)/('Nom Revenue'!AZ$74+'Nom Revenue'!BA$74)</f>
        <v>#N/A</v>
      </c>
    </row>
    <row r="41" spans="1:256"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69"/>
      <c r="H41" s="79">
        <f>('Nom Revenue'!G41+'Nom Revenue'!H41)/('Nom Revenue'!G$74+'Nom Revenue'!H$74)</f>
        <v>5.8523972186725086E-3</v>
      </c>
      <c r="I41" s="79">
        <f>('Nom Revenue'!H41+'Nom Revenue'!I41)/('Nom Revenue'!H$74+'Nom Revenue'!I$74)</f>
        <v>5.8554485239649453E-3</v>
      </c>
      <c r="J41" s="79">
        <f>('Nom Revenue'!I41+'Nom Revenue'!J41)/('Nom Revenue'!I$74+'Nom Revenue'!J$74)</f>
        <v>6.1013198142787772E-3</v>
      </c>
      <c r="K41" s="79">
        <f>('Nom Revenue'!J41+'Nom Revenue'!K41)/('Nom Revenue'!J$74+'Nom Revenue'!K$74)</f>
        <v>6.1483394842986316E-3</v>
      </c>
      <c r="L41" s="79">
        <f>('Nom Revenue'!K41+'Nom Revenue'!L41)/('Nom Revenue'!K$74+'Nom Revenue'!L$74)</f>
        <v>6.0241862046205019E-3</v>
      </c>
      <c r="M41" s="79">
        <f>('Nom Revenue'!L41+'Nom Revenue'!M41)/('Nom Revenue'!L$74+'Nom Revenue'!M$74)</f>
        <v>5.8288354927541848E-3</v>
      </c>
      <c r="N41" s="79">
        <f>('Nom Revenue'!M41+'Nom Revenue'!N41)/('Nom Revenue'!M$74+'Nom Revenue'!N$74)</f>
        <v>5.6957979979276752E-3</v>
      </c>
      <c r="O41" s="79">
        <f>('Nom Revenue'!N41+'Nom Revenue'!O41)/('Nom Revenue'!N$74+'Nom Revenue'!O$74)</f>
        <v>5.4716074456163102E-3</v>
      </c>
      <c r="P41" s="79">
        <f>('Nom Revenue'!O41+'Nom Revenue'!P41)/('Nom Revenue'!O$74+'Nom Revenue'!P$74)</f>
        <v>5.124250268417163E-3</v>
      </c>
      <c r="Q41" s="79">
        <f>('Nom Revenue'!P41+'Nom Revenue'!Q41)/('Nom Revenue'!P$74+'Nom Revenue'!Q$74)</f>
        <v>4.8417617486278637E-3</v>
      </c>
      <c r="R41" s="79">
        <f>('Nom Revenue'!Q41+'Nom Revenue'!R41)/('Nom Revenue'!Q$74+'Nom Revenue'!R$74)</f>
        <v>4.793388169310576E-3</v>
      </c>
      <c r="S41" s="79">
        <f>('Nom Revenue'!R41+'Nom Revenue'!S41)/('Nom Revenue'!R$74+'Nom Revenue'!S$74)</f>
        <v>4.7603725552584249E-3</v>
      </c>
      <c r="T41" s="79">
        <f>('Nom Revenue'!S41+'Nom Revenue'!T41)/('Nom Revenue'!S$74+'Nom Revenue'!T$74)</f>
        <v>4.794753554564565E-3</v>
      </c>
      <c r="U41" s="79">
        <f>('Nom Revenue'!T41+'Nom Revenue'!U41)/('Nom Revenue'!T$74+'Nom Revenue'!U$74)</f>
        <v>4.8722599854335658E-3</v>
      </c>
      <c r="V41" s="79">
        <f>('Nom Revenue'!U41+'Nom Revenue'!V41)/('Nom Revenue'!U$74+'Nom Revenue'!V$74)</f>
        <v>4.6100366728430431E-3</v>
      </c>
      <c r="W41" s="79">
        <f>('Nom Revenue'!V41+'Nom Revenue'!W41)/('Nom Revenue'!V$74+'Nom Revenue'!W$74)</f>
        <v>4.2172156395112658E-3</v>
      </c>
      <c r="X41" s="79">
        <f>('Nom Revenue'!W41+'Nom Revenue'!X41)/('Nom Revenue'!W$74+'Nom Revenue'!X$74)</f>
        <v>3.9180303962302113E-3</v>
      </c>
      <c r="Y41" s="79">
        <f>('Nom Revenue'!X41+'Nom Revenue'!Y41)/('Nom Revenue'!X$74+'Nom Revenue'!Y$74)</f>
        <v>3.8029643840301296E-3</v>
      </c>
      <c r="Z41" s="79">
        <f>('Nom Revenue'!Y41+'Nom Revenue'!Z41)/('Nom Revenue'!Y$74+'Nom Revenue'!Z$74)</f>
        <v>3.8313631156024178E-3</v>
      </c>
      <c r="AA41" s="79">
        <f>('Nom Revenue'!Z41+'Nom Revenue'!AA41)/('Nom Revenue'!Z$74+'Nom Revenue'!AA$74)</f>
        <v>3.7644659028494096E-3</v>
      </c>
      <c r="AB41" s="79">
        <f>('Nom Revenue'!AA41+'Nom Revenue'!AB41)/('Nom Revenue'!AA$74+'Nom Revenue'!AB$74)</f>
        <v>3.6445954263748174E-3</v>
      </c>
      <c r="AC41" s="79">
        <f>('Nom Revenue'!AB41+'Nom Revenue'!AC41)/('Nom Revenue'!AB$74+'Nom Revenue'!AC$74)</f>
        <v>3.5912263496675791E-3</v>
      </c>
      <c r="AD41" s="79">
        <f>('Nom Revenue'!AD41+'Nom Revenue'!AE41)/('Nom Revenue'!AD$74+'Nom Revenue'!AE$74)</f>
        <v>3.2669854416576094E-3</v>
      </c>
      <c r="AE41" s="79">
        <f>('Nom Revenue'!AE41+'Nom Revenue'!AF41)/('Nom Revenue'!AE$74+'Nom Revenue'!AF$74)</f>
        <v>3.0847044316358197E-3</v>
      </c>
      <c r="AF41" s="79">
        <f>('Nom Revenue'!AF41+'Nom Revenue'!AG41)/('Nom Revenue'!AF$74+'Nom Revenue'!AG$74)</f>
        <v>3.0992770409685243E-3</v>
      </c>
      <c r="AG41" s="79">
        <f>('Nom Revenue'!AG41+'Nom Revenue'!AH41)/('Nom Revenue'!AG$74+'Nom Revenue'!AH$74)</f>
        <v>2.9076263763982537E-3</v>
      </c>
      <c r="AH41" s="79">
        <f>('Nom Revenue'!AH41+'Nom Revenue'!AI41)/('Nom Revenue'!AH$74+'Nom Revenue'!AI$74)</f>
        <v>2.9764210328455851E-3</v>
      </c>
      <c r="AI41" s="79">
        <f>('Nom Revenue'!AI41+'Nom Revenue'!AJ41)/('Nom Revenue'!AI$74+'Nom Revenue'!AJ$74)</f>
        <v>3.1389904026100923E-3</v>
      </c>
      <c r="AJ41" s="79">
        <f>('Nom Revenue'!AJ41+'Nom Revenue'!AK41)/('Nom Revenue'!AJ$74+'Nom Revenue'!AK$74)</f>
        <v>3.1942817838534121E-3</v>
      </c>
      <c r="AK41" s="79">
        <f>('Nom Revenue'!AK41+'Nom Revenue'!AL41)/('Nom Revenue'!AK$74+'Nom Revenue'!AL$74)</f>
        <v>3.1332249856357219E-3</v>
      </c>
      <c r="AL41" s="79">
        <f>('Nom Revenue'!AL41+'Nom Revenue'!AM41)/('Nom Revenue'!AL$74+'Nom Revenue'!AM$74)</f>
        <v>3.0637059629347908E-3</v>
      </c>
      <c r="AM41" s="79">
        <f>('Nom Revenue'!AM41+'Nom Revenue'!AN41)/('Nom Revenue'!AM$74+'Nom Revenue'!AN$74)</f>
        <v>3.1075318219676057E-3</v>
      </c>
      <c r="AN41" s="79">
        <f>('Nom Revenue'!AN41+'Nom Revenue'!AO41)/('Nom Revenue'!AN$74+'Nom Revenue'!AO$74)</f>
        <v>2.9624738318410615E-3</v>
      </c>
      <c r="AO41" s="79">
        <f>('Nom Revenue'!AO41+'Nom Revenue'!AP41)/('Nom Revenue'!AO$74+'Nom Revenue'!AP$74)</f>
        <v>2.9716910148392083E-3</v>
      </c>
      <c r="AP41" s="79">
        <f>('Nom Revenue'!AP41+'Nom Revenue'!AQ41)/('Nom Revenue'!AP$74+'Nom Revenue'!AQ$74)</f>
        <v>3.3146479126060294E-3</v>
      </c>
      <c r="AQ41" s="79">
        <f>('Nom Revenue'!AQ41+'Nom Revenue'!AR41)/('Nom Revenue'!AQ$74+'Nom Revenue'!AR$74)</f>
        <v>3.318633838420446E-3</v>
      </c>
      <c r="AR41" s="79">
        <f>('Nom Revenue'!AR41+'Nom Revenue'!AS41)/('Nom Revenue'!AR$74+'Nom Revenue'!AS$74)</f>
        <v>3.1339246250971847E-3</v>
      </c>
      <c r="AS41" s="79" t="e">
        <f>('Nom Revenue'!AS41+'Nom Revenue'!AT41)/('Nom Revenue'!AS$74+'Nom Revenue'!AT$74)</f>
        <v>#N/A</v>
      </c>
      <c r="AT41" s="79" t="e">
        <f>('Nom Revenue'!AT41+'Nom Revenue'!AU41)/('Nom Revenue'!AT$74+'Nom Revenue'!AU$74)</f>
        <v>#N/A</v>
      </c>
      <c r="AU41" s="79" t="e">
        <f>('Nom Revenue'!AU41+'Nom Revenue'!AV41)/('Nom Revenue'!AU$74+'Nom Revenue'!AV$74)</f>
        <v>#N/A</v>
      </c>
      <c r="AV41" s="79" t="e">
        <f>('Nom Revenue'!AV41+'Nom Revenue'!AW41)/('Nom Revenue'!AV$74+'Nom Revenue'!AW$74)</f>
        <v>#N/A</v>
      </c>
      <c r="AW41" s="79" t="e">
        <f>('Nom Revenue'!AW41+'Nom Revenue'!AX41)/('Nom Revenue'!AW$74+'Nom Revenue'!AX$74)</f>
        <v>#N/A</v>
      </c>
      <c r="AX41" s="79" t="e">
        <f>('Nom Revenue'!AX41+'Nom Revenue'!AY41)/('Nom Revenue'!AX$74+'Nom Revenue'!AY$74)</f>
        <v>#N/A</v>
      </c>
      <c r="AY41" s="79" t="e">
        <f>('Nom Revenue'!AY41+'Nom Revenue'!AZ41)/('Nom Revenue'!AY$74+'Nom Revenue'!AZ$74)</f>
        <v>#N/A</v>
      </c>
      <c r="AZ41" s="79" t="e">
        <f>('Nom Revenue'!AZ41+'Nom Revenue'!BA41)/('Nom Revenue'!AZ$74+'Nom Revenue'!BA$74)</f>
        <v>#N/A</v>
      </c>
    </row>
    <row r="42" spans="1:256"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5.5915775767386771E-3</v>
      </c>
      <c r="I42" s="79">
        <f>('Nom Revenue'!H42+'Nom Revenue'!I42)/('Nom Revenue'!H$74+'Nom Revenue'!I$74)</f>
        <v>6.0938614849907202E-3</v>
      </c>
      <c r="J42" s="79">
        <f>('Nom Revenue'!I42+'Nom Revenue'!J42)/('Nom Revenue'!I$74+'Nom Revenue'!J$74)</f>
        <v>5.9410378027655282E-3</v>
      </c>
      <c r="K42" s="79">
        <f>('Nom Revenue'!J42+'Nom Revenue'!K42)/('Nom Revenue'!J$74+'Nom Revenue'!K$74)</f>
        <v>5.3509144926402732E-3</v>
      </c>
      <c r="L42" s="79">
        <f>('Nom Revenue'!K42+'Nom Revenue'!L42)/('Nom Revenue'!K$74+'Nom Revenue'!L$74)</f>
        <v>5.3915000220028974E-3</v>
      </c>
      <c r="M42" s="79">
        <f>('Nom Revenue'!L42+'Nom Revenue'!M42)/('Nom Revenue'!L$74+'Nom Revenue'!M$74)</f>
        <v>5.5473602758869594E-3</v>
      </c>
      <c r="N42" s="79">
        <f>('Nom Revenue'!M42+'Nom Revenue'!N42)/('Nom Revenue'!M$74+'Nom Revenue'!N$74)</f>
        <v>5.7505782074339399E-3</v>
      </c>
      <c r="O42" s="79">
        <f>('Nom Revenue'!N42+'Nom Revenue'!O42)/('Nom Revenue'!N$74+'Nom Revenue'!O$74)</f>
        <v>6.2426426237781382E-3</v>
      </c>
      <c r="P42" s="79">
        <f>('Nom Revenue'!O42+'Nom Revenue'!P42)/('Nom Revenue'!O$74+'Nom Revenue'!P$74)</f>
        <v>6.6500595455564852E-3</v>
      </c>
      <c r="Q42" s="79">
        <f>('Nom Revenue'!P42+'Nom Revenue'!Q42)/('Nom Revenue'!P$74+'Nom Revenue'!Q$74)</f>
        <v>6.6682972260042874E-3</v>
      </c>
      <c r="R42" s="79">
        <f>('Nom Revenue'!Q42+'Nom Revenue'!R42)/('Nom Revenue'!Q$74+'Nom Revenue'!R$74)</f>
        <v>6.5875850517667003E-3</v>
      </c>
      <c r="S42" s="79">
        <f>('Nom Revenue'!R42+'Nom Revenue'!S42)/('Nom Revenue'!R$74+'Nom Revenue'!S$74)</f>
        <v>6.5371973316573993E-3</v>
      </c>
      <c r="T42" s="79">
        <f>('Nom Revenue'!S42+'Nom Revenue'!T42)/('Nom Revenue'!S$74+'Nom Revenue'!T$74)</f>
        <v>7.0223151487693409E-3</v>
      </c>
      <c r="U42" s="79">
        <f>('Nom Revenue'!T42+'Nom Revenue'!U42)/('Nom Revenue'!T$74+'Nom Revenue'!U$74)</f>
        <v>7.7204439194102107E-3</v>
      </c>
      <c r="V42" s="79">
        <f>('Nom Revenue'!U42+'Nom Revenue'!V42)/('Nom Revenue'!U$74+'Nom Revenue'!V$74)</f>
        <v>7.6516282119304807E-3</v>
      </c>
      <c r="W42" s="79">
        <f>('Nom Revenue'!V42+'Nom Revenue'!W42)/('Nom Revenue'!V$74+'Nom Revenue'!W$74)</f>
        <v>7.7212809747279612E-3</v>
      </c>
      <c r="X42" s="79">
        <f>('Nom Revenue'!W42+'Nom Revenue'!X42)/('Nom Revenue'!W$74+'Nom Revenue'!X$74)</f>
        <v>7.9605458339248817E-3</v>
      </c>
      <c r="Y42" s="79">
        <f>('Nom Revenue'!X42+'Nom Revenue'!Y42)/('Nom Revenue'!X$74+'Nom Revenue'!Y$74)</f>
        <v>7.9112653460373591E-3</v>
      </c>
      <c r="Z42" s="79">
        <f>('Nom Revenue'!Y42+'Nom Revenue'!Z42)/('Nom Revenue'!Y$74+'Nom Revenue'!Z$74)</f>
        <v>7.8745952862369142E-3</v>
      </c>
      <c r="AA42" s="79">
        <f>('Nom Revenue'!Z42+'Nom Revenue'!AA42)/('Nom Revenue'!Z$74+'Nom Revenue'!AA$74)</f>
        <v>8.0130880744063177E-3</v>
      </c>
      <c r="AB42" s="79">
        <f>('Nom Revenue'!AA42+'Nom Revenue'!AB42)/('Nom Revenue'!AA$74+'Nom Revenue'!AB$74)</f>
        <v>7.7572763606365645E-3</v>
      </c>
      <c r="AC42" s="79">
        <f>('Nom Revenue'!AB42+'Nom Revenue'!AC42)/('Nom Revenue'!AB$74+'Nom Revenue'!AC$74)</f>
        <v>7.2734424601189852E-3</v>
      </c>
      <c r="AD42" s="79">
        <f>('Nom Revenue'!AD42+'Nom Revenue'!AE42)/('Nom Revenue'!AD$74+'Nom Revenue'!AE$74)</f>
        <v>6.6492519765854853E-3</v>
      </c>
      <c r="AE42" s="79">
        <f>('Nom Revenue'!AE42+'Nom Revenue'!AF42)/('Nom Revenue'!AE$74+'Nom Revenue'!AF$74)</f>
        <v>6.0088011010600538E-3</v>
      </c>
      <c r="AF42" s="79">
        <f>('Nom Revenue'!AF42+'Nom Revenue'!AG42)/('Nom Revenue'!AF$74+'Nom Revenue'!AG$74)</f>
        <v>5.6493940917023778E-3</v>
      </c>
      <c r="AG42" s="79">
        <f>('Nom Revenue'!AG42+'Nom Revenue'!AH42)/('Nom Revenue'!AG$74+'Nom Revenue'!AH$74)</f>
        <v>5.3826895940293938E-3</v>
      </c>
      <c r="AH42" s="79">
        <f>('Nom Revenue'!AH42+'Nom Revenue'!AI42)/('Nom Revenue'!AH$74+'Nom Revenue'!AI$74)</f>
        <v>5.116603263505261E-3</v>
      </c>
      <c r="AI42" s="79">
        <f>('Nom Revenue'!AI42+'Nom Revenue'!AJ42)/('Nom Revenue'!AI$74+'Nom Revenue'!AJ$74)</f>
        <v>5.142907079930952E-3</v>
      </c>
      <c r="AJ42" s="79">
        <f>('Nom Revenue'!AJ42+'Nom Revenue'!AK42)/('Nom Revenue'!AJ$74+'Nom Revenue'!AK$74)</f>
        <v>5.3208934111694823E-3</v>
      </c>
      <c r="AK42" s="79">
        <f>('Nom Revenue'!AK42+'Nom Revenue'!AL42)/('Nom Revenue'!AK$74+'Nom Revenue'!AL$74)</f>
        <v>5.6166264466880082E-3</v>
      </c>
      <c r="AL42" s="79">
        <f>('Nom Revenue'!AL42+'Nom Revenue'!AM42)/('Nom Revenue'!AL$74+'Nom Revenue'!AM$74)</f>
        <v>6.0010011922898218E-3</v>
      </c>
      <c r="AM42" s="79">
        <f>('Nom Revenue'!AM42+'Nom Revenue'!AN42)/('Nom Revenue'!AM$74+'Nom Revenue'!AN$74)</f>
        <v>5.6658961462893714E-3</v>
      </c>
      <c r="AN42" s="79">
        <f>('Nom Revenue'!AN42+'Nom Revenue'!AO42)/('Nom Revenue'!AN$74+'Nom Revenue'!AO$74)</f>
        <v>5.194578290917273E-3</v>
      </c>
      <c r="AO42" s="79">
        <f>('Nom Revenue'!AO42+'Nom Revenue'!AP42)/('Nom Revenue'!AO$74+'Nom Revenue'!AP$74)</f>
        <v>6.0246872821404125E-3</v>
      </c>
      <c r="AP42" s="79">
        <f>('Nom Revenue'!AP42+'Nom Revenue'!AQ42)/('Nom Revenue'!AP$74+'Nom Revenue'!AQ$74)</f>
        <v>6.6002695693072599E-3</v>
      </c>
      <c r="AQ42" s="79">
        <f>('Nom Revenue'!AQ42+'Nom Revenue'!AR42)/('Nom Revenue'!AQ$74+'Nom Revenue'!AR$74)</f>
        <v>6.4069360699203631E-3</v>
      </c>
      <c r="AR42" s="79">
        <f>('Nom Revenue'!AR42+'Nom Revenue'!AS42)/('Nom Revenue'!AR$74+'Nom Revenue'!AS$74)</f>
        <v>6.4490454291501994E-3</v>
      </c>
      <c r="AS42" s="79" t="e">
        <f>('Nom Revenue'!AS42+'Nom Revenue'!AT42)/('Nom Revenue'!AS$74+'Nom Revenue'!AT$74)</f>
        <v>#N/A</v>
      </c>
      <c r="AT42" s="79" t="e">
        <f>('Nom Revenue'!AT42+'Nom Revenue'!AU42)/('Nom Revenue'!AT$74+'Nom Revenue'!AU$74)</f>
        <v>#N/A</v>
      </c>
      <c r="AU42" s="79" t="e">
        <f>('Nom Revenue'!AU42+'Nom Revenue'!AV42)/('Nom Revenue'!AU$74+'Nom Revenue'!AV$74)</f>
        <v>#N/A</v>
      </c>
      <c r="AV42" s="79" t="e">
        <f>('Nom Revenue'!AV42+'Nom Revenue'!AW42)/('Nom Revenue'!AV$74+'Nom Revenue'!AW$74)</f>
        <v>#N/A</v>
      </c>
      <c r="AW42" s="79" t="e">
        <f>('Nom Revenue'!AW42+'Nom Revenue'!AX42)/('Nom Revenue'!AW$74+'Nom Revenue'!AX$74)</f>
        <v>#N/A</v>
      </c>
      <c r="AX42" s="79" t="e">
        <f>('Nom Revenue'!AX42+'Nom Revenue'!AY42)/('Nom Revenue'!AX$74+'Nom Revenue'!AY$74)</f>
        <v>#N/A</v>
      </c>
      <c r="AY42" s="79" t="e">
        <f>('Nom Revenue'!AY42+'Nom Revenue'!AZ42)/('Nom Revenue'!AY$74+'Nom Revenue'!AZ$74)</f>
        <v>#N/A</v>
      </c>
      <c r="AZ42" s="79" t="e">
        <f>('Nom Revenue'!AZ42+'Nom Revenue'!BA42)/('Nom Revenue'!AZ$74+'Nom Revenue'!BA$74)</f>
        <v>#N/A</v>
      </c>
    </row>
    <row r="43" spans="1:256"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2.0032109352796347E-2</v>
      </c>
      <c r="I43" s="79">
        <f>('Nom Revenue'!H43+'Nom Revenue'!I43)/('Nom Revenue'!H$74+'Nom Revenue'!I$74)</f>
        <v>1.8125935330940184E-2</v>
      </c>
      <c r="J43" s="79">
        <f>('Nom Revenue'!I43+'Nom Revenue'!J43)/('Nom Revenue'!I$74+'Nom Revenue'!J$74)</f>
        <v>1.840434947778968E-2</v>
      </c>
      <c r="K43" s="79">
        <f>('Nom Revenue'!J43+'Nom Revenue'!K43)/('Nom Revenue'!J$74+'Nom Revenue'!K$74)</f>
        <v>1.8107529859871324E-2</v>
      </c>
      <c r="L43" s="79">
        <f>('Nom Revenue'!K43+'Nom Revenue'!L43)/('Nom Revenue'!K$74+'Nom Revenue'!L$74)</f>
        <v>1.8022447300919106E-2</v>
      </c>
      <c r="M43" s="79">
        <f>('Nom Revenue'!L43+'Nom Revenue'!M43)/('Nom Revenue'!L$74+'Nom Revenue'!M$74)</f>
        <v>1.8192689278320597E-2</v>
      </c>
      <c r="N43" s="79">
        <f>('Nom Revenue'!M43+'Nom Revenue'!N43)/('Nom Revenue'!M$74+'Nom Revenue'!N$74)</f>
        <v>1.7890914486583268E-2</v>
      </c>
      <c r="O43" s="79">
        <f>('Nom Revenue'!N43+'Nom Revenue'!O43)/('Nom Revenue'!N$74+'Nom Revenue'!O$74)</f>
        <v>1.7337301419780207E-2</v>
      </c>
      <c r="P43" s="79">
        <f>('Nom Revenue'!O43+'Nom Revenue'!P43)/('Nom Revenue'!O$74+'Nom Revenue'!P$74)</f>
        <v>1.6871408232951558E-2</v>
      </c>
      <c r="Q43" s="79">
        <f>('Nom Revenue'!P43+'Nom Revenue'!Q43)/('Nom Revenue'!P$74+'Nom Revenue'!Q$74)</f>
        <v>1.7408579615029139E-2</v>
      </c>
      <c r="R43" s="79">
        <f>('Nom Revenue'!Q43+'Nom Revenue'!R43)/('Nom Revenue'!Q$74+'Nom Revenue'!R$74)</f>
        <v>1.7638961662067298E-2</v>
      </c>
      <c r="S43" s="79">
        <f>('Nom Revenue'!R43+'Nom Revenue'!S43)/('Nom Revenue'!R$74+'Nom Revenue'!S$74)</f>
        <v>1.6904142681666338E-2</v>
      </c>
      <c r="T43" s="79">
        <f>('Nom Revenue'!S43+'Nom Revenue'!T43)/('Nom Revenue'!S$74+'Nom Revenue'!T$74)</f>
        <v>1.6310033183293205E-2</v>
      </c>
      <c r="U43" s="79">
        <f>('Nom Revenue'!T43+'Nom Revenue'!U43)/('Nom Revenue'!T$74+'Nom Revenue'!U$74)</f>
        <v>1.626078903215869E-2</v>
      </c>
      <c r="V43" s="79">
        <f>('Nom Revenue'!U43+'Nom Revenue'!V43)/('Nom Revenue'!U$74+'Nom Revenue'!V$74)</f>
        <v>1.6234856534723056E-2</v>
      </c>
      <c r="W43" s="79">
        <f>('Nom Revenue'!V43+'Nom Revenue'!W43)/('Nom Revenue'!V$74+'Nom Revenue'!W$74)</f>
        <v>1.5690782133627682E-2</v>
      </c>
      <c r="X43" s="79">
        <f>('Nom Revenue'!W43+'Nom Revenue'!X43)/('Nom Revenue'!W$74+'Nom Revenue'!X$74)</f>
        <v>1.5239037602933365E-2</v>
      </c>
      <c r="Y43" s="79">
        <f>('Nom Revenue'!X43+'Nom Revenue'!Y43)/('Nom Revenue'!X$74+'Nom Revenue'!Y$74)</f>
        <v>1.5856076397307663E-2</v>
      </c>
      <c r="Z43" s="79">
        <f>('Nom Revenue'!Y43+'Nom Revenue'!Z43)/('Nom Revenue'!Y$74+'Nom Revenue'!Z$74)</f>
        <v>1.6326057310112458E-2</v>
      </c>
      <c r="AA43" s="79">
        <f>('Nom Revenue'!Z43+'Nom Revenue'!AA43)/('Nom Revenue'!Z$74+'Nom Revenue'!AA$74)</f>
        <v>1.6443951482099501E-2</v>
      </c>
      <c r="AB43" s="79">
        <f>('Nom Revenue'!AA43+'Nom Revenue'!AB43)/('Nom Revenue'!AA$74+'Nom Revenue'!AB$74)</f>
        <v>1.7157245908530086E-2</v>
      </c>
      <c r="AC43" s="79">
        <f>('Nom Revenue'!AB43+'Nom Revenue'!AC43)/('Nom Revenue'!AB$74+'Nom Revenue'!AC$74)</f>
        <v>1.8277576787874339E-2</v>
      </c>
      <c r="AD43" s="79">
        <f>('Nom Revenue'!AD43+'Nom Revenue'!AE43)/('Nom Revenue'!AD$74+'Nom Revenue'!AE$74)</f>
        <v>1.9727910358465807E-2</v>
      </c>
      <c r="AE43" s="79">
        <f>('Nom Revenue'!AE43+'Nom Revenue'!AF43)/('Nom Revenue'!AE$74+'Nom Revenue'!AF$74)</f>
        <v>2.0082575694870323E-2</v>
      </c>
      <c r="AF43" s="79">
        <f>('Nom Revenue'!AF43+'Nom Revenue'!AG43)/('Nom Revenue'!AF$74+'Nom Revenue'!AG$74)</f>
        <v>2.2068288202322484E-2</v>
      </c>
      <c r="AG43" s="79">
        <f>('Nom Revenue'!AG43+'Nom Revenue'!AH43)/('Nom Revenue'!AG$74+'Nom Revenue'!AH$74)</f>
        <v>2.6746631598472594E-2</v>
      </c>
      <c r="AH43" s="79">
        <f>('Nom Revenue'!AH43+'Nom Revenue'!AI43)/('Nom Revenue'!AH$74+'Nom Revenue'!AI$74)</f>
        <v>3.05615683368494E-2</v>
      </c>
      <c r="AI43" s="79">
        <f>('Nom Revenue'!AI43+'Nom Revenue'!AJ43)/('Nom Revenue'!AI$74+'Nom Revenue'!AJ$74)</f>
        <v>3.4747564637383217E-2</v>
      </c>
      <c r="AJ43" s="79">
        <f>('Nom Revenue'!AJ43+'Nom Revenue'!AK43)/('Nom Revenue'!AJ$74+'Nom Revenue'!AK$74)</f>
        <v>4.0812296842120552E-2</v>
      </c>
      <c r="AK43" s="79">
        <f>('Nom Revenue'!AK43+'Nom Revenue'!AL43)/('Nom Revenue'!AK$74+'Nom Revenue'!AL$74)</f>
        <v>4.1915101370762535E-2</v>
      </c>
      <c r="AL43" s="79">
        <f>('Nom Revenue'!AL43+'Nom Revenue'!AM43)/('Nom Revenue'!AL$74+'Nom Revenue'!AM$74)</f>
        <v>3.6916463557020274E-2</v>
      </c>
      <c r="AM43" s="79">
        <f>('Nom Revenue'!AM43+'Nom Revenue'!AN43)/('Nom Revenue'!AM$74+'Nom Revenue'!AN$74)</f>
        <v>4.3059168694616304E-2</v>
      </c>
      <c r="AN43" s="79">
        <f>('Nom Revenue'!AN43+'Nom Revenue'!AO43)/('Nom Revenue'!AN$74+'Nom Revenue'!AO$74)</f>
        <v>5.000663132974488E-2</v>
      </c>
      <c r="AO43" s="79">
        <f>('Nom Revenue'!AO43+'Nom Revenue'!AP43)/('Nom Revenue'!AO$74+'Nom Revenue'!AP$74)</f>
        <v>4.3168554362575384E-2</v>
      </c>
      <c r="AP43" s="79">
        <f>('Nom Revenue'!AP43+'Nom Revenue'!AQ43)/('Nom Revenue'!AP$74+'Nom Revenue'!AQ$74)</f>
        <v>3.178576876080963E-2</v>
      </c>
      <c r="AQ43" s="79">
        <f>('Nom Revenue'!AQ43+'Nom Revenue'!AR43)/('Nom Revenue'!AQ$74+'Nom Revenue'!AR$74)</f>
        <v>2.5597879473106863E-2</v>
      </c>
      <c r="AR43" s="79">
        <f>('Nom Revenue'!AR43+'Nom Revenue'!AS43)/('Nom Revenue'!AR$74+'Nom Revenue'!AS$74)</f>
        <v>2.6965264625436015E-2</v>
      </c>
      <c r="AS43" s="79" t="e">
        <f>('Nom Revenue'!AS43+'Nom Revenue'!AT43)/('Nom Revenue'!AS$74+'Nom Revenue'!AT$74)</f>
        <v>#N/A</v>
      </c>
      <c r="AT43" s="79" t="e">
        <f>('Nom Revenue'!AT43+'Nom Revenue'!AU43)/('Nom Revenue'!AT$74+'Nom Revenue'!AU$74)</f>
        <v>#N/A</v>
      </c>
      <c r="AU43" s="79" t="e">
        <f>('Nom Revenue'!AU43+'Nom Revenue'!AV43)/('Nom Revenue'!AU$74+'Nom Revenue'!AV$74)</f>
        <v>#N/A</v>
      </c>
      <c r="AV43" s="79" t="e">
        <f>('Nom Revenue'!AV43+'Nom Revenue'!AW43)/('Nom Revenue'!AV$74+'Nom Revenue'!AW$74)</f>
        <v>#N/A</v>
      </c>
      <c r="AW43" s="79" t="e">
        <f>('Nom Revenue'!AW43+'Nom Revenue'!AX43)/('Nom Revenue'!AW$74+'Nom Revenue'!AX$74)</f>
        <v>#N/A</v>
      </c>
      <c r="AX43" s="79" t="e">
        <f>('Nom Revenue'!AX43+'Nom Revenue'!AY43)/('Nom Revenue'!AX$74+'Nom Revenue'!AY$74)</f>
        <v>#N/A</v>
      </c>
      <c r="AY43" s="79" t="e">
        <f>('Nom Revenue'!AY43+'Nom Revenue'!AZ43)/('Nom Revenue'!AY$74+'Nom Revenue'!AZ$74)</f>
        <v>#N/A</v>
      </c>
      <c r="AZ43" s="79" t="e">
        <f>('Nom Revenue'!AZ43+'Nom Revenue'!BA43)/('Nom Revenue'!AZ$74+'Nom Revenue'!BA$74)</f>
        <v>#N/A</v>
      </c>
    </row>
    <row r="44" spans="1:256"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1.3514471787778235E-2</v>
      </c>
      <c r="I44" s="78">
        <f>('Nom Revenue'!H44+'Nom Revenue'!I44)/('Nom Revenue'!H$74+'Nom Revenue'!I$74)</f>
        <v>1.3738796940970686E-2</v>
      </c>
      <c r="J44" s="78">
        <f>('Nom Revenue'!I44+'Nom Revenue'!J44)/('Nom Revenue'!I$74+'Nom Revenue'!J$74)</f>
        <v>1.3260223848571192E-2</v>
      </c>
      <c r="K44" s="78">
        <f>('Nom Revenue'!J44+'Nom Revenue'!K44)/('Nom Revenue'!J$74+'Nom Revenue'!K$74)</f>
        <v>1.2524396471662926E-2</v>
      </c>
      <c r="L44" s="78">
        <f>('Nom Revenue'!K44+'Nom Revenue'!L44)/('Nom Revenue'!K$74+'Nom Revenue'!L$74)</f>
        <v>1.1906694808872818E-2</v>
      </c>
      <c r="M44" s="78">
        <f>('Nom Revenue'!L44+'Nom Revenue'!M44)/('Nom Revenue'!L$74+'Nom Revenue'!M$74)</f>
        <v>1.1958937948302795E-2</v>
      </c>
      <c r="N44" s="78">
        <f>('Nom Revenue'!M44+'Nom Revenue'!N44)/('Nom Revenue'!M$74+'Nom Revenue'!N$74)</f>
        <v>1.2158253488800076E-2</v>
      </c>
      <c r="O44" s="78">
        <f>('Nom Revenue'!N44+'Nom Revenue'!O44)/('Nom Revenue'!N$74+'Nom Revenue'!O$74)</f>
        <v>1.2177210564323375E-2</v>
      </c>
      <c r="P44" s="78">
        <f>('Nom Revenue'!O44+'Nom Revenue'!P44)/('Nom Revenue'!O$74+'Nom Revenue'!P$74)</f>
        <v>1.1980213872655212E-2</v>
      </c>
      <c r="Q44" s="78">
        <f>('Nom Revenue'!P44+'Nom Revenue'!Q44)/('Nom Revenue'!P$74+'Nom Revenue'!Q$74)</f>
        <v>1.1521980357529948E-2</v>
      </c>
      <c r="R44" s="78">
        <f>('Nom Revenue'!Q44+'Nom Revenue'!R44)/('Nom Revenue'!Q$74+'Nom Revenue'!R$74)</f>
        <v>1.0930246901457028E-2</v>
      </c>
      <c r="S44" s="78">
        <f>('Nom Revenue'!R44+'Nom Revenue'!S44)/('Nom Revenue'!R$74+'Nom Revenue'!S$74)</f>
        <v>1.0294871121244539E-2</v>
      </c>
      <c r="T44" s="78">
        <f>('Nom Revenue'!S44+'Nom Revenue'!T44)/('Nom Revenue'!S$74+'Nom Revenue'!T$74)</f>
        <v>1.0129257066861198E-2</v>
      </c>
      <c r="U44" s="78">
        <f>('Nom Revenue'!T44+'Nom Revenue'!U44)/('Nom Revenue'!T$74+'Nom Revenue'!U$74)</f>
        <v>1.007209069105783E-2</v>
      </c>
      <c r="V44" s="78">
        <f>('Nom Revenue'!U44+'Nom Revenue'!V44)/('Nom Revenue'!U$74+'Nom Revenue'!V$74)</f>
        <v>9.6346332982380125E-3</v>
      </c>
      <c r="W44" s="78">
        <f>('Nom Revenue'!V44+'Nom Revenue'!W44)/('Nom Revenue'!V$74+'Nom Revenue'!W$74)</f>
        <v>9.6335912383856016E-3</v>
      </c>
      <c r="X44" s="78">
        <f>('Nom Revenue'!W44+'Nom Revenue'!X44)/('Nom Revenue'!W$74+'Nom Revenue'!X$74)</f>
        <v>1.0031176894052911E-2</v>
      </c>
      <c r="Y44" s="78">
        <f>('Nom Revenue'!X44+'Nom Revenue'!Y44)/('Nom Revenue'!X$74+'Nom Revenue'!Y$74)</f>
        <v>9.8886774813501215E-3</v>
      </c>
      <c r="Z44" s="78">
        <f>('Nom Revenue'!Y44+'Nom Revenue'!Z44)/('Nom Revenue'!Y$74+'Nom Revenue'!Z$74)</f>
        <v>8.9971081378527034E-3</v>
      </c>
      <c r="AA44" s="78">
        <f>('Nom Revenue'!Z44+'Nom Revenue'!AA44)/('Nom Revenue'!Z$74+'Nom Revenue'!AA$74)</f>
        <v>8.2214911317767241E-3</v>
      </c>
      <c r="AB44" s="78">
        <f>('Nom Revenue'!AA44+'Nom Revenue'!AB44)/('Nom Revenue'!AA$74+'Nom Revenue'!AB$74)</f>
        <v>7.983909595355148E-3</v>
      </c>
      <c r="AC44" s="78">
        <f>('Nom Revenue'!AB44+'Nom Revenue'!AC44)/('Nom Revenue'!AB$74+'Nom Revenue'!AC$74)</f>
        <v>7.9955362395720594E-3</v>
      </c>
      <c r="AD44" s="78">
        <f>('Nom Revenue'!AD44+'Nom Revenue'!AE44)/('Nom Revenue'!AD$74+'Nom Revenue'!AE$74)</f>
        <v>8.2656176867409569E-3</v>
      </c>
      <c r="AE44" s="78">
        <f>('Nom Revenue'!AE44+'Nom Revenue'!AF44)/('Nom Revenue'!AE$74+'Nom Revenue'!AF$74)</f>
        <v>9.1076340292423012E-3</v>
      </c>
      <c r="AF44" s="78">
        <f>('Nom Revenue'!AF44+'Nom Revenue'!AG44)/('Nom Revenue'!AF$74+'Nom Revenue'!AG$74)</f>
        <v>9.6483172322286773E-3</v>
      </c>
      <c r="AG44" s="78">
        <f>('Nom Revenue'!AG44+'Nom Revenue'!AH44)/('Nom Revenue'!AG$74+'Nom Revenue'!AH$74)</f>
        <v>8.8557369810844805E-3</v>
      </c>
      <c r="AH44" s="78">
        <f>('Nom Revenue'!AH44+'Nom Revenue'!AI44)/('Nom Revenue'!AH$74+'Nom Revenue'!AI$74)</f>
        <v>8.5302033326860611E-3</v>
      </c>
      <c r="AI44" s="78">
        <f>('Nom Revenue'!AI44+'Nom Revenue'!AJ44)/('Nom Revenue'!AI$74+'Nom Revenue'!AJ$74)</f>
        <v>8.591531644249804E-3</v>
      </c>
      <c r="AJ44" s="78">
        <f>('Nom Revenue'!AJ44+'Nom Revenue'!AK44)/('Nom Revenue'!AJ$74+'Nom Revenue'!AK$74)</f>
        <v>8.2984964900709463E-3</v>
      </c>
      <c r="AK44" s="78">
        <f>('Nom Revenue'!AK44+'Nom Revenue'!AL44)/('Nom Revenue'!AK$74+'Nom Revenue'!AL$74)</f>
        <v>7.615227776409752E-3</v>
      </c>
      <c r="AL44" s="78">
        <f>('Nom Revenue'!AL44+'Nom Revenue'!AM44)/('Nom Revenue'!AL$74+'Nom Revenue'!AM$74)</f>
        <v>7.395318530098202E-3</v>
      </c>
      <c r="AM44" s="78">
        <f>('Nom Revenue'!AM44+'Nom Revenue'!AN44)/('Nom Revenue'!AM$74+'Nom Revenue'!AN$74)</f>
        <v>7.3502796610576187E-3</v>
      </c>
      <c r="AN44" s="78">
        <f>('Nom Revenue'!AN44+'Nom Revenue'!AO44)/('Nom Revenue'!AN$74+'Nom Revenue'!AO$74)</f>
        <v>7.0767642184737471E-3</v>
      </c>
      <c r="AO44" s="78">
        <f>('Nom Revenue'!AO44+'Nom Revenue'!AP44)/('Nom Revenue'!AO$74+'Nom Revenue'!AP$74)</f>
        <v>7.1970948191444825E-3</v>
      </c>
      <c r="AP44" s="78">
        <f>('Nom Revenue'!AP44+'Nom Revenue'!AQ44)/('Nom Revenue'!AP$74+'Nom Revenue'!AQ$74)</f>
        <v>8.2507853318337203E-3</v>
      </c>
      <c r="AQ44" s="78">
        <f>('Nom Revenue'!AQ44+'Nom Revenue'!AR44)/('Nom Revenue'!AQ$74+'Nom Revenue'!AR$74)</f>
        <v>8.6633778119805001E-3</v>
      </c>
      <c r="AR44" s="78">
        <f>('Nom Revenue'!AR44+'Nom Revenue'!AS44)/('Nom Revenue'!AR$74+'Nom Revenue'!AS$74)</f>
        <v>8.5153094322992506E-3</v>
      </c>
      <c r="AS44" s="78" t="e">
        <f>('Nom Revenue'!AS44+'Nom Revenue'!AT44)/('Nom Revenue'!AS$74+'Nom Revenue'!AT$74)</f>
        <v>#N/A</v>
      </c>
      <c r="AT44" s="78" t="e">
        <f>('Nom Revenue'!AT44+'Nom Revenue'!AU44)/('Nom Revenue'!AT$74+'Nom Revenue'!AU$74)</f>
        <v>#N/A</v>
      </c>
      <c r="AU44" s="78" t="e">
        <f>('Nom Revenue'!AU44+'Nom Revenue'!AV44)/('Nom Revenue'!AU$74+'Nom Revenue'!AV$74)</f>
        <v>#N/A</v>
      </c>
      <c r="AV44" s="78" t="e">
        <f>('Nom Revenue'!AV44+'Nom Revenue'!AW44)/('Nom Revenue'!AV$74+'Nom Revenue'!AW$74)</f>
        <v>#N/A</v>
      </c>
      <c r="AW44" s="78" t="e">
        <f>('Nom Revenue'!AW44+'Nom Revenue'!AX44)/('Nom Revenue'!AW$74+'Nom Revenue'!AX$74)</f>
        <v>#N/A</v>
      </c>
      <c r="AX44" s="78" t="e">
        <f>('Nom Revenue'!AX44+'Nom Revenue'!AY44)/('Nom Revenue'!AX$74+'Nom Revenue'!AY$74)</f>
        <v>#N/A</v>
      </c>
      <c r="AY44" s="78" t="e">
        <f>('Nom Revenue'!AY44+'Nom Revenue'!AZ44)/('Nom Revenue'!AY$74+'Nom Revenue'!AZ$74)</f>
        <v>#N/A</v>
      </c>
      <c r="AZ44" s="78" t="e">
        <f>('Nom Revenue'!AZ44+'Nom Revenue'!BA44)/('Nom Revenue'!AZ$74+'Nom Revenue'!BA$74)</f>
        <v>#N/A</v>
      </c>
    </row>
    <row r="45" spans="1:256"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1.9296058449773168E-2</v>
      </c>
      <c r="I45" s="78">
        <f>('Nom Revenue'!H45+'Nom Revenue'!I45)/('Nom Revenue'!H$74+'Nom Revenue'!I$74)</f>
        <v>1.9009994737990314E-2</v>
      </c>
      <c r="J45" s="78">
        <f>('Nom Revenue'!I45+'Nom Revenue'!J45)/('Nom Revenue'!I$74+'Nom Revenue'!J$74)</f>
        <v>1.7114995964132473E-2</v>
      </c>
      <c r="K45" s="78">
        <f>('Nom Revenue'!J45+'Nom Revenue'!K45)/('Nom Revenue'!J$74+'Nom Revenue'!K$74)</f>
        <v>1.5770347295339972E-2</v>
      </c>
      <c r="L45" s="78">
        <f>('Nom Revenue'!K45+'Nom Revenue'!L45)/('Nom Revenue'!K$74+'Nom Revenue'!L$74)</f>
        <v>1.5545467319014475E-2</v>
      </c>
      <c r="M45" s="78">
        <f>('Nom Revenue'!L45+'Nom Revenue'!M45)/('Nom Revenue'!L$74+'Nom Revenue'!M$74)</f>
        <v>1.655093900608014E-2</v>
      </c>
      <c r="N45" s="78">
        <f>('Nom Revenue'!M45+'Nom Revenue'!N45)/('Nom Revenue'!M$74+'Nom Revenue'!N$74)</f>
        <v>1.7402604163564685E-2</v>
      </c>
      <c r="O45" s="78">
        <f>('Nom Revenue'!N45+'Nom Revenue'!O45)/('Nom Revenue'!N$74+'Nom Revenue'!O$74)</f>
        <v>1.7285576762664973E-2</v>
      </c>
      <c r="P45" s="78">
        <f>('Nom Revenue'!O45+'Nom Revenue'!P45)/('Nom Revenue'!O$74+'Nom Revenue'!P$74)</f>
        <v>1.7860611222488762E-2</v>
      </c>
      <c r="Q45" s="78">
        <f>('Nom Revenue'!P45+'Nom Revenue'!Q45)/('Nom Revenue'!P$74+'Nom Revenue'!Q$74)</f>
        <v>1.8228388347087222E-2</v>
      </c>
      <c r="R45" s="78">
        <f>('Nom Revenue'!Q45+'Nom Revenue'!R45)/('Nom Revenue'!Q$74+'Nom Revenue'!R$74)</f>
        <v>1.8133328441250006E-2</v>
      </c>
      <c r="S45" s="78">
        <f>('Nom Revenue'!R45+'Nom Revenue'!S45)/('Nom Revenue'!R$74+'Nom Revenue'!S$74)</f>
        <v>1.8501919029752144E-2</v>
      </c>
      <c r="T45" s="78">
        <f>('Nom Revenue'!S45+'Nom Revenue'!T45)/('Nom Revenue'!S$74+'Nom Revenue'!T$74)</f>
        <v>1.8795322074271353E-2</v>
      </c>
      <c r="U45" s="78">
        <f>('Nom Revenue'!T45+'Nom Revenue'!U45)/('Nom Revenue'!T$74+'Nom Revenue'!U$74)</f>
        <v>1.8282123343701814E-2</v>
      </c>
      <c r="V45" s="78">
        <f>('Nom Revenue'!U45+'Nom Revenue'!V45)/('Nom Revenue'!U$74+'Nom Revenue'!V$74)</f>
        <v>1.7512609095060604E-2</v>
      </c>
      <c r="W45" s="78">
        <f>('Nom Revenue'!V45+'Nom Revenue'!W45)/('Nom Revenue'!V$74+'Nom Revenue'!W$74)</f>
        <v>1.744655471872639E-2</v>
      </c>
      <c r="X45" s="78">
        <f>('Nom Revenue'!W45+'Nom Revenue'!X45)/('Nom Revenue'!W$74+'Nom Revenue'!X$74)</f>
        <v>1.7506950445930133E-2</v>
      </c>
      <c r="Y45" s="78">
        <f>('Nom Revenue'!X45+'Nom Revenue'!Y45)/('Nom Revenue'!X$74+'Nom Revenue'!Y$74)</f>
        <v>1.7145975232155494E-2</v>
      </c>
      <c r="Z45" s="78">
        <f>('Nom Revenue'!Y45+'Nom Revenue'!Z45)/('Nom Revenue'!Y$74+'Nom Revenue'!Z$74)</f>
        <v>1.7105143301452057E-2</v>
      </c>
      <c r="AA45" s="78">
        <f>('Nom Revenue'!Z45+'Nom Revenue'!AA45)/('Nom Revenue'!Z$74+'Nom Revenue'!AA$74)</f>
        <v>1.7075218270123572E-2</v>
      </c>
      <c r="AB45" s="78">
        <f>('Nom Revenue'!AA45+'Nom Revenue'!AB45)/('Nom Revenue'!AA$74+'Nom Revenue'!AB$74)</f>
        <v>1.7369069355135019E-2</v>
      </c>
      <c r="AC45" s="78">
        <f>('Nom Revenue'!AB45+'Nom Revenue'!AC45)/('Nom Revenue'!AB$74+'Nom Revenue'!AC$74)</f>
        <v>1.7778301401096014E-2</v>
      </c>
      <c r="AD45" s="78">
        <f>('Nom Revenue'!AD45+'Nom Revenue'!AE45)/('Nom Revenue'!AD$74+'Nom Revenue'!AE$74)</f>
        <v>1.8322582042683267E-2</v>
      </c>
      <c r="AE45" s="78">
        <f>('Nom Revenue'!AE45+'Nom Revenue'!AF45)/('Nom Revenue'!AE$74+'Nom Revenue'!AF$74)</f>
        <v>2.0328750895724609E-2</v>
      </c>
      <c r="AF45" s="78">
        <f>('Nom Revenue'!AF45+'Nom Revenue'!AG45)/('Nom Revenue'!AF$74+'Nom Revenue'!AG$74)</f>
        <v>2.0894199674998462E-2</v>
      </c>
      <c r="AG45" s="78">
        <f>('Nom Revenue'!AG45+'Nom Revenue'!AH45)/('Nom Revenue'!AG$74+'Nom Revenue'!AH$74)</f>
        <v>1.9507607679785301E-2</v>
      </c>
      <c r="AH45" s="78">
        <f>('Nom Revenue'!AH45+'Nom Revenue'!AI45)/('Nom Revenue'!AH$74+'Nom Revenue'!AI$74)</f>
        <v>1.937960434682964E-2</v>
      </c>
      <c r="AI45" s="78">
        <f>('Nom Revenue'!AI45+'Nom Revenue'!AJ45)/('Nom Revenue'!AI$74+'Nom Revenue'!AJ$74)</f>
        <v>1.9155307222896652E-2</v>
      </c>
      <c r="AJ45" s="78">
        <f>('Nom Revenue'!AJ45+'Nom Revenue'!AK45)/('Nom Revenue'!AJ$74+'Nom Revenue'!AK$74)</f>
        <v>1.8765592258668754E-2</v>
      </c>
      <c r="AK45" s="78">
        <f>('Nom Revenue'!AK45+'Nom Revenue'!AL45)/('Nom Revenue'!AK$74+'Nom Revenue'!AL$74)</f>
        <v>1.8133983419518999E-2</v>
      </c>
      <c r="AL45" s="78">
        <f>('Nom Revenue'!AL45+'Nom Revenue'!AM45)/('Nom Revenue'!AL$74+'Nom Revenue'!AM$74)</f>
        <v>1.7695773183447849E-2</v>
      </c>
      <c r="AM45" s="78">
        <f>('Nom Revenue'!AM45+'Nom Revenue'!AN45)/('Nom Revenue'!AM$74+'Nom Revenue'!AN$74)</f>
        <v>1.7361227896444474E-2</v>
      </c>
      <c r="AN45" s="78">
        <f>('Nom Revenue'!AN45+'Nom Revenue'!AO45)/('Nom Revenue'!AN$74+'Nom Revenue'!AO$74)</f>
        <v>1.6858287180346931E-2</v>
      </c>
      <c r="AO45" s="78">
        <f>('Nom Revenue'!AO45+'Nom Revenue'!AP45)/('Nom Revenue'!AO$74+'Nom Revenue'!AP$74)</f>
        <v>1.7406627752166341E-2</v>
      </c>
      <c r="AP45" s="78">
        <f>('Nom Revenue'!AP45+'Nom Revenue'!AQ45)/('Nom Revenue'!AP$74+'Nom Revenue'!AQ$74)</f>
        <v>1.9024189322590132E-2</v>
      </c>
      <c r="AQ45" s="78">
        <f>('Nom Revenue'!AQ45+'Nom Revenue'!AR45)/('Nom Revenue'!AQ$74+'Nom Revenue'!AR$74)</f>
        <v>1.9766040789829624E-2</v>
      </c>
      <c r="AR45" s="78">
        <f>('Nom Revenue'!AR45+'Nom Revenue'!AS45)/('Nom Revenue'!AR$74+'Nom Revenue'!AS$74)</f>
        <v>1.9836477312463248E-2</v>
      </c>
      <c r="AS45" s="78" t="e">
        <f>('Nom Revenue'!AS45+'Nom Revenue'!AT45)/('Nom Revenue'!AS$74+'Nom Revenue'!AT$74)</f>
        <v>#N/A</v>
      </c>
      <c r="AT45" s="78" t="e">
        <f>('Nom Revenue'!AT45+'Nom Revenue'!AU45)/('Nom Revenue'!AT$74+'Nom Revenue'!AU$74)</f>
        <v>#N/A</v>
      </c>
      <c r="AU45" s="78" t="e">
        <f>('Nom Revenue'!AU45+'Nom Revenue'!AV45)/('Nom Revenue'!AU$74+'Nom Revenue'!AV$74)</f>
        <v>#N/A</v>
      </c>
      <c r="AV45" s="78" t="e">
        <f>('Nom Revenue'!AV45+'Nom Revenue'!AW45)/('Nom Revenue'!AV$74+'Nom Revenue'!AW$74)</f>
        <v>#N/A</v>
      </c>
      <c r="AW45" s="78" t="e">
        <f>('Nom Revenue'!AW45+'Nom Revenue'!AX45)/('Nom Revenue'!AW$74+'Nom Revenue'!AX$74)</f>
        <v>#N/A</v>
      </c>
      <c r="AX45" s="78" t="e">
        <f>('Nom Revenue'!AX45+'Nom Revenue'!AY45)/('Nom Revenue'!AX$74+'Nom Revenue'!AY$74)</f>
        <v>#N/A</v>
      </c>
      <c r="AY45" s="78" t="e">
        <f>('Nom Revenue'!AY45+'Nom Revenue'!AZ45)/('Nom Revenue'!AY$74+'Nom Revenue'!AZ$74)</f>
        <v>#N/A</v>
      </c>
      <c r="AZ45" s="78" t="e">
        <f>('Nom Revenue'!AZ45+'Nom Revenue'!BA45)/('Nom Revenue'!AZ$74+'Nom Revenue'!BA$74)</f>
        <v>#N/A</v>
      </c>
    </row>
    <row r="46" spans="1:256"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3.7485862263480753E-2</v>
      </c>
      <c r="I46" s="78">
        <f>('Nom Revenue'!H46+'Nom Revenue'!I46)/('Nom Revenue'!H$74+'Nom Revenue'!I$74)</f>
        <v>3.6566461759929531E-2</v>
      </c>
      <c r="J46" s="78">
        <f>('Nom Revenue'!I46+'Nom Revenue'!J46)/('Nom Revenue'!I$74+'Nom Revenue'!J$74)</f>
        <v>3.4981446399442985E-2</v>
      </c>
      <c r="K46" s="78">
        <f>('Nom Revenue'!J46+'Nom Revenue'!K46)/('Nom Revenue'!J$74+'Nom Revenue'!K$74)</f>
        <v>3.3414366121354962E-2</v>
      </c>
      <c r="L46" s="78">
        <f>('Nom Revenue'!K46+'Nom Revenue'!L46)/('Nom Revenue'!K$74+'Nom Revenue'!L$74)</f>
        <v>3.4149765385250996E-2</v>
      </c>
      <c r="M46" s="78">
        <f>('Nom Revenue'!L46+'Nom Revenue'!M46)/('Nom Revenue'!L$74+'Nom Revenue'!M$74)</f>
        <v>3.5273747704303006E-2</v>
      </c>
      <c r="N46" s="78">
        <f>('Nom Revenue'!M46+'Nom Revenue'!N46)/('Nom Revenue'!M$74+'Nom Revenue'!N$74)</f>
        <v>3.6016843039752167E-2</v>
      </c>
      <c r="O46" s="78">
        <f>('Nom Revenue'!N46+'Nom Revenue'!O46)/('Nom Revenue'!N$74+'Nom Revenue'!O$74)</f>
        <v>3.5793734874520006E-2</v>
      </c>
      <c r="P46" s="78">
        <f>('Nom Revenue'!O46+'Nom Revenue'!P46)/('Nom Revenue'!O$74+'Nom Revenue'!P$74)</f>
        <v>3.5279632427809529E-2</v>
      </c>
      <c r="Q46" s="78">
        <f>('Nom Revenue'!P46+'Nom Revenue'!Q46)/('Nom Revenue'!P$74+'Nom Revenue'!Q$74)</f>
        <v>3.4294052424969343E-2</v>
      </c>
      <c r="R46" s="78">
        <f>('Nom Revenue'!Q46+'Nom Revenue'!R46)/('Nom Revenue'!Q$74+'Nom Revenue'!R$74)</f>
        <v>3.1902639063236572E-2</v>
      </c>
      <c r="S46" s="78">
        <f>('Nom Revenue'!R46+'Nom Revenue'!S46)/('Nom Revenue'!R$74+'Nom Revenue'!S$74)</f>
        <v>3.0501402863043637E-2</v>
      </c>
      <c r="T46" s="78">
        <f>('Nom Revenue'!S46+'Nom Revenue'!T46)/('Nom Revenue'!S$74+'Nom Revenue'!T$74)</f>
        <v>3.0694948635016595E-2</v>
      </c>
      <c r="U46" s="78">
        <f>('Nom Revenue'!T46+'Nom Revenue'!U46)/('Nom Revenue'!T$74+'Nom Revenue'!U$74)</f>
        <v>3.0868376095807254E-2</v>
      </c>
      <c r="V46" s="78">
        <f>('Nom Revenue'!U46+'Nom Revenue'!V46)/('Nom Revenue'!U$74+'Nom Revenue'!V$74)</f>
        <v>3.078750442339034E-2</v>
      </c>
      <c r="W46" s="78">
        <f>('Nom Revenue'!V46+'Nom Revenue'!W46)/('Nom Revenue'!V$74+'Nom Revenue'!W$74)</f>
        <v>3.2223334375463812E-2</v>
      </c>
      <c r="X46" s="78">
        <f>('Nom Revenue'!W46+'Nom Revenue'!X46)/('Nom Revenue'!W$74+'Nom Revenue'!X$74)</f>
        <v>3.3697996177903478E-2</v>
      </c>
      <c r="Y46" s="78">
        <f>('Nom Revenue'!X46+'Nom Revenue'!Y46)/('Nom Revenue'!X$74+'Nom Revenue'!Y$74)</f>
        <v>3.3543226132269628E-2</v>
      </c>
      <c r="Z46" s="78">
        <f>('Nom Revenue'!Y46+'Nom Revenue'!Z46)/('Nom Revenue'!Y$74+'Nom Revenue'!Z$74)</f>
        <v>3.303106243378804E-2</v>
      </c>
      <c r="AA46" s="78">
        <f>('Nom Revenue'!Z46+'Nom Revenue'!AA46)/('Nom Revenue'!Z$74+'Nom Revenue'!AA$74)</f>
        <v>3.4070191565624235E-2</v>
      </c>
      <c r="AB46" s="78">
        <f>('Nom Revenue'!AA46+'Nom Revenue'!AB46)/('Nom Revenue'!AA$74+'Nom Revenue'!AB$74)</f>
        <v>3.556049359053462E-2</v>
      </c>
      <c r="AC46" s="78">
        <f>('Nom Revenue'!AB46+'Nom Revenue'!AC46)/('Nom Revenue'!AB$74+'Nom Revenue'!AC$74)</f>
        <v>3.737419886957169E-2</v>
      </c>
      <c r="AD46" s="78">
        <f>('Nom Revenue'!AD46+'Nom Revenue'!AE46)/('Nom Revenue'!AD$74+'Nom Revenue'!AE$74)</f>
        <v>4.0351253457810939E-2</v>
      </c>
      <c r="AE46" s="78">
        <f>('Nom Revenue'!AE46+'Nom Revenue'!AF46)/('Nom Revenue'!AE$74+'Nom Revenue'!AF$74)</f>
        <v>4.4326435138180381E-2</v>
      </c>
      <c r="AF46" s="78">
        <f>('Nom Revenue'!AF46+'Nom Revenue'!AG46)/('Nom Revenue'!AF$74+'Nom Revenue'!AG$74)</f>
        <v>4.5750747325759476E-2</v>
      </c>
      <c r="AG46" s="78">
        <f>('Nom Revenue'!AG46+'Nom Revenue'!AH46)/('Nom Revenue'!AG$74+'Nom Revenue'!AH$74)</f>
        <v>4.2684577182625576E-2</v>
      </c>
      <c r="AH46" s="78">
        <f>('Nom Revenue'!AH46+'Nom Revenue'!AI46)/('Nom Revenue'!AH$74+'Nom Revenue'!AI$74)</f>
        <v>4.0714139603415467E-2</v>
      </c>
      <c r="AI46" s="78">
        <f>('Nom Revenue'!AI46+'Nom Revenue'!AJ46)/('Nom Revenue'!AI$74+'Nom Revenue'!AJ$74)</f>
        <v>3.9213798691105549E-2</v>
      </c>
      <c r="AJ46" s="78">
        <f>('Nom Revenue'!AJ46+'Nom Revenue'!AK46)/('Nom Revenue'!AJ$74+'Nom Revenue'!AK$74)</f>
        <v>3.7911680901986267E-2</v>
      </c>
      <c r="AK46" s="78">
        <f>('Nom Revenue'!AK46+'Nom Revenue'!AL46)/('Nom Revenue'!AK$74+'Nom Revenue'!AL$74)</f>
        <v>4.1288536485266356E-2</v>
      </c>
      <c r="AL46" s="78">
        <f>('Nom Revenue'!AL46+'Nom Revenue'!AM46)/('Nom Revenue'!AL$74+'Nom Revenue'!AM$74)</f>
        <v>4.6234041796716009E-2</v>
      </c>
      <c r="AM46" s="78">
        <f>('Nom Revenue'!AM46+'Nom Revenue'!AN46)/('Nom Revenue'!AM$74+'Nom Revenue'!AN$74)</f>
        <v>4.7248307819406699E-2</v>
      </c>
      <c r="AN46" s="78">
        <f>('Nom Revenue'!AN46+'Nom Revenue'!AO46)/('Nom Revenue'!AN$74+'Nom Revenue'!AO$74)</f>
        <v>4.6231662143816965E-2</v>
      </c>
      <c r="AO46" s="78">
        <f>('Nom Revenue'!AO46+'Nom Revenue'!AP46)/('Nom Revenue'!AO$74+'Nom Revenue'!AP$74)</f>
        <v>4.5433034973657291E-2</v>
      </c>
      <c r="AP46" s="78">
        <f>('Nom Revenue'!AP46+'Nom Revenue'!AQ46)/('Nom Revenue'!AP$74+'Nom Revenue'!AQ$74)</f>
        <v>4.6147991128839105E-2</v>
      </c>
      <c r="AQ46" s="78">
        <f>('Nom Revenue'!AQ46+'Nom Revenue'!AR46)/('Nom Revenue'!AQ$74+'Nom Revenue'!AR$74)</f>
        <v>4.7301485243784074E-2</v>
      </c>
      <c r="AR46" s="78">
        <f>('Nom Revenue'!AR46+'Nom Revenue'!AS46)/('Nom Revenue'!AR$74+'Nom Revenue'!AS$74)</f>
        <v>4.9525757813068262E-2</v>
      </c>
      <c r="AS46" s="78" t="e">
        <f>('Nom Revenue'!AS46+'Nom Revenue'!AT46)/('Nom Revenue'!AS$74+'Nom Revenue'!AT$74)</f>
        <v>#N/A</v>
      </c>
      <c r="AT46" s="78" t="e">
        <f>('Nom Revenue'!AT46+'Nom Revenue'!AU46)/('Nom Revenue'!AT$74+'Nom Revenue'!AU$74)</f>
        <v>#N/A</v>
      </c>
      <c r="AU46" s="78" t="e">
        <f>('Nom Revenue'!AU46+'Nom Revenue'!AV46)/('Nom Revenue'!AU$74+'Nom Revenue'!AV$74)</f>
        <v>#N/A</v>
      </c>
      <c r="AV46" s="78" t="e">
        <f>('Nom Revenue'!AV46+'Nom Revenue'!AW46)/('Nom Revenue'!AV$74+'Nom Revenue'!AW$74)</f>
        <v>#N/A</v>
      </c>
      <c r="AW46" s="78" t="e">
        <f>('Nom Revenue'!AW46+'Nom Revenue'!AX46)/('Nom Revenue'!AW$74+'Nom Revenue'!AX$74)</f>
        <v>#N/A</v>
      </c>
      <c r="AX46" s="78" t="e">
        <f>('Nom Revenue'!AX46+'Nom Revenue'!AY46)/('Nom Revenue'!AX$74+'Nom Revenue'!AY$74)</f>
        <v>#N/A</v>
      </c>
      <c r="AY46" s="78" t="e">
        <f>('Nom Revenue'!AY46+'Nom Revenue'!AZ46)/('Nom Revenue'!AY$74+'Nom Revenue'!AZ$74)</f>
        <v>#N/A</v>
      </c>
      <c r="AZ46" s="78" t="e">
        <f>('Nom Revenue'!AZ46+'Nom Revenue'!BA46)/('Nom Revenue'!AZ$74+'Nom Revenue'!BA$74)</f>
        <v>#N/A</v>
      </c>
    </row>
    <row r="47" spans="1:256"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8.6603117748001706E-3</v>
      </c>
      <c r="I47" s="79">
        <f>('Nom Revenue'!H47+'Nom Revenue'!I47)/('Nom Revenue'!H$74+'Nom Revenue'!I$74)</f>
        <v>8.9908082217082259E-3</v>
      </c>
      <c r="J47" s="79">
        <f>('Nom Revenue'!I47+'Nom Revenue'!J47)/('Nom Revenue'!I$74+'Nom Revenue'!J$74)</f>
        <v>8.8214964104405703E-3</v>
      </c>
      <c r="K47" s="79">
        <f>('Nom Revenue'!J47+'Nom Revenue'!K47)/('Nom Revenue'!J$74+'Nom Revenue'!K$74)</f>
        <v>1.0562484408549962E-2</v>
      </c>
      <c r="L47" s="79">
        <f>('Nom Revenue'!K47+'Nom Revenue'!L47)/('Nom Revenue'!K$74+'Nom Revenue'!L$74)</f>
        <v>1.2506582355466055E-2</v>
      </c>
      <c r="M47" s="79">
        <f>('Nom Revenue'!L47+'Nom Revenue'!M47)/('Nom Revenue'!L$74+'Nom Revenue'!M$74)</f>
        <v>1.2071850690403457E-2</v>
      </c>
      <c r="N47" s="79">
        <f>('Nom Revenue'!M47+'Nom Revenue'!N47)/('Nom Revenue'!M$74+'Nom Revenue'!N$74)</f>
        <v>1.1679366290857064E-2</v>
      </c>
      <c r="O47" s="79">
        <f>('Nom Revenue'!N47+'Nom Revenue'!O47)/('Nom Revenue'!N$74+'Nom Revenue'!O$74)</f>
        <v>1.1444500619567262E-2</v>
      </c>
      <c r="P47" s="79">
        <f>('Nom Revenue'!O47+'Nom Revenue'!P47)/('Nom Revenue'!O$74+'Nom Revenue'!P$74)</f>
        <v>1.0945023008227892E-2</v>
      </c>
      <c r="Q47" s="79">
        <f>('Nom Revenue'!P47+'Nom Revenue'!Q47)/('Nom Revenue'!P$74+'Nom Revenue'!Q$74)</f>
        <v>1.0256416199087962E-2</v>
      </c>
      <c r="R47" s="79">
        <f>('Nom Revenue'!Q47+'Nom Revenue'!R47)/('Nom Revenue'!Q$74+'Nom Revenue'!R$74)</f>
        <v>9.2724299722563731E-3</v>
      </c>
      <c r="S47" s="79">
        <f>('Nom Revenue'!R47+'Nom Revenue'!S47)/('Nom Revenue'!R$74+'Nom Revenue'!S$74)</f>
        <v>9.0165011803412711E-3</v>
      </c>
      <c r="T47" s="79">
        <f>('Nom Revenue'!S47+'Nom Revenue'!T47)/('Nom Revenue'!S$74+'Nom Revenue'!T$74)</f>
        <v>8.9719874314529019E-3</v>
      </c>
      <c r="U47" s="79">
        <f>('Nom Revenue'!T47+'Nom Revenue'!U47)/('Nom Revenue'!T$74+'Nom Revenue'!U$74)</f>
        <v>8.1391640518330231E-3</v>
      </c>
      <c r="V47" s="79">
        <f>('Nom Revenue'!U47+'Nom Revenue'!V47)/('Nom Revenue'!U$74+'Nom Revenue'!V$74)</f>
        <v>7.4719471248267484E-3</v>
      </c>
      <c r="W47" s="79">
        <f>('Nom Revenue'!V47+'Nom Revenue'!W47)/('Nom Revenue'!V$74+'Nom Revenue'!W$74)</f>
        <v>7.0561786670077049E-3</v>
      </c>
      <c r="X47" s="79">
        <f>('Nom Revenue'!W47+'Nom Revenue'!X47)/('Nom Revenue'!W$74+'Nom Revenue'!X$74)</f>
        <v>6.6642933775638135E-3</v>
      </c>
      <c r="Y47" s="79">
        <f>('Nom Revenue'!X47+'Nom Revenue'!Y47)/('Nom Revenue'!X$74+'Nom Revenue'!Y$74)</f>
        <v>6.7345787752262978E-3</v>
      </c>
      <c r="Z47" s="79">
        <f>('Nom Revenue'!Y47+'Nom Revenue'!Z47)/('Nom Revenue'!Y$74+'Nom Revenue'!Z$74)</f>
        <v>6.6299553790650067E-3</v>
      </c>
      <c r="AA47" s="79">
        <f>('Nom Revenue'!Z47+'Nom Revenue'!AA47)/('Nom Revenue'!Z$74+'Nom Revenue'!AA$74)</f>
        <v>6.261668021746567E-3</v>
      </c>
      <c r="AB47" s="79">
        <f>('Nom Revenue'!AA47+'Nom Revenue'!AB47)/('Nom Revenue'!AA$74+'Nom Revenue'!AB$74)</f>
        <v>5.8849158284166253E-3</v>
      </c>
      <c r="AC47" s="79">
        <f>('Nom Revenue'!AB47+'Nom Revenue'!AC47)/('Nom Revenue'!AB$74+'Nom Revenue'!AC$74)</f>
        <v>5.1616329942229672E-3</v>
      </c>
      <c r="AD47" s="79">
        <f>('Nom Revenue'!AD47+'Nom Revenue'!AE47)/('Nom Revenue'!AD$74+'Nom Revenue'!AE$74)</f>
        <v>4.428816599981563E-3</v>
      </c>
      <c r="AE47" s="79">
        <f>('Nom Revenue'!AE47+'Nom Revenue'!AF47)/('Nom Revenue'!AE$74+'Nom Revenue'!AF$74)</f>
        <v>3.7875625061525404E-3</v>
      </c>
      <c r="AF47" s="79">
        <f>('Nom Revenue'!AF47+'Nom Revenue'!AG47)/('Nom Revenue'!AF$74+'Nom Revenue'!AG$74)</f>
        <v>3.1379290289680717E-3</v>
      </c>
      <c r="AG47" s="79">
        <f>('Nom Revenue'!AG47+'Nom Revenue'!AH47)/('Nom Revenue'!AG$74+'Nom Revenue'!AH$74)</f>
        <v>2.9062353981278983E-3</v>
      </c>
      <c r="AH47" s="79">
        <f>('Nom Revenue'!AH47+'Nom Revenue'!AI47)/('Nom Revenue'!AH$74+'Nom Revenue'!AI$74)</f>
        <v>2.9643300542882061E-3</v>
      </c>
      <c r="AI47" s="79">
        <f>('Nom Revenue'!AI47+'Nom Revenue'!AJ47)/('Nom Revenue'!AI$74+'Nom Revenue'!AJ$74)</f>
        <v>3.0798569731097045E-3</v>
      </c>
      <c r="AJ47" s="79">
        <f>('Nom Revenue'!AJ47+'Nom Revenue'!AK47)/('Nom Revenue'!AJ$74+'Nom Revenue'!AK$74)</f>
        <v>3.1387024150871948E-3</v>
      </c>
      <c r="AK47" s="79">
        <f>('Nom Revenue'!AK47+'Nom Revenue'!AL47)/('Nom Revenue'!AK$74+'Nom Revenue'!AL$74)</f>
        <v>3.1031896905524092E-3</v>
      </c>
      <c r="AL47" s="79">
        <f>('Nom Revenue'!AL47+'Nom Revenue'!AM47)/('Nom Revenue'!AL$74+'Nom Revenue'!AM$74)</f>
        <v>3.1513868407177692E-3</v>
      </c>
      <c r="AM47" s="79">
        <f>('Nom Revenue'!AM47+'Nom Revenue'!AN47)/('Nom Revenue'!AM$74+'Nom Revenue'!AN$74)</f>
        <v>3.1378261807954036E-3</v>
      </c>
      <c r="AN47" s="79">
        <f>('Nom Revenue'!AN47+'Nom Revenue'!AO47)/('Nom Revenue'!AN$74+'Nom Revenue'!AO$74)</f>
        <v>2.9124131074692449E-3</v>
      </c>
      <c r="AO47" s="79">
        <f>('Nom Revenue'!AO47+'Nom Revenue'!AP47)/('Nom Revenue'!AO$74+'Nom Revenue'!AP$74)</f>
        <v>2.9011230855647573E-3</v>
      </c>
      <c r="AP47" s="79">
        <f>('Nom Revenue'!AP47+'Nom Revenue'!AQ47)/('Nom Revenue'!AP$74+'Nom Revenue'!AQ$74)</f>
        <v>3.0578706950561683E-3</v>
      </c>
      <c r="AQ47" s="79">
        <f>('Nom Revenue'!AQ47+'Nom Revenue'!AR47)/('Nom Revenue'!AQ$74+'Nom Revenue'!AR$74)</f>
        <v>3.1232491944514465E-3</v>
      </c>
      <c r="AR47" s="79">
        <f>('Nom Revenue'!AR47+'Nom Revenue'!AS47)/('Nom Revenue'!AR$74+'Nom Revenue'!AS$74)</f>
        <v>3.1973641643252087E-3</v>
      </c>
      <c r="AS47" s="79" t="e">
        <f>('Nom Revenue'!AS47+'Nom Revenue'!AT47)/('Nom Revenue'!AS$74+'Nom Revenue'!AT$74)</f>
        <v>#N/A</v>
      </c>
      <c r="AT47" s="79" t="e">
        <f>('Nom Revenue'!AT47+'Nom Revenue'!AU47)/('Nom Revenue'!AT$74+'Nom Revenue'!AU$74)</f>
        <v>#N/A</v>
      </c>
      <c r="AU47" s="79" t="e">
        <f>('Nom Revenue'!AU47+'Nom Revenue'!AV47)/('Nom Revenue'!AU$74+'Nom Revenue'!AV$74)</f>
        <v>#N/A</v>
      </c>
      <c r="AV47" s="79" t="e">
        <f>('Nom Revenue'!AV47+'Nom Revenue'!AW47)/('Nom Revenue'!AV$74+'Nom Revenue'!AW$74)</f>
        <v>#N/A</v>
      </c>
      <c r="AW47" s="79" t="e">
        <f>('Nom Revenue'!AW47+'Nom Revenue'!AX47)/('Nom Revenue'!AW$74+'Nom Revenue'!AX$74)</f>
        <v>#N/A</v>
      </c>
      <c r="AX47" s="79" t="e">
        <f>('Nom Revenue'!AX47+'Nom Revenue'!AY47)/('Nom Revenue'!AX$74+'Nom Revenue'!AY$74)</f>
        <v>#N/A</v>
      </c>
      <c r="AY47" s="79" t="e">
        <f>('Nom Revenue'!AY47+'Nom Revenue'!AZ47)/('Nom Revenue'!AY$74+'Nom Revenue'!AZ$74)</f>
        <v>#N/A</v>
      </c>
      <c r="AZ47" s="79" t="e">
        <f>('Nom Revenue'!AZ47+'Nom Revenue'!BA47)/('Nom Revenue'!AZ$74+'Nom Revenue'!BA$74)</f>
        <v>#N/A</v>
      </c>
    </row>
    <row r="48" spans="1:256"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4.6651588187224674E-3</v>
      </c>
      <c r="I48" s="79">
        <f>('Nom Revenue'!H48+'Nom Revenue'!I48)/('Nom Revenue'!H$74+'Nom Revenue'!I$74)</f>
        <v>5.6992151846130146E-3</v>
      </c>
      <c r="J48" s="79">
        <f>('Nom Revenue'!I48+'Nom Revenue'!J48)/('Nom Revenue'!I$74+'Nom Revenue'!J$74)</f>
        <v>5.9023012730944329E-3</v>
      </c>
      <c r="K48" s="79">
        <f>('Nom Revenue'!J48+'Nom Revenue'!K48)/('Nom Revenue'!J$74+'Nom Revenue'!K$74)</f>
        <v>7.2984949163887869E-3</v>
      </c>
      <c r="L48" s="79">
        <f>('Nom Revenue'!K48+'Nom Revenue'!L48)/('Nom Revenue'!K$74+'Nom Revenue'!L$74)</f>
        <v>8.5003268837467883E-3</v>
      </c>
      <c r="M48" s="79">
        <f>('Nom Revenue'!L48+'Nom Revenue'!M48)/('Nom Revenue'!L$74+'Nom Revenue'!M$74)</f>
        <v>7.9494628578366377E-3</v>
      </c>
      <c r="N48" s="79">
        <f>('Nom Revenue'!M48+'Nom Revenue'!N48)/('Nom Revenue'!M$74+'Nom Revenue'!N$74)</f>
        <v>7.8511221888499447E-3</v>
      </c>
      <c r="O48" s="79">
        <f>('Nom Revenue'!N48+'Nom Revenue'!O48)/('Nom Revenue'!N$74+'Nom Revenue'!O$74)</f>
        <v>8.003314092113082E-3</v>
      </c>
      <c r="P48" s="79">
        <f>('Nom Revenue'!O48+'Nom Revenue'!P48)/('Nom Revenue'!O$74+'Nom Revenue'!P$74)</f>
        <v>7.9345883062062143E-3</v>
      </c>
      <c r="Q48" s="79">
        <f>('Nom Revenue'!P48+'Nom Revenue'!Q48)/('Nom Revenue'!P$74+'Nom Revenue'!Q$74)</f>
        <v>7.555230731268201E-3</v>
      </c>
      <c r="R48" s="79">
        <f>('Nom Revenue'!Q48+'Nom Revenue'!R48)/('Nom Revenue'!Q$74+'Nom Revenue'!R$74)</f>
        <v>7.2486775196259658E-3</v>
      </c>
      <c r="S48" s="79">
        <f>('Nom Revenue'!R48+'Nom Revenue'!S48)/('Nom Revenue'!R$74+'Nom Revenue'!S$74)</f>
        <v>7.2300003456916544E-3</v>
      </c>
      <c r="T48" s="79">
        <f>('Nom Revenue'!S48+'Nom Revenue'!T48)/('Nom Revenue'!S$74+'Nom Revenue'!T$74)</f>
        <v>7.5518476849546325E-3</v>
      </c>
      <c r="U48" s="79">
        <f>('Nom Revenue'!T48+'Nom Revenue'!U48)/('Nom Revenue'!T$74+'Nom Revenue'!U$74)</f>
        <v>7.8484455416600839E-3</v>
      </c>
      <c r="V48" s="79">
        <f>('Nom Revenue'!U48+'Nom Revenue'!V48)/('Nom Revenue'!U$74+'Nom Revenue'!V$74)</f>
        <v>8.047828219691194E-3</v>
      </c>
      <c r="W48" s="79">
        <f>('Nom Revenue'!V48+'Nom Revenue'!W48)/('Nom Revenue'!V$74+'Nom Revenue'!W$74)</f>
        <v>8.3296366098585834E-3</v>
      </c>
      <c r="X48" s="79">
        <f>('Nom Revenue'!W48+'Nom Revenue'!X48)/('Nom Revenue'!W$74+'Nom Revenue'!X$74)</f>
        <v>8.7386084581151068E-3</v>
      </c>
      <c r="Y48" s="79">
        <f>('Nom Revenue'!X48+'Nom Revenue'!Y48)/('Nom Revenue'!X$74+'Nom Revenue'!Y$74)</f>
        <v>9.3333709070781406E-3</v>
      </c>
      <c r="Z48" s="79">
        <f>('Nom Revenue'!Y48+'Nom Revenue'!Z48)/('Nom Revenue'!Y$74+'Nom Revenue'!Z$74)</f>
        <v>9.0933870995207073E-3</v>
      </c>
      <c r="AA48" s="79">
        <f>('Nom Revenue'!Z48+'Nom Revenue'!AA48)/('Nom Revenue'!Z$74+'Nom Revenue'!AA$74)</f>
        <v>9.1093058549481017E-3</v>
      </c>
      <c r="AB48" s="79">
        <f>('Nom Revenue'!AA48+'Nom Revenue'!AB48)/('Nom Revenue'!AA$74+'Nom Revenue'!AB$74)</f>
        <v>8.8533579367606335E-3</v>
      </c>
      <c r="AC48" s="79">
        <f>('Nom Revenue'!AB48+'Nom Revenue'!AC48)/('Nom Revenue'!AB$74+'Nom Revenue'!AC$74)</f>
        <v>7.4858492600756426E-3</v>
      </c>
      <c r="AD48" s="79">
        <f>('Nom Revenue'!AD48+'Nom Revenue'!AE48)/('Nom Revenue'!AD$74+'Nom Revenue'!AE$74)</f>
        <v>5.7629699528373513E-3</v>
      </c>
      <c r="AE48" s="79">
        <f>('Nom Revenue'!AE48+'Nom Revenue'!AF48)/('Nom Revenue'!AE$74+'Nom Revenue'!AF$74)</f>
        <v>4.3842577417300271E-3</v>
      </c>
      <c r="AF48" s="79">
        <f>('Nom Revenue'!AF48+'Nom Revenue'!AG48)/('Nom Revenue'!AF$74+'Nom Revenue'!AG$74)</f>
        <v>3.7949506977695618E-3</v>
      </c>
      <c r="AG48" s="79">
        <f>('Nom Revenue'!AG48+'Nom Revenue'!AH48)/('Nom Revenue'!AG$74+'Nom Revenue'!AH$74)</f>
        <v>3.9207792027145683E-3</v>
      </c>
      <c r="AH48" s="79">
        <f>('Nom Revenue'!AH48+'Nom Revenue'!AI48)/('Nom Revenue'!AH$74+'Nom Revenue'!AI$74)</f>
        <v>4.2530861216982206E-3</v>
      </c>
      <c r="AI48" s="79">
        <f>('Nom Revenue'!AI48+'Nom Revenue'!AJ48)/('Nom Revenue'!AI$74+'Nom Revenue'!AJ$74)</f>
        <v>4.5049108838294358E-3</v>
      </c>
      <c r="AJ48" s="79">
        <f>('Nom Revenue'!AJ48+'Nom Revenue'!AK48)/('Nom Revenue'!AJ$74+'Nom Revenue'!AK$74)</f>
        <v>4.841232898245831E-3</v>
      </c>
      <c r="AK48" s="79">
        <f>('Nom Revenue'!AK48+'Nom Revenue'!AL48)/('Nom Revenue'!AK$74+'Nom Revenue'!AL$74)</f>
        <v>4.8836312895017648E-3</v>
      </c>
      <c r="AL48" s="79">
        <f>('Nom Revenue'!AL48+'Nom Revenue'!AM48)/('Nom Revenue'!AL$74+'Nom Revenue'!AM$74)</f>
        <v>4.795711635299264E-3</v>
      </c>
      <c r="AM48" s="79">
        <f>('Nom Revenue'!AM48+'Nom Revenue'!AN48)/('Nom Revenue'!AM$74+'Nom Revenue'!AN$74)</f>
        <v>4.790749618962262E-3</v>
      </c>
      <c r="AN48" s="79">
        <f>('Nom Revenue'!AN48+'Nom Revenue'!AO48)/('Nom Revenue'!AN$74+'Nom Revenue'!AO$74)</f>
        <v>4.8293102921856731E-3</v>
      </c>
      <c r="AO48" s="79">
        <f>('Nom Revenue'!AO48+'Nom Revenue'!AP48)/('Nom Revenue'!AO$74+'Nom Revenue'!AP$74)</f>
        <v>5.1437967666049756E-3</v>
      </c>
      <c r="AP48" s="79">
        <f>('Nom Revenue'!AP48+'Nom Revenue'!AQ48)/('Nom Revenue'!AP$74+'Nom Revenue'!AQ$74)</f>
        <v>5.4754546785046052E-3</v>
      </c>
      <c r="AQ48" s="79">
        <f>('Nom Revenue'!AQ48+'Nom Revenue'!AR48)/('Nom Revenue'!AQ$74+'Nom Revenue'!AR$74)</f>
        <v>5.5788015434423245E-3</v>
      </c>
      <c r="AR48" s="79">
        <f>('Nom Revenue'!AR48+'Nom Revenue'!AS48)/('Nom Revenue'!AR$74+'Nom Revenue'!AS$74)</f>
        <v>5.586032359504352E-3</v>
      </c>
      <c r="AS48" s="79" t="e">
        <f>('Nom Revenue'!AS48+'Nom Revenue'!AT48)/('Nom Revenue'!AS$74+'Nom Revenue'!AT$74)</f>
        <v>#N/A</v>
      </c>
      <c r="AT48" s="79" t="e">
        <f>('Nom Revenue'!AT48+'Nom Revenue'!AU48)/('Nom Revenue'!AT$74+'Nom Revenue'!AU$74)</f>
        <v>#N/A</v>
      </c>
      <c r="AU48" s="79" t="e">
        <f>('Nom Revenue'!AU48+'Nom Revenue'!AV48)/('Nom Revenue'!AU$74+'Nom Revenue'!AV$74)</f>
        <v>#N/A</v>
      </c>
      <c r="AV48" s="79" t="e">
        <f>('Nom Revenue'!AV48+'Nom Revenue'!AW48)/('Nom Revenue'!AV$74+'Nom Revenue'!AW$74)</f>
        <v>#N/A</v>
      </c>
      <c r="AW48" s="79" t="e">
        <f>('Nom Revenue'!AW48+'Nom Revenue'!AX48)/('Nom Revenue'!AW$74+'Nom Revenue'!AX$74)</f>
        <v>#N/A</v>
      </c>
      <c r="AX48" s="79" t="e">
        <f>('Nom Revenue'!AX48+'Nom Revenue'!AY48)/('Nom Revenue'!AX$74+'Nom Revenue'!AY$74)</f>
        <v>#N/A</v>
      </c>
      <c r="AY48" s="79" t="e">
        <f>('Nom Revenue'!AY48+'Nom Revenue'!AZ48)/('Nom Revenue'!AY$74+'Nom Revenue'!AZ$74)</f>
        <v>#N/A</v>
      </c>
      <c r="AZ48" s="79" t="e">
        <f>('Nom Revenue'!AZ48+'Nom Revenue'!BA48)/('Nom Revenue'!AZ$74+'Nom Revenue'!BA$74)</f>
        <v>#N/A</v>
      </c>
    </row>
    <row r="49" spans="1:52"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1.9075545008362546E-2</v>
      </c>
      <c r="I49" s="79">
        <f>('Nom Revenue'!H49+'Nom Revenue'!I49)/('Nom Revenue'!H$74+'Nom Revenue'!I$74)</f>
        <v>1.8607381865067749E-2</v>
      </c>
      <c r="J49" s="79">
        <f>('Nom Revenue'!I49+'Nom Revenue'!J49)/('Nom Revenue'!I$74+'Nom Revenue'!J$74)</f>
        <v>1.6445375618550979E-2</v>
      </c>
      <c r="K49" s="79">
        <f>('Nom Revenue'!J49+'Nom Revenue'!K49)/('Nom Revenue'!J$74+'Nom Revenue'!K$74)</f>
        <v>2.3276833024121871E-2</v>
      </c>
      <c r="L49" s="79">
        <f>('Nom Revenue'!K49+'Nom Revenue'!L49)/('Nom Revenue'!K$74+'Nom Revenue'!L$74)</f>
        <v>2.9972012379156442E-2</v>
      </c>
      <c r="M49" s="79">
        <f>('Nom Revenue'!L49+'Nom Revenue'!M49)/('Nom Revenue'!L$74+'Nom Revenue'!M$74)</f>
        <v>2.7634383252191336E-2</v>
      </c>
      <c r="N49" s="79">
        <f>('Nom Revenue'!M49+'Nom Revenue'!N49)/('Nom Revenue'!M$74+'Nom Revenue'!N$74)</f>
        <v>2.7636200945686914E-2</v>
      </c>
      <c r="O49" s="79">
        <f>('Nom Revenue'!N49+'Nom Revenue'!O49)/('Nom Revenue'!N$74+'Nom Revenue'!O$74)</f>
        <v>2.9077533884252962E-2</v>
      </c>
      <c r="P49" s="79">
        <f>('Nom Revenue'!O49+'Nom Revenue'!P49)/('Nom Revenue'!O$74+'Nom Revenue'!P$74)</f>
        <v>2.9622120444509525E-2</v>
      </c>
      <c r="Q49" s="79">
        <f>('Nom Revenue'!P49+'Nom Revenue'!Q49)/('Nom Revenue'!P$74+'Nom Revenue'!Q$74)</f>
        <v>2.8895056558850093E-2</v>
      </c>
      <c r="R49" s="79">
        <f>('Nom Revenue'!Q49+'Nom Revenue'!R49)/('Nom Revenue'!Q$74+'Nom Revenue'!R$74)</f>
        <v>2.8073983606381171E-2</v>
      </c>
      <c r="S49" s="79">
        <f>('Nom Revenue'!R49+'Nom Revenue'!S49)/('Nom Revenue'!R$74+'Nom Revenue'!S$74)</f>
        <v>2.9347884397402931E-2</v>
      </c>
      <c r="T49" s="79">
        <f>('Nom Revenue'!S49+'Nom Revenue'!T49)/('Nom Revenue'!S$74+'Nom Revenue'!T$74)</f>
        <v>3.2547289405368711E-2</v>
      </c>
      <c r="U49" s="79">
        <f>('Nom Revenue'!T49+'Nom Revenue'!U49)/('Nom Revenue'!T$74+'Nom Revenue'!U$74)</f>
        <v>3.4405516262435418E-2</v>
      </c>
      <c r="V49" s="79">
        <f>('Nom Revenue'!U49+'Nom Revenue'!V49)/('Nom Revenue'!U$74+'Nom Revenue'!V$74)</f>
        <v>3.3823775378905165E-2</v>
      </c>
      <c r="W49" s="79">
        <f>('Nom Revenue'!V49+'Nom Revenue'!W49)/('Nom Revenue'!V$74+'Nom Revenue'!W$74)</f>
        <v>3.2946928222939022E-2</v>
      </c>
      <c r="X49" s="79">
        <f>('Nom Revenue'!W49+'Nom Revenue'!X49)/('Nom Revenue'!W$74+'Nom Revenue'!X$74)</f>
        <v>3.3871045569677308E-2</v>
      </c>
      <c r="Y49" s="79">
        <f>('Nom Revenue'!X49+'Nom Revenue'!Y49)/('Nom Revenue'!X$74+'Nom Revenue'!Y$74)</f>
        <v>3.6659216150763604E-2</v>
      </c>
      <c r="Z49" s="79">
        <f>('Nom Revenue'!Y49+'Nom Revenue'!Z49)/('Nom Revenue'!Y$74+'Nom Revenue'!Z$74)</f>
        <v>3.8513187202906161E-2</v>
      </c>
      <c r="AA49" s="79">
        <f>('Nom Revenue'!Z49+'Nom Revenue'!AA49)/('Nom Revenue'!Z$74+'Nom Revenue'!AA$74)</f>
        <v>3.9178320957817162E-2</v>
      </c>
      <c r="AB49" s="79">
        <f>('Nom Revenue'!AA49+'Nom Revenue'!AB49)/('Nom Revenue'!AA$74+'Nom Revenue'!AB$74)</f>
        <v>3.8598553728449725E-2</v>
      </c>
      <c r="AC49" s="79">
        <f>('Nom Revenue'!AB49+'Nom Revenue'!AC49)/('Nom Revenue'!AB$74+'Nom Revenue'!AC$74)</f>
        <v>3.407344908440036E-2</v>
      </c>
      <c r="AD49" s="79">
        <f>('Nom Revenue'!AD49+'Nom Revenue'!AE49)/('Nom Revenue'!AD$74+'Nom Revenue'!AE$74)</f>
        <v>2.6104353522183207E-2</v>
      </c>
      <c r="AE49" s="79">
        <f>('Nom Revenue'!AE49+'Nom Revenue'!AF49)/('Nom Revenue'!AE$74+'Nom Revenue'!AF$74)</f>
        <v>2.0609243106572785E-2</v>
      </c>
      <c r="AF49" s="79">
        <f>('Nom Revenue'!AF49+'Nom Revenue'!AG49)/('Nom Revenue'!AF$74+'Nom Revenue'!AG$74)</f>
        <v>1.8387562782521731E-2</v>
      </c>
      <c r="AG49" s="79">
        <f>('Nom Revenue'!AG49+'Nom Revenue'!AH49)/('Nom Revenue'!AG$74+'Nom Revenue'!AH$74)</f>
        <v>1.7248402531393953E-2</v>
      </c>
      <c r="AH49" s="79">
        <f>('Nom Revenue'!AH49+'Nom Revenue'!AI49)/('Nom Revenue'!AH$74+'Nom Revenue'!AI$74)</f>
        <v>1.7746488876454185E-2</v>
      </c>
      <c r="AI49" s="79">
        <f>('Nom Revenue'!AI49+'Nom Revenue'!AJ49)/('Nom Revenue'!AI$74+'Nom Revenue'!AJ$74)</f>
        <v>1.9449218203582804E-2</v>
      </c>
      <c r="AJ49" s="79">
        <f>('Nom Revenue'!AJ49+'Nom Revenue'!AK49)/('Nom Revenue'!AJ$74+'Nom Revenue'!AK$74)</f>
        <v>2.0209123926386317E-2</v>
      </c>
      <c r="AK49" s="79">
        <f>('Nom Revenue'!AK49+'Nom Revenue'!AL49)/('Nom Revenue'!AK$74+'Nom Revenue'!AL$74)</f>
        <v>2.1993407206763523E-2</v>
      </c>
      <c r="AL49" s="79">
        <f>('Nom Revenue'!AL49+'Nom Revenue'!AM49)/('Nom Revenue'!AL$74+'Nom Revenue'!AM$74)</f>
        <v>2.4736972960663284E-2</v>
      </c>
      <c r="AM49" s="79">
        <f>('Nom Revenue'!AM49+'Nom Revenue'!AN49)/('Nom Revenue'!AM$74+'Nom Revenue'!AN$74)</f>
        <v>2.5634548636545386E-2</v>
      </c>
      <c r="AN49" s="79">
        <f>('Nom Revenue'!AN49+'Nom Revenue'!AO49)/('Nom Revenue'!AN$74+'Nom Revenue'!AO$74)</f>
        <v>2.5139787957807778E-2</v>
      </c>
      <c r="AO49" s="79">
        <f>('Nom Revenue'!AO49+'Nom Revenue'!AP49)/('Nom Revenue'!AO$74+'Nom Revenue'!AP$74)</f>
        <v>2.4306569758241935E-2</v>
      </c>
      <c r="AP49" s="79">
        <f>('Nom Revenue'!AP49+'Nom Revenue'!AQ49)/('Nom Revenue'!AP$74+'Nom Revenue'!AQ$74)</f>
        <v>2.4530386371959739E-2</v>
      </c>
      <c r="AQ49" s="79">
        <f>('Nom Revenue'!AQ49+'Nom Revenue'!AR49)/('Nom Revenue'!AQ$74+'Nom Revenue'!AR$74)</f>
        <v>2.6132933464701361E-2</v>
      </c>
      <c r="AR49" s="79">
        <f>('Nom Revenue'!AR49+'Nom Revenue'!AS49)/('Nom Revenue'!AR$74+'Nom Revenue'!AS$74)</f>
        <v>2.612150230547813E-2</v>
      </c>
      <c r="AS49" s="79" t="e">
        <f>('Nom Revenue'!AS49+'Nom Revenue'!AT49)/('Nom Revenue'!AS$74+'Nom Revenue'!AT$74)</f>
        <v>#N/A</v>
      </c>
      <c r="AT49" s="79" t="e">
        <f>('Nom Revenue'!AT49+'Nom Revenue'!AU49)/('Nom Revenue'!AT$74+'Nom Revenue'!AU$74)</f>
        <v>#N/A</v>
      </c>
      <c r="AU49" s="79" t="e">
        <f>('Nom Revenue'!AU49+'Nom Revenue'!AV49)/('Nom Revenue'!AU$74+'Nom Revenue'!AV$74)</f>
        <v>#N/A</v>
      </c>
      <c r="AV49" s="79" t="e">
        <f>('Nom Revenue'!AV49+'Nom Revenue'!AW49)/('Nom Revenue'!AV$74+'Nom Revenue'!AW$74)</f>
        <v>#N/A</v>
      </c>
      <c r="AW49" s="79" t="e">
        <f>('Nom Revenue'!AW49+'Nom Revenue'!AX49)/('Nom Revenue'!AW$74+'Nom Revenue'!AX$74)</f>
        <v>#N/A</v>
      </c>
      <c r="AX49" s="79" t="e">
        <f>('Nom Revenue'!AX49+'Nom Revenue'!AY49)/('Nom Revenue'!AX$74+'Nom Revenue'!AY$74)</f>
        <v>#N/A</v>
      </c>
      <c r="AY49" s="79" t="e">
        <f>('Nom Revenue'!AY49+'Nom Revenue'!AZ49)/('Nom Revenue'!AY$74+'Nom Revenue'!AZ$74)</f>
        <v>#N/A</v>
      </c>
      <c r="AZ49" s="79" t="e">
        <f>('Nom Revenue'!AZ49+'Nom Revenue'!BA49)/('Nom Revenue'!AZ$74+'Nom Revenue'!BA$74)</f>
        <v>#N/A</v>
      </c>
    </row>
    <row r="50" spans="1:52"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7.6492404744827559E-3</v>
      </c>
      <c r="I50" s="78">
        <f>('Nom Revenue'!H50+'Nom Revenue'!I50)/('Nom Revenue'!H$74+'Nom Revenue'!I$74)</f>
        <v>7.4000430159510428E-3</v>
      </c>
      <c r="J50" s="78">
        <f>('Nom Revenue'!I50+'Nom Revenue'!J50)/('Nom Revenue'!I$74+'Nom Revenue'!J$74)</f>
        <v>7.1552612613034776E-3</v>
      </c>
      <c r="K50" s="78">
        <f>('Nom Revenue'!J50+'Nom Revenue'!K50)/('Nom Revenue'!J$74+'Nom Revenue'!K$74)</f>
        <v>6.9392606257604175E-3</v>
      </c>
      <c r="L50" s="78">
        <f>('Nom Revenue'!K50+'Nom Revenue'!L50)/('Nom Revenue'!K$74+'Nom Revenue'!L$74)</f>
        <v>6.8166525965510042E-3</v>
      </c>
      <c r="M50" s="78">
        <f>('Nom Revenue'!L50+'Nom Revenue'!M50)/('Nom Revenue'!L$74+'Nom Revenue'!M$74)</f>
        <v>7.0236914683022306E-3</v>
      </c>
      <c r="N50" s="78">
        <f>('Nom Revenue'!M50+'Nom Revenue'!N50)/('Nom Revenue'!M$74+'Nom Revenue'!N$74)</f>
        <v>7.1185903442863166E-3</v>
      </c>
      <c r="O50" s="78">
        <f>('Nom Revenue'!N50+'Nom Revenue'!O50)/('Nom Revenue'!N$74+'Nom Revenue'!O$74)</f>
        <v>6.7049787727994524E-3</v>
      </c>
      <c r="P50" s="78">
        <f>('Nom Revenue'!O50+'Nom Revenue'!P50)/('Nom Revenue'!O$74+'Nom Revenue'!P$74)</f>
        <v>6.3740714858027143E-3</v>
      </c>
      <c r="Q50" s="78">
        <f>('Nom Revenue'!P50+'Nom Revenue'!Q50)/('Nom Revenue'!P$74+'Nom Revenue'!Q$74)</f>
        <v>6.19984337070076E-3</v>
      </c>
      <c r="R50" s="78">
        <f>('Nom Revenue'!Q50+'Nom Revenue'!R50)/('Nom Revenue'!Q$74+'Nom Revenue'!R$74)</f>
        <v>6.2341423484824901E-3</v>
      </c>
      <c r="S50" s="78">
        <f>('Nom Revenue'!R50+'Nom Revenue'!S50)/('Nom Revenue'!R$74+'Nom Revenue'!S$74)</f>
        <v>6.5523454627363972E-3</v>
      </c>
      <c r="T50" s="78">
        <f>('Nom Revenue'!S50+'Nom Revenue'!T50)/('Nom Revenue'!S$74+'Nom Revenue'!T$74)</f>
        <v>6.5426556341795315E-3</v>
      </c>
      <c r="U50" s="78">
        <f>('Nom Revenue'!T50+'Nom Revenue'!U50)/('Nom Revenue'!T$74+'Nom Revenue'!U$74)</f>
        <v>6.1037850431824711E-3</v>
      </c>
      <c r="V50" s="78">
        <f>('Nom Revenue'!U50+'Nom Revenue'!V50)/('Nom Revenue'!U$74+'Nom Revenue'!V$74)</f>
        <v>5.7665690409473827E-3</v>
      </c>
      <c r="W50" s="78">
        <f>('Nom Revenue'!V50+'Nom Revenue'!W50)/('Nom Revenue'!V$74+'Nom Revenue'!W$74)</f>
        <v>5.536578984696696E-3</v>
      </c>
      <c r="X50" s="78">
        <f>('Nom Revenue'!W50+'Nom Revenue'!X50)/('Nom Revenue'!W$74+'Nom Revenue'!X$74)</f>
        <v>5.8329618094155912E-3</v>
      </c>
      <c r="Y50" s="78">
        <f>('Nom Revenue'!X50+'Nom Revenue'!Y50)/('Nom Revenue'!X$74+'Nom Revenue'!Y$74)</f>
        <v>6.6044439544261742E-3</v>
      </c>
      <c r="Z50" s="78">
        <f>('Nom Revenue'!Y50+'Nom Revenue'!Z50)/('Nom Revenue'!Y$74+'Nom Revenue'!Z$74)</f>
        <v>6.2769363626269436E-3</v>
      </c>
      <c r="AA50" s="78">
        <f>('Nom Revenue'!Z50+'Nom Revenue'!AA50)/('Nom Revenue'!Z$74+'Nom Revenue'!AA$74)</f>
        <v>5.3193874302805283E-3</v>
      </c>
      <c r="AB50" s="78">
        <f>('Nom Revenue'!AA50+'Nom Revenue'!AB50)/('Nom Revenue'!AA$74+'Nom Revenue'!AB$74)</f>
        <v>5.0988500167153577E-3</v>
      </c>
      <c r="AC50" s="78">
        <f>('Nom Revenue'!AB50+'Nom Revenue'!AC50)/('Nom Revenue'!AB$74+'Nom Revenue'!AC$74)</f>
        <v>5.1430776804679583E-3</v>
      </c>
      <c r="AD50" s="78">
        <f>('Nom Revenue'!AD50+'Nom Revenue'!AE50)/('Nom Revenue'!AD$74+'Nom Revenue'!AE$74)</f>
        <v>4.9069538036648078E-3</v>
      </c>
      <c r="AE50" s="78">
        <f>('Nom Revenue'!AE50+'Nom Revenue'!AF50)/('Nom Revenue'!AE$74+'Nom Revenue'!AF$74)</f>
        <v>4.6018123484773939E-3</v>
      </c>
      <c r="AF50" s="78">
        <f>('Nom Revenue'!AF50+'Nom Revenue'!AG50)/('Nom Revenue'!AF$74+'Nom Revenue'!AG$74)</f>
        <v>4.3114939128266576E-3</v>
      </c>
      <c r="AG50" s="78">
        <f>('Nom Revenue'!AG50+'Nom Revenue'!AH50)/('Nom Revenue'!AG$74+'Nom Revenue'!AH$74)</f>
        <v>4.2291956081454132E-3</v>
      </c>
      <c r="AH50" s="78">
        <f>('Nom Revenue'!AH50+'Nom Revenue'!AI50)/('Nom Revenue'!AH$74+'Nom Revenue'!AI$74)</f>
        <v>4.4201039883066222E-3</v>
      </c>
      <c r="AI50" s="78">
        <f>('Nom Revenue'!AI50+'Nom Revenue'!AJ50)/('Nom Revenue'!AI$74+'Nom Revenue'!AJ$74)</f>
        <v>4.4120261233381065E-3</v>
      </c>
      <c r="AJ50" s="78">
        <f>('Nom Revenue'!AJ50+'Nom Revenue'!AK50)/('Nom Revenue'!AJ$74+'Nom Revenue'!AK$74)</f>
        <v>4.1798019045953209E-3</v>
      </c>
      <c r="AK50" s="78">
        <f>('Nom Revenue'!AK50+'Nom Revenue'!AL50)/('Nom Revenue'!AK$74+'Nom Revenue'!AL$74)</f>
        <v>3.7698366576376916E-3</v>
      </c>
      <c r="AL50" s="78">
        <f>('Nom Revenue'!AL50+'Nom Revenue'!AM50)/('Nom Revenue'!AL$74+'Nom Revenue'!AM$74)</f>
        <v>3.6613677457080465E-3</v>
      </c>
      <c r="AM50" s="78">
        <f>('Nom Revenue'!AM50+'Nom Revenue'!AN50)/('Nom Revenue'!AM$74+'Nom Revenue'!AN$74)</f>
        <v>3.7436346892807532E-3</v>
      </c>
      <c r="AN50" s="78">
        <f>('Nom Revenue'!AN50+'Nom Revenue'!AO50)/('Nom Revenue'!AN$74+'Nom Revenue'!AO$74)</f>
        <v>3.49514633250941E-3</v>
      </c>
      <c r="AO50" s="78">
        <f>('Nom Revenue'!AO50+'Nom Revenue'!AP50)/('Nom Revenue'!AO$74+'Nom Revenue'!AP$74)</f>
        <v>3.6570619117247518E-3</v>
      </c>
      <c r="AP50" s="78">
        <f>('Nom Revenue'!AP50+'Nom Revenue'!AQ50)/('Nom Revenue'!AP$74+'Nom Revenue'!AQ$74)</f>
        <v>4.2092924010000516E-3</v>
      </c>
      <c r="AQ50" s="78">
        <f>('Nom Revenue'!AQ50+'Nom Revenue'!AR50)/('Nom Revenue'!AQ$74+'Nom Revenue'!AR$74)</f>
        <v>4.3014457928314195E-3</v>
      </c>
      <c r="AR50" s="78">
        <f>('Nom Revenue'!AR50+'Nom Revenue'!AS50)/('Nom Revenue'!AR$74+'Nom Revenue'!AS$74)</f>
        <v>3.9314294748880076E-3</v>
      </c>
      <c r="AS50" s="78" t="e">
        <f>('Nom Revenue'!AS50+'Nom Revenue'!AT50)/('Nom Revenue'!AS$74+'Nom Revenue'!AT$74)</f>
        <v>#N/A</v>
      </c>
      <c r="AT50" s="78" t="e">
        <f>('Nom Revenue'!AT50+'Nom Revenue'!AU50)/('Nom Revenue'!AT$74+'Nom Revenue'!AU$74)</f>
        <v>#N/A</v>
      </c>
      <c r="AU50" s="78" t="e">
        <f>('Nom Revenue'!AU50+'Nom Revenue'!AV50)/('Nom Revenue'!AU$74+'Nom Revenue'!AV$74)</f>
        <v>#N/A</v>
      </c>
      <c r="AV50" s="78" t="e">
        <f>('Nom Revenue'!AV50+'Nom Revenue'!AW50)/('Nom Revenue'!AV$74+'Nom Revenue'!AW$74)</f>
        <v>#N/A</v>
      </c>
      <c r="AW50" s="78" t="e">
        <f>('Nom Revenue'!AW50+'Nom Revenue'!AX50)/('Nom Revenue'!AW$74+'Nom Revenue'!AX$74)</f>
        <v>#N/A</v>
      </c>
      <c r="AX50" s="78" t="e">
        <f>('Nom Revenue'!AX50+'Nom Revenue'!AY50)/('Nom Revenue'!AX$74+'Nom Revenue'!AY$74)</f>
        <v>#N/A</v>
      </c>
      <c r="AY50" s="78" t="e">
        <f>('Nom Revenue'!AY50+'Nom Revenue'!AZ50)/('Nom Revenue'!AY$74+'Nom Revenue'!AZ$74)</f>
        <v>#N/A</v>
      </c>
      <c r="AZ50" s="78" t="e">
        <f>('Nom Revenue'!AZ50+'Nom Revenue'!BA50)/('Nom Revenue'!AZ$74+'Nom Revenue'!BA$74)</f>
        <v>#N/A</v>
      </c>
    </row>
    <row r="51" spans="1:52"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1.9855097989050861E-2</v>
      </c>
      <c r="I51" s="78">
        <f>('Nom Revenue'!H51+'Nom Revenue'!I51)/('Nom Revenue'!H$74+'Nom Revenue'!I$74)</f>
        <v>2.007799345335394E-2</v>
      </c>
      <c r="J51" s="78">
        <f>('Nom Revenue'!I51+'Nom Revenue'!J51)/('Nom Revenue'!I$74+'Nom Revenue'!J$74)</f>
        <v>1.9542023396898128E-2</v>
      </c>
      <c r="K51" s="78">
        <f>('Nom Revenue'!J51+'Nom Revenue'!K51)/('Nom Revenue'!J$74+'Nom Revenue'!K$74)</f>
        <v>1.8495129542960051E-2</v>
      </c>
      <c r="L51" s="78">
        <f>('Nom Revenue'!K51+'Nom Revenue'!L51)/('Nom Revenue'!K$74+'Nom Revenue'!L$74)</f>
        <v>1.7635232495591763E-2</v>
      </c>
      <c r="M51" s="78">
        <f>('Nom Revenue'!L51+'Nom Revenue'!M51)/('Nom Revenue'!L$74+'Nom Revenue'!M$74)</f>
        <v>1.6983912553746441E-2</v>
      </c>
      <c r="N51" s="78">
        <f>('Nom Revenue'!M51+'Nom Revenue'!N51)/('Nom Revenue'!M$74+'Nom Revenue'!N$74)</f>
        <v>1.6612040467743356E-2</v>
      </c>
      <c r="O51" s="78">
        <f>('Nom Revenue'!N51+'Nom Revenue'!O51)/('Nom Revenue'!N$74+'Nom Revenue'!O$74)</f>
        <v>1.6314894973892179E-2</v>
      </c>
      <c r="P51" s="78">
        <f>('Nom Revenue'!O51+'Nom Revenue'!P51)/('Nom Revenue'!O$74+'Nom Revenue'!P$74)</f>
        <v>1.5356636045785865E-2</v>
      </c>
      <c r="Q51" s="78">
        <f>('Nom Revenue'!P51+'Nom Revenue'!Q51)/('Nom Revenue'!P$74+'Nom Revenue'!Q$74)</f>
        <v>1.4563758141359354E-2</v>
      </c>
      <c r="R51" s="78">
        <f>('Nom Revenue'!Q51+'Nom Revenue'!R51)/('Nom Revenue'!Q$74+'Nom Revenue'!R$74)</f>
        <v>1.384703903561731E-2</v>
      </c>
      <c r="S51" s="78">
        <f>('Nom Revenue'!R51+'Nom Revenue'!S51)/('Nom Revenue'!R$74+'Nom Revenue'!S$74)</f>
        <v>1.3626881049155977E-2</v>
      </c>
      <c r="T51" s="78">
        <f>('Nom Revenue'!S51+'Nom Revenue'!T51)/('Nom Revenue'!S$74+'Nom Revenue'!T$74)</f>
        <v>1.372327943054613E-2</v>
      </c>
      <c r="U51" s="78">
        <f>('Nom Revenue'!T51+'Nom Revenue'!U51)/('Nom Revenue'!T$74+'Nom Revenue'!U$74)</f>
        <v>1.3730821646902151E-2</v>
      </c>
      <c r="V51" s="78">
        <f>('Nom Revenue'!U51+'Nom Revenue'!V51)/('Nom Revenue'!U$74+'Nom Revenue'!V$74)</f>
        <v>1.4016015926315109E-2</v>
      </c>
      <c r="W51" s="78">
        <f>('Nom Revenue'!V51+'Nom Revenue'!W51)/('Nom Revenue'!V$74+'Nom Revenue'!W$74)</f>
        <v>1.3478136609140112E-2</v>
      </c>
      <c r="X51" s="78">
        <f>('Nom Revenue'!W51+'Nom Revenue'!X51)/('Nom Revenue'!W$74+'Nom Revenue'!X$74)</f>
        <v>1.3231234026239906E-2</v>
      </c>
      <c r="Y51" s="78">
        <f>('Nom Revenue'!X51+'Nom Revenue'!Y51)/('Nom Revenue'!X$74+'Nom Revenue'!Y$74)</f>
        <v>1.3992367555633439E-2</v>
      </c>
      <c r="Z51" s="78">
        <f>('Nom Revenue'!Y51+'Nom Revenue'!Z51)/('Nom Revenue'!Y$74+'Nom Revenue'!Z$74)</f>
        <v>1.3806778949695099E-2</v>
      </c>
      <c r="AA51" s="78">
        <f>('Nom Revenue'!Z51+'Nom Revenue'!AA51)/('Nom Revenue'!Z$74+'Nom Revenue'!AA$74)</f>
        <v>1.3045744839817252E-2</v>
      </c>
      <c r="AB51" s="78">
        <f>('Nom Revenue'!AA51+'Nom Revenue'!AB51)/('Nom Revenue'!AA$74+'Nom Revenue'!AB$74)</f>
        <v>1.2410176923778528E-2</v>
      </c>
      <c r="AC51" s="78">
        <f>('Nom Revenue'!AB51+'Nom Revenue'!AC51)/('Nom Revenue'!AB$74+'Nom Revenue'!AC$74)</f>
        <v>1.1557855815727781E-2</v>
      </c>
      <c r="AD51" s="78">
        <f>('Nom Revenue'!AD51+'Nom Revenue'!AE51)/('Nom Revenue'!AD$74+'Nom Revenue'!AE$74)</f>
        <v>1.105232912624084E-2</v>
      </c>
      <c r="AE51" s="78">
        <f>('Nom Revenue'!AE51+'Nom Revenue'!AF51)/('Nom Revenue'!AE$74+'Nom Revenue'!AF$74)</f>
        <v>1.0208280270310345E-2</v>
      </c>
      <c r="AF51" s="78">
        <f>('Nom Revenue'!AF51+'Nom Revenue'!AG51)/('Nom Revenue'!AF$74+'Nom Revenue'!AG$74)</f>
        <v>8.5694164365453327E-3</v>
      </c>
      <c r="AG51" s="78">
        <f>('Nom Revenue'!AG51+'Nom Revenue'!AH51)/('Nom Revenue'!AG$74+'Nom Revenue'!AH$74)</f>
        <v>8.1327546552895525E-3</v>
      </c>
      <c r="AH51" s="78">
        <f>('Nom Revenue'!AH51+'Nom Revenue'!AI51)/('Nom Revenue'!AH$74+'Nom Revenue'!AI$74)</f>
        <v>8.1166674398044023E-3</v>
      </c>
      <c r="AI51" s="78">
        <f>('Nom Revenue'!AI51+'Nom Revenue'!AJ51)/('Nom Revenue'!AI$74+'Nom Revenue'!AJ$74)</f>
        <v>7.7261873057965069E-3</v>
      </c>
      <c r="AJ51" s="78">
        <f>('Nom Revenue'!AJ51+'Nom Revenue'!AK51)/('Nom Revenue'!AJ$74+'Nom Revenue'!AK$74)</f>
        <v>7.5914729436230019E-3</v>
      </c>
      <c r="AK51" s="78">
        <f>('Nom Revenue'!AK51+'Nom Revenue'!AL51)/('Nom Revenue'!AK$74+'Nom Revenue'!AL$74)</f>
        <v>7.4299532134942132E-3</v>
      </c>
      <c r="AL51" s="78">
        <f>('Nom Revenue'!AL51+'Nom Revenue'!AM51)/('Nom Revenue'!AL$74+'Nom Revenue'!AM$74)</f>
        <v>7.285784770649506E-3</v>
      </c>
      <c r="AM51" s="78">
        <f>('Nom Revenue'!AM51+'Nom Revenue'!AN51)/('Nom Revenue'!AM$74+'Nom Revenue'!AN$74)</f>
        <v>7.0016370753977616E-3</v>
      </c>
      <c r="AN51" s="78">
        <f>('Nom Revenue'!AN51+'Nom Revenue'!AO51)/('Nom Revenue'!AN$74+'Nom Revenue'!AO$74)</f>
        <v>6.8107245601026324E-3</v>
      </c>
      <c r="AO51" s="78">
        <f>('Nom Revenue'!AO51+'Nom Revenue'!AP51)/('Nom Revenue'!AO$74+'Nom Revenue'!AP$74)</f>
        <v>7.0868352801257825E-3</v>
      </c>
      <c r="AP51" s="78">
        <f>('Nom Revenue'!AP51+'Nom Revenue'!AQ51)/('Nom Revenue'!AP$74+'Nom Revenue'!AQ$74)</f>
        <v>7.426016262003828E-3</v>
      </c>
      <c r="AQ51" s="78">
        <f>('Nom Revenue'!AQ51+'Nom Revenue'!AR51)/('Nom Revenue'!AQ$74+'Nom Revenue'!AR$74)</f>
        <v>7.4130031724718767E-3</v>
      </c>
      <c r="AR51" s="78">
        <f>('Nom Revenue'!AR51+'Nom Revenue'!AS51)/('Nom Revenue'!AR$74+'Nom Revenue'!AS$74)</f>
        <v>7.3083007119690161E-3</v>
      </c>
      <c r="AS51" s="78" t="e">
        <f>('Nom Revenue'!AS51+'Nom Revenue'!AT51)/('Nom Revenue'!AS$74+'Nom Revenue'!AT$74)</f>
        <v>#N/A</v>
      </c>
      <c r="AT51" s="78" t="e">
        <f>('Nom Revenue'!AT51+'Nom Revenue'!AU51)/('Nom Revenue'!AT$74+'Nom Revenue'!AU$74)</f>
        <v>#N/A</v>
      </c>
      <c r="AU51" s="78" t="e">
        <f>('Nom Revenue'!AU51+'Nom Revenue'!AV51)/('Nom Revenue'!AU$74+'Nom Revenue'!AV$74)</f>
        <v>#N/A</v>
      </c>
      <c r="AV51" s="78" t="e">
        <f>('Nom Revenue'!AV51+'Nom Revenue'!AW51)/('Nom Revenue'!AV$74+'Nom Revenue'!AW$74)</f>
        <v>#N/A</v>
      </c>
      <c r="AW51" s="78" t="e">
        <f>('Nom Revenue'!AW51+'Nom Revenue'!AX51)/('Nom Revenue'!AW$74+'Nom Revenue'!AX$74)</f>
        <v>#N/A</v>
      </c>
      <c r="AX51" s="78" t="e">
        <f>('Nom Revenue'!AX51+'Nom Revenue'!AY51)/('Nom Revenue'!AX$74+'Nom Revenue'!AY$74)</f>
        <v>#N/A</v>
      </c>
      <c r="AY51" s="78" t="e">
        <f>('Nom Revenue'!AY51+'Nom Revenue'!AZ51)/('Nom Revenue'!AY$74+'Nom Revenue'!AZ$74)</f>
        <v>#N/A</v>
      </c>
      <c r="AZ51" s="78" t="e">
        <f>('Nom Revenue'!AZ51+'Nom Revenue'!BA51)/('Nom Revenue'!AZ$74+'Nom Revenue'!BA$74)</f>
        <v>#N/A</v>
      </c>
    </row>
    <row r="52" spans="1:52"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3.7390154188482752E-2</v>
      </c>
      <c r="I52" s="78">
        <f>('Nom Revenue'!H52+'Nom Revenue'!I52)/('Nom Revenue'!H$74+'Nom Revenue'!I$74)</f>
        <v>3.728375424837397E-2</v>
      </c>
      <c r="J52" s="78">
        <f>('Nom Revenue'!I52+'Nom Revenue'!J52)/('Nom Revenue'!I$74+'Nom Revenue'!J$74)</f>
        <v>3.7424601226239473E-2</v>
      </c>
      <c r="K52" s="78">
        <f>('Nom Revenue'!J52+'Nom Revenue'!K52)/('Nom Revenue'!J$74+'Nom Revenue'!K$74)</f>
        <v>3.6587450653898429E-2</v>
      </c>
      <c r="L52" s="78">
        <f>('Nom Revenue'!K52+'Nom Revenue'!L52)/('Nom Revenue'!K$74+'Nom Revenue'!L$74)</f>
        <v>3.5050880344684204E-2</v>
      </c>
      <c r="M52" s="78">
        <f>('Nom Revenue'!L52+'Nom Revenue'!M52)/('Nom Revenue'!L$74+'Nom Revenue'!M$74)</f>
        <v>3.4512580440349716E-2</v>
      </c>
      <c r="N52" s="78">
        <f>('Nom Revenue'!M52+'Nom Revenue'!N52)/('Nom Revenue'!M$74+'Nom Revenue'!N$74)</f>
        <v>3.4180644260720421E-2</v>
      </c>
      <c r="O52" s="78">
        <f>('Nom Revenue'!N52+'Nom Revenue'!O52)/('Nom Revenue'!N$74+'Nom Revenue'!O$74)</f>
        <v>3.3683717857572071E-2</v>
      </c>
      <c r="P52" s="78">
        <f>('Nom Revenue'!O52+'Nom Revenue'!P52)/('Nom Revenue'!O$74+'Nom Revenue'!P$74)</f>
        <v>3.173488703127942E-2</v>
      </c>
      <c r="Q52" s="78">
        <f>('Nom Revenue'!P52+'Nom Revenue'!Q52)/('Nom Revenue'!P$74+'Nom Revenue'!Q$74)</f>
        <v>2.9002030328838236E-2</v>
      </c>
      <c r="R52" s="78">
        <f>('Nom Revenue'!Q52+'Nom Revenue'!R52)/('Nom Revenue'!Q$74+'Nom Revenue'!R$74)</f>
        <v>2.6802262348435218E-2</v>
      </c>
      <c r="S52" s="78">
        <f>('Nom Revenue'!R52+'Nom Revenue'!S52)/('Nom Revenue'!R$74+'Nom Revenue'!S$74)</f>
        <v>2.8304524133384929E-2</v>
      </c>
      <c r="T52" s="78">
        <f>('Nom Revenue'!S52+'Nom Revenue'!T52)/('Nom Revenue'!S$74+'Nom Revenue'!T$74)</f>
        <v>3.0018334337659946E-2</v>
      </c>
      <c r="U52" s="78">
        <f>('Nom Revenue'!T52+'Nom Revenue'!U52)/('Nom Revenue'!T$74+'Nom Revenue'!U$74)</f>
        <v>2.9105047574093063E-2</v>
      </c>
      <c r="V52" s="78">
        <f>('Nom Revenue'!U52+'Nom Revenue'!V52)/('Nom Revenue'!U$74+'Nom Revenue'!V$74)</f>
        <v>2.993872718981623E-2</v>
      </c>
      <c r="W52" s="78">
        <f>('Nom Revenue'!V52+'Nom Revenue'!W52)/('Nom Revenue'!V$74+'Nom Revenue'!W$74)</f>
        <v>2.9380419737034154E-2</v>
      </c>
      <c r="X52" s="78">
        <f>('Nom Revenue'!W52+'Nom Revenue'!X52)/('Nom Revenue'!W$74+'Nom Revenue'!X$74)</f>
        <v>2.8225035350727391E-2</v>
      </c>
      <c r="Y52" s="78">
        <f>('Nom Revenue'!X52+'Nom Revenue'!Y52)/('Nom Revenue'!X$74+'Nom Revenue'!Y$74)</f>
        <v>2.7984196176338107E-2</v>
      </c>
      <c r="Z52" s="78">
        <f>('Nom Revenue'!Y52+'Nom Revenue'!Z52)/('Nom Revenue'!Y$74+'Nom Revenue'!Z$74)</f>
        <v>2.7095039602058335E-2</v>
      </c>
      <c r="AA52" s="78">
        <f>('Nom Revenue'!Z52+'Nom Revenue'!AA52)/('Nom Revenue'!Z$74+'Nom Revenue'!AA$74)</f>
        <v>2.643519353903747E-2</v>
      </c>
      <c r="AB52" s="78">
        <f>('Nom Revenue'!AA52+'Nom Revenue'!AB52)/('Nom Revenue'!AA$74+'Nom Revenue'!AB$74)</f>
        <v>2.6121857637697268E-2</v>
      </c>
      <c r="AC52" s="78">
        <f>('Nom Revenue'!AB52+'Nom Revenue'!AC52)/('Nom Revenue'!AB$74+'Nom Revenue'!AC$74)</f>
        <v>2.5368172093699164E-2</v>
      </c>
      <c r="AD52" s="78">
        <f>('Nom Revenue'!AD52+'Nom Revenue'!AE52)/('Nom Revenue'!AD$74+'Nom Revenue'!AE$74)</f>
        <v>2.4762199408627159E-2</v>
      </c>
      <c r="AE52" s="78">
        <f>('Nom Revenue'!AE52+'Nom Revenue'!AF52)/('Nom Revenue'!AE$74+'Nom Revenue'!AF$74)</f>
        <v>2.3224443400216965E-2</v>
      </c>
      <c r="AF52" s="78">
        <f>('Nom Revenue'!AF52+'Nom Revenue'!AG52)/('Nom Revenue'!AF$74+'Nom Revenue'!AG$74)</f>
        <v>2.1246451971603294E-2</v>
      </c>
      <c r="AG52" s="78">
        <f>('Nom Revenue'!AG52+'Nom Revenue'!AH52)/('Nom Revenue'!AG$74+'Nom Revenue'!AH$74)</f>
        <v>2.0523464754359063E-2</v>
      </c>
      <c r="AH52" s="78">
        <f>('Nom Revenue'!AH52+'Nom Revenue'!AI52)/('Nom Revenue'!AH$74+'Nom Revenue'!AI$74)</f>
        <v>1.9540364790785945E-2</v>
      </c>
      <c r="AI52" s="78">
        <f>('Nom Revenue'!AI52+'Nom Revenue'!AJ52)/('Nom Revenue'!AI$74+'Nom Revenue'!AJ$74)</f>
        <v>1.9125925728865314E-2</v>
      </c>
      <c r="AJ52" s="78">
        <f>('Nom Revenue'!AJ52+'Nom Revenue'!AK52)/('Nom Revenue'!AJ$74+'Nom Revenue'!AK$74)</f>
        <v>1.8168045596933437E-2</v>
      </c>
      <c r="AK52" s="78">
        <f>('Nom Revenue'!AK52+'Nom Revenue'!AL52)/('Nom Revenue'!AK$74+'Nom Revenue'!AL$74)</f>
        <v>1.870857424279734E-2</v>
      </c>
      <c r="AL52" s="78">
        <f>('Nom Revenue'!AL52+'Nom Revenue'!AM52)/('Nom Revenue'!AL$74+'Nom Revenue'!AM$74)</f>
        <v>2.0115411000889483E-2</v>
      </c>
      <c r="AM52" s="78">
        <f>('Nom Revenue'!AM52+'Nom Revenue'!AN52)/('Nom Revenue'!AM$74+'Nom Revenue'!AN$74)</f>
        <v>1.9215155406663759E-2</v>
      </c>
      <c r="AN52" s="78">
        <f>('Nom Revenue'!AN52+'Nom Revenue'!AO52)/('Nom Revenue'!AN$74+'Nom Revenue'!AO$74)</f>
        <v>1.8383749623703115E-2</v>
      </c>
      <c r="AO52" s="78">
        <f>('Nom Revenue'!AO52+'Nom Revenue'!AP52)/('Nom Revenue'!AO$74+'Nom Revenue'!AP$74)</f>
        <v>1.7788493354121433E-2</v>
      </c>
      <c r="AP52" s="78">
        <f>('Nom Revenue'!AP52+'Nom Revenue'!AQ52)/('Nom Revenue'!AP$74+'Nom Revenue'!AQ$74)</f>
        <v>1.7727151042317934E-2</v>
      </c>
      <c r="AQ52" s="78">
        <f>('Nom Revenue'!AQ52+'Nom Revenue'!AR52)/('Nom Revenue'!AQ$74+'Nom Revenue'!AR$74)</f>
        <v>1.839545744871424E-2</v>
      </c>
      <c r="AR52" s="78">
        <f>('Nom Revenue'!AR52+'Nom Revenue'!AS52)/('Nom Revenue'!AR$74+'Nom Revenue'!AS$74)</f>
        <v>1.8576106753941116E-2</v>
      </c>
      <c r="AS52" s="78" t="e">
        <f>('Nom Revenue'!AS52+'Nom Revenue'!AT52)/('Nom Revenue'!AS$74+'Nom Revenue'!AT$74)</f>
        <v>#N/A</v>
      </c>
      <c r="AT52" s="78" t="e">
        <f>('Nom Revenue'!AT52+'Nom Revenue'!AU52)/('Nom Revenue'!AT$74+'Nom Revenue'!AU$74)</f>
        <v>#N/A</v>
      </c>
      <c r="AU52" s="78" t="e">
        <f>('Nom Revenue'!AU52+'Nom Revenue'!AV52)/('Nom Revenue'!AU$74+'Nom Revenue'!AV$74)</f>
        <v>#N/A</v>
      </c>
      <c r="AV52" s="78" t="e">
        <f>('Nom Revenue'!AV52+'Nom Revenue'!AW52)/('Nom Revenue'!AV$74+'Nom Revenue'!AW$74)</f>
        <v>#N/A</v>
      </c>
      <c r="AW52" s="78" t="e">
        <f>('Nom Revenue'!AW52+'Nom Revenue'!AX52)/('Nom Revenue'!AW$74+'Nom Revenue'!AX$74)</f>
        <v>#N/A</v>
      </c>
      <c r="AX52" s="78" t="e">
        <f>('Nom Revenue'!AX52+'Nom Revenue'!AY52)/('Nom Revenue'!AX$74+'Nom Revenue'!AY$74)</f>
        <v>#N/A</v>
      </c>
      <c r="AY52" s="78" t="e">
        <f>('Nom Revenue'!AY52+'Nom Revenue'!AZ52)/('Nom Revenue'!AY$74+'Nom Revenue'!AZ$74)</f>
        <v>#N/A</v>
      </c>
      <c r="AZ52" s="78" t="e">
        <f>('Nom Revenue'!AZ52+'Nom Revenue'!BA52)/('Nom Revenue'!AZ$74+'Nom Revenue'!BA$74)</f>
        <v>#N/A</v>
      </c>
    </row>
    <row r="53" spans="1:52"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2.1609846792671899E-2</v>
      </c>
      <c r="I53" s="79">
        <f>('Nom Revenue'!H53+'Nom Revenue'!I53)/('Nom Revenue'!H$74+'Nom Revenue'!I$74)</f>
        <v>2.1653586764286799E-2</v>
      </c>
      <c r="J53" s="79">
        <f>('Nom Revenue'!I53+'Nom Revenue'!J53)/('Nom Revenue'!I$74+'Nom Revenue'!J$74)</f>
        <v>2.1496345452132175E-2</v>
      </c>
      <c r="K53" s="79">
        <f>('Nom Revenue'!J53+'Nom Revenue'!K53)/('Nom Revenue'!J$74+'Nom Revenue'!K$74)</f>
        <v>2.1788278790964368E-2</v>
      </c>
      <c r="L53" s="79">
        <f>('Nom Revenue'!K53+'Nom Revenue'!L53)/('Nom Revenue'!K$74+'Nom Revenue'!L$74)</f>
        <v>2.1879734757940632E-2</v>
      </c>
      <c r="M53" s="79">
        <f>('Nom Revenue'!L53+'Nom Revenue'!M53)/('Nom Revenue'!L$74+'Nom Revenue'!M$74)</f>
        <v>2.252141022010833E-2</v>
      </c>
      <c r="N53" s="79">
        <f>('Nom Revenue'!M53+'Nom Revenue'!N53)/('Nom Revenue'!M$74+'Nom Revenue'!N$74)</f>
        <v>2.2948727100872878E-2</v>
      </c>
      <c r="O53" s="79">
        <f>('Nom Revenue'!N53+'Nom Revenue'!O53)/('Nom Revenue'!N$74+'Nom Revenue'!O$74)</f>
        <v>2.2351247306247581E-2</v>
      </c>
      <c r="P53" s="79">
        <f>('Nom Revenue'!O53+'Nom Revenue'!P53)/('Nom Revenue'!O$74+'Nom Revenue'!P$74)</f>
        <v>2.1944897009051997E-2</v>
      </c>
      <c r="Q53" s="79">
        <f>('Nom Revenue'!P53+'Nom Revenue'!Q53)/('Nom Revenue'!P$74+'Nom Revenue'!Q$74)</f>
        <v>2.1356773601567826E-2</v>
      </c>
      <c r="R53" s="79">
        <f>('Nom Revenue'!Q53+'Nom Revenue'!R53)/('Nom Revenue'!Q$74+'Nom Revenue'!R$74)</f>
        <v>2.1022447853308625E-2</v>
      </c>
      <c r="S53" s="79">
        <f>('Nom Revenue'!R53+'Nom Revenue'!S53)/('Nom Revenue'!R$74+'Nom Revenue'!S$74)</f>
        <v>2.147926420716887E-2</v>
      </c>
      <c r="T53" s="79">
        <f>('Nom Revenue'!S53+'Nom Revenue'!T53)/('Nom Revenue'!S$74+'Nom Revenue'!T$74)</f>
        <v>2.155687694811375E-2</v>
      </c>
      <c r="U53" s="79">
        <f>('Nom Revenue'!T53+'Nom Revenue'!U53)/('Nom Revenue'!T$74+'Nom Revenue'!U$74)</f>
        <v>2.1261641995509808E-2</v>
      </c>
      <c r="V53" s="79">
        <f>('Nom Revenue'!U53+'Nom Revenue'!V53)/('Nom Revenue'!U$74+'Nom Revenue'!V$74)</f>
        <v>2.0944110296798268E-2</v>
      </c>
      <c r="W53" s="79">
        <f>('Nom Revenue'!V53+'Nom Revenue'!W53)/('Nom Revenue'!V$74+'Nom Revenue'!W$74)</f>
        <v>2.0563477651638712E-2</v>
      </c>
      <c r="X53" s="79">
        <f>('Nom Revenue'!W53+'Nom Revenue'!X53)/('Nom Revenue'!W$74+'Nom Revenue'!X$74)</f>
        <v>2.1559061761146209E-2</v>
      </c>
      <c r="Y53" s="79">
        <f>('Nom Revenue'!X53+'Nom Revenue'!Y53)/('Nom Revenue'!X$74+'Nom Revenue'!Y$74)</f>
        <v>2.2450220706428468E-2</v>
      </c>
      <c r="Z53" s="79">
        <f>('Nom Revenue'!Y53+'Nom Revenue'!Z53)/('Nom Revenue'!Y$74+'Nom Revenue'!Z$74)</f>
        <v>2.0853797128226041E-2</v>
      </c>
      <c r="AA53" s="79">
        <f>('Nom Revenue'!Z53+'Nom Revenue'!AA53)/('Nom Revenue'!Z$74+'Nom Revenue'!AA$74)</f>
        <v>1.8982745718603491E-2</v>
      </c>
      <c r="AB53" s="79">
        <f>('Nom Revenue'!AA53+'Nom Revenue'!AB53)/('Nom Revenue'!AA$74+'Nom Revenue'!AB$74)</f>
        <v>1.9114145262468112E-2</v>
      </c>
      <c r="AC53" s="79">
        <f>('Nom Revenue'!AB53+'Nom Revenue'!AC53)/('Nom Revenue'!AB$74+'Nom Revenue'!AC$74)</f>
        <v>2.0854076597410873E-2</v>
      </c>
      <c r="AD53" s="79">
        <f>('Nom Revenue'!AD53+'Nom Revenue'!AE53)/('Nom Revenue'!AD$74+'Nom Revenue'!AE$74)</f>
        <v>2.1837990696297886E-2</v>
      </c>
      <c r="AE53" s="79">
        <f>('Nom Revenue'!AE53+'Nom Revenue'!AF53)/('Nom Revenue'!AE$74+'Nom Revenue'!AF$74)</f>
        <v>2.2935276708033296E-2</v>
      </c>
      <c r="AF53" s="79">
        <f>('Nom Revenue'!AF53+'Nom Revenue'!AG53)/('Nom Revenue'!AF$74+'Nom Revenue'!AG$74)</f>
        <v>2.467273991908004E-2</v>
      </c>
      <c r="AG53" s="79">
        <f>('Nom Revenue'!AG53+'Nom Revenue'!AH53)/('Nom Revenue'!AG$74+'Nom Revenue'!AH$74)</f>
        <v>2.4449504807850339E-2</v>
      </c>
      <c r="AH53" s="79">
        <f>('Nom Revenue'!AH53+'Nom Revenue'!AI53)/('Nom Revenue'!AH$74+'Nom Revenue'!AI$74)</f>
        <v>2.4196792450895878E-2</v>
      </c>
      <c r="AI53" s="79">
        <f>('Nom Revenue'!AI53+'Nom Revenue'!AJ53)/('Nom Revenue'!AI$74+'Nom Revenue'!AJ$74)</f>
        <v>2.4289522649094775E-2</v>
      </c>
      <c r="AJ53" s="79">
        <f>('Nom Revenue'!AJ53+'Nom Revenue'!AK53)/('Nom Revenue'!AJ$74+'Nom Revenue'!AK$74)</f>
        <v>2.4371409790179991E-2</v>
      </c>
      <c r="AK53" s="79">
        <f>('Nom Revenue'!AK53+'Nom Revenue'!AL53)/('Nom Revenue'!AK$74+'Nom Revenue'!AL$74)</f>
        <v>2.3761168841828779E-2</v>
      </c>
      <c r="AL53" s="79">
        <f>('Nom Revenue'!AL53+'Nom Revenue'!AM53)/('Nom Revenue'!AL$74+'Nom Revenue'!AM$74)</f>
        <v>2.4204961969323008E-2</v>
      </c>
      <c r="AM53" s="79">
        <f>('Nom Revenue'!AM53+'Nom Revenue'!AN53)/('Nom Revenue'!AM$74+'Nom Revenue'!AN$74)</f>
        <v>2.4995713841689225E-2</v>
      </c>
      <c r="AN53" s="79">
        <f>('Nom Revenue'!AN53+'Nom Revenue'!AO53)/('Nom Revenue'!AN$74+'Nom Revenue'!AO$74)</f>
        <v>2.4808291452937448E-2</v>
      </c>
      <c r="AO53" s="79">
        <f>('Nom Revenue'!AO53+'Nom Revenue'!AP53)/('Nom Revenue'!AO$74+'Nom Revenue'!AP$74)</f>
        <v>2.6897724305792473E-2</v>
      </c>
      <c r="AP53" s="79">
        <f>('Nom Revenue'!AP53+'Nom Revenue'!AQ53)/('Nom Revenue'!AP$74+'Nom Revenue'!AQ$74)</f>
        <v>3.0797321710021058E-2</v>
      </c>
      <c r="AQ53" s="79">
        <f>('Nom Revenue'!AQ53+'Nom Revenue'!AR53)/('Nom Revenue'!AQ$74+'Nom Revenue'!AR$74)</f>
        <v>3.1881309150063514E-2</v>
      </c>
      <c r="AR53" s="79">
        <f>('Nom Revenue'!AR53+'Nom Revenue'!AS53)/('Nom Revenue'!AR$74+'Nom Revenue'!AS$74)</f>
        <v>3.0689604619208208E-2</v>
      </c>
      <c r="AS53" s="79" t="e">
        <f>('Nom Revenue'!AS53+'Nom Revenue'!AT53)/('Nom Revenue'!AS$74+'Nom Revenue'!AT$74)</f>
        <v>#N/A</v>
      </c>
      <c r="AT53" s="79" t="e">
        <f>('Nom Revenue'!AT53+'Nom Revenue'!AU53)/('Nom Revenue'!AT$74+'Nom Revenue'!AU$74)</f>
        <v>#N/A</v>
      </c>
      <c r="AU53" s="79" t="e">
        <f>('Nom Revenue'!AU53+'Nom Revenue'!AV53)/('Nom Revenue'!AU$74+'Nom Revenue'!AV$74)</f>
        <v>#N/A</v>
      </c>
      <c r="AV53" s="79" t="e">
        <f>('Nom Revenue'!AV53+'Nom Revenue'!AW53)/('Nom Revenue'!AV$74+'Nom Revenue'!AW$74)</f>
        <v>#N/A</v>
      </c>
      <c r="AW53" s="79" t="e">
        <f>('Nom Revenue'!AW53+'Nom Revenue'!AX53)/('Nom Revenue'!AW$74+'Nom Revenue'!AX$74)</f>
        <v>#N/A</v>
      </c>
      <c r="AX53" s="79" t="e">
        <f>('Nom Revenue'!AX53+'Nom Revenue'!AY53)/('Nom Revenue'!AX$74+'Nom Revenue'!AY$74)</f>
        <v>#N/A</v>
      </c>
      <c r="AY53" s="79" t="e">
        <f>('Nom Revenue'!AY53+'Nom Revenue'!AZ53)/('Nom Revenue'!AY$74+'Nom Revenue'!AZ$74)</f>
        <v>#N/A</v>
      </c>
      <c r="AZ53" s="79" t="e">
        <f>('Nom Revenue'!AZ53+'Nom Revenue'!BA53)/('Nom Revenue'!AZ$74+'Nom Revenue'!BA$74)</f>
        <v>#N/A</v>
      </c>
    </row>
    <row r="54" spans="1:52"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3.3682215541597303E-2</v>
      </c>
      <c r="I54" s="79">
        <f>('Nom Revenue'!H54+'Nom Revenue'!I54)/('Nom Revenue'!H$74+'Nom Revenue'!I$74)</f>
        <v>3.4763555579050053E-2</v>
      </c>
      <c r="J54" s="79">
        <f>('Nom Revenue'!I54+'Nom Revenue'!J54)/('Nom Revenue'!I$74+'Nom Revenue'!J$74)</f>
        <v>3.4972672960272448E-2</v>
      </c>
      <c r="K54" s="79">
        <f>('Nom Revenue'!J54+'Nom Revenue'!K54)/('Nom Revenue'!J$74+'Nom Revenue'!K$74)</f>
        <v>3.4707324920738261E-2</v>
      </c>
      <c r="L54" s="79">
        <f>('Nom Revenue'!K54+'Nom Revenue'!L54)/('Nom Revenue'!K$74+'Nom Revenue'!L$74)</f>
        <v>3.5554429097857138E-2</v>
      </c>
      <c r="M54" s="79">
        <f>('Nom Revenue'!L54+'Nom Revenue'!M54)/('Nom Revenue'!L$74+'Nom Revenue'!M$74)</f>
        <v>3.6787882794611163E-2</v>
      </c>
      <c r="N54" s="79">
        <f>('Nom Revenue'!M54+'Nom Revenue'!N54)/('Nom Revenue'!M$74+'Nom Revenue'!N$74)</f>
        <v>3.7740992898430997E-2</v>
      </c>
      <c r="O54" s="79">
        <f>('Nom Revenue'!N54+'Nom Revenue'!O54)/('Nom Revenue'!N$74+'Nom Revenue'!O$74)</f>
        <v>3.8621349463485957E-2</v>
      </c>
      <c r="P54" s="79">
        <f>('Nom Revenue'!O54+'Nom Revenue'!P54)/('Nom Revenue'!O$74+'Nom Revenue'!P$74)</f>
        <v>3.8330445244114893E-2</v>
      </c>
      <c r="Q54" s="79">
        <f>('Nom Revenue'!P54+'Nom Revenue'!Q54)/('Nom Revenue'!P$74+'Nom Revenue'!Q$74)</f>
        <v>3.6475926230250859E-2</v>
      </c>
      <c r="R54" s="79">
        <f>('Nom Revenue'!Q54+'Nom Revenue'!R54)/('Nom Revenue'!Q$74+'Nom Revenue'!R$74)</f>
        <v>3.5479243432561029E-2</v>
      </c>
      <c r="S54" s="79">
        <f>('Nom Revenue'!R54+'Nom Revenue'!S54)/('Nom Revenue'!R$74+'Nom Revenue'!S$74)</f>
        <v>3.6034909012798919E-2</v>
      </c>
      <c r="T54" s="79">
        <f>('Nom Revenue'!S54+'Nom Revenue'!T54)/('Nom Revenue'!S$74+'Nom Revenue'!T$74)</f>
        <v>3.5545700207537799E-2</v>
      </c>
      <c r="U54" s="79">
        <f>('Nom Revenue'!T54+'Nom Revenue'!U54)/('Nom Revenue'!T$74+'Nom Revenue'!U$74)</f>
        <v>3.4371782109574527E-2</v>
      </c>
      <c r="V54" s="79">
        <f>('Nom Revenue'!U54+'Nom Revenue'!V54)/('Nom Revenue'!U$74+'Nom Revenue'!V$74)</f>
        <v>3.4117246188080347E-2</v>
      </c>
      <c r="W54" s="79">
        <f>('Nom Revenue'!V54+'Nom Revenue'!W54)/('Nom Revenue'!V$74+'Nom Revenue'!W$74)</f>
        <v>3.3695501896670615E-2</v>
      </c>
      <c r="X54" s="79">
        <f>('Nom Revenue'!W54+'Nom Revenue'!X54)/('Nom Revenue'!W$74+'Nom Revenue'!X$74)</f>
        <v>3.4293313964678926E-2</v>
      </c>
      <c r="Y54" s="79">
        <f>('Nom Revenue'!X54+'Nom Revenue'!Y54)/('Nom Revenue'!X$74+'Nom Revenue'!Y$74)</f>
        <v>3.5013129233326362E-2</v>
      </c>
      <c r="Z54" s="79">
        <f>('Nom Revenue'!Y54+'Nom Revenue'!Z54)/('Nom Revenue'!Y$74+'Nom Revenue'!Z$74)</f>
        <v>3.3836999544960562E-2</v>
      </c>
      <c r="AA54" s="79">
        <f>('Nom Revenue'!Z54+'Nom Revenue'!AA54)/('Nom Revenue'!Z$74+'Nom Revenue'!AA$74)</f>
        <v>3.2625971652127404E-2</v>
      </c>
      <c r="AB54" s="79">
        <f>('Nom Revenue'!AA54+'Nom Revenue'!AB54)/('Nom Revenue'!AA$74+'Nom Revenue'!AB$74)</f>
        <v>3.3137201540217966E-2</v>
      </c>
      <c r="AC54" s="79">
        <f>('Nom Revenue'!AB54+'Nom Revenue'!AC54)/('Nom Revenue'!AB$74+'Nom Revenue'!AC$74)</f>
        <v>3.5835035593593599E-2</v>
      </c>
      <c r="AD54" s="79">
        <f>('Nom Revenue'!AD54+'Nom Revenue'!AE54)/('Nom Revenue'!AD$74+'Nom Revenue'!AE$74)</f>
        <v>3.9434085724815222E-2</v>
      </c>
      <c r="AE54" s="79">
        <f>('Nom Revenue'!AE54+'Nom Revenue'!AF54)/('Nom Revenue'!AE$74+'Nom Revenue'!AF$74)</f>
        <v>4.3026570170074115E-2</v>
      </c>
      <c r="AF54" s="79">
        <f>('Nom Revenue'!AF54+'Nom Revenue'!AG54)/('Nom Revenue'!AF$74+'Nom Revenue'!AG$74)</f>
        <v>4.4459069776849693E-2</v>
      </c>
      <c r="AG54" s="79">
        <f>('Nom Revenue'!AG54+'Nom Revenue'!AH54)/('Nom Revenue'!AG$74+'Nom Revenue'!AH$74)</f>
        <v>4.2932008127353927E-2</v>
      </c>
      <c r="AH54" s="79">
        <f>('Nom Revenue'!AH54+'Nom Revenue'!AI54)/('Nom Revenue'!AH$74+'Nom Revenue'!AI$74)</f>
        <v>4.1701045073637831E-2</v>
      </c>
      <c r="AI54" s="79">
        <f>('Nom Revenue'!AI54+'Nom Revenue'!AJ54)/('Nom Revenue'!AI$74+'Nom Revenue'!AJ$74)</f>
        <v>4.1121215373904146E-2</v>
      </c>
      <c r="AJ54" s="79">
        <f>('Nom Revenue'!AJ54+'Nom Revenue'!AK54)/('Nom Revenue'!AJ$74+'Nom Revenue'!AK$74)</f>
        <v>4.062737777646358E-2</v>
      </c>
      <c r="AK54" s="79">
        <f>('Nom Revenue'!AK54+'Nom Revenue'!AL54)/('Nom Revenue'!AK$74+'Nom Revenue'!AL$74)</f>
        <v>4.0291389641303459E-2</v>
      </c>
      <c r="AL54" s="79">
        <f>('Nom Revenue'!AL54+'Nom Revenue'!AM54)/('Nom Revenue'!AL$74+'Nom Revenue'!AM$74)</f>
        <v>4.1848211684349525E-2</v>
      </c>
      <c r="AM54" s="79">
        <f>('Nom Revenue'!AM54+'Nom Revenue'!AN54)/('Nom Revenue'!AM$74+'Nom Revenue'!AN$74)</f>
        <v>4.2822821203931438E-2</v>
      </c>
      <c r="AN54" s="79">
        <f>('Nom Revenue'!AN54+'Nom Revenue'!AO54)/('Nom Revenue'!AN$74+'Nom Revenue'!AO$74)</f>
        <v>4.2454226912353496E-2</v>
      </c>
      <c r="AO54" s="79">
        <f>('Nom Revenue'!AO54+'Nom Revenue'!AP54)/('Nom Revenue'!AO$74+'Nom Revenue'!AP$74)</f>
        <v>4.4489955289538662E-2</v>
      </c>
      <c r="AP54" s="79">
        <f>('Nom Revenue'!AP54+'Nom Revenue'!AQ54)/('Nom Revenue'!AP$74+'Nom Revenue'!AQ$74)</f>
        <v>4.8480887652304579E-2</v>
      </c>
      <c r="AQ54" s="79">
        <f>('Nom Revenue'!AQ54+'Nom Revenue'!AR54)/('Nom Revenue'!AQ$74+'Nom Revenue'!AR$74)</f>
        <v>5.0104722757270258E-2</v>
      </c>
      <c r="AR54" s="79">
        <f>('Nom Revenue'!AR54+'Nom Revenue'!AS54)/('Nom Revenue'!AR$74+'Nom Revenue'!AS$74)</f>
        <v>4.8807305663934944E-2</v>
      </c>
      <c r="AS54" s="79" t="e">
        <f>('Nom Revenue'!AS54+'Nom Revenue'!AT54)/('Nom Revenue'!AS$74+'Nom Revenue'!AT$74)</f>
        <v>#N/A</v>
      </c>
      <c r="AT54" s="79" t="e">
        <f>('Nom Revenue'!AT54+'Nom Revenue'!AU54)/('Nom Revenue'!AT$74+'Nom Revenue'!AU$74)</f>
        <v>#N/A</v>
      </c>
      <c r="AU54" s="79" t="e">
        <f>('Nom Revenue'!AU54+'Nom Revenue'!AV54)/('Nom Revenue'!AU$74+'Nom Revenue'!AV$74)</f>
        <v>#N/A</v>
      </c>
      <c r="AV54" s="79" t="e">
        <f>('Nom Revenue'!AV54+'Nom Revenue'!AW54)/('Nom Revenue'!AV$74+'Nom Revenue'!AW$74)</f>
        <v>#N/A</v>
      </c>
      <c r="AW54" s="79" t="e">
        <f>('Nom Revenue'!AW54+'Nom Revenue'!AX54)/('Nom Revenue'!AW$74+'Nom Revenue'!AX$74)</f>
        <v>#N/A</v>
      </c>
      <c r="AX54" s="79" t="e">
        <f>('Nom Revenue'!AX54+'Nom Revenue'!AY54)/('Nom Revenue'!AX$74+'Nom Revenue'!AY$74)</f>
        <v>#N/A</v>
      </c>
      <c r="AY54" s="79" t="e">
        <f>('Nom Revenue'!AY54+'Nom Revenue'!AZ54)/('Nom Revenue'!AY$74+'Nom Revenue'!AZ$74)</f>
        <v>#N/A</v>
      </c>
      <c r="AZ54" s="79" t="e">
        <f>('Nom Revenue'!AZ54+'Nom Revenue'!BA54)/('Nom Revenue'!AZ$74+'Nom Revenue'!BA$74)</f>
        <v>#N/A</v>
      </c>
    </row>
    <row r="55" spans="1:52"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6.6100839098363853E-2</v>
      </c>
      <c r="I55" s="79">
        <f>('Nom Revenue'!H55+'Nom Revenue'!I55)/('Nom Revenue'!H$74+'Nom Revenue'!I$74)</f>
        <v>6.8973947767574276E-2</v>
      </c>
      <c r="J55" s="79">
        <f>('Nom Revenue'!I55+'Nom Revenue'!J55)/('Nom Revenue'!I$74+'Nom Revenue'!J$74)</f>
        <v>7.1897906447056598E-2</v>
      </c>
      <c r="K55" s="79">
        <f>('Nom Revenue'!J55+'Nom Revenue'!K55)/('Nom Revenue'!J$74+'Nom Revenue'!K$74)</f>
        <v>7.1870606280971694E-2</v>
      </c>
      <c r="L55" s="79">
        <f>('Nom Revenue'!K55+'Nom Revenue'!L55)/('Nom Revenue'!K$74+'Nom Revenue'!L$74)</f>
        <v>7.2259706873998367E-2</v>
      </c>
      <c r="M55" s="79">
        <f>('Nom Revenue'!L55+'Nom Revenue'!M55)/('Nom Revenue'!L$74+'Nom Revenue'!M$74)</f>
        <v>7.382748666032167E-2</v>
      </c>
      <c r="N55" s="79">
        <f>('Nom Revenue'!M55+'Nom Revenue'!N55)/('Nom Revenue'!M$74+'Nom Revenue'!N$74)</f>
        <v>7.4347494625791016E-2</v>
      </c>
      <c r="O55" s="79">
        <f>('Nom Revenue'!N55+'Nom Revenue'!O55)/('Nom Revenue'!N$74+'Nom Revenue'!O$74)</f>
        <v>7.4396546067210731E-2</v>
      </c>
      <c r="P55" s="79">
        <f>('Nom Revenue'!O55+'Nom Revenue'!P55)/('Nom Revenue'!O$74+'Nom Revenue'!P$74)</f>
        <v>7.3569881988879968E-2</v>
      </c>
      <c r="Q55" s="79">
        <f>('Nom Revenue'!P55+'Nom Revenue'!Q55)/('Nom Revenue'!P$74+'Nom Revenue'!Q$74)</f>
        <v>7.1451250198900959E-2</v>
      </c>
      <c r="R55" s="79">
        <f>('Nom Revenue'!Q55+'Nom Revenue'!R55)/('Nom Revenue'!Q$74+'Nom Revenue'!R$74)</f>
        <v>7.1815708168171594E-2</v>
      </c>
      <c r="S55" s="79">
        <f>('Nom Revenue'!R55+'Nom Revenue'!S55)/('Nom Revenue'!R$74+'Nom Revenue'!S$74)</f>
        <v>7.3282150936474291E-2</v>
      </c>
      <c r="T55" s="79">
        <f>('Nom Revenue'!S55+'Nom Revenue'!T55)/('Nom Revenue'!S$74+'Nom Revenue'!T$74)</f>
        <v>7.2880172180877667E-2</v>
      </c>
      <c r="U55" s="79">
        <f>('Nom Revenue'!T55+'Nom Revenue'!U55)/('Nom Revenue'!T$74+'Nom Revenue'!U$74)</f>
        <v>7.1965834372540116E-2</v>
      </c>
      <c r="V55" s="79">
        <f>('Nom Revenue'!U55+'Nom Revenue'!V55)/('Nom Revenue'!U$74+'Nom Revenue'!V$74)</f>
        <v>7.1134734618661405E-2</v>
      </c>
      <c r="W55" s="79">
        <f>('Nom Revenue'!V55+'Nom Revenue'!W55)/('Nom Revenue'!V$74+'Nom Revenue'!W$74)</f>
        <v>7.0856027725734003E-2</v>
      </c>
      <c r="X55" s="79">
        <f>('Nom Revenue'!W55+'Nom Revenue'!X55)/('Nom Revenue'!W$74+'Nom Revenue'!X$74)</f>
        <v>6.9408413404044439E-2</v>
      </c>
      <c r="Y55" s="79">
        <f>('Nom Revenue'!X55+'Nom Revenue'!Y55)/('Nom Revenue'!X$74+'Nom Revenue'!Y$74)</f>
        <v>6.7719700805843025E-2</v>
      </c>
      <c r="Z55" s="79">
        <f>('Nom Revenue'!Y55+'Nom Revenue'!Z55)/('Nom Revenue'!Y$74+'Nom Revenue'!Z$74)</f>
        <v>6.6502337967009606E-2</v>
      </c>
      <c r="AA55" s="79">
        <f>('Nom Revenue'!Z55+'Nom Revenue'!AA55)/('Nom Revenue'!Z$74+'Nom Revenue'!AA$74)</f>
        <v>6.3954064856228232E-2</v>
      </c>
      <c r="AB55" s="79">
        <f>('Nom Revenue'!AA55+'Nom Revenue'!AB55)/('Nom Revenue'!AA$74+'Nom Revenue'!AB$74)</f>
        <v>6.0634787665009814E-2</v>
      </c>
      <c r="AC55" s="79">
        <f>('Nom Revenue'!AB55+'Nom Revenue'!AC55)/('Nom Revenue'!AB$74+'Nom Revenue'!AC$74)</f>
        <v>6.0698906903039113E-2</v>
      </c>
      <c r="AD55" s="79">
        <f>('Nom Revenue'!AD55+'Nom Revenue'!AE55)/('Nom Revenue'!AD$74+'Nom Revenue'!AE$74)</f>
        <v>6.1575020617046887E-2</v>
      </c>
      <c r="AE55" s="79">
        <f>('Nom Revenue'!AE55+'Nom Revenue'!AF55)/('Nom Revenue'!AE$74+'Nom Revenue'!AF$74)</f>
        <v>6.2956623896712249E-2</v>
      </c>
      <c r="AF55" s="79">
        <f>('Nom Revenue'!AF55+'Nom Revenue'!AG55)/('Nom Revenue'!AF$74+'Nom Revenue'!AG$74)</f>
        <v>6.6302546301553675E-2</v>
      </c>
      <c r="AG55" s="79">
        <f>('Nom Revenue'!AG55+'Nom Revenue'!AH55)/('Nom Revenue'!AG$74+'Nom Revenue'!AH$74)</f>
        <v>6.6798809602350392E-2</v>
      </c>
      <c r="AH55" s="79">
        <f>('Nom Revenue'!AH55+'Nom Revenue'!AI55)/('Nom Revenue'!AH$74+'Nom Revenue'!AI$74)</f>
        <v>6.5873612462326064E-2</v>
      </c>
      <c r="AI55" s="79">
        <f>('Nom Revenue'!AI55+'Nom Revenue'!AJ55)/('Nom Revenue'!AI$74+'Nom Revenue'!AJ$74)</f>
        <v>6.497767826226801E-2</v>
      </c>
      <c r="AJ55" s="79">
        <f>('Nom Revenue'!AJ55+'Nom Revenue'!AK55)/('Nom Revenue'!AJ$74+'Nom Revenue'!AK$74)</f>
        <v>6.4757011445582088E-2</v>
      </c>
      <c r="AK55" s="79">
        <f>('Nom Revenue'!AK55+'Nom Revenue'!AL55)/('Nom Revenue'!AK$74+'Nom Revenue'!AL$74)</f>
        <v>6.9120032832635639E-2</v>
      </c>
      <c r="AL55" s="79">
        <f>('Nom Revenue'!AL55+'Nom Revenue'!AM55)/('Nom Revenue'!AL$74+'Nom Revenue'!AM$74)</f>
        <v>7.6113437989758309E-2</v>
      </c>
      <c r="AM55" s="79">
        <f>('Nom Revenue'!AM55+'Nom Revenue'!AN55)/('Nom Revenue'!AM$74+'Nom Revenue'!AN$74)</f>
        <v>7.7863382067797832E-2</v>
      </c>
      <c r="AN55" s="79">
        <f>('Nom Revenue'!AN55+'Nom Revenue'!AO55)/('Nom Revenue'!AN$74+'Nom Revenue'!AO$74)</f>
        <v>7.515569695075669E-2</v>
      </c>
      <c r="AO55" s="79">
        <f>('Nom Revenue'!AO55+'Nom Revenue'!AP55)/('Nom Revenue'!AO$74+'Nom Revenue'!AP$74)</f>
        <v>7.2872075433813105E-2</v>
      </c>
      <c r="AP55" s="79">
        <f>('Nom Revenue'!AP55+'Nom Revenue'!AQ55)/('Nom Revenue'!AP$74+'Nom Revenue'!AQ$74)</f>
        <v>7.4635154838617407E-2</v>
      </c>
      <c r="AQ55" s="79">
        <f>('Nom Revenue'!AQ55+'Nom Revenue'!AR55)/('Nom Revenue'!AQ$74+'Nom Revenue'!AR$74)</f>
        <v>7.826900554640992E-2</v>
      </c>
      <c r="AR55" s="79">
        <f>('Nom Revenue'!AR55+'Nom Revenue'!AS55)/('Nom Revenue'!AR$74+'Nom Revenue'!AS$74)</f>
        <v>7.4814625655539257E-2</v>
      </c>
      <c r="AS55" s="79" t="e">
        <f>('Nom Revenue'!AS55+'Nom Revenue'!AT55)/('Nom Revenue'!AS$74+'Nom Revenue'!AT$74)</f>
        <v>#N/A</v>
      </c>
      <c r="AT55" s="79" t="e">
        <f>('Nom Revenue'!AT55+'Nom Revenue'!AU55)/('Nom Revenue'!AT$74+'Nom Revenue'!AU$74)</f>
        <v>#N/A</v>
      </c>
      <c r="AU55" s="79" t="e">
        <f>('Nom Revenue'!AU55+'Nom Revenue'!AV55)/('Nom Revenue'!AU$74+'Nom Revenue'!AV$74)</f>
        <v>#N/A</v>
      </c>
      <c r="AV55" s="79" t="e">
        <f>('Nom Revenue'!AV55+'Nom Revenue'!AW55)/('Nom Revenue'!AV$74+'Nom Revenue'!AW$74)</f>
        <v>#N/A</v>
      </c>
      <c r="AW55" s="79" t="e">
        <f>('Nom Revenue'!AW55+'Nom Revenue'!AX55)/('Nom Revenue'!AW$74+'Nom Revenue'!AX$74)</f>
        <v>#N/A</v>
      </c>
      <c r="AX55" s="79" t="e">
        <f>('Nom Revenue'!AX55+'Nom Revenue'!AY55)/('Nom Revenue'!AX$74+'Nom Revenue'!AY$74)</f>
        <v>#N/A</v>
      </c>
      <c r="AY55" s="79" t="e">
        <f>('Nom Revenue'!AY55+'Nom Revenue'!AZ55)/('Nom Revenue'!AY$74+'Nom Revenue'!AZ$74)</f>
        <v>#N/A</v>
      </c>
      <c r="AZ55" s="79" t="e">
        <f>('Nom Revenue'!AZ55+'Nom Revenue'!BA55)/('Nom Revenue'!AZ$74+'Nom Revenue'!BA$74)</f>
        <v>#N/A</v>
      </c>
    </row>
    <row r="56" spans="1:52"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1.0296092195067292E-2</v>
      </c>
      <c r="I56" s="78">
        <f>('Nom Revenue'!H56+'Nom Revenue'!I56)/('Nom Revenue'!H$74+'Nom Revenue'!I$74)</f>
        <v>9.7370459237323178E-3</v>
      </c>
      <c r="J56" s="78">
        <f>('Nom Revenue'!I56+'Nom Revenue'!J56)/('Nom Revenue'!I$74+'Nom Revenue'!J$74)</f>
        <v>9.5324528232251706E-3</v>
      </c>
      <c r="K56" s="78">
        <f>('Nom Revenue'!J56+'Nom Revenue'!K56)/('Nom Revenue'!J$74+'Nom Revenue'!K$74)</f>
        <v>9.3136458753856361E-3</v>
      </c>
      <c r="L56" s="78">
        <f>('Nom Revenue'!K56+'Nom Revenue'!L56)/('Nom Revenue'!K$74+'Nom Revenue'!L$74)</f>
        <v>9.3031775904446664E-3</v>
      </c>
      <c r="M56" s="78">
        <f>('Nom Revenue'!L56+'Nom Revenue'!M56)/('Nom Revenue'!L$74+'Nom Revenue'!M$74)</f>
        <v>1.0104567776958666E-2</v>
      </c>
      <c r="N56" s="78">
        <f>('Nom Revenue'!M56+'Nom Revenue'!N56)/('Nom Revenue'!M$74+'Nom Revenue'!N$74)</f>
        <v>1.1084614470505891E-2</v>
      </c>
      <c r="O56" s="78">
        <f>('Nom Revenue'!N56+'Nom Revenue'!O56)/('Nom Revenue'!N$74+'Nom Revenue'!O$74)</f>
        <v>1.0907915334148409E-2</v>
      </c>
      <c r="P56" s="78">
        <f>('Nom Revenue'!O56+'Nom Revenue'!P56)/('Nom Revenue'!O$74+'Nom Revenue'!P$74)</f>
        <v>1.0225240553832053E-2</v>
      </c>
      <c r="Q56" s="78">
        <f>('Nom Revenue'!P56+'Nom Revenue'!Q56)/('Nom Revenue'!P$74+'Nom Revenue'!Q$74)</f>
        <v>9.5485931428292477E-3</v>
      </c>
      <c r="R56" s="78">
        <f>('Nom Revenue'!Q56+'Nom Revenue'!R56)/('Nom Revenue'!Q$74+'Nom Revenue'!R$74)</f>
        <v>9.5867482016388419E-3</v>
      </c>
      <c r="S56" s="78">
        <f>('Nom Revenue'!R56+'Nom Revenue'!S56)/('Nom Revenue'!R$74+'Nom Revenue'!S$74)</f>
        <v>9.8315919277084333E-3</v>
      </c>
      <c r="T56" s="78">
        <f>('Nom Revenue'!S56+'Nom Revenue'!T56)/('Nom Revenue'!S$74+'Nom Revenue'!T$74)</f>
        <v>9.2043280506581126E-3</v>
      </c>
      <c r="U56" s="78">
        <f>('Nom Revenue'!T56+'Nom Revenue'!U56)/('Nom Revenue'!T$74+'Nom Revenue'!U$74)</f>
        <v>8.4328259004428276E-3</v>
      </c>
      <c r="V56" s="78">
        <f>('Nom Revenue'!U56+'Nom Revenue'!V56)/('Nom Revenue'!U$74+'Nom Revenue'!V$74)</f>
        <v>8.3125731195285209E-3</v>
      </c>
      <c r="W56" s="78">
        <f>('Nom Revenue'!V56+'Nom Revenue'!W56)/('Nom Revenue'!V$74+'Nom Revenue'!W$74)</f>
        <v>8.5061376215736211E-3</v>
      </c>
      <c r="X56" s="78">
        <f>('Nom Revenue'!W56+'Nom Revenue'!X56)/('Nom Revenue'!W$74+'Nom Revenue'!X$74)</f>
        <v>8.3950859996607449E-3</v>
      </c>
      <c r="Y56" s="78">
        <f>('Nom Revenue'!X56+'Nom Revenue'!Y56)/('Nom Revenue'!X$74+'Nom Revenue'!Y$74)</f>
        <v>8.7740762143332669E-3</v>
      </c>
      <c r="Z56" s="78">
        <f>('Nom Revenue'!Y56+'Nom Revenue'!Z56)/('Nom Revenue'!Y$74+'Nom Revenue'!Z$74)</f>
        <v>8.9257895344664918E-3</v>
      </c>
      <c r="AA56" s="78">
        <f>('Nom Revenue'!Z56+'Nom Revenue'!AA56)/('Nom Revenue'!Z$74+'Nom Revenue'!AA$74)</f>
        <v>8.8588682106346198E-3</v>
      </c>
      <c r="AB56" s="78">
        <f>('Nom Revenue'!AA56+'Nom Revenue'!AB56)/('Nom Revenue'!AA$74+'Nom Revenue'!AB$74)</f>
        <v>8.9969139028666621E-3</v>
      </c>
      <c r="AC56" s="78">
        <f>('Nom Revenue'!AB56+'Nom Revenue'!AC56)/('Nom Revenue'!AB$74+'Nom Revenue'!AC$74)</f>
        <v>9.2265009083332492E-3</v>
      </c>
      <c r="AD56" s="78">
        <f>('Nom Revenue'!AD56+'Nom Revenue'!AE56)/('Nom Revenue'!AD$74+'Nom Revenue'!AE$74)</f>
        <v>8.7011249452863381E-3</v>
      </c>
      <c r="AE56" s="78">
        <f>('Nom Revenue'!AE56+'Nom Revenue'!AF56)/('Nom Revenue'!AE$74+'Nom Revenue'!AF$74)</f>
        <v>7.8975438829414595E-3</v>
      </c>
      <c r="AF56" s="78">
        <f>('Nom Revenue'!AF56+'Nom Revenue'!AG56)/('Nom Revenue'!AF$74+'Nom Revenue'!AG$74)</f>
        <v>7.8413390120780843E-3</v>
      </c>
      <c r="AG56" s="78">
        <f>('Nom Revenue'!AG56+'Nom Revenue'!AH56)/('Nom Revenue'!AG$74+'Nom Revenue'!AH$74)</f>
        <v>7.5491110522082324E-3</v>
      </c>
      <c r="AH56" s="78">
        <f>('Nom Revenue'!AH56+'Nom Revenue'!AI56)/('Nom Revenue'!AH$74+'Nom Revenue'!AI$74)</f>
        <v>7.3615883433598523E-3</v>
      </c>
      <c r="AI56" s="78">
        <f>('Nom Revenue'!AI56+'Nom Revenue'!AJ56)/('Nom Revenue'!AI$74+'Nom Revenue'!AJ$74)</f>
        <v>7.2842506706139081E-3</v>
      </c>
      <c r="AJ56" s="78">
        <f>('Nom Revenue'!AJ56+'Nom Revenue'!AK56)/('Nom Revenue'!AJ$74+'Nom Revenue'!AK$74)</f>
        <v>7.2585964614885739E-3</v>
      </c>
      <c r="AK56" s="78">
        <f>('Nom Revenue'!AK56+'Nom Revenue'!AL56)/('Nom Revenue'!AK$74+'Nom Revenue'!AL$74)</f>
        <v>7.0432307313469588E-3</v>
      </c>
      <c r="AL56" s="78">
        <f>('Nom Revenue'!AL56+'Nom Revenue'!AM56)/('Nom Revenue'!AL$74+'Nom Revenue'!AM$74)</f>
        <v>7.7982465412197383E-3</v>
      </c>
      <c r="AM56" s="78">
        <f>('Nom Revenue'!AM56+'Nom Revenue'!AN56)/('Nom Revenue'!AM$74+'Nom Revenue'!AN$74)</f>
        <v>8.9117407396756762E-3</v>
      </c>
      <c r="AN56" s="78">
        <f>('Nom Revenue'!AN56+'Nom Revenue'!AO56)/('Nom Revenue'!AN$74+'Nom Revenue'!AO$74)</f>
        <v>8.9750327619148151E-3</v>
      </c>
      <c r="AO56" s="78">
        <f>('Nom Revenue'!AO56+'Nom Revenue'!AP56)/('Nom Revenue'!AO$74+'Nom Revenue'!AP$74)</f>
        <v>9.6981809469470735E-3</v>
      </c>
      <c r="AP56" s="78">
        <f>('Nom Revenue'!AP56+'Nom Revenue'!AQ56)/('Nom Revenue'!AP$74+'Nom Revenue'!AQ$74)</f>
        <v>1.078302548774642E-2</v>
      </c>
      <c r="AQ56" s="78">
        <f>('Nom Revenue'!AQ56+'Nom Revenue'!AR56)/('Nom Revenue'!AQ$74+'Nom Revenue'!AR$74)</f>
        <v>1.1117031490190105E-2</v>
      </c>
      <c r="AR56" s="78">
        <f>('Nom Revenue'!AR56+'Nom Revenue'!AS56)/('Nom Revenue'!AR$74+'Nom Revenue'!AS$74)</f>
        <v>1.0860294937174294E-2</v>
      </c>
      <c r="AS56" s="78" t="e">
        <f>('Nom Revenue'!AS56+'Nom Revenue'!AT56)/('Nom Revenue'!AS$74+'Nom Revenue'!AT$74)</f>
        <v>#N/A</v>
      </c>
      <c r="AT56" s="78" t="e">
        <f>('Nom Revenue'!AT56+'Nom Revenue'!AU56)/('Nom Revenue'!AT$74+'Nom Revenue'!AU$74)</f>
        <v>#N/A</v>
      </c>
      <c r="AU56" s="78" t="e">
        <f>('Nom Revenue'!AU56+'Nom Revenue'!AV56)/('Nom Revenue'!AU$74+'Nom Revenue'!AV$74)</f>
        <v>#N/A</v>
      </c>
      <c r="AV56" s="78" t="e">
        <f>('Nom Revenue'!AV56+'Nom Revenue'!AW56)/('Nom Revenue'!AV$74+'Nom Revenue'!AW$74)</f>
        <v>#N/A</v>
      </c>
      <c r="AW56" s="78" t="e">
        <f>('Nom Revenue'!AW56+'Nom Revenue'!AX56)/('Nom Revenue'!AW$74+'Nom Revenue'!AX$74)</f>
        <v>#N/A</v>
      </c>
      <c r="AX56" s="78" t="e">
        <f>('Nom Revenue'!AX56+'Nom Revenue'!AY56)/('Nom Revenue'!AX$74+'Nom Revenue'!AY$74)</f>
        <v>#N/A</v>
      </c>
      <c r="AY56" s="78" t="e">
        <f>('Nom Revenue'!AY56+'Nom Revenue'!AZ56)/('Nom Revenue'!AY$74+'Nom Revenue'!AZ$74)</f>
        <v>#N/A</v>
      </c>
      <c r="AZ56" s="78" t="e">
        <f>('Nom Revenue'!AZ56+'Nom Revenue'!BA56)/('Nom Revenue'!AZ$74+'Nom Revenue'!BA$74)</f>
        <v>#N/A</v>
      </c>
    </row>
    <row r="57" spans="1:52"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9.0676381640781359E-3</v>
      </c>
      <c r="I57" s="78">
        <f>('Nom Revenue'!H57+'Nom Revenue'!I57)/('Nom Revenue'!H$74+'Nom Revenue'!I$74)</f>
        <v>8.5459371073088285E-3</v>
      </c>
      <c r="J57" s="78">
        <f>('Nom Revenue'!I57+'Nom Revenue'!J57)/('Nom Revenue'!I$74+'Nom Revenue'!J$74)</f>
        <v>8.6102668837440121E-3</v>
      </c>
      <c r="K57" s="78">
        <f>('Nom Revenue'!J57+'Nom Revenue'!K57)/('Nom Revenue'!J$74+'Nom Revenue'!K$74)</f>
        <v>8.9388553018443506E-3</v>
      </c>
      <c r="L57" s="78">
        <f>('Nom Revenue'!K57+'Nom Revenue'!L57)/('Nom Revenue'!K$74+'Nom Revenue'!L$74)</f>
        <v>9.3033915303685575E-3</v>
      </c>
      <c r="M57" s="78">
        <f>('Nom Revenue'!L57+'Nom Revenue'!M57)/('Nom Revenue'!L$74+'Nom Revenue'!M$74)</f>
        <v>9.0384745719723093E-3</v>
      </c>
      <c r="N57" s="78">
        <f>('Nom Revenue'!M57+'Nom Revenue'!N57)/('Nom Revenue'!M$74+'Nom Revenue'!N$74)</f>
        <v>9.0439770113573369E-3</v>
      </c>
      <c r="O57" s="78">
        <f>('Nom Revenue'!N57+'Nom Revenue'!O57)/('Nom Revenue'!N$74+'Nom Revenue'!O$74)</f>
        <v>9.4207233822168977E-3</v>
      </c>
      <c r="P57" s="78">
        <f>('Nom Revenue'!O57+'Nom Revenue'!P57)/('Nom Revenue'!O$74+'Nom Revenue'!P$74)</f>
        <v>9.1745582366731544E-3</v>
      </c>
      <c r="Q57" s="78">
        <f>('Nom Revenue'!P57+'Nom Revenue'!Q57)/('Nom Revenue'!P$74+'Nom Revenue'!Q$74)</f>
        <v>9.0022664388518872E-3</v>
      </c>
      <c r="R57" s="78">
        <f>('Nom Revenue'!Q57+'Nom Revenue'!R57)/('Nom Revenue'!Q$74+'Nom Revenue'!R$74)</f>
        <v>8.9177211047682219E-3</v>
      </c>
      <c r="S57" s="78">
        <f>('Nom Revenue'!R57+'Nom Revenue'!S57)/('Nom Revenue'!R$74+'Nom Revenue'!S$74)</f>
        <v>8.8611742566568116E-3</v>
      </c>
      <c r="T57" s="78">
        <f>('Nom Revenue'!S57+'Nom Revenue'!T57)/('Nom Revenue'!S$74+'Nom Revenue'!T$74)</f>
        <v>9.0111110162274747E-3</v>
      </c>
      <c r="U57" s="78">
        <f>('Nom Revenue'!T57+'Nom Revenue'!U57)/('Nom Revenue'!T$74+'Nom Revenue'!U$74)</f>
        <v>8.836318624422853E-3</v>
      </c>
      <c r="V57" s="78">
        <f>('Nom Revenue'!U57+'Nom Revenue'!V57)/('Nom Revenue'!U$74+'Nom Revenue'!V$74)</f>
        <v>8.4304908805787285E-3</v>
      </c>
      <c r="W57" s="78">
        <f>('Nom Revenue'!V57+'Nom Revenue'!W57)/('Nom Revenue'!V$74+'Nom Revenue'!W$74)</f>
        <v>8.2821274693206191E-3</v>
      </c>
      <c r="X57" s="78">
        <f>('Nom Revenue'!W57+'Nom Revenue'!X57)/('Nom Revenue'!W$74+'Nom Revenue'!X$74)</f>
        <v>8.3886389639200344E-3</v>
      </c>
      <c r="Y57" s="78">
        <f>('Nom Revenue'!X57+'Nom Revenue'!Y57)/('Nom Revenue'!X$74+'Nom Revenue'!Y$74)</f>
        <v>9.0665142830151594E-3</v>
      </c>
      <c r="Z57" s="78">
        <f>('Nom Revenue'!Y57+'Nom Revenue'!Z57)/('Nom Revenue'!Y$74+'Nom Revenue'!Z$74)</f>
        <v>1.0022143008280257E-2</v>
      </c>
      <c r="AA57" s="78">
        <f>('Nom Revenue'!Z57+'Nom Revenue'!AA57)/('Nom Revenue'!Z$74+'Nom Revenue'!AA$74)</f>
        <v>1.0265235925914284E-2</v>
      </c>
      <c r="AB57" s="78">
        <f>('Nom Revenue'!AA57+'Nom Revenue'!AB57)/('Nom Revenue'!AA$74+'Nom Revenue'!AB$74)</f>
        <v>1.0086325986654727E-2</v>
      </c>
      <c r="AC57" s="78">
        <f>('Nom Revenue'!AB57+'Nom Revenue'!AC57)/('Nom Revenue'!AB$74+'Nom Revenue'!AC$74)</f>
        <v>1.0131879953655255E-2</v>
      </c>
      <c r="AD57" s="78">
        <f>('Nom Revenue'!AD57+'Nom Revenue'!AE57)/('Nom Revenue'!AD$74+'Nom Revenue'!AE$74)</f>
        <v>1.0006839304705025E-2</v>
      </c>
      <c r="AE57" s="78">
        <f>('Nom Revenue'!AE57+'Nom Revenue'!AF57)/('Nom Revenue'!AE$74+'Nom Revenue'!AF$74)</f>
        <v>1.0300539699045191E-2</v>
      </c>
      <c r="AF57" s="78">
        <f>('Nom Revenue'!AF57+'Nom Revenue'!AG57)/('Nom Revenue'!AF$74+'Nom Revenue'!AG$74)</f>
        <v>1.0163919664110585E-2</v>
      </c>
      <c r="AG57" s="78">
        <f>('Nom Revenue'!AG57+'Nom Revenue'!AH57)/('Nom Revenue'!AG$74+'Nom Revenue'!AH$74)</f>
        <v>9.4485501615904893E-3</v>
      </c>
      <c r="AH57" s="78">
        <f>('Nom Revenue'!AH57+'Nom Revenue'!AI57)/('Nom Revenue'!AH$74+'Nom Revenue'!AI$74)</f>
        <v>9.9161039111197689E-3</v>
      </c>
      <c r="AI57" s="78">
        <f>('Nom Revenue'!AI57+'Nom Revenue'!AJ57)/('Nom Revenue'!AI$74+'Nom Revenue'!AJ$74)</f>
        <v>1.0523280841484343E-2</v>
      </c>
      <c r="AJ57" s="78">
        <f>('Nom Revenue'!AJ57+'Nom Revenue'!AK57)/('Nom Revenue'!AJ$74+'Nom Revenue'!AK$74)</f>
        <v>1.0034950857238425E-2</v>
      </c>
      <c r="AK57" s="78">
        <f>('Nom Revenue'!AK57+'Nom Revenue'!AL57)/('Nom Revenue'!AK$74+'Nom Revenue'!AL$74)</f>
        <v>9.5899532134942136E-3</v>
      </c>
      <c r="AL57" s="78">
        <f>('Nom Revenue'!AL57+'Nom Revenue'!AM57)/('Nom Revenue'!AL$74+'Nom Revenue'!AM$74)</f>
        <v>1.057985682315154E-2</v>
      </c>
      <c r="AM57" s="78">
        <f>('Nom Revenue'!AM57+'Nom Revenue'!AN57)/('Nom Revenue'!AM$74+'Nom Revenue'!AN$74)</f>
        <v>1.1277690114927115E-2</v>
      </c>
      <c r="AN57" s="78">
        <f>('Nom Revenue'!AN57+'Nom Revenue'!AO57)/('Nom Revenue'!AN$74+'Nom Revenue'!AO$74)</f>
        <v>1.1190907975371884E-2</v>
      </c>
      <c r="AO57" s="78">
        <f>('Nom Revenue'!AO57+'Nom Revenue'!AP57)/('Nom Revenue'!AO$74+'Nom Revenue'!AP$74)</f>
        <v>1.2207815234957224E-2</v>
      </c>
      <c r="AP57" s="78">
        <f>('Nom Revenue'!AP57+'Nom Revenue'!AQ57)/('Nom Revenue'!AP$74+'Nom Revenue'!AQ$74)</f>
        <v>1.3728673517617961E-2</v>
      </c>
      <c r="AQ57" s="78">
        <f>('Nom Revenue'!AQ57+'Nom Revenue'!AR57)/('Nom Revenue'!AQ$74+'Nom Revenue'!AR$74)</f>
        <v>1.3944245075684905E-2</v>
      </c>
      <c r="AR57" s="78">
        <f>('Nom Revenue'!AR57+'Nom Revenue'!AS57)/('Nom Revenue'!AR$74+'Nom Revenue'!AS$74)</f>
        <v>1.2918239934132193E-2</v>
      </c>
      <c r="AS57" s="78" t="e">
        <f>('Nom Revenue'!AS57+'Nom Revenue'!AT57)/('Nom Revenue'!AS$74+'Nom Revenue'!AT$74)</f>
        <v>#N/A</v>
      </c>
      <c r="AT57" s="78" t="e">
        <f>('Nom Revenue'!AT57+'Nom Revenue'!AU57)/('Nom Revenue'!AT$74+'Nom Revenue'!AU$74)</f>
        <v>#N/A</v>
      </c>
      <c r="AU57" s="78" t="e">
        <f>('Nom Revenue'!AU57+'Nom Revenue'!AV57)/('Nom Revenue'!AU$74+'Nom Revenue'!AV$74)</f>
        <v>#N/A</v>
      </c>
      <c r="AV57" s="78" t="e">
        <f>('Nom Revenue'!AV57+'Nom Revenue'!AW57)/('Nom Revenue'!AV$74+'Nom Revenue'!AW$74)</f>
        <v>#N/A</v>
      </c>
      <c r="AW57" s="78" t="e">
        <f>('Nom Revenue'!AW57+'Nom Revenue'!AX57)/('Nom Revenue'!AW$74+'Nom Revenue'!AX$74)</f>
        <v>#N/A</v>
      </c>
      <c r="AX57" s="78" t="e">
        <f>('Nom Revenue'!AX57+'Nom Revenue'!AY57)/('Nom Revenue'!AX$74+'Nom Revenue'!AY$74)</f>
        <v>#N/A</v>
      </c>
      <c r="AY57" s="78" t="e">
        <f>('Nom Revenue'!AY57+'Nom Revenue'!AZ57)/('Nom Revenue'!AY$74+'Nom Revenue'!AZ$74)</f>
        <v>#N/A</v>
      </c>
      <c r="AZ57" s="78" t="e">
        <f>('Nom Revenue'!AZ57+'Nom Revenue'!BA57)/('Nom Revenue'!AZ$74+'Nom Revenue'!BA$74)</f>
        <v>#N/A</v>
      </c>
    </row>
    <row r="58" spans="1:52"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1.0715243302710793E-2</v>
      </c>
      <c r="I58" s="78">
        <f>('Nom Revenue'!H58+'Nom Revenue'!I58)/('Nom Revenue'!H$74+'Nom Revenue'!I$74)</f>
        <v>1.0560754117881516E-2</v>
      </c>
      <c r="J58" s="78">
        <f>('Nom Revenue'!I58+'Nom Revenue'!J58)/('Nom Revenue'!I$74+'Nom Revenue'!J$74)</f>
        <v>1.0324131717266979E-2</v>
      </c>
      <c r="K58" s="78">
        <f>('Nom Revenue'!J58+'Nom Revenue'!K58)/('Nom Revenue'!J$74+'Nom Revenue'!K$74)</f>
        <v>1.0725924674558426E-2</v>
      </c>
      <c r="L58" s="78">
        <f>('Nom Revenue'!K58+'Nom Revenue'!L58)/('Nom Revenue'!K$74+'Nom Revenue'!L$74)</f>
        <v>1.1304338724696212E-2</v>
      </c>
      <c r="M58" s="78">
        <f>('Nom Revenue'!L58+'Nom Revenue'!M58)/('Nom Revenue'!L$74+'Nom Revenue'!M$74)</f>
        <v>1.1025249860397506E-2</v>
      </c>
      <c r="N58" s="78">
        <f>('Nom Revenue'!M58+'Nom Revenue'!N58)/('Nom Revenue'!M$74+'Nom Revenue'!N$74)</f>
        <v>1.0833939435484797E-2</v>
      </c>
      <c r="O58" s="78">
        <f>('Nom Revenue'!N58+'Nom Revenue'!O58)/('Nom Revenue'!N$74+'Nom Revenue'!O$74)</f>
        <v>1.0643528855578916E-2</v>
      </c>
      <c r="P58" s="78">
        <f>('Nom Revenue'!O58+'Nom Revenue'!P58)/('Nom Revenue'!O$74+'Nom Revenue'!P$74)</f>
        <v>1.0399675223745835E-2</v>
      </c>
      <c r="Q58" s="78">
        <f>('Nom Revenue'!P58+'Nom Revenue'!Q58)/('Nom Revenue'!P$74+'Nom Revenue'!Q$74)</f>
        <v>1.0656007047956334E-2</v>
      </c>
      <c r="R58" s="78">
        <f>('Nom Revenue'!Q58+'Nom Revenue'!R58)/('Nom Revenue'!Q$74+'Nom Revenue'!R$74)</f>
        <v>1.0913125547721531E-2</v>
      </c>
      <c r="S58" s="78">
        <f>('Nom Revenue'!R58+'Nom Revenue'!S58)/('Nom Revenue'!R$74+'Nom Revenue'!S$74)</f>
        <v>1.0974593538014036E-2</v>
      </c>
      <c r="T58" s="78">
        <f>('Nom Revenue'!S58+'Nom Revenue'!T58)/('Nom Revenue'!S$74+'Nom Revenue'!T$74)</f>
        <v>1.1207310992093081E-2</v>
      </c>
      <c r="U58" s="78">
        <f>('Nom Revenue'!T58+'Nom Revenue'!U58)/('Nom Revenue'!T$74+'Nom Revenue'!U$74)</f>
        <v>1.1246213929337057E-2</v>
      </c>
      <c r="V58" s="78">
        <f>('Nom Revenue'!U58+'Nom Revenue'!V58)/('Nom Revenue'!U$74+'Nom Revenue'!V$74)</f>
        <v>1.1405221293096023E-2</v>
      </c>
      <c r="W58" s="78">
        <f>('Nom Revenue'!V58+'Nom Revenue'!W58)/('Nom Revenue'!V$74+'Nom Revenue'!W$74)</f>
        <v>1.2069053733902834E-2</v>
      </c>
      <c r="X58" s="78">
        <f>('Nom Revenue'!W58+'Nom Revenue'!X58)/('Nom Revenue'!W$74+'Nom Revenue'!X$74)</f>
        <v>1.2179545763517775E-2</v>
      </c>
      <c r="Y58" s="78">
        <f>('Nom Revenue'!X58+'Nom Revenue'!Y58)/('Nom Revenue'!X$74+'Nom Revenue'!Y$74)</f>
        <v>1.1971038211791865E-2</v>
      </c>
      <c r="Z58" s="78">
        <f>('Nom Revenue'!Y58+'Nom Revenue'!Z58)/('Nom Revenue'!Y$74+'Nom Revenue'!Z$74)</f>
        <v>1.269993405507929E-2</v>
      </c>
      <c r="AA58" s="78">
        <f>('Nom Revenue'!Z58+'Nom Revenue'!AA58)/('Nom Revenue'!Z$74+'Nom Revenue'!AA$74)</f>
        <v>1.3864313111866613E-2</v>
      </c>
      <c r="AB58" s="78">
        <f>('Nom Revenue'!AA58+'Nom Revenue'!AB58)/('Nom Revenue'!AA$74+'Nom Revenue'!AB$74)</f>
        <v>1.483130439544521E-2</v>
      </c>
      <c r="AC58" s="78">
        <f>('Nom Revenue'!AB58+'Nom Revenue'!AC58)/('Nom Revenue'!AB$74+'Nom Revenue'!AC$74)</f>
        <v>1.5840688533498189E-2</v>
      </c>
      <c r="AD58" s="78">
        <f>('Nom Revenue'!AD58+'Nom Revenue'!AE58)/('Nom Revenue'!AD$74+'Nom Revenue'!AE$74)</f>
        <v>1.6299572164826668E-2</v>
      </c>
      <c r="AE58" s="78">
        <f>('Nom Revenue'!AE58+'Nom Revenue'!AF58)/('Nom Revenue'!AE$74+'Nom Revenue'!AF$74)</f>
        <v>1.640904539246137E-2</v>
      </c>
      <c r="AF58" s="78">
        <f>('Nom Revenue'!AF58+'Nom Revenue'!AG58)/('Nom Revenue'!AF$74+'Nom Revenue'!AG$74)</f>
        <v>1.6019957667774722E-2</v>
      </c>
      <c r="AG58" s="78">
        <f>('Nom Revenue'!AG58+'Nom Revenue'!AH58)/('Nom Revenue'!AG$74+'Nom Revenue'!AH$74)</f>
        <v>1.6019438260807803E-2</v>
      </c>
      <c r="AH58" s="78">
        <f>('Nom Revenue'!AH58+'Nom Revenue'!AI58)/('Nom Revenue'!AH$74+'Nom Revenue'!AI$74)</f>
        <v>1.7070636940752816E-2</v>
      </c>
      <c r="AI58" s="78">
        <f>('Nom Revenue'!AI58+'Nom Revenue'!AJ58)/('Nom Revenue'!AI$74+'Nom Revenue'!AJ$74)</f>
        <v>1.7903832565848422E-2</v>
      </c>
      <c r="AJ58" s="78">
        <f>('Nom Revenue'!AJ58+'Nom Revenue'!AK58)/('Nom Revenue'!AJ$74+'Nom Revenue'!AK$74)</f>
        <v>1.7965271512387113E-2</v>
      </c>
      <c r="AK58" s="78">
        <f>('Nom Revenue'!AK58+'Nom Revenue'!AL58)/('Nom Revenue'!AK$74+'Nom Revenue'!AL$74)</f>
        <v>1.9557146843962901E-2</v>
      </c>
      <c r="AL58" s="78">
        <f>('Nom Revenue'!AL58+'Nom Revenue'!AM58)/('Nom Revenue'!AL$74+'Nom Revenue'!AM$74)</f>
        <v>2.2064336471377847E-2</v>
      </c>
      <c r="AM58" s="78">
        <f>('Nom Revenue'!AM58+'Nom Revenue'!AN58)/('Nom Revenue'!AM$74+'Nom Revenue'!AN$74)</f>
        <v>2.2815535539362924E-2</v>
      </c>
      <c r="AN58" s="78">
        <f>('Nom Revenue'!AN58+'Nom Revenue'!AO58)/('Nom Revenue'!AN$74+'Nom Revenue'!AO$74)</f>
        <v>2.3966830061289697E-2</v>
      </c>
      <c r="AO58" s="78">
        <f>('Nom Revenue'!AO58+'Nom Revenue'!AP58)/('Nom Revenue'!AO$74+'Nom Revenue'!AP$74)</f>
        <v>2.6360043725663761E-2</v>
      </c>
      <c r="AP58" s="78">
        <f>('Nom Revenue'!AP58+'Nom Revenue'!AQ58)/('Nom Revenue'!AP$74+'Nom Revenue'!AQ$74)</f>
        <v>2.5895056461483341E-2</v>
      </c>
      <c r="AQ58" s="78">
        <f>('Nom Revenue'!AQ58+'Nom Revenue'!AR58)/('Nom Revenue'!AQ$74+'Nom Revenue'!AR$74)</f>
        <v>2.4294192156660951E-2</v>
      </c>
      <c r="AR58" s="78">
        <f>('Nom Revenue'!AR58+'Nom Revenue'!AS58)/('Nom Revenue'!AR$74+'Nom Revenue'!AS$74)</f>
        <v>2.5007286880061801E-2</v>
      </c>
      <c r="AS58" s="78" t="e">
        <f>('Nom Revenue'!AS58+'Nom Revenue'!AT58)/('Nom Revenue'!AS$74+'Nom Revenue'!AT$74)</f>
        <v>#N/A</v>
      </c>
      <c r="AT58" s="78" t="e">
        <f>('Nom Revenue'!AT58+'Nom Revenue'!AU58)/('Nom Revenue'!AT$74+'Nom Revenue'!AU$74)</f>
        <v>#N/A</v>
      </c>
      <c r="AU58" s="78" t="e">
        <f>('Nom Revenue'!AU58+'Nom Revenue'!AV58)/('Nom Revenue'!AU$74+'Nom Revenue'!AV$74)</f>
        <v>#N/A</v>
      </c>
      <c r="AV58" s="78" t="e">
        <f>('Nom Revenue'!AV58+'Nom Revenue'!AW58)/('Nom Revenue'!AV$74+'Nom Revenue'!AW$74)</f>
        <v>#N/A</v>
      </c>
      <c r="AW58" s="78" t="e">
        <f>('Nom Revenue'!AW58+'Nom Revenue'!AX58)/('Nom Revenue'!AW$74+'Nom Revenue'!AX$74)</f>
        <v>#N/A</v>
      </c>
      <c r="AX58" s="78" t="e">
        <f>('Nom Revenue'!AX58+'Nom Revenue'!AY58)/('Nom Revenue'!AX$74+'Nom Revenue'!AY$74)</f>
        <v>#N/A</v>
      </c>
      <c r="AY58" s="78" t="e">
        <f>('Nom Revenue'!AY58+'Nom Revenue'!AZ58)/('Nom Revenue'!AY$74+'Nom Revenue'!AZ$74)</f>
        <v>#N/A</v>
      </c>
      <c r="AZ58" s="78" t="e">
        <f>('Nom Revenue'!AZ58+'Nom Revenue'!BA58)/('Nom Revenue'!AZ$74+'Nom Revenue'!BA$74)</f>
        <v>#N/A</v>
      </c>
    </row>
    <row r="59" spans="1:52"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1.1178109599466485E-2</v>
      </c>
      <c r="I59" s="79">
        <f>('Nom Revenue'!H59+'Nom Revenue'!I59)/('Nom Revenue'!H$74+'Nom Revenue'!I$74)</f>
        <v>1.1192096140314214E-2</v>
      </c>
      <c r="J59" s="79">
        <f>('Nom Revenue'!I59+'Nom Revenue'!J59)/('Nom Revenue'!I$74+'Nom Revenue'!J$74)</f>
        <v>1.093917887689683E-2</v>
      </c>
      <c r="K59" s="79">
        <f>('Nom Revenue'!J59+'Nom Revenue'!K59)/('Nom Revenue'!J$74+'Nom Revenue'!K$74)</f>
        <v>1.0819245822798779E-2</v>
      </c>
      <c r="L59" s="79">
        <f>('Nom Revenue'!K59+'Nom Revenue'!L59)/('Nom Revenue'!K$74+'Nom Revenue'!L$74)</f>
        <v>1.0926767672861236E-2</v>
      </c>
      <c r="M59" s="79">
        <f>('Nom Revenue'!L59+'Nom Revenue'!M59)/('Nom Revenue'!L$74+'Nom Revenue'!M$74)</f>
        <v>1.0675168801555732E-2</v>
      </c>
      <c r="N59" s="79">
        <f>('Nom Revenue'!M59+'Nom Revenue'!N59)/('Nom Revenue'!M$74+'Nom Revenue'!N$74)</f>
        <v>1.0544742399714598E-2</v>
      </c>
      <c r="O59" s="79">
        <f>('Nom Revenue'!N59+'Nom Revenue'!O59)/('Nom Revenue'!N$74+'Nom Revenue'!O$74)</f>
        <v>1.0768734223359238E-2</v>
      </c>
      <c r="P59" s="79">
        <f>('Nom Revenue'!O59+'Nom Revenue'!P59)/('Nom Revenue'!O$74+'Nom Revenue'!P$74)</f>
        <v>1.0422023050551938E-2</v>
      </c>
      <c r="Q59" s="79">
        <f>('Nom Revenue'!P59+'Nom Revenue'!Q59)/('Nom Revenue'!P$74+'Nom Revenue'!Q$74)</f>
        <v>9.9414917937647104E-3</v>
      </c>
      <c r="R59" s="79">
        <f>('Nom Revenue'!Q59+'Nom Revenue'!R59)/('Nom Revenue'!Q$74+'Nom Revenue'!R$74)</f>
        <v>1.0002387704318808E-2</v>
      </c>
      <c r="S59" s="79">
        <f>('Nom Revenue'!R59+'Nom Revenue'!S59)/('Nom Revenue'!R$74+'Nom Revenue'!S$74)</f>
        <v>1.0093272790797391E-2</v>
      </c>
      <c r="T59" s="79">
        <f>('Nom Revenue'!S59+'Nom Revenue'!T59)/('Nom Revenue'!S$74+'Nom Revenue'!T$74)</f>
        <v>1.0195922673135027E-2</v>
      </c>
      <c r="U59" s="79">
        <f>('Nom Revenue'!T59+'Nom Revenue'!U59)/('Nom Revenue'!T$74+'Nom Revenue'!U$74)</f>
        <v>1.0078152086651561E-2</v>
      </c>
      <c r="V59" s="79">
        <f>('Nom Revenue'!U59+'Nom Revenue'!V59)/('Nom Revenue'!U$74+'Nom Revenue'!V$74)</f>
        <v>9.8815817633669412E-3</v>
      </c>
      <c r="W59" s="79">
        <f>('Nom Revenue'!V59+'Nom Revenue'!W59)/('Nom Revenue'!V$74+'Nom Revenue'!W$74)</f>
        <v>1.0002335556020399E-2</v>
      </c>
      <c r="X59" s="79">
        <f>('Nom Revenue'!W59+'Nom Revenue'!X59)/('Nom Revenue'!W$74+'Nom Revenue'!X$74)</f>
        <v>1.0198886945415996E-2</v>
      </c>
      <c r="Y59" s="79">
        <f>('Nom Revenue'!X59+'Nom Revenue'!Y59)/('Nom Revenue'!X$74+'Nom Revenue'!Y$74)</f>
        <v>1.0435049712136288E-2</v>
      </c>
      <c r="Z59" s="79">
        <f>('Nom Revenue'!Y59+'Nom Revenue'!Z59)/('Nom Revenue'!Y$74+'Nom Revenue'!Z$74)</f>
        <v>1.0621502890957119E-2</v>
      </c>
      <c r="AA59" s="79">
        <f>('Nom Revenue'!Z59+'Nom Revenue'!AA59)/('Nom Revenue'!Z$74+'Nom Revenue'!AA$74)</f>
        <v>1.069095463728513E-2</v>
      </c>
      <c r="AB59" s="79">
        <f>('Nom Revenue'!AA59+'Nom Revenue'!AB59)/('Nom Revenue'!AA$74+'Nom Revenue'!AB$74)</f>
        <v>1.0461519619315369E-2</v>
      </c>
      <c r="AC59" s="79">
        <f>('Nom Revenue'!AB59+'Nom Revenue'!AC59)/('Nom Revenue'!AB$74+'Nom Revenue'!AC$74)</f>
        <v>1.005717763494527E-2</v>
      </c>
      <c r="AD59" s="79">
        <f>('Nom Revenue'!AD59+'Nom Revenue'!AE59)/('Nom Revenue'!AD$74+'Nom Revenue'!AE$74)</f>
        <v>9.347702221082126E-3</v>
      </c>
      <c r="AE59" s="79">
        <f>('Nom Revenue'!AE59+'Nom Revenue'!AF59)/('Nom Revenue'!AE$74+'Nom Revenue'!AF$74)</f>
        <v>8.6210579579237279E-3</v>
      </c>
      <c r="AF59" s="79">
        <f>('Nom Revenue'!AF59+'Nom Revenue'!AG59)/('Nom Revenue'!AF$74+'Nom Revenue'!AG$74)</f>
        <v>7.7075170430638074E-3</v>
      </c>
      <c r="AG59" s="79">
        <f>('Nom Revenue'!AG59+'Nom Revenue'!AH59)/('Nom Revenue'!AG$74+'Nom Revenue'!AH$74)</f>
        <v>7.0364617367133023E-3</v>
      </c>
      <c r="AH59" s="79">
        <f>('Nom Revenue'!AH59+'Nom Revenue'!AI59)/('Nom Revenue'!AH$74+'Nom Revenue'!AI$74)</f>
        <v>7.198004515818846E-3</v>
      </c>
      <c r="AI59" s="79">
        <f>('Nom Revenue'!AI59+'Nom Revenue'!AJ59)/('Nom Revenue'!AI$74+'Nom Revenue'!AJ$74)</f>
        <v>7.4776073810429037E-3</v>
      </c>
      <c r="AJ59" s="79">
        <f>('Nom Revenue'!AJ59+'Nom Revenue'!AK59)/('Nom Revenue'!AJ$74+'Nom Revenue'!AK$74)</f>
        <v>7.3419589958285229E-3</v>
      </c>
      <c r="AK59" s="79">
        <f>('Nom Revenue'!AK59+'Nom Revenue'!AL59)/('Nom Revenue'!AK$74+'Nom Revenue'!AL$74)</f>
        <v>6.6354034310104242E-3</v>
      </c>
      <c r="AL59" s="79">
        <f>('Nom Revenue'!AL59+'Nom Revenue'!AM59)/('Nom Revenue'!AL$74+'Nom Revenue'!AM$74)</f>
        <v>6.5573388426883985E-3</v>
      </c>
      <c r="AM59" s="79">
        <f>('Nom Revenue'!AM59+'Nom Revenue'!AN59)/('Nom Revenue'!AM$74+'Nom Revenue'!AN$74)</f>
        <v>6.9423141985147149E-3</v>
      </c>
      <c r="AN59" s="79">
        <f>('Nom Revenue'!AN59+'Nom Revenue'!AO59)/('Nom Revenue'!AN$74+'Nom Revenue'!AO$74)</f>
        <v>6.6525310714905875E-3</v>
      </c>
      <c r="AO59" s="79">
        <f>('Nom Revenue'!AO59+'Nom Revenue'!AP59)/('Nom Revenue'!AO$74+'Nom Revenue'!AP$74)</f>
        <v>6.7966669394216046E-3</v>
      </c>
      <c r="AP59" s="79">
        <f>('Nom Revenue'!AP59+'Nom Revenue'!AQ59)/('Nom Revenue'!AP$74+'Nom Revenue'!AQ$74)</f>
        <v>7.684045399483674E-3</v>
      </c>
      <c r="AQ59" s="79">
        <f>('Nom Revenue'!AQ59+'Nom Revenue'!AR59)/('Nom Revenue'!AQ$74+'Nom Revenue'!AR$74)</f>
        <v>8.1231203203877018E-3</v>
      </c>
      <c r="AR59" s="79">
        <f>('Nom Revenue'!AR59+'Nom Revenue'!AS59)/('Nom Revenue'!AR$74+'Nom Revenue'!AS$74)</f>
        <v>7.7494294585156945E-3</v>
      </c>
      <c r="AS59" s="79" t="e">
        <f>('Nom Revenue'!AS59+'Nom Revenue'!AT59)/('Nom Revenue'!AS$74+'Nom Revenue'!AT$74)</f>
        <v>#N/A</v>
      </c>
      <c r="AT59" s="79" t="e">
        <f>('Nom Revenue'!AT59+'Nom Revenue'!AU59)/('Nom Revenue'!AT$74+'Nom Revenue'!AU$74)</f>
        <v>#N/A</v>
      </c>
      <c r="AU59" s="79" t="e">
        <f>('Nom Revenue'!AU59+'Nom Revenue'!AV59)/('Nom Revenue'!AU$74+'Nom Revenue'!AV$74)</f>
        <v>#N/A</v>
      </c>
      <c r="AV59" s="79" t="e">
        <f>('Nom Revenue'!AV59+'Nom Revenue'!AW59)/('Nom Revenue'!AV$74+'Nom Revenue'!AW$74)</f>
        <v>#N/A</v>
      </c>
      <c r="AW59" s="79" t="e">
        <f>('Nom Revenue'!AW59+'Nom Revenue'!AX59)/('Nom Revenue'!AW$74+'Nom Revenue'!AX$74)</f>
        <v>#N/A</v>
      </c>
      <c r="AX59" s="79" t="e">
        <f>('Nom Revenue'!AX59+'Nom Revenue'!AY59)/('Nom Revenue'!AX$74+'Nom Revenue'!AY$74)</f>
        <v>#N/A</v>
      </c>
      <c r="AY59" s="79" t="e">
        <f>('Nom Revenue'!AY59+'Nom Revenue'!AZ59)/('Nom Revenue'!AY$74+'Nom Revenue'!AZ$74)</f>
        <v>#N/A</v>
      </c>
      <c r="AZ59" s="79" t="e">
        <f>('Nom Revenue'!AZ59+'Nom Revenue'!BA59)/('Nom Revenue'!AZ$74+'Nom Revenue'!BA$74)</f>
        <v>#N/A</v>
      </c>
    </row>
    <row r="60" spans="1:52"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7.9365684947333096E-3</v>
      </c>
      <c r="I60" s="79">
        <f>('Nom Revenue'!H60+'Nom Revenue'!I60)/('Nom Revenue'!H$74+'Nom Revenue'!I$74)</f>
        <v>7.8966614449029263E-3</v>
      </c>
      <c r="J60" s="79">
        <f>('Nom Revenue'!I60+'Nom Revenue'!J60)/('Nom Revenue'!I$74+'Nom Revenue'!J$74)</f>
        <v>7.9462218620798605E-3</v>
      </c>
      <c r="K60" s="79">
        <f>('Nom Revenue'!J60+'Nom Revenue'!K60)/('Nom Revenue'!J$74+'Nom Revenue'!K$74)</f>
        <v>7.9845931897969472E-3</v>
      </c>
      <c r="L60" s="79">
        <f>('Nom Revenue'!K60+'Nom Revenue'!L60)/('Nom Revenue'!K$74+'Nom Revenue'!L$74)</f>
        <v>7.8695661604442115E-3</v>
      </c>
      <c r="M60" s="79">
        <f>('Nom Revenue'!L60+'Nom Revenue'!M60)/('Nom Revenue'!L$74+'Nom Revenue'!M$74)</f>
        <v>7.5197657588658507E-3</v>
      </c>
      <c r="N60" s="79">
        <f>('Nom Revenue'!M60+'Nom Revenue'!N60)/('Nom Revenue'!M$74+'Nom Revenue'!N$74)</f>
        <v>7.776400788602757E-3</v>
      </c>
      <c r="O60" s="79">
        <f>('Nom Revenue'!N60+'Nom Revenue'!O60)/('Nom Revenue'!N$74+'Nom Revenue'!O$74)</f>
        <v>8.4731423920257395E-3</v>
      </c>
      <c r="P60" s="79">
        <f>('Nom Revenue'!O60+'Nom Revenue'!P60)/('Nom Revenue'!O$74+'Nom Revenue'!P$74)</f>
        <v>8.2778782906338839E-3</v>
      </c>
      <c r="Q60" s="79">
        <f>('Nom Revenue'!P60+'Nom Revenue'!Q60)/('Nom Revenue'!P$74+'Nom Revenue'!Q$74)</f>
        <v>7.8768473345243607E-3</v>
      </c>
      <c r="R60" s="79">
        <f>('Nom Revenue'!Q60+'Nom Revenue'!R60)/('Nom Revenue'!Q$74+'Nom Revenue'!R$74)</f>
        <v>7.6732223772069726E-3</v>
      </c>
      <c r="S60" s="79">
        <f>('Nom Revenue'!R60+'Nom Revenue'!S60)/('Nom Revenue'!R$74+'Nom Revenue'!S$74)</f>
        <v>7.7465805609588639E-3</v>
      </c>
      <c r="T60" s="79">
        <f>('Nom Revenue'!S60+'Nom Revenue'!T60)/('Nom Revenue'!S$74+'Nom Revenue'!T$74)</f>
        <v>7.9807884100772629E-3</v>
      </c>
      <c r="U60" s="79">
        <f>('Nom Revenue'!T60+'Nom Revenue'!U60)/('Nom Revenue'!T$74+'Nom Revenue'!U$74)</f>
        <v>8.1351992808792531E-3</v>
      </c>
      <c r="V60" s="79">
        <f>('Nom Revenue'!U60+'Nom Revenue'!V60)/('Nom Revenue'!U$74+'Nom Revenue'!V$74)</f>
        <v>8.6685542332391053E-3</v>
      </c>
      <c r="W60" s="79">
        <f>('Nom Revenue'!V60+'Nom Revenue'!W60)/('Nom Revenue'!V$74+'Nom Revenue'!W$74)</f>
        <v>8.9198250986209215E-3</v>
      </c>
      <c r="X60" s="79">
        <f>('Nom Revenue'!W60+'Nom Revenue'!X60)/('Nom Revenue'!W$74+'Nom Revenue'!X$74)</f>
        <v>8.9131015876223775E-3</v>
      </c>
      <c r="Y60" s="79">
        <f>('Nom Revenue'!X60+'Nom Revenue'!Y60)/('Nom Revenue'!X$74+'Nom Revenue'!Y$74)</f>
        <v>8.9057080766021934E-3</v>
      </c>
      <c r="Z60" s="79">
        <f>('Nom Revenue'!Y60+'Nom Revenue'!Z60)/('Nom Revenue'!Y$74+'Nom Revenue'!Z$74)</f>
        <v>9.1708045618127242E-3</v>
      </c>
      <c r="AA60" s="79">
        <f>('Nom Revenue'!Z60+'Nom Revenue'!AA60)/('Nom Revenue'!Z$74+'Nom Revenue'!AA$74)</f>
        <v>9.5204652181597182E-3</v>
      </c>
      <c r="AB60" s="79">
        <f>('Nom Revenue'!AA60+'Nom Revenue'!AB60)/('Nom Revenue'!AA$74+'Nom Revenue'!AB$74)</f>
        <v>9.557604525560438E-3</v>
      </c>
      <c r="AC60" s="79">
        <f>('Nom Revenue'!AB60+'Nom Revenue'!AC60)/('Nom Revenue'!AB$74+'Nom Revenue'!AC$74)</f>
        <v>9.0083986579045684E-3</v>
      </c>
      <c r="AD60" s="79">
        <f>('Nom Revenue'!AD60+'Nom Revenue'!AE60)/('Nom Revenue'!AD$74+'Nom Revenue'!AE$74)</f>
        <v>7.8737435268157324E-3</v>
      </c>
      <c r="AE60" s="79">
        <f>('Nom Revenue'!AE60+'Nom Revenue'!AF60)/('Nom Revenue'!AE$74+'Nom Revenue'!AF$74)</f>
        <v>7.4696807182269703E-3</v>
      </c>
      <c r="AF60" s="79">
        <f>('Nom Revenue'!AF60+'Nom Revenue'!AG60)/('Nom Revenue'!AF$74+'Nom Revenue'!AG$74)</f>
        <v>7.3732550058562413E-3</v>
      </c>
      <c r="AG60" s="79">
        <f>('Nom Revenue'!AG60+'Nom Revenue'!AH60)/('Nom Revenue'!AG$74+'Nom Revenue'!AH$74)</f>
        <v>7.4766947030381831E-3</v>
      </c>
      <c r="AH60" s="79">
        <f>('Nom Revenue'!AH60+'Nom Revenue'!AI60)/('Nom Revenue'!AH$74+'Nom Revenue'!AI$74)</f>
        <v>7.6202835583762821E-3</v>
      </c>
      <c r="AI60" s="79">
        <f>('Nom Revenue'!AI60+'Nom Revenue'!AJ60)/('Nom Revenue'!AI$74+'Nom Revenue'!AJ$74)</f>
        <v>7.4849338894775221E-3</v>
      </c>
      <c r="AJ60" s="79">
        <f>('Nom Revenue'!AJ60+'Nom Revenue'!AK60)/('Nom Revenue'!AJ$74+'Nom Revenue'!AK$74)</f>
        <v>7.2851671285177923E-3</v>
      </c>
      <c r="AK60" s="79">
        <f>('Nom Revenue'!AK60+'Nom Revenue'!AL60)/('Nom Revenue'!AK$74+'Nom Revenue'!AL$74)</f>
        <v>7.220769925305754E-3</v>
      </c>
      <c r="AL60" s="79">
        <f>('Nom Revenue'!AL60+'Nom Revenue'!AM60)/('Nom Revenue'!AL$74+'Nom Revenue'!AM$74)</f>
        <v>7.7561639727963321E-3</v>
      </c>
      <c r="AM60" s="79">
        <f>('Nom Revenue'!AM60+'Nom Revenue'!AN60)/('Nom Revenue'!AM$74+'Nom Revenue'!AN$74)</f>
        <v>7.9444095368787111E-3</v>
      </c>
      <c r="AN60" s="79">
        <f>('Nom Revenue'!AN60+'Nom Revenue'!AO60)/('Nom Revenue'!AN$74+'Nom Revenue'!AO$74)</f>
        <v>7.8724104830635976E-3</v>
      </c>
      <c r="AO60" s="79">
        <f>('Nom Revenue'!AO60+'Nom Revenue'!AP60)/('Nom Revenue'!AO$74+'Nom Revenue'!AP$74)</f>
        <v>8.3451870101922919E-3</v>
      </c>
      <c r="AP60" s="79">
        <f>('Nom Revenue'!AP60+'Nom Revenue'!AQ60)/('Nom Revenue'!AP$74+'Nom Revenue'!AQ$74)</f>
        <v>9.1404432402818984E-3</v>
      </c>
      <c r="AQ60" s="79">
        <f>('Nom Revenue'!AQ60+'Nom Revenue'!AR60)/('Nom Revenue'!AQ$74+'Nom Revenue'!AR$74)</f>
        <v>9.707496846618327E-3</v>
      </c>
      <c r="AR60" s="79">
        <f>('Nom Revenue'!AR60+'Nom Revenue'!AS60)/('Nom Revenue'!AR$74+'Nom Revenue'!AS$74)</f>
        <v>9.7049526225954832E-3</v>
      </c>
      <c r="AS60" s="79" t="e">
        <f>('Nom Revenue'!AS60+'Nom Revenue'!AT60)/('Nom Revenue'!AS$74+'Nom Revenue'!AT$74)</f>
        <v>#N/A</v>
      </c>
      <c r="AT60" s="79" t="e">
        <f>('Nom Revenue'!AT60+'Nom Revenue'!AU60)/('Nom Revenue'!AT$74+'Nom Revenue'!AU$74)</f>
        <v>#N/A</v>
      </c>
      <c r="AU60" s="79" t="e">
        <f>('Nom Revenue'!AU60+'Nom Revenue'!AV60)/('Nom Revenue'!AU$74+'Nom Revenue'!AV$74)</f>
        <v>#N/A</v>
      </c>
      <c r="AV60" s="79" t="e">
        <f>('Nom Revenue'!AV60+'Nom Revenue'!AW60)/('Nom Revenue'!AV$74+'Nom Revenue'!AW$74)</f>
        <v>#N/A</v>
      </c>
      <c r="AW60" s="79" t="e">
        <f>('Nom Revenue'!AW60+'Nom Revenue'!AX60)/('Nom Revenue'!AW$74+'Nom Revenue'!AX$74)</f>
        <v>#N/A</v>
      </c>
      <c r="AX60" s="79" t="e">
        <f>('Nom Revenue'!AX60+'Nom Revenue'!AY60)/('Nom Revenue'!AX$74+'Nom Revenue'!AY$74)</f>
        <v>#N/A</v>
      </c>
      <c r="AY60" s="79" t="e">
        <f>('Nom Revenue'!AY60+'Nom Revenue'!AZ60)/('Nom Revenue'!AY$74+'Nom Revenue'!AZ$74)</f>
        <v>#N/A</v>
      </c>
      <c r="AZ60" s="79" t="e">
        <f>('Nom Revenue'!AZ60+'Nom Revenue'!BA60)/('Nom Revenue'!AZ$74+'Nom Revenue'!BA$74)</f>
        <v>#N/A</v>
      </c>
    </row>
    <row r="61" spans="1:52"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1.1370387318635856E-2</v>
      </c>
      <c r="I61" s="79">
        <f>('Nom Revenue'!H61+'Nom Revenue'!I61)/('Nom Revenue'!H$74+'Nom Revenue'!I$74)</f>
        <v>1.1215535567090639E-2</v>
      </c>
      <c r="J61" s="79">
        <f>('Nom Revenue'!I61+'Nom Revenue'!J61)/('Nom Revenue'!I$74+'Nom Revenue'!J$74)</f>
        <v>1.172861738003934E-2</v>
      </c>
      <c r="K61" s="79">
        <f>('Nom Revenue'!J61+'Nom Revenue'!K61)/('Nom Revenue'!J$74+'Nom Revenue'!K$74)</f>
        <v>1.2492936371857123E-2</v>
      </c>
      <c r="L61" s="79">
        <f>('Nom Revenue'!K61+'Nom Revenue'!L61)/('Nom Revenue'!K$74+'Nom Revenue'!L$74)</f>
        <v>1.2399283255175593E-2</v>
      </c>
      <c r="M61" s="79">
        <f>('Nom Revenue'!L61+'Nom Revenue'!M61)/('Nom Revenue'!L$74+'Nom Revenue'!M$74)</f>
        <v>1.2572116174222251E-2</v>
      </c>
      <c r="N61" s="79">
        <f>('Nom Revenue'!M61+'Nom Revenue'!N61)/('Nom Revenue'!M$74+'Nom Revenue'!N$74)</f>
        <v>1.2287489658410554E-2</v>
      </c>
      <c r="O61" s="79">
        <f>('Nom Revenue'!N61+'Nom Revenue'!O61)/('Nom Revenue'!N$74+'Nom Revenue'!O$74)</f>
        <v>1.1362695296800679E-2</v>
      </c>
      <c r="P61" s="79">
        <f>('Nom Revenue'!O61+'Nom Revenue'!P61)/('Nom Revenue'!O$74+'Nom Revenue'!P$74)</f>
        <v>1.1412442248350701E-2</v>
      </c>
      <c r="Q61" s="79">
        <f>('Nom Revenue'!P61+'Nom Revenue'!Q61)/('Nom Revenue'!P$74+'Nom Revenue'!Q$74)</f>
        <v>1.1512463530599386E-2</v>
      </c>
      <c r="R61" s="79">
        <f>('Nom Revenue'!Q61+'Nom Revenue'!R61)/('Nom Revenue'!Q$74+'Nom Revenue'!R$74)</f>
        <v>1.0977995360436713E-2</v>
      </c>
      <c r="S61" s="79">
        <f>('Nom Revenue'!R61+'Nom Revenue'!S61)/('Nom Revenue'!R$74+'Nom Revenue'!S$74)</f>
        <v>1.1677031259622647E-2</v>
      </c>
      <c r="T61" s="79">
        <f>('Nom Revenue'!S61+'Nom Revenue'!T61)/('Nom Revenue'!S$74+'Nom Revenue'!T$74)</f>
        <v>1.2533625070502255E-2</v>
      </c>
      <c r="U61" s="79">
        <f>('Nom Revenue'!T61+'Nom Revenue'!U61)/('Nom Revenue'!T$74+'Nom Revenue'!U$74)</f>
        <v>1.2316003211975188E-2</v>
      </c>
      <c r="V61" s="79">
        <f>('Nom Revenue'!U61+'Nom Revenue'!V61)/('Nom Revenue'!U$74+'Nom Revenue'!V$74)</f>
        <v>1.2914117826472418E-2</v>
      </c>
      <c r="W61" s="79">
        <f>('Nom Revenue'!V61+'Nom Revenue'!W61)/('Nom Revenue'!V$74+'Nom Revenue'!W$74)</f>
        <v>1.2932313934037045E-2</v>
      </c>
      <c r="X61" s="79">
        <f>('Nom Revenue'!W61+'Nom Revenue'!X61)/('Nom Revenue'!W$74+'Nom Revenue'!X$74)</f>
        <v>1.2115822167007273E-2</v>
      </c>
      <c r="Y61" s="79">
        <f>('Nom Revenue'!X61+'Nom Revenue'!Y61)/('Nom Revenue'!X$74+'Nom Revenue'!Y$74)</f>
        <v>1.1721523316103499E-2</v>
      </c>
      <c r="Z61" s="79">
        <f>('Nom Revenue'!Y61+'Nom Revenue'!Z61)/('Nom Revenue'!Y$74+'Nom Revenue'!Z$74)</f>
        <v>1.1807148731926755E-2</v>
      </c>
      <c r="AA61" s="79">
        <f>('Nom Revenue'!Z61+'Nom Revenue'!AA61)/('Nom Revenue'!Z$74+'Nom Revenue'!AA$74)</f>
        <v>1.1933513883297154E-2</v>
      </c>
      <c r="AB61" s="79">
        <f>('Nom Revenue'!AA61+'Nom Revenue'!AB61)/('Nom Revenue'!AA$74+'Nom Revenue'!AB$74)</f>
        <v>1.1841244251609883E-2</v>
      </c>
      <c r="AC61" s="79">
        <f>('Nom Revenue'!AB61+'Nom Revenue'!AC61)/('Nom Revenue'!AB$74+'Nom Revenue'!AC$74)</f>
        <v>1.1550553956148265E-2</v>
      </c>
      <c r="AD61" s="79">
        <f>('Nom Revenue'!AD61+'Nom Revenue'!AE61)/('Nom Revenue'!AD$74+'Nom Revenue'!AE$74)</f>
        <v>1.1445703938529825E-2</v>
      </c>
      <c r="AE61" s="79">
        <f>('Nom Revenue'!AE61+'Nom Revenue'!AF61)/('Nom Revenue'!AE$74+'Nom Revenue'!AF$74)</f>
        <v>1.0606475323710736E-2</v>
      </c>
      <c r="AF61" s="79">
        <f>('Nom Revenue'!AF61+'Nom Revenue'!AG61)/('Nom Revenue'!AF$74+'Nom Revenue'!AG$74)</f>
        <v>9.5135278541002913E-3</v>
      </c>
      <c r="AG61" s="79">
        <f>('Nom Revenue'!AG61+'Nom Revenue'!AH61)/('Nom Revenue'!AG$74+'Nom Revenue'!AH$74)</f>
        <v>9.6788153465466962E-3</v>
      </c>
      <c r="AH61" s="79">
        <f>('Nom Revenue'!AH61+'Nom Revenue'!AI61)/('Nom Revenue'!AH$74+'Nom Revenue'!AI$74)</f>
        <v>9.7606669461361411E-3</v>
      </c>
      <c r="AI61" s="79">
        <f>('Nom Revenue'!AI61+'Nom Revenue'!AJ61)/('Nom Revenue'!AI$74+'Nom Revenue'!AJ$74)</f>
        <v>9.8462716739711447E-3</v>
      </c>
      <c r="AJ61" s="79">
        <f>('Nom Revenue'!AJ61+'Nom Revenue'!AK61)/('Nom Revenue'!AJ$74+'Nom Revenue'!AK$74)</f>
        <v>9.9317124731015984E-3</v>
      </c>
      <c r="AK61" s="79">
        <f>('Nom Revenue'!AK61+'Nom Revenue'!AL61)/('Nom Revenue'!AK$74+'Nom Revenue'!AL$74)</f>
        <v>1.0112799803004186E-2</v>
      </c>
      <c r="AL61" s="79">
        <f>('Nom Revenue'!AL61+'Nom Revenue'!AM61)/('Nom Revenue'!AL$74+'Nom Revenue'!AM$74)</f>
        <v>1.0230791947864512E-2</v>
      </c>
      <c r="AM61" s="79">
        <f>('Nom Revenue'!AM61+'Nom Revenue'!AN61)/('Nom Revenue'!AM$74+'Nom Revenue'!AN$74)</f>
        <v>1.0035135091278171E-2</v>
      </c>
      <c r="AN61" s="79">
        <f>('Nom Revenue'!AN61+'Nom Revenue'!AO61)/('Nom Revenue'!AN$74+'Nom Revenue'!AO$74)</f>
        <v>9.7318754667532707E-3</v>
      </c>
      <c r="AO61" s="79">
        <f>('Nom Revenue'!AO61+'Nom Revenue'!AP61)/('Nom Revenue'!AO$74+'Nom Revenue'!AP$74)</f>
        <v>9.4140914427319616E-3</v>
      </c>
      <c r="AP61" s="79">
        <f>('Nom Revenue'!AP61+'Nom Revenue'!AQ61)/('Nom Revenue'!AP$74+'Nom Revenue'!AQ$74)</f>
        <v>9.0969284728278192E-3</v>
      </c>
      <c r="AQ61" s="79">
        <f>('Nom Revenue'!AQ61+'Nom Revenue'!AR61)/('Nom Revenue'!AQ$74+'Nom Revenue'!AR$74)</f>
        <v>9.2134355854630937E-3</v>
      </c>
      <c r="AR61" s="79">
        <f>('Nom Revenue'!AR61+'Nom Revenue'!AS61)/('Nom Revenue'!AR$74+'Nom Revenue'!AS$74)</f>
        <v>9.0744794993939618E-3</v>
      </c>
      <c r="AS61" s="79" t="e">
        <f>('Nom Revenue'!AS61+'Nom Revenue'!AT61)/('Nom Revenue'!AS$74+'Nom Revenue'!AT$74)</f>
        <v>#N/A</v>
      </c>
      <c r="AT61" s="79" t="e">
        <f>('Nom Revenue'!AT61+'Nom Revenue'!AU61)/('Nom Revenue'!AT$74+'Nom Revenue'!AU$74)</f>
        <v>#N/A</v>
      </c>
      <c r="AU61" s="79" t="e">
        <f>('Nom Revenue'!AU61+'Nom Revenue'!AV61)/('Nom Revenue'!AU$74+'Nom Revenue'!AV$74)</f>
        <v>#N/A</v>
      </c>
      <c r="AV61" s="79" t="e">
        <f>('Nom Revenue'!AV61+'Nom Revenue'!AW61)/('Nom Revenue'!AV$74+'Nom Revenue'!AW$74)</f>
        <v>#N/A</v>
      </c>
      <c r="AW61" s="79" t="e">
        <f>('Nom Revenue'!AW61+'Nom Revenue'!AX61)/('Nom Revenue'!AW$74+'Nom Revenue'!AX$74)</f>
        <v>#N/A</v>
      </c>
      <c r="AX61" s="79" t="e">
        <f>('Nom Revenue'!AX61+'Nom Revenue'!AY61)/('Nom Revenue'!AX$74+'Nom Revenue'!AY$74)</f>
        <v>#N/A</v>
      </c>
      <c r="AY61" s="79" t="e">
        <f>('Nom Revenue'!AY61+'Nom Revenue'!AZ61)/('Nom Revenue'!AY$74+'Nom Revenue'!AZ$74)</f>
        <v>#N/A</v>
      </c>
      <c r="AZ61" s="79" t="e">
        <f>('Nom Revenue'!AZ61+'Nom Revenue'!BA61)/('Nom Revenue'!AZ$74+'Nom Revenue'!BA$74)</f>
        <v>#N/A</v>
      </c>
    </row>
    <row r="62" spans="1:52"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7.1294746828018509E-3</v>
      </c>
      <c r="I62" s="78">
        <f>('Nom Revenue'!H62+'Nom Revenue'!I62)/('Nom Revenue'!H$74+'Nom Revenue'!I$74)</f>
        <v>6.8134200207368104E-3</v>
      </c>
      <c r="J62" s="78">
        <f>('Nom Revenue'!I62+'Nom Revenue'!J62)/('Nom Revenue'!I$74+'Nom Revenue'!J$74)</f>
        <v>6.2242676782105688E-3</v>
      </c>
      <c r="K62" s="78">
        <f>('Nom Revenue'!J62+'Nom Revenue'!K62)/('Nom Revenue'!J$74+'Nom Revenue'!K$74)</f>
        <v>6.1045336535853444E-3</v>
      </c>
      <c r="L62" s="78">
        <f>('Nom Revenue'!K62+'Nom Revenue'!L62)/('Nom Revenue'!K$74+'Nom Revenue'!L$74)</f>
        <v>6.1516614854257032E-3</v>
      </c>
      <c r="M62" s="78">
        <f>('Nom Revenue'!L62+'Nom Revenue'!M62)/('Nom Revenue'!L$74+'Nom Revenue'!M$74)</f>
        <v>6.9843075570790204E-3</v>
      </c>
      <c r="N62" s="78">
        <f>('Nom Revenue'!M62+'Nom Revenue'!N62)/('Nom Revenue'!M$74+'Nom Revenue'!N$74)</f>
        <v>8.0191789793703731E-3</v>
      </c>
      <c r="O62" s="78">
        <f>('Nom Revenue'!N62+'Nom Revenue'!O62)/('Nom Revenue'!N$74+'Nom Revenue'!O$74)</f>
        <v>8.4775128133790217E-3</v>
      </c>
      <c r="P62" s="78">
        <f>('Nom Revenue'!O62+'Nom Revenue'!P62)/('Nom Revenue'!O$74+'Nom Revenue'!P$74)</f>
        <v>9.2684495144653382E-3</v>
      </c>
      <c r="Q62" s="78">
        <f>('Nom Revenue'!P62+'Nom Revenue'!Q62)/('Nom Revenue'!P$74+'Nom Revenue'!Q$74)</f>
        <v>9.4823230009611695E-3</v>
      </c>
      <c r="R62" s="78">
        <f>('Nom Revenue'!Q62+'Nom Revenue'!R62)/('Nom Revenue'!Q$74+'Nom Revenue'!R$74)</f>
        <v>9.6319502637194927E-3</v>
      </c>
      <c r="S62" s="78">
        <f>('Nom Revenue'!R62+'Nom Revenue'!S62)/('Nom Revenue'!R$74+'Nom Revenue'!S$74)</f>
        <v>9.710462013311499E-3</v>
      </c>
      <c r="T62" s="78">
        <f>('Nom Revenue'!S62+'Nom Revenue'!T62)/('Nom Revenue'!S$74+'Nom Revenue'!T$74)</f>
        <v>9.8671508751392075E-3</v>
      </c>
      <c r="U62" s="78">
        <f>('Nom Revenue'!T62+'Nom Revenue'!U62)/('Nom Revenue'!T$74+'Nom Revenue'!U$74)</f>
        <v>1.0745134080288116E-2</v>
      </c>
      <c r="V62" s="78">
        <f>('Nom Revenue'!U62+'Nom Revenue'!V62)/('Nom Revenue'!U$74+'Nom Revenue'!V$74)</f>
        <v>1.1227558358381904E-2</v>
      </c>
      <c r="W62" s="78">
        <f>('Nom Revenue'!V62+'Nom Revenue'!W62)/('Nom Revenue'!V$74+'Nom Revenue'!W$74)</f>
        <v>1.0553187554129375E-2</v>
      </c>
      <c r="X62" s="78">
        <f>('Nom Revenue'!W62+'Nom Revenue'!X62)/('Nom Revenue'!W$74+'Nom Revenue'!X$74)</f>
        <v>1.0144647212292409E-2</v>
      </c>
      <c r="Y62" s="78">
        <f>('Nom Revenue'!X62+'Nom Revenue'!Y62)/('Nom Revenue'!X$74+'Nom Revenue'!Y$74)</f>
        <v>1.0304052595450131E-2</v>
      </c>
      <c r="Z62" s="78">
        <f>('Nom Revenue'!Y62+'Nom Revenue'!Z62)/('Nom Revenue'!Y$74+'Nom Revenue'!Z$74)</f>
        <v>1.035134304078752E-2</v>
      </c>
      <c r="AA62" s="78">
        <f>('Nom Revenue'!Z62+'Nom Revenue'!AA62)/('Nom Revenue'!Z$74+'Nom Revenue'!AA$74)</f>
        <v>1.0281228031924206E-2</v>
      </c>
      <c r="AB62" s="78">
        <f>('Nom Revenue'!AA62+'Nom Revenue'!AB62)/('Nom Revenue'!AA$74+'Nom Revenue'!AB$74)</f>
        <v>1.0657848752934438E-2</v>
      </c>
      <c r="AC62" s="78">
        <f>('Nom Revenue'!AB62+'Nom Revenue'!AC62)/('Nom Revenue'!AB$74+'Nom Revenue'!AC$74)</f>
        <v>1.0900671272725105E-2</v>
      </c>
      <c r="AD62" s="78">
        <f>('Nom Revenue'!AD62+'Nom Revenue'!AE62)/('Nom Revenue'!AD$74+'Nom Revenue'!AE$74)</f>
        <v>1.0326804486960356E-2</v>
      </c>
      <c r="AE62" s="78">
        <f>('Nom Revenue'!AE62+'Nom Revenue'!AF62)/('Nom Revenue'!AE$74+'Nom Revenue'!AF$74)</f>
        <v>8.4290852796657552E-3</v>
      </c>
      <c r="AF62" s="78">
        <f>('Nom Revenue'!AF62+'Nom Revenue'!AG62)/('Nom Revenue'!AF$74+'Nom Revenue'!AG$74)</f>
        <v>7.3726603598870174E-3</v>
      </c>
      <c r="AG62" s="78">
        <f>('Nom Revenue'!AG62+'Nom Revenue'!AH62)/('Nom Revenue'!AG$74+'Nom Revenue'!AH$74)</f>
        <v>8.2164076222190057E-3</v>
      </c>
      <c r="AH62" s="78">
        <f>('Nom Revenue'!AH62+'Nom Revenue'!AI62)/('Nom Revenue'!AH$74+'Nom Revenue'!AI$74)</f>
        <v>8.1196632437606862E-3</v>
      </c>
      <c r="AI62" s="78">
        <f>('Nom Revenue'!AI62+'Nom Revenue'!AJ62)/('Nom Revenue'!AI$74+'Nom Revenue'!AJ$74)</f>
        <v>8.0618415484907616E-3</v>
      </c>
      <c r="AJ62" s="78">
        <f>('Nom Revenue'!AJ62+'Nom Revenue'!AK62)/('Nom Revenue'!AJ$74+'Nom Revenue'!AK$74)</f>
        <v>8.1830679323951997E-3</v>
      </c>
      <c r="AK62" s="78">
        <f>('Nom Revenue'!AK62+'Nom Revenue'!AL62)/('Nom Revenue'!AK$74+'Nom Revenue'!AL$74)</f>
        <v>7.3209685627513756E-3</v>
      </c>
      <c r="AL62" s="78">
        <f>('Nom Revenue'!AL62+'Nom Revenue'!AM62)/('Nom Revenue'!AL$74+'Nom Revenue'!AM$74)</f>
        <v>6.7386830283957333E-3</v>
      </c>
      <c r="AM62" s="78">
        <f>('Nom Revenue'!AM62+'Nom Revenue'!AN62)/('Nom Revenue'!AM$74+'Nom Revenue'!AN$74)</f>
        <v>6.9845947106464299E-3</v>
      </c>
      <c r="AN62" s="78">
        <f>('Nom Revenue'!AN62+'Nom Revenue'!AO62)/('Nom Revenue'!AN$74+'Nom Revenue'!AO$74)</f>
        <v>7.134676298631743E-3</v>
      </c>
      <c r="AO62" s="78">
        <f>('Nom Revenue'!AO62+'Nom Revenue'!AP62)/('Nom Revenue'!AO$74+'Nom Revenue'!AP$74)</f>
        <v>7.2055061566657945E-3</v>
      </c>
      <c r="AP62" s="78">
        <f>('Nom Revenue'!AP62+'Nom Revenue'!AQ62)/('Nom Revenue'!AP$74+'Nom Revenue'!AQ$74)</f>
        <v>6.9220200245718108E-3</v>
      </c>
      <c r="AQ62" s="78">
        <f>('Nom Revenue'!AQ62+'Nom Revenue'!AR62)/('Nom Revenue'!AQ$74+'Nom Revenue'!AR$74)</f>
        <v>7.4777221498169583E-3</v>
      </c>
      <c r="AR62" s="78">
        <f>('Nom Revenue'!AR62+'Nom Revenue'!AS62)/('Nom Revenue'!AR$74+'Nom Revenue'!AS$74)</f>
        <v>7.7661623645047381E-3</v>
      </c>
      <c r="AS62" s="78" t="e">
        <f>('Nom Revenue'!AS62+'Nom Revenue'!AT62)/('Nom Revenue'!AS$74+'Nom Revenue'!AT$74)</f>
        <v>#N/A</v>
      </c>
      <c r="AT62" s="78" t="e">
        <f>('Nom Revenue'!AT62+'Nom Revenue'!AU62)/('Nom Revenue'!AT$74+'Nom Revenue'!AU$74)</f>
        <v>#N/A</v>
      </c>
      <c r="AU62" s="78" t="e">
        <f>('Nom Revenue'!AU62+'Nom Revenue'!AV62)/('Nom Revenue'!AU$74+'Nom Revenue'!AV$74)</f>
        <v>#N/A</v>
      </c>
      <c r="AV62" s="78" t="e">
        <f>('Nom Revenue'!AV62+'Nom Revenue'!AW62)/('Nom Revenue'!AV$74+'Nom Revenue'!AW$74)</f>
        <v>#N/A</v>
      </c>
      <c r="AW62" s="78" t="e">
        <f>('Nom Revenue'!AW62+'Nom Revenue'!AX62)/('Nom Revenue'!AW$74+'Nom Revenue'!AX$74)</f>
        <v>#N/A</v>
      </c>
      <c r="AX62" s="78" t="e">
        <f>('Nom Revenue'!AX62+'Nom Revenue'!AY62)/('Nom Revenue'!AX$74+'Nom Revenue'!AY$74)</f>
        <v>#N/A</v>
      </c>
      <c r="AY62" s="78" t="e">
        <f>('Nom Revenue'!AY62+'Nom Revenue'!AZ62)/('Nom Revenue'!AY$74+'Nom Revenue'!AZ$74)</f>
        <v>#N/A</v>
      </c>
      <c r="AZ62" s="78" t="e">
        <f>('Nom Revenue'!AZ62+'Nom Revenue'!BA62)/('Nom Revenue'!AZ$74+'Nom Revenue'!BA$74)</f>
        <v>#N/A</v>
      </c>
    </row>
    <row r="63" spans="1:52"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7.0538096030001258E-3</v>
      </c>
      <c r="I63" s="78">
        <f>('Nom Revenue'!H63+'Nom Revenue'!I63)/('Nom Revenue'!H$74+'Nom Revenue'!I$74)</f>
        <v>6.7407825826222524E-3</v>
      </c>
      <c r="J63" s="78">
        <f>('Nom Revenue'!I63+'Nom Revenue'!J63)/('Nom Revenue'!I$74+'Nom Revenue'!J$74)</f>
        <v>7.1563044967604033E-3</v>
      </c>
      <c r="K63" s="78">
        <f>('Nom Revenue'!J63+'Nom Revenue'!K63)/('Nom Revenue'!J$74+'Nom Revenue'!K$74)</f>
        <v>8.03286731453841E-3</v>
      </c>
      <c r="L63" s="78">
        <f>('Nom Revenue'!K63+'Nom Revenue'!L63)/('Nom Revenue'!K$74+'Nom Revenue'!L$74)</f>
        <v>8.6662619801008874E-3</v>
      </c>
      <c r="M63" s="78">
        <f>('Nom Revenue'!L63+'Nom Revenue'!M63)/('Nom Revenue'!L$74+'Nom Revenue'!M$74)</f>
        <v>9.1927836633274342E-3</v>
      </c>
      <c r="N63" s="78">
        <f>('Nom Revenue'!M63+'Nom Revenue'!N63)/('Nom Revenue'!M$74+'Nom Revenue'!N$74)</f>
        <v>9.2671624015716846E-3</v>
      </c>
      <c r="O63" s="78">
        <f>('Nom Revenue'!N63+'Nom Revenue'!O63)/('Nom Revenue'!N$74+'Nom Revenue'!O$74)</f>
        <v>8.7701069198770337E-3</v>
      </c>
      <c r="P63" s="78">
        <f>('Nom Revenue'!O63+'Nom Revenue'!P63)/('Nom Revenue'!O$74+'Nom Revenue'!P$74)</f>
        <v>8.8303865012558571E-3</v>
      </c>
      <c r="Q63" s="78">
        <f>('Nom Revenue'!P63+'Nom Revenue'!Q63)/('Nom Revenue'!P$74+'Nom Revenue'!Q$74)</f>
        <v>8.9791913927325766E-3</v>
      </c>
      <c r="R63" s="78">
        <f>('Nom Revenue'!Q63+'Nom Revenue'!R63)/('Nom Revenue'!Q$74+'Nom Revenue'!R$74)</f>
        <v>9.0857833001044951E-3</v>
      </c>
      <c r="S63" s="78">
        <f>('Nom Revenue'!R63+'Nom Revenue'!S63)/('Nom Revenue'!R$74+'Nom Revenue'!S$74)</f>
        <v>9.3848805718037675E-3</v>
      </c>
      <c r="T63" s="78">
        <f>('Nom Revenue'!S63+'Nom Revenue'!T63)/('Nom Revenue'!S$74+'Nom Revenue'!T$74)</f>
        <v>9.695937446789947E-3</v>
      </c>
      <c r="U63" s="78">
        <f>('Nom Revenue'!T63+'Nom Revenue'!U63)/('Nom Revenue'!T$74+'Nom Revenue'!U$74)</f>
        <v>9.3982677875383263E-3</v>
      </c>
      <c r="V63" s="78">
        <f>('Nom Revenue'!U63+'Nom Revenue'!V63)/('Nom Revenue'!U$74+'Nom Revenue'!V$74)</f>
        <v>9.4051405407906685E-3</v>
      </c>
      <c r="W63" s="78">
        <f>('Nom Revenue'!V63+'Nom Revenue'!W63)/('Nom Revenue'!V$74+'Nom Revenue'!W$74)</f>
        <v>9.6748650447886896E-3</v>
      </c>
      <c r="X63" s="78">
        <f>('Nom Revenue'!W63+'Nom Revenue'!X63)/('Nom Revenue'!W$74+'Nom Revenue'!X$74)</f>
        <v>9.6702051226478219E-3</v>
      </c>
      <c r="Y63" s="78">
        <f>('Nom Revenue'!X63+'Nom Revenue'!Y63)/('Nom Revenue'!X$74+'Nom Revenue'!Y$74)</f>
        <v>9.6828163148920572E-3</v>
      </c>
      <c r="Z63" s="78">
        <f>('Nom Revenue'!Y63+'Nom Revenue'!Z63)/('Nom Revenue'!Y$74+'Nom Revenue'!Z$74)</f>
        <v>9.6428839108032311E-3</v>
      </c>
      <c r="AA63" s="78">
        <f>('Nom Revenue'!Z63+'Nom Revenue'!AA63)/('Nom Revenue'!Z$74+'Nom Revenue'!AA$74)</f>
        <v>9.9638300280592996E-3</v>
      </c>
      <c r="AB63" s="78">
        <f>('Nom Revenue'!AA63+'Nom Revenue'!AB63)/('Nom Revenue'!AA$74+'Nom Revenue'!AB$74)</f>
        <v>1.0818730598576302E-2</v>
      </c>
      <c r="AC63" s="78">
        <f>('Nom Revenue'!AB63+'Nom Revenue'!AC63)/('Nom Revenue'!AB$74+'Nom Revenue'!AC$74)</f>
        <v>1.1413184501399946E-2</v>
      </c>
      <c r="AD63" s="78">
        <f>('Nom Revenue'!AD63+'Nom Revenue'!AE63)/('Nom Revenue'!AD$74+'Nom Revenue'!AE$74)</f>
        <v>1.1797313311933977E-2</v>
      </c>
      <c r="AE63" s="78">
        <f>('Nom Revenue'!AE63+'Nom Revenue'!AF63)/('Nom Revenue'!AE$74+'Nom Revenue'!AF$74)</f>
        <v>1.0234528800658853E-2</v>
      </c>
      <c r="AF63" s="78">
        <f>('Nom Revenue'!AF63+'Nom Revenue'!AG63)/('Nom Revenue'!AF$74+'Nom Revenue'!AG$74)</f>
        <v>8.8456605528451984E-3</v>
      </c>
      <c r="AG63" s="78">
        <f>('Nom Revenue'!AG63+'Nom Revenue'!AH63)/('Nom Revenue'!AG$74+'Nom Revenue'!AH$74)</f>
        <v>1.0422809992135143E-2</v>
      </c>
      <c r="AH63" s="78">
        <f>('Nom Revenue'!AH63+'Nom Revenue'!AI63)/('Nom Revenue'!AH$74+'Nom Revenue'!AI$74)</f>
        <v>1.1481781463659147E-2</v>
      </c>
      <c r="AI63" s="78">
        <f>('Nom Revenue'!AI63+'Nom Revenue'!AJ63)/('Nom Revenue'!AI$74+'Nom Revenue'!AJ$74)</f>
        <v>1.1724059901779924E-2</v>
      </c>
      <c r="AJ63" s="78">
        <f>('Nom Revenue'!AJ63+'Nom Revenue'!AK63)/('Nom Revenue'!AJ$74+'Nom Revenue'!AK$74)</f>
        <v>1.1144002415714303E-2</v>
      </c>
      <c r="AK63" s="78">
        <f>('Nom Revenue'!AK63+'Nom Revenue'!AL63)/('Nom Revenue'!AK$74+'Nom Revenue'!AL$74)</f>
        <v>9.681392103751128E-3</v>
      </c>
      <c r="AL63" s="78">
        <f>('Nom Revenue'!AL63+'Nom Revenue'!AM63)/('Nom Revenue'!AL$74+'Nom Revenue'!AM$74)</f>
        <v>8.4430235054500213E-3</v>
      </c>
      <c r="AM63" s="78">
        <f>('Nom Revenue'!AM63+'Nom Revenue'!AN63)/('Nom Revenue'!AM$74+'Nom Revenue'!AN$74)</f>
        <v>8.6985002068219342E-3</v>
      </c>
      <c r="AN63" s="78">
        <f>('Nom Revenue'!AN63+'Nom Revenue'!AO63)/('Nom Revenue'!AN$74+'Nom Revenue'!AO$74)</f>
        <v>9.2463044358140709E-3</v>
      </c>
      <c r="AO63" s="78">
        <f>('Nom Revenue'!AO63+'Nom Revenue'!AP63)/('Nom Revenue'!AO$74+'Nom Revenue'!AP$74)</f>
        <v>9.5642836600373492E-3</v>
      </c>
      <c r="AP63" s="78">
        <f>('Nom Revenue'!AP63+'Nom Revenue'!AQ63)/('Nom Revenue'!AP$74+'Nom Revenue'!AQ$74)</f>
        <v>9.5066438863190012E-3</v>
      </c>
      <c r="AQ63" s="78">
        <f>('Nom Revenue'!AQ63+'Nom Revenue'!AR63)/('Nom Revenue'!AQ$74+'Nom Revenue'!AR$74)</f>
        <v>9.0029615052850381E-3</v>
      </c>
      <c r="AR63" s="78">
        <f>('Nom Revenue'!AR63+'Nom Revenue'!AS63)/('Nom Revenue'!AR$74+'Nom Revenue'!AS$74)</f>
        <v>8.5456564077357102E-3</v>
      </c>
      <c r="AS63" s="78" t="e">
        <f>('Nom Revenue'!AS63+'Nom Revenue'!AT63)/('Nom Revenue'!AS$74+'Nom Revenue'!AT$74)</f>
        <v>#N/A</v>
      </c>
      <c r="AT63" s="78" t="e">
        <f>('Nom Revenue'!AT63+'Nom Revenue'!AU63)/('Nom Revenue'!AT$74+'Nom Revenue'!AU$74)</f>
        <v>#N/A</v>
      </c>
      <c r="AU63" s="78" t="e">
        <f>('Nom Revenue'!AU63+'Nom Revenue'!AV63)/('Nom Revenue'!AU$74+'Nom Revenue'!AV$74)</f>
        <v>#N/A</v>
      </c>
      <c r="AV63" s="78" t="e">
        <f>('Nom Revenue'!AV63+'Nom Revenue'!AW63)/('Nom Revenue'!AV$74+'Nom Revenue'!AW$74)</f>
        <v>#N/A</v>
      </c>
      <c r="AW63" s="78" t="e">
        <f>('Nom Revenue'!AW63+'Nom Revenue'!AX63)/('Nom Revenue'!AW$74+'Nom Revenue'!AX$74)</f>
        <v>#N/A</v>
      </c>
      <c r="AX63" s="78" t="e">
        <f>('Nom Revenue'!AX63+'Nom Revenue'!AY63)/('Nom Revenue'!AX$74+'Nom Revenue'!AY$74)</f>
        <v>#N/A</v>
      </c>
      <c r="AY63" s="78" t="e">
        <f>('Nom Revenue'!AY63+'Nom Revenue'!AZ63)/('Nom Revenue'!AY$74+'Nom Revenue'!AZ$74)</f>
        <v>#N/A</v>
      </c>
      <c r="AZ63" s="78" t="e">
        <f>('Nom Revenue'!AZ63+'Nom Revenue'!BA63)/('Nom Revenue'!AZ$74+'Nom Revenue'!BA$74)</f>
        <v>#N/A</v>
      </c>
    </row>
    <row r="64" spans="1:52"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1.1587404458568734E-2</v>
      </c>
      <c r="I64" s="78">
        <f>('Nom Revenue'!H64+'Nom Revenue'!I64)/('Nom Revenue'!H$74+'Nom Revenue'!I$74)</f>
        <v>1.2240744936141103E-2</v>
      </c>
      <c r="J64" s="78">
        <f>('Nom Revenue'!I64+'Nom Revenue'!J64)/('Nom Revenue'!I$74+'Nom Revenue'!J$74)</f>
        <v>1.3832635172231933E-2</v>
      </c>
      <c r="K64" s="78">
        <f>('Nom Revenue'!J64+'Nom Revenue'!K64)/('Nom Revenue'!J$74+'Nom Revenue'!K$74)</f>
        <v>1.541319820859142E-2</v>
      </c>
      <c r="L64" s="78">
        <f>('Nom Revenue'!K64+'Nom Revenue'!L64)/('Nom Revenue'!K$74+'Nom Revenue'!L$74)</f>
        <v>1.5933998677719611E-2</v>
      </c>
      <c r="M64" s="78">
        <f>('Nom Revenue'!L64+'Nom Revenue'!M64)/('Nom Revenue'!L$74+'Nom Revenue'!M$74)</f>
        <v>1.5565043951397128E-2</v>
      </c>
      <c r="N64" s="78">
        <f>('Nom Revenue'!M64+'Nom Revenue'!N64)/('Nom Revenue'!M$74+'Nom Revenue'!N$74)</f>
        <v>1.5493425935224011E-2</v>
      </c>
      <c r="O64" s="78">
        <f>('Nom Revenue'!N64+'Nom Revenue'!O64)/('Nom Revenue'!N$74+'Nom Revenue'!O$74)</f>
        <v>1.5616235894405049E-2</v>
      </c>
      <c r="P64" s="78">
        <f>('Nom Revenue'!O64+'Nom Revenue'!P64)/('Nom Revenue'!O$74+'Nom Revenue'!P$74)</f>
        <v>1.5452640485432502E-2</v>
      </c>
      <c r="Q64" s="78">
        <f>('Nom Revenue'!P64+'Nom Revenue'!Q64)/('Nom Revenue'!P$74+'Nom Revenue'!Q$74)</f>
        <v>1.587994834260548E-2</v>
      </c>
      <c r="R64" s="78">
        <f>('Nom Revenue'!Q64+'Nom Revenue'!R64)/('Nom Revenue'!Q$74+'Nom Revenue'!R$74)</f>
        <v>1.6663705718228266E-2</v>
      </c>
      <c r="S64" s="78">
        <f>('Nom Revenue'!R64+'Nom Revenue'!S64)/('Nom Revenue'!R$74+'Nom Revenue'!S$74)</f>
        <v>1.676882948530372E-2</v>
      </c>
      <c r="T64" s="78">
        <f>('Nom Revenue'!S64+'Nom Revenue'!T64)/('Nom Revenue'!S$74+'Nom Revenue'!T$74)</f>
        <v>1.6848528130635015E-2</v>
      </c>
      <c r="U64" s="78">
        <f>('Nom Revenue'!T64+'Nom Revenue'!U64)/('Nom Revenue'!T$74+'Nom Revenue'!U$74)</f>
        <v>1.6603493081481405E-2</v>
      </c>
      <c r="V64" s="78">
        <f>('Nom Revenue'!U64+'Nom Revenue'!V64)/('Nom Revenue'!U$74+'Nom Revenue'!V$74)</f>
        <v>1.6409256352911114E-2</v>
      </c>
      <c r="W64" s="78">
        <f>('Nom Revenue'!V64+'Nom Revenue'!W64)/('Nom Revenue'!V$74+'Nom Revenue'!W$74)</f>
        <v>1.6121584704781824E-2</v>
      </c>
      <c r="X64" s="78">
        <f>('Nom Revenue'!W64+'Nom Revenue'!X64)/('Nom Revenue'!W$74+'Nom Revenue'!X$74)</f>
        <v>1.5013901638621168E-2</v>
      </c>
      <c r="Y64" s="78">
        <f>('Nom Revenue'!X64+'Nom Revenue'!Y64)/('Nom Revenue'!X$74+'Nom Revenue'!Y$74)</f>
        <v>1.4996439256925615E-2</v>
      </c>
      <c r="Z64" s="78">
        <f>('Nom Revenue'!Y64+'Nom Revenue'!Z64)/('Nom Revenue'!Y$74+'Nom Revenue'!Z$74)</f>
        <v>1.6174807915055277E-2</v>
      </c>
      <c r="AA64" s="78">
        <f>('Nom Revenue'!Z64+'Nom Revenue'!AA64)/('Nom Revenue'!Z$74+'Nom Revenue'!AA$74)</f>
        <v>1.678188217016292E-2</v>
      </c>
      <c r="AB64" s="78">
        <f>('Nom Revenue'!AA64+'Nom Revenue'!AB64)/('Nom Revenue'!AA$74+'Nom Revenue'!AB$74)</f>
        <v>1.7610207116875595E-2</v>
      </c>
      <c r="AC64" s="78">
        <f>('Nom Revenue'!AB64+'Nom Revenue'!AC64)/('Nom Revenue'!AB$74+'Nom Revenue'!AC$74)</f>
        <v>1.910874316859934E-2</v>
      </c>
      <c r="AD64" s="78">
        <f>('Nom Revenue'!AD64+'Nom Revenue'!AE64)/('Nom Revenue'!AD$74+'Nom Revenue'!AE$74)</f>
        <v>2.0777282302420912E-2</v>
      </c>
      <c r="AE64" s="78">
        <f>('Nom Revenue'!AE64+'Nom Revenue'!AF64)/('Nom Revenue'!AE$74+'Nom Revenue'!AF$74)</f>
        <v>1.8144781404758493E-2</v>
      </c>
      <c r="AF64" s="78">
        <f>('Nom Revenue'!AF64+'Nom Revenue'!AG64)/('Nom Revenue'!AF$74+'Nom Revenue'!AG$74)</f>
        <v>1.5055122394426664E-2</v>
      </c>
      <c r="AG64" s="78">
        <f>('Nom Revenue'!AG64+'Nom Revenue'!AH64)/('Nom Revenue'!AG$74+'Nom Revenue'!AH$74)</f>
        <v>1.6283242340819046E-2</v>
      </c>
      <c r="AH64" s="78">
        <f>('Nom Revenue'!AH64+'Nom Revenue'!AI64)/('Nom Revenue'!AH$74+'Nom Revenue'!AI$74)</f>
        <v>1.7459523904680013E-2</v>
      </c>
      <c r="AI64" s="78">
        <f>('Nom Revenue'!AI64+'Nom Revenue'!AJ64)/('Nom Revenue'!AI$74+'Nom Revenue'!AJ$74)</f>
        <v>1.8094129704403036E-2</v>
      </c>
      <c r="AJ64" s="78">
        <f>('Nom Revenue'!AJ64+'Nom Revenue'!AK64)/('Nom Revenue'!AJ$74+'Nom Revenue'!AK$74)</f>
        <v>1.7256096758844063E-2</v>
      </c>
      <c r="AK64" s="78">
        <f>('Nom Revenue'!AK64+'Nom Revenue'!AL64)/('Nom Revenue'!AK$74+'Nom Revenue'!AL$74)</f>
        <v>1.6659226791430684E-2</v>
      </c>
      <c r="AL64" s="78">
        <f>('Nom Revenue'!AL64+'Nom Revenue'!AM64)/('Nom Revenue'!AL$74+'Nom Revenue'!AM$74)</f>
        <v>1.6344665435854912E-2</v>
      </c>
      <c r="AM64" s="78">
        <f>('Nom Revenue'!AM64+'Nom Revenue'!AN64)/('Nom Revenue'!AM$74+'Nom Revenue'!AN$74)</f>
        <v>1.6563276201314543E-2</v>
      </c>
      <c r="AN64" s="78">
        <f>('Nom Revenue'!AN64+'Nom Revenue'!AO64)/('Nom Revenue'!AN$74+'Nom Revenue'!AO$74)</f>
        <v>1.8060384404112187E-2</v>
      </c>
      <c r="AO64" s="78">
        <f>('Nom Revenue'!AO64+'Nom Revenue'!AP64)/('Nom Revenue'!AO$74+'Nom Revenue'!AP$74)</f>
        <v>1.8503000967812013E-2</v>
      </c>
      <c r="AP64" s="78">
        <f>('Nom Revenue'!AP64+'Nom Revenue'!AQ64)/('Nom Revenue'!AP$74+'Nom Revenue'!AQ$74)</f>
        <v>1.7731406163428283E-2</v>
      </c>
      <c r="AQ64" s="78">
        <f>('Nom Revenue'!AQ64+'Nom Revenue'!AR64)/('Nom Revenue'!AQ$74+'Nom Revenue'!AR$74)</f>
        <v>1.8111527650453221E-2</v>
      </c>
      <c r="AR64" s="78">
        <f>('Nom Revenue'!AR64+'Nom Revenue'!AS64)/('Nom Revenue'!AR$74+'Nom Revenue'!AS$74)</f>
        <v>1.8559297933066678E-2</v>
      </c>
      <c r="AS64" s="78" t="e">
        <f>('Nom Revenue'!AS64+'Nom Revenue'!AT64)/('Nom Revenue'!AS$74+'Nom Revenue'!AT$74)</f>
        <v>#N/A</v>
      </c>
      <c r="AT64" s="78" t="e">
        <f>('Nom Revenue'!AT64+'Nom Revenue'!AU64)/('Nom Revenue'!AT$74+'Nom Revenue'!AU$74)</f>
        <v>#N/A</v>
      </c>
      <c r="AU64" s="78" t="e">
        <f>('Nom Revenue'!AU64+'Nom Revenue'!AV64)/('Nom Revenue'!AU$74+'Nom Revenue'!AV$74)</f>
        <v>#N/A</v>
      </c>
      <c r="AV64" s="78" t="e">
        <f>('Nom Revenue'!AV64+'Nom Revenue'!AW64)/('Nom Revenue'!AV$74+'Nom Revenue'!AW$74)</f>
        <v>#N/A</v>
      </c>
      <c r="AW64" s="78" t="e">
        <f>('Nom Revenue'!AW64+'Nom Revenue'!AX64)/('Nom Revenue'!AW$74+'Nom Revenue'!AX$74)</f>
        <v>#N/A</v>
      </c>
      <c r="AX64" s="78" t="e">
        <f>('Nom Revenue'!AX64+'Nom Revenue'!AY64)/('Nom Revenue'!AX$74+'Nom Revenue'!AY$74)</f>
        <v>#N/A</v>
      </c>
      <c r="AY64" s="78" t="e">
        <f>('Nom Revenue'!AY64+'Nom Revenue'!AZ64)/('Nom Revenue'!AY$74+'Nom Revenue'!AZ$74)</f>
        <v>#N/A</v>
      </c>
      <c r="AZ64" s="78" t="e">
        <f>('Nom Revenue'!AZ64+'Nom Revenue'!BA64)/('Nom Revenue'!AZ$74+'Nom Revenue'!BA$74)</f>
        <v>#N/A</v>
      </c>
    </row>
    <row r="65" spans="1:52"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9.1426554650745132E-3</v>
      </c>
      <c r="I65" s="79">
        <f>('Nom Revenue'!H65+'Nom Revenue'!I65)/('Nom Revenue'!H$74+'Nom Revenue'!I$74)</f>
        <v>8.3664413761259122E-3</v>
      </c>
      <c r="J65" s="79">
        <f>('Nom Revenue'!I65+'Nom Revenue'!J65)/('Nom Revenue'!I$74+'Nom Revenue'!J$74)</f>
        <v>7.3208449612043817E-3</v>
      </c>
      <c r="K65" s="79">
        <f>('Nom Revenue'!J65+'Nom Revenue'!K65)/('Nom Revenue'!J$74+'Nom Revenue'!K$74)</f>
        <v>7.1114885366909669E-3</v>
      </c>
      <c r="L65" s="79">
        <f>('Nom Revenue'!K65+'Nom Revenue'!L65)/('Nom Revenue'!K$74+'Nom Revenue'!L$74)</f>
        <v>7.1470416667091799E-3</v>
      </c>
      <c r="M65" s="79">
        <f>('Nom Revenue'!L65+'Nom Revenue'!M65)/('Nom Revenue'!L$74+'Nom Revenue'!M$74)</f>
        <v>8.3392604622869529E-3</v>
      </c>
      <c r="N65" s="79">
        <f>('Nom Revenue'!M65+'Nom Revenue'!N65)/('Nom Revenue'!M$74+'Nom Revenue'!N$74)</f>
        <v>1.0471928850495037E-2</v>
      </c>
      <c r="O65" s="79">
        <f>('Nom Revenue'!N65+'Nom Revenue'!O65)/('Nom Revenue'!N$74+'Nom Revenue'!O$74)</f>
        <v>1.2261881474717202E-2</v>
      </c>
      <c r="P65" s="79">
        <f>('Nom Revenue'!O65+'Nom Revenue'!P65)/('Nom Revenue'!O$74+'Nom Revenue'!P$74)</f>
        <v>1.3282924946815213E-2</v>
      </c>
      <c r="Q65" s="79">
        <f>('Nom Revenue'!P65+'Nom Revenue'!Q65)/('Nom Revenue'!P$74+'Nom Revenue'!Q$74)</f>
        <v>1.319487050271081E-2</v>
      </c>
      <c r="R65" s="79">
        <f>('Nom Revenue'!Q65+'Nom Revenue'!R65)/('Nom Revenue'!Q$74+'Nom Revenue'!R$74)</f>
        <v>1.2865592955670127E-2</v>
      </c>
      <c r="S65" s="79">
        <f>('Nom Revenue'!R65+'Nom Revenue'!S65)/('Nom Revenue'!R$74+'Nom Revenue'!S$74)</f>
        <v>1.2479909773927033E-2</v>
      </c>
      <c r="T65" s="79">
        <f>('Nom Revenue'!S65+'Nom Revenue'!T65)/('Nom Revenue'!S$74+'Nom Revenue'!T$74)</f>
        <v>1.4703333413999582E-2</v>
      </c>
      <c r="U65" s="79">
        <f>('Nom Revenue'!T65+'Nom Revenue'!U65)/('Nom Revenue'!T$74+'Nom Revenue'!U$74)</f>
        <v>1.8511690301875914E-2</v>
      </c>
      <c r="V65" s="79">
        <f>('Nom Revenue'!U65+'Nom Revenue'!V65)/('Nom Revenue'!U$74+'Nom Revenue'!V$74)</f>
        <v>2.1651315450729635E-2</v>
      </c>
      <c r="W65" s="79">
        <f>('Nom Revenue'!V65+'Nom Revenue'!W65)/('Nom Revenue'!V$74+'Nom Revenue'!W$74)</f>
        <v>2.1629886577475905E-2</v>
      </c>
      <c r="X65" s="79">
        <f>('Nom Revenue'!W65+'Nom Revenue'!X65)/('Nom Revenue'!W$74+'Nom Revenue'!X$74)</f>
        <v>2.1131155321375206E-2</v>
      </c>
      <c r="Y65" s="79">
        <f>('Nom Revenue'!X65+'Nom Revenue'!Y65)/('Nom Revenue'!X$74+'Nom Revenue'!Y$74)</f>
        <v>2.2265701363149662E-2</v>
      </c>
      <c r="Z65" s="79">
        <f>('Nom Revenue'!Y65+'Nom Revenue'!Z65)/('Nom Revenue'!Y$74+'Nom Revenue'!Z$74)</f>
        <v>1.931631976130473E-2</v>
      </c>
      <c r="AA65" s="79">
        <f>('Nom Revenue'!Z65+'Nom Revenue'!AA65)/('Nom Revenue'!Z$74+'Nom Revenue'!AA$74)</f>
        <v>1.6532308394553531E-2</v>
      </c>
      <c r="AB65" s="79">
        <f>('Nom Revenue'!AA65+'Nom Revenue'!AB65)/('Nom Revenue'!AA$74+'Nom Revenue'!AB$74)</f>
        <v>1.5692214676620277E-2</v>
      </c>
      <c r="AC65" s="79">
        <f>('Nom Revenue'!AB65+'Nom Revenue'!AC65)/('Nom Revenue'!AB$74+'Nom Revenue'!AC$74)</f>
        <v>1.5327470890134498E-2</v>
      </c>
      <c r="AD65" s="79">
        <f>('Nom Revenue'!AD65+'Nom Revenue'!AE65)/('Nom Revenue'!AD$74+'Nom Revenue'!AE$74)</f>
        <v>1.4381648731030013E-2</v>
      </c>
      <c r="AE65" s="79">
        <f>('Nom Revenue'!AE65+'Nom Revenue'!AF65)/('Nom Revenue'!AE$74+'Nom Revenue'!AF$74)</f>
        <v>1.2459550577546014E-2</v>
      </c>
      <c r="AF65" s="79">
        <f>('Nom Revenue'!AF65+'Nom Revenue'!AG65)/('Nom Revenue'!AF$74+'Nom Revenue'!AG$74)</f>
        <v>1.221468498101699E-2</v>
      </c>
      <c r="AG65" s="79">
        <f>('Nom Revenue'!AG65+'Nom Revenue'!AH65)/('Nom Revenue'!AG$74+'Nom Revenue'!AH$74)</f>
        <v>1.3101165849602922E-2</v>
      </c>
      <c r="AH65" s="79">
        <f>('Nom Revenue'!AH65+'Nom Revenue'!AI65)/('Nom Revenue'!AH$74+'Nom Revenue'!AI$74)</f>
        <v>1.4477599788308013E-2</v>
      </c>
      <c r="AI65" s="79">
        <f>('Nom Revenue'!AI65+'Nom Revenue'!AJ65)/('Nom Revenue'!AI$74+'Nom Revenue'!AJ$74)</f>
        <v>1.5538557126072522E-2</v>
      </c>
      <c r="AJ65" s="79">
        <f>('Nom Revenue'!AJ65+'Nom Revenue'!AK65)/('Nom Revenue'!AJ$74+'Nom Revenue'!AK$74)</f>
        <v>1.5422890222871964E-2</v>
      </c>
      <c r="AK65" s="79">
        <f>('Nom Revenue'!AK65+'Nom Revenue'!AL65)/('Nom Revenue'!AK$74+'Nom Revenue'!AL$74)</f>
        <v>1.5470396454075353E-2</v>
      </c>
      <c r="AL65" s="79">
        <f>('Nom Revenue'!AL65+'Nom Revenue'!AM65)/('Nom Revenue'!AL$74+'Nom Revenue'!AM$74)</f>
        <v>1.7020800541015828E-2</v>
      </c>
      <c r="AM65" s="79">
        <f>('Nom Revenue'!AM65+'Nom Revenue'!AN65)/('Nom Revenue'!AM$74+'Nom Revenue'!AN$74)</f>
        <v>1.768421038779976E-2</v>
      </c>
      <c r="AN65" s="79">
        <f>('Nom Revenue'!AN65+'Nom Revenue'!AO65)/('Nom Revenue'!AN$74+'Nom Revenue'!AO$74)</f>
        <v>1.6516733208684287E-2</v>
      </c>
      <c r="AO65" s="79">
        <f>('Nom Revenue'!AO65+'Nom Revenue'!AP65)/('Nom Revenue'!AO$74+'Nom Revenue'!AP$74)</f>
        <v>1.7472862963042908E-2</v>
      </c>
      <c r="AP65" s="79">
        <f>('Nom Revenue'!AP65+'Nom Revenue'!AQ65)/('Nom Revenue'!AP$74+'Nom Revenue'!AQ$74)</f>
        <v>1.8519679657321663E-2</v>
      </c>
      <c r="AQ65" s="79">
        <f>('Nom Revenue'!AQ65+'Nom Revenue'!AR65)/('Nom Revenue'!AQ$74+'Nom Revenue'!AR$74)</f>
        <v>1.6712806864902598E-2</v>
      </c>
      <c r="AR65" s="79">
        <f>('Nom Revenue'!AR65+'Nom Revenue'!AS65)/('Nom Revenue'!AR$74+'Nom Revenue'!AS$74)</f>
        <v>1.5442264369969773E-2</v>
      </c>
      <c r="AS65" s="79" t="e">
        <f>('Nom Revenue'!AS65+'Nom Revenue'!AT65)/('Nom Revenue'!AS$74+'Nom Revenue'!AT$74)</f>
        <v>#N/A</v>
      </c>
      <c r="AT65" s="79" t="e">
        <f>('Nom Revenue'!AT65+'Nom Revenue'!AU65)/('Nom Revenue'!AT$74+'Nom Revenue'!AU$74)</f>
        <v>#N/A</v>
      </c>
      <c r="AU65" s="79" t="e">
        <f>('Nom Revenue'!AU65+'Nom Revenue'!AV65)/('Nom Revenue'!AU$74+'Nom Revenue'!AV$74)</f>
        <v>#N/A</v>
      </c>
      <c r="AV65" s="79" t="e">
        <f>('Nom Revenue'!AV65+'Nom Revenue'!AW65)/('Nom Revenue'!AV$74+'Nom Revenue'!AW$74)</f>
        <v>#N/A</v>
      </c>
      <c r="AW65" s="79" t="e">
        <f>('Nom Revenue'!AW65+'Nom Revenue'!AX65)/('Nom Revenue'!AW$74+'Nom Revenue'!AX$74)</f>
        <v>#N/A</v>
      </c>
      <c r="AX65" s="79" t="e">
        <f>('Nom Revenue'!AX65+'Nom Revenue'!AY65)/('Nom Revenue'!AX$74+'Nom Revenue'!AY$74)</f>
        <v>#N/A</v>
      </c>
      <c r="AY65" s="79" t="e">
        <f>('Nom Revenue'!AY65+'Nom Revenue'!AZ65)/('Nom Revenue'!AY$74+'Nom Revenue'!AZ$74)</f>
        <v>#N/A</v>
      </c>
      <c r="AZ65" s="79" t="e">
        <f>('Nom Revenue'!AZ65+'Nom Revenue'!BA65)/('Nom Revenue'!AZ$74+'Nom Revenue'!BA$74)</f>
        <v>#N/A</v>
      </c>
    </row>
    <row r="66" spans="1:52"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3.0338055866300256E-2</v>
      </c>
      <c r="I66" s="79">
        <f>('Nom Revenue'!H66+'Nom Revenue'!I66)/('Nom Revenue'!H$74+'Nom Revenue'!I$74)</f>
        <v>2.8364025557260416E-2</v>
      </c>
      <c r="J66" s="79">
        <f>('Nom Revenue'!I66+'Nom Revenue'!J66)/('Nom Revenue'!I$74+'Nom Revenue'!J$74)</f>
        <v>2.5265486749122518E-2</v>
      </c>
      <c r="K66" s="79">
        <f>('Nom Revenue'!J66+'Nom Revenue'!K66)/('Nom Revenue'!J$74+'Nom Revenue'!K$74)</f>
        <v>2.4476718913821933E-2</v>
      </c>
      <c r="L66" s="79">
        <f>('Nom Revenue'!K66+'Nom Revenue'!L66)/('Nom Revenue'!K$74+'Nom Revenue'!L$74)</f>
        <v>2.3340631756695929E-2</v>
      </c>
      <c r="M66" s="79">
        <f>('Nom Revenue'!L66+'Nom Revenue'!M66)/('Nom Revenue'!L$74+'Nom Revenue'!M$74)</f>
        <v>2.2377379531259942E-2</v>
      </c>
      <c r="N66" s="79">
        <f>('Nom Revenue'!M66+'Nom Revenue'!N66)/('Nom Revenue'!M$74+'Nom Revenue'!N$74)</f>
        <v>2.4893524078398871E-2</v>
      </c>
      <c r="O66" s="79">
        <f>('Nom Revenue'!N66+'Nom Revenue'!O66)/('Nom Revenue'!N$74+'Nom Revenue'!O$74)</f>
        <v>2.930183415377989E-2</v>
      </c>
      <c r="P66" s="79">
        <f>('Nom Revenue'!O66+'Nom Revenue'!P66)/('Nom Revenue'!O$74+'Nom Revenue'!P$74)</f>
        <v>3.1444106838544462E-2</v>
      </c>
      <c r="Q66" s="79">
        <f>('Nom Revenue'!P66+'Nom Revenue'!Q66)/('Nom Revenue'!P$74+'Nom Revenue'!Q$74)</f>
        <v>3.174138450131863E-2</v>
      </c>
      <c r="R66" s="79">
        <f>('Nom Revenue'!Q66+'Nom Revenue'!R66)/('Nom Revenue'!Q$74+'Nom Revenue'!R$74)</f>
        <v>3.2838264067492288E-2</v>
      </c>
      <c r="S66" s="79">
        <f>('Nom Revenue'!R66+'Nom Revenue'!S66)/('Nom Revenue'!R$74+'Nom Revenue'!S$74)</f>
        <v>3.189220529276527E-2</v>
      </c>
      <c r="T66" s="79">
        <f>('Nom Revenue'!S66+'Nom Revenue'!T66)/('Nom Revenue'!S$74+'Nom Revenue'!T$74)</f>
        <v>3.0209573366584194E-2</v>
      </c>
      <c r="U66" s="79">
        <f>('Nom Revenue'!T66+'Nom Revenue'!U66)/('Nom Revenue'!T$74+'Nom Revenue'!U$74)</f>
        <v>3.1780421254091459E-2</v>
      </c>
      <c r="V66" s="79">
        <f>('Nom Revenue'!U66+'Nom Revenue'!V66)/('Nom Revenue'!U$74+'Nom Revenue'!V$74)</f>
        <v>3.3043064921380712E-2</v>
      </c>
      <c r="W66" s="79">
        <f>('Nom Revenue'!V66+'Nom Revenue'!W66)/('Nom Revenue'!V$74+'Nom Revenue'!W$74)</f>
        <v>3.1564236463577137E-2</v>
      </c>
      <c r="X66" s="79">
        <f>('Nom Revenue'!W66+'Nom Revenue'!X66)/('Nom Revenue'!W$74+'Nom Revenue'!X$74)</f>
        <v>3.1118335552603002E-2</v>
      </c>
      <c r="Y66" s="79">
        <f>('Nom Revenue'!X66+'Nom Revenue'!Y66)/('Nom Revenue'!X$74+'Nom Revenue'!Y$74)</f>
        <v>3.0330575140217982E-2</v>
      </c>
      <c r="Z66" s="79">
        <f>('Nom Revenue'!Y66+'Nom Revenue'!Z66)/('Nom Revenue'!Y$74+'Nom Revenue'!Z$74)</f>
        <v>2.8460169441979891E-2</v>
      </c>
      <c r="AA66" s="79">
        <f>('Nom Revenue'!Z66+'Nom Revenue'!AA66)/('Nom Revenue'!Z$74+'Nom Revenue'!AA$74)</f>
        <v>2.7508371309142032E-2</v>
      </c>
      <c r="AB66" s="79">
        <f>('Nom Revenue'!AA66+'Nom Revenue'!AB66)/('Nom Revenue'!AA$74+'Nom Revenue'!AB$74)</f>
        <v>2.6314680893930281E-2</v>
      </c>
      <c r="AC66" s="79">
        <f>('Nom Revenue'!AB66+'Nom Revenue'!AC66)/('Nom Revenue'!AB$74+'Nom Revenue'!AC$74)</f>
        <v>2.4866835005392506E-2</v>
      </c>
      <c r="AD66" s="79">
        <f>('Nom Revenue'!AD66+'Nom Revenue'!AE66)/('Nom Revenue'!AD$74+'Nom Revenue'!AE$74)</f>
        <v>2.170897537161148E-2</v>
      </c>
      <c r="AE66" s="79">
        <f>('Nom Revenue'!AE66+'Nom Revenue'!AF66)/('Nom Revenue'!AE$74+'Nom Revenue'!AF$74)</f>
        <v>1.801491524256919E-2</v>
      </c>
      <c r="AF66" s="79">
        <f>('Nom Revenue'!AF66+'Nom Revenue'!AG66)/('Nom Revenue'!AF$74+'Nom Revenue'!AG$74)</f>
        <v>1.7907807739739753E-2</v>
      </c>
      <c r="AG66" s="79">
        <f>('Nom Revenue'!AG66+'Nom Revenue'!AH66)/('Nom Revenue'!AG$74+'Nom Revenue'!AH$74)</f>
        <v>2.0331789502869808E-2</v>
      </c>
      <c r="AH66" s="79">
        <f>('Nom Revenue'!AH66+'Nom Revenue'!AI66)/('Nom Revenue'!AH$74+'Nom Revenue'!AI$74)</f>
        <v>2.2421717541249001E-2</v>
      </c>
      <c r="AI66" s="79">
        <f>('Nom Revenue'!AI66+'Nom Revenue'!AJ66)/('Nom Revenue'!AI$74+'Nom Revenue'!AJ$74)</f>
        <v>2.3745707758516556E-2</v>
      </c>
      <c r="AJ66" s="79">
        <f>('Nom Revenue'!AJ66+'Nom Revenue'!AK66)/('Nom Revenue'!AJ$74+'Nom Revenue'!AK$74)</f>
        <v>2.3263446872870425E-2</v>
      </c>
      <c r="AK66" s="79">
        <f>('Nom Revenue'!AK66+'Nom Revenue'!AL66)/('Nom Revenue'!AK$74+'Nom Revenue'!AL$74)</f>
        <v>2.1939371255027498E-2</v>
      </c>
      <c r="AL66" s="79">
        <f>('Nom Revenue'!AL66+'Nom Revenue'!AM66)/('Nom Revenue'!AL$74+'Nom Revenue'!AM$74)</f>
        <v>2.2923552368152064E-2</v>
      </c>
      <c r="AM66" s="79">
        <f>('Nom Revenue'!AM66+'Nom Revenue'!AN66)/('Nom Revenue'!AM$74+'Nom Revenue'!AN$74)</f>
        <v>2.4368028457931387E-2</v>
      </c>
      <c r="AN66" s="79">
        <f>('Nom Revenue'!AN66+'Nom Revenue'!AO66)/('Nom Revenue'!AN$74+'Nom Revenue'!AO$74)</f>
        <v>2.3663239860898772E-2</v>
      </c>
      <c r="AO66" s="79">
        <f>('Nom Revenue'!AO66+'Nom Revenue'!AP66)/('Nom Revenue'!AO$74+'Nom Revenue'!AP$74)</f>
        <v>2.3638164874451275E-2</v>
      </c>
      <c r="AP66" s="79">
        <f>('Nom Revenue'!AP66+'Nom Revenue'!AQ66)/('Nom Revenue'!AP$74+'Nom Revenue'!AQ$74)</f>
        <v>2.2795527779093969E-2</v>
      </c>
      <c r="AQ66" s="79">
        <f>('Nom Revenue'!AQ66+'Nom Revenue'!AR66)/('Nom Revenue'!AQ$74+'Nom Revenue'!AR$74)</f>
        <v>2.1095924052769024E-2</v>
      </c>
      <c r="AR66" s="79">
        <f>('Nom Revenue'!AR66+'Nom Revenue'!AS66)/('Nom Revenue'!AR$74+'Nom Revenue'!AS$74)</f>
        <v>2.0979654266657585E-2</v>
      </c>
      <c r="AS66" s="79" t="e">
        <f>('Nom Revenue'!AS66+'Nom Revenue'!AT66)/('Nom Revenue'!AS$74+'Nom Revenue'!AT$74)</f>
        <v>#N/A</v>
      </c>
      <c r="AT66" s="79" t="e">
        <f>('Nom Revenue'!AT66+'Nom Revenue'!AU66)/('Nom Revenue'!AT$74+'Nom Revenue'!AU$74)</f>
        <v>#N/A</v>
      </c>
      <c r="AU66" s="79" t="e">
        <f>('Nom Revenue'!AU66+'Nom Revenue'!AV66)/('Nom Revenue'!AU$74+'Nom Revenue'!AV$74)</f>
        <v>#N/A</v>
      </c>
      <c r="AV66" s="79" t="e">
        <f>('Nom Revenue'!AV66+'Nom Revenue'!AW66)/('Nom Revenue'!AV$74+'Nom Revenue'!AW$74)</f>
        <v>#N/A</v>
      </c>
      <c r="AW66" s="79" t="e">
        <f>('Nom Revenue'!AW66+'Nom Revenue'!AX66)/('Nom Revenue'!AW$74+'Nom Revenue'!AX$74)</f>
        <v>#N/A</v>
      </c>
      <c r="AX66" s="79" t="e">
        <f>('Nom Revenue'!AX66+'Nom Revenue'!AY66)/('Nom Revenue'!AX$74+'Nom Revenue'!AY$74)</f>
        <v>#N/A</v>
      </c>
      <c r="AY66" s="79" t="e">
        <f>('Nom Revenue'!AY66+'Nom Revenue'!AZ66)/('Nom Revenue'!AY$74+'Nom Revenue'!AZ$74)</f>
        <v>#N/A</v>
      </c>
      <c r="AZ66" s="79" t="e">
        <f>('Nom Revenue'!AZ66+'Nom Revenue'!BA66)/('Nom Revenue'!AZ$74+'Nom Revenue'!BA$74)</f>
        <v>#N/A</v>
      </c>
    </row>
    <row r="67" spans="1:52"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5.9672402885129712E-2</v>
      </c>
      <c r="I67" s="79">
        <f>('Nom Revenue'!H67+'Nom Revenue'!I67)/('Nom Revenue'!H$74+'Nom Revenue'!I$74)</f>
        <v>5.9788206367440658E-2</v>
      </c>
      <c r="J67" s="79">
        <f>('Nom Revenue'!I67+'Nom Revenue'!J67)/('Nom Revenue'!I$74+'Nom Revenue'!J$74)</f>
        <v>6.4306247822566651E-2</v>
      </c>
      <c r="K67" s="79">
        <f>('Nom Revenue'!J67+'Nom Revenue'!K67)/('Nom Revenue'!J$74+'Nom Revenue'!K$74)</f>
        <v>7.054029585336026E-2</v>
      </c>
      <c r="L67" s="79">
        <f>('Nom Revenue'!K67+'Nom Revenue'!L67)/('Nom Revenue'!K$74+'Nom Revenue'!L$74)</f>
        <v>7.1211944325195786E-2</v>
      </c>
      <c r="M67" s="79">
        <f>('Nom Revenue'!L67+'Nom Revenue'!M67)/('Nom Revenue'!L$74+'Nom Revenue'!M$74)</f>
        <v>6.1169833553911514E-2</v>
      </c>
      <c r="N67" s="79">
        <f>('Nom Revenue'!M67+'Nom Revenue'!N67)/('Nom Revenue'!M$74+'Nom Revenue'!N$74)</f>
        <v>4.9724271562984396E-2</v>
      </c>
      <c r="O67" s="79">
        <f>('Nom Revenue'!N67+'Nom Revenue'!O67)/('Nom Revenue'!N$74+'Nom Revenue'!O$74)</f>
        <v>4.7187535404615295E-2</v>
      </c>
      <c r="P67" s="79">
        <f>('Nom Revenue'!O67+'Nom Revenue'!P67)/('Nom Revenue'!O$74+'Nom Revenue'!P$74)</f>
        <v>4.8564868170321698E-2</v>
      </c>
      <c r="Q67" s="79">
        <f>('Nom Revenue'!P67+'Nom Revenue'!Q67)/('Nom Revenue'!P$74+'Nom Revenue'!Q$74)</f>
        <v>4.6122830947475442E-2</v>
      </c>
      <c r="R67" s="79">
        <f>('Nom Revenue'!Q67+'Nom Revenue'!R67)/('Nom Revenue'!Q$74+'Nom Revenue'!R$74)</f>
        <v>4.5397937682999406E-2</v>
      </c>
      <c r="S67" s="79">
        <f>('Nom Revenue'!R67+'Nom Revenue'!S67)/('Nom Revenue'!R$74+'Nom Revenue'!S$74)</f>
        <v>4.6399538724935914E-2</v>
      </c>
      <c r="T67" s="79">
        <f>('Nom Revenue'!S67+'Nom Revenue'!T67)/('Nom Revenue'!S$74+'Nom Revenue'!T$74)</f>
        <v>4.1136839703224966E-2</v>
      </c>
      <c r="U67" s="79">
        <f>('Nom Revenue'!T67+'Nom Revenue'!U67)/('Nom Revenue'!T$74+'Nom Revenue'!U$74)</f>
        <v>3.8194372344972645E-2</v>
      </c>
      <c r="V67" s="79">
        <f>('Nom Revenue'!U67+'Nom Revenue'!V67)/('Nom Revenue'!U$74+'Nom Revenue'!V$74)</f>
        <v>4.041461551726707E-2</v>
      </c>
      <c r="W67" s="79">
        <f>('Nom Revenue'!V67+'Nom Revenue'!W67)/('Nom Revenue'!V$74+'Nom Revenue'!W$74)</f>
        <v>4.1494686058367668E-2</v>
      </c>
      <c r="X67" s="79">
        <f>('Nom Revenue'!W67+'Nom Revenue'!X67)/('Nom Revenue'!W$74+'Nom Revenue'!X$74)</f>
        <v>4.2261314961554941E-2</v>
      </c>
      <c r="Y67" s="79">
        <f>('Nom Revenue'!X67+'Nom Revenue'!Y67)/('Nom Revenue'!X$74+'Nom Revenue'!Y$74)</f>
        <v>4.0909819886629395E-2</v>
      </c>
      <c r="Z67" s="79">
        <f>('Nom Revenue'!Y67+'Nom Revenue'!Z67)/('Nom Revenue'!Y$74+'Nom Revenue'!Z$74)</f>
        <v>3.7936458813673718E-2</v>
      </c>
      <c r="AA67" s="79">
        <f>('Nom Revenue'!Z67+'Nom Revenue'!AA67)/('Nom Revenue'!Z$74+'Nom Revenue'!AA$74)</f>
        <v>3.6929523231283616E-2</v>
      </c>
      <c r="AB67" s="79">
        <f>('Nom Revenue'!AA67+'Nom Revenue'!AB67)/('Nom Revenue'!AA$74+'Nom Revenue'!AB$74)</f>
        <v>3.503738708345968E-2</v>
      </c>
      <c r="AC67" s="79">
        <f>('Nom Revenue'!AB67+'Nom Revenue'!AC67)/('Nom Revenue'!AB$74+'Nom Revenue'!AC$74)</f>
        <v>3.3589576326123298E-2</v>
      </c>
      <c r="AD67" s="79">
        <f>('Nom Revenue'!AD67+'Nom Revenue'!AE67)/('Nom Revenue'!AD$74+'Nom Revenue'!AE$74)</f>
        <v>3.0482286589026231E-2</v>
      </c>
      <c r="AE67" s="79">
        <f>('Nom Revenue'!AE67+'Nom Revenue'!AF67)/('Nom Revenue'!AE$74+'Nom Revenue'!AF$74)</f>
        <v>2.5431432298240027E-2</v>
      </c>
      <c r="AF67" s="79">
        <f>('Nom Revenue'!AF67+'Nom Revenue'!AG67)/('Nom Revenue'!AF$74+'Nom Revenue'!AG$74)</f>
        <v>2.6330701634405741E-2</v>
      </c>
      <c r="AG67" s="79">
        <f>('Nom Revenue'!AG67+'Nom Revenue'!AH67)/('Nom Revenue'!AG$74+'Nom Revenue'!AH$74)</f>
        <v>2.9369938908078947E-2</v>
      </c>
      <c r="AH67" s="79">
        <f>('Nom Revenue'!AH67+'Nom Revenue'!AI67)/('Nom Revenue'!AH$74+'Nom Revenue'!AI$74)</f>
        <v>3.1930198141396041E-2</v>
      </c>
      <c r="AI67" s="79">
        <f>('Nom Revenue'!AI67+'Nom Revenue'!AJ67)/('Nom Revenue'!AI$74+'Nom Revenue'!AJ$74)</f>
        <v>3.520599963659695E-2</v>
      </c>
      <c r="AJ67" s="79">
        <f>('Nom Revenue'!AJ67+'Nom Revenue'!AK67)/('Nom Revenue'!AJ$74+'Nom Revenue'!AK$74)</f>
        <v>3.618373358105851E-2</v>
      </c>
      <c r="AK67" s="79">
        <f>('Nom Revenue'!AK67+'Nom Revenue'!AL67)/('Nom Revenue'!AK$74+'Nom Revenue'!AL$74)</f>
        <v>3.9527019617499791E-2</v>
      </c>
      <c r="AL67" s="79">
        <f>('Nom Revenue'!AL67+'Nom Revenue'!AM67)/('Nom Revenue'!AL$74+'Nom Revenue'!AM$74)</f>
        <v>4.3990864403882876E-2</v>
      </c>
      <c r="AM67" s="79">
        <f>('Nom Revenue'!AM67+'Nom Revenue'!AN67)/('Nom Revenue'!AM$74+'Nom Revenue'!AN$74)</f>
        <v>4.3372274767288589E-2</v>
      </c>
      <c r="AN67" s="79">
        <f>('Nom Revenue'!AN67+'Nom Revenue'!AO67)/('Nom Revenue'!AN$74+'Nom Revenue'!AO$74)</f>
        <v>4.1829104364053481E-2</v>
      </c>
      <c r="AO67" s="79">
        <f>('Nom Revenue'!AO67+'Nom Revenue'!AP67)/('Nom Revenue'!AO$74+'Nom Revenue'!AP$74)</f>
        <v>4.1762219124281505E-2</v>
      </c>
      <c r="AP67" s="79">
        <f>('Nom Revenue'!AP67+'Nom Revenue'!AQ67)/('Nom Revenue'!AP$74+'Nom Revenue'!AQ$74)</f>
        <v>3.9772462286738509E-2</v>
      </c>
      <c r="AQ67" s="79">
        <f>('Nom Revenue'!AQ67+'Nom Revenue'!AR67)/('Nom Revenue'!AQ$74+'Nom Revenue'!AR$74)</f>
        <v>3.7400752249080821E-2</v>
      </c>
      <c r="AR67" s="79">
        <f>('Nom Revenue'!AR67+'Nom Revenue'!AS67)/('Nom Revenue'!AR$74+'Nom Revenue'!AS$74)</f>
        <v>3.8301071426000248E-2</v>
      </c>
      <c r="AS67" s="79" t="e">
        <f>('Nom Revenue'!AS67+'Nom Revenue'!AT67)/('Nom Revenue'!AS$74+'Nom Revenue'!AT$74)</f>
        <v>#N/A</v>
      </c>
      <c r="AT67" s="79" t="e">
        <f>('Nom Revenue'!AT67+'Nom Revenue'!AU67)/('Nom Revenue'!AT$74+'Nom Revenue'!AU$74)</f>
        <v>#N/A</v>
      </c>
      <c r="AU67" s="79" t="e">
        <f>('Nom Revenue'!AU67+'Nom Revenue'!AV67)/('Nom Revenue'!AU$74+'Nom Revenue'!AV$74)</f>
        <v>#N/A</v>
      </c>
      <c r="AV67" s="79" t="e">
        <f>('Nom Revenue'!AV67+'Nom Revenue'!AW67)/('Nom Revenue'!AV$74+'Nom Revenue'!AW$74)</f>
        <v>#N/A</v>
      </c>
      <c r="AW67" s="79" t="e">
        <f>('Nom Revenue'!AW67+'Nom Revenue'!AX67)/('Nom Revenue'!AW$74+'Nom Revenue'!AX$74)</f>
        <v>#N/A</v>
      </c>
      <c r="AX67" s="79" t="e">
        <f>('Nom Revenue'!AX67+'Nom Revenue'!AY67)/('Nom Revenue'!AX$74+'Nom Revenue'!AY$74)</f>
        <v>#N/A</v>
      </c>
      <c r="AY67" s="79" t="e">
        <f>('Nom Revenue'!AY67+'Nom Revenue'!AZ67)/('Nom Revenue'!AY$74+'Nom Revenue'!AZ$74)</f>
        <v>#N/A</v>
      </c>
      <c r="AZ67" s="79" t="e">
        <f>('Nom Revenue'!AZ67+'Nom Revenue'!BA67)/('Nom Revenue'!AZ$74+'Nom Revenue'!BA$74)</f>
        <v>#N/A</v>
      </c>
    </row>
    <row r="68" spans="1:52"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8.9377587494850318E-3</v>
      </c>
      <c r="I68" s="78">
        <f>('Nom Revenue'!H68+'Nom Revenue'!I68)/('Nom Revenue'!H$74+'Nom Revenue'!I$74)</f>
        <v>8.8687072198373722E-3</v>
      </c>
      <c r="J68" s="78">
        <f>('Nom Revenue'!I68+'Nom Revenue'!J68)/('Nom Revenue'!I$74+'Nom Revenue'!J$74)</f>
        <v>8.6815318370064651E-3</v>
      </c>
      <c r="K68" s="78">
        <f>('Nom Revenue'!J68+'Nom Revenue'!K68)/('Nom Revenue'!J$74+'Nom Revenue'!K$74)</f>
        <v>8.3694126010459193E-3</v>
      </c>
      <c r="L68" s="78">
        <f>('Nom Revenue'!K68+'Nom Revenue'!L68)/('Nom Revenue'!K$74+'Nom Revenue'!L$74)</f>
        <v>7.9142960614548667E-3</v>
      </c>
      <c r="M68" s="78">
        <f>('Nom Revenue'!L68+'Nom Revenue'!M68)/('Nom Revenue'!L$74+'Nom Revenue'!M$74)</f>
        <v>8.0845290500003546E-3</v>
      </c>
      <c r="N68" s="78">
        <f>('Nom Revenue'!M68+'Nom Revenue'!N68)/('Nom Revenue'!M$74+'Nom Revenue'!N$74)</f>
        <v>8.5662677040487731E-3</v>
      </c>
      <c r="O68" s="78">
        <f>('Nom Revenue'!N68+'Nom Revenue'!O68)/('Nom Revenue'!N$74+'Nom Revenue'!O$74)</f>
        <v>8.6428844345490426E-3</v>
      </c>
      <c r="P68" s="78">
        <f>('Nom Revenue'!O68+'Nom Revenue'!P68)/('Nom Revenue'!O$74+'Nom Revenue'!P$74)</f>
        <v>8.6055856067103562E-3</v>
      </c>
      <c r="Q68" s="78">
        <f>('Nom Revenue'!P68+'Nom Revenue'!Q68)/('Nom Revenue'!P$74+'Nom Revenue'!Q$74)</f>
        <v>8.6322255548820712E-3</v>
      </c>
      <c r="R68" s="78">
        <f>('Nom Revenue'!Q68+'Nom Revenue'!R68)/('Nom Revenue'!Q$74+'Nom Revenue'!R$74)</f>
        <v>8.8805099456635474E-3</v>
      </c>
      <c r="S68" s="78">
        <f>('Nom Revenue'!R68+'Nom Revenue'!S68)/('Nom Revenue'!R$74+'Nom Revenue'!S$74)</f>
        <v>8.8277077759836495E-3</v>
      </c>
      <c r="T68" s="78">
        <f>('Nom Revenue'!S68+'Nom Revenue'!T68)/('Nom Revenue'!S$74+'Nom Revenue'!T$74)</f>
        <v>8.4368346313460178E-3</v>
      </c>
      <c r="U68" s="78">
        <f>('Nom Revenue'!T68+'Nom Revenue'!U68)/('Nom Revenue'!T$74+'Nom Revenue'!U$74)</f>
        <v>7.9220021227786892E-3</v>
      </c>
      <c r="V68" s="78">
        <f>('Nom Revenue'!U68+'Nom Revenue'!V68)/('Nom Revenue'!U$74+'Nom Revenue'!V$74)</f>
        <v>7.6425334212915788E-3</v>
      </c>
      <c r="W68" s="78">
        <f>('Nom Revenue'!V68+'Nom Revenue'!W68)/('Nom Revenue'!V$74+'Nom Revenue'!W$74)</f>
        <v>7.4781799229015067E-3</v>
      </c>
      <c r="X68" s="78">
        <f>('Nom Revenue'!W68+'Nom Revenue'!X68)/('Nom Revenue'!W$74+'Nom Revenue'!X$74)</f>
        <v>7.4201274190650252E-3</v>
      </c>
      <c r="Y68" s="78">
        <f>('Nom Revenue'!X68+'Nom Revenue'!Y68)/('Nom Revenue'!X$74+'Nom Revenue'!Y$74)</f>
        <v>7.6442650059933715E-3</v>
      </c>
      <c r="Z68" s="78">
        <f>('Nom Revenue'!Y68+'Nom Revenue'!Z68)/('Nom Revenue'!Y$74+'Nom Revenue'!Z$74)</f>
        <v>8.1697731398575456E-3</v>
      </c>
      <c r="AA68" s="78">
        <f>('Nom Revenue'!Z68+'Nom Revenue'!AA68)/('Nom Revenue'!Z$74+'Nom Revenue'!AA$74)</f>
        <v>8.5536486485005905E-3</v>
      </c>
      <c r="AB68" s="78">
        <f>('Nom Revenue'!AA68+'Nom Revenue'!AB68)/('Nom Revenue'!AA$74+'Nom Revenue'!AB$74)</f>
        <v>8.6050511645340642E-3</v>
      </c>
      <c r="AC68" s="78">
        <f>('Nom Revenue'!AB68+'Nom Revenue'!AC68)/('Nom Revenue'!AB$74+'Nom Revenue'!AC$74)</f>
        <v>8.7671795790894378E-3</v>
      </c>
      <c r="AD68" s="78">
        <f>('Nom Revenue'!AD68+'Nom Revenue'!AE68)/('Nom Revenue'!AD$74+'Nom Revenue'!AE$74)</f>
        <v>8.7911233085150187E-3</v>
      </c>
      <c r="AE68" s="78">
        <f>('Nom Revenue'!AE68+'Nom Revenue'!AF68)/('Nom Revenue'!AE$74+'Nom Revenue'!AF$74)</f>
        <v>8.2501416377450208E-3</v>
      </c>
      <c r="AF68" s="78">
        <f>('Nom Revenue'!AF68+'Nom Revenue'!AG68)/('Nom Revenue'!AF$74+'Nom Revenue'!AG$74)</f>
        <v>7.7261907015600305E-3</v>
      </c>
      <c r="AG68" s="78">
        <f>('Nom Revenue'!AG68+'Nom Revenue'!AH68)/('Nom Revenue'!AG$74+'Nom Revenue'!AH$74)</f>
        <v>7.3937721939713761E-3</v>
      </c>
      <c r="AH68" s="78">
        <f>('Nom Revenue'!AH68+'Nom Revenue'!AI68)/('Nom Revenue'!AH$74+'Nom Revenue'!AI$74)</f>
        <v>6.8908232554763631E-3</v>
      </c>
      <c r="AI68" s="78">
        <f>('Nom Revenue'!AI68+'Nom Revenue'!AJ68)/('Nom Revenue'!AI$74+'Nom Revenue'!AJ$74)</f>
        <v>6.5355679449313293E-3</v>
      </c>
      <c r="AJ68" s="78">
        <f>('Nom Revenue'!AJ68+'Nom Revenue'!AK68)/('Nom Revenue'!AJ$74+'Nom Revenue'!AK$74)</f>
        <v>6.3135972598471592E-3</v>
      </c>
      <c r="AK68" s="78">
        <f>('Nom Revenue'!AK68+'Nom Revenue'!AL68)/('Nom Revenue'!AK$74+'Nom Revenue'!AL$74)</f>
        <v>5.3922810473610774E-3</v>
      </c>
      <c r="AL68" s="78">
        <f>('Nom Revenue'!AL68+'Nom Revenue'!AM68)/('Nom Revenue'!AL$74+'Nom Revenue'!AM$74)</f>
        <v>5.0017794185576924E-3</v>
      </c>
      <c r="AM68" s="78">
        <f>('Nom Revenue'!AM68+'Nom Revenue'!AN68)/('Nom Revenue'!AM$74+'Nom Revenue'!AN$74)</f>
        <v>5.6558194816084548E-3</v>
      </c>
      <c r="AN68" s="78">
        <f>('Nom Revenue'!AN68+'Nom Revenue'!AO68)/('Nom Revenue'!AN$74+'Nom Revenue'!AO$74)</f>
        <v>5.3771389754157994E-3</v>
      </c>
      <c r="AO68" s="78">
        <f>('Nom Revenue'!AO68+'Nom Revenue'!AP68)/('Nom Revenue'!AO$74+'Nom Revenue'!AP$74)</f>
        <v>5.3665636459164657E-3</v>
      </c>
      <c r="AP68" s="78">
        <f>('Nom Revenue'!AP68+'Nom Revenue'!AQ68)/('Nom Revenue'!AP$74+'Nom Revenue'!AQ$74)</f>
        <v>5.9252596627874885E-3</v>
      </c>
      <c r="AQ68" s="78">
        <f>('Nom Revenue'!AQ68+'Nom Revenue'!AR68)/('Nom Revenue'!AQ$74+'Nom Revenue'!AR$74)</f>
        <v>6.5087505061010454E-3</v>
      </c>
      <c r="AR68" s="78">
        <f>('Nom Revenue'!AR68+'Nom Revenue'!AS68)/('Nom Revenue'!AR$74+'Nom Revenue'!AS$74)</f>
        <v>6.8182511480260159E-3</v>
      </c>
      <c r="AS68" s="78" t="e">
        <f>('Nom Revenue'!AS68+'Nom Revenue'!AT68)/('Nom Revenue'!AS$74+'Nom Revenue'!AT$74)</f>
        <v>#N/A</v>
      </c>
      <c r="AT68" s="78" t="e">
        <f>('Nom Revenue'!AT68+'Nom Revenue'!AU68)/('Nom Revenue'!AT$74+'Nom Revenue'!AU$74)</f>
        <v>#N/A</v>
      </c>
      <c r="AU68" s="78" t="e">
        <f>('Nom Revenue'!AU68+'Nom Revenue'!AV68)/('Nom Revenue'!AU$74+'Nom Revenue'!AV$74)</f>
        <v>#N/A</v>
      </c>
      <c r="AV68" s="78" t="e">
        <f>('Nom Revenue'!AV68+'Nom Revenue'!AW68)/('Nom Revenue'!AV$74+'Nom Revenue'!AW$74)</f>
        <v>#N/A</v>
      </c>
      <c r="AW68" s="78" t="e">
        <f>('Nom Revenue'!AW68+'Nom Revenue'!AX68)/('Nom Revenue'!AW$74+'Nom Revenue'!AX$74)</f>
        <v>#N/A</v>
      </c>
      <c r="AX68" s="78" t="e">
        <f>('Nom Revenue'!AX68+'Nom Revenue'!AY68)/('Nom Revenue'!AX$74+'Nom Revenue'!AY$74)</f>
        <v>#N/A</v>
      </c>
      <c r="AY68" s="78" t="e">
        <f>('Nom Revenue'!AY68+'Nom Revenue'!AZ68)/('Nom Revenue'!AY$74+'Nom Revenue'!AZ$74)</f>
        <v>#N/A</v>
      </c>
      <c r="AZ68" s="78" t="e">
        <f>('Nom Revenue'!AZ68+'Nom Revenue'!BA68)/('Nom Revenue'!AZ$74+'Nom Revenue'!BA$74)</f>
        <v>#N/A</v>
      </c>
    </row>
    <row r="69" spans="1:52"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3.6482696784564078E-3</v>
      </c>
      <c r="I69" s="78">
        <f>('Nom Revenue'!H69+'Nom Revenue'!I69)/('Nom Revenue'!H$74+'Nom Revenue'!I$74)</f>
        <v>3.7962311490755858E-3</v>
      </c>
      <c r="J69" s="78">
        <f>('Nom Revenue'!I69+'Nom Revenue'!J69)/('Nom Revenue'!I$74+'Nom Revenue'!J$74)</f>
        <v>3.8963818182940714E-3</v>
      </c>
      <c r="K69" s="78">
        <f>('Nom Revenue'!J69+'Nom Revenue'!K69)/('Nom Revenue'!J$74+'Nom Revenue'!K$74)</f>
        <v>3.6424374471107071E-3</v>
      </c>
      <c r="L69" s="78">
        <f>('Nom Revenue'!K69+'Nom Revenue'!L69)/('Nom Revenue'!K$74+'Nom Revenue'!L$74)</f>
        <v>3.6037192764578098E-3</v>
      </c>
      <c r="M69" s="78">
        <f>('Nom Revenue'!L69+'Nom Revenue'!M69)/('Nom Revenue'!L$74+'Nom Revenue'!M$74)</f>
        <v>3.8328129684167809E-3</v>
      </c>
      <c r="N69" s="78">
        <f>('Nom Revenue'!M69+'Nom Revenue'!N69)/('Nom Revenue'!M$74+'Nom Revenue'!N$74)</f>
        <v>3.7483134389540672E-3</v>
      </c>
      <c r="O69" s="78">
        <f>('Nom Revenue'!N69+'Nom Revenue'!O69)/('Nom Revenue'!N$74+'Nom Revenue'!O$74)</f>
        <v>3.9520135419666841E-3</v>
      </c>
      <c r="P69" s="78">
        <f>('Nom Revenue'!O69+'Nom Revenue'!P69)/('Nom Revenue'!O$74+'Nom Revenue'!P$74)</f>
        <v>4.3760693511139745E-3</v>
      </c>
      <c r="Q69" s="78">
        <f>('Nom Revenue'!P69+'Nom Revenue'!Q69)/('Nom Revenue'!P$74+'Nom Revenue'!Q$74)</f>
        <v>4.4875387870449189E-3</v>
      </c>
      <c r="R69" s="78">
        <f>('Nom Revenue'!Q69+'Nom Revenue'!R69)/('Nom Revenue'!Q$74+'Nom Revenue'!R$74)</f>
        <v>4.5559683125807136E-3</v>
      </c>
      <c r="S69" s="78">
        <f>('Nom Revenue'!R69+'Nom Revenue'!S69)/('Nom Revenue'!R$74+'Nom Revenue'!S$74)</f>
        <v>4.8410063740137801E-3</v>
      </c>
      <c r="T69" s="78">
        <f>('Nom Revenue'!S69+'Nom Revenue'!T69)/('Nom Revenue'!S$74+'Nom Revenue'!T$74)</f>
        <v>5.0367659386251354E-3</v>
      </c>
      <c r="U69" s="78">
        <f>('Nom Revenue'!T69+'Nom Revenue'!U69)/('Nom Revenue'!T$74+'Nom Revenue'!U$74)</f>
        <v>4.9535713897397131E-3</v>
      </c>
      <c r="V69" s="78">
        <f>('Nom Revenue'!U69+'Nom Revenue'!V69)/('Nom Revenue'!U$74+'Nom Revenue'!V$74)</f>
        <v>5.1133298061096788E-3</v>
      </c>
      <c r="W69" s="78">
        <f>('Nom Revenue'!V69+'Nom Revenue'!W69)/('Nom Revenue'!V$74+'Nom Revenue'!W$74)</f>
        <v>5.1775982252442879E-3</v>
      </c>
      <c r="X69" s="78">
        <f>('Nom Revenue'!W69+'Nom Revenue'!X69)/('Nom Revenue'!W$74+'Nom Revenue'!X$74)</f>
        <v>5.0615702492350584E-3</v>
      </c>
      <c r="Y69" s="78">
        <f>('Nom Revenue'!X69+'Nom Revenue'!Y69)/('Nom Revenue'!X$74+'Nom Revenue'!Y$74)</f>
        <v>5.4422966503601296E-3</v>
      </c>
      <c r="Z69" s="78">
        <f>('Nom Revenue'!Y69+'Nom Revenue'!Z69)/('Nom Revenue'!Y$74+'Nom Revenue'!Z$74)</f>
        <v>6.2958209200706262E-3</v>
      </c>
      <c r="AA69" s="78">
        <f>('Nom Revenue'!Z69+'Nom Revenue'!AA69)/('Nom Revenue'!Z$74+'Nom Revenue'!AA$74)</f>
        <v>6.7374173730654508E-3</v>
      </c>
      <c r="AB69" s="78">
        <f>('Nom Revenue'!AA69+'Nom Revenue'!AB69)/('Nom Revenue'!AA$74+'Nom Revenue'!AB$74)</f>
        <v>6.7312568302169253E-3</v>
      </c>
      <c r="AC69" s="78">
        <f>('Nom Revenue'!AB69+'Nom Revenue'!AC69)/('Nom Revenue'!AB$74+'Nom Revenue'!AC$74)</f>
        <v>6.9463277413796204E-3</v>
      </c>
      <c r="AD69" s="78">
        <f>('Nom Revenue'!AD69+'Nom Revenue'!AE69)/('Nom Revenue'!AD$74+'Nom Revenue'!AE$74)</f>
        <v>7.2028540515831803E-3</v>
      </c>
      <c r="AE69" s="78">
        <f>('Nom Revenue'!AE69+'Nom Revenue'!AF69)/('Nom Revenue'!AE$74+'Nom Revenue'!AF$74)</f>
        <v>6.9277160924328847E-3</v>
      </c>
      <c r="AF69" s="78">
        <f>('Nom Revenue'!AF69+'Nom Revenue'!AG69)/('Nom Revenue'!AF$74+'Nom Revenue'!AG$74)</f>
        <v>6.6545055353241312E-3</v>
      </c>
      <c r="AG69" s="78">
        <f>('Nom Revenue'!AG69+'Nom Revenue'!AH69)/('Nom Revenue'!AG$74+'Nom Revenue'!AH$74)</f>
        <v>6.96800073916119E-3</v>
      </c>
      <c r="AH69" s="78">
        <f>('Nom Revenue'!AH69+'Nom Revenue'!AI69)/('Nom Revenue'!AH$74+'Nom Revenue'!AI$74)</f>
        <v>6.8513533587477608E-3</v>
      </c>
      <c r="AI69" s="78">
        <f>('Nom Revenue'!AI69+'Nom Revenue'!AJ69)/('Nom Revenue'!AI$74+'Nom Revenue'!AJ$74)</f>
        <v>6.5206954072101189E-3</v>
      </c>
      <c r="AJ69" s="78">
        <f>('Nom Revenue'!AJ69+'Nom Revenue'!AK69)/('Nom Revenue'!AJ$74+'Nom Revenue'!AK$74)</f>
        <v>6.0495398483279049E-3</v>
      </c>
      <c r="AK69" s="78">
        <f>('Nom Revenue'!AK69+'Nom Revenue'!AL69)/('Nom Revenue'!AK$74+'Nom Revenue'!AL$74)</f>
        <v>5.5566215217926615E-3</v>
      </c>
      <c r="AL69" s="78">
        <f>('Nom Revenue'!AL69+'Nom Revenue'!AM69)/('Nom Revenue'!AL$74+'Nom Revenue'!AM$74)</f>
        <v>5.5560331418691069E-3</v>
      </c>
      <c r="AM69" s="78">
        <f>('Nom Revenue'!AM69+'Nom Revenue'!AN69)/('Nom Revenue'!AM$74+'Nom Revenue'!AN$74)</f>
        <v>5.8792582570704214E-3</v>
      </c>
      <c r="AN69" s="78">
        <f>('Nom Revenue'!AN69+'Nom Revenue'!AO69)/('Nom Revenue'!AN$74+'Nom Revenue'!AO$74)</f>
        <v>5.9452025620133639E-3</v>
      </c>
      <c r="AO69" s="78">
        <f>('Nom Revenue'!AO69+'Nom Revenue'!AP69)/('Nom Revenue'!AO$74+'Nom Revenue'!AP$74)</f>
        <v>5.9814057057236292E-3</v>
      </c>
      <c r="AP69" s="78">
        <f>('Nom Revenue'!AP69+'Nom Revenue'!AQ69)/('Nom Revenue'!AP$74+'Nom Revenue'!AQ$74)</f>
        <v>6.455257855169841E-3</v>
      </c>
      <c r="AQ69" s="78">
        <f>('Nom Revenue'!AQ69+'Nom Revenue'!AR69)/('Nom Revenue'!AQ$74+'Nom Revenue'!AR$74)</f>
        <v>7.1879749955907632E-3</v>
      </c>
      <c r="AR69" s="78">
        <f>('Nom Revenue'!AR69+'Nom Revenue'!AS69)/('Nom Revenue'!AR$74+'Nom Revenue'!AS$74)</f>
        <v>7.6228540396012269E-3</v>
      </c>
      <c r="AS69" s="78" t="e">
        <f>('Nom Revenue'!AS69+'Nom Revenue'!AT69)/('Nom Revenue'!AS$74+'Nom Revenue'!AT$74)</f>
        <v>#N/A</v>
      </c>
      <c r="AT69" s="78" t="e">
        <f>('Nom Revenue'!AT69+'Nom Revenue'!AU69)/('Nom Revenue'!AT$74+'Nom Revenue'!AU$74)</f>
        <v>#N/A</v>
      </c>
      <c r="AU69" s="78" t="e">
        <f>('Nom Revenue'!AU69+'Nom Revenue'!AV69)/('Nom Revenue'!AU$74+'Nom Revenue'!AV$74)</f>
        <v>#N/A</v>
      </c>
      <c r="AV69" s="78" t="e">
        <f>('Nom Revenue'!AV69+'Nom Revenue'!AW69)/('Nom Revenue'!AV$74+'Nom Revenue'!AW$74)</f>
        <v>#N/A</v>
      </c>
      <c r="AW69" s="78" t="e">
        <f>('Nom Revenue'!AW69+'Nom Revenue'!AX69)/('Nom Revenue'!AW$74+'Nom Revenue'!AX$74)</f>
        <v>#N/A</v>
      </c>
      <c r="AX69" s="78" t="e">
        <f>('Nom Revenue'!AX69+'Nom Revenue'!AY69)/('Nom Revenue'!AX$74+'Nom Revenue'!AY$74)</f>
        <v>#N/A</v>
      </c>
      <c r="AY69" s="78" t="e">
        <f>('Nom Revenue'!AY69+'Nom Revenue'!AZ69)/('Nom Revenue'!AY$74+'Nom Revenue'!AZ$74)</f>
        <v>#N/A</v>
      </c>
      <c r="AZ69" s="78" t="e">
        <f>('Nom Revenue'!AZ69+'Nom Revenue'!BA69)/('Nom Revenue'!AZ$74+'Nom Revenue'!BA$74)</f>
        <v>#N/A</v>
      </c>
    </row>
    <row r="70" spans="1:52"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2.947575496687354E-3</v>
      </c>
      <c r="I70" s="78">
        <f>('Nom Revenue'!H70+'Nom Revenue'!I70)/('Nom Revenue'!H$74+'Nom Revenue'!I$74)</f>
        <v>2.9848622906236467E-3</v>
      </c>
      <c r="J70" s="78">
        <f>('Nom Revenue'!I70+'Nom Revenue'!J70)/('Nom Revenue'!I$74+'Nom Revenue'!J$74)</f>
        <v>3.0257419717174077E-3</v>
      </c>
      <c r="K70" s="78">
        <f>('Nom Revenue'!J70+'Nom Revenue'!K70)/('Nom Revenue'!J$74+'Nom Revenue'!K$74)</f>
        <v>2.9921682721136787E-3</v>
      </c>
      <c r="L70" s="78">
        <f>('Nom Revenue'!K70+'Nom Revenue'!L70)/('Nom Revenue'!K$74+'Nom Revenue'!L$74)</f>
        <v>3.2110736884470559E-3</v>
      </c>
      <c r="M70" s="78">
        <f>('Nom Revenue'!L70+'Nom Revenue'!M70)/('Nom Revenue'!L$74+'Nom Revenue'!M$74)</f>
        <v>3.7660033521230182E-3</v>
      </c>
      <c r="N70" s="78">
        <f>('Nom Revenue'!M70+'Nom Revenue'!N70)/('Nom Revenue'!M$74+'Nom Revenue'!N$74)</f>
        <v>4.2943072230426996E-3</v>
      </c>
      <c r="O70" s="78">
        <f>('Nom Revenue'!N70+'Nom Revenue'!O70)/('Nom Revenue'!N$74+'Nom Revenue'!O$74)</f>
        <v>4.7561230443625155E-3</v>
      </c>
      <c r="P70" s="78">
        <f>('Nom Revenue'!O70+'Nom Revenue'!P70)/('Nom Revenue'!O$74+'Nom Revenue'!P$74)</f>
        <v>4.7370855709538331E-3</v>
      </c>
      <c r="Q70" s="78">
        <f>('Nom Revenue'!P70+'Nom Revenue'!Q70)/('Nom Revenue'!P$74+'Nom Revenue'!Q$74)</f>
        <v>4.5077457483358408E-3</v>
      </c>
      <c r="R70" s="78">
        <f>('Nom Revenue'!Q70+'Nom Revenue'!R70)/('Nom Revenue'!Q$74+'Nom Revenue'!R$74)</f>
        <v>4.4839235693765406E-3</v>
      </c>
      <c r="S70" s="78">
        <f>('Nom Revenue'!R70+'Nom Revenue'!S70)/('Nom Revenue'!R$74+'Nom Revenue'!S$74)</f>
        <v>4.527499329981209E-3</v>
      </c>
      <c r="T70" s="78">
        <f>('Nom Revenue'!S70+'Nom Revenue'!T70)/('Nom Revenue'!S$74+'Nom Revenue'!T$74)</f>
        <v>4.7020191998583044E-3</v>
      </c>
      <c r="U70" s="78">
        <f>('Nom Revenue'!T70+'Nom Revenue'!U70)/('Nom Revenue'!T$74+'Nom Revenue'!U$74)</f>
        <v>4.720523497067218E-3</v>
      </c>
      <c r="V70" s="78">
        <f>('Nom Revenue'!U70+'Nom Revenue'!V70)/('Nom Revenue'!U$74+'Nom Revenue'!V$74)</f>
        <v>4.7265784209003323E-3</v>
      </c>
      <c r="W70" s="78">
        <f>('Nom Revenue'!V70+'Nom Revenue'!W70)/('Nom Revenue'!V$74+'Nom Revenue'!W$74)</f>
        <v>4.8073014890285841E-3</v>
      </c>
      <c r="X70" s="78">
        <f>('Nom Revenue'!W70+'Nom Revenue'!X70)/('Nom Revenue'!W$74+'Nom Revenue'!X$74)</f>
        <v>4.7833520311890152E-3</v>
      </c>
      <c r="Y70" s="78">
        <f>('Nom Revenue'!X70+'Nom Revenue'!Y70)/('Nom Revenue'!X$74+'Nom Revenue'!Y$74)</f>
        <v>4.7365433966393023E-3</v>
      </c>
      <c r="Z70" s="78">
        <f>('Nom Revenue'!Y70+'Nom Revenue'!Z70)/('Nom Revenue'!Y$74+'Nom Revenue'!Z$74)</f>
        <v>5.1603033182738402E-3</v>
      </c>
      <c r="AA70" s="78">
        <f>('Nom Revenue'!Z70+'Nom Revenue'!AA70)/('Nom Revenue'!Z$74+'Nom Revenue'!AA$74)</f>
        <v>5.5067310542426104E-3</v>
      </c>
      <c r="AB70" s="78">
        <f>('Nom Revenue'!AA70+'Nom Revenue'!AB70)/('Nom Revenue'!AA$74+'Nom Revenue'!AB$74)</f>
        <v>5.1928334316027371E-3</v>
      </c>
      <c r="AC70" s="78">
        <f>('Nom Revenue'!AB70+'Nom Revenue'!AC70)/('Nom Revenue'!AB$74+'Nom Revenue'!AC$74)</f>
        <v>5.0903840255729438E-3</v>
      </c>
      <c r="AD70" s="78">
        <f>('Nom Revenue'!AD70+'Nom Revenue'!AE70)/('Nom Revenue'!AD$74+'Nom Revenue'!AE$74)</f>
        <v>4.9331418185562699E-3</v>
      </c>
      <c r="AE70" s="78">
        <f>('Nom Revenue'!AE70+'Nom Revenue'!AF70)/('Nom Revenue'!AE$74+'Nom Revenue'!AF$74)</f>
        <v>4.6542488090053997E-3</v>
      </c>
      <c r="AF70" s="78">
        <f>('Nom Revenue'!AF70+'Nom Revenue'!AG70)/('Nom Revenue'!AF$74+'Nom Revenue'!AG$74)</f>
        <v>4.1787547319951466E-3</v>
      </c>
      <c r="AG70" s="78">
        <f>('Nom Revenue'!AG70+'Nom Revenue'!AH70)/('Nom Revenue'!AG$74+'Nom Revenue'!AH$74)</f>
        <v>3.5138286941099688E-3</v>
      </c>
      <c r="AH70" s="78">
        <f>('Nom Revenue'!AH70+'Nom Revenue'!AI70)/('Nom Revenue'!AH$74+'Nom Revenue'!AI$74)</f>
        <v>3.3137974107618432E-3</v>
      </c>
      <c r="AI70" s="78">
        <f>('Nom Revenue'!AI70+'Nom Revenue'!AJ70)/('Nom Revenue'!AI$74+'Nom Revenue'!AJ$74)</f>
        <v>3.2417673214934811E-3</v>
      </c>
      <c r="AJ70" s="78">
        <f>('Nom Revenue'!AJ70+'Nom Revenue'!AK70)/('Nom Revenue'!AJ$74+'Nom Revenue'!AK$74)</f>
        <v>2.8200108621616918E-3</v>
      </c>
      <c r="AK70" s="78">
        <f>('Nom Revenue'!AK70+'Nom Revenue'!AL70)/('Nom Revenue'!AK$74+'Nom Revenue'!AL$74)</f>
        <v>3.2769728309940084E-3</v>
      </c>
      <c r="AL70" s="78">
        <f>('Nom Revenue'!AL70+'Nom Revenue'!AM70)/('Nom Revenue'!AL$74+'Nom Revenue'!AM$74)</f>
        <v>3.9477021627590727E-3</v>
      </c>
      <c r="AM70" s="78">
        <f>('Nom Revenue'!AM70+'Nom Revenue'!AN70)/('Nom Revenue'!AM$74+'Nom Revenue'!AN$74)</f>
        <v>3.7409456715944323E-3</v>
      </c>
      <c r="AN70" s="78">
        <f>('Nom Revenue'!AN70+'Nom Revenue'!AO70)/('Nom Revenue'!AN$74+'Nom Revenue'!AO$74)</f>
        <v>3.8458380026294846E-3</v>
      </c>
      <c r="AO70" s="78">
        <f>('Nom Revenue'!AO70+'Nom Revenue'!AP70)/('Nom Revenue'!AO$74+'Nom Revenue'!AP$74)</f>
        <v>3.7726119279450805E-3</v>
      </c>
      <c r="AP70" s="78">
        <f>('Nom Revenue'!AP70+'Nom Revenue'!AQ70)/('Nom Revenue'!AP$74+'Nom Revenue'!AQ$74)</f>
        <v>3.5197166170926292E-3</v>
      </c>
      <c r="AQ70" s="78">
        <f>('Nom Revenue'!AQ70+'Nom Revenue'!AR70)/('Nom Revenue'!AQ$74+'Nom Revenue'!AR$74)</f>
        <v>4.2031217702298423E-3</v>
      </c>
      <c r="AR70" s="78">
        <f>('Nom Revenue'!AR70+'Nom Revenue'!AS70)/('Nom Revenue'!AR$74+'Nom Revenue'!AS$74)</f>
        <v>4.7582248179602162E-3</v>
      </c>
      <c r="AS70" s="78" t="e">
        <f>('Nom Revenue'!AS70+'Nom Revenue'!AT70)/('Nom Revenue'!AS$74+'Nom Revenue'!AT$74)</f>
        <v>#N/A</v>
      </c>
      <c r="AT70" s="78" t="e">
        <f>('Nom Revenue'!AT70+'Nom Revenue'!AU70)/('Nom Revenue'!AT$74+'Nom Revenue'!AU$74)</f>
        <v>#N/A</v>
      </c>
      <c r="AU70" s="78" t="e">
        <f>('Nom Revenue'!AU70+'Nom Revenue'!AV70)/('Nom Revenue'!AU$74+'Nom Revenue'!AV$74)</f>
        <v>#N/A</v>
      </c>
      <c r="AV70" s="78" t="e">
        <f>('Nom Revenue'!AV70+'Nom Revenue'!AW70)/('Nom Revenue'!AV$74+'Nom Revenue'!AW$74)</f>
        <v>#N/A</v>
      </c>
      <c r="AW70" s="78" t="e">
        <f>('Nom Revenue'!AW70+'Nom Revenue'!AX70)/('Nom Revenue'!AW$74+'Nom Revenue'!AX$74)</f>
        <v>#N/A</v>
      </c>
      <c r="AX70" s="78" t="e">
        <f>('Nom Revenue'!AX70+'Nom Revenue'!AY70)/('Nom Revenue'!AX$74+'Nom Revenue'!AY$74)</f>
        <v>#N/A</v>
      </c>
      <c r="AY70" s="78" t="e">
        <f>('Nom Revenue'!AY70+'Nom Revenue'!AZ70)/('Nom Revenue'!AY$74+'Nom Revenue'!AZ$74)</f>
        <v>#N/A</v>
      </c>
      <c r="AZ70" s="78" t="e">
        <f>('Nom Revenue'!AZ70+'Nom Revenue'!BA70)/('Nom Revenue'!AZ$74+'Nom Revenue'!BA$74)</f>
        <v>#N/A</v>
      </c>
    </row>
    <row r="71" spans="1:52"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2.4152138154872704E-3</v>
      </c>
      <c r="I71" s="79">
        <f>('Nom Revenue'!H71+'Nom Revenue'!I71)/('Nom Revenue'!H$74+'Nom Revenue'!I$74)</f>
        <v>2.2868312042432157E-3</v>
      </c>
      <c r="J71" s="79">
        <f>('Nom Revenue'!I71+'Nom Revenue'!J71)/('Nom Revenue'!I$74+'Nom Revenue'!J$74)</f>
        <v>2.1053175609585992E-3</v>
      </c>
      <c r="K71" s="79">
        <f>('Nom Revenue'!J71+'Nom Revenue'!K71)/('Nom Revenue'!J$74+'Nom Revenue'!K$74)</f>
        <v>2.0626141711183842E-3</v>
      </c>
      <c r="L71" s="79">
        <f>('Nom Revenue'!K71+'Nom Revenue'!L71)/('Nom Revenue'!K$74+'Nom Revenue'!L$74)</f>
        <v>2.1517583837543102E-3</v>
      </c>
      <c r="M71" s="79">
        <f>('Nom Revenue'!L71+'Nom Revenue'!M71)/('Nom Revenue'!L$74+'Nom Revenue'!M$74)</f>
        <v>2.3610554987998139E-3</v>
      </c>
      <c r="N71" s="79">
        <f>('Nom Revenue'!M71+'Nom Revenue'!N71)/('Nom Revenue'!M$74+'Nom Revenue'!N$74)</f>
        <v>2.5215320481728068E-3</v>
      </c>
      <c r="O71" s="79">
        <f>('Nom Revenue'!N71+'Nom Revenue'!O71)/('Nom Revenue'!N$74+'Nom Revenue'!O$74)</f>
        <v>2.3321720979717839E-3</v>
      </c>
      <c r="P71" s="79">
        <f>('Nom Revenue'!O71+'Nom Revenue'!P71)/('Nom Revenue'!O$74+'Nom Revenue'!P$74)</f>
        <v>2.2737773579967397E-3</v>
      </c>
      <c r="Q71" s="79">
        <f>('Nom Revenue'!P71+'Nom Revenue'!Q71)/('Nom Revenue'!P$74+'Nom Revenue'!Q$74)</f>
        <v>2.0063122491195307E-3</v>
      </c>
      <c r="R71" s="79">
        <f>('Nom Revenue'!Q71+'Nom Revenue'!R71)/('Nom Revenue'!Q$74+'Nom Revenue'!R$74)</f>
        <v>1.7253034812706456E-3</v>
      </c>
      <c r="S71" s="79">
        <f>('Nom Revenue'!R71+'Nom Revenue'!S71)/('Nom Revenue'!R$74+'Nom Revenue'!S$74)</f>
        <v>1.693889103330433E-3</v>
      </c>
      <c r="T71" s="79">
        <f>('Nom Revenue'!S71+'Nom Revenue'!T71)/('Nom Revenue'!S$74+'Nom Revenue'!T$74)</f>
        <v>1.7178091130833387E-3</v>
      </c>
      <c r="U71" s="79">
        <f>('Nom Revenue'!T71+'Nom Revenue'!U71)/('Nom Revenue'!T$74+'Nom Revenue'!U$74)</f>
        <v>1.7091388387121367E-3</v>
      </c>
      <c r="V71" s="79">
        <f>('Nom Revenue'!U71+'Nom Revenue'!V71)/('Nom Revenue'!U$74+'Nom Revenue'!V$74)</f>
        <v>1.6718819961660609E-3</v>
      </c>
      <c r="W71" s="79">
        <f>('Nom Revenue'!V71+'Nom Revenue'!W71)/('Nom Revenue'!V$74+'Nom Revenue'!W$74)</f>
        <v>1.6736355292726107E-3</v>
      </c>
      <c r="X71" s="79">
        <f>('Nom Revenue'!W71+'Nom Revenue'!X71)/('Nom Revenue'!W$74+'Nom Revenue'!X$74)</f>
        <v>1.7321616837407113E-3</v>
      </c>
      <c r="Y71" s="79">
        <f>('Nom Revenue'!X71+'Nom Revenue'!Y71)/('Nom Revenue'!X$74+'Nom Revenue'!Y$74)</f>
        <v>1.8408819533579119E-3</v>
      </c>
      <c r="Z71" s="79">
        <f>('Nom Revenue'!Y71+'Nom Revenue'!Z71)/('Nom Revenue'!Y$74+'Nom Revenue'!Z$74)</f>
        <v>1.7524938481940063E-3</v>
      </c>
      <c r="AA71" s="79">
        <f>('Nom Revenue'!Z71+'Nom Revenue'!AA71)/('Nom Revenue'!Z$74+'Nom Revenue'!AA$74)</f>
        <v>1.4412385129692821E-3</v>
      </c>
      <c r="AB71" s="79">
        <f>('Nom Revenue'!AA71+'Nom Revenue'!AB71)/('Nom Revenue'!AA$74+'Nom Revenue'!AB$74)</f>
        <v>1.511874933975726E-3</v>
      </c>
      <c r="AC71" s="79">
        <f>('Nom Revenue'!AB71+'Nom Revenue'!AC71)/('Nom Revenue'!AB$74+'Nom Revenue'!AC$74)</f>
        <v>1.7244043406401831E-3</v>
      </c>
      <c r="AD71" s="79">
        <f>('Nom Revenue'!AD71+'Nom Revenue'!AE71)/('Nom Revenue'!AD$74+'Nom Revenue'!AE$74)</f>
        <v>1.2968001581491855E-3</v>
      </c>
      <c r="AE71" s="79">
        <f>('Nom Revenue'!AE71+'Nom Revenue'!AF71)/('Nom Revenue'!AE$74+'Nom Revenue'!AF$74)</f>
        <v>1.0782588072021987E-3</v>
      </c>
      <c r="AF71" s="79">
        <f>('Nom Revenue'!AF71+'Nom Revenue'!AG71)/('Nom Revenue'!AF$74+'Nom Revenue'!AG$74)</f>
        <v>1.1423060315659558E-3</v>
      </c>
      <c r="AG71" s="79">
        <f>('Nom Revenue'!AG71+'Nom Revenue'!AH71)/('Nom Revenue'!AG$74+'Nom Revenue'!AH$74)</f>
        <v>1.0002610221234705E-3</v>
      </c>
      <c r="AH71" s="79">
        <f>('Nom Revenue'!AH71+'Nom Revenue'!AI71)/('Nom Revenue'!AH$74+'Nom Revenue'!AI$74)</f>
        <v>8.4812862364310468E-4</v>
      </c>
      <c r="AI71" s="79">
        <f>('Nom Revenue'!AI71+'Nom Revenue'!AJ71)/('Nom Revenue'!AI$74+'Nom Revenue'!AJ$74)</f>
        <v>9.7915218014836048E-4</v>
      </c>
      <c r="AJ71" s="79">
        <f>('Nom Revenue'!AJ71+'Nom Revenue'!AK71)/('Nom Revenue'!AJ$74+'Nom Revenue'!AK$74)</f>
        <v>8.7349438156205349E-4</v>
      </c>
      <c r="AK71" s="79">
        <f>('Nom Revenue'!AK71+'Nom Revenue'!AL71)/('Nom Revenue'!AK$74+'Nom Revenue'!AL$74)</f>
        <v>7.0960518755643109E-4</v>
      </c>
      <c r="AL71" s="79">
        <f>('Nom Revenue'!AL71+'Nom Revenue'!AM71)/('Nom Revenue'!AL$74+'Nom Revenue'!AM$74)</f>
        <v>9.1144166132595388E-4</v>
      </c>
      <c r="AM71" s="79">
        <f>('Nom Revenue'!AM71+'Nom Revenue'!AN71)/('Nom Revenue'!AM$74+'Nom Revenue'!AN$74)</f>
        <v>9.9486502751061786E-4</v>
      </c>
      <c r="AN71" s="79">
        <f>('Nom Revenue'!AN71+'Nom Revenue'!AO71)/('Nom Revenue'!AN$74+'Nom Revenue'!AO$74)</f>
        <v>8.9857367325367205E-4</v>
      </c>
      <c r="AO71" s="79">
        <f>('Nom Revenue'!AO71+'Nom Revenue'!AP71)/('Nom Revenue'!AO$74+'Nom Revenue'!AP$74)</f>
        <v>9.2557289564477031E-4</v>
      </c>
      <c r="AP71" s="79">
        <f>('Nom Revenue'!AP71+'Nom Revenue'!AQ71)/('Nom Revenue'!AP$74+'Nom Revenue'!AQ$74)</f>
        <v>1.2055285599966131E-3</v>
      </c>
      <c r="AQ71" s="79">
        <f>('Nom Revenue'!AQ71+'Nom Revenue'!AR71)/('Nom Revenue'!AQ$74+'Nom Revenue'!AR$74)</f>
        <v>1.1160615263838397E-3</v>
      </c>
      <c r="AR71" s="79">
        <f>('Nom Revenue'!AR71+'Nom Revenue'!AS71)/('Nom Revenue'!AR$74+'Nom Revenue'!AS$74)</f>
        <v>7.2081183682100433E-4</v>
      </c>
      <c r="AS71" s="79" t="e">
        <f>('Nom Revenue'!AS71+'Nom Revenue'!AT71)/('Nom Revenue'!AS$74+'Nom Revenue'!AT$74)</f>
        <v>#N/A</v>
      </c>
      <c r="AT71" s="79" t="e">
        <f>('Nom Revenue'!AT71+'Nom Revenue'!AU71)/('Nom Revenue'!AT$74+'Nom Revenue'!AU$74)</f>
        <v>#N/A</v>
      </c>
      <c r="AU71" s="79" t="e">
        <f>('Nom Revenue'!AU71+'Nom Revenue'!AV71)/('Nom Revenue'!AU$74+'Nom Revenue'!AV$74)</f>
        <v>#N/A</v>
      </c>
      <c r="AV71" s="79" t="e">
        <f>('Nom Revenue'!AV71+'Nom Revenue'!AW71)/('Nom Revenue'!AV$74+'Nom Revenue'!AW$74)</f>
        <v>#N/A</v>
      </c>
      <c r="AW71" s="79" t="e">
        <f>('Nom Revenue'!AW71+'Nom Revenue'!AX71)/('Nom Revenue'!AW$74+'Nom Revenue'!AX$74)</f>
        <v>#N/A</v>
      </c>
      <c r="AX71" s="79" t="e">
        <f>('Nom Revenue'!AX71+'Nom Revenue'!AY71)/('Nom Revenue'!AX$74+'Nom Revenue'!AY$74)</f>
        <v>#N/A</v>
      </c>
      <c r="AY71" s="79" t="e">
        <f>('Nom Revenue'!AY71+'Nom Revenue'!AZ71)/('Nom Revenue'!AY$74+'Nom Revenue'!AZ$74)</f>
        <v>#N/A</v>
      </c>
      <c r="AZ71" s="79" t="e">
        <f>('Nom Revenue'!AZ71+'Nom Revenue'!BA71)/('Nom Revenue'!AZ$74+'Nom Revenue'!BA$74)</f>
        <v>#N/A</v>
      </c>
    </row>
    <row r="72" spans="1:52" ht="13" x14ac:dyDescent="0.3">
      <c r="A72" s="20" t="s">
        <v>81</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3.4249030203835286E-3</v>
      </c>
      <c r="I72" s="79">
        <f>('Nom Revenue'!H72+'Nom Revenue'!I72)/('Nom Revenue'!H$74+'Nom Revenue'!I$74)</f>
        <v>3.1548689487309097E-3</v>
      </c>
      <c r="J72" s="79">
        <f>('Nom Revenue'!I72+'Nom Revenue'!J72)/('Nom Revenue'!I$74+'Nom Revenue'!J$74)</f>
        <v>2.8661098445871614E-3</v>
      </c>
      <c r="K72" s="79">
        <f>('Nom Revenue'!J72+'Nom Revenue'!K72)/('Nom Revenue'!J$74+'Nom Revenue'!K$74)</f>
        <v>2.9973481833389369E-3</v>
      </c>
      <c r="L72" s="79">
        <f>('Nom Revenue'!K72+'Nom Revenue'!L72)/('Nom Revenue'!K$74+'Nom Revenue'!L$74)</f>
        <v>3.2048694306541872E-3</v>
      </c>
      <c r="M72" s="79">
        <f>('Nom Revenue'!L72+'Nom Revenue'!M72)/('Nom Revenue'!L$74+'Nom Revenue'!M$74)</f>
        <v>3.6121266854688252E-3</v>
      </c>
      <c r="N72" s="79">
        <f>('Nom Revenue'!M72+'Nom Revenue'!N72)/('Nom Revenue'!M$74+'Nom Revenue'!N$74)</f>
        <v>3.9628222544949507E-3</v>
      </c>
      <c r="O72" s="79">
        <f>('Nom Revenue'!N72+'Nom Revenue'!O72)/('Nom Revenue'!N$74+'Nom Revenue'!O$74)</f>
        <v>3.5098645772914864E-3</v>
      </c>
      <c r="P72" s="79">
        <f>('Nom Revenue'!O72+'Nom Revenue'!P72)/('Nom Revenue'!O$74+'Nom Revenue'!P$74)</f>
        <v>3.3133769773722021E-3</v>
      </c>
      <c r="Q72" s="79">
        <f>('Nom Revenue'!P72+'Nom Revenue'!Q72)/('Nom Revenue'!P$74+'Nom Revenue'!Q$74)</f>
        <v>3.1713630710757047E-3</v>
      </c>
      <c r="R72" s="79">
        <f>('Nom Revenue'!Q72+'Nom Revenue'!R72)/('Nom Revenue'!Q$74+'Nom Revenue'!R$74)</f>
        <v>2.8962662055653033E-3</v>
      </c>
      <c r="S72" s="79">
        <f>('Nom Revenue'!R72+'Nom Revenue'!S72)/('Nom Revenue'!R$74+'Nom Revenue'!S$74)</f>
        <v>2.9766697830374122E-3</v>
      </c>
      <c r="T72" s="79">
        <f>('Nom Revenue'!S72+'Nom Revenue'!T72)/('Nom Revenue'!S$74+'Nom Revenue'!T$74)</f>
        <v>3.5273021917419604E-3</v>
      </c>
      <c r="U72" s="79">
        <f>('Nom Revenue'!T72+'Nom Revenue'!U72)/('Nom Revenue'!T$74+'Nom Revenue'!U$74)</f>
        <v>3.6424417951800131E-3</v>
      </c>
      <c r="V72" s="79">
        <f>('Nom Revenue'!U72+'Nom Revenue'!V72)/('Nom Revenue'!U$74+'Nom Revenue'!V$74)</f>
        <v>3.3711663082196504E-3</v>
      </c>
      <c r="W72" s="79">
        <f>('Nom Revenue'!V72+'Nom Revenue'!W72)/('Nom Revenue'!V$74+'Nom Revenue'!W$74)</f>
        <v>3.3858249249553172E-3</v>
      </c>
      <c r="X72" s="79">
        <f>('Nom Revenue'!W72+'Nom Revenue'!X72)/('Nom Revenue'!W$74+'Nom Revenue'!X$74)</f>
        <v>3.4119629826142978E-3</v>
      </c>
      <c r="Y72" s="79">
        <f>('Nom Revenue'!X72+'Nom Revenue'!Y72)/('Nom Revenue'!X$74+'Nom Revenue'!Y$74)</f>
        <v>3.3988589981072711E-3</v>
      </c>
      <c r="Z72" s="79">
        <f>('Nom Revenue'!Y72+'Nom Revenue'!Z72)/('Nom Revenue'!Y$74+'Nom Revenue'!Z$74)</f>
        <v>3.3097435081653288E-3</v>
      </c>
      <c r="AA72" s="79">
        <f>('Nom Revenue'!Z72+'Nom Revenue'!AA72)/('Nom Revenue'!Z$74+'Nom Revenue'!AA$74)</f>
        <v>3.1566605246304137E-3</v>
      </c>
      <c r="AB72" s="79">
        <f>('Nom Revenue'!AA72+'Nom Revenue'!AB72)/('Nom Revenue'!AA$74+'Nom Revenue'!AB$74)</f>
        <v>3.0153875641071421E-3</v>
      </c>
      <c r="AC72" s="79">
        <f>('Nom Revenue'!AB72+'Nom Revenue'!AC72)/('Nom Revenue'!AB$74+'Nom Revenue'!AC$74)</f>
        <v>2.4236204061319779E-3</v>
      </c>
      <c r="AD72" s="79">
        <f>('Nom Revenue'!AD72+'Nom Revenue'!AE72)/('Nom Revenue'!AD$74+'Nom Revenue'!AE$74)</f>
        <v>1.9054125602857527E-3</v>
      </c>
      <c r="AE72" s="79">
        <f>('Nom Revenue'!AE72+'Nom Revenue'!AF72)/('Nom Revenue'!AE$74+'Nom Revenue'!AF$74)</f>
        <v>1.9915120113560563E-3</v>
      </c>
      <c r="AF72" s="79">
        <f>('Nom Revenue'!AF72+'Nom Revenue'!AG72)/('Nom Revenue'!AF$74+'Nom Revenue'!AG$74)</f>
        <v>1.9547166799073023E-3</v>
      </c>
      <c r="AG72" s="79">
        <f>('Nom Revenue'!AG72+'Nom Revenue'!AH72)/('Nom Revenue'!AG$74+'Nom Revenue'!AH$74)</f>
        <v>1.6016687387580397E-3</v>
      </c>
      <c r="AH72" s="79">
        <f>('Nom Revenue'!AH72+'Nom Revenue'!AI72)/('Nom Revenue'!AH$74+'Nom Revenue'!AI$74)</f>
        <v>1.7333132588126258E-3</v>
      </c>
      <c r="AI72" s="79">
        <f>('Nom Revenue'!AI72+'Nom Revenue'!AJ72)/('Nom Revenue'!AI$74+'Nom Revenue'!AJ$74)</f>
        <v>1.9242992083206858E-3</v>
      </c>
      <c r="AJ72" s="79">
        <f>('Nom Revenue'!AJ72+'Nom Revenue'!AK72)/('Nom Revenue'!AJ$74+'Nom Revenue'!AK$74)</f>
        <v>1.8848029122076871E-3</v>
      </c>
      <c r="AK72" s="79">
        <f>('Nom Revenue'!AK72+'Nom Revenue'!AL72)/('Nom Revenue'!AK$74+'Nom Revenue'!AL$74)</f>
        <v>1.7753656734794386E-3</v>
      </c>
      <c r="AL72" s="79">
        <f>('Nom Revenue'!AL72+'Nom Revenue'!AM72)/('Nom Revenue'!AL$74+'Nom Revenue'!AM$74)</f>
        <v>1.6129241245266368E-3</v>
      </c>
      <c r="AM72" s="79">
        <f>('Nom Revenue'!AM72+'Nom Revenue'!AN72)/('Nom Revenue'!AM$74+'Nom Revenue'!AN$74)</f>
        <v>1.6215992427783411E-3</v>
      </c>
      <c r="AN72" s="79">
        <f>('Nom Revenue'!AN72+'Nom Revenue'!AO72)/('Nom Revenue'!AN$74+'Nom Revenue'!AO$74)</f>
        <v>1.6293562752704269E-3</v>
      </c>
      <c r="AO72" s="79">
        <f>('Nom Revenue'!AO72+'Nom Revenue'!AP72)/('Nom Revenue'!AO$74+'Nom Revenue'!AP$74)</f>
        <v>1.6657380206900529E-3</v>
      </c>
      <c r="AP72" s="79">
        <f>('Nom Revenue'!AP72+'Nom Revenue'!AQ72)/('Nom Revenue'!AP$74+'Nom Revenue'!AQ$74)</f>
        <v>2.0880899110888571E-3</v>
      </c>
      <c r="AQ72" s="79">
        <f>('Nom Revenue'!AQ72+'Nom Revenue'!AR72)/('Nom Revenue'!AQ$74+'Nom Revenue'!AR$74)</f>
        <v>2.2910675013080657E-3</v>
      </c>
      <c r="AR72" s="79">
        <f>('Nom Revenue'!AR72+'Nom Revenue'!AS72)/('Nom Revenue'!AR$74+'Nom Revenue'!AS$74)</f>
        <v>1.6343083052542092E-3</v>
      </c>
      <c r="AS72" s="79" t="e">
        <f>('Nom Revenue'!AS72+'Nom Revenue'!AT72)/('Nom Revenue'!AS$74+'Nom Revenue'!AT$74)</f>
        <v>#N/A</v>
      </c>
      <c r="AT72" s="79" t="e">
        <f>('Nom Revenue'!AT72+'Nom Revenue'!AU72)/('Nom Revenue'!AT$74+'Nom Revenue'!AU$74)</f>
        <v>#N/A</v>
      </c>
      <c r="AU72" s="79" t="e">
        <f>('Nom Revenue'!AU72+'Nom Revenue'!AV72)/('Nom Revenue'!AU$74+'Nom Revenue'!AV$74)</f>
        <v>#N/A</v>
      </c>
      <c r="AV72" s="79" t="e">
        <f>('Nom Revenue'!AV72+'Nom Revenue'!AW72)/('Nom Revenue'!AV$74+'Nom Revenue'!AW$74)</f>
        <v>#N/A</v>
      </c>
      <c r="AW72" s="79" t="e">
        <f>('Nom Revenue'!AW72+'Nom Revenue'!AX72)/('Nom Revenue'!AW$74+'Nom Revenue'!AX$74)</f>
        <v>#N/A</v>
      </c>
      <c r="AX72" s="79" t="e">
        <f>('Nom Revenue'!AX72+'Nom Revenue'!AY72)/('Nom Revenue'!AX$74+'Nom Revenue'!AY$74)</f>
        <v>#N/A</v>
      </c>
      <c r="AY72" s="79" t="e">
        <f>('Nom Revenue'!AY72+'Nom Revenue'!AZ72)/('Nom Revenue'!AY$74+'Nom Revenue'!AZ$74)</f>
        <v>#N/A</v>
      </c>
      <c r="AZ72" s="79" t="e">
        <f>('Nom Revenue'!AZ72+'Nom Revenue'!BA72)/('Nom Revenue'!AZ$74+'Nom Revenue'!BA$74)</f>
        <v>#N/A</v>
      </c>
    </row>
    <row r="73" spans="1:52" ht="13.5" thickBot="1" x14ac:dyDescent="0.35">
      <c r="A73" s="248" t="s">
        <v>81</v>
      </c>
      <c r="B73" s="263">
        <f>'Nom Revenue'!B73</f>
        <v>0</v>
      </c>
      <c r="C73" s="250" t="str">
        <f>IF(B73=0,"",'Formatted Data'!C1274)</f>
        <v/>
      </c>
      <c r="D73" s="251" t="str">
        <f>'Formatted Data'!E68</f>
        <v>L</v>
      </c>
      <c r="E73" s="251" t="str">
        <f>'Formatted Data'!F68</f>
        <v>X</v>
      </c>
      <c r="F73" s="251" t="str">
        <f>'Formatted Data'!G68</f>
        <v>X</v>
      </c>
      <c r="G73" s="251"/>
      <c r="H73" s="253">
        <f>('Real Revenue'!G73+'Real Revenue'!H73)/('Real Revenue'!G$74+'Real Revenue'!H$74)</f>
        <v>7.5407867217442128E-3</v>
      </c>
      <c r="I73" s="253">
        <f>('Nom Revenue'!H73+'Nom Revenue'!I73)/('Nom Revenue'!H$74+'Nom Revenue'!I$74)</f>
        <v>6.660160868468293E-3</v>
      </c>
      <c r="J73" s="253">
        <f>('Nom Revenue'!I73+'Nom Revenue'!J73)/('Nom Revenue'!I$74+'Nom Revenue'!J$74)</f>
        <v>5.8387836257661986E-3</v>
      </c>
      <c r="K73" s="253">
        <f>('Nom Revenue'!J73+'Nom Revenue'!K73)/('Nom Revenue'!J$74+'Nom Revenue'!K$74)</f>
        <v>6.8635975135499369E-3</v>
      </c>
      <c r="L73" s="253">
        <f>('Nom Revenue'!K73+'Nom Revenue'!L73)/('Nom Revenue'!K$74+'Nom Revenue'!L$74)</f>
        <v>8.0101246904412723E-3</v>
      </c>
      <c r="M73" s="253">
        <f>('Nom Revenue'!L73+'Nom Revenue'!M73)/('Nom Revenue'!L$74+'Nom Revenue'!M$74)</f>
        <v>8.7597103253455356E-3</v>
      </c>
      <c r="N73" s="253">
        <f>('Nom Revenue'!M73+'Nom Revenue'!N73)/('Nom Revenue'!M$74+'Nom Revenue'!N$74)</f>
        <v>9.5092438119639949E-3</v>
      </c>
      <c r="O73" s="253">
        <f>('Nom Revenue'!N73+'Nom Revenue'!O73)/('Nom Revenue'!N$74+'Nom Revenue'!O$74)</f>
        <v>8.6041909971465332E-3</v>
      </c>
      <c r="P73" s="253">
        <f>('Nom Revenue'!O73+'Nom Revenue'!P73)/('Nom Revenue'!O$74+'Nom Revenue'!P$74)</f>
        <v>7.5814926426697425E-3</v>
      </c>
      <c r="Q73" s="253">
        <f>('Nom Revenue'!P73+'Nom Revenue'!Q73)/('Nom Revenue'!P$74+'Nom Revenue'!Q$74)</f>
        <v>6.559541766956084E-3</v>
      </c>
      <c r="R73" s="253">
        <f>('Nom Revenue'!Q73+'Nom Revenue'!R73)/('Nom Revenue'!Q$74+'Nom Revenue'!R$74)</f>
        <v>5.8928548215561021E-3</v>
      </c>
      <c r="S73" s="253">
        <f>('Nom Revenue'!R73+'Nom Revenue'!S73)/('Nom Revenue'!R$74+'Nom Revenue'!S$74)</f>
        <v>6.0120850935167598E-3</v>
      </c>
      <c r="T73" s="253">
        <f>('Nom Revenue'!S73+'Nom Revenue'!T73)/('Nom Revenue'!S$74+'Nom Revenue'!T$74)</f>
        <v>6.1427711278748366E-3</v>
      </c>
      <c r="U73" s="253">
        <f>('Nom Revenue'!T73+'Nom Revenue'!U73)/('Nom Revenue'!T$74+'Nom Revenue'!U$74)</f>
        <v>5.9682167563665858E-3</v>
      </c>
      <c r="V73" s="253">
        <f>('Nom Revenue'!U73+'Nom Revenue'!V73)/('Nom Revenue'!U$74+'Nom Revenue'!V$74)</f>
        <v>6.0896831014557052E-3</v>
      </c>
      <c r="W73" s="253">
        <f>('Nom Revenue'!V73+'Nom Revenue'!W73)/('Nom Revenue'!V$74+'Nom Revenue'!W$74)</f>
        <v>6.2600701929268849E-3</v>
      </c>
      <c r="X73" s="253">
        <f>('Nom Revenue'!W73+'Nom Revenue'!X73)/('Nom Revenue'!W$74+'Nom Revenue'!X$74)</f>
        <v>6.4150121442613107E-3</v>
      </c>
      <c r="Y73" s="253">
        <f>('Nom Revenue'!X73+'Nom Revenue'!Y73)/('Nom Revenue'!X$74+'Nom Revenue'!Y$74)</f>
        <v>6.7078236500958486E-3</v>
      </c>
      <c r="Z73" s="253">
        <f>('Nom Revenue'!Y73+'Nom Revenue'!Z73)/('Nom Revenue'!Y$74+'Nom Revenue'!Z$74)</f>
        <v>6.6246866105962874E-3</v>
      </c>
      <c r="AA73" s="253">
        <f>('Nom Revenue'!Z73+'Nom Revenue'!AA73)/('Nom Revenue'!Z$74+'Nom Revenue'!AA$74)</f>
        <v>6.4024259455927914E-3</v>
      </c>
      <c r="AB73" s="253">
        <f>('Nom Revenue'!AA73+'Nom Revenue'!AB73)/('Nom Revenue'!AA$74+'Nom Revenue'!AB$74)</f>
        <v>7.0462770264757574E-3</v>
      </c>
      <c r="AC73" s="253">
        <f>('Nom Revenue'!AB73+'Nom Revenue'!AC73)/('Nom Revenue'!AB$74+'Nom Revenue'!AC$74)</f>
        <v>7.393230677770625E-3</v>
      </c>
      <c r="AD73" s="253">
        <f>('Nom Revenue'!AD73+'Nom Revenue'!AE73)/('Nom Revenue'!AD$74+'Nom Revenue'!AE$74)</f>
        <v>6.6993688721034041E-3</v>
      </c>
      <c r="AE73" s="253">
        <f>('Nom Revenue'!AE73+'Nom Revenue'!AF73)/('Nom Revenue'!AE$74+'Nom Revenue'!AF$74)</f>
        <v>7.1399292271403332E-3</v>
      </c>
      <c r="AF73" s="253">
        <f>('Nom Revenue'!AF73+'Nom Revenue'!AG73)/('Nom Revenue'!AF$74+'Nom Revenue'!AG$74)</f>
        <v>6.4986816654485739E-3</v>
      </c>
      <c r="AG73" s="253">
        <f>('Nom Revenue'!AG73+'Nom Revenue'!AH73)/('Nom Revenue'!AG$74+'Nom Revenue'!AH$74)</f>
        <v>5.3692305193687503E-3</v>
      </c>
      <c r="AH73" s="253">
        <f>('Nom Revenue'!AH73+'Nom Revenue'!AI73)/('Nom Revenue'!AH$74+'Nom Revenue'!AI$74)</f>
        <v>4.9612381403431266E-3</v>
      </c>
      <c r="AI73" s="253">
        <f>('Nom Revenue'!AI73+'Nom Revenue'!AJ73)/('Nom Revenue'!AI$74+'Nom Revenue'!AJ$74)</f>
        <v>4.4570278979926947E-3</v>
      </c>
      <c r="AJ73" s="253">
        <f>('Nom Revenue'!AJ73+'Nom Revenue'!AK73)/('Nom Revenue'!AJ$74+'Nom Revenue'!AK$74)</f>
        <v>3.9335929931560449E-3</v>
      </c>
      <c r="AK73" s="253">
        <f>('Nom Revenue'!AK73+'Nom Revenue'!AL73)/('Nom Revenue'!AK$74+'Nom Revenue'!AL$74)</f>
        <v>3.7485020109989321E-3</v>
      </c>
      <c r="AL73" s="253">
        <f>('Nom Revenue'!AL73+'Nom Revenue'!AM73)/('Nom Revenue'!AL$74+'Nom Revenue'!AM$74)</f>
        <v>4.1033374928707012E-3</v>
      </c>
      <c r="AM73" s="253">
        <f>('Nom Revenue'!AM73+'Nom Revenue'!AN73)/('Nom Revenue'!AM$74+'Nom Revenue'!AN$74)</f>
        <v>4.4362641411488848E-3</v>
      </c>
      <c r="AN73" s="253">
        <f>('Nom Revenue'!AN73+'Nom Revenue'!AO73)/('Nom Revenue'!AN$74+'Nom Revenue'!AO$74)</f>
        <v>4.4910954794779327E-3</v>
      </c>
      <c r="AO73" s="253">
        <f>('Nom Revenue'!AO73+'Nom Revenue'!AP73)/('Nom Revenue'!AO$74+'Nom Revenue'!AP$74)</f>
        <v>4.5911569061130343E-3</v>
      </c>
      <c r="AP73" s="253">
        <f>('Nom Revenue'!AP73+'Nom Revenue'!AQ73)/('Nom Revenue'!AP$74+'Nom Revenue'!AQ$74)</f>
        <v>4.7812650773271194E-3</v>
      </c>
      <c r="AQ73" s="253">
        <f>('Nom Revenue'!AQ73+'Nom Revenue'!AR73)/('Nom Revenue'!AQ$74+'Nom Revenue'!AR$74)</f>
        <v>5.1936140620868617E-3</v>
      </c>
      <c r="AR73" s="253">
        <f>('Nom Revenue'!AR73+'Nom Revenue'!AS73)/('Nom Revenue'!AR$74+'Nom Revenue'!AS$74)</f>
        <v>4.6336168598255546E-3</v>
      </c>
      <c r="AS73" s="253" t="e">
        <f>('Nom Revenue'!AS73+'Nom Revenue'!AT73)/('Nom Revenue'!AS$74+'Nom Revenue'!AT$74)</f>
        <v>#N/A</v>
      </c>
      <c r="AT73" s="253" t="e">
        <f>('Nom Revenue'!AT73+'Nom Revenue'!AU73)/('Nom Revenue'!AT$74+'Nom Revenue'!AU$74)</f>
        <v>#N/A</v>
      </c>
      <c r="AU73" s="253" t="e">
        <f>('Nom Revenue'!AU73+'Nom Revenue'!AV73)/('Nom Revenue'!AU$74+'Nom Revenue'!AV$74)</f>
        <v>#N/A</v>
      </c>
      <c r="AV73" s="253" t="e">
        <f>('Nom Revenue'!AV73+'Nom Revenue'!AW73)/('Nom Revenue'!AV$74+'Nom Revenue'!AW$74)</f>
        <v>#N/A</v>
      </c>
      <c r="AW73" s="253" t="e">
        <f>('Nom Revenue'!AW73+'Nom Revenue'!AX73)/('Nom Revenue'!AW$74+'Nom Revenue'!AX$74)</f>
        <v>#N/A</v>
      </c>
      <c r="AX73" s="253" t="e">
        <f>('Nom Revenue'!AX73+'Nom Revenue'!AY73)/('Nom Revenue'!AX$74+'Nom Revenue'!AY$74)</f>
        <v>#N/A</v>
      </c>
      <c r="AY73" s="253" t="e">
        <f>('Nom Revenue'!AY73+'Nom Revenue'!AZ73)/('Nom Revenue'!AY$74+'Nom Revenue'!AZ$74)</f>
        <v>#N/A</v>
      </c>
      <c r="AZ73" s="253" t="e">
        <f>('Nom Revenue'!AZ73+'Nom Revenue'!BA73)/('Nom Revenue'!AZ$74+'Nom Revenue'!BA$74)</f>
        <v>#N/A</v>
      </c>
    </row>
    <row r="74" spans="1:52" s="258" customFormat="1" ht="13.5" thickTop="1" x14ac:dyDescent="0.3">
      <c r="A74" s="246" t="s">
        <v>83</v>
      </c>
      <c r="B74" s="261"/>
      <c r="C74" s="247"/>
      <c r="D74" s="255"/>
      <c r="E74" s="255"/>
      <c r="F74" s="255"/>
      <c r="G74" s="255"/>
      <c r="H74" s="268">
        <f>('Nom Revenue'!G74+'Nom Revenue'!H74)/('Nom Revenue'!G$74+'Nom Revenue'!H$74)</f>
        <v>1</v>
      </c>
      <c r="I74" s="268">
        <f>('Nom Revenue'!H74+'Nom Revenue'!I74)/('Nom Revenue'!H$74+'Nom Revenue'!I$74)</f>
        <v>1</v>
      </c>
      <c r="J74" s="268">
        <f>('Nom Revenue'!I74+'Nom Revenue'!J74)/('Nom Revenue'!I$74+'Nom Revenue'!J$74)</f>
        <v>1</v>
      </c>
      <c r="K74" s="268">
        <f>('Nom Revenue'!J74+'Nom Revenue'!K74)/('Nom Revenue'!J$74+'Nom Revenue'!K$74)</f>
        <v>1</v>
      </c>
      <c r="L74" s="268">
        <f>('Nom Revenue'!K74+'Nom Revenue'!L74)/('Nom Revenue'!K$74+'Nom Revenue'!L$74)</f>
        <v>1</v>
      </c>
      <c r="M74" s="268">
        <f>('Nom Revenue'!L74+'Nom Revenue'!M74)/('Nom Revenue'!L$74+'Nom Revenue'!M$74)</f>
        <v>1</v>
      </c>
      <c r="N74" s="268">
        <f>('Nom Revenue'!M74+'Nom Revenue'!N74)/('Nom Revenue'!M$74+'Nom Revenue'!N$74)</f>
        <v>1</v>
      </c>
      <c r="O74" s="268">
        <f>('Nom Revenue'!N74+'Nom Revenue'!O74)/('Nom Revenue'!N$74+'Nom Revenue'!O$74)</f>
        <v>1</v>
      </c>
      <c r="P74" s="268">
        <f>('Nom Revenue'!O74+'Nom Revenue'!P74)/('Nom Revenue'!O$74+'Nom Revenue'!P$74)</f>
        <v>1</v>
      </c>
      <c r="Q74" s="268">
        <f>('Nom Revenue'!P74+'Nom Revenue'!Q74)/('Nom Revenue'!P$74+'Nom Revenue'!Q$74)</f>
        <v>1</v>
      </c>
      <c r="R74" s="268">
        <f>('Nom Revenue'!Q74+'Nom Revenue'!R74)/('Nom Revenue'!Q$74+'Nom Revenue'!R$74)</f>
        <v>1</v>
      </c>
      <c r="S74" s="268">
        <f>('Nom Revenue'!R74+'Nom Revenue'!S74)/('Nom Revenue'!R$74+'Nom Revenue'!S$74)</f>
        <v>1</v>
      </c>
      <c r="T74" s="268">
        <f>('Nom Revenue'!S74+'Nom Revenue'!T74)/('Nom Revenue'!S$74+'Nom Revenue'!T$74)</f>
        <v>1</v>
      </c>
      <c r="U74" s="268">
        <f>('Nom Revenue'!T74+'Nom Revenue'!U74)/('Nom Revenue'!T$74+'Nom Revenue'!U$74)</f>
        <v>1</v>
      </c>
      <c r="V74" s="268">
        <f>('Nom Revenue'!U74+'Nom Revenue'!V74)/('Nom Revenue'!U$74+'Nom Revenue'!V$74)</f>
        <v>1</v>
      </c>
      <c r="W74" s="268">
        <f>('Nom Revenue'!V74+'Nom Revenue'!W74)/('Nom Revenue'!V$74+'Nom Revenue'!W$74)</f>
        <v>1</v>
      </c>
      <c r="X74" s="268">
        <f>('Nom Revenue'!W74+'Nom Revenue'!X74)/('Nom Revenue'!W$74+'Nom Revenue'!X$74)</f>
        <v>1</v>
      </c>
      <c r="Y74" s="268">
        <f>('Nom Revenue'!X74+'Nom Revenue'!Y74)/('Nom Revenue'!X$74+'Nom Revenue'!Y$74)</f>
        <v>1</v>
      </c>
      <c r="Z74" s="268">
        <f>('Nom Revenue'!Y74+'Nom Revenue'!Z74)/('Nom Revenue'!Y$74+'Nom Revenue'!Z$74)</f>
        <v>1</v>
      </c>
      <c r="AA74" s="268">
        <f>('Nom Revenue'!Z74+'Nom Revenue'!AA74)/('Nom Revenue'!Z$74+'Nom Revenue'!AA$74)</f>
        <v>1</v>
      </c>
      <c r="AB74" s="268">
        <f>('Nom Revenue'!AA74+'Nom Revenue'!AB74)/('Nom Revenue'!AA$74+'Nom Revenue'!AB$74)</f>
        <v>1</v>
      </c>
      <c r="AC74" s="268">
        <f>('Nom Revenue'!AB74+'Nom Revenue'!AD74)/('Nom Revenue'!AB$74+'Nom Revenue'!AD$74)</f>
        <v>1</v>
      </c>
      <c r="AD74" s="268">
        <f>('Nom Revenue'!AD74+'Nom Revenue'!AE74)/('Nom Revenue'!AD$74+'Nom Revenue'!AE$74)</f>
        <v>1</v>
      </c>
      <c r="AE74" s="268">
        <f>('Nom Revenue'!AE74+'Nom Revenue'!AF74)/('Nom Revenue'!AE$74+'Nom Revenue'!AF$74)</f>
        <v>1</v>
      </c>
      <c r="AF74" s="268">
        <f>('Nom Revenue'!AF74+'Nom Revenue'!AG74)/('Nom Revenue'!AF$74+'Nom Revenue'!AG$74)</f>
        <v>1</v>
      </c>
      <c r="AG74" s="268">
        <f>('Nom Revenue'!AG74+'Nom Revenue'!AH74)/('Nom Revenue'!AG$74+'Nom Revenue'!AH$74)</f>
        <v>1</v>
      </c>
      <c r="AH74" s="268">
        <f>('Nom Revenue'!AH74+'Nom Revenue'!AI74)/('Nom Revenue'!AH$74+'Nom Revenue'!AI$74)</f>
        <v>1</v>
      </c>
      <c r="AI74" s="268">
        <f>('Nom Revenue'!AI74+'Nom Revenue'!AJ74)/('Nom Revenue'!AI$74+'Nom Revenue'!AJ$74)</f>
        <v>1</v>
      </c>
      <c r="AJ74" s="268">
        <f>('Nom Revenue'!AJ74+'Nom Revenue'!AK74)/('Nom Revenue'!AJ$74+'Nom Revenue'!AK$74)</f>
        <v>1</v>
      </c>
      <c r="AK74" s="268">
        <f>('Nom Revenue'!AK74+'Nom Revenue'!AL74)/('Nom Revenue'!AK$74+'Nom Revenue'!AL$74)</f>
        <v>1</v>
      </c>
      <c r="AL74" s="268">
        <f>('Nom Revenue'!AL74+'Nom Revenue'!AM74)/('Nom Revenue'!AL$74+'Nom Revenue'!AM$74)</f>
        <v>1</v>
      </c>
      <c r="AM74" s="268">
        <f>('Nom Revenue'!AM74+'Nom Revenue'!AN74)/('Nom Revenue'!AM$74+'Nom Revenue'!AN$74)</f>
        <v>1</v>
      </c>
      <c r="AN74" s="268">
        <f>('Nom Revenue'!AN74+'Nom Revenue'!AO74)/('Nom Revenue'!AN$74+'Nom Revenue'!AO$74)</f>
        <v>1</v>
      </c>
      <c r="AO74" s="268">
        <f>('Nom Revenue'!AO74+'Nom Revenue'!AP74)/('Nom Revenue'!AO$74+'Nom Revenue'!AP$74)</f>
        <v>1</v>
      </c>
      <c r="AP74" s="268">
        <f>('Nom Revenue'!AP74+'Nom Revenue'!AQ74)/('Nom Revenue'!AP$74+'Nom Revenue'!AQ$74)</f>
        <v>1</v>
      </c>
      <c r="AQ74" s="268">
        <f>('Nom Revenue'!AQ74+'Nom Revenue'!AR74)/('Nom Revenue'!AQ$74+'Nom Revenue'!AR$74)</f>
        <v>1</v>
      </c>
      <c r="AR74" s="268">
        <f>('Nom Revenue'!AR74+'Nom Revenue'!AS74)/('Nom Revenue'!AR$74+'Nom Revenue'!AS$74)</f>
        <v>1</v>
      </c>
      <c r="AS74" s="268" t="e">
        <f>('Nom Revenue'!AS74+'Nom Revenue'!AT74)/('Nom Revenue'!AS$74+'Nom Revenue'!AT$74)</f>
        <v>#N/A</v>
      </c>
      <c r="AT74" s="268" t="e">
        <f>('Nom Revenue'!AT74+'Nom Revenue'!AU74)/('Nom Revenue'!AT$74+'Nom Revenue'!AU$74)</f>
        <v>#N/A</v>
      </c>
      <c r="AU74" s="268" t="e">
        <f>('Nom Revenue'!AU74+'Nom Revenue'!AV74)/('Nom Revenue'!AU$74+'Nom Revenue'!AV$74)</f>
        <v>#N/A</v>
      </c>
      <c r="AV74" s="268" t="e">
        <f>('Nom Revenue'!AV74+'Nom Revenue'!AW74)/('Nom Revenue'!AV$74+'Nom Revenue'!AW$74)</f>
        <v>#N/A</v>
      </c>
      <c r="AW74" s="268" t="e">
        <f>('Nom Revenue'!AW74+'Nom Revenue'!AX74)/('Nom Revenue'!AW$74+'Nom Revenue'!AX$74)</f>
        <v>#N/A</v>
      </c>
      <c r="AX74" s="268" t="e">
        <f>('Nom Revenue'!AX74+'Nom Revenue'!AY74)/('Nom Revenue'!AX$74+'Nom Revenue'!AY$74)</f>
        <v>#N/A</v>
      </c>
      <c r="AY74" s="268" t="e">
        <f>('Nom Revenue'!AY74+'Nom Revenue'!AZ74)/('Nom Revenue'!AY$74+'Nom Revenue'!AZ$74)</f>
        <v>#N/A</v>
      </c>
      <c r="AZ74" s="268" t="e">
        <f>('Nom Revenue'!AZ74+'Nom Revenue'!BA74)/('Nom Revenue'!AZ$74+'Nom Revenue'!BA$74)</f>
        <v>#N/A</v>
      </c>
    </row>
  </sheetData>
  <phoneticPr fontId="4" type="noConversion"/>
  <pageMargins left="0.75" right="0.75" top="1" bottom="1" header="0.5" footer="0.5"/>
  <pageSetup orientation="portrait"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JQ76"/>
  <sheetViews>
    <sheetView topLeftCell="BJ1" zoomScaleNormal="100" workbookViewId="0">
      <selection activeCell="BU1" sqref="BU1:CD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8.453125" bestFit="1" customWidth="1"/>
    <col min="8" max="8" width="7.1796875" bestFit="1" customWidth="1"/>
    <col min="9" max="9" width="7.81640625" bestFit="1" customWidth="1"/>
    <col min="10" max="14" width="7.1796875" bestFit="1" customWidth="1"/>
    <col min="15" max="15" width="7" customWidth="1"/>
    <col min="16" max="21" width="7.1796875" bestFit="1" customWidth="1"/>
    <col min="22" max="22" width="7.1796875" style="30" bestFit="1" customWidth="1"/>
    <col min="23" max="28" width="7" style="30" customWidth="1"/>
    <col min="29" max="29" width="7.453125" style="30" customWidth="1"/>
    <col min="30" max="30" width="8.81640625" style="30" customWidth="1"/>
    <col min="31" max="46" width="7.26953125" style="30" customWidth="1"/>
    <col min="47" max="54" width="7.26953125" style="30" hidden="1" customWidth="1"/>
    <col min="55" max="55" width="7.26953125" style="30" customWidth="1"/>
    <col min="56" max="66" width="9" customWidth="1"/>
    <col min="67" max="72" width="8.7265625" customWidth="1"/>
    <col min="73" max="73" width="9.1796875" style="14" customWidth="1"/>
    <col min="74" max="81" width="9.1796875" style="14" hidden="1" customWidth="1"/>
    <col min="82" max="16384" width="9.1796875" style="14"/>
  </cols>
  <sheetData>
    <row r="1" spans="1:276" ht="18" x14ac:dyDescent="0.4">
      <c r="A1" s="9" t="s">
        <v>88</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3" customHeight="1" x14ac:dyDescent="0.3">
      <c r="A3" s="22" t="s">
        <v>76</v>
      </c>
      <c r="B3" s="11" t="s">
        <v>77</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80</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87</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121">
        <f>IF('Ton-Miles'!G4=0,0,100*'Nom Revenue'!G4/'Ton-Miles'!G4)</f>
        <v>5.4207738542449286</v>
      </c>
      <c r="H4" s="121">
        <f>IF('Ton-Miles'!H4=0,0,100*'Nom Revenue'!H4/'Ton-Miles'!H4)</f>
        <v>5.2008374207441088</v>
      </c>
      <c r="I4" s="121">
        <f>IF('Ton-Miles'!I4=0,0,100*'Nom Revenue'!I4/'Ton-Miles'!I4)</f>
        <v>4.8708272533393195</v>
      </c>
      <c r="J4" s="121">
        <f>IF('Ton-Miles'!J4=0,0,100*'Nom Revenue'!J4/'Ton-Miles'!J4)</f>
        <v>4.7871854820752615</v>
      </c>
      <c r="K4" s="121">
        <f>IF('Ton-Miles'!K4=0,0,100*'Nom Revenue'!K4/'Ton-Miles'!K4)</f>
        <v>4.9316475701303837</v>
      </c>
      <c r="L4" s="121">
        <f>IF('Ton-Miles'!L4=0,0,100*'Nom Revenue'!L4/'Ton-Miles'!L4)</f>
        <v>5.0459365325077403</v>
      </c>
      <c r="M4" s="121">
        <f>IF('Ton-Miles'!M4=0,0,100*'Nom Revenue'!M4/'Ton-Miles'!M4)</f>
        <v>5.1390272148233933</v>
      </c>
      <c r="N4" s="121">
        <f>IF('Ton-Miles'!N4=0,0,100*'Nom Revenue'!N4/'Ton-Miles'!N4)</f>
        <v>5.3631984916009605</v>
      </c>
      <c r="O4" s="121">
        <f>IF('Ton-Miles'!O4=0,0,100*'Nom Revenue'!O4/'Ton-Miles'!O4)</f>
        <v>5.3788194961991351</v>
      </c>
      <c r="P4" s="121">
        <f>IF('Ton-Miles'!P4=0,0,100*'Nom Revenue'!P4/'Ton-Miles'!P4)</f>
        <v>4.7262820512820509</v>
      </c>
      <c r="Q4" s="121">
        <f>IF('Ton-Miles'!Q4=0,0,100*'Nom Revenue'!Q4/'Ton-Miles'!Q4)</f>
        <v>4.9189176898590263</v>
      </c>
      <c r="R4" s="121">
        <f>IF('Ton-Miles'!R4=0,0,100*'Nom Revenue'!R4/'Ton-Miles'!R4)</f>
        <v>5.5304700460829501</v>
      </c>
      <c r="S4" s="121">
        <f>IF('Ton-Miles'!S4=0,0,100*'Nom Revenue'!S4/'Ton-Miles'!S4)</f>
        <v>5.5262658763759527</v>
      </c>
      <c r="T4" s="121">
        <f>IF('Ton-Miles'!T4=0,0,100*'Nom Revenue'!T4/'Ton-Miles'!T4)</f>
        <v>5.7366946778711485</v>
      </c>
      <c r="U4" s="121">
        <f>IF('Ton-Miles'!U4=0,0,100*'Nom Revenue'!U4/'Ton-Miles'!U4)</f>
        <v>5.7645644210861597</v>
      </c>
      <c r="V4" s="121">
        <f>IF('Ton-Miles'!V4=0,0,100*'Nom Revenue'!V4/'Ton-Miles'!V4)</f>
        <v>6.0364788312462734</v>
      </c>
      <c r="W4" s="121">
        <f>IF('Ton-Miles'!W4=0,0,100*'Nom Revenue'!W4/'Ton-Miles'!W4)</f>
        <v>6.4311195445920299</v>
      </c>
      <c r="X4" s="121">
        <f>IF('Ton-Miles'!X4=0,0,100*'Nom Revenue'!X4/'Ton-Miles'!X4)</f>
        <v>6.8195982627578724</v>
      </c>
      <c r="Y4" s="121">
        <f>IF('Ton-Miles'!Y4=0,0,100*'Nom Revenue'!Y4/'Ton-Miles'!Y4)</f>
        <v>6.4221068624968352</v>
      </c>
      <c r="Z4" s="121">
        <f>IF('Ton-Miles'!Z4=0,0,100*'Nom Revenue'!Z4/'Ton-Miles'!Z4)</f>
        <v>6.9622733701941621</v>
      </c>
      <c r="AA4" s="121">
        <f>IF('Ton-Miles'!AA4=0,0,100*'Nom Revenue'!AA4/'Ton-Miles'!AA4)</f>
        <v>7.3992853622474124</v>
      </c>
      <c r="AB4" s="121">
        <f>IF('Ton-Miles'!AB4=0,0,100*'Nom Revenue'!AB4/'Ton-Miles'!AB4)</f>
        <v>9.8645500848896432</v>
      </c>
      <c r="AC4" s="121">
        <f>IF('Ton-Miles'!AC4=0,0,100*'Nom Revenue'!AC4/'Ton-Miles'!AC4)</f>
        <v>8.6319007532122285</v>
      </c>
      <c r="AD4" s="121">
        <f>IF('Ton-Miles'!AD4=0,0,100*'Nom Revenue'!AD4/'Ton-Miles'!AD4)</f>
        <v>8.6319007532122285</v>
      </c>
      <c r="AE4" s="121">
        <f>IF('Ton-Miles'!AE4=0,0,100*'Nom Revenue'!AE4/'Ton-Miles'!AE4)</f>
        <v>8.5275106163204413</v>
      </c>
      <c r="AF4" s="121">
        <f>IF('Ton-Miles'!AF4=0,0,100*'Nom Revenue'!AF4/'Ton-Miles'!AF4)</f>
        <v>8.0454838709677432</v>
      </c>
      <c r="AG4" s="121">
        <f>IF('Ton-Miles'!AG4=0,0,100*'Nom Revenue'!AG4/'Ton-Miles'!AG4)</f>
        <v>8.2376514088996551</v>
      </c>
      <c r="AH4" s="121">
        <f>IF('Ton-Miles'!AH4=0,0,100*'Nom Revenue'!AH4/'Ton-Miles'!AH4)</f>
        <v>8.3700264583595807</v>
      </c>
      <c r="AI4" s="121">
        <f>IF('Ton-Miles'!AI4=0,0,100*'Nom Revenue'!AI4/'Ton-Miles'!AI4)</f>
        <v>7.7088427607680332</v>
      </c>
      <c r="AJ4" s="121">
        <f>IF('Ton-Miles'!AJ4=0,0,100*'Nom Revenue'!AJ4/'Ton-Miles'!AJ4)</f>
        <v>6.5389742760071172</v>
      </c>
      <c r="AK4" s="121">
        <f>IF('Ton-Miles'!AK4=0,0,100*'Nom Revenue'!AK4/'Ton-Miles'!AK4)</f>
        <v>9.0689238085392319</v>
      </c>
      <c r="AL4" s="121">
        <f>IF('Ton-Miles'!AL4=0,0,100*'Nom Revenue'!AL4/'Ton-Miles'!AL4)</f>
        <v>10.177870835185956</v>
      </c>
      <c r="AM4" s="121">
        <f>IF('Ton-Miles'!AM4=0,0,100*'Nom Revenue'!AL4/'Ton-Miles'!AM4)</f>
        <v>9.7489775280898865</v>
      </c>
      <c r="AN4" s="121">
        <f>IF('Ton-Miles'!AN4=0,0,100*'Nom Revenue'!AM4/'Ton-Miles'!AN4)</f>
        <v>10.056529938708158</v>
      </c>
      <c r="AO4" s="121">
        <f>IF('Ton-Miles'!AO4=0,0,100*'Nom Revenue'!AN4/'Ton-Miles'!AO4)</f>
        <v>10.373068334077713</v>
      </c>
      <c r="AP4" s="121">
        <f>IF('Ton-Miles'!AP4=0,0,100*'Nom Revenue'!AO4/'Ton-Miles'!AP4)</f>
        <v>10.913033301415043</v>
      </c>
      <c r="AQ4" s="121">
        <f>IF('Ton-Miles'!AQ4=0,0,100*'Nom Revenue'!AP4/'Ton-Miles'!AQ4)</f>
        <v>11.513462976813763</v>
      </c>
      <c r="AR4" s="121">
        <f>IF('Ton-Miles'!AR4=0,0,100*'Nom Revenue'!AQ4/'Ton-Miles'!AR4)</f>
        <v>10.816839826839827</v>
      </c>
      <c r="AS4" s="121">
        <f>IF('Ton-Miles'!AS4=0,0,100*'Nom Revenue'!AR4/'Ton-Miles'!AS4)</f>
        <v>11.500423959125991</v>
      </c>
      <c r="AT4" s="121">
        <f>IF('Ton-Miles'!AT4=0,0,100*'Nom Revenue'!AS4/'Ton-Miles'!AT4)</f>
        <v>13.776608046253914</v>
      </c>
      <c r="AU4" s="121" t="e">
        <f>IF('Ton-Miles'!AU4=0,0,100*'Nom Revenue'!AT4/'Ton-Miles'!AU4)</f>
        <v>#N/A</v>
      </c>
      <c r="AV4" s="121" t="e">
        <f>IF('Ton-Miles'!AV4=0,0,100*'Nom Revenue'!AU4/'Ton-Miles'!AV4)</f>
        <v>#N/A</v>
      </c>
      <c r="AW4" s="121" t="e">
        <f>IF('Ton-Miles'!AW4=0,0,100*'Nom Revenue'!AV4/'Ton-Miles'!AW4)</f>
        <v>#N/A</v>
      </c>
      <c r="AX4" s="121" t="e">
        <f>IF('Ton-Miles'!AX4=0,0,100*'Nom Revenue'!AW4/'Ton-Miles'!AX4)</f>
        <v>#N/A</v>
      </c>
      <c r="AY4" s="121" t="e">
        <f>IF('Ton-Miles'!AY4=0,0,100*'Nom Revenue'!AX4/'Ton-Miles'!AY4)</f>
        <v>#N/A</v>
      </c>
      <c r="AZ4" s="121" t="e">
        <f>IF('Ton-Miles'!AZ4=0,0,100*'Nom Revenue'!AY4/'Ton-Miles'!AZ4)</f>
        <v>#N/A</v>
      </c>
      <c r="BA4" s="121" t="e">
        <f>IF('Ton-Miles'!BA4=0,0,100*'Nom Revenue'!AZ4/'Ton-Miles'!BA4)</f>
        <v>#N/A</v>
      </c>
      <c r="BB4" s="121" t="e">
        <f>IF('Ton-Miles'!BB4=0,0,100*'Nom Revenue'!BA4/'Ton-Miles'!BB4)</f>
        <v>#N/A</v>
      </c>
      <c r="BC4" s="121"/>
      <c r="BD4" s="78">
        <f t="shared" ref="BD4:BD19" si="19">IF(Z4&gt;0,AA4/Z4-1,0)</f>
        <v>6.2768576988677438E-2</v>
      </c>
      <c r="BE4" s="78">
        <f t="shared" ref="BE4:BE19" si="20">IF(AA4&gt;0,AB4/AA4-1,0)</f>
        <v>0.33317605713931364</v>
      </c>
      <c r="BF4" s="78">
        <f>IF(AB4&gt;0, AC4/AB4-1, 0)</f>
        <v>-0.1249574811896963</v>
      </c>
      <c r="BG4" s="78">
        <f t="shared" ref="BG4:BG19" si="21">IF(AD4&gt;0,AE4/AD4-1,0)</f>
        <v>-1.2093528398474662E-2</v>
      </c>
      <c r="BH4" s="78">
        <f t="shared" ref="BH4:BH19" si="22">IF(AE4&gt;0,AF4/AE4-1,0)</f>
        <v>-5.6526079771764492E-2</v>
      </c>
      <c r="BI4" s="78">
        <f t="shared" ref="BI4:BI19" si="23">IF(AF4&gt;0,AG4/AF4-1,0)</f>
        <v>2.3885143642553563E-2</v>
      </c>
      <c r="BJ4" s="78">
        <f t="shared" ref="BJ4:BN19" si="24">IF(AG4&gt;0,AH4/AG4-1,0)</f>
        <v>1.6069513370875699E-2</v>
      </c>
      <c r="BK4" s="78">
        <f t="shared" si="24"/>
        <v>-7.8994218343382716E-2</v>
      </c>
      <c r="BL4" s="78">
        <f t="shared" si="24"/>
        <v>-0.1517566930687223</v>
      </c>
      <c r="BM4" s="78">
        <f t="shared" si="24"/>
        <v>0.38690311748358397</v>
      </c>
      <c r="BN4" s="78">
        <f>IF(AK4&gt;0,AL4/AK4-1,0)</f>
        <v>0.12227989230679692</v>
      </c>
      <c r="BO4" s="78">
        <f t="shared" ref="BO4:BO32" si="25">IF(AM4&gt;0,AN4/AM4-1,0)</f>
        <v>3.1547145301352497E-2</v>
      </c>
      <c r="BP4" s="78">
        <f t="shared" ref="BP4:CC19" si="26">IF(AN4&gt;0,AO4/AN4-1,0)</f>
        <v>3.1475906430823652E-2</v>
      </c>
      <c r="BQ4" s="78">
        <f t="shared" si="26"/>
        <v>5.2054507880125556E-2</v>
      </c>
      <c r="BR4" s="78">
        <f t="shared" si="26"/>
        <v>5.5019503635241884E-2</v>
      </c>
      <c r="BS4" s="78">
        <f t="shared" si="26"/>
        <v>-6.0505093157186662E-2</v>
      </c>
      <c r="BT4" s="78">
        <f t="shared" si="26"/>
        <v>6.3196288678509127E-2</v>
      </c>
      <c r="BU4" s="78">
        <f t="shared" si="26"/>
        <v>0.19792175446903348</v>
      </c>
      <c r="BV4" s="78" t="e">
        <f t="shared" si="26"/>
        <v>#N/A</v>
      </c>
      <c r="BW4" s="78" t="e">
        <f t="shared" si="26"/>
        <v>#N/A</v>
      </c>
      <c r="BX4" s="78" t="e">
        <f t="shared" si="26"/>
        <v>#N/A</v>
      </c>
      <c r="BY4" s="78" t="e">
        <f t="shared" si="26"/>
        <v>#N/A</v>
      </c>
      <c r="BZ4" s="78" t="e">
        <f t="shared" si="26"/>
        <v>#N/A</v>
      </c>
      <c r="CA4" s="78" t="e">
        <f t="shared" si="26"/>
        <v>#N/A</v>
      </c>
      <c r="CB4" s="78" t="e">
        <f t="shared" si="26"/>
        <v>#N/A</v>
      </c>
      <c r="CC4" s="78" t="e">
        <f>IF(BA4&gt;0,BB4/BA4-1,0)</f>
        <v>#N/A</v>
      </c>
    </row>
    <row r="5" spans="1:276" ht="13" x14ac:dyDescent="0.3">
      <c r="A5" s="18" t="s">
        <v>81</v>
      </c>
      <c r="B5" s="19">
        <f>'Nom Revenue'!B5</f>
        <v>0</v>
      </c>
      <c r="C5" s="63" t="str">
        <f>IF(B5=0,"",VLOOKUP('Nom Revenue'!A5,'Commodity Code List'!$B$2:$C$18,2,FALSE))</f>
        <v/>
      </c>
      <c r="D5" s="63" t="str">
        <f>'Formatted Data'!E3</f>
        <v>M</v>
      </c>
      <c r="E5" s="63" t="str">
        <f>'Formatted Data'!F3</f>
        <v>X</v>
      </c>
      <c r="F5" s="63" t="str">
        <f>'Formatted Data'!G3</f>
        <v>X</v>
      </c>
      <c r="G5" s="121">
        <f>IF('Ton-Miles'!G5=0,0,100*'Nom Revenue'!G5/'Ton-Miles'!G5)</f>
        <v>4.2959441352298491</v>
      </c>
      <c r="H5" s="121">
        <f>IF('Ton-Miles'!H5=0,0,100*'Nom Revenue'!H5/'Ton-Miles'!H5)</f>
        <v>4.1991964446040582</v>
      </c>
      <c r="I5" s="121">
        <f>IF('Ton-Miles'!I5=0,0,100*'Nom Revenue'!I5/'Ton-Miles'!I5)</f>
        <v>4.1475249655647382</v>
      </c>
      <c r="J5" s="121">
        <f>IF('Ton-Miles'!J5=0,0,100*'Nom Revenue'!J5/'Ton-Miles'!J5)</f>
        <v>4.0809385772485109</v>
      </c>
      <c r="K5" s="121">
        <f>IF('Ton-Miles'!K5=0,0,100*'Nom Revenue'!K5/'Ton-Miles'!K5)</f>
        <v>4.1021044684565666</v>
      </c>
      <c r="L5" s="121">
        <f>IF('Ton-Miles'!L5=0,0,100*'Nom Revenue'!L5/'Ton-Miles'!L5)</f>
        <v>4.2759606838500552</v>
      </c>
      <c r="M5" s="121">
        <f>IF('Ton-Miles'!M5=0,0,100*'Nom Revenue'!M5/'Ton-Miles'!M5)</f>
        <v>4.364650002653506</v>
      </c>
      <c r="N5" s="121">
        <f>IF('Ton-Miles'!N5=0,0,100*'Nom Revenue'!N5/'Ton-Miles'!N5)</f>
        <v>4.3230990622969081</v>
      </c>
      <c r="O5" s="121">
        <f>IF('Ton-Miles'!O5=0,0,100*'Nom Revenue'!O5/'Ton-Miles'!O5)</f>
        <v>4.2921008403361345</v>
      </c>
      <c r="P5" s="121">
        <f>IF('Ton-Miles'!P5=0,0,100*'Nom Revenue'!P5/'Ton-Miles'!P5)</f>
        <v>4.1448698541628204</v>
      </c>
      <c r="Q5" s="121">
        <f>IF('Ton-Miles'!Q5=0,0,100*'Nom Revenue'!Q5/'Ton-Miles'!Q5)</f>
        <v>3.9465624457182562</v>
      </c>
      <c r="R5" s="121">
        <f>IF('Ton-Miles'!R5=0,0,100*'Nom Revenue'!R5/'Ton-Miles'!R5)</f>
        <v>4.0298518747637218</v>
      </c>
      <c r="S5" s="121">
        <f>IF('Ton-Miles'!S5=0,0,100*'Nom Revenue'!S5/'Ton-Miles'!S5)</f>
        <v>4.1433608349199638</v>
      </c>
      <c r="T5" s="121">
        <f>IF('Ton-Miles'!T5=0,0,100*'Nom Revenue'!T5/'Ton-Miles'!T5)</f>
        <v>4.1893292903039496</v>
      </c>
      <c r="U5" s="121">
        <f>IF('Ton-Miles'!U5=0,0,100*'Nom Revenue'!U5/'Ton-Miles'!U5)</f>
        <v>4.1433392539964471</v>
      </c>
      <c r="V5" s="121">
        <f>IF('Ton-Miles'!V5=0,0,100*'Nom Revenue'!V5/'Ton-Miles'!V5)</f>
        <v>4.0079669995129086</v>
      </c>
      <c r="W5" s="121">
        <f>IF('Ton-Miles'!W5=0,0,100*'Nom Revenue'!W5/'Ton-Miles'!W5)</f>
        <v>4.1656939239417587</v>
      </c>
      <c r="X5" s="121">
        <f>IF('Ton-Miles'!X5=0,0,100*'Nom Revenue'!X5/'Ton-Miles'!X5)</f>
        <v>4.3569284957475443</v>
      </c>
      <c r="Y5" s="121">
        <f>IF('Ton-Miles'!Y5=0,0,100*'Nom Revenue'!Y5/'Ton-Miles'!Y5)</f>
        <v>4.0973223307510951</v>
      </c>
      <c r="Z5" s="121">
        <f>IF('Ton-Miles'!Z5=0,0,100*'Nom Revenue'!Z5/'Ton-Miles'!Z5)</f>
        <v>4.3126881013074581</v>
      </c>
      <c r="AA5" s="121">
        <f>IF('Ton-Miles'!AA5=0,0,100*'Nom Revenue'!AA5/'Ton-Miles'!AA5)</f>
        <v>4.9174199596602373</v>
      </c>
      <c r="AB5" s="121">
        <f>IF('Ton-Miles'!AB5=0,0,100*'Nom Revenue'!AB5/'Ton-Miles'!AB5)</f>
        <v>5.4688473982605599</v>
      </c>
      <c r="AC5" s="121">
        <f>IF('Ton-Miles'!AC5=0,0,100*'Nom Revenue'!AC5/'Ton-Miles'!AC5)</f>
        <v>5.4885254988913523</v>
      </c>
      <c r="AD5" s="121">
        <f>IF('Ton-Miles'!AD5=0,0,100*'Nom Revenue'!AD5/'Ton-Miles'!AD5)</f>
        <v>5.4885254988913523</v>
      </c>
      <c r="AE5" s="121">
        <f>IF('Ton-Miles'!AE5=0,0,100*'Nom Revenue'!AE5/'Ton-Miles'!AE5)</f>
        <v>5.7679829667299796</v>
      </c>
      <c r="AF5" s="121">
        <f>IF('Ton-Miles'!AF5=0,0,100*'Nom Revenue'!AF5/'Ton-Miles'!AF5)</f>
        <v>5.2788830280134009</v>
      </c>
      <c r="AG5" s="121">
        <f>IF('Ton-Miles'!AG5=0,0,100*'Nom Revenue'!AG5/'Ton-Miles'!AG5)</f>
        <v>5.4810630689206761</v>
      </c>
      <c r="AH5" s="121">
        <f>IF('Ton-Miles'!AH5=0,0,100*'Nom Revenue'!AH5/'Ton-Miles'!AH5)</f>
        <v>5.5704068679850351</v>
      </c>
      <c r="AI5" s="121">
        <f>IF('Ton-Miles'!AI5=0,0,100*'Nom Revenue'!AI5/'Ton-Miles'!AI5)</f>
        <v>5.2425363086883037</v>
      </c>
      <c r="AJ5" s="121">
        <f>IF('Ton-Miles'!AJ5=0,0,100*'Nom Revenue'!AJ5/'Ton-Miles'!AJ5)</f>
        <v>4.7388921872594949</v>
      </c>
      <c r="AK5" s="121">
        <f>IF('Ton-Miles'!AK5=0,0,100*'Nom Revenue'!AK5/'Ton-Miles'!AK5)</f>
        <v>6.2793464443281231</v>
      </c>
      <c r="AL5" s="121">
        <f>IF('Ton-Miles'!AL5=0,0,100*'Nom Revenue'!AL5/'Ton-Miles'!AL5)</f>
        <v>6.3852944771179834</v>
      </c>
      <c r="AM5" s="121">
        <f>IF('Ton-Miles'!AM5=0,0,100*'Nom Revenue'!AL5/'Ton-Miles'!AM5)</f>
        <v>6.1162195291823371</v>
      </c>
      <c r="AN5" s="121">
        <f>IF('Ton-Miles'!AN5=0,0,100*'Nom Revenue'!AM5/'Ton-Miles'!AN5)</f>
        <v>6.4186296084983834</v>
      </c>
      <c r="AO5" s="121">
        <f>IF('Ton-Miles'!AO5=0,0,100*'Nom Revenue'!AN5/'Ton-Miles'!AO5)</f>
        <v>6.7003069639187327</v>
      </c>
      <c r="AP5" s="121">
        <f>IF('Ton-Miles'!AP5=0,0,100*'Nom Revenue'!AO5/'Ton-Miles'!AP5)</f>
        <v>7.0440052077168893</v>
      </c>
      <c r="AQ5" s="121">
        <f>IF('Ton-Miles'!AQ5=0,0,100*'Nom Revenue'!AP5/'Ton-Miles'!AQ5)</f>
        <v>7.2213466649791167</v>
      </c>
      <c r="AR5" s="121">
        <f>IF('Ton-Miles'!AR5=0,0,100*'Nom Revenue'!AQ5/'Ton-Miles'!AR5)</f>
        <v>6.9460762548262558</v>
      </c>
      <c r="AS5" s="121">
        <f>IF('Ton-Miles'!AS5=0,0,100*'Nom Revenue'!AR5/'Ton-Miles'!AS5)</f>
        <v>7.3967975963652357</v>
      </c>
      <c r="AT5" s="121">
        <f>IF('Ton-Miles'!AT5=0,0,100*'Nom Revenue'!AS5/'Ton-Miles'!AT5)</f>
        <v>9.0331979483975111</v>
      </c>
      <c r="AU5" s="121" t="e">
        <f>IF('Ton-Miles'!AU5=0,0,100*'Nom Revenue'!AT5/'Ton-Miles'!AU5)</f>
        <v>#N/A</v>
      </c>
      <c r="AV5" s="121" t="e">
        <f>IF('Ton-Miles'!AV5=0,0,100*'Nom Revenue'!AU5/'Ton-Miles'!AV5)</f>
        <v>#N/A</v>
      </c>
      <c r="AW5" s="121" t="e">
        <f>IF('Ton-Miles'!AW5=0,0,100*'Nom Revenue'!AV5/'Ton-Miles'!AW5)</f>
        <v>#N/A</v>
      </c>
      <c r="AX5" s="121" t="e">
        <f>IF('Ton-Miles'!AX5=0,0,100*'Nom Revenue'!AW5/'Ton-Miles'!AX5)</f>
        <v>#N/A</v>
      </c>
      <c r="AY5" s="121" t="e">
        <f>IF('Ton-Miles'!AY5=0,0,100*'Nom Revenue'!AX5/'Ton-Miles'!AY5)</f>
        <v>#N/A</v>
      </c>
      <c r="AZ5" s="121" t="e">
        <f>IF('Ton-Miles'!AZ5=0,0,100*'Nom Revenue'!AY5/'Ton-Miles'!AZ5)</f>
        <v>#N/A</v>
      </c>
      <c r="BA5" s="121" t="e">
        <f>IF('Ton-Miles'!BA5=0,0,100*'Nom Revenue'!AZ5/'Ton-Miles'!BA5)</f>
        <v>#N/A</v>
      </c>
      <c r="BB5" s="121" t="e">
        <f>IF('Ton-Miles'!BB5=0,0,100*'Nom Revenue'!BA5/'Ton-Miles'!BB5)</f>
        <v>#N/A</v>
      </c>
      <c r="BC5" s="121"/>
      <c r="BD5" s="78">
        <f t="shared" si="19"/>
        <v>0.14022156115798068</v>
      </c>
      <c r="BE5" s="78">
        <f t="shared" si="20"/>
        <v>0.11213755244089896</v>
      </c>
      <c r="BF5" s="78">
        <f t="shared" ref="BF5:BF68" si="27">IF(AB5&gt;0, AC5/AB5-1, 0)</f>
        <v>3.5982171740704949E-3</v>
      </c>
      <c r="BG5" s="78">
        <f t="shared" si="21"/>
        <v>5.0916674778148652E-2</v>
      </c>
      <c r="BH5" s="78">
        <f t="shared" si="22"/>
        <v>-8.4795662805825178E-2</v>
      </c>
      <c r="BI5" s="78">
        <f t="shared" si="23"/>
        <v>3.8299776644863615E-2</v>
      </c>
      <c r="BJ5" s="78">
        <f t="shared" si="24"/>
        <v>1.6300450832424485E-2</v>
      </c>
      <c r="BK5" s="78">
        <f t="shared" si="24"/>
        <v>-5.8859355710821015E-2</v>
      </c>
      <c r="BL5" s="78">
        <f t="shared" si="24"/>
        <v>-9.6068790328477816E-2</v>
      </c>
      <c r="BM5" s="78">
        <f t="shared" si="24"/>
        <v>0.32506632271781521</v>
      </c>
      <c r="BN5" s="78">
        <f t="shared" si="24"/>
        <v>1.6872461764800173E-2</v>
      </c>
      <c r="BO5" s="78">
        <f t="shared" si="25"/>
        <v>4.9443954369714271E-2</v>
      </c>
      <c r="BP5" s="78">
        <f t="shared" si="26"/>
        <v>4.3884344883743376E-2</v>
      </c>
      <c r="BQ5" s="78">
        <f t="shared" si="26"/>
        <v>5.1295895195395902E-2</v>
      </c>
      <c r="BR5" s="78">
        <f t="shared" si="26"/>
        <v>2.517622460982083E-2</v>
      </c>
      <c r="BS5" s="78">
        <f t="shared" si="26"/>
        <v>-3.8118985685567708E-2</v>
      </c>
      <c r="BT5" s="78">
        <f t="shared" si="26"/>
        <v>6.4888625607271599E-2</v>
      </c>
      <c r="BU5" s="78">
        <f t="shared" si="26"/>
        <v>0.22123092199202499</v>
      </c>
      <c r="BV5" s="78" t="e">
        <f t="shared" si="26"/>
        <v>#N/A</v>
      </c>
      <c r="BW5" s="78" t="e">
        <f t="shared" si="26"/>
        <v>#N/A</v>
      </c>
      <c r="BX5" s="78" t="e">
        <f t="shared" si="26"/>
        <v>#N/A</v>
      </c>
      <c r="BY5" s="78" t="e">
        <f t="shared" si="26"/>
        <v>#N/A</v>
      </c>
      <c r="BZ5" s="78" t="e">
        <f t="shared" si="26"/>
        <v>#N/A</v>
      </c>
      <c r="CA5" s="78" t="e">
        <f t="shared" si="26"/>
        <v>#N/A</v>
      </c>
      <c r="CB5" s="78" t="e">
        <f t="shared" si="26"/>
        <v>#N/A</v>
      </c>
      <c r="CC5" s="78" t="e">
        <f t="shared" si="26"/>
        <v>#N/A</v>
      </c>
    </row>
    <row r="6" spans="1:276" ht="13" x14ac:dyDescent="0.3">
      <c r="A6" s="18" t="s">
        <v>81</v>
      </c>
      <c r="B6" s="19">
        <f>'Nom Revenue'!B6</f>
        <v>0</v>
      </c>
      <c r="C6" s="63" t="str">
        <f>IF(B6=0,"",VLOOKUP('Nom Revenue'!A6,'Commodity Code List'!$B$2:$C$18,2,FALSE))</f>
        <v/>
      </c>
      <c r="D6" s="63" t="str">
        <f>'Formatted Data'!E4</f>
        <v>L</v>
      </c>
      <c r="E6" s="63" t="str">
        <f>'Formatted Data'!F4</f>
        <v>X</v>
      </c>
      <c r="F6" s="63" t="str">
        <f>'Formatted Data'!G4</f>
        <v>X</v>
      </c>
      <c r="G6" s="121">
        <f>IF('Ton-Miles'!G6=0,0,100*'Nom Revenue'!G6/'Ton-Miles'!G6)</f>
        <v>3.9344947497613529</v>
      </c>
      <c r="H6" s="121">
        <f>IF('Ton-Miles'!H6=0,0,100*'Nom Revenue'!H6/'Ton-Miles'!H6)</f>
        <v>3.8403481578633594</v>
      </c>
      <c r="I6" s="121">
        <f>IF('Ton-Miles'!I6=0,0,100*'Nom Revenue'!I6/'Ton-Miles'!I6)</f>
        <v>3.6213780918727911</v>
      </c>
      <c r="J6" s="121">
        <f>IF('Ton-Miles'!J6=0,0,100*'Nom Revenue'!J6/'Ton-Miles'!J6)</f>
        <v>3.7042030173037062</v>
      </c>
      <c r="K6" s="121">
        <f>IF('Ton-Miles'!K6=0,0,100*'Nom Revenue'!K6/'Ton-Miles'!K6)</f>
        <v>3.7350460765149402</v>
      </c>
      <c r="L6" s="121">
        <f>IF('Ton-Miles'!L6=0,0,100*'Nom Revenue'!L6/'Ton-Miles'!L6)</f>
        <v>3.8559387466220563</v>
      </c>
      <c r="M6" s="121">
        <f>IF('Ton-Miles'!M6=0,0,100*'Nom Revenue'!M6/'Ton-Miles'!M6)</f>
        <v>3.7808378633892699</v>
      </c>
      <c r="N6" s="121">
        <f>IF('Ton-Miles'!N6=0,0,100*'Nom Revenue'!N6/'Ton-Miles'!N6)</f>
        <v>3.7151431313872738</v>
      </c>
      <c r="O6" s="121">
        <f>IF('Ton-Miles'!O6=0,0,100*'Nom Revenue'!O6/'Ton-Miles'!O6)</f>
        <v>3.7920211713494263</v>
      </c>
      <c r="P6" s="121">
        <f>IF('Ton-Miles'!P6=0,0,100*'Nom Revenue'!P6/'Ton-Miles'!P6)</f>
        <v>3.9266902639007126</v>
      </c>
      <c r="Q6" s="121">
        <f>IF('Ton-Miles'!Q6=0,0,100*'Nom Revenue'!Q6/'Ton-Miles'!Q6)</f>
        <v>3.9782288510836632</v>
      </c>
      <c r="R6" s="121">
        <f>IF('Ton-Miles'!R6=0,0,100*'Nom Revenue'!R6/'Ton-Miles'!R6)</f>
        <v>3.9674641961667585</v>
      </c>
      <c r="S6" s="121">
        <f>IF('Ton-Miles'!S6=0,0,100*'Nom Revenue'!S6/'Ton-Miles'!S6)</f>
        <v>3.7051799451080445</v>
      </c>
      <c r="T6" s="121">
        <f>IF('Ton-Miles'!T6=0,0,100*'Nom Revenue'!T6/'Ton-Miles'!T6)</f>
        <v>3.6287439524319534</v>
      </c>
      <c r="U6" s="121">
        <f>IF('Ton-Miles'!U6=0,0,100*'Nom Revenue'!U6/'Ton-Miles'!U6)</f>
        <v>3.5516476846727834</v>
      </c>
      <c r="V6" s="121">
        <f>IF('Ton-Miles'!V6=0,0,100*'Nom Revenue'!V6/'Ton-Miles'!V6)</f>
        <v>3.5378033831821525</v>
      </c>
      <c r="W6" s="121">
        <f>IF('Ton-Miles'!W6=0,0,100*'Nom Revenue'!W6/'Ton-Miles'!W6)</f>
        <v>3.5241961734601612</v>
      </c>
      <c r="X6" s="121">
        <f>IF('Ton-Miles'!X6=0,0,100*'Nom Revenue'!X6/'Ton-Miles'!X6)</f>
        <v>3.48315968176825</v>
      </c>
      <c r="Y6" s="121">
        <f>IF('Ton-Miles'!Y6=0,0,100*'Nom Revenue'!Y6/'Ton-Miles'!Y6)</f>
        <v>3.6848753751794336</v>
      </c>
      <c r="Z6" s="121">
        <f>IF('Ton-Miles'!Z6=0,0,100*'Nom Revenue'!Z6/'Ton-Miles'!Z6)</f>
        <v>4.039415474246935</v>
      </c>
      <c r="AA6" s="121">
        <f>IF('Ton-Miles'!AA6=0,0,100*'Nom Revenue'!AA6/'Ton-Miles'!AA6)</f>
        <v>4.7850158033928922</v>
      </c>
      <c r="AB6" s="121">
        <f>IF('Ton-Miles'!AB6=0,0,100*'Nom Revenue'!AB6/'Ton-Miles'!AB6)</f>
        <v>5.2434415070444835</v>
      </c>
      <c r="AC6" s="121">
        <f>IF('Ton-Miles'!AC6=0,0,100*'Nom Revenue'!AC6/'Ton-Miles'!AC6)</f>
        <v>5.2248730964467009</v>
      </c>
      <c r="AD6" s="121">
        <f>IF('Ton-Miles'!AD6=0,0,100*'Nom Revenue'!AD6/'Ton-Miles'!AD6)</f>
        <v>5.2248730964467009</v>
      </c>
      <c r="AE6" s="121">
        <f>IF('Ton-Miles'!AE6=0,0,100*'Nom Revenue'!AE6/'Ton-Miles'!AE6)</f>
        <v>5.607243981539229</v>
      </c>
      <c r="AF6" s="121">
        <f>IF('Ton-Miles'!AF6=0,0,100*'Nom Revenue'!AF6/'Ton-Miles'!AF6)</f>
        <v>4.9360466403453751</v>
      </c>
      <c r="AG6" s="121">
        <f>IF('Ton-Miles'!AG6=0,0,100*'Nom Revenue'!AG6/'Ton-Miles'!AG6)</f>
        <v>5.7169277396713989</v>
      </c>
      <c r="AH6" s="121">
        <f>IF('Ton-Miles'!AH6=0,0,100*'Nom Revenue'!AH6/'Ton-Miles'!AH6)</f>
        <v>5.7303503436996914</v>
      </c>
      <c r="AI6" s="121">
        <f>IF('Ton-Miles'!AI6=0,0,100*'Nom Revenue'!AI6/'Ton-Miles'!AI6)</f>
        <v>5.7354747283892307</v>
      </c>
      <c r="AJ6" s="121">
        <f>IF('Ton-Miles'!AJ6=0,0,100*'Nom Revenue'!AJ6/'Ton-Miles'!AJ6)</f>
        <v>5.4452787971001522</v>
      </c>
      <c r="AK6" s="121">
        <f>IF('Ton-Miles'!AK6=0,0,100*'Nom Revenue'!AK6/'Ton-Miles'!AK6)</f>
        <v>6.1951095954728546</v>
      </c>
      <c r="AL6" s="121">
        <f>IF('Ton-Miles'!AL6=0,0,100*'Nom Revenue'!AL6/'Ton-Miles'!AL6)</f>
        <v>6.2292538222155498</v>
      </c>
      <c r="AM6" s="121">
        <f>IF('Ton-Miles'!AM6=0,0,100*'Nom Revenue'!AL6/'Ton-Miles'!AM6)</f>
        <v>5.9667543942099828</v>
      </c>
      <c r="AN6" s="121">
        <f>IF('Ton-Miles'!AN6=0,0,100*'Nom Revenue'!AM6/'Ton-Miles'!AN6)</f>
        <v>5.9866732736759261</v>
      </c>
      <c r="AO6" s="121">
        <f>IF('Ton-Miles'!AO6=0,0,100*'Nom Revenue'!AN6/'Ton-Miles'!AO6)</f>
        <v>6.1228286401995184</v>
      </c>
      <c r="AP6" s="121">
        <f>IF('Ton-Miles'!AP6=0,0,100*'Nom Revenue'!AO6/'Ton-Miles'!AP6)</f>
        <v>6.6770287035470579</v>
      </c>
      <c r="AQ6" s="121">
        <f>IF('Ton-Miles'!AQ6=0,0,100*'Nom Revenue'!AP6/'Ton-Miles'!AQ6)</f>
        <v>6.776829303773531</v>
      </c>
      <c r="AR6" s="121">
        <f>IF('Ton-Miles'!AR6=0,0,100*'Nom Revenue'!AQ6/'Ton-Miles'!AR6)</f>
        <v>6.6320643198609295</v>
      </c>
      <c r="AS6" s="121">
        <f>IF('Ton-Miles'!AS6=0,0,100*'Nom Revenue'!AR6/'Ton-Miles'!AS6)</f>
        <v>7.0144642491292775</v>
      </c>
      <c r="AT6" s="121">
        <f>IF('Ton-Miles'!AT6=0,0,100*'Nom Revenue'!AS6/'Ton-Miles'!AT6)</f>
        <v>8.5912932212754818</v>
      </c>
      <c r="AU6" s="121" t="e">
        <f>IF('Ton-Miles'!AU6=0,0,100*'Nom Revenue'!AT6/'Ton-Miles'!AU6)</f>
        <v>#N/A</v>
      </c>
      <c r="AV6" s="121" t="e">
        <f>IF('Ton-Miles'!AV6=0,0,100*'Nom Revenue'!AU6/'Ton-Miles'!AV6)</f>
        <v>#N/A</v>
      </c>
      <c r="AW6" s="121" t="e">
        <f>IF('Ton-Miles'!AW6=0,0,100*'Nom Revenue'!AV6/'Ton-Miles'!AW6)</f>
        <v>#N/A</v>
      </c>
      <c r="AX6" s="121" t="e">
        <f>IF('Ton-Miles'!AX6=0,0,100*'Nom Revenue'!AW6/'Ton-Miles'!AX6)</f>
        <v>#N/A</v>
      </c>
      <c r="AY6" s="121" t="e">
        <f>IF('Ton-Miles'!AY6=0,0,100*'Nom Revenue'!AX6/'Ton-Miles'!AY6)</f>
        <v>#N/A</v>
      </c>
      <c r="AZ6" s="121" t="e">
        <f>IF('Ton-Miles'!AZ6=0,0,100*'Nom Revenue'!AY6/'Ton-Miles'!AZ6)</f>
        <v>#N/A</v>
      </c>
      <c r="BA6" s="121" t="e">
        <f>IF('Ton-Miles'!BA6=0,0,100*'Nom Revenue'!AZ6/'Ton-Miles'!BA6)</f>
        <v>#N/A</v>
      </c>
      <c r="BB6" s="121" t="e">
        <f>IF('Ton-Miles'!BB6=0,0,100*'Nom Revenue'!BA6/'Ton-Miles'!BB6)</f>
        <v>#N/A</v>
      </c>
      <c r="BC6" s="121"/>
      <c r="BD6" s="78">
        <f t="shared" si="19"/>
        <v>0.18458124297921064</v>
      </c>
      <c r="BE6" s="78">
        <f t="shared" si="20"/>
        <v>9.5804428342020742E-2</v>
      </c>
      <c r="BF6" s="78">
        <f t="shared" si="27"/>
        <v>-3.5412639909945254E-3</v>
      </c>
      <c r="BG6" s="78">
        <f t="shared" si="21"/>
        <v>7.3182808086299511E-2</v>
      </c>
      <c r="BH6" s="78">
        <f t="shared" si="22"/>
        <v>-0.11970182560338771</v>
      </c>
      <c r="BI6" s="78">
        <f t="shared" si="23"/>
        <v>0.15819970033171837</v>
      </c>
      <c r="BJ6" s="78">
        <f t="shared" si="24"/>
        <v>2.3478701567538618E-3</v>
      </c>
      <c r="BK6" s="78">
        <f t="shared" si="24"/>
        <v>8.9425329730019598E-4</v>
      </c>
      <c r="BL6" s="78">
        <f t="shared" si="24"/>
        <v>-5.059667159767578E-2</v>
      </c>
      <c r="BM6" s="78">
        <f t="shared" si="24"/>
        <v>0.13770292143205221</v>
      </c>
      <c r="BN6" s="78">
        <f t="shared" si="24"/>
        <v>5.5114806633358437E-3</v>
      </c>
      <c r="BO6" s="78">
        <f t="shared" si="25"/>
        <v>3.3383106040483224E-3</v>
      </c>
      <c r="BP6" s="78">
        <f t="shared" si="26"/>
        <v>2.2743076212674351E-2</v>
      </c>
      <c r="BQ6" s="78">
        <f t="shared" si="26"/>
        <v>9.0513730812084248E-2</v>
      </c>
      <c r="BR6" s="78">
        <f t="shared" si="26"/>
        <v>1.4946858049817324E-2</v>
      </c>
      <c r="BS6" s="78">
        <f t="shared" si="26"/>
        <v>-2.1361757456690333E-2</v>
      </c>
      <c r="BT6" s="78">
        <f t="shared" si="26"/>
        <v>5.7659261253420135E-2</v>
      </c>
      <c r="BU6" s="78">
        <f t="shared" si="26"/>
        <v>0.22479677936086717</v>
      </c>
      <c r="BV6" s="78" t="e">
        <f t="shared" si="26"/>
        <v>#N/A</v>
      </c>
      <c r="BW6" s="78" t="e">
        <f t="shared" si="26"/>
        <v>#N/A</v>
      </c>
      <c r="BX6" s="78" t="e">
        <f t="shared" si="26"/>
        <v>#N/A</v>
      </c>
      <c r="BY6" s="78" t="e">
        <f t="shared" si="26"/>
        <v>#N/A</v>
      </c>
      <c r="BZ6" s="78" t="e">
        <f t="shared" si="26"/>
        <v>#N/A</v>
      </c>
      <c r="CA6" s="78" t="e">
        <f t="shared" si="26"/>
        <v>#N/A</v>
      </c>
      <c r="CB6" s="78" t="e">
        <f t="shared" si="26"/>
        <v>#N/A</v>
      </c>
      <c r="CC6" s="78" t="e">
        <f t="shared" si="26"/>
        <v>#N/A</v>
      </c>
    </row>
    <row r="7" spans="1:276"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121">
        <f>IF('Ton-Miles'!G7=0,0,100*'Nom Revenue'!G7/'Ton-Miles'!G7)</f>
        <v>3.4289823222899476</v>
      </c>
      <c r="H7" s="121">
        <f>IF('Ton-Miles'!H7=0,0,100*'Nom Revenue'!H7/'Ton-Miles'!H7)</f>
        <v>3.1801642006726603</v>
      </c>
      <c r="I7" s="121">
        <f>IF('Ton-Miles'!I7=0,0,100*'Nom Revenue'!I7/'Ton-Miles'!I7)</f>
        <v>2.9732739206358767</v>
      </c>
      <c r="J7" s="121">
        <f>IF('Ton-Miles'!J7=0,0,100*'Nom Revenue'!J7/'Ton-Miles'!J7)</f>
        <v>2.8285550953490377</v>
      </c>
      <c r="K7" s="121">
        <f>IF('Ton-Miles'!K7=0,0,100*'Nom Revenue'!K7/'Ton-Miles'!K7)</f>
        <v>2.6421941404340146</v>
      </c>
      <c r="L7" s="121">
        <f>IF('Ton-Miles'!L7=0,0,100*'Nom Revenue'!L7/'Ton-Miles'!L7)</f>
        <v>2.5997165318184425</v>
      </c>
      <c r="M7" s="121">
        <f>IF('Ton-Miles'!M7=0,0,100*'Nom Revenue'!M7/'Ton-Miles'!M7)</f>
        <v>2.5483407486878504</v>
      </c>
      <c r="N7" s="121">
        <f>IF('Ton-Miles'!N7=0,0,100*'Nom Revenue'!N7/'Ton-Miles'!N7)</f>
        <v>2.5355175642200942</v>
      </c>
      <c r="O7" s="121">
        <f>IF('Ton-Miles'!O7=0,0,100*'Nom Revenue'!O7/'Ton-Miles'!O7)</f>
        <v>2.5500504270103721</v>
      </c>
      <c r="P7" s="121">
        <f>IF('Ton-Miles'!P7=0,0,100*'Nom Revenue'!P7/'Ton-Miles'!P7)</f>
        <v>2.6367231497632697</v>
      </c>
      <c r="Q7" s="121">
        <f>IF('Ton-Miles'!Q7=0,0,100*'Nom Revenue'!Q7/'Ton-Miles'!Q7)</f>
        <v>2.566932713600476</v>
      </c>
      <c r="R7" s="121">
        <f>IF('Ton-Miles'!R7=0,0,100*'Nom Revenue'!R7/'Ton-Miles'!R7)</f>
        <v>2.5688695090913094</v>
      </c>
      <c r="S7" s="121">
        <f>IF('Ton-Miles'!S7=0,0,100*'Nom Revenue'!S7/'Ton-Miles'!S7)</f>
        <v>2.5903367662496097</v>
      </c>
      <c r="T7" s="121">
        <f>IF('Ton-Miles'!T7=0,0,100*'Nom Revenue'!T7/'Ton-Miles'!T7)</f>
        <v>2.5862522516398734</v>
      </c>
      <c r="U7" s="121">
        <f>IF('Ton-Miles'!U7=0,0,100*'Nom Revenue'!U7/'Ton-Miles'!U7)</f>
        <v>2.5971313684824731</v>
      </c>
      <c r="V7" s="121">
        <f>IF('Ton-Miles'!V7=0,0,100*'Nom Revenue'!V7/'Ton-Miles'!V7)</f>
        <v>2.6129843136558244</v>
      </c>
      <c r="W7" s="121">
        <f>IF('Ton-Miles'!W7=0,0,100*'Nom Revenue'!W7/'Ton-Miles'!W7)</f>
        <v>2.6885847314762787</v>
      </c>
      <c r="X7" s="121">
        <f>IF('Ton-Miles'!X7=0,0,100*'Nom Revenue'!X7/'Ton-Miles'!X7)</f>
        <v>2.7294840832982707</v>
      </c>
      <c r="Y7" s="121">
        <f>IF('Ton-Miles'!Y7=0,0,100*'Nom Revenue'!Y7/'Ton-Miles'!Y7)</f>
        <v>2.7762950040157226</v>
      </c>
      <c r="Z7" s="121">
        <f>IF('Ton-Miles'!Z7=0,0,100*'Nom Revenue'!Z7/'Ton-Miles'!Z7)</f>
        <v>3.0150889289685514</v>
      </c>
      <c r="AA7" s="121">
        <f>IF('Ton-Miles'!AA7=0,0,100*'Nom Revenue'!AA7/'Ton-Miles'!AA7)</f>
        <v>3.3996466573584483</v>
      </c>
      <c r="AB7" s="121">
        <f>IF('Ton-Miles'!AB7=0,0,100*'Nom Revenue'!AB7/'Ton-Miles'!AB7)</f>
        <v>3.591565310911224</v>
      </c>
      <c r="AC7" s="121">
        <f>IF('Ton-Miles'!AC7=0,0,100*'Nom Revenue'!AC7/'Ton-Miles'!AC7)</f>
        <v>3.670725423993443</v>
      </c>
      <c r="AD7" s="121">
        <f>IF('Ton-Miles'!AD7=0,0,100*'Nom Revenue'!AD7/'Ton-Miles'!AD7)</f>
        <v>3.670725423993443</v>
      </c>
      <c r="AE7" s="121">
        <f>IF('Ton-Miles'!AE7=0,0,100*'Nom Revenue'!AE7/'Ton-Miles'!AE7)</f>
        <v>4.062006411561164</v>
      </c>
      <c r="AF7" s="121">
        <f>IF('Ton-Miles'!AF7=0,0,100*'Nom Revenue'!AF7/'Ton-Miles'!AF7)</f>
        <v>3.5200220295622513</v>
      </c>
      <c r="AG7" s="121">
        <f>IF('Ton-Miles'!AG7=0,0,100*'Nom Revenue'!AG7/'Ton-Miles'!AG7)</f>
        <v>3.783034634414514</v>
      </c>
      <c r="AH7" s="121">
        <f>IF('Ton-Miles'!AH7=0,0,100*'Nom Revenue'!AH7/'Ton-Miles'!AH7)</f>
        <v>4.2280531848354626</v>
      </c>
      <c r="AI7" s="121">
        <f>IF('Ton-Miles'!AI7=0,0,100*'Nom Revenue'!AI7/'Ton-Miles'!AI7)</f>
        <v>4.4340927092187616</v>
      </c>
      <c r="AJ7" s="121">
        <f>IF('Ton-Miles'!AJ7=0,0,100*'Nom Revenue'!AJ7/'Ton-Miles'!AJ7)</f>
        <v>4.2988950812583013</v>
      </c>
      <c r="AK7" s="121">
        <f>IF('Ton-Miles'!AK7=0,0,100*'Nom Revenue'!AK7/'Ton-Miles'!AK7)</f>
        <v>4.5645581386953538</v>
      </c>
      <c r="AL7" s="121">
        <f>IF('Ton-Miles'!AL7=0,0,100*'Nom Revenue'!AL7/'Ton-Miles'!AL7)</f>
        <v>4.5795270717701975</v>
      </c>
      <c r="AM7" s="121">
        <f>IF('Ton-Miles'!AM7=0,0,100*'Nom Revenue'!AL7/'Ton-Miles'!AM7)</f>
        <v>4.3865467773104463</v>
      </c>
      <c r="AN7" s="121">
        <f>IF('Ton-Miles'!AN7=0,0,100*'Nom Revenue'!AM7/'Ton-Miles'!AN7)</f>
        <v>4.1561629106036433</v>
      </c>
      <c r="AO7" s="121">
        <f>IF('Ton-Miles'!AO7=0,0,100*'Nom Revenue'!AN7/'Ton-Miles'!AO7)</f>
        <v>4.3342970070490683</v>
      </c>
      <c r="AP7" s="121">
        <f>IF('Ton-Miles'!AP7=0,0,100*'Nom Revenue'!AO7/'Ton-Miles'!AP7)</f>
        <v>4.6064222294899286</v>
      </c>
      <c r="AQ7" s="121">
        <f>IF('Ton-Miles'!AQ7=0,0,100*'Nom Revenue'!AP7/'Ton-Miles'!AQ7)</f>
        <v>4.7343963674269869</v>
      </c>
      <c r="AR7" s="121">
        <f>IF('Ton-Miles'!AR7=0,0,100*'Nom Revenue'!AQ7/'Ton-Miles'!AR7)</f>
        <v>4.5599725484492595</v>
      </c>
      <c r="AS7" s="121">
        <f>IF('Ton-Miles'!AS7=0,0,100*'Nom Revenue'!AR7/'Ton-Miles'!AS7)</f>
        <v>5.1606887082500847</v>
      </c>
      <c r="AT7" s="121">
        <f>IF('Ton-Miles'!AT7=0,0,100*'Nom Revenue'!AS7/'Ton-Miles'!AT7)</f>
        <v>6.5516874977671851</v>
      </c>
      <c r="AU7" s="121" t="e">
        <f>IF('Ton-Miles'!AU7=0,0,100*'Nom Revenue'!AT7/'Ton-Miles'!AU7)</f>
        <v>#N/A</v>
      </c>
      <c r="AV7" s="121" t="e">
        <f>IF('Ton-Miles'!AV7=0,0,100*'Nom Revenue'!AU7/'Ton-Miles'!AV7)</f>
        <v>#N/A</v>
      </c>
      <c r="AW7" s="121" t="e">
        <f>IF('Ton-Miles'!AW7=0,0,100*'Nom Revenue'!AV7/'Ton-Miles'!AW7)</f>
        <v>#N/A</v>
      </c>
      <c r="AX7" s="121" t="e">
        <f>IF('Ton-Miles'!AX7=0,0,100*'Nom Revenue'!AW7/'Ton-Miles'!AX7)</f>
        <v>#N/A</v>
      </c>
      <c r="AY7" s="121" t="e">
        <f>IF('Ton-Miles'!AY7=0,0,100*'Nom Revenue'!AX7/'Ton-Miles'!AY7)</f>
        <v>#N/A</v>
      </c>
      <c r="AZ7" s="121" t="e">
        <f>IF('Ton-Miles'!AZ7=0,0,100*'Nom Revenue'!AY7/'Ton-Miles'!AZ7)</f>
        <v>#N/A</v>
      </c>
      <c r="BA7" s="121" t="e">
        <f>IF('Ton-Miles'!BA7=0,0,100*'Nom Revenue'!AZ7/'Ton-Miles'!BA7)</f>
        <v>#N/A</v>
      </c>
      <c r="BB7" s="121" t="e">
        <f>IF('Ton-Miles'!BB7=0,0,100*'Nom Revenue'!BA7/'Ton-Miles'!BB7)</f>
        <v>#N/A</v>
      </c>
      <c r="BC7" s="121"/>
      <c r="BD7" s="78">
        <f t="shared" si="19"/>
        <v>0.12754440663262701</v>
      </c>
      <c r="BE7" s="78">
        <f t="shared" si="20"/>
        <v>5.6452529599619661E-2</v>
      </c>
      <c r="BF7" s="78">
        <f t="shared" si="27"/>
        <v>2.2040560655190999E-2</v>
      </c>
      <c r="BG7" s="78">
        <f t="shared" si="21"/>
        <v>0.10659500299590374</v>
      </c>
      <c r="BH7" s="78">
        <f t="shared" si="22"/>
        <v>-0.13342775148171426</v>
      </c>
      <c r="BI7" s="78">
        <f t="shared" si="23"/>
        <v>7.4719022393439749E-2</v>
      </c>
      <c r="BJ7" s="78">
        <f t="shared" si="24"/>
        <v>0.11763533602695198</v>
      </c>
      <c r="BK7" s="78">
        <f t="shared" si="24"/>
        <v>4.8731535620765154E-2</v>
      </c>
      <c r="BL7" s="78">
        <f t="shared" si="24"/>
        <v>-3.0490482907444827E-2</v>
      </c>
      <c r="BM7" s="78">
        <f t="shared" si="24"/>
        <v>6.1797985858099036E-2</v>
      </c>
      <c r="BN7" s="78">
        <f t="shared" si="24"/>
        <v>3.2793827178905222E-3</v>
      </c>
      <c r="BO7" s="78">
        <f t="shared" si="25"/>
        <v>-5.2520553957949523E-2</v>
      </c>
      <c r="BP7" s="78">
        <f t="shared" si="26"/>
        <v>4.2860229561971774E-2</v>
      </c>
      <c r="BQ7" s="78">
        <f t="shared" si="26"/>
        <v>6.2784165920861001E-2</v>
      </c>
      <c r="BR7" s="78">
        <f t="shared" si="26"/>
        <v>2.7781677744992406E-2</v>
      </c>
      <c r="BS7" s="78">
        <f t="shared" si="26"/>
        <v>-3.6841828491120165E-2</v>
      </c>
      <c r="BT7" s="78">
        <f t="shared" si="26"/>
        <v>0.13173679302194818</v>
      </c>
      <c r="BU7" s="78">
        <f t="shared" si="26"/>
        <v>0.26953743350057002</v>
      </c>
      <c r="BV7" s="78" t="e">
        <f t="shared" si="26"/>
        <v>#N/A</v>
      </c>
      <c r="BW7" s="78" t="e">
        <f t="shared" si="26"/>
        <v>#N/A</v>
      </c>
      <c r="BX7" s="78" t="e">
        <f t="shared" si="26"/>
        <v>#N/A</v>
      </c>
      <c r="BY7" s="78" t="e">
        <f t="shared" si="26"/>
        <v>#N/A</v>
      </c>
      <c r="BZ7" s="78" t="e">
        <f t="shared" si="26"/>
        <v>#N/A</v>
      </c>
      <c r="CA7" s="78" t="e">
        <f t="shared" si="26"/>
        <v>#N/A</v>
      </c>
      <c r="CB7" s="78" t="e">
        <f t="shared" si="26"/>
        <v>#N/A</v>
      </c>
      <c r="CC7" s="78" t="e">
        <f t="shared" si="26"/>
        <v>#N/A</v>
      </c>
    </row>
    <row r="8" spans="1:276"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122">
        <f>IF('Ton-Miles'!G8=0,0,100*'Nom Revenue'!G8/'Ton-Miles'!G8)</f>
        <v>3.1793476302036403</v>
      </c>
      <c r="H8" s="122">
        <f>IF('Ton-Miles'!H8=0,0,100*'Nom Revenue'!H8/'Ton-Miles'!H8)</f>
        <v>3.0189971868277343</v>
      </c>
      <c r="I8" s="122">
        <f>IF('Ton-Miles'!I8=0,0,100*'Nom Revenue'!I8/'Ton-Miles'!I8)</f>
        <v>2.914188228603924</v>
      </c>
      <c r="J8" s="122">
        <f>IF('Ton-Miles'!J8=0,0,100*'Nom Revenue'!J8/'Ton-Miles'!J8)</f>
        <v>2.9070666282088258</v>
      </c>
      <c r="K8" s="122">
        <f>IF('Ton-Miles'!K8=0,0,100*'Nom Revenue'!K8/'Ton-Miles'!K8)</f>
        <v>2.8865396725440804</v>
      </c>
      <c r="L8" s="122">
        <f>IF('Ton-Miles'!L8=0,0,100*'Nom Revenue'!L8/'Ton-Miles'!L8)</f>
        <v>2.9328111011638311</v>
      </c>
      <c r="M8" s="122">
        <f>IF('Ton-Miles'!M8=0,0,100*'Nom Revenue'!M8/'Ton-Miles'!M8)</f>
        <v>2.8218699186991869</v>
      </c>
      <c r="N8" s="122">
        <f>IF('Ton-Miles'!N8=0,0,100*'Nom Revenue'!N8/'Ton-Miles'!N8)</f>
        <v>2.6190343000147207</v>
      </c>
      <c r="O8" s="122">
        <f>IF('Ton-Miles'!O8=0,0,100*'Nom Revenue'!O8/'Ton-Miles'!O8)</f>
        <v>2.7818119187047881</v>
      </c>
      <c r="P8" s="122">
        <f>IF('Ton-Miles'!P8=0,0,100*'Nom Revenue'!P8/'Ton-Miles'!P8)</f>
        <v>2.8507606973058635</v>
      </c>
      <c r="Q8" s="122">
        <f>IF('Ton-Miles'!Q8=0,0,100*'Nom Revenue'!Q8/'Ton-Miles'!Q8)</f>
        <v>2.7971992576345537</v>
      </c>
      <c r="R8" s="122">
        <f>IF('Ton-Miles'!R8=0,0,100*'Nom Revenue'!R8/'Ton-Miles'!R8)</f>
        <v>2.8361520998864931</v>
      </c>
      <c r="S8" s="122">
        <f>IF('Ton-Miles'!S8=0,0,100*'Nom Revenue'!S8/'Ton-Miles'!S8)</f>
        <v>2.9047787941011762</v>
      </c>
      <c r="T8" s="122">
        <f>IF('Ton-Miles'!T8=0,0,100*'Nom Revenue'!T8/'Ton-Miles'!T8)</f>
        <v>2.845202440377149</v>
      </c>
      <c r="U8" s="122">
        <f>IF('Ton-Miles'!U8=0,0,100*'Nom Revenue'!U8/'Ton-Miles'!U8)</f>
        <v>2.8213202497769845</v>
      </c>
      <c r="V8" s="122">
        <f>IF('Ton-Miles'!V8=0,0,100*'Nom Revenue'!V8/'Ton-Miles'!V8)</f>
        <v>2.7374109034868042</v>
      </c>
      <c r="W8" s="122">
        <f>IF('Ton-Miles'!W8=0,0,100*'Nom Revenue'!W8/'Ton-Miles'!W8)</f>
        <v>2.899846889952153</v>
      </c>
      <c r="X8" s="122">
        <f>IF('Ton-Miles'!X8=0,0,100*'Nom Revenue'!X8/'Ton-Miles'!X8)</f>
        <v>3.1218573730862209</v>
      </c>
      <c r="Y8" s="122">
        <f>IF('Ton-Miles'!Y8=0,0,100*'Nom Revenue'!Y8/'Ton-Miles'!Y8)</f>
        <v>2.9641875353040859</v>
      </c>
      <c r="Z8" s="122">
        <f>IF('Ton-Miles'!Z8=0,0,100*'Nom Revenue'!Z8/'Ton-Miles'!Z8)</f>
        <v>2.9315682656826567</v>
      </c>
      <c r="AA8" s="122">
        <f>IF('Ton-Miles'!AA8=0,0,100*'Nom Revenue'!AA8/'Ton-Miles'!AA8)</f>
        <v>3.596755214833304</v>
      </c>
      <c r="AB8" s="122">
        <f>IF('Ton-Miles'!AB8=0,0,100*'Nom Revenue'!AB8/'Ton-Miles'!AB8)</f>
        <v>3.6498230834035383</v>
      </c>
      <c r="AC8" s="122">
        <f>IF('Ton-Miles'!AC8=0,0,100*'Nom Revenue'!AC8/'Ton-Miles'!AC8)</f>
        <v>3.7825616131441371</v>
      </c>
      <c r="AD8" s="122">
        <f>IF('Ton-Miles'!AD8=0,0,100*'Nom Revenue'!AD8/'Ton-Miles'!AD8)</f>
        <v>3.7825616131441371</v>
      </c>
      <c r="AE8" s="122">
        <f>IF('Ton-Miles'!AE8=0,0,100*'Nom Revenue'!AE8/'Ton-Miles'!AE8)</f>
        <v>4.2257496251874063</v>
      </c>
      <c r="AF8" s="122">
        <f>IF('Ton-Miles'!AF8=0,0,100*'Nom Revenue'!AF8/'Ton-Miles'!AF8)</f>
        <v>4.0191533657182505</v>
      </c>
      <c r="AG8" s="122">
        <f>IF('Ton-Miles'!AG8=0,0,100*'Nom Revenue'!AG8/'Ton-Miles'!AG8)</f>
        <v>4.0789267221088972</v>
      </c>
      <c r="AH8" s="122">
        <f>IF('Ton-Miles'!AH8=0,0,100*'Nom Revenue'!AH8/'Ton-Miles'!AH8)</f>
        <v>4.6762737262737266</v>
      </c>
      <c r="AI8" s="122">
        <f>IF('Ton-Miles'!AI8=0,0,100*'Nom Revenue'!AI8/'Ton-Miles'!AI8)</f>
        <v>5.0094464195022859</v>
      </c>
      <c r="AJ8" s="122">
        <f>IF('Ton-Miles'!AJ8=0,0,100*'Nom Revenue'!AJ8/'Ton-Miles'!AJ8)</f>
        <v>5.0570974753385718</v>
      </c>
      <c r="AK8" s="122">
        <f>IF('Ton-Miles'!AK8=0,0,100*'Nom Revenue'!AK8/'Ton-Miles'!AK8)</f>
        <v>5.0985988081816718</v>
      </c>
      <c r="AL8" s="122">
        <f>IF('Ton-Miles'!AL8=0,0,100*'Nom Revenue'!AL8/'Ton-Miles'!AL8)</f>
        <v>4.6940251503519361</v>
      </c>
      <c r="AM8" s="122">
        <f>IF('Ton-Miles'!AM8=0,0,100*'Nom Revenue'!AL8/'Ton-Miles'!AM8)</f>
        <v>4.4962199312714777</v>
      </c>
      <c r="AN8" s="122">
        <f>IF('Ton-Miles'!AN8=0,0,100*'Nom Revenue'!AM8/'Ton-Miles'!AN8)</f>
        <v>4.2068965517241379</v>
      </c>
      <c r="AO8" s="122">
        <f>IF('Ton-Miles'!AO8=0,0,100*'Nom Revenue'!AN8/'Ton-Miles'!AO8)</f>
        <v>4.4227018524991264</v>
      </c>
      <c r="AP8" s="122">
        <f>IF('Ton-Miles'!AP8=0,0,100*'Nom Revenue'!AO8/'Ton-Miles'!AP8)</f>
        <v>4.2676488365064973</v>
      </c>
      <c r="AQ8" s="122">
        <f>IF('Ton-Miles'!AQ8=0,0,100*'Nom Revenue'!AP8/'Ton-Miles'!AQ8)</f>
        <v>4.2499689505278404</v>
      </c>
      <c r="AR8" s="122">
        <f>IF('Ton-Miles'!AR8=0,0,100*'Nom Revenue'!AQ8/'Ton-Miles'!AR8)</f>
        <v>3.9984167424931756</v>
      </c>
      <c r="AS8" s="122">
        <f>IF('Ton-Miles'!AS8=0,0,100*'Nom Revenue'!AR8/'Ton-Miles'!AS8)</f>
        <v>4.0885313048566418</v>
      </c>
      <c r="AT8" s="122">
        <f>IF('Ton-Miles'!AT8=0,0,100*'Nom Revenue'!AS8/'Ton-Miles'!AT8)</f>
        <v>5.4371801181102368</v>
      </c>
      <c r="AU8" s="122" t="e">
        <f>IF('Ton-Miles'!AU8=0,0,100*'Nom Revenue'!AT8/'Ton-Miles'!AU8)</f>
        <v>#N/A</v>
      </c>
      <c r="AV8" s="122" t="e">
        <f>IF('Ton-Miles'!AV8=0,0,100*'Nom Revenue'!AU8/'Ton-Miles'!AV8)</f>
        <v>#N/A</v>
      </c>
      <c r="AW8" s="122" t="e">
        <f>IF('Ton-Miles'!AW8=0,0,100*'Nom Revenue'!AV8/'Ton-Miles'!AW8)</f>
        <v>#N/A</v>
      </c>
      <c r="AX8" s="122" t="e">
        <f>IF('Ton-Miles'!AX8=0,0,100*'Nom Revenue'!AW8/'Ton-Miles'!AX8)</f>
        <v>#N/A</v>
      </c>
      <c r="AY8" s="122" t="e">
        <f>IF('Ton-Miles'!AY8=0,0,100*'Nom Revenue'!AX8/'Ton-Miles'!AY8)</f>
        <v>#N/A</v>
      </c>
      <c r="AZ8" s="122" t="e">
        <f>IF('Ton-Miles'!AZ8=0,0,100*'Nom Revenue'!AY8/'Ton-Miles'!AZ8)</f>
        <v>#N/A</v>
      </c>
      <c r="BA8" s="122" t="e">
        <f>IF('Ton-Miles'!BA8=0,0,100*'Nom Revenue'!AZ8/'Ton-Miles'!BA8)</f>
        <v>#N/A</v>
      </c>
      <c r="BB8" s="122" t="e">
        <f>IF('Ton-Miles'!BB8=0,0,100*'Nom Revenue'!BA8/'Ton-Miles'!BB8)</f>
        <v>#N/A</v>
      </c>
      <c r="BC8" s="121"/>
      <c r="BD8" s="79">
        <f t="shared" si="19"/>
        <v>0.22690481300995713</v>
      </c>
      <c r="BE8" s="79">
        <f t="shared" si="20"/>
        <v>1.4754373150382305E-2</v>
      </c>
      <c r="BF8" s="111">
        <f t="shared" si="27"/>
        <v>3.6368483268185425E-2</v>
      </c>
      <c r="BG8" s="79">
        <f t="shared" si="21"/>
        <v>0.11716610524022175</v>
      </c>
      <c r="BH8" s="79">
        <f t="shared" si="22"/>
        <v>-4.8889848617094445E-2</v>
      </c>
      <c r="BI8" s="79">
        <f t="shared" si="23"/>
        <v>1.4872126279253051E-2</v>
      </c>
      <c r="BJ8" s="79">
        <f t="shared" si="24"/>
        <v>0.14644710357924429</v>
      </c>
      <c r="BK8" s="79">
        <f t="shared" si="24"/>
        <v>7.1247474534397393E-2</v>
      </c>
      <c r="BL8" s="79">
        <f t="shared" si="24"/>
        <v>9.5122398456595203E-3</v>
      </c>
      <c r="BM8" s="79">
        <f t="shared" si="24"/>
        <v>8.2065518897915801E-3</v>
      </c>
      <c r="BN8" s="79">
        <f t="shared" si="24"/>
        <v>-7.9349969089648753E-2</v>
      </c>
      <c r="BO8" s="79">
        <f t="shared" si="25"/>
        <v>-6.4348137762363145E-2</v>
      </c>
      <c r="BP8" s="79">
        <f t="shared" si="26"/>
        <v>5.1297981331759557E-2</v>
      </c>
      <c r="BQ8" s="79">
        <f t="shared" si="26"/>
        <v>-3.5058437390486419E-2</v>
      </c>
      <c r="BR8" s="79">
        <f t="shared" si="26"/>
        <v>-4.1427696270177616E-3</v>
      </c>
      <c r="BS8" s="79">
        <f t="shared" si="26"/>
        <v>-5.9189187253573361E-2</v>
      </c>
      <c r="BT8" s="79">
        <f t="shared" si="26"/>
        <v>2.2537561281637641E-2</v>
      </c>
      <c r="BU8" s="79">
        <f t="shared" si="26"/>
        <v>0.32986143744370411</v>
      </c>
      <c r="BV8" s="79" t="e">
        <f t="shared" si="26"/>
        <v>#N/A</v>
      </c>
      <c r="BW8" s="79" t="e">
        <f t="shared" si="26"/>
        <v>#N/A</v>
      </c>
      <c r="BX8" s="79" t="e">
        <f t="shared" si="26"/>
        <v>#N/A</v>
      </c>
      <c r="BY8" s="79" t="e">
        <f t="shared" si="26"/>
        <v>#N/A</v>
      </c>
      <c r="BZ8" s="79" t="e">
        <f t="shared" si="26"/>
        <v>#N/A</v>
      </c>
      <c r="CA8" s="79" t="e">
        <f t="shared" si="26"/>
        <v>#N/A</v>
      </c>
      <c r="CB8" s="79" t="e">
        <f t="shared" si="26"/>
        <v>#N/A</v>
      </c>
      <c r="CC8" s="79" t="e">
        <f t="shared" si="26"/>
        <v>#N/A</v>
      </c>
    </row>
    <row r="9" spans="1:276"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121">
        <f>IF('Ton-Miles'!G9=0,0,100*'Nom Revenue'!G9/'Ton-Miles'!G9)</f>
        <v>4.4946126126126122</v>
      </c>
      <c r="H9" s="121">
        <f>IF('Ton-Miles'!H9=0,0,100*'Nom Revenue'!H9/'Ton-Miles'!H9)</f>
        <v>4.0554773678204645</v>
      </c>
      <c r="I9" s="121">
        <f>IF('Ton-Miles'!I9=0,0,100*'Nom Revenue'!I9/'Ton-Miles'!I9)</f>
        <v>3.8853861788617885</v>
      </c>
      <c r="J9" s="121">
        <f>IF('Ton-Miles'!J9=0,0,100*'Nom Revenue'!J9/'Ton-Miles'!J9)</f>
        <v>4.1483124188662917</v>
      </c>
      <c r="K9" s="121">
        <f>IF('Ton-Miles'!K9=0,0,100*'Nom Revenue'!K9/'Ton-Miles'!K9)</f>
        <v>3.9430834712698037</v>
      </c>
      <c r="L9" s="121">
        <f>IF('Ton-Miles'!L9=0,0,100*'Nom Revenue'!L9/'Ton-Miles'!L9)</f>
        <v>4.054739336492891</v>
      </c>
      <c r="M9" s="121">
        <f>IF('Ton-Miles'!M9=0,0,100*'Nom Revenue'!M9/'Ton-Miles'!M9)</f>
        <v>4.0291803278688523</v>
      </c>
      <c r="N9" s="121">
        <f>IF('Ton-Miles'!N9=0,0,100*'Nom Revenue'!N9/'Ton-Miles'!N9)</f>
        <v>4.0572122684482244</v>
      </c>
      <c r="O9" s="121">
        <f>IF('Ton-Miles'!O9=0,0,100*'Nom Revenue'!O9/'Ton-Miles'!O9)</f>
        <v>4.0272172236503856</v>
      </c>
      <c r="P9" s="121">
        <f>IF('Ton-Miles'!P9=0,0,100*'Nom Revenue'!P9/'Ton-Miles'!P9)</f>
        <v>4.0665265200517462</v>
      </c>
      <c r="Q9" s="121">
        <f>IF('Ton-Miles'!Q9=0,0,100*'Nom Revenue'!Q9/'Ton-Miles'!Q9)</f>
        <v>3.9926853707414831</v>
      </c>
      <c r="R9" s="121">
        <f>IF('Ton-Miles'!R9=0,0,100*'Nom Revenue'!R9/'Ton-Miles'!R9)</f>
        <v>3.7338636363636364</v>
      </c>
      <c r="S9" s="121">
        <f>IF('Ton-Miles'!S9=0,0,100*'Nom Revenue'!S9/'Ton-Miles'!S9)</f>
        <v>3.7611243449261549</v>
      </c>
      <c r="T9" s="121">
        <f>IF('Ton-Miles'!T9=0,0,100*'Nom Revenue'!T9/'Ton-Miles'!T9)</f>
        <v>3.7073993471164308</v>
      </c>
      <c r="U9" s="121">
        <f>IF('Ton-Miles'!U9=0,0,100*'Nom Revenue'!U9/'Ton-Miles'!U9)</f>
        <v>3.5925417075564274</v>
      </c>
      <c r="V9" s="121">
        <f>IF('Ton-Miles'!V9=0,0,100*'Nom Revenue'!V9/'Ton-Miles'!V9)</f>
        <v>4.0492436974789916</v>
      </c>
      <c r="W9" s="121">
        <f>IF('Ton-Miles'!W9=0,0,100*'Nom Revenue'!W9/'Ton-Miles'!W9)</f>
        <v>4.5584313725490198</v>
      </c>
      <c r="X9" s="121">
        <f>IF('Ton-Miles'!X9=0,0,100*'Nom Revenue'!X9/'Ton-Miles'!X9)</f>
        <v>4.3433771486349855</v>
      </c>
      <c r="Y9" s="121">
        <f>IF('Ton-Miles'!Y9=0,0,100*'Nom Revenue'!Y9/'Ton-Miles'!Y9)</f>
        <v>4.2514340344168264</v>
      </c>
      <c r="Z9" s="121">
        <f>IF('Ton-Miles'!Z9=0,0,100*'Nom Revenue'!Z9/'Ton-Miles'!Z9)</f>
        <v>4.6356280193236721</v>
      </c>
      <c r="AA9" s="121">
        <f>IF('Ton-Miles'!AA9=0,0,100*'Nom Revenue'!AA9/'Ton-Miles'!AA9)</f>
        <v>5.7327720207253883</v>
      </c>
      <c r="AB9" s="121">
        <f>IF('Ton-Miles'!AB9=0,0,100*'Nom Revenue'!AB9/'Ton-Miles'!AB9)</f>
        <v>5.9027534418022523</v>
      </c>
      <c r="AC9" s="121">
        <f>IF('Ton-Miles'!AC9=0,0,100*'Nom Revenue'!AC9/'Ton-Miles'!AC9)</f>
        <v>6.2444295302013426</v>
      </c>
      <c r="AD9" s="121">
        <f>IF('Ton-Miles'!AD9=0,0,100*'Nom Revenue'!AD9/'Ton-Miles'!AD9)</f>
        <v>6.2444295302013426</v>
      </c>
      <c r="AE9" s="121">
        <f>IF('Ton-Miles'!AE9=0,0,100*'Nom Revenue'!AE9/'Ton-Miles'!AE9)</f>
        <v>7.0002531645569617</v>
      </c>
      <c r="AF9" s="121">
        <f>IF('Ton-Miles'!AF9=0,0,100*'Nom Revenue'!AF9/'Ton-Miles'!AF9)</f>
        <v>6.9743589743589745</v>
      </c>
      <c r="AG9" s="121">
        <f>IF('Ton-Miles'!AG9=0,0,100*'Nom Revenue'!AG9/'Ton-Miles'!AG9)</f>
        <v>7.5251995438996575</v>
      </c>
      <c r="AH9" s="121">
        <f>IF('Ton-Miles'!AH9=0,0,100*'Nom Revenue'!AH9/'Ton-Miles'!AH9)</f>
        <v>8.3456140350877188</v>
      </c>
      <c r="AI9" s="121">
        <f>IF('Ton-Miles'!AI9=0,0,100*'Nom Revenue'!AI9/'Ton-Miles'!AI9)</f>
        <v>8.2742323097463277</v>
      </c>
      <c r="AJ9" s="121">
        <f>IF('Ton-Miles'!AJ9=0,0,100*'Nom Revenue'!AJ9/'Ton-Miles'!AJ9)</f>
        <v>8.4116212338593961</v>
      </c>
      <c r="AK9" s="121">
        <f>IF('Ton-Miles'!AK9=0,0,100*'Nom Revenue'!AK9/'Ton-Miles'!AK9)</f>
        <v>9.0670731707317067</v>
      </c>
      <c r="AL9" s="121">
        <f>IF('Ton-Miles'!AL9=0,0,100*'Nom Revenue'!AL9/'Ton-Miles'!AL9)</f>
        <v>8.7184846737694794</v>
      </c>
      <c r="AM9" s="121">
        <f>IF('Ton-Miles'!AM9=0,0,100*'Nom Revenue'!AL9/'Ton-Miles'!AM9)</f>
        <v>8.3510895883777234</v>
      </c>
      <c r="AN9" s="121">
        <f>IF('Ton-Miles'!AN9=0,0,100*'Nom Revenue'!AM9/'Ton-Miles'!AN9)</f>
        <v>8.738359788359789</v>
      </c>
      <c r="AO9" s="121">
        <f>IF('Ton-Miles'!AO9=0,0,100*'Nom Revenue'!AN9/'Ton-Miles'!AO9)</f>
        <v>8.3338823529411759</v>
      </c>
      <c r="AP9" s="121">
        <f>IF('Ton-Miles'!AP9=0,0,100*'Nom Revenue'!AO9/'Ton-Miles'!AP9)</f>
        <v>8.9353723404255323</v>
      </c>
      <c r="AQ9" s="121">
        <f>IF('Ton-Miles'!AQ9=0,0,100*'Nom Revenue'!AP9/'Ton-Miles'!AQ9)</f>
        <v>9.7286259541984741</v>
      </c>
      <c r="AR9" s="121">
        <f>IF('Ton-Miles'!AR9=0,0,100*'Nom Revenue'!AQ9/'Ton-Miles'!AR9)</f>
        <v>11.477060931899642</v>
      </c>
      <c r="AS9" s="121">
        <f>IF('Ton-Miles'!AS9=0,0,100*'Nom Revenue'!AR9/'Ton-Miles'!AS9)</f>
        <v>11.24529411764706</v>
      </c>
      <c r="AT9" s="121">
        <f>IF('Ton-Miles'!AT9=0,0,100*'Nom Revenue'!AS9/'Ton-Miles'!AT9)</f>
        <v>10.141337386018238</v>
      </c>
      <c r="AU9" s="121" t="e">
        <f>IF('Ton-Miles'!AU9=0,0,100*'Nom Revenue'!AT9/'Ton-Miles'!AU9)</f>
        <v>#N/A</v>
      </c>
      <c r="AV9" s="121" t="e">
        <f>IF('Ton-Miles'!AV9=0,0,100*'Nom Revenue'!AU9/'Ton-Miles'!AV9)</f>
        <v>#N/A</v>
      </c>
      <c r="AW9" s="121" t="e">
        <f>IF('Ton-Miles'!AW9=0,0,100*'Nom Revenue'!AV9/'Ton-Miles'!AW9)</f>
        <v>#N/A</v>
      </c>
      <c r="AX9" s="121" t="e">
        <f>IF('Ton-Miles'!AX9=0,0,100*'Nom Revenue'!AW9/'Ton-Miles'!AX9)</f>
        <v>#N/A</v>
      </c>
      <c r="AY9" s="121" t="e">
        <f>IF('Ton-Miles'!AY9=0,0,100*'Nom Revenue'!AX9/'Ton-Miles'!AY9)</f>
        <v>#N/A</v>
      </c>
      <c r="AZ9" s="121" t="e">
        <f>IF('Ton-Miles'!AZ9=0,0,100*'Nom Revenue'!AY9/'Ton-Miles'!AZ9)</f>
        <v>#N/A</v>
      </c>
      <c r="BA9" s="121" t="e">
        <f>IF('Ton-Miles'!BA9=0,0,100*'Nom Revenue'!AZ9/'Ton-Miles'!BA9)</f>
        <v>#N/A</v>
      </c>
      <c r="BB9" s="121" t="e">
        <f>IF('Ton-Miles'!BB9=0,0,100*'Nom Revenue'!BA9/'Ton-Miles'!BB9)</f>
        <v>#N/A</v>
      </c>
      <c r="BC9" s="121"/>
      <c r="BD9" s="78">
        <f t="shared" si="19"/>
        <v>0.23667645394070846</v>
      </c>
      <c r="BE9" s="78">
        <f t="shared" si="20"/>
        <v>2.9650825196316788E-2</v>
      </c>
      <c r="BF9" s="78">
        <f t="shared" si="27"/>
        <v>5.7884187738454607E-2</v>
      </c>
      <c r="BG9" s="78">
        <f t="shared" si="21"/>
        <v>0.12103966114119125</v>
      </c>
      <c r="BH9" s="78">
        <f t="shared" si="22"/>
        <v>-3.699036247587828E-3</v>
      </c>
      <c r="BI9" s="78">
        <f t="shared" si="23"/>
        <v>7.8980816956200961E-2</v>
      </c>
      <c r="BJ9" s="78">
        <f t="shared" si="24"/>
        <v>0.10902229055881119</v>
      </c>
      <c r="BK9" s="78">
        <f t="shared" si="24"/>
        <v>-8.5532023217559372E-3</v>
      </c>
      <c r="BL9" s="78">
        <f t="shared" si="24"/>
        <v>1.6604431561733746E-2</v>
      </c>
      <c r="BM9" s="78">
        <f t="shared" si="24"/>
        <v>7.7922188677958193E-2</v>
      </c>
      <c r="BN9" s="78">
        <f t="shared" si="24"/>
        <v>-3.8445536988436668E-2</v>
      </c>
      <c r="BO9" s="78">
        <f t="shared" si="25"/>
        <v>4.637361339303947E-2</v>
      </c>
      <c r="BP9" s="78">
        <f t="shared" si="26"/>
        <v>-4.6287569431211817E-2</v>
      </c>
      <c r="BQ9" s="78">
        <f t="shared" si="26"/>
        <v>7.2174043502315488E-2</v>
      </c>
      <c r="BR9" s="78">
        <f t="shared" si="26"/>
        <v>8.8776783277859872E-2</v>
      </c>
      <c r="BS9" s="78">
        <f t="shared" si="26"/>
        <v>0.17972064975389612</v>
      </c>
      <c r="BT9" s="78">
        <f t="shared" si="26"/>
        <v>-2.0193916859707839E-2</v>
      </c>
      <c r="BU9" s="78">
        <f t="shared" si="26"/>
        <v>-9.8170552061986549E-2</v>
      </c>
      <c r="BV9" s="78" t="e">
        <f t="shared" si="26"/>
        <v>#N/A</v>
      </c>
      <c r="BW9" s="78" t="e">
        <f t="shared" si="26"/>
        <v>#N/A</v>
      </c>
      <c r="BX9" s="78" t="e">
        <f t="shared" si="26"/>
        <v>#N/A</v>
      </c>
      <c r="BY9" s="78" t="e">
        <f t="shared" si="26"/>
        <v>#N/A</v>
      </c>
      <c r="BZ9" s="78" t="e">
        <f t="shared" si="26"/>
        <v>#N/A</v>
      </c>
      <c r="CA9" s="78" t="e">
        <f t="shared" si="26"/>
        <v>#N/A</v>
      </c>
      <c r="CB9" s="78" t="e">
        <f t="shared" si="26"/>
        <v>#N/A</v>
      </c>
      <c r="CC9" s="78" t="e">
        <f t="shared" si="26"/>
        <v>#N/A</v>
      </c>
    </row>
    <row r="10" spans="1:276"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121">
        <f>IF('Ton-Miles'!G10=0,0,100*'Nom Revenue'!G10/'Ton-Miles'!G10)</f>
        <v>3.8339875776397516</v>
      </c>
      <c r="H10" s="121">
        <f>IF('Ton-Miles'!H10=0,0,100*'Nom Revenue'!H10/'Ton-Miles'!H10)</f>
        <v>3.4615635179153097</v>
      </c>
      <c r="I10" s="121">
        <f>IF('Ton-Miles'!I10=0,0,100*'Nom Revenue'!I10/'Ton-Miles'!I10)</f>
        <v>3.1461611978337047</v>
      </c>
      <c r="J10" s="121">
        <f>IF('Ton-Miles'!J10=0,0,100*'Nom Revenue'!J10/'Ton-Miles'!J10)</f>
        <v>3.1906755076668052</v>
      </c>
      <c r="K10" s="121">
        <f>IF('Ton-Miles'!K10=0,0,100*'Nom Revenue'!K10/'Ton-Miles'!K10)</f>
        <v>3.2158923822931333</v>
      </c>
      <c r="L10" s="121">
        <f>IF('Ton-Miles'!L10=0,0,100*'Nom Revenue'!L10/'Ton-Miles'!L10)</f>
        <v>3.4577940951506805</v>
      </c>
      <c r="M10" s="121">
        <f>IF('Ton-Miles'!M10=0,0,100*'Nom Revenue'!M10/'Ton-Miles'!M10)</f>
        <v>3.4742838218248058</v>
      </c>
      <c r="N10" s="121">
        <f>IF('Ton-Miles'!N10=0,0,100*'Nom Revenue'!N10/'Ton-Miles'!N10)</f>
        <v>3.5391951143125584</v>
      </c>
      <c r="O10" s="121">
        <f>IF('Ton-Miles'!O10=0,0,100*'Nom Revenue'!O10/'Ton-Miles'!O10)</f>
        <v>3.5781748028854219</v>
      </c>
      <c r="P10" s="121">
        <f>IF('Ton-Miles'!P10=0,0,100*'Nom Revenue'!P10/'Ton-Miles'!P10)</f>
        <v>3.6416624257845629</v>
      </c>
      <c r="Q10" s="121">
        <f>IF('Ton-Miles'!Q10=0,0,100*'Nom Revenue'!Q10/'Ton-Miles'!Q10)</f>
        <v>3.5654517453798769</v>
      </c>
      <c r="R10" s="121">
        <f>IF('Ton-Miles'!R10=0,0,100*'Nom Revenue'!R10/'Ton-Miles'!R10)</f>
        <v>3.4046356352537197</v>
      </c>
      <c r="S10" s="121">
        <f>IF('Ton-Miles'!S10=0,0,100*'Nom Revenue'!S10/'Ton-Miles'!S10)</f>
        <v>3.485032796660704</v>
      </c>
      <c r="T10" s="121">
        <f>IF('Ton-Miles'!T10=0,0,100*'Nom Revenue'!T10/'Ton-Miles'!T10)</f>
        <v>3.2983714788732392</v>
      </c>
      <c r="U10" s="121">
        <f>IF('Ton-Miles'!U10=0,0,100*'Nom Revenue'!U10/'Ton-Miles'!U10)</f>
        <v>3.2929075072583989</v>
      </c>
      <c r="V10" s="121">
        <f>IF('Ton-Miles'!V10=0,0,100*'Nom Revenue'!V10/'Ton-Miles'!V10)</f>
        <v>3.4718319253001337</v>
      </c>
      <c r="W10" s="121">
        <f>IF('Ton-Miles'!W10=0,0,100*'Nom Revenue'!W10/'Ton-Miles'!W10)</f>
        <v>3.4928372888603811</v>
      </c>
      <c r="X10" s="121">
        <f>IF('Ton-Miles'!X10=0,0,100*'Nom Revenue'!X10/'Ton-Miles'!X10)</f>
        <v>3.742582628747118</v>
      </c>
      <c r="Y10" s="121">
        <f>IF('Ton-Miles'!Y10=0,0,100*'Nom Revenue'!Y10/'Ton-Miles'!Y10)</f>
        <v>3.7288233745722557</v>
      </c>
      <c r="Z10" s="121">
        <f>IF('Ton-Miles'!Z10=0,0,100*'Nom Revenue'!Z10/'Ton-Miles'!Z10)</f>
        <v>4.0764892772041303</v>
      </c>
      <c r="AA10" s="121">
        <f>IF('Ton-Miles'!AA10=0,0,100*'Nom Revenue'!AA10/'Ton-Miles'!AA10)</f>
        <v>4.5239698018244736</v>
      </c>
      <c r="AB10" s="121">
        <f>IF('Ton-Miles'!AB10=0,0,100*'Nom Revenue'!AB10/'Ton-Miles'!AB10)</f>
        <v>4.6309953239812955</v>
      </c>
      <c r="AC10" s="121">
        <f>IF('Ton-Miles'!AC10=0,0,100*'Nom Revenue'!AC10/'Ton-Miles'!AC10)</f>
        <v>5.1050017012589315</v>
      </c>
      <c r="AD10" s="121">
        <f>IF('Ton-Miles'!AD10=0,0,100*'Nom Revenue'!AD10/'Ton-Miles'!AD10)</f>
        <v>5.1050017012589315</v>
      </c>
      <c r="AE10" s="121">
        <f>IF('Ton-Miles'!AE10=0,0,100*'Nom Revenue'!AE10/'Ton-Miles'!AE10)</f>
        <v>6.1524655547498188</v>
      </c>
      <c r="AF10" s="121">
        <f>IF('Ton-Miles'!AF10=0,0,100*'Nom Revenue'!AF10/'Ton-Miles'!AF10)</f>
        <v>6.0221733919296847</v>
      </c>
      <c r="AG10" s="121">
        <f>IF('Ton-Miles'!AG10=0,0,100*'Nom Revenue'!AG10/'Ton-Miles'!AG10)</f>
        <v>6.3208453016003272</v>
      </c>
      <c r="AH10" s="121">
        <f>IF('Ton-Miles'!AH10=0,0,100*'Nom Revenue'!AH10/'Ton-Miles'!AH10)</f>
        <v>6.4872067286409907</v>
      </c>
      <c r="AI10" s="121">
        <f>IF('Ton-Miles'!AI10=0,0,100*'Nom Revenue'!AI10/'Ton-Miles'!AI10)</f>
        <v>6.7061434977578473</v>
      </c>
      <c r="AJ10" s="121">
        <f>IF('Ton-Miles'!AJ10=0,0,100*'Nom Revenue'!AJ10/'Ton-Miles'!AJ10)</f>
        <v>7.2912721893491117</v>
      </c>
      <c r="AK10" s="121">
        <f>IF('Ton-Miles'!AK10=0,0,100*'Nom Revenue'!AK10/'Ton-Miles'!AK10)</f>
        <v>7.2639112903225813</v>
      </c>
      <c r="AL10" s="121">
        <f>IF('Ton-Miles'!AL10=0,0,100*'Nom Revenue'!AL10/'Ton-Miles'!AL10)</f>
        <v>6.8204474731552267</v>
      </c>
      <c r="AM10" s="121">
        <f>IF('Ton-Miles'!AM10=0,0,100*'Nom Revenue'!AL10/'Ton-Miles'!AM10)</f>
        <v>6.5330352707401884</v>
      </c>
      <c r="AN10" s="121">
        <f>IF('Ton-Miles'!AN10=0,0,100*'Nom Revenue'!AM10/'Ton-Miles'!AN10)</f>
        <v>6.5331317204301067</v>
      </c>
      <c r="AO10" s="121">
        <f>IF('Ton-Miles'!AO10=0,0,100*'Nom Revenue'!AN10/'Ton-Miles'!AO10)</f>
        <v>6.5789776357827474</v>
      </c>
      <c r="AP10" s="121">
        <f>IF('Ton-Miles'!AP10=0,0,100*'Nom Revenue'!AO10/'Ton-Miles'!AP10)</f>
        <v>7.2099060014461314</v>
      </c>
      <c r="AQ10" s="121">
        <f>IF('Ton-Miles'!AQ10=0,0,100*'Nom Revenue'!AP10/'Ton-Miles'!AQ10)</f>
        <v>6.7866506313890556</v>
      </c>
      <c r="AR10" s="121">
        <f>IF('Ton-Miles'!AR10=0,0,100*'Nom Revenue'!AQ10/'Ton-Miles'!AR10)</f>
        <v>6.8067585301837275</v>
      </c>
      <c r="AS10" s="121">
        <f>IF('Ton-Miles'!AS10=0,0,100*'Nom Revenue'!AR10/'Ton-Miles'!AS10)</f>
        <v>7.0739495798319334</v>
      </c>
      <c r="AT10" s="121">
        <f>IF('Ton-Miles'!AT10=0,0,100*'Nom Revenue'!AS10/'Ton-Miles'!AT10)</f>
        <v>8.1489194499017685</v>
      </c>
      <c r="AU10" s="121" t="e">
        <f>IF('Ton-Miles'!AU10=0,0,100*'Nom Revenue'!AT10/'Ton-Miles'!AU10)</f>
        <v>#N/A</v>
      </c>
      <c r="AV10" s="121" t="e">
        <f>IF('Ton-Miles'!AV10=0,0,100*'Nom Revenue'!AU10/'Ton-Miles'!AV10)</f>
        <v>#N/A</v>
      </c>
      <c r="AW10" s="121" t="e">
        <f>IF('Ton-Miles'!AW10=0,0,100*'Nom Revenue'!AV10/'Ton-Miles'!AW10)</f>
        <v>#N/A</v>
      </c>
      <c r="AX10" s="121" t="e">
        <f>IF('Ton-Miles'!AX10=0,0,100*'Nom Revenue'!AW10/'Ton-Miles'!AX10)</f>
        <v>#N/A</v>
      </c>
      <c r="AY10" s="121" t="e">
        <f>IF('Ton-Miles'!AY10=0,0,100*'Nom Revenue'!AX10/'Ton-Miles'!AY10)</f>
        <v>#N/A</v>
      </c>
      <c r="AZ10" s="121" t="e">
        <f>IF('Ton-Miles'!AZ10=0,0,100*'Nom Revenue'!AY10/'Ton-Miles'!AZ10)</f>
        <v>#N/A</v>
      </c>
      <c r="BA10" s="121" t="e">
        <f>IF('Ton-Miles'!BA10=0,0,100*'Nom Revenue'!AZ10/'Ton-Miles'!BA10)</f>
        <v>#N/A</v>
      </c>
      <c r="BB10" s="121" t="e">
        <f>IF('Ton-Miles'!BB10=0,0,100*'Nom Revenue'!BA10/'Ton-Miles'!BB10)</f>
        <v>#N/A</v>
      </c>
      <c r="BC10" s="121"/>
      <c r="BD10" s="78">
        <f t="shared" si="19"/>
        <v>0.10977105401029008</v>
      </c>
      <c r="BE10" s="78">
        <f t="shared" si="20"/>
        <v>2.365743513885965E-2</v>
      </c>
      <c r="BF10" s="78">
        <f t="shared" si="27"/>
        <v>0.1023551837383696</v>
      </c>
      <c r="BG10" s="78">
        <f t="shared" si="21"/>
        <v>0.2051838402389905</v>
      </c>
      <c r="BH10" s="78">
        <f t="shared" si="22"/>
        <v>-2.1177227513211494E-2</v>
      </c>
      <c r="BI10" s="78">
        <f t="shared" si="23"/>
        <v>4.9595368687140873E-2</v>
      </c>
      <c r="BJ10" s="78">
        <f t="shared" si="24"/>
        <v>2.6319490369198562E-2</v>
      </c>
      <c r="BK10" s="78">
        <f t="shared" si="24"/>
        <v>3.3749004506092195E-2</v>
      </c>
      <c r="BL10" s="78">
        <f t="shared" si="24"/>
        <v>8.7252635107927246E-2</v>
      </c>
      <c r="BM10" s="78">
        <f t="shared" si="24"/>
        <v>-3.7525548787629148E-3</v>
      </c>
      <c r="BN10" s="78">
        <f t="shared" si="24"/>
        <v>-6.1050279862057799E-2</v>
      </c>
      <c r="BO10" s="78">
        <f t="shared" si="25"/>
        <v>1.476338117289977E-5</v>
      </c>
      <c r="BP10" s="78">
        <f t="shared" si="26"/>
        <v>7.0174484940006554E-3</v>
      </c>
      <c r="BQ10" s="78">
        <f t="shared" si="26"/>
        <v>9.5900670376472208E-2</v>
      </c>
      <c r="BR10" s="78">
        <f t="shared" si="26"/>
        <v>-5.8704700168376811E-2</v>
      </c>
      <c r="BS10" s="78">
        <f t="shared" si="26"/>
        <v>2.9628604575091533E-3</v>
      </c>
      <c r="BT10" s="78">
        <f t="shared" si="26"/>
        <v>3.925378702114668E-2</v>
      </c>
      <c r="BU10" s="78">
        <f t="shared" si="26"/>
        <v>0.15196176590438393</v>
      </c>
      <c r="BV10" s="78" t="e">
        <f t="shared" si="26"/>
        <v>#N/A</v>
      </c>
      <c r="BW10" s="78" t="e">
        <f t="shared" si="26"/>
        <v>#N/A</v>
      </c>
      <c r="BX10" s="78" t="e">
        <f t="shared" si="26"/>
        <v>#N/A</v>
      </c>
      <c r="BY10" s="78" t="e">
        <f t="shared" si="26"/>
        <v>#N/A</v>
      </c>
      <c r="BZ10" s="78" t="e">
        <f t="shared" si="26"/>
        <v>#N/A</v>
      </c>
      <c r="CA10" s="78" t="e">
        <f t="shared" si="26"/>
        <v>#N/A</v>
      </c>
      <c r="CB10" s="78" t="e">
        <f t="shared" si="26"/>
        <v>#N/A</v>
      </c>
      <c r="CC10" s="78" t="e">
        <f t="shared" si="26"/>
        <v>#N/A</v>
      </c>
    </row>
    <row r="11" spans="1:276"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121">
        <f>IF('Ton-Miles'!G11=0,0,100*'Nom Revenue'!G11/'Ton-Miles'!G11)</f>
        <v>2.3452795600366634</v>
      </c>
      <c r="H11" s="121">
        <f>IF('Ton-Miles'!H11=0,0,100*'Nom Revenue'!H11/'Ton-Miles'!H11)</f>
        <v>2.3748407643312102</v>
      </c>
      <c r="I11" s="121">
        <f>IF('Ton-Miles'!I11=0,0,100*'Nom Revenue'!I11/'Ton-Miles'!I11)</f>
        <v>2.3549099836333882</v>
      </c>
      <c r="J11" s="121">
        <f>IF('Ton-Miles'!J11=0,0,100*'Nom Revenue'!J11/'Ton-Miles'!J11)</f>
        <v>2.4579443892750747</v>
      </c>
      <c r="K11" s="121">
        <f>IF('Ton-Miles'!K11=0,0,100*'Nom Revenue'!K11/'Ton-Miles'!K11)</f>
        <v>2.6733504492939661</v>
      </c>
      <c r="L11" s="121">
        <f>IF('Ton-Miles'!L11=0,0,100*'Nom Revenue'!L11/'Ton-Miles'!L11)</f>
        <v>3.0296235229458643</v>
      </c>
      <c r="M11" s="121">
        <f>IF('Ton-Miles'!M11=0,0,100*'Nom Revenue'!M11/'Ton-Miles'!M11)</f>
        <v>2.9581726739312662</v>
      </c>
      <c r="N11" s="121">
        <f>IF('Ton-Miles'!N11=0,0,100*'Nom Revenue'!N11/'Ton-Miles'!N11)</f>
        <v>2.9799946652440652</v>
      </c>
      <c r="O11" s="121">
        <f>IF('Ton-Miles'!O11=0,0,100*'Nom Revenue'!O11/'Ton-Miles'!O11)</f>
        <v>3.0735946520814346</v>
      </c>
      <c r="P11" s="121">
        <f>IF('Ton-Miles'!P11=0,0,100*'Nom Revenue'!P11/'Ton-Miles'!P11)</f>
        <v>3.3113462240058373</v>
      </c>
      <c r="Q11" s="121">
        <f>IF('Ton-Miles'!Q11=0,0,100*'Nom Revenue'!Q11/'Ton-Miles'!Q11)</f>
        <v>3.3593699253004221</v>
      </c>
      <c r="R11" s="121">
        <f>IF('Ton-Miles'!R11=0,0,100*'Nom Revenue'!R11/'Ton-Miles'!R11)</f>
        <v>3.3604938271604934</v>
      </c>
      <c r="S11" s="121">
        <f>IF('Ton-Miles'!S11=0,0,100*'Nom Revenue'!S11/'Ton-Miles'!S11)</f>
        <v>3.4914091470951796</v>
      </c>
      <c r="T11" s="121">
        <f>IF('Ton-Miles'!T11=0,0,100*'Nom Revenue'!T11/'Ton-Miles'!T11)</f>
        <v>3.1189591078066914</v>
      </c>
      <c r="U11" s="121">
        <f>IF('Ton-Miles'!U11=0,0,100*'Nom Revenue'!U11/'Ton-Miles'!U11)</f>
        <v>3.1813256851497771</v>
      </c>
      <c r="V11" s="121">
        <f>IF('Ton-Miles'!V11=0,0,100*'Nom Revenue'!V11/'Ton-Miles'!V11)</f>
        <v>3.106974063400576</v>
      </c>
      <c r="W11" s="121">
        <f>IF('Ton-Miles'!W11=0,0,100*'Nom Revenue'!W11/'Ton-Miles'!W11)</f>
        <v>3.0898969072164948</v>
      </c>
      <c r="X11" s="121">
        <f>IF('Ton-Miles'!X11=0,0,100*'Nom Revenue'!X11/'Ton-Miles'!X11)</f>
        <v>3.7968017057569301</v>
      </c>
      <c r="Y11" s="121">
        <f>IF('Ton-Miles'!Y11=0,0,100*'Nom Revenue'!Y11/'Ton-Miles'!Y11)</f>
        <v>3.9442525312686127</v>
      </c>
      <c r="Z11" s="121">
        <f>IF('Ton-Miles'!Z11=0,0,100*'Nom Revenue'!Z11/'Ton-Miles'!Z11)</f>
        <v>3.6903064415259537</v>
      </c>
      <c r="AA11" s="121">
        <f>IF('Ton-Miles'!AA11=0,0,100*'Nom Revenue'!AA11/'Ton-Miles'!AA11)</f>
        <v>3.7113595166163145</v>
      </c>
      <c r="AB11" s="121">
        <f>IF('Ton-Miles'!AB11=0,0,100*'Nom Revenue'!AB11/'Ton-Miles'!AB11)</f>
        <v>3.695649809679173</v>
      </c>
      <c r="AC11" s="121">
        <f>IF('Ton-Miles'!AC11=0,0,100*'Nom Revenue'!AC11/'Ton-Miles'!AC11)</f>
        <v>3.9912128146453085</v>
      </c>
      <c r="AD11" s="121">
        <f>IF('Ton-Miles'!AD11=0,0,100*'Nom Revenue'!AD11/'Ton-Miles'!AD11)</f>
        <v>3.9912128146453085</v>
      </c>
      <c r="AE11" s="121">
        <f>IF('Ton-Miles'!AE11=0,0,100*'Nom Revenue'!AE11/'Ton-Miles'!AE11)</f>
        <v>4.699579326923077</v>
      </c>
      <c r="AF11" s="121">
        <f>IF('Ton-Miles'!AF11=0,0,100*'Nom Revenue'!AF11/'Ton-Miles'!AF11)</f>
        <v>4.5795657015590194</v>
      </c>
      <c r="AG11" s="121">
        <f>IF('Ton-Miles'!AG11=0,0,100*'Nom Revenue'!AG11/'Ton-Miles'!AG11)</f>
        <v>4.9254290876242104</v>
      </c>
      <c r="AH11" s="121">
        <f>IF('Ton-Miles'!AH11=0,0,100*'Nom Revenue'!AH11/'Ton-Miles'!AH11)</f>
        <v>5.5918269230769226</v>
      </c>
      <c r="AI11" s="121">
        <f>IF('Ton-Miles'!AI11=0,0,100*'Nom Revenue'!AI11/'Ton-Miles'!AI11)</f>
        <v>5.6597147262914413</v>
      </c>
      <c r="AJ11" s="121">
        <f>IF('Ton-Miles'!AJ11=0,0,100*'Nom Revenue'!AJ11/'Ton-Miles'!AJ11)</f>
        <v>5.6759473474272033</v>
      </c>
      <c r="AK11" s="121">
        <f>IF('Ton-Miles'!AK11=0,0,100*'Nom Revenue'!AK11/'Ton-Miles'!AK11)</f>
        <v>5.3717829457364337</v>
      </c>
      <c r="AL11" s="121">
        <f>IF('Ton-Miles'!AL11=0,0,100*'Nom Revenue'!AL11/'Ton-Miles'!AL11)</f>
        <v>5.2220590097969142</v>
      </c>
      <c r="AM11" s="121">
        <f>IF('Ton-Miles'!AM11=0,0,100*'Nom Revenue'!AL11/'Ton-Miles'!AM11)</f>
        <v>5.0020025564550492</v>
      </c>
      <c r="AN11" s="121">
        <f>IF('Ton-Miles'!AN11=0,0,100*'Nom Revenue'!AM11/'Ton-Miles'!AN11)</f>
        <v>5.4849471114727422</v>
      </c>
      <c r="AO11" s="121">
        <f>IF('Ton-Miles'!AO11=0,0,100*'Nom Revenue'!AN11/'Ton-Miles'!AO11)</f>
        <v>5.4546405228758168</v>
      </c>
      <c r="AP11" s="121">
        <f>IF('Ton-Miles'!AP11=0,0,100*'Nom Revenue'!AO11/'Ton-Miles'!AP11)</f>
        <v>5.3882089552238801</v>
      </c>
      <c r="AQ11" s="121">
        <f>IF('Ton-Miles'!AQ11=0,0,100*'Nom Revenue'!AP11/'Ton-Miles'!AQ11)</f>
        <v>5.8773577981651375</v>
      </c>
      <c r="AR11" s="121">
        <f>IF('Ton-Miles'!AR11=0,0,100*'Nom Revenue'!AQ11/'Ton-Miles'!AR11)</f>
        <v>5.7454108391608401</v>
      </c>
      <c r="AS11" s="121">
        <f>IF('Ton-Miles'!AS11=0,0,100*'Nom Revenue'!AR11/'Ton-Miles'!AS11)</f>
        <v>6.0584861307005173</v>
      </c>
      <c r="AT11" s="121">
        <f>IF('Ton-Miles'!AT11=0,0,100*'Nom Revenue'!AS11/'Ton-Miles'!AT11)</f>
        <v>7.6863532633500684</v>
      </c>
      <c r="AU11" s="121" t="e">
        <f>IF('Ton-Miles'!AU11=0,0,100*'Nom Revenue'!AT11/'Ton-Miles'!AU11)</f>
        <v>#N/A</v>
      </c>
      <c r="AV11" s="121" t="e">
        <f>IF('Ton-Miles'!AV11=0,0,100*'Nom Revenue'!AU11/'Ton-Miles'!AV11)</f>
        <v>#N/A</v>
      </c>
      <c r="AW11" s="121" t="e">
        <f>IF('Ton-Miles'!AW11=0,0,100*'Nom Revenue'!AV11/'Ton-Miles'!AW11)</f>
        <v>#N/A</v>
      </c>
      <c r="AX11" s="121" t="e">
        <f>IF('Ton-Miles'!AX11=0,0,100*'Nom Revenue'!AW11/'Ton-Miles'!AX11)</f>
        <v>#N/A</v>
      </c>
      <c r="AY11" s="121" t="e">
        <f>IF('Ton-Miles'!AY11=0,0,100*'Nom Revenue'!AX11/'Ton-Miles'!AY11)</f>
        <v>#N/A</v>
      </c>
      <c r="AZ11" s="121" t="e">
        <f>IF('Ton-Miles'!AZ11=0,0,100*'Nom Revenue'!AY11/'Ton-Miles'!AZ11)</f>
        <v>#N/A</v>
      </c>
      <c r="BA11" s="121" t="e">
        <f>IF('Ton-Miles'!BA11=0,0,100*'Nom Revenue'!AZ11/'Ton-Miles'!BA11)</f>
        <v>#N/A</v>
      </c>
      <c r="BB11" s="121" t="e">
        <f>IF('Ton-Miles'!BB11=0,0,100*'Nom Revenue'!BA11/'Ton-Miles'!BB11)</f>
        <v>#N/A</v>
      </c>
      <c r="BC11" s="121"/>
      <c r="BD11" s="78">
        <f t="shared" si="19"/>
        <v>5.7049666264721299E-3</v>
      </c>
      <c r="BE11" s="78">
        <f t="shared" si="20"/>
        <v>-4.2328712340603536E-3</v>
      </c>
      <c r="BF11" s="78">
        <f t="shared" si="27"/>
        <v>7.9975923095320089E-2</v>
      </c>
      <c r="BG11" s="78">
        <f t="shared" si="21"/>
        <v>0.17748151882016838</v>
      </c>
      <c r="BH11" s="78">
        <f t="shared" si="22"/>
        <v>-2.5537099603047508E-2</v>
      </c>
      <c r="BI11" s="78">
        <f t="shared" si="23"/>
        <v>7.5523184643349284E-2</v>
      </c>
      <c r="BJ11" s="78">
        <f t="shared" si="24"/>
        <v>0.13529741746300328</v>
      </c>
      <c r="BK11" s="78">
        <f t="shared" si="24"/>
        <v>1.2140540855145598E-2</v>
      </c>
      <c r="BL11" s="78">
        <f t="shared" si="24"/>
        <v>2.8680988213691805E-3</v>
      </c>
      <c r="BM11" s="78">
        <f t="shared" si="24"/>
        <v>-5.3588305717571783E-2</v>
      </c>
      <c r="BN11" s="78">
        <f t="shared" si="24"/>
        <v>-2.7872298164681952E-2</v>
      </c>
      <c r="BO11" s="78">
        <f t="shared" si="25"/>
        <v>9.6550241541651483E-2</v>
      </c>
      <c r="BP11" s="78">
        <f t="shared" si="26"/>
        <v>-5.5254112721586646E-3</v>
      </c>
      <c r="BQ11" s="78">
        <f t="shared" si="26"/>
        <v>-1.2178908467631255E-2</v>
      </c>
      <c r="BR11" s="78">
        <f t="shared" si="26"/>
        <v>9.0781342558555744E-2</v>
      </c>
      <c r="BS11" s="78">
        <f t="shared" si="26"/>
        <v>-2.2450047033973353E-2</v>
      </c>
      <c r="BT11" s="78">
        <f t="shared" si="26"/>
        <v>5.4491367163119087E-2</v>
      </c>
      <c r="BU11" s="78">
        <f t="shared" si="26"/>
        <v>0.26869206226297448</v>
      </c>
      <c r="BV11" s="78" t="e">
        <f t="shared" si="26"/>
        <v>#N/A</v>
      </c>
      <c r="BW11" s="78" t="e">
        <f t="shared" si="26"/>
        <v>#N/A</v>
      </c>
      <c r="BX11" s="78" t="e">
        <f t="shared" si="26"/>
        <v>#N/A</v>
      </c>
      <c r="BY11" s="78" t="e">
        <f t="shared" si="26"/>
        <v>#N/A</v>
      </c>
      <c r="BZ11" s="78" t="e">
        <f t="shared" si="26"/>
        <v>#N/A</v>
      </c>
      <c r="CA11" s="78" t="e">
        <f t="shared" si="26"/>
        <v>#N/A</v>
      </c>
      <c r="CB11" s="78" t="e">
        <f t="shared" si="26"/>
        <v>#N/A</v>
      </c>
      <c r="CC11" s="78" t="e">
        <f t="shared" si="26"/>
        <v>#N/A</v>
      </c>
    </row>
    <row r="12" spans="1:276"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122">
        <f>IF('Ton-Miles'!G12=0,0,100*'Nom Revenue'!G12/'Ton-Miles'!G12)</f>
        <v>4.3846774193548388</v>
      </c>
      <c r="H12" s="122">
        <f>IF('Ton-Miles'!H12=0,0,100*'Nom Revenue'!H12/'Ton-Miles'!H12)</f>
        <v>3.7894021739130435</v>
      </c>
      <c r="I12" s="122">
        <f>IF('Ton-Miles'!I12=0,0,100*'Nom Revenue'!I12/'Ton-Miles'!I12)</f>
        <v>3.8229576624925463</v>
      </c>
      <c r="J12" s="122">
        <f>IF('Ton-Miles'!J12=0,0,100*'Nom Revenue'!J12/'Ton-Miles'!J12)</f>
        <v>4.1345754428833237</v>
      </c>
      <c r="K12" s="122">
        <f>IF('Ton-Miles'!K12=0,0,100*'Nom Revenue'!K12/'Ton-Miles'!K12)</f>
        <v>3.8451437451437451</v>
      </c>
      <c r="L12" s="122">
        <f>IF('Ton-Miles'!L12=0,0,100*'Nom Revenue'!L12/'Ton-Miles'!L12)</f>
        <v>4.0392982456140354</v>
      </c>
      <c r="M12" s="122">
        <f>IF('Ton-Miles'!M12=0,0,100*'Nom Revenue'!M12/'Ton-Miles'!M12)</f>
        <v>3.9687002652519894</v>
      </c>
      <c r="N12" s="122">
        <f>IF('Ton-Miles'!N12=0,0,100*'Nom Revenue'!N12/'Ton-Miles'!N12)</f>
        <v>3.9344740177439794</v>
      </c>
      <c r="O12" s="122">
        <f>IF('Ton-Miles'!O12=0,0,100*'Nom Revenue'!O12/'Ton-Miles'!O12)</f>
        <v>3.9525810324129647</v>
      </c>
      <c r="P12" s="122">
        <f>IF('Ton-Miles'!P12=0,0,100*'Nom Revenue'!P12/'Ton-Miles'!P12)</f>
        <v>3.865312843029638</v>
      </c>
      <c r="Q12" s="122">
        <f>IF('Ton-Miles'!Q12=0,0,100*'Nom Revenue'!Q12/'Ton-Miles'!Q12)</f>
        <v>3.6218298555377206</v>
      </c>
      <c r="R12" s="122">
        <f>IF('Ton-Miles'!R12=0,0,100*'Nom Revenue'!R12/'Ton-Miles'!R12)</f>
        <v>3.2192982456140351</v>
      </c>
      <c r="S12" s="122">
        <f>IF('Ton-Miles'!S12=0,0,100*'Nom Revenue'!S12/'Ton-Miles'!S12)</f>
        <v>3.3491778774289984</v>
      </c>
      <c r="T12" s="122">
        <f>IF('Ton-Miles'!T12=0,0,100*'Nom Revenue'!T12/'Ton-Miles'!T12)</f>
        <v>3.2530681051921779</v>
      </c>
      <c r="U12" s="122">
        <f>IF('Ton-Miles'!U12=0,0,100*'Nom Revenue'!U12/'Ton-Miles'!U12)</f>
        <v>3.3225538971807627</v>
      </c>
      <c r="V12" s="122">
        <f>IF('Ton-Miles'!V12=0,0,100*'Nom Revenue'!V12/'Ton-Miles'!V12)</f>
        <v>3.801029601029601</v>
      </c>
      <c r="W12" s="122">
        <f>IF('Ton-Miles'!W12=0,0,100*'Nom Revenue'!W12/'Ton-Miles'!W12)</f>
        <v>4.1379895561357696</v>
      </c>
      <c r="X12" s="122">
        <f>IF('Ton-Miles'!X12=0,0,100*'Nom Revenue'!X12/'Ton-Miles'!X12)</f>
        <v>3.8491059147180193</v>
      </c>
      <c r="Y12" s="122">
        <f>IF('Ton-Miles'!Y12=0,0,100*'Nom Revenue'!Y12/'Ton-Miles'!Y12)</f>
        <v>3.8251740139211132</v>
      </c>
      <c r="Z12" s="122">
        <f>IF('Ton-Miles'!Z12=0,0,100*'Nom Revenue'!Z12/'Ton-Miles'!Z12)</f>
        <v>3.9388297872340425</v>
      </c>
      <c r="AA12" s="122">
        <f>IF('Ton-Miles'!AA12=0,0,100*'Nom Revenue'!AA12/'Ton-Miles'!AA12)</f>
        <v>4.7057103064066848</v>
      </c>
      <c r="AB12" s="122">
        <f>IF('Ton-Miles'!AB12=0,0,100*'Nom Revenue'!AB12/'Ton-Miles'!AB12)</f>
        <v>5.2859516616314206</v>
      </c>
      <c r="AC12" s="122">
        <f>IF('Ton-Miles'!AC12=0,0,100*'Nom Revenue'!AC12/'Ton-Miles'!AC12)</f>
        <v>5.5485119047619049</v>
      </c>
      <c r="AD12" s="122">
        <f>IF('Ton-Miles'!AD12=0,0,100*'Nom Revenue'!AD12/'Ton-Miles'!AD12)</f>
        <v>5.5485119047619049</v>
      </c>
      <c r="AE12" s="122">
        <f>IF('Ton-Miles'!AE12=0,0,100*'Nom Revenue'!AE12/'Ton-Miles'!AE12)</f>
        <v>6.3826086956521753</v>
      </c>
      <c r="AF12" s="122">
        <f>IF('Ton-Miles'!AF12=0,0,100*'Nom Revenue'!AF12/'Ton-Miles'!AF12)</f>
        <v>5.6214521452145219</v>
      </c>
      <c r="AG12" s="122">
        <f>IF('Ton-Miles'!AG12=0,0,100*'Nom Revenue'!AG12/'Ton-Miles'!AG12)</f>
        <v>6.3832075471698122</v>
      </c>
      <c r="AH12" s="122">
        <f>IF('Ton-Miles'!AH12=0,0,100*'Nom Revenue'!AH12/'Ton-Miles'!AH12)</f>
        <v>7.0367311072056244</v>
      </c>
      <c r="AI12" s="122">
        <f>IF('Ton-Miles'!AI12=0,0,100*'Nom Revenue'!AI12/'Ton-Miles'!AI12)</f>
        <v>7.049902534113059</v>
      </c>
      <c r="AJ12" s="122">
        <f>IF('Ton-Miles'!AJ12=0,0,100*'Nom Revenue'!AJ12/'Ton-Miles'!AJ12)</f>
        <v>7.5044526901669748</v>
      </c>
      <c r="AK12" s="122">
        <f>IF('Ton-Miles'!AK12=0,0,100*'Nom Revenue'!AK12/'Ton-Miles'!AK12)</f>
        <v>8.4076212471131644</v>
      </c>
      <c r="AL12" s="122">
        <f>IF('Ton-Miles'!AL12=0,0,100*'Nom Revenue'!AL12/'Ton-Miles'!AL12)</f>
        <v>8.1080584072854425</v>
      </c>
      <c r="AM12" s="122">
        <f>IF('Ton-Miles'!AM12=0,0,100*'Nom Revenue'!AL12/'Ton-Miles'!AM12)</f>
        <v>7.7663865546218487</v>
      </c>
      <c r="AN12" s="122">
        <f>IF('Ton-Miles'!AN12=0,0,100*'Nom Revenue'!AM12/'Ton-Miles'!AN12)</f>
        <v>7.5420803782505903</v>
      </c>
      <c r="AO12" s="122">
        <f>IF('Ton-Miles'!AO12=0,0,100*'Nom Revenue'!AN12/'Ton-Miles'!AO12)</f>
        <v>7.5219814241486063</v>
      </c>
      <c r="AP12" s="122">
        <f>IF('Ton-Miles'!AP12=0,0,100*'Nom Revenue'!AO12/'Ton-Miles'!AP12)</f>
        <v>7.4905714285714282</v>
      </c>
      <c r="AQ12" s="122">
        <f>IF('Ton-Miles'!AQ12=0,0,100*'Nom Revenue'!AP12/'Ton-Miles'!AQ12)</f>
        <v>7.4840707964601778</v>
      </c>
      <c r="AR12" s="122">
        <f>IF('Ton-Miles'!AR12=0,0,100*'Nom Revenue'!AQ12/'Ton-Miles'!AR12)</f>
        <v>7.8409742120343839</v>
      </c>
      <c r="AS12" s="122">
        <f>IF('Ton-Miles'!AS12=0,0,100*'Nom Revenue'!AR12/'Ton-Miles'!AS12)</f>
        <v>7.8796407185628752</v>
      </c>
      <c r="AT12" s="122">
        <f>IF('Ton-Miles'!AT12=0,0,100*'Nom Revenue'!AS12/'Ton-Miles'!AT12)</f>
        <v>8.5550561797752813</v>
      </c>
      <c r="AU12" s="122" t="e">
        <f>IF('Ton-Miles'!AU12=0,0,100*'Nom Revenue'!AT12/'Ton-Miles'!AU12)</f>
        <v>#N/A</v>
      </c>
      <c r="AV12" s="122" t="e">
        <f>IF('Ton-Miles'!AV12=0,0,100*'Nom Revenue'!AU12/'Ton-Miles'!AV12)</f>
        <v>#N/A</v>
      </c>
      <c r="AW12" s="122" t="e">
        <f>IF('Ton-Miles'!AW12=0,0,100*'Nom Revenue'!AV12/'Ton-Miles'!AW12)</f>
        <v>#N/A</v>
      </c>
      <c r="AX12" s="122" t="e">
        <f>IF('Ton-Miles'!AX12=0,0,100*'Nom Revenue'!AW12/'Ton-Miles'!AX12)</f>
        <v>#N/A</v>
      </c>
      <c r="AY12" s="122" t="e">
        <f>IF('Ton-Miles'!AY12=0,0,100*'Nom Revenue'!AX12/'Ton-Miles'!AY12)</f>
        <v>#N/A</v>
      </c>
      <c r="AZ12" s="122" t="e">
        <f>IF('Ton-Miles'!AZ12=0,0,100*'Nom Revenue'!AY12/'Ton-Miles'!AZ12)</f>
        <v>#N/A</v>
      </c>
      <c r="BA12" s="122" t="e">
        <f>IF('Ton-Miles'!BA12=0,0,100*'Nom Revenue'!AZ12/'Ton-Miles'!BA12)</f>
        <v>#N/A</v>
      </c>
      <c r="BB12" s="122" t="e">
        <f>IF('Ton-Miles'!BB12=0,0,100*'Nom Revenue'!BA12/'Ton-Miles'!BB12)</f>
        <v>#N/A</v>
      </c>
      <c r="BC12" s="121"/>
      <c r="BD12" s="79">
        <f t="shared" si="19"/>
        <v>0.19469755247056963</v>
      </c>
      <c r="BE12" s="79">
        <f t="shared" si="20"/>
        <v>0.12330579603142056</v>
      </c>
      <c r="BF12" s="111">
        <f t="shared" si="27"/>
        <v>4.9671328823587713E-2</v>
      </c>
      <c r="BG12" s="79">
        <f t="shared" si="21"/>
        <v>0.15032801681013286</v>
      </c>
      <c r="BH12" s="79">
        <f t="shared" si="22"/>
        <v>-0.1192547728887331</v>
      </c>
      <c r="BI12" s="79">
        <f t="shared" si="23"/>
        <v>0.13550865190656536</v>
      </c>
      <c r="BJ12" s="79">
        <f t="shared" si="24"/>
        <v>0.10238168745203535</v>
      </c>
      <c r="BK12" s="79">
        <f t="shared" si="24"/>
        <v>1.8718104623818288E-3</v>
      </c>
      <c r="BL12" s="79">
        <f t="shared" si="24"/>
        <v>6.4476090818907039E-2</v>
      </c>
      <c r="BM12" s="79">
        <f t="shared" si="24"/>
        <v>0.12035102281737409</v>
      </c>
      <c r="BN12" s="79">
        <f t="shared" si="24"/>
        <v>-3.5629916122896232E-2</v>
      </c>
      <c r="BO12" s="79">
        <f t="shared" si="25"/>
        <v>-2.8881665211187735E-2</v>
      </c>
      <c r="BP12" s="79">
        <f t="shared" si="26"/>
        <v>-2.6649084992443894E-3</v>
      </c>
      <c r="BQ12" s="79">
        <f t="shared" si="26"/>
        <v>-4.1757608542264402E-3</v>
      </c>
      <c r="BR12" s="79">
        <f t="shared" si="26"/>
        <v>-8.6784194947464588E-4</v>
      </c>
      <c r="BS12" s="79">
        <f t="shared" si="26"/>
        <v>4.7688407189174997E-2</v>
      </c>
      <c r="BT12" s="79">
        <f t="shared" si="26"/>
        <v>4.9313395864949428E-3</v>
      </c>
      <c r="BU12" s="79">
        <f t="shared" si="26"/>
        <v>8.5716530148546077E-2</v>
      </c>
      <c r="BV12" s="79" t="e">
        <f t="shared" si="26"/>
        <v>#N/A</v>
      </c>
      <c r="BW12" s="79" t="e">
        <f t="shared" si="26"/>
        <v>#N/A</v>
      </c>
      <c r="BX12" s="79" t="e">
        <f t="shared" si="26"/>
        <v>#N/A</v>
      </c>
      <c r="BY12" s="79" t="e">
        <f t="shared" si="26"/>
        <v>#N/A</v>
      </c>
      <c r="BZ12" s="79" t="e">
        <f t="shared" si="26"/>
        <v>#N/A</v>
      </c>
      <c r="CA12" s="79" t="e">
        <f t="shared" si="26"/>
        <v>#N/A</v>
      </c>
      <c r="CB12" s="79" t="e">
        <f t="shared" si="26"/>
        <v>#N/A</v>
      </c>
      <c r="CC12" s="79" t="e">
        <f t="shared" si="26"/>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122">
        <f>IF('Ton-Miles'!G13=0,0,100*'Nom Revenue'!G13/'Ton-Miles'!G13)</f>
        <v>3.3918254456054089</v>
      </c>
      <c r="H13" s="122">
        <f>IF('Ton-Miles'!H13=0,0,100*'Nom Revenue'!H13/'Ton-Miles'!H13)</f>
        <v>3.1488524590163935</v>
      </c>
      <c r="I13" s="122">
        <f>IF('Ton-Miles'!I13=0,0,100*'Nom Revenue'!I13/'Ton-Miles'!I13)</f>
        <v>2.9650900900900901</v>
      </c>
      <c r="J13" s="122">
        <f>IF('Ton-Miles'!J13=0,0,100*'Nom Revenue'!J13/'Ton-Miles'!J13)</f>
        <v>2.9248915187376729</v>
      </c>
      <c r="K13" s="122">
        <f>IF('Ton-Miles'!K13=0,0,100*'Nom Revenue'!K13/'Ton-Miles'!K13)</f>
        <v>3.0488837209302329</v>
      </c>
      <c r="L13" s="122">
        <f>IF('Ton-Miles'!L13=0,0,100*'Nom Revenue'!L13/'Ton-Miles'!L13)</f>
        <v>3.3034617259873236</v>
      </c>
      <c r="M13" s="122">
        <f>IF('Ton-Miles'!M13=0,0,100*'Nom Revenue'!M13/'Ton-Miles'!M13)</f>
        <v>3.5196731234866827</v>
      </c>
      <c r="N13" s="122">
        <f>IF('Ton-Miles'!N13=0,0,100*'Nom Revenue'!N13/'Ton-Miles'!N13)</f>
        <v>3.4381639344262296</v>
      </c>
      <c r="O13" s="122">
        <f>IF('Ton-Miles'!O13=0,0,100*'Nom Revenue'!O13/'Ton-Miles'!O13)</f>
        <v>3.4041954022988503</v>
      </c>
      <c r="P13" s="122">
        <f>IF('Ton-Miles'!P13=0,0,100*'Nom Revenue'!P13/'Ton-Miles'!P13)</f>
        <v>3.1937499999999996</v>
      </c>
      <c r="Q13" s="122">
        <f>IF('Ton-Miles'!Q13=0,0,100*'Nom Revenue'!Q13/'Ton-Miles'!Q13)</f>
        <v>3.1851567120047304</v>
      </c>
      <c r="R13" s="122">
        <f>IF('Ton-Miles'!R13=0,0,100*'Nom Revenue'!R13/'Ton-Miles'!R13)</f>
        <v>2.8869831546707503</v>
      </c>
      <c r="S13" s="122">
        <f>IF('Ton-Miles'!S13=0,0,100*'Nom Revenue'!S13/'Ton-Miles'!S13)</f>
        <v>3.167547892720306</v>
      </c>
      <c r="T13" s="122">
        <f>IF('Ton-Miles'!T13=0,0,100*'Nom Revenue'!T13/'Ton-Miles'!T13)</f>
        <v>3.0489171023151611</v>
      </c>
      <c r="U13" s="122">
        <f>IF('Ton-Miles'!U13=0,0,100*'Nom Revenue'!U13/'Ton-Miles'!U13)</f>
        <v>3.056046511627907</v>
      </c>
      <c r="V13" s="122">
        <f>IF('Ton-Miles'!V13=0,0,100*'Nom Revenue'!V13/'Ton-Miles'!V13)</f>
        <v>3.0367366412213741</v>
      </c>
      <c r="W13" s="122">
        <f>IF('Ton-Miles'!W13=0,0,100*'Nom Revenue'!W13/'Ton-Miles'!W13)</f>
        <v>3.0831589436970601</v>
      </c>
      <c r="X13" s="122">
        <f>IF('Ton-Miles'!X13=0,0,100*'Nom Revenue'!X13/'Ton-Miles'!X13)</f>
        <v>3.1763249133234273</v>
      </c>
      <c r="Y13" s="122">
        <f>IF('Ton-Miles'!Y13=0,0,100*'Nom Revenue'!Y13/'Ton-Miles'!Y13)</f>
        <v>3.4720108695652172</v>
      </c>
      <c r="Z13" s="122">
        <f>IF('Ton-Miles'!Z13=0,0,100*'Nom Revenue'!Z13/'Ton-Miles'!Z13)</f>
        <v>3.4614066193853428</v>
      </c>
      <c r="AA13" s="122">
        <f>IF('Ton-Miles'!AA13=0,0,100*'Nom Revenue'!AA13/'Ton-Miles'!AA13)</f>
        <v>3.655827854154214</v>
      </c>
      <c r="AB13" s="122">
        <f>IF('Ton-Miles'!AB13=0,0,100*'Nom Revenue'!AB13/'Ton-Miles'!AB13)</f>
        <v>4.0014874915483434</v>
      </c>
      <c r="AC13" s="122">
        <f>IF('Ton-Miles'!AC13=0,0,100*'Nom Revenue'!AC13/'Ton-Miles'!AC13)</f>
        <v>4.1438639125151884</v>
      </c>
      <c r="AD13" s="122">
        <f>IF('Ton-Miles'!AD13=0,0,100*'Nom Revenue'!AD13/'Ton-Miles'!AD13)</f>
        <v>4.1438639125151884</v>
      </c>
      <c r="AE13" s="122">
        <f>IF('Ton-Miles'!AE13=0,0,100*'Nom Revenue'!AE13/'Ton-Miles'!AE13)</f>
        <v>5.4214723926380373</v>
      </c>
      <c r="AF13" s="122">
        <f>IF('Ton-Miles'!AF13=0,0,100*'Nom Revenue'!AF13/'Ton-Miles'!AF13)</f>
        <v>5.1561602418745274</v>
      </c>
      <c r="AG13" s="122">
        <f>IF('Ton-Miles'!AG13=0,0,100*'Nom Revenue'!AG13/'Ton-Miles'!AG13)</f>
        <v>4.9389856169568507</v>
      </c>
      <c r="AH13" s="122">
        <f>IF('Ton-Miles'!AH13=0,0,100*'Nom Revenue'!AH13/'Ton-Miles'!AH13)</f>
        <v>5.6345648604269298</v>
      </c>
      <c r="AI13" s="122">
        <f>IF('Ton-Miles'!AI13=0,0,100*'Nom Revenue'!AI13/'Ton-Miles'!AI13)</f>
        <v>5.7549180327868843</v>
      </c>
      <c r="AJ13" s="122">
        <f>IF('Ton-Miles'!AJ13=0,0,100*'Nom Revenue'!AJ13/'Ton-Miles'!AJ13)</f>
        <v>6.1422405876951327</v>
      </c>
      <c r="AK13" s="122">
        <f>IF('Ton-Miles'!AK13=0,0,100*'Nom Revenue'!AK13/'Ton-Miles'!AK13)</f>
        <v>6.4187735849056606</v>
      </c>
      <c r="AL13" s="122">
        <f>IF('Ton-Miles'!AL13=0,0,100*'Nom Revenue'!AL13/'Ton-Miles'!AL13)</f>
        <v>6.3534162537000851</v>
      </c>
      <c r="AM13" s="122">
        <f>IF('Ton-Miles'!AM13=0,0,100*'Nom Revenue'!AL13/'Ton-Miles'!AM13)</f>
        <v>6.0856846473029043</v>
      </c>
      <c r="AN13" s="122">
        <f>IF('Ton-Miles'!AN13=0,0,100*'Nom Revenue'!AM13/'Ton-Miles'!AN13)</f>
        <v>5.8355697550585734</v>
      </c>
      <c r="AO13" s="122">
        <f>IF('Ton-Miles'!AO13=0,0,100*'Nom Revenue'!AN13/'Ton-Miles'!AO13)</f>
        <v>5.8645203679369242</v>
      </c>
      <c r="AP13" s="122">
        <f>IF('Ton-Miles'!AP13=0,0,100*'Nom Revenue'!AO13/'Ton-Miles'!AP13)</f>
        <v>6.8484602917341979</v>
      </c>
      <c r="AQ13" s="122">
        <f>IF('Ton-Miles'!AQ13=0,0,100*'Nom Revenue'!AP13/'Ton-Miles'!AQ13)</f>
        <v>6.301351351351351</v>
      </c>
      <c r="AR13" s="122">
        <f>IF('Ton-Miles'!AR13=0,0,100*'Nom Revenue'!AQ13/'Ton-Miles'!AR13)</f>
        <v>6.0366336633663371</v>
      </c>
      <c r="AS13" s="122">
        <f>IF('Ton-Miles'!AS13=0,0,100*'Nom Revenue'!AR13/'Ton-Miles'!AS13)</f>
        <v>6.9569010416666677</v>
      </c>
      <c r="AT13" s="122">
        <f>IF('Ton-Miles'!AT13=0,0,100*'Nom Revenue'!AS13/'Ton-Miles'!AT13)</f>
        <v>7.5232528589580685</v>
      </c>
      <c r="AU13" s="122" t="e">
        <f>IF('Ton-Miles'!AU13=0,0,100*'Nom Revenue'!AT13/'Ton-Miles'!AU13)</f>
        <v>#N/A</v>
      </c>
      <c r="AV13" s="122" t="e">
        <f>IF('Ton-Miles'!AV13=0,0,100*'Nom Revenue'!AU13/'Ton-Miles'!AV13)</f>
        <v>#N/A</v>
      </c>
      <c r="AW13" s="122" t="e">
        <f>IF('Ton-Miles'!AW13=0,0,100*'Nom Revenue'!AV13/'Ton-Miles'!AW13)</f>
        <v>#N/A</v>
      </c>
      <c r="AX13" s="122" t="e">
        <f>IF('Ton-Miles'!AX13=0,0,100*'Nom Revenue'!AW13/'Ton-Miles'!AX13)</f>
        <v>#N/A</v>
      </c>
      <c r="AY13" s="122" t="e">
        <f>IF('Ton-Miles'!AY13=0,0,100*'Nom Revenue'!AX13/'Ton-Miles'!AY13)</f>
        <v>#N/A</v>
      </c>
      <c r="AZ13" s="122" t="e">
        <f>IF('Ton-Miles'!AZ13=0,0,100*'Nom Revenue'!AY13/'Ton-Miles'!AZ13)</f>
        <v>#N/A</v>
      </c>
      <c r="BA13" s="122" t="e">
        <f>IF('Ton-Miles'!BA13=0,0,100*'Nom Revenue'!AZ13/'Ton-Miles'!BA13)</f>
        <v>#N/A</v>
      </c>
      <c r="BB13" s="122" t="e">
        <f>IF('Ton-Miles'!BB13=0,0,100*'Nom Revenue'!BA13/'Ton-Miles'!BB13)</f>
        <v>#N/A</v>
      </c>
      <c r="BC13" s="121"/>
      <c r="BD13" s="79">
        <f t="shared" si="19"/>
        <v>5.6168273811007863E-2</v>
      </c>
      <c r="BE13" s="79">
        <f t="shared" si="20"/>
        <v>9.4550304659817952E-2</v>
      </c>
      <c r="BF13" s="111">
        <f t="shared" si="27"/>
        <v>3.5580873679490921E-2</v>
      </c>
      <c r="BG13" s="79">
        <f t="shared" si="21"/>
        <v>0.30831332956283863</v>
      </c>
      <c r="BH13" s="79">
        <f t="shared" si="22"/>
        <v>-4.8937287059468315E-2</v>
      </c>
      <c r="BI13" s="79">
        <f t="shared" si="23"/>
        <v>-4.2119448335593779E-2</v>
      </c>
      <c r="BJ13" s="79">
        <f t="shared" si="24"/>
        <v>0.14083443391330608</v>
      </c>
      <c r="BK13" s="79">
        <f t="shared" si="24"/>
        <v>2.1359798909269312E-2</v>
      </c>
      <c r="BL13" s="79">
        <f t="shared" si="24"/>
        <v>6.730287950264402E-2</v>
      </c>
      <c r="BM13" s="79">
        <f t="shared" si="24"/>
        <v>4.5021518330706778E-2</v>
      </c>
      <c r="BN13" s="79">
        <f t="shared" si="24"/>
        <v>-1.018221477063308E-2</v>
      </c>
      <c r="BO13" s="79">
        <f t="shared" si="25"/>
        <v>-4.1098891372095436E-2</v>
      </c>
      <c r="BP13" s="79">
        <f t="shared" si="26"/>
        <v>4.9610602038052676E-3</v>
      </c>
      <c r="BQ13" s="79">
        <f t="shared" si="26"/>
        <v>0.16777841358975665</v>
      </c>
      <c r="BR13" s="79">
        <f t="shared" si="26"/>
        <v>-7.9887875095542848E-2</v>
      </c>
      <c r="BS13" s="79">
        <f t="shared" si="26"/>
        <v>-4.2009669549412432E-2</v>
      </c>
      <c r="BT13" s="79">
        <f t="shared" si="26"/>
        <v>0.15244711367612496</v>
      </c>
      <c r="BU13" s="79">
        <f t="shared" si="26"/>
        <v>8.1408634951018355E-2</v>
      </c>
      <c r="BV13" s="79" t="e">
        <f t="shared" si="26"/>
        <v>#N/A</v>
      </c>
      <c r="BW13" s="79" t="e">
        <f t="shared" si="26"/>
        <v>#N/A</v>
      </c>
      <c r="BX13" s="79" t="e">
        <f t="shared" si="26"/>
        <v>#N/A</v>
      </c>
      <c r="BY13" s="79" t="e">
        <f t="shared" si="26"/>
        <v>#N/A</v>
      </c>
      <c r="BZ13" s="79" t="e">
        <f t="shared" si="26"/>
        <v>#N/A</v>
      </c>
      <c r="CA13" s="79" t="e">
        <f t="shared" si="26"/>
        <v>#N/A</v>
      </c>
      <c r="CB13" s="79" t="e">
        <f t="shared" si="26"/>
        <v>#N/A</v>
      </c>
      <c r="CC13" s="79" t="e">
        <f t="shared" si="26"/>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122">
        <f>IF('Ton-Miles'!G14=0,0,100*'Nom Revenue'!G14/'Ton-Miles'!G14)</f>
        <v>2.4039622641509433</v>
      </c>
      <c r="H14" s="122">
        <f>IF('Ton-Miles'!H14=0,0,100*'Nom Revenue'!H14/'Ton-Miles'!H14)</f>
        <v>1.9864591439688715</v>
      </c>
      <c r="I14" s="122">
        <f>IF('Ton-Miles'!I14=0,0,100*'Nom Revenue'!I14/'Ton-Miles'!I14)</f>
        <v>1.7067988668555241</v>
      </c>
      <c r="J14" s="122">
        <f>IF('Ton-Miles'!J14=0,0,100*'Nom Revenue'!J14/'Ton-Miles'!J14)</f>
        <v>1.697242140099283</v>
      </c>
      <c r="K14" s="122">
        <f>IF('Ton-Miles'!K14=0,0,100*'Nom Revenue'!K14/'Ton-Miles'!K14)</f>
        <v>1.7165650406504065</v>
      </c>
      <c r="L14" s="122">
        <f>IF('Ton-Miles'!L14=0,0,100*'Nom Revenue'!L14/'Ton-Miles'!L14)</f>
        <v>1.9639519359145527</v>
      </c>
      <c r="M14" s="122">
        <f>IF('Ton-Miles'!M14=0,0,100*'Nom Revenue'!M14/'Ton-Miles'!M14)</f>
        <v>2.18793893129771</v>
      </c>
      <c r="N14" s="122">
        <f>IF('Ton-Miles'!N14=0,0,100*'Nom Revenue'!N14/'Ton-Miles'!N14)</f>
        <v>2.4959086584205519</v>
      </c>
      <c r="O14" s="122">
        <f>IF('Ton-Miles'!O14=0,0,100*'Nom Revenue'!O14/'Ton-Miles'!O14)</f>
        <v>2.0894030851777328</v>
      </c>
      <c r="P14" s="122">
        <f>IF('Ton-Miles'!P14=0,0,100*'Nom Revenue'!P14/'Ton-Miles'!P14)</f>
        <v>2.0844279661016949</v>
      </c>
      <c r="Q14" s="122">
        <f>IF('Ton-Miles'!Q14=0,0,100*'Nom Revenue'!Q14/'Ton-Miles'!Q14)</f>
        <v>2.3090080971659916</v>
      </c>
      <c r="R14" s="122">
        <f>IF('Ton-Miles'!R14=0,0,100*'Nom Revenue'!R14/'Ton-Miles'!R14)</f>
        <v>2.5624739402362753</v>
      </c>
      <c r="S14" s="122">
        <f>IF('Ton-Miles'!S14=0,0,100*'Nom Revenue'!S14/'Ton-Miles'!S14)</f>
        <v>3.3852049910873441</v>
      </c>
      <c r="T14" s="122">
        <f>IF('Ton-Miles'!T14=0,0,100*'Nom Revenue'!T14/'Ton-Miles'!T14)</f>
        <v>3.017070484581498</v>
      </c>
      <c r="U14" s="122">
        <f>IF('Ton-Miles'!U14=0,0,100*'Nom Revenue'!U14/'Ton-Miles'!U14)</f>
        <v>3.2070407623080999</v>
      </c>
      <c r="V14" s="122">
        <f>IF('Ton-Miles'!V14=0,0,100*'Nom Revenue'!V14/'Ton-Miles'!V14)</f>
        <v>3.0833214030064422</v>
      </c>
      <c r="W14" s="122">
        <f>IF('Ton-Miles'!W14=0,0,100*'Nom Revenue'!W14/'Ton-Miles'!W14)</f>
        <v>3.0072015161086543</v>
      </c>
      <c r="X14" s="122">
        <f>IF('Ton-Miles'!X14=0,0,100*'Nom Revenue'!X14/'Ton-Miles'!X14)</f>
        <v>3.1338848039215685</v>
      </c>
      <c r="Y14" s="122">
        <f>IF('Ton-Miles'!Y14=0,0,100*'Nom Revenue'!Y14/'Ton-Miles'!Y14)</f>
        <v>3.2670040485829959</v>
      </c>
      <c r="Z14" s="122">
        <f>IF('Ton-Miles'!Z14=0,0,100*'Nom Revenue'!Z14/'Ton-Miles'!Z14)</f>
        <v>3.3993383742911156</v>
      </c>
      <c r="AA14" s="122">
        <f>IF('Ton-Miles'!AA14=0,0,100*'Nom Revenue'!AA14/'Ton-Miles'!AA14)</f>
        <v>3.391329904481998</v>
      </c>
      <c r="AB14" s="122">
        <f>IF('Ton-Miles'!AB14=0,0,100*'Nom Revenue'!AB14/'Ton-Miles'!AB14)</f>
        <v>3.3615902964959572</v>
      </c>
      <c r="AC14" s="122">
        <f>IF('Ton-Miles'!AC14=0,0,100*'Nom Revenue'!AC14/'Ton-Miles'!AC14)</f>
        <v>3.6259668508287297</v>
      </c>
      <c r="AD14" s="122">
        <f>IF('Ton-Miles'!AD14=0,0,100*'Nom Revenue'!AD14/'Ton-Miles'!AD14)</f>
        <v>3.6259668508287297</v>
      </c>
      <c r="AE14" s="122">
        <f>IF('Ton-Miles'!AE14=0,0,100*'Nom Revenue'!AE14/'Ton-Miles'!AE14)</f>
        <v>4.6951482479784366</v>
      </c>
      <c r="AF14" s="122">
        <f>IF('Ton-Miles'!AF14=0,0,100*'Nom Revenue'!AF14/'Ton-Miles'!AF14)</f>
        <v>4.7372298624754423</v>
      </c>
      <c r="AG14" s="122">
        <f>IF('Ton-Miles'!AG14=0,0,100*'Nom Revenue'!AG14/'Ton-Miles'!AG14)</f>
        <v>4.5075862068965513</v>
      </c>
      <c r="AH14" s="122">
        <f>IF('Ton-Miles'!AH14=0,0,100*'Nom Revenue'!AH14/'Ton-Miles'!AH14)</f>
        <v>4.6802782324058922</v>
      </c>
      <c r="AI14" s="122">
        <f>IF('Ton-Miles'!AI14=0,0,100*'Nom Revenue'!AI14/'Ton-Miles'!AI14)</f>
        <v>5.0217110573042785</v>
      </c>
      <c r="AJ14" s="122">
        <f>IF('Ton-Miles'!AJ14=0,0,100*'Nom Revenue'!AJ14/'Ton-Miles'!AJ14)</f>
        <v>5.437570303712036</v>
      </c>
      <c r="AK14" s="122">
        <f>IF('Ton-Miles'!AK14=0,0,100*'Nom Revenue'!AK14/'Ton-Miles'!AK14)</f>
        <v>4.7049684542586752</v>
      </c>
      <c r="AL14" s="122">
        <f>IF('Ton-Miles'!AL14=0,0,100*'Nom Revenue'!AL14/'Ton-Miles'!AL14)</f>
        <v>5.6842221761255551</v>
      </c>
      <c r="AM14" s="122">
        <f>IF('Ton-Miles'!AM14=0,0,100*'Nom Revenue'!AL14/'Ton-Miles'!AM14)</f>
        <v>5.4446902654867255</v>
      </c>
      <c r="AN14" s="122">
        <f>IF('Ton-Miles'!AN14=0,0,100*'Nom Revenue'!AM14/'Ton-Miles'!AN14)</f>
        <v>5.2367256637168138</v>
      </c>
      <c r="AO14" s="122">
        <f>IF('Ton-Miles'!AO14=0,0,100*'Nom Revenue'!AN14/'Ton-Miles'!AO14)</f>
        <v>5.6259535655058048</v>
      </c>
      <c r="AP14" s="122">
        <f>IF('Ton-Miles'!AP14=0,0,100*'Nom Revenue'!AO14/'Ton-Miles'!AP14)</f>
        <v>5.4399390243902443</v>
      </c>
      <c r="AQ14" s="122">
        <f>IF('Ton-Miles'!AQ14=0,0,100*'Nom Revenue'!AP14/'Ton-Miles'!AQ14)</f>
        <v>6.1274509803921573</v>
      </c>
      <c r="AR14" s="122">
        <f>IF('Ton-Miles'!AR14=0,0,100*'Nom Revenue'!AQ14/'Ton-Miles'!AR14)</f>
        <v>5.630536912751678</v>
      </c>
      <c r="AS14" s="122">
        <f>IF('Ton-Miles'!AS14=0,0,100*'Nom Revenue'!AR14/'Ton-Miles'!AS14)</f>
        <v>6.5639947437582125</v>
      </c>
      <c r="AT14" s="122">
        <f>IF('Ton-Miles'!AT14=0,0,100*'Nom Revenue'!AS14/'Ton-Miles'!AT14)</f>
        <v>6.8135430916552666</v>
      </c>
      <c r="AU14" s="122" t="e">
        <f>IF('Ton-Miles'!AU14=0,0,100*'Nom Revenue'!AT14/'Ton-Miles'!AU14)</f>
        <v>#N/A</v>
      </c>
      <c r="AV14" s="122" t="e">
        <f>IF('Ton-Miles'!AV14=0,0,100*'Nom Revenue'!AU14/'Ton-Miles'!AV14)</f>
        <v>#N/A</v>
      </c>
      <c r="AW14" s="122" t="e">
        <f>IF('Ton-Miles'!AW14=0,0,100*'Nom Revenue'!AV14/'Ton-Miles'!AW14)</f>
        <v>#N/A</v>
      </c>
      <c r="AX14" s="122" t="e">
        <f>IF('Ton-Miles'!AX14=0,0,100*'Nom Revenue'!AW14/'Ton-Miles'!AX14)</f>
        <v>#N/A</v>
      </c>
      <c r="AY14" s="122" t="e">
        <f>IF('Ton-Miles'!AY14=0,0,100*'Nom Revenue'!AX14/'Ton-Miles'!AY14)</f>
        <v>#N/A</v>
      </c>
      <c r="AZ14" s="122" t="e">
        <f>IF('Ton-Miles'!AZ14=0,0,100*'Nom Revenue'!AY14/'Ton-Miles'!AZ14)</f>
        <v>#N/A</v>
      </c>
      <c r="BA14" s="122" t="e">
        <f>IF('Ton-Miles'!BA14=0,0,100*'Nom Revenue'!AZ14/'Ton-Miles'!BA14)</f>
        <v>#N/A</v>
      </c>
      <c r="BB14" s="122" t="e">
        <f>IF('Ton-Miles'!BB14=0,0,100*'Nom Revenue'!BA14/'Ton-Miles'!BB14)</f>
        <v>#N/A</v>
      </c>
      <c r="BC14" s="121"/>
      <c r="BD14" s="79">
        <f t="shared" si="19"/>
        <v>-2.3558907432355003E-3</v>
      </c>
      <c r="BE14" s="79">
        <f t="shared" si="20"/>
        <v>-8.7693055006936582E-3</v>
      </c>
      <c r="BF14" s="111">
        <f t="shared" si="27"/>
        <v>7.8646274832585128E-2</v>
      </c>
      <c r="BG14" s="79">
        <f t="shared" si="21"/>
        <v>0.29486794588465171</v>
      </c>
      <c r="BH14" s="79">
        <f t="shared" si="22"/>
        <v>8.9627871739992315E-3</v>
      </c>
      <c r="BI14" s="79">
        <f t="shared" si="23"/>
        <v>-4.8476359021111692E-2</v>
      </c>
      <c r="BJ14" s="79">
        <f t="shared" si="24"/>
        <v>3.8311419367892396E-2</v>
      </c>
      <c r="BK14" s="79">
        <f t="shared" si="24"/>
        <v>7.2951394755621735E-2</v>
      </c>
      <c r="BL14" s="79">
        <f t="shared" si="24"/>
        <v>8.2812260933028625E-2</v>
      </c>
      <c r="BM14" s="79">
        <f t="shared" si="24"/>
        <v>-0.13472963263633386</v>
      </c>
      <c r="BN14" s="79">
        <f t="shared" si="24"/>
        <v>0.20813183582145256</v>
      </c>
      <c r="BO14" s="79">
        <f t="shared" si="25"/>
        <v>-3.8195855343356344E-2</v>
      </c>
      <c r="BP14" s="79">
        <f t="shared" si="26"/>
        <v>7.4326578626372708E-2</v>
      </c>
      <c r="BQ14" s="79">
        <f t="shared" si="26"/>
        <v>-3.306364671334372E-2</v>
      </c>
      <c r="BR14" s="79">
        <f t="shared" si="26"/>
        <v>0.12638229085278674</v>
      </c>
      <c r="BS14" s="79">
        <f t="shared" si="26"/>
        <v>-8.109637583892626E-2</v>
      </c>
      <c r="BT14" s="79">
        <f t="shared" si="26"/>
        <v>0.16578487015909604</v>
      </c>
      <c r="BU14" s="79">
        <f t="shared" si="26"/>
        <v>3.8017755595303182E-2</v>
      </c>
      <c r="BV14" s="79" t="e">
        <f t="shared" si="26"/>
        <v>#N/A</v>
      </c>
      <c r="BW14" s="79" t="e">
        <f t="shared" si="26"/>
        <v>#N/A</v>
      </c>
      <c r="BX14" s="79" t="e">
        <f t="shared" si="26"/>
        <v>#N/A</v>
      </c>
      <c r="BY14" s="79" t="e">
        <f t="shared" si="26"/>
        <v>#N/A</v>
      </c>
      <c r="BZ14" s="79" t="e">
        <f t="shared" si="26"/>
        <v>#N/A</v>
      </c>
      <c r="CA14" s="79" t="e">
        <f t="shared" si="26"/>
        <v>#N/A</v>
      </c>
      <c r="CB14" s="79" t="e">
        <f t="shared" si="26"/>
        <v>#N/A</v>
      </c>
      <c r="CC14" s="79" t="e">
        <f t="shared" si="26"/>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121">
        <f>IF('Ton-Miles'!G15=0,0,100*'Nom Revenue'!G15/'Ton-Miles'!G15)</f>
        <v>2.8573894736842105</v>
      </c>
      <c r="H15" s="121">
        <f>IF('Ton-Miles'!H15=0,0,100*'Nom Revenue'!H15/'Ton-Miles'!H15)</f>
        <v>2.5746059241295689</v>
      </c>
      <c r="I15" s="121">
        <f>IF('Ton-Miles'!I15=0,0,100*'Nom Revenue'!I15/'Ton-Miles'!I15)</f>
        <v>2.4149940023990402</v>
      </c>
      <c r="J15" s="121">
        <f>IF('Ton-Miles'!J15=0,0,100*'Nom Revenue'!J15/'Ton-Miles'!J15)</f>
        <v>2.532233883058471</v>
      </c>
      <c r="K15" s="121">
        <f>IF('Ton-Miles'!K15=0,0,100*'Nom Revenue'!K15/'Ton-Miles'!K15)</f>
        <v>2.5636638733705772</v>
      </c>
      <c r="L15" s="121">
        <f>IF('Ton-Miles'!L15=0,0,100*'Nom Revenue'!L15/'Ton-Miles'!L15)</f>
        <v>2.5879663948603904</v>
      </c>
      <c r="M15" s="121">
        <f>IF('Ton-Miles'!M15=0,0,100*'Nom Revenue'!M15/'Ton-Miles'!M15)</f>
        <v>2.5818989450305385</v>
      </c>
      <c r="N15" s="121">
        <f>IF('Ton-Miles'!N15=0,0,100*'Nom Revenue'!N15/'Ton-Miles'!N15)</f>
        <v>2.5835534835534837</v>
      </c>
      <c r="O15" s="121">
        <f>IF('Ton-Miles'!O15=0,0,100*'Nom Revenue'!O15/'Ton-Miles'!O15)</f>
        <v>2.6237355045645203</v>
      </c>
      <c r="P15" s="121">
        <f>IF('Ton-Miles'!P15=0,0,100*'Nom Revenue'!P15/'Ton-Miles'!P15)</f>
        <v>2.7081193445830278</v>
      </c>
      <c r="Q15" s="121">
        <f>IF('Ton-Miles'!Q15=0,0,100*'Nom Revenue'!Q15/'Ton-Miles'!Q15)</f>
        <v>2.7721572090969309</v>
      </c>
      <c r="R15" s="121">
        <f>IF('Ton-Miles'!R15=0,0,100*'Nom Revenue'!R15/'Ton-Miles'!R15)</f>
        <v>2.8339484978540774</v>
      </c>
      <c r="S15" s="121">
        <f>IF('Ton-Miles'!S15=0,0,100*'Nom Revenue'!S15/'Ton-Miles'!S15)</f>
        <v>2.9109324009324009</v>
      </c>
      <c r="T15" s="121">
        <f>IF('Ton-Miles'!T15=0,0,100*'Nom Revenue'!T15/'Ton-Miles'!T15)</f>
        <v>2.8562032884902839</v>
      </c>
      <c r="U15" s="121">
        <f>IF('Ton-Miles'!U15=0,0,100*'Nom Revenue'!U15/'Ton-Miles'!U15)</f>
        <v>2.7482045982950138</v>
      </c>
      <c r="V15" s="121">
        <f>IF('Ton-Miles'!V15=0,0,100*'Nom Revenue'!V15/'Ton-Miles'!V15)</f>
        <v>2.6901617695609112</v>
      </c>
      <c r="W15" s="121">
        <f>IF('Ton-Miles'!W15=0,0,100*'Nom Revenue'!W15/'Ton-Miles'!W15)</f>
        <v>2.7110411140583555</v>
      </c>
      <c r="X15" s="121">
        <f>IF('Ton-Miles'!X15=0,0,100*'Nom Revenue'!X15/'Ton-Miles'!X15)</f>
        <v>2.7918241419205554</v>
      </c>
      <c r="Y15" s="121">
        <f>IF('Ton-Miles'!Y15=0,0,100*'Nom Revenue'!Y15/'Ton-Miles'!Y15)</f>
        <v>2.6985185185185188</v>
      </c>
      <c r="Z15" s="121">
        <f>IF('Ton-Miles'!Z15=0,0,100*'Nom Revenue'!Z15/'Ton-Miles'!Z15)</f>
        <v>2.9253676470588235</v>
      </c>
      <c r="AA15" s="121">
        <f>IF('Ton-Miles'!AA15=0,0,100*'Nom Revenue'!AA15/'Ton-Miles'!AA15)</f>
        <v>3.3016296296296304</v>
      </c>
      <c r="AB15" s="121">
        <f>IF('Ton-Miles'!AB15=0,0,100*'Nom Revenue'!AB15/'Ton-Miles'!AB15)</f>
        <v>3.5443811807012287</v>
      </c>
      <c r="AC15" s="121">
        <f>IF('Ton-Miles'!AC15=0,0,100*'Nom Revenue'!AC15/'Ton-Miles'!AC15)</f>
        <v>3.7930283911671925</v>
      </c>
      <c r="AD15" s="121">
        <f>IF('Ton-Miles'!AD15=0,0,100*'Nom Revenue'!AD15/'Ton-Miles'!AD15)</f>
        <v>3.7930283911671925</v>
      </c>
      <c r="AE15" s="121">
        <f>IF('Ton-Miles'!AE15=0,0,100*'Nom Revenue'!AE15/'Ton-Miles'!AE15)</f>
        <v>4.4265404268109405</v>
      </c>
      <c r="AF15" s="121">
        <f>IF('Ton-Miles'!AF15=0,0,100*'Nom Revenue'!AF15/'Ton-Miles'!AF15)</f>
        <v>4.2442403486924025</v>
      </c>
      <c r="AG15" s="121">
        <f>IF('Ton-Miles'!AG15=0,0,100*'Nom Revenue'!AG15/'Ton-Miles'!AG15)</f>
        <v>4.3940095087163238</v>
      </c>
      <c r="AH15" s="121">
        <f>IF('Ton-Miles'!AH15=0,0,100*'Nom Revenue'!AH15/'Ton-Miles'!AH15)</f>
        <v>4.875488454706927</v>
      </c>
      <c r="AI15" s="121">
        <f>IF('Ton-Miles'!AI15=0,0,100*'Nom Revenue'!AI15/'Ton-Miles'!AI15)</f>
        <v>5.001216457960644</v>
      </c>
      <c r="AJ15" s="121">
        <f>IF('Ton-Miles'!AJ15=0,0,100*'Nom Revenue'!AJ15/'Ton-Miles'!AJ15)</f>
        <v>5.1156779661016945</v>
      </c>
      <c r="AK15" s="121">
        <f>IF('Ton-Miles'!AK15=0,0,100*'Nom Revenue'!AK15/'Ton-Miles'!AK15)</f>
        <v>5.4090049342105262</v>
      </c>
      <c r="AL15" s="121">
        <f>IF('Ton-Miles'!AL15=0,0,100*'Nom Revenue'!AL15/'Ton-Miles'!AL15)</f>
        <v>5.4112260007007071</v>
      </c>
      <c r="AM15" s="121">
        <f>IF('Ton-Miles'!AM15=0,0,100*'Nom Revenue'!AL15/'Ton-Miles'!AM15)</f>
        <v>5.183198090692124</v>
      </c>
      <c r="AN15" s="121">
        <f>IF('Ton-Miles'!AN15=0,0,100*'Nom Revenue'!AM15/'Ton-Miles'!AN15)</f>
        <v>5.0401260504201684</v>
      </c>
      <c r="AO15" s="121">
        <f>IF('Ton-Miles'!AO15=0,0,100*'Nom Revenue'!AN15/'Ton-Miles'!AO15)</f>
        <v>5.1680515759312327</v>
      </c>
      <c r="AP15" s="121">
        <f>IF('Ton-Miles'!AP15=0,0,100*'Nom Revenue'!AO15/'Ton-Miles'!AP15)</f>
        <v>5.7096006144393234</v>
      </c>
      <c r="AQ15" s="121">
        <f>IF('Ton-Miles'!AQ15=0,0,100*'Nom Revenue'!AP15/'Ton-Miles'!AQ15)</f>
        <v>6.0805054151624551</v>
      </c>
      <c r="AR15" s="121">
        <f>IF('Ton-Miles'!AR15=0,0,100*'Nom Revenue'!AQ15/'Ton-Miles'!AR15)</f>
        <v>5.9526521060842432</v>
      </c>
      <c r="AS15" s="121">
        <f>IF('Ton-Miles'!AS15=0,0,100*'Nom Revenue'!AR15/'Ton-Miles'!AS15)</f>
        <v>5.5958062183658717</v>
      </c>
      <c r="AT15" s="121">
        <f>IF('Ton-Miles'!AT15=0,0,100*'Nom Revenue'!AS15/'Ton-Miles'!AT15)</f>
        <v>6.0304182509505706</v>
      </c>
      <c r="AU15" s="121" t="e">
        <f>IF('Ton-Miles'!AU15=0,0,100*'Nom Revenue'!AT15/'Ton-Miles'!AU15)</f>
        <v>#N/A</v>
      </c>
      <c r="AV15" s="121" t="e">
        <f>IF('Ton-Miles'!AV15=0,0,100*'Nom Revenue'!AU15/'Ton-Miles'!AV15)</f>
        <v>#N/A</v>
      </c>
      <c r="AW15" s="121" t="e">
        <f>IF('Ton-Miles'!AW15=0,0,100*'Nom Revenue'!AV15/'Ton-Miles'!AW15)</f>
        <v>#N/A</v>
      </c>
      <c r="AX15" s="121" t="e">
        <f>IF('Ton-Miles'!AX15=0,0,100*'Nom Revenue'!AW15/'Ton-Miles'!AX15)</f>
        <v>#N/A</v>
      </c>
      <c r="AY15" s="121" t="e">
        <f>IF('Ton-Miles'!AY15=0,0,100*'Nom Revenue'!AX15/'Ton-Miles'!AY15)</f>
        <v>#N/A</v>
      </c>
      <c r="AZ15" s="121" t="e">
        <f>IF('Ton-Miles'!AZ15=0,0,100*'Nom Revenue'!AY15/'Ton-Miles'!AZ15)</f>
        <v>#N/A</v>
      </c>
      <c r="BA15" s="121" t="e">
        <f>IF('Ton-Miles'!BA15=0,0,100*'Nom Revenue'!AZ15/'Ton-Miles'!BA15)</f>
        <v>#N/A</v>
      </c>
      <c r="BB15" s="121" t="e">
        <f>IF('Ton-Miles'!BB15=0,0,100*'Nom Revenue'!BA15/'Ton-Miles'!BB15)</f>
        <v>#N/A</v>
      </c>
      <c r="BC15" s="121"/>
      <c r="BD15" s="78">
        <f t="shared" si="19"/>
        <v>0.12862040877121972</v>
      </c>
      <c r="BE15" s="78">
        <f t="shared" si="20"/>
        <v>7.3524767555114723E-2</v>
      </c>
      <c r="BF15" s="78">
        <f t="shared" si="27"/>
        <v>7.015250273300766E-2</v>
      </c>
      <c r="BG15" s="78">
        <f t="shared" si="21"/>
        <v>0.16702011435480002</v>
      </c>
      <c r="BH15" s="78">
        <f t="shared" si="22"/>
        <v>-4.1183421033358592E-2</v>
      </c>
      <c r="BI15" s="78">
        <f t="shared" si="23"/>
        <v>3.5287624573397069E-2</v>
      </c>
      <c r="BJ15" s="78">
        <f t="shared" si="24"/>
        <v>0.10957621849372456</v>
      </c>
      <c r="BK15" s="78">
        <f t="shared" si="24"/>
        <v>2.5787775813997715E-2</v>
      </c>
      <c r="BL15" s="78">
        <f t="shared" si="24"/>
        <v>2.2886733478383547E-2</v>
      </c>
      <c r="BM15" s="78">
        <f t="shared" si="24"/>
        <v>5.7338825870690169E-2</v>
      </c>
      <c r="BN15" s="78">
        <f t="shared" si="24"/>
        <v>4.106238609866697E-4</v>
      </c>
      <c r="BO15" s="78">
        <f t="shared" si="25"/>
        <v>-2.7603043095898894E-2</v>
      </c>
      <c r="BP15" s="78">
        <f t="shared" si="26"/>
        <v>2.5381413923248886E-2</v>
      </c>
      <c r="BQ15" s="78">
        <f t="shared" si="26"/>
        <v>0.10478785487169007</v>
      </c>
      <c r="BR15" s="78">
        <f t="shared" si="26"/>
        <v>6.4961601654786483E-2</v>
      </c>
      <c r="BS15" s="78">
        <f t="shared" si="26"/>
        <v>-2.1026756880997866E-2</v>
      </c>
      <c r="BT15" s="78">
        <f t="shared" si="26"/>
        <v>-5.9947378304476606E-2</v>
      </c>
      <c r="BU15" s="78">
        <f t="shared" si="26"/>
        <v>7.7667455881204051E-2</v>
      </c>
      <c r="BV15" s="78" t="e">
        <f t="shared" si="26"/>
        <v>#N/A</v>
      </c>
      <c r="BW15" s="78" t="e">
        <f t="shared" si="26"/>
        <v>#N/A</v>
      </c>
      <c r="BX15" s="78" t="e">
        <f t="shared" si="26"/>
        <v>#N/A</v>
      </c>
      <c r="BY15" s="78" t="e">
        <f t="shared" si="26"/>
        <v>#N/A</v>
      </c>
      <c r="BZ15" s="78" t="e">
        <f t="shared" si="26"/>
        <v>#N/A</v>
      </c>
      <c r="CA15" s="78" t="e">
        <f t="shared" si="26"/>
        <v>#N/A</v>
      </c>
      <c r="CB15" s="78" t="e">
        <f t="shared" si="26"/>
        <v>#N/A</v>
      </c>
      <c r="CC15" s="78" t="e">
        <f t="shared" si="26"/>
        <v>#N/A</v>
      </c>
    </row>
    <row r="16" spans="1:276"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121">
        <f>IF('Ton-Miles'!G16=0,0,100*'Nom Revenue'!G16/'Ton-Miles'!G16)</f>
        <v>2.3132920719127612</v>
      </c>
      <c r="H16" s="121">
        <f>IF('Ton-Miles'!H16=0,0,100*'Nom Revenue'!H16/'Ton-Miles'!H16)</f>
        <v>2.1444393939393938</v>
      </c>
      <c r="I16" s="121">
        <f>IF('Ton-Miles'!I16=0,0,100*'Nom Revenue'!I16/'Ton-Miles'!I16)</f>
        <v>1.9261307189542483</v>
      </c>
      <c r="J16" s="121">
        <f>IF('Ton-Miles'!J16=0,0,100*'Nom Revenue'!J16/'Ton-Miles'!J16)</f>
        <v>1.9935743454239732</v>
      </c>
      <c r="K16" s="121">
        <f>IF('Ton-Miles'!K16=0,0,100*'Nom Revenue'!K16/'Ton-Miles'!K16)</f>
        <v>2.1388452588714371</v>
      </c>
      <c r="L16" s="121">
        <f>IF('Ton-Miles'!L16=0,0,100*'Nom Revenue'!L16/'Ton-Miles'!L16)</f>
        <v>2.3909011627906978</v>
      </c>
      <c r="M16" s="121">
        <f>IF('Ton-Miles'!M16=0,0,100*'Nom Revenue'!M16/'Ton-Miles'!M16)</f>
        <v>2.3691112053129859</v>
      </c>
      <c r="N16" s="121">
        <f>IF('Ton-Miles'!N16=0,0,100*'Nom Revenue'!N16/'Ton-Miles'!N16)</f>
        <v>2.3011208477684941</v>
      </c>
      <c r="O16" s="121">
        <f>IF('Ton-Miles'!O16=0,0,100*'Nom Revenue'!O16/'Ton-Miles'!O16)</f>
        <v>2.3527933942375263</v>
      </c>
      <c r="P16" s="121">
        <f>IF('Ton-Miles'!P16=0,0,100*'Nom Revenue'!P16/'Ton-Miles'!P16)</f>
        <v>2.491549161585366</v>
      </c>
      <c r="Q16" s="121">
        <f>IF('Ton-Miles'!Q16=0,0,100*'Nom Revenue'!Q16/'Ton-Miles'!Q16)</f>
        <v>2.3807332695280867</v>
      </c>
      <c r="R16" s="121">
        <f>IF('Ton-Miles'!R16=0,0,100*'Nom Revenue'!R16/'Ton-Miles'!R16)</f>
        <v>2.4435143934201506</v>
      </c>
      <c r="S16" s="121">
        <f>IF('Ton-Miles'!S16=0,0,100*'Nom Revenue'!S16/'Ton-Miles'!S16)</f>
        <v>2.4485791349580968</v>
      </c>
      <c r="T16" s="121">
        <f>IF('Ton-Miles'!T16=0,0,100*'Nom Revenue'!T16/'Ton-Miles'!T16)</f>
        <v>2.4022322265991369</v>
      </c>
      <c r="U16" s="121">
        <f>IF('Ton-Miles'!U16=0,0,100*'Nom Revenue'!U16/'Ton-Miles'!U16)</f>
        <v>2.3453876349362122</v>
      </c>
      <c r="V16" s="121">
        <f>IF('Ton-Miles'!V16=0,0,100*'Nom Revenue'!V16/'Ton-Miles'!V16)</f>
        <v>2.3385416666666665</v>
      </c>
      <c r="W16" s="121">
        <f>IF('Ton-Miles'!W16=0,0,100*'Nom Revenue'!W16/'Ton-Miles'!W16)</f>
        <v>2.359026506024096</v>
      </c>
      <c r="X16" s="121">
        <f>IF('Ton-Miles'!X16=0,0,100*'Nom Revenue'!X16/'Ton-Miles'!X16)</f>
        <v>2.4675819394759744</v>
      </c>
      <c r="Y16" s="121">
        <f>IF('Ton-Miles'!Y16=0,0,100*'Nom Revenue'!Y16/'Ton-Miles'!Y16)</f>
        <v>2.5163152655868242</v>
      </c>
      <c r="Z16" s="121">
        <f>IF('Ton-Miles'!Z16=0,0,100*'Nom Revenue'!Z16/'Ton-Miles'!Z16)</f>
        <v>2.7192073732718893</v>
      </c>
      <c r="AA16" s="121">
        <f>IF('Ton-Miles'!AA16=0,0,100*'Nom Revenue'!AA16/'Ton-Miles'!AA16)</f>
        <v>3.0187814933577646</v>
      </c>
      <c r="AB16" s="121">
        <f>IF('Ton-Miles'!AB16=0,0,100*'Nom Revenue'!AB16/'Ton-Miles'!AB16)</f>
        <v>3.1173444560305876</v>
      </c>
      <c r="AC16" s="121">
        <f>IF('Ton-Miles'!AC16=0,0,100*'Nom Revenue'!AC16/'Ton-Miles'!AC16)</f>
        <v>3.4053398058252426</v>
      </c>
      <c r="AD16" s="121">
        <f>IF('Ton-Miles'!AD16=0,0,100*'Nom Revenue'!AD16/'Ton-Miles'!AD16)</f>
        <v>3.4053398058252426</v>
      </c>
      <c r="AE16" s="121">
        <f>IF('Ton-Miles'!AE16=0,0,100*'Nom Revenue'!AE16/'Ton-Miles'!AE16)</f>
        <v>3.915717756417028</v>
      </c>
      <c r="AF16" s="121">
        <f>IF('Ton-Miles'!AF16=0,0,100*'Nom Revenue'!AF16/'Ton-Miles'!AF16)</f>
        <v>3.8111369399830939</v>
      </c>
      <c r="AG16" s="121">
        <f>IF('Ton-Miles'!AG16=0,0,100*'Nom Revenue'!AG16/'Ton-Miles'!AG16)</f>
        <v>4.0066180248689758</v>
      </c>
      <c r="AH16" s="121">
        <f>IF('Ton-Miles'!AH16=0,0,100*'Nom Revenue'!AH16/'Ton-Miles'!AH16)</f>
        <v>4.329790099898978</v>
      </c>
      <c r="AI16" s="121">
        <f>IF('Ton-Miles'!AI16=0,0,100*'Nom Revenue'!AI16/'Ton-Miles'!AI16)</f>
        <v>4.5358937823834191</v>
      </c>
      <c r="AJ16" s="121">
        <f>IF('Ton-Miles'!AJ16=0,0,100*'Nom Revenue'!AJ16/'Ton-Miles'!AJ16)</f>
        <v>4.6849073256840246</v>
      </c>
      <c r="AK16" s="121">
        <f>IF('Ton-Miles'!AK16=0,0,100*'Nom Revenue'!AK16/'Ton-Miles'!AK16)</f>
        <v>4.9128007443838895</v>
      </c>
      <c r="AL16" s="121">
        <f>IF('Ton-Miles'!AL16=0,0,100*'Nom Revenue'!AL16/'Ton-Miles'!AL16)</f>
        <v>4.9789173156063002</v>
      </c>
      <c r="AM16" s="121">
        <f>IF('Ton-Miles'!AM16=0,0,100*'Nom Revenue'!AL16/'Ton-Miles'!AM16)</f>
        <v>4.769106801420377</v>
      </c>
      <c r="AN16" s="121">
        <f>IF('Ton-Miles'!AN16=0,0,100*'Nom Revenue'!AM16/'Ton-Miles'!AN16)</f>
        <v>4.5205128205128204</v>
      </c>
      <c r="AO16" s="121">
        <f>IF('Ton-Miles'!AO16=0,0,100*'Nom Revenue'!AN16/'Ton-Miles'!AO16)</f>
        <v>4.6861525351512565</v>
      </c>
      <c r="AP16" s="121">
        <f>IF('Ton-Miles'!AP16=0,0,100*'Nom Revenue'!AO16/'Ton-Miles'!AP16)</f>
        <v>4.7892686682063124</v>
      </c>
      <c r="AQ16" s="121">
        <f>IF('Ton-Miles'!AQ16=0,0,100*'Nom Revenue'!AP16/'Ton-Miles'!AQ16)</f>
        <v>5.2742055771725029</v>
      </c>
      <c r="AR16" s="121">
        <f>IF('Ton-Miles'!AR16=0,0,100*'Nom Revenue'!AQ16/'Ton-Miles'!AR16)</f>
        <v>5.0937182621779202</v>
      </c>
      <c r="AS16" s="121">
        <f>IF('Ton-Miles'!AS16=0,0,100*'Nom Revenue'!AR16/'Ton-Miles'!AS16)</f>
        <v>4.9761175856670725</v>
      </c>
      <c r="AT16" s="121">
        <f>IF('Ton-Miles'!AT16=0,0,100*'Nom Revenue'!AS16/'Ton-Miles'!AT16)</f>
        <v>5.7390622214298448</v>
      </c>
      <c r="AU16" s="121" t="e">
        <f>IF('Ton-Miles'!AU16=0,0,100*'Nom Revenue'!AT16/'Ton-Miles'!AU16)</f>
        <v>#N/A</v>
      </c>
      <c r="AV16" s="121" t="e">
        <f>IF('Ton-Miles'!AV16=0,0,100*'Nom Revenue'!AU16/'Ton-Miles'!AV16)</f>
        <v>#N/A</v>
      </c>
      <c r="AW16" s="121" t="e">
        <f>IF('Ton-Miles'!AW16=0,0,100*'Nom Revenue'!AV16/'Ton-Miles'!AW16)</f>
        <v>#N/A</v>
      </c>
      <c r="AX16" s="121" t="e">
        <f>IF('Ton-Miles'!AX16=0,0,100*'Nom Revenue'!AW16/'Ton-Miles'!AX16)</f>
        <v>#N/A</v>
      </c>
      <c r="AY16" s="121" t="e">
        <f>IF('Ton-Miles'!AY16=0,0,100*'Nom Revenue'!AX16/'Ton-Miles'!AY16)</f>
        <v>#N/A</v>
      </c>
      <c r="AZ16" s="121" t="e">
        <f>IF('Ton-Miles'!AZ16=0,0,100*'Nom Revenue'!AY16/'Ton-Miles'!AZ16)</f>
        <v>#N/A</v>
      </c>
      <c r="BA16" s="121" t="e">
        <f>IF('Ton-Miles'!BA16=0,0,100*'Nom Revenue'!AZ16/'Ton-Miles'!BA16)</f>
        <v>#N/A</v>
      </c>
      <c r="BB16" s="121" t="e">
        <f>IF('Ton-Miles'!BB16=0,0,100*'Nom Revenue'!BA16/'Ton-Miles'!BB16)</f>
        <v>#N/A</v>
      </c>
      <c r="BC16" s="121"/>
      <c r="BD16" s="78">
        <f t="shared" si="19"/>
        <v>0.11016964834330101</v>
      </c>
      <c r="BE16" s="78">
        <f t="shared" si="20"/>
        <v>3.2649916163091541E-2</v>
      </c>
      <c r="BF16" s="78">
        <f t="shared" si="27"/>
        <v>9.2384833904870511E-2</v>
      </c>
      <c r="BG16" s="78">
        <f t="shared" si="21"/>
        <v>0.1498757773655135</v>
      </c>
      <c r="BH16" s="78">
        <f t="shared" si="22"/>
        <v>-2.6707955715793985E-2</v>
      </c>
      <c r="BI16" s="78">
        <f t="shared" si="23"/>
        <v>5.1292065324409108E-2</v>
      </c>
      <c r="BJ16" s="78">
        <f t="shared" si="24"/>
        <v>8.0659567002414834E-2</v>
      </c>
      <c r="BK16" s="78">
        <f t="shared" si="24"/>
        <v>4.7601310393603047E-2</v>
      </c>
      <c r="BL16" s="78">
        <f t="shared" si="24"/>
        <v>3.2852079534875012E-2</v>
      </c>
      <c r="BM16" s="78">
        <f t="shared" si="24"/>
        <v>4.8644167932732962E-2</v>
      </c>
      <c r="BN16" s="78">
        <f t="shared" si="24"/>
        <v>1.3458020111642544E-2</v>
      </c>
      <c r="BO16" s="78">
        <f t="shared" si="25"/>
        <v>-5.2125899305404122E-2</v>
      </c>
      <c r="BP16" s="78">
        <f t="shared" si="26"/>
        <v>3.664179733918882E-2</v>
      </c>
      <c r="BQ16" s="78">
        <f t="shared" si="26"/>
        <v>2.2004433761293907E-2</v>
      </c>
      <c r="BR16" s="78">
        <f t="shared" si="26"/>
        <v>0.10125489768102947</v>
      </c>
      <c r="BS16" s="78">
        <f t="shared" si="26"/>
        <v>-3.4220758435309584E-2</v>
      </c>
      <c r="BT16" s="78">
        <f t="shared" si="26"/>
        <v>-2.3087393227862796E-2</v>
      </c>
      <c r="BU16" s="78">
        <f t="shared" si="26"/>
        <v>0.15332126354094089</v>
      </c>
      <c r="BV16" s="78" t="e">
        <f t="shared" si="26"/>
        <v>#N/A</v>
      </c>
      <c r="BW16" s="78" t="e">
        <f t="shared" si="26"/>
        <v>#N/A</v>
      </c>
      <c r="BX16" s="78" t="e">
        <f t="shared" si="26"/>
        <v>#N/A</v>
      </c>
      <c r="BY16" s="78" t="e">
        <f t="shared" si="26"/>
        <v>#N/A</v>
      </c>
      <c r="BZ16" s="78" t="e">
        <f t="shared" si="26"/>
        <v>#N/A</v>
      </c>
      <c r="CA16" s="78" t="e">
        <f t="shared" si="26"/>
        <v>#N/A</v>
      </c>
      <c r="CB16" s="78" t="e">
        <f t="shared" si="26"/>
        <v>#N/A</v>
      </c>
      <c r="CC16" s="78" t="e">
        <f t="shared" si="26"/>
        <v>#N/A</v>
      </c>
    </row>
    <row r="17" spans="1:276"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121">
        <f>IF('Ton-Miles'!G17=0,0,100*'Nom Revenue'!G17/'Ton-Miles'!G17)</f>
        <v>1.6036830627574508</v>
      </c>
      <c r="H17" s="121">
        <f>IF('Ton-Miles'!H17=0,0,100*'Nom Revenue'!H17/'Ton-Miles'!H17)</f>
        <v>1.422728226652676</v>
      </c>
      <c r="I17" s="121">
        <f>IF('Ton-Miles'!I17=0,0,100*'Nom Revenue'!I17/'Ton-Miles'!I17)</f>
        <v>1.4102586101237897</v>
      </c>
      <c r="J17" s="121">
        <f>IF('Ton-Miles'!J17=0,0,100*'Nom Revenue'!J17/'Ton-Miles'!J17)</f>
        <v>1.5672321146349173</v>
      </c>
      <c r="K17" s="121">
        <f>IF('Ton-Miles'!K17=0,0,100*'Nom Revenue'!K17/'Ton-Miles'!K17)</f>
        <v>1.5464114832535885</v>
      </c>
      <c r="L17" s="121">
        <f>IF('Ton-Miles'!L17=0,0,100*'Nom Revenue'!L17/'Ton-Miles'!L17)</f>
        <v>1.840177822513001</v>
      </c>
      <c r="M17" s="121">
        <f>IF('Ton-Miles'!M17=0,0,100*'Nom Revenue'!M17/'Ton-Miles'!M17)</f>
        <v>1.6616033755274264</v>
      </c>
      <c r="N17" s="121">
        <f>IF('Ton-Miles'!N17=0,0,100*'Nom Revenue'!N17/'Ton-Miles'!N17)</f>
        <v>1.80181246979217</v>
      </c>
      <c r="O17" s="121">
        <f>IF('Ton-Miles'!O17=0,0,100*'Nom Revenue'!O17/'Ton-Miles'!O17)</f>
        <v>1.9567126890203812</v>
      </c>
      <c r="P17" s="121">
        <f>IF('Ton-Miles'!P17=0,0,100*'Nom Revenue'!P17/'Ton-Miles'!P17)</f>
        <v>2.0666266866566718</v>
      </c>
      <c r="Q17" s="121">
        <f>IF('Ton-Miles'!Q17=0,0,100*'Nom Revenue'!Q17/'Ton-Miles'!Q17)</f>
        <v>2.1026545002073829</v>
      </c>
      <c r="R17" s="121">
        <f>IF('Ton-Miles'!R17=0,0,100*'Nom Revenue'!R17/'Ton-Miles'!R17)</f>
        <v>2.0778168097840228</v>
      </c>
      <c r="S17" s="121">
        <f>IF('Ton-Miles'!S17=0,0,100*'Nom Revenue'!S17/'Ton-Miles'!S17)</f>
        <v>2.1352348496073494</v>
      </c>
      <c r="T17" s="121">
        <f>IF('Ton-Miles'!T17=0,0,100*'Nom Revenue'!T17/'Ton-Miles'!T17)</f>
        <v>2.1368296204620463</v>
      </c>
      <c r="U17" s="121">
        <f>IF('Ton-Miles'!U17=0,0,100*'Nom Revenue'!U17/'Ton-Miles'!U17)</f>
        <v>2.1608885779254852</v>
      </c>
      <c r="V17" s="121">
        <f>IF('Ton-Miles'!V17=0,0,100*'Nom Revenue'!V17/'Ton-Miles'!V17)</f>
        <v>2.1673226796819649</v>
      </c>
      <c r="W17" s="121">
        <f>IF('Ton-Miles'!W17=0,0,100*'Nom Revenue'!W17/'Ton-Miles'!W17)</f>
        <v>2.1379648358487633</v>
      </c>
      <c r="X17" s="121">
        <f>IF('Ton-Miles'!X17=0,0,100*'Nom Revenue'!X17/'Ton-Miles'!X17)</f>
        <v>2.1825853985264567</v>
      </c>
      <c r="Y17" s="121">
        <f>IF('Ton-Miles'!Y17=0,0,100*'Nom Revenue'!Y17/'Ton-Miles'!Y17)</f>
        <v>2.2330292110710728</v>
      </c>
      <c r="Z17" s="121">
        <f>IF('Ton-Miles'!Z17=0,0,100*'Nom Revenue'!Z17/'Ton-Miles'!Z17)</f>
        <v>2.360810645082168</v>
      </c>
      <c r="AA17" s="121">
        <f>IF('Ton-Miles'!AA17=0,0,100*'Nom Revenue'!AA17/'Ton-Miles'!AA17)</f>
        <v>2.7271760585800702</v>
      </c>
      <c r="AB17" s="121">
        <f>IF('Ton-Miles'!AB17=0,0,100*'Nom Revenue'!AB17/'Ton-Miles'!AB17)</f>
        <v>2.7796290408055113</v>
      </c>
      <c r="AC17" s="121">
        <f>IF('Ton-Miles'!AC17=0,0,100*'Nom Revenue'!AC17/'Ton-Miles'!AC17)</f>
        <v>2.8505677842957859</v>
      </c>
      <c r="AD17" s="121">
        <f>IF('Ton-Miles'!AD17=0,0,100*'Nom Revenue'!AD17/'Ton-Miles'!AD17)</f>
        <v>2.8505677842957859</v>
      </c>
      <c r="AE17" s="121">
        <f>IF('Ton-Miles'!AE17=0,0,100*'Nom Revenue'!AE17/'Ton-Miles'!AE17)</f>
        <v>3.2941731377624386</v>
      </c>
      <c r="AF17" s="121">
        <f>IF('Ton-Miles'!AF17=0,0,100*'Nom Revenue'!AF17/'Ton-Miles'!AF17)</f>
        <v>3.1673922589548962</v>
      </c>
      <c r="AG17" s="121">
        <f>IF('Ton-Miles'!AG17=0,0,100*'Nom Revenue'!AG17/'Ton-Miles'!AG17)</f>
        <v>3.3516575591985429</v>
      </c>
      <c r="AH17" s="121">
        <f>IF('Ton-Miles'!AH17=0,0,100*'Nom Revenue'!AH17/'Ton-Miles'!AH17)</f>
        <v>3.6352385827219469</v>
      </c>
      <c r="AI17" s="121">
        <f>IF('Ton-Miles'!AI17=0,0,100*'Nom Revenue'!AI17/'Ton-Miles'!AI17)</f>
        <v>3.6412705390998514</v>
      </c>
      <c r="AJ17" s="121">
        <f>IF('Ton-Miles'!AJ17=0,0,100*'Nom Revenue'!AJ17/'Ton-Miles'!AJ17)</f>
        <v>3.6777330292590613</v>
      </c>
      <c r="AK17" s="121">
        <f>IF('Ton-Miles'!AK17=0,0,100*'Nom Revenue'!AK17/'Ton-Miles'!AK17)</f>
        <v>3.8156503439071963</v>
      </c>
      <c r="AL17" s="121">
        <f>IF('Ton-Miles'!AL17=0,0,100*'Nom Revenue'!AL17/'Ton-Miles'!AL17)</f>
        <v>3.6791761381364325</v>
      </c>
      <c r="AM17" s="121">
        <f>IF('Ton-Miles'!AM17=0,0,100*'Nom Revenue'!AL17/'Ton-Miles'!AM17)</f>
        <v>3.524136440067259</v>
      </c>
      <c r="AN17" s="121">
        <f>IF('Ton-Miles'!AN17=0,0,100*'Nom Revenue'!AM17/'Ton-Miles'!AN17)</f>
        <v>3.7676122225539959</v>
      </c>
      <c r="AO17" s="121">
        <f>IF('Ton-Miles'!AO17=0,0,100*'Nom Revenue'!AN17/'Ton-Miles'!AO17)</f>
        <v>3.9497693828245111</v>
      </c>
      <c r="AP17" s="121">
        <f>IF('Ton-Miles'!AP17=0,0,100*'Nom Revenue'!AO17/'Ton-Miles'!AP17)</f>
        <v>4.0676876661894044</v>
      </c>
      <c r="AQ17" s="121">
        <f>IF('Ton-Miles'!AQ17=0,0,100*'Nom Revenue'!AP17/'Ton-Miles'!AQ17)</f>
        <v>4.2776499708794411</v>
      </c>
      <c r="AR17" s="121">
        <f>IF('Ton-Miles'!AR17=0,0,100*'Nom Revenue'!AQ17/'Ton-Miles'!AR17)</f>
        <v>4.2688406124384626</v>
      </c>
      <c r="AS17" s="121">
        <f>IF('Ton-Miles'!AS17=0,0,100*'Nom Revenue'!AR17/'Ton-Miles'!AS17)</f>
        <v>4.2799876439698163</v>
      </c>
      <c r="AT17" s="121">
        <f>IF('Ton-Miles'!AT17=0,0,100*'Nom Revenue'!AS17/'Ton-Miles'!AT17)</f>
        <v>4.697476589044502</v>
      </c>
      <c r="AU17" s="121" t="e">
        <f>IF('Ton-Miles'!AU17=0,0,100*'Nom Revenue'!AT17/'Ton-Miles'!AU17)</f>
        <v>#N/A</v>
      </c>
      <c r="AV17" s="121" t="e">
        <f>IF('Ton-Miles'!AV17=0,0,100*'Nom Revenue'!AU17/'Ton-Miles'!AV17)</f>
        <v>#N/A</v>
      </c>
      <c r="AW17" s="121" t="e">
        <f>IF('Ton-Miles'!AW17=0,0,100*'Nom Revenue'!AV17/'Ton-Miles'!AW17)</f>
        <v>#N/A</v>
      </c>
      <c r="AX17" s="121" t="e">
        <f>IF('Ton-Miles'!AX17=0,0,100*'Nom Revenue'!AW17/'Ton-Miles'!AX17)</f>
        <v>#N/A</v>
      </c>
      <c r="AY17" s="121" t="e">
        <f>IF('Ton-Miles'!AY17=0,0,100*'Nom Revenue'!AX17/'Ton-Miles'!AY17)</f>
        <v>#N/A</v>
      </c>
      <c r="AZ17" s="121" t="e">
        <f>IF('Ton-Miles'!AZ17=0,0,100*'Nom Revenue'!AY17/'Ton-Miles'!AZ17)</f>
        <v>#N/A</v>
      </c>
      <c r="BA17" s="121" t="e">
        <f>IF('Ton-Miles'!BA17=0,0,100*'Nom Revenue'!AZ17/'Ton-Miles'!BA17)</f>
        <v>#N/A</v>
      </c>
      <c r="BB17" s="121" t="e">
        <f>IF('Ton-Miles'!BB17=0,0,100*'Nom Revenue'!BA17/'Ton-Miles'!BB17)</f>
        <v>#N/A</v>
      </c>
      <c r="BC17" s="121"/>
      <c r="BD17" s="78">
        <f t="shared" si="19"/>
        <v>0.15518627648561401</v>
      </c>
      <c r="BE17" s="78">
        <f t="shared" si="20"/>
        <v>1.9233441882278601E-2</v>
      </c>
      <c r="BF17" s="78">
        <f t="shared" si="27"/>
        <v>2.5520939106938201E-2</v>
      </c>
      <c r="BG17" s="78">
        <f t="shared" si="21"/>
        <v>0.15561999820195194</v>
      </c>
      <c r="BH17" s="78">
        <f t="shared" si="22"/>
        <v>-3.8486404176575228E-2</v>
      </c>
      <c r="BI17" s="78">
        <f t="shared" si="23"/>
        <v>5.817571212491579E-2</v>
      </c>
      <c r="BJ17" s="78">
        <f t="shared" si="24"/>
        <v>8.4609187697329835E-2</v>
      </c>
      <c r="BK17" s="78">
        <f t="shared" si="24"/>
        <v>1.6593013747636665E-3</v>
      </c>
      <c r="BL17" s="78">
        <f t="shared" si="24"/>
        <v>1.0013672361796955E-2</v>
      </c>
      <c r="BM17" s="78">
        <f t="shared" si="24"/>
        <v>3.7500632468670636E-2</v>
      </c>
      <c r="BN17" s="78">
        <f t="shared" si="24"/>
        <v>-3.576695804653196E-2</v>
      </c>
      <c r="BO17" s="78">
        <f t="shared" si="25"/>
        <v>6.9088069269557018E-2</v>
      </c>
      <c r="BP17" s="78">
        <f t="shared" si="26"/>
        <v>4.8348171072402524E-2</v>
      </c>
      <c r="BQ17" s="78">
        <f t="shared" si="26"/>
        <v>2.9854472992185022E-2</v>
      </c>
      <c r="BR17" s="78">
        <f t="shared" si="26"/>
        <v>5.1617115649080558E-2</v>
      </c>
      <c r="BS17" s="78">
        <f t="shared" si="26"/>
        <v>-2.0593920729721216E-3</v>
      </c>
      <c r="BT17" s="78">
        <f t="shared" si="26"/>
        <v>2.6112550323087458E-3</v>
      </c>
      <c r="BU17" s="78">
        <f t="shared" si="26"/>
        <v>9.7544427648733167E-2</v>
      </c>
      <c r="BV17" s="78" t="e">
        <f t="shared" si="26"/>
        <v>#N/A</v>
      </c>
      <c r="BW17" s="78" t="e">
        <f t="shared" si="26"/>
        <v>#N/A</v>
      </c>
      <c r="BX17" s="78" t="e">
        <f t="shared" si="26"/>
        <v>#N/A</v>
      </c>
      <c r="BY17" s="78" t="e">
        <f t="shared" si="26"/>
        <v>#N/A</v>
      </c>
      <c r="BZ17" s="78" t="e">
        <f t="shared" si="26"/>
        <v>#N/A</v>
      </c>
      <c r="CA17" s="78" t="e">
        <f t="shared" si="26"/>
        <v>#N/A</v>
      </c>
      <c r="CB17" s="78" t="e">
        <f t="shared" si="26"/>
        <v>#N/A</v>
      </c>
      <c r="CC17" s="78" t="e">
        <f t="shared" si="26"/>
        <v>#N/A</v>
      </c>
    </row>
    <row r="18" spans="1:276"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122">
        <f>IF('Ton-Miles'!G18=0,0,100*'Nom Revenue'!G18/'Ton-Miles'!G18)</f>
        <v>2.8703062583222367</v>
      </c>
      <c r="H18" s="122">
        <f>IF('Ton-Miles'!H18=0,0,100*'Nom Revenue'!H18/'Ton-Miles'!H18)</f>
        <v>2.5498119290703922</v>
      </c>
      <c r="I18" s="122">
        <f>IF('Ton-Miles'!I18=0,0,100*'Nom Revenue'!I18/'Ton-Miles'!I18)</f>
        <v>2.3371745152354571</v>
      </c>
      <c r="J18" s="122">
        <f>IF('Ton-Miles'!J18=0,0,100*'Nom Revenue'!J18/'Ton-Miles'!J18)</f>
        <v>2.452156602521566</v>
      </c>
      <c r="K18" s="122">
        <f>IF('Ton-Miles'!K18=0,0,100*'Nom Revenue'!K18/'Ton-Miles'!K18)</f>
        <v>2.3814623338257013</v>
      </c>
      <c r="L18" s="122">
        <f>IF('Ton-Miles'!L18=0,0,100*'Nom Revenue'!L18/'Ton-Miles'!L18)</f>
        <v>2.2936950146627568</v>
      </c>
      <c r="M18" s="122">
        <f>IF('Ton-Miles'!M18=0,0,100*'Nom Revenue'!M18/'Ton-Miles'!M18)</f>
        <v>2.4511291779584465</v>
      </c>
      <c r="N18" s="122">
        <f>IF('Ton-Miles'!N18=0,0,100*'Nom Revenue'!N18/'Ton-Miles'!N18)</f>
        <v>2.3346872461413484</v>
      </c>
      <c r="O18" s="122">
        <f>IF('Ton-Miles'!O18=0,0,100*'Nom Revenue'!O18/'Ton-Miles'!O18)</f>
        <v>2.4391695501730108</v>
      </c>
      <c r="P18" s="122">
        <f>IF('Ton-Miles'!P18=0,0,100*'Nom Revenue'!P18/'Ton-Miles'!P18)</f>
        <v>2.4728491620111734</v>
      </c>
      <c r="Q18" s="122">
        <f>IF('Ton-Miles'!Q18=0,0,100*'Nom Revenue'!Q18/'Ton-Miles'!Q18)</f>
        <v>2.6142430703624737</v>
      </c>
      <c r="R18" s="122">
        <f>IF('Ton-Miles'!R18=0,0,100*'Nom Revenue'!R18/'Ton-Miles'!R18)</f>
        <v>2.6078814172089659</v>
      </c>
      <c r="S18" s="122">
        <f>IF('Ton-Miles'!S18=0,0,100*'Nom Revenue'!S18/'Ton-Miles'!S18)</f>
        <v>2.7161589788221643</v>
      </c>
      <c r="T18" s="122">
        <f>IF('Ton-Miles'!T18=0,0,100*'Nom Revenue'!T18/'Ton-Miles'!T18)</f>
        <v>2.6857015457788345</v>
      </c>
      <c r="U18" s="122">
        <f>IF('Ton-Miles'!U18=0,0,100*'Nom Revenue'!U18/'Ton-Miles'!U18)</f>
        <v>2.4871248025276462</v>
      </c>
      <c r="V18" s="122">
        <f>IF('Ton-Miles'!V18=0,0,100*'Nom Revenue'!V18/'Ton-Miles'!V18)</f>
        <v>2.4348569434752267</v>
      </c>
      <c r="W18" s="122">
        <f>IF('Ton-Miles'!W18=0,0,100*'Nom Revenue'!W18/'Ton-Miles'!W18)</f>
        <v>2.5091565474236952</v>
      </c>
      <c r="X18" s="122">
        <f>IF('Ton-Miles'!X18=0,0,100*'Nom Revenue'!X18/'Ton-Miles'!X18)</f>
        <v>2.4580882352941176</v>
      </c>
      <c r="Y18" s="122">
        <f>IF('Ton-Miles'!Y18=0,0,100*'Nom Revenue'!Y18/'Ton-Miles'!Y18)</f>
        <v>2.2892567889471174</v>
      </c>
      <c r="Z18" s="122">
        <f>IF('Ton-Miles'!Z18=0,0,100*'Nom Revenue'!Z18/'Ton-Miles'!Z18)</f>
        <v>2.6469933958985052</v>
      </c>
      <c r="AA18" s="122">
        <f>IF('Ton-Miles'!AA18=0,0,100*'Nom Revenue'!AA18/'Ton-Miles'!AA18)</f>
        <v>2.8282491261518907</v>
      </c>
      <c r="AB18" s="122">
        <f>IF('Ton-Miles'!AB18=0,0,100*'Nom Revenue'!AB18/'Ton-Miles'!AB18)</f>
        <v>3.1708871420550255</v>
      </c>
      <c r="AC18" s="122">
        <f>IF('Ton-Miles'!AC18=0,0,100*'Nom Revenue'!AC18/'Ton-Miles'!AC18)</f>
        <v>3.4980362987206188</v>
      </c>
      <c r="AD18" s="122">
        <f>IF('Ton-Miles'!AD18=0,0,100*'Nom Revenue'!AD18/'Ton-Miles'!AD18)</f>
        <v>3.4980362987206188</v>
      </c>
      <c r="AE18" s="122">
        <f>IF('Ton-Miles'!AE18=0,0,100*'Nom Revenue'!AE18/'Ton-Miles'!AE18)</f>
        <v>4.0270695970695973</v>
      </c>
      <c r="AF18" s="122">
        <f>IF('Ton-Miles'!AF18=0,0,100*'Nom Revenue'!AF18/'Ton-Miles'!AF18)</f>
        <v>3.813126843657817</v>
      </c>
      <c r="AG18" s="122">
        <f>IF('Ton-Miles'!AG18=0,0,100*'Nom Revenue'!AG18/'Ton-Miles'!AG18)</f>
        <v>3.6985915492957746</v>
      </c>
      <c r="AH18" s="122">
        <f>IF('Ton-Miles'!AH18=0,0,100*'Nom Revenue'!AH18/'Ton-Miles'!AH18)</f>
        <v>4.1945410628019326</v>
      </c>
      <c r="AI18" s="122">
        <f>IF('Ton-Miles'!AI18=0,0,100*'Nom Revenue'!AI18/'Ton-Miles'!AI18)</f>
        <v>4.2534703196347037</v>
      </c>
      <c r="AJ18" s="122">
        <f>IF('Ton-Miles'!AJ18=0,0,100*'Nom Revenue'!AJ18/'Ton-Miles'!AJ18)</f>
        <v>4.5305780659103192</v>
      </c>
      <c r="AK18" s="122">
        <f>IF('Ton-Miles'!AK18=0,0,100*'Nom Revenue'!AK18/'Ton-Miles'!AK18)</f>
        <v>4.6003697834125727</v>
      </c>
      <c r="AL18" s="122">
        <f>IF('Ton-Miles'!AL18=0,0,100*'Nom Revenue'!AL18/'Ton-Miles'!AL18)</f>
        <v>4.5514670628626455</v>
      </c>
      <c r="AM18" s="122">
        <f>IF('Ton-Miles'!AM18=0,0,100*'Nom Revenue'!AL18/'Ton-Miles'!AM18)</f>
        <v>4.3596692111959294</v>
      </c>
      <c r="AN18" s="122">
        <f>IF('Ton-Miles'!AN18=0,0,100*'Nom Revenue'!AM18/'Ton-Miles'!AN18)</f>
        <v>4.5807609475951185</v>
      </c>
      <c r="AO18" s="122">
        <f>IF('Ton-Miles'!AO18=0,0,100*'Nom Revenue'!AN18/'Ton-Miles'!AO18)</f>
        <v>4.761374407582939</v>
      </c>
      <c r="AP18" s="122">
        <f>IF('Ton-Miles'!AP18=0,0,100*'Nom Revenue'!AO18/'Ton-Miles'!AP18)</f>
        <v>4.9019148936170218</v>
      </c>
      <c r="AQ18" s="122">
        <f>IF('Ton-Miles'!AQ18=0,0,100*'Nom Revenue'!AP18/'Ton-Miles'!AQ18)</f>
        <v>5.0249702734839481</v>
      </c>
      <c r="AR18" s="122">
        <f>IF('Ton-Miles'!AR18=0,0,100*'Nom Revenue'!AQ18/'Ton-Miles'!AR18)</f>
        <v>4.9386624203821663</v>
      </c>
      <c r="AS18" s="122">
        <f>IF('Ton-Miles'!AS18=0,0,100*'Nom Revenue'!AR18/'Ton-Miles'!AS18)</f>
        <v>5.0220606060606059</v>
      </c>
      <c r="AT18" s="122">
        <f>IF('Ton-Miles'!AT18=0,0,100*'Nom Revenue'!AS18/'Ton-Miles'!AT18)</f>
        <v>5.4514236902050115</v>
      </c>
      <c r="AU18" s="122" t="e">
        <f>IF('Ton-Miles'!AU18=0,0,100*'Nom Revenue'!AT18/'Ton-Miles'!AU18)</f>
        <v>#N/A</v>
      </c>
      <c r="AV18" s="122" t="e">
        <f>IF('Ton-Miles'!AV18=0,0,100*'Nom Revenue'!AU18/'Ton-Miles'!AV18)</f>
        <v>#N/A</v>
      </c>
      <c r="AW18" s="122" t="e">
        <f>IF('Ton-Miles'!AW18=0,0,100*'Nom Revenue'!AV18/'Ton-Miles'!AW18)</f>
        <v>#N/A</v>
      </c>
      <c r="AX18" s="122" t="e">
        <f>IF('Ton-Miles'!AX18=0,0,100*'Nom Revenue'!AW18/'Ton-Miles'!AX18)</f>
        <v>#N/A</v>
      </c>
      <c r="AY18" s="122" t="e">
        <f>IF('Ton-Miles'!AY18=0,0,100*'Nom Revenue'!AX18/'Ton-Miles'!AY18)</f>
        <v>#N/A</v>
      </c>
      <c r="AZ18" s="122" t="e">
        <f>IF('Ton-Miles'!AZ18=0,0,100*'Nom Revenue'!AY18/'Ton-Miles'!AZ18)</f>
        <v>#N/A</v>
      </c>
      <c r="BA18" s="122" t="e">
        <f>IF('Ton-Miles'!BA18=0,0,100*'Nom Revenue'!AZ18/'Ton-Miles'!BA18)</f>
        <v>#N/A</v>
      </c>
      <c r="BB18" s="122" t="e">
        <f>IF('Ton-Miles'!BB18=0,0,100*'Nom Revenue'!BA18/'Ton-Miles'!BB18)</f>
        <v>#N/A</v>
      </c>
      <c r="BC18" s="121"/>
      <c r="BD18" s="79">
        <f t="shared" si="19"/>
        <v>6.8476079515060295E-2</v>
      </c>
      <c r="BE18" s="79">
        <f t="shared" si="20"/>
        <v>0.12114845638415428</v>
      </c>
      <c r="BF18" s="111">
        <f t="shared" si="27"/>
        <v>0.10317275324203767</v>
      </c>
      <c r="BG18" s="79">
        <f t="shared" si="21"/>
        <v>0.15123722373677717</v>
      </c>
      <c r="BH18" s="79">
        <f t="shared" si="22"/>
        <v>-5.3126162400436661E-2</v>
      </c>
      <c r="BI18" s="79">
        <f t="shared" si="23"/>
        <v>-3.0037105781713813E-2</v>
      </c>
      <c r="BJ18" s="79">
        <f t="shared" si="24"/>
        <v>0.13409145262352329</v>
      </c>
      <c r="BK18" s="79">
        <f t="shared" si="24"/>
        <v>1.4049035627608397E-2</v>
      </c>
      <c r="BL18" s="79">
        <f t="shared" si="24"/>
        <v>6.5148625816534134E-2</v>
      </c>
      <c r="BM18" s="79">
        <f t="shared" si="24"/>
        <v>1.5404594399860638E-2</v>
      </c>
      <c r="BN18" s="79">
        <f t="shared" si="24"/>
        <v>-1.0630171671471844E-2</v>
      </c>
      <c r="BO18" s="79">
        <f t="shared" si="25"/>
        <v>5.0712961394275169E-2</v>
      </c>
      <c r="BP18" s="79">
        <f t="shared" si="26"/>
        <v>3.9428702360607026E-2</v>
      </c>
      <c r="BQ18" s="79">
        <f t="shared" si="26"/>
        <v>2.9516789482099792E-2</v>
      </c>
      <c r="BR18" s="79">
        <f t="shared" si="26"/>
        <v>2.5103532504646697E-2</v>
      </c>
      <c r="BS18" s="79">
        <f t="shared" si="26"/>
        <v>-1.7175793766824099E-2</v>
      </c>
      <c r="BT18" s="79">
        <f t="shared" si="26"/>
        <v>1.6886796176683427E-2</v>
      </c>
      <c r="BU18" s="79">
        <f t="shared" si="26"/>
        <v>8.5495400757659379E-2</v>
      </c>
      <c r="BV18" s="79" t="e">
        <f t="shared" si="26"/>
        <v>#N/A</v>
      </c>
      <c r="BW18" s="79" t="e">
        <f t="shared" si="26"/>
        <v>#N/A</v>
      </c>
      <c r="BX18" s="79" t="e">
        <f t="shared" si="26"/>
        <v>#N/A</v>
      </c>
      <c r="BY18" s="79" t="e">
        <f t="shared" si="26"/>
        <v>#N/A</v>
      </c>
      <c r="BZ18" s="79" t="e">
        <f t="shared" si="26"/>
        <v>#N/A</v>
      </c>
      <c r="CA18" s="79" t="e">
        <f t="shared" si="26"/>
        <v>#N/A</v>
      </c>
      <c r="CB18" s="79" t="e">
        <f t="shared" si="26"/>
        <v>#N/A</v>
      </c>
      <c r="CC18" s="79" t="e">
        <f t="shared" si="26"/>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122">
        <f>IF('Ton-Miles'!G19=0,0,100*'Nom Revenue'!G19/'Ton-Miles'!G19)</f>
        <v>2.2204097116843702</v>
      </c>
      <c r="H19" s="122">
        <f>IF('Ton-Miles'!H19=0,0,100*'Nom Revenue'!H19/'Ton-Miles'!H19)</f>
        <v>2.0104459622338289</v>
      </c>
      <c r="I19" s="122">
        <f>IF('Ton-Miles'!I19=0,0,100*'Nom Revenue'!I19/'Ton-Miles'!I19)</f>
        <v>2.0285330146399763</v>
      </c>
      <c r="J19" s="122">
        <f>IF('Ton-Miles'!J19=0,0,100*'Nom Revenue'!J19/'Ton-Miles'!J19)</f>
        <v>1.9025836279575741</v>
      </c>
      <c r="K19" s="122">
        <f>IF('Ton-Miles'!K19=0,0,100*'Nom Revenue'!K19/'Ton-Miles'!K19)</f>
        <v>1.8311778992106862</v>
      </c>
      <c r="L19" s="122">
        <f>IF('Ton-Miles'!L19=0,0,100*'Nom Revenue'!L19/'Ton-Miles'!L19)</f>
        <v>1.9925964010282775</v>
      </c>
      <c r="M19" s="122">
        <f>IF('Ton-Miles'!M19=0,0,100*'Nom Revenue'!M19/'Ton-Miles'!M19)</f>
        <v>2.0228288543140032</v>
      </c>
      <c r="N19" s="122">
        <f>IF('Ton-Miles'!N19=0,0,100*'Nom Revenue'!N19/'Ton-Miles'!N19)</f>
        <v>1.9899452463912395</v>
      </c>
      <c r="O19" s="122">
        <f>IF('Ton-Miles'!O19=0,0,100*'Nom Revenue'!O19/'Ton-Miles'!O19)</f>
        <v>2.1033346725592605</v>
      </c>
      <c r="P19" s="122">
        <f>IF('Ton-Miles'!P19=0,0,100*'Nom Revenue'!P19/'Ton-Miles'!P19)</f>
        <v>2.1511116311724785</v>
      </c>
      <c r="Q19" s="122">
        <f>IF('Ton-Miles'!Q19=0,0,100*'Nom Revenue'!Q19/'Ton-Miles'!Q19)</f>
        <v>2.0494246473645137</v>
      </c>
      <c r="R19" s="122">
        <f>IF('Ton-Miles'!R19=0,0,100*'Nom Revenue'!R19/'Ton-Miles'!R19)</f>
        <v>2.1283483373139815</v>
      </c>
      <c r="S19" s="122">
        <f>IF('Ton-Miles'!S19=0,0,100*'Nom Revenue'!S19/'Ton-Miles'!S19)</f>
        <v>2.2166407706650095</v>
      </c>
      <c r="T19" s="122">
        <f>IF('Ton-Miles'!T19=0,0,100*'Nom Revenue'!T19/'Ton-Miles'!T19)</f>
        <v>2.2809851088201603</v>
      </c>
      <c r="U19" s="122">
        <f>IF('Ton-Miles'!U19=0,0,100*'Nom Revenue'!U19/'Ton-Miles'!U19)</f>
        <v>2.1442908653846153</v>
      </c>
      <c r="V19" s="122">
        <f>IF('Ton-Miles'!V19=0,0,100*'Nom Revenue'!V19/'Ton-Miles'!V19)</f>
        <v>2.0884723086496577</v>
      </c>
      <c r="W19" s="122">
        <f>IF('Ton-Miles'!W19=0,0,100*'Nom Revenue'!W19/'Ton-Miles'!W19)</f>
        <v>2.0931237390719568</v>
      </c>
      <c r="X19" s="122">
        <f>IF('Ton-Miles'!X19=0,0,100*'Nom Revenue'!X19/'Ton-Miles'!X19)</f>
        <v>2.1990833621584227</v>
      </c>
      <c r="Y19" s="122">
        <f>IF('Ton-Miles'!Y19=0,0,100*'Nom Revenue'!Y19/'Ton-Miles'!Y19)</f>
        <v>2.1406490465038477</v>
      </c>
      <c r="Z19" s="122">
        <f>IF('Ton-Miles'!Z19=0,0,100*'Nom Revenue'!Z19/'Ton-Miles'!Z19)</f>
        <v>2.3855222565006611</v>
      </c>
      <c r="AA19" s="122">
        <f>IF('Ton-Miles'!AA19=0,0,100*'Nom Revenue'!AA19/'Ton-Miles'!AA19)</f>
        <v>2.6732902965503325</v>
      </c>
      <c r="AB19" s="122">
        <f>IF('Ton-Miles'!AB19=0,0,100*'Nom Revenue'!AB19/'Ton-Miles'!AB19)</f>
        <v>2.716189908621375</v>
      </c>
      <c r="AC19" s="122">
        <f>IF('Ton-Miles'!AC19=0,0,100*'Nom Revenue'!AC19/'Ton-Miles'!AC19)</f>
        <v>3.1122506504770167</v>
      </c>
      <c r="AD19" s="122">
        <f>IF('Ton-Miles'!AD19=0,0,100*'Nom Revenue'!AD19/'Ton-Miles'!AD19)</f>
        <v>3.1122506504770167</v>
      </c>
      <c r="AE19" s="122">
        <f>IF('Ton-Miles'!AE19=0,0,100*'Nom Revenue'!AE19/'Ton-Miles'!AE19)</f>
        <v>3.7013593672763223</v>
      </c>
      <c r="AF19" s="122">
        <f>IF('Ton-Miles'!AF19=0,0,100*'Nom Revenue'!AF19/'Ton-Miles'!AF19)</f>
        <v>3.468630523346913</v>
      </c>
      <c r="AG19" s="122">
        <f>IF('Ton-Miles'!AG19=0,0,100*'Nom Revenue'!AG19/'Ton-Miles'!AG19)</f>
        <v>3.6918503118503119</v>
      </c>
      <c r="AH19" s="122">
        <f>IF('Ton-Miles'!AH19=0,0,100*'Nom Revenue'!AH19/'Ton-Miles'!AH19)</f>
        <v>4.0251392203659506</v>
      </c>
      <c r="AI19" s="122">
        <f>IF('Ton-Miles'!AI19=0,0,100*'Nom Revenue'!AI19/'Ton-Miles'!AI19)</f>
        <v>4.1607291666666661</v>
      </c>
      <c r="AJ19" s="122">
        <f>IF('Ton-Miles'!AJ19=0,0,100*'Nom Revenue'!AJ19/'Ton-Miles'!AJ19)</f>
        <v>4.2748226950354606</v>
      </c>
      <c r="AK19" s="122">
        <f>IF('Ton-Miles'!AK19=0,0,100*'Nom Revenue'!AK19/'Ton-Miles'!AK19)</f>
        <v>4.71875</v>
      </c>
      <c r="AL19" s="122">
        <f>IF('Ton-Miles'!AL19=0,0,100*'Nom Revenue'!AL19/'Ton-Miles'!AL19)</f>
        <v>4.5962108907819017</v>
      </c>
      <c r="AM19" s="122">
        <f>IF('Ton-Miles'!AM19=0,0,100*'Nom Revenue'!AL19/'Ton-Miles'!AM19)</f>
        <v>4.4025275437459488</v>
      </c>
      <c r="AN19" s="122">
        <f>IF('Ton-Miles'!AN19=0,0,100*'Nom Revenue'!AM19/'Ton-Miles'!AN19)</f>
        <v>4.2226098191214474</v>
      </c>
      <c r="AO19" s="122">
        <f>IF('Ton-Miles'!AO19=0,0,100*'Nom Revenue'!AN19/'Ton-Miles'!AO19)</f>
        <v>4.1165636588380714</v>
      </c>
      <c r="AP19" s="122">
        <f>IF('Ton-Miles'!AP19=0,0,100*'Nom Revenue'!AO19/'Ton-Miles'!AP19)</f>
        <v>4.4327888687235326</v>
      </c>
      <c r="AQ19" s="122">
        <f>IF('Ton-Miles'!AQ19=0,0,100*'Nom Revenue'!AP19/'Ton-Miles'!AQ19)</f>
        <v>4.1892626131953428</v>
      </c>
      <c r="AR19" s="122">
        <f>IF('Ton-Miles'!AR19=0,0,100*'Nom Revenue'!AQ19/'Ton-Miles'!AR19)</f>
        <v>4.5970982142857144</v>
      </c>
      <c r="AS19" s="122">
        <f>IF('Ton-Miles'!AS19=0,0,100*'Nom Revenue'!AR19/'Ton-Miles'!AS19)</f>
        <v>4.629150943396227</v>
      </c>
      <c r="AT19" s="122">
        <f>IF('Ton-Miles'!AT19=0,0,100*'Nom Revenue'!AS19/'Ton-Miles'!AT19)</f>
        <v>5.1725155279503108</v>
      </c>
      <c r="AU19" s="122" t="e">
        <f>IF('Ton-Miles'!AU19=0,0,100*'Nom Revenue'!AT19/'Ton-Miles'!AU19)</f>
        <v>#N/A</v>
      </c>
      <c r="AV19" s="122" t="e">
        <f>IF('Ton-Miles'!AV19=0,0,100*'Nom Revenue'!AU19/'Ton-Miles'!AV19)</f>
        <v>#N/A</v>
      </c>
      <c r="AW19" s="122" t="e">
        <f>IF('Ton-Miles'!AW19=0,0,100*'Nom Revenue'!AV19/'Ton-Miles'!AW19)</f>
        <v>#N/A</v>
      </c>
      <c r="AX19" s="122" t="e">
        <f>IF('Ton-Miles'!AX19=0,0,100*'Nom Revenue'!AW19/'Ton-Miles'!AX19)</f>
        <v>#N/A</v>
      </c>
      <c r="AY19" s="122" t="e">
        <f>IF('Ton-Miles'!AY19=0,0,100*'Nom Revenue'!AX19/'Ton-Miles'!AY19)</f>
        <v>#N/A</v>
      </c>
      <c r="AZ19" s="122" t="e">
        <f>IF('Ton-Miles'!AZ19=0,0,100*'Nom Revenue'!AY19/'Ton-Miles'!AZ19)</f>
        <v>#N/A</v>
      </c>
      <c r="BA19" s="122" t="e">
        <f>IF('Ton-Miles'!BA19=0,0,100*'Nom Revenue'!AZ19/'Ton-Miles'!BA19)</f>
        <v>#N/A</v>
      </c>
      <c r="BB19" s="122" t="e">
        <f>IF('Ton-Miles'!BB19=0,0,100*'Nom Revenue'!BA19/'Ton-Miles'!BB19)</f>
        <v>#N/A</v>
      </c>
      <c r="BC19" s="121"/>
      <c r="BD19" s="79">
        <f t="shared" si="19"/>
        <v>0.12063104390055046</v>
      </c>
      <c r="BE19" s="79">
        <f t="shared" si="20"/>
        <v>1.6047494776905147E-2</v>
      </c>
      <c r="BF19" s="111">
        <f t="shared" si="27"/>
        <v>0.14581481972174237</v>
      </c>
      <c r="BG19" s="79">
        <f t="shared" si="21"/>
        <v>0.18928704110287931</v>
      </c>
      <c r="BH19" s="79">
        <f t="shared" si="22"/>
        <v>-6.287658690668152E-2</v>
      </c>
      <c r="BI19" s="79">
        <f t="shared" si="23"/>
        <v>6.4353867326293335E-2</v>
      </c>
      <c r="BJ19" s="79">
        <f t="shared" si="24"/>
        <v>9.0276929009236673E-2</v>
      </c>
      <c r="BK19" s="79">
        <f t="shared" si="24"/>
        <v>3.3685778025930757E-2</v>
      </c>
      <c r="BL19" s="79">
        <f t="shared" si="24"/>
        <v>2.742152247804186E-2</v>
      </c>
      <c r="BM19" s="79">
        <f t="shared" si="24"/>
        <v>0.10384695147241807</v>
      </c>
      <c r="BN19" s="79">
        <f t="shared" si="24"/>
        <v>-2.5968552946881718E-2</v>
      </c>
      <c r="BO19" s="79">
        <f t="shared" si="25"/>
        <v>-4.0866916296772526E-2</v>
      </c>
      <c r="BP19" s="79">
        <f t="shared" si="26"/>
        <v>-2.5113890419891982E-2</v>
      </c>
      <c r="BQ19" s="79">
        <f t="shared" si="26"/>
        <v>7.6817762603170303E-2</v>
      </c>
      <c r="BR19" s="79">
        <f t="shared" si="26"/>
        <v>-5.493748128778253E-2</v>
      </c>
      <c r="BS19" s="79">
        <f t="shared" si="26"/>
        <v>9.7352598475390462E-2</v>
      </c>
      <c r="BT19" s="79">
        <f t="shared" si="26"/>
        <v>6.972382928628118E-3</v>
      </c>
      <c r="BU19" s="79">
        <f t="shared" si="26"/>
        <v>0.11737888679763775</v>
      </c>
      <c r="BV19" s="79" t="e">
        <f t="shared" si="26"/>
        <v>#N/A</v>
      </c>
      <c r="BW19" s="79" t="e">
        <f t="shared" si="26"/>
        <v>#N/A</v>
      </c>
      <c r="BX19" s="79" t="e">
        <f t="shared" si="26"/>
        <v>#N/A</v>
      </c>
      <c r="BY19" s="79" t="e">
        <f t="shared" si="26"/>
        <v>#N/A</v>
      </c>
      <c r="BZ19" s="79" t="e">
        <f t="shared" si="26"/>
        <v>#N/A</v>
      </c>
      <c r="CA19" s="79" t="e">
        <f t="shared" si="26"/>
        <v>#N/A</v>
      </c>
      <c r="CB19" s="79" t="e">
        <f t="shared" si="26"/>
        <v>#N/A</v>
      </c>
      <c r="CC19" s="79" t="e">
        <f t="shared" si="26"/>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122">
        <f>IF('Ton-Miles'!G20=0,0,100*'Nom Revenue'!G20/'Ton-Miles'!G20)</f>
        <v>1.3659729341808489</v>
      </c>
      <c r="H20" s="122">
        <f>IF('Ton-Miles'!H20=0,0,100*'Nom Revenue'!H20/'Ton-Miles'!H20)</f>
        <v>1.234858611825193</v>
      </c>
      <c r="I20" s="122">
        <f>IF('Ton-Miles'!I20=0,0,100*'Nom Revenue'!I20/'Ton-Miles'!I20)</f>
        <v>1.3156933905201804</v>
      </c>
      <c r="J20" s="122">
        <f>IF('Ton-Miles'!J20=0,0,100*'Nom Revenue'!J20/'Ton-Miles'!J20)</f>
        <v>1.4641120432247974</v>
      </c>
      <c r="K20" s="122">
        <f>IF('Ton-Miles'!K20=0,0,100*'Nom Revenue'!K20/'Ton-Miles'!K20)</f>
        <v>1.4719825072886297</v>
      </c>
      <c r="L20" s="122">
        <f>IF('Ton-Miles'!L20=0,0,100*'Nom Revenue'!L20/'Ton-Miles'!L20)</f>
        <v>1.4481832320090484</v>
      </c>
      <c r="M20" s="122">
        <f>IF('Ton-Miles'!M20=0,0,100*'Nom Revenue'!M20/'Ton-Miles'!M20)</f>
        <v>1.4816390858944051</v>
      </c>
      <c r="N20" s="122">
        <f>IF('Ton-Miles'!N20=0,0,100*'Nom Revenue'!N20/'Ton-Miles'!N20)</f>
        <v>1.553678852383156</v>
      </c>
      <c r="O20" s="122">
        <f>IF('Ton-Miles'!O20=0,0,100*'Nom Revenue'!O20/'Ton-Miles'!O20)</f>
        <v>1.6527297543221109</v>
      </c>
      <c r="P20" s="122">
        <f>IF('Ton-Miles'!P20=0,0,100*'Nom Revenue'!P20/'Ton-Miles'!P20)</f>
        <v>1.6201526469633001</v>
      </c>
      <c r="Q20" s="122">
        <f>IF('Ton-Miles'!Q20=0,0,100*'Nom Revenue'!Q20/'Ton-Miles'!Q20)</f>
        <v>1.6300646142151272</v>
      </c>
      <c r="R20" s="122">
        <f>IF('Ton-Miles'!R20=0,0,100*'Nom Revenue'!R20/'Ton-Miles'!R20)</f>
        <v>1.6517805582290663</v>
      </c>
      <c r="S20" s="122">
        <f>IF('Ton-Miles'!S20=0,0,100*'Nom Revenue'!S20/'Ton-Miles'!S20)</f>
        <v>1.8451866113744078</v>
      </c>
      <c r="T20" s="122">
        <f>IF('Ton-Miles'!T20=0,0,100*'Nom Revenue'!T20/'Ton-Miles'!T20)</f>
        <v>1.8944529682520947</v>
      </c>
      <c r="U20" s="122">
        <f>IF('Ton-Miles'!U20=0,0,100*'Nom Revenue'!U20/'Ton-Miles'!U20)</f>
        <v>1.8987967141038991</v>
      </c>
      <c r="V20" s="122">
        <f>IF('Ton-Miles'!V20=0,0,100*'Nom Revenue'!V20/'Ton-Miles'!V20)</f>
        <v>1.853503405286852</v>
      </c>
      <c r="W20" s="122">
        <f>IF('Ton-Miles'!W20=0,0,100*'Nom Revenue'!W20/'Ton-Miles'!W20)</f>
        <v>1.8836997380111631</v>
      </c>
      <c r="X20" s="122">
        <f>IF('Ton-Miles'!X20=0,0,100*'Nom Revenue'!X20/'Ton-Miles'!X20)</f>
        <v>1.8386097985575727</v>
      </c>
      <c r="Y20" s="122">
        <f>IF('Ton-Miles'!Y20=0,0,100*'Nom Revenue'!Y20/'Ton-Miles'!Y20)</f>
        <v>1.9384369403939625</v>
      </c>
      <c r="Z20" s="122">
        <f>IF('Ton-Miles'!Z20=0,0,100*'Nom Revenue'!Z20/'Ton-Miles'!Z20)</f>
        <v>2.0606319947333773</v>
      </c>
      <c r="AA20" s="122">
        <f>IF('Ton-Miles'!AA20=0,0,100*'Nom Revenue'!AA20/'Ton-Miles'!AA20)</f>
        <v>2.3220358929096796</v>
      </c>
      <c r="AB20" s="122">
        <f>IF('Ton-Miles'!AB20=0,0,100*'Nom Revenue'!AB20/'Ton-Miles'!AB20)</f>
        <v>2.2501114488348533</v>
      </c>
      <c r="AC20" s="122">
        <f>IF('Ton-Miles'!AC20=0,0,100*'Nom Revenue'!AC20/'Ton-Miles'!AC20)</f>
        <v>2.4293886417709731</v>
      </c>
      <c r="AD20" s="122">
        <f>IF('Ton-Miles'!AD20=0,0,100*'Nom Revenue'!AD20/'Ton-Miles'!AD20)</f>
        <v>2.4293886417709731</v>
      </c>
      <c r="AE20" s="122">
        <f>IF('Ton-Miles'!AE20=0,0,100*'Nom Revenue'!AE20/'Ton-Miles'!AE20)</f>
        <v>2.879663625371002</v>
      </c>
      <c r="AF20" s="122">
        <f>IF('Ton-Miles'!AF20=0,0,100*'Nom Revenue'!AF20/'Ton-Miles'!AF20)</f>
        <v>2.7513291681979668</v>
      </c>
      <c r="AG20" s="122">
        <f>IF('Ton-Miles'!AG20=0,0,100*'Nom Revenue'!AG20/'Ton-Miles'!AG20)</f>
        <v>2.8807599943494844</v>
      </c>
      <c r="AH20" s="122">
        <f>IF('Ton-Miles'!AH20=0,0,100*'Nom Revenue'!AH20/'Ton-Miles'!AH20)</f>
        <v>3.1955297779035226</v>
      </c>
      <c r="AI20" s="122">
        <f>IF('Ton-Miles'!AI20=0,0,100*'Nom Revenue'!AI20/'Ton-Miles'!AI20)</f>
        <v>3.3863587308439453</v>
      </c>
      <c r="AJ20" s="122">
        <f>IF('Ton-Miles'!AJ20=0,0,100*'Nom Revenue'!AJ20/'Ton-Miles'!AJ20)</f>
        <v>3.4912402611076021</v>
      </c>
      <c r="AK20" s="122">
        <f>IF('Ton-Miles'!AK20=0,0,100*'Nom Revenue'!AK20/'Ton-Miles'!AK20)</f>
        <v>3.5873173864183658</v>
      </c>
      <c r="AL20" s="122">
        <f>IF('Ton-Miles'!AL20=0,0,100*'Nom Revenue'!AL20/'Ton-Miles'!AL20)</f>
        <v>3.3781964444296784</v>
      </c>
      <c r="AM20" s="122">
        <f>IF('Ton-Miles'!AM20=0,0,100*'Nom Revenue'!AL20/'Ton-Miles'!AM20)</f>
        <v>3.2358399664851283</v>
      </c>
      <c r="AN20" s="122">
        <f>IF('Ton-Miles'!AN20=0,0,100*'Nom Revenue'!AM20/'Ton-Miles'!AN20)</f>
        <v>3.3069588865781472</v>
      </c>
      <c r="AO20" s="122">
        <f>IF('Ton-Miles'!AO20=0,0,100*'Nom Revenue'!AN20/'Ton-Miles'!AO20)</f>
        <v>3.3497873588502713</v>
      </c>
      <c r="AP20" s="122">
        <f>IF('Ton-Miles'!AP20=0,0,100*'Nom Revenue'!AO20/'Ton-Miles'!AP20)</f>
        <v>3.3628887559808613</v>
      </c>
      <c r="AQ20" s="122">
        <f>IF('Ton-Miles'!AQ20=0,0,100*'Nom Revenue'!AP20/'Ton-Miles'!AQ20)</f>
        <v>3.4687465790914072</v>
      </c>
      <c r="AR20" s="122">
        <f>IF('Ton-Miles'!AR20=0,0,100*'Nom Revenue'!AQ20/'Ton-Miles'!AR20)</f>
        <v>3.2535147991543338</v>
      </c>
      <c r="AS20" s="122">
        <f>IF('Ton-Miles'!AS20=0,0,100*'Nom Revenue'!AR20/'Ton-Miles'!AS20)</f>
        <v>3.4306145251396649</v>
      </c>
      <c r="AT20" s="122">
        <f>IF('Ton-Miles'!AT20=0,0,100*'Nom Revenue'!AS20/'Ton-Miles'!AT20)</f>
        <v>3.936204091120409</v>
      </c>
      <c r="AU20" s="122" t="e">
        <f>IF('Ton-Miles'!AU20=0,0,100*'Nom Revenue'!AT20/'Ton-Miles'!AU20)</f>
        <v>#N/A</v>
      </c>
      <c r="AV20" s="122" t="e">
        <f>IF('Ton-Miles'!AV20=0,0,100*'Nom Revenue'!AU20/'Ton-Miles'!AV20)</f>
        <v>#N/A</v>
      </c>
      <c r="AW20" s="122" t="e">
        <f>IF('Ton-Miles'!AW20=0,0,100*'Nom Revenue'!AV20/'Ton-Miles'!AW20)</f>
        <v>#N/A</v>
      </c>
      <c r="AX20" s="122" t="e">
        <f>IF('Ton-Miles'!AX20=0,0,100*'Nom Revenue'!AW20/'Ton-Miles'!AX20)</f>
        <v>#N/A</v>
      </c>
      <c r="AY20" s="122" t="e">
        <f>IF('Ton-Miles'!AY20=0,0,100*'Nom Revenue'!AX20/'Ton-Miles'!AY20)</f>
        <v>#N/A</v>
      </c>
      <c r="AZ20" s="122" t="e">
        <f>IF('Ton-Miles'!AZ20=0,0,100*'Nom Revenue'!AY20/'Ton-Miles'!AZ20)</f>
        <v>#N/A</v>
      </c>
      <c r="BA20" s="122" t="e">
        <f>IF('Ton-Miles'!BA20=0,0,100*'Nom Revenue'!AZ20/'Ton-Miles'!BA20)</f>
        <v>#N/A</v>
      </c>
      <c r="BB20" s="122" t="e">
        <f>IF('Ton-Miles'!BB20=0,0,100*'Nom Revenue'!BA20/'Ton-Miles'!BB20)</f>
        <v>#N/A</v>
      </c>
      <c r="BC20" s="121"/>
      <c r="BD20" s="79">
        <f t="shared" ref="BD20:BD32" si="28">IF(Z20&gt;0,AA20/Z20-1,0)</f>
        <v>0.12685617754378553</v>
      </c>
      <c r="BE20" s="79">
        <f t="shared" ref="BE20:BE32" si="29">IF(AA20&gt;0,AB20/AA20-1,0)</f>
        <v>-3.0974733979972968E-2</v>
      </c>
      <c r="BF20" s="111">
        <f t="shared" si="27"/>
        <v>7.9674805898593437E-2</v>
      </c>
      <c r="BG20" s="79">
        <f t="shared" ref="BG20:BG32" si="30">IF(AD20&gt;0,AE20/AD20-1,0)</f>
        <v>0.18534497768615066</v>
      </c>
      <c r="BH20" s="79">
        <f t="shared" ref="BH20:BH32" si="31">IF(AE20&gt;0,AF20/AE20-1,0)</f>
        <v>-4.4565780545462563E-2</v>
      </c>
      <c r="BI20" s="79">
        <f t="shared" ref="BI20:BI32" si="32">IF(AF20&gt;0,AG20/AF20-1,0)</f>
        <v>4.7043017479544424E-2</v>
      </c>
      <c r="BJ20" s="79">
        <f t="shared" ref="BJ20:BN32" si="33">IF(AG20&gt;0,AH20/AG20-1,0)</f>
        <v>0.10926622980444356</v>
      </c>
      <c r="BK20" s="79">
        <f t="shared" si="33"/>
        <v>5.9717469779179799E-2</v>
      </c>
      <c r="BL20" s="79">
        <f t="shared" si="33"/>
        <v>3.0971771923737679E-2</v>
      </c>
      <c r="BM20" s="79">
        <f t="shared" si="33"/>
        <v>2.7519482512006421E-2</v>
      </c>
      <c r="BN20" s="79">
        <f t="shared" si="33"/>
        <v>-5.8294519124631239E-2</v>
      </c>
      <c r="BO20" s="79">
        <f t="shared" si="25"/>
        <v>2.1978503519835879E-2</v>
      </c>
      <c r="BP20" s="79">
        <f t="shared" ref="BP20:CC32" si="34">IF(AN20&gt;0,AO20/AN20-1,0)</f>
        <v>1.2951014433820296E-2</v>
      </c>
      <c r="BQ20" s="79">
        <f t="shared" si="34"/>
        <v>3.9111130728868293E-3</v>
      </c>
      <c r="BR20" s="79">
        <f t="shared" si="34"/>
        <v>3.1478241117039341E-2</v>
      </c>
      <c r="BS20" s="79">
        <f t="shared" si="34"/>
        <v>-6.2048862616377876E-2</v>
      </c>
      <c r="BT20" s="79">
        <f t="shared" si="34"/>
        <v>5.4433354977012405E-2</v>
      </c>
      <c r="BU20" s="79">
        <f t="shared" si="34"/>
        <v>0.1473758017042619</v>
      </c>
      <c r="BV20" s="79" t="e">
        <f t="shared" si="34"/>
        <v>#N/A</v>
      </c>
      <c r="BW20" s="79" t="e">
        <f t="shared" si="34"/>
        <v>#N/A</v>
      </c>
      <c r="BX20" s="79" t="e">
        <f t="shared" si="34"/>
        <v>#N/A</v>
      </c>
      <c r="BY20" s="79" t="e">
        <f t="shared" si="34"/>
        <v>#N/A</v>
      </c>
      <c r="BZ20" s="79" t="e">
        <f t="shared" si="34"/>
        <v>#N/A</v>
      </c>
      <c r="CA20" s="79" t="e">
        <f t="shared" si="34"/>
        <v>#N/A</v>
      </c>
      <c r="CB20" s="79" t="e">
        <f t="shared" si="34"/>
        <v>#N/A</v>
      </c>
      <c r="CC20" s="79" t="e">
        <f t="shared" si="34"/>
        <v>#N/A</v>
      </c>
    </row>
    <row r="21" spans="1:276"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121">
        <f>IF('Ton-Miles'!G21=0,0,100*'Nom Revenue'!G21/'Ton-Miles'!G21)</f>
        <v>2.1482055699109965</v>
      </c>
      <c r="H21" s="121">
        <f>IF('Ton-Miles'!H21=0,0,100*'Nom Revenue'!H21/'Ton-Miles'!H21)</f>
        <v>2.0428650340637082</v>
      </c>
      <c r="I21" s="121">
        <f>IF('Ton-Miles'!I21=0,0,100*'Nom Revenue'!I21/'Ton-Miles'!I21)</f>
        <v>1.7218349016253209</v>
      </c>
      <c r="J21" s="121">
        <f>IF('Ton-Miles'!J21=0,0,100*'Nom Revenue'!J21/'Ton-Miles'!J21)</f>
        <v>1.8547199683356421</v>
      </c>
      <c r="K21" s="121">
        <f>IF('Ton-Miles'!K21=0,0,100*'Nom Revenue'!K21/'Ton-Miles'!K21)</f>
        <v>1.7986276303751143</v>
      </c>
      <c r="L21" s="121">
        <f>IF('Ton-Miles'!L21=0,0,100*'Nom Revenue'!L21/'Ton-Miles'!L21)</f>
        <v>1.8068211068211066</v>
      </c>
      <c r="M21" s="121">
        <f>IF('Ton-Miles'!M21=0,0,100*'Nom Revenue'!M21/'Ton-Miles'!M21)</f>
        <v>1.7406383628588884</v>
      </c>
      <c r="N21" s="121">
        <f>IF('Ton-Miles'!N21=0,0,100*'Nom Revenue'!N21/'Ton-Miles'!N21)</f>
        <v>1.821831210191083</v>
      </c>
      <c r="O21" s="121">
        <f>IF('Ton-Miles'!O21=0,0,100*'Nom Revenue'!O21/'Ton-Miles'!O21)</f>
        <v>1.9483897605284888</v>
      </c>
      <c r="P21" s="121">
        <f>IF('Ton-Miles'!P21=0,0,100*'Nom Revenue'!P21/'Ton-Miles'!P21)</f>
        <v>2.1255457333573875</v>
      </c>
      <c r="Q21" s="121">
        <f>IF('Ton-Miles'!Q21=0,0,100*'Nom Revenue'!Q21/'Ton-Miles'!Q21)</f>
        <v>1.9765042979942695</v>
      </c>
      <c r="R21" s="121">
        <f>IF('Ton-Miles'!R21=0,0,100*'Nom Revenue'!R21/'Ton-Miles'!R21)</f>
        <v>2.0131052796001248</v>
      </c>
      <c r="S21" s="121">
        <f>IF('Ton-Miles'!S21=0,0,100*'Nom Revenue'!S21/'Ton-Miles'!S21)</f>
        <v>1.9914689265536725</v>
      </c>
      <c r="T21" s="121">
        <f>IF('Ton-Miles'!T21=0,0,100*'Nom Revenue'!T21/'Ton-Miles'!T21)</f>
        <v>2.0082599689280163</v>
      </c>
      <c r="U21" s="121">
        <f>IF('Ton-Miles'!U21=0,0,100*'Nom Revenue'!U21/'Ton-Miles'!U21)</f>
        <v>1.9919062361786819</v>
      </c>
      <c r="V21" s="121">
        <f>IF('Ton-Miles'!V21=0,0,100*'Nom Revenue'!V21/'Ton-Miles'!V21)</f>
        <v>1.9406055578598089</v>
      </c>
      <c r="W21" s="121">
        <f>IF('Ton-Miles'!W21=0,0,100*'Nom Revenue'!W21/'Ton-Miles'!W21)</f>
        <v>2.0122150177787073</v>
      </c>
      <c r="X21" s="121">
        <f>IF('Ton-Miles'!X21=0,0,100*'Nom Revenue'!X21/'Ton-Miles'!X21)</f>
        <v>2.0816293561043158</v>
      </c>
      <c r="Y21" s="121">
        <f>IF('Ton-Miles'!Y21=0,0,100*'Nom Revenue'!Y21/'Ton-Miles'!Y21)</f>
        <v>2.0505050505050506</v>
      </c>
      <c r="Z21" s="121">
        <f>IF('Ton-Miles'!Z21=0,0,100*'Nom Revenue'!Z21/'Ton-Miles'!Z21)</f>
        <v>2.1473505104521151</v>
      </c>
      <c r="AA21" s="121">
        <f>IF('Ton-Miles'!AA21=0,0,100*'Nom Revenue'!AA21/'Ton-Miles'!AA21)</f>
        <v>2.3846420824295014</v>
      </c>
      <c r="AB21" s="121">
        <f>IF('Ton-Miles'!AB21=0,0,100*'Nom Revenue'!AB21/'Ton-Miles'!AB21)</f>
        <v>2.5806675417213576</v>
      </c>
      <c r="AC21" s="121">
        <f>IF('Ton-Miles'!AC21=0,0,100*'Nom Revenue'!AC21/'Ton-Miles'!AC21)</f>
        <v>2.7352961491970298</v>
      </c>
      <c r="AD21" s="121">
        <f>IF('Ton-Miles'!AD21=0,0,100*'Nom Revenue'!AD21/'Ton-Miles'!AD21)</f>
        <v>2.7352961491970298</v>
      </c>
      <c r="AE21" s="121">
        <f>IF('Ton-Miles'!AE21=0,0,100*'Nom Revenue'!AE21/'Ton-Miles'!AE21)</f>
        <v>3.1555226209048364</v>
      </c>
      <c r="AF21" s="121">
        <f>IF('Ton-Miles'!AF21=0,0,100*'Nom Revenue'!AF21/'Ton-Miles'!AF21)</f>
        <v>2.963581232045962</v>
      </c>
      <c r="AG21" s="121">
        <f>IF('Ton-Miles'!AG21=0,0,100*'Nom Revenue'!AG21/'Ton-Miles'!AG21)</f>
        <v>3.2049160463908604</v>
      </c>
      <c r="AH21" s="121">
        <f>IF('Ton-Miles'!AH21=0,0,100*'Nom Revenue'!AH21/'Ton-Miles'!AH21)</f>
        <v>3.5437312537492502</v>
      </c>
      <c r="AI21" s="121">
        <f>IF('Ton-Miles'!AI21=0,0,100*'Nom Revenue'!AI21/'Ton-Miles'!AI21)</f>
        <v>3.7374577544123162</v>
      </c>
      <c r="AJ21" s="121">
        <f>IF('Ton-Miles'!AJ21=0,0,100*'Nom Revenue'!AJ21/'Ton-Miles'!AJ21)</f>
        <v>3.7490219092331767</v>
      </c>
      <c r="AK21" s="121">
        <f>IF('Ton-Miles'!AK21=0,0,100*'Nom Revenue'!AK21/'Ton-Miles'!AK21)</f>
        <v>3.9332840236686391</v>
      </c>
      <c r="AL21" s="121">
        <f>IF('Ton-Miles'!AL21=0,0,100*'Nom Revenue'!AL21/'Ton-Miles'!AL21)</f>
        <v>3.5136674472883622</v>
      </c>
      <c r="AM21" s="121">
        <f>IF('Ton-Miles'!AM21=0,0,100*'Nom Revenue'!AL21/'Ton-Miles'!AM21)</f>
        <v>3.3656022501654537</v>
      </c>
      <c r="AN21" s="121">
        <f>IF('Ton-Miles'!AN21=0,0,100*'Nom Revenue'!AM21/'Ton-Miles'!AN21)</f>
        <v>3.3311011904761907</v>
      </c>
      <c r="AO21" s="121">
        <f>IF('Ton-Miles'!AO21=0,0,100*'Nom Revenue'!AN21/'Ton-Miles'!AO21)</f>
        <v>3.5376442966151442</v>
      </c>
      <c r="AP21" s="121">
        <f>IF('Ton-Miles'!AP21=0,0,100*'Nom Revenue'!AO21/'Ton-Miles'!AP21)</f>
        <v>3.7761048526863084</v>
      </c>
      <c r="AQ21" s="121">
        <f>IF('Ton-Miles'!AQ21=0,0,100*'Nom Revenue'!AP21/'Ton-Miles'!AQ21)</f>
        <v>3.8411578471279961</v>
      </c>
      <c r="AR21" s="121">
        <f>IF('Ton-Miles'!AR21=0,0,100*'Nom Revenue'!AQ21/'Ton-Miles'!AR21)</f>
        <v>4.0311724783524454</v>
      </c>
      <c r="AS21" s="121">
        <f>IF('Ton-Miles'!AS21=0,0,100*'Nom Revenue'!AR21/'Ton-Miles'!AS21)</f>
        <v>3.6810987703292342</v>
      </c>
      <c r="AT21" s="121">
        <f>IF('Ton-Miles'!AT21=0,0,100*'Nom Revenue'!AS21/'Ton-Miles'!AT21)</f>
        <v>4.0649014778325121</v>
      </c>
      <c r="AU21" s="121" t="e">
        <f>IF('Ton-Miles'!AU21=0,0,100*'Nom Revenue'!AT21/'Ton-Miles'!AU21)</f>
        <v>#N/A</v>
      </c>
      <c r="AV21" s="121" t="e">
        <f>IF('Ton-Miles'!AV21=0,0,100*'Nom Revenue'!AU21/'Ton-Miles'!AV21)</f>
        <v>#N/A</v>
      </c>
      <c r="AW21" s="121" t="e">
        <f>IF('Ton-Miles'!AW21=0,0,100*'Nom Revenue'!AV21/'Ton-Miles'!AW21)</f>
        <v>#N/A</v>
      </c>
      <c r="AX21" s="121" t="e">
        <f>IF('Ton-Miles'!AX21=0,0,100*'Nom Revenue'!AW21/'Ton-Miles'!AX21)</f>
        <v>#N/A</v>
      </c>
      <c r="AY21" s="121" t="e">
        <f>IF('Ton-Miles'!AY21=0,0,100*'Nom Revenue'!AX21/'Ton-Miles'!AY21)</f>
        <v>#N/A</v>
      </c>
      <c r="AZ21" s="121" t="e">
        <f>IF('Ton-Miles'!AZ21=0,0,100*'Nom Revenue'!AY21/'Ton-Miles'!AZ21)</f>
        <v>#N/A</v>
      </c>
      <c r="BA21" s="121" t="e">
        <f>IF('Ton-Miles'!BA21=0,0,100*'Nom Revenue'!AZ21/'Ton-Miles'!BA21)</f>
        <v>#N/A</v>
      </c>
      <c r="BB21" s="121" t="e">
        <f>IF('Ton-Miles'!BB21=0,0,100*'Nom Revenue'!BA21/'Ton-Miles'!BB21)</f>
        <v>#N/A</v>
      </c>
      <c r="BC21" s="121"/>
      <c r="BD21" s="78">
        <f t="shared" si="28"/>
        <v>0.11050434981265611</v>
      </c>
      <c r="BE21" s="78">
        <f t="shared" si="29"/>
        <v>8.2203304527840526E-2</v>
      </c>
      <c r="BF21" s="78">
        <f t="shared" si="27"/>
        <v>5.9918065762369244E-2</v>
      </c>
      <c r="BG21" s="78">
        <f t="shared" si="30"/>
        <v>0.15363106910056801</v>
      </c>
      <c r="BH21" s="78">
        <f t="shared" si="31"/>
        <v>-6.082713132439399E-2</v>
      </c>
      <c r="BI21" s="78">
        <f t="shared" si="32"/>
        <v>8.1433507452160603E-2</v>
      </c>
      <c r="BJ21" s="78">
        <f t="shared" si="33"/>
        <v>0.10571734249948239</v>
      </c>
      <c r="BK21" s="78">
        <f t="shared" si="33"/>
        <v>5.466737932175425E-2</v>
      </c>
      <c r="BL21" s="78">
        <f t="shared" si="33"/>
        <v>3.0941232197763124E-3</v>
      </c>
      <c r="BM21" s="78">
        <f t="shared" si="33"/>
        <v>4.9149383198230367E-2</v>
      </c>
      <c r="BN21" s="78">
        <f t="shared" si="33"/>
        <v>-0.1066835178581621</v>
      </c>
      <c r="BO21" s="78">
        <f t="shared" si="25"/>
        <v>-1.0251080527286627E-2</v>
      </c>
      <c r="BP21" s="78">
        <f t="shared" si="34"/>
        <v>6.2004452680534561E-2</v>
      </c>
      <c r="BQ21" s="78">
        <f t="shared" si="34"/>
        <v>6.7406594919485086E-2</v>
      </c>
      <c r="BR21" s="78">
        <f t="shared" si="34"/>
        <v>1.722753921819975E-2</v>
      </c>
      <c r="BS21" s="78">
        <f t="shared" si="34"/>
        <v>4.9468061138524089E-2</v>
      </c>
      <c r="BT21" s="78">
        <f t="shared" si="34"/>
        <v>-8.6841659567562735E-2</v>
      </c>
      <c r="BU21" s="78">
        <f t="shared" si="34"/>
        <v>0.1042630832393967</v>
      </c>
      <c r="BV21" s="78" t="e">
        <f t="shared" si="34"/>
        <v>#N/A</v>
      </c>
      <c r="BW21" s="78" t="e">
        <f t="shared" si="34"/>
        <v>#N/A</v>
      </c>
      <c r="BX21" s="78" t="e">
        <f t="shared" si="34"/>
        <v>#N/A</v>
      </c>
      <c r="BY21" s="78" t="e">
        <f t="shared" si="34"/>
        <v>#N/A</v>
      </c>
      <c r="BZ21" s="78" t="e">
        <f t="shared" si="34"/>
        <v>#N/A</v>
      </c>
      <c r="CA21" s="78" t="e">
        <f t="shared" si="34"/>
        <v>#N/A</v>
      </c>
      <c r="CB21" s="78" t="e">
        <f t="shared" si="34"/>
        <v>#N/A</v>
      </c>
      <c r="CC21" s="78" t="e">
        <f t="shared" si="34"/>
        <v>#N/A</v>
      </c>
    </row>
    <row r="22" spans="1:276"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121">
        <f>IF('Ton-Miles'!G22=0,0,100*'Nom Revenue'!G22/'Ton-Miles'!G22)</f>
        <v>1.721918393505661</v>
      </c>
      <c r="H22" s="121">
        <f>IF('Ton-Miles'!H22=0,0,100*'Nom Revenue'!H22/'Ton-Miles'!H22)</f>
        <v>1.5837986122317249</v>
      </c>
      <c r="I22" s="121">
        <f>IF('Ton-Miles'!I22=0,0,100*'Nom Revenue'!I22/'Ton-Miles'!I22)</f>
        <v>1.3961538461538461</v>
      </c>
      <c r="J22" s="121">
        <f>IF('Ton-Miles'!J22=0,0,100*'Nom Revenue'!J22/'Ton-Miles'!J22)</f>
        <v>1.674966451140661</v>
      </c>
      <c r="K22" s="121">
        <f>IF('Ton-Miles'!K22=0,0,100*'Nom Revenue'!K22/'Ton-Miles'!K22)</f>
        <v>1.7666772285593579</v>
      </c>
      <c r="L22" s="121">
        <f>IF('Ton-Miles'!L22=0,0,100*'Nom Revenue'!L22/'Ton-Miles'!L22)</f>
        <v>1.7275779125705917</v>
      </c>
      <c r="M22" s="121">
        <f>IF('Ton-Miles'!M22=0,0,100*'Nom Revenue'!M22/'Ton-Miles'!M22)</f>
        <v>1.7867890460427325</v>
      </c>
      <c r="N22" s="121">
        <f>IF('Ton-Miles'!N22=0,0,100*'Nom Revenue'!N22/'Ton-Miles'!N22)</f>
        <v>1.8051273650585633</v>
      </c>
      <c r="O22" s="121">
        <f>IF('Ton-Miles'!O22=0,0,100*'Nom Revenue'!O22/'Ton-Miles'!O22)</f>
        <v>1.8602160352959076</v>
      </c>
      <c r="P22" s="121">
        <f>IF('Ton-Miles'!P22=0,0,100*'Nom Revenue'!P22/'Ton-Miles'!P22)</f>
        <v>2.0337934757461245</v>
      </c>
      <c r="Q22" s="121">
        <f>IF('Ton-Miles'!Q22=0,0,100*'Nom Revenue'!Q22/'Ton-Miles'!Q22)</f>
        <v>1.8709713581077294</v>
      </c>
      <c r="R22" s="121">
        <f>IF('Ton-Miles'!R22=0,0,100*'Nom Revenue'!R22/'Ton-Miles'!R22)</f>
        <v>1.9165449828033549</v>
      </c>
      <c r="S22" s="121">
        <f>IF('Ton-Miles'!S22=0,0,100*'Nom Revenue'!S22/'Ton-Miles'!S22)</f>
        <v>1.923204380600199</v>
      </c>
      <c r="T22" s="121">
        <f>IF('Ton-Miles'!T22=0,0,100*'Nom Revenue'!T22/'Ton-Miles'!T22)</f>
        <v>1.8336428510016334</v>
      </c>
      <c r="U22" s="121">
        <f>IF('Ton-Miles'!U22=0,0,100*'Nom Revenue'!U22/'Ton-Miles'!U22)</f>
        <v>1.8255679246990679</v>
      </c>
      <c r="V22" s="121">
        <f>IF('Ton-Miles'!V22=0,0,100*'Nom Revenue'!V22/'Ton-Miles'!V22)</f>
        <v>1.8318298308559715</v>
      </c>
      <c r="W22" s="121">
        <f>IF('Ton-Miles'!W22=0,0,100*'Nom Revenue'!W22/'Ton-Miles'!W22)</f>
        <v>1.8558343195266274</v>
      </c>
      <c r="X22" s="121">
        <f>IF('Ton-Miles'!X22=0,0,100*'Nom Revenue'!X22/'Ton-Miles'!X22)</f>
        <v>1.939018987341772</v>
      </c>
      <c r="Y22" s="121">
        <f>IF('Ton-Miles'!Y22=0,0,100*'Nom Revenue'!Y22/'Ton-Miles'!Y22)</f>
        <v>1.8776320485367595</v>
      </c>
      <c r="Z22" s="121">
        <f>IF('Ton-Miles'!Z22=0,0,100*'Nom Revenue'!Z22/'Ton-Miles'!Z22)</f>
        <v>2.0401773344416734</v>
      </c>
      <c r="AA22" s="121">
        <f>IF('Ton-Miles'!AA22=0,0,100*'Nom Revenue'!AA22/'Ton-Miles'!AA22)</f>
        <v>2.1842766906118403</v>
      </c>
      <c r="AB22" s="121">
        <f>IF('Ton-Miles'!AB22=0,0,100*'Nom Revenue'!AB22/'Ton-Miles'!AB22)</f>
        <v>2.3509244136669496</v>
      </c>
      <c r="AC22" s="121">
        <f>IF('Ton-Miles'!AC22=0,0,100*'Nom Revenue'!AC22/'Ton-Miles'!AC22)</f>
        <v>2.4736850211782828</v>
      </c>
      <c r="AD22" s="121">
        <f>IF('Ton-Miles'!AD22=0,0,100*'Nom Revenue'!AD22/'Ton-Miles'!AD22)</f>
        <v>2.4736850211782828</v>
      </c>
      <c r="AE22" s="121">
        <f>IF('Ton-Miles'!AE22=0,0,100*'Nom Revenue'!AE22/'Ton-Miles'!AE22)</f>
        <v>2.8168639053254436</v>
      </c>
      <c r="AF22" s="121">
        <f>IF('Ton-Miles'!AF22=0,0,100*'Nom Revenue'!AF22/'Ton-Miles'!AF22)</f>
        <v>2.7833755023068911</v>
      </c>
      <c r="AG22" s="121">
        <f>IF('Ton-Miles'!AG22=0,0,100*'Nom Revenue'!AG22/'Ton-Miles'!AG22)</f>
        <v>2.9908355795148247</v>
      </c>
      <c r="AH22" s="121">
        <f>IF('Ton-Miles'!AH22=0,0,100*'Nom Revenue'!AH22/'Ton-Miles'!AH22)</f>
        <v>3.2863966563837197</v>
      </c>
      <c r="AI22" s="121">
        <f>IF('Ton-Miles'!AI22=0,0,100*'Nom Revenue'!AI22/'Ton-Miles'!AI22)</f>
        <v>3.322817593212771</v>
      </c>
      <c r="AJ22" s="121">
        <f>IF('Ton-Miles'!AJ22=0,0,100*'Nom Revenue'!AJ22/'Ton-Miles'!AJ22)</f>
        <v>3.4933085501858736</v>
      </c>
      <c r="AK22" s="121">
        <f>IF('Ton-Miles'!AK22=0,0,100*'Nom Revenue'!AK22/'Ton-Miles'!AK22)</f>
        <v>3.7181917928461705</v>
      </c>
      <c r="AL22" s="121">
        <f>IF('Ton-Miles'!AL22=0,0,100*'Nom Revenue'!AL22/'Ton-Miles'!AL22)</f>
        <v>3.3663936867190292</v>
      </c>
      <c r="AM22" s="121">
        <f>IF('Ton-Miles'!AM22=0,0,100*'Nom Revenue'!AL22/'Ton-Miles'!AM22)</f>
        <v>3.2245345744680849</v>
      </c>
      <c r="AN22" s="121">
        <f>IF('Ton-Miles'!AN22=0,0,100*'Nom Revenue'!AM22/'Ton-Miles'!AN22)</f>
        <v>3.2041883331757584</v>
      </c>
      <c r="AO22" s="121">
        <f>IF('Ton-Miles'!AO22=0,0,100*'Nom Revenue'!AN22/'Ton-Miles'!AO22)</f>
        <v>3.3118731335598803</v>
      </c>
      <c r="AP22" s="121">
        <f>IF('Ton-Miles'!AP22=0,0,100*'Nom Revenue'!AO22/'Ton-Miles'!AP22)</f>
        <v>3.5676588068547872</v>
      </c>
      <c r="AQ22" s="121">
        <f>IF('Ton-Miles'!AQ22=0,0,100*'Nom Revenue'!AP22/'Ton-Miles'!AQ22)</f>
        <v>3.7058527375707992</v>
      </c>
      <c r="AR22" s="121">
        <f>IF('Ton-Miles'!AR22=0,0,100*'Nom Revenue'!AQ22/'Ton-Miles'!AR22)</f>
        <v>3.9378418230563002</v>
      </c>
      <c r="AS22" s="121">
        <f>IF('Ton-Miles'!AS22=0,0,100*'Nom Revenue'!AR22/'Ton-Miles'!AS22)</f>
        <v>3.562601906074176</v>
      </c>
      <c r="AT22" s="121">
        <f>IF('Ton-Miles'!AT22=0,0,100*'Nom Revenue'!AS22/'Ton-Miles'!AT22)</f>
        <v>3.9729390490373362</v>
      </c>
      <c r="AU22" s="121" t="e">
        <f>IF('Ton-Miles'!AU22=0,0,100*'Nom Revenue'!AT22/'Ton-Miles'!AU22)</f>
        <v>#N/A</v>
      </c>
      <c r="AV22" s="121" t="e">
        <f>IF('Ton-Miles'!AV22=0,0,100*'Nom Revenue'!AU22/'Ton-Miles'!AV22)</f>
        <v>#N/A</v>
      </c>
      <c r="AW22" s="121" t="e">
        <f>IF('Ton-Miles'!AW22=0,0,100*'Nom Revenue'!AV22/'Ton-Miles'!AW22)</f>
        <v>#N/A</v>
      </c>
      <c r="AX22" s="121" t="e">
        <f>IF('Ton-Miles'!AX22=0,0,100*'Nom Revenue'!AW22/'Ton-Miles'!AX22)</f>
        <v>#N/A</v>
      </c>
      <c r="AY22" s="121" t="e">
        <f>IF('Ton-Miles'!AY22=0,0,100*'Nom Revenue'!AX22/'Ton-Miles'!AY22)</f>
        <v>#N/A</v>
      </c>
      <c r="AZ22" s="121" t="e">
        <f>IF('Ton-Miles'!AZ22=0,0,100*'Nom Revenue'!AY22/'Ton-Miles'!AZ22)</f>
        <v>#N/A</v>
      </c>
      <c r="BA22" s="121" t="e">
        <f>IF('Ton-Miles'!BA22=0,0,100*'Nom Revenue'!AZ22/'Ton-Miles'!BA22)</f>
        <v>#N/A</v>
      </c>
      <c r="BB22" s="121" t="e">
        <f>IF('Ton-Miles'!BB22=0,0,100*'Nom Revenue'!BA22/'Ton-Miles'!BB22)</f>
        <v>#N/A</v>
      </c>
      <c r="BC22" s="121"/>
      <c r="BD22" s="78">
        <f t="shared" si="28"/>
        <v>7.0630799459205917E-2</v>
      </c>
      <c r="BE22" s="78">
        <f t="shared" si="29"/>
        <v>7.6294236793063686E-2</v>
      </c>
      <c r="BF22" s="78">
        <f t="shared" si="27"/>
        <v>5.2218015516650507E-2</v>
      </c>
      <c r="BG22" s="78">
        <f t="shared" si="30"/>
        <v>0.13873184387222248</v>
      </c>
      <c r="BH22" s="78">
        <f t="shared" si="31"/>
        <v>-1.1888541350982829E-2</v>
      </c>
      <c r="BI22" s="78">
        <f t="shared" si="32"/>
        <v>7.4535425434329117E-2</v>
      </c>
      <c r="BJ22" s="78">
        <f t="shared" si="33"/>
        <v>9.8822241815393008E-2</v>
      </c>
      <c r="BK22" s="78">
        <f t="shared" si="33"/>
        <v>1.1082331391222944E-2</v>
      </c>
      <c r="BL22" s="78">
        <f t="shared" si="33"/>
        <v>5.1309153208213942E-2</v>
      </c>
      <c r="BM22" s="78">
        <f t="shared" si="33"/>
        <v>6.4375430749834983E-2</v>
      </c>
      <c r="BN22" s="78">
        <f t="shared" si="33"/>
        <v>-9.4615373742689579E-2</v>
      </c>
      <c r="BO22" s="78">
        <f t="shared" si="25"/>
        <v>-6.309822649578134E-3</v>
      </c>
      <c r="BP22" s="78">
        <f t="shared" si="34"/>
        <v>3.3607512788548455E-2</v>
      </c>
      <c r="BQ22" s="78">
        <f t="shared" si="34"/>
        <v>7.7232932234927443E-2</v>
      </c>
      <c r="BR22" s="78">
        <f t="shared" si="34"/>
        <v>3.873518691038802E-2</v>
      </c>
      <c r="BS22" s="78">
        <f t="shared" si="34"/>
        <v>6.2600729687270373E-2</v>
      </c>
      <c r="BT22" s="78">
        <f t="shared" si="34"/>
        <v>-9.5290754134681577E-2</v>
      </c>
      <c r="BU22" s="78">
        <f t="shared" si="34"/>
        <v>0.11517906119781229</v>
      </c>
      <c r="BV22" s="78" t="e">
        <f t="shared" si="34"/>
        <v>#N/A</v>
      </c>
      <c r="BW22" s="78" t="e">
        <f t="shared" si="34"/>
        <v>#N/A</v>
      </c>
      <c r="BX22" s="78" t="e">
        <f t="shared" si="34"/>
        <v>#N/A</v>
      </c>
      <c r="BY22" s="78" t="e">
        <f t="shared" si="34"/>
        <v>#N/A</v>
      </c>
      <c r="BZ22" s="78" t="e">
        <f t="shared" si="34"/>
        <v>#N/A</v>
      </c>
      <c r="CA22" s="78" t="e">
        <f t="shared" si="34"/>
        <v>#N/A</v>
      </c>
      <c r="CB22" s="78" t="e">
        <f t="shared" si="34"/>
        <v>#N/A</v>
      </c>
      <c r="CC22" s="78" t="e">
        <f t="shared" si="34"/>
        <v>#N/A</v>
      </c>
    </row>
    <row r="23" spans="1:276"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121">
        <f>IF('Ton-Miles'!G23=0,0,100*'Nom Revenue'!G23/'Ton-Miles'!G23)</f>
        <v>1.2918030021926126</v>
      </c>
      <c r="H23" s="121">
        <f>IF('Ton-Miles'!H23=0,0,100*'Nom Revenue'!H23/'Ton-Miles'!H23)</f>
        <v>1.1914835632771248</v>
      </c>
      <c r="I23" s="121">
        <f>IF('Ton-Miles'!I23=0,0,100*'Nom Revenue'!I23/'Ton-Miles'!I23)</f>
        <v>1.192900793134833</v>
      </c>
      <c r="J23" s="121">
        <f>IF('Ton-Miles'!J23=0,0,100*'Nom Revenue'!J23/'Ton-Miles'!J23)</f>
        <v>1.3295444829715479</v>
      </c>
      <c r="K23" s="121">
        <f>IF('Ton-Miles'!K23=0,0,100*'Nom Revenue'!K23/'Ton-Miles'!K23)</f>
        <v>1.3449310795430593</v>
      </c>
      <c r="L23" s="121">
        <f>IF('Ton-Miles'!L23=0,0,100*'Nom Revenue'!L23/'Ton-Miles'!L23)</f>
        <v>1.4366118824009801</v>
      </c>
      <c r="M23" s="121">
        <f>IF('Ton-Miles'!M23=0,0,100*'Nom Revenue'!M23/'Ton-Miles'!M23)</f>
        <v>1.4225381414701805</v>
      </c>
      <c r="N23" s="121">
        <f>IF('Ton-Miles'!N23=0,0,100*'Nom Revenue'!N23/'Ton-Miles'!N23)</f>
        <v>1.4604875315214347</v>
      </c>
      <c r="O23" s="121">
        <f>IF('Ton-Miles'!O23=0,0,100*'Nom Revenue'!O23/'Ton-Miles'!O23)</f>
        <v>1.6117974654770699</v>
      </c>
      <c r="P23" s="121">
        <f>IF('Ton-Miles'!P23=0,0,100*'Nom Revenue'!P23/'Ton-Miles'!P23)</f>
        <v>1.7561991418848941</v>
      </c>
      <c r="Q23" s="121">
        <f>IF('Ton-Miles'!Q23=0,0,100*'Nom Revenue'!Q23/'Ton-Miles'!Q23)</f>
        <v>1.6125277492462147</v>
      </c>
      <c r="R23" s="121">
        <f>IF('Ton-Miles'!R23=0,0,100*'Nom Revenue'!R23/'Ton-Miles'!R23)</f>
        <v>1.7325774009071189</v>
      </c>
      <c r="S23" s="121">
        <f>IF('Ton-Miles'!S23=0,0,100*'Nom Revenue'!S23/'Ton-Miles'!S23)</f>
        <v>1.6192898650645127</v>
      </c>
      <c r="T23" s="121">
        <f>IF('Ton-Miles'!T23=0,0,100*'Nom Revenue'!T23/'Ton-Miles'!T23)</f>
        <v>1.6535506796773649</v>
      </c>
      <c r="U23" s="121">
        <f>IF('Ton-Miles'!U23=0,0,100*'Nom Revenue'!U23/'Ton-Miles'!U23)</f>
        <v>1.5791543756145525</v>
      </c>
      <c r="V23" s="121">
        <f>IF('Ton-Miles'!V23=0,0,100*'Nom Revenue'!V23/'Ton-Miles'!V23)</f>
        <v>1.5756396408560047</v>
      </c>
      <c r="W23" s="121">
        <f>IF('Ton-Miles'!W23=0,0,100*'Nom Revenue'!W23/'Ton-Miles'!W23)</f>
        <v>1.5571771847729861</v>
      </c>
      <c r="X23" s="121">
        <f>IF('Ton-Miles'!X23=0,0,100*'Nom Revenue'!X23/'Ton-Miles'!X23)</f>
        <v>1.5527866395978345</v>
      </c>
      <c r="Y23" s="121">
        <f>IF('Ton-Miles'!Y23=0,0,100*'Nom Revenue'!Y23/'Ton-Miles'!Y23)</f>
        <v>1.512706176522197</v>
      </c>
      <c r="Z23" s="121">
        <f>IF('Ton-Miles'!Z23=0,0,100*'Nom Revenue'!Z23/'Ton-Miles'!Z23)</f>
        <v>1.6006656455059474</v>
      </c>
      <c r="AA23" s="121">
        <f>IF('Ton-Miles'!AA23=0,0,100*'Nom Revenue'!AA23/'Ton-Miles'!AA23)</f>
        <v>1.8405218912483599</v>
      </c>
      <c r="AB23" s="121">
        <f>IF('Ton-Miles'!AB23=0,0,100*'Nom Revenue'!AB23/'Ton-Miles'!AB23)</f>
        <v>2.0683114489133483</v>
      </c>
      <c r="AC23" s="121">
        <f>IF('Ton-Miles'!AC23=0,0,100*'Nom Revenue'!AC23/'Ton-Miles'!AC23)</f>
        <v>2.1583035060322548</v>
      </c>
      <c r="AD23" s="121">
        <f>IF('Ton-Miles'!AD23=0,0,100*'Nom Revenue'!AD23/'Ton-Miles'!AD23)</f>
        <v>2.1583035060322548</v>
      </c>
      <c r="AE23" s="121">
        <f>IF('Ton-Miles'!AE23=0,0,100*'Nom Revenue'!AE23/'Ton-Miles'!AE23)</f>
        <v>2.5059872170505257</v>
      </c>
      <c r="AF23" s="121">
        <f>IF('Ton-Miles'!AF23=0,0,100*'Nom Revenue'!AF23/'Ton-Miles'!AF23)</f>
        <v>2.3474153451727666</v>
      </c>
      <c r="AG23" s="121">
        <f>IF('Ton-Miles'!AG23=0,0,100*'Nom Revenue'!AG23/'Ton-Miles'!AG23)</f>
        <v>2.5016678114794595</v>
      </c>
      <c r="AH23" s="121">
        <f>IF('Ton-Miles'!AH23=0,0,100*'Nom Revenue'!AH23/'Ton-Miles'!AH23)</f>
        <v>2.7674673234129044</v>
      </c>
      <c r="AI23" s="121">
        <f>IF('Ton-Miles'!AI23=0,0,100*'Nom Revenue'!AI23/'Ton-Miles'!AI23)</f>
        <v>2.9171173710477012</v>
      </c>
      <c r="AJ23" s="121">
        <f>IF('Ton-Miles'!AJ23=0,0,100*'Nom Revenue'!AJ23/'Ton-Miles'!AJ23)</f>
        <v>2.9723646881102388</v>
      </c>
      <c r="AK23" s="121">
        <f>IF('Ton-Miles'!AK23=0,0,100*'Nom Revenue'!AK23/'Ton-Miles'!AK23)</f>
        <v>3.0068240846945908</v>
      </c>
      <c r="AL23" s="121">
        <f>IF('Ton-Miles'!AL23=0,0,100*'Nom Revenue'!AL23/'Ton-Miles'!AL23)</f>
        <v>2.8341506472643307</v>
      </c>
      <c r="AM23" s="121">
        <f>IF('Ton-Miles'!AM23=0,0,100*'Nom Revenue'!AL23/'Ton-Miles'!AM23)</f>
        <v>2.714720143223015</v>
      </c>
      <c r="AN23" s="121">
        <f>IF('Ton-Miles'!AN23=0,0,100*'Nom Revenue'!AM23/'Ton-Miles'!AN23)</f>
        <v>2.6648026315789473</v>
      </c>
      <c r="AO23" s="121">
        <f>IF('Ton-Miles'!AO23=0,0,100*'Nom Revenue'!AN23/'Ton-Miles'!AO23)</f>
        <v>2.7247499696095661</v>
      </c>
      <c r="AP23" s="121">
        <f>IF('Ton-Miles'!AP23=0,0,100*'Nom Revenue'!AO23/'Ton-Miles'!AP23)</f>
        <v>2.6760644715539379</v>
      </c>
      <c r="AQ23" s="121">
        <f>IF('Ton-Miles'!AQ23=0,0,100*'Nom Revenue'!AP23/'Ton-Miles'!AQ23)</f>
        <v>2.9870227061208361</v>
      </c>
      <c r="AR23" s="121">
        <f>IF('Ton-Miles'!AR23=0,0,100*'Nom Revenue'!AQ23/'Ton-Miles'!AR23)</f>
        <v>2.9622404068028372</v>
      </c>
      <c r="AS23" s="121">
        <f>IF('Ton-Miles'!AS23=0,0,100*'Nom Revenue'!AR23/'Ton-Miles'!AS23)</f>
        <v>2.8885213537469783</v>
      </c>
      <c r="AT23" s="121">
        <f>IF('Ton-Miles'!AT23=0,0,100*'Nom Revenue'!AS23/'Ton-Miles'!AT23)</f>
        <v>3.145492683551014</v>
      </c>
      <c r="AU23" s="121" t="e">
        <f>IF('Ton-Miles'!AU23=0,0,100*'Nom Revenue'!AT23/'Ton-Miles'!AU23)</f>
        <v>#N/A</v>
      </c>
      <c r="AV23" s="121" t="e">
        <f>IF('Ton-Miles'!AV23=0,0,100*'Nom Revenue'!AU23/'Ton-Miles'!AV23)</f>
        <v>#N/A</v>
      </c>
      <c r="AW23" s="121" t="e">
        <f>IF('Ton-Miles'!AW23=0,0,100*'Nom Revenue'!AV23/'Ton-Miles'!AW23)</f>
        <v>#N/A</v>
      </c>
      <c r="AX23" s="121" t="e">
        <f>IF('Ton-Miles'!AX23=0,0,100*'Nom Revenue'!AW23/'Ton-Miles'!AX23)</f>
        <v>#N/A</v>
      </c>
      <c r="AY23" s="121" t="e">
        <f>IF('Ton-Miles'!AY23=0,0,100*'Nom Revenue'!AX23/'Ton-Miles'!AY23)</f>
        <v>#N/A</v>
      </c>
      <c r="AZ23" s="121" t="e">
        <f>IF('Ton-Miles'!AZ23=0,0,100*'Nom Revenue'!AY23/'Ton-Miles'!AZ23)</f>
        <v>#N/A</v>
      </c>
      <c r="BA23" s="121" t="e">
        <f>IF('Ton-Miles'!BA23=0,0,100*'Nom Revenue'!AZ23/'Ton-Miles'!BA23)</f>
        <v>#N/A</v>
      </c>
      <c r="BB23" s="121" t="e">
        <f>IF('Ton-Miles'!BB23=0,0,100*'Nom Revenue'!BA23/'Ton-Miles'!BB23)</f>
        <v>#N/A</v>
      </c>
      <c r="BC23" s="121"/>
      <c r="BD23" s="78">
        <f t="shared" si="28"/>
        <v>0.14984781263709657</v>
      </c>
      <c r="BE23" s="78">
        <f t="shared" si="29"/>
        <v>0.12376356877259798</v>
      </c>
      <c r="BF23" s="78">
        <f t="shared" si="27"/>
        <v>4.3509915862133264E-2</v>
      </c>
      <c r="BG23" s="78">
        <f t="shared" si="30"/>
        <v>0.16109120429380197</v>
      </c>
      <c r="BH23" s="78">
        <f t="shared" si="31"/>
        <v>-6.3277207002034763E-2</v>
      </c>
      <c r="BI23" s="78">
        <f t="shared" si="32"/>
        <v>6.5711620495238821E-2</v>
      </c>
      <c r="BJ23" s="78">
        <f t="shared" si="33"/>
        <v>0.10624892350365811</v>
      </c>
      <c r="BK23" s="78">
        <f t="shared" si="33"/>
        <v>5.4074729760583029E-2</v>
      </c>
      <c r="BL23" s="78">
        <f t="shared" si="33"/>
        <v>1.8939010685982582E-2</v>
      </c>
      <c r="BM23" s="78">
        <f t="shared" si="33"/>
        <v>1.1593259979905346E-2</v>
      </c>
      <c r="BN23" s="78">
        <f t="shared" si="33"/>
        <v>-5.7427183156210093E-2</v>
      </c>
      <c r="BO23" s="78">
        <f t="shared" si="25"/>
        <v>-1.8387719179334572E-2</v>
      </c>
      <c r="BP23" s="78">
        <f t="shared" si="34"/>
        <v>2.2495976745226631E-2</v>
      </c>
      <c r="BQ23" s="78">
        <f t="shared" si="34"/>
        <v>-1.7867877272645494E-2</v>
      </c>
      <c r="BR23" s="78">
        <f t="shared" si="34"/>
        <v>0.11619982921649519</v>
      </c>
      <c r="BS23" s="78">
        <f t="shared" si="34"/>
        <v>-8.2966558195947115E-3</v>
      </c>
      <c r="BT23" s="78">
        <f t="shared" si="34"/>
        <v>-2.4886249234384206E-2</v>
      </c>
      <c r="BU23" s="78">
        <f t="shared" si="34"/>
        <v>8.8962932356616786E-2</v>
      </c>
      <c r="BV23" s="78" t="e">
        <f t="shared" si="34"/>
        <v>#N/A</v>
      </c>
      <c r="BW23" s="78" t="e">
        <f t="shared" si="34"/>
        <v>#N/A</v>
      </c>
      <c r="BX23" s="78" t="e">
        <f t="shared" si="34"/>
        <v>#N/A</v>
      </c>
      <c r="BY23" s="78" t="e">
        <f t="shared" si="34"/>
        <v>#N/A</v>
      </c>
      <c r="BZ23" s="78" t="e">
        <f t="shared" si="34"/>
        <v>#N/A</v>
      </c>
      <c r="CA23" s="78" t="e">
        <f t="shared" si="34"/>
        <v>#N/A</v>
      </c>
      <c r="CB23" s="78" t="e">
        <f t="shared" si="34"/>
        <v>#N/A</v>
      </c>
      <c r="CC23" s="78" t="e">
        <f t="shared" si="34"/>
        <v>#N/A</v>
      </c>
    </row>
    <row r="24" spans="1:276"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122">
        <f>IF('Ton-Miles'!G24=0,0,100*'Nom Revenue'!G24/'Ton-Miles'!G24)</f>
        <v>2.143939393939394</v>
      </c>
      <c r="H24" s="122">
        <f>IF('Ton-Miles'!H24=0,0,100*'Nom Revenue'!H24/'Ton-Miles'!H24)</f>
        <v>1.8768897448242656</v>
      </c>
      <c r="I24" s="122">
        <f>IF('Ton-Miles'!I24=0,0,100*'Nom Revenue'!I24/'Ton-Miles'!I24)</f>
        <v>1.6670454545454547</v>
      </c>
      <c r="J24" s="122">
        <f>IF('Ton-Miles'!J24=0,0,100*'Nom Revenue'!J24/'Ton-Miles'!J24)</f>
        <v>1.8597152428810719</v>
      </c>
      <c r="K24" s="122">
        <f>IF('Ton-Miles'!K24=0,0,100*'Nom Revenue'!K24/'Ton-Miles'!K24)</f>
        <v>1.7635811126694716</v>
      </c>
      <c r="L24" s="122">
        <f>IF('Ton-Miles'!L24=0,0,100*'Nom Revenue'!L24/'Ton-Miles'!L24)</f>
        <v>1.8052238805970149</v>
      </c>
      <c r="M24" s="122">
        <f>IF('Ton-Miles'!M24=0,0,100*'Nom Revenue'!M24/'Ton-Miles'!M24)</f>
        <v>1.6804365733113675</v>
      </c>
      <c r="N24" s="122">
        <f>IF('Ton-Miles'!N24=0,0,100*'Nom Revenue'!N24/'Ton-Miles'!N24)</f>
        <v>1.8651515151515152</v>
      </c>
      <c r="O24" s="122">
        <f>IF('Ton-Miles'!O24=0,0,100*'Nom Revenue'!O24/'Ton-Miles'!O24)</f>
        <v>2.0374951380785684</v>
      </c>
      <c r="P24" s="122">
        <f>IF('Ton-Miles'!P24=0,0,100*'Nom Revenue'!P24/'Ton-Miles'!P24)</f>
        <v>2.1864856801909305</v>
      </c>
      <c r="Q24" s="122">
        <f>IF('Ton-Miles'!Q24=0,0,100*'Nom Revenue'!Q24/'Ton-Miles'!Q24)</f>
        <v>1.9408813379346961</v>
      </c>
      <c r="R24" s="122">
        <f>IF('Ton-Miles'!R24=0,0,100*'Nom Revenue'!R24/'Ton-Miles'!R24)</f>
        <v>2.0703026997545679</v>
      </c>
      <c r="S24" s="122">
        <f>IF('Ton-Miles'!S24=0,0,100*'Nom Revenue'!S24/'Ton-Miles'!S24)</f>
        <v>2.0988406881077037</v>
      </c>
      <c r="T24" s="122">
        <f>IF('Ton-Miles'!T24=0,0,100*'Nom Revenue'!T24/'Ton-Miles'!T24)</f>
        <v>2.0802502453385672</v>
      </c>
      <c r="U24" s="122">
        <f>IF('Ton-Miles'!U24=0,0,100*'Nom Revenue'!U24/'Ton-Miles'!U24)</f>
        <v>1.9834105263157897</v>
      </c>
      <c r="V24" s="122">
        <f>IF('Ton-Miles'!V24=0,0,100*'Nom Revenue'!V24/'Ton-Miles'!V24)</f>
        <v>1.9353225806451611</v>
      </c>
      <c r="W24" s="122">
        <f>IF('Ton-Miles'!W24=0,0,100*'Nom Revenue'!W24/'Ton-Miles'!W24)</f>
        <v>2.0455676104789631</v>
      </c>
      <c r="X24" s="122">
        <f>IF('Ton-Miles'!X24=0,0,100*'Nom Revenue'!X24/'Ton-Miles'!X24)</f>
        <v>2.0454367848171922</v>
      </c>
      <c r="Y24" s="122">
        <f>IF('Ton-Miles'!Y24=0,0,100*'Nom Revenue'!Y24/'Ton-Miles'!Y24)</f>
        <v>1.8910840748138731</v>
      </c>
      <c r="Z24" s="122">
        <f>IF('Ton-Miles'!Z24=0,0,100*'Nom Revenue'!Z24/'Ton-Miles'!Z24)</f>
        <v>2.0673448095983309</v>
      </c>
      <c r="AA24" s="122">
        <f>IF('Ton-Miles'!AA24=0,0,100*'Nom Revenue'!AA24/'Ton-Miles'!AA24)</f>
        <v>2.3755934915977597</v>
      </c>
      <c r="AB24" s="122">
        <f>IF('Ton-Miles'!AB24=0,0,100*'Nom Revenue'!AB24/'Ton-Miles'!AB24)</f>
        <v>2.5488893502179781</v>
      </c>
      <c r="AC24" s="122">
        <f>IF('Ton-Miles'!AC24=0,0,100*'Nom Revenue'!AC24/'Ton-Miles'!AC24)</f>
        <v>2.7084432156529137</v>
      </c>
      <c r="AD24" s="122">
        <f>IF('Ton-Miles'!AD24=0,0,100*'Nom Revenue'!AD24/'Ton-Miles'!AD24)</f>
        <v>2.7084432156529137</v>
      </c>
      <c r="AE24" s="122">
        <f>IF('Ton-Miles'!AE24=0,0,100*'Nom Revenue'!AE24/'Ton-Miles'!AE24)</f>
        <v>3.5391569324530221</v>
      </c>
      <c r="AF24" s="122">
        <f>IF('Ton-Miles'!AF24=0,0,100*'Nom Revenue'!AF24/'Ton-Miles'!AF24)</f>
        <v>2.892154696132597</v>
      </c>
      <c r="AG24" s="122">
        <f>IF('Ton-Miles'!AG24=0,0,100*'Nom Revenue'!AG24/'Ton-Miles'!AG24)</f>
        <v>3.0938247780779622</v>
      </c>
      <c r="AH24" s="122">
        <f>IF('Ton-Miles'!AH24=0,0,100*'Nom Revenue'!AH24/'Ton-Miles'!AH24)</f>
        <v>3.3951754385964912</v>
      </c>
      <c r="AI24" s="122">
        <f>IF('Ton-Miles'!AI24=0,0,100*'Nom Revenue'!AI24/'Ton-Miles'!AI24)</f>
        <v>3.3971539961013648</v>
      </c>
      <c r="AJ24" s="122">
        <f>IF('Ton-Miles'!AJ24=0,0,100*'Nom Revenue'!AJ24/'Ton-Miles'!AJ24)</f>
        <v>3.855134420449537</v>
      </c>
      <c r="AK24" s="122">
        <f>IF('Ton-Miles'!AK24=0,0,100*'Nom Revenue'!AK24/'Ton-Miles'!AK24)</f>
        <v>3.747295785154793</v>
      </c>
      <c r="AL24" s="122">
        <f>IF('Ton-Miles'!AL24=0,0,100*'Nom Revenue'!AL24/'Ton-Miles'!AL24)</f>
        <v>3.4019895316221196</v>
      </c>
      <c r="AM24" s="122">
        <f>IF('Ton-Miles'!AM24=0,0,100*'Nom Revenue'!AL24/'Ton-Miles'!AM24)</f>
        <v>3.2586304180559118</v>
      </c>
      <c r="AN24" s="122">
        <f>IF('Ton-Miles'!AN24=0,0,100*'Nom Revenue'!AM24/'Ton-Miles'!AN24)</f>
        <v>3.4185696746470224</v>
      </c>
      <c r="AO24" s="122">
        <f>IF('Ton-Miles'!AO24=0,0,100*'Nom Revenue'!AN24/'Ton-Miles'!AO24)</f>
        <v>3.5162818235642392</v>
      </c>
      <c r="AP24" s="122">
        <f>IF('Ton-Miles'!AP24=0,0,100*'Nom Revenue'!AO24/'Ton-Miles'!AP24)</f>
        <v>3.5220241518113862</v>
      </c>
      <c r="AQ24" s="122">
        <f>IF('Ton-Miles'!AQ24=0,0,100*'Nom Revenue'!AP24/'Ton-Miles'!AQ24)</f>
        <v>3.6694147439504783</v>
      </c>
      <c r="AR24" s="122">
        <f>IF('Ton-Miles'!AR24=0,0,100*'Nom Revenue'!AQ24/'Ton-Miles'!AR24)</f>
        <v>3.6440759819703801</v>
      </c>
      <c r="AS24" s="122">
        <f>IF('Ton-Miles'!AS24=0,0,100*'Nom Revenue'!AR24/'Ton-Miles'!AS24)</f>
        <v>3.5451157538114058</v>
      </c>
      <c r="AT24" s="122">
        <f>IF('Ton-Miles'!AT24=0,0,100*'Nom Revenue'!AS24/'Ton-Miles'!AT24)</f>
        <v>3.8706388888888887</v>
      </c>
      <c r="AU24" s="122" t="e">
        <f>IF('Ton-Miles'!AU24=0,0,100*'Nom Revenue'!AT24/'Ton-Miles'!AU24)</f>
        <v>#N/A</v>
      </c>
      <c r="AV24" s="122" t="e">
        <f>IF('Ton-Miles'!AV24=0,0,100*'Nom Revenue'!AU24/'Ton-Miles'!AV24)</f>
        <v>#N/A</v>
      </c>
      <c r="AW24" s="122" t="e">
        <f>IF('Ton-Miles'!AW24=0,0,100*'Nom Revenue'!AV24/'Ton-Miles'!AW24)</f>
        <v>#N/A</v>
      </c>
      <c r="AX24" s="122" t="e">
        <f>IF('Ton-Miles'!AX24=0,0,100*'Nom Revenue'!AW24/'Ton-Miles'!AX24)</f>
        <v>#N/A</v>
      </c>
      <c r="AY24" s="122" t="e">
        <f>IF('Ton-Miles'!AY24=0,0,100*'Nom Revenue'!AX24/'Ton-Miles'!AY24)</f>
        <v>#N/A</v>
      </c>
      <c r="AZ24" s="122" t="e">
        <f>IF('Ton-Miles'!AZ24=0,0,100*'Nom Revenue'!AY24/'Ton-Miles'!AZ24)</f>
        <v>#N/A</v>
      </c>
      <c r="BA24" s="122" t="e">
        <f>IF('Ton-Miles'!BA24=0,0,100*'Nom Revenue'!AZ24/'Ton-Miles'!BA24)</f>
        <v>#N/A</v>
      </c>
      <c r="BB24" s="122" t="e">
        <f>IF('Ton-Miles'!BB24=0,0,100*'Nom Revenue'!BA24/'Ton-Miles'!BB24)</f>
        <v>#N/A</v>
      </c>
      <c r="BC24" s="121"/>
      <c r="BD24" s="79">
        <f t="shared" si="28"/>
        <v>0.14910366213138837</v>
      </c>
      <c r="BE24" s="79">
        <f t="shared" si="29"/>
        <v>7.2948448138601574E-2</v>
      </c>
      <c r="BF24" s="111">
        <f t="shared" si="27"/>
        <v>6.2597407541951755E-2</v>
      </c>
      <c r="BG24" s="79">
        <f t="shared" si="30"/>
        <v>0.30671262074063876</v>
      </c>
      <c r="BH24" s="79">
        <f t="shared" si="31"/>
        <v>-0.18281253096962324</v>
      </c>
      <c r="BI24" s="79">
        <f t="shared" si="32"/>
        <v>6.9730046672482393E-2</v>
      </c>
      <c r="BJ24" s="79">
        <f t="shared" si="33"/>
        <v>9.7403919786867466E-2</v>
      </c>
      <c r="BK24" s="79">
        <f t="shared" si="33"/>
        <v>5.8275560148723926E-4</v>
      </c>
      <c r="BL24" s="79">
        <f t="shared" si="33"/>
        <v>0.13481297135006498</v>
      </c>
      <c r="BM24" s="79">
        <f t="shared" si="33"/>
        <v>-2.7972730269200108E-2</v>
      </c>
      <c r="BN24" s="79">
        <f t="shared" si="33"/>
        <v>-9.2148117824227049E-2</v>
      </c>
      <c r="BO24" s="79">
        <f t="shared" si="25"/>
        <v>4.9081741735698126E-2</v>
      </c>
      <c r="BP24" s="79">
        <f t="shared" si="34"/>
        <v>2.8582757766171918E-2</v>
      </c>
      <c r="BQ24" s="79">
        <f t="shared" si="34"/>
        <v>1.6330682622378578E-3</v>
      </c>
      <c r="BR24" s="79">
        <f t="shared" si="34"/>
        <v>4.184826275631548E-2</v>
      </c>
      <c r="BS24" s="79">
        <f t="shared" si="34"/>
        <v>-6.9053960231322264E-3</v>
      </c>
      <c r="BT24" s="79">
        <f t="shared" si="34"/>
        <v>-2.7156466728080031E-2</v>
      </c>
      <c r="BU24" s="79">
        <f t="shared" si="34"/>
        <v>9.1822991880450733E-2</v>
      </c>
      <c r="BV24" s="79" t="e">
        <f t="shared" si="34"/>
        <v>#N/A</v>
      </c>
      <c r="BW24" s="79" t="e">
        <f t="shared" si="34"/>
        <v>#N/A</v>
      </c>
      <c r="BX24" s="79" t="e">
        <f t="shared" si="34"/>
        <v>#N/A</v>
      </c>
      <c r="BY24" s="79" t="e">
        <f t="shared" si="34"/>
        <v>#N/A</v>
      </c>
      <c r="BZ24" s="79" t="e">
        <f t="shared" si="34"/>
        <v>#N/A</v>
      </c>
      <c r="CA24" s="79" t="e">
        <f t="shared" si="34"/>
        <v>#N/A</v>
      </c>
      <c r="CB24" s="79" t="e">
        <f t="shared" si="34"/>
        <v>#N/A</v>
      </c>
      <c r="CC24" s="79" t="e">
        <f t="shared" si="34"/>
        <v>#N/A</v>
      </c>
    </row>
    <row r="25" spans="1:276"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122">
        <f>IF('Ton-Miles'!G25=0,0,100*'Nom Revenue'!G25/'Ton-Miles'!G25)</f>
        <v>1.6274109643857542</v>
      </c>
      <c r="H25" s="122">
        <f>IF('Ton-Miles'!H25=0,0,100*'Nom Revenue'!H25/'Ton-Miles'!H25)</f>
        <v>1.4250697155605132</v>
      </c>
      <c r="I25" s="122">
        <f>IF('Ton-Miles'!I25=0,0,100*'Nom Revenue'!I25/'Ton-Miles'!I25)</f>
        <v>1.3466327108092815</v>
      </c>
      <c r="J25" s="122">
        <f>IF('Ton-Miles'!J25=0,0,100*'Nom Revenue'!J25/'Ton-Miles'!J25)</f>
        <v>1.4189918124899663</v>
      </c>
      <c r="K25" s="122">
        <f>IF('Ton-Miles'!K25=0,0,100*'Nom Revenue'!K25/'Ton-Miles'!K25)</f>
        <v>1.4664554227279274</v>
      </c>
      <c r="L25" s="122">
        <f>IF('Ton-Miles'!L25=0,0,100*'Nom Revenue'!L25/'Ton-Miles'!L25)</f>
        <v>1.5972150749205389</v>
      </c>
      <c r="M25" s="122">
        <f>IF('Ton-Miles'!M25=0,0,100*'Nom Revenue'!M25/'Ton-Miles'!M25)</f>
        <v>1.5896080218778488</v>
      </c>
      <c r="N25" s="122">
        <f>IF('Ton-Miles'!N25=0,0,100*'Nom Revenue'!N25/'Ton-Miles'!N25)</f>
        <v>1.6450491940548462</v>
      </c>
      <c r="O25" s="122">
        <f>IF('Ton-Miles'!O25=0,0,100*'Nom Revenue'!O25/'Ton-Miles'!O25)</f>
        <v>1.7555956678700362</v>
      </c>
      <c r="P25" s="122">
        <f>IF('Ton-Miles'!P25=0,0,100*'Nom Revenue'!P25/'Ton-Miles'!P25)</f>
        <v>1.9826758845058965</v>
      </c>
      <c r="Q25" s="122">
        <f>IF('Ton-Miles'!Q25=0,0,100*'Nom Revenue'!Q25/'Ton-Miles'!Q25)</f>
        <v>1.8062698183914672</v>
      </c>
      <c r="R25" s="122">
        <f>IF('Ton-Miles'!R25=0,0,100*'Nom Revenue'!R25/'Ton-Miles'!R25)</f>
        <v>1.8614454277286137</v>
      </c>
      <c r="S25" s="122">
        <f>IF('Ton-Miles'!S25=0,0,100*'Nom Revenue'!S25/'Ton-Miles'!S25)</f>
        <v>1.9014641098730241</v>
      </c>
      <c r="T25" s="122">
        <f>IF('Ton-Miles'!T25=0,0,100*'Nom Revenue'!T25/'Ton-Miles'!T25)</f>
        <v>1.8607128169979437</v>
      </c>
      <c r="U25" s="122">
        <f>IF('Ton-Miles'!U25=0,0,100*'Nom Revenue'!U25/'Ton-Miles'!U25)</f>
        <v>1.7468335385036247</v>
      </c>
      <c r="V25" s="122">
        <f>IF('Ton-Miles'!V25=0,0,100*'Nom Revenue'!V25/'Ton-Miles'!V25)</f>
        <v>1.7880741210009503</v>
      </c>
      <c r="W25" s="122">
        <f>IF('Ton-Miles'!W25=0,0,100*'Nom Revenue'!W25/'Ton-Miles'!W25)</f>
        <v>1.823666729929778</v>
      </c>
      <c r="X25" s="122">
        <f>IF('Ton-Miles'!X25=0,0,100*'Nom Revenue'!X25/'Ton-Miles'!X25)</f>
        <v>1.8733638063577811</v>
      </c>
      <c r="Y25" s="122">
        <f>IF('Ton-Miles'!Y25=0,0,100*'Nom Revenue'!Y25/'Ton-Miles'!Y25)</f>
        <v>1.8722010815141197</v>
      </c>
      <c r="Z25" s="122">
        <f>IF('Ton-Miles'!Z25=0,0,100*'Nom Revenue'!Z25/'Ton-Miles'!Z25)</f>
        <v>2.0104598737601442</v>
      </c>
      <c r="AA25" s="122">
        <f>IF('Ton-Miles'!AA25=0,0,100*'Nom Revenue'!AA25/'Ton-Miles'!AA25)</f>
        <v>2.2547951582867785</v>
      </c>
      <c r="AB25" s="122">
        <f>IF('Ton-Miles'!AB25=0,0,100*'Nom Revenue'!AB25/'Ton-Miles'!AB25)</f>
        <v>2.3603689438475572</v>
      </c>
      <c r="AC25" s="122">
        <f>IF('Ton-Miles'!AC25=0,0,100*'Nom Revenue'!AC25/'Ton-Miles'!AC25)</f>
        <v>2.4273055126223593</v>
      </c>
      <c r="AD25" s="122">
        <f>IF('Ton-Miles'!AD25=0,0,100*'Nom Revenue'!AD25/'Ton-Miles'!AD25)</f>
        <v>2.4273055126223593</v>
      </c>
      <c r="AE25" s="122">
        <f>IF('Ton-Miles'!AE25=0,0,100*'Nom Revenue'!AE25/'Ton-Miles'!AE25)</f>
        <v>2.8053462666365894</v>
      </c>
      <c r="AF25" s="122">
        <f>IF('Ton-Miles'!AF25=0,0,100*'Nom Revenue'!AF25/'Ton-Miles'!AF25)</f>
        <v>2.775971401927261</v>
      </c>
      <c r="AG25" s="122">
        <f>IF('Ton-Miles'!AG25=0,0,100*'Nom Revenue'!AG25/'Ton-Miles'!AG25)</f>
        <v>2.8469470827679779</v>
      </c>
      <c r="AH25" s="122">
        <f>IF('Ton-Miles'!AH25=0,0,100*'Nom Revenue'!AH25/'Ton-Miles'!AH25)</f>
        <v>3.2589954713874025</v>
      </c>
      <c r="AI25" s="122">
        <f>IF('Ton-Miles'!AI25=0,0,100*'Nom Revenue'!AI25/'Ton-Miles'!AI25)</f>
        <v>3.2718823529411765</v>
      </c>
      <c r="AJ25" s="122">
        <f>IF('Ton-Miles'!AJ25=0,0,100*'Nom Revenue'!AJ25/'Ton-Miles'!AJ25)</f>
        <v>3.5169642857142858</v>
      </c>
      <c r="AK25" s="122">
        <f>IF('Ton-Miles'!AK25=0,0,100*'Nom Revenue'!AK25/'Ton-Miles'!AK25)</f>
        <v>3.8052595155709339</v>
      </c>
      <c r="AL25" s="122">
        <f>IF('Ton-Miles'!AL25=0,0,100*'Nom Revenue'!AL25/'Ton-Miles'!AL25)</f>
        <v>3.4933822969061823</v>
      </c>
      <c r="AM25" s="122">
        <f>IF('Ton-Miles'!AM25=0,0,100*'Nom Revenue'!AL25/'Ton-Miles'!AM25)</f>
        <v>3.3461719116956314</v>
      </c>
      <c r="AN25" s="122">
        <f>IF('Ton-Miles'!AN25=0,0,100*'Nom Revenue'!AM25/'Ton-Miles'!AN25)</f>
        <v>3.134249263984298</v>
      </c>
      <c r="AO25" s="122">
        <f>IF('Ton-Miles'!AO25=0,0,100*'Nom Revenue'!AN25/'Ton-Miles'!AO25)</f>
        <v>3.256464891041162</v>
      </c>
      <c r="AP25" s="122">
        <f>IF('Ton-Miles'!AP25=0,0,100*'Nom Revenue'!AO25/'Ton-Miles'!AP25)</f>
        <v>3.3128051589129437</v>
      </c>
      <c r="AQ25" s="122">
        <f>IF('Ton-Miles'!AQ25=0,0,100*'Nom Revenue'!AP25/'Ton-Miles'!AQ25)</f>
        <v>3.938357921744708</v>
      </c>
      <c r="AR25" s="122">
        <f>IF('Ton-Miles'!AR25=0,0,100*'Nom Revenue'!AQ25/'Ton-Miles'!AR25)</f>
        <v>3.5976420150053596</v>
      </c>
      <c r="AS25" s="122">
        <f>IF('Ton-Miles'!AS25=0,0,100*'Nom Revenue'!AR25/'Ton-Miles'!AS25)</f>
        <v>3.5129911280101394</v>
      </c>
      <c r="AT25" s="122">
        <f>IF('Ton-Miles'!AT25=0,0,100*'Nom Revenue'!AS25/'Ton-Miles'!AT25)</f>
        <v>3.9341925302472385</v>
      </c>
      <c r="AU25" s="122" t="e">
        <f>IF('Ton-Miles'!AU25=0,0,100*'Nom Revenue'!AT25/'Ton-Miles'!AU25)</f>
        <v>#N/A</v>
      </c>
      <c r="AV25" s="122" t="e">
        <f>IF('Ton-Miles'!AV25=0,0,100*'Nom Revenue'!AU25/'Ton-Miles'!AV25)</f>
        <v>#N/A</v>
      </c>
      <c r="AW25" s="122" t="e">
        <f>IF('Ton-Miles'!AW25=0,0,100*'Nom Revenue'!AV25/'Ton-Miles'!AW25)</f>
        <v>#N/A</v>
      </c>
      <c r="AX25" s="122" t="e">
        <f>IF('Ton-Miles'!AX25=0,0,100*'Nom Revenue'!AW25/'Ton-Miles'!AX25)</f>
        <v>#N/A</v>
      </c>
      <c r="AY25" s="122" t="e">
        <f>IF('Ton-Miles'!AY25=0,0,100*'Nom Revenue'!AX25/'Ton-Miles'!AY25)</f>
        <v>#N/A</v>
      </c>
      <c r="AZ25" s="122" t="e">
        <f>IF('Ton-Miles'!AZ25=0,0,100*'Nom Revenue'!AY25/'Ton-Miles'!AZ25)</f>
        <v>#N/A</v>
      </c>
      <c r="BA25" s="122" t="e">
        <f>IF('Ton-Miles'!BA25=0,0,100*'Nom Revenue'!AZ25/'Ton-Miles'!BA25)</f>
        <v>#N/A</v>
      </c>
      <c r="BB25" s="122" t="e">
        <f>IF('Ton-Miles'!BB25=0,0,100*'Nom Revenue'!BA25/'Ton-Miles'!BB25)</f>
        <v>#N/A</v>
      </c>
      <c r="BC25" s="121"/>
      <c r="BD25" s="79">
        <f t="shared" si="28"/>
        <v>0.12153203737891882</v>
      </c>
      <c r="BE25" s="79">
        <f t="shared" si="29"/>
        <v>4.6821896513648209E-2</v>
      </c>
      <c r="BF25" s="111">
        <f t="shared" si="27"/>
        <v>2.8358519522668768E-2</v>
      </c>
      <c r="BG25" s="79">
        <f t="shared" si="30"/>
        <v>0.15574502346258456</v>
      </c>
      <c r="BH25" s="79">
        <f t="shared" si="31"/>
        <v>-1.0471029925495312E-2</v>
      </c>
      <c r="BI25" s="79">
        <f t="shared" si="32"/>
        <v>2.5567871769659023E-2</v>
      </c>
      <c r="BJ25" s="79">
        <f t="shared" si="33"/>
        <v>0.14473342027095404</v>
      </c>
      <c r="BK25" s="79">
        <f t="shared" si="33"/>
        <v>3.9542496044917552E-3</v>
      </c>
      <c r="BL25" s="79">
        <f t="shared" si="33"/>
        <v>7.4905484469146355E-2</v>
      </c>
      <c r="BM25" s="79">
        <f t="shared" si="33"/>
        <v>8.197274877873717E-2</v>
      </c>
      <c r="BN25" s="79">
        <f t="shared" si="33"/>
        <v>-8.1959513507177451E-2</v>
      </c>
      <c r="BO25" s="79">
        <f t="shared" si="25"/>
        <v>-6.3332863135517781E-2</v>
      </c>
      <c r="BP25" s="79">
        <f t="shared" si="34"/>
        <v>3.8993588819257408E-2</v>
      </c>
      <c r="BQ25" s="79">
        <f t="shared" si="34"/>
        <v>1.7301051832856906E-2</v>
      </c>
      <c r="BR25" s="79">
        <f t="shared" si="34"/>
        <v>0.18882872152886643</v>
      </c>
      <c r="BS25" s="79">
        <f t="shared" si="34"/>
        <v>-8.6512174238447592E-2</v>
      </c>
      <c r="BT25" s="79">
        <f t="shared" si="34"/>
        <v>-2.3529547031680975E-2</v>
      </c>
      <c r="BU25" s="79">
        <f t="shared" si="34"/>
        <v>0.11989822544063178</v>
      </c>
      <c r="BV25" s="79" t="e">
        <f t="shared" si="34"/>
        <v>#N/A</v>
      </c>
      <c r="BW25" s="79" t="e">
        <f t="shared" si="34"/>
        <v>#N/A</v>
      </c>
      <c r="BX25" s="79" t="e">
        <f t="shared" si="34"/>
        <v>#N/A</v>
      </c>
      <c r="BY25" s="79" t="e">
        <f t="shared" si="34"/>
        <v>#N/A</v>
      </c>
      <c r="BZ25" s="79" t="e">
        <f t="shared" si="34"/>
        <v>#N/A</v>
      </c>
      <c r="CA25" s="79" t="e">
        <f t="shared" si="34"/>
        <v>#N/A</v>
      </c>
      <c r="CB25" s="79" t="e">
        <f t="shared" si="34"/>
        <v>#N/A</v>
      </c>
      <c r="CC25" s="79" t="e">
        <f t="shared" si="34"/>
        <v>#N/A</v>
      </c>
    </row>
    <row r="26" spans="1:276"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122">
        <f>IF('Ton-Miles'!G26=0,0,100*'Nom Revenue'!G26/'Ton-Miles'!G26)</f>
        <v>1.2905857740585776</v>
      </c>
      <c r="H26" s="122">
        <f>IF('Ton-Miles'!H26=0,0,100*'Nom Revenue'!H26/'Ton-Miles'!H26)</f>
        <v>1.162564162389174</v>
      </c>
      <c r="I26" s="122">
        <f>IF('Ton-Miles'!I26=0,0,100*'Nom Revenue'!I26/'Ton-Miles'!I26)</f>
        <v>1.1684112670819002</v>
      </c>
      <c r="J26" s="122">
        <f>IF('Ton-Miles'!J26=0,0,100*'Nom Revenue'!J26/'Ton-Miles'!J26)</f>
        <v>1.3224365867543804</v>
      </c>
      <c r="K26" s="122">
        <f>IF('Ton-Miles'!K26=0,0,100*'Nom Revenue'!K26/'Ton-Miles'!K26)</f>
        <v>1.3243343762913986</v>
      </c>
      <c r="L26" s="122">
        <f>IF('Ton-Miles'!L26=0,0,100*'Nom Revenue'!L26/'Ton-Miles'!L26)</f>
        <v>1.3459303469534991</v>
      </c>
      <c r="M26" s="122">
        <f>IF('Ton-Miles'!M26=0,0,100*'Nom Revenue'!M26/'Ton-Miles'!M26)</f>
        <v>1.3946722150214885</v>
      </c>
      <c r="N26" s="122">
        <f>IF('Ton-Miles'!N26=0,0,100*'Nom Revenue'!N26/'Ton-Miles'!N26)</f>
        <v>1.4249026714995301</v>
      </c>
      <c r="O26" s="122">
        <f>IF('Ton-Miles'!O26=0,0,100*'Nom Revenue'!O26/'Ton-Miles'!O26)</f>
        <v>1.5297506656983781</v>
      </c>
      <c r="P26" s="122">
        <f>IF('Ton-Miles'!P26=0,0,100*'Nom Revenue'!P26/'Ton-Miles'!P26)</f>
        <v>1.6850362027353178</v>
      </c>
      <c r="Q26" s="122">
        <f>IF('Ton-Miles'!Q26=0,0,100*'Nom Revenue'!Q26/'Ton-Miles'!Q26)</f>
        <v>1.5691459791047637</v>
      </c>
      <c r="R26" s="122">
        <f>IF('Ton-Miles'!R26=0,0,100*'Nom Revenue'!R26/'Ton-Miles'!R26)</f>
        <v>1.5104772439949432</v>
      </c>
      <c r="S26" s="122">
        <f>IF('Ton-Miles'!S26=0,0,100*'Nom Revenue'!S26/'Ton-Miles'!S26)</f>
        <v>1.5340339131866325</v>
      </c>
      <c r="T26" s="122">
        <f>IF('Ton-Miles'!T26=0,0,100*'Nom Revenue'!T26/'Ton-Miles'!T26)</f>
        <v>1.5690471704038691</v>
      </c>
      <c r="U26" s="122">
        <f>IF('Ton-Miles'!U26=0,0,100*'Nom Revenue'!U26/'Ton-Miles'!U26)</f>
        <v>1.5757267121779341</v>
      </c>
      <c r="V26" s="122">
        <f>IF('Ton-Miles'!V26=0,0,100*'Nom Revenue'!V26/'Ton-Miles'!V26)</f>
        <v>1.5978808025644069</v>
      </c>
      <c r="W26" s="122">
        <f>IF('Ton-Miles'!W26=0,0,100*'Nom Revenue'!W26/'Ton-Miles'!W26)</f>
        <v>1.5754853723404254</v>
      </c>
      <c r="X26" s="122">
        <f>IF('Ton-Miles'!X26=0,0,100*'Nom Revenue'!X26/'Ton-Miles'!X26)</f>
        <v>1.6244394001925986</v>
      </c>
      <c r="Y26" s="122">
        <f>IF('Ton-Miles'!Y26=0,0,100*'Nom Revenue'!Y26/'Ton-Miles'!Y26)</f>
        <v>1.5728048780487804</v>
      </c>
      <c r="Z26" s="122">
        <f>IF('Ton-Miles'!Z26=0,0,100*'Nom Revenue'!Z26/'Ton-Miles'!Z26)</f>
        <v>1.6257132867132869</v>
      </c>
      <c r="AA26" s="122">
        <f>IF('Ton-Miles'!AA26=0,0,100*'Nom Revenue'!AA26/'Ton-Miles'!AA26)</f>
        <v>1.8917696044413601</v>
      </c>
      <c r="AB26" s="122">
        <f>IF('Ton-Miles'!AB26=0,0,100*'Nom Revenue'!AB26/'Ton-Miles'!AB26)</f>
        <v>2.0715613491553162</v>
      </c>
      <c r="AC26" s="122">
        <f>IF('Ton-Miles'!AC26=0,0,100*'Nom Revenue'!AC26/'Ton-Miles'!AC26)</f>
        <v>2.1372797107998194</v>
      </c>
      <c r="AD26" s="122">
        <f>IF('Ton-Miles'!AD26=0,0,100*'Nom Revenue'!AD26/'Ton-Miles'!AD26)</f>
        <v>2.1372797107998194</v>
      </c>
      <c r="AE26" s="122">
        <f>IF('Ton-Miles'!AE26=0,0,100*'Nom Revenue'!AE26/'Ton-Miles'!AE26)</f>
        <v>2.4985011198529836</v>
      </c>
      <c r="AF26" s="122">
        <f>IF('Ton-Miles'!AF26=0,0,100*'Nom Revenue'!AF26/'Ton-Miles'!AF26)</f>
        <v>2.2894067360181278</v>
      </c>
      <c r="AG26" s="122">
        <f>IF('Ton-Miles'!AG26=0,0,100*'Nom Revenue'!AG26/'Ton-Miles'!AG26)</f>
        <v>2.5133399209486167</v>
      </c>
      <c r="AH26" s="122">
        <f>IF('Ton-Miles'!AH26=0,0,100*'Nom Revenue'!AH26/'Ton-Miles'!AH26)</f>
        <v>2.758606334841629</v>
      </c>
      <c r="AI26" s="122">
        <f>IF('Ton-Miles'!AI26=0,0,100*'Nom Revenue'!AI26/'Ton-Miles'!AI26)</f>
        <v>2.9091387325666749</v>
      </c>
      <c r="AJ26" s="122">
        <f>IF('Ton-Miles'!AJ26=0,0,100*'Nom Revenue'!AJ26/'Ton-Miles'!AJ26)</f>
        <v>2.9844370419720185</v>
      </c>
      <c r="AK26" s="122">
        <f>IF('Ton-Miles'!AK26=0,0,100*'Nom Revenue'!AK26/'Ton-Miles'!AK26)</f>
        <v>2.9957869205892922</v>
      </c>
      <c r="AL26" s="122">
        <f>IF('Ton-Miles'!AL26=0,0,100*'Nom Revenue'!AL26/'Ton-Miles'!AL26)</f>
        <v>2.8514855433378767</v>
      </c>
      <c r="AM26" s="122">
        <f>IF('Ton-Miles'!AM26=0,0,100*'Nom Revenue'!AL26/'Ton-Miles'!AM26)</f>
        <v>2.7313245504717818</v>
      </c>
      <c r="AN26" s="122">
        <f>IF('Ton-Miles'!AN26=0,0,100*'Nom Revenue'!AM26/'Ton-Miles'!AN26)</f>
        <v>2.7182190533980584</v>
      </c>
      <c r="AO26" s="122">
        <f>IF('Ton-Miles'!AO26=0,0,100*'Nom Revenue'!AN26/'Ton-Miles'!AO26)</f>
        <v>2.6979409929583742</v>
      </c>
      <c r="AP26" s="122">
        <f>IF('Ton-Miles'!AP26=0,0,100*'Nom Revenue'!AO26/'Ton-Miles'!AP26)</f>
        <v>2.8058893990816527</v>
      </c>
      <c r="AQ26" s="122">
        <f>IF('Ton-Miles'!AQ26=0,0,100*'Nom Revenue'!AP26/'Ton-Miles'!AQ26)</f>
        <v>3.0613728505522158</v>
      </c>
      <c r="AR26" s="122">
        <f>IF('Ton-Miles'!AR26=0,0,100*'Nom Revenue'!AQ26/'Ton-Miles'!AR26)</f>
        <v>2.9582268263150815</v>
      </c>
      <c r="AS26" s="122">
        <f>IF('Ton-Miles'!AS26=0,0,100*'Nom Revenue'!AR26/'Ton-Miles'!AS26)</f>
        <v>2.8202887454883516</v>
      </c>
      <c r="AT26" s="122">
        <f>IF('Ton-Miles'!AT26=0,0,100*'Nom Revenue'!AS26/'Ton-Miles'!AT26)</f>
        <v>2.9553426822042268</v>
      </c>
      <c r="AU26" s="122" t="e">
        <f>IF('Ton-Miles'!AU26=0,0,100*'Nom Revenue'!AT26/'Ton-Miles'!AU26)</f>
        <v>#N/A</v>
      </c>
      <c r="AV26" s="122" t="e">
        <f>IF('Ton-Miles'!AV26=0,0,100*'Nom Revenue'!AU26/'Ton-Miles'!AV26)</f>
        <v>#N/A</v>
      </c>
      <c r="AW26" s="122" t="e">
        <f>IF('Ton-Miles'!AW26=0,0,100*'Nom Revenue'!AV26/'Ton-Miles'!AW26)</f>
        <v>#N/A</v>
      </c>
      <c r="AX26" s="122" t="e">
        <f>IF('Ton-Miles'!AX26=0,0,100*'Nom Revenue'!AW26/'Ton-Miles'!AX26)</f>
        <v>#N/A</v>
      </c>
      <c r="AY26" s="122" t="e">
        <f>IF('Ton-Miles'!AY26=0,0,100*'Nom Revenue'!AX26/'Ton-Miles'!AY26)</f>
        <v>#N/A</v>
      </c>
      <c r="AZ26" s="122" t="e">
        <f>IF('Ton-Miles'!AZ26=0,0,100*'Nom Revenue'!AY26/'Ton-Miles'!AZ26)</f>
        <v>#N/A</v>
      </c>
      <c r="BA26" s="122" t="e">
        <f>IF('Ton-Miles'!BA26=0,0,100*'Nom Revenue'!AZ26/'Ton-Miles'!BA26)</f>
        <v>#N/A</v>
      </c>
      <c r="BB26" s="122" t="e">
        <f>IF('Ton-Miles'!BB26=0,0,100*'Nom Revenue'!BA26/'Ton-Miles'!BB26)</f>
        <v>#N/A</v>
      </c>
      <c r="BC26" s="121"/>
      <c r="BD26" s="79">
        <f t="shared" si="28"/>
        <v>0.16365512904551616</v>
      </c>
      <c r="BE26" s="79">
        <f t="shared" si="29"/>
        <v>9.5038922441640805E-2</v>
      </c>
      <c r="BF26" s="111">
        <f t="shared" si="27"/>
        <v>3.1724072121397606E-2</v>
      </c>
      <c r="BG26" s="79">
        <f t="shared" si="30"/>
        <v>0.16900989010838785</v>
      </c>
      <c r="BH26" s="79">
        <f t="shared" si="31"/>
        <v>-8.3687928803954037E-2</v>
      </c>
      <c r="BI26" s="79">
        <f t="shared" si="32"/>
        <v>9.7812757081324309E-2</v>
      </c>
      <c r="BJ26" s="79">
        <f t="shared" si="33"/>
        <v>9.7585850544418484E-2</v>
      </c>
      <c r="BK26" s="79">
        <f t="shared" si="33"/>
        <v>5.4568278127907544E-2</v>
      </c>
      <c r="BL26" s="79">
        <f t="shared" si="33"/>
        <v>2.588336835311722E-2</v>
      </c>
      <c r="BM26" s="79">
        <f t="shared" si="33"/>
        <v>3.8030216277487039E-3</v>
      </c>
      <c r="BN26" s="79">
        <f t="shared" si="33"/>
        <v>-4.8168104433485626E-2</v>
      </c>
      <c r="BO26" s="79">
        <f t="shared" si="25"/>
        <v>-4.7982203621534936E-3</v>
      </c>
      <c r="BP26" s="79">
        <f t="shared" si="34"/>
        <v>-7.4600538224961488E-3</v>
      </c>
      <c r="BQ26" s="79">
        <f t="shared" si="34"/>
        <v>4.0011403661171174E-2</v>
      </c>
      <c r="BR26" s="79">
        <f t="shared" si="34"/>
        <v>9.1052573759386579E-2</v>
      </c>
      <c r="BS26" s="79">
        <f t="shared" si="34"/>
        <v>-3.3692735015445341E-2</v>
      </c>
      <c r="BT26" s="79">
        <f t="shared" si="34"/>
        <v>-4.6628635640679539E-2</v>
      </c>
      <c r="BU26" s="79">
        <f t="shared" si="34"/>
        <v>4.7886563718669839E-2</v>
      </c>
      <c r="BV26" s="79" t="e">
        <f t="shared" si="34"/>
        <v>#N/A</v>
      </c>
      <c r="BW26" s="79" t="e">
        <f t="shared" si="34"/>
        <v>#N/A</v>
      </c>
      <c r="BX26" s="79" t="e">
        <f t="shared" si="34"/>
        <v>#N/A</v>
      </c>
      <c r="BY26" s="79" t="e">
        <f t="shared" si="34"/>
        <v>#N/A</v>
      </c>
      <c r="BZ26" s="79" t="e">
        <f t="shared" si="34"/>
        <v>#N/A</v>
      </c>
      <c r="CA26" s="79" t="e">
        <f t="shared" si="34"/>
        <v>#N/A</v>
      </c>
      <c r="CB26" s="79" t="e">
        <f t="shared" si="34"/>
        <v>#N/A</v>
      </c>
      <c r="CC26" s="79" t="e">
        <f t="shared" si="34"/>
        <v>#N/A</v>
      </c>
    </row>
    <row r="27" spans="1:276"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121">
        <f>IF('Ton-Miles'!G27=0,0,100*'Nom Revenue'!G27/'Ton-Miles'!G27)</f>
        <v>6.3137627432808161</v>
      </c>
      <c r="H27" s="121">
        <f>IF('Ton-Miles'!H27=0,0,100*'Nom Revenue'!H27/'Ton-Miles'!H27)</f>
        <v>5.8911915060951632</v>
      </c>
      <c r="I27" s="121">
        <f>IF('Ton-Miles'!I27=0,0,100*'Nom Revenue'!I27/'Ton-Miles'!I27)</f>
        <v>6.1085917641077785</v>
      </c>
      <c r="J27" s="121">
        <f>IF('Ton-Miles'!J27=0,0,100*'Nom Revenue'!J27/'Ton-Miles'!J27)</f>
        <v>4.7419731465265613</v>
      </c>
      <c r="K27" s="121">
        <f>IF('Ton-Miles'!K27=0,0,100*'Nom Revenue'!K27/'Ton-Miles'!K27)</f>
        <v>4.7424205748865349</v>
      </c>
      <c r="L27" s="121">
        <f>IF('Ton-Miles'!L27=0,0,100*'Nom Revenue'!L27/'Ton-Miles'!L27)</f>
        <v>4.9354053188080744</v>
      </c>
      <c r="M27" s="121">
        <f>IF('Ton-Miles'!M27=0,0,100*'Nom Revenue'!M27/'Ton-Miles'!M27)</f>
        <v>5.4580756013745706</v>
      </c>
      <c r="N27" s="121">
        <f>IF('Ton-Miles'!N27=0,0,100*'Nom Revenue'!N27/'Ton-Miles'!N27)</f>
        <v>5.6235126324368379</v>
      </c>
      <c r="O27" s="121">
        <f>IF('Ton-Miles'!O27=0,0,100*'Nom Revenue'!O27/'Ton-Miles'!O27)</f>
        <v>4.8716661232474721</v>
      </c>
      <c r="P27" s="121">
        <f>IF('Ton-Miles'!P27=0,0,100*'Nom Revenue'!P27/'Ton-Miles'!P27)</f>
        <v>5.0455976863753218</v>
      </c>
      <c r="Q27" s="121">
        <f>IF('Ton-Miles'!Q27=0,0,100*'Nom Revenue'!Q27/'Ton-Miles'!Q27)</f>
        <v>5.0576923076923075</v>
      </c>
      <c r="R27" s="121">
        <f>IF('Ton-Miles'!R27=0,0,100*'Nom Revenue'!R27/'Ton-Miles'!R27)</f>
        <v>5.1911866540761729</v>
      </c>
      <c r="S27" s="121">
        <f>IF('Ton-Miles'!S27=0,0,100*'Nom Revenue'!S27/'Ton-Miles'!S27)</f>
        <v>6.0314368023046452</v>
      </c>
      <c r="T27" s="121">
        <f>IF('Ton-Miles'!T27=0,0,100*'Nom Revenue'!T27/'Ton-Miles'!T27)</f>
        <v>6.1833333333333336</v>
      </c>
      <c r="U27" s="121">
        <f>IF('Ton-Miles'!U27=0,0,100*'Nom Revenue'!U27/'Ton-Miles'!U27)</f>
        <v>5.9698637911464241</v>
      </c>
      <c r="V27" s="121">
        <f>IF('Ton-Miles'!V27=0,0,100*'Nom Revenue'!V27/'Ton-Miles'!V27)</f>
        <v>6.0159652333028353</v>
      </c>
      <c r="W27" s="121">
        <f>IF('Ton-Miles'!W27=0,0,100*'Nom Revenue'!W27/'Ton-Miles'!W27)</f>
        <v>5.9667519181585682</v>
      </c>
      <c r="X27" s="121">
        <f>IF('Ton-Miles'!X27=0,0,100*'Nom Revenue'!X27/'Ton-Miles'!X27)</f>
        <v>6.314807783578547</v>
      </c>
      <c r="Y27" s="121">
        <f>IF('Ton-Miles'!Y27=0,0,100*'Nom Revenue'!Y27/'Ton-Miles'!Y27)</f>
        <v>12.092986698911728</v>
      </c>
      <c r="Z27" s="121">
        <f>IF('Ton-Miles'!Z27=0,0,100*'Nom Revenue'!Z27/'Ton-Miles'!Z27)</f>
        <v>6.0376146788990823</v>
      </c>
      <c r="AA27" s="121">
        <f>IF('Ton-Miles'!AA27=0,0,100*'Nom Revenue'!AA27/'Ton-Miles'!AA27)</f>
        <v>6.492654867256638</v>
      </c>
      <c r="AB27" s="121">
        <f>IF('Ton-Miles'!AB27=0,0,100*'Nom Revenue'!AB27/'Ton-Miles'!AB27)</f>
        <v>7.1106469002695416</v>
      </c>
      <c r="AC27" s="121">
        <f>IF('Ton-Miles'!AC27=0,0,100*'Nom Revenue'!AC27/'Ton-Miles'!AC27)</f>
        <v>7.5043497757847533</v>
      </c>
      <c r="AD27" s="121">
        <f>IF('Ton-Miles'!AD27=0,0,100*'Nom Revenue'!AD27/'Ton-Miles'!AD27)</f>
        <v>7.5043497757847533</v>
      </c>
      <c r="AE27" s="121">
        <f>IF('Ton-Miles'!AE27=0,0,100*'Nom Revenue'!AE27/'Ton-Miles'!AE27)</f>
        <v>7.0276302851524095</v>
      </c>
      <c r="AF27" s="121">
        <f>IF('Ton-Miles'!AF27=0,0,100*'Nom Revenue'!AF27/'Ton-Miles'!AF27)</f>
        <v>7.5869682646860221</v>
      </c>
      <c r="AG27" s="121">
        <f>IF('Ton-Miles'!AG27=0,0,100*'Nom Revenue'!AG27/'Ton-Miles'!AG27)</f>
        <v>6.9595530236634531</v>
      </c>
      <c r="AH27" s="121">
        <f>IF('Ton-Miles'!AH27=0,0,100*'Nom Revenue'!AH27/'Ton-Miles'!AH27)</f>
        <v>7.4533136344449122</v>
      </c>
      <c r="AI27" s="121">
        <f>IF('Ton-Miles'!AI27=0,0,100*'Nom Revenue'!AI27/'Ton-Miles'!AI27)</f>
        <v>8.0551724137931036</v>
      </c>
      <c r="AJ27" s="121">
        <f>IF('Ton-Miles'!AJ27=0,0,100*'Nom Revenue'!AJ27/'Ton-Miles'!AJ27)</f>
        <v>8.0907369287772752</v>
      </c>
      <c r="AK27" s="121">
        <f>IF('Ton-Miles'!AK27=0,0,100*'Nom Revenue'!AK27/'Ton-Miles'!AK27)</f>
        <v>8.1624835454146556</v>
      </c>
      <c r="AL27" s="121">
        <f>IF('Ton-Miles'!AL27=0,0,100*'Nom Revenue'!AL27/'Ton-Miles'!AL27)</f>
        <v>9.976648404675764</v>
      </c>
      <c r="AM27" s="121">
        <f>IF('Ton-Miles'!AM27=0,0,100*'Nom Revenue'!AL27/'Ton-Miles'!AM27)</f>
        <v>9.5562345679012353</v>
      </c>
      <c r="AN27" s="121">
        <f>IF('Ton-Miles'!AN27=0,0,100*'Nom Revenue'!AM27/'Ton-Miles'!AN27)</f>
        <v>10.047077409162718</v>
      </c>
      <c r="AO27" s="121">
        <f>IF('Ton-Miles'!AO27=0,0,100*'Nom Revenue'!AN27/'Ton-Miles'!AO27)</f>
        <v>13.270652173913044</v>
      </c>
      <c r="AP27" s="121">
        <f>IF('Ton-Miles'!AP27=0,0,100*'Nom Revenue'!AO27/'Ton-Miles'!AP27)</f>
        <v>13.530303030303031</v>
      </c>
      <c r="AQ27" s="121">
        <f>IF('Ton-Miles'!AQ27=0,0,100*'Nom Revenue'!AP27/'Ton-Miles'!AQ27)</f>
        <v>8.622472966619652</v>
      </c>
      <c r="AR27" s="121">
        <f>IF('Ton-Miles'!AR27=0,0,100*'Nom Revenue'!AQ27/'Ton-Miles'!AR27)</f>
        <v>9.3122994652406419</v>
      </c>
      <c r="AS27" s="121">
        <f>IF('Ton-Miles'!AS27=0,0,100*'Nom Revenue'!AR27/'Ton-Miles'!AS27)</f>
        <v>8.3166061235080431</v>
      </c>
      <c r="AT27" s="121">
        <f>IF('Ton-Miles'!AT27=0,0,100*'Nom Revenue'!AS27/'Ton-Miles'!AT27)</f>
        <v>12.40902934537246</v>
      </c>
      <c r="AU27" s="121" t="e">
        <f>IF('Ton-Miles'!AU27=0,0,100*'Nom Revenue'!AT27/'Ton-Miles'!AU27)</f>
        <v>#N/A</v>
      </c>
      <c r="AV27" s="121" t="e">
        <f>IF('Ton-Miles'!AV27=0,0,100*'Nom Revenue'!AU27/'Ton-Miles'!AV27)</f>
        <v>#N/A</v>
      </c>
      <c r="AW27" s="121" t="e">
        <f>IF('Ton-Miles'!AW27=0,0,100*'Nom Revenue'!AV27/'Ton-Miles'!AW27)</f>
        <v>#N/A</v>
      </c>
      <c r="AX27" s="121" t="e">
        <f>IF('Ton-Miles'!AX27=0,0,100*'Nom Revenue'!AW27/'Ton-Miles'!AX27)</f>
        <v>#N/A</v>
      </c>
      <c r="AY27" s="121" t="e">
        <f>IF('Ton-Miles'!AY27=0,0,100*'Nom Revenue'!AX27/'Ton-Miles'!AY27)</f>
        <v>#N/A</v>
      </c>
      <c r="AZ27" s="121" t="e">
        <f>IF('Ton-Miles'!AZ27=0,0,100*'Nom Revenue'!AY27/'Ton-Miles'!AZ27)</f>
        <v>#N/A</v>
      </c>
      <c r="BA27" s="121" t="e">
        <f>IF('Ton-Miles'!BA27=0,0,100*'Nom Revenue'!AZ27/'Ton-Miles'!BA27)</f>
        <v>#N/A</v>
      </c>
      <c r="BB27" s="121" t="e">
        <f>IF('Ton-Miles'!BB27=0,0,100*'Nom Revenue'!BA27/'Ton-Miles'!BB27)</f>
        <v>#N/A</v>
      </c>
      <c r="BC27" s="121"/>
      <c r="BD27" s="78">
        <f t="shared" si="28"/>
        <v>7.5367543733434905E-2</v>
      </c>
      <c r="BE27" s="78">
        <f t="shared" si="29"/>
        <v>9.5183256410181771E-2</v>
      </c>
      <c r="BF27" s="78">
        <f t="shared" si="27"/>
        <v>5.5368081278271308E-2</v>
      </c>
      <c r="BG27" s="78">
        <f t="shared" si="30"/>
        <v>-6.3525755711792087E-2</v>
      </c>
      <c r="BH27" s="78">
        <f t="shared" si="31"/>
        <v>7.9591264314992749E-2</v>
      </c>
      <c r="BI27" s="78">
        <f t="shared" si="32"/>
        <v>-8.2696436723336375E-2</v>
      </c>
      <c r="BJ27" s="78">
        <f t="shared" si="33"/>
        <v>7.0947172771383959E-2</v>
      </c>
      <c r="BK27" s="78">
        <f t="shared" si="33"/>
        <v>8.0750496875208411E-2</v>
      </c>
      <c r="BL27" s="78">
        <f t="shared" si="33"/>
        <v>4.4151153019733602E-3</v>
      </c>
      <c r="BM27" s="78">
        <f t="shared" si="33"/>
        <v>8.8677480517491691E-3</v>
      </c>
      <c r="BN27" s="78">
        <f t="shared" si="33"/>
        <v>0.22225647980389884</v>
      </c>
      <c r="BO27" s="78">
        <f t="shared" si="25"/>
        <v>5.1363624215566173E-2</v>
      </c>
      <c r="BP27" s="78">
        <f t="shared" si="34"/>
        <v>0.32084701186939157</v>
      </c>
      <c r="BQ27" s="78">
        <f t="shared" si="34"/>
        <v>1.9565794731656094E-2</v>
      </c>
      <c r="BR27" s="78">
        <f t="shared" si="34"/>
        <v>-0.36272876170560242</v>
      </c>
      <c r="BS27" s="78">
        <f t="shared" si="34"/>
        <v>8.0003324022183575E-2</v>
      </c>
      <c r="BT27" s="78">
        <f t="shared" si="34"/>
        <v>-0.10692239284713223</v>
      </c>
      <c r="BU27" s="78">
        <f t="shared" si="34"/>
        <v>0.49207851869966679</v>
      </c>
      <c r="BV27" s="78" t="e">
        <f t="shared" si="34"/>
        <v>#N/A</v>
      </c>
      <c r="BW27" s="78" t="e">
        <f t="shared" si="34"/>
        <v>#N/A</v>
      </c>
      <c r="BX27" s="78" t="e">
        <f t="shared" si="34"/>
        <v>#N/A</v>
      </c>
      <c r="BY27" s="78" t="e">
        <f t="shared" si="34"/>
        <v>#N/A</v>
      </c>
      <c r="BZ27" s="78" t="e">
        <f t="shared" si="34"/>
        <v>#N/A</v>
      </c>
      <c r="CA27" s="78" t="e">
        <f t="shared" si="34"/>
        <v>#N/A</v>
      </c>
      <c r="CB27" s="78" t="e">
        <f t="shared" si="34"/>
        <v>#N/A</v>
      </c>
      <c r="CC27" s="78" t="e">
        <f t="shared" si="34"/>
        <v>#N/A</v>
      </c>
    </row>
    <row r="28" spans="1:276"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121">
        <f>IF('Ton-Miles'!G28=0,0,100*'Nom Revenue'!G28/'Ton-Miles'!G28)</f>
        <v>3.7941098784997362</v>
      </c>
      <c r="H28" s="121">
        <f>IF('Ton-Miles'!H28=0,0,100*'Nom Revenue'!H28/'Ton-Miles'!H28)</f>
        <v>3.9381112984822937</v>
      </c>
      <c r="I28" s="121">
        <f>IF('Ton-Miles'!I28=0,0,100*'Nom Revenue'!I28/'Ton-Miles'!I28)</f>
        <v>2.5784675072744907</v>
      </c>
      <c r="J28" s="121">
        <f>IF('Ton-Miles'!J28=0,0,100*'Nom Revenue'!J28/'Ton-Miles'!J28)</f>
        <v>2.647508067407673</v>
      </c>
      <c r="K28" s="121">
        <f>IF('Ton-Miles'!K28=0,0,100*'Nom Revenue'!K28/'Ton-Miles'!K28)</f>
        <v>2.8468189806678388</v>
      </c>
      <c r="L28" s="121">
        <f>IF('Ton-Miles'!L28=0,0,100*'Nom Revenue'!L28/'Ton-Miles'!L28)</f>
        <v>2.4590381426202321</v>
      </c>
      <c r="M28" s="121">
        <f>IF('Ton-Miles'!M28=0,0,100*'Nom Revenue'!M28/'Ton-Miles'!M28)</f>
        <v>3.7218124006359301</v>
      </c>
      <c r="N28" s="121">
        <f>IF('Ton-Miles'!N28=0,0,100*'Nom Revenue'!N28/'Ton-Miles'!N28)</f>
        <v>3.8165483173819079</v>
      </c>
      <c r="O28" s="121">
        <f>IF('Ton-Miles'!O28=0,0,100*'Nom Revenue'!O28/'Ton-Miles'!O28)</f>
        <v>3.9821744627054363</v>
      </c>
      <c r="P28" s="121">
        <f>IF('Ton-Miles'!P28=0,0,100*'Nom Revenue'!P28/'Ton-Miles'!P28)</f>
        <v>4.1367302688638334</v>
      </c>
      <c r="Q28" s="121">
        <f>IF('Ton-Miles'!Q28=0,0,100*'Nom Revenue'!Q28/'Ton-Miles'!Q28)</f>
        <v>3.9178451178451179</v>
      </c>
      <c r="R28" s="121">
        <f>IF('Ton-Miles'!R28=0,0,100*'Nom Revenue'!R28/'Ton-Miles'!R28)</f>
        <v>3.6173521850899744</v>
      </c>
      <c r="S28" s="121">
        <f>IF('Ton-Miles'!S28=0,0,100*'Nom Revenue'!S28/'Ton-Miles'!S28)</f>
        <v>3.6321014181349383</v>
      </c>
      <c r="T28" s="121">
        <f>IF('Ton-Miles'!T28=0,0,100*'Nom Revenue'!T28/'Ton-Miles'!T28)</f>
        <v>3.7976292487860617</v>
      </c>
      <c r="U28" s="121">
        <f>IF('Ton-Miles'!U28=0,0,100*'Nom Revenue'!U28/'Ton-Miles'!U28)</f>
        <v>4.2380255941499083</v>
      </c>
      <c r="V28" s="121">
        <f>IF('Ton-Miles'!V28=0,0,100*'Nom Revenue'!V28/'Ton-Miles'!V28)</f>
        <v>4.0804486106461333</v>
      </c>
      <c r="W28" s="121">
        <f>IF('Ton-Miles'!W28=0,0,100*'Nom Revenue'!W28/'Ton-Miles'!W28)</f>
        <v>3.5854249547920438</v>
      </c>
      <c r="X28" s="121">
        <f>IF('Ton-Miles'!X28=0,0,100*'Nom Revenue'!X28/'Ton-Miles'!X28)</f>
        <v>3.8864002686366685</v>
      </c>
      <c r="Y28" s="121">
        <f>IF('Ton-Miles'!Y28=0,0,100*'Nom Revenue'!Y28/'Ton-Miles'!Y28)</f>
        <v>3.8251463890696162</v>
      </c>
      <c r="Z28" s="121">
        <f>IF('Ton-Miles'!Z28=0,0,100*'Nom Revenue'!Z28/'Ton-Miles'!Z28)</f>
        <v>3.8089570183348362</v>
      </c>
      <c r="AA28" s="121">
        <f>IF('Ton-Miles'!AA28=0,0,100*'Nom Revenue'!AA28/'Ton-Miles'!AA28)</f>
        <v>3.6864769727192721</v>
      </c>
      <c r="AB28" s="121">
        <f>IF('Ton-Miles'!AB28=0,0,100*'Nom Revenue'!AB28/'Ton-Miles'!AB28)</f>
        <v>3.8611683848797247</v>
      </c>
      <c r="AC28" s="121">
        <f>IF('Ton-Miles'!AC28=0,0,100*'Nom Revenue'!AC28/'Ton-Miles'!AC28)</f>
        <v>4.4152453271028032</v>
      </c>
      <c r="AD28" s="121">
        <f>IF('Ton-Miles'!AD28=0,0,100*'Nom Revenue'!AD28/'Ton-Miles'!AD28)</f>
        <v>4.4152453271028032</v>
      </c>
      <c r="AE28" s="121">
        <f>IF('Ton-Miles'!AE28=0,0,100*'Nom Revenue'!AE28/'Ton-Miles'!AE28)</f>
        <v>5.125193929173693</v>
      </c>
      <c r="AF28" s="121">
        <f>IF('Ton-Miles'!AF28=0,0,100*'Nom Revenue'!AF28/'Ton-Miles'!AF28)</f>
        <v>4.9968079539508112</v>
      </c>
      <c r="AG28" s="121">
        <f>IF('Ton-Miles'!AG28=0,0,100*'Nom Revenue'!AG28/'Ton-Miles'!AG28)</f>
        <v>5.1704738760631841</v>
      </c>
      <c r="AH28" s="121">
        <f>IF('Ton-Miles'!AH28=0,0,100*'Nom Revenue'!AH28/'Ton-Miles'!AH28)</f>
        <v>5.5533796832753959</v>
      </c>
      <c r="AI28" s="121">
        <f>IF('Ton-Miles'!AI28=0,0,100*'Nom Revenue'!AI28/'Ton-Miles'!AI28)</f>
        <v>5.6542366946778717</v>
      </c>
      <c r="AJ28" s="121">
        <f>IF('Ton-Miles'!AJ28=0,0,100*'Nom Revenue'!AJ28/'Ton-Miles'!AJ28)</f>
        <v>5.7902928198957087</v>
      </c>
      <c r="AK28" s="121">
        <f>IF('Ton-Miles'!AK28=0,0,100*'Nom Revenue'!AK28/'Ton-Miles'!AK28)</f>
        <v>5.846029356417012</v>
      </c>
      <c r="AL28" s="121">
        <f>IF('Ton-Miles'!AL28=0,0,100*'Nom Revenue'!AL28/'Ton-Miles'!AL28)</f>
        <v>5.803208191089344</v>
      </c>
      <c r="AM28" s="121">
        <f>IF('Ton-Miles'!AM28=0,0,100*'Nom Revenue'!AL28/'Ton-Miles'!AM28)</f>
        <v>5.5586622351474864</v>
      </c>
      <c r="AN28" s="121">
        <f>IF('Ton-Miles'!AN28=0,0,100*'Nom Revenue'!AM28/'Ton-Miles'!AN28)</f>
        <v>5.4426193604905828</v>
      </c>
      <c r="AO28" s="121">
        <f>IF('Ton-Miles'!AO28=0,0,100*'Nom Revenue'!AN28/'Ton-Miles'!AO28)</f>
        <v>5.6713802435723943</v>
      </c>
      <c r="AP28" s="121">
        <f>IF('Ton-Miles'!AP28=0,0,100*'Nom Revenue'!AO28/'Ton-Miles'!AP28)</f>
        <v>6.3400517751479288</v>
      </c>
      <c r="AQ28" s="121">
        <f>IF('Ton-Miles'!AQ28=0,0,100*'Nom Revenue'!AP28/'Ton-Miles'!AQ28)</f>
        <v>7.0745755517826829</v>
      </c>
      <c r="AR28" s="121">
        <f>IF('Ton-Miles'!AR28=0,0,100*'Nom Revenue'!AQ28/'Ton-Miles'!AR28)</f>
        <v>7.3145812807881763</v>
      </c>
      <c r="AS28" s="121">
        <f>IF('Ton-Miles'!AS28=0,0,100*'Nom Revenue'!AR28/'Ton-Miles'!AS28)</f>
        <v>7.6558245083207259</v>
      </c>
      <c r="AT28" s="121">
        <f>IF('Ton-Miles'!AT28=0,0,100*'Nom Revenue'!AS28/'Ton-Miles'!AT28)</f>
        <v>8.4882728360590338</v>
      </c>
      <c r="AU28" s="121" t="e">
        <f>IF('Ton-Miles'!AU28=0,0,100*'Nom Revenue'!AT28/'Ton-Miles'!AU28)</f>
        <v>#N/A</v>
      </c>
      <c r="AV28" s="121" t="e">
        <f>IF('Ton-Miles'!AV28=0,0,100*'Nom Revenue'!AU28/'Ton-Miles'!AV28)</f>
        <v>#N/A</v>
      </c>
      <c r="AW28" s="121" t="e">
        <f>IF('Ton-Miles'!AW28=0,0,100*'Nom Revenue'!AV28/'Ton-Miles'!AW28)</f>
        <v>#N/A</v>
      </c>
      <c r="AX28" s="121" t="e">
        <f>IF('Ton-Miles'!AX28=0,0,100*'Nom Revenue'!AW28/'Ton-Miles'!AX28)</f>
        <v>#N/A</v>
      </c>
      <c r="AY28" s="121" t="e">
        <f>IF('Ton-Miles'!AY28=0,0,100*'Nom Revenue'!AX28/'Ton-Miles'!AY28)</f>
        <v>#N/A</v>
      </c>
      <c r="AZ28" s="121" t="e">
        <f>IF('Ton-Miles'!AZ28=0,0,100*'Nom Revenue'!AY28/'Ton-Miles'!AZ28)</f>
        <v>#N/A</v>
      </c>
      <c r="BA28" s="121" t="e">
        <f>IF('Ton-Miles'!BA28=0,0,100*'Nom Revenue'!AZ28/'Ton-Miles'!BA28)</f>
        <v>#N/A</v>
      </c>
      <c r="BB28" s="121" t="e">
        <f>IF('Ton-Miles'!BB28=0,0,100*'Nom Revenue'!BA28/'Ton-Miles'!BB28)</f>
        <v>#N/A</v>
      </c>
      <c r="BC28" s="121"/>
      <c r="BD28" s="78">
        <f t="shared" si="28"/>
        <v>-3.2155796199850206E-2</v>
      </c>
      <c r="BE28" s="78">
        <f t="shared" si="29"/>
        <v>4.7387088934288002E-2</v>
      </c>
      <c r="BF28" s="78">
        <f t="shared" si="27"/>
        <v>0.14349981326710193</v>
      </c>
      <c r="BG28" s="78">
        <f t="shared" si="30"/>
        <v>0.16079482553617108</v>
      </c>
      <c r="BH28" s="78">
        <f t="shared" si="31"/>
        <v>-2.5049974107727246E-2</v>
      </c>
      <c r="BI28" s="78">
        <f t="shared" si="32"/>
        <v>3.4755372572416121E-2</v>
      </c>
      <c r="BJ28" s="78">
        <f t="shared" si="33"/>
        <v>7.4056230896916819E-2</v>
      </c>
      <c r="BK28" s="78">
        <f t="shared" si="33"/>
        <v>1.8161375082315745E-2</v>
      </c>
      <c r="BL28" s="78">
        <f t="shared" si="33"/>
        <v>2.4062686541916678E-2</v>
      </c>
      <c r="BM28" s="78">
        <f t="shared" si="33"/>
        <v>9.6258580101147295E-3</v>
      </c>
      <c r="BN28" s="78">
        <f t="shared" si="33"/>
        <v>-7.3248289936594935E-3</v>
      </c>
      <c r="BO28" s="78">
        <f t="shared" si="25"/>
        <v>-2.0876043506144915E-2</v>
      </c>
      <c r="BP28" s="78">
        <f t="shared" si="34"/>
        <v>4.2031394799064481E-2</v>
      </c>
      <c r="BQ28" s="78">
        <f t="shared" si="34"/>
        <v>0.11790278606929361</v>
      </c>
      <c r="BR28" s="78">
        <f t="shared" si="34"/>
        <v>0.11585453915597022</v>
      </c>
      <c r="BS28" s="78">
        <f t="shared" si="34"/>
        <v>3.3925106495613866E-2</v>
      </c>
      <c r="BT28" s="78">
        <f t="shared" si="34"/>
        <v>4.6652462312344323E-2</v>
      </c>
      <c r="BU28" s="78">
        <f t="shared" si="34"/>
        <v>0.1087339876761233</v>
      </c>
      <c r="BV28" s="78" t="e">
        <f t="shared" si="34"/>
        <v>#N/A</v>
      </c>
      <c r="BW28" s="78" t="e">
        <f t="shared" si="34"/>
        <v>#N/A</v>
      </c>
      <c r="BX28" s="78" t="e">
        <f t="shared" si="34"/>
        <v>#N/A</v>
      </c>
      <c r="BY28" s="78" t="e">
        <f t="shared" si="34"/>
        <v>#N/A</v>
      </c>
      <c r="BZ28" s="78" t="e">
        <f t="shared" si="34"/>
        <v>#N/A</v>
      </c>
      <c r="CA28" s="78" t="e">
        <f t="shared" si="34"/>
        <v>#N/A</v>
      </c>
      <c r="CB28" s="78" t="e">
        <f t="shared" si="34"/>
        <v>#N/A</v>
      </c>
      <c r="CC28" s="78" t="e">
        <f t="shared" si="34"/>
        <v>#N/A</v>
      </c>
    </row>
    <row r="29" spans="1:276"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121">
        <f>IF('Ton-Miles'!G29=0,0,100*'Nom Revenue'!G29/'Ton-Miles'!G29)</f>
        <v>2.4649265078560569</v>
      </c>
      <c r="H29" s="121">
        <f>IF('Ton-Miles'!H29=0,0,100*'Nom Revenue'!H29/'Ton-Miles'!H29)</f>
        <v>2.4929621380846325</v>
      </c>
      <c r="I29" s="121">
        <f>IF('Ton-Miles'!I29=0,0,100*'Nom Revenue'!I29/'Ton-Miles'!I29)</f>
        <v>2.5673023199319811</v>
      </c>
      <c r="J29" s="121">
        <f>IF('Ton-Miles'!J29=0,0,100*'Nom Revenue'!J29/'Ton-Miles'!J29)</f>
        <v>2.2454774524285344</v>
      </c>
      <c r="K29" s="121">
        <f>IF('Ton-Miles'!K29=0,0,100*'Nom Revenue'!K29/'Ton-Miles'!K29)</f>
        <v>1.9967782550733224</v>
      </c>
      <c r="L29" s="121">
        <f>IF('Ton-Miles'!L29=0,0,100*'Nom Revenue'!L29/'Ton-Miles'!L29)</f>
        <v>2.3440759961298268</v>
      </c>
      <c r="M29" s="121">
        <f>IF('Ton-Miles'!M29=0,0,100*'Nom Revenue'!M29/'Ton-Miles'!M29)</f>
        <v>2.1379479745510186</v>
      </c>
      <c r="N29" s="121">
        <f>IF('Ton-Miles'!N29=0,0,100*'Nom Revenue'!N29/'Ton-Miles'!N29)</f>
        <v>1.9720717501607947</v>
      </c>
      <c r="O29" s="121">
        <f>IF('Ton-Miles'!O29=0,0,100*'Nom Revenue'!O29/'Ton-Miles'!O29)</f>
        <v>1.8872792033146761</v>
      </c>
      <c r="P29" s="121">
        <f>IF('Ton-Miles'!P29=0,0,100*'Nom Revenue'!P29/'Ton-Miles'!P29)</f>
        <v>1.8409935616037461</v>
      </c>
      <c r="Q29" s="121">
        <f>IF('Ton-Miles'!Q29=0,0,100*'Nom Revenue'!Q29/'Ton-Miles'!Q29)</f>
        <v>1.6380255941499089</v>
      </c>
      <c r="R29" s="121">
        <f>IF('Ton-Miles'!R29=0,0,100*'Nom Revenue'!R29/'Ton-Miles'!R29)</f>
        <v>1.6427972965424789</v>
      </c>
      <c r="S29" s="121">
        <f>IF('Ton-Miles'!S29=0,0,100*'Nom Revenue'!S29/'Ton-Miles'!S29)</f>
        <v>1.9936258523569523</v>
      </c>
      <c r="T29" s="121">
        <f>IF('Ton-Miles'!T29=0,0,100*'Nom Revenue'!T29/'Ton-Miles'!T29)</f>
        <v>2.1296033994334276</v>
      </c>
      <c r="U29" s="121">
        <f>IF('Ton-Miles'!U29=0,0,100*'Nom Revenue'!U29/'Ton-Miles'!U29)</f>
        <v>2.0020202020202018</v>
      </c>
      <c r="V29" s="121">
        <f>IF('Ton-Miles'!V29=0,0,100*'Nom Revenue'!V29/'Ton-Miles'!V29)</f>
        <v>2.0711250983477578</v>
      </c>
      <c r="W29" s="121">
        <f>IF('Ton-Miles'!W29=0,0,100*'Nom Revenue'!W29/'Ton-Miles'!W29)</f>
        <v>1.6658523232737974</v>
      </c>
      <c r="X29" s="121">
        <f>IF('Ton-Miles'!X29=0,0,100*'Nom Revenue'!X29/'Ton-Miles'!X29)</f>
        <v>1.901630380753554</v>
      </c>
      <c r="Y29" s="121">
        <f>IF('Ton-Miles'!Y29=0,0,100*'Nom Revenue'!Y29/'Ton-Miles'!Y29)</f>
        <v>1.8721971145489309</v>
      </c>
      <c r="Z29" s="121">
        <f>IF('Ton-Miles'!Z29=0,0,100*'Nom Revenue'!Z29/'Ton-Miles'!Z29)</f>
        <v>1.9776170630056389</v>
      </c>
      <c r="AA29" s="121">
        <f>IF('Ton-Miles'!AA29=0,0,100*'Nom Revenue'!AA29/'Ton-Miles'!AA29)</f>
        <v>2.1938735793243032</v>
      </c>
      <c r="AB29" s="121">
        <f>IF('Ton-Miles'!AB29=0,0,100*'Nom Revenue'!AB29/'Ton-Miles'!AB29)</f>
        <v>2.3892172195242409</v>
      </c>
      <c r="AC29" s="121">
        <f>IF('Ton-Miles'!AC29=0,0,100*'Nom Revenue'!AC29/'Ton-Miles'!AC29)</f>
        <v>2.5506667828815481</v>
      </c>
      <c r="AD29" s="121">
        <f>IF('Ton-Miles'!AD29=0,0,100*'Nom Revenue'!AD29/'Ton-Miles'!AD29)</f>
        <v>2.5506667828815481</v>
      </c>
      <c r="AE29" s="121">
        <f>IF('Ton-Miles'!AE29=0,0,100*'Nom Revenue'!AE29/'Ton-Miles'!AE29)</f>
        <v>2.9110267647519175</v>
      </c>
      <c r="AF29" s="121">
        <f>IF('Ton-Miles'!AF29=0,0,100*'Nom Revenue'!AF29/'Ton-Miles'!AF29)</f>
        <v>3.3200370566437267</v>
      </c>
      <c r="AG29" s="121">
        <f>IF('Ton-Miles'!AG29=0,0,100*'Nom Revenue'!AG29/'Ton-Miles'!AG29)</f>
        <v>2.6207545708088005</v>
      </c>
      <c r="AH29" s="121">
        <f>IF('Ton-Miles'!AH29=0,0,100*'Nom Revenue'!AH29/'Ton-Miles'!AH29)</f>
        <v>3.077762249260112</v>
      </c>
      <c r="AI29" s="121">
        <f>IF('Ton-Miles'!AI29=0,0,100*'Nom Revenue'!AI29/'Ton-Miles'!AI29)</f>
        <v>3.0038359894290063</v>
      </c>
      <c r="AJ29" s="121">
        <f>IF('Ton-Miles'!AJ29=0,0,100*'Nom Revenue'!AJ29/'Ton-Miles'!AJ29)</f>
        <v>3.0235015772870661</v>
      </c>
      <c r="AK29" s="121">
        <f>IF('Ton-Miles'!AK29=0,0,100*'Nom Revenue'!AK29/'Ton-Miles'!AK29)</f>
        <v>3.0637960938089135</v>
      </c>
      <c r="AL29" s="121">
        <f>IF('Ton-Miles'!AL29=0,0,100*'Nom Revenue'!AL29/'Ton-Miles'!AL29)</f>
        <v>2.7999170676396865</v>
      </c>
      <c r="AM29" s="121">
        <f>IF('Ton-Miles'!AM29=0,0,100*'Nom Revenue'!AL29/'Ton-Miles'!AM29)</f>
        <v>2.6819291593452328</v>
      </c>
      <c r="AN29" s="121">
        <f>IF('Ton-Miles'!AN29=0,0,100*'Nom Revenue'!AM29/'Ton-Miles'!AN29)</f>
        <v>2.1113874664715926</v>
      </c>
      <c r="AO29" s="121">
        <f>IF('Ton-Miles'!AO29=0,0,100*'Nom Revenue'!AN29/'Ton-Miles'!AO29)</f>
        <v>1.4962288597926896</v>
      </c>
      <c r="AP29" s="121">
        <f>IF('Ton-Miles'!AP29=0,0,100*'Nom Revenue'!AO29/'Ton-Miles'!AP29)</f>
        <v>0.97802235143094451</v>
      </c>
      <c r="AQ29" s="121">
        <f>IF('Ton-Miles'!AQ29=0,0,100*'Nom Revenue'!AP29/'Ton-Miles'!AQ29)</f>
        <v>3.7363219895287956</v>
      </c>
      <c r="AR29" s="121">
        <f>IF('Ton-Miles'!AR29=0,0,100*'Nom Revenue'!AQ29/'Ton-Miles'!AR29)</f>
        <v>3.7764115432873275</v>
      </c>
      <c r="AS29" s="121">
        <f>IF('Ton-Miles'!AS29=0,0,100*'Nom Revenue'!AR29/'Ton-Miles'!AS29)</f>
        <v>3.4277694915254235</v>
      </c>
      <c r="AT29" s="121">
        <f>IF('Ton-Miles'!AT29=0,0,100*'Nom Revenue'!AS29/'Ton-Miles'!AT29)</f>
        <v>1.2195284318226536</v>
      </c>
      <c r="AU29" s="121" t="e">
        <f>IF('Ton-Miles'!AU29=0,0,100*'Nom Revenue'!AT29/'Ton-Miles'!AU29)</f>
        <v>#N/A</v>
      </c>
      <c r="AV29" s="121" t="e">
        <f>IF('Ton-Miles'!AV29=0,0,100*'Nom Revenue'!AU29/'Ton-Miles'!AV29)</f>
        <v>#N/A</v>
      </c>
      <c r="AW29" s="121" t="e">
        <f>IF('Ton-Miles'!AW29=0,0,100*'Nom Revenue'!AV29/'Ton-Miles'!AW29)</f>
        <v>#N/A</v>
      </c>
      <c r="AX29" s="121" t="e">
        <f>IF('Ton-Miles'!AX29=0,0,100*'Nom Revenue'!AW29/'Ton-Miles'!AX29)</f>
        <v>#N/A</v>
      </c>
      <c r="AY29" s="121" t="e">
        <f>IF('Ton-Miles'!AY29=0,0,100*'Nom Revenue'!AX29/'Ton-Miles'!AY29)</f>
        <v>#N/A</v>
      </c>
      <c r="AZ29" s="121" t="e">
        <f>IF('Ton-Miles'!AZ29=0,0,100*'Nom Revenue'!AY29/'Ton-Miles'!AZ29)</f>
        <v>#N/A</v>
      </c>
      <c r="BA29" s="121" t="e">
        <f>IF('Ton-Miles'!BA29=0,0,100*'Nom Revenue'!AZ29/'Ton-Miles'!BA29)</f>
        <v>#N/A</v>
      </c>
      <c r="BB29" s="121" t="e">
        <f>IF('Ton-Miles'!BB29=0,0,100*'Nom Revenue'!BA29/'Ton-Miles'!BB29)</f>
        <v>#N/A</v>
      </c>
      <c r="BC29" s="121"/>
      <c r="BD29" s="78">
        <f t="shared" si="28"/>
        <v>0.10935206838779576</v>
      </c>
      <c r="BE29" s="78">
        <f t="shared" si="29"/>
        <v>8.9040518123246759E-2</v>
      </c>
      <c r="BF29" s="78">
        <f t="shared" si="27"/>
        <v>6.7574250695152882E-2</v>
      </c>
      <c r="BG29" s="78">
        <f t="shared" si="30"/>
        <v>0.14128069738033844</v>
      </c>
      <c r="BH29" s="78">
        <f t="shared" si="31"/>
        <v>0.14050378953718279</v>
      </c>
      <c r="BI29" s="78">
        <f t="shared" si="32"/>
        <v>-0.21062490385027233</v>
      </c>
      <c r="BJ29" s="78">
        <f t="shared" si="33"/>
        <v>0.17438018940868338</v>
      </c>
      <c r="BK29" s="78">
        <f t="shared" si="33"/>
        <v>-2.4019483587102042E-2</v>
      </c>
      <c r="BL29" s="78">
        <f t="shared" si="33"/>
        <v>6.5468247691506942E-3</v>
      </c>
      <c r="BM29" s="78">
        <f t="shared" si="33"/>
        <v>1.3327102861313112E-2</v>
      </c>
      <c r="BN29" s="78">
        <f t="shared" si="33"/>
        <v>-8.6128129317239344E-2</v>
      </c>
      <c r="BO29" s="78">
        <f t="shared" si="25"/>
        <v>-0.21273555674861022</v>
      </c>
      <c r="BP29" s="78">
        <f t="shared" si="34"/>
        <v>-0.29135277936783166</v>
      </c>
      <c r="BQ29" s="78">
        <f t="shared" si="34"/>
        <v>-0.34634174108467963</v>
      </c>
      <c r="BR29" s="78">
        <f t="shared" si="34"/>
        <v>2.8202828228436525</v>
      </c>
      <c r="BS29" s="78">
        <f t="shared" si="34"/>
        <v>1.0729683863137218E-2</v>
      </c>
      <c r="BT29" s="78">
        <f t="shared" si="34"/>
        <v>-9.2320989851231827E-2</v>
      </c>
      <c r="BU29" s="78">
        <f t="shared" si="34"/>
        <v>-0.64422099127793453</v>
      </c>
      <c r="BV29" s="78" t="e">
        <f t="shared" si="34"/>
        <v>#N/A</v>
      </c>
      <c r="BW29" s="78" t="e">
        <f t="shared" si="34"/>
        <v>#N/A</v>
      </c>
      <c r="BX29" s="78" t="e">
        <f t="shared" si="34"/>
        <v>#N/A</v>
      </c>
      <c r="BY29" s="78" t="e">
        <f t="shared" si="34"/>
        <v>#N/A</v>
      </c>
      <c r="BZ29" s="78" t="e">
        <f t="shared" si="34"/>
        <v>#N/A</v>
      </c>
      <c r="CA29" s="78" t="e">
        <f t="shared" si="34"/>
        <v>#N/A</v>
      </c>
      <c r="CB29" s="78" t="e">
        <f t="shared" si="34"/>
        <v>#N/A</v>
      </c>
      <c r="CC29" s="78" t="e">
        <f t="shared" si="34"/>
        <v>#N/A</v>
      </c>
    </row>
    <row r="30" spans="1:276"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122">
        <f>IF('Ton-Miles'!G30=0,0,100*'Nom Revenue'!G30/'Ton-Miles'!G30)</f>
        <v>3.5902470391195118</v>
      </c>
      <c r="H30" s="122">
        <f>IF('Ton-Miles'!H30=0,0,100*'Nom Revenue'!H30/'Ton-Miles'!H30)</f>
        <v>3.5186651744195214</v>
      </c>
      <c r="I30" s="122">
        <f>IF('Ton-Miles'!I30=0,0,100*'Nom Revenue'!I30/'Ton-Miles'!I30)</f>
        <v>3.4122383278868864</v>
      </c>
      <c r="J30" s="122">
        <f>IF('Ton-Miles'!J30=0,0,100*'Nom Revenue'!J30/'Ton-Miles'!J30)</f>
        <v>3.2717300237589093</v>
      </c>
      <c r="K30" s="122">
        <f>IF('Ton-Miles'!K30=0,0,100*'Nom Revenue'!K30/'Ton-Miles'!K30)</f>
        <v>3.3053266029857582</v>
      </c>
      <c r="L30" s="122">
        <f>IF('Ton-Miles'!L30=0,0,100*'Nom Revenue'!L30/'Ton-Miles'!L30)</f>
        <v>3.2624703853756323</v>
      </c>
      <c r="M30" s="122">
        <f>IF('Ton-Miles'!M30=0,0,100*'Nom Revenue'!M30/'Ton-Miles'!M30)</f>
        <v>3.3643348891481915</v>
      </c>
      <c r="N30" s="122">
        <f>IF('Ton-Miles'!N30=0,0,100*'Nom Revenue'!N30/'Ton-Miles'!N30)</f>
        <v>3.3291789699735399</v>
      </c>
      <c r="O30" s="122">
        <f>IF('Ton-Miles'!O30=0,0,100*'Nom Revenue'!O30/'Ton-Miles'!O30)</f>
        <v>3.3908110385506633</v>
      </c>
      <c r="P30" s="122">
        <f>IF('Ton-Miles'!P30=0,0,100*'Nom Revenue'!P30/'Ton-Miles'!P30)</f>
        <v>3.130427761719444</v>
      </c>
      <c r="Q30" s="122">
        <f>IF('Ton-Miles'!Q30=0,0,100*'Nom Revenue'!Q30/'Ton-Miles'!Q30)</f>
        <v>3.1467179030822749</v>
      </c>
      <c r="R30" s="122">
        <f>IF('Ton-Miles'!R30=0,0,100*'Nom Revenue'!R30/'Ton-Miles'!R30)</f>
        <v>3.0064772200772198</v>
      </c>
      <c r="S30" s="122">
        <f>IF('Ton-Miles'!S30=0,0,100*'Nom Revenue'!S30/'Ton-Miles'!S30)</f>
        <v>3.1154579508121221</v>
      </c>
      <c r="T30" s="122">
        <f>IF('Ton-Miles'!T30=0,0,100*'Nom Revenue'!T30/'Ton-Miles'!T30)</f>
        <v>3.1019828878341245</v>
      </c>
      <c r="U30" s="122">
        <f>IF('Ton-Miles'!U30=0,0,100*'Nom Revenue'!U30/'Ton-Miles'!U30)</f>
        <v>2.9743811606017938</v>
      </c>
      <c r="V30" s="122">
        <f>IF('Ton-Miles'!V30=0,0,100*'Nom Revenue'!V30/'Ton-Miles'!V30)</f>
        <v>2.9326948937641681</v>
      </c>
      <c r="W30" s="122">
        <f>IF('Ton-Miles'!W30=0,0,100*'Nom Revenue'!W30/'Ton-Miles'!W30)</f>
        <v>3.0130371478041873</v>
      </c>
      <c r="X30" s="122">
        <f>IF('Ton-Miles'!X30=0,0,100*'Nom Revenue'!X30/'Ton-Miles'!X30)</f>
        <v>3.4525877140462216</v>
      </c>
      <c r="Y30" s="122">
        <f>IF('Ton-Miles'!Y30=0,0,100*'Nom Revenue'!Y30/'Ton-Miles'!Y30)</f>
        <v>3.5331763603639144</v>
      </c>
      <c r="Z30" s="122">
        <f>IF('Ton-Miles'!Z30=0,0,100*'Nom Revenue'!Z30/'Ton-Miles'!Z30)</f>
        <v>3.6402868801780635</v>
      </c>
      <c r="AA30" s="122">
        <f>IF('Ton-Miles'!AA30=0,0,100*'Nom Revenue'!AA30/'Ton-Miles'!AA30)</f>
        <v>4.1427451182706942</v>
      </c>
      <c r="AB30" s="122">
        <f>IF('Ton-Miles'!AB30=0,0,100*'Nom Revenue'!AB30/'Ton-Miles'!AB30)</f>
        <v>4.601254039082936</v>
      </c>
      <c r="AC30" s="122">
        <f>IF('Ton-Miles'!AC30=0,0,100*'Nom Revenue'!AC30/'Ton-Miles'!AC30)</f>
        <v>4.684500253678336</v>
      </c>
      <c r="AD30" s="122">
        <f>IF('Ton-Miles'!AD30=0,0,100*'Nom Revenue'!AD30/'Ton-Miles'!AD30)</f>
        <v>4.684500253678336</v>
      </c>
      <c r="AE30" s="122">
        <f>IF('Ton-Miles'!AE30=0,0,100*'Nom Revenue'!AE30/'Ton-Miles'!AE30)</f>
        <v>5.7667153711279955</v>
      </c>
      <c r="AF30" s="122">
        <f>IF('Ton-Miles'!AF30=0,0,100*'Nom Revenue'!AF30/'Ton-Miles'!AF30)</f>
        <v>5.3250462073714351</v>
      </c>
      <c r="AG30" s="122">
        <f>IF('Ton-Miles'!AG30=0,0,100*'Nom Revenue'!AG30/'Ton-Miles'!AG30)</f>
        <v>6.1084540249242165</v>
      </c>
      <c r="AH30" s="122">
        <f>IF('Ton-Miles'!AH30=0,0,100*'Nom Revenue'!AH30/'Ton-Miles'!AH30)</f>
        <v>7.1483043662568884</v>
      </c>
      <c r="AI30" s="122">
        <f>IF('Ton-Miles'!AI30=0,0,100*'Nom Revenue'!AI30/'Ton-Miles'!AI30)</f>
        <v>6.9489705171580471</v>
      </c>
      <c r="AJ30" s="122">
        <f>IF('Ton-Miles'!AJ30=0,0,100*'Nom Revenue'!AJ30/'Ton-Miles'!AJ30)</f>
        <v>5.9840033057851238</v>
      </c>
      <c r="AK30" s="122">
        <f>IF('Ton-Miles'!AK30=0,0,100*'Nom Revenue'!AK30/'Ton-Miles'!AK30)</f>
        <v>5.6045571118563817</v>
      </c>
      <c r="AL30" s="122">
        <f>IF('Ton-Miles'!AL30=0,0,100*'Nom Revenue'!AL30/'Ton-Miles'!AL30)</f>
        <v>5.6011364290923584</v>
      </c>
      <c r="AM30" s="122">
        <f>IF('Ton-Miles'!AM30=0,0,100*'Nom Revenue'!AL30/'Ton-Miles'!AM30)</f>
        <v>5.3651057341198181</v>
      </c>
      <c r="AN30" s="122">
        <f>IF('Ton-Miles'!AN30=0,0,100*'Nom Revenue'!AM30/'Ton-Miles'!AN30)</f>
        <v>4.8560958327797703</v>
      </c>
      <c r="AO30" s="122">
        <f>IF('Ton-Miles'!AO30=0,0,100*'Nom Revenue'!AN30/'Ton-Miles'!AO30)</f>
        <v>5.3496824789594486</v>
      </c>
      <c r="AP30" s="122">
        <f>IF('Ton-Miles'!AP30=0,0,100*'Nom Revenue'!AO30/'Ton-Miles'!AP30)</f>
        <v>5.7835561448090456</v>
      </c>
      <c r="AQ30" s="122">
        <f>IF('Ton-Miles'!AQ30=0,0,100*'Nom Revenue'!AP30/'Ton-Miles'!AQ30)</f>
        <v>6.1317622046612383</v>
      </c>
      <c r="AR30" s="122">
        <f>IF('Ton-Miles'!AR30=0,0,100*'Nom Revenue'!AQ30/'Ton-Miles'!AR30)</f>
        <v>5.1254961610893819</v>
      </c>
      <c r="AS30" s="122">
        <f>IF('Ton-Miles'!AS30=0,0,100*'Nom Revenue'!AR30/'Ton-Miles'!AS30)</f>
        <v>5.9403991741225051</v>
      </c>
      <c r="AT30" s="122">
        <f>IF('Ton-Miles'!AT30=0,0,100*'Nom Revenue'!AS30/'Ton-Miles'!AT30)</f>
        <v>8.8379843214993699</v>
      </c>
      <c r="AU30" s="122" t="e">
        <f>IF('Ton-Miles'!AU30=0,0,100*'Nom Revenue'!AT30/'Ton-Miles'!AU30)</f>
        <v>#N/A</v>
      </c>
      <c r="AV30" s="122" t="e">
        <f>IF('Ton-Miles'!AV30=0,0,100*'Nom Revenue'!AU30/'Ton-Miles'!AV30)</f>
        <v>#N/A</v>
      </c>
      <c r="AW30" s="122" t="e">
        <f>IF('Ton-Miles'!AW30=0,0,100*'Nom Revenue'!AV30/'Ton-Miles'!AW30)</f>
        <v>#N/A</v>
      </c>
      <c r="AX30" s="122" t="e">
        <f>IF('Ton-Miles'!AX30=0,0,100*'Nom Revenue'!AW30/'Ton-Miles'!AX30)</f>
        <v>#N/A</v>
      </c>
      <c r="AY30" s="122" t="e">
        <f>IF('Ton-Miles'!AY30=0,0,100*'Nom Revenue'!AX30/'Ton-Miles'!AY30)</f>
        <v>#N/A</v>
      </c>
      <c r="AZ30" s="122" t="e">
        <f>IF('Ton-Miles'!AZ30=0,0,100*'Nom Revenue'!AY30/'Ton-Miles'!AZ30)</f>
        <v>#N/A</v>
      </c>
      <c r="BA30" s="122" t="e">
        <f>IF('Ton-Miles'!BA30=0,0,100*'Nom Revenue'!AZ30/'Ton-Miles'!BA30)</f>
        <v>#N/A</v>
      </c>
      <c r="BB30" s="122" t="e">
        <f>IF('Ton-Miles'!BB30=0,0,100*'Nom Revenue'!BA30/'Ton-Miles'!BB30)</f>
        <v>#N/A</v>
      </c>
      <c r="BC30" s="121"/>
      <c r="BD30" s="79">
        <f t="shared" si="28"/>
        <v>0.13802709913567401</v>
      </c>
      <c r="BE30" s="79">
        <f t="shared" si="29"/>
        <v>0.11067755986002759</v>
      </c>
      <c r="BF30" s="111">
        <f t="shared" si="27"/>
        <v>1.8092070963330542E-2</v>
      </c>
      <c r="BG30" s="79">
        <f t="shared" si="30"/>
        <v>0.23102039894221127</v>
      </c>
      <c r="BH30" s="79">
        <f t="shared" si="31"/>
        <v>-7.6589381533870959E-2</v>
      </c>
      <c r="BI30" s="79">
        <f t="shared" si="32"/>
        <v>0.14711756237313289</v>
      </c>
      <c r="BJ30" s="79">
        <f t="shared" si="33"/>
        <v>0.17023134447599819</v>
      </c>
      <c r="BK30" s="79">
        <f t="shared" si="33"/>
        <v>-2.7885473097617908E-2</v>
      </c>
      <c r="BL30" s="79">
        <f t="shared" si="33"/>
        <v>-0.13886477270126196</v>
      </c>
      <c r="BM30" s="79">
        <f t="shared" si="33"/>
        <v>-6.3410090960662857E-2</v>
      </c>
      <c r="BN30" s="79">
        <f t="shared" si="33"/>
        <v>-6.1033953187605849E-4</v>
      </c>
      <c r="BO30" s="79">
        <f t="shared" si="25"/>
        <v>-9.4874160280375985E-2</v>
      </c>
      <c r="BP30" s="79">
        <f t="shared" si="34"/>
        <v>0.10164269058445141</v>
      </c>
      <c r="BQ30" s="79">
        <f t="shared" si="34"/>
        <v>8.1102694890031746E-2</v>
      </c>
      <c r="BR30" s="79">
        <f t="shared" si="34"/>
        <v>6.0206221074679211E-2</v>
      </c>
      <c r="BS30" s="79">
        <f t="shared" si="34"/>
        <v>-0.16410715386303043</v>
      </c>
      <c r="BT30" s="79">
        <f t="shared" si="34"/>
        <v>0.15899007382339403</v>
      </c>
      <c r="BU30" s="79">
        <f t="shared" si="34"/>
        <v>0.48777616830856929</v>
      </c>
      <c r="BV30" s="79" t="e">
        <f t="shared" si="34"/>
        <v>#N/A</v>
      </c>
      <c r="BW30" s="79" t="e">
        <f t="shared" si="34"/>
        <v>#N/A</v>
      </c>
      <c r="BX30" s="79" t="e">
        <f t="shared" si="34"/>
        <v>#N/A</v>
      </c>
      <c r="BY30" s="79" t="e">
        <f t="shared" si="34"/>
        <v>#N/A</v>
      </c>
      <c r="BZ30" s="79" t="e">
        <f t="shared" si="34"/>
        <v>#N/A</v>
      </c>
      <c r="CA30" s="79" t="e">
        <f t="shared" si="34"/>
        <v>#N/A</v>
      </c>
      <c r="CB30" s="79" t="e">
        <f t="shared" si="34"/>
        <v>#N/A</v>
      </c>
      <c r="CC30" s="79" t="e">
        <f t="shared" si="34"/>
        <v>#N/A</v>
      </c>
    </row>
    <row r="31" spans="1:276"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122">
        <f>IF('Ton-Miles'!G31=0,0,100*'Nom Revenue'!G31/'Ton-Miles'!G31)</f>
        <v>2.7604141553297743</v>
      </c>
      <c r="H31" s="122">
        <f>IF('Ton-Miles'!H31=0,0,100*'Nom Revenue'!H31/'Ton-Miles'!H31)</f>
        <v>2.680649476109088</v>
      </c>
      <c r="I31" s="122">
        <f>IF('Ton-Miles'!I31=0,0,100*'Nom Revenue'!I31/'Ton-Miles'!I31)</f>
        <v>2.6332796132151493</v>
      </c>
      <c r="J31" s="122">
        <f>IF('Ton-Miles'!J31=0,0,100*'Nom Revenue'!J31/'Ton-Miles'!J31)</f>
        <v>2.5169879199947189</v>
      </c>
      <c r="K31" s="122">
        <f>IF('Ton-Miles'!K31=0,0,100*'Nom Revenue'!K31/'Ton-Miles'!K31)</f>
        <v>2.5108067629634565</v>
      </c>
      <c r="L31" s="122">
        <f>IF('Ton-Miles'!L31=0,0,100*'Nom Revenue'!L31/'Ton-Miles'!L31)</f>
        <v>2.5237490190216376</v>
      </c>
      <c r="M31" s="122">
        <f>IF('Ton-Miles'!M31=0,0,100*'Nom Revenue'!M31/'Ton-Miles'!M31)</f>
        <v>2.7879191730000361</v>
      </c>
      <c r="N31" s="122">
        <f>IF('Ton-Miles'!N31=0,0,100*'Nom Revenue'!N31/'Ton-Miles'!N31)</f>
        <v>2.7185040859564165</v>
      </c>
      <c r="O31" s="122">
        <f>IF('Ton-Miles'!O31=0,0,100*'Nom Revenue'!O31/'Ton-Miles'!O31)</f>
        <v>2.7868302187583027</v>
      </c>
      <c r="P31" s="122">
        <f>IF('Ton-Miles'!P31=0,0,100*'Nom Revenue'!P31/'Ton-Miles'!P31)</f>
        <v>2.5724699735113754</v>
      </c>
      <c r="Q31" s="122">
        <f>IF('Ton-Miles'!Q31=0,0,100*'Nom Revenue'!Q31/'Ton-Miles'!Q31)</f>
        <v>2.4153451649908901</v>
      </c>
      <c r="R31" s="122">
        <f>IF('Ton-Miles'!R31=0,0,100*'Nom Revenue'!R31/'Ton-Miles'!R31)</f>
        <v>2.5154998736325234</v>
      </c>
      <c r="S31" s="122">
        <f>IF('Ton-Miles'!S31=0,0,100*'Nom Revenue'!S31/'Ton-Miles'!S31)</f>
        <v>2.5548215745028604</v>
      </c>
      <c r="T31" s="122">
        <f>IF('Ton-Miles'!T31=0,0,100*'Nom Revenue'!T31/'Ton-Miles'!T31)</f>
        <v>2.5079678408308825</v>
      </c>
      <c r="U31" s="122">
        <f>IF('Ton-Miles'!U31=0,0,100*'Nom Revenue'!U31/'Ton-Miles'!U31)</f>
        <v>2.5083969465648859</v>
      </c>
      <c r="V31" s="122">
        <f>IF('Ton-Miles'!V31=0,0,100*'Nom Revenue'!V31/'Ton-Miles'!V31)</f>
        <v>2.4070142094307174</v>
      </c>
      <c r="W31" s="122">
        <f>IF('Ton-Miles'!W31=0,0,100*'Nom Revenue'!W31/'Ton-Miles'!W31)</f>
        <v>2.3998820122278239</v>
      </c>
      <c r="X31" s="122">
        <f>IF('Ton-Miles'!X31=0,0,100*'Nom Revenue'!X31/'Ton-Miles'!X31)</f>
        <v>2.5126441778982636</v>
      </c>
      <c r="Y31" s="122">
        <f>IF('Ton-Miles'!Y31=0,0,100*'Nom Revenue'!Y31/'Ton-Miles'!Y31)</f>
        <v>2.585371816102831</v>
      </c>
      <c r="Z31" s="122">
        <f>IF('Ton-Miles'!Z31=0,0,100*'Nom Revenue'!Z31/'Ton-Miles'!Z31)</f>
        <v>2.7635569319250126</v>
      </c>
      <c r="AA31" s="122">
        <f>IF('Ton-Miles'!AA31=0,0,100*'Nom Revenue'!AA31/'Ton-Miles'!AA31)</f>
        <v>3.3907787213587568</v>
      </c>
      <c r="AB31" s="122">
        <f>IF('Ton-Miles'!AB31=0,0,100*'Nom Revenue'!AB31/'Ton-Miles'!AB31)</f>
        <v>3.5216546522175016</v>
      </c>
      <c r="AC31" s="122">
        <f>IF('Ton-Miles'!AC31=0,0,100*'Nom Revenue'!AC31/'Ton-Miles'!AC31)</f>
        <v>3.8364478974988074</v>
      </c>
      <c r="AD31" s="122">
        <f>IF('Ton-Miles'!AD31=0,0,100*'Nom Revenue'!AD31/'Ton-Miles'!AD31)</f>
        <v>3.8364478974988074</v>
      </c>
      <c r="AE31" s="122">
        <f>IF('Ton-Miles'!AE31=0,0,100*'Nom Revenue'!AE31/'Ton-Miles'!AE31)</f>
        <v>4.9490191734967635</v>
      </c>
      <c r="AF31" s="122">
        <f>IF('Ton-Miles'!AF31=0,0,100*'Nom Revenue'!AF31/'Ton-Miles'!AF31)</f>
        <v>4.5514787087182755</v>
      </c>
      <c r="AG31" s="122">
        <f>IF('Ton-Miles'!AG31=0,0,100*'Nom Revenue'!AG31/'Ton-Miles'!AG31)</f>
        <v>5.0200904310717096</v>
      </c>
      <c r="AH31" s="122">
        <f>IF('Ton-Miles'!AH31=0,0,100*'Nom Revenue'!AH31/'Ton-Miles'!AH31)</f>
        <v>5.4053222498110767</v>
      </c>
      <c r="AI31" s="122">
        <f>IF('Ton-Miles'!AI31=0,0,100*'Nom Revenue'!AI31/'Ton-Miles'!AI31)</f>
        <v>5.529556550725613</v>
      </c>
      <c r="AJ31" s="122">
        <f>IF('Ton-Miles'!AJ31=0,0,100*'Nom Revenue'!AJ31/'Ton-Miles'!AJ31)</f>
        <v>5.2823209525502044</v>
      </c>
      <c r="AK31" s="122">
        <f>IF('Ton-Miles'!AK31=0,0,100*'Nom Revenue'!AK31/'Ton-Miles'!AK31)</f>
        <v>4.838022288398367</v>
      </c>
      <c r="AL31" s="122">
        <f>IF('Ton-Miles'!AL31=0,0,100*'Nom Revenue'!AL31/'Ton-Miles'!AL31)</f>
        <v>4.7388859366315055</v>
      </c>
      <c r="AM31" s="122">
        <f>IF('Ton-Miles'!AM31=0,0,100*'Nom Revenue'!AL31/'Ton-Miles'!AM31)</f>
        <v>4.5391902935814414</v>
      </c>
      <c r="AN31" s="122">
        <f>IF('Ton-Miles'!AN31=0,0,100*'Nom Revenue'!AM31/'Ton-Miles'!AN31)</f>
        <v>4.456450794394347</v>
      </c>
      <c r="AO31" s="122">
        <f>IF('Ton-Miles'!AO31=0,0,100*'Nom Revenue'!AN31/'Ton-Miles'!AO31)</f>
        <v>4.425248141299015</v>
      </c>
      <c r="AP31" s="122">
        <f>IF('Ton-Miles'!AP31=0,0,100*'Nom Revenue'!AO31/'Ton-Miles'!AP31)</f>
        <v>4.3187670573125709</v>
      </c>
      <c r="AQ31" s="122">
        <f>IF('Ton-Miles'!AQ31=0,0,100*'Nom Revenue'!AP31/'Ton-Miles'!AQ31)</f>
        <v>4.1629086001096631</v>
      </c>
      <c r="AR31" s="122">
        <f>IF('Ton-Miles'!AR31=0,0,100*'Nom Revenue'!AQ31/'Ton-Miles'!AR31)</f>
        <v>3.7511378189340956</v>
      </c>
      <c r="AS31" s="122">
        <f>IF('Ton-Miles'!AS31=0,0,100*'Nom Revenue'!AR31/'Ton-Miles'!AS31)</f>
        <v>4.150800266755585</v>
      </c>
      <c r="AT31" s="122">
        <f>IF('Ton-Miles'!AT31=0,0,100*'Nom Revenue'!AS31/'Ton-Miles'!AT31)</f>
        <v>5.1272830660752868</v>
      </c>
      <c r="AU31" s="122" t="e">
        <f>IF('Ton-Miles'!AU31=0,0,100*'Nom Revenue'!AT31/'Ton-Miles'!AU31)</f>
        <v>#N/A</v>
      </c>
      <c r="AV31" s="122" t="e">
        <f>IF('Ton-Miles'!AV31=0,0,100*'Nom Revenue'!AU31/'Ton-Miles'!AV31)</f>
        <v>#N/A</v>
      </c>
      <c r="AW31" s="122" t="e">
        <f>IF('Ton-Miles'!AW31=0,0,100*'Nom Revenue'!AV31/'Ton-Miles'!AW31)</f>
        <v>#N/A</v>
      </c>
      <c r="AX31" s="122" t="e">
        <f>IF('Ton-Miles'!AX31=0,0,100*'Nom Revenue'!AW31/'Ton-Miles'!AX31)</f>
        <v>#N/A</v>
      </c>
      <c r="AY31" s="122" t="e">
        <f>IF('Ton-Miles'!AY31=0,0,100*'Nom Revenue'!AX31/'Ton-Miles'!AY31)</f>
        <v>#N/A</v>
      </c>
      <c r="AZ31" s="122" t="e">
        <f>IF('Ton-Miles'!AZ31=0,0,100*'Nom Revenue'!AY31/'Ton-Miles'!AZ31)</f>
        <v>#N/A</v>
      </c>
      <c r="BA31" s="122" t="e">
        <f>IF('Ton-Miles'!BA31=0,0,100*'Nom Revenue'!AZ31/'Ton-Miles'!BA31)</f>
        <v>#N/A</v>
      </c>
      <c r="BB31" s="122" t="e">
        <f>IF('Ton-Miles'!BB31=0,0,100*'Nom Revenue'!BA31/'Ton-Miles'!BB31)</f>
        <v>#N/A</v>
      </c>
      <c r="BC31" s="121"/>
      <c r="BD31" s="79">
        <f t="shared" si="28"/>
        <v>0.22696177603145662</v>
      </c>
      <c r="BE31" s="79">
        <f t="shared" si="29"/>
        <v>3.8597602973720502E-2</v>
      </c>
      <c r="BF31" s="111">
        <f t="shared" si="27"/>
        <v>8.9387880518916774E-2</v>
      </c>
      <c r="BG31" s="79">
        <f t="shared" si="30"/>
        <v>0.29000036119956252</v>
      </c>
      <c r="BH31" s="79">
        <f t="shared" si="31"/>
        <v>-8.0327121565302639E-2</v>
      </c>
      <c r="BI31" s="79">
        <f t="shared" si="32"/>
        <v>0.10295812687332062</v>
      </c>
      <c r="BJ31" s="79">
        <f t="shared" si="33"/>
        <v>7.6738023752517481E-2</v>
      </c>
      <c r="BK31" s="79">
        <f t="shared" si="33"/>
        <v>2.2983699245475719E-2</v>
      </c>
      <c r="BL31" s="79">
        <f t="shared" si="33"/>
        <v>-4.4711650185215168E-2</v>
      </c>
      <c r="BM31" s="79">
        <f t="shared" si="33"/>
        <v>-8.4110501452460684E-2</v>
      </c>
      <c r="BN31" s="79">
        <f t="shared" si="33"/>
        <v>-2.0491090337593443E-2</v>
      </c>
      <c r="BO31" s="79">
        <f t="shared" si="25"/>
        <v>-1.8227810211898565E-2</v>
      </c>
      <c r="BP31" s="79">
        <f t="shared" si="34"/>
        <v>-7.0016824003937828E-3</v>
      </c>
      <c r="BQ31" s="79">
        <f t="shared" si="34"/>
        <v>-2.4062172467279264E-2</v>
      </c>
      <c r="BR31" s="79">
        <f t="shared" si="34"/>
        <v>-3.6088646397125501E-2</v>
      </c>
      <c r="BS31" s="79">
        <f t="shared" si="34"/>
        <v>-9.8914201759010556E-2</v>
      </c>
      <c r="BT31" s="79">
        <f t="shared" si="34"/>
        <v>0.10654432524557444</v>
      </c>
      <c r="BU31" s="79">
        <f t="shared" si="34"/>
        <v>0.23525169523103928</v>
      </c>
      <c r="BV31" s="79" t="e">
        <f t="shared" si="34"/>
        <v>#N/A</v>
      </c>
      <c r="BW31" s="79" t="e">
        <f t="shared" si="34"/>
        <v>#N/A</v>
      </c>
      <c r="BX31" s="79" t="e">
        <f t="shared" si="34"/>
        <v>#N/A</v>
      </c>
      <c r="BY31" s="79" t="e">
        <f t="shared" si="34"/>
        <v>#N/A</v>
      </c>
      <c r="BZ31" s="79" t="e">
        <f t="shared" si="34"/>
        <v>#N/A</v>
      </c>
      <c r="CA31" s="79" t="e">
        <f t="shared" si="34"/>
        <v>#N/A</v>
      </c>
      <c r="CB31" s="79" t="e">
        <f t="shared" si="34"/>
        <v>#N/A</v>
      </c>
      <c r="CC31" s="79" t="e">
        <f t="shared" si="34"/>
        <v>#N/A</v>
      </c>
    </row>
    <row r="32" spans="1:276"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121">
        <f>IF('Ton-Miles'!G32=0,0,100*'Nom Revenue'!G32/'Ton-Miles'!G32)</f>
        <v>2.3004487061282193</v>
      </c>
      <c r="H32" s="121">
        <f>IF('Ton-Miles'!H32=0,0,100*'Nom Revenue'!H32/'Ton-Miles'!H32)</f>
        <v>2.3158533630014762</v>
      </c>
      <c r="I32" s="121">
        <f>IF('Ton-Miles'!I32=0,0,100*'Nom Revenue'!I32/'Ton-Miles'!I32)</f>
        <v>2.1879175191374909</v>
      </c>
      <c r="J32" s="121">
        <f>IF('Ton-Miles'!J32=0,0,100*'Nom Revenue'!J32/'Ton-Miles'!J32)</f>
        <v>2.198138700677561</v>
      </c>
      <c r="K32" s="121">
        <f>IF('Ton-Miles'!K32=0,0,100*'Nom Revenue'!K32/'Ton-Miles'!K32)</f>
        <v>2.1416214111523248</v>
      </c>
      <c r="L32" s="121">
        <f>IF('Ton-Miles'!L32=0,0,100*'Nom Revenue'!L32/'Ton-Miles'!L32)</f>
        <v>2.2029149659137048</v>
      </c>
      <c r="M32" s="121">
        <f>IF('Ton-Miles'!M32=0,0,100*'Nom Revenue'!M32/'Ton-Miles'!M32)</f>
        <v>2.2145907100504933</v>
      </c>
      <c r="N32" s="121">
        <f>IF('Ton-Miles'!N32=0,0,100*'Nom Revenue'!N32/'Ton-Miles'!N32)</f>
        <v>2.2861378848728244</v>
      </c>
      <c r="O32" s="121">
        <f>IF('Ton-Miles'!O32=0,0,100*'Nom Revenue'!O32/'Ton-Miles'!O32)</f>
        <v>2.1005831485587585</v>
      </c>
      <c r="P32" s="121">
        <f>IF('Ton-Miles'!P32=0,0,100*'Nom Revenue'!P32/'Ton-Miles'!P32)</f>
        <v>2.0018746582084654</v>
      </c>
      <c r="Q32" s="121">
        <f>IF('Ton-Miles'!Q32=0,0,100*'Nom Revenue'!Q32/'Ton-Miles'!Q32)</f>
        <v>1.9249855050056046</v>
      </c>
      <c r="R32" s="121">
        <f>IF('Ton-Miles'!R32=0,0,100*'Nom Revenue'!R32/'Ton-Miles'!R32)</f>
        <v>1.8479163417719326</v>
      </c>
      <c r="S32" s="121">
        <f>IF('Ton-Miles'!S32=0,0,100*'Nom Revenue'!S32/'Ton-Miles'!S32)</f>
        <v>1.9058890447840429</v>
      </c>
      <c r="T32" s="121">
        <f>IF('Ton-Miles'!T32=0,0,100*'Nom Revenue'!T32/'Ton-Miles'!T32)</f>
        <v>1.895928263701032</v>
      </c>
      <c r="U32" s="121">
        <f>IF('Ton-Miles'!U32=0,0,100*'Nom Revenue'!U32/'Ton-Miles'!U32)</f>
        <v>1.8438481848184818</v>
      </c>
      <c r="V32" s="121">
        <f>IF('Ton-Miles'!V32=0,0,100*'Nom Revenue'!V32/'Ton-Miles'!V32)</f>
        <v>1.8534594165253422</v>
      </c>
      <c r="W32" s="121">
        <f>IF('Ton-Miles'!W32=0,0,100*'Nom Revenue'!W32/'Ton-Miles'!W32)</f>
        <v>1.8879743747480962</v>
      </c>
      <c r="X32" s="121">
        <f>IF('Ton-Miles'!X32=0,0,100*'Nom Revenue'!X32/'Ton-Miles'!X32)</f>
        <v>1.9440952704645873</v>
      </c>
      <c r="Y32" s="121">
        <f>IF('Ton-Miles'!Y32=0,0,100*'Nom Revenue'!Y32/'Ton-Miles'!Y32)</f>
        <v>1.8504889567332921</v>
      </c>
      <c r="Z32" s="121">
        <f>IF('Ton-Miles'!Z32=0,0,100*'Nom Revenue'!Z32/'Ton-Miles'!Z32)</f>
        <v>1.9697221098070956</v>
      </c>
      <c r="AA32" s="121">
        <f>IF('Ton-Miles'!AA32=0,0,100*'Nom Revenue'!AA32/'Ton-Miles'!AA32)</f>
        <v>2.1221585503963762</v>
      </c>
      <c r="AB32" s="121">
        <f>IF('Ton-Miles'!AB32=0,0,100*'Nom Revenue'!AB32/'Ton-Miles'!AB32)</f>
        <v>2.1438085305635961</v>
      </c>
      <c r="AC32" s="121">
        <f>IF('Ton-Miles'!AC32=0,0,100*'Nom Revenue'!AC32/'Ton-Miles'!AC32)</f>
        <v>2.2586616678027722</v>
      </c>
      <c r="AD32" s="121">
        <f>IF('Ton-Miles'!AD32=0,0,100*'Nom Revenue'!AD32/'Ton-Miles'!AD32)</f>
        <v>2.2586616678027722</v>
      </c>
      <c r="AE32" s="121">
        <f>IF('Ton-Miles'!AE32=0,0,100*'Nom Revenue'!AE32/'Ton-Miles'!AE32)</f>
        <v>2.9162320568221327</v>
      </c>
      <c r="AF32" s="121">
        <f>IF('Ton-Miles'!AF32=0,0,100*'Nom Revenue'!AF32/'Ton-Miles'!AF32)</f>
        <v>2.7469026029286616</v>
      </c>
      <c r="AG32" s="121">
        <f>IF('Ton-Miles'!AG32=0,0,100*'Nom Revenue'!AG32/'Ton-Miles'!AG32)</f>
        <v>3.1914827644002464</v>
      </c>
      <c r="AH32" s="121">
        <f>IF('Ton-Miles'!AH32=0,0,100*'Nom Revenue'!AH32/'Ton-Miles'!AH32)</f>
        <v>4.2545694395880354</v>
      </c>
      <c r="AI32" s="121">
        <f>IF('Ton-Miles'!AI32=0,0,100*'Nom Revenue'!AI32/'Ton-Miles'!AI32)</f>
        <v>4.2100700613455802</v>
      </c>
      <c r="AJ32" s="121">
        <f>IF('Ton-Miles'!AJ32=0,0,100*'Nom Revenue'!AJ32/'Ton-Miles'!AJ32)</f>
        <v>3.7772745424292844</v>
      </c>
      <c r="AK32" s="121">
        <f>IF('Ton-Miles'!AK32=0,0,100*'Nom Revenue'!AK32/'Ton-Miles'!AK32)</f>
        <v>3.5958111218803004</v>
      </c>
      <c r="AL32" s="121">
        <f>IF('Ton-Miles'!AL32=0,0,100*'Nom Revenue'!AL32/'Ton-Miles'!AL32)</f>
        <v>3.3666402710176624</v>
      </c>
      <c r="AM32" s="121">
        <f>IF('Ton-Miles'!AM32=0,0,100*'Nom Revenue'!AL32/'Ton-Miles'!AM32)</f>
        <v>3.224770767756945</v>
      </c>
      <c r="AN32" s="121">
        <f>IF('Ton-Miles'!AN32=0,0,100*'Nom Revenue'!AM32/'Ton-Miles'!AN32)</f>
        <v>3.0367539936102239</v>
      </c>
      <c r="AO32" s="121">
        <f>IF('Ton-Miles'!AO32=0,0,100*'Nom Revenue'!AN32/'Ton-Miles'!AO32)</f>
        <v>3.3635848653270632</v>
      </c>
      <c r="AP32" s="121">
        <f>IF('Ton-Miles'!AP32=0,0,100*'Nom Revenue'!AO32/'Ton-Miles'!AP32)</f>
        <v>3.7007225919204143</v>
      </c>
      <c r="AQ32" s="121">
        <f>IF('Ton-Miles'!AQ32=0,0,100*'Nom Revenue'!AP32/'Ton-Miles'!AQ32)</f>
        <v>3.5814907259973321</v>
      </c>
      <c r="AR32" s="121">
        <f>IF('Ton-Miles'!AR32=0,0,100*'Nom Revenue'!AQ32/'Ton-Miles'!AR32)</f>
        <v>3.4550767891562515</v>
      </c>
      <c r="AS32" s="121">
        <f>IF('Ton-Miles'!AS32=0,0,100*'Nom Revenue'!AR32/'Ton-Miles'!AS32)</f>
        <v>4.152779928759486</v>
      </c>
      <c r="AT32" s="121">
        <f>IF('Ton-Miles'!AT32=0,0,100*'Nom Revenue'!AS32/'Ton-Miles'!AT32)</f>
        <v>5.55264634083</v>
      </c>
      <c r="AU32" s="121" t="e">
        <f>IF('Ton-Miles'!AU32=0,0,100*'Nom Revenue'!AT32/'Ton-Miles'!AU32)</f>
        <v>#N/A</v>
      </c>
      <c r="AV32" s="121" t="e">
        <f>IF('Ton-Miles'!AV32=0,0,100*'Nom Revenue'!AU32/'Ton-Miles'!AV32)</f>
        <v>#N/A</v>
      </c>
      <c r="AW32" s="121" t="e">
        <f>IF('Ton-Miles'!AW32=0,0,100*'Nom Revenue'!AV32/'Ton-Miles'!AW32)</f>
        <v>#N/A</v>
      </c>
      <c r="AX32" s="121" t="e">
        <f>IF('Ton-Miles'!AX32=0,0,100*'Nom Revenue'!AW32/'Ton-Miles'!AX32)</f>
        <v>#N/A</v>
      </c>
      <c r="AY32" s="121" t="e">
        <f>IF('Ton-Miles'!AY32=0,0,100*'Nom Revenue'!AX32/'Ton-Miles'!AY32)</f>
        <v>#N/A</v>
      </c>
      <c r="AZ32" s="121" t="e">
        <f>IF('Ton-Miles'!AZ32=0,0,100*'Nom Revenue'!AY32/'Ton-Miles'!AZ32)</f>
        <v>#N/A</v>
      </c>
      <c r="BA32" s="121" t="e">
        <f>IF('Ton-Miles'!BA32=0,0,100*'Nom Revenue'!AZ32/'Ton-Miles'!BA32)</f>
        <v>#N/A</v>
      </c>
      <c r="BB32" s="121" t="e">
        <f>IF('Ton-Miles'!BB32=0,0,100*'Nom Revenue'!BA32/'Ton-Miles'!BB32)</f>
        <v>#N/A</v>
      </c>
      <c r="BC32" s="121"/>
      <c r="BD32" s="78">
        <f t="shared" si="28"/>
        <v>7.7389820538801501E-2</v>
      </c>
      <c r="BE32" s="78">
        <f t="shared" si="29"/>
        <v>1.0201867416162802E-2</v>
      </c>
      <c r="BF32" s="78">
        <f t="shared" si="27"/>
        <v>5.3574344724238054E-2</v>
      </c>
      <c r="BG32" s="78">
        <f t="shared" si="30"/>
        <v>0.29113275281244122</v>
      </c>
      <c r="BH32" s="78">
        <f t="shared" si="31"/>
        <v>-5.8064464896525503E-2</v>
      </c>
      <c r="BI32" s="78">
        <f t="shared" si="32"/>
        <v>0.16184780668873633</v>
      </c>
      <c r="BJ32" s="78">
        <f t="shared" si="33"/>
        <v>0.33310118013047374</v>
      </c>
      <c r="BK32" s="78">
        <f t="shared" si="33"/>
        <v>-1.0459196605982268E-2</v>
      </c>
      <c r="BL32" s="78">
        <f t="shared" si="33"/>
        <v>-0.10280007520301693</v>
      </c>
      <c r="BM32" s="78">
        <f t="shared" si="33"/>
        <v>-4.8040834339851624E-2</v>
      </c>
      <c r="BN32" s="78">
        <f t="shared" si="33"/>
        <v>-6.3732727636372943E-2</v>
      </c>
      <c r="BO32" s="78">
        <f t="shared" si="25"/>
        <v>-5.8303919158104955E-2</v>
      </c>
      <c r="BP32" s="78">
        <f t="shared" si="34"/>
        <v>0.10762507348456252</v>
      </c>
      <c r="BQ32" s="78">
        <f t="shared" si="34"/>
        <v>0.10023166951090712</v>
      </c>
      <c r="BR32" s="78">
        <f t="shared" si="34"/>
        <v>-3.2218536505112416E-2</v>
      </c>
      <c r="BS32" s="78">
        <f t="shared" si="34"/>
        <v>-3.5296457959102523E-2</v>
      </c>
      <c r="BT32" s="78">
        <f t="shared" si="34"/>
        <v>0.2019356391131375</v>
      </c>
      <c r="BU32" s="78">
        <f t="shared" si="34"/>
        <v>0.33709140288796391</v>
      </c>
      <c r="BV32" s="78" t="e">
        <f t="shared" si="34"/>
        <v>#N/A</v>
      </c>
      <c r="BW32" s="78" t="e">
        <f t="shared" si="34"/>
        <v>#N/A</v>
      </c>
      <c r="BX32" s="78" t="e">
        <f t="shared" si="34"/>
        <v>#N/A</v>
      </c>
      <c r="BY32" s="78" t="e">
        <f t="shared" si="34"/>
        <v>#N/A</v>
      </c>
      <c r="BZ32" s="78" t="e">
        <f t="shared" si="34"/>
        <v>#N/A</v>
      </c>
      <c r="CA32" s="78" t="e">
        <f t="shared" si="34"/>
        <v>#N/A</v>
      </c>
      <c r="CB32" s="78" t="e">
        <f t="shared" si="34"/>
        <v>#N/A</v>
      </c>
      <c r="CC32" s="78" t="e">
        <f t="shared" si="34"/>
        <v>#N/A</v>
      </c>
    </row>
    <row r="33" spans="1:277"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121">
        <f>IF('Ton-Miles'!G33=0,0,100*'Nom Revenue'!G33/'Ton-Miles'!G33)</f>
        <v>1.8082692955331721</v>
      </c>
      <c r="H33" s="121">
        <f>IF('Ton-Miles'!H33=0,0,100*'Nom Revenue'!H33/'Ton-Miles'!H33)</f>
        <v>1.7132171030418368</v>
      </c>
      <c r="I33" s="121">
        <f>IF('Ton-Miles'!I33=0,0,100*'Nom Revenue'!I33/'Ton-Miles'!I33)</f>
        <v>1.6145027986185545</v>
      </c>
      <c r="J33" s="121">
        <f>IF('Ton-Miles'!J33=0,0,100*'Nom Revenue'!J33/'Ton-Miles'!J33)</f>
        <v>1.6816545103957077</v>
      </c>
      <c r="K33" s="121">
        <f>IF('Ton-Miles'!K33=0,0,100*'Nom Revenue'!K33/'Ton-Miles'!K33)</f>
        <v>1.6508445775089515</v>
      </c>
      <c r="L33" s="121">
        <f>IF('Ton-Miles'!L33=0,0,100*'Nom Revenue'!L33/'Ton-Miles'!L33)</f>
        <v>1.6891897569079763</v>
      </c>
      <c r="M33" s="121">
        <f>IF('Ton-Miles'!M33=0,0,100*'Nom Revenue'!M33/'Ton-Miles'!M33)</f>
        <v>1.6999554824349172</v>
      </c>
      <c r="N33" s="121">
        <f>IF('Ton-Miles'!N33=0,0,100*'Nom Revenue'!N33/'Ton-Miles'!N33)</f>
        <v>1.6234997408878911</v>
      </c>
      <c r="O33" s="121">
        <f>IF('Ton-Miles'!O33=0,0,100*'Nom Revenue'!O33/'Ton-Miles'!O33)</f>
        <v>1.5823200353304874</v>
      </c>
      <c r="P33" s="121">
        <f>IF('Ton-Miles'!P33=0,0,100*'Nom Revenue'!P33/'Ton-Miles'!P33)</f>
        <v>1.447457264957265</v>
      </c>
      <c r="Q33" s="121">
        <f>IF('Ton-Miles'!Q33=0,0,100*'Nom Revenue'!Q33/'Ton-Miles'!Q33)</f>
        <v>1.4593213155141127</v>
      </c>
      <c r="R33" s="121">
        <f>IF('Ton-Miles'!R33=0,0,100*'Nom Revenue'!R33/'Ton-Miles'!R33)</f>
        <v>1.4777135296711912</v>
      </c>
      <c r="S33" s="121">
        <f>IF('Ton-Miles'!S33=0,0,100*'Nom Revenue'!S33/'Ton-Miles'!S33)</f>
        <v>1.5382351066406599</v>
      </c>
      <c r="T33" s="121">
        <f>IF('Ton-Miles'!T33=0,0,100*'Nom Revenue'!T33/'Ton-Miles'!T33)</f>
        <v>1.3822478702940368</v>
      </c>
      <c r="U33" s="121">
        <f>IF('Ton-Miles'!U33=0,0,100*'Nom Revenue'!U33/'Ton-Miles'!U33)</f>
        <v>1.3843163458181336</v>
      </c>
      <c r="V33" s="121">
        <f>IF('Ton-Miles'!V33=0,0,100*'Nom Revenue'!V33/'Ton-Miles'!V33)</f>
        <v>1.4003815197414284</v>
      </c>
      <c r="W33" s="121">
        <f>IF('Ton-Miles'!W33=0,0,100*'Nom Revenue'!W33/'Ton-Miles'!W33)</f>
        <v>1.3688939630653365</v>
      </c>
      <c r="X33" s="121">
        <f>IF('Ton-Miles'!X33=0,0,100*'Nom Revenue'!X33/'Ton-Miles'!X33)</f>
        <v>1.3693093340190281</v>
      </c>
      <c r="Y33" s="121">
        <f>IF('Ton-Miles'!Y33=0,0,100*'Nom Revenue'!Y33/'Ton-Miles'!Y33)</f>
        <v>1.3080764720663371</v>
      </c>
      <c r="Z33" s="121">
        <f>IF('Ton-Miles'!Z33=0,0,100*'Nom Revenue'!Z33/'Ton-Miles'!Z33)</f>
        <v>1.3300478209327089</v>
      </c>
      <c r="AA33" s="121">
        <f>IF('Ton-Miles'!AA33=0,0,100*'Nom Revenue'!AA33/'Ton-Miles'!AA33)</f>
        <v>1.4018818307284866</v>
      </c>
      <c r="AB33" s="121">
        <f>IF('Ton-Miles'!AB33=0,0,100*'Nom Revenue'!AB33/'Ton-Miles'!AB33)</f>
        <v>1.4748871681609066</v>
      </c>
      <c r="AC33" s="121">
        <f>IF('Ton-Miles'!AC33=0,0,100*'Nom Revenue'!AC33/'Ton-Miles'!AC33)</f>
        <v>1.5853680507892931</v>
      </c>
      <c r="AD33" s="121">
        <f>IF('Ton-Miles'!AD33=0,0,100*'Nom Revenue'!AD33/'Ton-Miles'!AD33)</f>
        <v>1.5853680507892931</v>
      </c>
      <c r="AE33" s="121">
        <f>IF('Ton-Miles'!AE33=0,0,100*'Nom Revenue'!AE33/'Ton-Miles'!AE33)</f>
        <v>1.9411069322561174</v>
      </c>
      <c r="AF33" s="121">
        <f>IF('Ton-Miles'!AF33=0,0,100*'Nom Revenue'!AF33/'Ton-Miles'!AF33)</f>
        <v>1.9927476575230854</v>
      </c>
      <c r="AG33" s="121">
        <f>IF('Ton-Miles'!AG33=0,0,100*'Nom Revenue'!AG33/'Ton-Miles'!AG33)</f>
        <v>2.092690198259902</v>
      </c>
      <c r="AH33" s="121">
        <f>IF('Ton-Miles'!AH33=0,0,100*'Nom Revenue'!AH33/'Ton-Miles'!AH33)</f>
        <v>2.2327117761475193</v>
      </c>
      <c r="AI33" s="121">
        <f>IF('Ton-Miles'!AI33=0,0,100*'Nom Revenue'!AI33/'Ton-Miles'!AI33)</f>
        <v>2.2319434941844087</v>
      </c>
      <c r="AJ33" s="121">
        <f>IF('Ton-Miles'!AJ33=0,0,100*'Nom Revenue'!AJ33/'Ton-Miles'!AJ33)</f>
        <v>2.3604545348484494</v>
      </c>
      <c r="AK33" s="121">
        <f>IF('Ton-Miles'!AK33=0,0,100*'Nom Revenue'!AK33/'Ton-Miles'!AK33)</f>
        <v>2.3256396533130967</v>
      </c>
      <c r="AL33" s="121">
        <f>IF('Ton-Miles'!AL33=0,0,100*'Nom Revenue'!AL33/'Ton-Miles'!AL33)</f>
        <v>2.3145556902155269</v>
      </c>
      <c r="AM33" s="121">
        <f>IF('Ton-Miles'!AM33=0,0,100*'Nom Revenue'!AL33/'Ton-Miles'!AM33)</f>
        <v>2.2170208068877972</v>
      </c>
      <c r="AN33" s="121">
        <f>IF('Ton-Miles'!AN33=0,0,100*'Nom Revenue'!AM33/'Ton-Miles'!AN33)</f>
        <v>2.1479870347335184</v>
      </c>
      <c r="AO33" s="121">
        <f>IF('Ton-Miles'!AO33=0,0,100*'Nom Revenue'!AN33/'Ton-Miles'!AO33)</f>
        <v>2.238343962788913</v>
      </c>
      <c r="AP33" s="121">
        <f>IF('Ton-Miles'!AP33=0,0,100*'Nom Revenue'!AO33/'Ton-Miles'!AP33)</f>
        <v>2.1880543310850284</v>
      </c>
      <c r="AQ33" s="121">
        <f>IF('Ton-Miles'!AQ33=0,0,100*'Nom Revenue'!AP33/'Ton-Miles'!AQ33)</f>
        <v>2.0931808896537207</v>
      </c>
      <c r="AR33" s="121">
        <f>IF('Ton-Miles'!AR33=0,0,100*'Nom Revenue'!AQ33/'Ton-Miles'!AR33)</f>
        <v>1.8223042723300322</v>
      </c>
      <c r="AS33" s="121">
        <f>IF('Ton-Miles'!AS33=0,0,100*'Nom Revenue'!AR33/'Ton-Miles'!AS33)</f>
        <v>1.9732411674347159</v>
      </c>
      <c r="AT33" s="121">
        <f>IF('Ton-Miles'!AT33=0,0,100*'Nom Revenue'!AS33/'Ton-Miles'!AT33)</f>
        <v>2.3506561330561331</v>
      </c>
      <c r="AU33" s="121" t="e">
        <f>IF('Ton-Miles'!AU33=0,0,100*'Nom Revenue'!AT33/'Ton-Miles'!AU33)</f>
        <v>#N/A</v>
      </c>
      <c r="AV33" s="121" t="e">
        <f>IF('Ton-Miles'!AV33=0,0,100*'Nom Revenue'!AU33/'Ton-Miles'!AV33)</f>
        <v>#N/A</v>
      </c>
      <c r="AW33" s="121" t="e">
        <f>IF('Ton-Miles'!AW33=0,0,100*'Nom Revenue'!AV33/'Ton-Miles'!AW33)</f>
        <v>#N/A</v>
      </c>
      <c r="AX33" s="121" t="e">
        <f>IF('Ton-Miles'!AX33=0,0,100*'Nom Revenue'!AW33/'Ton-Miles'!AX33)</f>
        <v>#N/A</v>
      </c>
      <c r="AY33" s="121" t="e">
        <f>IF('Ton-Miles'!AY33=0,0,100*'Nom Revenue'!AX33/'Ton-Miles'!AY33)</f>
        <v>#N/A</v>
      </c>
      <c r="AZ33" s="121" t="e">
        <f>IF('Ton-Miles'!AZ33=0,0,100*'Nom Revenue'!AY33/'Ton-Miles'!AZ33)</f>
        <v>#N/A</v>
      </c>
      <c r="BA33" s="121" t="e">
        <f>IF('Ton-Miles'!BA33=0,0,100*'Nom Revenue'!AZ33/'Ton-Miles'!BA33)</f>
        <v>#N/A</v>
      </c>
      <c r="BB33" s="121" t="e">
        <f>IF('Ton-Miles'!BB33=0,0,100*'Nom Revenue'!BA33/'Ton-Miles'!BB33)</f>
        <v>#N/A</v>
      </c>
      <c r="BC33" s="121"/>
      <c r="BD33" s="78">
        <f t="shared" ref="BD33:BD74" si="35">AA33/Z33-1</f>
        <v>5.4008591770334569E-2</v>
      </c>
      <c r="BE33" s="78">
        <f t="shared" ref="BE33:BE74" si="36">AB33/AA33-1</f>
        <v>5.2076669967598299E-2</v>
      </c>
      <c r="BF33" s="78">
        <f t="shared" si="27"/>
        <v>7.4908023483687414E-2</v>
      </c>
      <c r="BG33" s="78">
        <f t="shared" ref="BG33:BG74" si="37">AE33/AD33-1</f>
        <v>0.22438882964098816</v>
      </c>
      <c r="BH33" s="78">
        <f t="shared" ref="BH33:BH74" si="38">AF33/AE33-1</f>
        <v>2.6603750885040967E-2</v>
      </c>
      <c r="BI33" s="78">
        <f t="shared" ref="BI33:BI74" si="39">AG33/AF33-1</f>
        <v>5.0153134221239792E-2</v>
      </c>
      <c r="BJ33" s="78">
        <f t="shared" ref="BG33:BN74" si="40">AH33/AG33-1</f>
        <v>6.6909845520396249E-2</v>
      </c>
      <c r="BK33" s="78">
        <f t="shared" si="40"/>
        <v>-3.4410261607353831E-4</v>
      </c>
      <c r="BL33" s="78">
        <f t="shared" si="40"/>
        <v>5.7578088781768511E-2</v>
      </c>
      <c r="BM33" s="78">
        <f t="shared" si="40"/>
        <v>-1.4749227753114824E-2</v>
      </c>
      <c r="BN33" s="78">
        <f t="shared" si="40"/>
        <v>-4.7659847396305244E-3</v>
      </c>
      <c r="BO33" s="78">
        <f>AN33/AM33-1</f>
        <v>-3.1138080409442326E-2</v>
      </c>
      <c r="BP33" s="78">
        <f t="shared" ref="BP33:CC48" si="41">AO33/AN33-1</f>
        <v>4.2065862872679993E-2</v>
      </c>
      <c r="BQ33" s="78">
        <f t="shared" si="41"/>
        <v>-2.246733859492489E-2</v>
      </c>
      <c r="BR33" s="78">
        <f t="shared" si="41"/>
        <v>-4.3359728359332439E-2</v>
      </c>
      <c r="BS33" s="78">
        <f t="shared" si="41"/>
        <v>-0.12940908196830525</v>
      </c>
      <c r="BT33" s="78">
        <f t="shared" si="41"/>
        <v>8.2827493408492714E-2</v>
      </c>
      <c r="BU33" s="78">
        <f t="shared" si="41"/>
        <v>0.19126651716478738</v>
      </c>
      <c r="BV33" s="78" t="e">
        <f t="shared" si="41"/>
        <v>#N/A</v>
      </c>
      <c r="BW33" s="78" t="e">
        <f t="shared" si="41"/>
        <v>#N/A</v>
      </c>
      <c r="BX33" s="78" t="e">
        <f t="shared" si="41"/>
        <v>#N/A</v>
      </c>
      <c r="BY33" s="78" t="e">
        <f t="shared" si="41"/>
        <v>#N/A</v>
      </c>
      <c r="BZ33" s="78" t="e">
        <f t="shared" si="41"/>
        <v>#N/A</v>
      </c>
      <c r="CA33" s="78" t="e">
        <f t="shared" si="41"/>
        <v>#N/A</v>
      </c>
      <c r="CB33" s="78" t="e">
        <f t="shared" si="41"/>
        <v>#N/A</v>
      </c>
      <c r="CC33" s="78" t="e">
        <f t="shared" si="41"/>
        <v>#N/A</v>
      </c>
    </row>
    <row r="34" spans="1:277"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122">
        <f>IF('Ton-Miles'!G34=0,0,100*'Nom Revenue'!G34/'Ton-Miles'!G34)</f>
        <v>2.0732298855159761</v>
      </c>
      <c r="H34" s="122">
        <f>IF('Ton-Miles'!H34=0,0,100*'Nom Revenue'!H34/'Ton-Miles'!H34)</f>
        <v>2.0205668310827201</v>
      </c>
      <c r="I34" s="122">
        <f>IF('Ton-Miles'!I34=0,0,100*'Nom Revenue'!I34/'Ton-Miles'!I34)</f>
        <v>1.7917570667599827</v>
      </c>
      <c r="J34" s="122">
        <f>IF('Ton-Miles'!J34=0,0,100*'Nom Revenue'!J34/'Ton-Miles'!J34)</f>
        <v>1.6845199624726364</v>
      </c>
      <c r="K34" s="122">
        <f>IF('Ton-Miles'!K34=0,0,100*'Nom Revenue'!K34/'Ton-Miles'!K34)</f>
        <v>1.5972675669005396</v>
      </c>
      <c r="L34" s="122">
        <f>IF('Ton-Miles'!L34=0,0,100*'Nom Revenue'!L34/'Ton-Miles'!L34)</f>
        <v>1.5424518409778603</v>
      </c>
      <c r="M34" s="122">
        <f>IF('Ton-Miles'!M34=0,0,100*'Nom Revenue'!M34/'Ton-Miles'!M34)</f>
        <v>1.5423474552872964</v>
      </c>
      <c r="N34" s="122">
        <f>IF('Ton-Miles'!N34=0,0,100*'Nom Revenue'!N34/'Ton-Miles'!N34)</f>
        <v>1.5436290679090012</v>
      </c>
      <c r="O34" s="122">
        <f>IF('Ton-Miles'!O34=0,0,100*'Nom Revenue'!O34/'Ton-Miles'!O34)</f>
        <v>1.336911224522966</v>
      </c>
      <c r="P34" s="122">
        <f>IF('Ton-Miles'!P34=0,0,100*'Nom Revenue'!P34/'Ton-Miles'!P34)</f>
        <v>1.2144080696094692</v>
      </c>
      <c r="Q34" s="122">
        <f>IF('Ton-Miles'!Q34=0,0,100*'Nom Revenue'!Q34/'Ton-Miles'!Q34)</f>
        <v>1.2108634417903164</v>
      </c>
      <c r="R34" s="122">
        <f>IF('Ton-Miles'!R34=0,0,100*'Nom Revenue'!R34/'Ton-Miles'!R34)</f>
        <v>1.1774280237911752</v>
      </c>
      <c r="S34" s="122">
        <f>IF('Ton-Miles'!S34=0,0,100*'Nom Revenue'!S34/'Ton-Miles'!S34)</f>
        <v>1.1322583363174858</v>
      </c>
      <c r="T34" s="122">
        <f>IF('Ton-Miles'!T34=0,0,100*'Nom Revenue'!T34/'Ton-Miles'!T34)</f>
        <v>1.1269539176862304</v>
      </c>
      <c r="U34" s="122">
        <f>IF('Ton-Miles'!U34=0,0,100*'Nom Revenue'!U34/'Ton-Miles'!U34)</f>
        <v>1.1429621265078596</v>
      </c>
      <c r="V34" s="122">
        <f>IF('Ton-Miles'!V34=0,0,100*'Nom Revenue'!V34/'Ton-Miles'!V34)</f>
        <v>1.1815760782140878</v>
      </c>
      <c r="W34" s="122">
        <f>IF('Ton-Miles'!W34=0,0,100*'Nom Revenue'!W34/'Ton-Miles'!W34)</f>
        <v>1.1256533711756458</v>
      </c>
      <c r="X34" s="122">
        <f>IF('Ton-Miles'!X34=0,0,100*'Nom Revenue'!X34/'Ton-Miles'!X34)</f>
        <v>1.1318482941371315</v>
      </c>
      <c r="Y34" s="122">
        <f>IF('Ton-Miles'!Y34=0,0,100*'Nom Revenue'!Y34/'Ton-Miles'!Y34)</f>
        <v>1.1710632618560368</v>
      </c>
      <c r="Z34" s="122">
        <f>IF('Ton-Miles'!Z34=0,0,100*'Nom Revenue'!Z34/'Ton-Miles'!Z34)</f>
        <v>1.1177850766909729</v>
      </c>
      <c r="AA34" s="122">
        <f>IF('Ton-Miles'!AA34=0,0,100*'Nom Revenue'!AA34/'Ton-Miles'!AA34)</f>
        <v>1.1955807036634021</v>
      </c>
      <c r="AB34" s="122">
        <f>IF('Ton-Miles'!AB34=0,0,100*'Nom Revenue'!AB34/'Ton-Miles'!AB34)</f>
        <v>1.2611271263162911</v>
      </c>
      <c r="AC34" s="122">
        <f>IF('Ton-Miles'!AC34=0,0,100*'Nom Revenue'!AC34/'Ton-Miles'!AC34)</f>
        <v>1.3588245200404176</v>
      </c>
      <c r="AD34" s="122">
        <f>IF('Ton-Miles'!AD34=0,0,100*'Nom Revenue'!AD34/'Ton-Miles'!AD34)</f>
        <v>1.3588245200404176</v>
      </c>
      <c r="AE34" s="122">
        <f>IF('Ton-Miles'!AE34=0,0,100*'Nom Revenue'!AE34/'Ton-Miles'!AE34)</f>
        <v>1.5773354128165957</v>
      </c>
      <c r="AF34" s="122">
        <f>IF('Ton-Miles'!AF34=0,0,100*'Nom Revenue'!AF34/'Ton-Miles'!AF34)</f>
        <v>1.4342380813734052</v>
      </c>
      <c r="AG34" s="122">
        <f>IF('Ton-Miles'!AG34=0,0,100*'Nom Revenue'!AG34/'Ton-Miles'!AG34)</f>
        <v>1.5986469739984677</v>
      </c>
      <c r="AH34" s="122">
        <f>IF('Ton-Miles'!AH34=0,0,100*'Nom Revenue'!AH34/'Ton-Miles'!AH34)</f>
        <v>1.8356819611083022</v>
      </c>
      <c r="AI34" s="122">
        <f>IF('Ton-Miles'!AI34=0,0,100*'Nom Revenue'!AI34/'Ton-Miles'!AI34)</f>
        <v>1.8887365728900254</v>
      </c>
      <c r="AJ34" s="122">
        <f>IF('Ton-Miles'!AJ34=0,0,100*'Nom Revenue'!AJ34/'Ton-Miles'!AJ34)</f>
        <v>1.933758898386609</v>
      </c>
      <c r="AK34" s="122">
        <f>IF('Ton-Miles'!AK34=0,0,100*'Nom Revenue'!AK34/'Ton-Miles'!AK34)</f>
        <v>1.7473636410815299</v>
      </c>
      <c r="AL34" s="122">
        <f>IF('Ton-Miles'!AL34=0,0,100*'Nom Revenue'!AL34/'Ton-Miles'!AL34)</f>
        <v>1.7880781991678794</v>
      </c>
      <c r="AM34" s="122">
        <f>IF('Ton-Miles'!AM34=0,0,100*'Nom Revenue'!AL34/'Ton-Miles'!AM34)</f>
        <v>1.7127289650691067</v>
      </c>
      <c r="AN34" s="122">
        <f>IF('Ton-Miles'!AN34=0,0,100*'Nom Revenue'!AM34/'Ton-Miles'!AN34)</f>
        <v>1.7298896345407504</v>
      </c>
      <c r="AO34" s="122">
        <f>IF('Ton-Miles'!AO34=0,0,100*'Nom Revenue'!AN34/'Ton-Miles'!AO34)</f>
        <v>1.8525570793748085</v>
      </c>
      <c r="AP34" s="122">
        <f>IF('Ton-Miles'!AP34=0,0,100*'Nom Revenue'!AO34/'Ton-Miles'!AP34)</f>
        <v>1.7745178403505968</v>
      </c>
      <c r="AQ34" s="122">
        <f>IF('Ton-Miles'!AQ34=0,0,100*'Nom Revenue'!AP34/'Ton-Miles'!AQ34)</f>
        <v>1.6331206723860126</v>
      </c>
      <c r="AR34" s="122">
        <f>IF('Ton-Miles'!AR34=0,0,100*'Nom Revenue'!AQ34/'Ton-Miles'!AR34)</f>
        <v>1.4753192192404823</v>
      </c>
      <c r="AS34" s="122">
        <f>IF('Ton-Miles'!AS34=0,0,100*'Nom Revenue'!AR34/'Ton-Miles'!AS34)</f>
        <v>1.6572382900494551</v>
      </c>
      <c r="AT34" s="122">
        <f>IF('Ton-Miles'!AT34=0,0,100*'Nom Revenue'!AS34/'Ton-Miles'!AT34)</f>
        <v>2.1905185528996158</v>
      </c>
      <c r="AU34" s="122" t="e">
        <f>IF('Ton-Miles'!AU34=0,0,100*'Nom Revenue'!AT34/'Ton-Miles'!AU34)</f>
        <v>#N/A</v>
      </c>
      <c r="AV34" s="122" t="e">
        <f>IF('Ton-Miles'!AV34=0,0,100*'Nom Revenue'!AU34/'Ton-Miles'!AV34)</f>
        <v>#N/A</v>
      </c>
      <c r="AW34" s="122" t="e">
        <f>IF('Ton-Miles'!AW34=0,0,100*'Nom Revenue'!AV34/'Ton-Miles'!AW34)</f>
        <v>#N/A</v>
      </c>
      <c r="AX34" s="122" t="e">
        <f>IF('Ton-Miles'!AX34=0,0,100*'Nom Revenue'!AW34/'Ton-Miles'!AX34)</f>
        <v>#N/A</v>
      </c>
      <c r="AY34" s="122" t="e">
        <f>IF('Ton-Miles'!AY34=0,0,100*'Nom Revenue'!AX34/'Ton-Miles'!AY34)</f>
        <v>#N/A</v>
      </c>
      <c r="AZ34" s="122" t="e">
        <f>IF('Ton-Miles'!AZ34=0,0,100*'Nom Revenue'!AY34/'Ton-Miles'!AZ34)</f>
        <v>#N/A</v>
      </c>
      <c r="BA34" s="122" t="e">
        <f>IF('Ton-Miles'!BA34=0,0,100*'Nom Revenue'!AZ34/'Ton-Miles'!BA34)</f>
        <v>#N/A</v>
      </c>
      <c r="BB34" s="122" t="e">
        <f>IF('Ton-Miles'!BB34=0,0,100*'Nom Revenue'!BA34/'Ton-Miles'!BB34)</f>
        <v>#N/A</v>
      </c>
      <c r="BC34" s="121"/>
      <c r="BD34" s="79">
        <f t="shared" si="35"/>
        <v>6.9598018970454367E-2</v>
      </c>
      <c r="BE34" s="79">
        <f t="shared" si="36"/>
        <v>5.482392150696902E-2</v>
      </c>
      <c r="BF34" s="111">
        <f t="shared" si="27"/>
        <v>7.7468315196341342E-2</v>
      </c>
      <c r="BG34" s="79">
        <f t="shared" si="37"/>
        <v>0.16080876489458595</v>
      </c>
      <c r="BH34" s="79">
        <f t="shared" si="38"/>
        <v>-9.0720927381999439E-2</v>
      </c>
      <c r="BI34" s="79">
        <f t="shared" si="39"/>
        <v>0.11463152091710382</v>
      </c>
      <c r="BJ34" s="79">
        <f t="shared" si="40"/>
        <v>0.14827225207637484</v>
      </c>
      <c r="BK34" s="79">
        <f t="shared" si="40"/>
        <v>2.8901853864539362E-2</v>
      </c>
      <c r="BL34" s="79">
        <f t="shared" si="40"/>
        <v>2.3837270979347513E-2</v>
      </c>
      <c r="BM34" s="79">
        <f t="shared" si="40"/>
        <v>-9.639012260556068E-2</v>
      </c>
      <c r="BN34" s="79">
        <f t="shared" si="40"/>
        <v>2.3300563848947409E-2</v>
      </c>
      <c r="BO34" s="79">
        <f>AN34/AM34-1</f>
        <v>1.001948926049212E-2</v>
      </c>
      <c r="BP34" s="79">
        <f t="shared" si="41"/>
        <v>7.0910561220065116E-2</v>
      </c>
      <c r="BQ34" s="79">
        <f t="shared" si="41"/>
        <v>-4.2125146854070539E-2</v>
      </c>
      <c r="BR34" s="79">
        <f t="shared" si="41"/>
        <v>-7.9682021081652232E-2</v>
      </c>
      <c r="BS34" s="79">
        <f t="shared" si="41"/>
        <v>-9.6625715303070736E-2</v>
      </c>
      <c r="BT34" s="79">
        <f t="shared" si="41"/>
        <v>0.12330827690472823</v>
      </c>
      <c r="BU34" s="79">
        <f t="shared" si="41"/>
        <v>0.32178852374587996</v>
      </c>
      <c r="BV34" s="79" t="e">
        <f t="shared" si="41"/>
        <v>#N/A</v>
      </c>
      <c r="BW34" s="79" t="e">
        <f t="shared" si="41"/>
        <v>#N/A</v>
      </c>
      <c r="BX34" s="79" t="e">
        <f t="shared" si="41"/>
        <v>#N/A</v>
      </c>
      <c r="BY34" s="79" t="e">
        <f t="shared" si="41"/>
        <v>#N/A</v>
      </c>
      <c r="BZ34" s="79" t="e">
        <f t="shared" si="41"/>
        <v>#N/A</v>
      </c>
      <c r="CA34" s="79" t="e">
        <f t="shared" si="41"/>
        <v>#N/A</v>
      </c>
      <c r="CB34" s="79" t="e">
        <f t="shared" si="41"/>
        <v>#N/A</v>
      </c>
      <c r="CC34" s="79" t="e">
        <f t="shared" si="41"/>
        <v>#N/A</v>
      </c>
    </row>
    <row r="35" spans="1:277"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122">
        <f>IF('Ton-Miles'!G35=0,0,100*'Nom Revenue'!G35/'Ton-Miles'!G35)</f>
        <v>1.4692694603520893</v>
      </c>
      <c r="H35" s="122">
        <f>IF('Ton-Miles'!H35=0,0,100*'Nom Revenue'!H35/'Ton-Miles'!H35)</f>
        <v>1.3460295009092746</v>
      </c>
      <c r="I35" s="122">
        <f>IF('Ton-Miles'!I35=0,0,100*'Nom Revenue'!I35/'Ton-Miles'!I35)</f>
        <v>1.2389878449659812</v>
      </c>
      <c r="J35" s="122">
        <f>IF('Ton-Miles'!J35=0,0,100*'Nom Revenue'!J35/'Ton-Miles'!J35)</f>
        <v>1.2306082651028989</v>
      </c>
      <c r="K35" s="122">
        <f>IF('Ton-Miles'!K35=0,0,100*'Nom Revenue'!K35/'Ton-Miles'!K35)</f>
        <v>1.2536520601201895</v>
      </c>
      <c r="L35" s="122">
        <f>IF('Ton-Miles'!L35=0,0,100*'Nom Revenue'!L35/'Ton-Miles'!L35)</f>
        <v>1.2562724248868533</v>
      </c>
      <c r="M35" s="122">
        <f>IF('Ton-Miles'!M35=0,0,100*'Nom Revenue'!M35/'Ton-Miles'!M35)</f>
        <v>1.2316272235456509</v>
      </c>
      <c r="N35" s="122">
        <f>IF('Ton-Miles'!N35=0,0,100*'Nom Revenue'!N35/'Ton-Miles'!N35)</f>
        <v>1.198700953555369</v>
      </c>
      <c r="O35" s="122">
        <f>IF('Ton-Miles'!O35=0,0,100*'Nom Revenue'!O35/'Ton-Miles'!O35)</f>
        <v>1.1957458720732792</v>
      </c>
      <c r="P35" s="122">
        <f>IF('Ton-Miles'!P35=0,0,100*'Nom Revenue'!P35/'Ton-Miles'!P35)</f>
        <v>1.1571079205435302</v>
      </c>
      <c r="Q35" s="122">
        <f>IF('Ton-Miles'!Q35=0,0,100*'Nom Revenue'!Q35/'Ton-Miles'!Q35)</f>
        <v>1.1428224355999073</v>
      </c>
      <c r="R35" s="122">
        <f>IF('Ton-Miles'!R35=0,0,100*'Nom Revenue'!R35/'Ton-Miles'!R35)</f>
        <v>1.1291747037751447</v>
      </c>
      <c r="S35" s="122">
        <f>IF('Ton-Miles'!S35=0,0,100*'Nom Revenue'!S35/'Ton-Miles'!S35)</f>
        <v>1.0715334900117508</v>
      </c>
      <c r="T35" s="122">
        <f>IF('Ton-Miles'!T35=0,0,100*'Nom Revenue'!T35/'Ton-Miles'!T35)</f>
        <v>1.0072760966828158</v>
      </c>
      <c r="U35" s="122">
        <f>IF('Ton-Miles'!U35=0,0,100*'Nom Revenue'!U35/'Ton-Miles'!U35)</f>
        <v>1.0094228335742386</v>
      </c>
      <c r="V35" s="122">
        <f>IF('Ton-Miles'!V35=0,0,100*'Nom Revenue'!V35/'Ton-Miles'!V35)</f>
        <v>0.97533061949828492</v>
      </c>
      <c r="W35" s="122">
        <f>IF('Ton-Miles'!W35=0,0,100*'Nom Revenue'!W35/'Ton-Miles'!W35)</f>
        <v>0.93284916647788596</v>
      </c>
      <c r="X35" s="122">
        <f>IF('Ton-Miles'!X35=0,0,100*'Nom Revenue'!X35/'Ton-Miles'!X35)</f>
        <v>0.91422229368205743</v>
      </c>
      <c r="Y35" s="122">
        <f>IF('Ton-Miles'!Y35=0,0,100*'Nom Revenue'!Y35/'Ton-Miles'!Y35)</f>
        <v>0.90205981382451972</v>
      </c>
      <c r="Z35" s="122">
        <f>IF('Ton-Miles'!Z35=0,0,100*'Nom Revenue'!Z35/'Ton-Miles'!Z35)</f>
        <v>0.85014621065893037</v>
      </c>
      <c r="AA35" s="122">
        <f>IF('Ton-Miles'!AA35=0,0,100*'Nom Revenue'!AA35/'Ton-Miles'!AA35)</f>
        <v>0.90657058511606559</v>
      </c>
      <c r="AB35" s="122">
        <f>IF('Ton-Miles'!AB35=0,0,100*'Nom Revenue'!AB35/'Ton-Miles'!AB35)</f>
        <v>0.95714930941036125</v>
      </c>
      <c r="AC35" s="122">
        <f>IF('Ton-Miles'!AC35=0,0,100*'Nom Revenue'!AC35/'Ton-Miles'!AC35)</f>
        <v>1.0356306527882002</v>
      </c>
      <c r="AD35" s="122">
        <f>IF('Ton-Miles'!AD35=0,0,100*'Nom Revenue'!AD35/'Ton-Miles'!AD35)</f>
        <v>1.0356306527882002</v>
      </c>
      <c r="AE35" s="122">
        <f>IF('Ton-Miles'!AE35=0,0,100*'Nom Revenue'!AE35/'Ton-Miles'!AE35)</f>
        <v>1.2818022703975094</v>
      </c>
      <c r="AF35" s="122">
        <f>IF('Ton-Miles'!AF35=0,0,100*'Nom Revenue'!AF35/'Ton-Miles'!AF35)</f>
        <v>1.1523989375374859</v>
      </c>
      <c r="AG35" s="122">
        <f>IF('Ton-Miles'!AG35=0,0,100*'Nom Revenue'!AG35/'Ton-Miles'!AG35)</f>
        <v>1.2743618061466386</v>
      </c>
      <c r="AH35" s="122">
        <f>IF('Ton-Miles'!AH35=0,0,100*'Nom Revenue'!AH35/'Ton-Miles'!AH35)</f>
        <v>1.5496942873770505</v>
      </c>
      <c r="AI35" s="122">
        <f>IF('Ton-Miles'!AI35=0,0,100*'Nom Revenue'!AI35/'Ton-Miles'!AI35)</f>
        <v>1.6352009084208221</v>
      </c>
      <c r="AJ35" s="122">
        <f>IF('Ton-Miles'!AJ35=0,0,100*'Nom Revenue'!AJ35/'Ton-Miles'!AJ35)</f>
        <v>1.7923783676560754</v>
      </c>
      <c r="AK35" s="122">
        <f>IF('Ton-Miles'!AK35=0,0,100*'Nom Revenue'!AK35/'Ton-Miles'!AK35)</f>
        <v>1.6532446058451971</v>
      </c>
      <c r="AL35" s="122">
        <f>IF('Ton-Miles'!AL35=0,0,100*'Nom Revenue'!AL35/'Ton-Miles'!AL35)</f>
        <v>1.6429571785220713</v>
      </c>
      <c r="AM35" s="122">
        <f>IF('Ton-Miles'!AM35=0,0,100*'Nom Revenue'!AL35/'Ton-Miles'!AM35)</f>
        <v>1.5737233132938451</v>
      </c>
      <c r="AN35" s="122">
        <f>IF('Ton-Miles'!AN35=0,0,100*'Nom Revenue'!AM35/'Ton-Miles'!AN35)</f>
        <v>1.4992170004349998</v>
      </c>
      <c r="AO35" s="122">
        <f>IF('Ton-Miles'!AO35=0,0,100*'Nom Revenue'!AN35/'Ton-Miles'!AO35)</f>
        <v>1.5210681251179805</v>
      </c>
      <c r="AP35" s="122">
        <f>IF('Ton-Miles'!AP35=0,0,100*'Nom Revenue'!AO35/'Ton-Miles'!AP35)</f>
        <v>1.6097831955499862</v>
      </c>
      <c r="AQ35" s="122">
        <f>IF('Ton-Miles'!AQ35=0,0,100*'Nom Revenue'!AP35/'Ton-Miles'!AQ35)</f>
        <v>1.5562857053074821</v>
      </c>
      <c r="AR35" s="122">
        <f>IF('Ton-Miles'!AR35=0,0,100*'Nom Revenue'!AQ35/'Ton-Miles'!AR35)</f>
        <v>1.432132456045734</v>
      </c>
      <c r="AS35" s="122">
        <f>IF('Ton-Miles'!AS35=0,0,100*'Nom Revenue'!AR35/'Ton-Miles'!AS35)</f>
        <v>1.556189986282579</v>
      </c>
      <c r="AT35" s="122">
        <f>IF('Ton-Miles'!AT35=0,0,100*'Nom Revenue'!AS35/'Ton-Miles'!AT35)</f>
        <v>1.8585555938129039</v>
      </c>
      <c r="AU35" s="122" t="e">
        <f>IF('Ton-Miles'!AU35=0,0,100*'Nom Revenue'!AT35/'Ton-Miles'!AU35)</f>
        <v>#N/A</v>
      </c>
      <c r="AV35" s="122" t="e">
        <f>IF('Ton-Miles'!AV35=0,0,100*'Nom Revenue'!AU35/'Ton-Miles'!AV35)</f>
        <v>#N/A</v>
      </c>
      <c r="AW35" s="122" t="e">
        <f>IF('Ton-Miles'!AW35=0,0,100*'Nom Revenue'!AV35/'Ton-Miles'!AW35)</f>
        <v>#N/A</v>
      </c>
      <c r="AX35" s="122" t="e">
        <f>IF('Ton-Miles'!AX35=0,0,100*'Nom Revenue'!AW35/'Ton-Miles'!AX35)</f>
        <v>#N/A</v>
      </c>
      <c r="AY35" s="122" t="e">
        <f>IF('Ton-Miles'!AY35=0,0,100*'Nom Revenue'!AX35/'Ton-Miles'!AY35)</f>
        <v>#N/A</v>
      </c>
      <c r="AZ35" s="122" t="e">
        <f>IF('Ton-Miles'!AZ35=0,0,100*'Nom Revenue'!AY35/'Ton-Miles'!AZ35)</f>
        <v>#N/A</v>
      </c>
      <c r="BA35" s="122" t="e">
        <f>IF('Ton-Miles'!BA35=0,0,100*'Nom Revenue'!AZ35/'Ton-Miles'!BA35)</f>
        <v>#N/A</v>
      </c>
      <c r="BB35" s="122" t="e">
        <f>IF('Ton-Miles'!BB35=0,0,100*'Nom Revenue'!BA35/'Ton-Miles'!BB35)</f>
        <v>#N/A</v>
      </c>
      <c r="BC35" s="121"/>
      <c r="BD35" s="79">
        <f t="shared" si="35"/>
        <v>6.6370200501631116E-2</v>
      </c>
      <c r="BE35" s="79">
        <f t="shared" si="36"/>
        <v>5.5791270006648519E-2</v>
      </c>
      <c r="BF35" s="111">
        <f t="shared" si="27"/>
        <v>8.1994880637991985E-2</v>
      </c>
      <c r="BG35" s="79">
        <f t="shared" si="37"/>
        <v>0.23770213535737672</v>
      </c>
      <c r="BH35" s="79">
        <f t="shared" si="38"/>
        <v>-0.10095420787473974</v>
      </c>
      <c r="BI35" s="79">
        <f t="shared" si="39"/>
        <v>0.10583389539543497</v>
      </c>
      <c r="BJ35" s="79">
        <f t="shared" si="40"/>
        <v>0.21605518927387712</v>
      </c>
      <c r="BK35" s="79">
        <f t="shared" si="40"/>
        <v>5.5176444631861221E-2</v>
      </c>
      <c r="BL35" s="79">
        <f t="shared" si="40"/>
        <v>9.6121191240681192E-2</v>
      </c>
      <c r="BM35" s="79">
        <f t="shared" si="40"/>
        <v>-7.7625218157941767E-2</v>
      </c>
      <c r="BN35" s="79">
        <f t="shared" si="40"/>
        <v>-6.2225682072414301E-3</v>
      </c>
      <c r="BO35" s="79">
        <f t="shared" ref="BO35:BO74" si="42">AN35/AM35-1</f>
        <v>-4.7343972240521448E-2</v>
      </c>
      <c r="BP35" s="79">
        <f t="shared" si="41"/>
        <v>1.4575024613942222E-2</v>
      </c>
      <c r="BQ35" s="79">
        <f t="shared" si="41"/>
        <v>5.8324192695264454E-2</v>
      </c>
      <c r="BR35" s="79">
        <f t="shared" si="41"/>
        <v>-3.3232729966612973E-2</v>
      </c>
      <c r="BS35" s="79">
        <f t="shared" si="41"/>
        <v>-7.9775357981083928E-2</v>
      </c>
      <c r="BT35" s="79">
        <f t="shared" si="41"/>
        <v>8.6624341005007821E-2</v>
      </c>
      <c r="BU35" s="79">
        <f t="shared" si="41"/>
        <v>0.19429864617790971</v>
      </c>
      <c r="BV35" s="79" t="e">
        <f t="shared" si="41"/>
        <v>#N/A</v>
      </c>
      <c r="BW35" s="79" t="e">
        <f t="shared" si="41"/>
        <v>#N/A</v>
      </c>
      <c r="BX35" s="79" t="e">
        <f t="shared" si="41"/>
        <v>#N/A</v>
      </c>
      <c r="BY35" s="79" t="e">
        <f t="shared" si="41"/>
        <v>#N/A</v>
      </c>
      <c r="BZ35" s="79" t="e">
        <f t="shared" si="41"/>
        <v>#N/A</v>
      </c>
      <c r="CA35" s="79" t="e">
        <f t="shared" si="41"/>
        <v>#N/A</v>
      </c>
      <c r="CB35" s="79" t="e">
        <f t="shared" si="41"/>
        <v>#N/A</v>
      </c>
      <c r="CC35" s="79" t="e">
        <f t="shared" si="41"/>
        <v>#N/A</v>
      </c>
    </row>
    <row r="36" spans="1:277"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121">
        <f>IF('Ton-Miles'!G36=0,0,100*'Nom Revenue'!G36/'Ton-Miles'!G36)</f>
        <v>1.2888261515601782</v>
      </c>
      <c r="H36" s="121">
        <f>IF('Ton-Miles'!H36=0,0,100*'Nom Revenue'!H36/'Ton-Miles'!H36)</f>
        <v>1.2577440093512566</v>
      </c>
      <c r="I36" s="121">
        <f>IF('Ton-Miles'!I36=0,0,100*'Nom Revenue'!I36/'Ton-Miles'!I36)</f>
        <v>1.2617102137767222</v>
      </c>
      <c r="J36" s="121">
        <f>IF('Ton-Miles'!J36=0,0,100*'Nom Revenue'!J36/'Ton-Miles'!J36)</f>
        <v>1.420007939658595</v>
      </c>
      <c r="K36" s="121">
        <f>IF('Ton-Miles'!K36=0,0,100*'Nom Revenue'!K36/'Ton-Miles'!K36)</f>
        <v>1.332799653829511</v>
      </c>
      <c r="L36" s="121">
        <f>IF('Ton-Miles'!L36=0,0,100*'Nom Revenue'!L36/'Ton-Miles'!L36)</f>
        <v>1.5017994858611825</v>
      </c>
      <c r="M36" s="121">
        <f>IF('Ton-Miles'!M36=0,0,100*'Nom Revenue'!M36/'Ton-Miles'!M36)</f>
        <v>1.3320046697798533</v>
      </c>
      <c r="N36" s="121">
        <f>IF('Ton-Miles'!N36=0,0,100*'Nom Revenue'!N36/'Ton-Miles'!N36)</f>
        <v>1.4295878524945769</v>
      </c>
      <c r="O36" s="121">
        <f>IF('Ton-Miles'!O36=0,0,100*'Nom Revenue'!O36/'Ton-Miles'!O36)</f>
        <v>1.22</v>
      </c>
      <c r="P36" s="121">
        <f>IF('Ton-Miles'!P36=0,0,100*'Nom Revenue'!P36/'Ton-Miles'!P36)</f>
        <v>1.3022121961868725</v>
      </c>
      <c r="Q36" s="121">
        <f>IF('Ton-Miles'!Q36=0,0,100*'Nom Revenue'!Q36/'Ton-Miles'!Q36)</f>
        <v>1.1624758919961427</v>
      </c>
      <c r="R36" s="121">
        <f>IF('Ton-Miles'!R36=0,0,100*'Nom Revenue'!R36/'Ton-Miles'!R36)</f>
        <v>1.050816555776376</v>
      </c>
      <c r="S36" s="121">
        <f>IF('Ton-Miles'!S36=0,0,100*'Nom Revenue'!S36/'Ton-Miles'!S36)</f>
        <v>0.99311542390194074</v>
      </c>
      <c r="T36" s="121">
        <f>IF('Ton-Miles'!T36=0,0,100*'Nom Revenue'!T36/'Ton-Miles'!T36)</f>
        <v>0.92307084019769348</v>
      </c>
      <c r="U36" s="121">
        <f>IF('Ton-Miles'!U36=0,0,100*'Nom Revenue'!U36/'Ton-Miles'!U36)</f>
        <v>0.93492129246064637</v>
      </c>
      <c r="V36" s="121">
        <f>IF('Ton-Miles'!V36=0,0,100*'Nom Revenue'!V36/'Ton-Miles'!V36)</f>
        <v>1.0978672242550966</v>
      </c>
      <c r="W36" s="121">
        <f>IF('Ton-Miles'!W36=0,0,100*'Nom Revenue'!W36/'Ton-Miles'!W36)</f>
        <v>1.1113561625816635</v>
      </c>
      <c r="X36" s="121">
        <f>IF('Ton-Miles'!X36=0,0,100*'Nom Revenue'!X36/'Ton-Miles'!X36)</f>
        <v>1.1139877629404671</v>
      </c>
      <c r="Y36" s="121">
        <f>IF('Ton-Miles'!Y36=0,0,100*'Nom Revenue'!Y36/'Ton-Miles'!Y36)</f>
        <v>1.1394809265346686</v>
      </c>
      <c r="Z36" s="121">
        <f>IF('Ton-Miles'!Z36=0,0,100*'Nom Revenue'!Z36/'Ton-Miles'!Z36)</f>
        <v>1.12167200699097</v>
      </c>
      <c r="AA36" s="121">
        <f>IF('Ton-Miles'!AA36=0,0,100*'Nom Revenue'!AA36/'Ton-Miles'!AA36)</f>
        <v>1.1673446948873007</v>
      </c>
      <c r="AB36" s="121">
        <f>IF('Ton-Miles'!AB36=0,0,100*'Nom Revenue'!AB36/'Ton-Miles'!AB36)</f>
        <v>1.2413105958995978</v>
      </c>
      <c r="AC36" s="121">
        <f>IF('Ton-Miles'!AC36=0,0,100*'Nom Revenue'!AC36/'Ton-Miles'!AC36)</f>
        <v>1.2858829405621395</v>
      </c>
      <c r="AD36" s="121">
        <f>IF('Ton-Miles'!AD36=0,0,100*'Nom Revenue'!AD36/'Ton-Miles'!AD36)</f>
        <v>1.2858829405621395</v>
      </c>
      <c r="AE36" s="121">
        <f>IF('Ton-Miles'!AE36=0,0,100*'Nom Revenue'!AE36/'Ton-Miles'!AE36)</f>
        <v>1.9633916046185389</v>
      </c>
      <c r="AF36" s="121">
        <f>IF('Ton-Miles'!AF36=0,0,100*'Nom Revenue'!AF36/'Ton-Miles'!AF36)</f>
        <v>1.7576451123672965</v>
      </c>
      <c r="AG36" s="121">
        <f>IF('Ton-Miles'!AG36=0,0,100*'Nom Revenue'!AG36/'Ton-Miles'!AG36)</f>
        <v>1.7736273275749814</v>
      </c>
      <c r="AH36" s="121">
        <f>IF('Ton-Miles'!AH36=0,0,100*'Nom Revenue'!AH36/'Ton-Miles'!AH36)</f>
        <v>1.9087957197546237</v>
      </c>
      <c r="AI36" s="121">
        <f>IF('Ton-Miles'!AI36=0,0,100*'Nom Revenue'!AI36/'Ton-Miles'!AI36)</f>
        <v>1.9693900649758962</v>
      </c>
      <c r="AJ36" s="121">
        <f>IF('Ton-Miles'!AJ36=0,0,100*'Nom Revenue'!AJ36/'Ton-Miles'!AJ36)</f>
        <v>1.9386665128619216</v>
      </c>
      <c r="AK36" s="121">
        <f>IF('Ton-Miles'!AK36=0,0,100*'Nom Revenue'!AK36/'Ton-Miles'!AK36)</f>
        <v>1.8495898811805291</v>
      </c>
      <c r="AL36" s="121">
        <f>IF('Ton-Miles'!AL36=0,0,100*'Nom Revenue'!AL36/'Ton-Miles'!AL36)</f>
        <v>1.6903913904390711</v>
      </c>
      <c r="AM36" s="121">
        <f>IF('Ton-Miles'!AM36=0,0,100*'Nom Revenue'!AL36/'Ton-Miles'!AM36)</f>
        <v>1.6191586576335275</v>
      </c>
      <c r="AN36" s="121">
        <f>IF('Ton-Miles'!AN36=0,0,100*'Nom Revenue'!AM36/'Ton-Miles'!AN36)</f>
        <v>1.3043414544788423</v>
      </c>
      <c r="AO36" s="121">
        <f>IF('Ton-Miles'!AO36=0,0,100*'Nom Revenue'!AN36/'Ton-Miles'!AO36)</f>
        <v>1.2864380952380952</v>
      </c>
      <c r="AP36" s="121">
        <f>IF('Ton-Miles'!AP36=0,0,100*'Nom Revenue'!AO36/'Ton-Miles'!AP36)</f>
        <v>1.2790433197326156</v>
      </c>
      <c r="AQ36" s="121">
        <f>IF('Ton-Miles'!AQ36=0,0,100*'Nom Revenue'!AP36/'Ton-Miles'!AQ36)</f>
        <v>1.607330536542283</v>
      </c>
      <c r="AR36" s="121">
        <f>IF('Ton-Miles'!AR36=0,0,100*'Nom Revenue'!AQ36/'Ton-Miles'!AR36)</f>
        <v>1.7572509891622226</v>
      </c>
      <c r="AS36" s="121">
        <f>IF('Ton-Miles'!AS36=0,0,100*'Nom Revenue'!AR36/'Ton-Miles'!AS36)</f>
        <v>1.3226747578480569</v>
      </c>
      <c r="AT36" s="121">
        <f>IF('Ton-Miles'!AT36=0,0,100*'Nom Revenue'!AS36/'Ton-Miles'!AT36)</f>
        <v>2.1419903884661595</v>
      </c>
      <c r="AU36" s="121" t="e">
        <f>IF('Ton-Miles'!AU36=0,0,100*'Nom Revenue'!AT36/'Ton-Miles'!AU36)</f>
        <v>#N/A</v>
      </c>
      <c r="AV36" s="121" t="e">
        <f>IF('Ton-Miles'!AV36=0,0,100*'Nom Revenue'!AU36/'Ton-Miles'!AV36)</f>
        <v>#N/A</v>
      </c>
      <c r="AW36" s="121" t="e">
        <f>IF('Ton-Miles'!AW36=0,0,100*'Nom Revenue'!AV36/'Ton-Miles'!AW36)</f>
        <v>#N/A</v>
      </c>
      <c r="AX36" s="121" t="e">
        <f>IF('Ton-Miles'!AX36=0,0,100*'Nom Revenue'!AW36/'Ton-Miles'!AX36)</f>
        <v>#N/A</v>
      </c>
      <c r="AY36" s="121" t="e">
        <f>IF('Ton-Miles'!AY36=0,0,100*'Nom Revenue'!AX36/'Ton-Miles'!AY36)</f>
        <v>#N/A</v>
      </c>
      <c r="AZ36" s="121" t="e">
        <f>IF('Ton-Miles'!AZ36=0,0,100*'Nom Revenue'!AY36/'Ton-Miles'!AZ36)</f>
        <v>#N/A</v>
      </c>
      <c r="BA36" s="121" t="e">
        <f>IF('Ton-Miles'!BA36=0,0,100*'Nom Revenue'!AZ36/'Ton-Miles'!BA36)</f>
        <v>#N/A</v>
      </c>
      <c r="BB36" s="121" t="e">
        <f>IF('Ton-Miles'!BB36=0,0,100*'Nom Revenue'!BA36/'Ton-Miles'!BB36)</f>
        <v>#N/A</v>
      </c>
      <c r="BC36" s="121"/>
      <c r="BD36" s="78">
        <f t="shared" si="35"/>
        <v>4.0718398615343432E-2</v>
      </c>
      <c r="BE36" s="78">
        <f t="shared" si="36"/>
        <v>6.3362519516515281E-2</v>
      </c>
      <c r="BF36" s="78">
        <f t="shared" si="27"/>
        <v>3.5907487465084653E-2</v>
      </c>
      <c r="BG36" s="78">
        <f t="shared" si="37"/>
        <v>0.52688206887651701</v>
      </c>
      <c r="BH36" s="78">
        <f t="shared" si="38"/>
        <v>-0.10479136804255418</v>
      </c>
      <c r="BI36" s="78">
        <f t="shared" si="39"/>
        <v>9.0929705292777108E-3</v>
      </c>
      <c r="BJ36" s="78">
        <f t="shared" si="40"/>
        <v>7.6210142952890303E-2</v>
      </c>
      <c r="BK36" s="78">
        <f t="shared" si="40"/>
        <v>3.1744803592215654E-2</v>
      </c>
      <c r="BL36" s="78">
        <f t="shared" si="40"/>
        <v>-1.5600541843065807E-2</v>
      </c>
      <c r="BM36" s="78">
        <f t="shared" si="40"/>
        <v>-4.5947372119145236E-2</v>
      </c>
      <c r="BN36" s="78">
        <f t="shared" si="40"/>
        <v>-8.6072319253740259E-2</v>
      </c>
      <c r="BO36" s="78">
        <f t="shared" si="42"/>
        <v>-0.19443258489245552</v>
      </c>
      <c r="BP36" s="78">
        <f t="shared" si="41"/>
        <v>-1.3725975801252566E-2</v>
      </c>
      <c r="BQ36" s="78">
        <f t="shared" si="41"/>
        <v>-5.7482560045851727E-3</v>
      </c>
      <c r="BR36" s="78">
        <f t="shared" si="41"/>
        <v>0.25666622212474866</v>
      </c>
      <c r="BS36" s="78">
        <f t="shared" si="41"/>
        <v>9.3272944930450352E-2</v>
      </c>
      <c r="BT36" s="78">
        <f t="shared" si="41"/>
        <v>-0.24730458767381425</v>
      </c>
      <c r="BU36" s="78">
        <f t="shared" si="41"/>
        <v>0.61943847174576683</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77"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121">
        <f>IF('Ton-Miles'!G37=0,0,100*'Nom Revenue'!G37/'Ton-Miles'!G37)</f>
        <v>1.4448183232009046</v>
      </c>
      <c r="H37" s="121">
        <f>IF('Ton-Miles'!H37=0,0,100*'Nom Revenue'!H37/'Ton-Miles'!H37)</f>
        <v>1.3206509427676729</v>
      </c>
      <c r="I37" s="121">
        <f>IF('Ton-Miles'!I37=0,0,100*'Nom Revenue'!I37/'Ton-Miles'!I37)</f>
        <v>1.2507921905346009</v>
      </c>
      <c r="J37" s="121">
        <f>IF('Ton-Miles'!J37=0,0,100*'Nom Revenue'!J37/'Ton-Miles'!J37)</f>
        <v>1.2740662184994787</v>
      </c>
      <c r="K37" s="121">
        <f>IF('Ton-Miles'!K37=0,0,100*'Nom Revenue'!K37/'Ton-Miles'!K37)</f>
        <v>1.2693784505788066</v>
      </c>
      <c r="L37" s="121">
        <f>IF('Ton-Miles'!L37=0,0,100*'Nom Revenue'!L37/'Ton-Miles'!L37)</f>
        <v>1.2828030128352932</v>
      </c>
      <c r="M37" s="121">
        <f>IF('Ton-Miles'!M37=0,0,100*'Nom Revenue'!M37/'Ton-Miles'!M37)</f>
        <v>1.225572408182241</v>
      </c>
      <c r="N37" s="121">
        <f>IF('Ton-Miles'!N37=0,0,100*'Nom Revenue'!N37/'Ton-Miles'!N37)</f>
        <v>1.191372079089275</v>
      </c>
      <c r="O37" s="121">
        <f>IF('Ton-Miles'!O37=0,0,100*'Nom Revenue'!O37/'Ton-Miles'!O37)</f>
        <v>1.1951397481044383</v>
      </c>
      <c r="P37" s="121">
        <f>IF('Ton-Miles'!P37=0,0,100*'Nom Revenue'!P37/'Ton-Miles'!P37)</f>
        <v>1.241868521624371</v>
      </c>
      <c r="Q37" s="121">
        <f>IF('Ton-Miles'!Q37=0,0,100*'Nom Revenue'!Q37/'Ton-Miles'!Q37)</f>
        <v>1.1947609025278927</v>
      </c>
      <c r="R37" s="121">
        <f>IF('Ton-Miles'!R37=0,0,100*'Nom Revenue'!R37/'Ton-Miles'!R37)</f>
        <v>1.061675321743057</v>
      </c>
      <c r="S37" s="121">
        <f>IF('Ton-Miles'!S37=0,0,100*'Nom Revenue'!S37/'Ton-Miles'!S37)</f>
        <v>0.99426286358316363</v>
      </c>
      <c r="T37" s="121">
        <f>IF('Ton-Miles'!T37=0,0,100*'Nom Revenue'!T37/'Ton-Miles'!T37)</f>
        <v>0.94702184336707518</v>
      </c>
      <c r="U37" s="121">
        <f>IF('Ton-Miles'!U37=0,0,100*'Nom Revenue'!U37/'Ton-Miles'!U37)</f>
        <v>0.93423522827216765</v>
      </c>
      <c r="V37" s="121">
        <f>IF('Ton-Miles'!V37=0,0,100*'Nom Revenue'!V37/'Ton-Miles'!V37)</f>
        <v>0.90502953032717726</v>
      </c>
      <c r="W37" s="121">
        <f>IF('Ton-Miles'!W37=0,0,100*'Nom Revenue'!W37/'Ton-Miles'!W37)</f>
        <v>0.87514194885096563</v>
      </c>
      <c r="X37" s="121">
        <f>IF('Ton-Miles'!X37=0,0,100*'Nom Revenue'!X37/'Ton-Miles'!X37)</f>
        <v>0.90231750956030288</v>
      </c>
      <c r="Y37" s="121">
        <f>IF('Ton-Miles'!Y37=0,0,100*'Nom Revenue'!Y37/'Ton-Miles'!Y37)</f>
        <v>0.95507758221398809</v>
      </c>
      <c r="Z37" s="121">
        <f>IF('Ton-Miles'!Z37=0,0,100*'Nom Revenue'!Z37/'Ton-Miles'!Z37)</f>
        <v>0.90834731595759222</v>
      </c>
      <c r="AA37" s="121">
        <f>IF('Ton-Miles'!AA37=0,0,100*'Nom Revenue'!AA37/'Ton-Miles'!AA37)</f>
        <v>1.0165941705465908</v>
      </c>
      <c r="AB37" s="121">
        <f>IF('Ton-Miles'!AB37=0,0,100*'Nom Revenue'!AB37/'Ton-Miles'!AB37)</f>
        <v>1.1373422315634376</v>
      </c>
      <c r="AC37" s="121">
        <f>IF('Ton-Miles'!AC37=0,0,100*'Nom Revenue'!AC37/'Ton-Miles'!AC37)</f>
        <v>1.1807571080422421</v>
      </c>
      <c r="AD37" s="121">
        <f>IF('Ton-Miles'!AD37=0,0,100*'Nom Revenue'!AD37/'Ton-Miles'!AD37)</f>
        <v>1.1807571080422421</v>
      </c>
      <c r="AE37" s="121">
        <f>IF('Ton-Miles'!AE37=0,0,100*'Nom Revenue'!AE37/'Ton-Miles'!AE37)</f>
        <v>1.5044032317297096</v>
      </c>
      <c r="AF37" s="121">
        <f>IF('Ton-Miles'!AF37=0,0,100*'Nom Revenue'!AF37/'Ton-Miles'!AF37)</f>
        <v>1.4314587443755233</v>
      </c>
      <c r="AG37" s="121">
        <f>IF('Ton-Miles'!AG37=0,0,100*'Nom Revenue'!AG37/'Ton-Miles'!AG37)</f>
        <v>1.6697156983930779</v>
      </c>
      <c r="AH37" s="121">
        <f>IF('Ton-Miles'!AH37=0,0,100*'Nom Revenue'!AH37/'Ton-Miles'!AH37)</f>
        <v>1.820545028473517</v>
      </c>
      <c r="AI37" s="121">
        <f>IF('Ton-Miles'!AI37=0,0,100*'Nom Revenue'!AI37/'Ton-Miles'!AI37)</f>
        <v>1.6691172943151833</v>
      </c>
      <c r="AJ37" s="121">
        <f>IF('Ton-Miles'!AJ37=0,0,100*'Nom Revenue'!AJ37/'Ton-Miles'!AJ37)</f>
        <v>1.5781630299535674</v>
      </c>
      <c r="AK37" s="121">
        <f>IF('Ton-Miles'!AK37=0,0,100*'Nom Revenue'!AK37/'Ton-Miles'!AK37)</f>
        <v>1.5568813230591814</v>
      </c>
      <c r="AL37" s="121">
        <f>IF('Ton-Miles'!AL37=0,0,100*'Nom Revenue'!AL37/'Ton-Miles'!AL37)</f>
        <v>1.393697978609125</v>
      </c>
      <c r="AM37" s="121">
        <f>IF('Ton-Miles'!AM37=0,0,100*'Nom Revenue'!AL37/'Ton-Miles'!AM37)</f>
        <v>1.3349678429237419</v>
      </c>
      <c r="AN37" s="121">
        <f>IF('Ton-Miles'!AN37=0,0,100*'Nom Revenue'!AM37/'Ton-Miles'!AN37)</f>
        <v>1.2664946293478021</v>
      </c>
      <c r="AO37" s="121">
        <f>IF('Ton-Miles'!AO37=0,0,100*'Nom Revenue'!AN37/'Ton-Miles'!AO37)</f>
        <v>1.2911352160089768</v>
      </c>
      <c r="AP37" s="121">
        <f>IF('Ton-Miles'!AP37=0,0,100*'Nom Revenue'!AO37/'Ton-Miles'!AP37)</f>
        <v>1.3160582413399313</v>
      </c>
      <c r="AQ37" s="121">
        <f>IF('Ton-Miles'!AQ37=0,0,100*'Nom Revenue'!AP37/'Ton-Miles'!AQ37)</f>
        <v>1.3208879066592998</v>
      </c>
      <c r="AR37" s="121">
        <f>IF('Ton-Miles'!AR37=0,0,100*'Nom Revenue'!AQ37/'Ton-Miles'!AR37)</f>
        <v>1.2132493416636547</v>
      </c>
      <c r="AS37" s="121">
        <f>IF('Ton-Miles'!AS37=0,0,100*'Nom Revenue'!AR37/'Ton-Miles'!AS37)</f>
        <v>1.3013632822643468</v>
      </c>
      <c r="AT37" s="121">
        <f>IF('Ton-Miles'!AT37=0,0,100*'Nom Revenue'!AS37/'Ton-Miles'!AT37)</f>
        <v>1.6372017325108281</v>
      </c>
      <c r="AU37" s="121" t="e">
        <f>IF('Ton-Miles'!AU37=0,0,100*'Nom Revenue'!AT37/'Ton-Miles'!AU37)</f>
        <v>#N/A</v>
      </c>
      <c r="AV37" s="121" t="e">
        <f>IF('Ton-Miles'!AV37=0,0,100*'Nom Revenue'!AU37/'Ton-Miles'!AV37)</f>
        <v>#N/A</v>
      </c>
      <c r="AW37" s="121" t="e">
        <f>IF('Ton-Miles'!AW37=0,0,100*'Nom Revenue'!AV37/'Ton-Miles'!AW37)</f>
        <v>#N/A</v>
      </c>
      <c r="AX37" s="121" t="e">
        <f>IF('Ton-Miles'!AX37=0,0,100*'Nom Revenue'!AW37/'Ton-Miles'!AX37)</f>
        <v>#N/A</v>
      </c>
      <c r="AY37" s="121" t="e">
        <f>IF('Ton-Miles'!AY37=0,0,100*'Nom Revenue'!AX37/'Ton-Miles'!AY37)</f>
        <v>#N/A</v>
      </c>
      <c r="AZ37" s="121" t="e">
        <f>IF('Ton-Miles'!AZ37=0,0,100*'Nom Revenue'!AY37/'Ton-Miles'!AZ37)</f>
        <v>#N/A</v>
      </c>
      <c r="BA37" s="121" t="e">
        <f>IF('Ton-Miles'!BA37=0,0,100*'Nom Revenue'!AZ37/'Ton-Miles'!BA37)</f>
        <v>#N/A</v>
      </c>
      <c r="BB37" s="121" t="e">
        <f>IF('Ton-Miles'!BB37=0,0,100*'Nom Revenue'!BA37/'Ton-Miles'!BB37)</f>
        <v>#N/A</v>
      </c>
      <c r="BC37" s="121"/>
      <c r="BD37" s="78">
        <f t="shared" si="35"/>
        <v>0.11916901463498397</v>
      </c>
      <c r="BE37" s="78">
        <f t="shared" si="36"/>
        <v>0.11877705432043184</v>
      </c>
      <c r="BF37" s="78">
        <f t="shared" si="27"/>
        <v>3.8172218769300992E-2</v>
      </c>
      <c r="BG37" s="78">
        <f t="shared" si="37"/>
        <v>0.27410050846451384</v>
      </c>
      <c r="BH37" s="78">
        <f t="shared" si="38"/>
        <v>-4.8487324286266786E-2</v>
      </c>
      <c r="BI37" s="78">
        <f t="shared" si="39"/>
        <v>0.16644346541855426</v>
      </c>
      <c r="BJ37" s="78">
        <f t="shared" si="40"/>
        <v>9.0332342341631122E-2</v>
      </c>
      <c r="BK37" s="78">
        <f t="shared" si="40"/>
        <v>-8.3177142992888364E-2</v>
      </c>
      <c r="BL37" s="78">
        <f t="shared" si="40"/>
        <v>-5.4492434217412677E-2</v>
      </c>
      <c r="BM37" s="78">
        <f t="shared" si="40"/>
        <v>-1.3485113065290988E-2</v>
      </c>
      <c r="BN37" s="78">
        <f t="shared" si="40"/>
        <v>-0.10481424758144731</v>
      </c>
      <c r="BO37" s="78">
        <f t="shared" si="42"/>
        <v>-5.1292032193056558E-2</v>
      </c>
      <c r="BP37" s="78">
        <f t="shared" si="41"/>
        <v>1.9455737190029465E-2</v>
      </c>
      <c r="BQ37" s="78">
        <f t="shared" si="41"/>
        <v>1.9303187630489882E-2</v>
      </c>
      <c r="BR37" s="78">
        <f t="shared" si="41"/>
        <v>3.669796037636841E-3</v>
      </c>
      <c r="BS37" s="78">
        <f t="shared" si="41"/>
        <v>-8.1489552938581511E-2</v>
      </c>
      <c r="BT37" s="78">
        <f t="shared" si="41"/>
        <v>7.2626407099357637E-2</v>
      </c>
      <c r="BU37" s="78">
        <f t="shared" si="41"/>
        <v>0.2580666404404226</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77"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IF('Ton-Miles'!AD38=0,0,100*'Nom Revenue'!AD38/'Ton-Miles'!AD38)</f>
        <v>5.98</v>
      </c>
      <c r="AE38" s="122">
        <f>IF('Ton-Miles'!AE38=0,0,100*'Nom Revenue'!AE38/'Ton-Miles'!AE38)</f>
        <v>5.7608194622279125</v>
      </c>
      <c r="AF38" s="122">
        <f>IF('Ton-Miles'!AF38=0,0,100*'Nom Revenue'!AF38/'Ton-Miles'!AF38)</f>
        <v>5.0597547380156076</v>
      </c>
      <c r="AG38" s="122">
        <f>IF('Ton-Miles'!AG38=0,0,100*'Nom Revenue'!AG38/'Ton-Miles'!AG38)</f>
        <v>5.1288107202680067</v>
      </c>
      <c r="AH38" s="122">
        <f>IF('Ton-Miles'!AH38=0,0,100*'Nom Revenue'!AH38/'Ton-Miles'!AH38)</f>
        <v>5.9794585987261151</v>
      </c>
      <c r="AI38" s="122">
        <f>IF('Ton-Miles'!AI38=0,0,100*'Nom Revenue'!AI38/'Ton-Miles'!AI38)</f>
        <v>6.0598678777869539</v>
      </c>
      <c r="AJ38" s="122">
        <f>IF('Ton-Miles'!AJ38=0,0,100*'Nom Revenue'!AJ38/'Ton-Miles'!AJ38)</f>
        <v>5.8661224489795929</v>
      </c>
      <c r="AK38" s="122">
        <f>IF('Ton-Miles'!AK38=0,0,100*'Nom Revenue'!AK38/'Ton-Miles'!AK38)</f>
        <v>5.7193962264150944</v>
      </c>
      <c r="AL38" s="122">
        <f>IF('Ton-Miles'!AL38=0,0,100*'Nom Revenue'!AL38/'Ton-Miles'!AL38)</f>
        <v>4.6900861727264473</v>
      </c>
      <c r="AM38" s="122">
        <f>IF('Ton-Miles'!AM38=0,0,100*'Nom Revenue'!AL38/'Ton-Miles'!AM38)</f>
        <v>4.4924469413233457</v>
      </c>
      <c r="AN38" s="122">
        <f>IF('Ton-Miles'!AN38=0,0,100*'Nom Revenue'!AM38/'Ton-Miles'!AN38)</f>
        <v>4.8698579369981472</v>
      </c>
      <c r="AO38" s="122">
        <f>IF('Ton-Miles'!AO38=0,0,100*'Nom Revenue'!AN38/'Ton-Miles'!AO38)</f>
        <v>5.1556810631229233</v>
      </c>
      <c r="AP38" s="122">
        <f>IF('Ton-Miles'!AP38=0,0,100*'Nom Revenue'!AO38/'Ton-Miles'!AP38)</f>
        <v>4.8969945355191253</v>
      </c>
      <c r="AQ38" s="122">
        <f>IF('Ton-Miles'!AQ38=0,0,100*'Nom Revenue'!AP38/'Ton-Miles'!AQ38)</f>
        <v>5.6993584603047305</v>
      </c>
      <c r="AR38" s="122">
        <f>IF('Ton-Miles'!AR38=0,0,100*'Nom Revenue'!AQ38/'Ton-Miles'!AR38)</f>
        <v>5.7388888888888889</v>
      </c>
      <c r="AS38" s="122">
        <f>IF('Ton-Miles'!AS38=0,0,100*'Nom Revenue'!AR38/'Ton-Miles'!AS38)</f>
        <v>5.6870934959349588</v>
      </c>
      <c r="AT38" s="122">
        <f>IF('Ton-Miles'!AT38=0,0,100*'Nom Revenue'!AS38/'Ton-Miles'!AT38)</f>
        <v>6.7474539544962084</v>
      </c>
      <c r="AU38" s="122" t="e">
        <f>IF('Ton-Miles'!AU38=0,0,100*'Nom Revenue'!AT38/'Ton-Miles'!AU38)</f>
        <v>#N/A</v>
      </c>
      <c r="AV38" s="122" t="e">
        <f>IF('Ton-Miles'!AV38=0,0,100*'Nom Revenue'!AU38/'Ton-Miles'!AV38)</f>
        <v>#N/A</v>
      </c>
      <c r="AW38" s="122" t="e">
        <f>IF('Ton-Miles'!AW38=0,0,100*'Nom Revenue'!AV38/'Ton-Miles'!AW38)</f>
        <v>#N/A</v>
      </c>
      <c r="AX38" s="122" t="e">
        <f>IF('Ton-Miles'!AX38=0,0,100*'Nom Revenue'!AW38/'Ton-Miles'!AX38)</f>
        <v>#N/A</v>
      </c>
      <c r="AY38" s="122" t="e">
        <f>IF('Ton-Miles'!AY38=0,0,100*'Nom Revenue'!AX38/'Ton-Miles'!AY38)</f>
        <v>#N/A</v>
      </c>
      <c r="AZ38" s="122" t="e">
        <f>IF('Ton-Miles'!AZ38=0,0,100*'Nom Revenue'!AY38/'Ton-Miles'!AZ38)</f>
        <v>#N/A</v>
      </c>
      <c r="BA38" s="122" t="e">
        <f>IF('Ton-Miles'!BA38=0,0,100*'Nom Revenue'!AZ38/'Ton-Miles'!BA38)</f>
        <v>#N/A</v>
      </c>
      <c r="BB38" s="122" t="e">
        <f>IF('Ton-Miles'!BB38=0,0,100*'Nom Revenue'!BA38/'Ton-Miles'!BB38)</f>
        <v>#N/A</v>
      </c>
      <c r="BC38" s="121"/>
      <c r="BD38" s="79"/>
      <c r="BE38" s="79"/>
      <c r="BF38" s="111"/>
      <c r="BG38" s="79">
        <f t="shared" si="40"/>
        <v>-3.6652263841486232E-2</v>
      </c>
      <c r="BH38" s="79">
        <f t="shared" si="40"/>
        <v>-0.12169531241327569</v>
      </c>
      <c r="BI38" s="79">
        <f t="shared" si="40"/>
        <v>1.3648088855682694E-2</v>
      </c>
      <c r="BJ38" s="79">
        <f t="shared" si="40"/>
        <v>0.16585675020068935</v>
      </c>
      <c r="BK38" s="79">
        <f t="shared" si="40"/>
        <v>1.3447585217492675E-2</v>
      </c>
      <c r="BL38" s="79">
        <f t="shared" si="40"/>
        <v>-3.1971889934688802E-2</v>
      </c>
      <c r="BM38" s="79">
        <f t="shared" si="40"/>
        <v>-2.501247183989852E-2</v>
      </c>
      <c r="BN38" s="79">
        <f t="shared" si="40"/>
        <v>-0.17996830660809393</v>
      </c>
      <c r="BO38" s="79">
        <f t="shared" si="42"/>
        <v>8.4010117560481934E-2</v>
      </c>
      <c r="BP38" s="79">
        <f t="shared" si="41"/>
        <v>5.8692292428752291E-2</v>
      </c>
      <c r="BQ38" s="79">
        <f t="shared" si="41"/>
        <v>-5.0175044661724066E-2</v>
      </c>
      <c r="BR38" s="79">
        <f t="shared" si="41"/>
        <v>0.1638482377233339</v>
      </c>
      <c r="BS38" s="79">
        <f t="shared" si="41"/>
        <v>6.9359435556619609E-3</v>
      </c>
      <c r="BT38" s="79">
        <f t="shared" si="41"/>
        <v>-9.025334687035258E-3</v>
      </c>
      <c r="BU38" s="79">
        <f t="shared" si="41"/>
        <v>0.18645032991266586</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IF('Ton-Miles'!AD39=0,0,100*'Nom Revenue'!AD39/'Ton-Miles'!AD39)</f>
        <v>3.7428756476683938</v>
      </c>
      <c r="AE39" s="122">
        <f>IF('Ton-Miles'!AE39=0,0,100*'Nom Revenue'!AE39/'Ton-Miles'!AE39)</f>
        <v>3.5331518451300665</v>
      </c>
      <c r="AF39" s="122">
        <f>IF('Ton-Miles'!AF39=0,0,100*'Nom Revenue'!AF39/'Ton-Miles'!AF39)</f>
        <v>2.7645058023209281</v>
      </c>
      <c r="AG39" s="122">
        <f>IF('Ton-Miles'!AG39=0,0,100*'Nom Revenue'!AG39/'Ton-Miles'!AG39)</f>
        <v>2.8011549566891243</v>
      </c>
      <c r="AH39" s="122">
        <f>IF('Ton-Miles'!AH39=0,0,100*'Nom Revenue'!AH39/'Ton-Miles'!AH39)</f>
        <v>3.249966821499668</v>
      </c>
      <c r="AI39" s="122">
        <f>IF('Ton-Miles'!AI39=0,0,100*'Nom Revenue'!AI39/'Ton-Miles'!AI39)</f>
        <v>3.615821378056173</v>
      </c>
      <c r="AJ39" s="122">
        <f>IF('Ton-Miles'!AJ39=0,0,100*'Nom Revenue'!AJ39/'Ton-Miles'!AJ39)</f>
        <v>3.470241392956074</v>
      </c>
      <c r="AK39" s="122">
        <f>IF('Ton-Miles'!AK39=0,0,100*'Nom Revenue'!AK39/'Ton-Miles'!AK39)</f>
        <v>3.3353236285878771</v>
      </c>
      <c r="AL39" s="122">
        <f>IF('Ton-Miles'!AL39=0,0,100*'Nom Revenue'!AL39/'Ton-Miles'!AL39)</f>
        <v>2.7017001273446812</v>
      </c>
      <c r="AM39" s="122">
        <f>IF('Ton-Miles'!AM39=0,0,100*'Nom Revenue'!AL39/'Ton-Miles'!AM39)</f>
        <v>2.5878510599746329</v>
      </c>
      <c r="AN39" s="122">
        <f>IF('Ton-Miles'!AN39=0,0,100*'Nom Revenue'!AM39/'Ton-Miles'!AN39)</f>
        <v>2.1479722739499274</v>
      </c>
      <c r="AO39" s="122">
        <f>IF('Ton-Miles'!AO39=0,0,100*'Nom Revenue'!AN39/'Ton-Miles'!AO39)</f>
        <v>1.8977118644067796</v>
      </c>
      <c r="AP39" s="122">
        <f>IF('Ton-Miles'!AP39=0,0,100*'Nom Revenue'!AO39/'Ton-Miles'!AP39)</f>
        <v>2.5357476221421398</v>
      </c>
      <c r="AQ39" s="122">
        <f>IF('Ton-Miles'!AQ39=0,0,100*'Nom Revenue'!AP39/'Ton-Miles'!AQ39)</f>
        <v>2.7220895522388058</v>
      </c>
      <c r="AR39" s="122">
        <f>IF('Ton-Miles'!AR39=0,0,100*'Nom Revenue'!AQ39/'Ton-Miles'!AR39)</f>
        <v>2.4708326799435469</v>
      </c>
      <c r="AS39" s="122">
        <f>IF('Ton-Miles'!AS39=0,0,100*'Nom Revenue'!AR39/'Ton-Miles'!AS39)</f>
        <v>2.4545423262216102</v>
      </c>
      <c r="AT39" s="122">
        <f>IF('Ton-Miles'!AT39=0,0,100*'Nom Revenue'!AS39/'Ton-Miles'!AT39)</f>
        <v>3.7300270513976557</v>
      </c>
      <c r="AU39" s="122" t="e">
        <f>IF('Ton-Miles'!AU39=0,0,100*'Nom Revenue'!AT39/'Ton-Miles'!AU39)</f>
        <v>#N/A</v>
      </c>
      <c r="AV39" s="122" t="e">
        <f>IF('Ton-Miles'!AV39=0,0,100*'Nom Revenue'!AU39/'Ton-Miles'!AV39)</f>
        <v>#N/A</v>
      </c>
      <c r="AW39" s="122" t="e">
        <f>IF('Ton-Miles'!AW39=0,0,100*'Nom Revenue'!AV39/'Ton-Miles'!AW39)</f>
        <v>#N/A</v>
      </c>
      <c r="AX39" s="122" t="e">
        <f>IF('Ton-Miles'!AX39=0,0,100*'Nom Revenue'!AW39/'Ton-Miles'!AX39)</f>
        <v>#N/A</v>
      </c>
      <c r="AY39" s="122" t="e">
        <f>IF('Ton-Miles'!AY39=0,0,100*'Nom Revenue'!AX39/'Ton-Miles'!AY39)</f>
        <v>#N/A</v>
      </c>
      <c r="AZ39" s="122" t="e">
        <f>IF('Ton-Miles'!AZ39=0,0,100*'Nom Revenue'!AY39/'Ton-Miles'!AZ39)</f>
        <v>#N/A</v>
      </c>
      <c r="BA39" s="122" t="e">
        <f>IF('Ton-Miles'!BA39=0,0,100*'Nom Revenue'!AZ39/'Ton-Miles'!BA39)</f>
        <v>#N/A</v>
      </c>
      <c r="BB39" s="122" t="e">
        <f>IF('Ton-Miles'!BB39=0,0,100*'Nom Revenue'!BA39/'Ton-Miles'!BB39)</f>
        <v>#N/A</v>
      </c>
      <c r="BC39" s="121"/>
      <c r="BD39" s="79"/>
      <c r="BE39" s="79"/>
      <c r="BF39" s="111"/>
      <c r="BG39" s="79">
        <f t="shared" si="40"/>
        <v>-5.6032799986014403E-2</v>
      </c>
      <c r="BH39" s="79">
        <f t="shared" si="40"/>
        <v>-0.21755250736494802</v>
      </c>
      <c r="BI39" s="79">
        <f t="shared" si="40"/>
        <v>1.3257036515324838E-2</v>
      </c>
      <c r="BJ39" s="79">
        <f t="shared" si="40"/>
        <v>0.16022386185340665</v>
      </c>
      <c r="BK39" s="79">
        <f t="shared" si="40"/>
        <v>0.11257178200597284</v>
      </c>
      <c r="BL39" s="79">
        <f t="shared" si="40"/>
        <v>-4.0261940477369862E-2</v>
      </c>
      <c r="BM39" s="79">
        <f t="shared" si="40"/>
        <v>-3.8878495496611265E-2</v>
      </c>
      <c r="BN39" s="79">
        <f t="shared" si="40"/>
        <v>-0.18997361929506729</v>
      </c>
      <c r="BO39" s="79">
        <f t="shared" si="42"/>
        <v>-0.169978401318435</v>
      </c>
      <c r="BP39" s="79">
        <f t="shared" si="41"/>
        <v>-0.11651007444474204</v>
      </c>
      <c r="BQ39" s="79">
        <f t="shared" si="41"/>
        <v>0.33621318900001107</v>
      </c>
      <c r="BR39" s="79">
        <f t="shared" si="41"/>
        <v>7.348599224525687E-2</v>
      </c>
      <c r="BS39" s="79">
        <f t="shared" si="41"/>
        <v>-9.2302941352025103E-2</v>
      </c>
      <c r="BT39" s="79">
        <f t="shared" si="41"/>
        <v>-6.5930622717476073E-3</v>
      </c>
      <c r="BU39" s="79">
        <f t="shared" si="41"/>
        <v>0.51964258735739866</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IF('Ton-Miles'!AD40=0,0,100*'Nom Revenue'!AD40/'Ton-Miles'!AD40)</f>
        <v>4.3374331550802143</v>
      </c>
      <c r="AE40" s="121">
        <f>IF('Ton-Miles'!AE40=0,0,100*'Nom Revenue'!AE40/'Ton-Miles'!AE40)</f>
        <v>4.4286127167630056</v>
      </c>
      <c r="AF40" s="121">
        <f>IF('Ton-Miles'!AF40=0,0,100*'Nom Revenue'!AF40/'Ton-Miles'!AF40)</f>
        <v>4.3336515513126495</v>
      </c>
      <c r="AG40" s="121">
        <f>IF('Ton-Miles'!AG40=0,0,100*'Nom Revenue'!AG40/'Ton-Miles'!AG40)</f>
        <v>2.5894705174488566</v>
      </c>
      <c r="AH40" s="121">
        <f>IF('Ton-Miles'!AH40=0,0,100*'Nom Revenue'!AH40/'Ton-Miles'!AH40)</f>
        <v>3.1243015188449279</v>
      </c>
      <c r="AI40" s="121">
        <f>IF('Ton-Miles'!AI40=0,0,100*'Nom Revenue'!AI40/'Ton-Miles'!AI40)</f>
        <v>3.2237563162764218</v>
      </c>
      <c r="AJ40" s="121">
        <f>IF('Ton-Miles'!AJ40=0,0,100*'Nom Revenue'!AJ40/'Ton-Miles'!AJ40)</f>
        <v>3.1615334437252245</v>
      </c>
      <c r="AK40" s="121">
        <f>IF('Ton-Miles'!AK40=0,0,100*'Nom Revenue'!AK40/'Ton-Miles'!AK40)</f>
        <v>3.1839225568224343</v>
      </c>
      <c r="AL40" s="121">
        <f>IF('Ton-Miles'!AL40=0,0,100*'Nom Revenue'!AL40/'Ton-Miles'!AL40)</f>
        <v>2.8053344400661233</v>
      </c>
      <c r="AM40" s="121">
        <f>IF('Ton-Miles'!AM40=0,0,100*'Nom Revenue'!AL40/'Ton-Miles'!AM40)</f>
        <v>2.687118244852591</v>
      </c>
      <c r="AN40" s="121">
        <f>IF('Ton-Miles'!AN40=0,0,100*'Nom Revenue'!AM40/'Ton-Miles'!AN40)</f>
        <v>2.5747116165718928</v>
      </c>
      <c r="AO40" s="121">
        <f>IF('Ton-Miles'!AO40=0,0,100*'Nom Revenue'!AN40/'Ton-Miles'!AO40)</f>
        <v>2.4326967617882267</v>
      </c>
      <c r="AP40" s="121">
        <f>IF('Ton-Miles'!AP40=0,0,100*'Nom Revenue'!AO40/'Ton-Miles'!AP40)</f>
        <v>2.3945010950710031</v>
      </c>
      <c r="AQ40" s="121">
        <f>IF('Ton-Miles'!AQ40=0,0,100*'Nom Revenue'!AP40/'Ton-Miles'!AQ40)</f>
        <v>2.7468304162376822</v>
      </c>
      <c r="AR40" s="121">
        <f>IF('Ton-Miles'!AR40=0,0,100*'Nom Revenue'!AQ40/'Ton-Miles'!AR40)</f>
        <v>2.7162910039409147</v>
      </c>
      <c r="AS40" s="121">
        <f>IF('Ton-Miles'!AS40=0,0,100*'Nom Revenue'!AR40/'Ton-Miles'!AS40)</f>
        <v>2.3562708217656851</v>
      </c>
      <c r="AT40" s="121">
        <f>IF('Ton-Miles'!AT40=0,0,100*'Nom Revenue'!AS40/'Ton-Miles'!AT40)</f>
        <v>3.2246230654018975</v>
      </c>
      <c r="AU40" s="121" t="e">
        <f>IF('Ton-Miles'!AU40=0,0,100*'Nom Revenue'!AT40/'Ton-Miles'!AU40)</f>
        <v>#N/A</v>
      </c>
      <c r="AV40" s="121" t="e">
        <f>IF('Ton-Miles'!AV40=0,0,100*'Nom Revenue'!AU40/'Ton-Miles'!AV40)</f>
        <v>#N/A</v>
      </c>
      <c r="AW40" s="121" t="e">
        <f>IF('Ton-Miles'!AW40=0,0,100*'Nom Revenue'!AV40/'Ton-Miles'!AW40)</f>
        <v>#N/A</v>
      </c>
      <c r="AX40" s="121" t="e">
        <f>IF('Ton-Miles'!AX40=0,0,100*'Nom Revenue'!AW40/'Ton-Miles'!AX40)</f>
        <v>#N/A</v>
      </c>
      <c r="AY40" s="121" t="e">
        <f>IF('Ton-Miles'!AY40=0,0,100*'Nom Revenue'!AX40/'Ton-Miles'!AY40)</f>
        <v>#N/A</v>
      </c>
      <c r="AZ40" s="121" t="e">
        <f>IF('Ton-Miles'!AZ40=0,0,100*'Nom Revenue'!AY40/'Ton-Miles'!AZ40)</f>
        <v>#N/A</v>
      </c>
      <c r="BA40" s="121" t="e">
        <f>IF('Ton-Miles'!BA40=0,0,100*'Nom Revenue'!AZ40/'Ton-Miles'!BA40)</f>
        <v>#N/A</v>
      </c>
      <c r="BB40" s="121" t="e">
        <f>IF('Ton-Miles'!BB40=0,0,100*'Nom Revenue'!BA40/'Ton-Miles'!BB40)</f>
        <v>#N/A</v>
      </c>
      <c r="BC40" s="121"/>
      <c r="BD40" s="78"/>
      <c r="BE40" s="78"/>
      <c r="BF40" s="78"/>
      <c r="BG40" s="78">
        <f t="shared" si="40"/>
        <v>2.1021548557122349E-2</v>
      </c>
      <c r="BH40" s="78">
        <f t="shared" ref="BH40:BN40" si="43">AF40/AE40-1</f>
        <v>-2.1442643898598956E-2</v>
      </c>
      <c r="BI40" s="78">
        <f t="shared" si="43"/>
        <v>-0.40247375987935297</v>
      </c>
      <c r="BJ40" s="78">
        <f t="shared" si="43"/>
        <v>0.20654067995452063</v>
      </c>
      <c r="BK40" s="78">
        <f t="shared" si="43"/>
        <v>3.1832650220092296E-2</v>
      </c>
      <c r="BL40" s="78">
        <f t="shared" si="43"/>
        <v>-1.9301357313218803E-2</v>
      </c>
      <c r="BM40" s="78">
        <f t="shared" si="43"/>
        <v>7.0817258446675968E-3</v>
      </c>
      <c r="BN40" s="78">
        <f t="shared" si="43"/>
        <v>-0.11890619510989087</v>
      </c>
      <c r="BO40" s="78">
        <f>AN40/AM40-1</f>
        <v>-4.183166427306384E-2</v>
      </c>
      <c r="BP40" s="78">
        <f t="shared" si="41"/>
        <v>-5.5157577209657416E-2</v>
      </c>
      <c r="BQ40" s="78">
        <f t="shared" si="41"/>
        <v>-1.5700956780633324E-2</v>
      </c>
      <c r="BR40" s="78">
        <f t="shared" si="41"/>
        <v>0.14714101484101927</v>
      </c>
      <c r="BS40" s="78">
        <f t="shared" si="41"/>
        <v>-1.1118055237861024E-2</v>
      </c>
      <c r="BT40" s="78">
        <f t="shared" si="41"/>
        <v>-0.13254109432785233</v>
      </c>
      <c r="BU40" s="78">
        <f t="shared" si="41"/>
        <v>0.36852819956642646</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77"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122">
        <f>IF('Ton-Miles'!G41=0,0,100*'Nom Revenue'!G41/'Ton-Miles'!G41)</f>
        <v>7.386513994910942</v>
      </c>
      <c r="H41" s="122">
        <f>IF('Ton-Miles'!H41=0,0,100*'Nom Revenue'!H41/'Ton-Miles'!H41)</f>
        <v>6.4295922486879293</v>
      </c>
      <c r="I41" s="122">
        <f>IF('Ton-Miles'!I41=0,0,100*'Nom Revenue'!I41/'Ton-Miles'!I41)</f>
        <v>6.2246823956442832</v>
      </c>
      <c r="J41" s="122">
        <f>IF('Ton-Miles'!J41=0,0,100*'Nom Revenue'!J41/'Ton-Miles'!J41)</f>
        <v>6.1817150483817143</v>
      </c>
      <c r="K41" s="122">
        <f>IF('Ton-Miles'!K41=0,0,100*'Nom Revenue'!K41/'Ton-Miles'!K41)</f>
        <v>6.6211162460007111</v>
      </c>
      <c r="L41" s="122">
        <f>IF('Ton-Miles'!L41=0,0,100*'Nom Revenue'!L41/'Ton-Miles'!L41)</f>
        <v>6.328968673002465</v>
      </c>
      <c r="M41" s="122">
        <f>IF('Ton-Miles'!M41=0,0,100*'Nom Revenue'!M41/'Ton-Miles'!M41)</f>
        <v>7.0637003311258271</v>
      </c>
      <c r="N41" s="122">
        <f>IF('Ton-Miles'!N41=0,0,100*'Nom Revenue'!N41/'Ton-Miles'!N41)</f>
        <v>6.5133157299132396</v>
      </c>
      <c r="O41" s="122">
        <f>IF('Ton-Miles'!O41=0,0,100*'Nom Revenue'!O41/'Ton-Miles'!O41)</f>
        <v>6.2845782237086585</v>
      </c>
      <c r="P41" s="122">
        <f>IF('Ton-Miles'!P41=0,0,100*'Nom Revenue'!P41/'Ton-Miles'!P41)</f>
        <v>6.7611111111111102</v>
      </c>
      <c r="Q41" s="122">
        <f>IF('Ton-Miles'!Q41=0,0,100*'Nom Revenue'!Q41/'Ton-Miles'!Q41)</f>
        <v>6.325903385317611</v>
      </c>
      <c r="R41" s="122">
        <f>IF('Ton-Miles'!R41=0,0,100*'Nom Revenue'!R41/'Ton-Miles'!R41)</f>
        <v>6.1913383031593892</v>
      </c>
      <c r="S41" s="122">
        <f>IF('Ton-Miles'!S41=0,0,100*'Nom Revenue'!S41/'Ton-Miles'!S41)</f>
        <v>6.1296522050914302</v>
      </c>
      <c r="T41" s="122">
        <f>IF('Ton-Miles'!T41=0,0,100*'Nom Revenue'!T41/'Ton-Miles'!T41)</f>
        <v>6.4775385719411558</v>
      </c>
      <c r="U41" s="122">
        <f>IF('Ton-Miles'!U41=0,0,100*'Nom Revenue'!U41/'Ton-Miles'!U41)</f>
        <v>6.4217713479181366</v>
      </c>
      <c r="V41" s="122">
        <f>IF('Ton-Miles'!V41=0,0,100*'Nom Revenue'!V41/'Ton-Miles'!V41)</f>
        <v>6.2033978808914876</v>
      </c>
      <c r="W41" s="122">
        <f>IF('Ton-Miles'!W41=0,0,100*'Nom Revenue'!W41/'Ton-Miles'!W41)</f>
        <v>6.1547250193648333</v>
      </c>
      <c r="X41" s="122">
        <f>IF('Ton-Miles'!X41=0,0,100*'Nom Revenue'!X41/'Ton-Miles'!X41)</f>
        <v>6.2056926751592361</v>
      </c>
      <c r="Y41" s="122">
        <f>IF('Ton-Miles'!Y41=0,0,100*'Nom Revenue'!Y41/'Ton-Miles'!Y41)</f>
        <v>6.2102573953130999</v>
      </c>
      <c r="Z41" s="122">
        <f>IF('Ton-Miles'!Z41=0,0,100*'Nom Revenue'!Z41/'Ton-Miles'!Z41)</f>
        <v>6.2954629288085577</v>
      </c>
      <c r="AA41" s="122">
        <f>IF('Ton-Miles'!AA41=0,0,100*'Nom Revenue'!AA41/'Ton-Miles'!AA41)</f>
        <v>6.5934298834334157</v>
      </c>
      <c r="AB41" s="122">
        <f>IF('Ton-Miles'!AB41=0,0,100*'Nom Revenue'!AB41/'Ton-Miles'!AB41)</f>
        <v>7.3995717344753755</v>
      </c>
      <c r="AC41" s="122">
        <f>IF('Ton-Miles'!AC41=0,0,100*'Nom Revenue'!AC41/'Ton-Miles'!AC41)</f>
        <v>7.4378397458524539</v>
      </c>
      <c r="AD41" s="122">
        <f>IF('Ton-Miles'!AD41=0,0,100*'Nom Revenue'!AD41/'Ton-Miles'!AD41)</f>
        <v>7.4378397458524539</v>
      </c>
      <c r="AE41" s="122">
        <f>IF('Ton-Miles'!AE41=0,0,100*'Nom Revenue'!AE41/'Ton-Miles'!AE41)</f>
        <v>8.5408007197480877</v>
      </c>
      <c r="AF41" s="122">
        <f>IF('Ton-Miles'!AF41=0,0,100*'Nom Revenue'!AF41/'Ton-Miles'!AF41)</f>
        <v>8.5713697219361471</v>
      </c>
      <c r="AG41" s="122">
        <f>IF('Ton-Miles'!AG41=0,0,100*'Nom Revenue'!AG41/'Ton-Miles'!AG41)</f>
        <v>9.1693928750627212</v>
      </c>
      <c r="AH41" s="122">
        <f>IF('Ton-Miles'!AH41=0,0,100*'Nom Revenue'!AH41/'Ton-Miles'!AH41)</f>
        <v>10.275147611379495</v>
      </c>
      <c r="AI41" s="122">
        <f>IF('Ton-Miles'!AI41=0,0,100*'Nom Revenue'!AI41/'Ton-Miles'!AI41)</f>
        <v>10.223669724770643</v>
      </c>
      <c r="AJ41" s="122">
        <f>IF('Ton-Miles'!AJ41=0,0,100*'Nom Revenue'!AJ41/'Ton-Miles'!AJ41)</f>
        <v>10.060051435919416</v>
      </c>
      <c r="AK41" s="122">
        <f>IF('Ton-Miles'!AK41=0,0,100*'Nom Revenue'!AK41/'Ton-Miles'!AK41)</f>
        <v>9.8422898997686978</v>
      </c>
      <c r="AL41" s="122">
        <f>IF('Ton-Miles'!AL41=0,0,100*'Nom Revenue'!AL41/'Ton-Miles'!AL41)</f>
        <v>10.08278815397807</v>
      </c>
      <c r="AM41" s="122">
        <f>IF('Ton-Miles'!AM41=0,0,100*'Nom Revenue'!AL41/'Ton-Miles'!AM41)</f>
        <v>9.6579016107966922</v>
      </c>
      <c r="AN41" s="122">
        <f>IF('Ton-Miles'!AN41=0,0,100*'Nom Revenue'!AM41/'Ton-Miles'!AN41)</f>
        <v>10.338329238329239</v>
      </c>
      <c r="AO41" s="122">
        <f>IF('Ton-Miles'!AO41=0,0,100*'Nom Revenue'!AN41/'Ton-Miles'!AO41)</f>
        <v>10.744726749760307</v>
      </c>
      <c r="AP41" s="122">
        <f>IF('Ton-Miles'!AP41=0,0,100*'Nom Revenue'!AO41/'Ton-Miles'!AP41)</f>
        <v>11.225063678043812</v>
      </c>
      <c r="AQ41" s="122">
        <f>IF('Ton-Miles'!AQ41=0,0,100*'Nom Revenue'!AP41/'Ton-Miles'!AQ41)</f>
        <v>11.221180390290339</v>
      </c>
      <c r="AR41" s="122">
        <f>IF('Ton-Miles'!AR41=0,0,100*'Nom Revenue'!AQ41/'Ton-Miles'!AR41)</f>
        <v>11.829482672024108</v>
      </c>
      <c r="AS41" s="122">
        <f>IF('Ton-Miles'!AS41=0,0,100*'Nom Revenue'!AR41/'Ton-Miles'!AS41)</f>
        <v>11.935952133194588</v>
      </c>
      <c r="AT41" s="122">
        <f>IF('Ton-Miles'!AT41=0,0,100*'Nom Revenue'!AS41/'Ton-Miles'!AT41)</f>
        <v>12.122880583409298</v>
      </c>
      <c r="AU41" s="122" t="e">
        <f>IF('Ton-Miles'!AU41=0,0,100*'Nom Revenue'!AT41/'Ton-Miles'!AU41)</f>
        <v>#N/A</v>
      </c>
      <c r="AV41" s="122" t="e">
        <f>IF('Ton-Miles'!AV41=0,0,100*'Nom Revenue'!AU41/'Ton-Miles'!AV41)</f>
        <v>#N/A</v>
      </c>
      <c r="AW41" s="122" t="e">
        <f>IF('Ton-Miles'!AW41=0,0,100*'Nom Revenue'!AV41/'Ton-Miles'!AW41)</f>
        <v>#N/A</v>
      </c>
      <c r="AX41" s="122" t="e">
        <f>IF('Ton-Miles'!AX41=0,0,100*'Nom Revenue'!AW41/'Ton-Miles'!AX41)</f>
        <v>#N/A</v>
      </c>
      <c r="AY41" s="122" t="e">
        <f>IF('Ton-Miles'!AY41=0,0,100*'Nom Revenue'!AX41/'Ton-Miles'!AY41)</f>
        <v>#N/A</v>
      </c>
      <c r="AZ41" s="122" t="e">
        <f>IF('Ton-Miles'!AZ41=0,0,100*'Nom Revenue'!AY41/'Ton-Miles'!AZ41)</f>
        <v>#N/A</v>
      </c>
      <c r="BA41" s="122" t="e">
        <f>IF('Ton-Miles'!BA41=0,0,100*'Nom Revenue'!AZ41/'Ton-Miles'!BA41)</f>
        <v>#N/A</v>
      </c>
      <c r="BB41" s="122" t="e">
        <f>IF('Ton-Miles'!BB41=0,0,100*'Nom Revenue'!BA41/'Ton-Miles'!BB41)</f>
        <v>#N/A</v>
      </c>
      <c r="BC41" s="121"/>
      <c r="BD41" s="79">
        <f t="shared" si="35"/>
        <v>4.7330427959687782E-2</v>
      </c>
      <c r="BE41" s="79">
        <f t="shared" si="36"/>
        <v>0.12226441553090051</v>
      </c>
      <c r="BF41" s="111">
        <f t="shared" si="27"/>
        <v>5.1716521915428082E-3</v>
      </c>
      <c r="BG41" s="79">
        <f t="shared" si="37"/>
        <v>0.14829049987406306</v>
      </c>
      <c r="BH41" s="79">
        <f t="shared" si="38"/>
        <v>3.5791728657685873E-3</v>
      </c>
      <c r="BI41" s="79">
        <f t="shared" si="39"/>
        <v>6.9769846888775744E-2</v>
      </c>
      <c r="BJ41" s="79">
        <f t="shared" si="40"/>
        <v>0.12059192482896086</v>
      </c>
      <c r="BK41" s="79">
        <f t="shared" si="40"/>
        <v>-5.0099413220927591E-3</v>
      </c>
      <c r="BL41" s="79">
        <f t="shared" si="40"/>
        <v>-1.6003870748563132E-2</v>
      </c>
      <c r="BM41" s="79">
        <f t="shared" si="40"/>
        <v>-2.1646165284324503E-2</v>
      </c>
      <c r="BN41" s="79">
        <f t="shared" si="40"/>
        <v>2.4435193096174146E-2</v>
      </c>
      <c r="BO41" s="79">
        <f t="shared" si="42"/>
        <v>7.0452946711725417E-2</v>
      </c>
      <c r="BP41" s="79">
        <f t="shared" si="41"/>
        <v>3.9309786142653902E-2</v>
      </c>
      <c r="BQ41" s="79">
        <f t="shared" si="41"/>
        <v>4.4704434041956453E-2</v>
      </c>
      <c r="BR41" s="79">
        <f t="shared" si="41"/>
        <v>-3.4594794870235202E-4</v>
      </c>
      <c r="BS41" s="79">
        <f t="shared" si="41"/>
        <v>5.4210186502315905E-2</v>
      </c>
      <c r="BT41" s="79">
        <f t="shared" si="41"/>
        <v>9.0003480390796753E-3</v>
      </c>
      <c r="BU41" s="79">
        <f t="shared" si="41"/>
        <v>1.5660958432871963E-2</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77"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122">
        <f>IF('Ton-Miles'!G42=0,0,100*'Nom Revenue'!G42/'Ton-Miles'!G42)</f>
        <v>3.7012974531475251</v>
      </c>
      <c r="H42" s="122">
        <f>IF('Ton-Miles'!H42=0,0,100*'Nom Revenue'!H42/'Ton-Miles'!H42)</f>
        <v>3.177078911827127</v>
      </c>
      <c r="I42" s="122">
        <f>IF('Ton-Miles'!I42=0,0,100*'Nom Revenue'!I42/'Ton-Miles'!I42)</f>
        <v>3.0813454607859962</v>
      </c>
      <c r="J42" s="122">
        <f>IF('Ton-Miles'!J42=0,0,100*'Nom Revenue'!J42/'Ton-Miles'!J42)</f>
        <v>2.9501494111443138</v>
      </c>
      <c r="K42" s="122">
        <f>IF('Ton-Miles'!K42=0,0,100*'Nom Revenue'!K42/'Ton-Miles'!K42)</f>
        <v>2.9949730354391368</v>
      </c>
      <c r="L42" s="122">
        <f>IF('Ton-Miles'!L42=0,0,100*'Nom Revenue'!L42/'Ton-Miles'!L42)</f>
        <v>3.1574756925334801</v>
      </c>
      <c r="M42" s="122">
        <f>IF('Ton-Miles'!M42=0,0,100*'Nom Revenue'!M42/'Ton-Miles'!M42)</f>
        <v>3.312002462043496</v>
      </c>
      <c r="N42" s="122">
        <f>IF('Ton-Miles'!N42=0,0,100*'Nom Revenue'!N42/'Ton-Miles'!N42)</f>
        <v>3.341789967520751</v>
      </c>
      <c r="O42" s="122">
        <f>IF('Ton-Miles'!O42=0,0,100*'Nom Revenue'!O42/'Ton-Miles'!O42)</f>
        <v>3.3954726368159207</v>
      </c>
      <c r="P42" s="122">
        <f>IF('Ton-Miles'!P42=0,0,100*'Nom Revenue'!P42/'Ton-Miles'!P42)</f>
        <v>3.5233494851605083</v>
      </c>
      <c r="Q42" s="122">
        <f>IF('Ton-Miles'!Q42=0,0,100*'Nom Revenue'!Q42/'Ton-Miles'!Q42)</f>
        <v>3.4870271098177361</v>
      </c>
      <c r="R42" s="122">
        <f>IF('Ton-Miles'!R42=0,0,100*'Nom Revenue'!R42/'Ton-Miles'!R42)</f>
        <v>3.5322713257965055</v>
      </c>
      <c r="S42" s="122">
        <f>IF('Ton-Miles'!S42=0,0,100*'Nom Revenue'!S42/'Ton-Miles'!S42)</f>
        <v>3.3317935557456515</v>
      </c>
      <c r="T42" s="122">
        <f>IF('Ton-Miles'!T42=0,0,100*'Nom Revenue'!T42/'Ton-Miles'!T42)</f>
        <v>3.2714967411545621</v>
      </c>
      <c r="U42" s="122">
        <f>IF('Ton-Miles'!U42=0,0,100*'Nom Revenue'!U42/'Ton-Miles'!U42)</f>
        <v>3.2685793871866293</v>
      </c>
      <c r="V42" s="122">
        <f>IF('Ton-Miles'!V42=0,0,100*'Nom Revenue'!V42/'Ton-Miles'!V42)</f>
        <v>3.250766476446235</v>
      </c>
      <c r="W42" s="122">
        <f>IF('Ton-Miles'!W42=0,0,100*'Nom Revenue'!W42/'Ton-Miles'!W42)</f>
        <v>3.2627397547426895</v>
      </c>
      <c r="X42" s="122">
        <f>IF('Ton-Miles'!X42=0,0,100*'Nom Revenue'!X42/'Ton-Miles'!X42)</f>
        <v>3.4148949448720618</v>
      </c>
      <c r="Y42" s="122">
        <f>IF('Ton-Miles'!Y42=0,0,100*'Nom Revenue'!Y42/'Ton-Miles'!Y42)</f>
        <v>3.3784138281647174</v>
      </c>
      <c r="Z42" s="122">
        <f>IF('Ton-Miles'!Z42=0,0,100*'Nom Revenue'!Z42/'Ton-Miles'!Z42)</f>
        <v>3.4742076069730583</v>
      </c>
      <c r="AA42" s="122">
        <f>IF('Ton-Miles'!AA42=0,0,100*'Nom Revenue'!AA42/'Ton-Miles'!AA42)</f>
        <v>3.8575152941176469</v>
      </c>
      <c r="AB42" s="122">
        <f>IF('Ton-Miles'!AB42=0,0,100*'Nom Revenue'!AB42/'Ton-Miles'!AB42)</f>
        <v>4.1884818288393904</v>
      </c>
      <c r="AC42" s="122">
        <f>IF('Ton-Miles'!AC42=0,0,100*'Nom Revenue'!AC42/'Ton-Miles'!AC42)</f>
        <v>4.2907196386407964</v>
      </c>
      <c r="AD42" s="122">
        <f>IF('Ton-Miles'!AD42=0,0,100*'Nom Revenue'!AD42/'Ton-Miles'!AD42)</f>
        <v>4.2907196386407964</v>
      </c>
      <c r="AE42" s="122">
        <f>IF('Ton-Miles'!AE42=0,0,100*'Nom Revenue'!AE42/'Ton-Miles'!AE42)</f>
        <v>4.9040730683781772</v>
      </c>
      <c r="AF42" s="122">
        <f>IF('Ton-Miles'!AF42=0,0,100*'Nom Revenue'!AF42/'Ton-Miles'!AF42)</f>
        <v>4.6880884676145334</v>
      </c>
      <c r="AG42" s="122">
        <f>IF('Ton-Miles'!AG42=0,0,100*'Nom Revenue'!AG42/'Ton-Miles'!AG42)</f>
        <v>4.8775911570485215</v>
      </c>
      <c r="AH42" s="122">
        <f>IF('Ton-Miles'!AH42=0,0,100*'Nom Revenue'!AH42/'Ton-Miles'!AH42)</f>
        <v>5.2601878074228647</v>
      </c>
      <c r="AI42" s="122">
        <f>IF('Ton-Miles'!AI42=0,0,100*'Nom Revenue'!AI42/'Ton-Miles'!AI42)</f>
        <v>5.4812814645308929</v>
      </c>
      <c r="AJ42" s="122">
        <f>IF('Ton-Miles'!AJ42=0,0,100*'Nom Revenue'!AJ42/'Ton-Miles'!AJ42)</f>
        <v>5.5280940243557071</v>
      </c>
      <c r="AK42" s="122">
        <f>IF('Ton-Miles'!AK42=0,0,100*'Nom Revenue'!AK42/'Ton-Miles'!AK42)</f>
        <v>5.5760508052900359</v>
      </c>
      <c r="AL42" s="122">
        <f>IF('Ton-Miles'!AL42=0,0,100*'Nom Revenue'!AL42/'Ton-Miles'!AL42)</f>
        <v>5.5708067781684747</v>
      </c>
      <c r="AM42" s="122">
        <f>IF('Ton-Miles'!AM42=0,0,100*'Nom Revenue'!AL42/'Ton-Miles'!AM42)</f>
        <v>5.3360541682196549</v>
      </c>
      <c r="AN42" s="122">
        <f>IF('Ton-Miles'!AN42=0,0,100*'Nom Revenue'!AM42/'Ton-Miles'!AN42)</f>
        <v>5.2974472948945897</v>
      </c>
      <c r="AO42" s="122">
        <f>IF('Ton-Miles'!AO42=0,0,100*'Nom Revenue'!AN42/'Ton-Miles'!AO42)</f>
        <v>5.4532635557493823</v>
      </c>
      <c r="AP42" s="122">
        <f>IF('Ton-Miles'!AP42=0,0,100*'Nom Revenue'!AO42/'Ton-Miles'!AP42)</f>
        <v>5.7041484408071108</v>
      </c>
      <c r="AQ42" s="122">
        <f>IF('Ton-Miles'!AQ42=0,0,100*'Nom Revenue'!AP42/'Ton-Miles'!AQ42)</f>
        <v>5.9909750201450453</v>
      </c>
      <c r="AR42" s="122">
        <f>IF('Ton-Miles'!AR42=0,0,100*'Nom Revenue'!AQ42/'Ton-Miles'!AR42)</f>
        <v>6.0308902034338479</v>
      </c>
      <c r="AS42" s="122">
        <f>IF('Ton-Miles'!AS42=0,0,100*'Nom Revenue'!AR42/'Ton-Miles'!AS42)</f>
        <v>6.1266990291262138</v>
      </c>
      <c r="AT42" s="122">
        <f>IF('Ton-Miles'!AT42=0,0,100*'Nom Revenue'!AS42/'Ton-Miles'!AT42)</f>
        <v>6.5053506869125082</v>
      </c>
      <c r="AU42" s="122" t="e">
        <f>IF('Ton-Miles'!AU42=0,0,100*'Nom Revenue'!AT42/'Ton-Miles'!AU42)</f>
        <v>#N/A</v>
      </c>
      <c r="AV42" s="122" t="e">
        <f>IF('Ton-Miles'!AV42=0,0,100*'Nom Revenue'!AU42/'Ton-Miles'!AV42)</f>
        <v>#N/A</v>
      </c>
      <c r="AW42" s="122" t="e">
        <f>IF('Ton-Miles'!AW42=0,0,100*'Nom Revenue'!AV42/'Ton-Miles'!AW42)</f>
        <v>#N/A</v>
      </c>
      <c r="AX42" s="122" t="e">
        <f>IF('Ton-Miles'!AX42=0,0,100*'Nom Revenue'!AW42/'Ton-Miles'!AX42)</f>
        <v>#N/A</v>
      </c>
      <c r="AY42" s="122" t="e">
        <f>IF('Ton-Miles'!AY42=0,0,100*'Nom Revenue'!AX42/'Ton-Miles'!AY42)</f>
        <v>#N/A</v>
      </c>
      <c r="AZ42" s="122" t="e">
        <f>IF('Ton-Miles'!AZ42=0,0,100*'Nom Revenue'!AY42/'Ton-Miles'!AZ42)</f>
        <v>#N/A</v>
      </c>
      <c r="BA42" s="122" t="e">
        <f>IF('Ton-Miles'!BA42=0,0,100*'Nom Revenue'!AZ42/'Ton-Miles'!BA42)</f>
        <v>#N/A</v>
      </c>
      <c r="BB42" s="122" t="e">
        <f>IF('Ton-Miles'!BB42=0,0,100*'Nom Revenue'!BA42/'Ton-Miles'!BB42)</f>
        <v>#N/A</v>
      </c>
      <c r="BC42" s="121"/>
      <c r="BD42" s="79">
        <f t="shared" si="35"/>
        <v>0.11032952848737487</v>
      </c>
      <c r="BE42" s="79">
        <f t="shared" si="36"/>
        <v>8.5797854185163391E-2</v>
      </c>
      <c r="BF42" s="111">
        <f t="shared" si="27"/>
        <v>2.44092761958421E-2</v>
      </c>
      <c r="BG42" s="79">
        <f t="shared" si="37"/>
        <v>0.14294884807054831</v>
      </c>
      <c r="BH42" s="79">
        <f t="shared" si="38"/>
        <v>-4.4041880647400666E-2</v>
      </c>
      <c r="BI42" s="79">
        <f t="shared" si="39"/>
        <v>4.0422165823678302E-2</v>
      </c>
      <c r="BJ42" s="79">
        <f t="shared" si="40"/>
        <v>7.8439671972395431E-2</v>
      </c>
      <c r="BK42" s="79">
        <f t="shared" si="40"/>
        <v>4.2031513931125142E-2</v>
      </c>
      <c r="BL42" s="79">
        <f t="shared" si="40"/>
        <v>8.5404407943172611E-3</v>
      </c>
      <c r="BM42" s="79">
        <f t="shared" si="40"/>
        <v>8.6751022545998868E-3</v>
      </c>
      <c r="BN42" s="79">
        <f t="shared" si="40"/>
        <v>-9.4045540556875196E-4</v>
      </c>
      <c r="BO42" s="79">
        <f t="shared" si="42"/>
        <v>-7.2350977160238195E-3</v>
      </c>
      <c r="BP42" s="79">
        <f t="shared" si="41"/>
        <v>2.9413461273123165E-2</v>
      </c>
      <c r="BQ42" s="79">
        <f t="shared" si="41"/>
        <v>4.6006374438517739E-2</v>
      </c>
      <c r="BR42" s="79">
        <f t="shared" si="41"/>
        <v>5.0283856094276214E-2</v>
      </c>
      <c r="BS42" s="79">
        <f t="shared" si="41"/>
        <v>6.6625521145697864E-3</v>
      </c>
      <c r="BT42" s="79">
        <f t="shared" si="41"/>
        <v>1.5886348857389931E-2</v>
      </c>
      <c r="BU42" s="79">
        <f t="shared" si="41"/>
        <v>6.180353498453095E-2</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77"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122">
        <f>IF('Ton-Miles'!G43=0,0,100*'Nom Revenue'!G43/'Ton-Miles'!G43)</f>
        <v>2.5480983619752888</v>
      </c>
      <c r="H43" s="122">
        <f>IF('Ton-Miles'!H43=0,0,100*'Nom Revenue'!H43/'Ton-Miles'!H43)</f>
        <v>2.5905839677106219</v>
      </c>
      <c r="I43" s="122">
        <f>IF('Ton-Miles'!I43=0,0,100*'Nom Revenue'!I43/'Ton-Miles'!I43)</f>
        <v>2.5186753740435694</v>
      </c>
      <c r="J43" s="122">
        <f>IF('Ton-Miles'!J43=0,0,100*'Nom Revenue'!J43/'Ton-Miles'!J43)</f>
        <v>2.4772177687231496</v>
      </c>
      <c r="K43" s="122">
        <f>IF('Ton-Miles'!K43=0,0,100*'Nom Revenue'!K43/'Ton-Miles'!K43)</f>
        <v>2.3683907536976356</v>
      </c>
      <c r="L43" s="122">
        <f>IF('Ton-Miles'!L43=0,0,100*'Nom Revenue'!L43/'Ton-Miles'!L43)</f>
        <v>2.2893642232573339</v>
      </c>
      <c r="M43" s="122">
        <f>IF('Ton-Miles'!M43=0,0,100*'Nom Revenue'!M43/'Ton-Miles'!M43)</f>
        <v>2.2683275231697988</v>
      </c>
      <c r="N43" s="122">
        <f>IF('Ton-Miles'!N43=0,0,100*'Nom Revenue'!N43/'Ton-Miles'!N43)</f>
        <v>2.2414801711370744</v>
      </c>
      <c r="O43" s="122">
        <f>IF('Ton-Miles'!O43=0,0,100*'Nom Revenue'!O43/'Ton-Miles'!O43)</f>
        <v>2.3379328322544204</v>
      </c>
      <c r="P43" s="122">
        <f>IF('Ton-Miles'!P43=0,0,100*'Nom Revenue'!P43/'Ton-Miles'!P43)</f>
        <v>2.3272767984366731</v>
      </c>
      <c r="Q43" s="122">
        <f>IF('Ton-Miles'!Q43=0,0,100*'Nom Revenue'!Q43/'Ton-Miles'!Q43)</f>
        <v>2.2994453566867361</v>
      </c>
      <c r="R43" s="122">
        <f>IF('Ton-Miles'!R43=0,0,100*'Nom Revenue'!R43/'Ton-Miles'!R43)</f>
        <v>2.2517746885719445</v>
      </c>
      <c r="S43" s="122">
        <f>IF('Ton-Miles'!S43=0,0,100*'Nom Revenue'!S43/'Ton-Miles'!S43)</f>
        <v>2.2458735422333174</v>
      </c>
      <c r="T43" s="122">
        <f>IF('Ton-Miles'!T43=0,0,100*'Nom Revenue'!T43/'Ton-Miles'!T43)</f>
        <v>2.2067148068190279</v>
      </c>
      <c r="U43" s="122">
        <f>IF('Ton-Miles'!U43=0,0,100*'Nom Revenue'!U43/'Ton-Miles'!U43)</f>
        <v>2.1756390818377351</v>
      </c>
      <c r="V43" s="122">
        <f>IF('Ton-Miles'!V43=0,0,100*'Nom Revenue'!V43/'Ton-Miles'!V43)</f>
        <v>2.1147740026527906</v>
      </c>
      <c r="W43" s="122">
        <f>IF('Ton-Miles'!W43=0,0,100*'Nom Revenue'!W43/'Ton-Miles'!W43)</f>
        <v>2.2784839871138907</v>
      </c>
      <c r="X43" s="122">
        <f>IF('Ton-Miles'!X43=0,0,100*'Nom Revenue'!X43/'Ton-Miles'!X43)</f>
        <v>2.2215477293790546</v>
      </c>
      <c r="Y43" s="122">
        <f>IF('Ton-Miles'!Y43=0,0,100*'Nom Revenue'!Y43/'Ton-Miles'!Y43)</f>
        <v>2.1558563824877703</v>
      </c>
      <c r="Z43" s="122">
        <f>IF('Ton-Miles'!Z43=0,0,100*'Nom Revenue'!Z43/'Ton-Miles'!Z43)</f>
        <v>2.3153186393500991</v>
      </c>
      <c r="AA43" s="122">
        <f>IF('Ton-Miles'!AA43=0,0,100*'Nom Revenue'!AA43/'Ton-Miles'!AA43)</f>
        <v>2.5909358337929764</v>
      </c>
      <c r="AB43" s="122">
        <f>IF('Ton-Miles'!AB43=0,0,100*'Nom Revenue'!AB43/'Ton-Miles'!AB43)</f>
        <v>2.9276361210222497</v>
      </c>
      <c r="AC43" s="122">
        <f>IF('Ton-Miles'!AC43=0,0,100*'Nom Revenue'!AC43/'Ton-Miles'!AC43)</f>
        <v>3.1496057448606027</v>
      </c>
      <c r="AD43" s="122">
        <f>IF('Ton-Miles'!AD43=0,0,100*'Nom Revenue'!AD43/'Ton-Miles'!AD43)</f>
        <v>3.1496057448606027</v>
      </c>
      <c r="AE43" s="122">
        <f>IF('Ton-Miles'!AE43=0,0,100*'Nom Revenue'!AE43/'Ton-Miles'!AE43)</f>
        <v>3.7489694139352534</v>
      </c>
      <c r="AF43" s="122">
        <f>IF('Ton-Miles'!AF43=0,0,100*'Nom Revenue'!AF43/'Ton-Miles'!AF43)</f>
        <v>3.6764039675383229</v>
      </c>
      <c r="AG43" s="122">
        <f>IF('Ton-Miles'!AG43=0,0,100*'Nom Revenue'!AG43/'Ton-Miles'!AG43)</f>
        <v>3.8782929343659958</v>
      </c>
      <c r="AH43" s="122">
        <f>IF('Ton-Miles'!AH43=0,0,100*'Nom Revenue'!AH43/'Ton-Miles'!AH43)</f>
        <v>4.2639726204871309</v>
      </c>
      <c r="AI43" s="122">
        <f>IF('Ton-Miles'!AI43=0,0,100*'Nom Revenue'!AI43/'Ton-Miles'!AI43)</f>
        <v>4.4729418921836057</v>
      </c>
      <c r="AJ43" s="122">
        <f>IF('Ton-Miles'!AJ43=0,0,100*'Nom Revenue'!AJ43/'Ton-Miles'!AJ43)</f>
        <v>4.5438096325412225</v>
      </c>
      <c r="AK43" s="122">
        <f>IF('Ton-Miles'!AK43=0,0,100*'Nom Revenue'!AK43/'Ton-Miles'!AK43)</f>
        <v>4.6550988692996089</v>
      </c>
      <c r="AL43" s="122">
        <f>IF('Ton-Miles'!AL43=0,0,100*'Nom Revenue'!AL43/'Ton-Miles'!AL43)</f>
        <v>4.1137868388961021</v>
      </c>
      <c r="AM43" s="122">
        <f>IF('Ton-Miles'!AM43=0,0,100*'Nom Revenue'!AL43/'Ton-Miles'!AM43)</f>
        <v>3.9404327385549185</v>
      </c>
      <c r="AN43" s="122">
        <f>IF('Ton-Miles'!AN43=0,0,100*'Nom Revenue'!AM43/'Ton-Miles'!AN43)</f>
        <v>3.6637507766325217</v>
      </c>
      <c r="AO43" s="122">
        <f>IF('Ton-Miles'!AO43=0,0,100*'Nom Revenue'!AN43/'Ton-Miles'!AO43)</f>
        <v>3.7065383044634586</v>
      </c>
      <c r="AP43" s="122">
        <f>IF('Ton-Miles'!AP43=0,0,100*'Nom Revenue'!AO43/'Ton-Miles'!AP43)</f>
        <v>3.8373826749601729</v>
      </c>
      <c r="AQ43" s="122">
        <f>IF('Ton-Miles'!AQ43=0,0,100*'Nom Revenue'!AP43/'Ton-Miles'!AQ43)</f>
        <v>3.9953834698436332</v>
      </c>
      <c r="AR43" s="122">
        <f>IF('Ton-Miles'!AR43=0,0,100*'Nom Revenue'!AQ43/'Ton-Miles'!AR43)</f>
        <v>3.8839955491677873</v>
      </c>
      <c r="AS43" s="122">
        <f>IF('Ton-Miles'!AS43=0,0,100*'Nom Revenue'!AR43/'Ton-Miles'!AS43)</f>
        <v>3.7499931309245773</v>
      </c>
      <c r="AT43" s="122">
        <f>IF('Ton-Miles'!AT43=0,0,100*'Nom Revenue'!AS43/'Ton-Miles'!AT43)</f>
        <v>4.2622800181241507</v>
      </c>
      <c r="AU43" s="122" t="e">
        <f>IF('Ton-Miles'!AU43=0,0,100*'Nom Revenue'!AT43/'Ton-Miles'!AU43)</f>
        <v>#N/A</v>
      </c>
      <c r="AV43" s="122" t="e">
        <f>IF('Ton-Miles'!AV43=0,0,100*'Nom Revenue'!AU43/'Ton-Miles'!AV43)</f>
        <v>#N/A</v>
      </c>
      <c r="AW43" s="122" t="e">
        <f>IF('Ton-Miles'!AW43=0,0,100*'Nom Revenue'!AV43/'Ton-Miles'!AW43)</f>
        <v>#N/A</v>
      </c>
      <c r="AX43" s="122" t="e">
        <f>IF('Ton-Miles'!AX43=0,0,100*'Nom Revenue'!AW43/'Ton-Miles'!AX43)</f>
        <v>#N/A</v>
      </c>
      <c r="AY43" s="122" t="e">
        <f>IF('Ton-Miles'!AY43=0,0,100*'Nom Revenue'!AX43/'Ton-Miles'!AY43)</f>
        <v>#N/A</v>
      </c>
      <c r="AZ43" s="122" t="e">
        <f>IF('Ton-Miles'!AZ43=0,0,100*'Nom Revenue'!AY43/'Ton-Miles'!AZ43)</f>
        <v>#N/A</v>
      </c>
      <c r="BA43" s="122" t="e">
        <f>IF('Ton-Miles'!BA43=0,0,100*'Nom Revenue'!AZ43/'Ton-Miles'!BA43)</f>
        <v>#N/A</v>
      </c>
      <c r="BB43" s="122" t="e">
        <f>IF('Ton-Miles'!BB43=0,0,100*'Nom Revenue'!BA43/'Ton-Miles'!BB43)</f>
        <v>#N/A</v>
      </c>
      <c r="BC43" s="121"/>
      <c r="BD43" s="79">
        <f t="shared" si="35"/>
        <v>0.11904071852513654</v>
      </c>
      <c r="BE43" s="79">
        <f t="shared" si="36"/>
        <v>0.12995315547292585</v>
      </c>
      <c r="BF43" s="111">
        <f t="shared" si="27"/>
        <v>7.5818720176483945E-2</v>
      </c>
      <c r="BG43" s="79">
        <f t="shared" si="37"/>
        <v>0.19029799842493555</v>
      </c>
      <c r="BH43" s="79">
        <f t="shared" si="38"/>
        <v>-1.9356105207793406E-2</v>
      </c>
      <c r="BI43" s="79">
        <f t="shared" si="39"/>
        <v>5.4914794078751772E-2</v>
      </c>
      <c r="BJ43" s="79">
        <f t="shared" si="40"/>
        <v>9.9445733638009459E-2</v>
      </c>
      <c r="BK43" s="79">
        <f t="shared" si="40"/>
        <v>4.9008117616055724E-2</v>
      </c>
      <c r="BL43" s="79">
        <f t="shared" si="40"/>
        <v>1.5843653252338719E-2</v>
      </c>
      <c r="BM43" s="79">
        <f t="shared" si="40"/>
        <v>2.4492495451695628E-2</v>
      </c>
      <c r="BN43" s="79">
        <f t="shared" si="40"/>
        <v>-0.11628368066969774</v>
      </c>
      <c r="BO43" s="79">
        <f t="shared" si="42"/>
        <v>-7.0216136216517344E-2</v>
      </c>
      <c r="BP43" s="79">
        <f t="shared" si="41"/>
        <v>1.1678613104318281E-2</v>
      </c>
      <c r="BQ43" s="79">
        <f t="shared" si="41"/>
        <v>3.5300962717463413E-2</v>
      </c>
      <c r="BR43" s="79">
        <f t="shared" si="41"/>
        <v>4.1174104400494738E-2</v>
      </c>
      <c r="BS43" s="79">
        <f t="shared" si="41"/>
        <v>-2.7879156410537287E-2</v>
      </c>
      <c r="BT43" s="79">
        <f t="shared" si="41"/>
        <v>-3.4501177086035062E-2</v>
      </c>
      <c r="BU43" s="79">
        <f t="shared" si="41"/>
        <v>0.13661008682255016</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77"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121">
        <f>IF('Ton-Miles'!G44=0,0,100*'Nom Revenue'!G44/'Ton-Miles'!G44)</f>
        <v>5.0045125641362969</v>
      </c>
      <c r="H44" s="121">
        <f>IF('Ton-Miles'!H44=0,0,100*'Nom Revenue'!H44/'Ton-Miles'!H44)</f>
        <v>4.6494095192651796</v>
      </c>
      <c r="I44" s="121">
        <f>IF('Ton-Miles'!I44=0,0,100*'Nom Revenue'!I44/'Ton-Miles'!I44)</f>
        <v>4.255701222870993</v>
      </c>
      <c r="J44" s="121">
        <f>IF('Ton-Miles'!J44=0,0,100*'Nom Revenue'!J44/'Ton-Miles'!J44)</f>
        <v>4.2110726269076739</v>
      </c>
      <c r="K44" s="121">
        <f>IF('Ton-Miles'!K44=0,0,100*'Nom Revenue'!K44/'Ton-Miles'!K44)</f>
        <v>4.107394169552105</v>
      </c>
      <c r="L44" s="121">
        <f>IF('Ton-Miles'!L44=0,0,100*'Nom Revenue'!L44/'Ton-Miles'!L44)</f>
        <v>4.1063250230840254</v>
      </c>
      <c r="M44" s="121">
        <f>IF('Ton-Miles'!M44=0,0,100*'Nom Revenue'!M44/'Ton-Miles'!M44)</f>
        <v>4.2172277687485487</v>
      </c>
      <c r="N44" s="121">
        <f>IF('Ton-Miles'!N44=0,0,100*'Nom Revenue'!N44/'Ton-Miles'!N44)</f>
        <v>4.1002218770800978</v>
      </c>
      <c r="O44" s="121">
        <f>IF('Ton-Miles'!O44=0,0,100*'Nom Revenue'!O44/'Ton-Miles'!O44)</f>
        <v>4.1038933781089311</v>
      </c>
      <c r="P44" s="121">
        <f>IF('Ton-Miles'!P44=0,0,100*'Nom Revenue'!P44/'Ton-Miles'!P44)</f>
        <v>4.1090673843287444</v>
      </c>
      <c r="Q44" s="121">
        <f>IF('Ton-Miles'!Q44=0,0,100*'Nom Revenue'!Q44/'Ton-Miles'!Q44)</f>
        <v>4.0227158001009595</v>
      </c>
      <c r="R44" s="121">
        <f>IF('Ton-Miles'!R44=0,0,100*'Nom Revenue'!R44/'Ton-Miles'!R44)</f>
        <v>3.9814958973280032</v>
      </c>
      <c r="S44" s="121">
        <f>IF('Ton-Miles'!S44=0,0,100*'Nom Revenue'!S44/'Ton-Miles'!S44)</f>
        <v>3.8755943614559225</v>
      </c>
      <c r="T44" s="121">
        <f>IF('Ton-Miles'!T44=0,0,100*'Nom Revenue'!T44/'Ton-Miles'!T44)</f>
        <v>3.7816941271606184</v>
      </c>
      <c r="U44" s="121">
        <f>IF('Ton-Miles'!U44=0,0,100*'Nom Revenue'!U44/'Ton-Miles'!U44)</f>
        <v>3.7992913545252076</v>
      </c>
      <c r="V44" s="121">
        <f>IF('Ton-Miles'!V44=0,0,100*'Nom Revenue'!V44/'Ton-Miles'!V44)</f>
        <v>3.8430325680726107</v>
      </c>
      <c r="W44" s="121">
        <f>IF('Ton-Miles'!W44=0,0,100*'Nom Revenue'!W44/'Ton-Miles'!W44)</f>
        <v>3.8890878344772704</v>
      </c>
      <c r="X44" s="121">
        <f>IF('Ton-Miles'!X44=0,0,100*'Nom Revenue'!X44/'Ton-Miles'!X44)</f>
        <v>4.1203832406671959</v>
      </c>
      <c r="Y44" s="121">
        <f>IF('Ton-Miles'!Y44=0,0,100*'Nom Revenue'!Y44/'Ton-Miles'!Y44)</f>
        <v>4.2971643821282832</v>
      </c>
      <c r="Z44" s="121">
        <f>IF('Ton-Miles'!Z44=0,0,100*'Nom Revenue'!Z44/'Ton-Miles'!Z44)</f>
        <v>4.1718235161363122</v>
      </c>
      <c r="AA44" s="121">
        <f>IF('Ton-Miles'!AA44=0,0,100*'Nom Revenue'!AA44/'Ton-Miles'!AA44)</f>
        <v>4.6176298628288732</v>
      </c>
      <c r="AB44" s="121">
        <f>IF('Ton-Miles'!AB44=0,0,100*'Nom Revenue'!AB44/'Ton-Miles'!AB44)</f>
        <v>5.0138756511138203</v>
      </c>
      <c r="AC44" s="121">
        <f>IF('Ton-Miles'!AC44=0,0,100*'Nom Revenue'!AC44/'Ton-Miles'!AC44)</f>
        <v>5.6025767158585156</v>
      </c>
      <c r="AD44" s="121">
        <f>IF('Ton-Miles'!AD44=0,0,100*'Nom Revenue'!AD44/'Ton-Miles'!AD44)</f>
        <v>5.6025767158585156</v>
      </c>
      <c r="AE44" s="121">
        <f>IF('Ton-Miles'!AE44=0,0,100*'Nom Revenue'!AE44/'Ton-Miles'!AE44)</f>
        <v>6.239092922933426</v>
      </c>
      <c r="AF44" s="121">
        <f>IF('Ton-Miles'!AF44=0,0,100*'Nom Revenue'!AF44/'Ton-Miles'!AF44)</f>
        <v>6.1049604346285582</v>
      </c>
      <c r="AG44" s="121">
        <f>IF('Ton-Miles'!AG44=0,0,100*'Nom Revenue'!AG44/'Ton-Miles'!AG44)</f>
        <v>6.2322548912449438</v>
      </c>
      <c r="AH44" s="121">
        <f>IF('Ton-Miles'!AH44=0,0,100*'Nom Revenue'!AH44/'Ton-Miles'!AH44)</f>
        <v>6.6081466867819421</v>
      </c>
      <c r="AI44" s="121">
        <f>IF('Ton-Miles'!AI44=0,0,100*'Nom Revenue'!AI44/'Ton-Miles'!AI44)</f>
        <v>6.7159547875230947</v>
      </c>
      <c r="AJ44" s="121">
        <f>IF('Ton-Miles'!AJ44=0,0,100*'Nom Revenue'!AJ44/'Ton-Miles'!AJ44)</f>
        <v>6.9076755579749589</v>
      </c>
      <c r="AK44" s="121">
        <f>IF('Ton-Miles'!AK44=0,0,100*'Nom Revenue'!AK44/'Ton-Miles'!AK44)</f>
        <v>7.3193259972489688</v>
      </c>
      <c r="AL44" s="121">
        <f>IF('Ton-Miles'!AL44=0,0,100*'Nom Revenue'!AL44/'Ton-Miles'!AL44)</f>
        <v>6.6231771806139417</v>
      </c>
      <c r="AM44" s="121">
        <f>IF('Ton-Miles'!AM44=0,0,100*'Nom Revenue'!AL44/'Ton-Miles'!AM44)</f>
        <v>6.3440779062690211</v>
      </c>
      <c r="AN44" s="121">
        <f>IF('Ton-Miles'!AN44=0,0,100*'Nom Revenue'!AM44/'Ton-Miles'!AN44)</f>
        <v>6.6314960629921265</v>
      </c>
      <c r="AO44" s="121">
        <f>IF('Ton-Miles'!AO44=0,0,100*'Nom Revenue'!AN44/'Ton-Miles'!AO44)</f>
        <v>6.6650540469285522</v>
      </c>
      <c r="AP44" s="121">
        <f>IF('Ton-Miles'!AP44=0,0,100*'Nom Revenue'!AO44/'Ton-Miles'!AP44)</f>
        <v>6.7000481869654269</v>
      </c>
      <c r="AQ44" s="121">
        <f>IF('Ton-Miles'!AQ44=0,0,100*'Nom Revenue'!AP44/'Ton-Miles'!AQ44)</f>
        <v>7.195788506953555</v>
      </c>
      <c r="AR44" s="121">
        <f>IF('Ton-Miles'!AR44=0,0,100*'Nom Revenue'!AQ44/'Ton-Miles'!AR44)</f>
        <v>7.5023660821522942</v>
      </c>
      <c r="AS44" s="121">
        <f>IF('Ton-Miles'!AS44=0,0,100*'Nom Revenue'!AR44/'Ton-Miles'!AS44)</f>
        <v>7.5687395605807541</v>
      </c>
      <c r="AT44" s="121">
        <f>IF('Ton-Miles'!AT44=0,0,100*'Nom Revenue'!AS44/'Ton-Miles'!AT44)</f>
        <v>8.6351243440565817</v>
      </c>
      <c r="AU44" s="121" t="e">
        <f>IF('Ton-Miles'!AU44=0,0,100*'Nom Revenue'!AT44/'Ton-Miles'!AU44)</f>
        <v>#N/A</v>
      </c>
      <c r="AV44" s="121" t="e">
        <f>IF('Ton-Miles'!AV44=0,0,100*'Nom Revenue'!AU44/'Ton-Miles'!AV44)</f>
        <v>#N/A</v>
      </c>
      <c r="AW44" s="121" t="e">
        <f>IF('Ton-Miles'!AW44=0,0,100*'Nom Revenue'!AV44/'Ton-Miles'!AW44)</f>
        <v>#N/A</v>
      </c>
      <c r="AX44" s="121" t="e">
        <f>IF('Ton-Miles'!AX44=0,0,100*'Nom Revenue'!AW44/'Ton-Miles'!AX44)</f>
        <v>#N/A</v>
      </c>
      <c r="AY44" s="121" t="e">
        <f>IF('Ton-Miles'!AY44=0,0,100*'Nom Revenue'!AX44/'Ton-Miles'!AY44)</f>
        <v>#N/A</v>
      </c>
      <c r="AZ44" s="121" t="e">
        <f>IF('Ton-Miles'!AZ44=0,0,100*'Nom Revenue'!AY44/'Ton-Miles'!AZ44)</f>
        <v>#N/A</v>
      </c>
      <c r="BA44" s="121" t="e">
        <f>IF('Ton-Miles'!BA44=0,0,100*'Nom Revenue'!AZ44/'Ton-Miles'!BA44)</f>
        <v>#N/A</v>
      </c>
      <c r="BB44" s="121" t="e">
        <f>IF('Ton-Miles'!BB44=0,0,100*'Nom Revenue'!BA44/'Ton-Miles'!BB44)</f>
        <v>#N/A</v>
      </c>
      <c r="BC44" s="121"/>
      <c r="BD44" s="78">
        <f t="shared" si="35"/>
        <v>0.10686126701386445</v>
      </c>
      <c r="BE44" s="78">
        <f t="shared" si="36"/>
        <v>8.5811509379445372E-2</v>
      </c>
      <c r="BF44" s="78">
        <f t="shared" si="27"/>
        <v>0.11741437277446565</v>
      </c>
      <c r="BG44" s="78">
        <f t="shared" si="37"/>
        <v>0.11361133267005585</v>
      </c>
      <c r="BH44" s="78">
        <f t="shared" si="38"/>
        <v>-2.149871623354549E-2</v>
      </c>
      <c r="BI44" s="78">
        <f t="shared" si="39"/>
        <v>2.0850987975998381E-2</v>
      </c>
      <c r="BJ44" s="78">
        <f t="shared" si="40"/>
        <v>6.0313931650172181E-2</v>
      </c>
      <c r="BK44" s="78">
        <f t="shared" si="40"/>
        <v>1.6314423067635309E-2</v>
      </c>
      <c r="BL44" s="78">
        <f t="shared" si="40"/>
        <v>2.8547060919475342E-2</v>
      </c>
      <c r="BM44" s="78">
        <f t="shared" si="40"/>
        <v>5.9593192502904513E-2</v>
      </c>
      <c r="BN44" s="78">
        <f t="shared" si="40"/>
        <v>-9.5111054883561752E-2</v>
      </c>
      <c r="BO44" s="78">
        <f t="shared" si="42"/>
        <v>4.5304953843503082E-2</v>
      </c>
      <c r="BP44" s="78">
        <f t="shared" si="41"/>
        <v>5.060394158069359E-3</v>
      </c>
      <c r="BQ44" s="78">
        <f t="shared" si="41"/>
        <v>5.2503910381642704E-3</v>
      </c>
      <c r="BR44" s="78">
        <f t="shared" si="41"/>
        <v>7.3990560389187054E-2</v>
      </c>
      <c r="BS44" s="78">
        <f t="shared" si="41"/>
        <v>4.2605139784539503E-2</v>
      </c>
      <c r="BT44" s="78">
        <f t="shared" si="41"/>
        <v>8.8470060913661275E-3</v>
      </c>
      <c r="BU44" s="78">
        <f t="shared" si="41"/>
        <v>0.14089331188375609</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77"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121">
        <f>IF('Ton-Miles'!G45=0,0,100*'Nom Revenue'!G45/'Ton-Miles'!G45)</f>
        <v>3.7914997928462921</v>
      </c>
      <c r="H45" s="121">
        <f>IF('Ton-Miles'!H45=0,0,100*'Nom Revenue'!H45/'Ton-Miles'!H45)</f>
        <v>3.5161939440398617</v>
      </c>
      <c r="I45" s="121">
        <f>IF('Ton-Miles'!I45=0,0,100*'Nom Revenue'!I45/'Ton-Miles'!I45)</f>
        <v>3.1343514193316566</v>
      </c>
      <c r="J45" s="121">
        <f>IF('Ton-Miles'!J45=0,0,100*'Nom Revenue'!J45/'Ton-Miles'!J45)</f>
        <v>2.9974444304910208</v>
      </c>
      <c r="K45" s="121">
        <f>IF('Ton-Miles'!K45=0,0,100*'Nom Revenue'!K45/'Ton-Miles'!K45)</f>
        <v>2.9628185159803131</v>
      </c>
      <c r="L45" s="121">
        <f>IF('Ton-Miles'!L45=0,0,100*'Nom Revenue'!L45/'Ton-Miles'!L45)</f>
        <v>2.8627036924015865</v>
      </c>
      <c r="M45" s="121">
        <f>IF('Ton-Miles'!M45=0,0,100*'Nom Revenue'!M45/'Ton-Miles'!M45)</f>
        <v>3.1262716900404093</v>
      </c>
      <c r="N45" s="121">
        <f>IF('Ton-Miles'!N45=0,0,100*'Nom Revenue'!N45/'Ton-Miles'!N45)</f>
        <v>3.0585634066448293</v>
      </c>
      <c r="O45" s="121">
        <f>IF('Ton-Miles'!O45=0,0,100*'Nom Revenue'!O45/'Ton-Miles'!O45)</f>
        <v>3.1024458187085631</v>
      </c>
      <c r="P45" s="121">
        <f>IF('Ton-Miles'!P45=0,0,100*'Nom Revenue'!P45/'Ton-Miles'!P45)</f>
        <v>3.1790781418797263</v>
      </c>
      <c r="Q45" s="121">
        <f>IF('Ton-Miles'!Q45=0,0,100*'Nom Revenue'!Q45/'Ton-Miles'!Q45)</f>
        <v>3.0950463947419293</v>
      </c>
      <c r="R45" s="121">
        <f>IF('Ton-Miles'!R45=0,0,100*'Nom Revenue'!R45/'Ton-Miles'!R45)</f>
        <v>3.0870900176131766</v>
      </c>
      <c r="S45" s="121">
        <f>IF('Ton-Miles'!S45=0,0,100*'Nom Revenue'!S45/'Ton-Miles'!S45)</f>
        <v>3.0188095548883958</v>
      </c>
      <c r="T45" s="121">
        <f>IF('Ton-Miles'!T45=0,0,100*'Nom Revenue'!T45/'Ton-Miles'!T45)</f>
        <v>2.8964641117933518</v>
      </c>
      <c r="U45" s="121">
        <f>IF('Ton-Miles'!U45=0,0,100*'Nom Revenue'!U45/'Ton-Miles'!U45)</f>
        <v>2.8274049918474851</v>
      </c>
      <c r="V45" s="121">
        <f>IF('Ton-Miles'!V45=0,0,100*'Nom Revenue'!V45/'Ton-Miles'!V45)</f>
        <v>2.7407507370344226</v>
      </c>
      <c r="W45" s="121">
        <f>IF('Ton-Miles'!W45=0,0,100*'Nom Revenue'!W45/'Ton-Miles'!W45)</f>
        <v>2.7924181963288111</v>
      </c>
      <c r="X45" s="121">
        <f>IF('Ton-Miles'!X45=0,0,100*'Nom Revenue'!X45/'Ton-Miles'!X45)</f>
        <v>2.8206344772545893</v>
      </c>
      <c r="Y45" s="121">
        <f>IF('Ton-Miles'!Y45=0,0,100*'Nom Revenue'!Y45/'Ton-Miles'!Y45)</f>
        <v>2.8172892292144436</v>
      </c>
      <c r="Z45" s="121">
        <f>IF('Ton-Miles'!Z45=0,0,100*'Nom Revenue'!Z45/'Ton-Miles'!Z45)</f>
        <v>2.8734673785451932</v>
      </c>
      <c r="AA45" s="121">
        <f>IF('Ton-Miles'!AA45=0,0,100*'Nom Revenue'!AA45/'Ton-Miles'!AA45)</f>
        <v>3.0661532441661921</v>
      </c>
      <c r="AB45" s="121">
        <f>IF('Ton-Miles'!AB45=0,0,100*'Nom Revenue'!AB45/'Ton-Miles'!AB45)</f>
        <v>3.3390709753772314</v>
      </c>
      <c r="AC45" s="121">
        <f>IF('Ton-Miles'!AC45=0,0,100*'Nom Revenue'!AC45/'Ton-Miles'!AC45)</f>
        <v>3.5354166666666664</v>
      </c>
      <c r="AD45" s="121">
        <f>IF('Ton-Miles'!AD45=0,0,100*'Nom Revenue'!AD45/'Ton-Miles'!AD45)</f>
        <v>3.5354166666666664</v>
      </c>
      <c r="AE45" s="121">
        <f>IF('Ton-Miles'!AE45=0,0,100*'Nom Revenue'!AE45/'Ton-Miles'!AE45)</f>
        <v>4.0540974134121885</v>
      </c>
      <c r="AF45" s="121">
        <f>IF('Ton-Miles'!AF45=0,0,100*'Nom Revenue'!AF45/'Ton-Miles'!AF45)</f>
        <v>3.8861933270550248</v>
      </c>
      <c r="AG45" s="121">
        <f>IF('Ton-Miles'!AG45=0,0,100*'Nom Revenue'!AG45/'Ton-Miles'!AG45)</f>
        <v>4.0469599270787615</v>
      </c>
      <c r="AH45" s="121">
        <f>IF('Ton-Miles'!AH45=0,0,100*'Nom Revenue'!AH45/'Ton-Miles'!AH45)</f>
        <v>4.3126755006082922</v>
      </c>
      <c r="AI45" s="121">
        <f>IF('Ton-Miles'!AI45=0,0,100*'Nom Revenue'!AI45/'Ton-Miles'!AI45)</f>
        <v>4.4905679940381686</v>
      </c>
      <c r="AJ45" s="121">
        <f>IF('Ton-Miles'!AJ45=0,0,100*'Nom Revenue'!AJ45/'Ton-Miles'!AJ45)</f>
        <v>4.6153321081648722</v>
      </c>
      <c r="AK45" s="121">
        <f>IF('Ton-Miles'!AK45=0,0,100*'Nom Revenue'!AK45/'Ton-Miles'!AK45)</f>
        <v>4.7252711984081133</v>
      </c>
      <c r="AL45" s="121">
        <f>IF('Ton-Miles'!AL45=0,0,100*'Nom Revenue'!AL45/'Ton-Miles'!AL45)</f>
        <v>4.4953547384103736</v>
      </c>
      <c r="AM45" s="121">
        <f>IF('Ton-Miles'!AM45=0,0,100*'Nom Revenue'!AL45/'Ton-Miles'!AM45)</f>
        <v>4.3059214481330574</v>
      </c>
      <c r="AN45" s="121">
        <f>IF('Ton-Miles'!AN45=0,0,100*'Nom Revenue'!AM45/'Ton-Miles'!AN45)</f>
        <v>4.3683492545954552</v>
      </c>
      <c r="AO45" s="121">
        <f>IF('Ton-Miles'!AO45=0,0,100*'Nom Revenue'!AN45/'Ton-Miles'!AO45)</f>
        <v>4.5231616011860636</v>
      </c>
      <c r="AP45" s="121">
        <f>IF('Ton-Miles'!AP45=0,0,100*'Nom Revenue'!AO45/'Ton-Miles'!AP45)</f>
        <v>4.6787869039959968</v>
      </c>
      <c r="AQ45" s="121">
        <f>IF('Ton-Miles'!AQ45=0,0,100*'Nom Revenue'!AP45/'Ton-Miles'!AQ45)</f>
        <v>4.8954372350362867</v>
      </c>
      <c r="AR45" s="121">
        <f>IF('Ton-Miles'!AR45=0,0,100*'Nom Revenue'!AQ45/'Ton-Miles'!AR45)</f>
        <v>4.7863856796462709</v>
      </c>
      <c r="AS45" s="121">
        <f>IF('Ton-Miles'!AS45=0,0,100*'Nom Revenue'!AR45/'Ton-Miles'!AS45)</f>
        <v>4.9920897036700138</v>
      </c>
      <c r="AT45" s="121">
        <f>IF('Ton-Miles'!AT45=0,0,100*'Nom Revenue'!AS45/'Ton-Miles'!AT45)</f>
        <v>5.4638122341956326</v>
      </c>
      <c r="AU45" s="121" t="e">
        <f>IF('Ton-Miles'!AU45=0,0,100*'Nom Revenue'!AT45/'Ton-Miles'!AU45)</f>
        <v>#N/A</v>
      </c>
      <c r="AV45" s="121" t="e">
        <f>IF('Ton-Miles'!AV45=0,0,100*'Nom Revenue'!AU45/'Ton-Miles'!AV45)</f>
        <v>#N/A</v>
      </c>
      <c r="AW45" s="121" t="e">
        <f>IF('Ton-Miles'!AW45=0,0,100*'Nom Revenue'!AV45/'Ton-Miles'!AW45)</f>
        <v>#N/A</v>
      </c>
      <c r="AX45" s="121" t="e">
        <f>IF('Ton-Miles'!AX45=0,0,100*'Nom Revenue'!AW45/'Ton-Miles'!AX45)</f>
        <v>#N/A</v>
      </c>
      <c r="AY45" s="121" t="e">
        <f>IF('Ton-Miles'!AY45=0,0,100*'Nom Revenue'!AX45/'Ton-Miles'!AY45)</f>
        <v>#N/A</v>
      </c>
      <c r="AZ45" s="121" t="e">
        <f>IF('Ton-Miles'!AZ45=0,0,100*'Nom Revenue'!AY45/'Ton-Miles'!AZ45)</f>
        <v>#N/A</v>
      </c>
      <c r="BA45" s="121" t="e">
        <f>IF('Ton-Miles'!BA45=0,0,100*'Nom Revenue'!AZ45/'Ton-Miles'!BA45)</f>
        <v>#N/A</v>
      </c>
      <c r="BB45" s="121" t="e">
        <f>IF('Ton-Miles'!BB45=0,0,100*'Nom Revenue'!BA45/'Ton-Miles'!BB45)</f>
        <v>#N/A</v>
      </c>
      <c r="BC45" s="121"/>
      <c r="BD45" s="78">
        <f t="shared" si="35"/>
        <v>6.7056917736283417E-2</v>
      </c>
      <c r="BE45" s="78">
        <f t="shared" si="36"/>
        <v>8.9009814408430366E-2</v>
      </c>
      <c r="BF45" s="78">
        <f t="shared" si="27"/>
        <v>5.8802491093275622E-2</v>
      </c>
      <c r="BG45" s="78">
        <f t="shared" si="37"/>
        <v>0.1467099342591931</v>
      </c>
      <c r="BH45" s="78">
        <f t="shared" si="38"/>
        <v>-4.1415898345630753E-2</v>
      </c>
      <c r="BI45" s="78">
        <f t="shared" si="39"/>
        <v>4.1368657319363455E-2</v>
      </c>
      <c r="BJ45" s="78">
        <f t="shared" si="40"/>
        <v>6.565806885103842E-2</v>
      </c>
      <c r="BK45" s="78">
        <f t="shared" si="40"/>
        <v>4.1248754608313343E-2</v>
      </c>
      <c r="BL45" s="78">
        <f t="shared" si="40"/>
        <v>2.7783593142859608E-2</v>
      </c>
      <c r="BM45" s="78">
        <f t="shared" si="40"/>
        <v>2.3820407213762662E-2</v>
      </c>
      <c r="BN45" s="78">
        <f t="shared" si="40"/>
        <v>-4.865677552543346E-2</v>
      </c>
      <c r="BO45" s="78">
        <f t="shared" si="42"/>
        <v>1.4498129428130779E-2</v>
      </c>
      <c r="BP45" s="78">
        <f t="shared" si="41"/>
        <v>3.5439553379974731E-2</v>
      </c>
      <c r="BQ45" s="78">
        <f t="shared" si="41"/>
        <v>3.4406310570271215E-2</v>
      </c>
      <c r="BR45" s="78">
        <f t="shared" si="41"/>
        <v>4.6304808379979079E-2</v>
      </c>
      <c r="BS45" s="78">
        <f t="shared" si="41"/>
        <v>-2.2276162506903674E-2</v>
      </c>
      <c r="BT45" s="78">
        <f t="shared" si="41"/>
        <v>4.2976901109010646E-2</v>
      </c>
      <c r="BU45" s="78">
        <f t="shared" si="41"/>
        <v>9.4494001215327694E-2</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77"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121">
        <f>IF('Ton-Miles'!G46=0,0,100*'Nom Revenue'!G46/'Ton-Miles'!G46)</f>
        <v>2.8978945140982915</v>
      </c>
      <c r="H46" s="121">
        <f>IF('Ton-Miles'!H46=0,0,100*'Nom Revenue'!H46/'Ton-Miles'!H46)</f>
        <v>2.7846736830829384</v>
      </c>
      <c r="I46" s="121">
        <f>IF('Ton-Miles'!I46=0,0,100*'Nom Revenue'!I46/'Ton-Miles'!I46)</f>
        <v>2.5880472357497921</v>
      </c>
      <c r="J46" s="121">
        <f>IF('Ton-Miles'!J46=0,0,100*'Nom Revenue'!J46/'Ton-Miles'!J46)</f>
        <v>2.5668646798227948</v>
      </c>
      <c r="K46" s="121">
        <f>IF('Ton-Miles'!K46=0,0,100*'Nom Revenue'!K46/'Ton-Miles'!K46)</f>
        <v>2.4708221040919764</v>
      </c>
      <c r="L46" s="121">
        <f>IF('Ton-Miles'!L46=0,0,100*'Nom Revenue'!L46/'Ton-Miles'!L46)</f>
        <v>2.4214486686024266</v>
      </c>
      <c r="M46" s="121">
        <f>IF('Ton-Miles'!M46=0,0,100*'Nom Revenue'!M46/'Ton-Miles'!M46)</f>
        <v>2.4200977213782884</v>
      </c>
      <c r="N46" s="121">
        <f>IF('Ton-Miles'!N46=0,0,100*'Nom Revenue'!N46/'Ton-Miles'!N46)</f>
        <v>2.3896869362198876</v>
      </c>
      <c r="O46" s="121">
        <f>IF('Ton-Miles'!O46=0,0,100*'Nom Revenue'!O46/'Ton-Miles'!O46)</f>
        <v>2.3715238013844973</v>
      </c>
      <c r="P46" s="121">
        <f>IF('Ton-Miles'!P46=0,0,100*'Nom Revenue'!P46/'Ton-Miles'!P46)</f>
        <v>2.3715239960822725</v>
      </c>
      <c r="Q46" s="121">
        <f>IF('Ton-Miles'!Q46=0,0,100*'Nom Revenue'!Q46/'Ton-Miles'!Q46)</f>
        <v>2.3620229903832408</v>
      </c>
      <c r="R46" s="121">
        <f>IF('Ton-Miles'!R46=0,0,100*'Nom Revenue'!R46/'Ton-Miles'!R46)</f>
        <v>2.3173422342755816</v>
      </c>
      <c r="S46" s="121">
        <f>IF('Ton-Miles'!S46=0,0,100*'Nom Revenue'!S46/'Ton-Miles'!S46)</f>
        <v>2.2356073515092501</v>
      </c>
      <c r="T46" s="121">
        <f>IF('Ton-Miles'!T46=0,0,100*'Nom Revenue'!T46/'Ton-Miles'!T46)</f>
        <v>2.2576575159285772</v>
      </c>
      <c r="U46" s="121">
        <f>IF('Ton-Miles'!U46=0,0,100*'Nom Revenue'!U46/'Ton-Miles'!U46)</f>
        <v>2.230888893204638</v>
      </c>
      <c r="V46" s="121">
        <f>IF('Ton-Miles'!V46=0,0,100*'Nom Revenue'!V46/'Ton-Miles'!V46)</f>
        <v>2.1909304914323253</v>
      </c>
      <c r="W46" s="121">
        <f>IF('Ton-Miles'!W46=0,0,100*'Nom Revenue'!W46/'Ton-Miles'!W46)</f>
        <v>2.2610762331838568</v>
      </c>
      <c r="X46" s="121">
        <f>IF('Ton-Miles'!X46=0,0,100*'Nom Revenue'!X46/'Ton-Miles'!X46)</f>
        <v>2.3009869179820082</v>
      </c>
      <c r="Y46" s="121">
        <f>IF('Ton-Miles'!Y46=0,0,100*'Nom Revenue'!Y46/'Ton-Miles'!Y46)</f>
        <v>2.2528990855125945</v>
      </c>
      <c r="Z46" s="121">
        <f>IF('Ton-Miles'!Z46=0,0,100*'Nom Revenue'!Z46/'Ton-Miles'!Z46)</f>
        <v>2.3153872977128276</v>
      </c>
      <c r="AA46" s="121">
        <f>IF('Ton-Miles'!AA46=0,0,100*'Nom Revenue'!AA46/'Ton-Miles'!AA46)</f>
        <v>2.5222309147547044</v>
      </c>
      <c r="AB46" s="121">
        <f>IF('Ton-Miles'!AB46=0,0,100*'Nom Revenue'!AB46/'Ton-Miles'!AB46)</f>
        <v>2.8631938396029479</v>
      </c>
      <c r="AC46" s="121">
        <f>IF('Ton-Miles'!AC46=0,0,100*'Nom Revenue'!AC46/'Ton-Miles'!AC46)</f>
        <v>3.0722604816646677</v>
      </c>
      <c r="AD46" s="121">
        <f>IF('Ton-Miles'!AD46=0,0,100*'Nom Revenue'!AD46/'Ton-Miles'!AD46)</f>
        <v>3.0722604816646677</v>
      </c>
      <c r="AE46" s="121">
        <f>IF('Ton-Miles'!AE46=0,0,100*'Nom Revenue'!AE46/'Ton-Miles'!AE46)</f>
        <v>3.4734913877280009</v>
      </c>
      <c r="AF46" s="121">
        <f>IF('Ton-Miles'!AF46=0,0,100*'Nom Revenue'!AF46/'Ton-Miles'!AF46)</f>
        <v>3.2425120325805254</v>
      </c>
      <c r="AG46" s="121">
        <f>IF('Ton-Miles'!AG46=0,0,100*'Nom Revenue'!AG46/'Ton-Miles'!AG46)</f>
        <v>3.2958755594580422</v>
      </c>
      <c r="AH46" s="121">
        <f>IF('Ton-Miles'!AH46=0,0,100*'Nom Revenue'!AH46/'Ton-Miles'!AH46)</f>
        <v>3.74466885861907</v>
      </c>
      <c r="AI46" s="121">
        <f>IF('Ton-Miles'!AI46=0,0,100*'Nom Revenue'!AI46/'Ton-Miles'!AI46)</f>
        <v>3.8623758122549812</v>
      </c>
      <c r="AJ46" s="121">
        <f>IF('Ton-Miles'!AJ46=0,0,100*'Nom Revenue'!AJ46/'Ton-Miles'!AJ46)</f>
        <v>3.9364808473471875</v>
      </c>
      <c r="AK46" s="121">
        <f>IF('Ton-Miles'!AK46=0,0,100*'Nom Revenue'!AK46/'Ton-Miles'!AK46)</f>
        <v>4.0224264457448671</v>
      </c>
      <c r="AL46" s="121">
        <f>IF('Ton-Miles'!AL46=0,0,100*'Nom Revenue'!AL46/'Ton-Miles'!AL46)</f>
        <v>3.6645840033591628</v>
      </c>
      <c r="AM46" s="121">
        <f>IF('Ton-Miles'!AM46=0,0,100*'Nom Revenue'!AL46/'Ton-Miles'!AM46)</f>
        <v>3.5101592147384939</v>
      </c>
      <c r="AN46" s="121">
        <f>IF('Ton-Miles'!AN46=0,0,100*'Nom Revenue'!AM46/'Ton-Miles'!AN46)</f>
        <v>3.4437265415549598</v>
      </c>
      <c r="AO46" s="121">
        <f>IF('Ton-Miles'!AO46=0,0,100*'Nom Revenue'!AN46/'Ton-Miles'!AO46)</f>
        <v>3.4409895210491115</v>
      </c>
      <c r="AP46" s="121">
        <f>IF('Ton-Miles'!AP46=0,0,100*'Nom Revenue'!AO46/'Ton-Miles'!AP46)</f>
        <v>3.5262180974477961</v>
      </c>
      <c r="AQ46" s="121">
        <f>IF('Ton-Miles'!AQ46=0,0,100*'Nom Revenue'!AP46/'Ton-Miles'!AQ46)</f>
        <v>3.5843418414236781</v>
      </c>
      <c r="AR46" s="121">
        <f>IF('Ton-Miles'!AR46=0,0,100*'Nom Revenue'!AQ46/'Ton-Miles'!AR46)</f>
        <v>3.437865421587476</v>
      </c>
      <c r="AS46" s="121">
        <f>IF('Ton-Miles'!AS46=0,0,100*'Nom Revenue'!AR46/'Ton-Miles'!AS46)</f>
        <v>3.5039041054719591</v>
      </c>
      <c r="AT46" s="121">
        <f>IF('Ton-Miles'!AT46=0,0,100*'Nom Revenue'!AS46/'Ton-Miles'!AT46)</f>
        <v>4.3596088418255388</v>
      </c>
      <c r="AU46" s="121" t="e">
        <f>IF('Ton-Miles'!AU46=0,0,100*'Nom Revenue'!AT46/'Ton-Miles'!AU46)</f>
        <v>#N/A</v>
      </c>
      <c r="AV46" s="121" t="e">
        <f>IF('Ton-Miles'!AV46=0,0,100*'Nom Revenue'!AU46/'Ton-Miles'!AV46)</f>
        <v>#N/A</v>
      </c>
      <c r="AW46" s="121" t="e">
        <f>IF('Ton-Miles'!AW46=0,0,100*'Nom Revenue'!AV46/'Ton-Miles'!AW46)</f>
        <v>#N/A</v>
      </c>
      <c r="AX46" s="121" t="e">
        <f>IF('Ton-Miles'!AX46=0,0,100*'Nom Revenue'!AW46/'Ton-Miles'!AX46)</f>
        <v>#N/A</v>
      </c>
      <c r="AY46" s="121" t="e">
        <f>IF('Ton-Miles'!AY46=0,0,100*'Nom Revenue'!AX46/'Ton-Miles'!AY46)</f>
        <v>#N/A</v>
      </c>
      <c r="AZ46" s="121" t="e">
        <f>IF('Ton-Miles'!AZ46=0,0,100*'Nom Revenue'!AY46/'Ton-Miles'!AZ46)</f>
        <v>#N/A</v>
      </c>
      <c r="BA46" s="121" t="e">
        <f>IF('Ton-Miles'!BA46=0,0,100*'Nom Revenue'!AZ46/'Ton-Miles'!BA46)</f>
        <v>#N/A</v>
      </c>
      <c r="BB46" s="121" t="e">
        <f>IF('Ton-Miles'!BB46=0,0,100*'Nom Revenue'!BA46/'Ton-Miles'!BB46)</f>
        <v>#N/A</v>
      </c>
      <c r="BC46" s="121"/>
      <c r="BD46" s="78">
        <f t="shared" si="35"/>
        <v>8.9334349050890882E-2</v>
      </c>
      <c r="BE46" s="78">
        <f t="shared" si="36"/>
        <v>0.13518307259405038</v>
      </c>
      <c r="BF46" s="78">
        <f t="shared" si="27"/>
        <v>7.3018682553016356E-2</v>
      </c>
      <c r="BG46" s="78">
        <f t="shared" si="37"/>
        <v>0.13059794521261781</v>
      </c>
      <c r="BH46" s="78">
        <f t="shared" si="38"/>
        <v>-6.6497748047839034E-2</v>
      </c>
      <c r="BI46" s="78">
        <f t="shared" si="39"/>
        <v>1.64574645649187E-2</v>
      </c>
      <c r="BJ46" s="78">
        <f t="shared" si="40"/>
        <v>0.13616815655346692</v>
      </c>
      <c r="BK46" s="78">
        <f t="shared" si="40"/>
        <v>3.1433207602585833E-2</v>
      </c>
      <c r="BL46" s="78">
        <f t="shared" si="40"/>
        <v>1.9186386487062501E-2</v>
      </c>
      <c r="BM46" s="78">
        <f t="shared" si="40"/>
        <v>2.18331046766298E-2</v>
      </c>
      <c r="BN46" s="78">
        <f t="shared" si="40"/>
        <v>-8.8961836148489071E-2</v>
      </c>
      <c r="BO46" s="78">
        <f t="shared" si="42"/>
        <v>-1.8925829034932673E-2</v>
      </c>
      <c r="BP46" s="78">
        <f t="shared" si="41"/>
        <v>-7.947845082416638E-4</v>
      </c>
      <c r="BQ46" s="78">
        <f t="shared" si="41"/>
        <v>2.4768624221993996E-2</v>
      </c>
      <c r="BR46" s="78">
        <f t="shared" si="41"/>
        <v>1.6483309418084735E-2</v>
      </c>
      <c r="BS46" s="78">
        <f t="shared" si="41"/>
        <v>-4.0865639025663536E-2</v>
      </c>
      <c r="BT46" s="78">
        <f t="shared" si="41"/>
        <v>1.920921146878074E-2</v>
      </c>
      <c r="BU46" s="78">
        <f t="shared" si="41"/>
        <v>0.24421465616517501</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77"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122">
        <f>IF('Ton-Miles'!G47=0,0,100*'Nom Revenue'!G47/'Ton-Miles'!G47)</f>
        <v>5.186165254237288</v>
      </c>
      <c r="H47" s="122">
        <f>IF('Ton-Miles'!H47=0,0,100*'Nom Revenue'!H47/'Ton-Miles'!H47)</f>
        <v>5.0358372140109333</v>
      </c>
      <c r="I47" s="122">
        <f>IF('Ton-Miles'!I47=0,0,100*'Nom Revenue'!I47/'Ton-Miles'!I47)</f>
        <v>4.7749216878570113</v>
      </c>
      <c r="J47" s="122">
        <f>IF('Ton-Miles'!J47=0,0,100*'Nom Revenue'!J47/'Ton-Miles'!J47)</f>
        <v>4.8575889477668435</v>
      </c>
      <c r="K47" s="122">
        <f>IF('Ton-Miles'!K47=0,0,100*'Nom Revenue'!K47/'Ton-Miles'!K47)</f>
        <v>4.71715910495735</v>
      </c>
      <c r="L47" s="122">
        <f>IF('Ton-Miles'!L47=0,0,100*'Nom Revenue'!L47/'Ton-Miles'!L47)</f>
        <v>4.8257620201504903</v>
      </c>
      <c r="M47" s="122">
        <f>IF('Ton-Miles'!M47=0,0,100*'Nom Revenue'!M47/'Ton-Miles'!M47)</f>
        <v>4.9060293702343971</v>
      </c>
      <c r="N47" s="122">
        <f>IF('Ton-Miles'!N47=0,0,100*'Nom Revenue'!N47/'Ton-Miles'!N47)</f>
        <v>4.7635938543754177</v>
      </c>
      <c r="O47" s="122">
        <f>IF('Ton-Miles'!O47=0,0,100*'Nom Revenue'!O47/'Ton-Miles'!O47)</f>
        <v>4.8162634408602152</v>
      </c>
      <c r="P47" s="122">
        <f>IF('Ton-Miles'!P47=0,0,100*'Nom Revenue'!P47/'Ton-Miles'!P47)</f>
        <v>4.8689107311161965</v>
      </c>
      <c r="Q47" s="122">
        <f>IF('Ton-Miles'!Q47=0,0,100*'Nom Revenue'!Q47/'Ton-Miles'!Q47)</f>
        <v>4.8623719298245618</v>
      </c>
      <c r="R47" s="122">
        <f>IF('Ton-Miles'!R47=0,0,100*'Nom Revenue'!R47/'Ton-Miles'!R47)</f>
        <v>4.7908060067422618</v>
      </c>
      <c r="S47" s="122">
        <f>IF('Ton-Miles'!S47=0,0,100*'Nom Revenue'!S47/'Ton-Miles'!S47)</f>
        <v>4.7775741466144375</v>
      </c>
      <c r="T47" s="122">
        <f>IF('Ton-Miles'!T47=0,0,100*'Nom Revenue'!T47/'Ton-Miles'!T47)</f>
        <v>4.6802989934872707</v>
      </c>
      <c r="U47" s="122">
        <f>IF('Ton-Miles'!U47=0,0,100*'Nom Revenue'!U47/'Ton-Miles'!U47)</f>
        <v>4.6842991259307221</v>
      </c>
      <c r="V47" s="122">
        <f>IF('Ton-Miles'!V47=0,0,100*'Nom Revenue'!V47/'Ton-Miles'!V47)</f>
        <v>4.5698079427083336</v>
      </c>
      <c r="W47" s="122">
        <f>IF('Ton-Miles'!W47=0,0,100*'Nom Revenue'!W47/'Ton-Miles'!W47)</f>
        <v>4.6129198080877307</v>
      </c>
      <c r="X47" s="122">
        <f>IF('Ton-Miles'!X47=0,0,100*'Nom Revenue'!X47/'Ton-Miles'!X47)</f>
        <v>4.7972252252252252</v>
      </c>
      <c r="Y47" s="122">
        <f>IF('Ton-Miles'!Y47=0,0,100*'Nom Revenue'!Y47/'Ton-Miles'!Y47)</f>
        <v>4.8601116217990796</v>
      </c>
      <c r="Z47" s="122">
        <f>IF('Ton-Miles'!Z47=0,0,100*'Nom Revenue'!Z47/'Ton-Miles'!Z47)</f>
        <v>4.8663526949241236</v>
      </c>
      <c r="AA47" s="122">
        <f>IF('Ton-Miles'!AA47=0,0,100*'Nom Revenue'!AA47/'Ton-Miles'!AA47)</f>
        <v>5.5730871178653469</v>
      </c>
      <c r="AB47" s="122">
        <f>IF('Ton-Miles'!AB47=0,0,100*'Nom Revenue'!AB47/'Ton-Miles'!AB47)</f>
        <v>6.104719314938154</v>
      </c>
      <c r="AC47" s="122">
        <f>IF('Ton-Miles'!AC47=0,0,100*'Nom Revenue'!AC47/'Ton-Miles'!AC47)</f>
        <v>6.2891533797439925</v>
      </c>
      <c r="AD47" s="122">
        <f>IF('Ton-Miles'!AD47=0,0,100*'Nom Revenue'!AD47/'Ton-Miles'!AD47)</f>
        <v>6.2891533797439925</v>
      </c>
      <c r="AE47" s="122">
        <f>IF('Ton-Miles'!AE47=0,0,100*'Nom Revenue'!AE47/'Ton-Miles'!AE47)</f>
        <v>7.0389721627408992</v>
      </c>
      <c r="AF47" s="122">
        <f>IF('Ton-Miles'!AF47=0,0,100*'Nom Revenue'!AF47/'Ton-Miles'!AF47)</f>
        <v>6.6386458729554967</v>
      </c>
      <c r="AG47" s="122">
        <f>IF('Ton-Miles'!AG47=0,0,100*'Nom Revenue'!AG47/'Ton-Miles'!AG47)</f>
        <v>6.8435397553516806</v>
      </c>
      <c r="AH47" s="122">
        <f>IF('Ton-Miles'!AH47=0,0,100*'Nom Revenue'!AH47/'Ton-Miles'!AH47)</f>
        <v>7.5626842513576422</v>
      </c>
      <c r="AI47" s="122">
        <f>IF('Ton-Miles'!AI47=0,0,100*'Nom Revenue'!AI47/'Ton-Miles'!AI47)</f>
        <v>7.9755588127519239</v>
      </c>
      <c r="AJ47" s="122">
        <f>IF('Ton-Miles'!AJ47=0,0,100*'Nom Revenue'!AJ47/'Ton-Miles'!AJ47)</f>
        <v>8.3143062544931716</v>
      </c>
      <c r="AK47" s="122">
        <f>IF('Ton-Miles'!AK47=0,0,100*'Nom Revenue'!AK47/'Ton-Miles'!AK47)</f>
        <v>8.2350230414746548</v>
      </c>
      <c r="AL47" s="122">
        <f>IF('Ton-Miles'!AL47=0,0,100*'Nom Revenue'!AL47/'Ton-Miles'!AL47)</f>
        <v>7.7213521910248888</v>
      </c>
      <c r="AM47" s="122">
        <f>IF('Ton-Miles'!AM47=0,0,100*'Nom Revenue'!AL47/'Ton-Miles'!AM47)</f>
        <v>7.3959760558696379</v>
      </c>
      <c r="AN47" s="122">
        <f>IF('Ton-Miles'!AN47=0,0,100*'Nom Revenue'!AM47/'Ton-Miles'!AN47)</f>
        <v>7.5784447476125516</v>
      </c>
      <c r="AO47" s="122">
        <f>IF('Ton-Miles'!AO47=0,0,100*'Nom Revenue'!AN47/'Ton-Miles'!AO47)</f>
        <v>7.6225272791270688</v>
      </c>
      <c r="AP47" s="122">
        <f>IF('Ton-Miles'!AP47=0,0,100*'Nom Revenue'!AO47/'Ton-Miles'!AP47)</f>
        <v>7.8411953041622198</v>
      </c>
      <c r="AQ47" s="122">
        <f>IF('Ton-Miles'!AQ47=0,0,100*'Nom Revenue'!AP47/'Ton-Miles'!AQ47)</f>
        <v>8.1707122093023248</v>
      </c>
      <c r="AR47" s="122">
        <f>IF('Ton-Miles'!AR47=0,0,100*'Nom Revenue'!AQ47/'Ton-Miles'!AR47)</f>
        <v>8.3299603174603174</v>
      </c>
      <c r="AS47" s="122">
        <f>IF('Ton-Miles'!AS47=0,0,100*'Nom Revenue'!AR47/'Ton-Miles'!AS47)</f>
        <v>8.5484791588434099</v>
      </c>
      <c r="AT47" s="122">
        <f>IF('Ton-Miles'!AT47=0,0,100*'Nom Revenue'!AS47/'Ton-Miles'!AT47)</f>
        <v>9.1551417270929463</v>
      </c>
      <c r="AU47" s="122" t="e">
        <f>IF('Ton-Miles'!AU47=0,0,100*'Nom Revenue'!AT47/'Ton-Miles'!AU47)</f>
        <v>#N/A</v>
      </c>
      <c r="AV47" s="122" t="e">
        <f>IF('Ton-Miles'!AV47=0,0,100*'Nom Revenue'!AU47/'Ton-Miles'!AV47)</f>
        <v>#N/A</v>
      </c>
      <c r="AW47" s="122" t="e">
        <f>IF('Ton-Miles'!AW47=0,0,100*'Nom Revenue'!AV47/'Ton-Miles'!AW47)</f>
        <v>#N/A</v>
      </c>
      <c r="AX47" s="122" t="e">
        <f>IF('Ton-Miles'!AX47=0,0,100*'Nom Revenue'!AW47/'Ton-Miles'!AX47)</f>
        <v>#N/A</v>
      </c>
      <c r="AY47" s="122" t="e">
        <f>IF('Ton-Miles'!AY47=0,0,100*'Nom Revenue'!AX47/'Ton-Miles'!AY47)</f>
        <v>#N/A</v>
      </c>
      <c r="AZ47" s="122" t="e">
        <f>IF('Ton-Miles'!AZ47=0,0,100*'Nom Revenue'!AY47/'Ton-Miles'!AZ47)</f>
        <v>#N/A</v>
      </c>
      <c r="BA47" s="122" t="e">
        <f>IF('Ton-Miles'!BA47=0,0,100*'Nom Revenue'!AZ47/'Ton-Miles'!BA47)</f>
        <v>#N/A</v>
      </c>
      <c r="BB47" s="122" t="e">
        <f>IF('Ton-Miles'!BB47=0,0,100*'Nom Revenue'!BA47/'Ton-Miles'!BB47)</f>
        <v>#N/A</v>
      </c>
      <c r="BC47" s="121"/>
      <c r="BD47" s="79">
        <f t="shared" si="35"/>
        <v>0.14522877137088464</v>
      </c>
      <c r="BE47" s="79">
        <f t="shared" si="36"/>
        <v>9.5392766312333732E-2</v>
      </c>
      <c r="BF47" s="111">
        <f t="shared" si="27"/>
        <v>3.0211719047349428E-2</v>
      </c>
      <c r="BG47" s="79">
        <f t="shared" si="37"/>
        <v>0.11922412091457524</v>
      </c>
      <c r="BH47" s="79">
        <f t="shared" si="38"/>
        <v>-5.6872833210569129E-2</v>
      </c>
      <c r="BI47" s="79">
        <f t="shared" si="39"/>
        <v>3.0863806613165012E-2</v>
      </c>
      <c r="BJ47" s="79">
        <f t="shared" si="40"/>
        <v>0.10508370254495669</v>
      </c>
      <c r="BK47" s="79">
        <f t="shared" si="40"/>
        <v>5.4593653215148086E-2</v>
      </c>
      <c r="BL47" s="79">
        <f t="shared" si="40"/>
        <v>4.2473192122868264E-2</v>
      </c>
      <c r="BM47" s="79">
        <f t="shared" si="40"/>
        <v>-9.5357580767091443E-3</v>
      </c>
      <c r="BN47" s="79">
        <f t="shared" si="40"/>
        <v>-6.2376370759708588E-2</v>
      </c>
      <c r="BO47" s="79">
        <f t="shared" si="42"/>
        <v>2.467134700877005E-2</v>
      </c>
      <c r="BP47" s="79">
        <f t="shared" si="41"/>
        <v>5.8168308911146216E-3</v>
      </c>
      <c r="BQ47" s="79">
        <f t="shared" si="41"/>
        <v>2.8687076743422635E-2</v>
      </c>
      <c r="BR47" s="79">
        <f t="shared" si="41"/>
        <v>4.2023810447010979E-2</v>
      </c>
      <c r="BS47" s="79">
        <f t="shared" si="41"/>
        <v>1.9490113478319415E-2</v>
      </c>
      <c r="BT47" s="79">
        <f t="shared" si="41"/>
        <v>2.6232879036057088E-2</v>
      </c>
      <c r="BU47" s="79">
        <f t="shared" si="41"/>
        <v>7.0967309737421935E-2</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77"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122">
        <f>IF('Ton-Miles'!G48=0,0,100*'Nom Revenue'!G48/'Ton-Miles'!G48)</f>
        <v>3.3244805009962994</v>
      </c>
      <c r="H48" s="122">
        <f>IF('Ton-Miles'!H48=0,0,100*'Nom Revenue'!H48/'Ton-Miles'!H48)</f>
        <v>3.2244818652849743</v>
      </c>
      <c r="I48" s="122">
        <f>IF('Ton-Miles'!I48=0,0,100*'Nom Revenue'!I48/'Ton-Miles'!I48)</f>
        <v>3.0782732786300397</v>
      </c>
      <c r="J48" s="122">
        <f>IF('Ton-Miles'!J48=0,0,100*'Nom Revenue'!J48/'Ton-Miles'!J48)</f>
        <v>3.1585392641405816</v>
      </c>
      <c r="K48" s="122">
        <f>IF('Ton-Miles'!K48=0,0,100*'Nom Revenue'!K48/'Ton-Miles'!K48)</f>
        <v>3.1513792698673555</v>
      </c>
      <c r="L48" s="122">
        <f>IF('Ton-Miles'!L48=0,0,100*'Nom Revenue'!L48/'Ton-Miles'!L48)</f>
        <v>3.1061106937139997</v>
      </c>
      <c r="M48" s="122">
        <f>IF('Ton-Miles'!M48=0,0,100*'Nom Revenue'!M48/'Ton-Miles'!M48)</f>
        <v>3.1499657487327029</v>
      </c>
      <c r="N48" s="122">
        <f>IF('Ton-Miles'!N48=0,0,100*'Nom Revenue'!N48/'Ton-Miles'!N48)</f>
        <v>3.0910569105691055</v>
      </c>
      <c r="O48" s="122">
        <f>IF('Ton-Miles'!O48=0,0,100*'Nom Revenue'!O48/'Ton-Miles'!O48)</f>
        <v>3.1511973474149575</v>
      </c>
      <c r="P48" s="122">
        <f>IF('Ton-Miles'!P48=0,0,100*'Nom Revenue'!P48/'Ton-Miles'!P48)</f>
        <v>3.2289278325422908</v>
      </c>
      <c r="Q48" s="122">
        <f>IF('Ton-Miles'!Q48=0,0,100*'Nom Revenue'!Q48/'Ton-Miles'!Q48)</f>
        <v>3.1558990147783255</v>
      </c>
      <c r="R48" s="122">
        <f>IF('Ton-Miles'!R48=0,0,100*'Nom Revenue'!R48/'Ton-Miles'!R48)</f>
        <v>3.1540981610035317</v>
      </c>
      <c r="S48" s="122">
        <f>IF('Ton-Miles'!S48=0,0,100*'Nom Revenue'!S48/'Ton-Miles'!S48)</f>
        <v>3.1289619417933308</v>
      </c>
      <c r="T48" s="122">
        <f>IF('Ton-Miles'!T48=0,0,100*'Nom Revenue'!T48/'Ton-Miles'!T48)</f>
        <v>3.1701738939027071</v>
      </c>
      <c r="U48" s="122">
        <f>IF('Ton-Miles'!U48=0,0,100*'Nom Revenue'!U48/'Ton-Miles'!U48)</f>
        <v>3.1294839255499149</v>
      </c>
      <c r="V48" s="122">
        <f>IF('Ton-Miles'!V48=0,0,100*'Nom Revenue'!V48/'Ton-Miles'!V48)</f>
        <v>3.1203785427086399</v>
      </c>
      <c r="W48" s="122">
        <f>IF('Ton-Miles'!W48=0,0,100*'Nom Revenue'!W48/'Ton-Miles'!W48)</f>
        <v>3.2128396739130434</v>
      </c>
      <c r="X48" s="122">
        <f>IF('Ton-Miles'!X48=0,0,100*'Nom Revenue'!X48/'Ton-Miles'!X48)</f>
        <v>3.4647058823529413</v>
      </c>
      <c r="Y48" s="122">
        <f>IF('Ton-Miles'!Y48=0,0,100*'Nom Revenue'!Y48/'Ton-Miles'!Y48)</f>
        <v>3.4741553910305503</v>
      </c>
      <c r="Z48" s="122">
        <f>IF('Ton-Miles'!Z48=0,0,100*'Nom Revenue'!Z48/'Ton-Miles'!Z48)</f>
        <v>3.3866488651535382</v>
      </c>
      <c r="AA48" s="122">
        <f>IF('Ton-Miles'!AA48=0,0,100*'Nom Revenue'!AA48/'Ton-Miles'!AA48)</f>
        <v>3.9674041297935108</v>
      </c>
      <c r="AB48" s="122">
        <f>IF('Ton-Miles'!AB48=0,0,100*'Nom Revenue'!AB48/'Ton-Miles'!AB48)</f>
        <v>4.4275161501732052</v>
      </c>
      <c r="AC48" s="122">
        <f>IF('Ton-Miles'!AC48=0,0,100*'Nom Revenue'!AC48/'Ton-Miles'!AC48)</f>
        <v>4.5832662449683728</v>
      </c>
      <c r="AD48" s="122">
        <f>IF('Ton-Miles'!AD48=0,0,100*'Nom Revenue'!AD48/'Ton-Miles'!AD48)</f>
        <v>4.5832662449683728</v>
      </c>
      <c r="AE48" s="122">
        <f>IF('Ton-Miles'!AE48=0,0,100*'Nom Revenue'!AE48/'Ton-Miles'!AE48)</f>
        <v>5.0900710391541377</v>
      </c>
      <c r="AF48" s="122">
        <f>IF('Ton-Miles'!AF48=0,0,100*'Nom Revenue'!AF48/'Ton-Miles'!AF48)</f>
        <v>4.7975084663763914</v>
      </c>
      <c r="AG48" s="122">
        <f>IF('Ton-Miles'!AG48=0,0,100*'Nom Revenue'!AG48/'Ton-Miles'!AG48)</f>
        <v>4.8767496277387785</v>
      </c>
      <c r="AH48" s="122">
        <f>IF('Ton-Miles'!AH48=0,0,100*'Nom Revenue'!AH48/'Ton-Miles'!AH48)</f>
        <v>5.2627604664500094</v>
      </c>
      <c r="AI48" s="122">
        <f>IF('Ton-Miles'!AI48=0,0,100*'Nom Revenue'!AI48/'Ton-Miles'!AI48)</f>
        <v>5.4889428076256497</v>
      </c>
      <c r="AJ48" s="122">
        <f>IF('Ton-Miles'!AJ48=0,0,100*'Nom Revenue'!AJ48/'Ton-Miles'!AJ48)</f>
        <v>5.6074220682830287</v>
      </c>
      <c r="AK48" s="122">
        <f>IF('Ton-Miles'!AK48=0,0,100*'Nom Revenue'!AK48/'Ton-Miles'!AK48)</f>
        <v>5.7723337155963304</v>
      </c>
      <c r="AL48" s="122">
        <f>IF('Ton-Miles'!AL48=0,0,100*'Nom Revenue'!AL48/'Ton-Miles'!AL48)</f>
        <v>5.9064617364036316</v>
      </c>
      <c r="AM48" s="122">
        <f>IF('Ton-Miles'!AM48=0,0,100*'Nom Revenue'!AL48/'Ton-Miles'!AM48)</f>
        <v>5.6575646980756478</v>
      </c>
      <c r="AN48" s="122">
        <f>IF('Ton-Miles'!AN48=0,0,100*'Nom Revenue'!AM48/'Ton-Miles'!AN48)</f>
        <v>5.516935218678066</v>
      </c>
      <c r="AO48" s="122">
        <f>IF('Ton-Miles'!AO48=0,0,100*'Nom Revenue'!AN48/'Ton-Miles'!AO48)</f>
        <v>5.6764176570458398</v>
      </c>
      <c r="AP48" s="122">
        <f>IF('Ton-Miles'!AP48=0,0,100*'Nom Revenue'!AO48/'Ton-Miles'!AP48)</f>
        <v>6.0249807009417946</v>
      </c>
      <c r="AQ48" s="122">
        <f>IF('Ton-Miles'!AQ48=0,0,100*'Nom Revenue'!AP48/'Ton-Miles'!AQ48)</f>
        <v>5.9938297552919986</v>
      </c>
      <c r="AR48" s="122">
        <f>IF('Ton-Miles'!AR48=0,0,100*'Nom Revenue'!AQ48/'Ton-Miles'!AR48)</f>
        <v>6.0209557072551201</v>
      </c>
      <c r="AS48" s="122">
        <f>IF('Ton-Miles'!AS48=0,0,100*'Nom Revenue'!AR48/'Ton-Miles'!AS48)</f>
        <v>6.1714833563429981</v>
      </c>
      <c r="AT48" s="122">
        <f>IF('Ton-Miles'!AT48=0,0,100*'Nom Revenue'!AS48/'Ton-Miles'!AT48)</f>
        <v>6.8933744442850999</v>
      </c>
      <c r="AU48" s="122" t="e">
        <f>IF('Ton-Miles'!AU48=0,0,100*'Nom Revenue'!AT48/'Ton-Miles'!AU48)</f>
        <v>#N/A</v>
      </c>
      <c r="AV48" s="122" t="e">
        <f>IF('Ton-Miles'!AV48=0,0,100*'Nom Revenue'!AU48/'Ton-Miles'!AV48)</f>
        <v>#N/A</v>
      </c>
      <c r="AW48" s="122" t="e">
        <f>IF('Ton-Miles'!AW48=0,0,100*'Nom Revenue'!AV48/'Ton-Miles'!AW48)</f>
        <v>#N/A</v>
      </c>
      <c r="AX48" s="122" t="e">
        <f>IF('Ton-Miles'!AX48=0,0,100*'Nom Revenue'!AW48/'Ton-Miles'!AX48)</f>
        <v>#N/A</v>
      </c>
      <c r="AY48" s="122" t="e">
        <f>IF('Ton-Miles'!AY48=0,0,100*'Nom Revenue'!AX48/'Ton-Miles'!AY48)</f>
        <v>#N/A</v>
      </c>
      <c r="AZ48" s="122" t="e">
        <f>IF('Ton-Miles'!AZ48=0,0,100*'Nom Revenue'!AY48/'Ton-Miles'!AZ48)</f>
        <v>#N/A</v>
      </c>
      <c r="BA48" s="122" t="e">
        <f>IF('Ton-Miles'!BA48=0,0,100*'Nom Revenue'!AZ48/'Ton-Miles'!BA48)</f>
        <v>#N/A</v>
      </c>
      <c r="BB48" s="122" t="e">
        <f>IF('Ton-Miles'!BB48=0,0,100*'Nom Revenue'!BA48/'Ton-Miles'!BB48)</f>
        <v>#N/A</v>
      </c>
      <c r="BC48" s="121"/>
      <c r="BD48" s="79">
        <f t="shared" si="35"/>
        <v>0.1714837551113062</v>
      </c>
      <c r="BE48" s="79">
        <f t="shared" si="36"/>
        <v>0.11597306584535971</v>
      </c>
      <c r="BF48" s="111">
        <f t="shared" si="27"/>
        <v>3.517775870542561E-2</v>
      </c>
      <c r="BG48" s="79">
        <f t="shared" si="37"/>
        <v>0.11057721002836085</v>
      </c>
      <c r="BH48" s="79">
        <f t="shared" si="38"/>
        <v>-5.7477109951370009E-2</v>
      </c>
      <c r="BI48" s="79">
        <f t="shared" si="39"/>
        <v>1.651714883209765E-2</v>
      </c>
      <c r="BJ48" s="79">
        <f t="shared" si="40"/>
        <v>7.9153302543073956E-2</v>
      </c>
      <c r="BK48" s="79">
        <f t="shared" si="40"/>
        <v>4.2977890142929409E-2</v>
      </c>
      <c r="BL48" s="79">
        <f t="shared" si="40"/>
        <v>2.158507836750978E-2</v>
      </c>
      <c r="BM48" s="79">
        <f t="shared" si="40"/>
        <v>2.9409529959601777E-2</v>
      </c>
      <c r="BN48" s="79">
        <f t="shared" si="40"/>
        <v>2.3236359402593054E-2</v>
      </c>
      <c r="BO48" s="79">
        <f t="shared" si="42"/>
        <v>-2.4856892833309607E-2</v>
      </c>
      <c r="BP48" s="79">
        <f t="shared" si="41"/>
        <v>2.8907796094438831E-2</v>
      </c>
      <c r="BQ48" s="79">
        <f t="shared" si="41"/>
        <v>6.1405461147366669E-2</v>
      </c>
      <c r="BR48" s="79">
        <f t="shared" si="41"/>
        <v>-5.1702979969590057E-3</v>
      </c>
      <c r="BS48" s="79">
        <f t="shared" si="41"/>
        <v>4.5256460511198249E-3</v>
      </c>
      <c r="BT48" s="79">
        <f t="shared" si="41"/>
        <v>2.5000623888745022E-2</v>
      </c>
      <c r="BU48" s="79">
        <f t="shared" si="41"/>
        <v>0.11697205457098869</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122">
        <f>IF('Ton-Miles'!G49=0,0,100*'Nom Revenue'!G49/'Ton-Miles'!G49)</f>
        <v>2.6238789292134284</v>
      </c>
      <c r="H49" s="122">
        <f>IF('Ton-Miles'!H49=0,0,100*'Nom Revenue'!H49/'Ton-Miles'!H49)</f>
        <v>2.4388076339962543</v>
      </c>
      <c r="I49" s="122">
        <f>IF('Ton-Miles'!I49=0,0,100*'Nom Revenue'!I49/'Ton-Miles'!I49)</f>
        <v>2.343047034764826</v>
      </c>
      <c r="J49" s="122">
        <f>IF('Ton-Miles'!J49=0,0,100*'Nom Revenue'!J49/'Ton-Miles'!J49)</f>
        <v>2.3824957033487841</v>
      </c>
      <c r="K49" s="122">
        <f>IF('Ton-Miles'!K49=0,0,100*'Nom Revenue'!K49/'Ton-Miles'!K49)</f>
        <v>2.452343669250646</v>
      </c>
      <c r="L49" s="122">
        <f>IF('Ton-Miles'!L49=0,0,100*'Nom Revenue'!L49/'Ton-Miles'!L49)</f>
        <v>2.4293465545094981</v>
      </c>
      <c r="M49" s="122">
        <f>IF('Ton-Miles'!M49=0,0,100*'Nom Revenue'!M49/'Ton-Miles'!M49)</f>
        <v>2.3156624031917392</v>
      </c>
      <c r="N49" s="122">
        <f>IF('Ton-Miles'!N49=0,0,100*'Nom Revenue'!N49/'Ton-Miles'!N49)</f>
        <v>2.2623277063651854</v>
      </c>
      <c r="O49" s="122">
        <f>IF('Ton-Miles'!O49=0,0,100*'Nom Revenue'!O49/'Ton-Miles'!O49)</f>
        <v>2.3698134140191631</v>
      </c>
      <c r="P49" s="122">
        <f>IF('Ton-Miles'!P49=0,0,100*'Nom Revenue'!P49/'Ton-Miles'!P49)</f>
        <v>2.4378749425954123</v>
      </c>
      <c r="Q49" s="122">
        <f>IF('Ton-Miles'!Q49=0,0,100*'Nom Revenue'!Q49/'Ton-Miles'!Q49)</f>
        <v>2.4535764934192521</v>
      </c>
      <c r="R49" s="122">
        <f>IF('Ton-Miles'!R49=0,0,100*'Nom Revenue'!R49/'Ton-Miles'!R49)</f>
        <v>2.5031147703600833</v>
      </c>
      <c r="S49" s="122">
        <f>IF('Ton-Miles'!S49=0,0,100*'Nom Revenue'!S49/'Ton-Miles'!S49)</f>
        <v>2.4512181241107585</v>
      </c>
      <c r="T49" s="122">
        <f>IF('Ton-Miles'!T49=0,0,100*'Nom Revenue'!T49/'Ton-Miles'!T49)</f>
        <v>2.4767268530292066</v>
      </c>
      <c r="U49" s="122">
        <f>IF('Ton-Miles'!U49=0,0,100*'Nom Revenue'!U49/'Ton-Miles'!U49)</f>
        <v>2.4364007833389825</v>
      </c>
      <c r="V49" s="122">
        <f>IF('Ton-Miles'!V49=0,0,100*'Nom Revenue'!V49/'Ton-Miles'!V49)</f>
        <v>2.4103558052434462</v>
      </c>
      <c r="W49" s="122">
        <f>IF('Ton-Miles'!W49=0,0,100*'Nom Revenue'!W49/'Ton-Miles'!W49)</f>
        <v>2.4251154953044529</v>
      </c>
      <c r="X49" s="122">
        <f>IF('Ton-Miles'!X49=0,0,100*'Nom Revenue'!X49/'Ton-Miles'!X49)</f>
        <v>2.6658795662311703</v>
      </c>
      <c r="Y49" s="122">
        <f>IF('Ton-Miles'!Y49=0,0,100*'Nom Revenue'!Y49/'Ton-Miles'!Y49)</f>
        <v>2.641643299641343</v>
      </c>
      <c r="Z49" s="122">
        <f>IF('Ton-Miles'!Z49=0,0,100*'Nom Revenue'!Z49/'Ton-Miles'!Z49)</f>
        <v>2.5339623475340285</v>
      </c>
      <c r="AA49" s="122">
        <f>IF('Ton-Miles'!AA49=0,0,100*'Nom Revenue'!AA49/'Ton-Miles'!AA49)</f>
        <v>2.8121322546605696</v>
      </c>
      <c r="AB49" s="122">
        <f>IF('Ton-Miles'!AB49=0,0,100*'Nom Revenue'!AB49/'Ton-Miles'!AB49)</f>
        <v>3.0512751414094632</v>
      </c>
      <c r="AC49" s="122">
        <f>IF('Ton-Miles'!AC49=0,0,100*'Nom Revenue'!AC49/'Ton-Miles'!AC49)</f>
        <v>3.1337482517482518</v>
      </c>
      <c r="AD49" s="122">
        <f>IF('Ton-Miles'!AD49=0,0,100*'Nom Revenue'!AD49/'Ton-Miles'!AD49)</f>
        <v>3.1337482517482518</v>
      </c>
      <c r="AE49" s="122">
        <f>IF('Ton-Miles'!AE49=0,0,100*'Nom Revenue'!AE49/'Ton-Miles'!AE49)</f>
        <v>3.3545450214387809</v>
      </c>
      <c r="AF49" s="122">
        <f>IF('Ton-Miles'!AF49=0,0,100*'Nom Revenue'!AF49/'Ton-Miles'!AF49)</f>
        <v>3.0812846595050227</v>
      </c>
      <c r="AG49" s="122">
        <f>IF('Ton-Miles'!AG49=0,0,100*'Nom Revenue'!AG49/'Ton-Miles'!AG49)</f>
        <v>3.1941776344460906</v>
      </c>
      <c r="AH49" s="122">
        <f>IF('Ton-Miles'!AH49=0,0,100*'Nom Revenue'!AH49/'Ton-Miles'!AH49)</f>
        <v>3.4976614212564008</v>
      </c>
      <c r="AI49" s="122">
        <f>IF('Ton-Miles'!AI49=0,0,100*'Nom Revenue'!AI49/'Ton-Miles'!AI49)</f>
        <v>3.623928916568238</v>
      </c>
      <c r="AJ49" s="122">
        <f>IF('Ton-Miles'!AJ49=0,0,100*'Nom Revenue'!AJ49/'Ton-Miles'!AJ49)</f>
        <v>3.7932367890072283</v>
      </c>
      <c r="AK49" s="122">
        <f>IF('Ton-Miles'!AK49=0,0,100*'Nom Revenue'!AK49/'Ton-Miles'!AK49)</f>
        <v>3.9567781452897219</v>
      </c>
      <c r="AL49" s="122">
        <f>IF('Ton-Miles'!AL49=0,0,100*'Nom Revenue'!AL49/'Ton-Miles'!AL49)</f>
        <v>4.0105941717365612</v>
      </c>
      <c r="AM49" s="122">
        <f>IF('Ton-Miles'!AM49=0,0,100*'Nom Revenue'!AL49/'Ton-Miles'!AM49)</f>
        <v>3.8415885883890404</v>
      </c>
      <c r="AN49" s="122">
        <f>IF('Ton-Miles'!AN49=0,0,100*'Nom Revenue'!AM49/'Ton-Miles'!AN49)</f>
        <v>3.8370453750655709</v>
      </c>
      <c r="AO49" s="122">
        <f>IF('Ton-Miles'!AO49=0,0,100*'Nom Revenue'!AN49/'Ton-Miles'!AO49)</f>
        <v>3.9969906243853397</v>
      </c>
      <c r="AP49" s="122">
        <f>IF('Ton-Miles'!AP49=0,0,100*'Nom Revenue'!AO49/'Ton-Miles'!AP49)</f>
        <v>4.2127726464593902</v>
      </c>
      <c r="AQ49" s="122">
        <f>IF('Ton-Miles'!AQ49=0,0,100*'Nom Revenue'!AP49/'Ton-Miles'!AQ49)</f>
        <v>4.21553082111022</v>
      </c>
      <c r="AR49" s="122">
        <f>IF('Ton-Miles'!AR49=0,0,100*'Nom Revenue'!AQ49/'Ton-Miles'!AR49)</f>
        <v>4.282556235673443</v>
      </c>
      <c r="AS49" s="122">
        <f>IF('Ton-Miles'!AS49=0,0,100*'Nom Revenue'!AR49/'Ton-Miles'!AS49)</f>
        <v>4.3605799163924219</v>
      </c>
      <c r="AT49" s="122">
        <f>IF('Ton-Miles'!AT49=0,0,100*'Nom Revenue'!AS49/'Ton-Miles'!AT49)</f>
        <v>5.3368255218589997</v>
      </c>
      <c r="AU49" s="122" t="e">
        <f>IF('Ton-Miles'!AU49=0,0,100*'Nom Revenue'!AT49/'Ton-Miles'!AU49)</f>
        <v>#N/A</v>
      </c>
      <c r="AV49" s="122" t="e">
        <f>IF('Ton-Miles'!AV49=0,0,100*'Nom Revenue'!AU49/'Ton-Miles'!AV49)</f>
        <v>#N/A</v>
      </c>
      <c r="AW49" s="122" t="e">
        <f>IF('Ton-Miles'!AW49=0,0,100*'Nom Revenue'!AV49/'Ton-Miles'!AW49)</f>
        <v>#N/A</v>
      </c>
      <c r="AX49" s="122" t="e">
        <f>IF('Ton-Miles'!AX49=0,0,100*'Nom Revenue'!AW49/'Ton-Miles'!AX49)</f>
        <v>#N/A</v>
      </c>
      <c r="AY49" s="122" t="e">
        <f>IF('Ton-Miles'!AY49=0,0,100*'Nom Revenue'!AX49/'Ton-Miles'!AY49)</f>
        <v>#N/A</v>
      </c>
      <c r="AZ49" s="122" t="e">
        <f>IF('Ton-Miles'!AZ49=0,0,100*'Nom Revenue'!AY49/'Ton-Miles'!AZ49)</f>
        <v>#N/A</v>
      </c>
      <c r="BA49" s="122" t="e">
        <f>IF('Ton-Miles'!BA49=0,0,100*'Nom Revenue'!AZ49/'Ton-Miles'!BA49)</f>
        <v>#N/A</v>
      </c>
      <c r="BB49" s="122" t="e">
        <f>IF('Ton-Miles'!BB49=0,0,100*'Nom Revenue'!BA49/'Ton-Miles'!BB49)</f>
        <v>#N/A</v>
      </c>
      <c r="BC49" s="121"/>
      <c r="BD49" s="79">
        <f t="shared" si="35"/>
        <v>0.10977665370491674</v>
      </c>
      <c r="BE49" s="79">
        <f t="shared" si="36"/>
        <v>8.5039701227621833E-2</v>
      </c>
      <c r="BF49" s="111">
        <f t="shared" si="27"/>
        <v>2.7029063757485927E-2</v>
      </c>
      <c r="BG49" s="79">
        <f t="shared" si="37"/>
        <v>7.0457724090424723E-2</v>
      </c>
      <c r="BH49" s="79">
        <f t="shared" si="38"/>
        <v>-8.1459739007036958E-2</v>
      </c>
      <c r="BI49" s="79">
        <f t="shared" si="39"/>
        <v>3.6638281566365505E-2</v>
      </c>
      <c r="BJ49" s="79">
        <f t="shared" si="40"/>
        <v>9.5011555881405529E-2</v>
      </c>
      <c r="BK49" s="79">
        <f t="shared" si="40"/>
        <v>3.6100548367680618E-2</v>
      </c>
      <c r="BL49" s="79">
        <f t="shared" si="40"/>
        <v>4.6719424231786544E-2</v>
      </c>
      <c r="BM49" s="79">
        <f t="shared" si="40"/>
        <v>4.3113932870322058E-2</v>
      </c>
      <c r="BN49" s="79">
        <f t="shared" si="40"/>
        <v>1.3600971414306828E-2</v>
      </c>
      <c r="BO49" s="79">
        <f t="shared" si="42"/>
        <v>-1.1826392178488909E-3</v>
      </c>
      <c r="BP49" s="79">
        <f t="shared" ref="BP49:BP74" si="44">AO49/AN49-1</f>
        <v>4.1684482117190447E-2</v>
      </c>
      <c r="BQ49" s="79">
        <f t="shared" ref="BQ49:BQ74" si="45">AP49/AO49-1</f>
        <v>5.3986121648017082E-2</v>
      </c>
      <c r="BR49" s="79">
        <f t="shared" ref="BR49:BR74" si="46">AQ49/AP49-1</f>
        <v>6.5471718563969716E-4</v>
      </c>
      <c r="BS49" s="79">
        <f t="shared" ref="BS49:BS74" si="47">AR49/AQ49-1</f>
        <v>1.5899638125661086E-2</v>
      </c>
      <c r="BT49" s="79">
        <f t="shared" ref="BT49:BT74" si="48">AS49/AR49-1</f>
        <v>1.821895065125978E-2</v>
      </c>
      <c r="BU49" s="79">
        <f t="shared" ref="BU49:BU74" si="49">AT49/AS49-1</f>
        <v>0.22387976466080728</v>
      </c>
      <c r="BV49" s="79" t="e">
        <f t="shared" ref="BV49:BV74" si="50">AU49/AT49-1</f>
        <v>#N/A</v>
      </c>
      <c r="BW49" s="79" t="e">
        <f t="shared" ref="BW49:BW74" si="51">AV49/AU49-1</f>
        <v>#N/A</v>
      </c>
      <c r="BX49" s="79" t="e">
        <f t="shared" ref="BX49:BX74" si="52">AW49/AV49-1</f>
        <v>#N/A</v>
      </c>
      <c r="BY49" s="79" t="e">
        <f t="shared" ref="BY49:BY74" si="53">AX49/AW49-1</f>
        <v>#N/A</v>
      </c>
      <c r="BZ49" s="79" t="e">
        <f t="shared" ref="BZ49:BZ74" si="54">AY49/AX49-1</f>
        <v>#N/A</v>
      </c>
      <c r="CA49" s="79" t="e">
        <f t="shared" ref="CA49:CA74" si="55">AZ49/AY49-1</f>
        <v>#N/A</v>
      </c>
      <c r="CB49" s="79" t="e">
        <f t="shared" ref="CB49:CB74" si="56">BA49/AZ49-1</f>
        <v>#N/A</v>
      </c>
      <c r="CC49" s="79" t="e">
        <f t="shared" ref="CC49:CC74" si="57">BB49/BA49-1</f>
        <v>#N/A</v>
      </c>
    </row>
    <row r="50" spans="1:81"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121">
        <f>IF('Ton-Miles'!G50=0,0,100*'Nom Revenue'!G50/'Ton-Miles'!G50)</f>
        <v>5.9886747624076024</v>
      </c>
      <c r="H50" s="121">
        <f>IF('Ton-Miles'!H50=0,0,100*'Nom Revenue'!H50/'Ton-Miles'!H50)</f>
        <v>5.8807659814136857</v>
      </c>
      <c r="I50" s="121">
        <f>IF('Ton-Miles'!I50=0,0,100*'Nom Revenue'!I50/'Ton-Miles'!I50)</f>
        <v>5.5616325445360273</v>
      </c>
      <c r="J50" s="121">
        <f>IF('Ton-Miles'!J50=0,0,100*'Nom Revenue'!J50/'Ton-Miles'!J50)</f>
        <v>5.6451430113329737</v>
      </c>
      <c r="K50" s="121">
        <f>IF('Ton-Miles'!K50=0,0,100*'Nom Revenue'!K50/'Ton-Miles'!K50)</f>
        <v>5.8426307007786429</v>
      </c>
      <c r="L50" s="121">
        <f>IF('Ton-Miles'!L50=0,0,100*'Nom Revenue'!L50/'Ton-Miles'!L50)</f>
        <v>5.8267485012846132</v>
      </c>
      <c r="M50" s="121">
        <f>IF('Ton-Miles'!M50=0,0,100*'Nom Revenue'!M50/'Ton-Miles'!M50)</f>
        <v>6.0026409903713889</v>
      </c>
      <c r="N50" s="121">
        <f>IF('Ton-Miles'!N50=0,0,100*'Nom Revenue'!N50/'Ton-Miles'!N50)</f>
        <v>5.9389749366375666</v>
      </c>
      <c r="O50" s="121">
        <f>IF('Ton-Miles'!O50=0,0,100*'Nom Revenue'!O50/'Ton-Miles'!O50)</f>
        <v>5.9207289293849668</v>
      </c>
      <c r="P50" s="121">
        <f>IF('Ton-Miles'!P50=0,0,100*'Nom Revenue'!P50/'Ton-Miles'!P50)</f>
        <v>5.8332597295059347</v>
      </c>
      <c r="Q50" s="121">
        <f>IF('Ton-Miles'!Q50=0,0,100*'Nom Revenue'!Q50/'Ton-Miles'!Q50)</f>
        <v>5.8798100407055625</v>
      </c>
      <c r="R50" s="121">
        <f>IF('Ton-Miles'!R50=0,0,100*'Nom Revenue'!R50/'Ton-Miles'!R50)</f>
        <v>6.0388533333333339</v>
      </c>
      <c r="S50" s="121">
        <f>IF('Ton-Miles'!S50=0,0,100*'Nom Revenue'!S50/'Ton-Miles'!S50)</f>
        <v>5.9620838323353293</v>
      </c>
      <c r="T50" s="121">
        <f>IF('Ton-Miles'!T50=0,0,100*'Nom Revenue'!T50/'Ton-Miles'!T50)</f>
        <v>5.9002557544757037</v>
      </c>
      <c r="U50" s="121">
        <f>IF('Ton-Miles'!U50=0,0,100*'Nom Revenue'!U50/'Ton-Miles'!U50)</f>
        <v>5.9083553675304072</v>
      </c>
      <c r="V50" s="121">
        <f>IF('Ton-Miles'!V50=0,0,100*'Nom Revenue'!V50/'Ton-Miles'!V50)</f>
        <v>5.8313947226709741</v>
      </c>
      <c r="W50" s="121">
        <f>IF('Ton-Miles'!W50=0,0,100*'Nom Revenue'!W50/'Ton-Miles'!W50)</f>
        <v>5.9380939226519338</v>
      </c>
      <c r="X50" s="121">
        <f>IF('Ton-Miles'!X50=0,0,100*'Nom Revenue'!X50/'Ton-Miles'!X50)</f>
        <v>6.5828230409963675</v>
      </c>
      <c r="Y50" s="121">
        <f>IF('Ton-Miles'!Y50=0,0,100*'Nom Revenue'!Y50/'Ton-Miles'!Y50)</f>
        <v>7.094496068620443</v>
      </c>
      <c r="Z50" s="121">
        <f>IF('Ton-Miles'!Z50=0,0,100*'Nom Revenue'!Z50/'Ton-Miles'!Z50)</f>
        <v>6.7254634678298801</v>
      </c>
      <c r="AA50" s="121">
        <f>IF('Ton-Miles'!AA50=0,0,100*'Nom Revenue'!AA50/'Ton-Miles'!AA50)</f>
        <v>7.5507602339181279</v>
      </c>
      <c r="AB50" s="121">
        <f>IF('Ton-Miles'!AB50=0,0,100*'Nom Revenue'!AB50/'Ton-Miles'!AB50)</f>
        <v>8.536451048951049</v>
      </c>
      <c r="AC50" s="121">
        <f>IF('Ton-Miles'!AC50=0,0,100*'Nom Revenue'!AC50/'Ton-Miles'!AC50)</f>
        <v>8.74758226037196</v>
      </c>
      <c r="AD50" s="121">
        <f>IF('Ton-Miles'!AD50=0,0,100*'Nom Revenue'!AD50/'Ton-Miles'!AD50)</f>
        <v>8.74758226037196</v>
      </c>
      <c r="AE50" s="121">
        <f>IF('Ton-Miles'!AE50=0,0,100*'Nom Revenue'!AE50/'Ton-Miles'!AE50)</f>
        <v>9.9338704263175561</v>
      </c>
      <c r="AF50" s="121">
        <f>IF('Ton-Miles'!AF50=0,0,100*'Nom Revenue'!AF50/'Ton-Miles'!AF50)</f>
        <v>9.1153191489361696</v>
      </c>
      <c r="AG50" s="121">
        <f>IF('Ton-Miles'!AG50=0,0,100*'Nom Revenue'!AG50/'Ton-Miles'!AG50)</f>
        <v>9.3725739977519673</v>
      </c>
      <c r="AH50" s="121">
        <f>IF('Ton-Miles'!AH50=0,0,100*'Nom Revenue'!AH50/'Ton-Miles'!AH50)</f>
        <v>9.9152393796358744</v>
      </c>
      <c r="AI50" s="121">
        <f>IF('Ton-Miles'!AI50=0,0,100*'Nom Revenue'!AI50/'Ton-Miles'!AI50)</f>
        <v>10.407290991574854</v>
      </c>
      <c r="AJ50" s="121">
        <f>IF('Ton-Miles'!AJ50=0,0,100*'Nom Revenue'!AJ50/'Ton-Miles'!AJ50)</f>
        <v>10.416725978647687</v>
      </c>
      <c r="AK50" s="121">
        <f>IF('Ton-Miles'!AK50=0,0,100*'Nom Revenue'!AK50/'Ton-Miles'!AK50)</f>
        <v>10.93934201507882</v>
      </c>
      <c r="AL50" s="121">
        <f>IF('Ton-Miles'!AL50=0,0,100*'Nom Revenue'!AL50/'Ton-Miles'!AL50)</f>
        <v>10.310054348419788</v>
      </c>
      <c r="AM50" s="121">
        <f>IF('Ton-Miles'!AM50=0,0,100*'Nom Revenue'!AL50/'Ton-Miles'!AM50)</f>
        <v>9.875590856257265</v>
      </c>
      <c r="AN50" s="121">
        <f>IF('Ton-Miles'!AN50=0,0,100*'Nom Revenue'!AM50/'Ton-Miles'!AN50)</f>
        <v>9.8366917293233094</v>
      </c>
      <c r="AO50" s="121">
        <f>IF('Ton-Miles'!AO50=0,0,100*'Nom Revenue'!AN50/'Ton-Miles'!AO50)</f>
        <v>10.163392857142858</v>
      </c>
      <c r="AP50" s="121">
        <f>IF('Ton-Miles'!AP50=0,0,100*'Nom Revenue'!AO50/'Ton-Miles'!AP50)</f>
        <v>10.900581154005813</v>
      </c>
      <c r="AQ50" s="121">
        <f>IF('Ton-Miles'!AQ50=0,0,100*'Nom Revenue'!AP50/'Ton-Miles'!AQ50)</f>
        <v>10.969629085567387</v>
      </c>
      <c r="AR50" s="121">
        <f>IF('Ton-Miles'!AR50=0,0,100*'Nom Revenue'!AQ50/'Ton-Miles'!AR50)</f>
        <v>10.893204941860466</v>
      </c>
      <c r="AS50" s="121">
        <f>IF('Ton-Miles'!AS50=0,0,100*'Nom Revenue'!AR50/'Ton-Miles'!AS50)</f>
        <v>11.287476705180769</v>
      </c>
      <c r="AT50" s="121">
        <f>IF('Ton-Miles'!AT50=0,0,100*'Nom Revenue'!AS50/'Ton-Miles'!AT50)</f>
        <v>12.623019017432647</v>
      </c>
      <c r="AU50" s="121" t="e">
        <f>IF('Ton-Miles'!AU50=0,0,100*'Nom Revenue'!AT50/'Ton-Miles'!AU50)</f>
        <v>#N/A</v>
      </c>
      <c r="AV50" s="121" t="e">
        <f>IF('Ton-Miles'!AV50=0,0,100*'Nom Revenue'!AU50/'Ton-Miles'!AV50)</f>
        <v>#N/A</v>
      </c>
      <c r="AW50" s="121" t="e">
        <f>IF('Ton-Miles'!AW50=0,0,100*'Nom Revenue'!AV50/'Ton-Miles'!AW50)</f>
        <v>#N/A</v>
      </c>
      <c r="AX50" s="121" t="e">
        <f>IF('Ton-Miles'!AX50=0,0,100*'Nom Revenue'!AW50/'Ton-Miles'!AX50)</f>
        <v>#N/A</v>
      </c>
      <c r="AY50" s="121" t="e">
        <f>IF('Ton-Miles'!AY50=0,0,100*'Nom Revenue'!AX50/'Ton-Miles'!AY50)</f>
        <v>#N/A</v>
      </c>
      <c r="AZ50" s="121" t="e">
        <f>IF('Ton-Miles'!AZ50=0,0,100*'Nom Revenue'!AY50/'Ton-Miles'!AZ50)</f>
        <v>#N/A</v>
      </c>
      <c r="BA50" s="121" t="e">
        <f>IF('Ton-Miles'!BA50=0,0,100*'Nom Revenue'!AZ50/'Ton-Miles'!BA50)</f>
        <v>#N/A</v>
      </c>
      <c r="BB50" s="121" t="e">
        <f>IF('Ton-Miles'!BB50=0,0,100*'Nom Revenue'!BA50/'Ton-Miles'!BB50)</f>
        <v>#N/A</v>
      </c>
      <c r="BC50" s="121"/>
      <c r="BD50" s="78">
        <f t="shared" si="35"/>
        <v>0.12271225173341826</v>
      </c>
      <c r="BE50" s="78">
        <f t="shared" si="36"/>
        <v>0.13054193014965354</v>
      </c>
      <c r="BF50" s="78">
        <f t="shared" si="27"/>
        <v>2.4732902491938269E-2</v>
      </c>
      <c r="BG50" s="78">
        <f t="shared" si="37"/>
        <v>0.1356132621146855</v>
      </c>
      <c r="BH50" s="78">
        <f t="shared" si="38"/>
        <v>-8.2400035661107429E-2</v>
      </c>
      <c r="BI50" s="78">
        <f t="shared" si="39"/>
        <v>2.8222253616410287E-2</v>
      </c>
      <c r="BJ50" s="78">
        <f t="shared" si="40"/>
        <v>5.7899290207158227E-2</v>
      </c>
      <c r="BK50" s="78">
        <f t="shared" si="40"/>
        <v>4.9625792489646381E-2</v>
      </c>
      <c r="BL50" s="78">
        <f t="shared" si="40"/>
        <v>9.0657473500743713E-4</v>
      </c>
      <c r="BM50" s="78">
        <f t="shared" si="40"/>
        <v>5.0170853827046669E-2</v>
      </c>
      <c r="BN50" s="78">
        <f t="shared" si="40"/>
        <v>-5.7525184402464014E-2</v>
      </c>
      <c r="BO50" s="78">
        <f t="shared" si="42"/>
        <v>-3.9389164152450196E-3</v>
      </c>
      <c r="BP50" s="78">
        <f t="shared" si="44"/>
        <v>3.3212500382181265E-2</v>
      </c>
      <c r="BQ50" s="78">
        <f t="shared" si="45"/>
        <v>7.2533681146139894E-2</v>
      </c>
      <c r="BR50" s="78">
        <f t="shared" si="46"/>
        <v>6.3343348933464494E-3</v>
      </c>
      <c r="BS50" s="78">
        <f t="shared" si="47"/>
        <v>-6.966884943035323E-3</v>
      </c>
      <c r="BT50" s="78">
        <f t="shared" si="48"/>
        <v>3.6194284916571506E-2</v>
      </c>
      <c r="BU50" s="78">
        <f t="shared" si="49"/>
        <v>0.11832071481829809</v>
      </c>
      <c r="BV50" s="78" t="e">
        <f t="shared" si="50"/>
        <v>#N/A</v>
      </c>
      <c r="BW50" s="78" t="e">
        <f t="shared" si="51"/>
        <v>#N/A</v>
      </c>
      <c r="BX50" s="78" t="e">
        <f t="shared" si="52"/>
        <v>#N/A</v>
      </c>
      <c r="BY50" s="78" t="e">
        <f t="shared" si="53"/>
        <v>#N/A</v>
      </c>
      <c r="BZ50" s="78" t="e">
        <f t="shared" si="54"/>
        <v>#N/A</v>
      </c>
      <c r="CA50" s="78" t="e">
        <f t="shared" si="55"/>
        <v>#N/A</v>
      </c>
      <c r="CB50" s="78" t="e">
        <f t="shared" si="56"/>
        <v>#N/A</v>
      </c>
      <c r="CC50" s="78" t="e">
        <f t="shared" si="57"/>
        <v>#N/A</v>
      </c>
    </row>
    <row r="51" spans="1:81"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121">
        <f>IF('Ton-Miles'!G51=0,0,100*'Nom Revenue'!G51/'Ton-Miles'!G51)</f>
        <v>4.558723643972316</v>
      </c>
      <c r="H51" s="121">
        <f>IF('Ton-Miles'!H51=0,0,100*'Nom Revenue'!H51/'Ton-Miles'!H51)</f>
        <v>4.4632427307206068</v>
      </c>
      <c r="I51" s="121">
        <f>IF('Ton-Miles'!I51=0,0,100*'Nom Revenue'!I51/'Ton-Miles'!I51)</f>
        <v>4.4386588693957121</v>
      </c>
      <c r="J51" s="121">
        <f>IF('Ton-Miles'!J51=0,0,100*'Nom Revenue'!J51/'Ton-Miles'!J51)</f>
        <v>4.5472006344171296</v>
      </c>
      <c r="K51" s="121">
        <f>IF('Ton-Miles'!K51=0,0,100*'Nom Revenue'!K51/'Ton-Miles'!K51)</f>
        <v>4.5522837543918344</v>
      </c>
      <c r="L51" s="121">
        <f>IF('Ton-Miles'!L51=0,0,100*'Nom Revenue'!L51/'Ton-Miles'!L51)</f>
        <v>4.437321218239946</v>
      </c>
      <c r="M51" s="121">
        <f>IF('Ton-Miles'!M51=0,0,100*'Nom Revenue'!M51/'Ton-Miles'!M51)</f>
        <v>4.3228506391174921</v>
      </c>
      <c r="N51" s="121">
        <f>IF('Ton-Miles'!N51=0,0,100*'Nom Revenue'!N51/'Ton-Miles'!N51)</f>
        <v>4.2318826079706522</v>
      </c>
      <c r="O51" s="121">
        <f>IF('Ton-Miles'!O51=0,0,100*'Nom Revenue'!O51/'Ton-Miles'!O51)</f>
        <v>4.2241453344343523</v>
      </c>
      <c r="P51" s="121">
        <f>IF('Ton-Miles'!P51=0,0,100*'Nom Revenue'!P51/'Ton-Miles'!P51)</f>
        <v>4.1124051468162328</v>
      </c>
      <c r="Q51" s="121">
        <f>IF('Ton-Miles'!Q51=0,0,100*'Nom Revenue'!Q51/'Ton-Miles'!Q51)</f>
        <v>4.1108767945494362</v>
      </c>
      <c r="R51" s="121">
        <f>IF('Ton-Miles'!R51=0,0,100*'Nom Revenue'!R51/'Ton-Miles'!R51)</f>
        <v>4.1530010438413356</v>
      </c>
      <c r="S51" s="121">
        <f>IF('Ton-Miles'!S51=0,0,100*'Nom Revenue'!S51/'Ton-Miles'!S51)</f>
        <v>4.1864220784538535</v>
      </c>
      <c r="T51" s="121">
        <f>IF('Ton-Miles'!T51=0,0,100*'Nom Revenue'!T51/'Ton-Miles'!T51)</f>
        <v>4.1440284757118935</v>
      </c>
      <c r="U51" s="121">
        <f>IF('Ton-Miles'!U51=0,0,100*'Nom Revenue'!U51/'Ton-Miles'!U51)</f>
        <v>4.1497243226212985</v>
      </c>
      <c r="V51" s="121">
        <f>IF('Ton-Miles'!V51=0,0,100*'Nom Revenue'!V51/'Ton-Miles'!V51)</f>
        <v>4.2327197566492476</v>
      </c>
      <c r="W51" s="121">
        <f>IF('Ton-Miles'!W51=0,0,100*'Nom Revenue'!W51/'Ton-Miles'!W51)</f>
        <v>4.3372448543855153</v>
      </c>
      <c r="X51" s="121">
        <f>IF('Ton-Miles'!X51=0,0,100*'Nom Revenue'!X51/'Ton-Miles'!X51)</f>
        <v>4.5266753627914555</v>
      </c>
      <c r="Y51" s="121">
        <f>IF('Ton-Miles'!Y51=0,0,100*'Nom Revenue'!Y51/'Ton-Miles'!Y51)</f>
        <v>4.338024481709474</v>
      </c>
      <c r="Z51" s="121">
        <f>IF('Ton-Miles'!Z51=0,0,100*'Nom Revenue'!Z51/'Ton-Miles'!Z51)</f>
        <v>4.5265876703841386</v>
      </c>
      <c r="AA51" s="121">
        <f>IF('Ton-Miles'!AA51=0,0,100*'Nom Revenue'!AA51/'Ton-Miles'!AA51)</f>
        <v>5.0471092242377456</v>
      </c>
      <c r="AB51" s="121">
        <f>IF('Ton-Miles'!AB51=0,0,100*'Nom Revenue'!AB51/'Ton-Miles'!AB51)</f>
        <v>5.6459978655282823</v>
      </c>
      <c r="AC51" s="121">
        <f>IF('Ton-Miles'!AC51=0,0,100*'Nom Revenue'!AC51/'Ton-Miles'!AC51)</f>
        <v>5.7697692780068435</v>
      </c>
      <c r="AD51" s="121">
        <f>IF('Ton-Miles'!AD51=0,0,100*'Nom Revenue'!AD51/'Ton-Miles'!AD51)</f>
        <v>5.7697692780068435</v>
      </c>
      <c r="AE51" s="121">
        <f>IF('Ton-Miles'!AE51=0,0,100*'Nom Revenue'!AE51/'Ton-Miles'!AE51)</f>
        <v>6.4176205373573794</v>
      </c>
      <c r="AF51" s="121">
        <f>IF('Ton-Miles'!AF51=0,0,100*'Nom Revenue'!AF51/'Ton-Miles'!AF51)</f>
        <v>5.8099626100591006</v>
      </c>
      <c r="AG51" s="121">
        <f>IF('Ton-Miles'!AG51=0,0,100*'Nom Revenue'!AG51/'Ton-Miles'!AG51)</f>
        <v>5.9075702075702079</v>
      </c>
      <c r="AH51" s="121">
        <f>IF('Ton-Miles'!AH51=0,0,100*'Nom Revenue'!AH51/'Ton-Miles'!AH51)</f>
        <v>6.4130484330484334</v>
      </c>
      <c r="AI51" s="121">
        <f>IF('Ton-Miles'!AI51=0,0,100*'Nom Revenue'!AI51/'Ton-Miles'!AI51)</f>
        <v>6.6806314797360988</v>
      </c>
      <c r="AJ51" s="121">
        <f>IF('Ton-Miles'!AJ51=0,0,100*'Nom Revenue'!AJ51/'Ton-Miles'!AJ51)</f>
        <v>6.8463516160626838</v>
      </c>
      <c r="AK51" s="121">
        <f>IF('Ton-Miles'!AK51=0,0,100*'Nom Revenue'!AK51/'Ton-Miles'!AK51)</f>
        <v>6.9699366724237199</v>
      </c>
      <c r="AL51" s="121">
        <f>IF('Ton-Miles'!AL51=0,0,100*'Nom Revenue'!AL51/'Ton-Miles'!AL51)</f>
        <v>6.9974174502195741</v>
      </c>
      <c r="AM51" s="121">
        <f>IF('Ton-Miles'!AM51=0,0,100*'Nom Revenue'!AL51/'Ton-Miles'!AM51)</f>
        <v>6.7025477707006367</v>
      </c>
      <c r="AN51" s="121">
        <f>IF('Ton-Miles'!AN51=0,0,100*'Nom Revenue'!AM51/'Ton-Miles'!AN51)</f>
        <v>6.6208366323568217</v>
      </c>
      <c r="AO51" s="121">
        <f>IF('Ton-Miles'!AO51=0,0,100*'Nom Revenue'!AN51/'Ton-Miles'!AO51)</f>
        <v>6.6559475665876455</v>
      </c>
      <c r="AP51" s="121">
        <f>IF('Ton-Miles'!AP51=0,0,100*'Nom Revenue'!AO51/'Ton-Miles'!AP51)</f>
        <v>7.0403102779573361</v>
      </c>
      <c r="AQ51" s="121">
        <f>IF('Ton-Miles'!AQ51=0,0,100*'Nom Revenue'!AP51/'Ton-Miles'!AQ51)</f>
        <v>6.9464509528072647</v>
      </c>
      <c r="AR51" s="121">
        <f>IF('Ton-Miles'!AR51=0,0,100*'Nom Revenue'!AQ51/'Ton-Miles'!AR51)</f>
        <v>6.8287160362280241</v>
      </c>
      <c r="AS51" s="121">
        <f>IF('Ton-Miles'!AS51=0,0,100*'Nom Revenue'!AR51/'Ton-Miles'!AS51)</f>
        <v>7.0811607864260706</v>
      </c>
      <c r="AT51" s="121">
        <f>IF('Ton-Miles'!AT51=0,0,100*'Nom Revenue'!AS51/'Ton-Miles'!AT51)</f>
        <v>8.3684217524265385</v>
      </c>
      <c r="AU51" s="121" t="e">
        <f>IF('Ton-Miles'!AU51=0,0,100*'Nom Revenue'!AT51/'Ton-Miles'!AU51)</f>
        <v>#N/A</v>
      </c>
      <c r="AV51" s="121" t="e">
        <f>IF('Ton-Miles'!AV51=0,0,100*'Nom Revenue'!AU51/'Ton-Miles'!AV51)</f>
        <v>#N/A</v>
      </c>
      <c r="AW51" s="121" t="e">
        <f>IF('Ton-Miles'!AW51=0,0,100*'Nom Revenue'!AV51/'Ton-Miles'!AW51)</f>
        <v>#N/A</v>
      </c>
      <c r="AX51" s="121" t="e">
        <f>IF('Ton-Miles'!AX51=0,0,100*'Nom Revenue'!AW51/'Ton-Miles'!AX51)</f>
        <v>#N/A</v>
      </c>
      <c r="AY51" s="121" t="e">
        <f>IF('Ton-Miles'!AY51=0,0,100*'Nom Revenue'!AX51/'Ton-Miles'!AY51)</f>
        <v>#N/A</v>
      </c>
      <c r="AZ51" s="121" t="e">
        <f>IF('Ton-Miles'!AZ51=0,0,100*'Nom Revenue'!AY51/'Ton-Miles'!AZ51)</f>
        <v>#N/A</v>
      </c>
      <c r="BA51" s="121" t="e">
        <f>IF('Ton-Miles'!BA51=0,0,100*'Nom Revenue'!AZ51/'Ton-Miles'!BA51)</f>
        <v>#N/A</v>
      </c>
      <c r="BB51" s="121" t="e">
        <f>IF('Ton-Miles'!BB51=0,0,100*'Nom Revenue'!BA51/'Ton-Miles'!BB51)</f>
        <v>#N/A</v>
      </c>
      <c r="BC51" s="121"/>
      <c r="BD51" s="78">
        <f t="shared" si="35"/>
        <v>0.1149920407505185</v>
      </c>
      <c r="BE51" s="78">
        <f t="shared" si="36"/>
        <v>0.11865973464859692</v>
      </c>
      <c r="BF51" s="78">
        <f t="shared" si="27"/>
        <v>2.1921972949059843E-2</v>
      </c>
      <c r="BG51" s="78">
        <f t="shared" si="37"/>
        <v>0.11228373755255849</v>
      </c>
      <c r="BH51" s="78">
        <f t="shared" si="38"/>
        <v>-9.4685861178775421E-2</v>
      </c>
      <c r="BI51" s="78">
        <f t="shared" si="39"/>
        <v>1.6800038840544929E-2</v>
      </c>
      <c r="BJ51" s="78">
        <f t="shared" si="40"/>
        <v>8.5564488904505076E-2</v>
      </c>
      <c r="BK51" s="78">
        <f t="shared" si="40"/>
        <v>4.1724781822748636E-2</v>
      </c>
      <c r="BL51" s="78">
        <f t="shared" si="40"/>
        <v>2.4806058653175533E-2</v>
      </c>
      <c r="BM51" s="78">
        <f t="shared" si="40"/>
        <v>1.8051228346362524E-2</v>
      </c>
      <c r="BN51" s="78">
        <f t="shared" si="40"/>
        <v>3.9427586056242081E-3</v>
      </c>
      <c r="BO51" s="78">
        <f t="shared" si="42"/>
        <v>-1.2191056466766992E-2</v>
      </c>
      <c r="BP51" s="78">
        <f t="shared" si="44"/>
        <v>5.3030962974123241E-3</v>
      </c>
      <c r="BQ51" s="78">
        <f t="shared" si="45"/>
        <v>5.7747256498708266E-2</v>
      </c>
      <c r="BR51" s="78">
        <f t="shared" si="46"/>
        <v>-1.3331702928482847E-2</v>
      </c>
      <c r="BS51" s="78">
        <f t="shared" si="47"/>
        <v>-1.6948930810727236E-2</v>
      </c>
      <c r="BT51" s="78">
        <f t="shared" si="48"/>
        <v>3.6968113604192165E-2</v>
      </c>
      <c r="BU51" s="78">
        <f t="shared" si="49"/>
        <v>0.18178671616495823</v>
      </c>
      <c r="BV51" s="78" t="e">
        <f t="shared" si="50"/>
        <v>#N/A</v>
      </c>
      <c r="BW51" s="78" t="e">
        <f t="shared" si="51"/>
        <v>#N/A</v>
      </c>
      <c r="BX51" s="78" t="e">
        <f t="shared" si="52"/>
        <v>#N/A</v>
      </c>
      <c r="BY51" s="78" t="e">
        <f t="shared" si="53"/>
        <v>#N/A</v>
      </c>
      <c r="BZ51" s="78" t="e">
        <f t="shared" si="54"/>
        <v>#N/A</v>
      </c>
      <c r="CA51" s="78" t="e">
        <f t="shared" si="55"/>
        <v>#N/A</v>
      </c>
      <c r="CB51" s="78" t="e">
        <f t="shared" si="56"/>
        <v>#N/A</v>
      </c>
      <c r="CC51" s="78" t="e">
        <f t="shared" si="57"/>
        <v>#N/A</v>
      </c>
    </row>
    <row r="52" spans="1:81"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121">
        <f>IF('Ton-Miles'!G52=0,0,100*'Nom Revenue'!G52/'Ton-Miles'!G52)</f>
        <v>3.4935555412702493</v>
      </c>
      <c r="H52" s="121">
        <f>IF('Ton-Miles'!H52=0,0,100*'Nom Revenue'!H52/'Ton-Miles'!H52)</f>
        <v>3.4378736446626896</v>
      </c>
      <c r="I52" s="121">
        <f>IF('Ton-Miles'!I52=0,0,100*'Nom Revenue'!I52/'Ton-Miles'!I52)</f>
        <v>3.4696471125909967</v>
      </c>
      <c r="J52" s="121">
        <f>IF('Ton-Miles'!J52=0,0,100*'Nom Revenue'!J52/'Ton-Miles'!J52)</f>
        <v>3.6056514913657769</v>
      </c>
      <c r="K52" s="121">
        <f>IF('Ton-Miles'!K52=0,0,100*'Nom Revenue'!K52/'Ton-Miles'!K52)</f>
        <v>3.5985412107950405</v>
      </c>
      <c r="L52" s="121">
        <f>IF('Ton-Miles'!L52=0,0,100*'Nom Revenue'!L52/'Ton-Miles'!L52)</f>
        <v>3.5464500356524393</v>
      </c>
      <c r="M52" s="121">
        <f>IF('Ton-Miles'!M52=0,0,100*'Nom Revenue'!M52/'Ton-Miles'!M52)</f>
        <v>3.5116733108453442</v>
      </c>
      <c r="N52" s="121">
        <f>IF('Ton-Miles'!N52=0,0,100*'Nom Revenue'!N52/'Ton-Miles'!N52)</f>
        <v>3.3439659651857623</v>
      </c>
      <c r="O52" s="121">
        <f>IF('Ton-Miles'!O52=0,0,100*'Nom Revenue'!O52/'Ton-Miles'!O52)</f>
        <v>3.176700866325656</v>
      </c>
      <c r="P52" s="121">
        <f>IF('Ton-Miles'!P52=0,0,100*'Nom Revenue'!P52/'Ton-Miles'!P52)</f>
        <v>3.1379030509524548</v>
      </c>
      <c r="Q52" s="121">
        <f>IF('Ton-Miles'!Q52=0,0,100*'Nom Revenue'!Q52/'Ton-Miles'!Q52)</f>
        <v>3.1281855846168445</v>
      </c>
      <c r="R52" s="121">
        <f>IF('Ton-Miles'!R52=0,0,100*'Nom Revenue'!R52/'Ton-Miles'!R52)</f>
        <v>3.1514294560842191</v>
      </c>
      <c r="S52" s="121">
        <f>IF('Ton-Miles'!S52=0,0,100*'Nom Revenue'!S52/'Ton-Miles'!S52)</f>
        <v>3.0739190357799155</v>
      </c>
      <c r="T52" s="121">
        <f>IF('Ton-Miles'!T52=0,0,100*'Nom Revenue'!T52/'Ton-Miles'!T52)</f>
        <v>3.1391920623671159</v>
      </c>
      <c r="U52" s="121">
        <f>IF('Ton-Miles'!U52=0,0,100*'Nom Revenue'!U52/'Ton-Miles'!U52)</f>
        <v>3.1021778277996623</v>
      </c>
      <c r="V52" s="121">
        <f>IF('Ton-Miles'!V52=0,0,100*'Nom Revenue'!V52/'Ton-Miles'!V52)</f>
        <v>3.0991950707918194</v>
      </c>
      <c r="W52" s="121">
        <f>IF('Ton-Miles'!W52=0,0,100*'Nom Revenue'!W52/'Ton-Miles'!W52)</f>
        <v>3.1218991265145108</v>
      </c>
      <c r="X52" s="121">
        <f>IF('Ton-Miles'!X52=0,0,100*'Nom Revenue'!X52/'Ton-Miles'!X52)</f>
        <v>3.210793677158597</v>
      </c>
      <c r="Y52" s="121">
        <f>IF('Ton-Miles'!Y52=0,0,100*'Nom Revenue'!Y52/'Ton-Miles'!Y52)</f>
        <v>3.0764947321638649</v>
      </c>
      <c r="Z52" s="121">
        <f>IF('Ton-Miles'!Z52=0,0,100*'Nom Revenue'!Z52/'Ton-Miles'!Z52)</f>
        <v>3.2534784417024816</v>
      </c>
      <c r="AA52" s="121">
        <f>IF('Ton-Miles'!AA52=0,0,100*'Nom Revenue'!AA52/'Ton-Miles'!AA52)</f>
        <v>3.59647328038767</v>
      </c>
      <c r="AB52" s="121">
        <f>IF('Ton-Miles'!AB52=0,0,100*'Nom Revenue'!AB52/'Ton-Miles'!AB52)</f>
        <v>3.9989572415275876</v>
      </c>
      <c r="AC52" s="121">
        <f>IF('Ton-Miles'!AC52=0,0,100*'Nom Revenue'!AC52/'Ton-Miles'!AC52)</f>
        <v>4.1233367105707526</v>
      </c>
      <c r="AD52" s="121">
        <f>IF('Ton-Miles'!AD52=0,0,100*'Nom Revenue'!AD52/'Ton-Miles'!AD52)</f>
        <v>4.1233367105707526</v>
      </c>
      <c r="AE52" s="121">
        <f>IF('Ton-Miles'!AE52=0,0,100*'Nom Revenue'!AE52/'Ton-Miles'!AE52)</f>
        <v>4.4896750778727172</v>
      </c>
      <c r="AF52" s="121">
        <f>IF('Ton-Miles'!AF52=0,0,100*'Nom Revenue'!AF52/'Ton-Miles'!AF52)</f>
        <v>3.9406288773086606</v>
      </c>
      <c r="AG52" s="121">
        <f>IF('Ton-Miles'!AG52=0,0,100*'Nom Revenue'!AG52/'Ton-Miles'!AG52)</f>
        <v>4.1868673675961601</v>
      </c>
      <c r="AH52" s="121">
        <f>IF('Ton-Miles'!AH52=0,0,100*'Nom Revenue'!AH52/'Ton-Miles'!AH52)</f>
        <v>4.5791635775426291</v>
      </c>
      <c r="AI52" s="121">
        <f>IF('Ton-Miles'!AI52=0,0,100*'Nom Revenue'!AI52/'Ton-Miles'!AI52)</f>
        <v>4.7188115379281648</v>
      </c>
      <c r="AJ52" s="121">
        <f>IF('Ton-Miles'!AJ52=0,0,100*'Nom Revenue'!AJ52/'Ton-Miles'!AJ52)</f>
        <v>4.7824211549418507</v>
      </c>
      <c r="AK52" s="121">
        <f>IF('Ton-Miles'!AK52=0,0,100*'Nom Revenue'!AK52/'Ton-Miles'!AK52)</f>
        <v>4.8783644189383066</v>
      </c>
      <c r="AL52" s="121">
        <f>IF('Ton-Miles'!AL52=0,0,100*'Nom Revenue'!AL52/'Ton-Miles'!AL52)</f>
        <v>4.7244941546971004</v>
      </c>
      <c r="AM52" s="121">
        <f>IF('Ton-Miles'!AM52=0,0,100*'Nom Revenue'!AL52/'Ton-Miles'!AM52)</f>
        <v>4.5254049782694583</v>
      </c>
      <c r="AN52" s="121">
        <f>IF('Ton-Miles'!AN52=0,0,100*'Nom Revenue'!AM52/'Ton-Miles'!AN52)</f>
        <v>4.4633996227788622</v>
      </c>
      <c r="AO52" s="121">
        <f>IF('Ton-Miles'!AO52=0,0,100*'Nom Revenue'!AN52/'Ton-Miles'!AO52)</f>
        <v>4.5051282914674387</v>
      </c>
      <c r="AP52" s="121">
        <f>IF('Ton-Miles'!AP52=0,0,100*'Nom Revenue'!AO52/'Ton-Miles'!AP52)</f>
        <v>4.6795071164997362</v>
      </c>
      <c r="AQ52" s="121">
        <f>IF('Ton-Miles'!AQ52=0,0,100*'Nom Revenue'!AP52/'Ton-Miles'!AQ52)</f>
        <v>4.8320225755284225</v>
      </c>
      <c r="AR52" s="121">
        <f>IF('Ton-Miles'!AR52=0,0,100*'Nom Revenue'!AQ52/'Ton-Miles'!AR52)</f>
        <v>4.7197239658466215</v>
      </c>
      <c r="AS52" s="121">
        <f>IF('Ton-Miles'!AS52=0,0,100*'Nom Revenue'!AR52/'Ton-Miles'!AS52)</f>
        <v>4.8070807977769183</v>
      </c>
      <c r="AT52" s="121">
        <f>IF('Ton-Miles'!AT52=0,0,100*'Nom Revenue'!AS52/'Ton-Miles'!AT52)</f>
        <v>5.8111020619701623</v>
      </c>
      <c r="AU52" s="121" t="e">
        <f>IF('Ton-Miles'!AU52=0,0,100*'Nom Revenue'!AT52/'Ton-Miles'!AU52)</f>
        <v>#N/A</v>
      </c>
      <c r="AV52" s="121" t="e">
        <f>IF('Ton-Miles'!AV52=0,0,100*'Nom Revenue'!AU52/'Ton-Miles'!AV52)</f>
        <v>#N/A</v>
      </c>
      <c r="AW52" s="121" t="e">
        <f>IF('Ton-Miles'!AW52=0,0,100*'Nom Revenue'!AV52/'Ton-Miles'!AW52)</f>
        <v>#N/A</v>
      </c>
      <c r="AX52" s="121" t="e">
        <f>IF('Ton-Miles'!AX52=0,0,100*'Nom Revenue'!AW52/'Ton-Miles'!AX52)</f>
        <v>#N/A</v>
      </c>
      <c r="AY52" s="121" t="e">
        <f>IF('Ton-Miles'!AY52=0,0,100*'Nom Revenue'!AX52/'Ton-Miles'!AY52)</f>
        <v>#N/A</v>
      </c>
      <c r="AZ52" s="121" t="e">
        <f>IF('Ton-Miles'!AZ52=0,0,100*'Nom Revenue'!AY52/'Ton-Miles'!AZ52)</f>
        <v>#N/A</v>
      </c>
      <c r="BA52" s="121" t="e">
        <f>IF('Ton-Miles'!BA52=0,0,100*'Nom Revenue'!AZ52/'Ton-Miles'!BA52)</f>
        <v>#N/A</v>
      </c>
      <c r="BB52" s="121" t="e">
        <f>IF('Ton-Miles'!BB52=0,0,100*'Nom Revenue'!BA52/'Ton-Miles'!BB52)</f>
        <v>#N/A</v>
      </c>
      <c r="BC52" s="121"/>
      <c r="BD52" s="78">
        <f t="shared" si="35"/>
        <v>0.10542403917258047</v>
      </c>
      <c r="BE52" s="78">
        <f t="shared" si="36"/>
        <v>0.11191073303248156</v>
      </c>
      <c r="BF52" s="78">
        <f t="shared" si="27"/>
        <v>3.1102975483591866E-2</v>
      </c>
      <c r="BG52" s="78">
        <f t="shared" si="37"/>
        <v>8.8845125444838136E-2</v>
      </c>
      <c r="BH52" s="78">
        <f t="shared" si="38"/>
        <v>-0.12229085424689656</v>
      </c>
      <c r="BI52" s="78">
        <f t="shared" si="39"/>
        <v>6.2487104965762041E-2</v>
      </c>
      <c r="BJ52" s="78">
        <f t="shared" si="40"/>
        <v>9.3696832381796158E-2</v>
      </c>
      <c r="BK52" s="78">
        <f t="shared" si="40"/>
        <v>3.0496390447898536E-2</v>
      </c>
      <c r="BL52" s="78">
        <f t="shared" si="40"/>
        <v>1.3480007943189598E-2</v>
      </c>
      <c r="BM52" s="78">
        <f t="shared" si="40"/>
        <v>2.0061650968843381E-2</v>
      </c>
      <c r="BN52" s="78">
        <f t="shared" si="40"/>
        <v>-3.1541363257707067E-2</v>
      </c>
      <c r="BO52" s="78">
        <f t="shared" si="42"/>
        <v>-1.370161472582887E-2</v>
      </c>
      <c r="BP52" s="78">
        <f t="shared" si="44"/>
        <v>9.3490774331779214E-3</v>
      </c>
      <c r="BQ52" s="78">
        <f t="shared" si="45"/>
        <v>3.8706739020632375E-2</v>
      </c>
      <c r="BR52" s="78">
        <f t="shared" si="46"/>
        <v>3.2592205809651054E-2</v>
      </c>
      <c r="BS52" s="78">
        <f t="shared" si="47"/>
        <v>-2.3240497726673026E-2</v>
      </c>
      <c r="BT52" s="78">
        <f t="shared" si="48"/>
        <v>1.8508885808246056E-2</v>
      </c>
      <c r="BU52" s="78">
        <f t="shared" si="49"/>
        <v>0.20886298908426149</v>
      </c>
      <c r="BV52" s="78" t="e">
        <f t="shared" si="50"/>
        <v>#N/A</v>
      </c>
      <c r="BW52" s="78" t="e">
        <f t="shared" si="51"/>
        <v>#N/A</v>
      </c>
      <c r="BX52" s="78" t="e">
        <f t="shared" si="52"/>
        <v>#N/A</v>
      </c>
      <c r="BY52" s="78" t="e">
        <f t="shared" si="53"/>
        <v>#N/A</v>
      </c>
      <c r="BZ52" s="78" t="e">
        <f t="shared" si="54"/>
        <v>#N/A</v>
      </c>
      <c r="CA52" s="78" t="e">
        <f t="shared" si="55"/>
        <v>#N/A</v>
      </c>
      <c r="CB52" s="78" t="e">
        <f t="shared" si="56"/>
        <v>#N/A</v>
      </c>
      <c r="CC52" s="78" t="e">
        <f t="shared" si="57"/>
        <v>#N/A</v>
      </c>
    </row>
    <row r="53" spans="1:81"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122">
        <f>IF('Ton-Miles'!G53=0,0,100*'Nom Revenue'!G53/'Ton-Miles'!G53)</f>
        <v>6.384339348682845</v>
      </c>
      <c r="H53" s="122">
        <f>IF('Ton-Miles'!H53=0,0,100*'Nom Revenue'!H53/'Ton-Miles'!H53)</f>
        <v>6.2909787494891702</v>
      </c>
      <c r="I53" s="122">
        <f>IF('Ton-Miles'!I53=0,0,100*'Nom Revenue'!I53/'Ton-Miles'!I53)</f>
        <v>6.1017078561382361</v>
      </c>
      <c r="J53" s="122">
        <f>IF('Ton-Miles'!J53=0,0,100*'Nom Revenue'!J53/'Ton-Miles'!J53)</f>
        <v>6.0413783482142849</v>
      </c>
      <c r="K53" s="122">
        <f>IF('Ton-Miles'!K53=0,0,100*'Nom Revenue'!K53/'Ton-Miles'!K53)</f>
        <v>6.1103334554781981</v>
      </c>
      <c r="L53" s="122">
        <f>IF('Ton-Miles'!L53=0,0,100*'Nom Revenue'!L53/'Ton-Miles'!L53)</f>
        <v>6.1117343173431733</v>
      </c>
      <c r="M53" s="122">
        <f>IF('Ton-Miles'!M53=0,0,100*'Nom Revenue'!M53/'Ton-Miles'!M53)</f>
        <v>6.5019460374165643</v>
      </c>
      <c r="N53" s="122">
        <f>IF('Ton-Miles'!N53=0,0,100*'Nom Revenue'!N53/'Ton-Miles'!N53)</f>
        <v>6.2184122988402404</v>
      </c>
      <c r="O53" s="122">
        <f>IF('Ton-Miles'!O53=0,0,100*'Nom Revenue'!O53/'Ton-Miles'!O53)</f>
        <v>6.1528820960698694</v>
      </c>
      <c r="P53" s="122">
        <f>IF('Ton-Miles'!P53=0,0,100*'Nom Revenue'!P53/'Ton-Miles'!P53)</f>
        <v>6.0952738370174862</v>
      </c>
      <c r="Q53" s="122">
        <f>IF('Ton-Miles'!Q53=0,0,100*'Nom Revenue'!Q53/'Ton-Miles'!Q53)</f>
        <v>6.1698716335263022</v>
      </c>
      <c r="R53" s="122">
        <f>IF('Ton-Miles'!R53=0,0,100*'Nom Revenue'!R53/'Ton-Miles'!R53)</f>
        <v>6.1375333602911439</v>
      </c>
      <c r="S53" s="122">
        <f>IF('Ton-Miles'!S53=0,0,100*'Nom Revenue'!S53/'Ton-Miles'!S53)</f>
        <v>6.0038978595568899</v>
      </c>
      <c r="T53" s="122">
        <f>IF('Ton-Miles'!T53=0,0,100*'Nom Revenue'!T53/'Ton-Miles'!T53)</f>
        <v>6.0022522868783152</v>
      </c>
      <c r="U53" s="122">
        <f>IF('Ton-Miles'!U53=0,0,100*'Nom Revenue'!U53/'Ton-Miles'!U53)</f>
        <v>5.9711261832004165</v>
      </c>
      <c r="V53" s="122">
        <f>IF('Ton-Miles'!V53=0,0,100*'Nom Revenue'!V53/'Ton-Miles'!V53)</f>
        <v>5.8878998300952947</v>
      </c>
      <c r="W53" s="122">
        <f>IF('Ton-Miles'!W53=0,0,100*'Nom Revenue'!W53/'Ton-Miles'!W53)</f>
        <v>6.1077319587628862</v>
      </c>
      <c r="X53" s="122">
        <f>IF('Ton-Miles'!X53=0,0,100*'Nom Revenue'!X53/'Ton-Miles'!X53)</f>
        <v>6.4218063353434536</v>
      </c>
      <c r="Y53" s="122">
        <f>IF('Ton-Miles'!Y53=0,0,100*'Nom Revenue'!Y53/'Ton-Miles'!Y53)</f>
        <v>6.3552419895428338</v>
      </c>
      <c r="Z53" s="122">
        <f>IF('Ton-Miles'!Z53=0,0,100*'Nom Revenue'!Z53/'Ton-Miles'!Z53)</f>
        <v>6.2101875901875898</v>
      </c>
      <c r="AA53" s="122">
        <f>IF('Ton-Miles'!AA53=0,0,100*'Nom Revenue'!AA53/'Ton-Miles'!AA53)</f>
        <v>6.6795244854506741</v>
      </c>
      <c r="AB53" s="122">
        <f>IF('Ton-Miles'!AB53=0,0,100*'Nom Revenue'!AB53/'Ton-Miles'!AB53)</f>
        <v>7.2172803078896726</v>
      </c>
      <c r="AC53" s="122">
        <f>IF('Ton-Miles'!AC53=0,0,100*'Nom Revenue'!AC53/'Ton-Miles'!AC53)</f>
        <v>7.7185136897001305</v>
      </c>
      <c r="AD53" s="122">
        <f>IF('Ton-Miles'!AD53=0,0,100*'Nom Revenue'!AD53/'Ton-Miles'!AD53)</f>
        <v>7.7185136897001305</v>
      </c>
      <c r="AE53" s="122">
        <f>IF('Ton-Miles'!AE53=0,0,100*'Nom Revenue'!AE53/'Ton-Miles'!AE53)</f>
        <v>8.7436864191251278</v>
      </c>
      <c r="AF53" s="122">
        <f>IF('Ton-Miles'!AF53=0,0,100*'Nom Revenue'!AF53/'Ton-Miles'!AF53)</f>
        <v>8.6648190968443952</v>
      </c>
      <c r="AG53" s="122">
        <f>IF('Ton-Miles'!AG53=0,0,100*'Nom Revenue'!AG53/'Ton-Miles'!AG53)</f>
        <v>8.9548882017126541</v>
      </c>
      <c r="AH53" s="122">
        <f>IF('Ton-Miles'!AH53=0,0,100*'Nom Revenue'!AH53/'Ton-Miles'!AH53)</f>
        <v>9.5911190364826933</v>
      </c>
      <c r="AI53" s="122">
        <f>IF('Ton-Miles'!AI53=0,0,100*'Nom Revenue'!AI53/'Ton-Miles'!AI53)</f>
        <v>10.206782464846981</v>
      </c>
      <c r="AJ53" s="122">
        <f>IF('Ton-Miles'!AJ53=0,0,100*'Nom Revenue'!AJ53/'Ton-Miles'!AJ53)</f>
        <v>10.247742044876507</v>
      </c>
      <c r="AK53" s="122">
        <f>IF('Ton-Miles'!AK53=0,0,100*'Nom Revenue'!AK53/'Ton-Miles'!AK53)</f>
        <v>10.595366752875146</v>
      </c>
      <c r="AL53" s="122">
        <f>IF('Ton-Miles'!AL53=0,0,100*'Nom Revenue'!AL53/'Ton-Miles'!AL53)</f>
        <v>9.034993284758345</v>
      </c>
      <c r="AM53" s="122">
        <f>IF('Ton-Miles'!AM53=0,0,100*'Nom Revenue'!AL53/'Ton-Miles'!AM53)</f>
        <v>8.6542605939784281</v>
      </c>
      <c r="AN53" s="122">
        <f>IF('Ton-Miles'!AN53=0,0,100*'Nom Revenue'!AM53/'Ton-Miles'!AN53)</f>
        <v>9.0884032726313002</v>
      </c>
      <c r="AO53" s="122">
        <f>IF('Ton-Miles'!AO53=0,0,100*'Nom Revenue'!AN53/'Ton-Miles'!AO53)</f>
        <v>9.2009702692886428</v>
      </c>
      <c r="AP53" s="122">
        <f>IF('Ton-Miles'!AP53=0,0,100*'Nom Revenue'!AO53/'Ton-Miles'!AP53)</f>
        <v>9.3655533663318753</v>
      </c>
      <c r="AQ53" s="122">
        <f>IF('Ton-Miles'!AQ53=0,0,100*'Nom Revenue'!AP53/'Ton-Miles'!AQ53)</f>
        <v>9.871700335175289</v>
      </c>
      <c r="AR53" s="122">
        <f>IF('Ton-Miles'!AR53=0,0,100*'Nom Revenue'!AQ53/'Ton-Miles'!AR53)</f>
        <v>10.199123539232053</v>
      </c>
      <c r="AS53" s="122">
        <f>IF('Ton-Miles'!AS53=0,0,100*'Nom Revenue'!AR53/'Ton-Miles'!AS53)</f>
        <v>10.314690627843493</v>
      </c>
      <c r="AT53" s="122">
        <f>IF('Ton-Miles'!AT53=0,0,100*'Nom Revenue'!AS53/'Ton-Miles'!AT53)</f>
        <v>10.937528042328042</v>
      </c>
      <c r="AU53" s="122" t="e">
        <f>IF('Ton-Miles'!AU53=0,0,100*'Nom Revenue'!AT53/'Ton-Miles'!AU53)</f>
        <v>#N/A</v>
      </c>
      <c r="AV53" s="122" t="e">
        <f>IF('Ton-Miles'!AV53=0,0,100*'Nom Revenue'!AU53/'Ton-Miles'!AV53)</f>
        <v>#N/A</v>
      </c>
      <c r="AW53" s="122" t="e">
        <f>IF('Ton-Miles'!AW53=0,0,100*'Nom Revenue'!AV53/'Ton-Miles'!AW53)</f>
        <v>#N/A</v>
      </c>
      <c r="AX53" s="122" t="e">
        <f>IF('Ton-Miles'!AX53=0,0,100*'Nom Revenue'!AW53/'Ton-Miles'!AX53)</f>
        <v>#N/A</v>
      </c>
      <c r="AY53" s="122" t="e">
        <f>IF('Ton-Miles'!AY53=0,0,100*'Nom Revenue'!AX53/'Ton-Miles'!AY53)</f>
        <v>#N/A</v>
      </c>
      <c r="AZ53" s="122" t="e">
        <f>IF('Ton-Miles'!AZ53=0,0,100*'Nom Revenue'!AY53/'Ton-Miles'!AZ53)</f>
        <v>#N/A</v>
      </c>
      <c r="BA53" s="122" t="e">
        <f>IF('Ton-Miles'!BA53=0,0,100*'Nom Revenue'!AZ53/'Ton-Miles'!BA53)</f>
        <v>#N/A</v>
      </c>
      <c r="BB53" s="122" t="e">
        <f>IF('Ton-Miles'!BB53=0,0,100*'Nom Revenue'!BA53/'Ton-Miles'!BB53)</f>
        <v>#N/A</v>
      </c>
      <c r="BC53" s="121"/>
      <c r="BD53" s="79">
        <f t="shared" si="35"/>
        <v>7.5575316920323043E-2</v>
      </c>
      <c r="BE53" s="79">
        <f t="shared" si="36"/>
        <v>8.05080995825882E-2</v>
      </c>
      <c r="BF53" s="111">
        <f t="shared" si="27"/>
        <v>6.9449066743677346E-2</v>
      </c>
      <c r="BG53" s="79">
        <f t="shared" si="37"/>
        <v>0.13281996646491989</v>
      </c>
      <c r="BH53" s="79">
        <f t="shared" si="38"/>
        <v>-9.0199166004198972E-3</v>
      </c>
      <c r="BI53" s="79">
        <f t="shared" si="39"/>
        <v>3.3476648690091926E-2</v>
      </c>
      <c r="BJ53" s="79">
        <f t="shared" si="40"/>
        <v>7.104843973913133E-2</v>
      </c>
      <c r="BK53" s="79">
        <f t="shared" si="40"/>
        <v>6.4190990229860301E-2</v>
      </c>
      <c r="BL53" s="79">
        <f t="shared" si="40"/>
        <v>4.012976681985192E-3</v>
      </c>
      <c r="BM53" s="79">
        <f t="shared" si="40"/>
        <v>3.3922078295524516E-2</v>
      </c>
      <c r="BN53" s="79">
        <f t="shared" si="40"/>
        <v>-0.14726941544457439</v>
      </c>
      <c r="BO53" s="79">
        <f t="shared" si="42"/>
        <v>5.0165195967746268E-2</v>
      </c>
      <c r="BP53" s="79">
        <f t="shared" si="44"/>
        <v>1.2385783649843773E-2</v>
      </c>
      <c r="BQ53" s="79">
        <f t="shared" si="45"/>
        <v>1.788758057316886E-2</v>
      </c>
      <c r="BR53" s="79">
        <f t="shared" si="46"/>
        <v>5.4043466418434605E-2</v>
      </c>
      <c r="BS53" s="79">
        <f t="shared" si="47"/>
        <v>3.3167862975953089E-2</v>
      </c>
      <c r="BT53" s="79">
        <f t="shared" si="48"/>
        <v>1.1331080378318648E-2</v>
      </c>
      <c r="BU53" s="79">
        <f t="shared" si="49"/>
        <v>6.0383528402030873E-2</v>
      </c>
      <c r="BV53" s="79" t="e">
        <f t="shared" si="50"/>
        <v>#N/A</v>
      </c>
      <c r="BW53" s="79" t="e">
        <f t="shared" si="51"/>
        <v>#N/A</v>
      </c>
      <c r="BX53" s="79" t="e">
        <f t="shared" si="52"/>
        <v>#N/A</v>
      </c>
      <c r="BY53" s="79" t="e">
        <f t="shared" si="53"/>
        <v>#N/A</v>
      </c>
      <c r="BZ53" s="79" t="e">
        <f t="shared" si="54"/>
        <v>#N/A</v>
      </c>
      <c r="CA53" s="79" t="e">
        <f t="shared" si="55"/>
        <v>#N/A</v>
      </c>
      <c r="CB53" s="79" t="e">
        <f t="shared" si="56"/>
        <v>#N/A</v>
      </c>
      <c r="CC53" s="79" t="e">
        <f t="shared" si="57"/>
        <v>#N/A</v>
      </c>
    </row>
    <row r="54" spans="1:81"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122">
        <f>IF('Ton-Miles'!G54=0,0,100*'Nom Revenue'!G54/'Ton-Miles'!G54)</f>
        <v>4.0986216608346853</v>
      </c>
      <c r="H54" s="122">
        <f>IF('Ton-Miles'!H54=0,0,100*'Nom Revenue'!H54/'Ton-Miles'!H54)</f>
        <v>4.0795583166673755</v>
      </c>
      <c r="I54" s="122">
        <f>IF('Ton-Miles'!I54=0,0,100*'Nom Revenue'!I54/'Ton-Miles'!I54)</f>
        <v>3.8256357545302269</v>
      </c>
      <c r="J54" s="122">
        <f>IF('Ton-Miles'!J54=0,0,100*'Nom Revenue'!J54/'Ton-Miles'!J54)</f>
        <v>3.8945551228280406</v>
      </c>
      <c r="K54" s="122">
        <f>IF('Ton-Miles'!K54=0,0,100*'Nom Revenue'!K54/'Ton-Miles'!K54)</f>
        <v>3.9680741658221668</v>
      </c>
      <c r="L54" s="122">
        <f>IF('Ton-Miles'!L54=0,0,100*'Nom Revenue'!L54/'Ton-Miles'!L54)</f>
        <v>3.9852653252898893</v>
      </c>
      <c r="M54" s="122">
        <f>IF('Ton-Miles'!M54=0,0,100*'Nom Revenue'!M54/'Ton-Miles'!M54)</f>
        <v>4.0809437921007108</v>
      </c>
      <c r="N54" s="122">
        <f>IF('Ton-Miles'!N54=0,0,100*'Nom Revenue'!N54/'Ton-Miles'!N54)</f>
        <v>4.0040271912658358</v>
      </c>
      <c r="O54" s="122">
        <f>IF('Ton-Miles'!O54=0,0,100*'Nom Revenue'!O54/'Ton-Miles'!O54)</f>
        <v>4.0268967299987075</v>
      </c>
      <c r="P54" s="122">
        <f>IF('Ton-Miles'!P54=0,0,100*'Nom Revenue'!P54/'Ton-Miles'!P54)</f>
        <v>3.9278664284394065</v>
      </c>
      <c r="Q54" s="122">
        <f>IF('Ton-Miles'!Q54=0,0,100*'Nom Revenue'!Q54/'Ton-Miles'!Q54)</f>
        <v>3.8934882701162028</v>
      </c>
      <c r="R54" s="122">
        <f>IF('Ton-Miles'!R54=0,0,100*'Nom Revenue'!R54/'Ton-Miles'!R54)</f>
        <v>3.9155541947336192</v>
      </c>
      <c r="S54" s="122">
        <f>IF('Ton-Miles'!S54=0,0,100*'Nom Revenue'!S54/'Ton-Miles'!S54)</f>
        <v>3.9186643584401866</v>
      </c>
      <c r="T54" s="122">
        <f>IF('Ton-Miles'!T54=0,0,100*'Nom Revenue'!T54/'Ton-Miles'!T54)</f>
        <v>3.8075509592326142</v>
      </c>
      <c r="U54" s="122">
        <f>IF('Ton-Miles'!U54=0,0,100*'Nom Revenue'!U54/'Ton-Miles'!U54)</f>
        <v>3.6886953033212024</v>
      </c>
      <c r="V54" s="122">
        <f>IF('Ton-Miles'!V54=0,0,100*'Nom Revenue'!V54/'Ton-Miles'!V54)</f>
        <v>3.5538139597677874</v>
      </c>
      <c r="W54" s="122">
        <f>IF('Ton-Miles'!W54=0,0,100*'Nom Revenue'!W54/'Ton-Miles'!W54)</f>
        <v>3.6441187105387591</v>
      </c>
      <c r="X54" s="122">
        <f>IF('Ton-Miles'!X54=0,0,100*'Nom Revenue'!X54/'Ton-Miles'!X54)</f>
        <v>3.6436855507651966</v>
      </c>
      <c r="Y54" s="122">
        <f>IF('Ton-Miles'!Y54=0,0,100*'Nom Revenue'!Y54/'Ton-Miles'!Y54)</f>
        <v>3.579929773580337</v>
      </c>
      <c r="Z54" s="122">
        <f>IF('Ton-Miles'!Z54=0,0,100*'Nom Revenue'!Z54/'Ton-Miles'!Z54)</f>
        <v>3.5995798942321953</v>
      </c>
      <c r="AA54" s="122">
        <f>IF('Ton-Miles'!AA54=0,0,100*'Nom Revenue'!AA54/'Ton-Miles'!AA54)</f>
        <v>3.8747809037866441</v>
      </c>
      <c r="AB54" s="122">
        <f>IF('Ton-Miles'!AB54=0,0,100*'Nom Revenue'!AB54/'Ton-Miles'!AB54)</f>
        <v>4.1987394867138006</v>
      </c>
      <c r="AC54" s="122">
        <f>IF('Ton-Miles'!AC54=0,0,100*'Nom Revenue'!AC54/'Ton-Miles'!AC54)</f>
        <v>4.4882757926522396</v>
      </c>
      <c r="AD54" s="122">
        <f>IF('Ton-Miles'!AD54=0,0,100*'Nom Revenue'!AD54/'Ton-Miles'!AD54)</f>
        <v>4.4882757926522396</v>
      </c>
      <c r="AE54" s="122">
        <f>IF('Ton-Miles'!AE54=0,0,100*'Nom Revenue'!AE54/'Ton-Miles'!AE54)</f>
        <v>5.1118143294357683</v>
      </c>
      <c r="AF54" s="122">
        <f>IF('Ton-Miles'!AF54=0,0,100*'Nom Revenue'!AF54/'Ton-Miles'!AF54)</f>
        <v>4.8171664900986064</v>
      </c>
      <c r="AG54" s="122">
        <f>IF('Ton-Miles'!AG54=0,0,100*'Nom Revenue'!AG54/'Ton-Miles'!AG54)</f>
        <v>5.0001663673315067</v>
      </c>
      <c r="AH54" s="122">
        <f>IF('Ton-Miles'!AH54=0,0,100*'Nom Revenue'!AH54/'Ton-Miles'!AH54)</f>
        <v>5.3870707070707065</v>
      </c>
      <c r="AI54" s="122">
        <f>IF('Ton-Miles'!AI54=0,0,100*'Nom Revenue'!AI54/'Ton-Miles'!AI54)</f>
        <v>5.5936425361002193</v>
      </c>
      <c r="AJ54" s="122">
        <f>IF('Ton-Miles'!AJ54=0,0,100*'Nom Revenue'!AJ54/'Ton-Miles'!AJ54)</f>
        <v>5.699593375171748</v>
      </c>
      <c r="AK54" s="122">
        <f>IF('Ton-Miles'!AK54=0,0,100*'Nom Revenue'!AK54/'Ton-Miles'!AK54)</f>
        <v>5.718136288849915</v>
      </c>
      <c r="AL54" s="122">
        <f>IF('Ton-Miles'!AL54=0,0,100*'Nom Revenue'!AL54/'Ton-Miles'!AL54)</f>
        <v>5.5807881077821353</v>
      </c>
      <c r="AM54" s="122">
        <f>IF('Ton-Miles'!AM54=0,0,100*'Nom Revenue'!AL54/'Ton-Miles'!AM54)</f>
        <v>5.3456148867313926</v>
      </c>
      <c r="AN54" s="122">
        <f>IF('Ton-Miles'!AN54=0,0,100*'Nom Revenue'!AM54/'Ton-Miles'!AN54)</f>
        <v>5.3091538196771806</v>
      </c>
      <c r="AO54" s="122">
        <f>IF('Ton-Miles'!AO54=0,0,100*'Nom Revenue'!AN54/'Ton-Miles'!AO54)</f>
        <v>5.2463001098297637</v>
      </c>
      <c r="AP54" s="122">
        <f>IF('Ton-Miles'!AP54=0,0,100*'Nom Revenue'!AO54/'Ton-Miles'!AP54)</f>
        <v>5.4172823758360726</v>
      </c>
      <c r="AQ54" s="122">
        <f>IF('Ton-Miles'!AQ54=0,0,100*'Nom Revenue'!AP54/'Ton-Miles'!AQ54)</f>
        <v>5.6630565040912311</v>
      </c>
      <c r="AR54" s="122">
        <f>IF('Ton-Miles'!AR54=0,0,100*'Nom Revenue'!AQ54/'Ton-Miles'!AR54)</f>
        <v>5.7046992449451874</v>
      </c>
      <c r="AS54" s="122">
        <f>IF('Ton-Miles'!AS54=0,0,100*'Nom Revenue'!AR54/'Ton-Miles'!AS54)</f>
        <v>5.763185126582278</v>
      </c>
      <c r="AT54" s="122">
        <f>IF('Ton-Miles'!AT54=0,0,100*'Nom Revenue'!AS54/'Ton-Miles'!AT54)</f>
        <v>6.3733905042095715</v>
      </c>
      <c r="AU54" s="122" t="e">
        <f>IF('Ton-Miles'!AU54=0,0,100*'Nom Revenue'!AT54/'Ton-Miles'!AU54)</f>
        <v>#N/A</v>
      </c>
      <c r="AV54" s="122" t="e">
        <f>IF('Ton-Miles'!AV54=0,0,100*'Nom Revenue'!AU54/'Ton-Miles'!AV54)</f>
        <v>#N/A</v>
      </c>
      <c r="AW54" s="122" t="e">
        <f>IF('Ton-Miles'!AW54=0,0,100*'Nom Revenue'!AV54/'Ton-Miles'!AW54)</f>
        <v>#N/A</v>
      </c>
      <c r="AX54" s="122" t="e">
        <f>IF('Ton-Miles'!AX54=0,0,100*'Nom Revenue'!AW54/'Ton-Miles'!AX54)</f>
        <v>#N/A</v>
      </c>
      <c r="AY54" s="122" t="e">
        <f>IF('Ton-Miles'!AY54=0,0,100*'Nom Revenue'!AX54/'Ton-Miles'!AY54)</f>
        <v>#N/A</v>
      </c>
      <c r="AZ54" s="122" t="e">
        <f>IF('Ton-Miles'!AZ54=0,0,100*'Nom Revenue'!AY54/'Ton-Miles'!AZ54)</f>
        <v>#N/A</v>
      </c>
      <c r="BA54" s="122" t="e">
        <f>IF('Ton-Miles'!BA54=0,0,100*'Nom Revenue'!AZ54/'Ton-Miles'!BA54)</f>
        <v>#N/A</v>
      </c>
      <c r="BB54" s="122" t="e">
        <f>IF('Ton-Miles'!BB54=0,0,100*'Nom Revenue'!BA54/'Ton-Miles'!BB54)</f>
        <v>#N/A</v>
      </c>
      <c r="BC54" s="121"/>
      <c r="BD54" s="79">
        <f t="shared" si="35"/>
        <v>7.6453646714556456E-2</v>
      </c>
      <c r="BE54" s="79">
        <f t="shared" si="36"/>
        <v>8.3606942165572962E-2</v>
      </c>
      <c r="BF54" s="111">
        <f t="shared" si="27"/>
        <v>6.8957911500493907E-2</v>
      </c>
      <c r="BG54" s="79">
        <f t="shared" si="37"/>
        <v>0.13892607441911742</v>
      </c>
      <c r="BH54" s="79">
        <f t="shared" si="38"/>
        <v>-5.7640559759862153E-2</v>
      </c>
      <c r="BI54" s="79">
        <f t="shared" si="39"/>
        <v>3.7989111982956292E-2</v>
      </c>
      <c r="BJ54" s="79">
        <f t="shared" si="40"/>
        <v>7.737829330380519E-2</v>
      </c>
      <c r="BK54" s="79">
        <f t="shared" si="40"/>
        <v>3.834585440996352E-2</v>
      </c>
      <c r="BL54" s="79">
        <f t="shared" si="40"/>
        <v>1.894129601377692E-2</v>
      </c>
      <c r="BM54" s="79">
        <f t="shared" si="40"/>
        <v>3.2533748387986172E-3</v>
      </c>
      <c r="BN54" s="79">
        <f t="shared" si="40"/>
        <v>-2.4019745967860495E-2</v>
      </c>
      <c r="BO54" s="79">
        <f t="shared" si="42"/>
        <v>-6.8207433245357496E-3</v>
      </c>
      <c r="BP54" s="79">
        <f t="shared" si="44"/>
        <v>-1.1838743419801401E-2</v>
      </c>
      <c r="BQ54" s="79">
        <f t="shared" si="45"/>
        <v>3.2591018894620127E-2</v>
      </c>
      <c r="BR54" s="79">
        <f t="shared" si="46"/>
        <v>4.5368528203632241E-2</v>
      </c>
      <c r="BS54" s="79">
        <f t="shared" si="47"/>
        <v>7.3534037359281879E-3</v>
      </c>
      <c r="BT54" s="79">
        <f t="shared" si="48"/>
        <v>1.0252228754901171E-2</v>
      </c>
      <c r="BU54" s="79">
        <f t="shared" si="49"/>
        <v>0.10587988485963518</v>
      </c>
      <c r="BV54" s="79" t="e">
        <f t="shared" si="50"/>
        <v>#N/A</v>
      </c>
      <c r="BW54" s="79" t="e">
        <f t="shared" si="51"/>
        <v>#N/A</v>
      </c>
      <c r="BX54" s="79" t="e">
        <f t="shared" si="52"/>
        <v>#N/A</v>
      </c>
      <c r="BY54" s="79" t="e">
        <f t="shared" si="53"/>
        <v>#N/A</v>
      </c>
      <c r="BZ54" s="79" t="e">
        <f t="shared" si="54"/>
        <v>#N/A</v>
      </c>
      <c r="CA54" s="79" t="e">
        <f t="shared" si="55"/>
        <v>#N/A</v>
      </c>
      <c r="CB54" s="79" t="e">
        <f t="shared" si="56"/>
        <v>#N/A</v>
      </c>
      <c r="CC54" s="79" t="e">
        <f t="shared" si="57"/>
        <v>#N/A</v>
      </c>
    </row>
    <row r="55" spans="1:81"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122">
        <f>IF('Ton-Miles'!G55=0,0,100*'Nom Revenue'!G55/'Ton-Miles'!G55)</f>
        <v>3.3118875204820553</v>
      </c>
      <c r="H55" s="122">
        <f>IF('Ton-Miles'!H55=0,0,100*'Nom Revenue'!H55/'Ton-Miles'!H55)</f>
        <v>3.2851499112024234</v>
      </c>
      <c r="I55" s="122">
        <f>IF('Ton-Miles'!I55=0,0,100*'Nom Revenue'!I55/'Ton-Miles'!I55)</f>
        <v>3.2080581811214715</v>
      </c>
      <c r="J55" s="122">
        <f>IF('Ton-Miles'!J55=0,0,100*'Nom Revenue'!J55/'Ton-Miles'!J55)</f>
        <v>3.2764633873255207</v>
      </c>
      <c r="K55" s="122">
        <f>IF('Ton-Miles'!K55=0,0,100*'Nom Revenue'!K55/'Ton-Miles'!K55)</f>
        <v>3.2262897823703458</v>
      </c>
      <c r="L55" s="122">
        <f>IF('Ton-Miles'!L55=0,0,100*'Nom Revenue'!L55/'Ton-Miles'!L55)</f>
        <v>3.2270640881751991</v>
      </c>
      <c r="M55" s="122">
        <f>IF('Ton-Miles'!M55=0,0,100*'Nom Revenue'!M55/'Ton-Miles'!M55)</f>
        <v>3.2090534498378096</v>
      </c>
      <c r="N55" s="122">
        <f>IF('Ton-Miles'!N55=0,0,100*'Nom Revenue'!N55/'Ton-Miles'!N55)</f>
        <v>3.1451279933938894</v>
      </c>
      <c r="O55" s="122">
        <f>IF('Ton-Miles'!O55=0,0,100*'Nom Revenue'!O55/'Ton-Miles'!O55)</f>
        <v>3.0924990507613552</v>
      </c>
      <c r="P55" s="122">
        <f>IF('Ton-Miles'!P55=0,0,100*'Nom Revenue'!P55/'Ton-Miles'!P55)</f>
        <v>3.0353570378357184</v>
      </c>
      <c r="Q55" s="122">
        <f>IF('Ton-Miles'!Q55=0,0,100*'Nom Revenue'!Q55/'Ton-Miles'!Q55)</f>
        <v>2.9642099163376914</v>
      </c>
      <c r="R55" s="122">
        <f>IF('Ton-Miles'!R55=0,0,100*'Nom Revenue'!R55/'Ton-Miles'!R55)</f>
        <v>2.9951004442836635</v>
      </c>
      <c r="S55" s="122">
        <f>IF('Ton-Miles'!S55=0,0,100*'Nom Revenue'!S55/'Ton-Miles'!S55)</f>
        <v>2.9866180702520522</v>
      </c>
      <c r="T55" s="122">
        <f>IF('Ton-Miles'!T55=0,0,100*'Nom Revenue'!T55/'Ton-Miles'!T55)</f>
        <v>2.9806441909175985</v>
      </c>
      <c r="U55" s="122">
        <f>IF('Ton-Miles'!U55=0,0,100*'Nom Revenue'!U55/'Ton-Miles'!U55)</f>
        <v>2.8943858701523171</v>
      </c>
      <c r="V55" s="122">
        <f>IF('Ton-Miles'!V55=0,0,100*'Nom Revenue'!V55/'Ton-Miles'!V55)</f>
        <v>2.788115306981509</v>
      </c>
      <c r="W55" s="122">
        <f>IF('Ton-Miles'!W55=0,0,100*'Nom Revenue'!W55/'Ton-Miles'!W55)</f>
        <v>2.8089769424726341</v>
      </c>
      <c r="X55" s="122">
        <f>IF('Ton-Miles'!X55=0,0,100*'Nom Revenue'!X55/'Ton-Miles'!X55)</f>
        <v>2.8286058856773781</v>
      </c>
      <c r="Y55" s="122">
        <f>IF('Ton-Miles'!Y55=0,0,100*'Nom Revenue'!Y55/'Ton-Miles'!Y55)</f>
        <v>2.6588334017081268</v>
      </c>
      <c r="Z55" s="122">
        <f>IF('Ton-Miles'!Z55=0,0,100*'Nom Revenue'!Z55/'Ton-Miles'!Z55)</f>
        <v>2.6275175222068072</v>
      </c>
      <c r="AA55" s="122">
        <f>IF('Ton-Miles'!AA55=0,0,100*'Nom Revenue'!AA55/'Ton-Miles'!AA55)</f>
        <v>2.8602365060940222</v>
      </c>
      <c r="AB55" s="122">
        <f>IF('Ton-Miles'!AB55=0,0,100*'Nom Revenue'!AB55/'Ton-Miles'!AB55)</f>
        <v>3.0445596318776742</v>
      </c>
      <c r="AC55" s="122">
        <f>IF('Ton-Miles'!AC55=0,0,100*'Nom Revenue'!AC55/'Ton-Miles'!AC55)</f>
        <v>3.2550997388848431</v>
      </c>
      <c r="AD55" s="122">
        <f>IF('Ton-Miles'!AD55=0,0,100*'Nom Revenue'!AD55/'Ton-Miles'!AD55)</f>
        <v>3.2550997388848431</v>
      </c>
      <c r="AE55" s="122">
        <f>IF('Ton-Miles'!AE55=0,0,100*'Nom Revenue'!AE55/'Ton-Miles'!AE55)</f>
        <v>3.6112141887746567</v>
      </c>
      <c r="AF55" s="122">
        <f>IF('Ton-Miles'!AF55=0,0,100*'Nom Revenue'!AF55/'Ton-Miles'!AF55)</f>
        <v>3.4479748781058825</v>
      </c>
      <c r="AG55" s="122">
        <f>IF('Ton-Miles'!AG55=0,0,100*'Nom Revenue'!AG55/'Ton-Miles'!AG55)</f>
        <v>3.5599506521587503</v>
      </c>
      <c r="AH55" s="122">
        <f>IF('Ton-Miles'!AH55=0,0,100*'Nom Revenue'!AH55/'Ton-Miles'!AH55)</f>
        <v>3.8276716650834577</v>
      </c>
      <c r="AI55" s="122">
        <f>IF('Ton-Miles'!AI55=0,0,100*'Nom Revenue'!AI55/'Ton-Miles'!AI55)</f>
        <v>3.9956398990852455</v>
      </c>
      <c r="AJ55" s="122">
        <f>IF('Ton-Miles'!AJ55=0,0,100*'Nom Revenue'!AJ55/'Ton-Miles'!AJ55)</f>
        <v>4.0040983470249776</v>
      </c>
      <c r="AK55" s="122">
        <f>IF('Ton-Miles'!AK55=0,0,100*'Nom Revenue'!AK55/'Ton-Miles'!AK55)</f>
        <v>4.0053699993739436</v>
      </c>
      <c r="AL55" s="122">
        <f>IF('Ton-Miles'!AL55=0,0,100*'Nom Revenue'!AL55/'Ton-Miles'!AL55)</f>
        <v>3.8189412338220117</v>
      </c>
      <c r="AM55" s="122">
        <f>IF('Ton-Miles'!AM55=0,0,100*'Nom Revenue'!AL55/'Ton-Miles'!AM55)</f>
        <v>3.6580118644182442</v>
      </c>
      <c r="AN55" s="122">
        <f>IF('Ton-Miles'!AN55=0,0,100*'Nom Revenue'!AM55/'Ton-Miles'!AN55)</f>
        <v>3.693941578017256</v>
      </c>
      <c r="AO55" s="122">
        <f>IF('Ton-Miles'!AO55=0,0,100*'Nom Revenue'!AN55/'Ton-Miles'!AO55)</f>
        <v>3.7624634403943022</v>
      </c>
      <c r="AP55" s="122">
        <f>IF('Ton-Miles'!AP55=0,0,100*'Nom Revenue'!AO55/'Ton-Miles'!AP55)</f>
        <v>3.7474346036905013</v>
      </c>
      <c r="AQ55" s="122">
        <f>IF('Ton-Miles'!AQ55=0,0,100*'Nom Revenue'!AP55/'Ton-Miles'!AQ55)</f>
        <v>3.8167403372787265</v>
      </c>
      <c r="AR55" s="122">
        <f>IF('Ton-Miles'!AR55=0,0,100*'Nom Revenue'!AQ55/'Ton-Miles'!AR55)</f>
        <v>3.894961360591588</v>
      </c>
      <c r="AS55" s="122">
        <f>IF('Ton-Miles'!AS55=0,0,100*'Nom Revenue'!AR55/'Ton-Miles'!AS55)</f>
        <v>3.8883270302414776</v>
      </c>
      <c r="AT55" s="122">
        <f>IF('Ton-Miles'!AT55=0,0,100*'Nom Revenue'!AS55/'Ton-Miles'!AT55)</f>
        <v>4.6329651682966704</v>
      </c>
      <c r="AU55" s="122" t="e">
        <f>IF('Ton-Miles'!AU55=0,0,100*'Nom Revenue'!AT55/'Ton-Miles'!AU55)</f>
        <v>#N/A</v>
      </c>
      <c r="AV55" s="122" t="e">
        <f>IF('Ton-Miles'!AV55=0,0,100*'Nom Revenue'!AU55/'Ton-Miles'!AV55)</f>
        <v>#N/A</v>
      </c>
      <c r="AW55" s="122" t="e">
        <f>IF('Ton-Miles'!AW55=0,0,100*'Nom Revenue'!AV55/'Ton-Miles'!AW55)</f>
        <v>#N/A</v>
      </c>
      <c r="AX55" s="122" t="e">
        <f>IF('Ton-Miles'!AX55=0,0,100*'Nom Revenue'!AW55/'Ton-Miles'!AX55)</f>
        <v>#N/A</v>
      </c>
      <c r="AY55" s="122" t="e">
        <f>IF('Ton-Miles'!AY55=0,0,100*'Nom Revenue'!AX55/'Ton-Miles'!AY55)</f>
        <v>#N/A</v>
      </c>
      <c r="AZ55" s="122" t="e">
        <f>IF('Ton-Miles'!AZ55=0,0,100*'Nom Revenue'!AY55/'Ton-Miles'!AZ55)</f>
        <v>#N/A</v>
      </c>
      <c r="BA55" s="122" t="e">
        <f>IF('Ton-Miles'!BA55=0,0,100*'Nom Revenue'!AZ55/'Ton-Miles'!BA55)</f>
        <v>#N/A</v>
      </c>
      <c r="BB55" s="122" t="e">
        <f>IF('Ton-Miles'!BB55=0,0,100*'Nom Revenue'!BA55/'Ton-Miles'!BB55)</f>
        <v>#N/A</v>
      </c>
      <c r="BC55" s="121"/>
      <c r="BD55" s="79">
        <f t="shared" si="35"/>
        <v>8.8569907496471645E-2</v>
      </c>
      <c r="BE55" s="79">
        <f t="shared" si="36"/>
        <v>6.4443316275046847E-2</v>
      </c>
      <c r="BF55" s="111">
        <f t="shared" si="27"/>
        <v>6.9152893181245512E-2</v>
      </c>
      <c r="BG55" s="79">
        <f t="shared" si="37"/>
        <v>0.10940200868063532</v>
      </c>
      <c r="BH55" s="79">
        <f t="shared" si="38"/>
        <v>-4.5203441871766614E-2</v>
      </c>
      <c r="BI55" s="79">
        <f t="shared" si="39"/>
        <v>3.2475809137675782E-2</v>
      </c>
      <c r="BJ55" s="79">
        <f t="shared" si="40"/>
        <v>7.5203574173805299E-2</v>
      </c>
      <c r="BK55" s="79">
        <f t="shared" si="40"/>
        <v>4.3882612903822782E-2</v>
      </c>
      <c r="BL55" s="79">
        <f t="shared" si="40"/>
        <v>2.1169194805739089E-3</v>
      </c>
      <c r="BM55" s="79">
        <f t="shared" si="40"/>
        <v>3.1758769109924145E-4</v>
      </c>
      <c r="BN55" s="79">
        <f t="shared" si="40"/>
        <v>-4.6544705128632735E-2</v>
      </c>
      <c r="BO55" s="79">
        <f t="shared" si="42"/>
        <v>9.8221971198351188E-3</v>
      </c>
      <c r="BP55" s="79">
        <f t="shared" si="44"/>
        <v>1.8549795910368871E-2</v>
      </c>
      <c r="BQ55" s="79">
        <f t="shared" si="45"/>
        <v>-3.9944140167448294E-3</v>
      </c>
      <c r="BR55" s="79">
        <f t="shared" si="46"/>
        <v>1.8494180931128756E-2</v>
      </c>
      <c r="BS55" s="79">
        <f t="shared" si="47"/>
        <v>2.0494195675001547E-2</v>
      </c>
      <c r="BT55" s="79">
        <f t="shared" si="48"/>
        <v>-1.7033109537966107E-3</v>
      </c>
      <c r="BU55" s="79">
        <f t="shared" si="49"/>
        <v>0.19150604675578142</v>
      </c>
      <c r="BV55" s="79" t="e">
        <f t="shared" si="50"/>
        <v>#N/A</v>
      </c>
      <c r="BW55" s="79" t="e">
        <f t="shared" si="51"/>
        <v>#N/A</v>
      </c>
      <c r="BX55" s="79" t="e">
        <f t="shared" si="52"/>
        <v>#N/A</v>
      </c>
      <c r="BY55" s="79" t="e">
        <f t="shared" si="53"/>
        <v>#N/A</v>
      </c>
      <c r="BZ55" s="79" t="e">
        <f t="shared" si="54"/>
        <v>#N/A</v>
      </c>
      <c r="CA55" s="79" t="e">
        <f t="shared" si="55"/>
        <v>#N/A</v>
      </c>
      <c r="CB55" s="79" t="e">
        <f t="shared" si="56"/>
        <v>#N/A</v>
      </c>
      <c r="CC55" s="79" t="e">
        <f t="shared" si="57"/>
        <v>#N/A</v>
      </c>
    </row>
    <row r="56" spans="1:81"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121">
        <f>IF('Ton-Miles'!G56=0,0,100*'Nom Revenue'!G56/'Ton-Miles'!G56)</f>
        <v>5.7942307692307695</v>
      </c>
      <c r="H56" s="121">
        <f>IF('Ton-Miles'!H56=0,0,100*'Nom Revenue'!H56/'Ton-Miles'!H56)</f>
        <v>5.5643951612903226</v>
      </c>
      <c r="I56" s="121">
        <f>IF('Ton-Miles'!I56=0,0,100*'Nom Revenue'!I56/'Ton-Miles'!I56)</f>
        <v>4.8072456140350877</v>
      </c>
      <c r="J56" s="121">
        <f>IF('Ton-Miles'!J56=0,0,100*'Nom Revenue'!J56/'Ton-Miles'!J56)</f>
        <v>4.4914883499762244</v>
      </c>
      <c r="K56" s="121">
        <f>IF('Ton-Miles'!K56=0,0,100*'Nom Revenue'!K56/'Ton-Miles'!K56)</f>
        <v>4.6024707626420689</v>
      </c>
      <c r="L56" s="121">
        <f>IF('Ton-Miles'!L56=0,0,100*'Nom Revenue'!L56/'Ton-Miles'!L56)</f>
        <v>4.6767380991329954</v>
      </c>
      <c r="M56" s="121">
        <f>IF('Ton-Miles'!M56=0,0,100*'Nom Revenue'!M56/'Ton-Miles'!M56)</f>
        <v>5.6283289588801395</v>
      </c>
      <c r="N56" s="121">
        <f>IF('Ton-Miles'!N56=0,0,100*'Nom Revenue'!N56/'Ton-Miles'!N56)</f>
        <v>5.3159097882786126</v>
      </c>
      <c r="O56" s="121">
        <f>IF('Ton-Miles'!O56=0,0,100*'Nom Revenue'!O56/'Ton-Miles'!O56)</f>
        <v>5.2861247040252559</v>
      </c>
      <c r="P56" s="121">
        <f>IF('Ton-Miles'!P56=0,0,100*'Nom Revenue'!P56/'Ton-Miles'!P56)</f>
        <v>5.418289748114872</v>
      </c>
      <c r="Q56" s="121">
        <f>IF('Ton-Miles'!Q56=0,0,100*'Nom Revenue'!Q56/'Ton-Miles'!Q56)</f>
        <v>5.3856759926285811</v>
      </c>
      <c r="R56" s="121">
        <f>IF('Ton-Miles'!R56=0,0,100*'Nom Revenue'!R56/'Ton-Miles'!R56)</f>
        <v>5.2649261371946761</v>
      </c>
      <c r="S56" s="121">
        <f>IF('Ton-Miles'!S56=0,0,100*'Nom Revenue'!S56/'Ton-Miles'!S56)</f>
        <v>4.9325841128018997</v>
      </c>
      <c r="T56" s="121">
        <f>IF('Ton-Miles'!T56=0,0,100*'Nom Revenue'!T56/'Ton-Miles'!T56)</f>
        <v>5.2101313016696391</v>
      </c>
      <c r="U56" s="121">
        <f>IF('Ton-Miles'!U56=0,0,100*'Nom Revenue'!U56/'Ton-Miles'!U56)</f>
        <v>5.2403082191780817</v>
      </c>
      <c r="V56" s="121">
        <f>IF('Ton-Miles'!V56=0,0,100*'Nom Revenue'!V56/'Ton-Miles'!V56)</f>
        <v>5.3265779652766509</v>
      </c>
      <c r="W56" s="121">
        <f>IF('Ton-Miles'!W56=0,0,100*'Nom Revenue'!W56/'Ton-Miles'!W56)</f>
        <v>5.5070088845014808</v>
      </c>
      <c r="X56" s="121">
        <f>IF('Ton-Miles'!X56=0,0,100*'Nom Revenue'!X56/'Ton-Miles'!X56)</f>
        <v>5.7312194299207277</v>
      </c>
      <c r="Y56" s="121">
        <f>IF('Ton-Miles'!Y56=0,0,100*'Nom Revenue'!Y56/'Ton-Miles'!Y56)</f>
        <v>5.4869953904176567</v>
      </c>
      <c r="Z56" s="121">
        <f>IF('Ton-Miles'!Z56=0,0,100*'Nom Revenue'!Z56/'Ton-Miles'!Z56)</f>
        <v>5.4789110759948283</v>
      </c>
      <c r="AA56" s="121">
        <f>IF('Ton-Miles'!AA56=0,0,100*'Nom Revenue'!AA56/'Ton-Miles'!AA56)</f>
        <v>5.8828959160158742</v>
      </c>
      <c r="AB56" s="121">
        <f>IF('Ton-Miles'!AB56=0,0,100*'Nom Revenue'!AB56/'Ton-Miles'!AB56)</f>
        <v>6.6531509336099584</v>
      </c>
      <c r="AC56" s="121">
        <f>IF('Ton-Miles'!AC56=0,0,100*'Nom Revenue'!AC56/'Ton-Miles'!AC56)</f>
        <v>7.3088469055374583</v>
      </c>
      <c r="AD56" s="121">
        <f>IF('Ton-Miles'!AD56=0,0,100*'Nom Revenue'!AD56/'Ton-Miles'!AD56)</f>
        <v>7.3088469055374583</v>
      </c>
      <c r="AE56" s="121">
        <f>IF('Ton-Miles'!AE56=0,0,100*'Nom Revenue'!AE56/'Ton-Miles'!AE56)</f>
        <v>9.0862068965517242</v>
      </c>
      <c r="AF56" s="121">
        <f>IF('Ton-Miles'!AF56=0,0,100*'Nom Revenue'!AF56/'Ton-Miles'!AF56)</f>
        <v>9.9251343429408898</v>
      </c>
      <c r="AG56" s="121">
        <f>IF('Ton-Miles'!AG56=0,0,100*'Nom Revenue'!AG56/'Ton-Miles'!AG56)</f>
        <v>9.8303461063040789</v>
      </c>
      <c r="AH56" s="121">
        <f>IF('Ton-Miles'!AH56=0,0,100*'Nom Revenue'!AH56/'Ton-Miles'!AH56)</f>
        <v>10.559773552659689</v>
      </c>
      <c r="AI56" s="121">
        <f>IF('Ton-Miles'!AI56=0,0,100*'Nom Revenue'!AI56/'Ton-Miles'!AI56)</f>
        <v>11.001680149346608</v>
      </c>
      <c r="AJ56" s="121">
        <f>IF('Ton-Miles'!AJ56=0,0,100*'Nom Revenue'!AJ56/'Ton-Miles'!AJ56)</f>
        <v>11.411831651277645</v>
      </c>
      <c r="AK56" s="121">
        <f>IF('Ton-Miles'!AK56=0,0,100*'Nom Revenue'!AK56/'Ton-Miles'!AK56)</f>
        <v>11.262306501547986</v>
      </c>
      <c r="AL56" s="121">
        <f>IF('Ton-Miles'!AL56=0,0,100*'Nom Revenue'!AL56/'Ton-Miles'!AL56)</f>
        <v>10.294302213101336</v>
      </c>
      <c r="AM56" s="121">
        <f>IF('Ton-Miles'!AM56=0,0,100*'Nom Revenue'!AL56/'Ton-Miles'!AM56)</f>
        <v>9.8605025125628138</v>
      </c>
      <c r="AN56" s="121">
        <f>IF('Ton-Miles'!AN56=0,0,100*'Nom Revenue'!AM56/'Ton-Miles'!AN56)</f>
        <v>9.1218764028131076</v>
      </c>
      <c r="AO56" s="121">
        <f>IF('Ton-Miles'!AO56=0,0,100*'Nom Revenue'!AN56/'Ton-Miles'!AO56)</f>
        <v>9.3767825574543302</v>
      </c>
      <c r="AP56" s="121">
        <f>IF('Ton-Miles'!AP56=0,0,100*'Nom Revenue'!AO56/'Ton-Miles'!AP56)</f>
        <v>9.8106935617573896</v>
      </c>
      <c r="AQ56" s="121">
        <f>IF('Ton-Miles'!AQ56=0,0,100*'Nom Revenue'!AP56/'Ton-Miles'!AQ56)</f>
        <v>10.166004962779155</v>
      </c>
      <c r="AR56" s="121">
        <f>IF('Ton-Miles'!AR56=0,0,100*'Nom Revenue'!AQ56/'Ton-Miles'!AR56)</f>
        <v>10.303576791808874</v>
      </c>
      <c r="AS56" s="121">
        <f>IF('Ton-Miles'!AS56=0,0,100*'Nom Revenue'!AR56/'Ton-Miles'!AS56)</f>
        <v>11.13057404326123</v>
      </c>
      <c r="AT56" s="121">
        <f>IF('Ton-Miles'!AT56=0,0,100*'Nom Revenue'!AS56/'Ton-Miles'!AT56)</f>
        <v>12.350932432432433</v>
      </c>
      <c r="AU56" s="121" t="e">
        <f>IF('Ton-Miles'!AU56=0,0,100*'Nom Revenue'!AT56/'Ton-Miles'!AU56)</f>
        <v>#N/A</v>
      </c>
      <c r="AV56" s="121" t="e">
        <f>IF('Ton-Miles'!AV56=0,0,100*'Nom Revenue'!AU56/'Ton-Miles'!AV56)</f>
        <v>#N/A</v>
      </c>
      <c r="AW56" s="121" t="e">
        <f>IF('Ton-Miles'!AW56=0,0,100*'Nom Revenue'!AV56/'Ton-Miles'!AW56)</f>
        <v>#N/A</v>
      </c>
      <c r="AX56" s="121" t="e">
        <f>IF('Ton-Miles'!AX56=0,0,100*'Nom Revenue'!AW56/'Ton-Miles'!AX56)</f>
        <v>#N/A</v>
      </c>
      <c r="AY56" s="121" t="e">
        <f>IF('Ton-Miles'!AY56=0,0,100*'Nom Revenue'!AX56/'Ton-Miles'!AY56)</f>
        <v>#N/A</v>
      </c>
      <c r="AZ56" s="121" t="e">
        <f>IF('Ton-Miles'!AZ56=0,0,100*'Nom Revenue'!AY56/'Ton-Miles'!AZ56)</f>
        <v>#N/A</v>
      </c>
      <c r="BA56" s="121" t="e">
        <f>IF('Ton-Miles'!BA56=0,0,100*'Nom Revenue'!AZ56/'Ton-Miles'!BA56)</f>
        <v>#N/A</v>
      </c>
      <c r="BB56" s="121" t="e">
        <f>IF('Ton-Miles'!BB56=0,0,100*'Nom Revenue'!BA56/'Ton-Miles'!BB56)</f>
        <v>#N/A</v>
      </c>
      <c r="BC56" s="121"/>
      <c r="BD56" s="78">
        <f t="shared" si="35"/>
        <v>7.37345130113638E-2</v>
      </c>
      <c r="BE56" s="78">
        <f t="shared" si="36"/>
        <v>0.13093126728574367</v>
      </c>
      <c r="BF56" s="78">
        <f t="shared" si="27"/>
        <v>9.8554200629223265E-2</v>
      </c>
      <c r="BG56" s="78">
        <f t="shared" si="37"/>
        <v>0.24317926124128708</v>
      </c>
      <c r="BH56" s="78">
        <f t="shared" si="38"/>
        <v>9.2329775883437604E-2</v>
      </c>
      <c r="BI56" s="78">
        <f t="shared" si="39"/>
        <v>-9.5503227827065107E-3</v>
      </c>
      <c r="BJ56" s="78">
        <f t="shared" si="40"/>
        <v>7.4201603734769472E-2</v>
      </c>
      <c r="BK56" s="78">
        <f t="shared" si="40"/>
        <v>4.1848112981136554E-2</v>
      </c>
      <c r="BL56" s="78">
        <f t="shared" si="40"/>
        <v>3.7280805873582512E-2</v>
      </c>
      <c r="BM56" s="78">
        <f t="shared" si="40"/>
        <v>-1.3102642441532919E-2</v>
      </c>
      <c r="BN56" s="78">
        <f t="shared" si="40"/>
        <v>-8.5950803089367089E-2</v>
      </c>
      <c r="BO56" s="78">
        <f t="shared" si="42"/>
        <v>-7.4907552511513154E-2</v>
      </c>
      <c r="BP56" s="78">
        <f t="shared" si="44"/>
        <v>2.7944486790306922E-2</v>
      </c>
      <c r="BQ56" s="78">
        <f t="shared" si="45"/>
        <v>4.6275041747460666E-2</v>
      </c>
      <c r="BR56" s="78">
        <f t="shared" si="46"/>
        <v>3.6216746429303281E-2</v>
      </c>
      <c r="BS56" s="78">
        <f t="shared" si="47"/>
        <v>1.3532536088012082E-2</v>
      </c>
      <c r="BT56" s="78">
        <f t="shared" si="48"/>
        <v>8.0263123006935055E-2</v>
      </c>
      <c r="BU56" s="78">
        <f t="shared" si="49"/>
        <v>0.10964020224186388</v>
      </c>
      <c r="BV56" s="78" t="e">
        <f t="shared" si="50"/>
        <v>#N/A</v>
      </c>
      <c r="BW56" s="78" t="e">
        <f t="shared" si="51"/>
        <v>#N/A</v>
      </c>
      <c r="BX56" s="78" t="e">
        <f t="shared" si="52"/>
        <v>#N/A</v>
      </c>
      <c r="BY56" s="78" t="e">
        <f t="shared" si="53"/>
        <v>#N/A</v>
      </c>
      <c r="BZ56" s="78" t="e">
        <f t="shared" si="54"/>
        <v>#N/A</v>
      </c>
      <c r="CA56" s="78" t="e">
        <f t="shared" si="55"/>
        <v>#N/A</v>
      </c>
      <c r="CB56" s="78" t="e">
        <f t="shared" si="56"/>
        <v>#N/A</v>
      </c>
      <c r="CC56" s="78" t="e">
        <f t="shared" si="57"/>
        <v>#N/A</v>
      </c>
    </row>
    <row r="57" spans="1:81"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121">
        <f>IF('Ton-Miles'!G57=0,0,100*'Nom Revenue'!G57/'Ton-Miles'!G57)</f>
        <v>4.3075983080056401</v>
      </c>
      <c r="H57" s="121">
        <f>IF('Ton-Miles'!H57=0,0,100*'Nom Revenue'!H57/'Ton-Miles'!H57)</f>
        <v>4.361926273942899</v>
      </c>
      <c r="I57" s="121">
        <f>IF('Ton-Miles'!I57=0,0,100*'Nom Revenue'!I57/'Ton-Miles'!I57)</f>
        <v>3.9044976541012777</v>
      </c>
      <c r="J57" s="121">
        <f>IF('Ton-Miles'!J57=0,0,100*'Nom Revenue'!J57/'Ton-Miles'!J57)</f>
        <v>3.8615497937536829</v>
      </c>
      <c r="K57" s="121">
        <f>IF('Ton-Miles'!K57=0,0,100*'Nom Revenue'!K57/'Ton-Miles'!K57)</f>
        <v>3.7197618410489697</v>
      </c>
      <c r="L57" s="121">
        <f>IF('Ton-Miles'!L57=0,0,100*'Nom Revenue'!L57/'Ton-Miles'!L57)</f>
        <v>3.7287865022712525</v>
      </c>
      <c r="M57" s="121">
        <f>IF('Ton-Miles'!M57=0,0,100*'Nom Revenue'!M57/'Ton-Miles'!M57)</f>
        <v>4.0535686026269984</v>
      </c>
      <c r="N57" s="121">
        <f>IF('Ton-Miles'!N57=0,0,100*'Nom Revenue'!N57/'Ton-Miles'!N57)</f>
        <v>3.8237761312516536</v>
      </c>
      <c r="O57" s="121">
        <f>IF('Ton-Miles'!O57=0,0,100*'Nom Revenue'!O57/'Ton-Miles'!O57)</f>
        <v>3.9105249412379215</v>
      </c>
      <c r="P57" s="121">
        <f>IF('Ton-Miles'!P57=0,0,100*'Nom Revenue'!P57/'Ton-Miles'!P57)</f>
        <v>3.7672614622056995</v>
      </c>
      <c r="Q57" s="121">
        <f>IF('Ton-Miles'!Q57=0,0,100*'Nom Revenue'!Q57/'Ton-Miles'!Q57)</f>
        <v>3.6815377478835676</v>
      </c>
      <c r="R57" s="121">
        <f>IF('Ton-Miles'!R57=0,0,100*'Nom Revenue'!R57/'Ton-Miles'!R57)</f>
        <v>3.6211947814145113</v>
      </c>
      <c r="S57" s="121">
        <f>IF('Ton-Miles'!S57=0,0,100*'Nom Revenue'!S57/'Ton-Miles'!S57)</f>
        <v>3.6942401267398433</v>
      </c>
      <c r="T57" s="121">
        <f>IF('Ton-Miles'!T57=0,0,100*'Nom Revenue'!T57/'Ton-Miles'!T57)</f>
        <v>3.6077097505668934</v>
      </c>
      <c r="U57" s="121">
        <f>IF('Ton-Miles'!U57=0,0,100*'Nom Revenue'!U57/'Ton-Miles'!U57)</f>
        <v>3.5003139207620695</v>
      </c>
      <c r="V57" s="121">
        <f>IF('Ton-Miles'!V57=0,0,100*'Nom Revenue'!V57/'Ton-Miles'!V57)</f>
        <v>3.3907376006782535</v>
      </c>
      <c r="W57" s="121">
        <f>IF('Ton-Miles'!W57=0,0,100*'Nom Revenue'!W57/'Ton-Miles'!W57)</f>
        <v>3.4747385272145146</v>
      </c>
      <c r="X57" s="121">
        <f>IF('Ton-Miles'!X57=0,0,100*'Nom Revenue'!X57/'Ton-Miles'!X57)</f>
        <v>3.4548239960337135</v>
      </c>
      <c r="Y57" s="121">
        <f>IF('Ton-Miles'!Y57=0,0,100*'Nom Revenue'!Y57/'Ton-Miles'!Y57)</f>
        <v>3.225329544557582</v>
      </c>
      <c r="Z57" s="121">
        <f>IF('Ton-Miles'!Z57=0,0,100*'Nom Revenue'!Z57/'Ton-Miles'!Z57)</f>
        <v>3.3975883177225454</v>
      </c>
      <c r="AA57" s="121">
        <f>IF('Ton-Miles'!AA57=0,0,100*'Nom Revenue'!AA57/'Ton-Miles'!AA57)</f>
        <v>3.7571564396986763</v>
      </c>
      <c r="AB57" s="121">
        <f>IF('Ton-Miles'!AB57=0,0,100*'Nom Revenue'!AB57/'Ton-Miles'!AB57)</f>
        <v>4.1181032635863746</v>
      </c>
      <c r="AC57" s="121">
        <f>IF('Ton-Miles'!AC57=0,0,100*'Nom Revenue'!AC57/'Ton-Miles'!AC57)</f>
        <v>4.3506387585709128</v>
      </c>
      <c r="AD57" s="121">
        <f>IF('Ton-Miles'!AD57=0,0,100*'Nom Revenue'!AD57/'Ton-Miles'!AD57)</f>
        <v>4.3506387585709128</v>
      </c>
      <c r="AE57" s="121">
        <f>IF('Ton-Miles'!AE57=0,0,100*'Nom Revenue'!AE57/'Ton-Miles'!AE57)</f>
        <v>5.4888410130144223</v>
      </c>
      <c r="AF57" s="121">
        <f>IF('Ton-Miles'!AF57=0,0,100*'Nom Revenue'!AF57/'Ton-Miles'!AF57)</f>
        <v>5.4456243381149507</v>
      </c>
      <c r="AG57" s="121">
        <f>IF('Ton-Miles'!AG57=0,0,100*'Nom Revenue'!AG57/'Ton-Miles'!AG57)</f>
        <v>5.5871300491661042</v>
      </c>
      <c r="AH57" s="121">
        <f>IF('Ton-Miles'!AH57=0,0,100*'Nom Revenue'!AH57/'Ton-Miles'!AH57)</f>
        <v>6.0935267643397486</v>
      </c>
      <c r="AI57" s="121">
        <f>IF('Ton-Miles'!AI57=0,0,100*'Nom Revenue'!AI57/'Ton-Miles'!AI57)</f>
        <v>6.4509365244536943</v>
      </c>
      <c r="AJ57" s="121">
        <f>IF('Ton-Miles'!AJ57=0,0,100*'Nom Revenue'!AJ57/'Ton-Miles'!AJ57)</f>
        <v>6.6215051961112978</v>
      </c>
      <c r="AK57" s="121">
        <f>IF('Ton-Miles'!AK57=0,0,100*'Nom Revenue'!AK57/'Ton-Miles'!AK57)</f>
        <v>6.5287618715692259</v>
      </c>
      <c r="AL57" s="121">
        <f>IF('Ton-Miles'!AL57=0,0,100*'Nom Revenue'!AL57/'Ton-Miles'!AL57)</f>
        <v>6.1795318385841922</v>
      </c>
      <c r="AM57" s="121">
        <f>IF('Ton-Miles'!AM57=0,0,100*'Nom Revenue'!AL57/'Ton-Miles'!AM57)</f>
        <v>5.9191276843682381</v>
      </c>
      <c r="AN57" s="121">
        <f>IF('Ton-Miles'!AN57=0,0,100*'Nom Revenue'!AM57/'Ton-Miles'!AN57)</f>
        <v>5.80896454322456</v>
      </c>
      <c r="AO57" s="121">
        <f>IF('Ton-Miles'!AO57=0,0,100*'Nom Revenue'!AN57/'Ton-Miles'!AO57)</f>
        <v>5.8905287322274882</v>
      </c>
      <c r="AP57" s="121">
        <f>IF('Ton-Miles'!AP57=0,0,100*'Nom Revenue'!AO57/'Ton-Miles'!AP57)</f>
        <v>6.1348469068943965</v>
      </c>
      <c r="AQ57" s="121">
        <f>IF('Ton-Miles'!AQ57=0,0,100*'Nom Revenue'!AP57/'Ton-Miles'!AQ57)</f>
        <v>5.9730574324324328</v>
      </c>
      <c r="AR57" s="121">
        <f>IF('Ton-Miles'!AR57=0,0,100*'Nom Revenue'!AQ57/'Ton-Miles'!AR57)</f>
        <v>5.7930077089857859</v>
      </c>
      <c r="AS57" s="121">
        <f>IF('Ton-Miles'!AS57=0,0,100*'Nom Revenue'!AR57/'Ton-Miles'!AS57)</f>
        <v>5.7980004677268475</v>
      </c>
      <c r="AT57" s="121">
        <f>IF('Ton-Miles'!AT57=0,0,100*'Nom Revenue'!AS57/'Ton-Miles'!AT57)</f>
        <v>6.5011079475117599</v>
      </c>
      <c r="AU57" s="121" t="e">
        <f>IF('Ton-Miles'!AU57=0,0,100*'Nom Revenue'!AT57/'Ton-Miles'!AU57)</f>
        <v>#N/A</v>
      </c>
      <c r="AV57" s="121" t="e">
        <f>IF('Ton-Miles'!AV57=0,0,100*'Nom Revenue'!AU57/'Ton-Miles'!AV57)</f>
        <v>#N/A</v>
      </c>
      <c r="AW57" s="121" t="e">
        <f>IF('Ton-Miles'!AW57=0,0,100*'Nom Revenue'!AV57/'Ton-Miles'!AW57)</f>
        <v>#N/A</v>
      </c>
      <c r="AX57" s="121" t="e">
        <f>IF('Ton-Miles'!AX57=0,0,100*'Nom Revenue'!AW57/'Ton-Miles'!AX57)</f>
        <v>#N/A</v>
      </c>
      <c r="AY57" s="121" t="e">
        <f>IF('Ton-Miles'!AY57=0,0,100*'Nom Revenue'!AX57/'Ton-Miles'!AY57)</f>
        <v>#N/A</v>
      </c>
      <c r="AZ57" s="121" t="e">
        <f>IF('Ton-Miles'!AZ57=0,0,100*'Nom Revenue'!AY57/'Ton-Miles'!AZ57)</f>
        <v>#N/A</v>
      </c>
      <c r="BA57" s="121" t="e">
        <f>IF('Ton-Miles'!BA57=0,0,100*'Nom Revenue'!AZ57/'Ton-Miles'!BA57)</f>
        <v>#N/A</v>
      </c>
      <c r="BB57" s="121" t="e">
        <f>IF('Ton-Miles'!BB57=0,0,100*'Nom Revenue'!BA57/'Ton-Miles'!BB57)</f>
        <v>#N/A</v>
      </c>
      <c r="BC57" s="121"/>
      <c r="BD57" s="78">
        <f t="shared" si="35"/>
        <v>0.10583039743236311</v>
      </c>
      <c r="BE57" s="78">
        <f t="shared" si="36"/>
        <v>9.6069149549877775E-2</v>
      </c>
      <c r="BF57" s="78">
        <f t="shared" si="27"/>
        <v>5.6466649838699645E-2</v>
      </c>
      <c r="BG57" s="78">
        <f t="shared" si="37"/>
        <v>0.26161727452117467</v>
      </c>
      <c r="BH57" s="78">
        <f t="shared" si="38"/>
        <v>-7.8735519569617107E-3</v>
      </c>
      <c r="BI57" s="78">
        <f t="shared" si="39"/>
        <v>2.5985213497142778E-2</v>
      </c>
      <c r="BJ57" s="78">
        <f t="shared" si="40"/>
        <v>9.0636285663195926E-2</v>
      </c>
      <c r="BK57" s="78">
        <f t="shared" si="40"/>
        <v>5.8654006774133238E-2</v>
      </c>
      <c r="BL57" s="78">
        <f t="shared" si="40"/>
        <v>2.6440916138459114E-2</v>
      </c>
      <c r="BM57" s="78">
        <f t="shared" si="40"/>
        <v>-1.4006380995749801E-2</v>
      </c>
      <c r="BN57" s="78">
        <f t="shared" si="40"/>
        <v>-5.3491004857417868E-2</v>
      </c>
      <c r="BO57" s="78">
        <f t="shared" si="42"/>
        <v>-1.8611381105125835E-2</v>
      </c>
      <c r="BP57" s="78">
        <f t="shared" si="44"/>
        <v>1.4041089146956898E-2</v>
      </c>
      <c r="BQ57" s="78">
        <f t="shared" si="45"/>
        <v>4.1476442230088173E-2</v>
      </c>
      <c r="BR57" s="78">
        <f t="shared" si="46"/>
        <v>-2.6372210573036958E-2</v>
      </c>
      <c r="BS57" s="78">
        <f t="shared" si="47"/>
        <v>-3.014364510694556E-2</v>
      </c>
      <c r="BT57" s="78">
        <f t="shared" si="48"/>
        <v>8.6185950233019781E-4</v>
      </c>
      <c r="BU57" s="78">
        <f t="shared" si="49"/>
        <v>0.12126723405742856</v>
      </c>
      <c r="BV57" s="78" t="e">
        <f t="shared" si="50"/>
        <v>#N/A</v>
      </c>
      <c r="BW57" s="78" t="e">
        <f t="shared" si="51"/>
        <v>#N/A</v>
      </c>
      <c r="BX57" s="78" t="e">
        <f t="shared" si="52"/>
        <v>#N/A</v>
      </c>
      <c r="BY57" s="78" t="e">
        <f t="shared" si="53"/>
        <v>#N/A</v>
      </c>
      <c r="BZ57" s="78" t="e">
        <f t="shared" si="54"/>
        <v>#N/A</v>
      </c>
      <c r="CA57" s="78" t="e">
        <f t="shared" si="55"/>
        <v>#N/A</v>
      </c>
      <c r="CB57" s="78" t="e">
        <f t="shared" si="56"/>
        <v>#N/A</v>
      </c>
      <c r="CC57" s="78" t="e">
        <f t="shared" si="57"/>
        <v>#N/A</v>
      </c>
    </row>
    <row r="58" spans="1:81"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121">
        <f>IF('Ton-Miles'!G58=0,0,100*'Nom Revenue'!G58/'Ton-Miles'!G58)</f>
        <v>3.6848819271389575</v>
      </c>
      <c r="H58" s="121">
        <f>IF('Ton-Miles'!H58=0,0,100*'Nom Revenue'!H58/'Ton-Miles'!H58)</f>
        <v>3.3882512426570264</v>
      </c>
      <c r="I58" s="121">
        <f>IF('Ton-Miles'!I58=0,0,100*'Nom Revenue'!I58/'Ton-Miles'!I58)</f>
        <v>3.3863112227423229</v>
      </c>
      <c r="J58" s="121">
        <f>IF('Ton-Miles'!J58=0,0,100*'Nom Revenue'!J58/'Ton-Miles'!J58)</f>
        <v>3.2607518317935646</v>
      </c>
      <c r="K58" s="121">
        <f>IF('Ton-Miles'!K58=0,0,100*'Nom Revenue'!K58/'Ton-Miles'!K58)</f>
        <v>3.3035354513754362</v>
      </c>
      <c r="L58" s="121">
        <f>IF('Ton-Miles'!L58=0,0,100*'Nom Revenue'!L58/'Ton-Miles'!L58)</f>
        <v>3.1363743538587108</v>
      </c>
      <c r="M58" s="121">
        <f>IF('Ton-Miles'!M58=0,0,100*'Nom Revenue'!M58/'Ton-Miles'!M58)</f>
        <v>3.0471600192215282</v>
      </c>
      <c r="N58" s="121">
        <f>IF('Ton-Miles'!N58=0,0,100*'Nom Revenue'!N58/'Ton-Miles'!N58)</f>
        <v>2.9343493449781661</v>
      </c>
      <c r="O58" s="121">
        <f>IF('Ton-Miles'!O58=0,0,100*'Nom Revenue'!O58/'Ton-Miles'!O58)</f>
        <v>2.9421095008051532</v>
      </c>
      <c r="P58" s="121">
        <f>IF('Ton-Miles'!P58=0,0,100*'Nom Revenue'!P58/'Ton-Miles'!P58)</f>
        <v>2.8904141915534214</v>
      </c>
      <c r="Q58" s="121">
        <f>IF('Ton-Miles'!Q58=0,0,100*'Nom Revenue'!Q58/'Ton-Miles'!Q58)</f>
        <v>2.7318756283211258</v>
      </c>
      <c r="R58" s="121">
        <f>IF('Ton-Miles'!R58=0,0,100*'Nom Revenue'!R58/'Ton-Miles'!R58)</f>
        <v>2.6660798597059223</v>
      </c>
      <c r="S58" s="121">
        <f>IF('Ton-Miles'!S58=0,0,100*'Nom Revenue'!S58/'Ton-Miles'!S58)</f>
        <v>2.6615507169410515</v>
      </c>
      <c r="T58" s="121">
        <f>IF('Ton-Miles'!T58=0,0,100*'Nom Revenue'!T58/'Ton-Miles'!T58)</f>
        <v>2.6045139318885449</v>
      </c>
      <c r="U58" s="121">
        <f>IF('Ton-Miles'!U58=0,0,100*'Nom Revenue'!U58/'Ton-Miles'!U58)</f>
        <v>2.547591062136517</v>
      </c>
      <c r="V58" s="121">
        <f>IF('Ton-Miles'!V58=0,0,100*'Nom Revenue'!V58/'Ton-Miles'!V58)</f>
        <v>2.4105838641188959</v>
      </c>
      <c r="W58" s="121">
        <f>IF('Ton-Miles'!W58=0,0,100*'Nom Revenue'!W58/'Ton-Miles'!W58)</f>
        <v>2.4167643552553151</v>
      </c>
      <c r="X58" s="121">
        <f>IF('Ton-Miles'!X58=0,0,100*'Nom Revenue'!X58/'Ton-Miles'!X58)</f>
        <v>2.4203000491883917</v>
      </c>
      <c r="Y58" s="121">
        <f>IF('Ton-Miles'!Y58=0,0,100*'Nom Revenue'!Y58/'Ton-Miles'!Y58)</f>
        <v>2.3410258775773793</v>
      </c>
      <c r="Z58" s="121">
        <f>IF('Ton-Miles'!Z58=0,0,100*'Nom Revenue'!Z58/'Ton-Miles'!Z58)</f>
        <v>2.4583074694806535</v>
      </c>
      <c r="AA58" s="121">
        <f>IF('Ton-Miles'!AA58=0,0,100*'Nom Revenue'!AA58/'Ton-Miles'!AA58)</f>
        <v>2.6902261802735032</v>
      </c>
      <c r="AB58" s="121">
        <f>IF('Ton-Miles'!AB58=0,0,100*'Nom Revenue'!AB58/'Ton-Miles'!AB58)</f>
        <v>3.03725273967882</v>
      </c>
      <c r="AC58" s="121">
        <f>IF('Ton-Miles'!AC58=0,0,100*'Nom Revenue'!AC58/'Ton-Miles'!AC58)</f>
        <v>3.3580214183556003</v>
      </c>
      <c r="AD58" s="121">
        <f>IF('Ton-Miles'!AD58=0,0,100*'Nom Revenue'!AD58/'Ton-Miles'!AD58)</f>
        <v>3.3580214183556003</v>
      </c>
      <c r="AE58" s="121">
        <f>IF('Ton-Miles'!AE58=0,0,100*'Nom Revenue'!AE58/'Ton-Miles'!AE58)</f>
        <v>3.9180793524717275</v>
      </c>
      <c r="AF58" s="121">
        <f>IF('Ton-Miles'!AF58=0,0,100*'Nom Revenue'!AF58/'Ton-Miles'!AF58)</f>
        <v>3.7816357956795286</v>
      </c>
      <c r="AG58" s="121">
        <f>IF('Ton-Miles'!AG58=0,0,100*'Nom Revenue'!AG58/'Ton-Miles'!AG58)</f>
        <v>4.0442895029514929</v>
      </c>
      <c r="AH58" s="121">
        <f>IF('Ton-Miles'!AH58=0,0,100*'Nom Revenue'!AH58/'Ton-Miles'!AH58)</f>
        <v>4.5545851528384276</v>
      </c>
      <c r="AI58" s="121">
        <f>IF('Ton-Miles'!AI58=0,0,100*'Nom Revenue'!AI58/'Ton-Miles'!AI58)</f>
        <v>4.5133667621776512</v>
      </c>
      <c r="AJ58" s="121">
        <f>IF('Ton-Miles'!AJ58=0,0,100*'Nom Revenue'!AJ58/'Ton-Miles'!AJ58)</f>
        <v>4.6770366263557301</v>
      </c>
      <c r="AK58" s="121">
        <f>IF('Ton-Miles'!AK58=0,0,100*'Nom Revenue'!AK58/'Ton-Miles'!AK58)</f>
        <v>4.9134036828680241</v>
      </c>
      <c r="AL58" s="121">
        <f>IF('Ton-Miles'!AL58=0,0,100*'Nom Revenue'!AL58/'Ton-Miles'!AL58)</f>
        <v>4.6314868148650969</v>
      </c>
      <c r="AM58" s="121">
        <f>IF('Ton-Miles'!AM58=0,0,100*'Nom Revenue'!AL58/'Ton-Miles'!AM58)</f>
        <v>4.4363169479090248</v>
      </c>
      <c r="AN58" s="121">
        <f>IF('Ton-Miles'!AN58=0,0,100*'Nom Revenue'!AM58/'Ton-Miles'!AN58)</f>
        <v>4.3873052937323802</v>
      </c>
      <c r="AO58" s="121">
        <f>IF('Ton-Miles'!AO58=0,0,100*'Nom Revenue'!AN58/'Ton-Miles'!AO58)</f>
        <v>4.4328738041491995</v>
      </c>
      <c r="AP58" s="121">
        <f>IF('Ton-Miles'!AP58=0,0,100*'Nom Revenue'!AO58/'Ton-Miles'!AP58)</f>
        <v>4.4447796300525235</v>
      </c>
      <c r="AQ58" s="121">
        <f>IF('Ton-Miles'!AQ58=0,0,100*'Nom Revenue'!AP58/'Ton-Miles'!AQ58)</f>
        <v>4.6367145917533517</v>
      </c>
      <c r="AR58" s="121">
        <f>IF('Ton-Miles'!AR58=0,0,100*'Nom Revenue'!AQ58/'Ton-Miles'!AR58)</f>
        <v>4.6070663250451291</v>
      </c>
      <c r="AS58" s="121">
        <f>IF('Ton-Miles'!AS58=0,0,100*'Nom Revenue'!AR58/'Ton-Miles'!AS58)</f>
        <v>4.4048396459149615</v>
      </c>
      <c r="AT58" s="121">
        <f>IF('Ton-Miles'!AT58=0,0,100*'Nom Revenue'!AS58/'Ton-Miles'!AT58)</f>
        <v>4.7561825078090143</v>
      </c>
      <c r="AU58" s="121" t="e">
        <f>IF('Ton-Miles'!AU58=0,0,100*'Nom Revenue'!AT58/'Ton-Miles'!AU58)</f>
        <v>#N/A</v>
      </c>
      <c r="AV58" s="121" t="e">
        <f>IF('Ton-Miles'!AV58=0,0,100*'Nom Revenue'!AU58/'Ton-Miles'!AV58)</f>
        <v>#N/A</v>
      </c>
      <c r="AW58" s="121" t="e">
        <f>IF('Ton-Miles'!AW58=0,0,100*'Nom Revenue'!AV58/'Ton-Miles'!AW58)</f>
        <v>#N/A</v>
      </c>
      <c r="AX58" s="121" t="e">
        <f>IF('Ton-Miles'!AX58=0,0,100*'Nom Revenue'!AW58/'Ton-Miles'!AX58)</f>
        <v>#N/A</v>
      </c>
      <c r="AY58" s="121" t="e">
        <f>IF('Ton-Miles'!AY58=0,0,100*'Nom Revenue'!AX58/'Ton-Miles'!AY58)</f>
        <v>#N/A</v>
      </c>
      <c r="AZ58" s="121" t="e">
        <f>IF('Ton-Miles'!AZ58=0,0,100*'Nom Revenue'!AY58/'Ton-Miles'!AZ58)</f>
        <v>#N/A</v>
      </c>
      <c r="BA58" s="121" t="e">
        <f>IF('Ton-Miles'!BA58=0,0,100*'Nom Revenue'!AZ58/'Ton-Miles'!BA58)</f>
        <v>#N/A</v>
      </c>
      <c r="BB58" s="121" t="e">
        <f>IF('Ton-Miles'!BB58=0,0,100*'Nom Revenue'!BA58/'Ton-Miles'!BB58)</f>
        <v>#N/A</v>
      </c>
      <c r="BC58" s="121"/>
      <c r="BD58" s="78">
        <f t="shared" si="35"/>
        <v>9.4340807108984404E-2</v>
      </c>
      <c r="BE58" s="78">
        <f t="shared" si="36"/>
        <v>0.12899530974382101</v>
      </c>
      <c r="BF58" s="78">
        <f t="shared" si="27"/>
        <v>0.1056114542218507</v>
      </c>
      <c r="BG58" s="78">
        <f t="shared" si="37"/>
        <v>0.16678212088068922</v>
      </c>
      <c r="BH58" s="78">
        <f t="shared" si="38"/>
        <v>-3.4824092244615468E-2</v>
      </c>
      <c r="BI58" s="78">
        <f t="shared" si="39"/>
        <v>6.9455051058074702E-2</v>
      </c>
      <c r="BJ58" s="78">
        <f t="shared" si="40"/>
        <v>0.12617683514360789</v>
      </c>
      <c r="BK58" s="78">
        <f t="shared" si="40"/>
        <v>-9.0498671728838076E-3</v>
      </c>
      <c r="BL58" s="78">
        <f t="shared" si="40"/>
        <v>3.6263364535238818E-2</v>
      </c>
      <c r="BM58" s="78">
        <f t="shared" si="40"/>
        <v>5.0537781804045334E-2</v>
      </c>
      <c r="BN58" s="78">
        <f t="shared" si="40"/>
        <v>-5.7377102757892762E-2</v>
      </c>
      <c r="BO58" s="78">
        <f t="shared" si="42"/>
        <v>-1.1047825200980133E-2</v>
      </c>
      <c r="BP58" s="78">
        <f t="shared" si="44"/>
        <v>1.0386446204670996E-2</v>
      </c>
      <c r="BQ58" s="78">
        <f t="shared" si="45"/>
        <v>2.6858030319247828E-3</v>
      </c>
      <c r="BR58" s="78">
        <f t="shared" si="46"/>
        <v>4.3182109727802231E-2</v>
      </c>
      <c r="BS58" s="78">
        <f t="shared" si="47"/>
        <v>-6.3942401718996011E-3</v>
      </c>
      <c r="BT58" s="78">
        <f t="shared" si="48"/>
        <v>-4.3894892077158576E-2</v>
      </c>
      <c r="BU58" s="78">
        <f t="shared" si="49"/>
        <v>7.9762917639893516E-2</v>
      </c>
      <c r="BV58" s="78" t="e">
        <f t="shared" si="50"/>
        <v>#N/A</v>
      </c>
      <c r="BW58" s="78" t="e">
        <f t="shared" si="51"/>
        <v>#N/A</v>
      </c>
      <c r="BX58" s="78" t="e">
        <f t="shared" si="52"/>
        <v>#N/A</v>
      </c>
      <c r="BY58" s="78" t="e">
        <f t="shared" si="53"/>
        <v>#N/A</v>
      </c>
      <c r="BZ58" s="78" t="e">
        <f t="shared" si="54"/>
        <v>#N/A</v>
      </c>
      <c r="CA58" s="78" t="e">
        <f t="shared" si="55"/>
        <v>#N/A</v>
      </c>
      <c r="CB58" s="78" t="e">
        <f t="shared" si="56"/>
        <v>#N/A</v>
      </c>
      <c r="CC58" s="78" t="e">
        <f t="shared" si="57"/>
        <v>#N/A</v>
      </c>
    </row>
    <row r="59" spans="1:81"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122">
        <f>IF('Ton-Miles'!G59=0,0,100*'Nom Revenue'!G59/'Ton-Miles'!G59)</f>
        <v>4.4811735261401555</v>
      </c>
      <c r="H59" s="122">
        <f>IF('Ton-Miles'!H59=0,0,100*'Nom Revenue'!H59/'Ton-Miles'!H59)</f>
        <v>4.313314136843549</v>
      </c>
      <c r="I59" s="122">
        <f>IF('Ton-Miles'!I59=0,0,100*'Nom Revenue'!I59/'Ton-Miles'!I59)</f>
        <v>4.109548453875016</v>
      </c>
      <c r="J59" s="122">
        <f>IF('Ton-Miles'!J59=0,0,100*'Nom Revenue'!J59/'Ton-Miles'!J59)</f>
        <v>4.1495876288659792</v>
      </c>
      <c r="K59" s="122">
        <f>IF('Ton-Miles'!K59=0,0,100*'Nom Revenue'!K59/'Ton-Miles'!K59)</f>
        <v>4.2342437779195912</v>
      </c>
      <c r="L59" s="122">
        <f>IF('Ton-Miles'!L59=0,0,100*'Nom Revenue'!L59/'Ton-Miles'!L59)</f>
        <v>4.2755341055341054</v>
      </c>
      <c r="M59" s="122">
        <f>IF('Ton-Miles'!M59=0,0,100*'Nom Revenue'!M59/'Ton-Miles'!M59)</f>
        <v>4.3741630173753352</v>
      </c>
      <c r="N59" s="122">
        <f>IF('Ton-Miles'!N59=0,0,100*'Nom Revenue'!N59/'Ton-Miles'!N59)</f>
        <v>4.293479978925185</v>
      </c>
      <c r="O59" s="122">
        <f>IF('Ton-Miles'!O59=0,0,100*'Nom Revenue'!O59/'Ton-Miles'!O59)</f>
        <v>4.5068503834654878</v>
      </c>
      <c r="P59" s="122">
        <f>IF('Ton-Miles'!P59=0,0,100*'Nom Revenue'!P59/'Ton-Miles'!P59)</f>
        <v>4.3674916215519461</v>
      </c>
      <c r="Q59" s="122">
        <f>IF('Ton-Miles'!Q59=0,0,100*'Nom Revenue'!Q59/'Ton-Miles'!Q59)</f>
        <v>4.3714555289973589</v>
      </c>
      <c r="R59" s="122">
        <f>IF('Ton-Miles'!R59=0,0,100*'Nom Revenue'!R59/'Ton-Miles'!R59)</f>
        <v>4.3751925854597973</v>
      </c>
      <c r="S59" s="122">
        <f>IF('Ton-Miles'!S59=0,0,100*'Nom Revenue'!S59/'Ton-Miles'!S59)</f>
        <v>4.3441865944163034</v>
      </c>
      <c r="T59" s="122">
        <f>IF('Ton-Miles'!T59=0,0,100*'Nom Revenue'!T59/'Ton-Miles'!T59)</f>
        <v>4.4110671015843428</v>
      </c>
      <c r="U59" s="122">
        <f>IF('Ton-Miles'!U59=0,0,100*'Nom Revenue'!U59/'Ton-Miles'!U59)</f>
        <v>4.2955565841240446</v>
      </c>
      <c r="V59" s="122">
        <f>IF('Ton-Miles'!V59=0,0,100*'Nom Revenue'!V59/'Ton-Miles'!V59)</f>
        <v>4.3640674874601002</v>
      </c>
      <c r="W59" s="122">
        <f>IF('Ton-Miles'!W59=0,0,100*'Nom Revenue'!W59/'Ton-Miles'!W59)</f>
        <v>4.4810276679841898</v>
      </c>
      <c r="X59" s="122">
        <f>IF('Ton-Miles'!X59=0,0,100*'Nom Revenue'!X59/'Ton-Miles'!X59)</f>
        <v>4.7055778223112892</v>
      </c>
      <c r="Y59" s="122">
        <f>IF('Ton-Miles'!Y59=0,0,100*'Nom Revenue'!Y59/'Ton-Miles'!Y59)</f>
        <v>4.6651866486430276</v>
      </c>
      <c r="Z59" s="122">
        <f>IF('Ton-Miles'!Z59=0,0,100*'Nom Revenue'!Z59/'Ton-Miles'!Z59)</f>
        <v>4.7871163780006079</v>
      </c>
      <c r="AA59" s="122">
        <f>IF('Ton-Miles'!AA59=0,0,100*'Nom Revenue'!AA59/'Ton-Miles'!AA59)</f>
        <v>5.3284815724815724</v>
      </c>
      <c r="AB59" s="122">
        <f>IF('Ton-Miles'!AB59=0,0,100*'Nom Revenue'!AB59/'Ton-Miles'!AB59)</f>
        <v>5.9760556232237105</v>
      </c>
      <c r="AC59" s="122">
        <f>IF('Ton-Miles'!AC59=0,0,100*'Nom Revenue'!AC59/'Ton-Miles'!AC59)</f>
        <v>6.260563683304647</v>
      </c>
      <c r="AD59" s="122">
        <f>IF('Ton-Miles'!AD59=0,0,100*'Nom Revenue'!AD59/'Ton-Miles'!AD59)</f>
        <v>6.260563683304647</v>
      </c>
      <c r="AE59" s="122">
        <f>IF('Ton-Miles'!AE59=0,0,100*'Nom Revenue'!AE59/'Ton-Miles'!AE59)</f>
        <v>6.853389212827989</v>
      </c>
      <c r="AF59" s="122">
        <f>IF('Ton-Miles'!AF59=0,0,100*'Nom Revenue'!AF59/'Ton-Miles'!AF59)</f>
        <v>6.4901217861975651</v>
      </c>
      <c r="AG59" s="122">
        <f>IF('Ton-Miles'!AG59=0,0,100*'Nom Revenue'!AG59/'Ton-Miles'!AG59)</f>
        <v>6.7349884348496536</v>
      </c>
      <c r="AH59" s="122">
        <f>IF('Ton-Miles'!AH59=0,0,100*'Nom Revenue'!AH59/'Ton-Miles'!AH59)</f>
        <v>7.1030913774814373</v>
      </c>
      <c r="AI59" s="122">
        <f>IF('Ton-Miles'!AI59=0,0,100*'Nom Revenue'!AI59/'Ton-Miles'!AI59)</f>
        <v>7.2691342876618954</v>
      </c>
      <c r="AJ59" s="122">
        <f>IF('Ton-Miles'!AJ59=0,0,100*'Nom Revenue'!AJ59/'Ton-Miles'!AJ59)</f>
        <v>7.5268315761016487</v>
      </c>
      <c r="AK59" s="122">
        <f>IF('Ton-Miles'!AK59=0,0,100*'Nom Revenue'!AK59/'Ton-Miles'!AK59)</f>
        <v>7.6087386424371992</v>
      </c>
      <c r="AL59" s="122">
        <f>IF('Ton-Miles'!AL59=0,0,100*'Nom Revenue'!AL59/'Ton-Miles'!AL59)</f>
        <v>7.0298389688363701</v>
      </c>
      <c r="AM59" s="122">
        <f>IF('Ton-Miles'!AM59=0,0,100*'Nom Revenue'!AL59/'Ton-Miles'!AM59)</f>
        <v>6.7336030534351146</v>
      </c>
      <c r="AN59" s="122">
        <f>IF('Ton-Miles'!AN59=0,0,100*'Nom Revenue'!AM59/'Ton-Miles'!AN59)</f>
        <v>6.9309421534937004</v>
      </c>
      <c r="AO59" s="122">
        <f>IF('Ton-Miles'!AO59=0,0,100*'Nom Revenue'!AN59/'Ton-Miles'!AO59)</f>
        <v>7.1328301333724173</v>
      </c>
      <c r="AP59" s="122">
        <f>IF('Ton-Miles'!AP59=0,0,100*'Nom Revenue'!AO59/'Ton-Miles'!AP59)</f>
        <v>7.428583877995643</v>
      </c>
      <c r="AQ59" s="122">
        <f>IF('Ton-Miles'!AQ59=0,0,100*'Nom Revenue'!AP59/'Ton-Miles'!AQ59)</f>
        <v>7.7116316171138504</v>
      </c>
      <c r="AR59" s="122">
        <f>IF('Ton-Miles'!AR59=0,0,100*'Nom Revenue'!AQ59/'Ton-Miles'!AR59)</f>
        <v>7.8512249755004895</v>
      </c>
      <c r="AS59" s="122">
        <f>IF('Ton-Miles'!AS59=0,0,100*'Nom Revenue'!AR59/'Ton-Miles'!AS59)</f>
        <v>8.1436230248306991</v>
      </c>
      <c r="AT59" s="122">
        <f>IF('Ton-Miles'!AT59=0,0,100*'Nom Revenue'!AS59/'Ton-Miles'!AT59)</f>
        <v>8.9331954213211962</v>
      </c>
      <c r="AU59" s="122" t="e">
        <f>IF('Ton-Miles'!AU59=0,0,100*'Nom Revenue'!AT59/'Ton-Miles'!AU59)</f>
        <v>#N/A</v>
      </c>
      <c r="AV59" s="122" t="e">
        <f>IF('Ton-Miles'!AV59=0,0,100*'Nom Revenue'!AU59/'Ton-Miles'!AV59)</f>
        <v>#N/A</v>
      </c>
      <c r="AW59" s="122" t="e">
        <f>IF('Ton-Miles'!AW59=0,0,100*'Nom Revenue'!AV59/'Ton-Miles'!AW59)</f>
        <v>#N/A</v>
      </c>
      <c r="AX59" s="122" t="e">
        <f>IF('Ton-Miles'!AX59=0,0,100*'Nom Revenue'!AW59/'Ton-Miles'!AX59)</f>
        <v>#N/A</v>
      </c>
      <c r="AY59" s="122" t="e">
        <f>IF('Ton-Miles'!AY59=0,0,100*'Nom Revenue'!AX59/'Ton-Miles'!AY59)</f>
        <v>#N/A</v>
      </c>
      <c r="AZ59" s="122" t="e">
        <f>IF('Ton-Miles'!AZ59=0,0,100*'Nom Revenue'!AY59/'Ton-Miles'!AZ59)</f>
        <v>#N/A</v>
      </c>
      <c r="BA59" s="122" t="e">
        <f>IF('Ton-Miles'!BA59=0,0,100*'Nom Revenue'!AZ59/'Ton-Miles'!BA59)</f>
        <v>#N/A</v>
      </c>
      <c r="BB59" s="122" t="e">
        <f>IF('Ton-Miles'!BB59=0,0,100*'Nom Revenue'!BA59/'Ton-Miles'!BB59)</f>
        <v>#N/A</v>
      </c>
      <c r="BC59" s="121"/>
      <c r="BD59" s="79">
        <f t="shared" si="35"/>
        <v>0.11308795352643419</v>
      </c>
      <c r="BE59" s="79">
        <f t="shared" si="36"/>
        <v>0.12153069161137231</v>
      </c>
      <c r="BF59" s="111">
        <f t="shared" si="27"/>
        <v>4.7608000664401739E-2</v>
      </c>
      <c r="BG59" s="79">
        <f t="shared" si="37"/>
        <v>9.4692037252853023E-2</v>
      </c>
      <c r="BH59" s="79">
        <f t="shared" si="38"/>
        <v>-5.3005515278552906E-2</v>
      </c>
      <c r="BI59" s="79">
        <f t="shared" si="39"/>
        <v>3.772913000998579E-2</v>
      </c>
      <c r="BJ59" s="79">
        <f t="shared" si="40"/>
        <v>5.4655319187641771E-2</v>
      </c>
      <c r="BK59" s="79">
        <f t="shared" si="40"/>
        <v>2.3376147279599246E-2</v>
      </c>
      <c r="BL59" s="79">
        <f t="shared" si="40"/>
        <v>3.5450891157307485E-2</v>
      </c>
      <c r="BM59" s="79">
        <f t="shared" si="40"/>
        <v>1.0882011309461648E-2</v>
      </c>
      <c r="BN59" s="79">
        <f t="shared" si="40"/>
        <v>-7.6083527218566482E-2</v>
      </c>
      <c r="BO59" s="79">
        <f t="shared" si="42"/>
        <v>2.9306613189489017E-2</v>
      </c>
      <c r="BP59" s="79">
        <f t="shared" si="44"/>
        <v>2.9128504524734922E-2</v>
      </c>
      <c r="BQ59" s="79">
        <f t="shared" si="45"/>
        <v>4.1463730257570663E-2</v>
      </c>
      <c r="BR59" s="79">
        <f t="shared" si="46"/>
        <v>3.8102516410513765E-2</v>
      </c>
      <c r="BS59" s="79">
        <f t="shared" si="47"/>
        <v>1.8101663217009678E-2</v>
      </c>
      <c r="BT59" s="79">
        <f t="shared" si="48"/>
        <v>3.7242347562657985E-2</v>
      </c>
      <c r="BU59" s="79">
        <f t="shared" si="49"/>
        <v>9.6955911893639168E-2</v>
      </c>
      <c r="BV59" s="79" t="e">
        <f t="shared" si="50"/>
        <v>#N/A</v>
      </c>
      <c r="BW59" s="79" t="e">
        <f t="shared" si="51"/>
        <v>#N/A</v>
      </c>
      <c r="BX59" s="79" t="e">
        <f t="shared" si="52"/>
        <v>#N/A</v>
      </c>
      <c r="BY59" s="79" t="e">
        <f t="shared" si="53"/>
        <v>#N/A</v>
      </c>
      <c r="BZ59" s="79" t="e">
        <f t="shared" si="54"/>
        <v>#N/A</v>
      </c>
      <c r="CA59" s="79" t="e">
        <f t="shared" si="55"/>
        <v>#N/A</v>
      </c>
      <c r="CB59" s="79" t="e">
        <f t="shared" si="56"/>
        <v>#N/A</v>
      </c>
      <c r="CC59" s="79" t="e">
        <f t="shared" si="57"/>
        <v>#N/A</v>
      </c>
    </row>
    <row r="60" spans="1:81"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122">
        <f>IF('Ton-Miles'!G60=0,0,100*'Nom Revenue'!G60/'Ton-Miles'!G60)</f>
        <v>3.5334453781512609</v>
      </c>
      <c r="H60" s="122">
        <f>IF('Ton-Miles'!H60=0,0,100*'Nom Revenue'!H60/'Ton-Miles'!H60)</f>
        <v>3.3931633123367644</v>
      </c>
      <c r="I60" s="122">
        <f>IF('Ton-Miles'!I60=0,0,100*'Nom Revenue'!I60/'Ton-Miles'!I60)</f>
        <v>3.238745865094204</v>
      </c>
      <c r="J60" s="122">
        <f>IF('Ton-Miles'!J60=0,0,100*'Nom Revenue'!J60/'Ton-Miles'!J60)</f>
        <v>3.2854143798024147</v>
      </c>
      <c r="K60" s="122">
        <f>IF('Ton-Miles'!K60=0,0,100*'Nom Revenue'!K60/'Ton-Miles'!K60)</f>
        <v>3.1054689496549961</v>
      </c>
      <c r="L60" s="122">
        <f>IF('Ton-Miles'!L60=0,0,100*'Nom Revenue'!L60/'Ton-Miles'!L60)</f>
        <v>3.1246080255115598</v>
      </c>
      <c r="M60" s="122">
        <f>IF('Ton-Miles'!M60=0,0,100*'Nom Revenue'!M60/'Ton-Miles'!M60)</f>
        <v>3.3227565084226645</v>
      </c>
      <c r="N60" s="122">
        <f>IF('Ton-Miles'!N60=0,0,100*'Nom Revenue'!N60/'Ton-Miles'!N60)</f>
        <v>3.2231980540263732</v>
      </c>
      <c r="O60" s="122">
        <f>IF('Ton-Miles'!O60=0,0,100*'Nom Revenue'!O60/'Ton-Miles'!O60)</f>
        <v>3.3159756243278768</v>
      </c>
      <c r="P60" s="122">
        <f>IF('Ton-Miles'!P60=0,0,100*'Nom Revenue'!P60/'Ton-Miles'!P60)</f>
        <v>3.1814823641563392</v>
      </c>
      <c r="Q60" s="122">
        <f>IF('Ton-Miles'!Q60=0,0,100*'Nom Revenue'!Q60/'Ton-Miles'!Q60)</f>
        <v>3.1940110777752135</v>
      </c>
      <c r="R60" s="122">
        <f>IF('Ton-Miles'!R60=0,0,100*'Nom Revenue'!R60/'Ton-Miles'!R60)</f>
        <v>3.2201630304483335</v>
      </c>
      <c r="S60" s="122">
        <f>IF('Ton-Miles'!S60=0,0,100*'Nom Revenue'!S60/'Ton-Miles'!S60)</f>
        <v>3.32039384336804</v>
      </c>
      <c r="T60" s="122">
        <f>IF('Ton-Miles'!T60=0,0,100*'Nom Revenue'!T60/'Ton-Miles'!T60)</f>
        <v>3.3003394817245675</v>
      </c>
      <c r="U60" s="122">
        <f>IF('Ton-Miles'!U60=0,0,100*'Nom Revenue'!U60/'Ton-Miles'!U60)</f>
        <v>3.3082058854551208</v>
      </c>
      <c r="V60" s="122">
        <f>IF('Ton-Miles'!V60=0,0,100*'Nom Revenue'!V60/'Ton-Miles'!V60)</f>
        <v>3.2690225563909774</v>
      </c>
      <c r="W60" s="122">
        <f>IF('Ton-Miles'!W60=0,0,100*'Nom Revenue'!W60/'Ton-Miles'!W60)</f>
        <v>3.365752761092812</v>
      </c>
      <c r="X60" s="122">
        <f>IF('Ton-Miles'!X60=0,0,100*'Nom Revenue'!X60/'Ton-Miles'!X60)</f>
        <v>3.3896672182386469</v>
      </c>
      <c r="Y60" s="122">
        <f>IF('Ton-Miles'!Y60=0,0,100*'Nom Revenue'!Y60/'Ton-Miles'!Y60)</f>
        <v>3.3739627396273963</v>
      </c>
      <c r="Z60" s="122">
        <f>IF('Ton-Miles'!Z60=0,0,100*'Nom Revenue'!Z60/'Ton-Miles'!Z60)</f>
        <v>3.524740194435132</v>
      </c>
      <c r="AA60" s="122">
        <f>IF('Ton-Miles'!AA60=0,0,100*'Nom Revenue'!AA60/'Ton-Miles'!AA60)</f>
        <v>3.9288281694722285</v>
      </c>
      <c r="AB60" s="122">
        <f>IF('Ton-Miles'!AB60=0,0,100*'Nom Revenue'!AB60/'Ton-Miles'!AB60)</f>
        <v>4.2895274485339998</v>
      </c>
      <c r="AC60" s="122">
        <f>IF('Ton-Miles'!AC60=0,0,100*'Nom Revenue'!AC60/'Ton-Miles'!AC60)</f>
        <v>4.4903809781140227</v>
      </c>
      <c r="AD60" s="122">
        <f>IF('Ton-Miles'!AD60=0,0,100*'Nom Revenue'!AD60/'Ton-Miles'!AD60)</f>
        <v>4.4903809781140227</v>
      </c>
      <c r="AE60" s="122">
        <f>IF('Ton-Miles'!AE60=0,0,100*'Nom Revenue'!AE60/'Ton-Miles'!AE60)</f>
        <v>4.9236342543767142</v>
      </c>
      <c r="AF60" s="122">
        <f>IF('Ton-Miles'!AF60=0,0,100*'Nom Revenue'!AF60/'Ton-Miles'!AF60)</f>
        <v>4.717333809864189</v>
      </c>
      <c r="AG60" s="122">
        <f>IF('Ton-Miles'!AG60=0,0,100*'Nom Revenue'!AG60/'Ton-Miles'!AG60)</f>
        <v>4.8379548236341376</v>
      </c>
      <c r="AH60" s="122">
        <f>IF('Ton-Miles'!AH60=0,0,100*'Nom Revenue'!AH60/'Ton-Miles'!AH60)</f>
        <v>5.3779522741178871</v>
      </c>
      <c r="AI60" s="122">
        <f>IF('Ton-Miles'!AI60=0,0,100*'Nom Revenue'!AI60/'Ton-Miles'!AI60)</f>
        <v>5.5649102671118529</v>
      </c>
      <c r="AJ60" s="122">
        <f>IF('Ton-Miles'!AJ60=0,0,100*'Nom Revenue'!AJ60/'Ton-Miles'!AJ60)</f>
        <v>5.7393805309734516</v>
      </c>
      <c r="AK60" s="122">
        <f>IF('Ton-Miles'!AK60=0,0,100*'Nom Revenue'!AK60/'Ton-Miles'!AK60)</f>
        <v>5.7316269069315045</v>
      </c>
      <c r="AL60" s="122">
        <f>IF('Ton-Miles'!AL60=0,0,100*'Nom Revenue'!AL60/'Ton-Miles'!AL60)</f>
        <v>5.1718260373419138</v>
      </c>
      <c r="AM60" s="122">
        <f>IF('Ton-Miles'!AM60=0,0,100*'Nom Revenue'!AL60/'Ton-Miles'!AM60)</f>
        <v>4.9538863907497479</v>
      </c>
      <c r="AN60" s="122">
        <f>IF('Ton-Miles'!AN60=0,0,100*'Nom Revenue'!AM60/'Ton-Miles'!AN60)</f>
        <v>5.2791182631879643</v>
      </c>
      <c r="AO60" s="122">
        <f>IF('Ton-Miles'!AO60=0,0,100*'Nom Revenue'!AN60/'Ton-Miles'!AO60)</f>
        <v>5.2553645636569701</v>
      </c>
      <c r="AP60" s="122">
        <f>IF('Ton-Miles'!AP60=0,0,100*'Nom Revenue'!AO60/'Ton-Miles'!AP60)</f>
        <v>5.373481851023568</v>
      </c>
      <c r="AQ60" s="122">
        <f>IF('Ton-Miles'!AQ60=0,0,100*'Nom Revenue'!AP60/'Ton-Miles'!AQ60)</f>
        <v>5.4270140612076085</v>
      </c>
      <c r="AR60" s="122">
        <f>IF('Ton-Miles'!AR60=0,0,100*'Nom Revenue'!AQ60/'Ton-Miles'!AR60)</f>
        <v>5.4467326900287789</v>
      </c>
      <c r="AS60" s="122">
        <f>IF('Ton-Miles'!AS60=0,0,100*'Nom Revenue'!AR60/'Ton-Miles'!AS60)</f>
        <v>5.4265677067555282</v>
      </c>
      <c r="AT60" s="122">
        <f>IF('Ton-Miles'!AT60=0,0,100*'Nom Revenue'!AS60/'Ton-Miles'!AT60)</f>
        <v>6.2446914146043389</v>
      </c>
      <c r="AU60" s="122" t="e">
        <f>IF('Ton-Miles'!AU60=0,0,100*'Nom Revenue'!AT60/'Ton-Miles'!AU60)</f>
        <v>#N/A</v>
      </c>
      <c r="AV60" s="122" t="e">
        <f>IF('Ton-Miles'!AV60=0,0,100*'Nom Revenue'!AU60/'Ton-Miles'!AV60)</f>
        <v>#N/A</v>
      </c>
      <c r="AW60" s="122" t="e">
        <f>IF('Ton-Miles'!AW60=0,0,100*'Nom Revenue'!AV60/'Ton-Miles'!AW60)</f>
        <v>#N/A</v>
      </c>
      <c r="AX60" s="122" t="e">
        <f>IF('Ton-Miles'!AX60=0,0,100*'Nom Revenue'!AW60/'Ton-Miles'!AX60)</f>
        <v>#N/A</v>
      </c>
      <c r="AY60" s="122" t="e">
        <f>IF('Ton-Miles'!AY60=0,0,100*'Nom Revenue'!AX60/'Ton-Miles'!AY60)</f>
        <v>#N/A</v>
      </c>
      <c r="AZ60" s="122" t="e">
        <f>IF('Ton-Miles'!AZ60=0,0,100*'Nom Revenue'!AY60/'Ton-Miles'!AZ60)</f>
        <v>#N/A</v>
      </c>
      <c r="BA60" s="122" t="e">
        <f>IF('Ton-Miles'!BA60=0,0,100*'Nom Revenue'!AZ60/'Ton-Miles'!BA60)</f>
        <v>#N/A</v>
      </c>
      <c r="BB60" s="122" t="e">
        <f>IF('Ton-Miles'!BB60=0,0,100*'Nom Revenue'!BA60/'Ton-Miles'!BB60)</f>
        <v>#N/A</v>
      </c>
      <c r="BC60" s="121"/>
      <c r="BD60" s="79">
        <f t="shared" si="35"/>
        <v>0.11464333617413036</v>
      </c>
      <c r="BE60" s="79">
        <f t="shared" si="36"/>
        <v>9.180836206186771E-2</v>
      </c>
      <c r="BF60" s="111">
        <f t="shared" si="27"/>
        <v>4.6824162332535613E-2</v>
      </c>
      <c r="BG60" s="79">
        <f t="shared" si="37"/>
        <v>9.6484747814128635E-2</v>
      </c>
      <c r="BH60" s="79">
        <f t="shared" si="38"/>
        <v>-4.1900034375855766E-2</v>
      </c>
      <c r="BI60" s="79">
        <f t="shared" si="39"/>
        <v>2.5569743128570632E-2</v>
      </c>
      <c r="BJ60" s="79">
        <f t="shared" si="40"/>
        <v>0.11161688568189621</v>
      </c>
      <c r="BK60" s="79">
        <f t="shared" si="40"/>
        <v>3.476378804879432E-2</v>
      </c>
      <c r="BL60" s="79">
        <f t="shared" si="40"/>
        <v>3.1351855733003031E-2</v>
      </c>
      <c r="BM60" s="79">
        <f t="shared" si="40"/>
        <v>-1.35095137882979E-3</v>
      </c>
      <c r="BN60" s="79">
        <f t="shared" si="40"/>
        <v>-9.7668755953497111E-2</v>
      </c>
      <c r="BO60" s="79">
        <f t="shared" si="42"/>
        <v>6.5651863362371943E-2</v>
      </c>
      <c r="BP60" s="79">
        <f t="shared" si="44"/>
        <v>-4.4995581358030501E-3</v>
      </c>
      <c r="BQ60" s="79">
        <f t="shared" si="45"/>
        <v>2.2475564908175594E-2</v>
      </c>
      <c r="BR60" s="79">
        <f t="shared" si="46"/>
        <v>9.9622947779833826E-3</v>
      </c>
      <c r="BS60" s="79">
        <f t="shared" si="47"/>
        <v>3.6334213618718358E-3</v>
      </c>
      <c r="BT60" s="79">
        <f t="shared" si="48"/>
        <v>-3.7022164333796459E-3</v>
      </c>
      <c r="BU60" s="79">
        <f t="shared" si="49"/>
        <v>0.15076264630962388</v>
      </c>
      <c r="BV60" s="79" t="e">
        <f t="shared" si="50"/>
        <v>#N/A</v>
      </c>
      <c r="BW60" s="79" t="e">
        <f t="shared" si="51"/>
        <v>#N/A</v>
      </c>
      <c r="BX60" s="79" t="e">
        <f t="shared" si="52"/>
        <v>#N/A</v>
      </c>
      <c r="BY60" s="79" t="e">
        <f t="shared" si="53"/>
        <v>#N/A</v>
      </c>
      <c r="BZ60" s="79" t="e">
        <f t="shared" si="54"/>
        <v>#N/A</v>
      </c>
      <c r="CA60" s="79" t="e">
        <f t="shared" si="55"/>
        <v>#N/A</v>
      </c>
      <c r="CB60" s="79" t="e">
        <f t="shared" si="56"/>
        <v>#N/A</v>
      </c>
      <c r="CC60" s="79" t="e">
        <f t="shared" si="57"/>
        <v>#N/A</v>
      </c>
    </row>
    <row r="61" spans="1:81"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122">
        <f>IF('Ton-Miles'!G61=0,0,100*'Nom Revenue'!G61/'Ton-Miles'!G61)</f>
        <v>2.7880856760374835</v>
      </c>
      <c r="H61" s="122">
        <f>IF('Ton-Miles'!H61=0,0,100*'Nom Revenue'!H61/'Ton-Miles'!H61)</f>
        <v>3.0292842693382145</v>
      </c>
      <c r="I61" s="122">
        <f>IF('Ton-Miles'!I61=0,0,100*'Nom Revenue'!I61/'Ton-Miles'!I61)</f>
        <v>2.8857724312590447</v>
      </c>
      <c r="J61" s="122">
        <f>IF('Ton-Miles'!J61=0,0,100*'Nom Revenue'!J61/'Ton-Miles'!J61)</f>
        <v>2.8888853879480112</v>
      </c>
      <c r="K61" s="122">
        <f>IF('Ton-Miles'!K61=0,0,100*'Nom Revenue'!K61/'Ton-Miles'!K61)</f>
        <v>2.8017251335354407</v>
      </c>
      <c r="L61" s="122">
        <f>IF('Ton-Miles'!L61=0,0,100*'Nom Revenue'!L61/'Ton-Miles'!L61)</f>
        <v>2.7185234799434399</v>
      </c>
      <c r="M61" s="122">
        <f>IF('Ton-Miles'!M61=0,0,100*'Nom Revenue'!M61/'Ton-Miles'!M61)</f>
        <v>2.7322095544519831</v>
      </c>
      <c r="N61" s="122">
        <f>IF('Ton-Miles'!N61=0,0,100*'Nom Revenue'!N61/'Ton-Miles'!N61)</f>
        <v>2.8022736370186534</v>
      </c>
      <c r="O61" s="122">
        <f>IF('Ton-Miles'!O61=0,0,100*'Nom Revenue'!O61/'Ton-Miles'!O61)</f>
        <v>2.8442678684376981</v>
      </c>
      <c r="P61" s="122">
        <f>IF('Ton-Miles'!P61=0,0,100*'Nom Revenue'!P61/'Ton-Miles'!P61)</f>
        <v>2.8053028128587827</v>
      </c>
      <c r="Q61" s="122">
        <f>IF('Ton-Miles'!Q61=0,0,100*'Nom Revenue'!Q61/'Ton-Miles'!Q61)</f>
        <v>2.7892181240502829</v>
      </c>
      <c r="R61" s="122">
        <f>IF('Ton-Miles'!R61=0,0,100*'Nom Revenue'!R61/'Ton-Miles'!R61)</f>
        <v>2.7154850342589256</v>
      </c>
      <c r="S61" s="122">
        <f>IF('Ton-Miles'!S61=0,0,100*'Nom Revenue'!S61/'Ton-Miles'!S61)</f>
        <v>2.7676643537574974</v>
      </c>
      <c r="T61" s="122">
        <f>IF('Ton-Miles'!T61=0,0,100*'Nom Revenue'!T61/'Ton-Miles'!T61)</f>
        <v>2.7875279920378202</v>
      </c>
      <c r="U61" s="122">
        <f>IF('Ton-Miles'!U61=0,0,100*'Nom Revenue'!U61/'Ton-Miles'!U61)</f>
        <v>2.7529719560232815</v>
      </c>
      <c r="V61" s="122">
        <f>IF('Ton-Miles'!V61=0,0,100*'Nom Revenue'!V61/'Ton-Miles'!V61)</f>
        <v>2.6913149815267734</v>
      </c>
      <c r="W61" s="122">
        <f>IF('Ton-Miles'!W61=0,0,100*'Nom Revenue'!W61/'Ton-Miles'!W61)</f>
        <v>2.8064501372369621</v>
      </c>
      <c r="X61" s="122">
        <f>IF('Ton-Miles'!X61=0,0,100*'Nom Revenue'!X61/'Ton-Miles'!X61)</f>
        <v>2.9411857900188898</v>
      </c>
      <c r="Y61" s="122">
        <f>IF('Ton-Miles'!Y61=0,0,100*'Nom Revenue'!Y61/'Ton-Miles'!Y61)</f>
        <v>2.7573429683157307</v>
      </c>
      <c r="Z61" s="122">
        <f>IF('Ton-Miles'!Z61=0,0,100*'Nom Revenue'!Z61/'Ton-Miles'!Z61)</f>
        <v>2.9782696971406009</v>
      </c>
      <c r="AA61" s="122">
        <f>IF('Ton-Miles'!AA61=0,0,100*'Nom Revenue'!AA61/'Ton-Miles'!AA61)</f>
        <v>3.2177203065134097</v>
      </c>
      <c r="AB61" s="122">
        <f>IF('Ton-Miles'!AB61=0,0,100*'Nom Revenue'!AB61/'Ton-Miles'!AB61)</f>
        <v>3.5899542893589875</v>
      </c>
      <c r="AC61" s="122">
        <f>IF('Ton-Miles'!AC61=0,0,100*'Nom Revenue'!AC61/'Ton-Miles'!AC61)</f>
        <v>3.7695527264533575</v>
      </c>
      <c r="AD61" s="122">
        <f>IF('Ton-Miles'!AD61=0,0,100*'Nom Revenue'!AD61/'Ton-Miles'!AD61)</f>
        <v>3.7695527264533575</v>
      </c>
      <c r="AE61" s="122">
        <f>IF('Ton-Miles'!AE61=0,0,100*'Nom Revenue'!AE61/'Ton-Miles'!AE61)</f>
        <v>4.23990876017786</v>
      </c>
      <c r="AF61" s="122">
        <f>IF('Ton-Miles'!AF61=0,0,100*'Nom Revenue'!AF61/'Ton-Miles'!AF61)</f>
        <v>4.1889249146757681</v>
      </c>
      <c r="AG61" s="122">
        <f>IF('Ton-Miles'!AG61=0,0,100*'Nom Revenue'!AG61/'Ton-Miles'!AG61)</f>
        <v>4.2605382810208274</v>
      </c>
      <c r="AH61" s="122">
        <f>IF('Ton-Miles'!AH61=0,0,100*'Nom Revenue'!AH61/'Ton-Miles'!AH61)</f>
        <v>4.6557727336415864</v>
      </c>
      <c r="AI61" s="122">
        <f>IF('Ton-Miles'!AI61=0,0,100*'Nom Revenue'!AI61/'Ton-Miles'!AI61)</f>
        <v>4.7055457627118642</v>
      </c>
      <c r="AJ61" s="122">
        <f>IF('Ton-Miles'!AJ61=0,0,100*'Nom Revenue'!AJ61/'Ton-Miles'!AJ61)</f>
        <v>4.9024007936507941</v>
      </c>
      <c r="AK61" s="122">
        <f>IF('Ton-Miles'!AK61=0,0,100*'Nom Revenue'!AK61/'Ton-Miles'!AK61)</f>
        <v>4.9500379650721333</v>
      </c>
      <c r="AL61" s="122">
        <f>IF('Ton-Miles'!AL61=0,0,100*'Nom Revenue'!AL61/'Ton-Miles'!AL61)</f>
        <v>4.4613419805109205</v>
      </c>
      <c r="AM61" s="122">
        <f>IF('Ton-Miles'!AM61=0,0,100*'Nom Revenue'!AL61/'Ton-Miles'!AM61)</f>
        <v>4.2733419806000459</v>
      </c>
      <c r="AN61" s="122">
        <f>IF('Ton-Miles'!AN61=0,0,100*'Nom Revenue'!AM61/'Ton-Miles'!AN61)</f>
        <v>4.4076438444230153</v>
      </c>
      <c r="AO61" s="122">
        <f>IF('Ton-Miles'!AO61=0,0,100*'Nom Revenue'!AN61/'Ton-Miles'!AO61)</f>
        <v>4.4523422473164977</v>
      </c>
      <c r="AP61" s="122">
        <f>IF('Ton-Miles'!AP61=0,0,100*'Nom Revenue'!AO61/'Ton-Miles'!AP61)</f>
        <v>4.4713976034202441</v>
      </c>
      <c r="AQ61" s="122">
        <f>IF('Ton-Miles'!AQ61=0,0,100*'Nom Revenue'!AP61/'Ton-Miles'!AQ61)</f>
        <v>4.5256846446291643</v>
      </c>
      <c r="AR61" s="122">
        <f>IF('Ton-Miles'!AR61=0,0,100*'Nom Revenue'!AQ61/'Ton-Miles'!AR61)</f>
        <v>4.5642857142857149</v>
      </c>
      <c r="AS61" s="122">
        <f>IF('Ton-Miles'!AS61=0,0,100*'Nom Revenue'!AR61/'Ton-Miles'!AS61)</f>
        <v>4.397919547454431</v>
      </c>
      <c r="AT61" s="122">
        <f>IF('Ton-Miles'!AT61=0,0,100*'Nom Revenue'!AS61/'Ton-Miles'!AT61)</f>
        <v>5.1170775874077172</v>
      </c>
      <c r="AU61" s="122" t="e">
        <f>IF('Ton-Miles'!AU61=0,0,100*'Nom Revenue'!AT61/'Ton-Miles'!AU61)</f>
        <v>#N/A</v>
      </c>
      <c r="AV61" s="122" t="e">
        <f>IF('Ton-Miles'!AV61=0,0,100*'Nom Revenue'!AU61/'Ton-Miles'!AV61)</f>
        <v>#N/A</v>
      </c>
      <c r="AW61" s="122" t="e">
        <f>IF('Ton-Miles'!AW61=0,0,100*'Nom Revenue'!AV61/'Ton-Miles'!AW61)</f>
        <v>#N/A</v>
      </c>
      <c r="AX61" s="122" t="e">
        <f>IF('Ton-Miles'!AX61=0,0,100*'Nom Revenue'!AW61/'Ton-Miles'!AX61)</f>
        <v>#N/A</v>
      </c>
      <c r="AY61" s="122" t="e">
        <f>IF('Ton-Miles'!AY61=0,0,100*'Nom Revenue'!AX61/'Ton-Miles'!AY61)</f>
        <v>#N/A</v>
      </c>
      <c r="AZ61" s="122" t="e">
        <f>IF('Ton-Miles'!AZ61=0,0,100*'Nom Revenue'!AY61/'Ton-Miles'!AZ61)</f>
        <v>#N/A</v>
      </c>
      <c r="BA61" s="122" t="e">
        <f>IF('Ton-Miles'!BA61=0,0,100*'Nom Revenue'!AZ61/'Ton-Miles'!BA61)</f>
        <v>#N/A</v>
      </c>
      <c r="BB61" s="122" t="e">
        <f>IF('Ton-Miles'!BB61=0,0,100*'Nom Revenue'!BA61/'Ton-Miles'!BB61)</f>
        <v>#N/A</v>
      </c>
      <c r="BC61" s="121"/>
      <c r="BD61" s="79">
        <f t="shared" si="35"/>
        <v>8.039923637631019E-2</v>
      </c>
      <c r="BE61" s="79">
        <f t="shared" si="36"/>
        <v>0.11568251662274376</v>
      </c>
      <c r="BF61" s="111">
        <f t="shared" si="27"/>
        <v>5.0028056799140685E-2</v>
      </c>
      <c r="BG61" s="79">
        <f t="shared" si="37"/>
        <v>0.12477767731532552</v>
      </c>
      <c r="BH61" s="79">
        <f t="shared" si="38"/>
        <v>-1.2024750622216973E-2</v>
      </c>
      <c r="BI61" s="79">
        <f t="shared" si="39"/>
        <v>1.7095882070877977E-2</v>
      </c>
      <c r="BJ61" s="79">
        <f t="shared" si="40"/>
        <v>9.2766318843181539E-2</v>
      </c>
      <c r="BK61" s="79">
        <f t="shared" si="40"/>
        <v>1.0690605387722041E-2</v>
      </c>
      <c r="BL61" s="79">
        <f t="shared" si="40"/>
        <v>4.1834686318187986E-2</v>
      </c>
      <c r="BM61" s="79">
        <f t="shared" si="40"/>
        <v>9.7171107435840565E-3</v>
      </c>
      <c r="BN61" s="79">
        <f t="shared" si="40"/>
        <v>-9.8725704329843733E-2</v>
      </c>
      <c r="BO61" s="79">
        <f t="shared" si="42"/>
        <v>3.142782965479185E-2</v>
      </c>
      <c r="BP61" s="79">
        <f t="shared" si="44"/>
        <v>1.0141110414363386E-2</v>
      </c>
      <c r="BQ61" s="79">
        <f t="shared" si="45"/>
        <v>4.2798498060725443E-3</v>
      </c>
      <c r="BR61" s="79">
        <f t="shared" si="46"/>
        <v>1.2140955921118524E-2</v>
      </c>
      <c r="BS61" s="79">
        <f t="shared" si="47"/>
        <v>8.5293326176316686E-3</v>
      </c>
      <c r="BT61" s="79">
        <f t="shared" si="48"/>
        <v>-3.6449551418434645E-2</v>
      </c>
      <c r="BU61" s="79">
        <f t="shared" si="49"/>
        <v>0.16352232736261474</v>
      </c>
      <c r="BV61" s="79" t="e">
        <f t="shared" si="50"/>
        <v>#N/A</v>
      </c>
      <c r="BW61" s="79" t="e">
        <f t="shared" si="51"/>
        <v>#N/A</v>
      </c>
      <c r="BX61" s="79" t="e">
        <f t="shared" si="52"/>
        <v>#N/A</v>
      </c>
      <c r="BY61" s="79" t="e">
        <f t="shared" si="53"/>
        <v>#N/A</v>
      </c>
      <c r="BZ61" s="79" t="e">
        <f t="shared" si="54"/>
        <v>#N/A</v>
      </c>
      <c r="CA61" s="79" t="e">
        <f t="shared" si="55"/>
        <v>#N/A</v>
      </c>
      <c r="CB61" s="79" t="e">
        <f t="shared" si="56"/>
        <v>#N/A</v>
      </c>
      <c r="CC61" s="79" t="e">
        <f t="shared" si="57"/>
        <v>#N/A</v>
      </c>
    </row>
    <row r="62" spans="1:81"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121">
        <f>IF('Ton-Miles'!G62=0,0,100*'Nom Revenue'!G62/'Ton-Miles'!G62)</f>
        <v>5.2369300911854095</v>
      </c>
      <c r="H62" s="121">
        <f>IF('Ton-Miles'!H62=0,0,100*'Nom Revenue'!H62/'Ton-Miles'!H62)</f>
        <v>4.9617566558845487</v>
      </c>
      <c r="I62" s="121">
        <f>IF('Ton-Miles'!I62=0,0,100*'Nom Revenue'!I62/'Ton-Miles'!I62)</f>
        <v>3.8992851135407904</v>
      </c>
      <c r="J62" s="121">
        <f>IF('Ton-Miles'!J62=0,0,100*'Nom Revenue'!J62/'Ton-Miles'!J62)</f>
        <v>3.5233912356889063</v>
      </c>
      <c r="K62" s="121">
        <f>IF('Ton-Miles'!K62=0,0,100*'Nom Revenue'!K62/'Ton-Miles'!K62)</f>
        <v>3.7052549630206308</v>
      </c>
      <c r="L62" s="121">
        <f>IF('Ton-Miles'!L62=0,0,100*'Nom Revenue'!L62/'Ton-Miles'!L62)</f>
        <v>3.3842804428044277</v>
      </c>
      <c r="M62" s="121">
        <f>IF('Ton-Miles'!M62=0,0,100*'Nom Revenue'!M62/'Ton-Miles'!M62)</f>
        <v>4.6639913232104115</v>
      </c>
      <c r="N62" s="121">
        <f>IF('Ton-Miles'!N62=0,0,100*'Nom Revenue'!N62/'Ton-Miles'!N62)</f>
        <v>4.7999805560956634</v>
      </c>
      <c r="O62" s="121">
        <f>IF('Ton-Miles'!O62=0,0,100*'Nom Revenue'!O62/'Ton-Miles'!O62)</f>
        <v>4.6372703412073486</v>
      </c>
      <c r="P62" s="121">
        <f>IF('Ton-Miles'!P62=0,0,100*'Nom Revenue'!P62/'Ton-Miles'!P62)</f>
        <v>4.8440592592592591</v>
      </c>
      <c r="Q62" s="121">
        <f>IF('Ton-Miles'!Q62=0,0,100*'Nom Revenue'!Q62/'Ton-Miles'!Q62)</f>
        <v>5.2473414477898785</v>
      </c>
      <c r="R62" s="121">
        <f>IF('Ton-Miles'!R62=0,0,100*'Nom Revenue'!R62/'Ton-Miles'!R62)</f>
        <v>5.1912607241529729</v>
      </c>
      <c r="S62" s="121">
        <f>IF('Ton-Miles'!S62=0,0,100*'Nom Revenue'!S62/'Ton-Miles'!S62)</f>
        <v>4.8661672034729033</v>
      </c>
      <c r="T62" s="121">
        <f>IF('Ton-Miles'!T62=0,0,100*'Nom Revenue'!T62/'Ton-Miles'!T62)</f>
        <v>4.7748697751238725</v>
      </c>
      <c r="U62" s="121">
        <f>IF('Ton-Miles'!U62=0,0,100*'Nom Revenue'!U62/'Ton-Miles'!U62)</f>
        <v>4.5811526816608996</v>
      </c>
      <c r="V62" s="121">
        <f>IF('Ton-Miles'!V62=0,0,100*'Nom Revenue'!V62/'Ton-Miles'!V62)</f>
        <v>4.5004780214070452</v>
      </c>
      <c r="W62" s="121">
        <f>IF('Ton-Miles'!W62=0,0,100*'Nom Revenue'!W62/'Ton-Miles'!W62)</f>
        <v>4.7547918447076061</v>
      </c>
      <c r="X62" s="121">
        <f>IF('Ton-Miles'!X62=0,0,100*'Nom Revenue'!X62/'Ton-Miles'!X62)</f>
        <v>4.7119118786671104</v>
      </c>
      <c r="Y62" s="121">
        <f>IF('Ton-Miles'!Y62=0,0,100*'Nom Revenue'!Y62/'Ton-Miles'!Y62)</f>
        <v>4.9656310679611648</v>
      </c>
      <c r="Z62" s="121">
        <f>IF('Ton-Miles'!Z62=0,0,100*'Nom Revenue'!Z62/'Ton-Miles'!Z62)</f>
        <v>5.1348153897327862</v>
      </c>
      <c r="AA62" s="121">
        <f>IF('Ton-Miles'!AA62=0,0,100*'Nom Revenue'!AA62/'Ton-Miles'!AA62)</f>
        <v>5.839262127078114</v>
      </c>
      <c r="AB62" s="121">
        <f>IF('Ton-Miles'!AB62=0,0,100*'Nom Revenue'!AB62/'Ton-Miles'!AB62)</f>
        <v>6.5811013896037061</v>
      </c>
      <c r="AC62" s="121">
        <f>IF('Ton-Miles'!AC62=0,0,100*'Nom Revenue'!AC62/'Ton-Miles'!AC62)</f>
        <v>7.254050005761032</v>
      </c>
      <c r="AD62" s="121">
        <f>IF('Ton-Miles'!AD62=0,0,100*'Nom Revenue'!AD62/'Ton-Miles'!AD62)</f>
        <v>7.254050005761032</v>
      </c>
      <c r="AE62" s="121">
        <f>IF('Ton-Miles'!AE62=0,0,100*'Nom Revenue'!AE62/'Ton-Miles'!AE62)</f>
        <v>8.1566303651505443</v>
      </c>
      <c r="AF62" s="121">
        <f>IF('Ton-Miles'!AF62=0,0,100*'Nom Revenue'!AF62/'Ton-Miles'!AF62)</f>
        <v>7.2886894463667824</v>
      </c>
      <c r="AG62" s="121">
        <f>IF('Ton-Miles'!AG62=0,0,100*'Nom Revenue'!AG62/'Ton-Miles'!AG62)</f>
        <v>7.9867982527099182</v>
      </c>
      <c r="AH62" s="121">
        <f>IF('Ton-Miles'!AH62=0,0,100*'Nom Revenue'!AH62/'Ton-Miles'!AH62)</f>
        <v>8.5289151157512499</v>
      </c>
      <c r="AI62" s="121">
        <f>IF('Ton-Miles'!AI62=0,0,100*'Nom Revenue'!AI62/'Ton-Miles'!AI62)</f>
        <v>8.6945672191528551</v>
      </c>
      <c r="AJ62" s="121">
        <f>IF('Ton-Miles'!AJ62=0,0,100*'Nom Revenue'!AJ62/'Ton-Miles'!AJ62)</f>
        <v>9.0385060885060895</v>
      </c>
      <c r="AK62" s="121">
        <f>IF('Ton-Miles'!AK62=0,0,100*'Nom Revenue'!AK62/'Ton-Miles'!AK62)</f>
        <v>9.1231376975169312</v>
      </c>
      <c r="AL62" s="121">
        <f>IF('Ton-Miles'!AL62=0,0,100*'Nom Revenue'!AL62/'Ton-Miles'!AL62)</f>
        <v>8.6048894973825867</v>
      </c>
      <c r="AM62" s="121">
        <f>IF('Ton-Miles'!AM62=0,0,100*'Nom Revenue'!AL62/'Ton-Miles'!AM62)</f>
        <v>8.242281288505545</v>
      </c>
      <c r="AN62" s="121">
        <f>IF('Ton-Miles'!AN62=0,0,100*'Nom Revenue'!AM62/'Ton-Miles'!AN62)</f>
        <v>8.0194148936170198</v>
      </c>
      <c r="AO62" s="121">
        <f>IF('Ton-Miles'!AO62=0,0,100*'Nom Revenue'!AN62/'Ton-Miles'!AO62)</f>
        <v>8.013523593319281</v>
      </c>
      <c r="AP62" s="121">
        <f>IF('Ton-Miles'!AP62=0,0,100*'Nom Revenue'!AO62/'Ton-Miles'!AP62)</f>
        <v>8.3870906709358177</v>
      </c>
      <c r="AQ62" s="121">
        <f>IF('Ton-Miles'!AQ62=0,0,100*'Nom Revenue'!AP62/'Ton-Miles'!AQ62)</f>
        <v>8.9091337258200181</v>
      </c>
      <c r="AR62" s="121">
        <f>IF('Ton-Miles'!AR62=0,0,100*'Nom Revenue'!AQ62/'Ton-Miles'!AR62)</f>
        <v>9.1992714025500906</v>
      </c>
      <c r="AS62" s="121">
        <f>IF('Ton-Miles'!AS62=0,0,100*'Nom Revenue'!AR62/'Ton-Miles'!AS62)</f>
        <v>9.0243152769324393</v>
      </c>
      <c r="AT62" s="121">
        <f>IF('Ton-Miles'!AT62=0,0,100*'Nom Revenue'!AS62/'Ton-Miles'!AT62)</f>
        <v>10.691373209772536</v>
      </c>
      <c r="AU62" s="121" t="e">
        <f>IF('Ton-Miles'!AU62=0,0,100*'Nom Revenue'!AT62/'Ton-Miles'!AU62)</f>
        <v>#N/A</v>
      </c>
      <c r="AV62" s="121" t="e">
        <f>IF('Ton-Miles'!AV62=0,0,100*'Nom Revenue'!AU62/'Ton-Miles'!AV62)</f>
        <v>#N/A</v>
      </c>
      <c r="AW62" s="121" t="e">
        <f>IF('Ton-Miles'!AW62=0,0,100*'Nom Revenue'!AV62/'Ton-Miles'!AW62)</f>
        <v>#N/A</v>
      </c>
      <c r="AX62" s="121" t="e">
        <f>IF('Ton-Miles'!AX62=0,0,100*'Nom Revenue'!AW62/'Ton-Miles'!AX62)</f>
        <v>#N/A</v>
      </c>
      <c r="AY62" s="121" t="e">
        <f>IF('Ton-Miles'!AY62=0,0,100*'Nom Revenue'!AX62/'Ton-Miles'!AY62)</f>
        <v>#N/A</v>
      </c>
      <c r="AZ62" s="121" t="e">
        <f>IF('Ton-Miles'!AZ62=0,0,100*'Nom Revenue'!AY62/'Ton-Miles'!AZ62)</f>
        <v>#N/A</v>
      </c>
      <c r="BA62" s="121" t="e">
        <f>IF('Ton-Miles'!BA62=0,0,100*'Nom Revenue'!AZ62/'Ton-Miles'!BA62)</f>
        <v>#N/A</v>
      </c>
      <c r="BB62" s="121" t="e">
        <f>IF('Ton-Miles'!BB62=0,0,100*'Nom Revenue'!BA62/'Ton-Miles'!BB62)</f>
        <v>#N/A</v>
      </c>
      <c r="BC62" s="121"/>
      <c r="BD62" s="78">
        <f t="shared" si="35"/>
        <v>0.13719027538047213</v>
      </c>
      <c r="BE62" s="78">
        <f t="shared" si="36"/>
        <v>0.12704332266323481</v>
      </c>
      <c r="BF62" s="78">
        <f t="shared" si="27"/>
        <v>0.10225471031648237</v>
      </c>
      <c r="BG62" s="78">
        <f t="shared" si="37"/>
        <v>0.12442433656684204</v>
      </c>
      <c r="BH62" s="78">
        <f t="shared" si="38"/>
        <v>-0.10640924988976652</v>
      </c>
      <c r="BI62" s="78">
        <f t="shared" si="39"/>
        <v>9.5779743598641609E-2</v>
      </c>
      <c r="BJ62" s="78">
        <f t="shared" si="40"/>
        <v>6.7876619126743476E-2</v>
      </c>
      <c r="BK62" s="78">
        <f t="shared" si="40"/>
        <v>1.9422412012950918E-2</v>
      </c>
      <c r="BL62" s="78">
        <f t="shared" si="40"/>
        <v>3.9557905607491062E-2</v>
      </c>
      <c r="BM62" s="78">
        <f t="shared" si="40"/>
        <v>9.3634510152584838E-3</v>
      </c>
      <c r="BN62" s="78">
        <f t="shared" si="40"/>
        <v>-5.6805916705104376E-2</v>
      </c>
      <c r="BO62" s="78">
        <f t="shared" si="42"/>
        <v>-2.7039406577803682E-2</v>
      </c>
      <c r="BP62" s="78">
        <f t="shared" si="44"/>
        <v>-7.3462969255122523E-4</v>
      </c>
      <c r="BQ62" s="78">
        <f t="shared" si="45"/>
        <v>4.6617080896594887E-2</v>
      </c>
      <c r="BR62" s="78">
        <f t="shared" si="46"/>
        <v>6.2243640299879166E-2</v>
      </c>
      <c r="BS62" s="78">
        <f t="shared" si="47"/>
        <v>3.2566317406282685E-2</v>
      </c>
      <c r="BT62" s="78">
        <f t="shared" si="48"/>
        <v>-1.9018476351198021E-2</v>
      </c>
      <c r="BU62" s="78">
        <f t="shared" si="49"/>
        <v>0.18472957578303562</v>
      </c>
      <c r="BV62" s="78" t="e">
        <f t="shared" si="50"/>
        <v>#N/A</v>
      </c>
      <c r="BW62" s="78" t="e">
        <f t="shared" si="51"/>
        <v>#N/A</v>
      </c>
      <c r="BX62" s="78" t="e">
        <f t="shared" si="52"/>
        <v>#N/A</v>
      </c>
      <c r="BY62" s="78" t="e">
        <f t="shared" si="53"/>
        <v>#N/A</v>
      </c>
      <c r="BZ62" s="78" t="e">
        <f t="shared" si="54"/>
        <v>#N/A</v>
      </c>
      <c r="CA62" s="78" t="e">
        <f t="shared" si="55"/>
        <v>#N/A</v>
      </c>
      <c r="CB62" s="78" t="e">
        <f t="shared" si="56"/>
        <v>#N/A</v>
      </c>
      <c r="CC62" s="78" t="e">
        <f t="shared" si="57"/>
        <v>#N/A</v>
      </c>
    </row>
    <row r="63" spans="1:81"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121">
        <f>IF('Ton-Miles'!G63=0,0,100*'Nom Revenue'!G63/'Ton-Miles'!G63)</f>
        <v>3.5259481037924152</v>
      </c>
      <c r="H63" s="121">
        <f>IF('Ton-Miles'!H63=0,0,100*'Nom Revenue'!H63/'Ton-Miles'!H63)</f>
        <v>3.4571246355685132</v>
      </c>
      <c r="I63" s="121">
        <f>IF('Ton-Miles'!I63=0,0,100*'Nom Revenue'!I63/'Ton-Miles'!I63)</f>
        <v>3.27672384219554</v>
      </c>
      <c r="J63" s="121">
        <f>IF('Ton-Miles'!J63=0,0,100*'Nom Revenue'!J63/'Ton-Miles'!J63)</f>
        <v>3.0025085819910218</v>
      </c>
      <c r="K63" s="121">
        <f>IF('Ton-Miles'!K63=0,0,100*'Nom Revenue'!K63/'Ton-Miles'!K63)</f>
        <v>3.1293304221251823</v>
      </c>
      <c r="L63" s="121">
        <f>IF('Ton-Miles'!L63=0,0,100*'Nom Revenue'!L63/'Ton-Miles'!L63)</f>
        <v>3.1543095349929544</v>
      </c>
      <c r="M63" s="121">
        <f>IF('Ton-Miles'!M63=0,0,100*'Nom Revenue'!M63/'Ton-Miles'!M63)</f>
        <v>3.4270808202653802</v>
      </c>
      <c r="N63" s="121">
        <f>IF('Ton-Miles'!N63=0,0,100*'Nom Revenue'!N63/'Ton-Miles'!N63)</f>
        <v>3.3725764835974936</v>
      </c>
      <c r="O63" s="121">
        <f>IF('Ton-Miles'!O63=0,0,100*'Nom Revenue'!O63/'Ton-Miles'!O63)</f>
        <v>3.3769953051643196</v>
      </c>
      <c r="P63" s="121">
        <f>IF('Ton-Miles'!P63=0,0,100*'Nom Revenue'!P63/'Ton-Miles'!P63)</f>
        <v>3.2169996861596402</v>
      </c>
      <c r="Q63" s="121">
        <f>IF('Ton-Miles'!Q63=0,0,100*'Nom Revenue'!Q63/'Ton-Miles'!Q63)</f>
        <v>3.234658796727762</v>
      </c>
      <c r="R63" s="121">
        <f>IF('Ton-Miles'!R63=0,0,100*'Nom Revenue'!R63/'Ton-Miles'!R63)</f>
        <v>3.1727307326355851</v>
      </c>
      <c r="S63" s="121">
        <f>IF('Ton-Miles'!S63=0,0,100*'Nom Revenue'!S63/'Ton-Miles'!S63)</f>
        <v>3.2156701221769715</v>
      </c>
      <c r="T63" s="121">
        <f>IF('Ton-Miles'!T63=0,0,100*'Nom Revenue'!T63/'Ton-Miles'!T63)</f>
        <v>3.0928753830439222</v>
      </c>
      <c r="U63" s="121">
        <f>IF('Ton-Miles'!U63=0,0,100*'Nom Revenue'!U63/'Ton-Miles'!U63)</f>
        <v>3.1095991854114597</v>
      </c>
      <c r="V63" s="121">
        <f>IF('Ton-Miles'!V63=0,0,100*'Nom Revenue'!V63/'Ton-Miles'!V63)</f>
        <v>3.1357976014457045</v>
      </c>
      <c r="W63" s="121">
        <f>IF('Ton-Miles'!W63=0,0,100*'Nom Revenue'!W63/'Ton-Miles'!W63)</f>
        <v>3.2816411069980611</v>
      </c>
      <c r="X63" s="121">
        <f>IF('Ton-Miles'!X63=0,0,100*'Nom Revenue'!X63/'Ton-Miles'!X63)</f>
        <v>3.2684733441033922</v>
      </c>
      <c r="Y63" s="121">
        <f>IF('Ton-Miles'!Y63=0,0,100*'Nom Revenue'!Y63/'Ton-Miles'!Y63)</f>
        <v>3.4268901145523971</v>
      </c>
      <c r="Z63" s="121">
        <f>IF('Ton-Miles'!Z63=0,0,100*'Nom Revenue'!Z63/'Ton-Miles'!Z63)</f>
        <v>3.5964163964413403</v>
      </c>
      <c r="AA63" s="121">
        <f>IF('Ton-Miles'!AA63=0,0,100*'Nom Revenue'!AA63/'Ton-Miles'!AA63)</f>
        <v>4.2455455372652828</v>
      </c>
      <c r="AB63" s="121">
        <f>IF('Ton-Miles'!AB63=0,0,100*'Nom Revenue'!AB63/'Ton-Miles'!AB63)</f>
        <v>4.9353737404120928</v>
      </c>
      <c r="AC63" s="121">
        <f>IF('Ton-Miles'!AC63=0,0,100*'Nom Revenue'!AC63/'Ton-Miles'!AC63)</f>
        <v>5.4216774193548387</v>
      </c>
      <c r="AD63" s="121">
        <f>IF('Ton-Miles'!AD63=0,0,100*'Nom Revenue'!AD63/'Ton-Miles'!AD63)</f>
        <v>5.4216774193548387</v>
      </c>
      <c r="AE63" s="121">
        <f>IF('Ton-Miles'!AE63=0,0,100*'Nom Revenue'!AE63/'Ton-Miles'!AE63)</f>
        <v>6.0594818815058309</v>
      </c>
      <c r="AF63" s="121">
        <f>IF('Ton-Miles'!AF63=0,0,100*'Nom Revenue'!AF63/'Ton-Miles'!AF63)</f>
        <v>5.656217939830861</v>
      </c>
      <c r="AG63" s="121">
        <f>IF('Ton-Miles'!AG63=0,0,100*'Nom Revenue'!AG63/'Ton-Miles'!AG63)</f>
        <v>5.8979661356577502</v>
      </c>
      <c r="AH63" s="121">
        <f>IF('Ton-Miles'!AH63=0,0,100*'Nom Revenue'!AH63/'Ton-Miles'!AH63)</f>
        <v>6.3521100607697489</v>
      </c>
      <c r="AI63" s="121">
        <f>IF('Ton-Miles'!AI63=0,0,100*'Nom Revenue'!AI63/'Ton-Miles'!AI63)</f>
        <v>6.7789401956068627</v>
      </c>
      <c r="AJ63" s="121">
        <f>IF('Ton-Miles'!AJ63=0,0,100*'Nom Revenue'!AJ63/'Ton-Miles'!AJ63)</f>
        <v>6.8450531155858574</v>
      </c>
      <c r="AK63" s="121">
        <f>IF('Ton-Miles'!AK63=0,0,100*'Nom Revenue'!AK63/'Ton-Miles'!AK63)</f>
        <v>6.9578947368421051</v>
      </c>
      <c r="AL63" s="121">
        <f>IF('Ton-Miles'!AL63=0,0,100*'Nom Revenue'!AL63/'Ton-Miles'!AL63)</f>
        <v>6.0936001808169831</v>
      </c>
      <c r="AM63" s="121">
        <f>IF('Ton-Miles'!AM63=0,0,100*'Nom Revenue'!AL63/'Ton-Miles'!AM63)</f>
        <v>5.8368171683389072</v>
      </c>
      <c r="AN63" s="121">
        <f>IF('Ton-Miles'!AN63=0,0,100*'Nom Revenue'!AM63/'Ton-Miles'!AN63)</f>
        <v>6.2450349495173638</v>
      </c>
      <c r="AO63" s="121">
        <f>IF('Ton-Miles'!AO63=0,0,100*'Nom Revenue'!AN63/'Ton-Miles'!AO63)</f>
        <v>6.2962902293312775</v>
      </c>
      <c r="AP63" s="121">
        <f>IF('Ton-Miles'!AP63=0,0,100*'Nom Revenue'!AO63/'Ton-Miles'!AP63)</f>
        <v>6.6952467840525509</v>
      </c>
      <c r="AQ63" s="121">
        <f>IF('Ton-Miles'!AQ63=0,0,100*'Nom Revenue'!AP63/'Ton-Miles'!AQ63)</f>
        <v>7.0349017728797314</v>
      </c>
      <c r="AR63" s="121">
        <f>IF('Ton-Miles'!AR63=0,0,100*'Nom Revenue'!AQ63/'Ton-Miles'!AR63)</f>
        <v>6.7605692391899286</v>
      </c>
      <c r="AS63" s="121">
        <f>IF('Ton-Miles'!AS63=0,0,100*'Nom Revenue'!AR63/'Ton-Miles'!AS63)</f>
        <v>6.8046405919661739</v>
      </c>
      <c r="AT63" s="121">
        <f>IF('Ton-Miles'!AT63=0,0,100*'Nom Revenue'!AS63/'Ton-Miles'!AT63)</f>
        <v>7.9521817363922613</v>
      </c>
      <c r="AU63" s="121" t="e">
        <f>IF('Ton-Miles'!AU63=0,0,100*'Nom Revenue'!AT63/'Ton-Miles'!AU63)</f>
        <v>#N/A</v>
      </c>
      <c r="AV63" s="121" t="e">
        <f>IF('Ton-Miles'!AV63=0,0,100*'Nom Revenue'!AU63/'Ton-Miles'!AV63)</f>
        <v>#N/A</v>
      </c>
      <c r="AW63" s="121" t="e">
        <f>IF('Ton-Miles'!AW63=0,0,100*'Nom Revenue'!AV63/'Ton-Miles'!AW63)</f>
        <v>#N/A</v>
      </c>
      <c r="AX63" s="121" t="e">
        <f>IF('Ton-Miles'!AX63=0,0,100*'Nom Revenue'!AW63/'Ton-Miles'!AX63)</f>
        <v>#N/A</v>
      </c>
      <c r="AY63" s="121" t="e">
        <f>IF('Ton-Miles'!AY63=0,0,100*'Nom Revenue'!AX63/'Ton-Miles'!AY63)</f>
        <v>#N/A</v>
      </c>
      <c r="AZ63" s="121" t="e">
        <f>IF('Ton-Miles'!AZ63=0,0,100*'Nom Revenue'!AY63/'Ton-Miles'!AZ63)</f>
        <v>#N/A</v>
      </c>
      <c r="BA63" s="121" t="e">
        <f>IF('Ton-Miles'!BA63=0,0,100*'Nom Revenue'!AZ63/'Ton-Miles'!BA63)</f>
        <v>#N/A</v>
      </c>
      <c r="BB63" s="121" t="e">
        <f>IF('Ton-Miles'!BB63=0,0,100*'Nom Revenue'!BA63/'Ton-Miles'!BB63)</f>
        <v>#N/A</v>
      </c>
      <c r="BC63" s="121"/>
      <c r="BD63" s="78">
        <f t="shared" si="35"/>
        <v>0.1804933214814215</v>
      </c>
      <c r="BE63" s="78">
        <f t="shared" si="36"/>
        <v>0.16248281807175124</v>
      </c>
      <c r="BF63" s="78">
        <f t="shared" si="27"/>
        <v>9.8534316653826615E-2</v>
      </c>
      <c r="BG63" s="78">
        <f t="shared" si="37"/>
        <v>0.11763969207649549</v>
      </c>
      <c r="BH63" s="78">
        <f t="shared" si="38"/>
        <v>-6.6550894872014266E-2</v>
      </c>
      <c r="BI63" s="78">
        <f t="shared" si="39"/>
        <v>4.274025477775667E-2</v>
      </c>
      <c r="BJ63" s="78">
        <f t="shared" si="40"/>
        <v>7.7000090313565694E-2</v>
      </c>
      <c r="BK63" s="78">
        <f t="shared" si="40"/>
        <v>6.7195015633181754E-2</v>
      </c>
      <c r="BL63" s="78">
        <f t="shared" si="40"/>
        <v>9.7526926143765014E-3</v>
      </c>
      <c r="BM63" s="78">
        <f t="shared" si="40"/>
        <v>1.6485134497979725E-2</v>
      </c>
      <c r="BN63" s="78">
        <f t="shared" si="40"/>
        <v>-0.12421782575247597</v>
      </c>
      <c r="BO63" s="78">
        <f t="shared" si="42"/>
        <v>6.9938421815366025E-2</v>
      </c>
      <c r="BP63" s="78">
        <f t="shared" si="44"/>
        <v>8.2073647670899419E-3</v>
      </c>
      <c r="BQ63" s="78">
        <f t="shared" si="45"/>
        <v>6.3363749158628968E-2</v>
      </c>
      <c r="BR63" s="78">
        <f t="shared" si="46"/>
        <v>5.0730764642792137E-2</v>
      </c>
      <c r="BS63" s="78">
        <f t="shared" si="47"/>
        <v>-3.8995929516369765E-2</v>
      </c>
      <c r="BT63" s="78">
        <f t="shared" si="48"/>
        <v>6.5188819486932115E-3</v>
      </c>
      <c r="BU63" s="78">
        <f t="shared" si="49"/>
        <v>0.16864096331273104</v>
      </c>
      <c r="BV63" s="78" t="e">
        <f t="shared" si="50"/>
        <v>#N/A</v>
      </c>
      <c r="BW63" s="78" t="e">
        <f t="shared" si="51"/>
        <v>#N/A</v>
      </c>
      <c r="BX63" s="78" t="e">
        <f t="shared" si="52"/>
        <v>#N/A</v>
      </c>
      <c r="BY63" s="78" t="e">
        <f t="shared" si="53"/>
        <v>#N/A</v>
      </c>
      <c r="BZ63" s="78" t="e">
        <f t="shared" si="54"/>
        <v>#N/A</v>
      </c>
      <c r="CA63" s="78" t="e">
        <f t="shared" si="55"/>
        <v>#N/A</v>
      </c>
      <c r="CB63" s="78" t="e">
        <f t="shared" si="56"/>
        <v>#N/A</v>
      </c>
      <c r="CC63" s="78" t="e">
        <f t="shared" si="57"/>
        <v>#N/A</v>
      </c>
    </row>
    <row r="64" spans="1:81"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121">
        <f>IF('Ton-Miles'!G64=0,0,100*'Nom Revenue'!G64/'Ton-Miles'!G64)</f>
        <v>3.0878429947301473</v>
      </c>
      <c r="H64" s="121">
        <f>IF('Ton-Miles'!H64=0,0,100*'Nom Revenue'!H64/'Ton-Miles'!H64)</f>
        <v>2.790996252070078</v>
      </c>
      <c r="I64" s="121">
        <f>IF('Ton-Miles'!I64=0,0,100*'Nom Revenue'!I64/'Ton-Miles'!I64)</f>
        <v>2.3538139623359329</v>
      </c>
      <c r="J64" s="121">
        <f>IF('Ton-Miles'!J64=0,0,100*'Nom Revenue'!J64/'Ton-Miles'!J64)</f>
        <v>2.2584692402972748</v>
      </c>
      <c r="K64" s="121">
        <f>IF('Ton-Miles'!K64=0,0,100*'Nom Revenue'!K64/'Ton-Miles'!K64)</f>
        <v>2.2734736163550968</v>
      </c>
      <c r="L64" s="121">
        <f>IF('Ton-Miles'!L64=0,0,100*'Nom Revenue'!L64/'Ton-Miles'!L64)</f>
        <v>2.3829641906483854</v>
      </c>
      <c r="M64" s="121">
        <f>IF('Ton-Miles'!M64=0,0,100*'Nom Revenue'!M64/'Ton-Miles'!M64)</f>
        <v>2.3691553273427468</v>
      </c>
      <c r="N64" s="121">
        <f>IF('Ton-Miles'!N64=0,0,100*'Nom Revenue'!N64/'Ton-Miles'!N64)</f>
        <v>2.2495024994049033</v>
      </c>
      <c r="O64" s="121">
        <f>IF('Ton-Miles'!O64=0,0,100*'Nom Revenue'!O64/'Ton-Miles'!O64)</f>
        <v>2.2281752536215831</v>
      </c>
      <c r="P64" s="121">
        <f>IF('Ton-Miles'!P64=0,0,100*'Nom Revenue'!P64/'Ton-Miles'!P64)</f>
        <v>2.2379750697350067</v>
      </c>
      <c r="Q64" s="121">
        <f>IF('Ton-Miles'!Q64=0,0,100*'Nom Revenue'!Q64/'Ton-Miles'!Q64)</f>
        <v>2.2410251480427594</v>
      </c>
      <c r="R64" s="121">
        <f>IF('Ton-Miles'!R64=0,0,100*'Nom Revenue'!R64/'Ton-Miles'!R64)</f>
        <v>2.2441124911416956</v>
      </c>
      <c r="S64" s="121">
        <f>IF('Ton-Miles'!S64=0,0,100*'Nom Revenue'!S64/'Ton-Miles'!S64)</f>
        <v>2.3070195843025436</v>
      </c>
      <c r="T64" s="121">
        <f>IF('Ton-Miles'!T64=0,0,100*'Nom Revenue'!T64/'Ton-Miles'!T64)</f>
        <v>2.3549058323207777</v>
      </c>
      <c r="U64" s="121">
        <f>IF('Ton-Miles'!U64=0,0,100*'Nom Revenue'!U64/'Ton-Miles'!U64)</f>
        <v>2.365880859900781</v>
      </c>
      <c r="V64" s="121">
        <f>IF('Ton-Miles'!V64=0,0,100*'Nom Revenue'!V64/'Ton-Miles'!V64)</f>
        <v>2.3046929840431303</v>
      </c>
      <c r="W64" s="121">
        <f>IF('Ton-Miles'!W64=0,0,100*'Nom Revenue'!W64/'Ton-Miles'!W64)</f>
        <v>2.5232733344192866</v>
      </c>
      <c r="X64" s="121">
        <f>IF('Ton-Miles'!X64=0,0,100*'Nom Revenue'!X64/'Ton-Miles'!X64)</f>
        <v>2.5569031639501438</v>
      </c>
      <c r="Y64" s="121">
        <f>IF('Ton-Miles'!Y64=0,0,100*'Nom Revenue'!Y64/'Ton-Miles'!Y64)</f>
        <v>2.5220419919654367</v>
      </c>
      <c r="Z64" s="121">
        <f>IF('Ton-Miles'!Z64=0,0,100*'Nom Revenue'!Z64/'Ton-Miles'!Z64)</f>
        <v>2.6444010183226361</v>
      </c>
      <c r="AA64" s="121">
        <f>IF('Ton-Miles'!AA64=0,0,100*'Nom Revenue'!AA64/'Ton-Miles'!AA64)</f>
        <v>3.0932528203644778</v>
      </c>
      <c r="AB64" s="121">
        <f>IF('Ton-Miles'!AB64=0,0,100*'Nom Revenue'!AB64/'Ton-Miles'!AB64)</f>
        <v>3.5307073088582017</v>
      </c>
      <c r="AC64" s="121">
        <f>IF('Ton-Miles'!AC64=0,0,100*'Nom Revenue'!AC64/'Ton-Miles'!AC64)</f>
        <v>3.8610629636924694</v>
      </c>
      <c r="AD64" s="121">
        <f>IF('Ton-Miles'!AD64=0,0,100*'Nom Revenue'!AD64/'Ton-Miles'!AD64)</f>
        <v>3.8610629636924694</v>
      </c>
      <c r="AE64" s="121">
        <f>IF('Ton-Miles'!AE64=0,0,100*'Nom Revenue'!AE64/'Ton-Miles'!AE64)</f>
        <v>4.3589568368190195</v>
      </c>
      <c r="AF64" s="121">
        <f>IF('Ton-Miles'!AF64=0,0,100*'Nom Revenue'!AF64/'Ton-Miles'!AF64)</f>
        <v>3.9623243095433409</v>
      </c>
      <c r="AG64" s="121">
        <f>IF('Ton-Miles'!AG64=0,0,100*'Nom Revenue'!AG64/'Ton-Miles'!AG64)</f>
        <v>4.2753233611966559</v>
      </c>
      <c r="AH64" s="121">
        <f>IF('Ton-Miles'!AH64=0,0,100*'Nom Revenue'!AH64/'Ton-Miles'!AH64)</f>
        <v>4.6172378369493758</v>
      </c>
      <c r="AI64" s="121">
        <f>IF('Ton-Miles'!AI64=0,0,100*'Nom Revenue'!AI64/'Ton-Miles'!AI64)</f>
        <v>4.9300909331019138</v>
      </c>
      <c r="AJ64" s="121">
        <f>IF('Ton-Miles'!AJ64=0,0,100*'Nom Revenue'!AJ64/'Ton-Miles'!AJ64)</f>
        <v>5.192509655522179</v>
      </c>
      <c r="AK64" s="121">
        <f>IF('Ton-Miles'!AK64=0,0,100*'Nom Revenue'!AK64/'Ton-Miles'!AK64)</f>
        <v>5.1659457549947003</v>
      </c>
      <c r="AL64" s="121">
        <f>IF('Ton-Miles'!AL64=0,0,100*'Nom Revenue'!AL64/'Ton-Miles'!AL64)</f>
        <v>4.9236075589811392</v>
      </c>
      <c r="AM64" s="121">
        <f>IF('Ton-Miles'!AM64=0,0,100*'Nom Revenue'!AL64/'Ton-Miles'!AM64)</f>
        <v>4.7161277861474877</v>
      </c>
      <c r="AN64" s="121">
        <f>IF('Ton-Miles'!AN64=0,0,100*'Nom Revenue'!AM64/'Ton-Miles'!AN64)</f>
        <v>4.4953308199030539</v>
      </c>
      <c r="AO64" s="121">
        <f>IF('Ton-Miles'!AO64=0,0,100*'Nom Revenue'!AN64/'Ton-Miles'!AO64)</f>
        <v>4.5671057025191999</v>
      </c>
      <c r="AP64" s="121">
        <f>IF('Ton-Miles'!AP64=0,0,100*'Nom Revenue'!AO64/'Ton-Miles'!AP64)</f>
        <v>4.8133845452769997</v>
      </c>
      <c r="AQ64" s="121">
        <f>IF('Ton-Miles'!AQ64=0,0,100*'Nom Revenue'!AP64/'Ton-Miles'!AQ64)</f>
        <v>4.8364922005472053</v>
      </c>
      <c r="AR64" s="121">
        <f>IF('Ton-Miles'!AR64=0,0,100*'Nom Revenue'!AQ64/'Ton-Miles'!AR64)</f>
        <v>4.6091790511006909</v>
      </c>
      <c r="AS64" s="121">
        <f>IF('Ton-Miles'!AS64=0,0,100*'Nom Revenue'!AR64/'Ton-Miles'!AS64)</f>
        <v>4.7156555973981513</v>
      </c>
      <c r="AT64" s="121">
        <f>IF('Ton-Miles'!AT64=0,0,100*'Nom Revenue'!AS64/'Ton-Miles'!AT64)</f>
        <v>5.4481288289865226</v>
      </c>
      <c r="AU64" s="121" t="e">
        <f>IF('Ton-Miles'!AU64=0,0,100*'Nom Revenue'!AT64/'Ton-Miles'!AU64)</f>
        <v>#N/A</v>
      </c>
      <c r="AV64" s="121" t="e">
        <f>IF('Ton-Miles'!AV64=0,0,100*'Nom Revenue'!AU64/'Ton-Miles'!AV64)</f>
        <v>#N/A</v>
      </c>
      <c r="AW64" s="121" t="e">
        <f>IF('Ton-Miles'!AW64=0,0,100*'Nom Revenue'!AV64/'Ton-Miles'!AW64)</f>
        <v>#N/A</v>
      </c>
      <c r="AX64" s="121" t="e">
        <f>IF('Ton-Miles'!AX64=0,0,100*'Nom Revenue'!AW64/'Ton-Miles'!AX64)</f>
        <v>#N/A</v>
      </c>
      <c r="AY64" s="121" t="e">
        <f>IF('Ton-Miles'!AY64=0,0,100*'Nom Revenue'!AX64/'Ton-Miles'!AY64)</f>
        <v>#N/A</v>
      </c>
      <c r="AZ64" s="121" t="e">
        <f>IF('Ton-Miles'!AZ64=0,0,100*'Nom Revenue'!AY64/'Ton-Miles'!AZ64)</f>
        <v>#N/A</v>
      </c>
      <c r="BA64" s="121" t="e">
        <f>IF('Ton-Miles'!BA64=0,0,100*'Nom Revenue'!AZ64/'Ton-Miles'!BA64)</f>
        <v>#N/A</v>
      </c>
      <c r="BB64" s="121" t="e">
        <f>IF('Ton-Miles'!BB64=0,0,100*'Nom Revenue'!BA64/'Ton-Miles'!BB64)</f>
        <v>#N/A</v>
      </c>
      <c r="BC64" s="121"/>
      <c r="BD64" s="78">
        <f t="shared" si="35"/>
        <v>0.1697366620765226</v>
      </c>
      <c r="BE64" s="78">
        <f t="shared" si="36"/>
        <v>0.14142215780544531</v>
      </c>
      <c r="BF64" s="78">
        <f t="shared" si="27"/>
        <v>9.3566423363793838E-2</v>
      </c>
      <c r="BG64" s="78">
        <f t="shared" si="37"/>
        <v>0.12895253918635841</v>
      </c>
      <c r="BH64" s="78">
        <f t="shared" si="38"/>
        <v>-9.0992533792815466E-2</v>
      </c>
      <c r="BI64" s="78">
        <f t="shared" si="39"/>
        <v>7.8993799396846587E-2</v>
      </c>
      <c r="BJ64" s="78">
        <f t="shared" si="40"/>
        <v>7.9973945095235699E-2</v>
      </c>
      <c r="BK64" s="78">
        <f t="shared" si="40"/>
        <v>6.7757630687536929E-2</v>
      </c>
      <c r="BL64" s="78">
        <f t="shared" si="40"/>
        <v>5.3227967999194048E-2</v>
      </c>
      <c r="BM64" s="78">
        <f t="shared" si="40"/>
        <v>-5.1158114841882707E-3</v>
      </c>
      <c r="BN64" s="78">
        <f t="shared" si="40"/>
        <v>-4.6910712482657435E-2</v>
      </c>
      <c r="BO64" s="78">
        <f t="shared" si="42"/>
        <v>-4.6817426553405261E-2</v>
      </c>
      <c r="BP64" s="78">
        <f t="shared" si="44"/>
        <v>1.5966540726738643E-2</v>
      </c>
      <c r="BQ64" s="78">
        <f t="shared" si="45"/>
        <v>5.3924489337295878E-2</v>
      </c>
      <c r="BR64" s="78">
        <f t="shared" si="46"/>
        <v>4.8007083275487528E-3</v>
      </c>
      <c r="BS64" s="78">
        <f t="shared" si="47"/>
        <v>-4.6999589789640472E-2</v>
      </c>
      <c r="BT64" s="78">
        <f t="shared" si="48"/>
        <v>2.310097852936166E-2</v>
      </c>
      <c r="BU64" s="78">
        <f t="shared" si="49"/>
        <v>0.15532797433139756</v>
      </c>
      <c r="BV64" s="78" t="e">
        <f t="shared" si="50"/>
        <v>#N/A</v>
      </c>
      <c r="BW64" s="78" t="e">
        <f t="shared" si="51"/>
        <v>#N/A</v>
      </c>
      <c r="BX64" s="78" t="e">
        <f t="shared" si="52"/>
        <v>#N/A</v>
      </c>
      <c r="BY64" s="78" t="e">
        <f t="shared" si="53"/>
        <v>#N/A</v>
      </c>
      <c r="BZ64" s="78" t="e">
        <f t="shared" si="54"/>
        <v>#N/A</v>
      </c>
      <c r="CA64" s="78" t="e">
        <f t="shared" si="55"/>
        <v>#N/A</v>
      </c>
      <c r="CB64" s="78" t="e">
        <f t="shared" si="56"/>
        <v>#N/A</v>
      </c>
      <c r="CC64" s="78" t="e">
        <f t="shared" si="57"/>
        <v>#N/A</v>
      </c>
    </row>
    <row r="65" spans="1:81"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122">
        <f>IF('Ton-Miles'!G65=0,0,100*'Nom Revenue'!G65/'Ton-Miles'!G65)</f>
        <v>18.296119809394146</v>
      </c>
      <c r="H65" s="122">
        <f>IF('Ton-Miles'!H65=0,0,100*'Nom Revenue'!H65/'Ton-Miles'!H65)</f>
        <v>19.034365558912388</v>
      </c>
      <c r="I65" s="122">
        <f>IF('Ton-Miles'!I65=0,0,100*'Nom Revenue'!I65/'Ton-Miles'!I65)</f>
        <v>18.9984496124031</v>
      </c>
      <c r="J65" s="122">
        <f>IF('Ton-Miles'!J65=0,0,100*'Nom Revenue'!J65/'Ton-Miles'!J65)</f>
        <v>18.880072793448591</v>
      </c>
      <c r="K65" s="122">
        <f>IF('Ton-Miles'!K65=0,0,100*'Nom Revenue'!K65/'Ton-Miles'!K65)</f>
        <v>17.081091468101459</v>
      </c>
      <c r="L65" s="122">
        <f>IF('Ton-Miles'!L65=0,0,100*'Nom Revenue'!L65/'Ton-Miles'!L65)</f>
        <v>15.190759312320916</v>
      </c>
      <c r="M65" s="122">
        <f>IF('Ton-Miles'!M65=0,0,100*'Nom Revenue'!M65/'Ton-Miles'!M65)</f>
        <v>14.628109201213345</v>
      </c>
      <c r="N65" s="122">
        <f>IF('Ton-Miles'!N65=0,0,100*'Nom Revenue'!N65/'Ton-Miles'!N65)</f>
        <v>13.669532187125149</v>
      </c>
      <c r="O65" s="122">
        <f>IF('Ton-Miles'!O65=0,0,100*'Nom Revenue'!O65/'Ton-Miles'!O65)</f>
        <v>13.419873417721517</v>
      </c>
      <c r="P65" s="122">
        <f>IF('Ton-Miles'!P65=0,0,100*'Nom Revenue'!P65/'Ton-Miles'!P65)</f>
        <v>13.086699650756694</v>
      </c>
      <c r="Q65" s="122">
        <f>IF('Ton-Miles'!Q65=0,0,100*'Nom Revenue'!Q65/'Ton-Miles'!Q65)</f>
        <v>13.212747063878544</v>
      </c>
      <c r="R65" s="122">
        <f>IF('Ton-Miles'!R65=0,0,100*'Nom Revenue'!R65/'Ton-Miles'!R65)</f>
        <v>15.234957983193278</v>
      </c>
      <c r="S65" s="122">
        <f>IF('Ton-Miles'!S65=0,0,100*'Nom Revenue'!S65/'Ton-Miles'!S65)</f>
        <v>14.624191461836999</v>
      </c>
      <c r="T65" s="122">
        <f>IF('Ton-Miles'!T65=0,0,100*'Nom Revenue'!T65/'Ton-Miles'!T65)</f>
        <v>13.280938229675229</v>
      </c>
      <c r="U65" s="122">
        <f>IF('Ton-Miles'!U65=0,0,100*'Nom Revenue'!U65/'Ton-Miles'!U65)</f>
        <v>13.702205614290923</v>
      </c>
      <c r="V65" s="122">
        <f>IF('Ton-Miles'!V65=0,0,100*'Nom Revenue'!V65/'Ton-Miles'!V65)</f>
        <v>15.154039044092899</v>
      </c>
      <c r="W65" s="122">
        <f>IF('Ton-Miles'!W65=0,0,100*'Nom Revenue'!W65/'Ton-Miles'!W65)</f>
        <v>15.382745789267529</v>
      </c>
      <c r="X65" s="122">
        <f>IF('Ton-Miles'!X65=0,0,100*'Nom Revenue'!X65/'Ton-Miles'!X65)</f>
        <v>16.546644903881031</v>
      </c>
      <c r="Y65" s="122">
        <f>IF('Ton-Miles'!Y65=0,0,100*'Nom Revenue'!Y65/'Ton-Miles'!Y65)</f>
        <v>16.494076655052265</v>
      </c>
      <c r="Z65" s="122">
        <f>IF('Ton-Miles'!Z65=0,0,100*'Nom Revenue'!Z65/'Ton-Miles'!Z65)</f>
        <v>15.817017581940526</v>
      </c>
      <c r="AA65" s="122">
        <f>IF('Ton-Miles'!AA65=0,0,100*'Nom Revenue'!AA65/'Ton-Miles'!AA65)</f>
        <v>16.47563700509604</v>
      </c>
      <c r="AB65" s="122">
        <f>IF('Ton-Miles'!AB65=0,0,100*'Nom Revenue'!AB65/'Ton-Miles'!AB65)</f>
        <v>16.486361009439413</v>
      </c>
      <c r="AC65" s="122">
        <f>IF('Ton-Miles'!AC65=0,0,100*'Nom Revenue'!AC65/'Ton-Miles'!AC65)</f>
        <v>18.190517241379307</v>
      </c>
      <c r="AD65" s="122">
        <f>IF('Ton-Miles'!AD65=0,0,100*'Nom Revenue'!AD65/'Ton-Miles'!AD65)</f>
        <v>18.190517241379307</v>
      </c>
      <c r="AE65" s="122">
        <f>IF('Ton-Miles'!AE65=0,0,100*'Nom Revenue'!AE65/'Ton-Miles'!AE65)</f>
        <v>20.580182400788761</v>
      </c>
      <c r="AF65" s="122">
        <f>IF('Ton-Miles'!AF65=0,0,100*'Nom Revenue'!AF65/'Ton-Miles'!AF65)</f>
        <v>21.011126564673159</v>
      </c>
      <c r="AG65" s="122">
        <f>IF('Ton-Miles'!AG65=0,0,100*'Nom Revenue'!AG65/'Ton-Miles'!AG65)</f>
        <v>22.920843230403804</v>
      </c>
      <c r="AH65" s="122">
        <f>IF('Ton-Miles'!AH65=0,0,100*'Nom Revenue'!AH65/'Ton-Miles'!AH65)</f>
        <v>25.219867549668876</v>
      </c>
      <c r="AI65" s="122">
        <f>IF('Ton-Miles'!AI65=0,0,100*'Nom Revenue'!AI65/'Ton-Miles'!AI65)</f>
        <v>26.951468428781208</v>
      </c>
      <c r="AJ65" s="122">
        <f>IF('Ton-Miles'!AJ65=0,0,100*'Nom Revenue'!AJ65/'Ton-Miles'!AJ65)</f>
        <v>27.314010795587887</v>
      </c>
      <c r="AK65" s="122">
        <f>IF('Ton-Miles'!AK65=0,0,100*'Nom Revenue'!AK65/'Ton-Miles'!AK65)</f>
        <v>26.303194748358862</v>
      </c>
      <c r="AL65" s="122">
        <f>IF('Ton-Miles'!AL65=0,0,100*'Nom Revenue'!AL65/'Ton-Miles'!AL65)</f>
        <v>26.314022382675631</v>
      </c>
      <c r="AM65" s="122">
        <f>IF('Ton-Miles'!AM65=0,0,100*'Nom Revenue'!AL65/'Ton-Miles'!AM65)</f>
        <v>25.205155089558762</v>
      </c>
      <c r="AN65" s="122">
        <f>IF('Ton-Miles'!AN65=0,0,100*'Nom Revenue'!AM65/'Ton-Miles'!AN65)</f>
        <v>26.762475863548595</v>
      </c>
      <c r="AO65" s="122">
        <f>IF('Ton-Miles'!AO65=0,0,100*'Nom Revenue'!AN65/'Ton-Miles'!AO65)</f>
        <v>27.067572343715483</v>
      </c>
      <c r="AP65" s="122">
        <f>IF('Ton-Miles'!AP65=0,0,100*'Nom Revenue'!AO65/'Ton-Miles'!AP65)</f>
        <v>28.50477815699659</v>
      </c>
      <c r="AQ65" s="122">
        <f>IF('Ton-Miles'!AQ65=0,0,100*'Nom Revenue'!AP65/'Ton-Miles'!AQ65)</f>
        <v>29.771000000000004</v>
      </c>
      <c r="AR65" s="122">
        <f>IF('Ton-Miles'!AR65=0,0,100*'Nom Revenue'!AQ65/'Ton-Miles'!AR65)</f>
        <v>30.639949109414761</v>
      </c>
      <c r="AS65" s="122">
        <f>IF('Ton-Miles'!AS65=0,0,100*'Nom Revenue'!AR65/'Ton-Miles'!AS65)</f>
        <v>35.220842366057603</v>
      </c>
      <c r="AT65" s="122">
        <f>IF('Ton-Miles'!AT65=0,0,100*'Nom Revenue'!AS65/'Ton-Miles'!AT65)</f>
        <v>38.662663107947807</v>
      </c>
      <c r="AU65" s="122" t="e">
        <f>IF('Ton-Miles'!AU65=0,0,100*'Nom Revenue'!AT65/'Ton-Miles'!AU65)</f>
        <v>#N/A</v>
      </c>
      <c r="AV65" s="122" t="e">
        <f>IF('Ton-Miles'!AV65=0,0,100*'Nom Revenue'!AU65/'Ton-Miles'!AV65)</f>
        <v>#N/A</v>
      </c>
      <c r="AW65" s="122" t="e">
        <f>IF('Ton-Miles'!AW65=0,0,100*'Nom Revenue'!AV65/'Ton-Miles'!AW65)</f>
        <v>#N/A</v>
      </c>
      <c r="AX65" s="122" t="e">
        <f>IF('Ton-Miles'!AX65=0,0,100*'Nom Revenue'!AW65/'Ton-Miles'!AX65)</f>
        <v>#N/A</v>
      </c>
      <c r="AY65" s="122" t="e">
        <f>IF('Ton-Miles'!AY65=0,0,100*'Nom Revenue'!AX65/'Ton-Miles'!AY65)</f>
        <v>#N/A</v>
      </c>
      <c r="AZ65" s="122" t="e">
        <f>IF('Ton-Miles'!AZ65=0,0,100*'Nom Revenue'!AY65/'Ton-Miles'!AZ65)</f>
        <v>#N/A</v>
      </c>
      <c r="BA65" s="122" t="e">
        <f>IF('Ton-Miles'!BA65=0,0,100*'Nom Revenue'!AZ65/'Ton-Miles'!BA65)</f>
        <v>#N/A</v>
      </c>
      <c r="BB65" s="122" t="e">
        <f>IF('Ton-Miles'!BB65=0,0,100*'Nom Revenue'!BA65/'Ton-Miles'!BB65)</f>
        <v>#N/A</v>
      </c>
      <c r="BC65" s="121"/>
      <c r="BD65" s="79">
        <f t="shared" si="35"/>
        <v>4.1639924830551456E-2</v>
      </c>
      <c r="BE65" s="79">
        <f t="shared" si="36"/>
        <v>6.5090074150431221E-4</v>
      </c>
      <c r="BF65" s="111">
        <f t="shared" si="27"/>
        <v>0.10336764013381505</v>
      </c>
      <c r="BG65" s="79">
        <f t="shared" si="37"/>
        <v>0.13136873062485033</v>
      </c>
      <c r="BH65" s="79">
        <f t="shared" si="38"/>
        <v>2.0939764064864752E-2</v>
      </c>
      <c r="BI65" s="79">
        <f t="shared" si="39"/>
        <v>9.0890731625096643E-2</v>
      </c>
      <c r="BJ65" s="79">
        <f t="shared" si="40"/>
        <v>0.10030278101703893</v>
      </c>
      <c r="BK65" s="79">
        <f t="shared" si="40"/>
        <v>6.866018926158346E-2</v>
      </c>
      <c r="BL65" s="79">
        <f t="shared" si="40"/>
        <v>1.3451673988179591E-2</v>
      </c>
      <c r="BM65" s="79">
        <f t="shared" si="40"/>
        <v>-3.7007236132172272E-2</v>
      </c>
      <c r="BN65" s="79">
        <f t="shared" si="40"/>
        <v>4.1164711816787936E-4</v>
      </c>
      <c r="BO65" s="79">
        <f t="shared" si="42"/>
        <v>6.1785804072872041E-2</v>
      </c>
      <c r="BP65" s="79">
        <f t="shared" si="44"/>
        <v>1.1400159003317034E-2</v>
      </c>
      <c r="BQ65" s="79">
        <f t="shared" si="45"/>
        <v>5.3096960267838611E-2</v>
      </c>
      <c r="BR65" s="79">
        <f t="shared" si="46"/>
        <v>4.4421389144984946E-2</v>
      </c>
      <c r="BS65" s="79">
        <f t="shared" si="47"/>
        <v>2.9187770293733983E-2</v>
      </c>
      <c r="BT65" s="79">
        <f t="shared" si="48"/>
        <v>0.14950720839269493</v>
      </c>
      <c r="BU65" s="79">
        <f t="shared" si="49"/>
        <v>9.7721136425944488E-2</v>
      </c>
      <c r="BV65" s="79" t="e">
        <f t="shared" si="50"/>
        <v>#N/A</v>
      </c>
      <c r="BW65" s="79" t="e">
        <f t="shared" si="51"/>
        <v>#N/A</v>
      </c>
      <c r="BX65" s="79" t="e">
        <f t="shared" si="52"/>
        <v>#N/A</v>
      </c>
      <c r="BY65" s="79" t="e">
        <f t="shared" si="53"/>
        <v>#N/A</v>
      </c>
      <c r="BZ65" s="79" t="e">
        <f t="shared" si="54"/>
        <v>#N/A</v>
      </c>
      <c r="CA65" s="79" t="e">
        <f t="shared" si="55"/>
        <v>#N/A</v>
      </c>
      <c r="CB65" s="79" t="e">
        <f t="shared" si="56"/>
        <v>#N/A</v>
      </c>
      <c r="CC65" s="79" t="e">
        <f t="shared" si="57"/>
        <v>#N/A</v>
      </c>
    </row>
    <row r="66" spans="1:81"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122">
        <f>IF('Ton-Miles'!G66=0,0,100*'Nom Revenue'!G66/'Ton-Miles'!G66)</f>
        <v>11.552918596955658</v>
      </c>
      <c r="H66" s="122">
        <f>IF('Ton-Miles'!H66=0,0,100*'Nom Revenue'!H66/'Ton-Miles'!H66)</f>
        <v>11.593009077360792</v>
      </c>
      <c r="I66" s="122">
        <f>IF('Ton-Miles'!I66=0,0,100*'Nom Revenue'!I66/'Ton-Miles'!I66)</f>
        <v>11.186737599280685</v>
      </c>
      <c r="J66" s="122">
        <f>IF('Ton-Miles'!J66=0,0,100*'Nom Revenue'!J66/'Ton-Miles'!J66)</f>
        <v>11.6207823183336</v>
      </c>
      <c r="K66" s="122">
        <f>IF('Ton-Miles'!K66=0,0,100*'Nom Revenue'!K66/'Ton-Miles'!K66)</f>
        <v>11.133824404761905</v>
      </c>
      <c r="L66" s="122">
        <f>IF('Ton-Miles'!L66=0,0,100*'Nom Revenue'!L66/'Ton-Miles'!L66)</f>
        <v>11.14965058236273</v>
      </c>
      <c r="M66" s="122">
        <f>IF('Ton-Miles'!M66=0,0,100*'Nom Revenue'!M66/'Ton-Miles'!M66)</f>
        <v>11.215044835602789</v>
      </c>
      <c r="N66" s="122">
        <f>IF('Ton-Miles'!N66=0,0,100*'Nom Revenue'!N66/'Ton-Miles'!N66)</f>
        <v>11.019537927350427</v>
      </c>
      <c r="O66" s="122">
        <f>IF('Ton-Miles'!O66=0,0,100*'Nom Revenue'!O66/'Ton-Miles'!O66)</f>
        <v>11.802359985910531</v>
      </c>
      <c r="P66" s="122">
        <f>IF('Ton-Miles'!P66=0,0,100*'Nom Revenue'!P66/'Ton-Miles'!P66)</f>
        <v>11.44874003876804</v>
      </c>
      <c r="Q66" s="122">
        <f>IF('Ton-Miles'!Q66=0,0,100*'Nom Revenue'!Q66/'Ton-Miles'!Q66)</f>
        <v>10.623938223938223</v>
      </c>
      <c r="R66" s="122">
        <f>IF('Ton-Miles'!R66=0,0,100*'Nom Revenue'!R66/'Ton-Miles'!R66)</f>
        <v>11.126626072515917</v>
      </c>
      <c r="S66" s="122">
        <f>IF('Ton-Miles'!S66=0,0,100*'Nom Revenue'!S66/'Ton-Miles'!S66)</f>
        <v>10.25049504950495</v>
      </c>
      <c r="T66" s="122">
        <f>IF('Ton-Miles'!T66=0,0,100*'Nom Revenue'!T66/'Ton-Miles'!T66)</f>
        <v>9.2516676418958461</v>
      </c>
      <c r="U66" s="122">
        <f>IF('Ton-Miles'!U66=0,0,100*'Nom Revenue'!U66/'Ton-Miles'!U66)</f>
        <v>9.1102701528210321</v>
      </c>
      <c r="V66" s="122">
        <f>IF('Ton-Miles'!V66=0,0,100*'Nom Revenue'!V66/'Ton-Miles'!V66)</f>
        <v>9.1457440648523463</v>
      </c>
      <c r="W66" s="122">
        <f>IF('Ton-Miles'!W66=0,0,100*'Nom Revenue'!W66/'Ton-Miles'!W66)</f>
        <v>9.9752584194731586</v>
      </c>
      <c r="X66" s="122">
        <f>IF('Ton-Miles'!X66=0,0,100*'Nom Revenue'!X66/'Ton-Miles'!X66)</f>
        <v>10.647116955243385</v>
      </c>
      <c r="Y66" s="122">
        <f>IF('Ton-Miles'!Y66=0,0,100*'Nom Revenue'!Y66/'Ton-Miles'!Y66)</f>
        <v>10.427747136190073</v>
      </c>
      <c r="Z66" s="122">
        <f>IF('Ton-Miles'!Z66=0,0,100*'Nom Revenue'!Z66/'Ton-Miles'!Z66)</f>
        <v>9.9498755919415682</v>
      </c>
      <c r="AA66" s="122">
        <f>IF('Ton-Miles'!AA66=0,0,100*'Nom Revenue'!AA66/'Ton-Miles'!AA66)</f>
        <v>10.43751902587519</v>
      </c>
      <c r="AB66" s="122">
        <f>IF('Ton-Miles'!AB66=0,0,100*'Nom Revenue'!AB66/'Ton-Miles'!AB66)</f>
        <v>10.424830172657799</v>
      </c>
      <c r="AC66" s="122">
        <f>IF('Ton-Miles'!AC66=0,0,100*'Nom Revenue'!AC66/'Ton-Miles'!AC66)</f>
        <v>10.905930642933864</v>
      </c>
      <c r="AD66" s="122">
        <f>IF('Ton-Miles'!AD66=0,0,100*'Nom Revenue'!AD66/'Ton-Miles'!AD66)</f>
        <v>10.905930642933864</v>
      </c>
      <c r="AE66" s="122">
        <f>IF('Ton-Miles'!AE66=0,0,100*'Nom Revenue'!AE66/'Ton-Miles'!AE66)</f>
        <v>12.898616888519134</v>
      </c>
      <c r="AF66" s="122">
        <f>IF('Ton-Miles'!AF66=0,0,100*'Nom Revenue'!AF66/'Ton-Miles'!AF66)</f>
        <v>12.811979881115684</v>
      </c>
      <c r="AG66" s="122">
        <f>IF('Ton-Miles'!AG66=0,0,100*'Nom Revenue'!AG66/'Ton-Miles'!AG66)</f>
        <v>14.570070553286298</v>
      </c>
      <c r="AH66" s="122">
        <f>IF('Ton-Miles'!AH66=0,0,100*'Nom Revenue'!AH66/'Ton-Miles'!AH66)</f>
        <v>15.919798694834641</v>
      </c>
      <c r="AI66" s="122">
        <f>IF('Ton-Miles'!AI66=0,0,100*'Nom Revenue'!AI66/'Ton-Miles'!AI66)</f>
        <v>16.853828422529563</v>
      </c>
      <c r="AJ66" s="122">
        <f>IF('Ton-Miles'!AJ66=0,0,100*'Nom Revenue'!AJ66/'Ton-Miles'!AJ66)</f>
        <v>17.438614540466393</v>
      </c>
      <c r="AK66" s="122">
        <f>IF('Ton-Miles'!AK66=0,0,100*'Nom Revenue'!AK66/'Ton-Miles'!AK66)</f>
        <v>17.258851905451039</v>
      </c>
      <c r="AL66" s="122">
        <f>IF('Ton-Miles'!AL66=0,0,100*'Nom Revenue'!AL66/'Ton-Miles'!AL66)</f>
        <v>15.891924130574797</v>
      </c>
      <c r="AM66" s="122">
        <f>IF('Ton-Miles'!AM66=0,0,100*'Nom Revenue'!AL66/'Ton-Miles'!AM66)</f>
        <v>15.222241835834071</v>
      </c>
      <c r="AN66" s="122">
        <f>IF('Ton-Miles'!AN66=0,0,100*'Nom Revenue'!AM66/'Ton-Miles'!AN66)</f>
        <v>15.068882716602454</v>
      </c>
      <c r="AO66" s="122">
        <f>IF('Ton-Miles'!AO66=0,0,100*'Nom Revenue'!AN66/'Ton-Miles'!AO66)</f>
        <v>15.207958751983078</v>
      </c>
      <c r="AP66" s="122">
        <f>IF('Ton-Miles'!AP66=0,0,100*'Nom Revenue'!AO66/'Ton-Miles'!AP66)</f>
        <v>15.72092522398346</v>
      </c>
      <c r="AQ66" s="122">
        <f>IF('Ton-Miles'!AQ66=0,0,100*'Nom Revenue'!AP66/'Ton-Miles'!AQ66)</f>
        <v>16.284466720852528</v>
      </c>
      <c r="AR66" s="122">
        <f>IF('Ton-Miles'!AR66=0,0,100*'Nom Revenue'!AQ66/'Ton-Miles'!AR66)</f>
        <v>16.737585845652429</v>
      </c>
      <c r="AS66" s="122">
        <f>IF('Ton-Miles'!AS66=0,0,100*'Nom Revenue'!AR66/'Ton-Miles'!AS66)</f>
        <v>18.031974809885927</v>
      </c>
      <c r="AT66" s="122">
        <f>IF('Ton-Miles'!AT66=0,0,100*'Nom Revenue'!AS66/'Ton-Miles'!AT66)</f>
        <v>20.981220109646564</v>
      </c>
      <c r="AU66" s="122" t="e">
        <f>IF('Ton-Miles'!AU66=0,0,100*'Nom Revenue'!AT66/'Ton-Miles'!AU66)</f>
        <v>#N/A</v>
      </c>
      <c r="AV66" s="122" t="e">
        <f>IF('Ton-Miles'!AV66=0,0,100*'Nom Revenue'!AU66/'Ton-Miles'!AV66)</f>
        <v>#N/A</v>
      </c>
      <c r="AW66" s="122" t="e">
        <f>IF('Ton-Miles'!AW66=0,0,100*'Nom Revenue'!AV66/'Ton-Miles'!AW66)</f>
        <v>#N/A</v>
      </c>
      <c r="AX66" s="122" t="e">
        <f>IF('Ton-Miles'!AX66=0,0,100*'Nom Revenue'!AW66/'Ton-Miles'!AX66)</f>
        <v>#N/A</v>
      </c>
      <c r="AY66" s="122" t="e">
        <f>IF('Ton-Miles'!AY66=0,0,100*'Nom Revenue'!AX66/'Ton-Miles'!AY66)</f>
        <v>#N/A</v>
      </c>
      <c r="AZ66" s="122" t="e">
        <f>IF('Ton-Miles'!AZ66=0,0,100*'Nom Revenue'!AY66/'Ton-Miles'!AZ66)</f>
        <v>#N/A</v>
      </c>
      <c r="BA66" s="122" t="e">
        <f>IF('Ton-Miles'!BA66=0,0,100*'Nom Revenue'!AZ66/'Ton-Miles'!BA66)</f>
        <v>#N/A</v>
      </c>
      <c r="BB66" s="122" t="e">
        <f>IF('Ton-Miles'!BB66=0,0,100*'Nom Revenue'!BA66/'Ton-Miles'!BB66)</f>
        <v>#N/A</v>
      </c>
      <c r="BC66" s="121"/>
      <c r="BD66" s="79">
        <f t="shared" si="35"/>
        <v>4.9010003132960334E-2</v>
      </c>
      <c r="BE66" s="79">
        <f t="shared" si="36"/>
        <v>-1.2156962958279616E-3</v>
      </c>
      <c r="BF66" s="111">
        <f t="shared" si="27"/>
        <v>4.6149477958681073E-2</v>
      </c>
      <c r="BG66" s="79">
        <f t="shared" si="37"/>
        <v>0.18271583699061633</v>
      </c>
      <c r="BH66" s="79">
        <f t="shared" si="38"/>
        <v>-6.7167672435146653E-3</v>
      </c>
      <c r="BI66" s="79">
        <f t="shared" si="39"/>
        <v>0.13722240344460457</v>
      </c>
      <c r="BJ66" s="79">
        <f t="shared" si="40"/>
        <v>9.2637035394719458E-2</v>
      </c>
      <c r="BK66" s="79">
        <f t="shared" si="40"/>
        <v>5.8670950908316311E-2</v>
      </c>
      <c r="BL66" s="79">
        <f t="shared" si="40"/>
        <v>3.4697524104084776E-2</v>
      </c>
      <c r="BM66" s="79">
        <f t="shared" si="40"/>
        <v>-1.0308309447302322E-2</v>
      </c>
      <c r="BN66" s="79">
        <f t="shared" si="40"/>
        <v>-7.9201547261930627E-2</v>
      </c>
      <c r="BO66" s="79">
        <f t="shared" si="42"/>
        <v>-1.0074673683780233E-2</v>
      </c>
      <c r="BP66" s="79">
        <f t="shared" si="44"/>
        <v>9.2293528323366125E-3</v>
      </c>
      <c r="BQ66" s="79">
        <f t="shared" si="45"/>
        <v>3.373013304191752E-2</v>
      </c>
      <c r="BR66" s="79">
        <f t="shared" si="46"/>
        <v>3.5846585925448204E-2</v>
      </c>
      <c r="BS66" s="79">
        <f t="shared" si="47"/>
        <v>2.7825235702663376E-2</v>
      </c>
      <c r="BT66" s="79">
        <f t="shared" si="48"/>
        <v>7.7334268882612633E-2</v>
      </c>
      <c r="BU66" s="79">
        <f t="shared" si="49"/>
        <v>0.16355642301273243</v>
      </c>
      <c r="BV66" s="79" t="e">
        <f t="shared" si="50"/>
        <v>#N/A</v>
      </c>
      <c r="BW66" s="79" t="e">
        <f t="shared" si="51"/>
        <v>#N/A</v>
      </c>
      <c r="BX66" s="79" t="e">
        <f t="shared" si="52"/>
        <v>#N/A</v>
      </c>
      <c r="BY66" s="79" t="e">
        <f t="shared" si="53"/>
        <v>#N/A</v>
      </c>
      <c r="BZ66" s="79" t="e">
        <f t="shared" si="54"/>
        <v>#N/A</v>
      </c>
      <c r="CA66" s="79" t="e">
        <f t="shared" si="55"/>
        <v>#N/A</v>
      </c>
      <c r="CB66" s="79" t="e">
        <f t="shared" si="56"/>
        <v>#N/A</v>
      </c>
      <c r="CC66" s="79" t="e">
        <f t="shared" si="57"/>
        <v>#N/A</v>
      </c>
    </row>
    <row r="67" spans="1:81"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122">
        <f>IF('Ton-Miles'!G67=0,0,100*'Nom Revenue'!G67/'Ton-Miles'!G67)</f>
        <v>10.636322485931002</v>
      </c>
      <c r="H67" s="122">
        <f>IF('Ton-Miles'!H67=0,0,100*'Nom Revenue'!H67/'Ton-Miles'!H67)</f>
        <v>10.66848699004176</v>
      </c>
      <c r="I67" s="122">
        <f>IF('Ton-Miles'!I67=0,0,100*'Nom Revenue'!I67/'Ton-Miles'!I67)</f>
        <v>10.397625681405207</v>
      </c>
      <c r="J67" s="122">
        <f>IF('Ton-Miles'!J67=0,0,100*'Nom Revenue'!J67/'Ton-Miles'!J67)</f>
        <v>10.759598778433023</v>
      </c>
      <c r="K67" s="122">
        <f>IF('Ton-Miles'!K67=0,0,100*'Nom Revenue'!K67/'Ton-Miles'!K67)</f>
        <v>10.761855570105244</v>
      </c>
      <c r="L67" s="122">
        <f>IF('Ton-Miles'!L67=0,0,100*'Nom Revenue'!L67/'Ton-Miles'!L67)</f>
        <v>10.861344667697063</v>
      </c>
      <c r="M67" s="122">
        <f>IF('Ton-Miles'!M67=0,0,100*'Nom Revenue'!M67/'Ton-Miles'!M67)</f>
        <v>9.5574464198733562</v>
      </c>
      <c r="N67" s="122">
        <f>IF('Ton-Miles'!N67=0,0,100*'Nom Revenue'!N67/'Ton-Miles'!N67)</f>
        <v>8.588178317891952</v>
      </c>
      <c r="O67" s="122">
        <f>IF('Ton-Miles'!O67=0,0,100*'Nom Revenue'!O67/'Ton-Miles'!O67)</f>
        <v>8.6890362409969129</v>
      </c>
      <c r="P67" s="122">
        <f>IF('Ton-Miles'!P67=0,0,100*'Nom Revenue'!P67/'Ton-Miles'!P67)</f>
        <v>9.261338495575222</v>
      </c>
      <c r="Q67" s="122">
        <f>IF('Ton-Miles'!Q67=0,0,100*'Nom Revenue'!Q67/'Ton-Miles'!Q67)</f>
        <v>8.6667891382972613</v>
      </c>
      <c r="R67" s="122">
        <f>IF('Ton-Miles'!R67=0,0,100*'Nom Revenue'!R67/'Ton-Miles'!R67)</f>
        <v>8.4307280671608815</v>
      </c>
      <c r="S67" s="122">
        <f>IF('Ton-Miles'!S67=0,0,100*'Nom Revenue'!S67/'Ton-Miles'!S67)</f>
        <v>7.8064807801552742</v>
      </c>
      <c r="T67" s="122">
        <f>IF('Ton-Miles'!T67=0,0,100*'Nom Revenue'!T67/'Ton-Miles'!T67)</f>
        <v>6.9885598854454329</v>
      </c>
      <c r="U67" s="122">
        <f>IF('Ton-Miles'!U67=0,0,100*'Nom Revenue'!U67/'Ton-Miles'!U67)</f>
        <v>6.6974804793898661</v>
      </c>
      <c r="V67" s="122">
        <f>IF('Ton-Miles'!V67=0,0,100*'Nom Revenue'!V67/'Ton-Miles'!V67)</f>
        <v>6.8008878366380587</v>
      </c>
      <c r="W67" s="122">
        <f>IF('Ton-Miles'!W67=0,0,100*'Nom Revenue'!W67/'Ton-Miles'!W67)</f>
        <v>7.256827820186599</v>
      </c>
      <c r="X67" s="122">
        <f>IF('Ton-Miles'!X67=0,0,100*'Nom Revenue'!X67/'Ton-Miles'!X67)</f>
        <v>7.7341839632947353</v>
      </c>
      <c r="Y67" s="122">
        <f>IF('Ton-Miles'!Y67=0,0,100*'Nom Revenue'!Y67/'Ton-Miles'!Y67)</f>
        <v>6.6779770357447159</v>
      </c>
      <c r="Z67" s="122">
        <f>IF('Ton-Miles'!Z67=0,0,100*'Nom Revenue'!Z67/'Ton-Miles'!Z67)</f>
        <v>6.2060150943396222</v>
      </c>
      <c r="AA67" s="122">
        <f>IF('Ton-Miles'!AA67=0,0,100*'Nom Revenue'!AA67/'Ton-Miles'!AA67)</f>
        <v>6.1165039608191165</v>
      </c>
      <c r="AB67" s="122">
        <f>IF('Ton-Miles'!AB67=0,0,100*'Nom Revenue'!AB67/'Ton-Miles'!AB67)</f>
        <v>6.9574435818739842</v>
      </c>
      <c r="AC67" s="122">
        <f>IF('Ton-Miles'!AC67=0,0,100*'Nom Revenue'!AC67/'Ton-Miles'!AC67)</f>
        <v>6.5105869608036242</v>
      </c>
      <c r="AD67" s="122">
        <f>IF('Ton-Miles'!AD67=0,0,100*'Nom Revenue'!AD67/'Ton-Miles'!AD67)</f>
        <v>6.5105869608036242</v>
      </c>
      <c r="AE67" s="122">
        <f>IF('Ton-Miles'!AE67=0,0,100*'Nom Revenue'!AE67/'Ton-Miles'!AE67)</f>
        <v>8.2577668988890984</v>
      </c>
      <c r="AF67" s="122">
        <f>IF('Ton-Miles'!AF67=0,0,100*'Nom Revenue'!AF67/'Ton-Miles'!AF67)</f>
        <v>9.2332709113607994</v>
      </c>
      <c r="AG67" s="122">
        <f>IF('Ton-Miles'!AG67=0,0,100*'Nom Revenue'!AG67/'Ton-Miles'!AG67)</f>
        <v>10.182705264359941</v>
      </c>
      <c r="AH67" s="122">
        <f>IF('Ton-Miles'!AH67=0,0,100*'Nom Revenue'!AH67/'Ton-Miles'!AH67)</f>
        <v>10.985157668812946</v>
      </c>
      <c r="AI67" s="122">
        <f>IF('Ton-Miles'!AI67=0,0,100*'Nom Revenue'!AI67/'Ton-Miles'!AI67)</f>
        <v>11.576364066193852</v>
      </c>
      <c r="AJ67" s="122">
        <f>IF('Ton-Miles'!AJ67=0,0,100*'Nom Revenue'!AJ67/'Ton-Miles'!AJ67)</f>
        <v>11.824325872400422</v>
      </c>
      <c r="AK67" s="122">
        <f>IF('Ton-Miles'!AK67=0,0,100*'Nom Revenue'!AK67/'Ton-Miles'!AK67)</f>
        <v>12.029610204338521</v>
      </c>
      <c r="AL67" s="122">
        <f>IF('Ton-Miles'!AL67=0,0,100*'Nom Revenue'!AL67/'Ton-Miles'!AL67)</f>
        <v>11.527239057102934</v>
      </c>
      <c r="AM67" s="122">
        <f>IF('Ton-Miles'!AM67=0,0,100*'Nom Revenue'!AL67/'Ton-Miles'!AM67)</f>
        <v>11.041483660817486</v>
      </c>
      <c r="AN67" s="122">
        <f>IF('Ton-Miles'!AN67=0,0,100*'Nom Revenue'!AM67/'Ton-Miles'!AN67)</f>
        <v>10.211904761904762</v>
      </c>
      <c r="AO67" s="122">
        <f>IF('Ton-Miles'!AO67=0,0,100*'Nom Revenue'!AN67/'Ton-Miles'!AO67)</f>
        <v>10.176054481546574</v>
      </c>
      <c r="AP67" s="122">
        <f>IF('Ton-Miles'!AP67=0,0,100*'Nom Revenue'!AO67/'Ton-Miles'!AP67)</f>
        <v>10.793927071969321</v>
      </c>
      <c r="AQ67" s="122">
        <f>IF('Ton-Miles'!AQ67=0,0,100*'Nom Revenue'!AP67/'Ton-Miles'!AQ67)</f>
        <v>11.309605840466086</v>
      </c>
      <c r="AR67" s="122">
        <f>IF('Ton-Miles'!AR67=0,0,100*'Nom Revenue'!AQ67/'Ton-Miles'!AR67)</f>
        <v>11.279608160330728</v>
      </c>
      <c r="AS67" s="122">
        <f>IF('Ton-Miles'!AS67=0,0,100*'Nom Revenue'!AR67/'Ton-Miles'!AS67)</f>
        <v>11.957799973715337</v>
      </c>
      <c r="AT67" s="122">
        <f>IF('Ton-Miles'!AT67=0,0,100*'Nom Revenue'!AS67/'Ton-Miles'!AT67)</f>
        <v>13.810954181032692</v>
      </c>
      <c r="AU67" s="122" t="e">
        <f>IF('Ton-Miles'!AU67=0,0,100*'Nom Revenue'!AT67/'Ton-Miles'!AU67)</f>
        <v>#N/A</v>
      </c>
      <c r="AV67" s="122" t="e">
        <f>IF('Ton-Miles'!AV67=0,0,100*'Nom Revenue'!AU67/'Ton-Miles'!AV67)</f>
        <v>#N/A</v>
      </c>
      <c r="AW67" s="122" t="e">
        <f>IF('Ton-Miles'!AW67=0,0,100*'Nom Revenue'!AV67/'Ton-Miles'!AW67)</f>
        <v>#N/A</v>
      </c>
      <c r="AX67" s="122" t="e">
        <f>IF('Ton-Miles'!AX67=0,0,100*'Nom Revenue'!AW67/'Ton-Miles'!AX67)</f>
        <v>#N/A</v>
      </c>
      <c r="AY67" s="122" t="e">
        <f>IF('Ton-Miles'!AY67=0,0,100*'Nom Revenue'!AX67/'Ton-Miles'!AY67)</f>
        <v>#N/A</v>
      </c>
      <c r="AZ67" s="122" t="e">
        <f>IF('Ton-Miles'!AZ67=0,0,100*'Nom Revenue'!AY67/'Ton-Miles'!AZ67)</f>
        <v>#N/A</v>
      </c>
      <c r="BA67" s="122" t="e">
        <f>IF('Ton-Miles'!BA67=0,0,100*'Nom Revenue'!AZ67/'Ton-Miles'!BA67)</f>
        <v>#N/A</v>
      </c>
      <c r="BB67" s="122" t="e">
        <f>IF('Ton-Miles'!BB67=0,0,100*'Nom Revenue'!BA67/'Ton-Miles'!BB67)</f>
        <v>#N/A</v>
      </c>
      <c r="BC67" s="121"/>
      <c r="BD67" s="79">
        <f t="shared" si="35"/>
        <v>-1.4423286466406893E-2</v>
      </c>
      <c r="BE67" s="79">
        <f t="shared" si="36"/>
        <v>0.137486974003733</v>
      </c>
      <c r="BF67" s="111">
        <f t="shared" si="27"/>
        <v>-6.4227128227750452E-2</v>
      </c>
      <c r="BG67" s="79">
        <f t="shared" si="37"/>
        <v>0.26835981895399086</v>
      </c>
      <c r="BH67" s="79">
        <f t="shared" si="38"/>
        <v>0.11813169642787247</v>
      </c>
      <c r="BI67" s="79">
        <f t="shared" si="39"/>
        <v>0.10282752040026666</v>
      </c>
      <c r="BJ67" s="79">
        <f t="shared" si="40"/>
        <v>7.8805423865270452E-2</v>
      </c>
      <c r="BK67" s="79">
        <f t="shared" si="40"/>
        <v>5.3818653787678583E-2</v>
      </c>
      <c r="BL67" s="79">
        <f t="shared" si="40"/>
        <v>2.1419662062174272E-2</v>
      </c>
      <c r="BM67" s="79">
        <f t="shared" si="40"/>
        <v>1.7361186942357554E-2</v>
      </c>
      <c r="BN67" s="79">
        <f t="shared" si="40"/>
        <v>-4.1761215758629122E-2</v>
      </c>
      <c r="BO67" s="79">
        <f t="shared" si="42"/>
        <v>-7.513291912540887E-2</v>
      </c>
      <c r="BP67" s="79">
        <f t="shared" si="44"/>
        <v>-3.5106359875120008E-3</v>
      </c>
      <c r="BQ67" s="79">
        <f t="shared" si="45"/>
        <v>6.0718286399036758E-2</v>
      </c>
      <c r="BR67" s="79">
        <f t="shared" si="46"/>
        <v>4.7774898334817184E-2</v>
      </c>
      <c r="BS67" s="79">
        <f t="shared" si="47"/>
        <v>-2.6524072154685552E-3</v>
      </c>
      <c r="BT67" s="79">
        <f t="shared" si="48"/>
        <v>6.0125476323702687E-2</v>
      </c>
      <c r="BU67" s="79">
        <f t="shared" si="49"/>
        <v>0.15497451131402151</v>
      </c>
      <c r="BV67" s="79" t="e">
        <f t="shared" si="50"/>
        <v>#N/A</v>
      </c>
      <c r="BW67" s="79" t="e">
        <f t="shared" si="51"/>
        <v>#N/A</v>
      </c>
      <c r="BX67" s="79" t="e">
        <f t="shared" si="52"/>
        <v>#N/A</v>
      </c>
      <c r="BY67" s="79" t="e">
        <f t="shared" si="53"/>
        <v>#N/A</v>
      </c>
      <c r="BZ67" s="79" t="e">
        <f t="shared" si="54"/>
        <v>#N/A</v>
      </c>
      <c r="CA67" s="79" t="e">
        <f t="shared" si="55"/>
        <v>#N/A</v>
      </c>
      <c r="CB67" s="79" t="e">
        <f t="shared" si="56"/>
        <v>#N/A</v>
      </c>
      <c r="CC67" s="79" t="e">
        <f t="shared" si="57"/>
        <v>#N/A</v>
      </c>
    </row>
    <row r="68" spans="1:81"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121">
        <f>IF('Ton-Miles'!G68=0,0,100*'Nom Revenue'!G68/'Ton-Miles'!G68)</f>
        <v>6.7281540847983452</v>
      </c>
      <c r="H68" s="121">
        <f>IF('Ton-Miles'!H68=0,0,100*'Nom Revenue'!H68/'Ton-Miles'!H68)</f>
        <v>6.4436707222366039</v>
      </c>
      <c r="I68" s="121">
        <f>IF('Ton-Miles'!I68=0,0,100*'Nom Revenue'!I68/'Ton-Miles'!I68)</f>
        <v>5.473159609120521</v>
      </c>
      <c r="J68" s="121">
        <f>IF('Ton-Miles'!J68=0,0,100*'Nom Revenue'!J68/'Ton-Miles'!J68)</f>
        <v>5.1822181670721807</v>
      </c>
      <c r="K68" s="121">
        <f>IF('Ton-Miles'!K68=0,0,100*'Nom Revenue'!K68/'Ton-Miles'!K68)</f>
        <v>5.3437513351847894</v>
      </c>
      <c r="L68" s="121">
        <f>IF('Ton-Miles'!L68=0,0,100*'Nom Revenue'!L68/'Ton-Miles'!L68)</f>
        <v>5.1339043381535046</v>
      </c>
      <c r="M68" s="121">
        <f>IF('Ton-Miles'!M68=0,0,100*'Nom Revenue'!M68/'Ton-Miles'!M68)</f>
        <v>6.0075764705882353</v>
      </c>
      <c r="N68" s="121">
        <f>IF('Ton-Miles'!N68=0,0,100*'Nom Revenue'!N68/'Ton-Miles'!N68)</f>
        <v>5.8592368125701464</v>
      </c>
      <c r="O68" s="121">
        <f>IF('Ton-Miles'!O68=0,0,100*'Nom Revenue'!O68/'Ton-Miles'!O68)</f>
        <v>5.5251040221914005</v>
      </c>
      <c r="P68" s="121">
        <f>IF('Ton-Miles'!P68=0,0,100*'Nom Revenue'!P68/'Ton-Miles'!P68)</f>
        <v>5.3703814510097239</v>
      </c>
      <c r="Q68" s="121">
        <f>IF('Ton-Miles'!Q68=0,0,100*'Nom Revenue'!Q68/'Ton-Miles'!Q68)</f>
        <v>5.4747827629012242</v>
      </c>
      <c r="R68" s="121">
        <f>IF('Ton-Miles'!R68=0,0,100*'Nom Revenue'!R68/'Ton-Miles'!R68)</f>
        <v>5.6561031217116806</v>
      </c>
      <c r="S68" s="121">
        <f>IF('Ton-Miles'!S68=0,0,100*'Nom Revenue'!S68/'Ton-Miles'!S68)</f>
        <v>5.6653777619387027</v>
      </c>
      <c r="T68" s="121">
        <f>IF('Ton-Miles'!T68=0,0,100*'Nom Revenue'!T68/'Ton-Miles'!T68)</f>
        <v>5.4791431175934369</v>
      </c>
      <c r="U68" s="121">
        <f>IF('Ton-Miles'!U68=0,0,100*'Nom Revenue'!U68/'Ton-Miles'!U68)</f>
        <v>5.2328925919217539</v>
      </c>
      <c r="V68" s="121">
        <f>IF('Ton-Miles'!V68=0,0,100*'Nom Revenue'!V68/'Ton-Miles'!V68)</f>
        <v>5.1836181081557164</v>
      </c>
      <c r="W68" s="121">
        <f>IF('Ton-Miles'!W68=0,0,100*'Nom Revenue'!W68/'Ton-Miles'!W68)</f>
        <v>5.1971366828741212</v>
      </c>
      <c r="X68" s="121">
        <f>IF('Ton-Miles'!X68=0,0,100*'Nom Revenue'!X68/'Ton-Miles'!X68)</f>
        <v>5.2498378562894699</v>
      </c>
      <c r="Y68" s="121">
        <f>IF('Ton-Miles'!Y68=0,0,100*'Nom Revenue'!Y68/'Ton-Miles'!Y68)</f>
        <v>5.1873411764705875</v>
      </c>
      <c r="Z68" s="121">
        <f>IF('Ton-Miles'!Z68=0,0,100*'Nom Revenue'!Z68/'Ton-Miles'!Z68)</f>
        <v>5.4757026948710523</v>
      </c>
      <c r="AA68" s="121">
        <f>IF('Ton-Miles'!AA68=0,0,100*'Nom Revenue'!AA68/'Ton-Miles'!AA68)</f>
        <v>6.5154631436721209</v>
      </c>
      <c r="AB68" s="121">
        <f>IF('Ton-Miles'!AB68=0,0,100*'Nom Revenue'!AB68/'Ton-Miles'!AB68)</f>
        <v>7.1629185912240194</v>
      </c>
      <c r="AC68" s="121">
        <f>IF('Ton-Miles'!AC68=0,0,100*'Nom Revenue'!AC68/'Ton-Miles'!AC68)</f>
        <v>7.4120582414475535</v>
      </c>
      <c r="AD68" s="121">
        <f>IF('Ton-Miles'!AD68=0,0,100*'Nom Revenue'!AD68/'Ton-Miles'!AD68)</f>
        <v>7.4120582414475535</v>
      </c>
      <c r="AE68" s="121">
        <f>IF('Ton-Miles'!AE68=0,0,100*'Nom Revenue'!AE68/'Ton-Miles'!AE68)</f>
        <v>8.5310525504700276</v>
      </c>
      <c r="AF68" s="121">
        <f>IF('Ton-Miles'!AF68=0,0,100*'Nom Revenue'!AF68/'Ton-Miles'!AF68)</f>
        <v>7.9896779355871175</v>
      </c>
      <c r="AG68" s="121">
        <f>IF('Ton-Miles'!AG68=0,0,100*'Nom Revenue'!AG68/'Ton-Miles'!AG68)</f>
        <v>7.9087124391472221</v>
      </c>
      <c r="AH68" s="121">
        <f>IF('Ton-Miles'!AH68=0,0,100*'Nom Revenue'!AH68/'Ton-Miles'!AH68)</f>
        <v>8.8987773249351605</v>
      </c>
      <c r="AI68" s="121">
        <f>IF('Ton-Miles'!AI68=0,0,100*'Nom Revenue'!AI68/'Ton-Miles'!AI68)</f>
        <v>9.5190854870775343</v>
      </c>
      <c r="AJ68" s="121">
        <f>IF('Ton-Miles'!AJ68=0,0,100*'Nom Revenue'!AJ68/'Ton-Miles'!AJ68)</f>
        <v>9.3011383709519126</v>
      </c>
      <c r="AK68" s="121">
        <f>IF('Ton-Miles'!AK68=0,0,100*'Nom Revenue'!AK68/'Ton-Miles'!AK68)</f>
        <v>9.4574952198852777</v>
      </c>
      <c r="AL68" s="121">
        <f>IF('Ton-Miles'!AL68=0,0,100*'Nom Revenue'!AL68/'Ton-Miles'!AL68)</f>
        <v>8.683548985461405</v>
      </c>
      <c r="AM68" s="121">
        <f>IF('Ton-Miles'!AM68=0,0,100*'Nom Revenue'!AL68/'Ton-Miles'!AM68)</f>
        <v>8.3176260825267452</v>
      </c>
      <c r="AN68" s="121">
        <f>IF('Ton-Miles'!AN68=0,0,100*'Nom Revenue'!AM68/'Ton-Miles'!AN68)</f>
        <v>8.1755445331032988</v>
      </c>
      <c r="AO68" s="121">
        <f>IF('Ton-Miles'!AO68=0,0,100*'Nom Revenue'!AN68/'Ton-Miles'!AO68)</f>
        <v>8.0339902439024407</v>
      </c>
      <c r="AP68" s="121">
        <f>IF('Ton-Miles'!AP68=0,0,100*'Nom Revenue'!AO68/'Ton-Miles'!AP68)</f>
        <v>8.1567623373941771</v>
      </c>
      <c r="AQ68" s="121">
        <f>IF('Ton-Miles'!AQ68=0,0,100*'Nom Revenue'!AP68/'Ton-Miles'!AQ68)</f>
        <v>8.6911192214111921</v>
      </c>
      <c r="AR68" s="121">
        <f>IF('Ton-Miles'!AR68=0,0,100*'Nom Revenue'!AQ68/'Ton-Miles'!AR68)</f>
        <v>8.4729115479115471</v>
      </c>
      <c r="AS68" s="121">
        <f>IF('Ton-Miles'!AS68=0,0,100*'Nom Revenue'!AR68/'Ton-Miles'!AS68)</f>
        <v>8.3243523316062173</v>
      </c>
      <c r="AT68" s="121">
        <f>IF('Ton-Miles'!AT68=0,0,100*'Nom Revenue'!AS68/'Ton-Miles'!AT68)</f>
        <v>9.1123388871424069</v>
      </c>
      <c r="AU68" s="121" t="e">
        <f>IF('Ton-Miles'!AU68=0,0,100*'Nom Revenue'!AT68/'Ton-Miles'!AU68)</f>
        <v>#N/A</v>
      </c>
      <c r="AV68" s="121" t="e">
        <f>IF('Ton-Miles'!AV68=0,0,100*'Nom Revenue'!AU68/'Ton-Miles'!AV68)</f>
        <v>#N/A</v>
      </c>
      <c r="AW68" s="121" t="e">
        <f>IF('Ton-Miles'!AW68=0,0,100*'Nom Revenue'!AV68/'Ton-Miles'!AW68)</f>
        <v>#N/A</v>
      </c>
      <c r="AX68" s="121" t="e">
        <f>IF('Ton-Miles'!AX68=0,0,100*'Nom Revenue'!AW68/'Ton-Miles'!AX68)</f>
        <v>#N/A</v>
      </c>
      <c r="AY68" s="121" t="e">
        <f>IF('Ton-Miles'!AY68=0,0,100*'Nom Revenue'!AX68/'Ton-Miles'!AY68)</f>
        <v>#N/A</v>
      </c>
      <c r="AZ68" s="121" t="e">
        <f>IF('Ton-Miles'!AZ68=0,0,100*'Nom Revenue'!AY68/'Ton-Miles'!AZ68)</f>
        <v>#N/A</v>
      </c>
      <c r="BA68" s="121" t="e">
        <f>IF('Ton-Miles'!BA68=0,0,100*'Nom Revenue'!AZ68/'Ton-Miles'!BA68)</f>
        <v>#N/A</v>
      </c>
      <c r="BB68" s="121" t="e">
        <f>IF('Ton-Miles'!BB68=0,0,100*'Nom Revenue'!BA68/'Ton-Miles'!BB68)</f>
        <v>#N/A</v>
      </c>
      <c r="BC68" s="121"/>
      <c r="BD68" s="78">
        <f t="shared" si="35"/>
        <v>0.18988621310192477</v>
      </c>
      <c r="BE68" s="78">
        <f t="shared" si="36"/>
        <v>9.9372129543962462E-2</v>
      </c>
      <c r="BF68" s="78">
        <f t="shared" si="27"/>
        <v>3.4781862595615554E-2</v>
      </c>
      <c r="BG68" s="78">
        <f t="shared" si="37"/>
        <v>0.15096944365131404</v>
      </c>
      <c r="BH68" s="78">
        <f t="shared" si="38"/>
        <v>-6.3459299034921868E-2</v>
      </c>
      <c r="BI68" s="78">
        <f t="shared" si="39"/>
        <v>-1.0133762223288656E-2</v>
      </c>
      <c r="BJ68" s="78">
        <f t="shared" si="40"/>
        <v>0.12518660823817918</v>
      </c>
      <c r="BK68" s="78">
        <f t="shared" si="40"/>
        <v>6.9707122618319239E-2</v>
      </c>
      <c r="BL68" s="78">
        <f t="shared" si="40"/>
        <v>-2.2895804058225111E-2</v>
      </c>
      <c r="BM68" s="78">
        <f t="shared" si="40"/>
        <v>1.6810506703316852E-2</v>
      </c>
      <c r="BN68" s="78">
        <f t="shared" si="40"/>
        <v>-8.1834166069317926E-2</v>
      </c>
      <c r="BO68" s="78">
        <f t="shared" si="42"/>
        <v>-1.7081983250235799E-2</v>
      </c>
      <c r="BP68" s="78">
        <f t="shared" si="44"/>
        <v>-1.7314356080832982E-2</v>
      </c>
      <c r="BQ68" s="78">
        <f t="shared" si="45"/>
        <v>1.5281583592277492E-2</v>
      </c>
      <c r="BR68" s="78">
        <f t="shared" si="46"/>
        <v>6.5510905174628986E-2</v>
      </c>
      <c r="BS68" s="78">
        <f t="shared" si="47"/>
        <v>-2.5106970453480204E-2</v>
      </c>
      <c r="BT68" s="78">
        <f t="shared" si="48"/>
        <v>-1.7533431744834793E-2</v>
      </c>
      <c r="BU68" s="78">
        <f t="shared" si="49"/>
        <v>9.4660404094662365E-2</v>
      </c>
      <c r="BV68" s="78" t="e">
        <f t="shared" si="50"/>
        <v>#N/A</v>
      </c>
      <c r="BW68" s="78" t="e">
        <f t="shared" si="51"/>
        <v>#N/A</v>
      </c>
      <c r="BX68" s="78" t="e">
        <f t="shared" si="52"/>
        <v>#N/A</v>
      </c>
      <c r="BY68" s="78" t="e">
        <f t="shared" si="53"/>
        <v>#N/A</v>
      </c>
      <c r="BZ68" s="78" t="e">
        <f t="shared" si="54"/>
        <v>#N/A</v>
      </c>
      <c r="CA68" s="78" t="e">
        <f t="shared" si="55"/>
        <v>#N/A</v>
      </c>
      <c r="CB68" s="78" t="e">
        <f t="shared" si="56"/>
        <v>#N/A</v>
      </c>
      <c r="CC68" s="78" t="e">
        <f t="shared" si="57"/>
        <v>#N/A</v>
      </c>
    </row>
    <row r="69" spans="1:81"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121">
        <f>IF('Ton-Miles'!G69=0,0,100*'Nom Revenue'!G69/'Ton-Miles'!G69)</f>
        <v>3.7356735566642905</v>
      </c>
      <c r="H69" s="121">
        <f>IF('Ton-Miles'!H69=0,0,100*'Nom Revenue'!H69/'Ton-Miles'!H69)</f>
        <v>3.6192132068844396</v>
      </c>
      <c r="I69" s="121">
        <f>IF('Ton-Miles'!I69=0,0,100*'Nom Revenue'!I69/'Ton-Miles'!I69)</f>
        <v>2.9492983849616099</v>
      </c>
      <c r="J69" s="121">
        <f>IF('Ton-Miles'!J69=0,0,100*'Nom Revenue'!J69/'Ton-Miles'!J69)</f>
        <v>3.1613901710562042</v>
      </c>
      <c r="K69" s="121">
        <f>IF('Ton-Miles'!K69=0,0,100*'Nom Revenue'!K69/'Ton-Miles'!K69)</f>
        <v>3.1827755603315935</v>
      </c>
      <c r="L69" s="121">
        <f>IF('Ton-Miles'!L69=0,0,100*'Nom Revenue'!L69/'Ton-Miles'!L69)</f>
        <v>3.1023944040893197</v>
      </c>
      <c r="M69" s="121">
        <f>IF('Ton-Miles'!M69=0,0,100*'Nom Revenue'!M69/'Ton-Miles'!M69)</f>
        <v>3.2625672995182771</v>
      </c>
      <c r="N69" s="121">
        <f>IF('Ton-Miles'!N69=0,0,100*'Nom Revenue'!N69/'Ton-Miles'!N69)</f>
        <v>3.1300000000000003</v>
      </c>
      <c r="O69" s="121">
        <f>IF('Ton-Miles'!O69=0,0,100*'Nom Revenue'!O69/'Ton-Miles'!O69)</f>
        <v>2.9260645161290326</v>
      </c>
      <c r="P69" s="121">
        <f>IF('Ton-Miles'!P69=0,0,100*'Nom Revenue'!P69/'Ton-Miles'!P69)</f>
        <v>2.8244882768887236</v>
      </c>
      <c r="Q69" s="121">
        <f>IF('Ton-Miles'!Q69=0,0,100*'Nom Revenue'!Q69/'Ton-Miles'!Q69)</f>
        <v>2.8666908563134981</v>
      </c>
      <c r="R69" s="121">
        <f>IF('Ton-Miles'!R69=0,0,100*'Nom Revenue'!R69/'Ton-Miles'!R69)</f>
        <v>2.9857760172848398</v>
      </c>
      <c r="S69" s="121">
        <f>IF('Ton-Miles'!S69=0,0,100*'Nom Revenue'!S69/'Ton-Miles'!S69)</f>
        <v>2.8679764851485148</v>
      </c>
      <c r="T69" s="121">
        <f>IF('Ton-Miles'!T69=0,0,100*'Nom Revenue'!T69/'Ton-Miles'!T69)</f>
        <v>2.7488038277511961</v>
      </c>
      <c r="U69" s="121">
        <f>IF('Ton-Miles'!U69=0,0,100*'Nom Revenue'!U69/'Ton-Miles'!U69)</f>
        <v>2.7420513581712931</v>
      </c>
      <c r="V69" s="121">
        <f>IF('Ton-Miles'!V69=0,0,100*'Nom Revenue'!V69/'Ton-Miles'!V69)</f>
        <v>2.8025235302141591</v>
      </c>
      <c r="W69" s="121">
        <f>IF('Ton-Miles'!W69=0,0,100*'Nom Revenue'!W69/'Ton-Miles'!W69)</f>
        <v>2.865258894995661</v>
      </c>
      <c r="X69" s="121">
        <f>IF('Ton-Miles'!X69=0,0,100*'Nom Revenue'!X69/'Ton-Miles'!X69)</f>
        <v>2.8961121910580392</v>
      </c>
      <c r="Y69" s="121">
        <f>IF('Ton-Miles'!Y69=0,0,100*'Nom Revenue'!Y69/'Ton-Miles'!Y69)</f>
        <v>2.9273993808049537</v>
      </c>
      <c r="Z69" s="121">
        <f>IF('Ton-Miles'!Z69=0,0,100*'Nom Revenue'!Z69/'Ton-Miles'!Z69)</f>
        <v>3.0955871739354572</v>
      </c>
      <c r="AA69" s="121">
        <f>IF('Ton-Miles'!AA69=0,0,100*'Nom Revenue'!AA69/'Ton-Miles'!AA69)</f>
        <v>3.57595910623946</v>
      </c>
      <c r="AB69" s="121">
        <f>IF('Ton-Miles'!AB69=0,0,100*'Nom Revenue'!AB69/'Ton-Miles'!AB69)</f>
        <v>3.8909036265277499</v>
      </c>
      <c r="AC69" s="121">
        <f>IF('Ton-Miles'!AC69=0,0,100*'Nom Revenue'!AC69/'Ton-Miles'!AC69)</f>
        <v>4.2085428142213326</v>
      </c>
      <c r="AD69" s="121">
        <f>IF('Ton-Miles'!AD69=0,0,100*'Nom Revenue'!AD69/'Ton-Miles'!AD69)</f>
        <v>4.2085428142213326</v>
      </c>
      <c r="AE69" s="121">
        <f>IF('Ton-Miles'!AE69=0,0,100*'Nom Revenue'!AE69/'Ton-Miles'!AE69)</f>
        <v>4.7998237428719541</v>
      </c>
      <c r="AF69" s="121">
        <f>IF('Ton-Miles'!AF69=0,0,100*'Nom Revenue'!AF69/'Ton-Miles'!AF69)</f>
        <v>4.3706880912271604</v>
      </c>
      <c r="AG69" s="121">
        <f>IF('Ton-Miles'!AG69=0,0,100*'Nom Revenue'!AG69/'Ton-Miles'!AG69)</f>
        <v>4.5624488441544075</v>
      </c>
      <c r="AH69" s="121">
        <f>IF('Ton-Miles'!AH69=0,0,100*'Nom Revenue'!AH69/'Ton-Miles'!AH69)</f>
        <v>4.8429285857171438</v>
      </c>
      <c r="AI69" s="121">
        <f>IF('Ton-Miles'!AI69=0,0,100*'Nom Revenue'!AI69/'Ton-Miles'!AI69)</f>
        <v>5.1280830147460401</v>
      </c>
      <c r="AJ69" s="121">
        <f>IF('Ton-Miles'!AJ69=0,0,100*'Nom Revenue'!AJ69/'Ton-Miles'!AJ69)</f>
        <v>4.9727000206739715</v>
      </c>
      <c r="AK69" s="121">
        <f>IF('Ton-Miles'!AK69=0,0,100*'Nom Revenue'!AK69/'Ton-Miles'!AK69)</f>
        <v>5.1179892362303905</v>
      </c>
      <c r="AL69" s="121">
        <f>IF('Ton-Miles'!AL69=0,0,100*'Nom Revenue'!AL69/'Ton-Miles'!AL69)</f>
        <v>4.9152650121412611</v>
      </c>
      <c r="AM69" s="121">
        <f>IF('Ton-Miles'!AM69=0,0,100*'Nom Revenue'!AL69/'Ton-Miles'!AM69)</f>
        <v>4.7081367924528301</v>
      </c>
      <c r="AN69" s="121">
        <f>IF('Ton-Miles'!AN69=0,0,100*'Nom Revenue'!AM69/'Ton-Miles'!AN69)</f>
        <v>4.5161343353687178</v>
      </c>
      <c r="AO69" s="121">
        <f>IF('Ton-Miles'!AO69=0,0,100*'Nom Revenue'!AN69/'Ton-Miles'!AO69)</f>
        <v>4.5690966057441251</v>
      </c>
      <c r="AP69" s="121">
        <f>IF('Ton-Miles'!AP69=0,0,100*'Nom Revenue'!AO69/'Ton-Miles'!AP69)</f>
        <v>4.6078061638280614</v>
      </c>
      <c r="AQ69" s="121">
        <f>IF('Ton-Miles'!AQ69=0,0,100*'Nom Revenue'!AP69/'Ton-Miles'!AQ69)</f>
        <v>4.7159629667311016</v>
      </c>
      <c r="AR69" s="121">
        <f>IF('Ton-Miles'!AR69=0,0,100*'Nom Revenue'!AQ69/'Ton-Miles'!AR69)</f>
        <v>4.7400563439065104</v>
      </c>
      <c r="AS69" s="121">
        <f>IF('Ton-Miles'!AS69=0,0,100*'Nom Revenue'!AR69/'Ton-Miles'!AS69)</f>
        <v>4.7274546698597328</v>
      </c>
      <c r="AT69" s="121">
        <f>IF('Ton-Miles'!AT69=0,0,100*'Nom Revenue'!AS69/'Ton-Miles'!AT69)</f>
        <v>5.4216458852867833</v>
      </c>
      <c r="AU69" s="121" t="e">
        <f>IF('Ton-Miles'!AU69=0,0,100*'Nom Revenue'!AT69/'Ton-Miles'!AU69)</f>
        <v>#N/A</v>
      </c>
      <c r="AV69" s="121" t="e">
        <f>IF('Ton-Miles'!AV69=0,0,100*'Nom Revenue'!AU69/'Ton-Miles'!AV69)</f>
        <v>#N/A</v>
      </c>
      <c r="AW69" s="121" t="e">
        <f>IF('Ton-Miles'!AW69=0,0,100*'Nom Revenue'!AV69/'Ton-Miles'!AW69)</f>
        <v>#N/A</v>
      </c>
      <c r="AX69" s="121" t="e">
        <f>IF('Ton-Miles'!AX69=0,0,100*'Nom Revenue'!AW69/'Ton-Miles'!AX69)</f>
        <v>#N/A</v>
      </c>
      <c r="AY69" s="121" t="e">
        <f>IF('Ton-Miles'!AY69=0,0,100*'Nom Revenue'!AX69/'Ton-Miles'!AY69)</f>
        <v>#N/A</v>
      </c>
      <c r="AZ69" s="121" t="e">
        <f>IF('Ton-Miles'!AZ69=0,0,100*'Nom Revenue'!AY69/'Ton-Miles'!AZ69)</f>
        <v>#N/A</v>
      </c>
      <c r="BA69" s="121" t="e">
        <f>IF('Ton-Miles'!BA69=0,0,100*'Nom Revenue'!AZ69/'Ton-Miles'!BA69)</f>
        <v>#N/A</v>
      </c>
      <c r="BB69" s="121" t="e">
        <f>IF('Ton-Miles'!BB69=0,0,100*'Nom Revenue'!BA69/'Ton-Miles'!BB69)</f>
        <v>#N/A</v>
      </c>
      <c r="BC69" s="121"/>
      <c r="BD69" s="78">
        <f t="shared" si="35"/>
        <v>0.15517958478077687</v>
      </c>
      <c r="BE69" s="78">
        <f t="shared" si="36"/>
        <v>8.807274102736895E-2</v>
      </c>
      <c r="BF69" s="78">
        <f>IF(AB69&gt;0, AC69/AB69-1, 0)</f>
        <v>8.1636354477647277E-2</v>
      </c>
      <c r="BG69" s="78">
        <f t="shared" si="37"/>
        <v>0.14049540535802318</v>
      </c>
      <c r="BH69" s="78">
        <f t="shared" si="38"/>
        <v>-8.9406543788631332E-2</v>
      </c>
      <c r="BI69" s="78">
        <f t="shared" si="39"/>
        <v>4.387427080695816E-2</v>
      </c>
      <c r="BJ69" s="78">
        <f t="shared" si="40"/>
        <v>6.147570112969003E-2</v>
      </c>
      <c r="BK69" s="78">
        <f t="shared" si="40"/>
        <v>5.8880576903380222E-2</v>
      </c>
      <c r="BL69" s="78">
        <f t="shared" si="40"/>
        <v>-3.0300405361078919E-2</v>
      </c>
      <c r="BM69" s="78">
        <f t="shared" si="40"/>
        <v>2.9217369829746431E-2</v>
      </c>
      <c r="BN69" s="78">
        <f t="shared" si="40"/>
        <v>-3.9610130997157822E-2</v>
      </c>
      <c r="BO69" s="78">
        <f t="shared" si="42"/>
        <v>-4.0780985249174062E-2</v>
      </c>
      <c r="BP69" s="78">
        <f t="shared" si="44"/>
        <v>1.1727346097884173E-2</v>
      </c>
      <c r="BQ69" s="78">
        <f t="shared" si="45"/>
        <v>8.4720375654285807E-3</v>
      </c>
      <c r="BR69" s="78">
        <f t="shared" si="46"/>
        <v>2.3472515782475112E-2</v>
      </c>
      <c r="BS69" s="78">
        <f t="shared" si="47"/>
        <v>5.1088987223555371E-3</v>
      </c>
      <c r="BT69" s="78">
        <f t="shared" si="48"/>
        <v>-2.6585494206154969E-3</v>
      </c>
      <c r="BU69" s="78">
        <f t="shared" si="49"/>
        <v>0.14684249007249561</v>
      </c>
      <c r="BV69" s="78" t="e">
        <f t="shared" si="50"/>
        <v>#N/A</v>
      </c>
      <c r="BW69" s="78" t="e">
        <f t="shared" si="51"/>
        <v>#N/A</v>
      </c>
      <c r="BX69" s="78" t="e">
        <f t="shared" si="52"/>
        <v>#N/A</v>
      </c>
      <c r="BY69" s="78" t="e">
        <f t="shared" si="53"/>
        <v>#N/A</v>
      </c>
      <c r="BZ69" s="78" t="e">
        <f t="shared" si="54"/>
        <v>#N/A</v>
      </c>
      <c r="CA69" s="78" t="e">
        <f t="shared" si="55"/>
        <v>#N/A</v>
      </c>
      <c r="CB69" s="78" t="e">
        <f t="shared" si="56"/>
        <v>#N/A</v>
      </c>
      <c r="CC69" s="78" t="e">
        <f t="shared" si="57"/>
        <v>#N/A</v>
      </c>
    </row>
    <row r="70" spans="1:81"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121">
        <f>IF('Ton-Miles'!G70=0,0,100*'Nom Revenue'!G70/'Ton-Miles'!G70)</f>
        <v>3.1675695732838594</v>
      </c>
      <c r="H70" s="121">
        <f>IF('Ton-Miles'!H70=0,0,100*'Nom Revenue'!H70/'Ton-Miles'!H70)</f>
        <v>3.1827293754818813</v>
      </c>
      <c r="I70" s="121">
        <f>IF('Ton-Miles'!I70=0,0,100*'Nom Revenue'!I70/'Ton-Miles'!I70)</f>
        <v>2.9039149510631121</v>
      </c>
      <c r="J70" s="121">
        <f>IF('Ton-Miles'!J70=0,0,100*'Nom Revenue'!J70/'Ton-Miles'!J70)</f>
        <v>2.8542085427135677</v>
      </c>
      <c r="K70" s="121">
        <f>IF('Ton-Miles'!K70=0,0,100*'Nom Revenue'!K70/'Ton-Miles'!K70)</f>
        <v>2.7086144578313256</v>
      </c>
      <c r="L70" s="121">
        <f>IF('Ton-Miles'!L70=0,0,100*'Nom Revenue'!L70/'Ton-Miles'!L70)</f>
        <v>2.6404116465863452</v>
      </c>
      <c r="M70" s="121">
        <f>IF('Ton-Miles'!M70=0,0,100*'Nom Revenue'!M70/'Ton-Miles'!M70)</f>
        <v>2.4910828025477709</v>
      </c>
      <c r="N70" s="121">
        <f>IF('Ton-Miles'!N70=0,0,100*'Nom Revenue'!N70/'Ton-Miles'!N70)</f>
        <v>2.3076974677175919</v>
      </c>
      <c r="O70" s="121">
        <f>IF('Ton-Miles'!O70=0,0,100*'Nom Revenue'!O70/'Ton-Miles'!O70)</f>
        <v>2.276405937767628</v>
      </c>
      <c r="P70" s="121">
        <f>IF('Ton-Miles'!P70=0,0,100*'Nom Revenue'!P70/'Ton-Miles'!P70)</f>
        <v>2.2942986425339367</v>
      </c>
      <c r="Q70" s="121">
        <f>IF('Ton-Miles'!Q70=0,0,100*'Nom Revenue'!Q70/'Ton-Miles'!Q70)</f>
        <v>2.3156186317321685</v>
      </c>
      <c r="R70" s="121">
        <f>IF('Ton-Miles'!R70=0,0,100*'Nom Revenue'!R70/'Ton-Miles'!R70)</f>
        <v>2.2608412406174763</v>
      </c>
      <c r="S70" s="121">
        <f>IF('Ton-Miles'!S70=0,0,100*'Nom Revenue'!S70/'Ton-Miles'!S70)</f>
        <v>2.3988775220233021</v>
      </c>
      <c r="T70" s="121">
        <f>IF('Ton-Miles'!T70=0,0,100*'Nom Revenue'!T70/'Ton-Miles'!T70)</f>
        <v>2.3301179276533723</v>
      </c>
      <c r="U70" s="121">
        <f>IF('Ton-Miles'!U70=0,0,100*'Nom Revenue'!U70/'Ton-Miles'!U70)</f>
        <v>2.2805981794538361</v>
      </c>
      <c r="V70" s="121">
        <f>IF('Ton-Miles'!V70=0,0,100*'Nom Revenue'!V70/'Ton-Miles'!V70)</f>
        <v>2.224162765574361</v>
      </c>
      <c r="W70" s="121">
        <f>IF('Ton-Miles'!W70=0,0,100*'Nom Revenue'!W70/'Ton-Miles'!W70)</f>
        <v>2.2954793358380803</v>
      </c>
      <c r="X70" s="121">
        <f>IF('Ton-Miles'!X70=0,0,100*'Nom Revenue'!X70/'Ton-Miles'!X70)</f>
        <v>2.3479643459407371</v>
      </c>
      <c r="Y70" s="121">
        <f>IF('Ton-Miles'!Y70=0,0,100*'Nom Revenue'!Y70/'Ton-Miles'!Y70)</f>
        <v>2.2634465635932735</v>
      </c>
      <c r="Z70" s="121">
        <f>IF('Ton-Miles'!Z70=0,0,100*'Nom Revenue'!Z70/'Ton-Miles'!Z70)</f>
        <v>2.4431609138561963</v>
      </c>
      <c r="AA70" s="121">
        <f>IF('Ton-Miles'!AA70=0,0,100*'Nom Revenue'!AA70/'Ton-Miles'!AA70)</f>
        <v>2.7598458304134548</v>
      </c>
      <c r="AB70" s="121">
        <f>IF('Ton-Miles'!AB70=0,0,100*'Nom Revenue'!AB70/'Ton-Miles'!AB70)</f>
        <v>3.0522008547008546</v>
      </c>
      <c r="AC70" s="121">
        <f>IF('Ton-Miles'!AC70=0,0,100*'Nom Revenue'!AC70/'Ton-Miles'!AC70)</f>
        <v>3.307598620392326</v>
      </c>
      <c r="AD70" s="121">
        <f>IF('Ton-Miles'!AD70=0,0,100*'Nom Revenue'!AD70/'Ton-Miles'!AD70)</f>
        <v>3.307598620392326</v>
      </c>
      <c r="AE70" s="121">
        <f>IF('Ton-Miles'!AE70=0,0,100*'Nom Revenue'!AE70/'Ton-Miles'!AE70)</f>
        <v>3.7715479053284393</v>
      </c>
      <c r="AF70" s="121">
        <f>IF('Ton-Miles'!AF70=0,0,100*'Nom Revenue'!AF70/'Ton-Miles'!AF70)</f>
        <v>3.5770712046574116</v>
      </c>
      <c r="AG70" s="121">
        <f>IF('Ton-Miles'!AG70=0,0,100*'Nom Revenue'!AG70/'Ton-Miles'!AG70)</f>
        <v>3.8101680949241921</v>
      </c>
      <c r="AH70" s="121">
        <f>IF('Ton-Miles'!AH70=0,0,100*'Nom Revenue'!AH70/'Ton-Miles'!AH70)</f>
        <v>4.3253278528087682</v>
      </c>
      <c r="AI70" s="121">
        <f>IF('Ton-Miles'!AI70=0,0,100*'Nom Revenue'!AI70/'Ton-Miles'!AI70)</f>
        <v>4.4201986754966889</v>
      </c>
      <c r="AJ70" s="121">
        <f>IF('Ton-Miles'!AJ70=0,0,100*'Nom Revenue'!AJ70/'Ton-Miles'!AJ70)</f>
        <v>4.4463437978560485</v>
      </c>
      <c r="AK70" s="121">
        <f>IF('Ton-Miles'!AK70=0,0,100*'Nom Revenue'!AK70/'Ton-Miles'!AK70)</f>
        <v>4.4406783418310791</v>
      </c>
      <c r="AL70" s="121">
        <f>IF('Ton-Miles'!AL70=0,0,100*'Nom Revenue'!AL70/'Ton-Miles'!AL70)</f>
        <v>3.788446565773377</v>
      </c>
      <c r="AM70" s="121">
        <f>IF('Ton-Miles'!AM70=0,0,100*'Nom Revenue'!AL70/'Ton-Miles'!AM70)</f>
        <v>3.6288022351797866</v>
      </c>
      <c r="AN70" s="121">
        <f>IF('Ton-Miles'!AN70=0,0,100*'Nom Revenue'!AM70/'Ton-Miles'!AN70)</f>
        <v>3.5631019732303026</v>
      </c>
      <c r="AO70" s="121">
        <f>IF('Ton-Miles'!AO70=0,0,100*'Nom Revenue'!AN70/'Ton-Miles'!AO70)</f>
        <v>3.6655272626626072</v>
      </c>
      <c r="AP70" s="121">
        <f>IF('Ton-Miles'!AP70=0,0,100*'Nom Revenue'!AO70/'Ton-Miles'!AP70)</f>
        <v>3.662013139371187</v>
      </c>
      <c r="AQ70" s="121">
        <f>IF('Ton-Miles'!AQ70=0,0,100*'Nom Revenue'!AP70/'Ton-Miles'!AQ70)</f>
        <v>3.879677278674226</v>
      </c>
      <c r="AR70" s="121">
        <f>IF('Ton-Miles'!AR70=0,0,100*'Nom Revenue'!AQ70/'Ton-Miles'!AR70)</f>
        <v>3.8081852274580146</v>
      </c>
      <c r="AS70" s="121">
        <f>IF('Ton-Miles'!AS70=0,0,100*'Nom Revenue'!AR70/'Ton-Miles'!AS70)</f>
        <v>3.5132304954019582</v>
      </c>
      <c r="AT70" s="121">
        <f>IF('Ton-Miles'!AT70=0,0,100*'Nom Revenue'!AS70/'Ton-Miles'!AT70)</f>
        <v>3.9416765991259437</v>
      </c>
      <c r="AU70" s="121" t="e">
        <f>IF('Ton-Miles'!AU70=0,0,100*'Nom Revenue'!AT70/'Ton-Miles'!AU70)</f>
        <v>#N/A</v>
      </c>
      <c r="AV70" s="121" t="e">
        <f>IF('Ton-Miles'!AV70=0,0,100*'Nom Revenue'!AU70/'Ton-Miles'!AV70)</f>
        <v>#N/A</v>
      </c>
      <c r="AW70" s="121" t="e">
        <f>IF('Ton-Miles'!AW70=0,0,100*'Nom Revenue'!AV70/'Ton-Miles'!AW70)</f>
        <v>#N/A</v>
      </c>
      <c r="AX70" s="121" t="e">
        <f>IF('Ton-Miles'!AX70=0,0,100*'Nom Revenue'!AW70/'Ton-Miles'!AX70)</f>
        <v>#N/A</v>
      </c>
      <c r="AY70" s="121" t="e">
        <f>IF('Ton-Miles'!AY70=0,0,100*'Nom Revenue'!AX70/'Ton-Miles'!AY70)</f>
        <v>#N/A</v>
      </c>
      <c r="AZ70" s="121" t="e">
        <f>IF('Ton-Miles'!AZ70=0,0,100*'Nom Revenue'!AY70/'Ton-Miles'!AZ70)</f>
        <v>#N/A</v>
      </c>
      <c r="BA70" s="121" t="e">
        <f>IF('Ton-Miles'!BA70=0,0,100*'Nom Revenue'!AZ70/'Ton-Miles'!BA70)</f>
        <v>#N/A</v>
      </c>
      <c r="BB70" s="121" t="e">
        <f>IF('Ton-Miles'!BB70=0,0,100*'Nom Revenue'!BA70/'Ton-Miles'!BB70)</f>
        <v>#N/A</v>
      </c>
      <c r="BC70" s="121"/>
      <c r="BD70" s="78">
        <f t="shared" si="35"/>
        <v>0.12962098188506732</v>
      </c>
      <c r="BE70" s="78">
        <f t="shared" si="36"/>
        <v>0.10593165062542709</v>
      </c>
      <c r="BF70" s="78">
        <f>IF(AB70&gt;0, AC70/AB70-1, 0)</f>
        <v>8.3676592023136376E-2</v>
      </c>
      <c r="BG70" s="78">
        <f t="shared" si="37"/>
        <v>0.14026771025835139</v>
      </c>
      <c r="BH70" s="78">
        <f t="shared" si="38"/>
        <v>-5.1564160273894766E-2</v>
      </c>
      <c r="BI70" s="78">
        <f t="shared" si="39"/>
        <v>6.5164173965361449E-2</v>
      </c>
      <c r="BJ70" s="78">
        <f t="shared" si="40"/>
        <v>0.13520656964475108</v>
      </c>
      <c r="BK70" s="78">
        <f t="shared" si="40"/>
        <v>2.1933787661047255E-2</v>
      </c>
      <c r="BL70" s="78">
        <f t="shared" si="40"/>
        <v>5.9149201831796283E-3</v>
      </c>
      <c r="BM70" s="78">
        <f t="shared" si="40"/>
        <v>-1.2741830777235341E-3</v>
      </c>
      <c r="BN70" s="78">
        <f t="shared" si="40"/>
        <v>-0.14687660889862142</v>
      </c>
      <c r="BO70" s="78">
        <f t="shared" si="42"/>
        <v>-1.8105219764402158E-2</v>
      </c>
      <c r="BP70" s="78">
        <f t="shared" si="44"/>
        <v>2.8746101066382312E-2</v>
      </c>
      <c r="BQ70" s="78">
        <f t="shared" si="45"/>
        <v>-9.5869517251045977E-4</v>
      </c>
      <c r="BR70" s="78">
        <f t="shared" si="46"/>
        <v>5.9438382938302281E-2</v>
      </c>
      <c r="BS70" s="78">
        <f t="shared" si="47"/>
        <v>-1.8427319099242667E-2</v>
      </c>
      <c r="BT70" s="78">
        <f t="shared" si="48"/>
        <v>-7.7452832369958147E-2</v>
      </c>
      <c r="BU70" s="78">
        <f t="shared" si="49"/>
        <v>0.12195217600573804</v>
      </c>
      <c r="BV70" s="78" t="e">
        <f t="shared" si="50"/>
        <v>#N/A</v>
      </c>
      <c r="BW70" s="78" t="e">
        <f t="shared" si="51"/>
        <v>#N/A</v>
      </c>
      <c r="BX70" s="78" t="e">
        <f t="shared" si="52"/>
        <v>#N/A</v>
      </c>
      <c r="BY70" s="78" t="e">
        <f t="shared" si="53"/>
        <v>#N/A</v>
      </c>
      <c r="BZ70" s="78" t="e">
        <f t="shared" si="54"/>
        <v>#N/A</v>
      </c>
      <c r="CA70" s="78" t="e">
        <f t="shared" si="55"/>
        <v>#N/A</v>
      </c>
      <c r="CB70" s="78" t="e">
        <f t="shared" si="56"/>
        <v>#N/A</v>
      </c>
      <c r="CC70" s="78" t="e">
        <f t="shared" si="57"/>
        <v>#N/A</v>
      </c>
    </row>
    <row r="71" spans="1:81"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122">
        <f>IF('Ton-Miles'!G71=0,0,100*'Nom Revenue'!G71/'Ton-Miles'!G71)</f>
        <v>7.0695445920303603</v>
      </c>
      <c r="H71" s="122">
        <f>IF('Ton-Miles'!H71=0,0,100*'Nom Revenue'!H71/'Ton-Miles'!H71)</f>
        <v>6.0979670861568245</v>
      </c>
      <c r="I71" s="122">
        <f>IF('Ton-Miles'!I71=0,0,100*'Nom Revenue'!I71/'Ton-Miles'!I71)</f>
        <v>5.7700087183958146</v>
      </c>
      <c r="J71" s="122">
        <f>IF('Ton-Miles'!J71=0,0,100*'Nom Revenue'!J71/'Ton-Miles'!J71)</f>
        <v>6.1402373247033442</v>
      </c>
      <c r="K71" s="122">
        <f>IF('Ton-Miles'!K71=0,0,100*'Nom Revenue'!K71/'Ton-Miles'!K71)</f>
        <v>5.6951219512195124</v>
      </c>
      <c r="L71" s="122">
        <f>IF('Ton-Miles'!L71=0,0,100*'Nom Revenue'!L71/'Ton-Miles'!L71)</f>
        <v>4.971293375394322</v>
      </c>
      <c r="M71" s="122">
        <f>IF('Ton-Miles'!M71=0,0,100*'Nom Revenue'!M71/'Ton-Miles'!M71)</f>
        <v>6.9293239683933274</v>
      </c>
      <c r="N71" s="122">
        <f>IF('Ton-Miles'!N71=0,0,100*'Nom Revenue'!N71/'Ton-Miles'!N71)</f>
        <v>5.2565467625899283</v>
      </c>
      <c r="O71" s="122">
        <f>IF('Ton-Miles'!O71=0,0,100*'Nom Revenue'!O71/'Ton-Miles'!O71)</f>
        <v>5.2391053391053397</v>
      </c>
      <c r="P71" s="122">
        <f>IF('Ton-Miles'!P71=0,0,100*'Nom Revenue'!P71/'Ton-Miles'!P71)</f>
        <v>5.616861313868613</v>
      </c>
      <c r="Q71" s="122">
        <f>IF('Ton-Miles'!Q71=0,0,100*'Nom Revenue'!Q71/'Ton-Miles'!Q71)</f>
        <v>5.3434027777777775</v>
      </c>
      <c r="R71" s="122">
        <f>IF('Ton-Miles'!R71=0,0,100*'Nom Revenue'!R71/'Ton-Miles'!R71)</f>
        <v>5.1544303797468354</v>
      </c>
      <c r="S71" s="122">
        <f>IF('Ton-Miles'!S71=0,0,100*'Nom Revenue'!S71/'Ton-Miles'!S71)</f>
        <v>6.0304390243902439</v>
      </c>
      <c r="T71" s="122">
        <f>IF('Ton-Miles'!T71=0,0,100*'Nom Revenue'!T71/'Ton-Miles'!T71)</f>
        <v>5.0324960753532189</v>
      </c>
      <c r="U71" s="122">
        <f>IF('Ton-Miles'!U71=0,0,100*'Nom Revenue'!U71/'Ton-Miles'!U71)</f>
        <v>4.8392171910974673</v>
      </c>
      <c r="V71" s="122">
        <f>IF('Ton-Miles'!V71=0,0,100*'Nom Revenue'!V71/'Ton-Miles'!V71)</f>
        <v>5.6400349650349657</v>
      </c>
      <c r="W71" s="122">
        <f>IF('Ton-Miles'!W71=0,0,100*'Nom Revenue'!W71/'Ton-Miles'!W71)</f>
        <v>6.8601456815816864</v>
      </c>
      <c r="X71" s="122">
        <f>IF('Ton-Miles'!X71=0,0,100*'Nom Revenue'!X71/'Ton-Miles'!X71)</f>
        <v>7.4062689585439836</v>
      </c>
      <c r="Y71" s="122">
        <f>IF('Ton-Miles'!Y71=0,0,100*'Nom Revenue'!Y71/'Ton-Miles'!Y71)</f>
        <v>7.3347310847766645</v>
      </c>
      <c r="Z71" s="122">
        <f>IF('Ton-Miles'!Z71=0,0,100*'Nom Revenue'!Z71/'Ton-Miles'!Z71)</f>
        <v>8.5477897252090802</v>
      </c>
      <c r="AA71" s="122">
        <f>IF('Ton-Miles'!AA71=0,0,100*'Nom Revenue'!AA71/'Ton-Miles'!AA71)</f>
        <v>6.4870775347912533</v>
      </c>
      <c r="AB71" s="122">
        <f>IF('Ton-Miles'!AB71=0,0,100*'Nom Revenue'!AB71/'Ton-Miles'!AB71)</f>
        <v>14.208393632416787</v>
      </c>
      <c r="AC71" s="122">
        <f>IF('Ton-Miles'!AC71=0,0,100*'Nom Revenue'!AC71/'Ton-Miles'!AC71)</f>
        <v>19.571693129770999</v>
      </c>
      <c r="AD71" s="122">
        <f>IF('Ton-Miles'!AD71=0,0,100*'Nom Revenue'!AD71/'Ton-Miles'!AD71)</f>
        <v>28.428923076923081</v>
      </c>
      <c r="AE71" s="122">
        <f>IF('Ton-Miles'!AE71=0,0,100*'Nom Revenue'!AE71/'Ton-Miles'!AE71)</f>
        <v>20.124169184290032</v>
      </c>
      <c r="AF71" s="122">
        <f>IF('Ton-Miles'!AF71=0,0,100*'Nom Revenue'!AF71/'Ton-Miles'!AF71)</f>
        <v>17.610942249240122</v>
      </c>
      <c r="AG71" s="122">
        <f>IF('Ton-Miles'!AG71=0,0,100*'Nom Revenue'!AG71/'Ton-Miles'!AG71)</f>
        <v>23.588666666666668</v>
      </c>
      <c r="AH71" s="122">
        <f>IF('Ton-Miles'!AH71=0,0,100*'Nom Revenue'!AH71/'Ton-Miles'!AH71)</f>
        <v>23.84938271604938</v>
      </c>
      <c r="AI71" s="122">
        <f>IF('Ton-Miles'!AI71=0,0,100*'Nom Revenue'!AI71/'Ton-Miles'!AI71)</f>
        <v>23.205019305019306</v>
      </c>
      <c r="AJ71" s="122">
        <f>IF('Ton-Miles'!AJ71=0,0,100*'Nom Revenue'!AJ71/'Ton-Miles'!AJ71)</f>
        <v>36.401762114537448</v>
      </c>
      <c r="AK71" s="122">
        <f>IF('Ton-Miles'!AK71=0,0,100*'Nom Revenue'!AK71/'Ton-Miles'!AK71)</f>
        <v>21.050819672131148</v>
      </c>
      <c r="AL71" s="122">
        <f>IF('Ton-Miles'!AL71=0,0,100*'Nom Revenue'!AL71/'Ton-Miles'!AL71)</f>
        <v>19.536119184508188</v>
      </c>
      <c r="AM71" s="122">
        <f>IF('Ton-Miles'!AM71=0,0,100*'Nom Revenue'!AL71/'Ton-Miles'!AM71)</f>
        <v>18.712871287128714</v>
      </c>
      <c r="AN71" s="122">
        <f>IF('Ton-Miles'!AN71=0,0,100*'Nom Revenue'!AM71/'Ton-Miles'!AN71)</f>
        <v>26.723420074349441</v>
      </c>
      <c r="AO71" s="122">
        <f>IF('Ton-Miles'!AO71=0,0,100*'Nom Revenue'!AN71/'Ton-Miles'!AO71)</f>
        <v>28.127196652719668</v>
      </c>
      <c r="AP71" s="122">
        <f>IF('Ton-Miles'!AP71=0,0,100*'Nom Revenue'!AO71/'Ton-Miles'!AP71)</f>
        <v>30.312107623318386</v>
      </c>
      <c r="AQ71" s="122">
        <f>IF('Ton-Miles'!AQ71=0,0,100*'Nom Revenue'!AP71/'Ton-Miles'!AQ71)</f>
        <v>29.316535433070865</v>
      </c>
      <c r="AR71" s="122">
        <f>IF('Ton-Miles'!AR71=0,0,100*'Nom Revenue'!AQ71/'Ton-Miles'!AR71)</f>
        <v>30.677215189873419</v>
      </c>
      <c r="AS71" s="122">
        <f>IF('Ton-Miles'!AS71=0,0,100*'Nom Revenue'!AR71/'Ton-Miles'!AS71)</f>
        <v>20.210204081632654</v>
      </c>
      <c r="AT71" s="122">
        <f>IF('Ton-Miles'!AT71=0,0,100*'Nom Revenue'!AS71/'Ton-Miles'!AT71)</f>
        <v>25.839810426540282</v>
      </c>
      <c r="AU71" s="122" t="e">
        <f>IF('Ton-Miles'!AU71=0,0,100*'Nom Revenue'!AT71/'Ton-Miles'!AU71)</f>
        <v>#N/A</v>
      </c>
      <c r="AV71" s="122" t="e">
        <f>IF('Ton-Miles'!AV71=0,0,100*'Nom Revenue'!AU71/'Ton-Miles'!AV71)</f>
        <v>#N/A</v>
      </c>
      <c r="AW71" s="122" t="e">
        <f>IF('Ton-Miles'!AW71=0,0,100*'Nom Revenue'!AV71/'Ton-Miles'!AW71)</f>
        <v>#N/A</v>
      </c>
      <c r="AX71" s="122" t="e">
        <f>IF('Ton-Miles'!AX71=0,0,100*'Nom Revenue'!AW71/'Ton-Miles'!AX71)</f>
        <v>#N/A</v>
      </c>
      <c r="AY71" s="122" t="e">
        <f>IF('Ton-Miles'!AY71=0,0,100*'Nom Revenue'!AX71/'Ton-Miles'!AY71)</f>
        <v>#N/A</v>
      </c>
      <c r="AZ71" s="122" t="e">
        <f>IF('Ton-Miles'!AZ71=0,0,100*'Nom Revenue'!AY71/'Ton-Miles'!AZ71)</f>
        <v>#N/A</v>
      </c>
      <c r="BA71" s="122" t="e">
        <f>IF('Ton-Miles'!BA71=0,0,100*'Nom Revenue'!AZ71/'Ton-Miles'!BA71)</f>
        <v>#N/A</v>
      </c>
      <c r="BB71" s="122" t="e">
        <f>IF('Ton-Miles'!BB71=0,0,100*'Nom Revenue'!BA71/'Ton-Miles'!BB71)</f>
        <v>#N/A</v>
      </c>
      <c r="BC71" s="121"/>
      <c r="BD71" s="79">
        <f t="shared" si="35"/>
        <v>-0.24108129196725436</v>
      </c>
      <c r="BE71" s="79">
        <f t="shared" si="36"/>
        <v>1.1902611085214962</v>
      </c>
      <c r="BF71" s="111">
        <f>IF(AB71&gt;0, AC71/AB71-1, 0)</f>
        <v>0.37747402247624384</v>
      </c>
      <c r="BG71" s="79">
        <f t="shared" si="37"/>
        <v>-0.29212340791671976</v>
      </c>
      <c r="BH71" s="79">
        <f t="shared" si="38"/>
        <v>-0.12488599713283399</v>
      </c>
      <c r="BI71" s="79">
        <f t="shared" si="39"/>
        <v>0.33943240133471408</v>
      </c>
      <c r="BJ71" s="79">
        <f t="shared" si="40"/>
        <v>1.1052597972870171E-2</v>
      </c>
      <c r="BK71" s="79">
        <f t="shared" si="40"/>
        <v>-2.7018033074560521E-2</v>
      </c>
      <c r="BL71" s="79">
        <f t="shared" si="40"/>
        <v>0.56870208277153433</v>
      </c>
      <c r="BM71" s="79">
        <f t="shared" si="40"/>
        <v>-0.42170877316611355</v>
      </c>
      <c r="BN71" s="79">
        <f t="shared" si="40"/>
        <v>-7.1954465964489178E-2</v>
      </c>
      <c r="BO71" s="79">
        <f t="shared" si="42"/>
        <v>0.42807694577211297</v>
      </c>
      <c r="BP71" s="79">
        <f t="shared" si="44"/>
        <v>5.2529824942491032E-2</v>
      </c>
      <c r="BQ71" s="79">
        <f t="shared" si="45"/>
        <v>7.7679656368721428E-2</v>
      </c>
      <c r="BR71" s="79">
        <f t="shared" si="46"/>
        <v>-3.284404379330097E-2</v>
      </c>
      <c r="BS71" s="79">
        <f t="shared" si="47"/>
        <v>4.6413388782210019E-2</v>
      </c>
      <c r="BT71" s="79">
        <f t="shared" si="48"/>
        <v>-0.34119821644358173</v>
      </c>
      <c r="BU71" s="79">
        <f t="shared" si="49"/>
        <v>0.27855267181709964</v>
      </c>
      <c r="BV71" s="79" t="e">
        <f t="shared" si="50"/>
        <v>#N/A</v>
      </c>
      <c r="BW71" s="79" t="e">
        <f t="shared" si="51"/>
        <v>#N/A</v>
      </c>
      <c r="BX71" s="79" t="e">
        <f t="shared" si="52"/>
        <v>#N/A</v>
      </c>
      <c r="BY71" s="79" t="e">
        <f t="shared" si="53"/>
        <v>#N/A</v>
      </c>
      <c r="BZ71" s="79" t="e">
        <f t="shared" si="54"/>
        <v>#N/A</v>
      </c>
      <c r="CA71" s="79" t="e">
        <f t="shared" si="55"/>
        <v>#N/A</v>
      </c>
      <c r="CB71" s="79" t="e">
        <f t="shared" si="56"/>
        <v>#N/A</v>
      </c>
      <c r="CC71" s="79" t="e">
        <f t="shared" si="57"/>
        <v>#N/A</v>
      </c>
    </row>
    <row r="72" spans="1:81" ht="13" x14ac:dyDescent="0.3">
      <c r="A72" s="20" t="s">
        <v>81</v>
      </c>
      <c r="B72" s="21">
        <f>'Nom Revenue'!B72</f>
        <v>0</v>
      </c>
      <c r="C72" s="24" t="str">
        <f>IF(B72=0,"",'Formatted Data'!C1273)</f>
        <v/>
      </c>
      <c r="D72" s="69" t="str">
        <f>'Formatted Data'!E67</f>
        <v>M</v>
      </c>
      <c r="E72" s="69" t="str">
        <f>'Formatted Data'!F67</f>
        <v>X</v>
      </c>
      <c r="F72" s="69" t="str">
        <f>'Formatted Data'!G67</f>
        <v>X</v>
      </c>
      <c r="G72" s="122">
        <f>IF('Ton-Miles'!G72=0,0,100*'Nom Revenue'!G72/'Ton-Miles'!G72)</f>
        <v>9.047814910025707</v>
      </c>
      <c r="H72" s="122">
        <f>IF('Ton-Miles'!H72=0,0,100*'Nom Revenue'!H72/'Ton-Miles'!H72)</f>
        <v>8.7908554572271402</v>
      </c>
      <c r="I72" s="122">
        <f>IF('Ton-Miles'!I72=0,0,100*'Nom Revenue'!I72/'Ton-Miles'!I72)</f>
        <v>8.3539981185324539</v>
      </c>
      <c r="J72" s="122">
        <f>IF('Ton-Miles'!J72=0,0,100*'Nom Revenue'!J72/'Ton-Miles'!J72)</f>
        <v>7.9902636916835705</v>
      </c>
      <c r="K72" s="122">
        <f>IF('Ton-Miles'!K72=0,0,100*'Nom Revenue'!K72/'Ton-Miles'!K72)</f>
        <v>5.302227979274611</v>
      </c>
      <c r="L72" s="122">
        <f>IF('Ton-Miles'!L72=0,0,100*'Nom Revenue'!L72/'Ton-Miles'!L72)</f>
        <v>4.8662453923117432</v>
      </c>
      <c r="M72" s="122">
        <f>IF('Ton-Miles'!M72=0,0,100*'Nom Revenue'!M72/'Ton-Miles'!M72)</f>
        <v>4.9084579071597165</v>
      </c>
      <c r="N72" s="122">
        <f>IF('Ton-Miles'!N72=0,0,100*'Nom Revenue'!N72/'Ton-Miles'!N72)</f>
        <v>4.1413793103448278</v>
      </c>
      <c r="O72" s="122">
        <f>IF('Ton-Miles'!O72=0,0,100*'Nom Revenue'!O72/'Ton-Miles'!O72)</f>
        <v>4.4348376212568539</v>
      </c>
      <c r="P72" s="122">
        <f>IF('Ton-Miles'!P72=0,0,100*'Nom Revenue'!P72/'Ton-Miles'!P72)</f>
        <v>4.5264044943820219</v>
      </c>
      <c r="Q72" s="122">
        <f>IF('Ton-Miles'!Q72=0,0,100*'Nom Revenue'!Q72/'Ton-Miles'!Q72)</f>
        <v>3.7504946996466431</v>
      </c>
      <c r="R72" s="122">
        <f>IF('Ton-Miles'!R72=0,0,100*'Nom Revenue'!R72/'Ton-Miles'!R72)</f>
        <v>3.8490930142802009</v>
      </c>
      <c r="S72" s="122">
        <f>IF('Ton-Miles'!S72=0,0,100*'Nom Revenue'!S72/'Ton-Miles'!S72)</f>
        <v>3.8742666666666663</v>
      </c>
      <c r="T72" s="122">
        <f>IF('Ton-Miles'!T72=0,0,100*'Nom Revenue'!T72/'Ton-Miles'!T72)</f>
        <v>4.0415956842703009</v>
      </c>
      <c r="U72" s="122">
        <f>IF('Ton-Miles'!U72=0,0,100*'Nom Revenue'!U72/'Ton-Miles'!U72)</f>
        <v>3.8204275534441803</v>
      </c>
      <c r="V72" s="122">
        <f>IF('Ton-Miles'!V72=0,0,100*'Nom Revenue'!V72/'Ton-Miles'!V72)</f>
        <v>3.7245944380069527</v>
      </c>
      <c r="W72" s="122">
        <f>IF('Ton-Miles'!W72=0,0,100*'Nom Revenue'!W72/'Ton-Miles'!W72)</f>
        <v>3.8764823832712691</v>
      </c>
      <c r="X72" s="122">
        <f>IF('Ton-Miles'!X72=0,0,100*'Nom Revenue'!X72/'Ton-Miles'!X72)</f>
        <v>3.8709704406023424</v>
      </c>
      <c r="Y72" s="122">
        <f>IF('Ton-Miles'!Y72=0,0,100*'Nom Revenue'!Y72/'Ton-Miles'!Y72)</f>
        <v>4.1891071944524709</v>
      </c>
      <c r="Z72" s="122">
        <f>IF('Ton-Miles'!Z72=0,0,100*'Nom Revenue'!Z72/'Ton-Miles'!Z72)</f>
        <v>3.8993962678375409</v>
      </c>
      <c r="AA72" s="122">
        <f>IF('Ton-Miles'!AA72=0,0,100*'Nom Revenue'!AA72/'Ton-Miles'!AA72)</f>
        <v>5.5219768664563622</v>
      </c>
      <c r="AB72" s="122">
        <f>IF('Ton-Miles'!AB72=0,0,100*'Nom Revenue'!AB72/'Ton-Miles'!AB72)</f>
        <v>8.4896169354838715</v>
      </c>
      <c r="AC72" s="122">
        <f>IF('Ton-Miles'!AC72=0,0,100*'Nom Revenue'!AC72/'Ton-Miles'!AC72)</f>
        <v>10.252164743011726</v>
      </c>
      <c r="AD72" s="122">
        <f>IF('Ton-Miles'!AD72=0,0,100*'Nom Revenue'!AD72/'Ton-Miles'!AD72)</f>
        <v>10.58466730954677</v>
      </c>
      <c r="AE72" s="122">
        <f>IF('Ton-Miles'!AE72=0,0,100*'Nom Revenue'!AE72/'Ton-Miles'!AE72)</f>
        <v>13.671743929359824</v>
      </c>
      <c r="AF72" s="122">
        <f>IF('Ton-Miles'!AF72=0,0,100*'Nom Revenue'!AF72/'Ton-Miles'!AF72)</f>
        <v>9.4462633451957299</v>
      </c>
      <c r="AG72" s="122">
        <f>IF('Ton-Miles'!AG72=0,0,100*'Nom Revenue'!AG72/'Ton-Miles'!AG72)</f>
        <v>8.7006864988558359</v>
      </c>
      <c r="AH72" s="122">
        <f>IF('Ton-Miles'!AH72=0,0,100*'Nom Revenue'!AH72/'Ton-Miles'!AH72)</f>
        <v>8.5784715750232987</v>
      </c>
      <c r="AI72" s="122">
        <f>IF('Ton-Miles'!AI72=0,0,100*'Nom Revenue'!AI72/'Ton-Miles'!AI72)</f>
        <v>8.1720153340635271</v>
      </c>
      <c r="AJ72" s="122">
        <f>IF('Ton-Miles'!AJ72=0,0,100*'Nom Revenue'!AJ72/'Ton-Miles'!AJ72)</f>
        <v>7.55397008055236</v>
      </c>
      <c r="AK72" s="122">
        <f>IF('Ton-Miles'!AK72=0,0,100*'Nom Revenue'!AK72/'Ton-Miles'!AK72)</f>
        <v>8.9633730834752985</v>
      </c>
      <c r="AL72" s="122">
        <f>IF('Ton-Miles'!AL72=0,0,100*'Nom Revenue'!AL72/'Ton-Miles'!AL72)</f>
        <v>10.014596063219827</v>
      </c>
      <c r="AM72" s="122">
        <f>IF('Ton-Miles'!AM72=0,0,100*'Nom Revenue'!AL72/'Ton-Miles'!AM72)</f>
        <v>9.592583120204603</v>
      </c>
      <c r="AN72" s="122">
        <f>IF('Ton-Miles'!AN72=0,0,100*'Nom Revenue'!AM72/'Ton-Miles'!AN72)</f>
        <v>13.548881036513546</v>
      </c>
      <c r="AO72" s="122">
        <f>IF('Ton-Miles'!AO72=0,0,100*'Nom Revenue'!AN72/'Ton-Miles'!AO72)</f>
        <v>12.651755379388449</v>
      </c>
      <c r="AP72" s="122">
        <f>IF('Ton-Miles'!AP72=0,0,100*'Nom Revenue'!AO72/'Ton-Miles'!AP72)</f>
        <v>16.149635036496349</v>
      </c>
      <c r="AQ72" s="122">
        <f>IF('Ton-Miles'!AQ72=0,0,100*'Nom Revenue'!AP72/'Ton-Miles'!AQ72)</f>
        <v>15.880232558139534</v>
      </c>
      <c r="AR72" s="122">
        <f>IF('Ton-Miles'!AR72=0,0,100*'Nom Revenue'!AQ72/'Ton-Miles'!AR72)</f>
        <v>20.043202764976957</v>
      </c>
      <c r="AS72" s="122">
        <f>IF('Ton-Miles'!AS72=0,0,100*'Nom Revenue'!AR72/'Ton-Miles'!AS72)</f>
        <v>13.449130832570905</v>
      </c>
      <c r="AT72" s="122">
        <f>IF('Ton-Miles'!AT72=0,0,100*'Nom Revenue'!AS72/'Ton-Miles'!AT72)</f>
        <v>15.005256064690027</v>
      </c>
      <c r="AU72" s="122" t="e">
        <f>IF('Ton-Miles'!AU72=0,0,100*'Nom Revenue'!AT72/'Ton-Miles'!AU72)</f>
        <v>#N/A</v>
      </c>
      <c r="AV72" s="122" t="e">
        <f>IF('Ton-Miles'!AV72=0,0,100*'Nom Revenue'!AU72/'Ton-Miles'!AV72)</f>
        <v>#N/A</v>
      </c>
      <c r="AW72" s="122" t="e">
        <f>IF('Ton-Miles'!AW72=0,0,100*'Nom Revenue'!AV72/'Ton-Miles'!AW72)</f>
        <v>#N/A</v>
      </c>
      <c r="AX72" s="122" t="e">
        <f>IF('Ton-Miles'!AX72=0,0,100*'Nom Revenue'!AW72/'Ton-Miles'!AX72)</f>
        <v>#N/A</v>
      </c>
      <c r="AY72" s="122" t="e">
        <f>IF('Ton-Miles'!AY72=0,0,100*'Nom Revenue'!AX72/'Ton-Miles'!AY72)</f>
        <v>#N/A</v>
      </c>
      <c r="AZ72" s="122" t="e">
        <f>IF('Ton-Miles'!AZ72=0,0,100*'Nom Revenue'!AY72/'Ton-Miles'!AZ72)</f>
        <v>#N/A</v>
      </c>
      <c r="BA72" s="122" t="e">
        <f>IF('Ton-Miles'!BA72=0,0,100*'Nom Revenue'!AZ72/'Ton-Miles'!BA72)</f>
        <v>#N/A</v>
      </c>
      <c r="BB72" s="122" t="e">
        <f>IF('Ton-Miles'!BB72=0,0,100*'Nom Revenue'!BA72/'Ton-Miles'!BB72)</f>
        <v>#N/A</v>
      </c>
      <c r="BC72" s="121"/>
      <c r="BD72" s="79">
        <f t="shared" si="35"/>
        <v>0.41611072257568837</v>
      </c>
      <c r="BE72" s="79">
        <f t="shared" si="36"/>
        <v>0.53742348814509677</v>
      </c>
      <c r="BF72" s="111">
        <f>IF(AB72&gt;0, AC72/AB72-1, 0)</f>
        <v>0.2076121715410939</v>
      </c>
      <c r="BG72" s="79">
        <f t="shared" si="37"/>
        <v>0.29165551731878114</v>
      </c>
      <c r="BH72" s="79">
        <f t="shared" si="38"/>
        <v>-0.30906668571300189</v>
      </c>
      <c r="BI72" s="79">
        <f t="shared" si="39"/>
        <v>-7.8928230041256153E-2</v>
      </c>
      <c r="BJ72" s="79">
        <f t="shared" si="40"/>
        <v>-1.4046584007895047E-2</v>
      </c>
      <c r="BK72" s="79">
        <f t="shared" si="40"/>
        <v>-4.7380962611474065E-2</v>
      </c>
      <c r="BL72" s="79">
        <f t="shared" si="40"/>
        <v>-7.5629477949577528E-2</v>
      </c>
      <c r="BM72" s="79">
        <f t="shared" si="40"/>
        <v>0.18657778464749764</v>
      </c>
      <c r="BN72" s="79">
        <f t="shared" si="40"/>
        <v>0.11727984208116271</v>
      </c>
      <c r="BO72" s="79">
        <f t="shared" si="42"/>
        <v>0.41243300857887766</v>
      </c>
      <c r="BP72" s="79">
        <f t="shared" si="44"/>
        <v>-6.6214003555525203E-2</v>
      </c>
      <c r="BQ72" s="79">
        <f t="shared" si="45"/>
        <v>0.27647386091628467</v>
      </c>
      <c r="BR72" s="79">
        <f t="shared" si="46"/>
        <v>-1.6681644987518007E-2</v>
      </c>
      <c r="BS72" s="79">
        <f t="shared" si="47"/>
        <v>0.2621479371663018</v>
      </c>
      <c r="BT72" s="79">
        <f t="shared" si="48"/>
        <v>-0.32899292641635025</v>
      </c>
      <c r="BU72" s="79">
        <f t="shared" si="49"/>
        <v>0.1157045203509004</v>
      </c>
      <c r="BV72" s="79" t="e">
        <f t="shared" si="50"/>
        <v>#N/A</v>
      </c>
      <c r="BW72" s="79" t="e">
        <f t="shared" si="51"/>
        <v>#N/A</v>
      </c>
      <c r="BX72" s="79" t="e">
        <f t="shared" si="52"/>
        <v>#N/A</v>
      </c>
      <c r="BY72" s="79" t="e">
        <f t="shared" si="53"/>
        <v>#N/A</v>
      </c>
      <c r="BZ72" s="79" t="e">
        <f t="shared" si="54"/>
        <v>#N/A</v>
      </c>
      <c r="CA72" s="79" t="e">
        <f t="shared" si="55"/>
        <v>#N/A</v>
      </c>
      <c r="CB72" s="79" t="e">
        <f t="shared" si="56"/>
        <v>#N/A</v>
      </c>
      <c r="CC72" s="79" t="e">
        <f t="shared" si="57"/>
        <v>#N/A</v>
      </c>
    </row>
    <row r="73" spans="1:81" ht="13.5" thickBot="1" x14ac:dyDescent="0.35">
      <c r="A73" s="248" t="s">
        <v>81</v>
      </c>
      <c r="B73" s="263">
        <f>'Nom Revenue'!B73</f>
        <v>0</v>
      </c>
      <c r="C73" s="250" t="str">
        <f>IF(B73=0,"",'Formatted Data'!C1274)</f>
        <v/>
      </c>
      <c r="D73" s="251" t="str">
        <f>'Formatted Data'!E68</f>
        <v>L</v>
      </c>
      <c r="E73" s="251" t="str">
        <f>'Formatted Data'!F68</f>
        <v>X</v>
      </c>
      <c r="F73" s="251" t="str">
        <f>'Formatted Data'!G68</f>
        <v>X</v>
      </c>
      <c r="G73" s="266">
        <f>IF('Ton-Miles'!G73=0,0,100*'Nom Revenue'!G73/'Ton-Miles'!G73)</f>
        <v>6.397746243739566</v>
      </c>
      <c r="H73" s="266">
        <f>IF('Ton-Miles'!H73=0,0,100*'Nom Revenue'!H73/'Ton-Miles'!H73)</f>
        <v>6.1898820608317813</v>
      </c>
      <c r="I73" s="266">
        <f>IF('Ton-Miles'!I73=0,0,100*'Nom Revenue'!I73/'Ton-Miles'!I73)</f>
        <v>5.4845795842382872</v>
      </c>
      <c r="J73" s="266">
        <f>IF('Ton-Miles'!J73=0,0,100*'Nom Revenue'!J73/'Ton-Miles'!J73)</f>
        <v>5.2768269230769231</v>
      </c>
      <c r="K73" s="266">
        <f>IF('Ton-Miles'!K73=0,0,100*'Nom Revenue'!K73/'Ton-Miles'!K73)</f>
        <v>4.9544572107765452</v>
      </c>
      <c r="L73" s="266">
        <f>IF('Ton-Miles'!L73=0,0,100*'Nom Revenue'!L73/'Ton-Miles'!L73)</f>
        <v>4.7025437201907794</v>
      </c>
      <c r="M73" s="266">
        <f>IF('Ton-Miles'!M73=0,0,100*'Nom Revenue'!M73/'Ton-Miles'!M73)</f>
        <v>4.8431290699615959</v>
      </c>
      <c r="N73" s="266">
        <f>IF('Ton-Miles'!N73=0,0,100*'Nom Revenue'!N73/'Ton-Miles'!N73)</f>
        <v>4.3639950678175099</v>
      </c>
      <c r="O73" s="266">
        <f>IF('Ton-Miles'!O73=0,0,100*'Nom Revenue'!O73/'Ton-Miles'!O73)</f>
        <v>4.5157670454545453</v>
      </c>
      <c r="P73" s="266">
        <f>IF('Ton-Miles'!P73=0,0,100*'Nom Revenue'!P73/'Ton-Miles'!P73)</f>
        <v>4.799076983503535</v>
      </c>
      <c r="Q73" s="266">
        <f>IF('Ton-Miles'!Q73=0,0,100*'Nom Revenue'!Q73/'Ton-Miles'!Q73)</f>
        <v>4.6440855424370691</v>
      </c>
      <c r="R73" s="266">
        <f>IF('Ton-Miles'!R73=0,0,100*'Nom Revenue'!R73/'Ton-Miles'!R73)</f>
        <v>4.3122771059643368</v>
      </c>
      <c r="S73" s="266">
        <f>IF('Ton-Miles'!S73=0,0,100*'Nom Revenue'!S73/'Ton-Miles'!S73)</f>
        <v>4.3244972227542622</v>
      </c>
      <c r="T73" s="266">
        <f>IF('Ton-Miles'!T73=0,0,100*'Nom Revenue'!T73/'Ton-Miles'!T73)</f>
        <v>4.400646805174441</v>
      </c>
      <c r="U73" s="266">
        <f>IF('Ton-Miles'!U73=0,0,100*'Nom Revenue'!U73/'Ton-Miles'!U73)</f>
        <v>4.5062807881773397</v>
      </c>
      <c r="V73" s="266">
        <f>IF('Ton-Miles'!V73=0,0,100*'Nom Revenue'!V73/'Ton-Miles'!V73)</f>
        <v>4.1360215960857092</v>
      </c>
      <c r="W73" s="266">
        <f>IF('Ton-Miles'!W73=0,0,100*'Nom Revenue'!W73/'Ton-Miles'!W73)</f>
        <v>4.7567789968652034</v>
      </c>
      <c r="X73" s="266">
        <f>IF('Ton-Miles'!X73=0,0,100*'Nom Revenue'!X73/'Ton-Miles'!X73)</f>
        <v>5.0237884650819975</v>
      </c>
      <c r="Y73" s="266">
        <f>IF('Ton-Miles'!Y73=0,0,100*'Nom Revenue'!Y73/'Ton-Miles'!Y73)</f>
        <v>4.9027630905679684</v>
      </c>
      <c r="Z73" s="266">
        <f>IF('Ton-Miles'!Z73=0,0,100*'Nom Revenue'!Z73/'Ton-Miles'!Z73)</f>
        <v>4.7006056637747591</v>
      </c>
      <c r="AA73" s="266">
        <f>IF('Ton-Miles'!AA73=0,0,100*'Nom Revenue'!AA73/'Ton-Miles'!AA73)</f>
        <v>3.8951397326852977</v>
      </c>
      <c r="AB73" s="266">
        <f>IF('Ton-Miles'!AB73=0,0,100*'Nom Revenue'!AB73/'Ton-Miles'!AB73)</f>
        <v>5.7819397116644815</v>
      </c>
      <c r="AC73" s="266">
        <f>IF('Ton-Miles'!AC73=0,0,100*'Nom Revenue'!AC73/'Ton-Miles'!AC73)</f>
        <v>5.8659542861138316</v>
      </c>
      <c r="AD73" s="266">
        <f>IF('Ton-Miles'!AD73=0,0,100*'Nom Revenue'!AD73/'Ton-Miles'!AD73)</f>
        <v>6.1417177914110432</v>
      </c>
      <c r="AE73" s="266">
        <f>IF('Ton-Miles'!AE73=0,0,100*'Nom Revenue'!AE73/'Ton-Miles'!AE73)</f>
        <v>7.5866850163426802</v>
      </c>
      <c r="AF73" s="266">
        <f>IF('Ton-Miles'!AF73=0,0,100*'Nom Revenue'!AF73/'Ton-Miles'!AF73)</f>
        <v>6.833980409617098</v>
      </c>
      <c r="AG73" s="266">
        <f>IF('Ton-Miles'!AG73=0,0,100*'Nom Revenue'!AG73/'Ton-Miles'!AG73)</f>
        <v>7.6861932068813417</v>
      </c>
      <c r="AH73" s="266">
        <f>IF('Ton-Miles'!AH73=0,0,100*'Nom Revenue'!AH73/'Ton-Miles'!AH73)</f>
        <v>7.9363847045191189</v>
      </c>
      <c r="AI73" s="266">
        <f>IF('Ton-Miles'!AI73=0,0,100*'Nom Revenue'!AI73/'Ton-Miles'!AI73)</f>
        <v>9.4727346938775501</v>
      </c>
      <c r="AJ73" s="266">
        <f>IF('Ton-Miles'!AJ73=0,0,100*'Nom Revenue'!AJ73/'Ton-Miles'!AJ73)</f>
        <v>9.9500824810293622</v>
      </c>
      <c r="AK73" s="266">
        <f>IF('Ton-Miles'!AK73=0,0,100*'Nom Revenue'!AK73/'Ton-Miles'!AK73)</f>
        <v>10.001159708416168</v>
      </c>
      <c r="AL73" s="266">
        <f>IF('Ton-Miles'!AL73=0,0,100*'Nom Revenue'!AL73/'Ton-Miles'!AL73)</f>
        <v>9.5820524505327533</v>
      </c>
      <c r="AM73" s="266">
        <f>IF('Ton-Miles'!AM73=0,0,100*'Nom Revenue'!AL73/'Ton-Miles'!AM73)</f>
        <v>9.178266803138861</v>
      </c>
      <c r="AN73" s="266">
        <f>IF('Ton-Miles'!AN73=0,0,100*'Nom Revenue'!AM73/'Ton-Miles'!AN73)</f>
        <v>9.2640657698056792</v>
      </c>
      <c r="AO73" s="266">
        <f>IF('Ton-Miles'!AO73=0,0,100*'Nom Revenue'!AN73/'Ton-Miles'!AO73)</f>
        <v>9.9179233226837056</v>
      </c>
      <c r="AP73" s="266">
        <f>IF('Ton-Miles'!AP73=0,0,100*'Nom Revenue'!AO73/'Ton-Miles'!AP73)</f>
        <v>10.707218621096052</v>
      </c>
      <c r="AQ73" s="266">
        <f>IF('Ton-Miles'!AQ73=0,0,100*'Nom Revenue'!AP73/'Ton-Miles'!AQ73)</f>
        <v>10.484270353302611</v>
      </c>
      <c r="AR73" s="266">
        <f>IF('Ton-Miles'!AR73=0,0,100*'Nom Revenue'!AQ73/'Ton-Miles'!AR73)</f>
        <v>11.013175016265452</v>
      </c>
      <c r="AS73" s="266">
        <f>IF('Ton-Miles'!AS73=0,0,100*'Nom Revenue'!AR73/'Ton-Miles'!AS73)</f>
        <v>7.3051070221554637</v>
      </c>
      <c r="AT73" s="266">
        <f>IF('Ton-Miles'!AT73=0,0,100*'Nom Revenue'!AS73/'Ton-Miles'!AT73)</f>
        <v>13.262804171494786</v>
      </c>
      <c r="AU73" s="266" t="e">
        <f>IF('Ton-Miles'!AU73=0,0,100*'Nom Revenue'!AT73/'Ton-Miles'!AU73)</f>
        <v>#N/A</v>
      </c>
      <c r="AV73" s="266" t="e">
        <f>IF('Ton-Miles'!AV73=0,0,100*'Nom Revenue'!AU73/'Ton-Miles'!AV73)</f>
        <v>#N/A</v>
      </c>
      <c r="AW73" s="266" t="e">
        <f>IF('Ton-Miles'!AW73=0,0,100*'Nom Revenue'!AV73/'Ton-Miles'!AW73)</f>
        <v>#N/A</v>
      </c>
      <c r="AX73" s="266" t="e">
        <f>IF('Ton-Miles'!AX73=0,0,100*'Nom Revenue'!AW73/'Ton-Miles'!AX73)</f>
        <v>#N/A</v>
      </c>
      <c r="AY73" s="266" t="e">
        <f>IF('Ton-Miles'!AY73=0,0,100*'Nom Revenue'!AX73/'Ton-Miles'!AY73)</f>
        <v>#N/A</v>
      </c>
      <c r="AZ73" s="266" t="e">
        <f>IF('Ton-Miles'!AZ73=0,0,100*'Nom Revenue'!AY73/'Ton-Miles'!AZ73)</f>
        <v>#N/A</v>
      </c>
      <c r="BA73" s="266" t="e">
        <f>IF('Ton-Miles'!BA73=0,0,100*'Nom Revenue'!AZ73/'Ton-Miles'!BA73)</f>
        <v>#N/A</v>
      </c>
      <c r="BB73" s="266" t="e">
        <f>IF('Ton-Miles'!BB73=0,0,100*'Nom Revenue'!BA73/'Ton-Miles'!BB73)</f>
        <v>#N/A</v>
      </c>
      <c r="BC73" s="267"/>
      <c r="BD73" s="253">
        <f t="shared" si="35"/>
        <v>-0.17135364859400748</v>
      </c>
      <c r="BE73" s="253">
        <f t="shared" si="36"/>
        <v>0.48439853470376781</v>
      </c>
      <c r="BF73" s="254">
        <f>IF(AB73&gt;0, AC73/AB73-1, 0)</f>
        <v>1.4530517203397819E-2</v>
      </c>
      <c r="BG73" s="253">
        <f t="shared" si="37"/>
        <v>0.23527085971816675</v>
      </c>
      <c r="BH73" s="253">
        <f t="shared" si="38"/>
        <v>-9.9213899760456803E-2</v>
      </c>
      <c r="BI73" s="253">
        <f t="shared" si="39"/>
        <v>0.1247022593253222</v>
      </c>
      <c r="BJ73" s="253">
        <f t="shared" si="40"/>
        <v>3.2550768749058268E-2</v>
      </c>
      <c r="BK73" s="253">
        <f t="shared" si="40"/>
        <v>0.193583104468664</v>
      </c>
      <c r="BL73" s="253">
        <f t="shared" si="40"/>
        <v>5.0391761468874696E-2</v>
      </c>
      <c r="BM73" s="253">
        <f t="shared" si="40"/>
        <v>5.1333471339749526E-3</v>
      </c>
      <c r="BN73" s="253">
        <f t="shared" si="40"/>
        <v>-4.1905865929800945E-2</v>
      </c>
      <c r="BO73" s="253">
        <f t="shared" si="42"/>
        <v>9.3480575916005115E-3</v>
      </c>
      <c r="BP73" s="253">
        <f t="shared" si="44"/>
        <v>7.0579977422995155E-2</v>
      </c>
      <c r="BQ73" s="253">
        <f t="shared" si="45"/>
        <v>7.9582718350636572E-2</v>
      </c>
      <c r="BR73" s="253">
        <f t="shared" si="46"/>
        <v>-2.0822239246537366E-2</v>
      </c>
      <c r="BS73" s="253">
        <f t="shared" si="47"/>
        <v>5.0447446044371791E-2</v>
      </c>
      <c r="BT73" s="253">
        <f t="shared" si="48"/>
        <v>-0.3366938225020043</v>
      </c>
      <c r="BU73" s="253">
        <f t="shared" si="49"/>
        <v>0.81555234321282111</v>
      </c>
      <c r="BV73" s="253" t="e">
        <f t="shared" si="50"/>
        <v>#N/A</v>
      </c>
      <c r="BW73" s="253" t="e">
        <f t="shared" si="51"/>
        <v>#N/A</v>
      </c>
      <c r="BX73" s="253" t="e">
        <f t="shared" si="52"/>
        <v>#N/A</v>
      </c>
      <c r="BY73" s="253" t="e">
        <f t="shared" si="53"/>
        <v>#N/A</v>
      </c>
      <c r="BZ73" s="253" t="e">
        <f t="shared" si="54"/>
        <v>#N/A</v>
      </c>
      <c r="CA73" s="253" t="e">
        <f t="shared" si="55"/>
        <v>#N/A</v>
      </c>
      <c r="CB73" s="253" t="e">
        <f t="shared" si="56"/>
        <v>#N/A</v>
      </c>
      <c r="CC73" s="253" t="e">
        <f t="shared" si="57"/>
        <v>#N/A</v>
      </c>
    </row>
    <row r="74" spans="1:81" s="258" customFormat="1" ht="13.5" thickTop="1" x14ac:dyDescent="0.3">
      <c r="A74" s="246" t="s">
        <v>83</v>
      </c>
      <c r="B74" s="261"/>
      <c r="C74" s="247"/>
      <c r="D74" s="255"/>
      <c r="E74" s="255"/>
      <c r="F74" s="255"/>
      <c r="G74" s="265">
        <f>IF('Ton-Miles'!G74=0,0,100*'Nom Revenue'!G74/'Ton-Miles'!G74)</f>
        <v>3.314171454346079</v>
      </c>
      <c r="H74" s="265">
        <f>IF('Ton-Miles'!H74=0,0,100*'Nom Revenue'!H74/'Ton-Miles'!H74)</f>
        <v>3.1877757887518694</v>
      </c>
      <c r="I74" s="265">
        <f>IF('Ton-Miles'!I74=0,0,100*'Nom Revenue'!I74/'Ton-Miles'!I74)</f>
        <v>2.9984355723297624</v>
      </c>
      <c r="J74" s="265">
        <f>IF('Ton-Miles'!J74=0,0,100*'Nom Revenue'!J74/'Ton-Miles'!J74)</f>
        <v>2.9635968231069625</v>
      </c>
      <c r="K74" s="265">
        <f>IF('Ton-Miles'!K74=0,0,100*'Nom Revenue'!K74/'Ton-Miles'!K74)</f>
        <v>2.9185913580770704</v>
      </c>
      <c r="L74" s="265">
        <f>IF('Ton-Miles'!L74=0,0,100*'Nom Revenue'!L74/'Ton-Miles'!L74)</f>
        <v>2.8926849303114404</v>
      </c>
      <c r="M74" s="265">
        <f>IF('Ton-Miles'!M74=0,0,100*'Nom Revenue'!M74/'Ton-Miles'!M74)</f>
        <v>2.8696612727019155</v>
      </c>
      <c r="N74" s="265">
        <f>IF('Ton-Miles'!N74=0,0,100*'Nom Revenue'!N74/'Ton-Miles'!N74)</f>
        <v>2.8245454805183554</v>
      </c>
      <c r="O74" s="265">
        <f>IF('Ton-Miles'!O74=0,0,100*'Nom Revenue'!O74/'Ton-Miles'!O74)</f>
        <v>2.8308316673650831</v>
      </c>
      <c r="P74" s="265">
        <f>IF('Ton-Miles'!P74=0,0,100*'Nom Revenue'!P74/'Ton-Miles'!P74)</f>
        <v>2.7935746225930851</v>
      </c>
      <c r="Q74" s="265">
        <f>IF('Ton-Miles'!Q74=0,0,100*'Nom Revenue'!Q74/'Ton-Miles'!Q74)</f>
        <v>2.6650022528015662</v>
      </c>
      <c r="R74" s="265">
        <f>IF('Ton-Miles'!R74=0,0,100*'Nom Revenue'!R74/'Ton-Miles'!R74)</f>
        <v>2.6433569729539252</v>
      </c>
      <c r="S74" s="265">
        <f>IF('Ton-Miles'!S74=0,0,100*'Nom Revenue'!S74/'Ton-Miles'!S74)</f>
        <v>2.6597846378910659</v>
      </c>
      <c r="T74" s="265">
        <f>IF('Ton-Miles'!T74=0,0,100*'Nom Revenue'!T74/'Ton-Miles'!T74)</f>
        <v>2.5654366942808551</v>
      </c>
      <c r="U74" s="265">
        <f>IF('Ton-Miles'!U74=0,0,100*'Nom Revenue'!U74/'Ton-Miles'!U74)</f>
        <v>2.5260228259454558</v>
      </c>
      <c r="V74" s="265">
        <f>IF('Ton-Miles'!V74=0,0,100*'Nom Revenue'!V74/'Ton-Miles'!V74)</f>
        <v>2.5259837375428082</v>
      </c>
      <c r="W74" s="265">
        <f>IF('Ton-Miles'!W74=0,0,100*'Nom Revenue'!W74/'Ton-Miles'!W74)</f>
        <v>2.4844278952797976</v>
      </c>
      <c r="X74" s="265">
        <f>IF('Ton-Miles'!X74=0,0,100*'Nom Revenue'!X74/'Ton-Miles'!X74)</f>
        <v>2.5859688660188516</v>
      </c>
      <c r="Y74" s="265">
        <f>IF('Ton-Miles'!Y74=0,0,100*'Nom Revenue'!Y74/'Ton-Miles'!Y74)</f>
        <v>2.5642074613768715</v>
      </c>
      <c r="Z74" s="265">
        <f>IF('Ton-Miles'!Z74=0,0,100*'Nom Revenue'!Z74/'Ton-Miles'!Z74)</f>
        <v>2.5451306789884813</v>
      </c>
      <c r="AA74" s="265">
        <f>IF('Ton-Miles'!AA74=0,0,100*'Nom Revenue'!AA74/'Ton-Miles'!AA74)</f>
        <v>2.8238787908543594</v>
      </c>
      <c r="AB74" s="265">
        <f>IF('Ton-Miles'!AB74=0,0,100*'Nom Revenue'!AB74/'Ton-Miles'!AB74)</f>
        <v>2.9986083452342824</v>
      </c>
      <c r="AC74" s="265">
        <f>IF('Ton-Miles'!AC74=0,0,100*'Nom Revenue'!AC74/'Ton-Miles'!AC74)</f>
        <v>3.1353249402138572</v>
      </c>
      <c r="AD74" s="265">
        <f>IF('Ton-Miles'!AD74=0,0,100*'Nom Revenue'!AD74/'Ton-Miles'!AD74)</f>
        <v>3.1353232946590541</v>
      </c>
      <c r="AE74" s="265">
        <f>IF('Ton-Miles'!AE74=0,0,100*'Nom Revenue'!AE74/'Ton-Miles'!AE74)</f>
        <v>3.5614369681835512</v>
      </c>
      <c r="AF74" s="265">
        <f>IF('Ton-Miles'!AF74=0,0,100*'Nom Revenue'!AF74/'Ton-Miles'!AF74)</f>
        <v>3.1693970073006987</v>
      </c>
      <c r="AG74" s="265">
        <f>IF('Ton-Miles'!AG74=0,0,100*'Nom Revenue'!AG74/'Ton-Miles'!AG74)</f>
        <v>3.4562205770852681</v>
      </c>
      <c r="AH74" s="265">
        <f>IF('Ton-Miles'!AH74=0,0,100*'Nom Revenue'!AH74/'Ton-Miles'!AH74)</f>
        <v>3.863338223886327</v>
      </c>
      <c r="AI74" s="265">
        <f>IF('Ton-Miles'!AI74=0,0,100*'Nom Revenue'!AI74/'Ton-Miles'!AI74)</f>
        <v>4.0760375507052187</v>
      </c>
      <c r="AJ74" s="265">
        <f>IF('Ton-Miles'!AJ74=0,0,100*'Nom Revenue'!AJ74/'Ton-Miles'!AJ74)</f>
        <v>4.1436616196632094</v>
      </c>
      <c r="AK74" s="265">
        <f>IF('Ton-Miles'!AK74=0,0,100*'Nom Revenue'!AK74/'Ton-Miles'!AK74)</f>
        <v>4.1469723385479105</v>
      </c>
      <c r="AL74" s="265">
        <f>IF('Ton-Miles'!AL74=0,0,100*'Nom Revenue'!AL74/'Ton-Miles'!AL74)</f>
        <v>4.0328663586361602</v>
      </c>
      <c r="AM74" s="265">
        <f>IF('Ton-Miles'!AM74=0,0,100*'Nom Revenue'!AL74/'Ton-Miles'!AM74)</f>
        <v>3.8629222300810695</v>
      </c>
      <c r="AN74" s="265">
        <f>IF('Ton-Miles'!AN74=0,0,100*'Nom Revenue'!AM74/'Ton-Miles'!AN74)</f>
        <v>3.9625976970103696</v>
      </c>
      <c r="AO74" s="265">
        <f>IF('Ton-Miles'!AO74=0,0,100*'Nom Revenue'!AN74/'Ton-Miles'!AO74)</f>
        <v>4.001077106352728</v>
      </c>
      <c r="AP74" s="265">
        <f>IF('Ton-Miles'!AP74=0,0,100*'Nom Revenue'!AO74/'Ton-Miles'!AP74)</f>
        <v>4.1298706380518242</v>
      </c>
      <c r="AQ74" s="265">
        <f>IF('Ton-Miles'!AQ74=0,0,100*'Nom Revenue'!AP74/'Ton-Miles'!AQ74)</f>
        <v>4.3743238670078632</v>
      </c>
      <c r="AR74" s="265">
        <f>IF('Ton-Miles'!AR74=0,0,100*'Nom Revenue'!AQ74/'Ton-Miles'!AR74)</f>
        <v>4.4241926624857548</v>
      </c>
      <c r="AS74" s="265">
        <f>IF('Ton-Miles'!AS74=0,0,100*'Nom Revenue'!AR74/'Ton-Miles'!AS74)</f>
        <v>4.4933457964978274</v>
      </c>
      <c r="AT74" s="265">
        <f>IF('Ton-Miles'!AT74=0,0,100*'Nom Revenue'!AS74/'Ton-Miles'!AT74)</f>
        <v>5.2860706891858493</v>
      </c>
      <c r="AU74" s="265" t="e">
        <f>IF('Ton-Miles'!AU74=0,0,100*'Nom Revenue'!AT74/'Ton-Miles'!AU74)</f>
        <v>#N/A</v>
      </c>
      <c r="AV74" s="265" t="e">
        <f>IF('Ton-Miles'!AV74=0,0,100*'Nom Revenue'!AU74/'Ton-Miles'!AV74)</f>
        <v>#N/A</v>
      </c>
      <c r="AW74" s="265" t="e">
        <f>IF('Ton-Miles'!AW74=0,0,100*'Nom Revenue'!AV74/'Ton-Miles'!AW74)</f>
        <v>#N/A</v>
      </c>
      <c r="AX74" s="265" t="e">
        <f>IF('Ton-Miles'!AX74=0,0,100*'Nom Revenue'!AW74/'Ton-Miles'!AX74)</f>
        <v>#N/A</v>
      </c>
      <c r="AY74" s="265" t="e">
        <f>IF('Ton-Miles'!AY74=0,0,100*'Nom Revenue'!AX74/'Ton-Miles'!AY74)</f>
        <v>#N/A</v>
      </c>
      <c r="AZ74" s="265" t="e">
        <f>IF('Ton-Miles'!AZ74=0,0,100*'Nom Revenue'!AY74/'Ton-Miles'!AZ74)</f>
        <v>#N/A</v>
      </c>
      <c r="BA74" s="265" t="e">
        <f>IF('Ton-Miles'!BA74=0,0,100*'Nom Revenue'!AZ74/'Ton-Miles'!BA74)</f>
        <v>#N/A</v>
      </c>
      <c r="BB74" s="265" t="e">
        <f>IF('Ton-Miles'!BB74=0,0,100*'Nom Revenue'!BA74/'Ton-Miles'!BB74)</f>
        <v>#N/A</v>
      </c>
      <c r="BC74" s="265"/>
      <c r="BD74" s="257">
        <f t="shared" si="35"/>
        <v>0.1095221216604334</v>
      </c>
      <c r="BE74" s="257">
        <f t="shared" si="36"/>
        <v>6.1875727437670447E-2</v>
      </c>
      <c r="BF74" s="257">
        <f>AC74/AB74-1</f>
        <v>4.5593348393383915E-2</v>
      </c>
      <c r="BG74" s="257">
        <f t="shared" si="37"/>
        <v>0.135907411605805</v>
      </c>
      <c r="BH74" s="257">
        <f t="shared" si="38"/>
        <v>-0.11007915186627759</v>
      </c>
      <c r="BI74" s="257">
        <f t="shared" si="39"/>
        <v>9.049783574726411E-2</v>
      </c>
      <c r="BJ74" s="257">
        <f t="shared" si="40"/>
        <v>0.11779272697473298</v>
      </c>
      <c r="BK74" s="257">
        <f t="shared" si="40"/>
        <v>5.5055838886642006E-2</v>
      </c>
      <c r="BL74" s="257">
        <f t="shared" si="40"/>
        <v>1.6590639344402192E-2</v>
      </c>
      <c r="BM74" s="257">
        <f t="shared" si="40"/>
        <v>7.9898389120147684E-4</v>
      </c>
      <c r="BN74" s="257">
        <f t="shared" si="40"/>
        <v>-2.7515490964597378E-2</v>
      </c>
      <c r="BO74" s="257">
        <f t="shared" si="42"/>
        <v>2.580312545593455E-2</v>
      </c>
      <c r="BP74" s="257">
        <f t="shared" si="44"/>
        <v>9.7106525276058342E-3</v>
      </c>
      <c r="BQ74" s="257">
        <f t="shared" si="45"/>
        <v>3.21897149881476E-2</v>
      </c>
      <c r="BR74" s="257">
        <f t="shared" si="46"/>
        <v>5.9191497841044827E-2</v>
      </c>
      <c r="BS74" s="257">
        <f t="shared" si="47"/>
        <v>1.140034368602949E-2</v>
      </c>
      <c r="BT74" s="257">
        <f t="shared" si="48"/>
        <v>1.5630678699516398E-2</v>
      </c>
      <c r="BU74" s="257">
        <f t="shared" si="49"/>
        <v>0.17642196452048764</v>
      </c>
      <c r="BV74" s="257" t="e">
        <f t="shared" si="50"/>
        <v>#N/A</v>
      </c>
      <c r="BW74" s="257" t="e">
        <f t="shared" si="51"/>
        <v>#N/A</v>
      </c>
      <c r="BX74" s="257" t="e">
        <f t="shared" si="52"/>
        <v>#N/A</v>
      </c>
      <c r="BY74" s="257" t="e">
        <f t="shared" si="53"/>
        <v>#N/A</v>
      </c>
      <c r="BZ74" s="257" t="e">
        <f t="shared" si="54"/>
        <v>#N/A</v>
      </c>
      <c r="CA74" s="257" t="e">
        <f t="shared" si="55"/>
        <v>#N/A</v>
      </c>
      <c r="CB74" s="257" t="e">
        <f t="shared" si="56"/>
        <v>#N/A</v>
      </c>
      <c r="CC74" s="257" t="e">
        <f t="shared" si="57"/>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4"/>
      <c r="BJ75" s="14"/>
      <c r="BK75" s="14"/>
      <c r="BL75" s="14"/>
      <c r="BM75" s="1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row>
  </sheetData>
  <phoneticPr fontId="4"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A1:HR112"/>
  <sheetViews>
    <sheetView topLeftCell="BJ1" workbookViewId="0">
      <selection activeCell="AT1" sqref="AT1:BA1048576"/>
    </sheetView>
  </sheetViews>
  <sheetFormatPr defaultColWidth="9.1796875" defaultRowHeight="12.5" x14ac:dyDescent="0.25"/>
  <cols>
    <col min="1" max="1" width="34.81640625" customWidth="1"/>
    <col min="2" max="2" width="4.6328125" style="5" hidden="1" customWidth="1"/>
    <col min="3" max="3" width="9.90625" bestFit="1" customWidth="1"/>
    <col min="4" max="6" width="4.26953125" bestFit="1" customWidth="1"/>
    <col min="7" max="8" width="7.54296875" customWidth="1"/>
    <col min="9" max="9" width="8.26953125" customWidth="1"/>
    <col min="10" max="10" width="7.54296875" bestFit="1" customWidth="1"/>
    <col min="11" max="15" width="7.54296875" customWidth="1"/>
    <col min="16" max="16" width="8.26953125" customWidth="1"/>
    <col min="17" max="28" width="7.54296875" bestFit="1" customWidth="1"/>
    <col min="29" max="29" width="7.81640625" customWidth="1"/>
    <col min="30" max="30" width="8.81640625" customWidth="1"/>
    <col min="31" max="36" width="7.54296875" bestFit="1" customWidth="1"/>
    <col min="37" max="45" width="7.54296875" customWidth="1"/>
    <col min="46" max="53" width="7.54296875" hidden="1" customWidth="1"/>
    <col min="54" max="54" width="7.54296875" customWidth="1"/>
    <col min="55" max="65" width="8.81640625" customWidth="1"/>
    <col min="66" max="69" width="9.1796875" style="14"/>
    <col min="70" max="72" width="9.1796875" style="14" customWidth="1"/>
    <col min="73" max="80" width="9.1796875" style="14" hidden="1" customWidth="1"/>
    <col min="81" max="16384" width="9.1796875" style="14"/>
  </cols>
  <sheetData>
    <row r="1" spans="1:226" ht="18" x14ac:dyDescent="0.4">
      <c r="A1" s="9" t="s">
        <v>75</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26"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t="s">
        <v>289</v>
      </c>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104"/>
      <c r="BK2" s="104"/>
      <c r="BL2" s="104"/>
      <c r="BM2" s="104"/>
    </row>
    <row r="3" spans="1:226" ht="43" customHeight="1" x14ac:dyDescent="0.3">
      <c r="A3" s="22" t="s">
        <v>76</v>
      </c>
      <c r="B3" s="11" t="s">
        <v>77</v>
      </c>
      <c r="C3" s="53" t="s">
        <v>78</v>
      </c>
      <c r="D3" s="53" t="s">
        <v>79</v>
      </c>
      <c r="E3" s="53" t="s">
        <v>70</v>
      </c>
      <c r="F3" s="53" t="s">
        <v>71</v>
      </c>
      <c r="G3" s="22">
        <v>1985</v>
      </c>
      <c r="H3" s="22">
        <f>1+G3</f>
        <v>1986</v>
      </c>
      <c r="I3" s="22">
        <f t="shared" ref="I3:V3" si="0">1+H3</f>
        <v>1987</v>
      </c>
      <c r="J3" s="22">
        <f t="shared" si="0"/>
        <v>1988</v>
      </c>
      <c r="K3" s="22">
        <f t="shared" si="0"/>
        <v>1989</v>
      </c>
      <c r="L3" s="22">
        <f t="shared" si="0"/>
        <v>1990</v>
      </c>
      <c r="M3" s="22">
        <f t="shared" si="0"/>
        <v>1991</v>
      </c>
      <c r="N3" s="22">
        <f t="shared" si="0"/>
        <v>1992</v>
      </c>
      <c r="O3" s="22">
        <f t="shared" si="0"/>
        <v>1993</v>
      </c>
      <c r="P3" s="22">
        <f>1+O3</f>
        <v>1994</v>
      </c>
      <c r="Q3" s="22">
        <f t="shared" si="0"/>
        <v>1995</v>
      </c>
      <c r="R3" s="22">
        <f t="shared" si="0"/>
        <v>1996</v>
      </c>
      <c r="S3" s="22">
        <f t="shared" si="0"/>
        <v>1997</v>
      </c>
      <c r="T3" s="22">
        <f t="shared" si="0"/>
        <v>1998</v>
      </c>
      <c r="U3" s="22">
        <f t="shared" si="0"/>
        <v>1999</v>
      </c>
      <c r="V3" s="22">
        <f t="shared" si="0"/>
        <v>2000</v>
      </c>
      <c r="W3" s="22">
        <f>1+V3</f>
        <v>2001</v>
      </c>
      <c r="X3" s="22">
        <f>1+W3</f>
        <v>2002</v>
      </c>
      <c r="Y3" s="22">
        <f>1+X3</f>
        <v>2003</v>
      </c>
      <c r="Z3" s="22">
        <f>1+Y3</f>
        <v>2004</v>
      </c>
      <c r="AA3" s="22">
        <f>1+Z3</f>
        <v>2005</v>
      </c>
      <c r="AB3" s="22">
        <f t="shared" ref="AB3:AL3" si="1">AA3+1</f>
        <v>2006</v>
      </c>
      <c r="AC3" s="22" t="s">
        <v>80</v>
      </c>
      <c r="AD3" s="22">
        <f>AB3+1</f>
        <v>2007</v>
      </c>
      <c r="AE3" s="22">
        <f t="shared" si="1"/>
        <v>2008</v>
      </c>
      <c r="AF3" s="22">
        <f t="shared" si="1"/>
        <v>2009</v>
      </c>
      <c r="AG3" s="22">
        <f t="shared" si="1"/>
        <v>2010</v>
      </c>
      <c r="AH3" s="22">
        <f t="shared" si="1"/>
        <v>2011</v>
      </c>
      <c r="AI3" s="22">
        <f t="shared" si="1"/>
        <v>2012</v>
      </c>
      <c r="AJ3" s="22">
        <f t="shared" si="1"/>
        <v>2013</v>
      </c>
      <c r="AK3" s="22">
        <f t="shared" si="1"/>
        <v>2014</v>
      </c>
      <c r="AL3" s="22">
        <f t="shared" si="1"/>
        <v>2015</v>
      </c>
      <c r="AM3" s="22">
        <f t="shared" ref="AM3" si="2">AL3+1</f>
        <v>2016</v>
      </c>
      <c r="AN3" s="22">
        <f t="shared" ref="AN3" si="3">AM3+1</f>
        <v>2017</v>
      </c>
      <c r="AO3" s="22">
        <f t="shared" ref="AO3" si="4">AN3+1</f>
        <v>2018</v>
      </c>
      <c r="AP3" s="22">
        <f t="shared" ref="AP3" si="5">AO3+1</f>
        <v>2019</v>
      </c>
      <c r="AQ3" s="22">
        <f t="shared" ref="AQ3" si="6">AP3+1</f>
        <v>2020</v>
      </c>
      <c r="AR3" s="22">
        <f t="shared" ref="AR3" si="7">AQ3+1</f>
        <v>2021</v>
      </c>
      <c r="AS3" s="22">
        <f t="shared" ref="AS3" si="8">AR3+1</f>
        <v>2022</v>
      </c>
      <c r="AT3" s="22">
        <f t="shared" ref="AT3" si="9">AS3+1</f>
        <v>2023</v>
      </c>
      <c r="AU3" s="22">
        <f t="shared" ref="AU3" si="10">AT3+1</f>
        <v>2024</v>
      </c>
      <c r="AV3" s="22">
        <f t="shared" ref="AV3" si="11">AU3+1</f>
        <v>2025</v>
      </c>
      <c r="AW3" s="22">
        <f t="shared" ref="AW3" si="12">AV3+1</f>
        <v>2026</v>
      </c>
      <c r="AX3" s="22">
        <f t="shared" ref="AX3" si="13">AW3+1</f>
        <v>2027</v>
      </c>
      <c r="AY3" s="22">
        <f t="shared" ref="AY3" si="14">AX3+1</f>
        <v>2028</v>
      </c>
      <c r="AZ3" s="22">
        <f t="shared" ref="AZ3" si="15">AY3+1</f>
        <v>2029</v>
      </c>
      <c r="BA3" s="22">
        <f t="shared" ref="BA3" si="16">AZ3+1</f>
        <v>2030</v>
      </c>
      <c r="BB3" s="22"/>
      <c r="BC3" s="26" t="str">
        <f>"'"&amp;RIGHT(Z3,2)&amp;"-'"&amp;RIGHT(AA3,2)&amp;" % Change"</f>
        <v>'04-'05 % Change</v>
      </c>
      <c r="BD3" s="26" t="str">
        <f>"'"&amp;RIGHT(AA3,2)&amp;"-'"&amp;RIGHT(AB3,2)&amp;" % Change"</f>
        <v>'05-'06 % Change</v>
      </c>
      <c r="BE3" s="26" t="str">
        <f>"'"&amp;RIGHT(AB3,2)&amp;"-'"&amp;RIGHT(AD3,2)&amp;" % Change"</f>
        <v>'06-'07 % Change</v>
      </c>
      <c r="BF3" s="26" t="str">
        <f>"'"&amp;RIGHT(AD3,2)&amp;"-'"&amp;RIGHT(AE3,2)&amp;" % Change"</f>
        <v>'07-'08 % Change</v>
      </c>
      <c r="BG3" s="26" t="str">
        <f t="shared" ref="BG3:CB3" si="17">"'"&amp;RIGHT(AE3,2)&amp;"-'"&amp;RIGHT(AF3,2)&amp;" % Change"</f>
        <v>'08-'09 % Change</v>
      </c>
      <c r="BH3" s="26" t="str">
        <f t="shared" si="17"/>
        <v>'09-'10 % Change</v>
      </c>
      <c r="BI3" s="26" t="str">
        <f t="shared" si="17"/>
        <v>'10-'11 % Change</v>
      </c>
      <c r="BJ3" s="26" t="str">
        <f t="shared" si="17"/>
        <v>'11-'12 % Change</v>
      </c>
      <c r="BK3" s="26" t="str">
        <f t="shared" si="17"/>
        <v>'12-'13 % Change</v>
      </c>
      <c r="BL3" s="26" t="str">
        <f t="shared" si="17"/>
        <v>'13-'14 % Change</v>
      </c>
      <c r="BM3" s="26" t="str">
        <f t="shared" si="17"/>
        <v>'14-'15 % Change</v>
      </c>
      <c r="BN3" s="26" t="str">
        <f t="shared" si="17"/>
        <v>'15-'16 % Change</v>
      </c>
      <c r="BO3" s="26" t="str">
        <f t="shared" si="17"/>
        <v>'16-'17 % Change</v>
      </c>
      <c r="BP3" s="26" t="str">
        <f t="shared" si="17"/>
        <v>'17-'18 % Change</v>
      </c>
      <c r="BQ3" s="26" t="str">
        <f t="shared" si="17"/>
        <v>'18-'19 % Change</v>
      </c>
      <c r="BR3" s="26" t="str">
        <f t="shared" si="17"/>
        <v>'19-'20 % Change</v>
      </c>
      <c r="BS3" s="26" t="str">
        <f t="shared" si="17"/>
        <v>'20-'21 % Change</v>
      </c>
      <c r="BT3" s="26" t="str">
        <f t="shared" si="17"/>
        <v>'21-'22 % Change</v>
      </c>
      <c r="BU3" s="26" t="str">
        <f t="shared" si="17"/>
        <v>'22-'23 % Change</v>
      </c>
      <c r="BV3" s="26" t="str">
        <f t="shared" si="17"/>
        <v>'23-'24 % Change</v>
      </c>
      <c r="BW3" s="26" t="str">
        <f t="shared" si="17"/>
        <v>'24-'25 % Change</v>
      </c>
      <c r="BX3" s="26" t="str">
        <f t="shared" si="17"/>
        <v>'25-'26 % Change</v>
      </c>
      <c r="BY3" s="26" t="str">
        <f t="shared" si="17"/>
        <v>'26-'27 % Change</v>
      </c>
      <c r="BZ3" s="26" t="str">
        <f t="shared" si="17"/>
        <v>'27-'28 % Change</v>
      </c>
      <c r="CA3" s="26" t="str">
        <f t="shared" si="17"/>
        <v>'28-'29 % Change</v>
      </c>
      <c r="CB3" s="26" t="str">
        <f t="shared" si="17"/>
        <v>'29-'30 % Change</v>
      </c>
    </row>
    <row r="4" spans="1:226" ht="13" x14ac:dyDescent="0.3">
      <c r="A4" s="18" t="s">
        <v>24</v>
      </c>
      <c r="B4" s="108">
        <f>IF('Formatted Data'!D2='Formatted Data'!D1,0,1)</f>
        <v>1</v>
      </c>
      <c r="C4" s="63" t="str">
        <f>IF(B4=0,"",VLOOKUP('Nom Revenue'!A4,'Commodity Code List'!$B$2:$C$18,2,FALSE))</f>
        <v>-</v>
      </c>
      <c r="D4" s="63" t="str">
        <f>'Formatted Data'!E2</f>
        <v>S</v>
      </c>
      <c r="E4" s="63" t="str">
        <f>'Formatted Data'!F2</f>
        <v>X</v>
      </c>
      <c r="F4" s="63" t="str">
        <f>'Formatted Data'!G2</f>
        <v>X</v>
      </c>
      <c r="G4" s="109">
        <f>VLOOKUP(G$3*100+ROW(G4)-ROW(G$4),'Formatted Data'!$A:$M,8,FALSE)/1000</f>
        <v>432.90300000000002</v>
      </c>
      <c r="H4" s="109">
        <f>VLOOKUP(H$3*100+ROW(H4)-ROW(H$4),'Formatted Data'!$A:$M,8,FALSE)/1000</f>
        <v>434.738</v>
      </c>
      <c r="I4" s="109">
        <f>VLOOKUP(I$3*100+ROW(I4)-ROW(I$4),'Formatted Data'!$A:$M,8,FALSE)/1000</f>
        <v>433.94200000000001</v>
      </c>
      <c r="J4" s="109">
        <f>VLOOKUP(J$3*100+ROW(J4)-ROW(J$4),'Formatted Data'!$A:$M,8,FALSE)/1000</f>
        <v>429.98500000000001</v>
      </c>
      <c r="K4" s="109">
        <f>VLOOKUP(K$3*100+ROW(K4)-ROW(K$4),'Formatted Data'!$A:$M,8,FALSE)/1000</f>
        <v>249.64</v>
      </c>
      <c r="L4" s="109">
        <f>VLOOKUP(L$3*100+ROW(L4)-ROW(L$4),'Formatted Data'!$A:$M,8,FALSE)/1000</f>
        <v>260.774</v>
      </c>
      <c r="M4" s="109">
        <f>VLOOKUP(M$3*100+ROW(M4)-ROW(M$4),'Formatted Data'!$A:$M,8,FALSE)/1000</f>
        <v>266.25299999999999</v>
      </c>
      <c r="N4" s="109">
        <f>VLOOKUP(N$3*100+ROW(N4)-ROW(N$4),'Formatted Data'!$A:$M,8,FALSE)/1000</f>
        <v>312.88900000000001</v>
      </c>
      <c r="O4" s="109">
        <f>VLOOKUP(O$3*100+ROW(O4)-ROW(O$4),'Formatted Data'!$A:$M,8,FALSE)/1000</f>
        <v>360.86500000000001</v>
      </c>
      <c r="P4" s="109">
        <f>VLOOKUP(P$3*100+ROW(P4)-ROW(P$4),'Formatted Data'!$A:$M,8,FALSE)/1000</f>
        <v>383.39600000000002</v>
      </c>
      <c r="Q4" s="109">
        <f>VLOOKUP(Q$3*100+ROW(Q4)-ROW(Q$4),'Formatted Data'!$A:$M,8,FALSE)/1000</f>
        <v>324.50099999999998</v>
      </c>
      <c r="R4" s="109">
        <f>VLOOKUP(R$3*100+ROW(R4)-ROW(R$4),'Formatted Data'!$A:$M,8,FALSE)/1000</f>
        <v>300.02800000000002</v>
      </c>
      <c r="S4" s="109">
        <f>VLOOKUP(S$3*100+ROW(S4)-ROW(S$4),'Formatted Data'!$A:$M,8,FALSE)/1000</f>
        <v>326.32600000000002</v>
      </c>
      <c r="T4" s="109">
        <f>VLOOKUP(T$3*100+ROW(T4)-ROW(T$4),'Formatted Data'!$A:$M,8,FALSE)/1000</f>
        <v>348.16</v>
      </c>
      <c r="U4" s="109">
        <f>VLOOKUP(U$3*100+ROW(U4)-ROW(U$4),'Formatted Data'!$A:$M,8,FALSE)/1000</f>
        <v>361.95699999999999</v>
      </c>
      <c r="V4" s="109">
        <f>VLOOKUP(V$3*100+ROW(V4)-ROW(V$4),'Formatted Data'!$A:$M,8,FALSE)/1000</f>
        <v>404.92700000000002</v>
      </c>
      <c r="W4" s="109">
        <f>VLOOKUP(W$3*100+ROW(W4)-ROW(W$4),'Formatted Data'!$A:$M,8,FALSE)/1000</f>
        <v>440.596</v>
      </c>
      <c r="X4" s="109">
        <f>VLOOKUP(X$3*100+ROW(X4)-ROW(X$4),'Formatted Data'!$A:$M,8,FALSE)/1000</f>
        <v>502.46800000000002</v>
      </c>
      <c r="Y4" s="109">
        <f>VLOOKUP(Y$3*100+ROW(A4)-ROW(A$4),'Formatted Data'!$A:$M,8,FALSE)/1000</f>
        <v>507.21800000000002</v>
      </c>
      <c r="Z4" s="109">
        <f>VLOOKUP(Z$3*100+ROW(B4)-ROW(B$4),'Formatted Data'!$A:$M,8,FALSE)/1000</f>
        <v>541.45600000000002</v>
      </c>
      <c r="AA4" s="109">
        <f>VLOOKUP(AA$3*100+ROW(D4)-ROW(D$4),'Formatted Data'!$A:$M,8,FALSE)/1000</f>
        <v>600.52599999999995</v>
      </c>
      <c r="AB4" s="109">
        <f>VLOOKUP(AB$3*100+ROW(F4)-ROW(F$4),'Formatted Data'!$A:$M,8,FALSE)/1000</f>
        <v>871.53300000000002</v>
      </c>
      <c r="AC4" s="109">
        <f>AD4</f>
        <v>779.28800000000001</v>
      </c>
      <c r="AD4" s="109">
        <f>VLOOKUP(AD$3*100+ROW(G4)-ROW(G$4),'Formatted Data'!$A:$M,8,FALSE)/1000</f>
        <v>779.28800000000001</v>
      </c>
      <c r="AE4" s="109">
        <f>VLOOKUP(AE$3*100+ROW(H4)-ROW(H$4),'Formatted Data'!$A:$M,8,FALSE)/1000</f>
        <v>743.00199999999995</v>
      </c>
      <c r="AF4" s="109">
        <f>VLOOKUP(AF$3*100+ROW(I4)-ROW(I$4),'Formatted Data'!$A:$M,8,FALSE)/1000</f>
        <v>573.64300000000003</v>
      </c>
      <c r="AG4" s="109">
        <f>VLOOKUP(AG$3*100+ROW(J4)-ROW(J$4),'Formatted Data'!$A:$M,8,FALSE)/1000</f>
        <v>646.07899999999995</v>
      </c>
      <c r="AH4" s="109">
        <f>VLOOKUP(AH$3*100+ROW(K4)-ROW(K$4),'Formatted Data'!$A:$M,8,FALSE)/1000</f>
        <v>664.32899999999995</v>
      </c>
      <c r="AI4" s="109">
        <f>VLOOKUP(AI$3*100+ROW(L4)-ROW(L$4),'Formatted Data'!$A:$M,8,FALSE)/1000</f>
        <v>742.74699999999996</v>
      </c>
      <c r="AJ4" s="109">
        <f>VLOOKUP(AJ$3*100+ROW(M4)-ROW(M$4),'Formatted Data'!$A:$M,8,FALSE)/1000</f>
        <v>808.34799999999996</v>
      </c>
      <c r="AK4" s="109">
        <f>VLOOKUP(AK$3*100+ROW(N4)-ROW(N$4),'Formatted Data'!$A:$M,8,FALSE)/1000</f>
        <v>877.23699999999997</v>
      </c>
      <c r="AL4" s="109">
        <f>VLOOKUP(AL$3*100+ROW(O4)-ROW(O$4),'Formatted Data'!$A:$M,8,FALSE)/1000</f>
        <v>867.65899999999999</v>
      </c>
      <c r="AM4" s="109">
        <f>VLOOKUP(AM$3*100+ROW(P4)-ROW(P$4),'Formatted Data'!$A:$M,8,FALSE)/1000</f>
        <v>853.19600000000003</v>
      </c>
      <c r="AN4" s="109">
        <f>VLOOKUP(AN$3*100+ROW(Q4)-ROW(Q$4),'Formatted Data'!$A:$M,8,FALSE)/1000</f>
        <v>929.01199999999994</v>
      </c>
      <c r="AO4" s="109">
        <f>VLOOKUP(AO$3*100+ROW(R4)-ROW(R$4),'Formatted Data'!$A:$M,8,FALSE)/1000</f>
        <v>1025.7159999999999</v>
      </c>
      <c r="AP4" s="109">
        <f>VLOOKUP(AP$3*100+ROW(S4)-ROW(S$4),'Formatted Data'!$A:$M,8,FALSE)/1000</f>
        <v>1077.5450000000001</v>
      </c>
      <c r="AQ4" s="109">
        <f>VLOOKUP(AQ$3*100+ROW(T4)-ROW(T$4),'Formatted Data'!$A:$M,8,FALSE)/1000</f>
        <v>999.476</v>
      </c>
      <c r="AR4" s="109">
        <f>VLOOKUP(AR$3*100+ROW(U4)-ROW(U$4),'Formatted Data'!$A:$M,8,FALSE)/1000</f>
        <v>1057.924</v>
      </c>
      <c r="AS4" s="109">
        <f>VLOOKUP(AS$3*100+ROW(V4)-ROW(V$4),'Formatted Data'!$A:$M,8,FALSE)/1000</f>
        <v>1143.7339999999999</v>
      </c>
      <c r="AT4" s="109" t="e">
        <f>VLOOKUP(AT$3*100+ROW(W4)-ROW(W$4),'Formatted Data'!$A:$M,8,FALSE)/1000</f>
        <v>#N/A</v>
      </c>
      <c r="AU4" s="109" t="e">
        <f>VLOOKUP(AU$3*100+ROW(X4)-ROW(X$4),'Formatted Data'!$A:$M,8,FALSE)/1000</f>
        <v>#N/A</v>
      </c>
      <c r="AV4" s="109" t="e">
        <f>VLOOKUP(AV$3*100+ROW(Y4)-ROW(Y$4),'Formatted Data'!$A:$M,8,FALSE)/1000</f>
        <v>#N/A</v>
      </c>
      <c r="AW4" s="109" t="e">
        <f>VLOOKUP(AW$3*100+ROW(Z4)-ROW(Z$4),'Formatted Data'!$A:$M,8,FALSE)/1000</f>
        <v>#N/A</v>
      </c>
      <c r="AX4" s="109" t="e">
        <f>VLOOKUP(AX$3*100+ROW(AA4)-ROW(AA$4),'Formatted Data'!$A:$M,8,FALSE)/1000</f>
        <v>#N/A</v>
      </c>
      <c r="AY4" s="109" t="e">
        <f>VLOOKUP(AY$3*100+ROW(AB4)-ROW(AB$4),'Formatted Data'!$A:$M,8,FALSE)/1000</f>
        <v>#N/A</v>
      </c>
      <c r="AZ4" s="109" t="e">
        <f>VLOOKUP(AZ$3*100+ROW(AC4)-ROW(AC$4),'Formatted Data'!$A:$M,8,FALSE)/1000</f>
        <v>#N/A</v>
      </c>
      <c r="BA4" s="109" t="e">
        <f>VLOOKUP(BA$3*100+ROW(AD4)-ROW(AD$4),'Formatted Data'!$A:$M,8,FALSE)/1000</f>
        <v>#N/A</v>
      </c>
      <c r="BB4" s="109"/>
      <c r="BC4" s="78">
        <f>IF(Z4&gt;0,AA4/Z4-1,0)</f>
        <v>0.10909473715315721</v>
      </c>
      <c r="BD4" s="78">
        <f t="shared" ref="BD4:BD19" si="18">IF(AA4&gt;0,AB4/AA4-1,0)</f>
        <v>0.45128270882526333</v>
      </c>
      <c r="BE4" s="78">
        <f>IF(AB4&gt;0, AC4/AB4-1,0)</f>
        <v>-0.10584223431585493</v>
      </c>
      <c r="BF4" s="78">
        <f>IF(AD4&gt;0,AE4/AD4-1,0)</f>
        <v>-4.6563016497110254E-2</v>
      </c>
      <c r="BG4" s="78">
        <f t="shared" ref="BF4:BM19" si="19">IF(AE4&gt;0,AF4/AE4-1,0)</f>
        <v>-0.22793882116064279</v>
      </c>
      <c r="BH4" s="78">
        <f t="shared" si="19"/>
        <v>0.1262736580068089</v>
      </c>
      <c r="BI4" s="78">
        <f t="shared" si="19"/>
        <v>2.8247319600234633E-2</v>
      </c>
      <c r="BJ4" s="78">
        <f t="shared" si="19"/>
        <v>0.11804091045250176</v>
      </c>
      <c r="BK4" s="78">
        <f t="shared" si="19"/>
        <v>8.8322133916394208E-2</v>
      </c>
      <c r="BL4" s="78">
        <f t="shared" si="19"/>
        <v>8.5221958859303282E-2</v>
      </c>
      <c r="BM4" s="78">
        <f t="shared" si="19"/>
        <v>-1.0918372116087149E-2</v>
      </c>
      <c r="BN4" s="78">
        <f t="shared" ref="BN4:BN32" si="20">IF(AL4&gt;0,AM4/AL4-1,0)</f>
        <v>-1.6668990928463745E-2</v>
      </c>
      <c r="BO4" s="78">
        <f t="shared" ref="BO4:BO32" si="21">IF(AM4&gt;0,AN4/AM4-1,0)</f>
        <v>8.8861176095527794E-2</v>
      </c>
      <c r="BP4" s="78">
        <f t="shared" ref="BP4:BP32" si="22">IF(AN4&gt;0,AO4/AN4-1,0)</f>
        <v>0.10409338092511189</v>
      </c>
      <c r="BQ4" s="78">
        <f t="shared" ref="BQ4:BQ32" si="23">IF(AO4&gt;0,AP4/AO4-1,0)</f>
        <v>5.0529581287608094E-2</v>
      </c>
      <c r="BR4" s="78">
        <f t="shared" ref="BR4:BR32" si="24">IF(AP4&gt;0,AQ4/AP4-1,0)</f>
        <v>-7.2450802518688406E-2</v>
      </c>
      <c r="BS4" s="78">
        <f t="shared" ref="BS4:BS32" si="25">IF(AQ4&gt;0,AR4/AQ4-1,0)</f>
        <v>5.8478642808831749E-2</v>
      </c>
      <c r="BT4" s="78">
        <f t="shared" ref="BT4:BT32" si="26">IF(AR4&gt;0,AS4/AR4-1,0)</f>
        <v>8.1111686661801796E-2</v>
      </c>
      <c r="BU4" s="78" t="e">
        <f t="shared" ref="BU4:BU32" si="27">IF(AS4&gt;0,AT4/AS4-1,0)</f>
        <v>#N/A</v>
      </c>
      <c r="BV4" s="78" t="e">
        <f t="shared" ref="BV4:BV32" si="28">IF(AT4&gt;0,AU4/AT4-1,0)</f>
        <v>#N/A</v>
      </c>
      <c r="BW4" s="78" t="e">
        <f t="shared" ref="BW4:BW32" si="29">IF(AU4&gt;0,AV4/AU4-1,0)</f>
        <v>#N/A</v>
      </c>
      <c r="BX4" s="78" t="e">
        <f t="shared" ref="BX4:BX32" si="30">IF(AV4&gt;0,AW4/AV4-1,0)</f>
        <v>#N/A</v>
      </c>
      <c r="BY4" s="78" t="e">
        <f t="shared" ref="BY4:BY32" si="31">IF(AW4&gt;0,AX4/AW4-1,0)</f>
        <v>#N/A</v>
      </c>
      <c r="BZ4" s="78" t="e">
        <f t="shared" ref="BZ4:BZ32" si="32">IF(AX4&gt;0,AY4/AX4-1,0)</f>
        <v>#N/A</v>
      </c>
      <c r="CA4" s="78" t="e">
        <f t="shared" ref="CA4:CA32" si="33">IF(AY4&gt;0,AZ4/AY4-1,0)</f>
        <v>#N/A</v>
      </c>
      <c r="CB4" s="78" t="e">
        <f t="shared" ref="CB4:CB32" si="34">IF(AZ4&gt;0,BA4/AZ4-1,0)</f>
        <v>#N/A</v>
      </c>
    </row>
    <row r="5" spans="1:226" ht="13" x14ac:dyDescent="0.3">
      <c r="A5" s="18" t="s">
        <v>81</v>
      </c>
      <c r="B5" s="108">
        <f>IF('Formatted Data'!D3='Formatted Data'!D2,0,1)</f>
        <v>0</v>
      </c>
      <c r="C5" s="63" t="str">
        <f>IF(B5=0,"",VLOOKUP('Nom Revenue'!A5,'Commodity Code List'!$B$2:$C$18,2,FALSE))</f>
        <v/>
      </c>
      <c r="D5" s="63" t="str">
        <f>'Formatted Data'!E3</f>
        <v>M</v>
      </c>
      <c r="E5" s="63" t="str">
        <f>'Formatted Data'!F3</f>
        <v>X</v>
      </c>
      <c r="F5" s="63" t="str">
        <f>'Formatted Data'!G3</f>
        <v>X</v>
      </c>
      <c r="G5" s="109">
        <f>VLOOKUP(G$3*100+ROW(G5)-ROW(G$4),'Formatted Data'!$A:$M,8,FALSE)/1000</f>
        <v>833.58500000000004</v>
      </c>
      <c r="H5" s="109">
        <f>VLOOKUP(H$3*100+ROW(H5)-ROW(H$4),'Formatted Data'!$A:$M,8,FALSE)/1000</f>
        <v>935.41300000000001</v>
      </c>
      <c r="I5" s="109">
        <f>VLOOKUP(I$3*100+ROW(I5)-ROW(I$4),'Formatted Data'!$A:$M,8,FALSE)/1000</f>
        <v>963.553</v>
      </c>
      <c r="J5" s="109">
        <f>VLOOKUP(J$3*100+ROW(J5)-ROW(J$4),'Formatted Data'!$A:$M,8,FALSE)/1000</f>
        <v>1041.7819999999999</v>
      </c>
      <c r="K5" s="109">
        <f>VLOOKUP(K$3*100+ROW(K5)-ROW(K$4),'Formatted Data'!$A:$M,8,FALSE)/1000</f>
        <v>869.35900000000004</v>
      </c>
      <c r="L5" s="109">
        <f>VLOOKUP(L$3*100+ROW(L5)-ROW(L$4),'Formatted Data'!$A:$M,8,FALSE)/1000</f>
        <v>817.86300000000006</v>
      </c>
      <c r="M5" s="109">
        <f>VLOOKUP(M$3*100+ROW(M5)-ROW(M$4),'Formatted Data'!$A:$M,8,FALSE)/1000</f>
        <v>822.43100000000004</v>
      </c>
      <c r="N5" s="109">
        <f>VLOOKUP(N$3*100+ROW(N5)-ROW(N$4),'Formatted Data'!$A:$M,8,FALSE)/1000</f>
        <v>931.28200000000004</v>
      </c>
      <c r="O5" s="109">
        <f>VLOOKUP(O$3*100+ROW(O5)-ROW(O$4),'Formatted Data'!$A:$M,8,FALSE)/1000</f>
        <v>1021.52</v>
      </c>
      <c r="P5" s="109">
        <f>VLOOKUP(P$3*100+ROW(P5)-ROW(P$4),'Formatted Data'!$A:$M,8,FALSE)/1000</f>
        <v>1122.6379999999999</v>
      </c>
      <c r="Q5" s="109">
        <f>VLOOKUP(Q$3*100+ROW(Q5)-ROW(Q$4),'Formatted Data'!$A:$M,8,FALSE)/1000</f>
        <v>1136.018</v>
      </c>
      <c r="R5" s="109">
        <f>VLOOKUP(R$3*100+ROW(R5)-ROW(R$4),'Formatted Data'!$A:$M,8,FALSE)/1000</f>
        <v>1172.566</v>
      </c>
      <c r="S5" s="109">
        <f>VLOOKUP(S$3*100+ROW(S5)-ROW(S$4),'Formatted Data'!$A:$M,8,FALSE)/1000</f>
        <v>1175.1400000000001</v>
      </c>
      <c r="T5" s="109">
        <f>VLOOKUP(T$3*100+ROW(T5)-ROW(T$4),'Formatted Data'!$A:$M,8,FALSE)/1000</f>
        <v>1160.528</v>
      </c>
      <c r="U5" s="109">
        <f>VLOOKUP(U$3*100+ROW(U5)-ROW(U$4),'Formatted Data'!$A:$M,8,FALSE)/1000</f>
        <v>1259.6579999999999</v>
      </c>
      <c r="V5" s="109">
        <f>VLOOKUP(V$3*100+ROW(V5)-ROW(V$4),'Formatted Data'!$A:$M,8,FALSE)/1000</f>
        <v>1316.537</v>
      </c>
      <c r="W5" s="109">
        <f>VLOOKUP(W$3*100+ROW(W5)-ROW(W$4),'Formatted Data'!$A:$M,8,FALSE)/1000</f>
        <v>1356.1</v>
      </c>
      <c r="X5" s="109">
        <f>VLOOKUP(X$3*100+ROW(X5)-ROW(X$4),'Formatted Data'!$A:$M,8,FALSE)/1000</f>
        <v>1521.4829999999999</v>
      </c>
      <c r="Y5" s="109">
        <f>VLOOKUP(Y$3*100+ROW(A5)-ROW(A$4),'Formatted Data'!$A:$M,8,FALSE)/1000</f>
        <v>1459.7940000000001</v>
      </c>
      <c r="Z5" s="109">
        <f>VLOOKUP(Z$3*100+ROW(B5)-ROW(B$4),'Formatted Data'!$A:$M,8,FALSE)/1000</f>
        <v>1573.3979999999999</v>
      </c>
      <c r="AA5" s="109">
        <f>VLOOKUP(AA$3*100+ROW(D5)-ROW(D$4),'Formatted Data'!$A:$M,8,FALSE)/1000</f>
        <v>1730.981</v>
      </c>
      <c r="AB5" s="109">
        <f>VLOOKUP(AB$3*100+ROW(F5)-ROW(F$4),'Formatted Data'!$A:$M,8,FALSE)/1000</f>
        <v>1842.4</v>
      </c>
      <c r="AC5" s="109">
        <f t="shared" ref="AC5:AC68" si="35">AD5</f>
        <v>1782.2339999999999</v>
      </c>
      <c r="AD5" s="109">
        <f>VLOOKUP(AD$3*100+ROW(G5)-ROW(G$4),'Formatted Data'!$A:$M,8,FALSE)/1000</f>
        <v>1782.2339999999999</v>
      </c>
      <c r="AE5" s="109">
        <f>VLOOKUP(AE$3*100+ROW(H5)-ROW(H$4),'Formatted Data'!$A:$M,8,FALSE)/1000</f>
        <v>1882.7850000000001</v>
      </c>
      <c r="AF5" s="109">
        <f>VLOOKUP(AF$3*100+ROW(I5)-ROW(I$4),'Formatted Data'!$A:$M,8,FALSE)/1000</f>
        <v>1481.1489999999999</v>
      </c>
      <c r="AG5" s="109">
        <f>VLOOKUP(AG$3*100+ROW(J5)-ROW(J$4),'Formatted Data'!$A:$M,8,FALSE)/1000</f>
        <v>1685.9749999999999</v>
      </c>
      <c r="AH5" s="109">
        <f>VLOOKUP(AH$3*100+ROW(K5)-ROW(K$4),'Formatted Data'!$A:$M,8,FALSE)/1000</f>
        <v>1667.557</v>
      </c>
      <c r="AI5" s="109">
        <f>VLOOKUP(AI$3*100+ROW(L5)-ROW(L$4),'Formatted Data'!$A:$M,8,FALSE)/1000</f>
        <v>1830.117</v>
      </c>
      <c r="AJ5" s="109">
        <f>VLOOKUP(AJ$3*100+ROW(M5)-ROW(M$4),'Formatted Data'!$A:$M,8,FALSE)/1000</f>
        <v>2155.1060000000002</v>
      </c>
      <c r="AK5" s="109">
        <f>VLOOKUP(AK$3*100+ROW(N5)-ROW(N$4),'Formatted Data'!$A:$M,8,FALSE)/1000</f>
        <v>2519.2109999999998</v>
      </c>
      <c r="AL5" s="109">
        <f>VLOOKUP(AL$3*100+ROW(O5)-ROW(O$4),'Formatted Data'!$A:$M,8,FALSE)/1000</f>
        <v>2195.4169999999999</v>
      </c>
      <c r="AM5" s="109">
        <f>VLOOKUP(AM$3*100+ROW(P5)-ROW(P$4),'Formatted Data'!$A:$M,8,FALSE)/1000</f>
        <v>2362.5050000000001</v>
      </c>
      <c r="AN5" s="109">
        <f>VLOOKUP(AN$3*100+ROW(Q5)-ROW(Q$4),'Formatted Data'!$A:$M,8,FALSE)/1000</f>
        <v>2575.665</v>
      </c>
      <c r="AO5" s="109">
        <f>VLOOKUP(AO$3*100+ROW(R5)-ROW(R$4),'Formatted Data'!$A:$M,8,FALSE)/1000</f>
        <v>2975.74</v>
      </c>
      <c r="AP5" s="109">
        <f>VLOOKUP(AP$3*100+ROW(S5)-ROW(S$4),'Formatted Data'!$A:$M,8,FALSE)/1000</f>
        <v>2852.7930000000001</v>
      </c>
      <c r="AQ5" s="109">
        <f>VLOOKUP(AQ$3*100+ROW(T5)-ROW(T$4),'Formatted Data'!$A:$M,8,FALSE)/1000</f>
        <v>2878.4540000000002</v>
      </c>
      <c r="AR5" s="109">
        <f>VLOOKUP(AR$3*100+ROW(U5)-ROW(U$4),'Formatted Data'!$A:$M,8,FALSE)/1000</f>
        <v>3028.1010000000001</v>
      </c>
      <c r="AS5" s="109">
        <f>VLOOKUP(AS$3*100+ROW(V5)-ROW(V$4),'Formatted Data'!$A:$M,8,FALSE)/1000</f>
        <v>3469.5610000000001</v>
      </c>
      <c r="AT5" s="109" t="e">
        <f>VLOOKUP(AT$3*100+ROW(W5)-ROW(W$4),'Formatted Data'!$A:$M,8,FALSE)/1000</f>
        <v>#N/A</v>
      </c>
      <c r="AU5" s="109" t="e">
        <f>VLOOKUP(AU$3*100+ROW(X5)-ROW(X$4),'Formatted Data'!$A:$M,8,FALSE)/1000</f>
        <v>#N/A</v>
      </c>
      <c r="AV5" s="109" t="e">
        <f>VLOOKUP(AV$3*100+ROW(Y5)-ROW(Y$4),'Formatted Data'!$A:$M,8,FALSE)/1000</f>
        <v>#N/A</v>
      </c>
      <c r="AW5" s="109" t="e">
        <f>VLOOKUP(AW$3*100+ROW(Z5)-ROW(Z$4),'Formatted Data'!$A:$M,8,FALSE)/1000</f>
        <v>#N/A</v>
      </c>
      <c r="AX5" s="109" t="e">
        <f>VLOOKUP(AX$3*100+ROW(AA5)-ROW(AA$4),'Formatted Data'!$A:$M,8,FALSE)/1000</f>
        <v>#N/A</v>
      </c>
      <c r="AY5" s="109" t="e">
        <f>VLOOKUP(AY$3*100+ROW(AB5)-ROW(AB$4),'Formatted Data'!$A:$M,8,FALSE)/1000</f>
        <v>#N/A</v>
      </c>
      <c r="AZ5" s="109" t="e">
        <f>VLOOKUP(AZ$3*100+ROW(AC5)-ROW(AC$4),'Formatted Data'!$A:$M,8,FALSE)/1000</f>
        <v>#N/A</v>
      </c>
      <c r="BA5" s="109" t="e">
        <f>VLOOKUP(BA$3*100+ROW(AD5)-ROW(AD$4),'Formatted Data'!$A:$M,8,FALSE)/1000</f>
        <v>#N/A</v>
      </c>
      <c r="BB5" s="109"/>
      <c r="BC5" s="78">
        <f t="shared" ref="BC5:BC19" si="36">IF(Z5&gt;0,AA5/Z5-1,0)</f>
        <v>0.10015456991810079</v>
      </c>
      <c r="BD5" s="78">
        <f t="shared" si="18"/>
        <v>6.4367546495311068E-2</v>
      </c>
      <c r="BE5" s="78">
        <f t="shared" ref="BE5:BE68" si="37">IF(AB5&gt;0, AC5/AB5-1,0)</f>
        <v>-3.265631784628753E-2</v>
      </c>
      <c r="BF5" s="78">
        <f t="shared" si="19"/>
        <v>5.6418517433737714E-2</v>
      </c>
      <c r="BG5" s="78">
        <f t="shared" si="19"/>
        <v>-0.21332016135671372</v>
      </c>
      <c r="BH5" s="78">
        <f t="shared" si="19"/>
        <v>0.13828858541578204</v>
      </c>
      <c r="BI5" s="78">
        <f t="shared" si="19"/>
        <v>-1.0924242648912341E-2</v>
      </c>
      <c r="BJ5" s="78">
        <f t="shared" si="19"/>
        <v>9.7483924087752305E-2</v>
      </c>
      <c r="BK5" s="78">
        <f t="shared" si="19"/>
        <v>0.17757826412191147</v>
      </c>
      <c r="BL5" s="78">
        <f t="shared" si="19"/>
        <v>0.16894992636093042</v>
      </c>
      <c r="BM5" s="78">
        <f t="shared" si="19"/>
        <v>-0.12852992464704227</v>
      </c>
      <c r="BN5" s="78">
        <f t="shared" si="20"/>
        <v>7.610763695461964E-2</v>
      </c>
      <c r="BO5" s="78">
        <f t="shared" si="21"/>
        <v>9.0226264071398665E-2</v>
      </c>
      <c r="BP5" s="78">
        <f t="shared" si="22"/>
        <v>0.15532881799457599</v>
      </c>
      <c r="BQ5" s="78">
        <f t="shared" si="23"/>
        <v>-4.1316445657214595E-2</v>
      </c>
      <c r="BR5" s="78">
        <f t="shared" si="24"/>
        <v>8.9950445055073658E-3</v>
      </c>
      <c r="BS5" s="78">
        <f t="shared" si="25"/>
        <v>5.1988671696681532E-2</v>
      </c>
      <c r="BT5" s="78">
        <f t="shared" si="26"/>
        <v>0.1457877395767182</v>
      </c>
      <c r="BU5" s="78" t="e">
        <f t="shared" si="27"/>
        <v>#N/A</v>
      </c>
      <c r="BV5" s="78" t="e">
        <f t="shared" si="28"/>
        <v>#N/A</v>
      </c>
      <c r="BW5" s="78" t="e">
        <f t="shared" si="29"/>
        <v>#N/A</v>
      </c>
      <c r="BX5" s="78" t="e">
        <f t="shared" si="30"/>
        <v>#N/A</v>
      </c>
      <c r="BY5" s="78" t="e">
        <f t="shared" si="31"/>
        <v>#N/A</v>
      </c>
      <c r="BZ5" s="78" t="e">
        <f t="shared" si="32"/>
        <v>#N/A</v>
      </c>
      <c r="CA5" s="78" t="e">
        <f t="shared" si="33"/>
        <v>#N/A</v>
      </c>
      <c r="CB5" s="78" t="e">
        <f t="shared" si="34"/>
        <v>#N/A</v>
      </c>
    </row>
    <row r="6" spans="1:226" ht="13" x14ac:dyDescent="0.3">
      <c r="A6" s="18" t="s">
        <v>81</v>
      </c>
      <c r="B6" s="108">
        <f>IF('Formatted Data'!D4='Formatted Data'!D3,0,1)</f>
        <v>0</v>
      </c>
      <c r="C6" s="63" t="str">
        <f>IF(B6=0,"",VLOOKUP('Nom Revenue'!A6,'Commodity Code List'!$B$2:$C$18,2,FALSE))</f>
        <v/>
      </c>
      <c r="D6" s="63" t="str">
        <f>'Formatted Data'!E4</f>
        <v>L</v>
      </c>
      <c r="E6" s="63" t="str">
        <f>'Formatted Data'!F4</f>
        <v>X</v>
      </c>
      <c r="F6" s="63" t="str">
        <f>'Formatted Data'!G4</f>
        <v>X</v>
      </c>
      <c r="G6" s="109">
        <f>VLOOKUP(G$3*100+ROW(G6)-ROW(G$4),'Formatted Data'!$A:$M,8,FALSE)/1000</f>
        <v>577.03300000000002</v>
      </c>
      <c r="H6" s="109">
        <f>VLOOKUP(H$3*100+ROW(H6)-ROW(H$4),'Formatted Data'!$A:$M,8,FALSE)/1000</f>
        <v>644.17999999999995</v>
      </c>
      <c r="I6" s="109">
        <f>VLOOKUP(I$3*100+ROW(I6)-ROW(I$4),'Formatted Data'!$A:$M,8,FALSE)/1000</f>
        <v>676.40099999999995</v>
      </c>
      <c r="J6" s="109">
        <f>VLOOKUP(J$3*100+ROW(J6)-ROW(J$4),'Formatted Data'!$A:$M,8,FALSE)/1000</f>
        <v>768.51099999999997</v>
      </c>
      <c r="K6" s="109">
        <f>VLOOKUP(K$3*100+ROW(K6)-ROW(K$4),'Formatted Data'!$A:$M,8,FALSE)/1000</f>
        <v>535.00800000000004</v>
      </c>
      <c r="L6" s="109">
        <f>VLOOKUP(L$3*100+ROW(L6)-ROW(L$4),'Formatted Data'!$A:$M,8,FALSE)/1000</f>
        <v>599.29</v>
      </c>
      <c r="M6" s="109">
        <f>VLOOKUP(M$3*100+ROW(M6)-ROW(M$4),'Formatted Data'!$A:$M,8,FALSE)/1000</f>
        <v>639.86900000000003</v>
      </c>
      <c r="N6" s="109">
        <f>VLOOKUP(N$3*100+ROW(N6)-ROW(N$4),'Formatted Data'!$A:$M,8,FALSE)/1000</f>
        <v>657.98900000000003</v>
      </c>
      <c r="O6" s="109">
        <f>VLOOKUP(O$3*100+ROW(O6)-ROW(O$4),'Formatted Data'!$A:$M,8,FALSE)/1000</f>
        <v>766.59500000000003</v>
      </c>
      <c r="P6" s="109">
        <f>VLOOKUP(P$3*100+ROW(P6)-ROW(P$4),'Formatted Data'!$A:$M,8,FALSE)/1000</f>
        <v>876.39800000000002</v>
      </c>
      <c r="Q6" s="109">
        <f>VLOOKUP(Q$3*100+ROW(Q6)-ROW(Q$4),'Formatted Data'!$A:$M,8,FALSE)/1000</f>
        <v>853.529</v>
      </c>
      <c r="R6" s="109">
        <f>VLOOKUP(R$3*100+ROW(R6)-ROW(R$4),'Formatted Data'!$A:$M,8,FALSE)/1000</f>
        <v>933.58399999999995</v>
      </c>
      <c r="S6" s="109">
        <f>VLOOKUP(S$3*100+ROW(S6)-ROW(S$4),'Formatted Data'!$A:$M,8,FALSE)/1000</f>
        <v>958.49300000000005</v>
      </c>
      <c r="T6" s="109">
        <f>VLOOKUP(T$3*100+ROW(T6)-ROW(T$4),'Formatted Data'!$A:$M,8,FALSE)/1000</f>
        <v>982.55499999999995</v>
      </c>
      <c r="U6" s="109">
        <f>VLOOKUP(U$3*100+ROW(U6)-ROW(U$4),'Formatted Data'!$A:$M,8,FALSE)/1000</f>
        <v>994.78099999999995</v>
      </c>
      <c r="V6" s="109">
        <f>VLOOKUP(V$3*100+ROW(V6)-ROW(V$4),'Formatted Data'!$A:$M,8,FALSE)/1000</f>
        <v>1010.149</v>
      </c>
      <c r="W6" s="109">
        <f>VLOOKUP(W$3*100+ROW(W6)-ROW(W$4),'Formatted Data'!$A:$M,8,FALSE)/1000</f>
        <v>974.40499999999997</v>
      </c>
      <c r="X6" s="109">
        <f>VLOOKUP(X$3*100+ROW(X6)-ROW(X$4),'Formatted Data'!$A:$M,8,FALSE)/1000</f>
        <v>1046.376</v>
      </c>
      <c r="Y6" s="109">
        <f>VLOOKUP(Y$3*100+ROW(A6)-ROW(A$4),'Formatted Data'!$A:$M,8,FALSE)/1000</f>
        <v>1129.4880000000001</v>
      </c>
      <c r="Z6" s="109">
        <f>VLOOKUP(Z$3*100+ROW(B6)-ROW(B$4),'Formatted Data'!$A:$M,8,FALSE)/1000</f>
        <v>1261.873</v>
      </c>
      <c r="AA6" s="109">
        <f>VLOOKUP(AA$3*100+ROW(D6)-ROW(D$4),'Formatted Data'!$A:$M,8,FALSE)/1000</f>
        <v>1483.6420000000001</v>
      </c>
      <c r="AB6" s="109">
        <f>VLOOKUP(AB$3*100+ROW(F6)-ROW(F$4),'Formatted Data'!$A:$M,8,FALSE)/1000</f>
        <v>1656.1410000000001</v>
      </c>
      <c r="AC6" s="109">
        <f t="shared" si="35"/>
        <v>1616.001</v>
      </c>
      <c r="AD6" s="109">
        <f>VLOOKUP(AD$3*100+ROW(G6)-ROW(G$4),'Formatted Data'!$A:$M,8,FALSE)/1000</f>
        <v>1616.001</v>
      </c>
      <c r="AE6" s="109">
        <f>VLOOKUP(AE$3*100+ROW(H6)-ROW(H$4),'Formatted Data'!$A:$M,8,FALSE)/1000</f>
        <v>1798.1310000000001</v>
      </c>
      <c r="AF6" s="109">
        <f>VLOOKUP(AF$3*100+ROW(I6)-ROW(I$4),'Formatted Data'!$A:$M,8,FALSE)/1000</f>
        <v>1337.7180000000001</v>
      </c>
      <c r="AG6" s="109">
        <f>VLOOKUP(AG$3*100+ROW(J6)-ROW(J$4),'Formatted Data'!$A:$M,8,FALSE)/1000</f>
        <v>1791.971</v>
      </c>
      <c r="AH6" s="109">
        <f>VLOOKUP(AH$3*100+ROW(K6)-ROW(K$4),'Formatted Data'!$A:$M,8,FALSE)/1000</f>
        <v>2242.4580000000001</v>
      </c>
      <c r="AI6" s="109">
        <f>VLOOKUP(AI$3*100+ROW(L6)-ROW(L$4),'Formatted Data'!$A:$M,8,FALSE)/1000</f>
        <v>2549.8200000000002</v>
      </c>
      <c r="AJ6" s="109">
        <f>VLOOKUP(AJ$3*100+ROW(M6)-ROW(M$4),'Formatted Data'!$A:$M,8,FALSE)/1000</f>
        <v>2433.6039999999998</v>
      </c>
      <c r="AK6" s="109">
        <f>VLOOKUP(AK$3*100+ROW(N6)-ROW(N$4),'Formatted Data'!$A:$M,8,FALSE)/1000</f>
        <v>2506.9749999999999</v>
      </c>
      <c r="AL6" s="109">
        <f>VLOOKUP(AL$3*100+ROW(O6)-ROW(O$4),'Formatted Data'!$A:$M,8,FALSE)/1000</f>
        <v>2539.212</v>
      </c>
      <c r="AM6" s="109">
        <f>VLOOKUP(AM$3*100+ROW(P6)-ROW(P$4),'Formatted Data'!$A:$M,8,FALSE)/1000</f>
        <v>2053.848</v>
      </c>
      <c r="AN6" s="109">
        <f>VLOOKUP(AN$3*100+ROW(Q6)-ROW(Q$4),'Formatted Data'!$A:$M,8,FALSE)/1000</f>
        <v>2111.335</v>
      </c>
      <c r="AO6" s="109">
        <f>VLOOKUP(AO$3*100+ROW(R6)-ROW(R$4),'Formatted Data'!$A:$M,8,FALSE)/1000</f>
        <v>2368.0749999999998</v>
      </c>
      <c r="AP6" s="109">
        <f>VLOOKUP(AP$3*100+ROW(S6)-ROW(S$4),'Formatted Data'!$A:$M,8,FALSE)/1000</f>
        <v>2329.2640000000001</v>
      </c>
      <c r="AQ6" s="109">
        <f>VLOOKUP(AQ$3*100+ROW(T6)-ROW(T$4),'Formatted Data'!$A:$M,8,FALSE)/1000</f>
        <v>2289.0569999999998</v>
      </c>
      <c r="AR6" s="109">
        <f>VLOOKUP(AR$3*100+ROW(U6)-ROW(U$4),'Formatted Data'!$A:$M,8,FALSE)/1000</f>
        <v>2396.6320000000001</v>
      </c>
      <c r="AS6" s="109">
        <f>VLOOKUP(AS$3*100+ROW(V6)-ROW(V$4),'Formatted Data'!$A:$M,8,FALSE)/1000</f>
        <v>2954.288</v>
      </c>
      <c r="AT6" s="109" t="e">
        <f>VLOOKUP(AT$3*100+ROW(W6)-ROW(W$4),'Formatted Data'!$A:$M,8,FALSE)/1000</f>
        <v>#N/A</v>
      </c>
      <c r="AU6" s="109" t="e">
        <f>VLOOKUP(AU$3*100+ROW(X6)-ROW(X$4),'Formatted Data'!$A:$M,8,FALSE)/1000</f>
        <v>#N/A</v>
      </c>
      <c r="AV6" s="109" t="e">
        <f>VLOOKUP(AV$3*100+ROW(Y6)-ROW(Y$4),'Formatted Data'!$A:$M,8,FALSE)/1000</f>
        <v>#N/A</v>
      </c>
      <c r="AW6" s="109" t="e">
        <f>VLOOKUP(AW$3*100+ROW(Z6)-ROW(Z$4),'Formatted Data'!$A:$M,8,FALSE)/1000</f>
        <v>#N/A</v>
      </c>
      <c r="AX6" s="109" t="e">
        <f>VLOOKUP(AX$3*100+ROW(AA6)-ROW(AA$4),'Formatted Data'!$A:$M,8,FALSE)/1000</f>
        <v>#N/A</v>
      </c>
      <c r="AY6" s="109" t="e">
        <f>VLOOKUP(AY$3*100+ROW(AB6)-ROW(AB$4),'Formatted Data'!$A:$M,8,FALSE)/1000</f>
        <v>#N/A</v>
      </c>
      <c r="AZ6" s="109" t="e">
        <f>VLOOKUP(AZ$3*100+ROW(AC6)-ROW(AC$4),'Formatted Data'!$A:$M,8,FALSE)/1000</f>
        <v>#N/A</v>
      </c>
      <c r="BA6" s="109" t="e">
        <f>VLOOKUP(BA$3*100+ROW(AD6)-ROW(AD$4),'Formatted Data'!$A:$M,8,FALSE)/1000</f>
        <v>#N/A</v>
      </c>
      <c r="BB6" s="109"/>
      <c r="BC6" s="78">
        <f t="shared" si="36"/>
        <v>0.17574589518913553</v>
      </c>
      <c r="BD6" s="78">
        <f t="shared" si="18"/>
        <v>0.11626726663170772</v>
      </c>
      <c r="BE6" s="78">
        <f t="shared" si="37"/>
        <v>-2.4237066771488736E-2</v>
      </c>
      <c r="BF6" s="78">
        <f t="shared" si="19"/>
        <v>0.11270413817813241</v>
      </c>
      <c r="BG6" s="78">
        <f t="shared" si="19"/>
        <v>-0.25605086614935169</v>
      </c>
      <c r="BH6" s="78">
        <f t="shared" si="19"/>
        <v>0.33957306397910458</v>
      </c>
      <c r="BI6" s="78">
        <f t="shared" si="19"/>
        <v>0.25139190310557491</v>
      </c>
      <c r="BJ6" s="78">
        <f t="shared" si="19"/>
        <v>0.13706477445731435</v>
      </c>
      <c r="BK6" s="78">
        <f t="shared" si="19"/>
        <v>-4.5578119239789605E-2</v>
      </c>
      <c r="BL6" s="78">
        <f t="shared" si="19"/>
        <v>3.0149112180946513E-2</v>
      </c>
      <c r="BM6" s="78">
        <f t="shared" si="19"/>
        <v>1.2858923603147332E-2</v>
      </c>
      <c r="BN6" s="78">
        <f t="shared" si="20"/>
        <v>-0.19114748985118224</v>
      </c>
      <c r="BO6" s="78">
        <f t="shared" si="21"/>
        <v>2.7989899934172335E-2</v>
      </c>
      <c r="BP6" s="78">
        <f t="shared" si="22"/>
        <v>0.12160078812694319</v>
      </c>
      <c r="BQ6" s="78">
        <f t="shared" si="23"/>
        <v>-1.6389261319848303E-2</v>
      </c>
      <c r="BR6" s="78">
        <f t="shared" si="24"/>
        <v>-1.7261675791151343E-2</v>
      </c>
      <c r="BS6" s="78">
        <f t="shared" si="25"/>
        <v>4.6995334760121965E-2</v>
      </c>
      <c r="BT6" s="78">
        <f t="shared" si="26"/>
        <v>0.23268319875558707</v>
      </c>
      <c r="BU6" s="78" t="e">
        <f t="shared" si="27"/>
        <v>#N/A</v>
      </c>
      <c r="BV6" s="78" t="e">
        <f t="shared" si="28"/>
        <v>#N/A</v>
      </c>
      <c r="BW6" s="78" t="e">
        <f t="shared" si="29"/>
        <v>#N/A</v>
      </c>
      <c r="BX6" s="78" t="e">
        <f t="shared" si="30"/>
        <v>#N/A</v>
      </c>
      <c r="BY6" s="78" t="e">
        <f t="shared" si="31"/>
        <v>#N/A</v>
      </c>
      <c r="BZ6" s="78" t="e">
        <f t="shared" si="32"/>
        <v>#N/A</v>
      </c>
      <c r="CA6" s="78" t="e">
        <f t="shared" si="33"/>
        <v>#N/A</v>
      </c>
      <c r="CB6" s="78" t="e">
        <f t="shared" si="34"/>
        <v>#N/A</v>
      </c>
    </row>
    <row r="7" spans="1:226" ht="13" x14ac:dyDescent="0.3">
      <c r="A7" s="18" t="s">
        <v>81</v>
      </c>
      <c r="B7" s="108">
        <f>IF('Formatted Data'!D5='Formatted Data'!D4,0,1)</f>
        <v>0</v>
      </c>
      <c r="C7" s="63" t="str">
        <f>IF(B7=0,"",VLOOKUP('Nom Revenue'!A7,'Commodity Code List'!$B$2:$C$18,2,FALSE))</f>
        <v/>
      </c>
      <c r="D7" s="63" t="str">
        <f>'Formatted Data'!E5</f>
        <v>VL</v>
      </c>
      <c r="E7" s="63" t="str">
        <f>'Formatted Data'!F5</f>
        <v>X</v>
      </c>
      <c r="F7" s="63" t="str">
        <f>'Formatted Data'!G5</f>
        <v>X</v>
      </c>
      <c r="G7" s="109">
        <f>VLOOKUP(G$3*100+ROW(G7)-ROW(G$4),'Formatted Data'!$A:$M,8,FALSE)/1000</f>
        <v>2480.9029999999998</v>
      </c>
      <c r="H7" s="109">
        <f>VLOOKUP(H$3*100+ROW(H7)-ROW(H$4),'Formatted Data'!$A:$M,8,FALSE)/1000</f>
        <v>2486.7930000000001</v>
      </c>
      <c r="I7" s="109">
        <f>VLOOKUP(I$3*100+ROW(I7)-ROW(I$4),'Formatted Data'!$A:$M,8,FALSE)/1000</f>
        <v>2468.8580000000002</v>
      </c>
      <c r="J7" s="109">
        <f>VLOOKUP(J$3*100+ROW(J7)-ROW(J$4),'Formatted Data'!$A:$M,8,FALSE)/1000</f>
        <v>2622.41</v>
      </c>
      <c r="K7" s="109">
        <f>VLOOKUP(K$3*100+ROW(K7)-ROW(K$4),'Formatted Data'!$A:$M,8,FALSE)/1000</f>
        <v>2107.5990000000002</v>
      </c>
      <c r="L7" s="109">
        <f>VLOOKUP(L$3*100+ROW(L7)-ROW(L$4),'Formatted Data'!$A:$M,8,FALSE)/1000</f>
        <v>2265.2629999999999</v>
      </c>
      <c r="M7" s="109">
        <f>VLOOKUP(M$3*100+ROW(M7)-ROW(M$4),'Formatted Data'!$A:$M,8,FALSE)/1000</f>
        <v>2422.7840000000001</v>
      </c>
      <c r="N7" s="109">
        <f>VLOOKUP(N$3*100+ROW(N7)-ROW(N$4),'Formatted Data'!$A:$M,8,FALSE)/1000</f>
        <v>2599.8690000000001</v>
      </c>
      <c r="O7" s="109">
        <f>VLOOKUP(O$3*100+ROW(O7)-ROW(O$4),'Formatted Data'!$A:$M,8,FALSE)/1000</f>
        <v>2756.018</v>
      </c>
      <c r="P7" s="109">
        <f>VLOOKUP(P$3*100+ROW(P7)-ROW(P$4),'Formatted Data'!$A:$M,8,FALSE)/1000</f>
        <v>3174.3510000000001</v>
      </c>
      <c r="Q7" s="109">
        <f>VLOOKUP(Q$3*100+ROW(Q7)-ROW(Q$4),'Formatted Data'!$A:$M,8,FALSE)/1000</f>
        <v>3280.4630000000002</v>
      </c>
      <c r="R7" s="109">
        <f>VLOOKUP(R$3*100+ROW(R7)-ROW(R$4),'Formatted Data'!$A:$M,8,FALSE)/1000</f>
        <v>3502.3710000000001</v>
      </c>
      <c r="S7" s="109">
        <f>VLOOKUP(S$3*100+ROW(S7)-ROW(S$4),'Formatted Data'!$A:$M,8,FALSE)/1000</f>
        <v>3652.0639999999999</v>
      </c>
      <c r="T7" s="109">
        <f>VLOOKUP(T$3*100+ROW(T7)-ROW(T$4),'Formatted Data'!$A:$M,8,FALSE)/1000</f>
        <v>3804.7649999999999</v>
      </c>
      <c r="U7" s="109">
        <f>VLOOKUP(U$3*100+ROW(U7)-ROW(U$4),'Formatted Data'!$A:$M,8,FALSE)/1000</f>
        <v>4094.9229999999998</v>
      </c>
      <c r="V7" s="109">
        <f>VLOOKUP(V$3*100+ROW(V7)-ROW(V$4),'Formatted Data'!$A:$M,8,FALSE)/1000</f>
        <v>4412.625</v>
      </c>
      <c r="W7" s="109">
        <f>VLOOKUP(W$3*100+ROW(W7)-ROW(W$4),'Formatted Data'!$A:$M,8,FALSE)/1000</f>
        <v>4353.9210000000003</v>
      </c>
      <c r="X7" s="109">
        <f>VLOOKUP(X$3*100+ROW(X7)-ROW(X$4),'Formatted Data'!$A:$M,8,FALSE)/1000</f>
        <v>4735.5730000000003</v>
      </c>
      <c r="Y7" s="109">
        <f>VLOOKUP(Y$3*100+ROW(A7)-ROW(A$4),'Formatted Data'!$A:$M,8,FALSE)/1000</f>
        <v>5219.74</v>
      </c>
      <c r="Z7" s="109">
        <f>VLOOKUP(Z$3*100+ROW(B7)-ROW(B$4),'Formatted Data'!$A:$M,8,FALSE)/1000</f>
        <v>5667.1310000000003</v>
      </c>
      <c r="AA7" s="109">
        <f>VLOOKUP(AA$3*100+ROW(D7)-ROW(D$4),'Formatted Data'!$A:$M,8,FALSE)/1000</f>
        <v>6744.5929999999998</v>
      </c>
      <c r="AB7" s="109">
        <f>VLOOKUP(AB$3*100+ROW(F7)-ROW(F$4),'Formatted Data'!$A:$M,8,FALSE)/1000</f>
        <v>7346.9059999999999</v>
      </c>
      <c r="AC7" s="109">
        <f t="shared" si="35"/>
        <v>7523.3720000000003</v>
      </c>
      <c r="AD7" s="109">
        <f>VLOOKUP(AD$3*100+ROW(G7)-ROW(G$4),'Formatted Data'!$A:$M,8,FALSE)/1000</f>
        <v>7523.3720000000003</v>
      </c>
      <c r="AE7" s="109">
        <f>VLOOKUP(AE$3*100+ROW(H7)-ROW(H$4),'Formatted Data'!$A:$M,8,FALSE)/1000</f>
        <v>7982.6549999999997</v>
      </c>
      <c r="AF7" s="109">
        <f>VLOOKUP(AF$3*100+ROW(I7)-ROW(I$4),'Formatted Data'!$A:$M,8,FALSE)/1000</f>
        <v>5944.05</v>
      </c>
      <c r="AG7" s="109">
        <f>VLOOKUP(AG$3*100+ROW(J7)-ROW(J$4),'Formatted Data'!$A:$M,8,FALSE)/1000</f>
        <v>7225.4070000000002</v>
      </c>
      <c r="AH7" s="109">
        <f>VLOOKUP(AH$3*100+ROW(K7)-ROW(K$4),'Formatted Data'!$A:$M,8,FALSE)/1000</f>
        <v>8382.2000000000007</v>
      </c>
      <c r="AI7" s="109">
        <f>VLOOKUP(AI$3*100+ROW(L7)-ROW(L$4),'Formatted Data'!$A:$M,8,FALSE)/1000</f>
        <v>9181.0550000000003</v>
      </c>
      <c r="AJ7" s="109">
        <f>VLOOKUP(AJ$3*100+ROW(M7)-ROW(M$4),'Formatted Data'!$A:$M,8,FALSE)/1000</f>
        <v>9742.2849999999999</v>
      </c>
      <c r="AK7" s="109">
        <f>VLOOKUP(AK$3*100+ROW(N7)-ROW(N$4),'Formatted Data'!$A:$M,8,FALSE)/1000</f>
        <v>10115.425999999999</v>
      </c>
      <c r="AL7" s="109">
        <f>VLOOKUP(AL$3*100+ROW(O7)-ROW(O$4),'Formatted Data'!$A:$M,8,FALSE)/1000</f>
        <v>9647.1129999999994</v>
      </c>
      <c r="AM7" s="109">
        <f>VLOOKUP(AM$3*100+ROW(P7)-ROW(P$4),'Formatted Data'!$A:$M,8,FALSE)/1000</f>
        <v>9431.2479999999996</v>
      </c>
      <c r="AN7" s="109">
        <f>VLOOKUP(AN$3*100+ROW(Q7)-ROW(Q$4),'Formatted Data'!$A:$M,8,FALSE)/1000</f>
        <v>10077.804</v>
      </c>
      <c r="AO7" s="109">
        <f>VLOOKUP(AO$3*100+ROW(R7)-ROW(R$4),'Formatted Data'!$A:$M,8,FALSE)/1000</f>
        <v>11408.772000000001</v>
      </c>
      <c r="AP7" s="109">
        <f>VLOOKUP(AP$3*100+ROW(S7)-ROW(S$4),'Formatted Data'!$A:$M,8,FALSE)/1000</f>
        <v>10718.484</v>
      </c>
      <c r="AQ7" s="109">
        <f>VLOOKUP(AQ$3*100+ROW(T7)-ROW(T$4),'Formatted Data'!$A:$M,8,FALSE)/1000</f>
        <v>10033.034</v>
      </c>
      <c r="AR7" s="109">
        <f>VLOOKUP(AR$3*100+ROW(U7)-ROW(U$4),'Formatted Data'!$A:$M,8,FALSE)/1000</f>
        <v>11313.365</v>
      </c>
      <c r="AS7" s="109">
        <f>VLOOKUP(AS$3*100+ROW(V7)-ROW(V$4),'Formatted Data'!$A:$M,8,FALSE)/1000</f>
        <v>12837.441999999999</v>
      </c>
      <c r="AT7" s="109" t="e">
        <f>VLOOKUP(AT$3*100+ROW(W7)-ROW(W$4),'Formatted Data'!$A:$M,8,FALSE)/1000</f>
        <v>#N/A</v>
      </c>
      <c r="AU7" s="109" t="e">
        <f>VLOOKUP(AU$3*100+ROW(X7)-ROW(X$4),'Formatted Data'!$A:$M,8,FALSE)/1000</f>
        <v>#N/A</v>
      </c>
      <c r="AV7" s="109" t="e">
        <f>VLOOKUP(AV$3*100+ROW(Y7)-ROW(Y$4),'Formatted Data'!$A:$M,8,FALSE)/1000</f>
        <v>#N/A</v>
      </c>
      <c r="AW7" s="109" t="e">
        <f>VLOOKUP(AW$3*100+ROW(Z7)-ROW(Z$4),'Formatted Data'!$A:$M,8,FALSE)/1000</f>
        <v>#N/A</v>
      </c>
      <c r="AX7" s="109" t="e">
        <f>VLOOKUP(AX$3*100+ROW(AA7)-ROW(AA$4),'Formatted Data'!$A:$M,8,FALSE)/1000</f>
        <v>#N/A</v>
      </c>
      <c r="AY7" s="109" t="e">
        <f>VLOOKUP(AY$3*100+ROW(AB7)-ROW(AB$4),'Formatted Data'!$A:$M,8,FALSE)/1000</f>
        <v>#N/A</v>
      </c>
      <c r="AZ7" s="109" t="e">
        <f>VLOOKUP(AZ$3*100+ROW(AC7)-ROW(AC$4),'Formatted Data'!$A:$M,8,FALSE)/1000</f>
        <v>#N/A</v>
      </c>
      <c r="BA7" s="109" t="e">
        <f>VLOOKUP(BA$3*100+ROW(AD7)-ROW(AD$4),'Formatted Data'!$A:$M,8,FALSE)/1000</f>
        <v>#N/A</v>
      </c>
      <c r="BB7" s="109"/>
      <c r="BC7" s="78">
        <f t="shared" si="36"/>
        <v>0.19012477389352744</v>
      </c>
      <c r="BD7" s="78">
        <f t="shared" si="18"/>
        <v>8.9303090638679139E-2</v>
      </c>
      <c r="BE7" s="78">
        <f t="shared" si="37"/>
        <v>2.4019090485164929E-2</v>
      </c>
      <c r="BF7" s="78">
        <f t="shared" si="19"/>
        <v>6.1047493065609304E-2</v>
      </c>
      <c r="BG7" s="78">
        <f t="shared" si="19"/>
        <v>-0.25537931928662827</v>
      </c>
      <c r="BH7" s="78">
        <f t="shared" si="19"/>
        <v>0.2155696873343933</v>
      </c>
      <c r="BI7" s="78">
        <f t="shared" si="19"/>
        <v>0.16010073896183297</v>
      </c>
      <c r="BJ7" s="78">
        <f t="shared" si="19"/>
        <v>9.5303738875235577E-2</v>
      </c>
      <c r="BK7" s="78">
        <f t="shared" si="19"/>
        <v>6.1129140387460978E-2</v>
      </c>
      <c r="BL7" s="78">
        <f t="shared" si="19"/>
        <v>3.8301178830222993E-2</v>
      </c>
      <c r="BM7" s="78">
        <f t="shared" si="19"/>
        <v>-4.6296913249130545E-2</v>
      </c>
      <c r="BN7" s="78">
        <f t="shared" si="20"/>
        <v>-2.237612433896019E-2</v>
      </c>
      <c r="BO7" s="78">
        <f t="shared" si="21"/>
        <v>6.8554659998337542E-2</v>
      </c>
      <c r="BP7" s="78">
        <f t="shared" si="22"/>
        <v>0.13206924841959622</v>
      </c>
      <c r="BQ7" s="78">
        <f t="shared" si="23"/>
        <v>-6.0505021925234437E-2</v>
      </c>
      <c r="BR7" s="78">
        <f t="shared" si="24"/>
        <v>-6.3950275057554795E-2</v>
      </c>
      <c r="BS7" s="78">
        <f t="shared" si="25"/>
        <v>0.12761154801229613</v>
      </c>
      <c r="BT7" s="78">
        <f t="shared" si="26"/>
        <v>0.1347147378344109</v>
      </c>
      <c r="BU7" s="78" t="e">
        <f t="shared" si="27"/>
        <v>#N/A</v>
      </c>
      <c r="BV7" s="78" t="e">
        <f t="shared" si="28"/>
        <v>#N/A</v>
      </c>
      <c r="BW7" s="78" t="e">
        <f t="shared" si="29"/>
        <v>#N/A</v>
      </c>
      <c r="BX7" s="78" t="e">
        <f t="shared" si="30"/>
        <v>#N/A</v>
      </c>
      <c r="BY7" s="78" t="e">
        <f t="shared" si="31"/>
        <v>#N/A</v>
      </c>
      <c r="BZ7" s="78" t="e">
        <f t="shared" si="32"/>
        <v>#N/A</v>
      </c>
      <c r="CA7" s="78" t="e">
        <f t="shared" si="33"/>
        <v>#N/A</v>
      </c>
      <c r="CB7" s="78" t="e">
        <f t="shared" si="34"/>
        <v>#N/A</v>
      </c>
    </row>
    <row r="8" spans="1:226" ht="13" x14ac:dyDescent="0.3">
      <c r="A8" s="20" t="s">
        <v>31</v>
      </c>
      <c r="B8" s="21">
        <v>1</v>
      </c>
      <c r="C8" s="69" t="str">
        <f>IF(B8=0,"",VLOOKUP('Nom Revenue'!A8,'Commodity Code List'!$B$2:$C$19,2,FALSE))</f>
        <v>01</v>
      </c>
      <c r="D8" s="69" t="str">
        <f>'Formatted Data'!E6</f>
        <v>X</v>
      </c>
      <c r="E8" s="69" t="str">
        <f>'Formatted Data'!F6</f>
        <v>X</v>
      </c>
      <c r="F8" s="69" t="str">
        <f>'Formatted Data'!G6</f>
        <v>X</v>
      </c>
      <c r="G8" s="110">
        <f>VLOOKUP(G$3*100+ROW(G8)-ROW(G$4),'Formatted Data'!$A:$M,8,FALSE)/1000</f>
        <v>176.422</v>
      </c>
      <c r="H8" s="110">
        <f>VLOOKUP(H$3*100+ROW(H8)-ROW(H$4),'Formatted Data'!$A:$M,8,FALSE)/1000</f>
        <v>182.43799999999999</v>
      </c>
      <c r="I8" s="110">
        <f>VLOOKUP(I$3*100+ROW(I8)-ROW(I$4),'Formatted Data'!$A:$M,8,FALSE)/1000</f>
        <v>204.98400000000001</v>
      </c>
      <c r="J8" s="110">
        <f>VLOOKUP(J$3*100+ROW(J8)-ROW(J$4),'Formatted Data'!$A:$M,8,FALSE)/1000</f>
        <v>201.57599999999999</v>
      </c>
      <c r="K8" s="110">
        <f>VLOOKUP(K$3*100+ROW(K8)-ROW(K$4),'Formatted Data'!$A:$M,8,FALSE)/1000</f>
        <v>183.35300000000001</v>
      </c>
      <c r="L8" s="110">
        <f>VLOOKUP(L$3*100+ROW(L8)-ROW(L$4),'Formatted Data'!$A:$M,8,FALSE)/1000</f>
        <v>196.55699999999999</v>
      </c>
      <c r="M8" s="110">
        <f>VLOOKUP(M$3*100+ROW(M8)-ROW(M$4),'Formatted Data'!$A:$M,8,FALSE)/1000</f>
        <v>173.54499999999999</v>
      </c>
      <c r="N8" s="110">
        <f>VLOOKUP(N$3*100+ROW(N8)-ROW(N$4),'Formatted Data'!$A:$M,8,FALSE)/1000</f>
        <v>177.911</v>
      </c>
      <c r="O8" s="110">
        <f>VLOOKUP(O$3*100+ROW(O8)-ROW(O$4),'Formatted Data'!$A:$M,8,FALSE)/1000</f>
        <v>161.512</v>
      </c>
      <c r="P8" s="110">
        <f>VLOOKUP(P$3*100+ROW(P8)-ROW(P$4),'Formatted Data'!$A:$M,8,FALSE)/1000</f>
        <v>179.88300000000001</v>
      </c>
      <c r="Q8" s="110">
        <f>VLOOKUP(Q$3*100+ROW(Q8)-ROW(Q$4),'Formatted Data'!$A:$M,8,FALSE)/1000</f>
        <v>165.79</v>
      </c>
      <c r="R8" s="110">
        <f>VLOOKUP(R$3*100+ROW(R8)-ROW(R$4),'Formatted Data'!$A:$M,8,FALSE)/1000</f>
        <v>149.91900000000001</v>
      </c>
      <c r="S8" s="110">
        <f>VLOOKUP(S$3*100+ROW(S8)-ROW(S$4),'Formatted Data'!$A:$M,8,FALSE)/1000</f>
        <v>155.60900000000001</v>
      </c>
      <c r="T8" s="110">
        <f>VLOOKUP(T$3*100+ROW(T8)-ROW(T$4),'Formatted Data'!$A:$M,8,FALSE)/1000</f>
        <v>153.89699999999999</v>
      </c>
      <c r="U8" s="110">
        <f>VLOOKUP(U$3*100+ROW(U8)-ROW(U$4),'Formatted Data'!$A:$M,8,FALSE)/1000</f>
        <v>126.508</v>
      </c>
      <c r="V8" s="110">
        <f>VLOOKUP(V$3*100+ROW(V8)-ROW(V$4),'Formatted Data'!$A:$M,8,FALSE)/1000</f>
        <v>142.09899999999999</v>
      </c>
      <c r="W8" s="110">
        <f>VLOOKUP(W$3*100+ROW(W8)-ROW(W$4),'Formatted Data'!$A:$M,8,FALSE)/1000</f>
        <v>151.517</v>
      </c>
      <c r="X8" s="110">
        <f>VLOOKUP(X$3*100+ROW(X8)-ROW(X$4),'Formatted Data'!$A:$M,8,FALSE)/1000</f>
        <v>154.96899999999999</v>
      </c>
      <c r="Y8" s="110">
        <f>VLOOKUP(Y$3*100+ROW(A8)-ROW(A$4),'Formatted Data'!$A:$M,8,FALSE)/1000</f>
        <v>157.428</v>
      </c>
      <c r="Z8" s="110">
        <f>VLOOKUP(Z$3*100+ROW(B8)-ROW(B$4),'Formatted Data'!$A:$M,8,FALSE)/1000</f>
        <v>158.89099999999999</v>
      </c>
      <c r="AA8" s="110">
        <f>VLOOKUP(AA$3*100+ROW(D8)-ROW(D$4),'Formatted Data'!$A:$M,8,FALSE)/1000</f>
        <v>201.74199999999999</v>
      </c>
      <c r="AB8" s="110">
        <f>VLOOKUP(AB$3*100+ROW(F8)-ROW(F$4),'Formatted Data'!$A:$M,8,FALSE)/1000</f>
        <v>216.61699999999999</v>
      </c>
      <c r="AC8" s="110">
        <f t="shared" si="35"/>
        <v>202.59399999999999</v>
      </c>
      <c r="AD8" s="110">
        <f>VLOOKUP(AD$3*100+ROW(G8)-ROW(G$4),'Formatted Data'!$A:$M,8,FALSE)/1000</f>
        <v>202.59399999999999</v>
      </c>
      <c r="AE8" s="110">
        <f>VLOOKUP(AE$3*100+ROW(H8)-ROW(H$4),'Formatted Data'!$A:$M,8,FALSE)/1000</f>
        <v>225.48599999999999</v>
      </c>
      <c r="AF8" s="110">
        <f>VLOOKUP(AF$3*100+ROW(I8)-ROW(I$4),'Formatted Data'!$A:$M,8,FALSE)/1000</f>
        <v>231.66399999999999</v>
      </c>
      <c r="AG8" s="110">
        <f>VLOOKUP(AG$3*100+ROW(J8)-ROW(J$4),'Formatted Data'!$A:$M,8,FALSE)/1000</f>
        <v>259.95</v>
      </c>
      <c r="AH8" s="110">
        <f>VLOOKUP(AH$3*100+ROW(K8)-ROW(K$4),'Formatted Data'!$A:$M,8,FALSE)/1000</f>
        <v>280.85700000000003</v>
      </c>
      <c r="AI8" s="110">
        <f>VLOOKUP(AI$3*100+ROW(L8)-ROW(L$4),'Formatted Data'!$A:$M,8,FALSE)/1000</f>
        <v>295.90800000000002</v>
      </c>
      <c r="AJ8" s="110">
        <f>VLOOKUP(AJ$3*100+ROW(M8)-ROW(M$4),'Formatted Data'!$A:$M,8,FALSE)/1000</f>
        <v>302.46499999999997</v>
      </c>
      <c r="AK8" s="110">
        <f>VLOOKUP(AK$3*100+ROW(N8)-ROW(N$4),'Formatted Data'!$A:$M,8,FALSE)/1000</f>
        <v>316.572</v>
      </c>
      <c r="AL8" s="110">
        <f>VLOOKUP(AL$3*100+ROW(O8)-ROW(O$4),'Formatted Data'!$A:$M,8,FALSE)/1000</f>
        <v>274.76400000000001</v>
      </c>
      <c r="AM8" s="110">
        <f>VLOOKUP(AM$3*100+ROW(P8)-ROW(P$4),'Formatted Data'!$A:$M,8,FALSE)/1000</f>
        <v>250.1</v>
      </c>
      <c r="AN8" s="110">
        <f>VLOOKUP(AN$3*100+ROW(Q8)-ROW(Q$4),'Formatted Data'!$A:$M,8,FALSE)/1000</f>
        <v>253.06700000000001</v>
      </c>
      <c r="AO8" s="110">
        <f>VLOOKUP(AO$3*100+ROW(R8)-ROW(R$4),'Formatted Data'!$A:$M,8,FALSE)/1000</f>
        <v>282.43299999999999</v>
      </c>
      <c r="AP8" s="110">
        <f>VLOOKUP(AP$3*100+ROW(S8)-ROW(S$4),'Formatted Data'!$A:$M,8,FALSE)/1000</f>
        <v>205.316</v>
      </c>
      <c r="AQ8" s="110">
        <f>VLOOKUP(AQ$3*100+ROW(T8)-ROW(T$4),'Formatted Data'!$A:$M,8,FALSE)/1000</f>
        <v>219.71299999999999</v>
      </c>
      <c r="AR8" s="110">
        <f>VLOOKUP(AR$3*100+ROW(U8)-ROW(U$4),'Formatted Data'!$A:$M,8,FALSE)/1000</f>
        <v>209.619</v>
      </c>
      <c r="AS8" s="110">
        <f>VLOOKUP(AS$3*100+ROW(V8)-ROW(V$4),'Formatted Data'!$A:$M,8,FALSE)/1000</f>
        <v>220.96700000000001</v>
      </c>
      <c r="AT8" s="110" t="e">
        <f>VLOOKUP(AT$3*100+ROW(W8)-ROW(W$4),'Formatted Data'!$A:$M,8,FALSE)/1000</f>
        <v>#N/A</v>
      </c>
      <c r="AU8" s="110" t="e">
        <f>VLOOKUP(AU$3*100+ROW(X8)-ROW(X$4),'Formatted Data'!$A:$M,8,FALSE)/1000</f>
        <v>#N/A</v>
      </c>
      <c r="AV8" s="110" t="e">
        <f>VLOOKUP(AV$3*100+ROW(Y8)-ROW(Y$4),'Formatted Data'!$A:$M,8,FALSE)/1000</f>
        <v>#N/A</v>
      </c>
      <c r="AW8" s="110" t="e">
        <f>VLOOKUP(AW$3*100+ROW(Z8)-ROW(Z$4),'Formatted Data'!$A:$M,8,FALSE)/1000</f>
        <v>#N/A</v>
      </c>
      <c r="AX8" s="110" t="e">
        <f>VLOOKUP(AX$3*100+ROW(AA8)-ROW(AA$4),'Formatted Data'!$A:$M,8,FALSE)/1000</f>
        <v>#N/A</v>
      </c>
      <c r="AY8" s="110" t="e">
        <f>VLOOKUP(AY$3*100+ROW(AB8)-ROW(AB$4),'Formatted Data'!$A:$M,8,FALSE)/1000</f>
        <v>#N/A</v>
      </c>
      <c r="AZ8" s="110" t="e">
        <f>VLOOKUP(AZ$3*100+ROW(AC8)-ROW(AC$4),'Formatted Data'!$A:$M,8,FALSE)/1000</f>
        <v>#N/A</v>
      </c>
      <c r="BA8" s="110" t="e">
        <f>VLOOKUP(BA$3*100+ROW(AD8)-ROW(AD$4),'Formatted Data'!$A:$M,8,FALSE)/1000</f>
        <v>#N/A</v>
      </c>
      <c r="BB8" s="110"/>
      <c r="BC8" s="79">
        <f t="shared" si="36"/>
        <v>0.26968802512414181</v>
      </c>
      <c r="BD8" s="79">
        <f t="shared" si="18"/>
        <v>7.373278742155831E-2</v>
      </c>
      <c r="BE8" s="111">
        <f t="shared" si="37"/>
        <v>-6.4736378031271746E-2</v>
      </c>
      <c r="BF8" s="79">
        <f t="shared" si="19"/>
        <v>0.11299446183006401</v>
      </c>
      <c r="BG8" s="79">
        <f t="shared" si="19"/>
        <v>2.7398596808670961E-2</v>
      </c>
      <c r="BH8" s="79">
        <f t="shared" si="19"/>
        <v>0.12209924718557907</v>
      </c>
      <c r="BI8" s="79">
        <f t="shared" si="19"/>
        <v>8.0427005193306478E-2</v>
      </c>
      <c r="BJ8" s="79">
        <f t="shared" si="19"/>
        <v>5.358954912998426E-2</v>
      </c>
      <c r="BK8" s="79">
        <f t="shared" si="19"/>
        <v>2.2158914257133899E-2</v>
      </c>
      <c r="BL8" s="79">
        <f t="shared" si="19"/>
        <v>4.664010711983213E-2</v>
      </c>
      <c r="BM8" s="79">
        <f t="shared" si="19"/>
        <v>-0.13206474356544484</v>
      </c>
      <c r="BN8" s="79">
        <f t="shared" si="20"/>
        <v>-8.9764306823310269E-2</v>
      </c>
      <c r="BO8" s="79">
        <f t="shared" si="21"/>
        <v>1.1863254698120773E-2</v>
      </c>
      <c r="BP8" s="79">
        <f t="shared" si="22"/>
        <v>0.11604041617437266</v>
      </c>
      <c r="BQ8" s="79">
        <f t="shared" si="23"/>
        <v>-0.27304528861712329</v>
      </c>
      <c r="BR8" s="79">
        <f t="shared" si="24"/>
        <v>7.0121179060570027E-2</v>
      </c>
      <c r="BS8" s="79">
        <f t="shared" si="25"/>
        <v>-4.5941751284630405E-2</v>
      </c>
      <c r="BT8" s="79">
        <f t="shared" si="26"/>
        <v>5.4136313979171735E-2</v>
      </c>
      <c r="BU8" s="79" t="e">
        <f t="shared" si="27"/>
        <v>#N/A</v>
      </c>
      <c r="BV8" s="79" t="e">
        <f t="shared" si="28"/>
        <v>#N/A</v>
      </c>
      <c r="BW8" s="79" t="e">
        <f t="shared" si="29"/>
        <v>#N/A</v>
      </c>
      <c r="BX8" s="79" t="e">
        <f t="shared" si="30"/>
        <v>#N/A</v>
      </c>
      <c r="BY8" s="79" t="e">
        <f t="shared" si="31"/>
        <v>#N/A</v>
      </c>
      <c r="BZ8" s="79" t="e">
        <f t="shared" si="32"/>
        <v>#N/A</v>
      </c>
      <c r="CA8" s="79" t="e">
        <f t="shared" si="33"/>
        <v>#N/A</v>
      </c>
      <c r="CB8" s="79" t="e">
        <f t="shared" si="34"/>
        <v>#N/A</v>
      </c>
    </row>
    <row r="9" spans="1:226" ht="13" x14ac:dyDescent="0.3">
      <c r="A9" s="18" t="s">
        <v>33</v>
      </c>
      <c r="B9" s="108">
        <f>IF('Formatted Data'!D7='Formatted Data'!D6,0,1)</f>
        <v>1</v>
      </c>
      <c r="C9" s="63" t="str">
        <f>IF(B9=0,"",VLOOKUP('Nom Revenue'!A9,'Commodity Code List'!$B$2:$C$19,2,FALSE))</f>
        <v>0113, 0114</v>
      </c>
      <c r="D9" s="63" t="str">
        <f>'Formatted Data'!E7</f>
        <v>S</v>
      </c>
      <c r="E9" s="63" t="str">
        <f>'Formatted Data'!F7</f>
        <v>R</v>
      </c>
      <c r="F9" s="63" t="str">
        <f>'Formatted Data'!G7</f>
        <v>S</v>
      </c>
      <c r="G9" s="109">
        <f>VLOOKUP(G$3*100+ROW(G9)-ROW(G$4),'Formatted Data'!$A:$M,8,FALSE)/1000</f>
        <v>249.45099999999999</v>
      </c>
      <c r="H9" s="109">
        <f>VLOOKUP(H$3*100+ROW(H9)-ROW(H$4),'Formatted Data'!$A:$M,8,FALSE)/1000</f>
        <v>213.23699999999999</v>
      </c>
      <c r="I9" s="109">
        <f>VLOOKUP(I$3*100+ROW(I9)-ROW(I$4),'Formatted Data'!$A:$M,8,FALSE)/1000</f>
        <v>191.161</v>
      </c>
      <c r="J9" s="109">
        <f>VLOOKUP(J$3*100+ROW(J9)-ROW(J$4),'Formatted Data'!$A:$M,8,FALSE)/1000</f>
        <v>191.73500000000001</v>
      </c>
      <c r="K9" s="109">
        <f>VLOOKUP(K$3*100+ROW(K9)-ROW(K$4),'Formatted Data'!$A:$M,8,FALSE)/1000</f>
        <v>166.75299999999999</v>
      </c>
      <c r="L9" s="109">
        <f>VLOOKUP(L$3*100+ROW(L9)-ROW(L$4),'Formatted Data'!$A:$M,8,FALSE)/1000</f>
        <v>153.999</v>
      </c>
      <c r="M9" s="109">
        <f>VLOOKUP(M$3*100+ROW(M9)-ROW(M$4),'Formatted Data'!$A:$M,8,FALSE)/1000</f>
        <v>122.89</v>
      </c>
      <c r="N9" s="109">
        <f>VLOOKUP(N$3*100+ROW(N9)-ROW(N$4),'Formatted Data'!$A:$M,8,FALSE)/1000</f>
        <v>133.60400000000001</v>
      </c>
      <c r="O9" s="109">
        <f>VLOOKUP(O$3*100+ROW(O9)-ROW(O$4),'Formatted Data'!$A:$M,8,FALSE)/1000</f>
        <v>125.327</v>
      </c>
      <c r="P9" s="109">
        <f>VLOOKUP(P$3*100+ROW(P9)-ROW(P$4),'Formatted Data'!$A:$M,8,FALSE)/1000</f>
        <v>125.73699999999999</v>
      </c>
      <c r="Q9" s="109">
        <f>VLOOKUP(Q$3*100+ROW(Q9)-ROW(Q$4),'Formatted Data'!$A:$M,8,FALSE)/1000</f>
        <v>119.541</v>
      </c>
      <c r="R9" s="109">
        <f>VLOOKUP(R$3*100+ROW(R9)-ROW(R$4),'Formatted Data'!$A:$M,8,FALSE)/1000</f>
        <v>98.573999999999998</v>
      </c>
      <c r="S9" s="109">
        <f>VLOOKUP(S$3*100+ROW(S9)-ROW(S$4),'Formatted Data'!$A:$M,8,FALSE)/1000</f>
        <v>78.945999999999998</v>
      </c>
      <c r="T9" s="109">
        <f>VLOOKUP(T$3*100+ROW(T9)-ROW(T$4),'Formatted Data'!$A:$M,8,FALSE)/1000</f>
        <v>68.141999999999996</v>
      </c>
      <c r="U9" s="109">
        <f>VLOOKUP(U$3*100+ROW(U9)-ROW(U$4),'Formatted Data'!$A:$M,8,FALSE)/1000</f>
        <v>73.215999999999994</v>
      </c>
      <c r="V9" s="109">
        <f>VLOOKUP(V$3*100+ROW(V9)-ROW(V$4),'Formatted Data'!$A:$M,8,FALSE)/1000</f>
        <v>48.186</v>
      </c>
      <c r="W9" s="109">
        <f>VLOOKUP(W$3*100+ROW(W9)-ROW(W$4),'Formatted Data'!$A:$M,8,FALSE)/1000</f>
        <v>46.496000000000002</v>
      </c>
      <c r="X9" s="109">
        <f>VLOOKUP(X$3*100+ROW(X9)-ROW(X$4),'Formatted Data'!$A:$M,8,FALSE)/1000</f>
        <v>42.956000000000003</v>
      </c>
      <c r="Y9" s="109">
        <f>VLOOKUP(Y$3*100+ROW(A9)-ROW(A$4),'Formatted Data'!$A:$M,8,FALSE)/1000</f>
        <v>44.47</v>
      </c>
      <c r="Z9" s="109">
        <f>VLOOKUP(Z$3*100+ROW(B9)-ROW(B$4),'Formatted Data'!$A:$M,8,FALSE)/1000</f>
        <v>38.383000000000003</v>
      </c>
      <c r="AA9" s="109">
        <f>VLOOKUP(AA$3*100+ROW(D9)-ROW(D$4),'Formatted Data'!$A:$M,8,FALSE)/1000</f>
        <v>44.256999999999998</v>
      </c>
      <c r="AB9" s="109">
        <f>VLOOKUP(AB$3*100+ROW(F9)-ROW(F$4),'Formatted Data'!$A:$M,8,FALSE)/1000</f>
        <v>47.162999999999997</v>
      </c>
      <c r="AC9" s="109">
        <f t="shared" si="35"/>
        <v>46.521000000000001</v>
      </c>
      <c r="AD9" s="109">
        <f>VLOOKUP(AD$3*100+ROW(G9)-ROW(G$4),'Formatted Data'!$A:$M,8,FALSE)/1000</f>
        <v>46.521000000000001</v>
      </c>
      <c r="AE9" s="109">
        <f>VLOOKUP(AE$3*100+ROW(H9)-ROW(H$4),'Formatted Data'!$A:$M,8,FALSE)/1000</f>
        <v>55.302</v>
      </c>
      <c r="AF9" s="109">
        <f>VLOOKUP(AF$3*100+ROW(I9)-ROW(I$4),'Formatted Data'!$A:$M,8,FALSE)/1000</f>
        <v>54.4</v>
      </c>
      <c r="AG9" s="109">
        <f>VLOOKUP(AG$3*100+ROW(J9)-ROW(J$4),'Formatted Data'!$A:$M,8,FALSE)/1000</f>
        <v>65.995999999999995</v>
      </c>
      <c r="AH9" s="109">
        <f>VLOOKUP(AH$3*100+ROW(K9)-ROW(K$4),'Formatted Data'!$A:$M,8,FALSE)/1000</f>
        <v>66.597999999999999</v>
      </c>
      <c r="AI9" s="109">
        <f>VLOOKUP(AI$3*100+ROW(L9)-ROW(L$4),'Formatted Data'!$A:$M,8,FALSE)/1000</f>
        <v>61.973999999999997</v>
      </c>
      <c r="AJ9" s="109">
        <f>VLOOKUP(AJ$3*100+ROW(M9)-ROW(M$4),'Formatted Data'!$A:$M,8,FALSE)/1000</f>
        <v>58.628999999999998</v>
      </c>
      <c r="AK9" s="109">
        <f>VLOOKUP(AK$3*100+ROW(N9)-ROW(N$4),'Formatted Data'!$A:$M,8,FALSE)/1000</f>
        <v>52.045000000000002</v>
      </c>
      <c r="AL9" s="109">
        <f>VLOOKUP(AL$3*100+ROW(O9)-ROW(O$4),'Formatted Data'!$A:$M,8,FALSE)/1000</f>
        <v>34.49</v>
      </c>
      <c r="AM9" s="109">
        <f>VLOOKUP(AM$3*100+ROW(P9)-ROW(P$4),'Formatted Data'!$A:$M,8,FALSE)/1000</f>
        <v>33.030999999999999</v>
      </c>
      <c r="AN9" s="109">
        <f>VLOOKUP(AN$3*100+ROW(Q9)-ROW(Q$4),'Formatted Data'!$A:$M,8,FALSE)/1000</f>
        <v>35.418999999999997</v>
      </c>
      <c r="AO9" s="109">
        <f>VLOOKUP(AO$3*100+ROW(R9)-ROW(R$4),'Formatted Data'!$A:$M,8,FALSE)/1000</f>
        <v>33.597000000000001</v>
      </c>
      <c r="AP9" s="109">
        <f>VLOOKUP(AP$3*100+ROW(S9)-ROW(S$4),'Formatted Data'!$A:$M,8,FALSE)/1000</f>
        <v>25.489000000000001</v>
      </c>
      <c r="AQ9" s="109">
        <f>VLOOKUP(AQ$3*100+ROW(T9)-ROW(T$4),'Formatted Data'!$A:$M,8,FALSE)/1000</f>
        <v>32.021000000000001</v>
      </c>
      <c r="AR9" s="109">
        <f>VLOOKUP(AR$3*100+ROW(U9)-ROW(U$4),'Formatted Data'!$A:$M,8,FALSE)/1000</f>
        <v>38.234000000000002</v>
      </c>
      <c r="AS9" s="109">
        <f>VLOOKUP(AS$3*100+ROW(V9)-ROW(V$4),'Formatted Data'!$A:$M,8,FALSE)/1000</f>
        <v>33.365000000000002</v>
      </c>
      <c r="AT9" s="109" t="e">
        <f>VLOOKUP(AT$3*100+ROW(W9)-ROW(W$4),'Formatted Data'!$A:$M,8,FALSE)/1000</f>
        <v>#N/A</v>
      </c>
      <c r="AU9" s="109" t="e">
        <f>VLOOKUP(AU$3*100+ROW(X9)-ROW(X$4),'Formatted Data'!$A:$M,8,FALSE)/1000</f>
        <v>#N/A</v>
      </c>
      <c r="AV9" s="109" t="e">
        <f>VLOOKUP(AV$3*100+ROW(Y9)-ROW(Y$4),'Formatted Data'!$A:$M,8,FALSE)/1000</f>
        <v>#N/A</v>
      </c>
      <c r="AW9" s="109" t="e">
        <f>VLOOKUP(AW$3*100+ROW(Z9)-ROW(Z$4),'Formatted Data'!$A:$M,8,FALSE)/1000</f>
        <v>#N/A</v>
      </c>
      <c r="AX9" s="109" t="e">
        <f>VLOOKUP(AX$3*100+ROW(AA9)-ROW(AA$4),'Formatted Data'!$A:$M,8,FALSE)/1000</f>
        <v>#N/A</v>
      </c>
      <c r="AY9" s="109" t="e">
        <f>VLOOKUP(AY$3*100+ROW(AB9)-ROW(AB$4),'Formatted Data'!$A:$M,8,FALSE)/1000</f>
        <v>#N/A</v>
      </c>
      <c r="AZ9" s="109" t="e">
        <f>VLOOKUP(AZ$3*100+ROW(AC9)-ROW(AC$4),'Formatted Data'!$A:$M,8,FALSE)/1000</f>
        <v>#N/A</v>
      </c>
      <c r="BA9" s="109" t="e">
        <f>VLOOKUP(BA$3*100+ROW(AD9)-ROW(AD$4),'Formatted Data'!$A:$M,8,FALSE)/1000</f>
        <v>#N/A</v>
      </c>
      <c r="BB9" s="109"/>
      <c r="BC9" s="78">
        <f t="shared" si="36"/>
        <v>0.15303650053409057</v>
      </c>
      <c r="BD9" s="78">
        <f t="shared" si="18"/>
        <v>6.5661929186343393E-2</v>
      </c>
      <c r="BE9" s="78">
        <f t="shared" si="37"/>
        <v>-1.3612365625596201E-2</v>
      </c>
      <c r="BF9" s="78">
        <f t="shared" si="19"/>
        <v>0.1887534661765653</v>
      </c>
      <c r="BG9" s="78">
        <f t="shared" si="19"/>
        <v>-1.6310440852048802E-2</v>
      </c>
      <c r="BH9" s="78">
        <f t="shared" si="19"/>
        <v>0.21316176470588233</v>
      </c>
      <c r="BI9" s="78">
        <f t="shared" si="19"/>
        <v>9.1217649554518054E-3</v>
      </c>
      <c r="BJ9" s="78">
        <f t="shared" si="19"/>
        <v>-6.9431514459893706E-2</v>
      </c>
      <c r="BK9" s="78">
        <f t="shared" si="19"/>
        <v>-5.3974247264982123E-2</v>
      </c>
      <c r="BL9" s="78">
        <f t="shared" si="19"/>
        <v>-0.11229937402991685</v>
      </c>
      <c r="BM9" s="78">
        <f t="shared" si="19"/>
        <v>-0.33730425593236624</v>
      </c>
      <c r="BN9" s="78">
        <f t="shared" si="20"/>
        <v>-4.2302116555523406E-2</v>
      </c>
      <c r="BO9" s="78">
        <f t="shared" si="21"/>
        <v>7.2295722200357293E-2</v>
      </c>
      <c r="BP9" s="78">
        <f t="shared" si="22"/>
        <v>-5.1441316807363191E-2</v>
      </c>
      <c r="BQ9" s="78">
        <f t="shared" si="23"/>
        <v>-0.24133107122659758</v>
      </c>
      <c r="BR9" s="78">
        <f t="shared" si="24"/>
        <v>0.25626740947075199</v>
      </c>
      <c r="BS9" s="78">
        <f t="shared" si="25"/>
        <v>0.19402891852221993</v>
      </c>
      <c r="BT9" s="78">
        <f t="shared" si="26"/>
        <v>-0.12734738714233407</v>
      </c>
      <c r="BU9" s="78" t="e">
        <f t="shared" si="27"/>
        <v>#N/A</v>
      </c>
      <c r="BV9" s="78" t="e">
        <f t="shared" si="28"/>
        <v>#N/A</v>
      </c>
      <c r="BW9" s="78" t="e">
        <f t="shared" si="29"/>
        <v>#N/A</v>
      </c>
      <c r="BX9" s="78" t="e">
        <f t="shared" si="30"/>
        <v>#N/A</v>
      </c>
      <c r="BY9" s="78" t="e">
        <f t="shared" si="31"/>
        <v>#N/A</v>
      </c>
      <c r="BZ9" s="78" t="e">
        <f t="shared" si="32"/>
        <v>#N/A</v>
      </c>
      <c r="CA9" s="78" t="e">
        <f t="shared" si="33"/>
        <v>#N/A</v>
      </c>
      <c r="CB9" s="78" t="e">
        <f t="shared" si="34"/>
        <v>#N/A</v>
      </c>
    </row>
    <row r="10" spans="1:226" x14ac:dyDescent="0.25">
      <c r="A10" s="112" t="s">
        <v>81</v>
      </c>
      <c r="B10" s="108">
        <f>IF('Formatted Data'!D8='Formatted Data'!D7,0,1)</f>
        <v>0</v>
      </c>
      <c r="C10" s="63" t="str">
        <f>IF(B10=0,"",VLOOKUP('Nom Revenue'!A10,'Commodity Code List'!$B$2:$C$19,2,FALSE))</f>
        <v/>
      </c>
      <c r="D10" s="63" t="str">
        <f>'Formatted Data'!E8</f>
        <v>S</v>
      </c>
      <c r="E10" s="63" t="str">
        <f>'Formatted Data'!F8</f>
        <v>R</v>
      </c>
      <c r="F10" s="63" t="str">
        <f>'Formatted Data'!G8</f>
        <v>M</v>
      </c>
      <c r="G10" s="109">
        <f>VLOOKUP(G$3*100+ROW(G10)-ROW(G$4),'Formatted Data'!$A:$M,8,FALSE)/1000</f>
        <v>154.31800000000001</v>
      </c>
      <c r="H10" s="109">
        <f>VLOOKUP(H$3*100+ROW(H10)-ROW(H$4),'Formatted Data'!$A:$M,8,FALSE)/1000</f>
        <v>170.03200000000001</v>
      </c>
      <c r="I10" s="109">
        <f>VLOOKUP(I$3*100+ROW(I10)-ROW(I$4),'Formatted Data'!$A:$M,8,FALSE)/1000</f>
        <v>197.51599999999999</v>
      </c>
      <c r="J10" s="109">
        <f>VLOOKUP(J$3*100+ROW(J10)-ROW(J$4),'Formatted Data'!$A:$M,8,FALSE)/1000</f>
        <v>230.97300000000001</v>
      </c>
      <c r="K10" s="109">
        <f>VLOOKUP(K$3*100+ROW(K10)-ROW(K$4),'Formatted Data'!$A:$M,8,FALSE)/1000</f>
        <v>205.59200000000001</v>
      </c>
      <c r="L10" s="109">
        <f>VLOOKUP(L$3*100+ROW(L10)-ROW(L$4),'Formatted Data'!$A:$M,8,FALSE)/1000</f>
        <v>226.036</v>
      </c>
      <c r="M10" s="109">
        <f>VLOOKUP(M$3*100+ROW(M10)-ROW(M$4),'Formatted Data'!$A:$M,8,FALSE)/1000</f>
        <v>209.81200000000001</v>
      </c>
      <c r="N10" s="109">
        <f>VLOOKUP(N$3*100+ROW(N10)-ROW(N$4),'Formatted Data'!$A:$M,8,FALSE)/1000</f>
        <v>226.01300000000001</v>
      </c>
      <c r="O10" s="109">
        <f>VLOOKUP(O$3*100+ROW(O10)-ROW(O$4),'Formatted Data'!$A:$M,8,FALSE)/1000</f>
        <v>213.29499999999999</v>
      </c>
      <c r="P10" s="109">
        <f>VLOOKUP(P$3*100+ROW(P10)-ROW(P$4),'Formatted Data'!$A:$M,8,FALSE)/1000</f>
        <v>214.67599999999999</v>
      </c>
      <c r="Q10" s="109">
        <f>VLOOKUP(Q$3*100+ROW(Q10)-ROW(Q$4),'Formatted Data'!$A:$M,8,FALSE)/1000</f>
        <v>208.36500000000001</v>
      </c>
      <c r="R10" s="109">
        <f>VLOOKUP(R$3*100+ROW(R10)-ROW(R$4),'Formatted Data'!$A:$M,8,FALSE)/1000</f>
        <v>178.471</v>
      </c>
      <c r="S10" s="109">
        <f>VLOOKUP(S$3*100+ROW(S10)-ROW(S$4),'Formatted Data'!$A:$M,8,FALSE)/1000</f>
        <v>175.33199999999999</v>
      </c>
      <c r="T10" s="109">
        <f>VLOOKUP(T$3*100+ROW(T10)-ROW(T$4),'Formatted Data'!$A:$M,8,FALSE)/1000</f>
        <v>149.87799999999999</v>
      </c>
      <c r="U10" s="109">
        <f>VLOOKUP(U$3*100+ROW(U10)-ROW(U$4),'Formatted Data'!$A:$M,8,FALSE)/1000</f>
        <v>158.78399999999999</v>
      </c>
      <c r="V10" s="109">
        <f>VLOOKUP(V$3*100+ROW(V10)-ROW(V$4),'Formatted Data'!$A:$M,8,FALSE)/1000</f>
        <v>156.16300000000001</v>
      </c>
      <c r="W10" s="109">
        <f>VLOOKUP(W$3*100+ROW(W10)-ROW(W$4),'Formatted Data'!$A:$M,8,FALSE)/1000</f>
        <v>163.36000000000001</v>
      </c>
      <c r="X10" s="109">
        <f>VLOOKUP(X$3*100+ROW(X10)-ROW(X$4),'Formatted Data'!$A:$M,8,FALSE)/1000</f>
        <v>146.07300000000001</v>
      </c>
      <c r="Y10" s="109">
        <f>VLOOKUP(Y$3*100+ROW(A10)-ROW(A$4),'Formatted Data'!$A:$M,8,FALSE)/1000</f>
        <v>141.65799999999999</v>
      </c>
      <c r="Z10" s="109">
        <f>VLOOKUP(Z$3*100+ROW(B10)-ROW(B$4),'Formatted Data'!$A:$M,8,FALSE)/1000</f>
        <v>153.96899999999999</v>
      </c>
      <c r="AA10" s="109">
        <f>VLOOKUP(AA$3*100+ROW(D10)-ROW(D$4),'Formatted Data'!$A:$M,8,FALSE)/1000</f>
        <v>143.81700000000001</v>
      </c>
      <c r="AB10" s="109">
        <f>VLOOKUP(AB$3*100+ROW(F10)-ROW(F$4),'Formatted Data'!$A:$M,8,FALSE)/1000</f>
        <v>138.65199999999999</v>
      </c>
      <c r="AC10" s="109">
        <f t="shared" si="35"/>
        <v>150.036</v>
      </c>
      <c r="AD10" s="109">
        <f>VLOOKUP(AD$3*100+ROW(G10)-ROW(G$4),'Formatted Data'!$A:$M,8,FALSE)/1000</f>
        <v>150.036</v>
      </c>
      <c r="AE10" s="109">
        <f>VLOOKUP(AE$3*100+ROW(H10)-ROW(H$4),'Formatted Data'!$A:$M,8,FALSE)/1000</f>
        <v>169.685</v>
      </c>
      <c r="AF10" s="109">
        <f>VLOOKUP(AF$3*100+ROW(I10)-ROW(I$4),'Formatted Data'!$A:$M,8,FALSE)/1000</f>
        <v>150.73500000000001</v>
      </c>
      <c r="AG10" s="109">
        <f>VLOOKUP(AG$3*100+ROW(J10)-ROW(J$4),'Formatted Data'!$A:$M,8,FALSE)/1000</f>
        <v>154.03899999999999</v>
      </c>
      <c r="AH10" s="109">
        <f>VLOOKUP(AH$3*100+ROW(K10)-ROW(K$4),'Formatted Data'!$A:$M,8,FALSE)/1000</f>
        <v>146.54599999999999</v>
      </c>
      <c r="AI10" s="109">
        <f>VLOOKUP(AI$3*100+ROW(L10)-ROW(L$4),'Formatted Data'!$A:$M,8,FALSE)/1000</f>
        <v>149.547</v>
      </c>
      <c r="AJ10" s="109">
        <f>VLOOKUP(AJ$3*100+ROW(M10)-ROW(M$4),'Formatted Data'!$A:$M,8,FALSE)/1000</f>
        <v>147.86699999999999</v>
      </c>
      <c r="AK10" s="109">
        <f>VLOOKUP(AK$3*100+ROW(N10)-ROW(N$4),'Formatted Data'!$A:$M,8,FALSE)/1000</f>
        <v>144.11600000000001</v>
      </c>
      <c r="AL10" s="109">
        <f>VLOOKUP(AL$3*100+ROW(O10)-ROW(O$4),'Formatted Data'!$A:$M,8,FALSE)/1000</f>
        <v>131.51</v>
      </c>
      <c r="AM10" s="109">
        <f>VLOOKUP(AM$3*100+ROW(P10)-ROW(P$4),'Formatted Data'!$A:$M,8,FALSE)/1000</f>
        <v>97.212999999999994</v>
      </c>
      <c r="AN10" s="109">
        <f>VLOOKUP(AN$3*100+ROW(Q10)-ROW(Q$4),'Formatted Data'!$A:$M,8,FALSE)/1000</f>
        <v>102.961</v>
      </c>
      <c r="AO10" s="109">
        <f>VLOOKUP(AO$3*100+ROW(R10)-ROW(R$4),'Formatted Data'!$A:$M,8,FALSE)/1000</f>
        <v>99.712999999999994</v>
      </c>
      <c r="AP10" s="109">
        <f>VLOOKUP(AP$3*100+ROW(S10)-ROW(S$4),'Formatted Data'!$A:$M,8,FALSE)/1000</f>
        <v>112.86199999999999</v>
      </c>
      <c r="AQ10" s="109">
        <f>VLOOKUP(AQ$3*100+ROW(T10)-ROW(T$4),'Formatted Data'!$A:$M,8,FALSE)/1000</f>
        <v>103.735</v>
      </c>
      <c r="AR10" s="109">
        <f>VLOOKUP(AR$3*100+ROW(U10)-ROW(U$4),'Formatted Data'!$A:$M,8,FALSE)/1000</f>
        <v>101.01600000000001</v>
      </c>
      <c r="AS10" s="109">
        <f>VLOOKUP(AS$3*100+ROW(V10)-ROW(V$4),'Formatted Data'!$A:$M,8,FALSE)/1000</f>
        <v>124.434</v>
      </c>
      <c r="AT10" s="109" t="e">
        <f>VLOOKUP(AT$3*100+ROW(W10)-ROW(W$4),'Formatted Data'!$A:$M,8,FALSE)/1000</f>
        <v>#N/A</v>
      </c>
      <c r="AU10" s="109" t="e">
        <f>VLOOKUP(AU$3*100+ROW(X10)-ROW(X$4),'Formatted Data'!$A:$M,8,FALSE)/1000</f>
        <v>#N/A</v>
      </c>
      <c r="AV10" s="109" t="e">
        <f>VLOOKUP(AV$3*100+ROW(Y10)-ROW(Y$4),'Formatted Data'!$A:$M,8,FALSE)/1000</f>
        <v>#N/A</v>
      </c>
      <c r="AW10" s="109" t="e">
        <f>VLOOKUP(AW$3*100+ROW(Z10)-ROW(Z$4),'Formatted Data'!$A:$M,8,FALSE)/1000</f>
        <v>#N/A</v>
      </c>
      <c r="AX10" s="109" t="e">
        <f>VLOOKUP(AX$3*100+ROW(AA10)-ROW(AA$4),'Formatted Data'!$A:$M,8,FALSE)/1000</f>
        <v>#N/A</v>
      </c>
      <c r="AY10" s="109" t="e">
        <f>VLOOKUP(AY$3*100+ROW(AB10)-ROW(AB$4),'Formatted Data'!$A:$M,8,FALSE)/1000</f>
        <v>#N/A</v>
      </c>
      <c r="AZ10" s="109" t="e">
        <f>VLOOKUP(AZ$3*100+ROW(AC10)-ROW(AC$4),'Formatted Data'!$A:$M,8,FALSE)/1000</f>
        <v>#N/A</v>
      </c>
      <c r="BA10" s="109" t="e">
        <f>VLOOKUP(BA$3*100+ROW(AD10)-ROW(AD$4),'Formatted Data'!$A:$M,8,FALSE)/1000</f>
        <v>#N/A</v>
      </c>
      <c r="BB10" s="109"/>
      <c r="BC10" s="78">
        <f t="shared" si="36"/>
        <v>-6.5935350622527866E-2</v>
      </c>
      <c r="BD10" s="78">
        <f t="shared" si="18"/>
        <v>-3.5913695877399898E-2</v>
      </c>
      <c r="BE10" s="78">
        <f t="shared" si="37"/>
        <v>8.2104838011712866E-2</v>
      </c>
      <c r="BF10" s="78">
        <f t="shared" si="19"/>
        <v>0.130961902476739</v>
      </c>
      <c r="BG10" s="78">
        <f t="shared" si="19"/>
        <v>-0.11167752011079346</v>
      </c>
      <c r="BH10" s="78">
        <f t="shared" si="19"/>
        <v>2.1919262281487217E-2</v>
      </c>
      <c r="BI10" s="78">
        <f t="shared" si="19"/>
        <v>-4.8643525340985039E-2</v>
      </c>
      <c r="BJ10" s="78">
        <f t="shared" si="19"/>
        <v>2.0478211619559872E-2</v>
      </c>
      <c r="BK10" s="78">
        <f t="shared" si="19"/>
        <v>-1.1233926457902887E-2</v>
      </c>
      <c r="BL10" s="78">
        <f t="shared" si="19"/>
        <v>-2.5367390966205994E-2</v>
      </c>
      <c r="BM10" s="78">
        <f t="shared" si="19"/>
        <v>-8.7471203752532811E-2</v>
      </c>
      <c r="BN10" s="78">
        <f t="shared" si="20"/>
        <v>-0.26079385598053384</v>
      </c>
      <c r="BO10" s="78">
        <f t="shared" si="21"/>
        <v>5.9127894417413396E-2</v>
      </c>
      <c r="BP10" s="78">
        <f t="shared" si="22"/>
        <v>-3.1545925156127086E-2</v>
      </c>
      <c r="BQ10" s="78">
        <f t="shared" si="23"/>
        <v>0.13186846248733874</v>
      </c>
      <c r="BR10" s="78">
        <f t="shared" si="24"/>
        <v>-8.0868671474898512E-2</v>
      </c>
      <c r="BS10" s="78">
        <f t="shared" si="25"/>
        <v>-2.6211018460500224E-2</v>
      </c>
      <c r="BT10" s="78">
        <f t="shared" si="26"/>
        <v>0.23182466143977187</v>
      </c>
      <c r="BU10" s="78" t="e">
        <f t="shared" si="27"/>
        <v>#N/A</v>
      </c>
      <c r="BV10" s="78" t="e">
        <f t="shared" si="28"/>
        <v>#N/A</v>
      </c>
      <c r="BW10" s="78" t="e">
        <f t="shared" si="29"/>
        <v>#N/A</v>
      </c>
      <c r="BX10" s="78" t="e">
        <f t="shared" si="30"/>
        <v>#N/A</v>
      </c>
      <c r="BY10" s="78" t="e">
        <f t="shared" si="31"/>
        <v>#N/A</v>
      </c>
      <c r="BZ10" s="78" t="e">
        <f t="shared" si="32"/>
        <v>#N/A</v>
      </c>
      <c r="CA10" s="78" t="e">
        <f t="shared" si="33"/>
        <v>#N/A</v>
      </c>
      <c r="CB10" s="78" t="e">
        <f t="shared" si="34"/>
        <v>#N/A</v>
      </c>
    </row>
    <row r="11" spans="1:226" x14ac:dyDescent="0.25">
      <c r="A11" s="112" t="s">
        <v>81</v>
      </c>
      <c r="B11" s="108">
        <f>IF('Formatted Data'!D9='Formatted Data'!D8,0,1)</f>
        <v>0</v>
      </c>
      <c r="C11" s="63" t="str">
        <f>IF(B11=0,"",VLOOKUP('Nom Revenue'!A11,'Commodity Code List'!$B$2:$C$19,2,FALSE))</f>
        <v/>
      </c>
      <c r="D11" s="63" t="str">
        <f>'Formatted Data'!E9</f>
        <v>S</v>
      </c>
      <c r="E11" s="63" t="str">
        <f>'Formatted Data'!F9</f>
        <v>R</v>
      </c>
      <c r="F11" s="63" t="str">
        <f>'Formatted Data'!G9</f>
        <v>U</v>
      </c>
      <c r="G11" s="109">
        <f>VLOOKUP(G$3*100+ROW(G11)-ROW(G$4),'Formatted Data'!$A:$M,8,FALSE)/1000</f>
        <v>25.587</v>
      </c>
      <c r="H11" s="109">
        <f>VLOOKUP(H$3*100+ROW(H11)-ROW(H$4),'Formatted Data'!$A:$M,8,FALSE)/1000</f>
        <v>29.827999999999999</v>
      </c>
      <c r="I11" s="109">
        <f>VLOOKUP(I$3*100+ROW(I11)-ROW(I$4),'Formatted Data'!$A:$M,8,FALSE)/1000</f>
        <v>57.554000000000002</v>
      </c>
      <c r="J11" s="109">
        <f>VLOOKUP(J$3*100+ROW(J11)-ROW(J$4),'Formatted Data'!$A:$M,8,FALSE)/1000</f>
        <v>99.006</v>
      </c>
      <c r="K11" s="109">
        <f>VLOOKUP(K$3*100+ROW(K11)-ROW(K$4),'Formatted Data'!$A:$M,8,FALSE)/1000</f>
        <v>104.127</v>
      </c>
      <c r="L11" s="109">
        <f>VLOOKUP(L$3*100+ROW(L11)-ROW(L$4),'Formatted Data'!$A:$M,8,FALSE)/1000</f>
        <v>110.248</v>
      </c>
      <c r="M11" s="109">
        <f>VLOOKUP(M$3*100+ROW(M11)-ROW(M$4),'Formatted Data'!$A:$M,8,FALSE)/1000</f>
        <v>105.873</v>
      </c>
      <c r="N11" s="109">
        <f>VLOOKUP(N$3*100+ROW(N11)-ROW(N$4),'Formatted Data'!$A:$M,8,FALSE)/1000</f>
        <v>111.72</v>
      </c>
      <c r="O11" s="109">
        <f>VLOOKUP(O$3*100+ROW(O11)-ROW(O$4),'Formatted Data'!$A:$M,8,FALSE)/1000</f>
        <v>101.152</v>
      </c>
      <c r="P11" s="109">
        <f>VLOOKUP(P$3*100+ROW(P11)-ROW(P$4),'Formatted Data'!$A:$M,8,FALSE)/1000</f>
        <v>90.763999999999996</v>
      </c>
      <c r="Q11" s="109">
        <f>VLOOKUP(Q$3*100+ROW(Q11)-ROW(Q$4),'Formatted Data'!$A:$M,8,FALSE)/1000</f>
        <v>103.435</v>
      </c>
      <c r="R11" s="109">
        <f>VLOOKUP(R$3*100+ROW(R11)-ROW(R$4),'Formatted Data'!$A:$M,8,FALSE)/1000</f>
        <v>89.825999999999993</v>
      </c>
      <c r="S11" s="109">
        <f>VLOOKUP(S$3*100+ROW(S11)-ROW(S$4),'Formatted Data'!$A:$M,8,FALSE)/1000</f>
        <v>56.491</v>
      </c>
      <c r="T11" s="109">
        <f>VLOOKUP(T$3*100+ROW(T11)-ROW(T$4),'Formatted Data'!$A:$M,8,FALSE)/1000</f>
        <v>50.34</v>
      </c>
      <c r="U11" s="109">
        <f>VLOOKUP(U$3*100+ROW(U11)-ROW(U$4),'Formatted Data'!$A:$M,8,FALSE)/1000</f>
        <v>49.914999999999999</v>
      </c>
      <c r="V11" s="109">
        <f>VLOOKUP(V$3*100+ROW(V11)-ROW(V$4),'Formatted Data'!$A:$M,8,FALSE)/1000</f>
        <v>53.905999999999999</v>
      </c>
      <c r="W11" s="109">
        <f>VLOOKUP(W$3*100+ROW(W11)-ROW(W$4),'Formatted Data'!$A:$M,8,FALSE)/1000</f>
        <v>44.957999999999998</v>
      </c>
      <c r="X11" s="109">
        <f>VLOOKUP(X$3*100+ROW(X11)-ROW(X$4),'Formatted Data'!$A:$M,8,FALSE)/1000</f>
        <v>53.420999999999999</v>
      </c>
      <c r="Y11" s="109">
        <f>VLOOKUP(Y$3*100+ROW(A11)-ROW(A$4),'Formatted Data'!$A:$M,8,FALSE)/1000</f>
        <v>66.224000000000004</v>
      </c>
      <c r="Z11" s="109">
        <f>VLOOKUP(Z$3*100+ROW(B11)-ROW(B$4),'Formatted Data'!$A:$M,8,FALSE)/1000</f>
        <v>59.008000000000003</v>
      </c>
      <c r="AA11" s="109">
        <f>VLOOKUP(AA$3*100+ROW(D11)-ROW(D$4),'Formatted Data'!$A:$M,8,FALSE)/1000</f>
        <v>61.423000000000002</v>
      </c>
      <c r="AB11" s="109">
        <f>VLOOKUP(AB$3*100+ROW(F11)-ROW(F$4),'Formatted Data'!$A:$M,8,FALSE)/1000</f>
        <v>67.962999999999994</v>
      </c>
      <c r="AC11" s="109">
        <f t="shared" si="35"/>
        <v>87.207999999999998</v>
      </c>
      <c r="AD11" s="109">
        <f>VLOOKUP(AD$3*100+ROW(G11)-ROW(G$4),'Formatted Data'!$A:$M,8,FALSE)/1000</f>
        <v>87.207999999999998</v>
      </c>
      <c r="AE11" s="109">
        <f>VLOOKUP(AE$3*100+ROW(H11)-ROW(H$4),'Formatted Data'!$A:$M,8,FALSE)/1000</f>
        <v>78.200999999999993</v>
      </c>
      <c r="AF11" s="109">
        <f>VLOOKUP(AF$3*100+ROW(I11)-ROW(I$4),'Formatted Data'!$A:$M,8,FALSE)/1000</f>
        <v>82.248999999999995</v>
      </c>
      <c r="AG11" s="109">
        <f>VLOOKUP(AG$3*100+ROW(J11)-ROW(J$4),'Formatted Data'!$A:$M,8,FALSE)/1000</f>
        <v>109.04900000000001</v>
      </c>
      <c r="AH11" s="109">
        <f>VLOOKUP(AH$3*100+ROW(K11)-ROW(K$4),'Formatted Data'!$A:$M,8,FALSE)/1000</f>
        <v>116.31</v>
      </c>
      <c r="AI11" s="109">
        <f>VLOOKUP(AI$3*100+ROW(L11)-ROW(L$4),'Formatted Data'!$A:$M,8,FALSE)/1000</f>
        <v>146.81299999999999</v>
      </c>
      <c r="AJ11" s="109">
        <f>VLOOKUP(AJ$3*100+ROW(M11)-ROW(M$4),'Formatted Data'!$A:$M,8,FALSE)/1000</f>
        <v>142.29599999999999</v>
      </c>
      <c r="AK11" s="109">
        <f>VLOOKUP(AK$3*100+ROW(N11)-ROW(N$4),'Formatted Data'!$A:$M,8,FALSE)/1000</f>
        <v>103.944</v>
      </c>
      <c r="AL11" s="109">
        <f>VLOOKUP(AL$3*100+ROW(O11)-ROW(O$4),'Formatted Data'!$A:$M,8,FALSE)/1000</f>
        <v>117.39700000000001</v>
      </c>
      <c r="AM11" s="109">
        <f>VLOOKUP(AM$3*100+ROW(P11)-ROW(P$4),'Formatted Data'!$A:$M,8,FALSE)/1000</f>
        <v>134.82</v>
      </c>
      <c r="AN11" s="109">
        <f>VLOOKUP(AN$3*100+ROW(Q11)-ROW(Q$4),'Formatted Data'!$A:$M,8,FALSE)/1000</f>
        <v>125.184</v>
      </c>
      <c r="AO11" s="109">
        <f>VLOOKUP(AO$3*100+ROW(R11)-ROW(R$4),'Formatted Data'!$A:$M,8,FALSE)/1000</f>
        <v>108.303</v>
      </c>
      <c r="AP11" s="109">
        <f>VLOOKUP(AP$3*100+ROW(S11)-ROW(S$4),'Formatted Data'!$A:$M,8,FALSE)/1000</f>
        <v>160.15799999999999</v>
      </c>
      <c r="AQ11" s="109">
        <f>VLOOKUP(AQ$3*100+ROW(T11)-ROW(T$4),'Formatted Data'!$A:$M,8,FALSE)/1000</f>
        <v>131.45500000000001</v>
      </c>
      <c r="AR11" s="109">
        <f>VLOOKUP(AR$3*100+ROW(U11)-ROW(U$4),'Formatted Data'!$A:$M,8,FALSE)/1000</f>
        <v>128.864</v>
      </c>
      <c r="AS11" s="109">
        <f>VLOOKUP(AS$3*100+ROW(V11)-ROW(V$4),'Formatted Data'!$A:$M,8,FALSE)/1000</f>
        <v>168.40799999999999</v>
      </c>
      <c r="AT11" s="109" t="e">
        <f>VLOOKUP(AT$3*100+ROW(W11)-ROW(W$4),'Formatted Data'!$A:$M,8,FALSE)/1000</f>
        <v>#N/A</v>
      </c>
      <c r="AU11" s="109" t="e">
        <f>VLOOKUP(AU$3*100+ROW(X11)-ROW(X$4),'Formatted Data'!$A:$M,8,FALSE)/1000</f>
        <v>#N/A</v>
      </c>
      <c r="AV11" s="109" t="e">
        <f>VLOOKUP(AV$3*100+ROW(Y11)-ROW(Y$4),'Formatted Data'!$A:$M,8,FALSE)/1000</f>
        <v>#N/A</v>
      </c>
      <c r="AW11" s="109" t="e">
        <f>VLOOKUP(AW$3*100+ROW(Z11)-ROW(Z$4),'Formatted Data'!$A:$M,8,FALSE)/1000</f>
        <v>#N/A</v>
      </c>
      <c r="AX11" s="109" t="e">
        <f>VLOOKUP(AX$3*100+ROW(AA11)-ROW(AA$4),'Formatted Data'!$A:$M,8,FALSE)/1000</f>
        <v>#N/A</v>
      </c>
      <c r="AY11" s="109" t="e">
        <f>VLOOKUP(AY$3*100+ROW(AB11)-ROW(AB$4),'Formatted Data'!$A:$M,8,FALSE)/1000</f>
        <v>#N/A</v>
      </c>
      <c r="AZ11" s="109" t="e">
        <f>VLOOKUP(AZ$3*100+ROW(AC11)-ROW(AC$4),'Formatted Data'!$A:$M,8,FALSE)/1000</f>
        <v>#N/A</v>
      </c>
      <c r="BA11" s="109" t="e">
        <f>VLOOKUP(BA$3*100+ROW(AD11)-ROW(AD$4),'Formatted Data'!$A:$M,8,FALSE)/1000</f>
        <v>#N/A</v>
      </c>
      <c r="BB11" s="109"/>
      <c r="BC11" s="78">
        <f t="shared" si="36"/>
        <v>4.0926654013015096E-2</v>
      </c>
      <c r="BD11" s="78">
        <f t="shared" si="18"/>
        <v>0.1064747732933915</v>
      </c>
      <c r="BE11" s="78">
        <f t="shared" si="37"/>
        <v>0.28316878301428727</v>
      </c>
      <c r="BF11" s="78">
        <f t="shared" si="19"/>
        <v>-0.10328180900834794</v>
      </c>
      <c r="BG11" s="78">
        <f t="shared" si="19"/>
        <v>5.1764043938057114E-2</v>
      </c>
      <c r="BH11" s="78">
        <f t="shared" si="19"/>
        <v>0.32583982783985221</v>
      </c>
      <c r="BI11" s="78">
        <f t="shared" si="19"/>
        <v>6.6584746306706188E-2</v>
      </c>
      <c r="BJ11" s="78">
        <f t="shared" si="19"/>
        <v>0.26225603989338819</v>
      </c>
      <c r="BK11" s="78">
        <f t="shared" si="19"/>
        <v>-3.0767030167628162E-2</v>
      </c>
      <c r="BL11" s="78">
        <f t="shared" si="19"/>
        <v>-0.26952268510710065</v>
      </c>
      <c r="BM11" s="78">
        <f t="shared" si="19"/>
        <v>0.12942545986300313</v>
      </c>
      <c r="BN11" s="78">
        <f t="shared" si="20"/>
        <v>0.14841094746884487</v>
      </c>
      <c r="BO11" s="78">
        <f t="shared" si="21"/>
        <v>-7.14730752113929E-2</v>
      </c>
      <c r="BP11" s="78">
        <f t="shared" si="22"/>
        <v>-0.13484950153374231</v>
      </c>
      <c r="BQ11" s="78">
        <f t="shared" si="23"/>
        <v>0.47879560122988285</v>
      </c>
      <c r="BR11" s="78">
        <f t="shared" si="24"/>
        <v>-0.17921677343623155</v>
      </c>
      <c r="BS11" s="78">
        <f t="shared" si="25"/>
        <v>-1.9710166977292665E-2</v>
      </c>
      <c r="BT11" s="78">
        <f t="shared" si="26"/>
        <v>0.30686615346411705</v>
      </c>
      <c r="BU11" s="78" t="e">
        <f t="shared" si="27"/>
        <v>#N/A</v>
      </c>
      <c r="BV11" s="78" t="e">
        <f t="shared" si="28"/>
        <v>#N/A</v>
      </c>
      <c r="BW11" s="78" t="e">
        <f t="shared" si="29"/>
        <v>#N/A</v>
      </c>
      <c r="BX11" s="78" t="e">
        <f t="shared" si="30"/>
        <v>#N/A</v>
      </c>
      <c r="BY11" s="78" t="e">
        <f t="shared" si="31"/>
        <v>#N/A</v>
      </c>
      <c r="BZ11" s="78" t="e">
        <f t="shared" si="32"/>
        <v>#N/A</v>
      </c>
      <c r="CA11" s="78" t="e">
        <f t="shared" si="33"/>
        <v>#N/A</v>
      </c>
      <c r="CB11" s="78" t="e">
        <f t="shared" si="34"/>
        <v>#N/A</v>
      </c>
    </row>
    <row r="12" spans="1:226" x14ac:dyDescent="0.25">
      <c r="A12" s="113" t="s">
        <v>81</v>
      </c>
      <c r="B12" s="42">
        <f>IF('Formatted Data'!D10='Formatted Data'!D9,0,1)</f>
        <v>0</v>
      </c>
      <c r="C12" s="69" t="str">
        <f>IF(B12=0,"",VLOOKUP('Nom Revenue'!A12,'Commodity Code List'!$B$2:$C$19,2,FALSE))</f>
        <v/>
      </c>
      <c r="D12" s="69" t="str">
        <f>'Formatted Data'!E10</f>
        <v>S</v>
      </c>
      <c r="E12" s="69" t="str">
        <f>'Formatted Data'!F10</f>
        <v>P</v>
      </c>
      <c r="F12" s="69" t="str">
        <f>'Formatted Data'!G10</f>
        <v>S</v>
      </c>
      <c r="G12" s="110">
        <f>VLOOKUP(G$3*100+ROW(G12)-ROW(G$4),'Formatted Data'!$A:$M,8,FALSE)/1000</f>
        <v>59.807000000000002</v>
      </c>
      <c r="H12" s="110">
        <f>VLOOKUP(H$3*100+ROW(H12)-ROW(H$4),'Formatted Data'!$A:$M,8,FALSE)/1000</f>
        <v>55.78</v>
      </c>
      <c r="I12" s="110">
        <f>VLOOKUP(I$3*100+ROW(I12)-ROW(I$4),'Formatted Data'!$A:$M,8,FALSE)/1000</f>
        <v>64.111000000000004</v>
      </c>
      <c r="J12" s="110">
        <f>VLOOKUP(J$3*100+ROW(J12)-ROW(J$4),'Formatted Data'!$A:$M,8,FALSE)/1000</f>
        <v>67.683000000000007</v>
      </c>
      <c r="K12" s="110">
        <f>VLOOKUP(K$3*100+ROW(K12)-ROW(K$4),'Formatted Data'!$A:$M,8,FALSE)/1000</f>
        <v>49.487000000000002</v>
      </c>
      <c r="L12" s="110">
        <f>VLOOKUP(L$3*100+ROW(L12)-ROW(L$4),'Formatted Data'!$A:$M,8,FALSE)/1000</f>
        <v>46.048000000000002</v>
      </c>
      <c r="M12" s="110">
        <f>VLOOKUP(M$3*100+ROW(M12)-ROW(M$4),'Formatted Data'!$A:$M,8,FALSE)/1000</f>
        <v>29.923999999999999</v>
      </c>
      <c r="N12" s="110">
        <f>VLOOKUP(N$3*100+ROW(N12)-ROW(N$4),'Formatted Data'!$A:$M,8,FALSE)/1000</f>
        <v>31.042999999999999</v>
      </c>
      <c r="O12" s="110">
        <f>VLOOKUP(O$3*100+ROW(O12)-ROW(O$4),'Formatted Data'!$A:$M,8,FALSE)/1000</f>
        <v>32.924999999999997</v>
      </c>
      <c r="P12" s="110">
        <f>VLOOKUP(P$3*100+ROW(P12)-ROW(P$4),'Formatted Data'!$A:$M,8,FALSE)/1000</f>
        <v>35.213000000000001</v>
      </c>
      <c r="Q12" s="110">
        <f>VLOOKUP(Q$3*100+ROW(Q12)-ROW(Q$4),'Formatted Data'!$A:$M,8,FALSE)/1000</f>
        <v>45.128</v>
      </c>
      <c r="R12" s="110">
        <f>VLOOKUP(R$3*100+ROW(R12)-ROW(R$4),'Formatted Data'!$A:$M,8,FALSE)/1000</f>
        <v>47.71</v>
      </c>
      <c r="S12" s="110">
        <f>VLOOKUP(S$3*100+ROW(S12)-ROW(S$4),'Formatted Data'!$A:$M,8,FALSE)/1000</f>
        <v>44.811999999999998</v>
      </c>
      <c r="T12" s="110">
        <f>VLOOKUP(T$3*100+ROW(T12)-ROW(T$4),'Formatted Data'!$A:$M,8,FALSE)/1000</f>
        <v>48.243000000000002</v>
      </c>
      <c r="U12" s="110">
        <f>VLOOKUP(U$3*100+ROW(U12)-ROW(U$4),'Formatted Data'!$A:$M,8,FALSE)/1000</f>
        <v>40.07</v>
      </c>
      <c r="V12" s="110">
        <f>VLOOKUP(V$3*100+ROW(V12)-ROW(V$4),'Formatted Data'!$A:$M,8,FALSE)/1000</f>
        <v>29.533999999999999</v>
      </c>
      <c r="W12" s="110">
        <f>VLOOKUP(W$3*100+ROW(W12)-ROW(W$4),'Formatted Data'!$A:$M,8,FALSE)/1000</f>
        <v>31.696999999999999</v>
      </c>
      <c r="X12" s="110">
        <f>VLOOKUP(X$3*100+ROW(X12)-ROW(X$4),'Formatted Data'!$A:$M,8,FALSE)/1000</f>
        <v>27.983000000000001</v>
      </c>
      <c r="Y12" s="110">
        <f>VLOOKUP(Y$3*100+ROW(A12)-ROW(A$4),'Formatted Data'!$A:$M,8,FALSE)/1000</f>
        <v>32.972999999999999</v>
      </c>
      <c r="Z12" s="110">
        <f>VLOOKUP(Z$3*100+ROW(B12)-ROW(B$4),'Formatted Data'!$A:$M,8,FALSE)/1000</f>
        <v>29.62</v>
      </c>
      <c r="AA12" s="110">
        <f>VLOOKUP(AA$3*100+ROW(D12)-ROW(D$4),'Formatted Data'!$A:$M,8,FALSE)/1000</f>
        <v>33.786999999999999</v>
      </c>
      <c r="AB12" s="110">
        <f>VLOOKUP(AB$3*100+ROW(F12)-ROW(F$4),'Formatted Data'!$A:$M,8,FALSE)/1000</f>
        <v>34.993000000000002</v>
      </c>
      <c r="AC12" s="110">
        <f t="shared" si="35"/>
        <v>37.286000000000001</v>
      </c>
      <c r="AD12" s="110">
        <f>VLOOKUP(AD$3*100+ROW(G12)-ROW(G$4),'Formatted Data'!$A:$M,8,FALSE)/1000</f>
        <v>37.286000000000001</v>
      </c>
      <c r="AE12" s="110">
        <f>VLOOKUP(AE$3*100+ROW(H12)-ROW(H$4),'Formatted Data'!$A:$M,8,FALSE)/1000</f>
        <v>42.572000000000003</v>
      </c>
      <c r="AF12" s="110">
        <f>VLOOKUP(AF$3*100+ROW(I12)-ROW(I$4),'Formatted Data'!$A:$M,8,FALSE)/1000</f>
        <v>34.066000000000003</v>
      </c>
      <c r="AG12" s="110">
        <f>VLOOKUP(AG$3*100+ROW(J12)-ROW(J$4),'Formatted Data'!$A:$M,8,FALSE)/1000</f>
        <v>33.831000000000003</v>
      </c>
      <c r="AH12" s="110">
        <f>VLOOKUP(AH$3*100+ROW(K12)-ROW(K$4),'Formatted Data'!$A:$M,8,FALSE)/1000</f>
        <v>40.039000000000001</v>
      </c>
      <c r="AI12" s="110">
        <f>VLOOKUP(AI$3*100+ROW(L12)-ROW(L$4),'Formatted Data'!$A:$M,8,FALSE)/1000</f>
        <v>36.165999999999997</v>
      </c>
      <c r="AJ12" s="110">
        <f>VLOOKUP(AJ$3*100+ROW(M12)-ROW(M$4),'Formatted Data'!$A:$M,8,FALSE)/1000</f>
        <v>40.448999999999998</v>
      </c>
      <c r="AK12" s="110">
        <f>VLOOKUP(AK$3*100+ROW(N12)-ROW(N$4),'Formatted Data'!$A:$M,8,FALSE)/1000</f>
        <v>36.405000000000001</v>
      </c>
      <c r="AL12" s="110">
        <f>VLOOKUP(AL$3*100+ROW(O12)-ROW(O$4),'Formatted Data'!$A:$M,8,FALSE)/1000</f>
        <v>27.725999999999999</v>
      </c>
      <c r="AM12" s="110">
        <f>VLOOKUP(AM$3*100+ROW(P12)-ROW(P$4),'Formatted Data'!$A:$M,8,FALSE)/1000</f>
        <v>31.902999999999999</v>
      </c>
      <c r="AN12" s="110">
        <f>VLOOKUP(AN$3*100+ROW(Q12)-ROW(Q$4),'Formatted Data'!$A:$M,8,FALSE)/1000</f>
        <v>24.295999999999999</v>
      </c>
      <c r="AO12" s="110">
        <f>VLOOKUP(AO$3*100+ROW(R12)-ROW(R$4),'Formatted Data'!$A:$M,8,FALSE)/1000</f>
        <v>26.216999999999999</v>
      </c>
      <c r="AP12" s="110">
        <f>VLOOKUP(AP$3*100+ROW(S12)-ROW(S$4),'Formatted Data'!$A:$M,8,FALSE)/1000</f>
        <v>33.828000000000003</v>
      </c>
      <c r="AQ12" s="110">
        <f>VLOOKUP(AQ$3*100+ROW(T12)-ROW(T$4),'Formatted Data'!$A:$M,8,FALSE)/1000</f>
        <v>27.364999999999998</v>
      </c>
      <c r="AR12" s="110">
        <f>VLOOKUP(AR$3*100+ROW(U12)-ROW(U$4),'Formatted Data'!$A:$M,8,FALSE)/1000</f>
        <v>26.318000000000001</v>
      </c>
      <c r="AS12" s="110">
        <f>VLOOKUP(AS$3*100+ROW(V12)-ROW(V$4),'Formatted Data'!$A:$M,8,FALSE)/1000</f>
        <v>30.456</v>
      </c>
      <c r="AT12" s="110" t="e">
        <f>VLOOKUP(AT$3*100+ROW(W12)-ROW(W$4),'Formatted Data'!$A:$M,8,FALSE)/1000</f>
        <v>#N/A</v>
      </c>
      <c r="AU12" s="110" t="e">
        <f>VLOOKUP(AU$3*100+ROW(X12)-ROW(X$4),'Formatted Data'!$A:$M,8,FALSE)/1000</f>
        <v>#N/A</v>
      </c>
      <c r="AV12" s="110" t="e">
        <f>VLOOKUP(AV$3*100+ROW(Y12)-ROW(Y$4),'Formatted Data'!$A:$M,8,FALSE)/1000</f>
        <v>#N/A</v>
      </c>
      <c r="AW12" s="110" t="e">
        <f>VLOOKUP(AW$3*100+ROW(Z12)-ROW(Z$4),'Formatted Data'!$A:$M,8,FALSE)/1000</f>
        <v>#N/A</v>
      </c>
      <c r="AX12" s="110" t="e">
        <f>VLOOKUP(AX$3*100+ROW(AA12)-ROW(AA$4),'Formatted Data'!$A:$M,8,FALSE)/1000</f>
        <v>#N/A</v>
      </c>
      <c r="AY12" s="110" t="e">
        <f>VLOOKUP(AY$3*100+ROW(AB12)-ROW(AB$4),'Formatted Data'!$A:$M,8,FALSE)/1000</f>
        <v>#N/A</v>
      </c>
      <c r="AZ12" s="110" t="e">
        <f>VLOOKUP(AZ$3*100+ROW(AC12)-ROW(AC$4),'Formatted Data'!$A:$M,8,FALSE)/1000</f>
        <v>#N/A</v>
      </c>
      <c r="BA12" s="110" t="e">
        <f>VLOOKUP(BA$3*100+ROW(AD12)-ROW(AD$4),'Formatted Data'!$A:$M,8,FALSE)/1000</f>
        <v>#N/A</v>
      </c>
      <c r="BB12" s="110"/>
      <c r="BC12" s="79">
        <f t="shared" si="36"/>
        <v>0.14068197164078322</v>
      </c>
      <c r="BD12" s="79">
        <f t="shared" si="18"/>
        <v>3.5694201911978141E-2</v>
      </c>
      <c r="BE12" s="111">
        <f t="shared" si="37"/>
        <v>6.5527391192524265E-2</v>
      </c>
      <c r="BF12" s="79">
        <f t="shared" si="19"/>
        <v>0.14176902858981921</v>
      </c>
      <c r="BG12" s="79">
        <f t="shared" si="19"/>
        <v>-0.19980268721225214</v>
      </c>
      <c r="BH12" s="79">
        <f t="shared" si="19"/>
        <v>-6.898373745083064E-3</v>
      </c>
      <c r="BI12" s="79">
        <f t="shared" si="19"/>
        <v>0.18350033992492087</v>
      </c>
      <c r="BJ12" s="79">
        <f t="shared" si="19"/>
        <v>-9.6730687579610009E-2</v>
      </c>
      <c r="BK12" s="79">
        <f t="shared" si="19"/>
        <v>0.11842614610407565</v>
      </c>
      <c r="BL12" s="79">
        <f t="shared" si="19"/>
        <v>-9.9977749758955681E-2</v>
      </c>
      <c r="BM12" s="79">
        <f t="shared" si="19"/>
        <v>-0.23840131850020607</v>
      </c>
      <c r="BN12" s="79">
        <f t="shared" si="20"/>
        <v>0.15065281685060961</v>
      </c>
      <c r="BO12" s="79">
        <f t="shared" si="21"/>
        <v>-0.23844152587530953</v>
      </c>
      <c r="BP12" s="79">
        <f t="shared" si="22"/>
        <v>7.9066513006256223E-2</v>
      </c>
      <c r="BQ12" s="79">
        <f t="shared" si="23"/>
        <v>0.29030781553953555</v>
      </c>
      <c r="BR12" s="79">
        <f t="shared" si="24"/>
        <v>-0.19105474754641139</v>
      </c>
      <c r="BS12" s="79">
        <f t="shared" si="25"/>
        <v>-3.826055179974408E-2</v>
      </c>
      <c r="BT12" s="79">
        <f t="shared" si="26"/>
        <v>0.15723079261342043</v>
      </c>
      <c r="BU12" s="79" t="e">
        <f t="shared" si="27"/>
        <v>#N/A</v>
      </c>
      <c r="BV12" s="79" t="e">
        <f t="shared" si="28"/>
        <v>#N/A</v>
      </c>
      <c r="BW12" s="79" t="e">
        <f t="shared" si="29"/>
        <v>#N/A</v>
      </c>
      <c r="BX12" s="79" t="e">
        <f t="shared" si="30"/>
        <v>#N/A</v>
      </c>
      <c r="BY12" s="79" t="e">
        <f t="shared" si="31"/>
        <v>#N/A</v>
      </c>
      <c r="BZ12" s="79" t="e">
        <f t="shared" si="32"/>
        <v>#N/A</v>
      </c>
      <c r="CA12" s="79" t="e">
        <f t="shared" si="33"/>
        <v>#N/A</v>
      </c>
      <c r="CB12" s="79" t="e">
        <f t="shared" si="34"/>
        <v>#N/A</v>
      </c>
      <c r="CC12" s="17"/>
      <c r="CD12" s="17"/>
      <c r="CE12" s="17"/>
      <c r="CF12" s="17"/>
      <c r="CG12" s="17"/>
      <c r="CH12" s="17"/>
      <c r="CI12" s="17"/>
      <c r="CJ12" s="17"/>
      <c r="CK12" s="17"/>
      <c r="CL12" s="17"/>
      <c r="CM12" s="17"/>
      <c r="CN12" s="114"/>
      <c r="CO12" s="15"/>
      <c r="CP12" s="16"/>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14"/>
      <c r="DR12" s="15"/>
      <c r="DS12" s="16"/>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14"/>
      <c r="EU12" s="15"/>
      <c r="EV12" s="16"/>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14"/>
      <c r="FX12" s="15"/>
      <c r="FY12" s="16"/>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14"/>
      <c r="HA12" s="15"/>
      <c r="HB12" s="16"/>
      <c r="HC12" s="17"/>
      <c r="HD12" s="17"/>
      <c r="HE12" s="17"/>
      <c r="HF12" s="17"/>
      <c r="HG12" s="17"/>
      <c r="HH12" s="17"/>
      <c r="HI12" s="17"/>
      <c r="HJ12" s="17"/>
      <c r="HK12" s="17"/>
      <c r="HL12" s="17"/>
      <c r="HM12" s="17"/>
      <c r="HN12" s="17"/>
      <c r="HO12" s="17"/>
      <c r="HP12" s="17"/>
      <c r="HQ12" s="17"/>
      <c r="HR12" s="17"/>
    </row>
    <row r="13" spans="1:226" x14ac:dyDescent="0.25">
      <c r="A13" s="113" t="s">
        <v>81</v>
      </c>
      <c r="B13" s="42">
        <f>IF('Formatted Data'!D11='Formatted Data'!D10,0,1)</f>
        <v>0</v>
      </c>
      <c r="C13" s="69" t="str">
        <f>IF(B13=0,"",VLOOKUP('Nom Revenue'!A13,'Commodity Code List'!$B$2:$C$19,2,FALSE))</f>
        <v/>
      </c>
      <c r="D13" s="69" t="str">
        <f>'Formatted Data'!E11</f>
        <v>S</v>
      </c>
      <c r="E13" s="69" t="str">
        <f>'Formatted Data'!F11</f>
        <v>P</v>
      </c>
      <c r="F13" s="69" t="str">
        <f>'Formatted Data'!G11</f>
        <v>M</v>
      </c>
      <c r="G13" s="110">
        <f>VLOOKUP(G$3*100+ROW(G13)-ROW(G$4),'Formatted Data'!$A:$M,8,FALSE)/1000</f>
        <v>55.185000000000002</v>
      </c>
      <c r="H13" s="110">
        <f>VLOOKUP(H$3*100+ROW(H13)-ROW(H$4),'Formatted Data'!$A:$M,8,FALSE)/1000</f>
        <v>57.624000000000002</v>
      </c>
      <c r="I13" s="110">
        <f>VLOOKUP(I$3*100+ROW(I13)-ROW(I$4),'Formatted Data'!$A:$M,8,FALSE)/1000</f>
        <v>65.825000000000003</v>
      </c>
      <c r="J13" s="110">
        <f>VLOOKUP(J$3*100+ROW(J13)-ROW(J$4),'Formatted Data'!$A:$M,8,FALSE)/1000</f>
        <v>74.146000000000001</v>
      </c>
      <c r="K13" s="110">
        <f>VLOOKUP(K$3*100+ROW(K13)-ROW(K$4),'Formatted Data'!$A:$M,8,FALSE)/1000</f>
        <v>65.551000000000002</v>
      </c>
      <c r="L13" s="110">
        <f>VLOOKUP(L$3*100+ROW(L13)-ROW(L$4),'Formatted Data'!$A:$M,8,FALSE)/1000</f>
        <v>67.754000000000005</v>
      </c>
      <c r="M13" s="110">
        <f>VLOOKUP(M$3*100+ROW(M13)-ROW(M$4),'Formatted Data'!$A:$M,8,FALSE)/1000</f>
        <v>58.145000000000003</v>
      </c>
      <c r="N13" s="110">
        <f>VLOOKUP(N$3*100+ROW(N13)-ROW(N$4),'Formatted Data'!$A:$M,8,FALSE)/1000</f>
        <v>52.432000000000002</v>
      </c>
      <c r="O13" s="110">
        <f>VLOOKUP(O$3*100+ROW(O13)-ROW(O$4),'Formatted Data'!$A:$M,8,FALSE)/1000</f>
        <v>59.232999999999997</v>
      </c>
      <c r="P13" s="110">
        <f>VLOOKUP(P$3*100+ROW(P13)-ROW(P$4),'Formatted Data'!$A:$M,8,FALSE)/1000</f>
        <v>65.918999999999997</v>
      </c>
      <c r="Q13" s="110">
        <f>VLOOKUP(Q$3*100+ROW(Q13)-ROW(Q$4),'Formatted Data'!$A:$M,8,FALSE)/1000</f>
        <v>53.860999999999997</v>
      </c>
      <c r="R13" s="110">
        <f>VLOOKUP(R$3*100+ROW(R13)-ROW(R$4),'Formatted Data'!$A:$M,8,FALSE)/1000</f>
        <v>75.408000000000001</v>
      </c>
      <c r="S13" s="110">
        <f>VLOOKUP(S$3*100+ROW(S13)-ROW(S$4),'Formatted Data'!$A:$M,8,FALSE)/1000</f>
        <v>82.673000000000002</v>
      </c>
      <c r="T13" s="110">
        <f>VLOOKUP(T$3*100+ROW(T13)-ROW(T$4),'Formatted Data'!$A:$M,8,FALSE)/1000</f>
        <v>81.650000000000006</v>
      </c>
      <c r="U13" s="110">
        <f>VLOOKUP(U$3*100+ROW(U13)-ROW(U$4),'Formatted Data'!$A:$M,8,FALSE)/1000</f>
        <v>78.846000000000004</v>
      </c>
      <c r="V13" s="110">
        <f>VLOOKUP(V$3*100+ROW(V13)-ROW(V$4),'Formatted Data'!$A:$M,8,FALSE)/1000</f>
        <v>63.65</v>
      </c>
      <c r="W13" s="110">
        <f>VLOOKUP(W$3*100+ROW(W13)-ROW(W$4),'Formatted Data'!$A:$M,8,FALSE)/1000</f>
        <v>61.878999999999998</v>
      </c>
      <c r="X13" s="110">
        <f>VLOOKUP(X$3*100+ROW(X13)-ROW(X$4),'Formatted Data'!$A:$M,8,FALSE)/1000</f>
        <v>64.13</v>
      </c>
      <c r="Y13" s="110">
        <f>VLOOKUP(Y$3*100+ROW(A13)-ROW(A$4),'Formatted Data'!$A:$M,8,FALSE)/1000</f>
        <v>63.884999999999998</v>
      </c>
      <c r="Z13" s="110">
        <f>VLOOKUP(Z$3*100+ROW(B13)-ROW(B$4),'Formatted Data'!$A:$M,8,FALSE)/1000</f>
        <v>58.567</v>
      </c>
      <c r="AA13" s="110">
        <f>VLOOKUP(AA$3*100+ROW(D13)-ROW(D$4),'Formatted Data'!$A:$M,8,FALSE)/1000</f>
        <v>61.161999999999999</v>
      </c>
      <c r="AB13" s="110">
        <f>VLOOKUP(AB$3*100+ROW(F13)-ROW(F$4),'Formatted Data'!$A:$M,8,FALSE)/1000</f>
        <v>59.182000000000002</v>
      </c>
      <c r="AC13" s="110">
        <f t="shared" si="35"/>
        <v>68.207999999999998</v>
      </c>
      <c r="AD13" s="110">
        <f>VLOOKUP(AD$3*100+ROW(G13)-ROW(G$4),'Formatted Data'!$A:$M,8,FALSE)/1000</f>
        <v>68.207999999999998</v>
      </c>
      <c r="AE13" s="110">
        <f>VLOOKUP(AE$3*100+ROW(H13)-ROW(H$4),'Formatted Data'!$A:$M,8,FALSE)/1000</f>
        <v>79.533000000000001</v>
      </c>
      <c r="AF13" s="110">
        <f>VLOOKUP(AF$3*100+ROW(I13)-ROW(I$4),'Formatted Data'!$A:$M,8,FALSE)/1000</f>
        <v>68.215999999999994</v>
      </c>
      <c r="AG13" s="110">
        <f>VLOOKUP(AG$3*100+ROW(J13)-ROW(J$4),'Formatted Data'!$A:$M,8,FALSE)/1000</f>
        <v>65.244</v>
      </c>
      <c r="AH13" s="110">
        <f>VLOOKUP(AH$3*100+ROW(K13)-ROW(K$4),'Formatted Data'!$A:$M,8,FALSE)/1000</f>
        <v>68.629000000000005</v>
      </c>
      <c r="AI13" s="110">
        <f>VLOOKUP(AI$3*100+ROW(L13)-ROW(L$4),'Formatted Data'!$A:$M,8,FALSE)/1000</f>
        <v>70.209999999999994</v>
      </c>
      <c r="AJ13" s="110">
        <f>VLOOKUP(AJ$3*100+ROW(M13)-ROW(M$4),'Formatted Data'!$A:$M,8,FALSE)/1000</f>
        <v>66.888999999999996</v>
      </c>
      <c r="AK13" s="110">
        <f>VLOOKUP(AK$3*100+ROW(N13)-ROW(N$4),'Formatted Data'!$A:$M,8,FALSE)/1000</f>
        <v>68.039000000000001</v>
      </c>
      <c r="AL13" s="110">
        <f>VLOOKUP(AL$3*100+ROW(O13)-ROW(O$4),'Formatted Data'!$A:$M,8,FALSE)/1000</f>
        <v>58.665999999999997</v>
      </c>
      <c r="AM13" s="110">
        <f>VLOOKUP(AM$3*100+ROW(P13)-ROW(P$4),'Formatted Data'!$A:$M,8,FALSE)/1000</f>
        <v>54.795999999999999</v>
      </c>
      <c r="AN13" s="110">
        <f>VLOOKUP(AN$3*100+ROW(Q13)-ROW(Q$4),'Formatted Data'!$A:$M,8,FALSE)/1000</f>
        <v>44.628999999999998</v>
      </c>
      <c r="AO13" s="110">
        <f>VLOOKUP(AO$3*100+ROW(R13)-ROW(R$4),'Formatted Data'!$A:$M,8,FALSE)/1000</f>
        <v>42.255000000000003</v>
      </c>
      <c r="AP13" s="110">
        <f>VLOOKUP(AP$3*100+ROW(S13)-ROW(S$4),'Formatted Data'!$A:$M,8,FALSE)/1000</f>
        <v>46.63</v>
      </c>
      <c r="AQ13" s="110">
        <f>VLOOKUP(AQ$3*100+ROW(T13)-ROW(T$4),'Formatted Data'!$A:$M,8,FALSE)/1000</f>
        <v>48.776000000000003</v>
      </c>
      <c r="AR13" s="110">
        <f>VLOOKUP(AR$3*100+ROW(U13)-ROW(U$4),'Formatted Data'!$A:$M,8,FALSE)/1000</f>
        <v>53.429000000000002</v>
      </c>
      <c r="AS13" s="110">
        <f>VLOOKUP(AS$3*100+ROW(V13)-ROW(V$4),'Formatted Data'!$A:$M,8,FALSE)/1000</f>
        <v>59.207999999999998</v>
      </c>
      <c r="AT13" s="110" t="e">
        <f>VLOOKUP(AT$3*100+ROW(W13)-ROW(W$4),'Formatted Data'!$A:$M,8,FALSE)/1000</f>
        <v>#N/A</v>
      </c>
      <c r="AU13" s="110" t="e">
        <f>VLOOKUP(AU$3*100+ROW(X13)-ROW(X$4),'Formatted Data'!$A:$M,8,FALSE)/1000</f>
        <v>#N/A</v>
      </c>
      <c r="AV13" s="110" t="e">
        <f>VLOOKUP(AV$3*100+ROW(Y13)-ROW(Y$4),'Formatted Data'!$A:$M,8,FALSE)/1000</f>
        <v>#N/A</v>
      </c>
      <c r="AW13" s="110" t="e">
        <f>VLOOKUP(AW$3*100+ROW(Z13)-ROW(Z$4),'Formatted Data'!$A:$M,8,FALSE)/1000</f>
        <v>#N/A</v>
      </c>
      <c r="AX13" s="110" t="e">
        <f>VLOOKUP(AX$3*100+ROW(AA13)-ROW(AA$4),'Formatted Data'!$A:$M,8,FALSE)/1000</f>
        <v>#N/A</v>
      </c>
      <c r="AY13" s="110" t="e">
        <f>VLOOKUP(AY$3*100+ROW(AB13)-ROW(AB$4),'Formatted Data'!$A:$M,8,FALSE)/1000</f>
        <v>#N/A</v>
      </c>
      <c r="AZ13" s="110" t="e">
        <f>VLOOKUP(AZ$3*100+ROW(AC13)-ROW(AC$4),'Formatted Data'!$A:$M,8,FALSE)/1000</f>
        <v>#N/A</v>
      </c>
      <c r="BA13" s="110" t="e">
        <f>VLOOKUP(BA$3*100+ROW(AD13)-ROW(AD$4),'Formatted Data'!$A:$M,8,FALSE)/1000</f>
        <v>#N/A</v>
      </c>
      <c r="BB13" s="110"/>
      <c r="BC13" s="79">
        <f t="shared" si="36"/>
        <v>4.4308228183106424E-2</v>
      </c>
      <c r="BD13" s="79">
        <f t="shared" si="18"/>
        <v>-3.2373042084954617E-2</v>
      </c>
      <c r="BE13" s="111">
        <f t="shared" si="37"/>
        <v>0.15251258828697911</v>
      </c>
      <c r="BF13" s="79">
        <f t="shared" si="19"/>
        <v>0.16603624208304013</v>
      </c>
      <c r="BG13" s="79">
        <f t="shared" si="19"/>
        <v>-0.1422931361824652</v>
      </c>
      <c r="BH13" s="79">
        <f t="shared" si="19"/>
        <v>-4.3567491497595756E-2</v>
      </c>
      <c r="BI13" s="79">
        <f t="shared" si="19"/>
        <v>5.1882165409846248E-2</v>
      </c>
      <c r="BJ13" s="79">
        <f t="shared" si="19"/>
        <v>2.3036908595491568E-2</v>
      </c>
      <c r="BK13" s="79">
        <f t="shared" si="19"/>
        <v>-4.7300954280017016E-2</v>
      </c>
      <c r="BL13" s="79">
        <f t="shared" si="19"/>
        <v>1.7192662470660425E-2</v>
      </c>
      <c r="BM13" s="79">
        <f t="shared" si="19"/>
        <v>-0.13775922632607773</v>
      </c>
      <c r="BN13" s="79">
        <f t="shared" si="20"/>
        <v>-6.5966658712030779E-2</v>
      </c>
      <c r="BO13" s="79">
        <f t="shared" si="21"/>
        <v>-0.1855427403460107</v>
      </c>
      <c r="BP13" s="79">
        <f t="shared" si="22"/>
        <v>-5.3194111452194659E-2</v>
      </c>
      <c r="BQ13" s="79">
        <f t="shared" si="23"/>
        <v>0.10353804283516732</v>
      </c>
      <c r="BR13" s="79">
        <f t="shared" si="24"/>
        <v>4.6021874329830625E-2</v>
      </c>
      <c r="BS13" s="79">
        <f t="shared" si="25"/>
        <v>9.5395276365425552E-2</v>
      </c>
      <c r="BT13" s="79">
        <f t="shared" si="26"/>
        <v>0.10816223399277547</v>
      </c>
      <c r="BU13" s="79" t="e">
        <f t="shared" si="27"/>
        <v>#N/A</v>
      </c>
      <c r="BV13" s="79" t="e">
        <f t="shared" si="28"/>
        <v>#N/A</v>
      </c>
      <c r="BW13" s="79" t="e">
        <f t="shared" si="29"/>
        <v>#N/A</v>
      </c>
      <c r="BX13" s="79" t="e">
        <f t="shared" si="30"/>
        <v>#N/A</v>
      </c>
      <c r="BY13" s="79" t="e">
        <f t="shared" si="31"/>
        <v>#N/A</v>
      </c>
      <c r="BZ13" s="79" t="e">
        <f t="shared" si="32"/>
        <v>#N/A</v>
      </c>
      <c r="CA13" s="79" t="e">
        <f t="shared" si="33"/>
        <v>#N/A</v>
      </c>
      <c r="CB13" s="79" t="e">
        <f t="shared" si="34"/>
        <v>#N/A</v>
      </c>
      <c r="CC13" s="17"/>
      <c r="CD13" s="17"/>
      <c r="CE13" s="17"/>
      <c r="CF13" s="17"/>
      <c r="CG13" s="17"/>
      <c r="CH13" s="17"/>
      <c r="CI13" s="17"/>
      <c r="CJ13" s="17"/>
      <c r="CK13" s="17"/>
      <c r="CL13" s="17"/>
      <c r="CM13" s="17"/>
      <c r="CN13" s="114"/>
      <c r="CO13" s="15"/>
      <c r="CP13" s="16"/>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14"/>
      <c r="DR13" s="15"/>
      <c r="DS13" s="16"/>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14"/>
      <c r="EU13" s="15"/>
      <c r="EV13" s="16"/>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14"/>
      <c r="FX13" s="15"/>
      <c r="FY13" s="16"/>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14"/>
      <c r="HA13" s="15"/>
      <c r="HB13" s="16"/>
      <c r="HC13" s="17"/>
      <c r="HD13" s="17"/>
      <c r="HE13" s="17"/>
      <c r="HF13" s="17"/>
      <c r="HG13" s="17"/>
      <c r="HH13" s="17"/>
      <c r="HI13" s="17"/>
      <c r="HJ13" s="17"/>
      <c r="HK13" s="17"/>
      <c r="HL13" s="17"/>
      <c r="HM13" s="17"/>
      <c r="HN13" s="17"/>
      <c r="HO13" s="17"/>
      <c r="HP13" s="17"/>
      <c r="HQ13" s="17"/>
      <c r="HR13" s="17"/>
    </row>
    <row r="14" spans="1:226" x14ac:dyDescent="0.25">
      <c r="A14" s="113" t="s">
        <v>81</v>
      </c>
      <c r="B14" s="42">
        <f>IF('Formatted Data'!D12='Formatted Data'!D11,0,1)</f>
        <v>0</v>
      </c>
      <c r="C14" s="69" t="str">
        <f>IF(B14=0,"",VLOOKUP('Nom Revenue'!A14,'Commodity Code List'!$B$2:$C$19,2,FALSE))</f>
        <v/>
      </c>
      <c r="D14" s="69" t="str">
        <f>'Formatted Data'!E12</f>
        <v>S</v>
      </c>
      <c r="E14" s="69" t="str">
        <f>'Formatted Data'!F12</f>
        <v>P</v>
      </c>
      <c r="F14" s="69" t="str">
        <f>'Formatted Data'!G12</f>
        <v>U</v>
      </c>
      <c r="G14" s="110">
        <f>VLOOKUP(G$3*100+ROW(G14)-ROW(G$4),'Formatted Data'!$A:$M,8,FALSE)/1000</f>
        <v>25.481999999999999</v>
      </c>
      <c r="H14" s="110">
        <f>VLOOKUP(H$3*100+ROW(H14)-ROW(H$4),'Formatted Data'!$A:$M,8,FALSE)/1000</f>
        <v>25.526</v>
      </c>
      <c r="I14" s="110">
        <f>VLOOKUP(I$3*100+ROW(I14)-ROW(I$4),'Formatted Data'!$A:$M,8,FALSE)/1000</f>
        <v>24.1</v>
      </c>
      <c r="J14" s="110">
        <f>VLOOKUP(J$3*100+ROW(J14)-ROW(J$4),'Formatted Data'!$A:$M,8,FALSE)/1000</f>
        <v>30.771000000000001</v>
      </c>
      <c r="K14" s="110">
        <f>VLOOKUP(K$3*100+ROW(K14)-ROW(K$4),'Formatted Data'!$A:$M,8,FALSE)/1000</f>
        <v>33.781999999999996</v>
      </c>
      <c r="L14" s="110">
        <f>VLOOKUP(L$3*100+ROW(L14)-ROW(L$4),'Formatted Data'!$A:$M,8,FALSE)/1000</f>
        <v>29.42</v>
      </c>
      <c r="M14" s="110">
        <f>VLOOKUP(M$3*100+ROW(M14)-ROW(M$4),'Formatted Data'!$A:$M,8,FALSE)/1000</f>
        <v>28.661999999999999</v>
      </c>
      <c r="N14" s="110">
        <f>VLOOKUP(N$3*100+ROW(N14)-ROW(N$4),'Formatted Data'!$A:$M,8,FALSE)/1000</f>
        <v>26.231999999999999</v>
      </c>
      <c r="O14" s="110">
        <f>VLOOKUP(O$3*100+ROW(O14)-ROW(O$4),'Formatted Data'!$A:$M,8,FALSE)/1000</f>
        <v>31.152999999999999</v>
      </c>
      <c r="P14" s="110">
        <f>VLOOKUP(P$3*100+ROW(P14)-ROW(P$4),'Formatted Data'!$A:$M,8,FALSE)/1000</f>
        <v>19.677</v>
      </c>
      <c r="Q14" s="110">
        <f>VLOOKUP(Q$3*100+ROW(Q14)-ROW(Q$4),'Formatted Data'!$A:$M,8,FALSE)/1000</f>
        <v>22.812999999999999</v>
      </c>
      <c r="R14" s="110">
        <f>VLOOKUP(R$3*100+ROW(R14)-ROW(R$4),'Formatted Data'!$A:$M,8,FALSE)/1000</f>
        <v>36.874000000000002</v>
      </c>
      <c r="S14" s="110">
        <f>VLOOKUP(S$3*100+ROW(S14)-ROW(S$4),'Formatted Data'!$A:$M,8,FALSE)/1000</f>
        <v>56.972999999999999</v>
      </c>
      <c r="T14" s="110">
        <f>VLOOKUP(T$3*100+ROW(T14)-ROW(T$4),'Formatted Data'!$A:$M,8,FALSE)/1000</f>
        <v>54.79</v>
      </c>
      <c r="U14" s="110">
        <f>VLOOKUP(U$3*100+ROW(U14)-ROW(U$4),'Formatted Data'!$A:$M,8,FALSE)/1000</f>
        <v>60.581000000000003</v>
      </c>
      <c r="V14" s="110">
        <f>VLOOKUP(V$3*100+ROW(V14)-ROW(V$4),'Formatted Data'!$A:$M,8,FALSE)/1000</f>
        <v>43.073999999999998</v>
      </c>
      <c r="W14" s="110">
        <f>VLOOKUP(W$3*100+ROW(W14)-ROW(W$4),'Formatted Data'!$A:$M,8,FALSE)/1000</f>
        <v>47.603999999999999</v>
      </c>
      <c r="X14" s="110">
        <f>VLOOKUP(X$3*100+ROW(X14)-ROW(X$4),'Formatted Data'!$A:$M,8,FALSE)/1000</f>
        <v>51.145000000000003</v>
      </c>
      <c r="Y14" s="110">
        <f>VLOOKUP(Y$3*100+ROW(A14)-ROW(A$4),'Formatted Data'!$A:$M,8,FALSE)/1000</f>
        <v>48.417000000000002</v>
      </c>
      <c r="Z14" s="110">
        <f>VLOOKUP(Z$3*100+ROW(B14)-ROW(B$4),'Formatted Data'!$A:$M,8,FALSE)/1000</f>
        <v>35.965000000000003</v>
      </c>
      <c r="AA14" s="110">
        <f>VLOOKUP(AA$3*100+ROW(D14)-ROW(D$4),'Formatted Data'!$A:$M,8,FALSE)/1000</f>
        <v>46.155999999999999</v>
      </c>
      <c r="AB14" s="110">
        <f>VLOOKUP(AB$3*100+ROW(F14)-ROW(F$4),'Formatted Data'!$A:$M,8,FALSE)/1000</f>
        <v>49.886000000000003</v>
      </c>
      <c r="AC14" s="110">
        <f t="shared" si="35"/>
        <v>45.941000000000003</v>
      </c>
      <c r="AD14" s="110">
        <f>VLOOKUP(AD$3*100+ROW(G14)-ROW(G$4),'Formatted Data'!$A:$M,8,FALSE)/1000</f>
        <v>45.941000000000003</v>
      </c>
      <c r="AE14" s="110">
        <f>VLOOKUP(AE$3*100+ROW(H14)-ROW(H$4),'Formatted Data'!$A:$M,8,FALSE)/1000</f>
        <v>34.838000000000001</v>
      </c>
      <c r="AF14" s="110">
        <f>VLOOKUP(AF$3*100+ROW(I14)-ROW(I$4),'Formatted Data'!$A:$M,8,FALSE)/1000</f>
        <v>48.225000000000001</v>
      </c>
      <c r="AG14" s="110">
        <f>VLOOKUP(AG$3*100+ROW(J14)-ROW(J$4),'Formatted Data'!$A:$M,8,FALSE)/1000</f>
        <v>45.752000000000002</v>
      </c>
      <c r="AH14" s="110">
        <f>VLOOKUP(AH$3*100+ROW(K14)-ROW(K$4),'Formatted Data'!$A:$M,8,FALSE)/1000</f>
        <v>57.192999999999998</v>
      </c>
      <c r="AI14" s="110">
        <f>VLOOKUP(AI$3*100+ROW(L14)-ROW(L$4),'Formatted Data'!$A:$M,8,FALSE)/1000</f>
        <v>62.219000000000001</v>
      </c>
      <c r="AJ14" s="110">
        <f>VLOOKUP(AJ$3*100+ROW(M14)-ROW(M$4),'Formatted Data'!$A:$M,8,FALSE)/1000</f>
        <v>48.34</v>
      </c>
      <c r="AK14" s="110">
        <f>VLOOKUP(AK$3*100+ROW(N14)-ROW(N$4),'Formatted Data'!$A:$M,8,FALSE)/1000</f>
        <v>59.658999999999999</v>
      </c>
      <c r="AL14" s="110">
        <f>VLOOKUP(AL$3*100+ROW(O14)-ROW(O$4),'Formatted Data'!$A:$M,8,FALSE)/1000</f>
        <v>49.22</v>
      </c>
      <c r="AM14" s="110">
        <f>VLOOKUP(AM$3*100+ROW(P14)-ROW(P$4),'Formatted Data'!$A:$M,8,FALSE)/1000</f>
        <v>47.34</v>
      </c>
      <c r="AN14" s="110">
        <f>VLOOKUP(AN$3*100+ROW(Q14)-ROW(Q$4),'Formatted Data'!$A:$M,8,FALSE)/1000</f>
        <v>67.849000000000004</v>
      </c>
      <c r="AO14" s="110">
        <f>VLOOKUP(AO$3*100+ROW(R14)-ROW(R$4),'Formatted Data'!$A:$M,8,FALSE)/1000</f>
        <v>53.529000000000003</v>
      </c>
      <c r="AP14" s="110">
        <f>VLOOKUP(AP$3*100+ROW(S14)-ROW(S$4),'Formatted Data'!$A:$M,8,FALSE)/1000</f>
        <v>43.75</v>
      </c>
      <c r="AQ14" s="110">
        <f>VLOOKUP(AQ$3*100+ROW(T14)-ROW(T$4),'Formatted Data'!$A:$M,8,FALSE)/1000</f>
        <v>33.558</v>
      </c>
      <c r="AR14" s="110">
        <f>VLOOKUP(AR$3*100+ROW(U14)-ROW(U$4),'Formatted Data'!$A:$M,8,FALSE)/1000</f>
        <v>49.951999999999998</v>
      </c>
      <c r="AS14" s="110">
        <f>VLOOKUP(AS$3*100+ROW(V14)-ROW(V$4),'Formatted Data'!$A:$M,8,FALSE)/1000</f>
        <v>49.807000000000002</v>
      </c>
      <c r="AT14" s="110" t="e">
        <f>VLOOKUP(AT$3*100+ROW(W14)-ROW(W$4),'Formatted Data'!$A:$M,8,FALSE)/1000</f>
        <v>#N/A</v>
      </c>
      <c r="AU14" s="110" t="e">
        <f>VLOOKUP(AU$3*100+ROW(X14)-ROW(X$4),'Formatted Data'!$A:$M,8,FALSE)/1000</f>
        <v>#N/A</v>
      </c>
      <c r="AV14" s="110" t="e">
        <f>VLOOKUP(AV$3*100+ROW(Y14)-ROW(Y$4),'Formatted Data'!$A:$M,8,FALSE)/1000</f>
        <v>#N/A</v>
      </c>
      <c r="AW14" s="110" t="e">
        <f>VLOOKUP(AW$3*100+ROW(Z14)-ROW(Z$4),'Formatted Data'!$A:$M,8,FALSE)/1000</f>
        <v>#N/A</v>
      </c>
      <c r="AX14" s="110" t="e">
        <f>VLOOKUP(AX$3*100+ROW(AA14)-ROW(AA$4),'Formatted Data'!$A:$M,8,FALSE)/1000</f>
        <v>#N/A</v>
      </c>
      <c r="AY14" s="110" t="e">
        <f>VLOOKUP(AY$3*100+ROW(AB14)-ROW(AB$4),'Formatted Data'!$A:$M,8,FALSE)/1000</f>
        <v>#N/A</v>
      </c>
      <c r="AZ14" s="110" t="e">
        <f>VLOOKUP(AZ$3*100+ROW(AC14)-ROW(AC$4),'Formatted Data'!$A:$M,8,FALSE)/1000</f>
        <v>#N/A</v>
      </c>
      <c r="BA14" s="110" t="e">
        <f>VLOOKUP(BA$3*100+ROW(AD14)-ROW(AD$4),'Formatted Data'!$A:$M,8,FALSE)/1000</f>
        <v>#N/A</v>
      </c>
      <c r="BB14" s="110"/>
      <c r="BC14" s="79">
        <f t="shared" si="36"/>
        <v>0.28335882107604604</v>
      </c>
      <c r="BD14" s="79">
        <f t="shared" si="18"/>
        <v>8.081289539821479E-2</v>
      </c>
      <c r="BE14" s="111">
        <f t="shared" si="37"/>
        <v>-7.9080303091047632E-2</v>
      </c>
      <c r="BF14" s="79">
        <f t="shared" si="19"/>
        <v>-0.24167954550401605</v>
      </c>
      <c r="BG14" s="79">
        <f t="shared" si="19"/>
        <v>0.38426430908777776</v>
      </c>
      <c r="BH14" s="79">
        <f t="shared" si="19"/>
        <v>-5.128045619491961E-2</v>
      </c>
      <c r="BI14" s="79">
        <f t="shared" si="19"/>
        <v>0.25006557090400405</v>
      </c>
      <c r="BJ14" s="79">
        <f t="shared" si="19"/>
        <v>8.7877887154022449E-2</v>
      </c>
      <c r="BK14" s="79">
        <f t="shared" si="19"/>
        <v>-0.22306690882206393</v>
      </c>
      <c r="BL14" s="79">
        <f t="shared" si="19"/>
        <v>0.23415390980554385</v>
      </c>
      <c r="BM14" s="79">
        <f t="shared" si="19"/>
        <v>-0.17497779044234729</v>
      </c>
      <c r="BN14" s="79">
        <f t="shared" si="20"/>
        <v>-3.8195855343356233E-2</v>
      </c>
      <c r="BO14" s="79">
        <f t="shared" si="21"/>
        <v>0.4332277144064216</v>
      </c>
      <c r="BP14" s="79">
        <f t="shared" si="22"/>
        <v>-0.21105690577606151</v>
      </c>
      <c r="BQ14" s="79">
        <f t="shared" si="23"/>
        <v>-0.18268602066169748</v>
      </c>
      <c r="BR14" s="79">
        <f t="shared" si="24"/>
        <v>-0.23296000000000006</v>
      </c>
      <c r="BS14" s="79">
        <f t="shared" si="25"/>
        <v>0.48852732582394665</v>
      </c>
      <c r="BT14" s="79">
        <f t="shared" si="26"/>
        <v>-2.9027866752081577E-3</v>
      </c>
      <c r="BU14" s="79" t="e">
        <f t="shared" si="27"/>
        <v>#N/A</v>
      </c>
      <c r="BV14" s="79" t="e">
        <f t="shared" si="28"/>
        <v>#N/A</v>
      </c>
      <c r="BW14" s="79" t="e">
        <f t="shared" si="29"/>
        <v>#N/A</v>
      </c>
      <c r="BX14" s="79" t="e">
        <f t="shared" si="30"/>
        <v>#N/A</v>
      </c>
      <c r="BY14" s="79" t="e">
        <f t="shared" si="31"/>
        <v>#N/A</v>
      </c>
      <c r="BZ14" s="79" t="e">
        <f t="shared" si="32"/>
        <v>#N/A</v>
      </c>
      <c r="CA14" s="79" t="e">
        <f t="shared" si="33"/>
        <v>#N/A</v>
      </c>
      <c r="CB14" s="79" t="e">
        <f t="shared" si="34"/>
        <v>#N/A</v>
      </c>
      <c r="CC14" s="17"/>
      <c r="CD14" s="17"/>
      <c r="CE14" s="17"/>
      <c r="CF14" s="17"/>
      <c r="CG14" s="17"/>
      <c r="CH14" s="17"/>
      <c r="CI14" s="17"/>
      <c r="CJ14" s="17"/>
      <c r="CK14" s="17"/>
      <c r="CL14" s="17"/>
      <c r="CM14" s="17"/>
      <c r="CN14" s="114"/>
      <c r="CO14" s="15"/>
      <c r="CP14" s="16"/>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14"/>
      <c r="DR14" s="15"/>
      <c r="DS14" s="16"/>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14"/>
      <c r="EU14" s="15"/>
      <c r="EV14" s="16"/>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14"/>
      <c r="FX14" s="15"/>
      <c r="FY14" s="16"/>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14"/>
      <c r="HA14" s="15"/>
      <c r="HB14" s="16"/>
      <c r="HC14" s="17"/>
      <c r="HD14" s="17"/>
      <c r="HE14" s="17"/>
      <c r="HF14" s="17"/>
      <c r="HG14" s="17"/>
      <c r="HH14" s="17"/>
      <c r="HI14" s="17"/>
      <c r="HJ14" s="17"/>
      <c r="HK14" s="17"/>
      <c r="HL14" s="17"/>
      <c r="HM14" s="17"/>
      <c r="HN14" s="17"/>
      <c r="HO14" s="17"/>
      <c r="HP14" s="17"/>
      <c r="HQ14" s="17"/>
      <c r="HR14" s="17"/>
    </row>
    <row r="15" spans="1:226" x14ac:dyDescent="0.25">
      <c r="A15" s="112" t="s">
        <v>81</v>
      </c>
      <c r="B15" s="108">
        <f>IF('Formatted Data'!D13='Formatted Data'!D12,0,1)</f>
        <v>0</v>
      </c>
      <c r="C15" s="63" t="str">
        <f>IF(B15=0,"",VLOOKUP('Nom Revenue'!A15,'Commodity Code List'!$B$2:$C$19,2,FALSE))</f>
        <v/>
      </c>
      <c r="D15" s="63" t="str">
        <f>'Formatted Data'!E13</f>
        <v>M</v>
      </c>
      <c r="E15" s="63" t="str">
        <f>'Formatted Data'!F13</f>
        <v>R</v>
      </c>
      <c r="F15" s="63" t="str">
        <f>'Formatted Data'!G13</f>
        <v>S</v>
      </c>
      <c r="G15" s="109">
        <f>VLOOKUP(G$3*100+ROW(G15)-ROW(G$4),'Formatted Data'!$A:$M,8,FALSE)/1000</f>
        <v>135.726</v>
      </c>
      <c r="H15" s="109">
        <f>VLOOKUP(H$3*100+ROW(H15)-ROW(H$4),'Formatted Data'!$A:$M,8,FALSE)/1000</f>
        <v>148.63200000000001</v>
      </c>
      <c r="I15" s="109">
        <f>VLOOKUP(I$3*100+ROW(I15)-ROW(I$4),'Formatted Data'!$A:$M,8,FALSE)/1000</f>
        <v>120.798</v>
      </c>
      <c r="J15" s="109">
        <f>VLOOKUP(J$3*100+ROW(J15)-ROW(J$4),'Formatted Data'!$A:$M,8,FALSE)/1000</f>
        <v>118.23</v>
      </c>
      <c r="K15" s="109">
        <f>VLOOKUP(K$3*100+ROW(K15)-ROW(K$4),'Formatted Data'!$A:$M,8,FALSE)/1000</f>
        <v>110.13500000000001</v>
      </c>
      <c r="L15" s="109">
        <f>VLOOKUP(L$3*100+ROW(L15)-ROW(L$4),'Formatted Data'!$A:$M,8,FALSE)/1000</f>
        <v>104.735</v>
      </c>
      <c r="M15" s="109">
        <f>VLOOKUP(M$3*100+ROW(M15)-ROW(M$4),'Formatted Data'!$A:$M,8,FALSE)/1000</f>
        <v>93</v>
      </c>
      <c r="N15" s="109">
        <f>VLOOKUP(N$3*100+ROW(N15)-ROW(N$4),'Formatted Data'!$A:$M,8,FALSE)/1000</f>
        <v>99.751000000000005</v>
      </c>
      <c r="O15" s="109">
        <f>VLOOKUP(O$3*100+ROW(O15)-ROW(O$4),'Formatted Data'!$A:$M,8,FALSE)/1000</f>
        <v>106.34</v>
      </c>
      <c r="P15" s="109">
        <f>VLOOKUP(P$3*100+ROW(P15)-ROW(P$4),'Formatted Data'!$A:$M,8,FALSE)/1000</f>
        <v>110.735</v>
      </c>
      <c r="Q15" s="109">
        <f>VLOOKUP(Q$3*100+ROW(Q15)-ROW(Q$4),'Formatted Data'!$A:$M,8,FALSE)/1000</f>
        <v>125.551</v>
      </c>
      <c r="R15" s="109">
        <f>VLOOKUP(R$3*100+ROW(R15)-ROW(R$4),'Formatted Data'!$A:$M,8,FALSE)/1000</f>
        <v>132.06200000000001</v>
      </c>
      <c r="S15" s="109">
        <f>VLOOKUP(S$3*100+ROW(S15)-ROW(S$4),'Formatted Data'!$A:$M,8,FALSE)/1000</f>
        <v>124.879</v>
      </c>
      <c r="T15" s="109">
        <f>VLOOKUP(T$3*100+ROW(T15)-ROW(T$4),'Formatted Data'!$A:$M,8,FALSE)/1000</f>
        <v>114.648</v>
      </c>
      <c r="U15" s="109">
        <f>VLOOKUP(U$3*100+ROW(U15)-ROW(U$4),'Formatted Data'!$A:$M,8,FALSE)/1000</f>
        <v>106.383</v>
      </c>
      <c r="V15" s="109">
        <f>VLOOKUP(V$3*100+ROW(V15)-ROW(V$4),'Formatted Data'!$A:$M,8,FALSE)/1000</f>
        <v>81.484999999999999</v>
      </c>
      <c r="W15" s="109">
        <f>VLOOKUP(W$3*100+ROW(W15)-ROW(W$4),'Formatted Data'!$A:$M,8,FALSE)/1000</f>
        <v>81.765000000000001</v>
      </c>
      <c r="X15" s="109">
        <f>VLOOKUP(X$3*100+ROW(X15)-ROW(X$4),'Formatted Data'!$A:$M,8,FALSE)/1000</f>
        <v>72.391999999999996</v>
      </c>
      <c r="Y15" s="109">
        <f>VLOOKUP(Y$3*100+ROW(A15)-ROW(A$4),'Formatted Data'!$A:$M,8,FALSE)/1000</f>
        <v>76.503</v>
      </c>
      <c r="Z15" s="109">
        <f>VLOOKUP(Z$3*100+ROW(B15)-ROW(B$4),'Formatted Data'!$A:$M,8,FALSE)/1000</f>
        <v>71.613</v>
      </c>
      <c r="AA15" s="109">
        <f>VLOOKUP(AA$3*100+ROW(D15)-ROW(D$4),'Formatted Data'!$A:$M,8,FALSE)/1000</f>
        <v>89.144000000000005</v>
      </c>
      <c r="AB15" s="109">
        <f>VLOOKUP(AB$3*100+ROW(F15)-ROW(F$4),'Formatted Data'!$A:$M,8,FALSE)/1000</f>
        <v>118.276</v>
      </c>
      <c r="AC15" s="109">
        <f t="shared" si="35"/>
        <v>120.239</v>
      </c>
      <c r="AD15" s="109">
        <f>VLOOKUP(AD$3*100+ROW(G15)-ROW(G$4),'Formatted Data'!$A:$M,8,FALSE)/1000</f>
        <v>120.239</v>
      </c>
      <c r="AE15" s="109">
        <f>VLOOKUP(AE$3*100+ROW(H15)-ROW(H$4),'Formatted Data'!$A:$M,8,FALSE)/1000</f>
        <v>147.27099999999999</v>
      </c>
      <c r="AF15" s="109">
        <f>VLOOKUP(AF$3*100+ROW(I15)-ROW(I$4),'Formatted Data'!$A:$M,8,FALSE)/1000</f>
        <v>136.32499999999999</v>
      </c>
      <c r="AG15" s="109">
        <f>VLOOKUP(AG$3*100+ROW(J15)-ROW(J$4),'Formatted Data'!$A:$M,8,FALSE)/1000</f>
        <v>138.631</v>
      </c>
      <c r="AH15" s="109">
        <f>VLOOKUP(AH$3*100+ROW(K15)-ROW(K$4),'Formatted Data'!$A:$M,8,FALSE)/1000</f>
        <v>137.245</v>
      </c>
      <c r="AI15" s="109">
        <f>VLOOKUP(AI$3*100+ROW(L15)-ROW(L$4),'Formatted Data'!$A:$M,8,FALSE)/1000</f>
        <v>139.78399999999999</v>
      </c>
      <c r="AJ15" s="109">
        <f>VLOOKUP(AJ$3*100+ROW(M15)-ROW(M$4),'Formatted Data'!$A:$M,8,FALSE)/1000</f>
        <v>132.803</v>
      </c>
      <c r="AK15" s="109">
        <f>VLOOKUP(AK$3*100+ROW(N15)-ROW(N$4),'Formatted Data'!$A:$M,8,FALSE)/1000</f>
        <v>131.547</v>
      </c>
      <c r="AL15" s="109">
        <f>VLOOKUP(AL$3*100+ROW(O15)-ROW(O$4),'Formatted Data'!$A:$M,8,FALSE)/1000</f>
        <v>108.58799999999999</v>
      </c>
      <c r="AM15" s="109">
        <f>VLOOKUP(AM$3*100+ROW(P15)-ROW(P$4),'Formatted Data'!$A:$M,8,FALSE)/1000</f>
        <v>71.972999999999999</v>
      </c>
      <c r="AN15" s="109">
        <f>VLOOKUP(AN$3*100+ROW(Q15)-ROW(Q$4),'Formatted Data'!$A:$M,8,FALSE)/1000</f>
        <v>72.146000000000001</v>
      </c>
      <c r="AO15" s="109">
        <f>VLOOKUP(AO$3*100+ROW(R15)-ROW(R$4),'Formatted Data'!$A:$M,8,FALSE)/1000</f>
        <v>74.338999999999999</v>
      </c>
      <c r="AP15" s="109">
        <f>VLOOKUP(AP$3*100+ROW(S15)-ROW(S$4),'Formatted Data'!$A:$M,8,FALSE)/1000</f>
        <v>67.372</v>
      </c>
      <c r="AQ15" s="109">
        <f>VLOOKUP(AQ$3*100+ROW(T15)-ROW(T$4),'Formatted Data'!$A:$M,8,FALSE)/1000</f>
        <v>76.313000000000002</v>
      </c>
      <c r="AR15" s="109">
        <f>VLOOKUP(AR$3*100+ROW(U15)-ROW(U$4),'Formatted Data'!$A:$M,8,FALSE)/1000</f>
        <v>77.39</v>
      </c>
      <c r="AS15" s="109">
        <f>VLOOKUP(AS$3*100+ROW(V15)-ROW(V$4),'Formatted Data'!$A:$M,8,FALSE)/1000</f>
        <v>95.16</v>
      </c>
      <c r="AT15" s="109" t="e">
        <f>VLOOKUP(AT$3*100+ROW(W15)-ROW(W$4),'Formatted Data'!$A:$M,8,FALSE)/1000</f>
        <v>#N/A</v>
      </c>
      <c r="AU15" s="109" t="e">
        <f>VLOOKUP(AU$3*100+ROW(X15)-ROW(X$4),'Formatted Data'!$A:$M,8,FALSE)/1000</f>
        <v>#N/A</v>
      </c>
      <c r="AV15" s="109" t="e">
        <f>VLOOKUP(AV$3*100+ROW(Y15)-ROW(Y$4),'Formatted Data'!$A:$M,8,FALSE)/1000</f>
        <v>#N/A</v>
      </c>
      <c r="AW15" s="109" t="e">
        <f>VLOOKUP(AW$3*100+ROW(Z15)-ROW(Z$4),'Formatted Data'!$A:$M,8,FALSE)/1000</f>
        <v>#N/A</v>
      </c>
      <c r="AX15" s="109" t="e">
        <f>VLOOKUP(AX$3*100+ROW(AA15)-ROW(AA$4),'Formatted Data'!$A:$M,8,FALSE)/1000</f>
        <v>#N/A</v>
      </c>
      <c r="AY15" s="109" t="e">
        <f>VLOOKUP(AY$3*100+ROW(AB15)-ROW(AB$4),'Formatted Data'!$A:$M,8,FALSE)/1000</f>
        <v>#N/A</v>
      </c>
      <c r="AZ15" s="109" t="e">
        <f>VLOOKUP(AZ$3*100+ROW(AC15)-ROW(AC$4),'Formatted Data'!$A:$M,8,FALSE)/1000</f>
        <v>#N/A</v>
      </c>
      <c r="BA15" s="109" t="e">
        <f>VLOOKUP(BA$3*100+ROW(AD15)-ROW(AD$4),'Formatted Data'!$A:$M,8,FALSE)/1000</f>
        <v>#N/A</v>
      </c>
      <c r="BB15" s="109"/>
      <c r="BC15" s="78">
        <f t="shared" si="36"/>
        <v>0.24480192143884505</v>
      </c>
      <c r="BD15" s="78">
        <f t="shared" si="18"/>
        <v>0.3267970923449699</v>
      </c>
      <c r="BE15" s="78">
        <f t="shared" si="37"/>
        <v>1.6596773648077434E-2</v>
      </c>
      <c r="BF15" s="78">
        <f t="shared" si="19"/>
        <v>0.22481890235281377</v>
      </c>
      <c r="BG15" s="78">
        <f t="shared" si="19"/>
        <v>-7.4325563077591639E-2</v>
      </c>
      <c r="BH15" s="78">
        <f t="shared" si="19"/>
        <v>1.6915459380157705E-2</v>
      </c>
      <c r="BI15" s="78">
        <f t="shared" si="19"/>
        <v>-9.9977638479127329E-3</v>
      </c>
      <c r="BJ15" s="78">
        <f t="shared" si="19"/>
        <v>1.8499763197201924E-2</v>
      </c>
      <c r="BK15" s="78">
        <f t="shared" si="19"/>
        <v>-4.9941338064442231E-2</v>
      </c>
      <c r="BL15" s="78">
        <f t="shared" si="19"/>
        <v>-9.4576176742995344E-3</v>
      </c>
      <c r="BM15" s="78">
        <f t="shared" si="19"/>
        <v>-0.17453077607243039</v>
      </c>
      <c r="BN15" s="78">
        <f t="shared" si="20"/>
        <v>-0.33719195491214493</v>
      </c>
      <c r="BO15" s="78">
        <f t="shared" si="21"/>
        <v>2.4036791574617578E-3</v>
      </c>
      <c r="BP15" s="78">
        <f t="shared" si="22"/>
        <v>3.0396695589498979E-2</v>
      </c>
      <c r="BQ15" s="78">
        <f t="shared" si="23"/>
        <v>-9.3719312877493577E-2</v>
      </c>
      <c r="BR15" s="78">
        <f t="shared" si="24"/>
        <v>0.13271091848245575</v>
      </c>
      <c r="BS15" s="78">
        <f t="shared" si="25"/>
        <v>1.4112929645014649E-2</v>
      </c>
      <c r="BT15" s="78">
        <f t="shared" si="26"/>
        <v>0.22961622948701388</v>
      </c>
      <c r="BU15" s="78" t="e">
        <f t="shared" si="27"/>
        <v>#N/A</v>
      </c>
      <c r="BV15" s="78" t="e">
        <f t="shared" si="28"/>
        <v>#N/A</v>
      </c>
      <c r="BW15" s="78" t="e">
        <f t="shared" si="29"/>
        <v>#N/A</v>
      </c>
      <c r="BX15" s="78" t="e">
        <f t="shared" si="30"/>
        <v>#N/A</v>
      </c>
      <c r="BY15" s="78" t="e">
        <f t="shared" si="31"/>
        <v>#N/A</v>
      </c>
      <c r="BZ15" s="78" t="e">
        <f t="shared" si="32"/>
        <v>#N/A</v>
      </c>
      <c r="CA15" s="78" t="e">
        <f t="shared" si="33"/>
        <v>#N/A</v>
      </c>
      <c r="CB15" s="78" t="e">
        <f t="shared" si="34"/>
        <v>#N/A</v>
      </c>
    </row>
    <row r="16" spans="1:226" x14ac:dyDescent="0.25">
      <c r="A16" s="112" t="s">
        <v>81</v>
      </c>
      <c r="B16" s="108">
        <f>IF('Formatted Data'!D14='Formatted Data'!D13,0,1)</f>
        <v>0</v>
      </c>
      <c r="C16" s="63" t="str">
        <f>IF(B16=0,"",VLOOKUP('Nom Revenue'!A16,'Commodity Code List'!$B$2:$C$19,2,FALSE))</f>
        <v/>
      </c>
      <c r="D16" s="63" t="str">
        <f>'Formatted Data'!E14</f>
        <v>M</v>
      </c>
      <c r="E16" s="63" t="str">
        <f>'Formatted Data'!F14</f>
        <v>R</v>
      </c>
      <c r="F16" s="63" t="str">
        <f>'Formatted Data'!G14</f>
        <v>M</v>
      </c>
      <c r="G16" s="109">
        <f>VLOOKUP(G$3*100+ROW(G16)-ROW(G$4),'Formatted Data'!$A:$M,8,FALSE)/1000</f>
        <v>78.489999999999995</v>
      </c>
      <c r="H16" s="109">
        <f>VLOOKUP(H$3*100+ROW(H16)-ROW(H$4),'Formatted Data'!$A:$M,8,FALSE)/1000</f>
        <v>141.53299999999999</v>
      </c>
      <c r="I16" s="109">
        <f>VLOOKUP(I$3*100+ROW(I16)-ROW(I$4),'Formatted Data'!$A:$M,8,FALSE)/1000</f>
        <v>147.34899999999999</v>
      </c>
      <c r="J16" s="109">
        <f>VLOOKUP(J$3*100+ROW(J16)-ROW(J$4),'Formatted Data'!$A:$M,8,FALSE)/1000</f>
        <v>165.98500000000001</v>
      </c>
      <c r="K16" s="109">
        <f>VLOOKUP(K$3*100+ROW(K16)-ROW(K$4),'Formatted Data'!$A:$M,8,FALSE)/1000</f>
        <v>147.06700000000001</v>
      </c>
      <c r="L16" s="109">
        <f>VLOOKUP(L$3*100+ROW(L16)-ROW(L$4),'Formatted Data'!$A:$M,8,FALSE)/1000</f>
        <v>164.494</v>
      </c>
      <c r="M16" s="109">
        <f>VLOOKUP(M$3*100+ROW(M16)-ROW(M$4),'Formatted Data'!$A:$M,8,FALSE)/1000</f>
        <v>167.66200000000001</v>
      </c>
      <c r="N16" s="109">
        <f>VLOOKUP(N$3*100+ROW(N16)-ROW(N$4),'Formatted Data'!$A:$M,8,FALSE)/1000</f>
        <v>225.83199999999999</v>
      </c>
      <c r="O16" s="109">
        <f>VLOOKUP(O$3*100+ROW(O16)-ROW(O$4),'Formatted Data'!$A:$M,8,FALSE)/1000</f>
        <v>267.84199999999998</v>
      </c>
      <c r="P16" s="109">
        <f>VLOOKUP(P$3*100+ROW(P16)-ROW(P$4),'Formatted Data'!$A:$M,8,FALSE)/1000</f>
        <v>261.51299999999998</v>
      </c>
      <c r="Q16" s="109">
        <f>VLOOKUP(Q$3*100+ROW(Q16)-ROW(Q$4),'Formatted Data'!$A:$M,8,FALSE)/1000</f>
        <v>323.375</v>
      </c>
      <c r="R16" s="109">
        <f>VLOOKUP(R$3*100+ROW(R16)-ROW(R$4),'Formatted Data'!$A:$M,8,FALSE)/1000</f>
        <v>285.20699999999999</v>
      </c>
      <c r="S16" s="109">
        <f>VLOOKUP(S$3*100+ROW(S16)-ROW(S$4),'Formatted Data'!$A:$M,8,FALSE)/1000</f>
        <v>254.18700000000001</v>
      </c>
      <c r="T16" s="109">
        <f>VLOOKUP(T$3*100+ROW(T16)-ROW(T$4),'Formatted Data'!$A:$M,8,FALSE)/1000</f>
        <v>256.12599999999998</v>
      </c>
      <c r="U16" s="109">
        <f>VLOOKUP(U$3*100+ROW(U16)-ROW(U$4),'Formatted Data'!$A:$M,8,FALSE)/1000</f>
        <v>238.995</v>
      </c>
      <c r="V16" s="109">
        <f>VLOOKUP(V$3*100+ROW(V16)-ROW(V$4),'Formatted Data'!$A:$M,8,FALSE)/1000</f>
        <v>235.72499999999999</v>
      </c>
      <c r="W16" s="109">
        <f>VLOOKUP(W$3*100+ROW(W16)-ROW(W$4),'Formatted Data'!$A:$M,8,FALSE)/1000</f>
        <v>244.749</v>
      </c>
      <c r="X16" s="109">
        <f>VLOOKUP(X$3*100+ROW(X16)-ROW(X$4),'Formatted Data'!$A:$M,8,FALSE)/1000</f>
        <v>255.22200000000001</v>
      </c>
      <c r="Y16" s="109">
        <f>VLOOKUP(Y$3*100+ROW(A16)-ROW(A$4),'Formatted Data'!$A:$M,8,FALSE)/1000</f>
        <v>278.07799999999997</v>
      </c>
      <c r="Z16" s="109">
        <f>VLOOKUP(Z$3*100+ROW(B16)-ROW(B$4),'Formatted Data'!$A:$M,8,FALSE)/1000</f>
        <v>295.03399999999999</v>
      </c>
      <c r="AA16" s="109">
        <f>VLOOKUP(AA$3*100+ROW(D16)-ROW(D$4),'Formatted Data'!$A:$M,8,FALSE)/1000</f>
        <v>329.5</v>
      </c>
      <c r="AB16" s="109">
        <f>VLOOKUP(AB$3*100+ROW(F16)-ROW(F$4),'Formatted Data'!$A:$M,8,FALSE)/1000</f>
        <v>358.74400000000003</v>
      </c>
      <c r="AC16" s="109">
        <f t="shared" si="35"/>
        <v>385.82499999999999</v>
      </c>
      <c r="AD16" s="109">
        <f>VLOOKUP(AD$3*100+ROW(G16)-ROW(G$4),'Formatted Data'!$A:$M,8,FALSE)/1000</f>
        <v>385.82499999999999</v>
      </c>
      <c r="AE16" s="109">
        <f>VLOOKUP(AE$3*100+ROW(H16)-ROW(H$4),'Formatted Data'!$A:$M,8,FALSE)/1000</f>
        <v>370.70100000000002</v>
      </c>
      <c r="AF16" s="109">
        <f>VLOOKUP(AF$3*100+ROW(I16)-ROW(I$4),'Formatted Data'!$A:$M,8,FALSE)/1000</f>
        <v>360.68599999999998</v>
      </c>
      <c r="AG16" s="109">
        <f>VLOOKUP(AG$3*100+ROW(J16)-ROW(J$4),'Formatted Data'!$A:$M,8,FALSE)/1000</f>
        <v>389.88400000000001</v>
      </c>
      <c r="AH16" s="109">
        <f>VLOOKUP(AH$3*100+ROW(K16)-ROW(K$4),'Formatted Data'!$A:$M,8,FALSE)/1000</f>
        <v>385.74099999999999</v>
      </c>
      <c r="AI16" s="109">
        <f>VLOOKUP(AI$3*100+ROW(L16)-ROW(L$4),'Formatted Data'!$A:$M,8,FALSE)/1000</f>
        <v>350.17099999999999</v>
      </c>
      <c r="AJ16" s="109">
        <f>VLOOKUP(AJ$3*100+ROW(M16)-ROW(M$4),'Formatted Data'!$A:$M,8,FALSE)/1000</f>
        <v>371.56</v>
      </c>
      <c r="AK16" s="109">
        <f>VLOOKUP(AK$3*100+ROW(N16)-ROW(N$4),'Formatted Data'!$A:$M,8,FALSE)/1000</f>
        <v>369.59</v>
      </c>
      <c r="AL16" s="109">
        <f>VLOOKUP(AL$3*100+ROW(O16)-ROW(O$4),'Formatted Data'!$A:$M,8,FALSE)/1000</f>
        <v>349.19400000000002</v>
      </c>
      <c r="AM16" s="109">
        <f>VLOOKUP(AM$3*100+ROW(P16)-ROW(P$4),'Formatted Data'!$A:$M,8,FALSE)/1000</f>
        <v>313.81400000000002</v>
      </c>
      <c r="AN16" s="109">
        <f>VLOOKUP(AN$3*100+ROW(Q16)-ROW(Q$4),'Formatted Data'!$A:$M,8,FALSE)/1000</f>
        <v>329.952</v>
      </c>
      <c r="AO16" s="109">
        <f>VLOOKUP(AO$3*100+ROW(R16)-ROW(R$4),'Formatted Data'!$A:$M,8,FALSE)/1000</f>
        <v>311.06299999999999</v>
      </c>
      <c r="AP16" s="109">
        <f>VLOOKUP(AP$3*100+ROW(S16)-ROW(S$4),'Formatted Data'!$A:$M,8,FALSE)/1000</f>
        <v>325.31299999999999</v>
      </c>
      <c r="AQ16" s="109">
        <f>VLOOKUP(AQ$3*100+ROW(T16)-ROW(T$4),'Formatted Data'!$A:$M,8,FALSE)/1000</f>
        <v>270.83300000000003</v>
      </c>
      <c r="AR16" s="109">
        <f>VLOOKUP(AR$3*100+ROW(U16)-ROW(U$4),'Formatted Data'!$A:$M,8,FALSE)/1000</f>
        <v>286.077</v>
      </c>
      <c r="AS16" s="109">
        <f>VLOOKUP(AS$3*100+ROW(V16)-ROW(V$4),'Formatted Data'!$A:$M,8,FALSE)/1000</f>
        <v>321.904</v>
      </c>
      <c r="AT16" s="109" t="e">
        <f>VLOOKUP(AT$3*100+ROW(W16)-ROW(W$4),'Formatted Data'!$A:$M,8,FALSE)/1000</f>
        <v>#N/A</v>
      </c>
      <c r="AU16" s="109" t="e">
        <f>VLOOKUP(AU$3*100+ROW(X16)-ROW(X$4),'Formatted Data'!$A:$M,8,FALSE)/1000</f>
        <v>#N/A</v>
      </c>
      <c r="AV16" s="109" t="e">
        <f>VLOOKUP(AV$3*100+ROW(Y16)-ROW(Y$4),'Formatted Data'!$A:$M,8,FALSE)/1000</f>
        <v>#N/A</v>
      </c>
      <c r="AW16" s="109" t="e">
        <f>VLOOKUP(AW$3*100+ROW(Z16)-ROW(Z$4),'Formatted Data'!$A:$M,8,FALSE)/1000</f>
        <v>#N/A</v>
      </c>
      <c r="AX16" s="109" t="e">
        <f>VLOOKUP(AX$3*100+ROW(AA16)-ROW(AA$4),'Formatted Data'!$A:$M,8,FALSE)/1000</f>
        <v>#N/A</v>
      </c>
      <c r="AY16" s="109" t="e">
        <f>VLOOKUP(AY$3*100+ROW(AB16)-ROW(AB$4),'Formatted Data'!$A:$M,8,FALSE)/1000</f>
        <v>#N/A</v>
      </c>
      <c r="AZ16" s="109" t="e">
        <f>VLOOKUP(AZ$3*100+ROW(AC16)-ROW(AC$4),'Formatted Data'!$A:$M,8,FALSE)/1000</f>
        <v>#N/A</v>
      </c>
      <c r="BA16" s="109" t="e">
        <f>VLOOKUP(BA$3*100+ROW(AD16)-ROW(AD$4),'Formatted Data'!$A:$M,8,FALSE)/1000</f>
        <v>#N/A</v>
      </c>
      <c r="BB16" s="109"/>
      <c r="BC16" s="78">
        <f t="shared" si="36"/>
        <v>0.11682043425503497</v>
      </c>
      <c r="BD16" s="78">
        <f t="shared" si="18"/>
        <v>8.8752655538695047E-2</v>
      </c>
      <c r="BE16" s="78">
        <f t="shared" si="37"/>
        <v>7.5488370537207583E-2</v>
      </c>
      <c r="BF16" s="78">
        <f t="shared" si="19"/>
        <v>-3.9199118771463648E-2</v>
      </c>
      <c r="BG16" s="78">
        <f t="shared" si="19"/>
        <v>-2.7016382475364309E-2</v>
      </c>
      <c r="BH16" s="78">
        <f t="shared" si="19"/>
        <v>8.0951298359237756E-2</v>
      </c>
      <c r="BI16" s="78">
        <f t="shared" si="19"/>
        <v>-1.0626237547578299E-2</v>
      </c>
      <c r="BJ16" s="78">
        <f t="shared" si="19"/>
        <v>-9.2212131974563238E-2</v>
      </c>
      <c r="BK16" s="78">
        <f t="shared" si="19"/>
        <v>6.108158585376855E-2</v>
      </c>
      <c r="BL16" s="78">
        <f t="shared" si="19"/>
        <v>-5.3019700721284035E-3</v>
      </c>
      <c r="BM16" s="78">
        <f t="shared" si="19"/>
        <v>-5.5185475797505212E-2</v>
      </c>
      <c r="BN16" s="78">
        <f t="shared" si="20"/>
        <v>-0.10131903755505534</v>
      </c>
      <c r="BO16" s="78">
        <f t="shared" si="21"/>
        <v>5.1425366618442769E-2</v>
      </c>
      <c r="BP16" s="78">
        <f t="shared" si="22"/>
        <v>-5.7247720880612918E-2</v>
      </c>
      <c r="BQ16" s="78">
        <f t="shared" si="23"/>
        <v>4.5810655719259463E-2</v>
      </c>
      <c r="BR16" s="78">
        <f t="shared" si="24"/>
        <v>-0.16746948323614474</v>
      </c>
      <c r="BS16" s="78">
        <f t="shared" si="25"/>
        <v>5.6285607736132448E-2</v>
      </c>
      <c r="BT16" s="78">
        <f t="shared" si="26"/>
        <v>0.12523551351559203</v>
      </c>
      <c r="BU16" s="78" t="e">
        <f t="shared" si="27"/>
        <v>#N/A</v>
      </c>
      <c r="BV16" s="78" t="e">
        <f t="shared" si="28"/>
        <v>#N/A</v>
      </c>
      <c r="BW16" s="78" t="e">
        <f t="shared" si="29"/>
        <v>#N/A</v>
      </c>
      <c r="BX16" s="78" t="e">
        <f t="shared" si="30"/>
        <v>#N/A</v>
      </c>
      <c r="BY16" s="78" t="e">
        <f t="shared" si="31"/>
        <v>#N/A</v>
      </c>
      <c r="BZ16" s="78" t="e">
        <f t="shared" si="32"/>
        <v>#N/A</v>
      </c>
      <c r="CA16" s="78" t="e">
        <f t="shared" si="33"/>
        <v>#N/A</v>
      </c>
      <c r="CB16" s="78" t="e">
        <f t="shared" si="34"/>
        <v>#N/A</v>
      </c>
    </row>
    <row r="17" spans="1:226" x14ac:dyDescent="0.25">
      <c r="A17" s="112" t="s">
        <v>81</v>
      </c>
      <c r="B17" s="108">
        <f>IF('Formatted Data'!D15='Formatted Data'!D14,0,1)</f>
        <v>0</v>
      </c>
      <c r="C17" s="63" t="str">
        <f>IF(B17=0,"",VLOOKUP('Nom Revenue'!A17,'Commodity Code List'!$B$2:$C$19,2,FALSE))</f>
        <v/>
      </c>
      <c r="D17" s="63" t="str">
        <f>'Formatted Data'!E15</f>
        <v>M</v>
      </c>
      <c r="E17" s="63" t="str">
        <f>'Formatted Data'!F15</f>
        <v>R</v>
      </c>
      <c r="F17" s="63" t="str">
        <f>'Formatted Data'!G15</f>
        <v>U</v>
      </c>
      <c r="G17" s="109">
        <f>VLOOKUP(G$3*100+ROW(G17)-ROW(G$4),'Formatted Data'!$A:$M,8,FALSE)/1000</f>
        <v>66.183999999999997</v>
      </c>
      <c r="H17" s="109">
        <f>VLOOKUP(H$3*100+ROW(H17)-ROW(H$4),'Formatted Data'!$A:$M,8,FALSE)/1000</f>
        <v>67.793000000000006</v>
      </c>
      <c r="I17" s="109">
        <f>VLOOKUP(I$3*100+ROW(I17)-ROW(I$4),'Formatted Data'!$A:$M,8,FALSE)/1000</f>
        <v>115.063</v>
      </c>
      <c r="J17" s="109">
        <f>VLOOKUP(J$3*100+ROW(J17)-ROW(J$4),'Formatted Data'!$A:$M,8,FALSE)/1000</f>
        <v>148.74600000000001</v>
      </c>
      <c r="K17" s="109">
        <f>VLOOKUP(K$3*100+ROW(K17)-ROW(K$4),'Formatted Data'!$A:$M,8,FALSE)/1000</f>
        <v>119.584</v>
      </c>
      <c r="L17" s="109">
        <f>VLOOKUP(L$3*100+ROW(L17)-ROW(L$4),'Formatted Data'!$A:$M,8,FALSE)/1000</f>
        <v>109.693</v>
      </c>
      <c r="M17" s="109">
        <f>VLOOKUP(M$3*100+ROW(M17)-ROW(M$4),'Formatted Data'!$A:$M,8,FALSE)/1000</f>
        <v>129.95400000000001</v>
      </c>
      <c r="N17" s="109">
        <f>VLOOKUP(N$3*100+ROW(N17)-ROW(N$4),'Formatted Data'!$A:$M,8,FALSE)/1000</f>
        <v>149.11799999999999</v>
      </c>
      <c r="O17" s="109">
        <f>VLOOKUP(O$3*100+ROW(O17)-ROW(O$4),'Formatted Data'!$A:$M,8,FALSE)/1000</f>
        <v>148.80799999999999</v>
      </c>
      <c r="P17" s="109">
        <f>VLOOKUP(P$3*100+ROW(P17)-ROW(P$4),'Formatted Data'!$A:$M,8,FALSE)/1000</f>
        <v>137.84399999999999</v>
      </c>
      <c r="Q17" s="109">
        <f>VLOOKUP(Q$3*100+ROW(Q17)-ROW(Q$4),'Formatted Data'!$A:$M,8,FALSE)/1000</f>
        <v>202.78</v>
      </c>
      <c r="R17" s="109">
        <f>VLOOKUP(R$3*100+ROW(R17)-ROW(R$4),'Formatted Data'!$A:$M,8,FALSE)/1000</f>
        <v>159.70099999999999</v>
      </c>
      <c r="S17" s="109">
        <f>VLOOKUP(S$3*100+ROW(S17)-ROW(S$4),'Formatted Data'!$A:$M,8,FALSE)/1000</f>
        <v>144.107</v>
      </c>
      <c r="T17" s="109">
        <f>VLOOKUP(T$3*100+ROW(T17)-ROW(T$4),'Formatted Data'!$A:$M,8,FALSE)/1000</f>
        <v>207.18700000000001</v>
      </c>
      <c r="U17" s="109">
        <f>VLOOKUP(U$3*100+ROW(U17)-ROW(U$4),'Formatted Data'!$A:$M,8,FALSE)/1000</f>
        <v>247.07599999999999</v>
      </c>
      <c r="V17" s="109">
        <f>VLOOKUP(V$3*100+ROW(V17)-ROW(V$4),'Formatted Data'!$A:$M,8,FALSE)/1000</f>
        <v>275.315</v>
      </c>
      <c r="W17" s="109">
        <f>VLOOKUP(W$3*100+ROW(W17)-ROW(W$4),'Formatted Data'!$A:$M,8,FALSE)/1000</f>
        <v>274.81400000000002</v>
      </c>
      <c r="X17" s="109">
        <f>VLOOKUP(X$3*100+ROW(X17)-ROW(X$4),'Formatted Data'!$A:$M,8,FALSE)/1000</f>
        <v>325.86</v>
      </c>
      <c r="Y17" s="109">
        <f>VLOOKUP(Y$3*100+ROW(A17)-ROW(A$4),'Formatted Data'!$A:$M,8,FALSE)/1000</f>
        <v>291.25400000000002</v>
      </c>
      <c r="Z17" s="109">
        <f>VLOOKUP(Z$3*100+ROW(B17)-ROW(B$4),'Formatted Data'!$A:$M,8,FALSE)/1000</f>
        <v>385.00099999999998</v>
      </c>
      <c r="AA17" s="109">
        <f>VLOOKUP(AA$3*100+ROW(D17)-ROW(D$4),'Formatted Data'!$A:$M,8,FALSE)/1000</f>
        <v>428.303</v>
      </c>
      <c r="AB17" s="109">
        <f>VLOOKUP(AB$3*100+ROW(F17)-ROW(F$4),'Formatted Data'!$A:$M,8,FALSE)/1000</f>
        <v>524.51599999999996</v>
      </c>
      <c r="AC17" s="109">
        <f t="shared" si="35"/>
        <v>529.66399999999999</v>
      </c>
      <c r="AD17" s="109">
        <f>VLOOKUP(AD$3*100+ROW(G17)-ROW(G$4),'Formatted Data'!$A:$M,8,FALSE)/1000</f>
        <v>529.66399999999999</v>
      </c>
      <c r="AE17" s="109">
        <f>VLOOKUP(AE$3*100+ROW(H17)-ROW(H$4),'Formatted Data'!$A:$M,8,FALSE)/1000</f>
        <v>572.69200000000001</v>
      </c>
      <c r="AF17" s="109">
        <f>VLOOKUP(AF$3*100+ROW(I17)-ROW(I$4),'Formatted Data'!$A:$M,8,FALSE)/1000</f>
        <v>504.91399999999999</v>
      </c>
      <c r="AG17" s="109">
        <f>VLOOKUP(AG$3*100+ROW(J17)-ROW(J$4),'Formatted Data'!$A:$M,8,FALSE)/1000</f>
        <v>644.02099999999996</v>
      </c>
      <c r="AH17" s="109">
        <f>VLOOKUP(AH$3*100+ROW(K17)-ROW(K$4),'Formatted Data'!$A:$M,8,FALSE)/1000</f>
        <v>639.18399999999997</v>
      </c>
      <c r="AI17" s="109">
        <f>VLOOKUP(AI$3*100+ROW(L17)-ROW(L$4),'Formatted Data'!$A:$M,8,FALSE)/1000</f>
        <v>662.60199999999998</v>
      </c>
      <c r="AJ17" s="109">
        <f>VLOOKUP(AJ$3*100+ROW(M17)-ROW(M$4),'Formatted Data'!$A:$M,8,FALSE)/1000</f>
        <v>757.94399999999996</v>
      </c>
      <c r="AK17" s="109">
        <f>VLOOKUP(AK$3*100+ROW(N17)-ROW(N$4),'Formatted Data'!$A:$M,8,FALSE)/1000</f>
        <v>743.36500000000001</v>
      </c>
      <c r="AL17" s="109">
        <f>VLOOKUP(AL$3*100+ROW(O17)-ROW(O$4),'Formatted Data'!$A:$M,8,FALSE)/1000</f>
        <v>733.54899999999998</v>
      </c>
      <c r="AM17" s="109">
        <f>VLOOKUP(AM$3*100+ROW(P17)-ROW(P$4),'Formatted Data'!$A:$M,8,FALSE)/1000</f>
        <v>757.06399999999996</v>
      </c>
      <c r="AN17" s="109">
        <f>VLOOKUP(AN$3*100+ROW(Q17)-ROW(Q$4),'Formatted Data'!$A:$M,8,FALSE)/1000</f>
        <v>719.33199999999999</v>
      </c>
      <c r="AO17" s="109">
        <f>VLOOKUP(AO$3*100+ROW(R17)-ROW(R$4),'Formatted Data'!$A:$M,8,FALSE)/1000</f>
        <v>795.47699999999998</v>
      </c>
      <c r="AP17" s="109">
        <f>VLOOKUP(AP$3*100+ROW(S17)-ROW(S$4),'Formatted Data'!$A:$M,8,FALSE)/1000</f>
        <v>881.36699999999996</v>
      </c>
      <c r="AQ17" s="109">
        <f>VLOOKUP(AQ$3*100+ROW(T17)-ROW(T$4),'Formatted Data'!$A:$M,8,FALSE)/1000</f>
        <v>945.16399999999999</v>
      </c>
      <c r="AR17" s="109">
        <f>VLOOKUP(AR$3*100+ROW(U17)-ROW(U$4),'Formatted Data'!$A:$M,8,FALSE)/1000</f>
        <v>969.88800000000003</v>
      </c>
      <c r="AS17" s="109">
        <f>VLOOKUP(AS$3*100+ROW(V17)-ROW(V$4),'Formatted Data'!$A:$M,8,FALSE)/1000</f>
        <v>1133.6890000000001</v>
      </c>
      <c r="AT17" s="109" t="e">
        <f>VLOOKUP(AT$3*100+ROW(W17)-ROW(W$4),'Formatted Data'!$A:$M,8,FALSE)/1000</f>
        <v>#N/A</v>
      </c>
      <c r="AU17" s="109" t="e">
        <f>VLOOKUP(AU$3*100+ROW(X17)-ROW(X$4),'Formatted Data'!$A:$M,8,FALSE)/1000</f>
        <v>#N/A</v>
      </c>
      <c r="AV17" s="109" t="e">
        <f>VLOOKUP(AV$3*100+ROW(Y17)-ROW(Y$4),'Formatted Data'!$A:$M,8,FALSE)/1000</f>
        <v>#N/A</v>
      </c>
      <c r="AW17" s="109" t="e">
        <f>VLOOKUP(AW$3*100+ROW(Z17)-ROW(Z$4),'Formatted Data'!$A:$M,8,FALSE)/1000</f>
        <v>#N/A</v>
      </c>
      <c r="AX17" s="109" t="e">
        <f>VLOOKUP(AX$3*100+ROW(AA17)-ROW(AA$4),'Formatted Data'!$A:$M,8,FALSE)/1000</f>
        <v>#N/A</v>
      </c>
      <c r="AY17" s="109" t="e">
        <f>VLOOKUP(AY$3*100+ROW(AB17)-ROW(AB$4),'Formatted Data'!$A:$M,8,FALSE)/1000</f>
        <v>#N/A</v>
      </c>
      <c r="AZ17" s="109" t="e">
        <f>VLOOKUP(AZ$3*100+ROW(AC17)-ROW(AC$4),'Formatted Data'!$A:$M,8,FALSE)/1000</f>
        <v>#N/A</v>
      </c>
      <c r="BA17" s="109" t="e">
        <f>VLOOKUP(BA$3*100+ROW(AD17)-ROW(AD$4),'Formatted Data'!$A:$M,8,FALSE)/1000</f>
        <v>#N/A</v>
      </c>
      <c r="BB17" s="109"/>
      <c r="BC17" s="78">
        <f t="shared" si="36"/>
        <v>0.11247243513653227</v>
      </c>
      <c r="BD17" s="78">
        <f t="shared" si="18"/>
        <v>0.22463769807822964</v>
      </c>
      <c r="BE17" s="78">
        <f t="shared" si="37"/>
        <v>9.8147625620572665E-3</v>
      </c>
      <c r="BF17" s="78">
        <f t="shared" si="19"/>
        <v>8.123640647655872E-2</v>
      </c>
      <c r="BG17" s="78">
        <f t="shared" si="19"/>
        <v>-0.11834982852912213</v>
      </c>
      <c r="BH17" s="78">
        <f t="shared" si="19"/>
        <v>0.27550632384920992</v>
      </c>
      <c r="BI17" s="78">
        <f t="shared" si="19"/>
        <v>-7.510624653543907E-3</v>
      </c>
      <c r="BJ17" s="78">
        <f t="shared" si="19"/>
        <v>3.6637337605446962E-2</v>
      </c>
      <c r="BK17" s="78">
        <f t="shared" si="19"/>
        <v>0.14389029915394147</v>
      </c>
      <c r="BL17" s="78">
        <f t="shared" si="19"/>
        <v>-1.9234930285086937E-2</v>
      </c>
      <c r="BM17" s="78">
        <f t="shared" si="19"/>
        <v>-1.320481862880285E-2</v>
      </c>
      <c r="BN17" s="78">
        <f t="shared" si="20"/>
        <v>3.2056481571101525E-2</v>
      </c>
      <c r="BO17" s="78">
        <f t="shared" si="21"/>
        <v>-4.9839907854553833E-2</v>
      </c>
      <c r="BP17" s="78">
        <f t="shared" si="22"/>
        <v>0.10585515450445682</v>
      </c>
      <c r="BQ17" s="78">
        <f t="shared" si="23"/>
        <v>0.10797295207780988</v>
      </c>
      <c r="BR17" s="78">
        <f t="shared" si="24"/>
        <v>7.2384148714440322E-2</v>
      </c>
      <c r="BS17" s="78">
        <f t="shared" si="25"/>
        <v>2.6158423300083333E-2</v>
      </c>
      <c r="BT17" s="78">
        <f t="shared" si="26"/>
        <v>0.16888651060741044</v>
      </c>
      <c r="BU17" s="78" t="e">
        <f t="shared" si="27"/>
        <v>#N/A</v>
      </c>
      <c r="BV17" s="78" t="e">
        <f t="shared" si="28"/>
        <v>#N/A</v>
      </c>
      <c r="BW17" s="78" t="e">
        <f t="shared" si="29"/>
        <v>#N/A</v>
      </c>
      <c r="BX17" s="78" t="e">
        <f t="shared" si="30"/>
        <v>#N/A</v>
      </c>
      <c r="BY17" s="78" t="e">
        <f t="shared" si="31"/>
        <v>#N/A</v>
      </c>
      <c r="BZ17" s="78" t="e">
        <f t="shared" si="32"/>
        <v>#N/A</v>
      </c>
      <c r="CA17" s="78" t="e">
        <f t="shared" si="33"/>
        <v>#N/A</v>
      </c>
      <c r="CB17" s="78" t="e">
        <f t="shared" si="34"/>
        <v>#N/A</v>
      </c>
    </row>
    <row r="18" spans="1:226" x14ac:dyDescent="0.25">
      <c r="A18" s="113" t="s">
        <v>81</v>
      </c>
      <c r="B18" s="42">
        <f>IF('Formatted Data'!D16='Formatted Data'!D15,0,1)</f>
        <v>0</v>
      </c>
      <c r="C18" s="69" t="str">
        <f>IF(B18=0,"",VLOOKUP('Nom Revenue'!A18,'Commodity Code List'!$B$2:$C$19,2,FALSE))</f>
        <v/>
      </c>
      <c r="D18" s="69" t="str">
        <f>'Formatted Data'!E16</f>
        <v>M</v>
      </c>
      <c r="E18" s="69" t="str">
        <f>'Formatted Data'!F16</f>
        <v>P</v>
      </c>
      <c r="F18" s="69" t="str">
        <f>'Formatted Data'!G16</f>
        <v>S</v>
      </c>
      <c r="G18" s="110">
        <f>VLOOKUP(G$3*100+ROW(G18)-ROW(G$4),'Formatted Data'!$A:$M,8,FALSE)/1000</f>
        <v>43.112000000000002</v>
      </c>
      <c r="H18" s="110">
        <f>VLOOKUP(H$3*100+ROW(H18)-ROW(H$4),'Formatted Data'!$A:$M,8,FALSE)/1000</f>
        <v>47.451999999999998</v>
      </c>
      <c r="I18" s="110">
        <f>VLOOKUP(I$3*100+ROW(I18)-ROW(I$4),'Formatted Data'!$A:$M,8,FALSE)/1000</f>
        <v>42.186</v>
      </c>
      <c r="J18" s="110">
        <f>VLOOKUP(J$3*100+ROW(J18)-ROW(J$4),'Formatted Data'!$A:$M,8,FALSE)/1000</f>
        <v>36.954000000000001</v>
      </c>
      <c r="K18" s="110">
        <f>VLOOKUP(K$3*100+ROW(K18)-ROW(K$4),'Formatted Data'!$A:$M,8,FALSE)/1000</f>
        <v>32.244999999999997</v>
      </c>
      <c r="L18" s="110">
        <f>VLOOKUP(L$3*100+ROW(L18)-ROW(L$4),'Formatted Data'!$A:$M,8,FALSE)/1000</f>
        <v>31.286000000000001</v>
      </c>
      <c r="M18" s="110">
        <f>VLOOKUP(M$3*100+ROW(M18)-ROW(M$4),'Formatted Data'!$A:$M,8,FALSE)/1000</f>
        <v>27.134</v>
      </c>
      <c r="N18" s="110">
        <f>VLOOKUP(N$3*100+ROW(N18)-ROW(N$4),'Formatted Data'!$A:$M,8,FALSE)/1000</f>
        <v>28.74</v>
      </c>
      <c r="O18" s="110">
        <f>VLOOKUP(O$3*100+ROW(O18)-ROW(O$4),'Formatted Data'!$A:$M,8,FALSE)/1000</f>
        <v>35.246000000000002</v>
      </c>
      <c r="P18" s="110">
        <f>VLOOKUP(P$3*100+ROW(P18)-ROW(P$4),'Formatted Data'!$A:$M,8,FALSE)/1000</f>
        <v>44.264000000000003</v>
      </c>
      <c r="Q18" s="110">
        <f>VLOOKUP(Q$3*100+ROW(Q18)-ROW(Q$4),'Formatted Data'!$A:$M,8,FALSE)/1000</f>
        <v>61.304000000000002</v>
      </c>
      <c r="R18" s="110">
        <f>VLOOKUP(R$3*100+ROW(R18)-ROW(R$4),'Formatted Data'!$A:$M,8,FALSE)/1000</f>
        <v>72.134</v>
      </c>
      <c r="S18" s="110">
        <f>VLOOKUP(S$3*100+ROW(S18)-ROW(S$4),'Formatted Data'!$A:$M,8,FALSE)/1000</f>
        <v>93.626000000000005</v>
      </c>
      <c r="T18" s="110">
        <f>VLOOKUP(T$3*100+ROW(T18)-ROW(T$4),'Formatted Data'!$A:$M,8,FALSE)/1000</f>
        <v>90.346999999999994</v>
      </c>
      <c r="U18" s="110">
        <f>VLOOKUP(U$3*100+ROW(U18)-ROW(U$4),'Formatted Data'!$A:$M,8,FALSE)/1000</f>
        <v>94.460999999999999</v>
      </c>
      <c r="V18" s="110">
        <f>VLOOKUP(V$3*100+ROW(V18)-ROW(V$4),'Formatted Data'!$A:$M,8,FALSE)/1000</f>
        <v>69.783000000000001</v>
      </c>
      <c r="W18" s="110">
        <f>VLOOKUP(W$3*100+ROW(W18)-ROW(W$4),'Formatted Data'!$A:$M,8,FALSE)/1000</f>
        <v>76.453999999999994</v>
      </c>
      <c r="X18" s="110">
        <f>VLOOKUP(X$3*100+ROW(X18)-ROW(X$4),'Formatted Data'!$A:$M,8,FALSE)/1000</f>
        <v>70.203000000000003</v>
      </c>
      <c r="Y18" s="110">
        <f>VLOOKUP(Y$3*100+ROW(A18)-ROW(A$4),'Formatted Data'!$A:$M,8,FALSE)/1000</f>
        <v>96.102999999999994</v>
      </c>
      <c r="Z18" s="110">
        <f>VLOOKUP(Z$3*100+ROW(B18)-ROW(B$4),'Formatted Data'!$A:$M,8,FALSE)/1000</f>
        <v>76.153999999999996</v>
      </c>
      <c r="AA18" s="110">
        <f>VLOOKUP(AA$3*100+ROW(D18)-ROW(D$4),'Formatted Data'!$A:$M,8,FALSE)/1000</f>
        <v>89.004999999999995</v>
      </c>
      <c r="AB18" s="110">
        <f>VLOOKUP(AB$3*100+ROW(F18)-ROW(F$4),'Formatted Data'!$A:$M,8,FALSE)/1000</f>
        <v>112.947</v>
      </c>
      <c r="AC18" s="110">
        <f t="shared" si="35"/>
        <v>117.569</v>
      </c>
      <c r="AD18" s="110">
        <f>VLOOKUP(AD$3*100+ROW(G18)-ROW(G$4),'Formatted Data'!$A:$M,8,FALSE)/1000</f>
        <v>117.569</v>
      </c>
      <c r="AE18" s="110">
        <f>VLOOKUP(AE$3*100+ROW(H18)-ROW(H$4),'Formatted Data'!$A:$M,8,FALSE)/1000</f>
        <v>109.93899999999999</v>
      </c>
      <c r="AF18" s="110">
        <f>VLOOKUP(AF$3*100+ROW(I18)-ROW(I$4),'Formatted Data'!$A:$M,8,FALSE)/1000</f>
        <v>77.558999999999997</v>
      </c>
      <c r="AG18" s="110">
        <f>VLOOKUP(AG$3*100+ROW(J18)-ROW(J$4),'Formatted Data'!$A:$M,8,FALSE)/1000</f>
        <v>78.78</v>
      </c>
      <c r="AH18" s="110">
        <f>VLOOKUP(AH$3*100+ROW(K18)-ROW(K$4),'Formatted Data'!$A:$M,8,FALSE)/1000</f>
        <v>86.826999999999998</v>
      </c>
      <c r="AI18" s="110">
        <f>VLOOKUP(AI$3*100+ROW(L18)-ROW(L$4),'Formatted Data'!$A:$M,8,FALSE)/1000</f>
        <v>93.150999999999996</v>
      </c>
      <c r="AJ18" s="110">
        <f>VLOOKUP(AJ$3*100+ROW(M18)-ROW(M$4),'Formatted Data'!$A:$M,8,FALSE)/1000</f>
        <v>83.861000000000004</v>
      </c>
      <c r="AK18" s="110">
        <f>VLOOKUP(AK$3*100+ROW(N18)-ROW(N$4),'Formatted Data'!$A:$M,8,FALSE)/1000</f>
        <v>87.084999999999994</v>
      </c>
      <c r="AL18" s="110">
        <f>VLOOKUP(AL$3*100+ROW(O18)-ROW(O$4),'Formatted Data'!$A:$M,8,FALSE)/1000</f>
        <v>68.534000000000006</v>
      </c>
      <c r="AM18" s="110">
        <f>VLOOKUP(AM$3*100+ROW(P18)-ROW(P$4),'Formatted Data'!$A:$M,8,FALSE)/1000</f>
        <v>63.81</v>
      </c>
      <c r="AN18" s="110">
        <f>VLOOKUP(AN$3*100+ROW(Q18)-ROW(Q$4),'Formatted Data'!$A:$M,8,FALSE)/1000</f>
        <v>60.279000000000003</v>
      </c>
      <c r="AO18" s="110">
        <f>VLOOKUP(AO$3*100+ROW(R18)-ROW(R$4),'Formatted Data'!$A:$M,8,FALSE)/1000</f>
        <v>69.117000000000004</v>
      </c>
      <c r="AP18" s="110">
        <f>VLOOKUP(AP$3*100+ROW(S18)-ROW(S$4),'Formatted Data'!$A:$M,8,FALSE)/1000</f>
        <v>84.52</v>
      </c>
      <c r="AQ18" s="110">
        <f>VLOOKUP(AQ$3*100+ROW(T18)-ROW(T$4),'Formatted Data'!$A:$M,8,FALSE)/1000</f>
        <v>77.537000000000006</v>
      </c>
      <c r="AR18" s="110">
        <f>VLOOKUP(AR$3*100+ROW(U18)-ROW(U$4),'Formatted Data'!$A:$M,8,FALSE)/1000</f>
        <v>82.864000000000004</v>
      </c>
      <c r="AS18" s="110">
        <f>VLOOKUP(AS$3*100+ROW(V18)-ROW(V$4),'Formatted Data'!$A:$M,8,FALSE)/1000</f>
        <v>95.727000000000004</v>
      </c>
      <c r="AT18" s="110" t="e">
        <f>VLOOKUP(AT$3*100+ROW(W18)-ROW(W$4),'Formatted Data'!$A:$M,8,FALSE)/1000</f>
        <v>#N/A</v>
      </c>
      <c r="AU18" s="110" t="e">
        <f>VLOOKUP(AU$3*100+ROW(X18)-ROW(X$4),'Formatted Data'!$A:$M,8,FALSE)/1000</f>
        <v>#N/A</v>
      </c>
      <c r="AV18" s="110" t="e">
        <f>VLOOKUP(AV$3*100+ROW(Y18)-ROW(Y$4),'Formatted Data'!$A:$M,8,FALSE)/1000</f>
        <v>#N/A</v>
      </c>
      <c r="AW18" s="110" t="e">
        <f>VLOOKUP(AW$3*100+ROW(Z18)-ROW(Z$4),'Formatted Data'!$A:$M,8,FALSE)/1000</f>
        <v>#N/A</v>
      </c>
      <c r="AX18" s="110" t="e">
        <f>VLOOKUP(AX$3*100+ROW(AA18)-ROW(AA$4),'Formatted Data'!$A:$M,8,FALSE)/1000</f>
        <v>#N/A</v>
      </c>
      <c r="AY18" s="110" t="e">
        <f>VLOOKUP(AY$3*100+ROW(AB18)-ROW(AB$4),'Formatted Data'!$A:$M,8,FALSE)/1000</f>
        <v>#N/A</v>
      </c>
      <c r="AZ18" s="110" t="e">
        <f>VLOOKUP(AZ$3*100+ROW(AC18)-ROW(AC$4),'Formatted Data'!$A:$M,8,FALSE)/1000</f>
        <v>#N/A</v>
      </c>
      <c r="BA18" s="110" t="e">
        <f>VLOOKUP(BA$3*100+ROW(AD18)-ROW(AD$4),'Formatted Data'!$A:$M,8,FALSE)/1000</f>
        <v>#N/A</v>
      </c>
      <c r="BB18" s="110"/>
      <c r="BC18" s="79">
        <f t="shared" si="36"/>
        <v>0.16875016414108246</v>
      </c>
      <c r="BD18" s="79">
        <f t="shared" si="18"/>
        <v>0.26899612381326898</v>
      </c>
      <c r="BE18" s="111">
        <f t="shared" si="37"/>
        <v>4.092184830053025E-2</v>
      </c>
      <c r="BF18" s="79">
        <f t="shared" si="19"/>
        <v>-6.4898059862719015E-2</v>
      </c>
      <c r="BG18" s="79">
        <f t="shared" si="19"/>
        <v>-0.29452696495329223</v>
      </c>
      <c r="BH18" s="79">
        <f t="shared" si="19"/>
        <v>1.574285382740892E-2</v>
      </c>
      <c r="BI18" s="79">
        <f t="shared" si="19"/>
        <v>0.10214521452145209</v>
      </c>
      <c r="BJ18" s="79">
        <f t="shared" si="19"/>
        <v>7.2834486968339274E-2</v>
      </c>
      <c r="BK18" s="79">
        <f t="shared" si="19"/>
        <v>-9.9730545029038775E-2</v>
      </c>
      <c r="BL18" s="79">
        <f t="shared" si="19"/>
        <v>3.8444568989160599E-2</v>
      </c>
      <c r="BM18" s="79">
        <f t="shared" si="19"/>
        <v>-0.21302176034908415</v>
      </c>
      <c r="BN18" s="79">
        <f t="shared" si="20"/>
        <v>-6.8929290571103419E-2</v>
      </c>
      <c r="BO18" s="79">
        <f t="shared" si="21"/>
        <v>-5.5336154207804356E-2</v>
      </c>
      <c r="BP18" s="79">
        <f t="shared" si="22"/>
        <v>0.14661822525257562</v>
      </c>
      <c r="BQ18" s="79">
        <f t="shared" si="23"/>
        <v>0.22285400118639398</v>
      </c>
      <c r="BR18" s="79">
        <f t="shared" si="24"/>
        <v>-8.2619498343587172E-2</v>
      </c>
      <c r="BS18" s="79">
        <f t="shared" si="25"/>
        <v>6.8702683879954041E-2</v>
      </c>
      <c r="BT18" s="79">
        <f t="shared" si="26"/>
        <v>0.15523025680633329</v>
      </c>
      <c r="BU18" s="79" t="e">
        <f t="shared" si="27"/>
        <v>#N/A</v>
      </c>
      <c r="BV18" s="79" t="e">
        <f t="shared" si="28"/>
        <v>#N/A</v>
      </c>
      <c r="BW18" s="79" t="e">
        <f t="shared" si="29"/>
        <v>#N/A</v>
      </c>
      <c r="BX18" s="79" t="e">
        <f t="shared" si="30"/>
        <v>#N/A</v>
      </c>
      <c r="BY18" s="79" t="e">
        <f t="shared" si="31"/>
        <v>#N/A</v>
      </c>
      <c r="BZ18" s="79" t="e">
        <f t="shared" si="32"/>
        <v>#N/A</v>
      </c>
      <c r="CA18" s="79" t="e">
        <f t="shared" si="33"/>
        <v>#N/A</v>
      </c>
      <c r="CB18" s="79" t="e">
        <f t="shared" si="34"/>
        <v>#N/A</v>
      </c>
      <c r="CC18" s="17"/>
      <c r="CD18" s="17"/>
      <c r="CE18" s="17"/>
      <c r="CF18" s="17"/>
      <c r="CG18" s="17"/>
      <c r="CH18" s="17"/>
      <c r="CI18" s="17"/>
      <c r="CJ18" s="17"/>
      <c r="CK18" s="17"/>
      <c r="CL18" s="17"/>
      <c r="CM18" s="17"/>
      <c r="CN18" s="114"/>
      <c r="CO18" s="15"/>
      <c r="CP18" s="16"/>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14"/>
      <c r="DR18" s="15"/>
      <c r="DS18" s="16"/>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14"/>
      <c r="EU18" s="15"/>
      <c r="EV18" s="16"/>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14"/>
      <c r="FX18" s="15"/>
      <c r="FY18" s="16"/>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14"/>
      <c r="HA18" s="15"/>
      <c r="HB18" s="16"/>
      <c r="HC18" s="17"/>
      <c r="HD18" s="17"/>
      <c r="HE18" s="17"/>
      <c r="HF18" s="17"/>
      <c r="HG18" s="17"/>
      <c r="HH18" s="17"/>
      <c r="HI18" s="17"/>
      <c r="HJ18" s="17"/>
      <c r="HK18" s="17"/>
      <c r="HL18" s="17"/>
      <c r="HM18" s="17"/>
      <c r="HN18" s="17"/>
      <c r="HO18" s="17"/>
      <c r="HP18" s="17"/>
      <c r="HQ18" s="17"/>
      <c r="HR18" s="17"/>
    </row>
    <row r="19" spans="1:226" x14ac:dyDescent="0.25">
      <c r="A19" s="113" t="s">
        <v>81</v>
      </c>
      <c r="B19" s="42">
        <f>IF('Formatted Data'!D17='Formatted Data'!D16,0,1)</f>
        <v>0</v>
      </c>
      <c r="C19" s="69" t="str">
        <f>IF(B19=0,"",VLOOKUP('Nom Revenue'!A19,'Commodity Code List'!$B$2:$C$19,2,FALSE))</f>
        <v/>
      </c>
      <c r="D19" s="69" t="str">
        <f>'Formatted Data'!E17</f>
        <v>M</v>
      </c>
      <c r="E19" s="69" t="str">
        <f>'Formatted Data'!F17</f>
        <v>P</v>
      </c>
      <c r="F19" s="69" t="str">
        <f>'Formatted Data'!G17</f>
        <v>M</v>
      </c>
      <c r="G19" s="110">
        <f>VLOOKUP(G$3*100+ROW(G19)-ROW(G$4),'Formatted Data'!$A:$M,8,FALSE)/1000</f>
        <v>29.265000000000001</v>
      </c>
      <c r="H19" s="110">
        <f>VLOOKUP(H$3*100+ROW(H19)-ROW(H$4),'Formatted Data'!$A:$M,8,FALSE)/1000</f>
        <v>50.04</v>
      </c>
      <c r="I19" s="110">
        <f>VLOOKUP(I$3*100+ROW(I19)-ROW(I$4),'Formatted Data'!$A:$M,8,FALSE)/1000</f>
        <v>67.894999999999996</v>
      </c>
      <c r="J19" s="110">
        <f>VLOOKUP(J$3*100+ROW(J19)-ROW(J$4),'Formatted Data'!$A:$M,8,FALSE)/1000</f>
        <v>69.957999999999998</v>
      </c>
      <c r="K19" s="110">
        <f>VLOOKUP(K$3*100+ROW(K19)-ROW(K$4),'Formatted Data'!$A:$M,8,FALSE)/1000</f>
        <v>60.319000000000003</v>
      </c>
      <c r="L19" s="110">
        <f>VLOOKUP(L$3*100+ROW(L19)-ROW(L$4),'Formatted Data'!$A:$M,8,FALSE)/1000</f>
        <v>77.512</v>
      </c>
      <c r="M19" s="110">
        <f>VLOOKUP(M$3*100+ROW(M19)-ROW(M$4),'Formatted Data'!$A:$M,8,FALSE)/1000</f>
        <v>71.507000000000005</v>
      </c>
      <c r="N19" s="110">
        <f>VLOOKUP(N$3*100+ROW(N19)-ROW(N$4),'Formatted Data'!$A:$M,8,FALSE)/1000</f>
        <v>79.956000000000003</v>
      </c>
      <c r="O19" s="110">
        <f>VLOOKUP(O$3*100+ROW(O19)-ROW(O$4),'Formatted Data'!$A:$M,8,FALSE)/1000</f>
        <v>104.70399999999999</v>
      </c>
      <c r="P19" s="110">
        <f>VLOOKUP(P$3*100+ROW(P19)-ROW(P$4),'Formatted Data'!$A:$M,8,FALSE)/1000</f>
        <v>91.917000000000002</v>
      </c>
      <c r="Q19" s="110">
        <f>VLOOKUP(Q$3*100+ROW(Q19)-ROW(Q$4),'Formatted Data'!$A:$M,8,FALSE)/1000</f>
        <v>110.423</v>
      </c>
      <c r="R19" s="110">
        <f>VLOOKUP(R$3*100+ROW(R19)-ROW(R$4),'Formatted Data'!$A:$M,8,FALSE)/1000</f>
        <v>115.846</v>
      </c>
      <c r="S19" s="110">
        <f>VLOOKUP(S$3*100+ROW(S19)-ROW(S$4),'Formatted Data'!$A:$M,8,FALSE)/1000</f>
        <v>142.66300000000001</v>
      </c>
      <c r="T19" s="110">
        <f>VLOOKUP(T$3*100+ROW(T19)-ROW(T$4),'Formatted Data'!$A:$M,8,FALSE)/1000</f>
        <v>159.304</v>
      </c>
      <c r="U19" s="110">
        <f>VLOOKUP(U$3*100+ROW(U19)-ROW(U$4),'Formatted Data'!$A:$M,8,FALSE)/1000</f>
        <v>142.72399999999999</v>
      </c>
      <c r="V19" s="110">
        <f>VLOOKUP(V$3*100+ROW(V19)-ROW(V$4),'Formatted Data'!$A:$M,8,FALSE)/1000</f>
        <v>134.24700000000001</v>
      </c>
      <c r="W19" s="110">
        <f>VLOOKUP(W$3*100+ROW(W19)-ROW(W$4),'Formatted Data'!$A:$M,8,FALSE)/1000</f>
        <v>124.499</v>
      </c>
      <c r="X19" s="110">
        <f>VLOOKUP(X$3*100+ROW(X19)-ROW(X$4),'Formatted Data'!$A:$M,8,FALSE)/1000</f>
        <v>127.151</v>
      </c>
      <c r="Y19" s="110">
        <f>VLOOKUP(Y$3*100+ROW(A19)-ROW(A$4),'Formatted Data'!$A:$M,8,FALSE)/1000</f>
        <v>127.968</v>
      </c>
      <c r="Z19" s="110">
        <f>VLOOKUP(Z$3*100+ROW(B19)-ROW(B$4),'Formatted Data'!$A:$M,8,FALSE)/1000</f>
        <v>108.255</v>
      </c>
      <c r="AA19" s="110">
        <f>VLOOKUP(AA$3*100+ROW(D19)-ROW(D$4),'Formatted Data'!$A:$M,8,FALSE)/1000</f>
        <v>132.51499999999999</v>
      </c>
      <c r="AB19" s="110">
        <f>VLOOKUP(AB$3*100+ROW(F19)-ROW(F$4),'Formatted Data'!$A:$M,8,FALSE)/1000</f>
        <v>136.733</v>
      </c>
      <c r="AC19" s="110">
        <f t="shared" si="35"/>
        <v>143.53700000000001</v>
      </c>
      <c r="AD19" s="110">
        <f>VLOOKUP(AD$3*100+ROW(G19)-ROW(G$4),'Formatted Data'!$A:$M,8,FALSE)/1000</f>
        <v>143.53700000000001</v>
      </c>
      <c r="AE19" s="110">
        <f>VLOOKUP(AE$3*100+ROW(H19)-ROW(H$4),'Formatted Data'!$A:$M,8,FALSE)/1000</f>
        <v>149.75700000000001</v>
      </c>
      <c r="AF19" s="110">
        <f>VLOOKUP(AF$3*100+ROW(I19)-ROW(I$4),'Formatted Data'!$A:$M,8,FALSE)/1000</f>
        <v>110.684</v>
      </c>
      <c r="AG19" s="110">
        <f>VLOOKUP(AG$3*100+ROW(J19)-ROW(J$4),'Formatted Data'!$A:$M,8,FALSE)/1000</f>
        <v>88.789000000000001</v>
      </c>
      <c r="AH19" s="110">
        <f>VLOOKUP(AH$3*100+ROW(K19)-ROW(K$4),'Formatted Data'!$A:$M,8,FALSE)/1000</f>
        <v>101.19199999999999</v>
      </c>
      <c r="AI19" s="110">
        <f>VLOOKUP(AI$3*100+ROW(L19)-ROW(L$4),'Formatted Data'!$A:$M,8,FALSE)/1000</f>
        <v>79.885999999999996</v>
      </c>
      <c r="AJ19" s="110">
        <f>VLOOKUP(AJ$3*100+ROW(M19)-ROW(M$4),'Formatted Data'!$A:$M,8,FALSE)/1000</f>
        <v>84.385000000000005</v>
      </c>
      <c r="AK19" s="110">
        <f>VLOOKUP(AK$3*100+ROW(N19)-ROW(N$4),'Formatted Data'!$A:$M,8,FALSE)/1000</f>
        <v>82.295000000000002</v>
      </c>
      <c r="AL19" s="110">
        <f>VLOOKUP(AL$3*100+ROW(O19)-ROW(O$4),'Formatted Data'!$A:$M,8,FALSE)/1000</f>
        <v>67.930999999999997</v>
      </c>
      <c r="AM19" s="110">
        <f>VLOOKUP(AM$3*100+ROW(P19)-ROW(P$4),'Formatted Data'!$A:$M,8,FALSE)/1000</f>
        <v>65.366</v>
      </c>
      <c r="AN19" s="110">
        <f>VLOOKUP(AN$3*100+ROW(Q19)-ROW(Q$4),'Formatted Data'!$A:$M,8,FALSE)/1000</f>
        <v>66.605999999999995</v>
      </c>
      <c r="AO19" s="110">
        <f>VLOOKUP(AO$3*100+ROW(R19)-ROW(R$4),'Formatted Data'!$A:$M,8,FALSE)/1000</f>
        <v>73.274000000000001</v>
      </c>
      <c r="AP19" s="110">
        <f>VLOOKUP(AP$3*100+ROW(S19)-ROW(S$4),'Formatted Data'!$A:$M,8,FALSE)/1000</f>
        <v>64.766000000000005</v>
      </c>
      <c r="AQ19" s="110">
        <f>VLOOKUP(AQ$3*100+ROW(T19)-ROW(T$4),'Formatted Data'!$A:$M,8,FALSE)/1000</f>
        <v>41.19</v>
      </c>
      <c r="AR19" s="110">
        <f>VLOOKUP(AR$3*100+ROW(U19)-ROW(U$4),'Formatted Data'!$A:$M,8,FALSE)/1000</f>
        <v>49.069000000000003</v>
      </c>
      <c r="AS19" s="110">
        <f>VLOOKUP(AS$3*100+ROW(V19)-ROW(V$4),'Formatted Data'!$A:$M,8,FALSE)/1000</f>
        <v>66.622</v>
      </c>
      <c r="AT19" s="110" t="e">
        <f>VLOOKUP(AT$3*100+ROW(W19)-ROW(W$4),'Formatted Data'!$A:$M,8,FALSE)/1000</f>
        <v>#N/A</v>
      </c>
      <c r="AU19" s="110" t="e">
        <f>VLOOKUP(AU$3*100+ROW(X19)-ROW(X$4),'Formatted Data'!$A:$M,8,FALSE)/1000</f>
        <v>#N/A</v>
      </c>
      <c r="AV19" s="110" t="e">
        <f>VLOOKUP(AV$3*100+ROW(Y19)-ROW(Y$4),'Formatted Data'!$A:$M,8,FALSE)/1000</f>
        <v>#N/A</v>
      </c>
      <c r="AW19" s="110" t="e">
        <f>VLOOKUP(AW$3*100+ROW(Z19)-ROW(Z$4),'Formatted Data'!$A:$M,8,FALSE)/1000</f>
        <v>#N/A</v>
      </c>
      <c r="AX19" s="110" t="e">
        <f>VLOOKUP(AX$3*100+ROW(AA19)-ROW(AA$4),'Formatted Data'!$A:$M,8,FALSE)/1000</f>
        <v>#N/A</v>
      </c>
      <c r="AY19" s="110" t="e">
        <f>VLOOKUP(AY$3*100+ROW(AB19)-ROW(AB$4),'Formatted Data'!$A:$M,8,FALSE)/1000</f>
        <v>#N/A</v>
      </c>
      <c r="AZ19" s="110" t="e">
        <f>VLOOKUP(AZ$3*100+ROW(AC19)-ROW(AC$4),'Formatted Data'!$A:$M,8,FALSE)/1000</f>
        <v>#N/A</v>
      </c>
      <c r="BA19" s="110" t="e">
        <f>VLOOKUP(BA$3*100+ROW(AD19)-ROW(AD$4),'Formatted Data'!$A:$M,8,FALSE)/1000</f>
        <v>#N/A</v>
      </c>
      <c r="BB19" s="110"/>
      <c r="BC19" s="79">
        <f t="shared" si="36"/>
        <v>0.22410050344094956</v>
      </c>
      <c r="BD19" s="79">
        <f t="shared" si="18"/>
        <v>3.1830358827302785E-2</v>
      </c>
      <c r="BE19" s="111">
        <f t="shared" si="37"/>
        <v>4.976121345980844E-2</v>
      </c>
      <c r="BF19" s="79">
        <f t="shared" si="19"/>
        <v>4.3333774566836514E-2</v>
      </c>
      <c r="BG19" s="79">
        <f t="shared" si="19"/>
        <v>-0.26090933979713804</v>
      </c>
      <c r="BH19" s="79">
        <f t="shared" si="19"/>
        <v>-0.19781540240685191</v>
      </c>
      <c r="BI19" s="79">
        <f t="shared" si="19"/>
        <v>0.13969072745497746</v>
      </c>
      <c r="BJ19" s="79">
        <f t="shared" si="19"/>
        <v>-0.21055024112578069</v>
      </c>
      <c r="BK19" s="79">
        <f t="shared" si="19"/>
        <v>5.6317752797736986E-2</v>
      </c>
      <c r="BL19" s="79">
        <f t="shared" si="19"/>
        <v>-2.4767434970670132E-2</v>
      </c>
      <c r="BM19" s="79">
        <f t="shared" si="19"/>
        <v>-0.17454280332948546</v>
      </c>
      <c r="BN19" s="79">
        <f t="shared" si="20"/>
        <v>-3.7758902415686468E-2</v>
      </c>
      <c r="BO19" s="79">
        <f t="shared" si="21"/>
        <v>1.8970106783342988E-2</v>
      </c>
      <c r="BP19" s="79">
        <f t="shared" si="22"/>
        <v>0.10011110110200283</v>
      </c>
      <c r="BQ19" s="79">
        <f t="shared" si="23"/>
        <v>-0.11611212708464114</v>
      </c>
      <c r="BR19" s="79">
        <f t="shared" si="24"/>
        <v>-0.36401815767532353</v>
      </c>
      <c r="BS19" s="79">
        <f t="shared" si="25"/>
        <v>0.19128429230395749</v>
      </c>
      <c r="BT19" s="79">
        <f t="shared" si="26"/>
        <v>0.35772076056165791</v>
      </c>
      <c r="BU19" s="79" t="e">
        <f t="shared" si="27"/>
        <v>#N/A</v>
      </c>
      <c r="BV19" s="79" t="e">
        <f t="shared" si="28"/>
        <v>#N/A</v>
      </c>
      <c r="BW19" s="79" t="e">
        <f t="shared" si="29"/>
        <v>#N/A</v>
      </c>
      <c r="BX19" s="79" t="e">
        <f t="shared" si="30"/>
        <v>#N/A</v>
      </c>
      <c r="BY19" s="79" t="e">
        <f t="shared" si="31"/>
        <v>#N/A</v>
      </c>
      <c r="BZ19" s="79" t="e">
        <f t="shared" si="32"/>
        <v>#N/A</v>
      </c>
      <c r="CA19" s="79" t="e">
        <f t="shared" si="33"/>
        <v>#N/A</v>
      </c>
      <c r="CB19" s="79" t="e">
        <f t="shared" si="34"/>
        <v>#N/A</v>
      </c>
      <c r="CC19" s="17"/>
      <c r="CD19" s="17"/>
      <c r="CE19" s="17"/>
      <c r="CF19" s="17"/>
      <c r="CG19" s="17"/>
      <c r="CH19" s="17"/>
      <c r="CI19" s="17"/>
      <c r="CJ19" s="17"/>
      <c r="CK19" s="17"/>
      <c r="CL19" s="17"/>
      <c r="CM19" s="17"/>
      <c r="CN19" s="114"/>
      <c r="CO19" s="15"/>
      <c r="CP19" s="16"/>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14"/>
      <c r="DR19" s="15"/>
      <c r="DS19" s="16"/>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14"/>
      <c r="EU19" s="15"/>
      <c r="EV19" s="16"/>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14"/>
      <c r="FX19" s="15"/>
      <c r="FY19" s="16"/>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14"/>
      <c r="HA19" s="15"/>
      <c r="HB19" s="16"/>
      <c r="HC19" s="17"/>
      <c r="HD19" s="17"/>
      <c r="HE19" s="17"/>
      <c r="HF19" s="17"/>
      <c r="HG19" s="17"/>
      <c r="HH19" s="17"/>
      <c r="HI19" s="17"/>
      <c r="HJ19" s="17"/>
      <c r="HK19" s="17"/>
      <c r="HL19" s="17"/>
      <c r="HM19" s="17"/>
      <c r="HN19" s="17"/>
      <c r="HO19" s="17"/>
      <c r="HP19" s="17"/>
      <c r="HQ19" s="17"/>
      <c r="HR19" s="17"/>
    </row>
    <row r="20" spans="1:226" x14ac:dyDescent="0.25">
      <c r="A20" s="113" t="s">
        <v>81</v>
      </c>
      <c r="B20" s="42">
        <f>IF('Formatted Data'!D18='Formatted Data'!D17,0,1)</f>
        <v>0</v>
      </c>
      <c r="C20" s="69" t="str">
        <f>IF(B20=0,"",VLOOKUP('Nom Revenue'!A20,'Commodity Code List'!$B$2:$C$19,2,FALSE))</f>
        <v/>
      </c>
      <c r="D20" s="69" t="str">
        <f>'Formatted Data'!E18</f>
        <v>M</v>
      </c>
      <c r="E20" s="69" t="str">
        <f>'Formatted Data'!F18</f>
        <v>P</v>
      </c>
      <c r="F20" s="69" t="str">
        <f>'Formatted Data'!G18</f>
        <v>U</v>
      </c>
      <c r="G20" s="110">
        <f>VLOOKUP(G$3*100+ROW(G20)-ROW(G$4),'Formatted Data'!$A:$M,8,FALSE)/1000</f>
        <v>133.23699999999999</v>
      </c>
      <c r="H20" s="110">
        <f>VLOOKUP(H$3*100+ROW(H20)-ROW(H$4),'Formatted Data'!$A:$M,8,FALSE)/1000</f>
        <v>96.072000000000003</v>
      </c>
      <c r="I20" s="110">
        <f>VLOOKUP(I$3*100+ROW(I20)-ROW(I$4),'Formatted Data'!$A:$M,8,FALSE)/1000</f>
        <v>119.636</v>
      </c>
      <c r="J20" s="110">
        <f>VLOOKUP(J$3*100+ROW(J20)-ROW(J$4),'Formatted Data'!$A:$M,8,FALSE)/1000</f>
        <v>102.971</v>
      </c>
      <c r="K20" s="110">
        <f>VLOOKUP(K$3*100+ROW(K20)-ROW(K$4),'Formatted Data'!$A:$M,8,FALSE)/1000</f>
        <v>100.97799999999999</v>
      </c>
      <c r="L20" s="110">
        <f>VLOOKUP(L$3*100+ROW(L20)-ROW(L$4),'Formatted Data'!$A:$M,8,FALSE)/1000</f>
        <v>102.43</v>
      </c>
      <c r="M20" s="110">
        <f>VLOOKUP(M$3*100+ROW(M20)-ROW(M$4),'Formatted Data'!$A:$M,8,FALSE)/1000</f>
        <v>94.01</v>
      </c>
      <c r="N20" s="110">
        <f>VLOOKUP(N$3*100+ROW(N20)-ROW(N$4),'Formatted Data'!$A:$M,8,FALSE)/1000</f>
        <v>100.72499999999999</v>
      </c>
      <c r="O20" s="110">
        <f>VLOOKUP(O$3*100+ROW(O20)-ROW(O$4),'Formatted Data'!$A:$M,8,FALSE)/1000</f>
        <v>108.98099999999999</v>
      </c>
      <c r="P20" s="110">
        <f>VLOOKUP(P$3*100+ROW(P20)-ROW(P$4),'Formatted Data'!$A:$M,8,FALSE)/1000</f>
        <v>99.769000000000005</v>
      </c>
      <c r="Q20" s="110">
        <f>VLOOKUP(Q$3*100+ROW(Q20)-ROW(Q$4),'Formatted Data'!$A:$M,8,FALSE)/1000</f>
        <v>85.774000000000001</v>
      </c>
      <c r="R20" s="110">
        <f>VLOOKUP(R$3*100+ROW(R20)-ROW(R$4),'Formatted Data'!$A:$M,8,FALSE)/1000</f>
        <v>85.81</v>
      </c>
      <c r="S20" s="110">
        <f>VLOOKUP(S$3*100+ROW(S20)-ROW(S$4),'Formatted Data'!$A:$M,8,FALSE)/1000</f>
        <v>124.587</v>
      </c>
      <c r="T20" s="110">
        <f>VLOOKUP(T$3*100+ROW(T20)-ROW(T$4),'Formatted Data'!$A:$M,8,FALSE)/1000</f>
        <v>160.517</v>
      </c>
      <c r="U20" s="110">
        <f>VLOOKUP(U$3*100+ROW(U20)-ROW(U$4),'Formatted Data'!$A:$M,8,FALSE)/1000</f>
        <v>164.113</v>
      </c>
      <c r="V20" s="110">
        <f>VLOOKUP(V$3*100+ROW(V20)-ROW(V$4),'Formatted Data'!$A:$M,8,FALSE)/1000</f>
        <v>160.56899999999999</v>
      </c>
      <c r="W20" s="110">
        <f>VLOOKUP(W$3*100+ROW(W20)-ROW(W$4),'Formatted Data'!$A:$M,8,FALSE)/1000</f>
        <v>165.37</v>
      </c>
      <c r="X20" s="110">
        <f>VLOOKUP(X$3*100+ROW(X20)-ROW(X$4),'Formatted Data'!$A:$M,8,FALSE)/1000</f>
        <v>147.86099999999999</v>
      </c>
      <c r="Y20" s="110">
        <f>VLOOKUP(Y$3*100+ROW(A20)-ROW(A$4),'Formatted Data'!$A:$M,8,FALSE)/1000</f>
        <v>151.547</v>
      </c>
      <c r="Z20" s="110">
        <f>VLOOKUP(Z$3*100+ROW(B20)-ROW(B$4),'Formatted Data'!$A:$M,8,FALSE)/1000</f>
        <v>156.505</v>
      </c>
      <c r="AA20" s="110">
        <f>VLOOKUP(AA$3*100+ROW(D20)-ROW(D$4),'Formatted Data'!$A:$M,8,FALSE)/1000</f>
        <v>157.852</v>
      </c>
      <c r="AB20" s="110">
        <f>VLOOKUP(AB$3*100+ROW(F20)-ROW(F$4),'Formatted Data'!$A:$M,8,FALSE)/1000</f>
        <v>222.08600000000001</v>
      </c>
      <c r="AC20" s="110">
        <f t="shared" si="35"/>
        <v>234.84899999999999</v>
      </c>
      <c r="AD20" s="110">
        <f>VLOOKUP(AD$3*100+ROW(G20)-ROW(G$4),'Formatted Data'!$A:$M,8,FALSE)/1000</f>
        <v>234.84899999999999</v>
      </c>
      <c r="AE20" s="110">
        <f>VLOOKUP(AE$3*100+ROW(H20)-ROW(H$4),'Formatted Data'!$A:$M,8,FALSE)/1000</f>
        <v>261.96300000000002</v>
      </c>
      <c r="AF20" s="110">
        <f>VLOOKUP(AF$3*100+ROW(I20)-ROW(I$4),'Formatted Data'!$A:$M,8,FALSE)/1000</f>
        <v>224.59100000000001</v>
      </c>
      <c r="AG20" s="110">
        <f>VLOOKUP(AG$3*100+ROW(J20)-ROW(J$4),'Formatted Data'!$A:$M,8,FALSE)/1000</f>
        <v>203.929</v>
      </c>
      <c r="AH20" s="110">
        <f>VLOOKUP(AH$3*100+ROW(K20)-ROW(K$4),'Formatted Data'!$A:$M,8,FALSE)/1000</f>
        <v>225.892</v>
      </c>
      <c r="AI20" s="110">
        <f>VLOOKUP(AI$3*100+ROW(L20)-ROW(L$4),'Formatted Data'!$A:$M,8,FALSE)/1000</f>
        <v>156.88999999999999</v>
      </c>
      <c r="AJ20" s="110">
        <f>VLOOKUP(AJ$3*100+ROW(M20)-ROW(M$4),'Formatted Data'!$A:$M,8,FALSE)/1000</f>
        <v>165.79900000000001</v>
      </c>
      <c r="AK20" s="110">
        <f>VLOOKUP(AK$3*100+ROW(N20)-ROW(N$4),'Formatted Data'!$A:$M,8,FALSE)/1000</f>
        <v>223.45400000000001</v>
      </c>
      <c r="AL20" s="110">
        <f>VLOOKUP(AL$3*100+ROW(O20)-ROW(O$4),'Formatted Data'!$A:$M,8,FALSE)/1000</f>
        <v>154.47900000000001</v>
      </c>
      <c r="AM20" s="110">
        <f>VLOOKUP(AM$3*100+ROW(P20)-ROW(P$4),'Formatted Data'!$A:$M,8,FALSE)/1000</f>
        <v>206.71799999999999</v>
      </c>
      <c r="AN20" s="110">
        <f>VLOOKUP(AN$3*100+ROW(Q20)-ROW(Q$4),'Formatted Data'!$A:$M,8,FALSE)/1000</f>
        <v>228.422</v>
      </c>
      <c r="AO20" s="110">
        <f>VLOOKUP(AO$3*100+ROW(R20)-ROW(R$4),'Formatted Data'!$A:$M,8,FALSE)/1000</f>
        <v>224.91</v>
      </c>
      <c r="AP20" s="110">
        <f>VLOOKUP(AP$3*100+ROW(S20)-ROW(S$4),'Formatted Data'!$A:$M,8,FALSE)/1000</f>
        <v>253.49600000000001</v>
      </c>
      <c r="AQ20" s="110">
        <f>VLOOKUP(AQ$3*100+ROW(T20)-ROW(T$4),'Formatted Data'!$A:$M,8,FALSE)/1000</f>
        <v>246.226</v>
      </c>
      <c r="AR20" s="110">
        <f>VLOOKUP(AR$3*100+ROW(U20)-ROW(U$4),'Formatted Data'!$A:$M,8,FALSE)/1000</f>
        <v>276.33600000000001</v>
      </c>
      <c r="AS20" s="110">
        <f>VLOOKUP(AS$3*100+ROW(V20)-ROW(V$4),'Formatted Data'!$A:$M,8,FALSE)/1000</f>
        <v>338.67099999999999</v>
      </c>
      <c r="AT20" s="110" t="e">
        <f>VLOOKUP(AT$3*100+ROW(W20)-ROW(W$4),'Formatted Data'!$A:$M,8,FALSE)/1000</f>
        <v>#N/A</v>
      </c>
      <c r="AU20" s="110" t="e">
        <f>VLOOKUP(AU$3*100+ROW(X20)-ROW(X$4),'Formatted Data'!$A:$M,8,FALSE)/1000</f>
        <v>#N/A</v>
      </c>
      <c r="AV20" s="110" t="e">
        <f>VLOOKUP(AV$3*100+ROW(Y20)-ROW(Y$4),'Formatted Data'!$A:$M,8,FALSE)/1000</f>
        <v>#N/A</v>
      </c>
      <c r="AW20" s="110" t="e">
        <f>VLOOKUP(AW$3*100+ROW(Z20)-ROW(Z$4),'Formatted Data'!$A:$M,8,FALSE)/1000</f>
        <v>#N/A</v>
      </c>
      <c r="AX20" s="110" t="e">
        <f>VLOOKUP(AX$3*100+ROW(AA20)-ROW(AA$4),'Formatted Data'!$A:$M,8,FALSE)/1000</f>
        <v>#N/A</v>
      </c>
      <c r="AY20" s="110" t="e">
        <f>VLOOKUP(AY$3*100+ROW(AB20)-ROW(AB$4),'Formatted Data'!$A:$M,8,FALSE)/1000</f>
        <v>#N/A</v>
      </c>
      <c r="AZ20" s="110" t="e">
        <f>VLOOKUP(AZ$3*100+ROW(AC20)-ROW(AC$4),'Formatted Data'!$A:$M,8,FALSE)/1000</f>
        <v>#N/A</v>
      </c>
      <c r="BA20" s="110" t="e">
        <f>VLOOKUP(BA$3*100+ROW(AD20)-ROW(AD$4),'Formatted Data'!$A:$M,8,FALSE)/1000</f>
        <v>#N/A</v>
      </c>
      <c r="BB20" s="110"/>
      <c r="BC20" s="79">
        <f t="shared" ref="BC20:BC32" si="38">IF(Z20&gt;0,AA20/Z20-1,0)</f>
        <v>8.6067537778347081E-3</v>
      </c>
      <c r="BD20" s="79">
        <f t="shared" ref="BD20:BD32" si="39">IF(AA20&gt;0,AB20/AA20-1,0)</f>
        <v>0.40692547449509675</v>
      </c>
      <c r="BE20" s="111">
        <f t="shared" si="37"/>
        <v>5.7468728330466456E-2</v>
      </c>
      <c r="BF20" s="79">
        <f t="shared" ref="BF20:BM32" si="40">IF(AD20&gt;0,AE20/AD20-1,0)</f>
        <v>0.1154529080387825</v>
      </c>
      <c r="BG20" s="79">
        <f t="shared" si="40"/>
        <v>-0.14266136820848752</v>
      </c>
      <c r="BH20" s="79">
        <f t="shared" si="40"/>
        <v>-9.1998343655801063E-2</v>
      </c>
      <c r="BI20" s="79">
        <f t="shared" si="40"/>
        <v>0.10769924826777943</v>
      </c>
      <c r="BJ20" s="79">
        <f t="shared" si="40"/>
        <v>-0.30546455828448993</v>
      </c>
      <c r="BK20" s="79">
        <f t="shared" si="40"/>
        <v>5.6785008604754994E-2</v>
      </c>
      <c r="BL20" s="79">
        <f t="shared" si="40"/>
        <v>0.34774033619020628</v>
      </c>
      <c r="BM20" s="79">
        <f t="shared" si="40"/>
        <v>-0.30867650612654052</v>
      </c>
      <c r="BN20" s="79">
        <f t="shared" si="20"/>
        <v>0.33816246868506372</v>
      </c>
      <c r="BO20" s="79">
        <f t="shared" si="21"/>
        <v>0.10499327586373708</v>
      </c>
      <c r="BP20" s="79">
        <f t="shared" si="22"/>
        <v>-1.5375051439878828E-2</v>
      </c>
      <c r="BQ20" s="79">
        <f t="shared" si="23"/>
        <v>0.12709972878040121</v>
      </c>
      <c r="BR20" s="79">
        <f t="shared" si="24"/>
        <v>-2.8678953514059469E-2</v>
      </c>
      <c r="BS20" s="79">
        <f t="shared" si="25"/>
        <v>0.1222860299074835</v>
      </c>
      <c r="BT20" s="79">
        <f t="shared" si="26"/>
        <v>0.22557683399918926</v>
      </c>
      <c r="BU20" s="79" t="e">
        <f t="shared" si="27"/>
        <v>#N/A</v>
      </c>
      <c r="BV20" s="79" t="e">
        <f t="shared" si="28"/>
        <v>#N/A</v>
      </c>
      <c r="BW20" s="79" t="e">
        <f t="shared" si="29"/>
        <v>#N/A</v>
      </c>
      <c r="BX20" s="79" t="e">
        <f t="shared" si="30"/>
        <v>#N/A</v>
      </c>
      <c r="BY20" s="79" t="e">
        <f t="shared" si="31"/>
        <v>#N/A</v>
      </c>
      <c r="BZ20" s="79" t="e">
        <f t="shared" si="32"/>
        <v>#N/A</v>
      </c>
      <c r="CA20" s="79" t="e">
        <f t="shared" si="33"/>
        <v>#N/A</v>
      </c>
      <c r="CB20" s="79" t="e">
        <f t="shared" si="34"/>
        <v>#N/A</v>
      </c>
    </row>
    <row r="21" spans="1:226" x14ac:dyDescent="0.25">
      <c r="A21" s="112" t="s">
        <v>81</v>
      </c>
      <c r="B21" s="108">
        <f>IF('Formatted Data'!D19='Formatted Data'!D18,0,1)</f>
        <v>0</v>
      </c>
      <c r="C21" s="63" t="str">
        <f>IF(B21=0,"",VLOOKUP('Nom Revenue'!A21,'Commodity Code List'!$B$2:$C$19,2,FALSE))</f>
        <v/>
      </c>
      <c r="D21" s="63" t="str">
        <f>'Formatted Data'!E19</f>
        <v>L</v>
      </c>
      <c r="E21" s="63" t="str">
        <f>'Formatted Data'!F19</f>
        <v>R</v>
      </c>
      <c r="F21" s="63" t="str">
        <f>'Formatted Data'!G19</f>
        <v>S</v>
      </c>
      <c r="G21" s="109">
        <f>VLOOKUP(G$3*100+ROW(G21)-ROW(G$4),'Formatted Data'!$A:$M,8,FALSE)/1000</f>
        <v>74.822000000000003</v>
      </c>
      <c r="H21" s="109">
        <f>VLOOKUP(H$3*100+ROW(H21)-ROW(H$4),'Formatted Data'!$A:$M,8,FALSE)/1000</f>
        <v>110.94799999999999</v>
      </c>
      <c r="I21" s="109">
        <f>VLOOKUP(I$3*100+ROW(I21)-ROW(I$4),'Formatted Data'!$A:$M,8,FALSE)/1000</f>
        <v>80.513000000000005</v>
      </c>
      <c r="J21" s="109">
        <f>VLOOKUP(J$3*100+ROW(J21)-ROW(J$4),'Formatted Data'!$A:$M,8,FALSE)/1000</f>
        <v>93.718999999999994</v>
      </c>
      <c r="K21" s="109">
        <f>VLOOKUP(K$3*100+ROW(K21)-ROW(K$4),'Formatted Data'!$A:$M,8,FALSE)/1000</f>
        <v>98.295000000000002</v>
      </c>
      <c r="L21" s="109">
        <f>VLOOKUP(L$3*100+ROW(L21)-ROW(L$4),'Formatted Data'!$A:$M,8,FALSE)/1000</f>
        <v>112.312</v>
      </c>
      <c r="M21" s="109">
        <f>VLOOKUP(M$3*100+ROW(M21)-ROW(M$4),'Formatted Data'!$A:$M,8,FALSE)/1000</f>
        <v>113.977</v>
      </c>
      <c r="N21" s="109">
        <f>VLOOKUP(N$3*100+ROW(N21)-ROW(N$4),'Formatted Data'!$A:$M,8,FALSE)/1000</f>
        <v>114.411</v>
      </c>
      <c r="O21" s="109">
        <f>VLOOKUP(O$3*100+ROW(O21)-ROW(O$4),'Formatted Data'!$A:$M,8,FALSE)/1000</f>
        <v>117.97499999999999</v>
      </c>
      <c r="P21" s="109">
        <f>VLOOKUP(P$3*100+ROW(P21)-ROW(P$4),'Formatted Data'!$A:$M,8,FALSE)/1000</f>
        <v>117.819</v>
      </c>
      <c r="Q21" s="109">
        <f>VLOOKUP(Q$3*100+ROW(Q21)-ROW(Q$4),'Formatted Data'!$A:$M,8,FALSE)/1000</f>
        <v>131.06200000000001</v>
      </c>
      <c r="R21" s="109">
        <f>VLOOKUP(R$3*100+ROW(R21)-ROW(R$4),'Formatted Data'!$A:$M,8,FALSE)/1000</f>
        <v>128.87899999999999</v>
      </c>
      <c r="S21" s="109">
        <f>VLOOKUP(S$3*100+ROW(S21)-ROW(S$4),'Formatted Data'!$A:$M,8,FALSE)/1000</f>
        <v>105.747</v>
      </c>
      <c r="T21" s="109">
        <f>VLOOKUP(T$3*100+ROW(T21)-ROW(T$4),'Formatted Data'!$A:$M,8,FALSE)/1000</f>
        <v>77.558999999999997</v>
      </c>
      <c r="U21" s="109">
        <f>VLOOKUP(U$3*100+ROW(U21)-ROW(U$4),'Formatted Data'!$A:$M,8,FALSE)/1000</f>
        <v>90.073999999999998</v>
      </c>
      <c r="V21" s="109">
        <f>VLOOKUP(V$3*100+ROW(V21)-ROW(V$4),'Formatted Data'!$A:$M,8,FALSE)/1000</f>
        <v>93.575999999999993</v>
      </c>
      <c r="W21" s="109">
        <f>VLOOKUP(W$3*100+ROW(W21)-ROW(W$4),'Formatted Data'!$A:$M,8,FALSE)/1000</f>
        <v>96.203999999999994</v>
      </c>
      <c r="X21" s="109">
        <f>VLOOKUP(X$3*100+ROW(X21)-ROW(X$4),'Formatted Data'!$A:$M,8,FALSE)/1000</f>
        <v>90.197000000000003</v>
      </c>
      <c r="Y21" s="109">
        <f>VLOOKUP(Y$3*100+ROW(A21)-ROW(A$4),'Formatted Data'!$A:$M,8,FALSE)/1000</f>
        <v>89.32</v>
      </c>
      <c r="Z21" s="109">
        <f>VLOOKUP(Z$3*100+ROW(B21)-ROW(B$4),'Formatted Data'!$A:$M,8,FALSE)/1000</f>
        <v>88.341999999999999</v>
      </c>
      <c r="AA21" s="109">
        <f>VLOOKUP(AA$3*100+ROW(D21)-ROW(D$4),'Formatted Data'!$A:$M,8,FALSE)/1000</f>
        <v>109.932</v>
      </c>
      <c r="AB21" s="109">
        <f>VLOOKUP(AB$3*100+ROW(F21)-ROW(F$4),'Formatted Data'!$A:$M,8,FALSE)/1000</f>
        <v>137.62700000000001</v>
      </c>
      <c r="AC21" s="109">
        <f t="shared" si="35"/>
        <v>158.40100000000001</v>
      </c>
      <c r="AD21" s="109">
        <f>VLOOKUP(AD$3*100+ROW(G21)-ROW(G$4),'Formatted Data'!$A:$M,8,FALSE)/1000</f>
        <v>158.40100000000001</v>
      </c>
      <c r="AE21" s="109">
        <f>VLOOKUP(AE$3*100+ROW(H21)-ROW(H$4),'Formatted Data'!$A:$M,8,FALSE)/1000</f>
        <v>202.26900000000001</v>
      </c>
      <c r="AF21" s="109">
        <f>VLOOKUP(AF$3*100+ROW(I21)-ROW(I$4),'Formatted Data'!$A:$M,8,FALSE)/1000</f>
        <v>185.69800000000001</v>
      </c>
      <c r="AG21" s="109">
        <f>VLOOKUP(AG$3*100+ROW(J21)-ROW(J$4),'Formatted Data'!$A:$M,8,FALSE)/1000</f>
        <v>185.148</v>
      </c>
      <c r="AH21" s="109">
        <f>VLOOKUP(AH$3*100+ROW(K21)-ROW(K$4),'Formatted Data'!$A:$M,8,FALSE)/1000</f>
        <v>177.22200000000001</v>
      </c>
      <c r="AI21" s="109">
        <f>VLOOKUP(AI$3*100+ROW(L21)-ROW(L$4),'Formatted Data'!$A:$M,8,FALSE)/1000</f>
        <v>199.05699999999999</v>
      </c>
      <c r="AJ21" s="109">
        <f>VLOOKUP(AJ$3*100+ROW(M21)-ROW(M$4),'Formatted Data'!$A:$M,8,FALSE)/1000</f>
        <v>191.65</v>
      </c>
      <c r="AK21" s="109">
        <f>VLOOKUP(AK$3*100+ROW(N21)-ROW(N$4),'Formatted Data'!$A:$M,8,FALSE)/1000</f>
        <v>186.12299999999999</v>
      </c>
      <c r="AL21" s="109">
        <f>VLOOKUP(AL$3*100+ROW(O21)-ROW(O$4),'Formatted Data'!$A:$M,8,FALSE)/1000</f>
        <v>203.417</v>
      </c>
      <c r="AM21" s="109">
        <f>VLOOKUP(AM$3*100+ROW(P21)-ROW(P$4),'Formatted Data'!$A:$M,8,FALSE)/1000</f>
        <v>156.69499999999999</v>
      </c>
      <c r="AN21" s="109">
        <f>VLOOKUP(AN$3*100+ROW(Q21)-ROW(Q$4),'Formatted Data'!$A:$M,8,FALSE)/1000</f>
        <v>180.809</v>
      </c>
      <c r="AO21" s="109">
        <f>VLOOKUP(AO$3*100+ROW(R21)-ROW(R$4),'Formatted Data'!$A:$M,8,FALSE)/1000</f>
        <v>174.30500000000001</v>
      </c>
      <c r="AP21" s="109">
        <f>VLOOKUP(AP$3*100+ROW(S21)-ROW(S$4),'Formatted Data'!$A:$M,8,FALSE)/1000</f>
        <v>169.85599999999999</v>
      </c>
      <c r="AQ21" s="109">
        <f>VLOOKUP(AQ$3*100+ROW(T21)-ROW(T$4),'Formatted Data'!$A:$M,8,FALSE)/1000</f>
        <v>172.25200000000001</v>
      </c>
      <c r="AR21" s="109">
        <f>VLOOKUP(AR$3*100+ROW(U21)-ROW(U$4),'Formatted Data'!$A:$M,8,FALSE)/1000</f>
        <v>185.601</v>
      </c>
      <c r="AS21" s="109">
        <f>VLOOKUP(AS$3*100+ROW(V21)-ROW(V$4),'Formatted Data'!$A:$M,8,FALSE)/1000</f>
        <v>198.042</v>
      </c>
      <c r="AT21" s="109" t="e">
        <f>VLOOKUP(AT$3*100+ROW(W21)-ROW(W$4),'Formatted Data'!$A:$M,8,FALSE)/1000</f>
        <v>#N/A</v>
      </c>
      <c r="AU21" s="109" t="e">
        <f>VLOOKUP(AU$3*100+ROW(X21)-ROW(X$4),'Formatted Data'!$A:$M,8,FALSE)/1000</f>
        <v>#N/A</v>
      </c>
      <c r="AV21" s="109" t="e">
        <f>VLOOKUP(AV$3*100+ROW(Y21)-ROW(Y$4),'Formatted Data'!$A:$M,8,FALSE)/1000</f>
        <v>#N/A</v>
      </c>
      <c r="AW21" s="109" t="e">
        <f>VLOOKUP(AW$3*100+ROW(Z21)-ROW(Z$4),'Formatted Data'!$A:$M,8,FALSE)/1000</f>
        <v>#N/A</v>
      </c>
      <c r="AX21" s="109" t="e">
        <f>VLOOKUP(AX$3*100+ROW(AA21)-ROW(AA$4),'Formatted Data'!$A:$M,8,FALSE)/1000</f>
        <v>#N/A</v>
      </c>
      <c r="AY21" s="109" t="e">
        <f>VLOOKUP(AY$3*100+ROW(AB21)-ROW(AB$4),'Formatted Data'!$A:$M,8,FALSE)/1000</f>
        <v>#N/A</v>
      </c>
      <c r="AZ21" s="109" t="e">
        <f>VLOOKUP(AZ$3*100+ROW(AC21)-ROW(AC$4),'Formatted Data'!$A:$M,8,FALSE)/1000</f>
        <v>#N/A</v>
      </c>
      <c r="BA21" s="109" t="e">
        <f>VLOOKUP(BA$3*100+ROW(AD21)-ROW(AD$4),'Formatted Data'!$A:$M,8,FALSE)/1000</f>
        <v>#N/A</v>
      </c>
      <c r="BB21" s="109"/>
      <c r="BC21" s="78">
        <f t="shared" si="38"/>
        <v>0.24439111634330213</v>
      </c>
      <c r="BD21" s="78">
        <f t="shared" si="39"/>
        <v>0.25192846486919196</v>
      </c>
      <c r="BE21" s="78">
        <f t="shared" si="37"/>
        <v>0.15094421879427733</v>
      </c>
      <c r="BF21" s="78">
        <f t="shared" si="40"/>
        <v>0.27694269606883792</v>
      </c>
      <c r="BG21" s="78">
        <f t="shared" si="40"/>
        <v>-8.1925554583253013E-2</v>
      </c>
      <c r="BH21" s="78">
        <f t="shared" si="40"/>
        <v>-2.9617981884565436E-3</v>
      </c>
      <c r="BI21" s="78">
        <f t="shared" si="40"/>
        <v>-4.2808996046406089E-2</v>
      </c>
      <c r="BJ21" s="78">
        <f t="shared" si="40"/>
        <v>0.12320705104332408</v>
      </c>
      <c r="BK21" s="78">
        <f t="shared" si="40"/>
        <v>-3.7210447258825274E-2</v>
      </c>
      <c r="BL21" s="78">
        <f t="shared" si="40"/>
        <v>-2.8839029480824507E-2</v>
      </c>
      <c r="BM21" s="78">
        <f t="shared" si="40"/>
        <v>9.2917049478033364E-2</v>
      </c>
      <c r="BN21" s="78">
        <f t="shared" si="20"/>
        <v>-0.22968581780283859</v>
      </c>
      <c r="BO21" s="78">
        <f t="shared" si="21"/>
        <v>0.15389131752768126</v>
      </c>
      <c r="BP21" s="78">
        <f t="shared" si="22"/>
        <v>-3.5971660702730501E-2</v>
      </c>
      <c r="BQ21" s="78">
        <f t="shared" si="23"/>
        <v>-2.5524224778405769E-2</v>
      </c>
      <c r="BR21" s="78">
        <f t="shared" si="24"/>
        <v>1.4106066314996335E-2</v>
      </c>
      <c r="BS21" s="78">
        <f t="shared" si="25"/>
        <v>7.7496923112648775E-2</v>
      </c>
      <c r="BT21" s="78">
        <f t="shared" si="26"/>
        <v>6.703088884219377E-2</v>
      </c>
      <c r="BU21" s="78" t="e">
        <f t="shared" si="27"/>
        <v>#N/A</v>
      </c>
      <c r="BV21" s="78" t="e">
        <f t="shared" si="28"/>
        <v>#N/A</v>
      </c>
      <c r="BW21" s="78" t="e">
        <f t="shared" si="29"/>
        <v>#N/A</v>
      </c>
      <c r="BX21" s="78" t="e">
        <f t="shared" si="30"/>
        <v>#N/A</v>
      </c>
      <c r="BY21" s="78" t="e">
        <f t="shared" si="31"/>
        <v>#N/A</v>
      </c>
      <c r="BZ21" s="78" t="e">
        <f t="shared" si="32"/>
        <v>#N/A</v>
      </c>
      <c r="CA21" s="78" t="e">
        <f t="shared" si="33"/>
        <v>#N/A</v>
      </c>
      <c r="CB21" s="78" t="e">
        <f t="shared" si="34"/>
        <v>#N/A</v>
      </c>
    </row>
    <row r="22" spans="1:226" x14ac:dyDescent="0.25">
      <c r="A22" s="112" t="s">
        <v>81</v>
      </c>
      <c r="B22" s="108">
        <f>IF('Formatted Data'!D20='Formatted Data'!D19,0,1)</f>
        <v>0</v>
      </c>
      <c r="C22" s="63" t="str">
        <f>IF(B22=0,"",VLOOKUP('Nom Revenue'!A22,'Commodity Code List'!$B$2:$C$19,2,FALSE))</f>
        <v/>
      </c>
      <c r="D22" s="63" t="str">
        <f>'Formatted Data'!E20</f>
        <v>L</v>
      </c>
      <c r="E22" s="63" t="str">
        <f>'Formatted Data'!F20</f>
        <v>R</v>
      </c>
      <c r="F22" s="63" t="str">
        <f>'Formatted Data'!G20</f>
        <v>M</v>
      </c>
      <c r="G22" s="109">
        <f>VLOOKUP(G$3*100+ROW(G22)-ROW(G$4),'Formatted Data'!$A:$M,8,FALSE)/1000</f>
        <v>80.602999999999994</v>
      </c>
      <c r="H22" s="109">
        <f>VLOOKUP(H$3*100+ROW(H22)-ROW(H$4),'Formatted Data'!$A:$M,8,FALSE)/1000</f>
        <v>98.147999999999996</v>
      </c>
      <c r="I22" s="109">
        <f>VLOOKUP(I$3*100+ROW(I22)-ROW(I$4),'Formatted Data'!$A:$M,8,FALSE)/1000</f>
        <v>140.11799999999999</v>
      </c>
      <c r="J22" s="109">
        <f>VLOOKUP(J$3*100+ROW(J22)-ROW(J$4),'Formatted Data'!$A:$M,8,FALSE)/1000</f>
        <v>137.297</v>
      </c>
      <c r="K22" s="109">
        <f>VLOOKUP(K$3*100+ROW(K22)-ROW(K$4),'Formatted Data'!$A:$M,8,FALSE)/1000</f>
        <v>167.26900000000001</v>
      </c>
      <c r="L22" s="109">
        <f>VLOOKUP(L$3*100+ROW(L22)-ROW(L$4),'Formatted Data'!$A:$M,8,FALSE)/1000</f>
        <v>165.191</v>
      </c>
      <c r="M22" s="109">
        <f>VLOOKUP(M$3*100+ROW(M22)-ROW(M$4),'Formatted Data'!$A:$M,8,FALSE)/1000</f>
        <v>178.125</v>
      </c>
      <c r="N22" s="109">
        <f>VLOOKUP(N$3*100+ROW(N22)-ROW(N$4),'Formatted Data'!$A:$M,8,FALSE)/1000</f>
        <v>220.38800000000001</v>
      </c>
      <c r="O22" s="109">
        <f>VLOOKUP(O$3*100+ROW(O22)-ROW(O$4),'Formatted Data'!$A:$M,8,FALSE)/1000</f>
        <v>244.54400000000001</v>
      </c>
      <c r="P22" s="109">
        <f>VLOOKUP(P$3*100+ROW(P22)-ROW(P$4),'Formatted Data'!$A:$M,8,FALSE)/1000</f>
        <v>263.72199999999998</v>
      </c>
      <c r="Q22" s="109">
        <f>VLOOKUP(Q$3*100+ROW(Q22)-ROW(Q$4),'Formatted Data'!$A:$M,8,FALSE)/1000</f>
        <v>333.8</v>
      </c>
      <c r="R22" s="109">
        <f>VLOOKUP(R$3*100+ROW(R22)-ROW(R$4),'Formatted Data'!$A:$M,8,FALSE)/1000</f>
        <v>317.62900000000002</v>
      </c>
      <c r="S22" s="109">
        <f>VLOOKUP(S$3*100+ROW(S22)-ROW(S$4),'Formatted Data'!$A:$M,8,FALSE)/1000</f>
        <v>270.44099999999997</v>
      </c>
      <c r="T22" s="109">
        <f>VLOOKUP(T$3*100+ROW(T22)-ROW(T$4),'Formatted Data'!$A:$M,8,FALSE)/1000</f>
        <v>213.27099999999999</v>
      </c>
      <c r="U22" s="109">
        <f>VLOOKUP(U$3*100+ROW(U22)-ROW(U$4),'Formatted Data'!$A:$M,8,FALSE)/1000</f>
        <v>201.70699999999999</v>
      </c>
      <c r="V22" s="109">
        <f>VLOOKUP(V$3*100+ROW(V22)-ROW(V$4),'Formatted Data'!$A:$M,8,FALSE)/1000</f>
        <v>214.434</v>
      </c>
      <c r="W22" s="109">
        <f>VLOOKUP(W$3*100+ROW(W22)-ROW(W$4),'Formatted Data'!$A:$M,8,FALSE)/1000</f>
        <v>235.227</v>
      </c>
      <c r="X22" s="109">
        <f>VLOOKUP(X$3*100+ROW(X22)-ROW(X$4),'Formatted Data'!$A:$M,8,FALSE)/1000</f>
        <v>183.81899999999999</v>
      </c>
      <c r="Y22" s="109">
        <f>VLOOKUP(Y$3*100+ROW(A22)-ROW(A$4),'Formatted Data'!$A:$M,8,FALSE)/1000</f>
        <v>210.44499999999999</v>
      </c>
      <c r="Z22" s="109">
        <f>VLOOKUP(Z$3*100+ROW(B22)-ROW(B$4),'Formatted Data'!$A:$M,8,FALSE)/1000</f>
        <v>220.89</v>
      </c>
      <c r="AA22" s="109">
        <f>VLOOKUP(AA$3*100+ROW(D22)-ROW(D$4),'Formatted Data'!$A:$M,8,FALSE)/1000</f>
        <v>352.71699999999998</v>
      </c>
      <c r="AB22" s="109">
        <f>VLOOKUP(AB$3*100+ROW(F22)-ROW(F$4),'Formatted Data'!$A:$M,8,FALSE)/1000</f>
        <v>359.85599999999999</v>
      </c>
      <c r="AC22" s="109">
        <f t="shared" si="35"/>
        <v>321.20800000000003</v>
      </c>
      <c r="AD22" s="109">
        <f>VLOOKUP(AD$3*100+ROW(G22)-ROW(G$4),'Formatted Data'!$A:$M,8,FALSE)/1000</f>
        <v>321.20800000000003</v>
      </c>
      <c r="AE22" s="109">
        <f>VLOOKUP(AE$3*100+ROW(H22)-ROW(H$4),'Formatted Data'!$A:$M,8,FALSE)/1000</f>
        <v>399.88200000000001</v>
      </c>
      <c r="AF22" s="109">
        <f>VLOOKUP(AF$3*100+ROW(I22)-ROW(I$4),'Formatted Data'!$A:$M,8,FALSE)/1000</f>
        <v>374.03</v>
      </c>
      <c r="AG22" s="109">
        <f>VLOOKUP(AG$3*100+ROW(J22)-ROW(J$4),'Formatted Data'!$A:$M,8,FALSE)/1000</f>
        <v>377.26400000000001</v>
      </c>
      <c r="AH22" s="109">
        <f>VLOOKUP(AH$3*100+ROW(K22)-ROW(K$4),'Formatted Data'!$A:$M,8,FALSE)/1000</f>
        <v>330.25</v>
      </c>
      <c r="AI22" s="109">
        <f>VLOOKUP(AI$3*100+ROW(L22)-ROW(L$4),'Formatted Data'!$A:$M,8,FALSE)/1000</f>
        <v>297.65800000000002</v>
      </c>
      <c r="AJ22" s="109">
        <f>VLOOKUP(AJ$3*100+ROW(M22)-ROW(M$4),'Formatted Data'!$A:$M,8,FALSE)/1000</f>
        <v>310.101</v>
      </c>
      <c r="AK22" s="109">
        <f>VLOOKUP(AK$3*100+ROW(N22)-ROW(N$4),'Formatted Data'!$A:$M,8,FALSE)/1000</f>
        <v>338.87599999999998</v>
      </c>
      <c r="AL22" s="109">
        <f>VLOOKUP(AL$3*100+ROW(O22)-ROW(O$4),'Formatted Data'!$A:$M,8,FALSE)/1000</f>
        <v>387.976</v>
      </c>
      <c r="AM22" s="109">
        <f>VLOOKUP(AM$3*100+ROW(P22)-ROW(P$4),'Formatted Data'!$A:$M,8,FALSE)/1000</f>
        <v>338.90699999999998</v>
      </c>
      <c r="AN22" s="109">
        <f>VLOOKUP(AN$3*100+ROW(Q22)-ROW(Q$4),'Formatted Data'!$A:$M,8,FALSE)/1000</f>
        <v>321.61599999999999</v>
      </c>
      <c r="AO22" s="109">
        <f>VLOOKUP(AO$3*100+ROW(R22)-ROW(R$4),'Formatted Data'!$A:$M,8,FALSE)/1000</f>
        <v>276.88600000000002</v>
      </c>
      <c r="AP22" s="109">
        <f>VLOOKUP(AP$3*100+ROW(S22)-ROW(S$4),'Formatted Data'!$A:$M,8,FALSE)/1000</f>
        <v>294.43</v>
      </c>
      <c r="AQ22" s="109">
        <f>VLOOKUP(AQ$3*100+ROW(T22)-ROW(T$4),'Formatted Data'!$A:$M,8,FALSE)/1000</f>
        <v>293.76299999999998</v>
      </c>
      <c r="AR22" s="109">
        <f>VLOOKUP(AR$3*100+ROW(U22)-ROW(U$4),'Formatted Data'!$A:$M,8,FALSE)/1000</f>
        <v>310.267</v>
      </c>
      <c r="AS22" s="109">
        <f>VLOOKUP(AS$3*100+ROW(V22)-ROW(V$4),'Formatted Data'!$A:$M,8,FALSE)/1000</f>
        <v>373.49599999999998</v>
      </c>
      <c r="AT22" s="109" t="e">
        <f>VLOOKUP(AT$3*100+ROW(W22)-ROW(W$4),'Formatted Data'!$A:$M,8,FALSE)/1000</f>
        <v>#N/A</v>
      </c>
      <c r="AU22" s="109" t="e">
        <f>VLOOKUP(AU$3*100+ROW(X22)-ROW(X$4),'Formatted Data'!$A:$M,8,FALSE)/1000</f>
        <v>#N/A</v>
      </c>
      <c r="AV22" s="109" t="e">
        <f>VLOOKUP(AV$3*100+ROW(Y22)-ROW(Y$4),'Formatted Data'!$A:$M,8,FALSE)/1000</f>
        <v>#N/A</v>
      </c>
      <c r="AW22" s="109" t="e">
        <f>VLOOKUP(AW$3*100+ROW(Z22)-ROW(Z$4),'Formatted Data'!$A:$M,8,FALSE)/1000</f>
        <v>#N/A</v>
      </c>
      <c r="AX22" s="109" t="e">
        <f>VLOOKUP(AX$3*100+ROW(AA22)-ROW(AA$4),'Formatted Data'!$A:$M,8,FALSE)/1000</f>
        <v>#N/A</v>
      </c>
      <c r="AY22" s="109" t="e">
        <f>VLOOKUP(AY$3*100+ROW(AB22)-ROW(AB$4),'Formatted Data'!$A:$M,8,FALSE)/1000</f>
        <v>#N/A</v>
      </c>
      <c r="AZ22" s="109" t="e">
        <f>VLOOKUP(AZ$3*100+ROW(AC22)-ROW(AC$4),'Formatted Data'!$A:$M,8,FALSE)/1000</f>
        <v>#N/A</v>
      </c>
      <c r="BA22" s="109" t="e">
        <f>VLOOKUP(BA$3*100+ROW(AD22)-ROW(AD$4),'Formatted Data'!$A:$M,8,FALSE)/1000</f>
        <v>#N/A</v>
      </c>
      <c r="BB22" s="109"/>
      <c r="BC22" s="78">
        <f t="shared" si="38"/>
        <v>0.59679931187468882</v>
      </c>
      <c r="BD22" s="78">
        <f t="shared" si="39"/>
        <v>2.0240022454262263E-2</v>
      </c>
      <c r="BE22" s="78">
        <f t="shared" si="37"/>
        <v>-0.10739851496154007</v>
      </c>
      <c r="BF22" s="78">
        <f t="shared" si="40"/>
        <v>0.24493163308510368</v>
      </c>
      <c r="BG22" s="78">
        <f t="shared" si="40"/>
        <v>-6.4649071476085562E-2</v>
      </c>
      <c r="BH22" s="78">
        <f t="shared" si="40"/>
        <v>8.6463652648183231E-3</v>
      </c>
      <c r="BI22" s="78">
        <f t="shared" si="40"/>
        <v>-0.12461830442342769</v>
      </c>
      <c r="BJ22" s="78">
        <f t="shared" si="40"/>
        <v>-9.868887206661614E-2</v>
      </c>
      <c r="BK22" s="78">
        <f t="shared" si="40"/>
        <v>4.1803008822205223E-2</v>
      </c>
      <c r="BL22" s="78">
        <f t="shared" si="40"/>
        <v>9.2792348299424843E-2</v>
      </c>
      <c r="BM22" s="78">
        <f t="shared" si="40"/>
        <v>0.144890756500903</v>
      </c>
      <c r="BN22" s="78">
        <f t="shared" si="20"/>
        <v>-0.12647431799905151</v>
      </c>
      <c r="BO22" s="78">
        <f t="shared" si="21"/>
        <v>-5.1019896313737934E-2</v>
      </c>
      <c r="BP22" s="78">
        <f t="shared" si="22"/>
        <v>-0.13907890154718661</v>
      </c>
      <c r="BQ22" s="78">
        <f t="shared" si="23"/>
        <v>6.3361816776579483E-2</v>
      </c>
      <c r="BR22" s="78">
        <f t="shared" si="24"/>
        <v>-2.2653941514112486E-3</v>
      </c>
      <c r="BS22" s="78">
        <f t="shared" si="25"/>
        <v>5.6181343463948874E-2</v>
      </c>
      <c r="BT22" s="78">
        <f t="shared" si="26"/>
        <v>0.20378899464010036</v>
      </c>
      <c r="BU22" s="78" t="e">
        <f t="shared" si="27"/>
        <v>#N/A</v>
      </c>
      <c r="BV22" s="78" t="e">
        <f t="shared" si="28"/>
        <v>#N/A</v>
      </c>
      <c r="BW22" s="78" t="e">
        <f t="shared" si="29"/>
        <v>#N/A</v>
      </c>
      <c r="BX22" s="78" t="e">
        <f t="shared" si="30"/>
        <v>#N/A</v>
      </c>
      <c r="BY22" s="78" t="e">
        <f t="shared" si="31"/>
        <v>#N/A</v>
      </c>
      <c r="BZ22" s="78" t="e">
        <f t="shared" si="32"/>
        <v>#N/A</v>
      </c>
      <c r="CA22" s="78" t="e">
        <f t="shared" si="33"/>
        <v>#N/A</v>
      </c>
      <c r="CB22" s="78" t="e">
        <f t="shared" si="34"/>
        <v>#N/A</v>
      </c>
    </row>
    <row r="23" spans="1:226" x14ac:dyDescent="0.25">
      <c r="A23" s="112" t="s">
        <v>81</v>
      </c>
      <c r="B23" s="108">
        <f>IF('Formatted Data'!D21='Formatted Data'!D20,0,1)</f>
        <v>0</v>
      </c>
      <c r="C23" s="63" t="str">
        <f>IF(B23=0,"",VLOOKUP('Nom Revenue'!A23,'Commodity Code List'!$B$2:$C$19,2,FALSE))</f>
        <v/>
      </c>
      <c r="D23" s="63" t="str">
        <f>'Formatted Data'!E21</f>
        <v>L</v>
      </c>
      <c r="E23" s="63" t="str">
        <f>'Formatted Data'!F21</f>
        <v>R</v>
      </c>
      <c r="F23" s="63" t="str">
        <f>'Formatted Data'!G21</f>
        <v>U</v>
      </c>
      <c r="G23" s="109">
        <f>VLOOKUP(G$3*100+ROW(G23)-ROW(G$4),'Formatted Data'!$A:$M,8,FALSE)/1000</f>
        <v>153.18199999999999</v>
      </c>
      <c r="H23" s="109">
        <f>VLOOKUP(H$3*100+ROW(H23)-ROW(H$4),'Formatted Data'!$A:$M,8,FALSE)/1000</f>
        <v>139.904</v>
      </c>
      <c r="I23" s="109">
        <f>VLOOKUP(I$3*100+ROW(I23)-ROW(I$4),'Formatted Data'!$A:$M,8,FALSE)/1000</f>
        <v>183.49199999999999</v>
      </c>
      <c r="J23" s="109">
        <f>VLOOKUP(J$3*100+ROW(J23)-ROW(J$4),'Formatted Data'!$A:$M,8,FALSE)/1000</f>
        <v>279.90899999999999</v>
      </c>
      <c r="K23" s="109">
        <f>VLOOKUP(K$3*100+ROW(K23)-ROW(K$4),'Formatted Data'!$A:$M,8,FALSE)/1000</f>
        <v>319.05799999999999</v>
      </c>
      <c r="L23" s="109">
        <f>VLOOKUP(L$3*100+ROW(L23)-ROW(L$4),'Formatted Data'!$A:$M,8,FALSE)/1000</f>
        <v>281.46100000000001</v>
      </c>
      <c r="M23" s="109">
        <f>VLOOKUP(M$3*100+ROW(M23)-ROW(M$4),'Formatted Data'!$A:$M,8,FALSE)/1000</f>
        <v>246.15600000000001</v>
      </c>
      <c r="N23" s="109">
        <f>VLOOKUP(N$3*100+ROW(N23)-ROW(N$4),'Formatted Data'!$A:$M,8,FALSE)/1000</f>
        <v>260.62400000000002</v>
      </c>
      <c r="O23" s="109">
        <f>VLOOKUP(O$3*100+ROW(O23)-ROW(O$4),'Formatted Data'!$A:$M,8,FALSE)/1000</f>
        <v>283.62799999999999</v>
      </c>
      <c r="P23" s="109">
        <f>VLOOKUP(P$3*100+ROW(P23)-ROW(P$4),'Formatted Data'!$A:$M,8,FALSE)/1000</f>
        <v>237.40299999999999</v>
      </c>
      <c r="Q23" s="109">
        <f>VLOOKUP(Q$3*100+ROW(Q23)-ROW(Q$4),'Formatted Data'!$A:$M,8,FALSE)/1000</f>
        <v>486.67700000000002</v>
      </c>
      <c r="R23" s="109">
        <f>VLOOKUP(R$3*100+ROW(R23)-ROW(R$4),'Formatted Data'!$A:$M,8,FALSE)/1000</f>
        <v>351.43599999999998</v>
      </c>
      <c r="S23" s="109">
        <f>VLOOKUP(S$3*100+ROW(S23)-ROW(S$4),'Formatted Data'!$A:$M,8,FALSE)/1000</f>
        <v>328.81299999999999</v>
      </c>
      <c r="T23" s="109">
        <f>VLOOKUP(T$3*100+ROW(T23)-ROW(T$4),'Formatted Data'!$A:$M,8,FALSE)/1000</f>
        <v>293.15800000000002</v>
      </c>
      <c r="U23" s="109">
        <f>VLOOKUP(U$3*100+ROW(U23)-ROW(U$4),'Formatted Data'!$A:$M,8,FALSE)/1000</f>
        <v>449.68</v>
      </c>
      <c r="V23" s="109">
        <f>VLOOKUP(V$3*100+ROW(V23)-ROW(V$4),'Formatted Data'!$A:$M,8,FALSE)/1000</f>
        <v>466.79899999999998</v>
      </c>
      <c r="W23" s="109">
        <f>VLOOKUP(W$3*100+ROW(W23)-ROW(W$4),'Formatted Data'!$A:$M,8,FALSE)/1000</f>
        <v>615.63</v>
      </c>
      <c r="X23" s="109">
        <f>VLOOKUP(X$3*100+ROW(X23)-ROW(X$4),'Formatted Data'!$A:$M,8,FALSE)/1000</f>
        <v>642.48099999999999</v>
      </c>
      <c r="Y23" s="109">
        <f>VLOOKUP(Y$3*100+ROW(A23)-ROW(A$4),'Formatted Data'!$A:$M,8,FALSE)/1000</f>
        <v>689.673</v>
      </c>
      <c r="Z23" s="109">
        <f>VLOOKUP(Z$3*100+ROW(B23)-ROW(B$4),'Formatted Data'!$A:$M,8,FALSE)/1000</f>
        <v>846.44799999999998</v>
      </c>
      <c r="AA23" s="109">
        <f>VLOOKUP(AA$3*100+ROW(D23)-ROW(D$4),'Formatted Data'!$A:$M,8,FALSE)/1000</f>
        <v>1136.2829999999999</v>
      </c>
      <c r="AB23" s="109">
        <f>VLOOKUP(AB$3*100+ROW(F23)-ROW(F$4),'Formatted Data'!$A:$M,8,FALSE)/1000</f>
        <v>1548.4</v>
      </c>
      <c r="AC23" s="109">
        <f t="shared" si="35"/>
        <v>1561.77</v>
      </c>
      <c r="AD23" s="109">
        <f>VLOOKUP(AD$3*100+ROW(G23)-ROW(G$4),'Formatted Data'!$A:$M,8,FALSE)/1000</f>
        <v>1561.77</v>
      </c>
      <c r="AE23" s="109">
        <f>VLOOKUP(AE$3*100+ROW(H23)-ROW(H$4),'Formatted Data'!$A:$M,8,FALSE)/1000</f>
        <v>2027.068</v>
      </c>
      <c r="AF23" s="109">
        <f>VLOOKUP(AF$3*100+ROW(I23)-ROW(I$4),'Formatted Data'!$A:$M,8,FALSE)/1000</f>
        <v>1629.787</v>
      </c>
      <c r="AG23" s="109">
        <f>VLOOKUP(AG$3*100+ROW(J23)-ROW(J$4),'Formatted Data'!$A:$M,8,FALSE)/1000</f>
        <v>2075.9589999999998</v>
      </c>
      <c r="AH23" s="109">
        <f>VLOOKUP(AH$3*100+ROW(K23)-ROW(K$4),'Formatted Data'!$A:$M,8,FALSE)/1000</f>
        <v>1865.356</v>
      </c>
      <c r="AI23" s="109">
        <f>VLOOKUP(AI$3*100+ROW(L23)-ROW(L$4),'Formatted Data'!$A:$M,8,FALSE)/1000</f>
        <v>1759.4010000000001</v>
      </c>
      <c r="AJ23" s="109">
        <f>VLOOKUP(AJ$3*100+ROW(M23)-ROW(M$4),'Formatted Data'!$A:$M,8,FALSE)/1000</f>
        <v>1613.4590000000001</v>
      </c>
      <c r="AK23" s="109">
        <f>VLOOKUP(AK$3*100+ROW(N23)-ROW(N$4),'Formatted Data'!$A:$M,8,FALSE)/1000</f>
        <v>2280.6460000000002</v>
      </c>
      <c r="AL23" s="109">
        <f>VLOOKUP(AL$3*100+ROW(O23)-ROW(O$4),'Formatted Data'!$A:$M,8,FALSE)/1000</f>
        <v>2183.558</v>
      </c>
      <c r="AM23" s="109">
        <f>VLOOKUP(AM$3*100+ROW(P23)-ROW(P$4),'Formatted Data'!$A:$M,8,FALSE)/1000</f>
        <v>2568.0169999999998</v>
      </c>
      <c r="AN23" s="109">
        <f>VLOOKUP(AN$3*100+ROW(Q23)-ROW(Q$4),'Formatted Data'!$A:$M,8,FALSE)/1000</f>
        <v>2465.5990000000002</v>
      </c>
      <c r="AO23" s="109">
        <f>VLOOKUP(AO$3*100+ROW(R23)-ROW(R$4),'Formatted Data'!$A:$M,8,FALSE)/1000</f>
        <v>2595.06</v>
      </c>
      <c r="AP23" s="109">
        <f>VLOOKUP(AP$3*100+ROW(S23)-ROW(S$4),'Formatted Data'!$A:$M,8,FALSE)/1000</f>
        <v>2342.931</v>
      </c>
      <c r="AQ23" s="109">
        <f>VLOOKUP(AQ$3*100+ROW(T23)-ROW(T$4),'Formatted Data'!$A:$M,8,FALSE)/1000</f>
        <v>2772.8939999999998</v>
      </c>
      <c r="AR23" s="109">
        <f>VLOOKUP(AR$3*100+ROW(U23)-ROW(U$4),'Formatted Data'!$A:$M,8,FALSE)/1000</f>
        <v>2867.7240000000002</v>
      </c>
      <c r="AS23" s="109">
        <f>VLOOKUP(AS$3*100+ROW(V23)-ROW(V$4),'Formatted Data'!$A:$M,8,FALSE)/1000</f>
        <v>3441.5149999999999</v>
      </c>
      <c r="AT23" s="109" t="e">
        <f>VLOOKUP(AT$3*100+ROW(W23)-ROW(W$4),'Formatted Data'!$A:$M,8,FALSE)/1000</f>
        <v>#N/A</v>
      </c>
      <c r="AU23" s="109" t="e">
        <f>VLOOKUP(AU$3*100+ROW(X23)-ROW(X$4),'Formatted Data'!$A:$M,8,FALSE)/1000</f>
        <v>#N/A</v>
      </c>
      <c r="AV23" s="109" t="e">
        <f>VLOOKUP(AV$3*100+ROW(Y23)-ROW(Y$4),'Formatted Data'!$A:$M,8,FALSE)/1000</f>
        <v>#N/A</v>
      </c>
      <c r="AW23" s="109" t="e">
        <f>VLOOKUP(AW$3*100+ROW(Z23)-ROW(Z$4),'Formatted Data'!$A:$M,8,FALSE)/1000</f>
        <v>#N/A</v>
      </c>
      <c r="AX23" s="109" t="e">
        <f>VLOOKUP(AX$3*100+ROW(AA23)-ROW(AA$4),'Formatted Data'!$A:$M,8,FALSE)/1000</f>
        <v>#N/A</v>
      </c>
      <c r="AY23" s="109" t="e">
        <f>VLOOKUP(AY$3*100+ROW(AB23)-ROW(AB$4),'Formatted Data'!$A:$M,8,FALSE)/1000</f>
        <v>#N/A</v>
      </c>
      <c r="AZ23" s="109" t="e">
        <f>VLOOKUP(AZ$3*100+ROW(AC23)-ROW(AC$4),'Formatted Data'!$A:$M,8,FALSE)/1000</f>
        <v>#N/A</v>
      </c>
      <c r="BA23" s="109" t="e">
        <f>VLOOKUP(BA$3*100+ROW(AD23)-ROW(AD$4),'Formatted Data'!$A:$M,8,FALSE)/1000</f>
        <v>#N/A</v>
      </c>
      <c r="BB23" s="109"/>
      <c r="BC23" s="78">
        <f t="shared" si="38"/>
        <v>0.34241323743454988</v>
      </c>
      <c r="BD23" s="78">
        <f t="shared" si="39"/>
        <v>0.36268869638989609</v>
      </c>
      <c r="BE23" s="78">
        <f t="shared" si="37"/>
        <v>8.6347197106690921E-3</v>
      </c>
      <c r="BF23" s="78">
        <f t="shared" si="40"/>
        <v>0.29792991285528592</v>
      </c>
      <c r="BG23" s="78">
        <f t="shared" si="40"/>
        <v>-0.1959879984292584</v>
      </c>
      <c r="BH23" s="78">
        <f t="shared" si="40"/>
        <v>0.27376092704138633</v>
      </c>
      <c r="BI23" s="78">
        <f t="shared" si="40"/>
        <v>-0.10144853535161336</v>
      </c>
      <c r="BJ23" s="78">
        <f t="shared" si="40"/>
        <v>-5.6801489903267721E-2</v>
      </c>
      <c r="BK23" s="78">
        <f t="shared" si="40"/>
        <v>-8.2949822126962558E-2</v>
      </c>
      <c r="BL23" s="78">
        <f t="shared" si="40"/>
        <v>0.41351345153487018</v>
      </c>
      <c r="BM23" s="78">
        <f t="shared" si="40"/>
        <v>-4.2570394528567812E-2</v>
      </c>
      <c r="BN23" s="78">
        <f t="shared" si="20"/>
        <v>0.17606997386833778</v>
      </c>
      <c r="BO23" s="78">
        <f t="shared" si="21"/>
        <v>-3.9882134736646813E-2</v>
      </c>
      <c r="BP23" s="78">
        <f t="shared" si="22"/>
        <v>5.2506916169255291E-2</v>
      </c>
      <c r="BQ23" s="78">
        <f t="shared" si="23"/>
        <v>-9.7157291160897996E-2</v>
      </c>
      <c r="BR23" s="78">
        <f t="shared" si="24"/>
        <v>0.18351500748421512</v>
      </c>
      <c r="BS23" s="78">
        <f t="shared" si="25"/>
        <v>3.4198927185821182E-2</v>
      </c>
      <c r="BT23" s="78">
        <f t="shared" si="26"/>
        <v>0.20008585205549756</v>
      </c>
      <c r="BU23" s="78" t="e">
        <f t="shared" si="27"/>
        <v>#N/A</v>
      </c>
      <c r="BV23" s="78" t="e">
        <f t="shared" si="28"/>
        <v>#N/A</v>
      </c>
      <c r="BW23" s="78" t="e">
        <f t="shared" si="29"/>
        <v>#N/A</v>
      </c>
      <c r="BX23" s="78" t="e">
        <f t="shared" si="30"/>
        <v>#N/A</v>
      </c>
      <c r="BY23" s="78" t="e">
        <f t="shared" si="31"/>
        <v>#N/A</v>
      </c>
      <c r="BZ23" s="78" t="e">
        <f t="shared" si="32"/>
        <v>#N/A</v>
      </c>
      <c r="CA23" s="78" t="e">
        <f t="shared" si="33"/>
        <v>#N/A</v>
      </c>
      <c r="CB23" s="78" t="e">
        <f t="shared" si="34"/>
        <v>#N/A</v>
      </c>
    </row>
    <row r="24" spans="1:226" x14ac:dyDescent="0.25">
      <c r="A24" s="113" t="s">
        <v>81</v>
      </c>
      <c r="B24" s="42">
        <f>IF('Formatted Data'!D22='Formatted Data'!D21,0,1)</f>
        <v>0</v>
      </c>
      <c r="C24" s="69" t="str">
        <f>IF(B24=0,"",VLOOKUP('Nom Revenue'!A24,'Commodity Code List'!$B$2:$C$19,2,FALSE))</f>
        <v/>
      </c>
      <c r="D24" s="69" t="str">
        <f>'Formatted Data'!E22</f>
        <v>L</v>
      </c>
      <c r="E24" s="69" t="str">
        <f>'Formatted Data'!F22</f>
        <v>P</v>
      </c>
      <c r="F24" s="69" t="str">
        <f>'Formatted Data'!G22</f>
        <v>S</v>
      </c>
      <c r="G24" s="110">
        <f>VLOOKUP(G$3*100+ROW(G24)-ROW(G$4),'Formatted Data'!$A:$M,8,FALSE)/1000</f>
        <v>28.3</v>
      </c>
      <c r="H24" s="110">
        <f>VLOOKUP(H$3*100+ROW(H24)-ROW(H$4),'Formatted Data'!$A:$M,8,FALSE)/1000</f>
        <v>38.982999999999997</v>
      </c>
      <c r="I24" s="110">
        <f>VLOOKUP(I$3*100+ROW(I24)-ROW(I$4),'Formatted Data'!$A:$M,8,FALSE)/1000</f>
        <v>38.142000000000003</v>
      </c>
      <c r="J24" s="110">
        <f>VLOOKUP(J$3*100+ROW(J24)-ROW(J$4),'Formatted Data'!$A:$M,8,FALSE)/1000</f>
        <v>44.41</v>
      </c>
      <c r="K24" s="110">
        <f>VLOOKUP(K$3*100+ROW(K24)-ROW(K$4),'Formatted Data'!$A:$M,8,FALSE)/1000</f>
        <v>37.722999999999999</v>
      </c>
      <c r="L24" s="110">
        <f>VLOOKUP(L$3*100+ROW(L24)-ROW(L$4),'Formatted Data'!$A:$M,8,FALSE)/1000</f>
        <v>48.38</v>
      </c>
      <c r="M24" s="110">
        <f>VLOOKUP(M$3*100+ROW(M24)-ROW(M$4),'Formatted Data'!$A:$M,8,FALSE)/1000</f>
        <v>40.801000000000002</v>
      </c>
      <c r="N24" s="110">
        <f>VLOOKUP(N$3*100+ROW(N24)-ROW(N$4),'Formatted Data'!$A:$M,8,FALSE)/1000</f>
        <v>38.161000000000001</v>
      </c>
      <c r="O24" s="110">
        <f>VLOOKUP(O$3*100+ROW(O24)-ROW(O$4),'Formatted Data'!$A:$M,8,FALSE)/1000</f>
        <v>52.384</v>
      </c>
      <c r="P24" s="110">
        <f>VLOOKUP(P$3*100+ROW(P24)-ROW(P$4),'Formatted Data'!$A:$M,8,FALSE)/1000</f>
        <v>73.290999999999997</v>
      </c>
      <c r="Q24" s="110">
        <f>VLOOKUP(Q$3*100+ROW(Q24)-ROW(Q$4),'Formatted Data'!$A:$M,8,FALSE)/1000</f>
        <v>73.113</v>
      </c>
      <c r="R24" s="110">
        <f>VLOOKUP(R$3*100+ROW(R24)-ROW(R$4),'Formatted Data'!$A:$M,8,FALSE)/1000</f>
        <v>75.918000000000006</v>
      </c>
      <c r="S24" s="110">
        <f>VLOOKUP(S$3*100+ROW(S24)-ROW(S$4),'Formatted Data'!$A:$M,8,FALSE)/1000</f>
        <v>112.246</v>
      </c>
      <c r="T24" s="110">
        <f>VLOOKUP(T$3*100+ROW(T24)-ROW(T$4),'Formatted Data'!$A:$M,8,FALSE)/1000</f>
        <v>84.790999999999997</v>
      </c>
      <c r="U24" s="110">
        <f>VLOOKUP(U$3*100+ROW(U24)-ROW(U$4),'Formatted Data'!$A:$M,8,FALSE)/1000</f>
        <v>94.212000000000003</v>
      </c>
      <c r="V24" s="110">
        <f>VLOOKUP(V$3*100+ROW(V24)-ROW(V$4),'Formatted Data'!$A:$M,8,FALSE)/1000</f>
        <v>83.992999999999995</v>
      </c>
      <c r="W24" s="110">
        <f>VLOOKUP(W$3*100+ROW(W24)-ROW(W$4),'Formatted Data'!$A:$M,8,FALSE)/1000</f>
        <v>77.302000000000007</v>
      </c>
      <c r="X24" s="110">
        <f>VLOOKUP(X$3*100+ROW(X24)-ROW(X$4),'Formatted Data'!$A:$M,8,FALSE)/1000</f>
        <v>73.287999999999997</v>
      </c>
      <c r="Y24" s="110">
        <f>VLOOKUP(Y$3*100+ROW(A24)-ROW(A$4),'Formatted Data'!$A:$M,8,FALSE)/1000</f>
        <v>104.142</v>
      </c>
      <c r="Z24" s="110">
        <f>VLOOKUP(Z$3*100+ROW(B24)-ROW(B$4),'Formatted Data'!$A:$M,8,FALSE)/1000</f>
        <v>79.262</v>
      </c>
      <c r="AA24" s="110">
        <f>VLOOKUP(AA$3*100+ROW(D24)-ROW(D$4),'Formatted Data'!$A:$M,8,FALSE)/1000</f>
        <v>89.061000000000007</v>
      </c>
      <c r="AB24" s="110">
        <f>VLOOKUP(AB$3*100+ROW(F24)-ROW(F$4),'Formatted Data'!$A:$M,8,FALSE)/1000</f>
        <v>122.78</v>
      </c>
      <c r="AC24" s="110">
        <f t="shared" si="35"/>
        <v>127.351</v>
      </c>
      <c r="AD24" s="110">
        <f>VLOOKUP(AD$3*100+ROW(G24)-ROW(G$4),'Formatted Data'!$A:$M,8,FALSE)/1000</f>
        <v>127.351</v>
      </c>
      <c r="AE24" s="110">
        <f>VLOOKUP(AE$3*100+ROW(H24)-ROW(H$4),'Formatted Data'!$A:$M,8,FALSE)/1000</f>
        <v>139.37200000000001</v>
      </c>
      <c r="AF24" s="110">
        <f>VLOOKUP(AF$3*100+ROW(I24)-ROW(I$4),'Formatted Data'!$A:$M,8,FALSE)/1000</f>
        <v>78.522000000000006</v>
      </c>
      <c r="AG24" s="110">
        <f>VLOOKUP(AG$3*100+ROW(J24)-ROW(J$4),'Formatted Data'!$A:$M,8,FALSE)/1000</f>
        <v>80.161000000000001</v>
      </c>
      <c r="AH24" s="110">
        <f>VLOOKUP(AH$3*100+ROW(K24)-ROW(K$4),'Formatted Data'!$A:$M,8,FALSE)/1000</f>
        <v>85.150999999999996</v>
      </c>
      <c r="AI24" s="110">
        <f>VLOOKUP(AI$3*100+ROW(L24)-ROW(L$4),'Formatted Data'!$A:$M,8,FALSE)/1000</f>
        <v>87.137</v>
      </c>
      <c r="AJ24" s="110">
        <f>VLOOKUP(AJ$3*100+ROW(M24)-ROW(M$4),'Formatted Data'!$A:$M,8,FALSE)/1000</f>
        <v>87.472999999999999</v>
      </c>
      <c r="AK24" s="110">
        <f>VLOOKUP(AK$3*100+ROW(N24)-ROW(N$4),'Formatted Data'!$A:$M,8,FALSE)/1000</f>
        <v>100.465</v>
      </c>
      <c r="AL24" s="110">
        <f>VLOOKUP(AL$3*100+ROW(O24)-ROW(O$4),'Formatted Data'!$A:$M,8,FALSE)/1000</f>
        <v>127.054</v>
      </c>
      <c r="AM24" s="110">
        <f>VLOOKUP(AM$3*100+ROW(P24)-ROW(P$4),'Formatted Data'!$A:$M,8,FALSE)/1000</f>
        <v>111.377</v>
      </c>
      <c r="AN24" s="110">
        <f>VLOOKUP(AN$3*100+ROW(Q24)-ROW(Q$4),'Formatted Data'!$A:$M,8,FALSE)/1000</f>
        <v>118.78</v>
      </c>
      <c r="AO24" s="110">
        <f>VLOOKUP(AO$3*100+ROW(R24)-ROW(R$4),'Formatted Data'!$A:$M,8,FALSE)/1000</f>
        <v>122.496</v>
      </c>
      <c r="AP24" s="110">
        <f>VLOOKUP(AP$3*100+ROW(S24)-ROW(S$4),'Formatted Data'!$A:$M,8,FALSE)/1000</f>
        <v>130.411</v>
      </c>
      <c r="AQ24" s="110">
        <f>VLOOKUP(AQ$3*100+ROW(T24)-ROW(T$4),'Formatted Data'!$A:$M,8,FALSE)/1000</f>
        <v>113.185</v>
      </c>
      <c r="AR24" s="110">
        <f>VLOOKUP(AR$3*100+ROW(U24)-ROW(U$4),'Formatted Data'!$A:$M,8,FALSE)/1000</f>
        <v>125.568</v>
      </c>
      <c r="AS24" s="110">
        <f>VLOOKUP(AS$3*100+ROW(V24)-ROW(V$4),'Formatted Data'!$A:$M,8,FALSE)/1000</f>
        <v>139.34299999999999</v>
      </c>
      <c r="AT24" s="110" t="e">
        <f>VLOOKUP(AT$3*100+ROW(W24)-ROW(W$4),'Formatted Data'!$A:$M,8,FALSE)/1000</f>
        <v>#N/A</v>
      </c>
      <c r="AU24" s="110" t="e">
        <f>VLOOKUP(AU$3*100+ROW(X24)-ROW(X$4),'Formatted Data'!$A:$M,8,FALSE)/1000</f>
        <v>#N/A</v>
      </c>
      <c r="AV24" s="110" t="e">
        <f>VLOOKUP(AV$3*100+ROW(Y24)-ROW(Y$4),'Formatted Data'!$A:$M,8,FALSE)/1000</f>
        <v>#N/A</v>
      </c>
      <c r="AW24" s="110" t="e">
        <f>VLOOKUP(AW$3*100+ROW(Z24)-ROW(Z$4),'Formatted Data'!$A:$M,8,FALSE)/1000</f>
        <v>#N/A</v>
      </c>
      <c r="AX24" s="110" t="e">
        <f>VLOOKUP(AX$3*100+ROW(AA24)-ROW(AA$4),'Formatted Data'!$A:$M,8,FALSE)/1000</f>
        <v>#N/A</v>
      </c>
      <c r="AY24" s="110" t="e">
        <f>VLOOKUP(AY$3*100+ROW(AB24)-ROW(AB$4),'Formatted Data'!$A:$M,8,FALSE)/1000</f>
        <v>#N/A</v>
      </c>
      <c r="AZ24" s="110" t="e">
        <f>VLOOKUP(AZ$3*100+ROW(AC24)-ROW(AC$4),'Formatted Data'!$A:$M,8,FALSE)/1000</f>
        <v>#N/A</v>
      </c>
      <c r="BA24" s="110" t="e">
        <f>VLOOKUP(BA$3*100+ROW(AD24)-ROW(AD$4),'Formatted Data'!$A:$M,8,FALSE)/1000</f>
        <v>#N/A</v>
      </c>
      <c r="BB24" s="110"/>
      <c r="BC24" s="79">
        <f t="shared" si="38"/>
        <v>0.12362796800484488</v>
      </c>
      <c r="BD24" s="79">
        <f t="shared" si="39"/>
        <v>0.3786056747622415</v>
      </c>
      <c r="BE24" s="111">
        <f t="shared" si="37"/>
        <v>3.7229190421892877E-2</v>
      </c>
      <c r="BF24" s="79">
        <f t="shared" si="40"/>
        <v>9.4392662798093552E-2</v>
      </c>
      <c r="BG24" s="79">
        <f t="shared" si="40"/>
        <v>-0.43660132594782308</v>
      </c>
      <c r="BH24" s="79">
        <f t="shared" si="40"/>
        <v>2.0873131097017383E-2</v>
      </c>
      <c r="BI24" s="79">
        <f t="shared" si="40"/>
        <v>6.2249722433602273E-2</v>
      </c>
      <c r="BJ24" s="79">
        <f t="shared" si="40"/>
        <v>2.3323272774248061E-2</v>
      </c>
      <c r="BK24" s="79">
        <f t="shared" si="40"/>
        <v>3.8559968784785958E-3</v>
      </c>
      <c r="BL24" s="79">
        <f t="shared" si="40"/>
        <v>0.14852583082779836</v>
      </c>
      <c r="BM24" s="79">
        <f t="shared" si="40"/>
        <v>0.26465933409645137</v>
      </c>
      <c r="BN24" s="79">
        <f t="shared" si="20"/>
        <v>-0.12338848048861117</v>
      </c>
      <c r="BO24" s="79">
        <f t="shared" si="21"/>
        <v>6.6467942214281317E-2</v>
      </c>
      <c r="BP24" s="79">
        <f t="shared" si="22"/>
        <v>3.1284728068698309E-2</v>
      </c>
      <c r="BQ24" s="79">
        <f t="shared" si="23"/>
        <v>6.4614354754441106E-2</v>
      </c>
      <c r="BR24" s="79">
        <f t="shared" si="24"/>
        <v>-0.13209008442539361</v>
      </c>
      <c r="BS24" s="79">
        <f t="shared" si="25"/>
        <v>0.10940495648716708</v>
      </c>
      <c r="BT24" s="79">
        <f t="shared" si="26"/>
        <v>0.10970151630988778</v>
      </c>
      <c r="BU24" s="79" t="e">
        <f t="shared" si="27"/>
        <v>#N/A</v>
      </c>
      <c r="BV24" s="79" t="e">
        <f t="shared" si="28"/>
        <v>#N/A</v>
      </c>
      <c r="BW24" s="79" t="e">
        <f t="shared" si="29"/>
        <v>#N/A</v>
      </c>
      <c r="BX24" s="79" t="e">
        <f t="shared" si="30"/>
        <v>#N/A</v>
      </c>
      <c r="BY24" s="79" t="e">
        <f t="shared" si="31"/>
        <v>#N/A</v>
      </c>
      <c r="BZ24" s="79" t="e">
        <f t="shared" si="32"/>
        <v>#N/A</v>
      </c>
      <c r="CA24" s="79" t="e">
        <f t="shared" si="33"/>
        <v>#N/A</v>
      </c>
      <c r="CB24" s="79" t="e">
        <f t="shared" si="34"/>
        <v>#N/A</v>
      </c>
    </row>
    <row r="25" spans="1:226" x14ac:dyDescent="0.25">
      <c r="A25" s="113" t="s">
        <v>81</v>
      </c>
      <c r="B25" s="42">
        <f>IF('Formatted Data'!D23='Formatted Data'!D22,0,1)</f>
        <v>0</v>
      </c>
      <c r="C25" s="69" t="str">
        <f>IF(B25=0,"",VLOOKUP('Nom Revenue'!A25,'Commodity Code List'!$B$2:$C$19,2,FALSE))</f>
        <v/>
      </c>
      <c r="D25" s="69" t="str">
        <f>'Formatted Data'!E23</f>
        <v>L</v>
      </c>
      <c r="E25" s="69" t="str">
        <f>'Formatted Data'!F23</f>
        <v>P</v>
      </c>
      <c r="F25" s="69" t="str">
        <f>'Formatted Data'!G23</f>
        <v>M</v>
      </c>
      <c r="G25" s="110">
        <f>VLOOKUP(G$3*100+ROW(G25)-ROW(G$4),'Formatted Data'!$A:$M,8,FALSE)/1000</f>
        <v>40.668999999999997</v>
      </c>
      <c r="H25" s="110">
        <f>VLOOKUP(H$3*100+ROW(H25)-ROW(H$4),'Formatted Data'!$A:$M,8,FALSE)/1000</f>
        <v>51.103000000000002</v>
      </c>
      <c r="I25" s="110">
        <f>VLOOKUP(I$3*100+ROW(I25)-ROW(I$4),'Formatted Data'!$A:$M,8,FALSE)/1000</f>
        <v>71.385000000000005</v>
      </c>
      <c r="J25" s="110">
        <f>VLOOKUP(J$3*100+ROW(J25)-ROW(J$4),'Formatted Data'!$A:$M,8,FALSE)/1000</f>
        <v>88.388999999999996</v>
      </c>
      <c r="K25" s="110">
        <f>VLOOKUP(K$3*100+ROW(K25)-ROW(K$4),'Formatted Data'!$A:$M,8,FALSE)/1000</f>
        <v>101.816</v>
      </c>
      <c r="L25" s="110">
        <f>VLOOKUP(L$3*100+ROW(L25)-ROW(L$4),'Formatted Data'!$A:$M,8,FALSE)/1000</f>
        <v>105.52800000000001</v>
      </c>
      <c r="M25" s="110">
        <f>VLOOKUP(M$3*100+ROW(M25)-ROW(M$4),'Formatted Data'!$A:$M,8,FALSE)/1000</f>
        <v>87.19</v>
      </c>
      <c r="N25" s="110">
        <f>VLOOKUP(N$3*100+ROW(N25)-ROW(N$4),'Formatted Data'!$A:$M,8,FALSE)/1000</f>
        <v>78.584000000000003</v>
      </c>
      <c r="O25" s="110">
        <f>VLOOKUP(O$3*100+ROW(O25)-ROW(O$4),'Formatted Data'!$A:$M,8,FALSE)/1000</f>
        <v>92.397000000000006</v>
      </c>
      <c r="P25" s="110">
        <f>VLOOKUP(P$3*100+ROW(P25)-ROW(P$4),'Formatted Data'!$A:$M,8,FALSE)/1000</f>
        <v>97.507999999999996</v>
      </c>
      <c r="Q25" s="110">
        <f>VLOOKUP(Q$3*100+ROW(Q25)-ROW(Q$4),'Formatted Data'!$A:$M,8,FALSE)/1000</f>
        <v>125.319</v>
      </c>
      <c r="R25" s="110">
        <f>VLOOKUP(R$3*100+ROW(R25)-ROW(R$4),'Formatted Data'!$A:$M,8,FALSE)/1000</f>
        <v>126.206</v>
      </c>
      <c r="S25" s="110">
        <f>VLOOKUP(S$3*100+ROW(S25)-ROW(S$4),'Formatted Data'!$A:$M,8,FALSE)/1000</f>
        <v>146.755</v>
      </c>
      <c r="T25" s="110">
        <f>VLOOKUP(T$3*100+ROW(T25)-ROW(T$4),'Formatted Data'!$A:$M,8,FALSE)/1000</f>
        <v>135.739</v>
      </c>
      <c r="U25" s="110">
        <f>VLOOKUP(U$3*100+ROW(U25)-ROW(U$4),'Formatted Data'!$A:$M,8,FALSE)/1000</f>
        <v>127.711</v>
      </c>
      <c r="V25" s="110">
        <f>VLOOKUP(V$3*100+ROW(V25)-ROW(V$4),'Formatted Data'!$A:$M,8,FALSE)/1000</f>
        <v>112.899</v>
      </c>
      <c r="W25" s="110">
        <f>VLOOKUP(W$3*100+ROW(W25)-ROW(W$4),'Formatted Data'!$A:$M,8,FALSE)/1000</f>
        <v>96.088999999999999</v>
      </c>
      <c r="X25" s="110">
        <f>VLOOKUP(X$3*100+ROW(X25)-ROW(X$4),'Formatted Data'!$A:$M,8,FALSE)/1000</f>
        <v>90.165000000000006</v>
      </c>
      <c r="Y25" s="110">
        <f>VLOOKUP(Y$3*100+ROW(A25)-ROW(A$4),'Formatted Data'!$A:$M,8,FALSE)/1000</f>
        <v>93.478999999999999</v>
      </c>
      <c r="Z25" s="110">
        <f>VLOOKUP(Z$3*100+ROW(B25)-ROW(B$4),'Formatted Data'!$A:$M,8,FALSE)/1000</f>
        <v>66.888000000000005</v>
      </c>
      <c r="AA25" s="110">
        <f>VLOOKUP(AA$3*100+ROW(D25)-ROW(D$4),'Formatted Data'!$A:$M,8,FALSE)/1000</f>
        <v>96.866</v>
      </c>
      <c r="AB25" s="110">
        <f>VLOOKUP(AB$3*100+ROW(F25)-ROW(F$4),'Formatted Data'!$A:$M,8,FALSE)/1000</f>
        <v>116.437</v>
      </c>
      <c r="AC25" s="110">
        <f t="shared" si="35"/>
        <v>94.227999999999994</v>
      </c>
      <c r="AD25" s="110">
        <f>VLOOKUP(AD$3*100+ROW(G25)-ROW(G$4),'Formatted Data'!$A:$M,8,FALSE)/1000</f>
        <v>94.227999999999994</v>
      </c>
      <c r="AE25" s="110">
        <f>VLOOKUP(AE$3*100+ROW(H25)-ROW(H$4),'Formatted Data'!$A:$M,8,FALSE)/1000</f>
        <v>124.361</v>
      </c>
      <c r="AF25" s="110">
        <f>VLOOKUP(AF$3*100+ROW(I25)-ROW(I$4),'Formatted Data'!$A:$M,8,FALSE)/1000</f>
        <v>89.302999999999997</v>
      </c>
      <c r="AG25" s="110">
        <f>VLOOKUP(AG$3*100+ROW(J25)-ROW(J$4),'Formatted Data'!$A:$M,8,FALSE)/1000</f>
        <v>62.945999999999998</v>
      </c>
      <c r="AH25" s="110">
        <f>VLOOKUP(AH$3*100+ROW(K25)-ROW(K$4),'Formatted Data'!$A:$M,8,FALSE)/1000</f>
        <v>79.161000000000001</v>
      </c>
      <c r="AI25" s="110">
        <f>VLOOKUP(AI$3*100+ROW(L25)-ROW(L$4),'Formatted Data'!$A:$M,8,FALSE)/1000</f>
        <v>55.622</v>
      </c>
      <c r="AJ25" s="110">
        <f>VLOOKUP(AJ$3*100+ROW(M25)-ROW(M$4),'Formatted Data'!$A:$M,8,FALSE)/1000</f>
        <v>47.268000000000001</v>
      </c>
      <c r="AK25" s="110">
        <f>VLOOKUP(AK$3*100+ROW(N25)-ROW(N$4),'Formatted Data'!$A:$M,8,FALSE)/1000</f>
        <v>54.985999999999997</v>
      </c>
      <c r="AL25" s="110">
        <f>VLOOKUP(AL$3*100+ROW(O25)-ROW(O$4),'Formatted Data'!$A:$M,8,FALSE)/1000</f>
        <v>71.239999999999995</v>
      </c>
      <c r="AM25" s="110">
        <f>VLOOKUP(AM$3*100+ROW(P25)-ROW(P$4),'Formatted Data'!$A:$M,8,FALSE)/1000</f>
        <v>63.875999999999998</v>
      </c>
      <c r="AN25" s="110">
        <f>VLOOKUP(AN$3*100+ROW(Q25)-ROW(Q$4),'Formatted Data'!$A:$M,8,FALSE)/1000</f>
        <v>67.245999999999995</v>
      </c>
      <c r="AO25" s="110">
        <f>VLOOKUP(AO$3*100+ROW(R25)-ROW(R$4),'Formatted Data'!$A:$M,8,FALSE)/1000</f>
        <v>71.921000000000006</v>
      </c>
      <c r="AP25" s="110">
        <f>VLOOKUP(AP$3*100+ROW(S25)-ROW(S$4),'Formatted Data'!$A:$M,8,FALSE)/1000</f>
        <v>61.399000000000001</v>
      </c>
      <c r="AQ25" s="110">
        <f>VLOOKUP(AQ$3*100+ROW(T25)-ROW(T$4),'Formatted Data'!$A:$M,8,FALSE)/1000</f>
        <v>67.132000000000005</v>
      </c>
      <c r="AR25" s="110">
        <f>VLOOKUP(AR$3*100+ROW(U25)-ROW(U$4),'Formatted Data'!$A:$M,8,FALSE)/1000</f>
        <v>55.435000000000002</v>
      </c>
      <c r="AS25" s="110">
        <f>VLOOKUP(AS$3*100+ROW(V25)-ROW(V$4),'Formatted Data'!$A:$M,8,FALSE)/1000</f>
        <v>74.789000000000001</v>
      </c>
      <c r="AT25" s="110" t="e">
        <f>VLOOKUP(AT$3*100+ROW(W25)-ROW(W$4),'Formatted Data'!$A:$M,8,FALSE)/1000</f>
        <v>#N/A</v>
      </c>
      <c r="AU25" s="110" t="e">
        <f>VLOOKUP(AU$3*100+ROW(X25)-ROW(X$4),'Formatted Data'!$A:$M,8,FALSE)/1000</f>
        <v>#N/A</v>
      </c>
      <c r="AV25" s="110" t="e">
        <f>VLOOKUP(AV$3*100+ROW(Y25)-ROW(Y$4),'Formatted Data'!$A:$M,8,FALSE)/1000</f>
        <v>#N/A</v>
      </c>
      <c r="AW25" s="110" t="e">
        <f>VLOOKUP(AW$3*100+ROW(Z25)-ROW(Z$4),'Formatted Data'!$A:$M,8,FALSE)/1000</f>
        <v>#N/A</v>
      </c>
      <c r="AX25" s="110" t="e">
        <f>VLOOKUP(AX$3*100+ROW(AA25)-ROW(AA$4),'Formatted Data'!$A:$M,8,FALSE)/1000</f>
        <v>#N/A</v>
      </c>
      <c r="AY25" s="110" t="e">
        <f>VLOOKUP(AY$3*100+ROW(AB25)-ROW(AB$4),'Formatted Data'!$A:$M,8,FALSE)/1000</f>
        <v>#N/A</v>
      </c>
      <c r="AZ25" s="110" t="e">
        <f>VLOOKUP(AZ$3*100+ROW(AC25)-ROW(AC$4),'Formatted Data'!$A:$M,8,FALSE)/1000</f>
        <v>#N/A</v>
      </c>
      <c r="BA25" s="110" t="e">
        <f>VLOOKUP(BA$3*100+ROW(AD25)-ROW(AD$4),'Formatted Data'!$A:$M,8,FALSE)/1000</f>
        <v>#N/A</v>
      </c>
      <c r="BB25" s="110"/>
      <c r="BC25" s="79">
        <f t="shared" si="38"/>
        <v>0.44818203564166947</v>
      </c>
      <c r="BD25" s="79">
        <f t="shared" si="39"/>
        <v>0.20204199615964313</v>
      </c>
      <c r="BE25" s="111">
        <f t="shared" si="37"/>
        <v>-0.19073833918771532</v>
      </c>
      <c r="BF25" s="79">
        <f t="shared" si="40"/>
        <v>0.3197881733667276</v>
      </c>
      <c r="BG25" s="79">
        <f t="shared" si="40"/>
        <v>-0.28190509886539994</v>
      </c>
      <c r="BH25" s="79">
        <f t="shared" si="40"/>
        <v>-0.2951412606519378</v>
      </c>
      <c r="BI25" s="79">
        <f t="shared" si="40"/>
        <v>0.25760175388428186</v>
      </c>
      <c r="BJ25" s="79">
        <f t="shared" si="40"/>
        <v>-0.29735602127310168</v>
      </c>
      <c r="BK25" s="79">
        <f t="shared" si="40"/>
        <v>-0.15019236992556906</v>
      </c>
      <c r="BL25" s="79">
        <f t="shared" si="40"/>
        <v>0.16328171278666326</v>
      </c>
      <c r="BM25" s="79">
        <f t="shared" si="40"/>
        <v>0.29560251700432838</v>
      </c>
      <c r="BN25" s="79">
        <f t="shared" si="20"/>
        <v>-0.10336889387984272</v>
      </c>
      <c r="BO25" s="79">
        <f t="shared" si="21"/>
        <v>5.2758469534723407E-2</v>
      </c>
      <c r="BP25" s="79">
        <f t="shared" si="22"/>
        <v>6.9520863694495061E-2</v>
      </c>
      <c r="BQ25" s="79">
        <f t="shared" si="23"/>
        <v>-0.14629941185467399</v>
      </c>
      <c r="BR25" s="79">
        <f t="shared" si="24"/>
        <v>9.3372856235443669E-2</v>
      </c>
      <c r="BS25" s="79">
        <f t="shared" si="25"/>
        <v>-0.17423881308466904</v>
      </c>
      <c r="BT25" s="79">
        <f t="shared" si="26"/>
        <v>0.34912961125642639</v>
      </c>
      <c r="BU25" s="79" t="e">
        <f t="shared" si="27"/>
        <v>#N/A</v>
      </c>
      <c r="BV25" s="79" t="e">
        <f t="shared" si="28"/>
        <v>#N/A</v>
      </c>
      <c r="BW25" s="79" t="e">
        <f t="shared" si="29"/>
        <v>#N/A</v>
      </c>
      <c r="BX25" s="79" t="e">
        <f t="shared" si="30"/>
        <v>#N/A</v>
      </c>
      <c r="BY25" s="79" t="e">
        <f t="shared" si="31"/>
        <v>#N/A</v>
      </c>
      <c r="BZ25" s="79" t="e">
        <f t="shared" si="32"/>
        <v>#N/A</v>
      </c>
      <c r="CA25" s="79" t="e">
        <f t="shared" si="33"/>
        <v>#N/A</v>
      </c>
      <c r="CB25" s="79" t="e">
        <f t="shared" si="34"/>
        <v>#N/A</v>
      </c>
    </row>
    <row r="26" spans="1:226" x14ac:dyDescent="0.25">
      <c r="A26" s="113" t="s">
        <v>81</v>
      </c>
      <c r="B26" s="42">
        <f>IF('Formatted Data'!D24='Formatted Data'!D23,0,1)</f>
        <v>0</v>
      </c>
      <c r="C26" s="69" t="str">
        <f>IF(B26=0,"",VLOOKUP('Nom Revenue'!A26,'Commodity Code List'!$B$2:$C$19,2,FALSE))</f>
        <v/>
      </c>
      <c r="D26" s="69" t="str">
        <f>'Formatted Data'!E24</f>
        <v>L</v>
      </c>
      <c r="E26" s="69" t="str">
        <f>'Formatted Data'!F24</f>
        <v>P</v>
      </c>
      <c r="F26" s="69" t="str">
        <f>'Formatted Data'!G24</f>
        <v>U</v>
      </c>
      <c r="G26" s="110">
        <f>VLOOKUP(G$3*100+ROW(G26)-ROW(G$4),'Formatted Data'!$A:$M,8,FALSE)/1000</f>
        <v>141.887</v>
      </c>
      <c r="H26" s="110">
        <f>VLOOKUP(H$3*100+ROW(H26)-ROW(H$4),'Formatted Data'!$A:$M,8,FALSE)/1000</f>
        <v>99.655000000000001</v>
      </c>
      <c r="I26" s="110">
        <f>VLOOKUP(I$3*100+ROW(I26)-ROW(I$4),'Formatted Data'!$A:$M,8,FALSE)/1000</f>
        <v>125.68600000000001</v>
      </c>
      <c r="J26" s="110">
        <f>VLOOKUP(J$3*100+ROW(J26)-ROW(J$4),'Formatted Data'!$A:$M,8,FALSE)/1000</f>
        <v>209.06399999999999</v>
      </c>
      <c r="K26" s="110">
        <f>VLOOKUP(K$3*100+ROW(K26)-ROW(K$4),'Formatted Data'!$A:$M,8,FALSE)/1000</f>
        <v>224.32900000000001</v>
      </c>
      <c r="L26" s="110">
        <f>VLOOKUP(L$3*100+ROW(L26)-ROW(L$4),'Formatted Data'!$A:$M,8,FALSE)/1000</f>
        <v>205.214</v>
      </c>
      <c r="M26" s="110">
        <f>VLOOKUP(M$3*100+ROW(M26)-ROW(M$4),'Formatted Data'!$A:$M,8,FALSE)/1000</f>
        <v>204.44499999999999</v>
      </c>
      <c r="N26" s="110">
        <f>VLOOKUP(N$3*100+ROW(N26)-ROW(N$4),'Formatted Data'!$A:$M,8,FALSE)/1000</f>
        <v>212.28200000000001</v>
      </c>
      <c r="O26" s="110">
        <f>VLOOKUP(O$3*100+ROW(O26)-ROW(O$4),'Formatted Data'!$A:$M,8,FALSE)/1000</f>
        <v>189.58199999999999</v>
      </c>
      <c r="P26" s="110">
        <f>VLOOKUP(P$3*100+ROW(P26)-ROW(P$4),'Formatted Data'!$A:$M,8,FALSE)/1000</f>
        <v>146.61500000000001</v>
      </c>
      <c r="Q26" s="110">
        <f>VLOOKUP(Q$3*100+ROW(Q26)-ROW(Q$4),'Formatted Data'!$A:$M,8,FALSE)/1000</f>
        <v>327.41800000000001</v>
      </c>
      <c r="R26" s="110">
        <f>VLOOKUP(R$3*100+ROW(R26)-ROW(R$4),'Formatted Data'!$A:$M,8,FALSE)/1000</f>
        <v>286.74900000000002</v>
      </c>
      <c r="S26" s="110">
        <f>VLOOKUP(S$3*100+ROW(S26)-ROW(S$4),'Formatted Data'!$A:$M,8,FALSE)/1000</f>
        <v>279.54700000000003</v>
      </c>
      <c r="T26" s="110">
        <f>VLOOKUP(T$3*100+ROW(T26)-ROW(T$4),'Formatted Data'!$A:$M,8,FALSE)/1000</f>
        <v>249.80799999999999</v>
      </c>
      <c r="U26" s="110">
        <f>VLOOKUP(U$3*100+ROW(U26)-ROW(U$4),'Formatted Data'!$A:$M,8,FALSE)/1000</f>
        <v>286.21499999999997</v>
      </c>
      <c r="V26" s="110">
        <f>VLOOKUP(V$3*100+ROW(V26)-ROW(V$4),'Formatted Data'!$A:$M,8,FALSE)/1000</f>
        <v>269.17899999999997</v>
      </c>
      <c r="W26" s="110">
        <f>VLOOKUP(W$3*100+ROW(W26)-ROW(W$4),'Formatted Data'!$A:$M,8,FALSE)/1000</f>
        <v>236.953</v>
      </c>
      <c r="X26" s="110">
        <f>VLOOKUP(X$3*100+ROW(X26)-ROW(X$4),'Formatted Data'!$A:$M,8,FALSE)/1000</f>
        <v>236.161</v>
      </c>
      <c r="Y26" s="110">
        <f>VLOOKUP(Y$3*100+ROW(A26)-ROW(A$4),'Formatted Data'!$A:$M,8,FALSE)/1000</f>
        <v>232.14599999999999</v>
      </c>
      <c r="Z26" s="110">
        <f>VLOOKUP(Z$3*100+ROW(B26)-ROW(B$4),'Formatted Data'!$A:$M,8,FALSE)/1000</f>
        <v>232.477</v>
      </c>
      <c r="AA26" s="110">
        <f>VLOOKUP(AA$3*100+ROW(D26)-ROW(D$4),'Formatted Data'!$A:$M,8,FALSE)/1000</f>
        <v>272.60399999999998</v>
      </c>
      <c r="AB26" s="110">
        <f>VLOOKUP(AB$3*100+ROW(F26)-ROW(F$4),'Formatted Data'!$A:$M,8,FALSE)/1000</f>
        <v>354.38200000000001</v>
      </c>
      <c r="AC26" s="110">
        <f t="shared" si="35"/>
        <v>283.78800000000001</v>
      </c>
      <c r="AD26" s="110">
        <f>VLOOKUP(AD$3*100+ROW(G26)-ROW(G$4),'Formatted Data'!$A:$M,8,FALSE)/1000</f>
        <v>283.78800000000001</v>
      </c>
      <c r="AE26" s="110">
        <f>VLOOKUP(AE$3*100+ROW(H26)-ROW(H$4),'Formatted Data'!$A:$M,8,FALSE)/1000</f>
        <v>435.06400000000002</v>
      </c>
      <c r="AF26" s="110">
        <f>VLOOKUP(AF$3*100+ROW(I26)-ROW(I$4),'Formatted Data'!$A:$M,8,FALSE)/1000</f>
        <v>444.55700000000002</v>
      </c>
      <c r="AG26" s="110">
        <f>VLOOKUP(AG$3*100+ROW(J26)-ROW(J$4),'Formatted Data'!$A:$M,8,FALSE)/1000</f>
        <v>356.09</v>
      </c>
      <c r="AH26" s="110">
        <f>VLOOKUP(AH$3*100+ROW(K26)-ROW(K$4),'Formatted Data'!$A:$M,8,FALSE)/1000</f>
        <v>304.82600000000002</v>
      </c>
      <c r="AI26" s="110">
        <f>VLOOKUP(AI$3*100+ROW(L26)-ROW(L$4),'Formatted Data'!$A:$M,8,FALSE)/1000</f>
        <v>237.79300000000001</v>
      </c>
      <c r="AJ26" s="110">
        <f>VLOOKUP(AJ$3*100+ROW(M26)-ROW(M$4),'Formatted Data'!$A:$M,8,FALSE)/1000</f>
        <v>223.982</v>
      </c>
      <c r="AK26" s="110">
        <f>VLOOKUP(AK$3*100+ROW(N26)-ROW(N$4),'Formatted Data'!$A:$M,8,FALSE)/1000</f>
        <v>333.49099999999999</v>
      </c>
      <c r="AL26" s="110">
        <f>VLOOKUP(AL$3*100+ROW(O26)-ROW(O$4),'Formatted Data'!$A:$M,8,FALSE)/1000</f>
        <v>306.83699999999999</v>
      </c>
      <c r="AM26" s="110">
        <f>VLOOKUP(AM$3*100+ROW(P26)-ROW(P$4),'Formatted Data'!$A:$M,8,FALSE)/1000</f>
        <v>358.37</v>
      </c>
      <c r="AN26" s="110">
        <f>VLOOKUP(AN$3*100+ROW(Q26)-ROW(Q$4),'Formatted Data'!$A:$M,8,FALSE)/1000</f>
        <v>302.68200000000002</v>
      </c>
      <c r="AO26" s="110">
        <f>VLOOKUP(AO$3*100+ROW(R26)-ROW(R$4),'Formatted Data'!$A:$M,8,FALSE)/1000</f>
        <v>281.09399999999999</v>
      </c>
      <c r="AP26" s="110">
        <f>VLOOKUP(AP$3*100+ROW(S26)-ROW(S$4),'Formatted Data'!$A:$M,8,FALSE)/1000</f>
        <v>218.98</v>
      </c>
      <c r="AQ26" s="110">
        <f>VLOOKUP(AQ$3*100+ROW(T26)-ROW(T$4),'Formatted Data'!$A:$M,8,FALSE)/1000</f>
        <v>219.88499999999999</v>
      </c>
      <c r="AR26" s="110">
        <f>VLOOKUP(AR$3*100+ROW(U26)-ROW(U$4),'Formatted Data'!$A:$M,8,FALSE)/1000</f>
        <v>257.85899999999998</v>
      </c>
      <c r="AS26" s="110">
        <f>VLOOKUP(AS$3*100+ROW(V26)-ROW(V$4),'Formatted Data'!$A:$M,8,FALSE)/1000</f>
        <v>299.25799999999998</v>
      </c>
      <c r="AT26" s="110" t="e">
        <f>VLOOKUP(AT$3*100+ROW(W26)-ROW(W$4),'Formatted Data'!$A:$M,8,FALSE)/1000</f>
        <v>#N/A</v>
      </c>
      <c r="AU26" s="110" t="e">
        <f>VLOOKUP(AU$3*100+ROW(X26)-ROW(X$4),'Formatted Data'!$A:$M,8,FALSE)/1000</f>
        <v>#N/A</v>
      </c>
      <c r="AV26" s="110" t="e">
        <f>VLOOKUP(AV$3*100+ROW(Y26)-ROW(Y$4),'Formatted Data'!$A:$M,8,FALSE)/1000</f>
        <v>#N/A</v>
      </c>
      <c r="AW26" s="110" t="e">
        <f>VLOOKUP(AW$3*100+ROW(Z26)-ROW(Z$4),'Formatted Data'!$A:$M,8,FALSE)/1000</f>
        <v>#N/A</v>
      </c>
      <c r="AX26" s="110" t="e">
        <f>VLOOKUP(AX$3*100+ROW(AA26)-ROW(AA$4),'Formatted Data'!$A:$M,8,FALSE)/1000</f>
        <v>#N/A</v>
      </c>
      <c r="AY26" s="110" t="e">
        <f>VLOOKUP(AY$3*100+ROW(AB26)-ROW(AB$4),'Formatted Data'!$A:$M,8,FALSE)/1000</f>
        <v>#N/A</v>
      </c>
      <c r="AZ26" s="110" t="e">
        <f>VLOOKUP(AZ$3*100+ROW(AC26)-ROW(AC$4),'Formatted Data'!$A:$M,8,FALSE)/1000</f>
        <v>#N/A</v>
      </c>
      <c r="BA26" s="110" t="e">
        <f>VLOOKUP(BA$3*100+ROW(AD26)-ROW(AD$4),'Formatted Data'!$A:$M,8,FALSE)/1000</f>
        <v>#N/A</v>
      </c>
      <c r="BB26" s="110"/>
      <c r="BC26" s="79">
        <f t="shared" si="38"/>
        <v>0.17260632234586648</v>
      </c>
      <c r="BD26" s="79">
        <f t="shared" si="39"/>
        <v>0.29998826136080181</v>
      </c>
      <c r="BE26" s="111">
        <f t="shared" si="37"/>
        <v>-0.19920311979728089</v>
      </c>
      <c r="BF26" s="79">
        <f t="shared" si="40"/>
        <v>0.53305988977687568</v>
      </c>
      <c r="BG26" s="79">
        <f t="shared" si="40"/>
        <v>2.1819778239523302E-2</v>
      </c>
      <c r="BH26" s="79">
        <f t="shared" si="40"/>
        <v>-0.19900035316056219</v>
      </c>
      <c r="BI26" s="79">
        <f t="shared" si="40"/>
        <v>-0.14396360470667513</v>
      </c>
      <c r="BJ26" s="79">
        <f t="shared" si="40"/>
        <v>-0.21990578231515689</v>
      </c>
      <c r="BK26" s="79">
        <f t="shared" si="40"/>
        <v>-5.8079926658900827E-2</v>
      </c>
      <c r="BL26" s="79">
        <f t="shared" si="40"/>
        <v>0.48891875239974625</v>
      </c>
      <c r="BM26" s="79">
        <f t="shared" si="40"/>
        <v>-7.9924195855360369E-2</v>
      </c>
      <c r="BN26" s="79">
        <f t="shared" si="20"/>
        <v>0.16794910652887363</v>
      </c>
      <c r="BO26" s="79">
        <f t="shared" si="21"/>
        <v>-0.15539247146803581</v>
      </c>
      <c r="BP26" s="79">
        <f t="shared" si="22"/>
        <v>-7.1322377941205661E-2</v>
      </c>
      <c r="BQ26" s="79">
        <f t="shared" si="23"/>
        <v>-0.22097234377112285</v>
      </c>
      <c r="BR26" s="79">
        <f t="shared" si="24"/>
        <v>4.1327975157547936E-3</v>
      </c>
      <c r="BS26" s="79">
        <f t="shared" si="25"/>
        <v>0.17269936557746091</v>
      </c>
      <c r="BT26" s="79">
        <f t="shared" si="26"/>
        <v>0.16054898219569602</v>
      </c>
      <c r="BU26" s="79" t="e">
        <f t="shared" si="27"/>
        <v>#N/A</v>
      </c>
      <c r="BV26" s="79" t="e">
        <f t="shared" si="28"/>
        <v>#N/A</v>
      </c>
      <c r="BW26" s="79" t="e">
        <f t="shared" si="29"/>
        <v>#N/A</v>
      </c>
      <c r="BX26" s="79" t="e">
        <f t="shared" si="30"/>
        <v>#N/A</v>
      </c>
      <c r="BY26" s="79" t="e">
        <f t="shared" si="31"/>
        <v>#N/A</v>
      </c>
      <c r="BZ26" s="79" t="e">
        <f t="shared" si="32"/>
        <v>#N/A</v>
      </c>
      <c r="CA26" s="79" t="e">
        <f t="shared" si="33"/>
        <v>#N/A</v>
      </c>
      <c r="CB26" s="79" t="e">
        <f t="shared" si="34"/>
        <v>#N/A</v>
      </c>
    </row>
    <row r="27" spans="1:226" ht="13" x14ac:dyDescent="0.3">
      <c r="A27" s="18" t="s">
        <v>144</v>
      </c>
      <c r="B27" s="108">
        <f>IF('Formatted Data'!D25='Formatted Data'!D24,0,1)</f>
        <v>1</v>
      </c>
      <c r="C27" s="63" t="str">
        <f>IF(B27=0,"",VLOOKUP('Nom Revenue'!A27,'Commodity Code List'!$B$2:$C$19,2,FALSE))</f>
        <v>10</v>
      </c>
      <c r="D27" s="63" t="str">
        <f>'Formatted Data'!E25</f>
        <v>S</v>
      </c>
      <c r="E27" s="63" t="str">
        <f>'Formatted Data'!F25</f>
        <v>X</v>
      </c>
      <c r="F27" s="63" t="str">
        <f>'Formatted Data'!G25</f>
        <v>X</v>
      </c>
      <c r="G27" s="109">
        <f>VLOOKUP(G$3*100+ROW(G27)-ROW(G$4),'Formatted Data'!$A:$M,8,FALSE)/1000</f>
        <v>136.251</v>
      </c>
      <c r="H27" s="109">
        <f>VLOOKUP(H$3*100+ROW(H27)-ROW(H$4),'Formatted Data'!$A:$M,8,FALSE)/1000</f>
        <v>149.81299999999999</v>
      </c>
      <c r="I27" s="109">
        <f>VLOOKUP(I$3*100+ROW(I27)-ROW(I$4),'Formatted Data'!$A:$M,8,FALSE)/1000</f>
        <v>120.15600000000001</v>
      </c>
      <c r="J27" s="109">
        <f>VLOOKUP(J$3*100+ROW(J27)-ROW(J$4),'Formatted Data'!$A:$M,8,FALSE)/1000</f>
        <v>162.46</v>
      </c>
      <c r="K27" s="109">
        <f>VLOOKUP(K$3*100+ROW(K27)-ROW(K$4),'Formatted Data'!$A:$M,8,FALSE)/1000</f>
        <v>156.73699999999999</v>
      </c>
      <c r="L27" s="109">
        <f>VLOOKUP(L$3*100+ROW(L27)-ROW(L$4),'Formatted Data'!$A:$M,8,FALSE)/1000</f>
        <v>154.03399999999999</v>
      </c>
      <c r="M27" s="109">
        <f>VLOOKUP(M$3*100+ROW(M27)-ROW(M$4),'Formatted Data'!$A:$M,8,FALSE)/1000</f>
        <v>142.947</v>
      </c>
      <c r="N27" s="109">
        <f>VLOOKUP(N$3*100+ROW(N27)-ROW(N$4),'Formatted Data'!$A:$M,8,FALSE)/1000</f>
        <v>138.001</v>
      </c>
      <c r="O27" s="109">
        <f>VLOOKUP(O$3*100+ROW(O27)-ROW(O$4),'Formatted Data'!$A:$M,8,FALSE)/1000</f>
        <v>149.41399999999999</v>
      </c>
      <c r="P27" s="109">
        <f>VLOOKUP(P$3*100+ROW(P27)-ROW(P$4),'Formatted Data'!$A:$M,8,FALSE)/1000</f>
        <v>157.01900000000001</v>
      </c>
      <c r="Q27" s="109">
        <f>VLOOKUP(Q$3*100+ROW(Q27)-ROW(Q$4),'Formatted Data'!$A:$M,8,FALSE)/1000</f>
        <v>152.54</v>
      </c>
      <c r="R27" s="109">
        <f>VLOOKUP(R$3*100+ROW(R27)-ROW(R$4),'Formatted Data'!$A:$M,8,FALSE)/1000</f>
        <v>164.92400000000001</v>
      </c>
      <c r="S27" s="109">
        <f>VLOOKUP(S$3*100+ROW(S27)-ROW(S$4),'Formatted Data'!$A:$M,8,FALSE)/1000</f>
        <v>167.49299999999999</v>
      </c>
      <c r="T27" s="109">
        <f>VLOOKUP(T$3*100+ROW(T27)-ROW(T$4),'Formatted Data'!$A:$M,8,FALSE)/1000</f>
        <v>129.108</v>
      </c>
      <c r="U27" s="109">
        <f>VLOOKUP(U$3*100+ROW(U27)-ROW(U$4),'Formatted Data'!$A:$M,8,FALSE)/1000</f>
        <v>105.18899999999999</v>
      </c>
      <c r="V27" s="109">
        <f>VLOOKUP(V$3*100+ROW(V27)-ROW(V$4),'Formatted Data'!$A:$M,8,FALSE)/1000</f>
        <v>131.50899999999999</v>
      </c>
      <c r="W27" s="109">
        <f>VLOOKUP(W$3*100+ROW(W27)-ROW(W$4),'Formatted Data'!$A:$M,8,FALSE)/1000</f>
        <v>116.65</v>
      </c>
      <c r="X27" s="109">
        <f>VLOOKUP(X$3*100+ROW(X27)-ROW(X$4),'Formatted Data'!$A:$M,8,FALSE)/1000</f>
        <v>133.053</v>
      </c>
      <c r="Y27" s="109">
        <f>VLOOKUP(Y$3*100+ROW(A27)-ROW(A$4),'Formatted Data'!$A:$M,8,FALSE)/1000</f>
        <v>100.009</v>
      </c>
      <c r="Z27" s="109">
        <f>VLOOKUP(Z$3*100+ROW(B27)-ROW(B$4),'Formatted Data'!$A:$M,8,FALSE)/1000</f>
        <v>131.62</v>
      </c>
      <c r="AA27" s="109">
        <f>VLOOKUP(AA$3*100+ROW(D27)-ROW(D$4),'Formatted Data'!$A:$M,8,FALSE)/1000</f>
        <v>146.73400000000001</v>
      </c>
      <c r="AB27" s="109">
        <f>VLOOKUP(AB$3*100+ROW(F27)-ROW(F$4),'Formatted Data'!$A:$M,8,FALSE)/1000</f>
        <v>158.28299999999999</v>
      </c>
      <c r="AC27" s="109">
        <f t="shared" si="35"/>
        <v>167.34700000000001</v>
      </c>
      <c r="AD27" s="109">
        <f>VLOOKUP(AD$3*100+ROW(G27)-ROW(G$4),'Formatted Data'!$A:$M,8,FALSE)/1000</f>
        <v>167.34700000000001</v>
      </c>
      <c r="AE27" s="109">
        <f>VLOOKUP(AE$3*100+ROW(H27)-ROW(H$4),'Formatted Data'!$A:$M,8,FALSE)/1000</f>
        <v>142.94200000000001</v>
      </c>
      <c r="AF27" s="109">
        <f>VLOOKUP(AF$3*100+ROW(I27)-ROW(I$4),'Formatted Data'!$A:$M,8,FALSE)/1000</f>
        <v>112.363</v>
      </c>
      <c r="AG27" s="109">
        <f>VLOOKUP(AG$3*100+ROW(J27)-ROW(J$4),'Formatted Data'!$A:$M,8,FALSE)/1000</f>
        <v>158.81700000000001</v>
      </c>
      <c r="AH27" s="109">
        <f>VLOOKUP(AH$3*100+ROW(K27)-ROW(K$4),'Formatted Data'!$A:$M,8,FALSE)/1000</f>
        <v>176.56899999999999</v>
      </c>
      <c r="AI27" s="109">
        <f>VLOOKUP(AI$3*100+ROW(L27)-ROW(L$4),'Formatted Data'!$A:$M,8,FALSE)/1000</f>
        <v>182.208</v>
      </c>
      <c r="AJ27" s="109">
        <f>VLOOKUP(AJ$3*100+ROW(M27)-ROW(M$4),'Formatted Data'!$A:$M,8,FALSE)/1000</f>
        <v>196.524</v>
      </c>
      <c r="AK27" s="109">
        <f>VLOOKUP(AK$3*100+ROW(N27)-ROW(N$4),'Formatted Data'!$A:$M,8,FALSE)/1000</f>
        <v>186.023</v>
      </c>
      <c r="AL27" s="109">
        <f>VLOOKUP(AL$3*100+ROW(O27)-ROW(O$4),'Formatted Data'!$A:$M,8,FALSE)/1000</f>
        <v>154.81100000000001</v>
      </c>
      <c r="AM27" s="109">
        <f>VLOOKUP(AM$3*100+ROW(P27)-ROW(P$4),'Formatted Data'!$A:$M,8,FALSE)/1000</f>
        <v>63.597999999999999</v>
      </c>
      <c r="AN27" s="109">
        <f>VLOOKUP(AN$3*100+ROW(Q27)-ROW(Q$4),'Formatted Data'!$A:$M,8,FALSE)/1000</f>
        <v>61.045000000000002</v>
      </c>
      <c r="AO27" s="109">
        <f>VLOOKUP(AO$3*100+ROW(R27)-ROW(R$4),'Formatted Data'!$A:$M,8,FALSE)/1000</f>
        <v>71.44</v>
      </c>
      <c r="AP27" s="109">
        <f>VLOOKUP(AP$3*100+ROW(S27)-ROW(S$4),'Formatted Data'!$A:$M,8,FALSE)/1000</f>
        <v>183.4</v>
      </c>
      <c r="AQ27" s="109">
        <f>VLOOKUP(AQ$3*100+ROW(T27)-ROW(T$4),'Formatted Data'!$A:$M,8,FALSE)/1000</f>
        <v>174.14</v>
      </c>
      <c r="AR27" s="109">
        <f>VLOOKUP(AR$3*100+ROW(U27)-ROW(U$4),'Formatted Data'!$A:$M,8,FALSE)/1000</f>
        <v>160.261</v>
      </c>
      <c r="AS27" s="109">
        <f>VLOOKUP(AS$3*100+ROW(V27)-ROW(V$4),'Formatted Data'!$A:$M,8,FALSE)/1000</f>
        <v>109.944</v>
      </c>
      <c r="AT27" s="109" t="e">
        <f>VLOOKUP(AT$3*100+ROW(W27)-ROW(W$4),'Formatted Data'!$A:$M,8,FALSE)/1000</f>
        <v>#N/A</v>
      </c>
      <c r="AU27" s="109" t="e">
        <f>VLOOKUP(AU$3*100+ROW(X27)-ROW(X$4),'Formatted Data'!$A:$M,8,FALSE)/1000</f>
        <v>#N/A</v>
      </c>
      <c r="AV27" s="109" t="e">
        <f>VLOOKUP(AV$3*100+ROW(Y27)-ROW(Y$4),'Formatted Data'!$A:$M,8,FALSE)/1000</f>
        <v>#N/A</v>
      </c>
      <c r="AW27" s="109" t="e">
        <f>VLOOKUP(AW$3*100+ROW(Z27)-ROW(Z$4),'Formatted Data'!$A:$M,8,FALSE)/1000</f>
        <v>#N/A</v>
      </c>
      <c r="AX27" s="109" t="e">
        <f>VLOOKUP(AX$3*100+ROW(AA27)-ROW(AA$4),'Formatted Data'!$A:$M,8,FALSE)/1000</f>
        <v>#N/A</v>
      </c>
      <c r="AY27" s="109" t="e">
        <f>VLOOKUP(AY$3*100+ROW(AB27)-ROW(AB$4),'Formatted Data'!$A:$M,8,FALSE)/1000</f>
        <v>#N/A</v>
      </c>
      <c r="AZ27" s="109" t="e">
        <f>VLOOKUP(AZ$3*100+ROW(AC27)-ROW(AC$4),'Formatted Data'!$A:$M,8,FALSE)/1000</f>
        <v>#N/A</v>
      </c>
      <c r="BA27" s="109" t="e">
        <f>VLOOKUP(BA$3*100+ROW(AD27)-ROW(AD$4),'Formatted Data'!$A:$M,8,FALSE)/1000</f>
        <v>#N/A</v>
      </c>
      <c r="BB27" s="109"/>
      <c r="BC27" s="78">
        <f t="shared" si="38"/>
        <v>0.1148305728612673</v>
      </c>
      <c r="BD27" s="78">
        <f t="shared" si="39"/>
        <v>7.8707048127904855E-2</v>
      </c>
      <c r="BE27" s="78">
        <f t="shared" si="37"/>
        <v>5.7264519878951203E-2</v>
      </c>
      <c r="BF27" s="78">
        <f t="shared" si="40"/>
        <v>-0.14583470274340149</v>
      </c>
      <c r="BG27" s="78">
        <f t="shared" si="40"/>
        <v>-0.21392592799876875</v>
      </c>
      <c r="BH27" s="78">
        <f t="shared" si="40"/>
        <v>0.41342790776323168</v>
      </c>
      <c r="BI27" s="78">
        <f t="shared" si="40"/>
        <v>0.11177644710578827</v>
      </c>
      <c r="BJ27" s="78">
        <f t="shared" si="40"/>
        <v>3.1936523398784722E-2</v>
      </c>
      <c r="BK27" s="78">
        <f t="shared" si="40"/>
        <v>7.856954689146467E-2</v>
      </c>
      <c r="BL27" s="78">
        <f t="shared" si="40"/>
        <v>-5.3433677311676919E-2</v>
      </c>
      <c r="BM27" s="78">
        <f t="shared" si="40"/>
        <v>-0.16778570391833258</v>
      </c>
      <c r="BN27" s="78">
        <f t="shared" si="20"/>
        <v>-0.58918939868613984</v>
      </c>
      <c r="BO27" s="78">
        <f t="shared" si="21"/>
        <v>-4.0142771785276254E-2</v>
      </c>
      <c r="BP27" s="78">
        <f t="shared" si="22"/>
        <v>0.17028421656155279</v>
      </c>
      <c r="BQ27" s="78">
        <f t="shared" si="23"/>
        <v>1.567189249720045</v>
      </c>
      <c r="BR27" s="78">
        <f t="shared" si="24"/>
        <v>-5.0490730643402482E-2</v>
      </c>
      <c r="BS27" s="78">
        <f t="shared" si="25"/>
        <v>-7.9700241185253207E-2</v>
      </c>
      <c r="BT27" s="78">
        <f t="shared" si="26"/>
        <v>-0.31396908792532174</v>
      </c>
      <c r="BU27" s="78" t="e">
        <f t="shared" si="27"/>
        <v>#N/A</v>
      </c>
      <c r="BV27" s="78" t="e">
        <f t="shared" si="28"/>
        <v>#N/A</v>
      </c>
      <c r="BW27" s="78" t="e">
        <f t="shared" si="29"/>
        <v>#N/A</v>
      </c>
      <c r="BX27" s="78" t="e">
        <f t="shared" si="30"/>
        <v>#N/A</v>
      </c>
      <c r="BY27" s="78" t="e">
        <f t="shared" si="31"/>
        <v>#N/A</v>
      </c>
      <c r="BZ27" s="78" t="e">
        <f t="shared" si="32"/>
        <v>#N/A</v>
      </c>
      <c r="CA27" s="78" t="e">
        <f t="shared" si="33"/>
        <v>#N/A</v>
      </c>
      <c r="CB27" s="78" t="e">
        <f t="shared" si="34"/>
        <v>#N/A</v>
      </c>
    </row>
    <row r="28" spans="1:226" ht="13" x14ac:dyDescent="0.3">
      <c r="A28" s="18" t="s">
        <v>81</v>
      </c>
      <c r="B28" s="108">
        <f>IF('Formatted Data'!D26='Formatted Data'!D25,0,1)</f>
        <v>0</v>
      </c>
      <c r="C28" s="63" t="str">
        <f>IF(B28=0,"",VLOOKUP('Nom Revenue'!A28,'Commodity Code List'!$B$2:$C$19,2,FALSE))</f>
        <v/>
      </c>
      <c r="D28" s="63" t="str">
        <f>'Formatted Data'!E26</f>
        <v>M</v>
      </c>
      <c r="E28" s="63" t="str">
        <f>'Formatted Data'!F26</f>
        <v>X</v>
      </c>
      <c r="F28" s="63" t="str">
        <f>'Formatted Data'!G26</f>
        <v>X</v>
      </c>
      <c r="G28" s="109">
        <f>VLOOKUP(G$3*100+ROW(G28)-ROW(G$4),'Formatted Data'!$A:$M,8,FALSE)/1000</f>
        <v>143.64500000000001</v>
      </c>
      <c r="H28" s="109">
        <f>VLOOKUP(H$3*100+ROW(H28)-ROW(H$4),'Formatted Data'!$A:$M,8,FALSE)/1000</f>
        <v>93.412000000000006</v>
      </c>
      <c r="I28" s="109">
        <f>VLOOKUP(I$3*100+ROW(I28)-ROW(I$4),'Formatted Data'!$A:$M,8,FALSE)/1000</f>
        <v>106.336</v>
      </c>
      <c r="J28" s="109">
        <f>VLOOKUP(J$3*100+ROW(J28)-ROW(J$4),'Formatted Data'!$A:$M,8,FALSE)/1000</f>
        <v>73.838999999999999</v>
      </c>
      <c r="K28" s="109">
        <f>VLOOKUP(K$3*100+ROW(K28)-ROW(K$4),'Formatted Data'!$A:$M,8,FALSE)/1000</f>
        <v>80.992000000000004</v>
      </c>
      <c r="L28" s="109">
        <f>VLOOKUP(L$3*100+ROW(L28)-ROW(L$4),'Formatted Data'!$A:$M,8,FALSE)/1000</f>
        <v>103.79600000000001</v>
      </c>
      <c r="M28" s="109">
        <f>VLOOKUP(M$3*100+ROW(M28)-ROW(M$4),'Formatted Data'!$A:$M,8,FALSE)/1000</f>
        <v>117.051</v>
      </c>
      <c r="N28" s="109">
        <f>VLOOKUP(N$3*100+ROW(N28)-ROW(N$4),'Formatted Data'!$A:$M,8,FALSE)/1000</f>
        <v>123.61799999999999</v>
      </c>
      <c r="O28" s="109">
        <f>VLOOKUP(O$3*100+ROW(O28)-ROW(O$4),'Formatted Data'!$A:$M,8,FALSE)/1000</f>
        <v>94.497</v>
      </c>
      <c r="P28" s="109">
        <f>VLOOKUP(P$3*100+ROW(P28)-ROW(P$4),'Formatted Data'!$A:$M,8,FALSE)/1000</f>
        <v>95.393000000000001</v>
      </c>
      <c r="Q28" s="109">
        <f>VLOOKUP(Q$3*100+ROW(Q28)-ROW(Q$4),'Formatted Data'!$A:$M,8,FALSE)/1000</f>
        <v>104.724</v>
      </c>
      <c r="R28" s="109">
        <f>VLOOKUP(R$3*100+ROW(R28)-ROW(R$4),'Formatted Data'!$A:$M,8,FALSE)/1000</f>
        <v>84.429000000000002</v>
      </c>
      <c r="S28" s="109">
        <f>VLOOKUP(S$3*100+ROW(S28)-ROW(S$4),'Formatted Data'!$A:$M,8,FALSE)/1000</f>
        <v>84.519000000000005</v>
      </c>
      <c r="T28" s="109">
        <f>VLOOKUP(T$3*100+ROW(T28)-ROW(T$4),'Formatted Data'!$A:$M,8,FALSE)/1000</f>
        <v>132.95500000000001</v>
      </c>
      <c r="U28" s="109">
        <f>VLOOKUP(U$3*100+ROW(U28)-ROW(U$4),'Formatted Data'!$A:$M,8,FALSE)/1000</f>
        <v>115.91</v>
      </c>
      <c r="V28" s="109">
        <f>VLOOKUP(V$3*100+ROW(V28)-ROW(V$4),'Formatted Data'!$A:$M,8,FALSE)/1000</f>
        <v>121.883</v>
      </c>
      <c r="W28" s="109">
        <f>VLOOKUP(W$3*100+ROW(W28)-ROW(W$4),'Formatted Data'!$A:$M,8,FALSE)/1000</f>
        <v>99.137</v>
      </c>
      <c r="X28" s="109">
        <f>VLOOKUP(X$3*100+ROW(X28)-ROW(X$4),'Formatted Data'!$A:$M,8,FALSE)/1000</f>
        <v>115.73699999999999</v>
      </c>
      <c r="Y28" s="109">
        <f>VLOOKUP(Y$3*100+ROW(A28)-ROW(A$4),'Formatted Data'!$A:$M,8,FALSE)/1000</f>
        <v>117.58499999999999</v>
      </c>
      <c r="Z28" s="109">
        <f>VLOOKUP(Z$3*100+ROW(B28)-ROW(B$4),'Formatted Data'!$A:$M,8,FALSE)/1000</f>
        <v>126.724</v>
      </c>
      <c r="AA28" s="109">
        <f>VLOOKUP(AA$3*100+ROW(D28)-ROW(D$4),'Formatted Data'!$A:$M,8,FALSE)/1000</f>
        <v>125.672</v>
      </c>
      <c r="AB28" s="109">
        <f>VLOOKUP(AB$3*100+ROW(F28)-ROW(F$4),'Formatted Data'!$A:$M,8,FALSE)/1000</f>
        <v>134.83199999999999</v>
      </c>
      <c r="AC28" s="109">
        <f t="shared" si="35"/>
        <v>151.178</v>
      </c>
      <c r="AD28" s="109">
        <f>VLOOKUP(AD$3*100+ROW(G28)-ROW(G$4),'Formatted Data'!$A:$M,8,FALSE)/1000</f>
        <v>151.178</v>
      </c>
      <c r="AE28" s="109">
        <f>VLOOKUP(AE$3*100+ROW(H28)-ROW(H$4),'Formatted Data'!$A:$M,8,FALSE)/1000</f>
        <v>151.96199999999999</v>
      </c>
      <c r="AF28" s="109">
        <f>VLOOKUP(AF$3*100+ROW(I28)-ROW(I$4),'Formatted Data'!$A:$M,8,FALSE)/1000</f>
        <v>95.489000000000004</v>
      </c>
      <c r="AG28" s="109">
        <f>VLOOKUP(AG$3*100+ROW(J28)-ROW(J$4),'Formatted Data'!$A:$M,8,FALSE)/1000</f>
        <v>127.65900000000001</v>
      </c>
      <c r="AH28" s="109">
        <f>VLOOKUP(AH$3*100+ROW(K28)-ROW(K$4),'Formatted Data'!$A:$M,8,FALSE)/1000</f>
        <v>143.77699999999999</v>
      </c>
      <c r="AI28" s="109">
        <f>VLOOKUP(AI$3*100+ROW(L28)-ROW(L$4),'Formatted Data'!$A:$M,8,FALSE)/1000</f>
        <v>161.48500000000001</v>
      </c>
      <c r="AJ28" s="109">
        <f>VLOOKUP(AJ$3*100+ROW(M28)-ROW(M$4),'Formatted Data'!$A:$M,8,FALSE)/1000</f>
        <v>144.352</v>
      </c>
      <c r="AK28" s="109">
        <f>VLOOKUP(AK$3*100+ROW(N28)-ROW(N$4),'Formatted Data'!$A:$M,8,FALSE)/1000</f>
        <v>155.32900000000001</v>
      </c>
      <c r="AL28" s="109">
        <f>VLOOKUP(AL$3*100+ROW(O28)-ROW(O$4),'Formatted Data'!$A:$M,8,FALSE)/1000</f>
        <v>133.797</v>
      </c>
      <c r="AM28" s="109">
        <f>VLOOKUP(AM$3*100+ROW(P28)-ROW(P$4),'Formatted Data'!$A:$M,8,FALSE)/1000</f>
        <v>124.255</v>
      </c>
      <c r="AN28" s="109">
        <f>VLOOKUP(AN$3*100+ROW(Q28)-ROW(Q$4),'Formatted Data'!$A:$M,8,FALSE)/1000</f>
        <v>167.64599999999999</v>
      </c>
      <c r="AO28" s="109">
        <f>VLOOKUP(AO$3*100+ROW(R28)-ROW(R$4),'Formatted Data'!$A:$M,8,FALSE)/1000</f>
        <v>171.435</v>
      </c>
      <c r="AP28" s="109">
        <f>VLOOKUP(AP$3*100+ROW(S28)-ROW(S$4),'Formatted Data'!$A:$M,8,FALSE)/1000</f>
        <v>166.67699999999999</v>
      </c>
      <c r="AQ28" s="109">
        <f>VLOOKUP(AQ$3*100+ROW(T28)-ROW(T$4),'Formatted Data'!$A:$M,8,FALSE)/1000</f>
        <v>148.48599999999999</v>
      </c>
      <c r="AR28" s="109">
        <f>VLOOKUP(AR$3*100+ROW(U28)-ROW(U$4),'Formatted Data'!$A:$M,8,FALSE)/1000</f>
        <v>202.42</v>
      </c>
      <c r="AS28" s="109">
        <f>VLOOKUP(AS$3*100+ROW(V28)-ROW(V$4),'Formatted Data'!$A:$M,8,FALSE)/1000</f>
        <v>212.80099999999999</v>
      </c>
      <c r="AT28" s="109" t="e">
        <f>VLOOKUP(AT$3*100+ROW(W28)-ROW(W$4),'Formatted Data'!$A:$M,8,FALSE)/1000</f>
        <v>#N/A</v>
      </c>
      <c r="AU28" s="109" t="e">
        <f>VLOOKUP(AU$3*100+ROW(X28)-ROW(X$4),'Formatted Data'!$A:$M,8,FALSE)/1000</f>
        <v>#N/A</v>
      </c>
      <c r="AV28" s="109" t="e">
        <f>VLOOKUP(AV$3*100+ROW(Y28)-ROW(Y$4),'Formatted Data'!$A:$M,8,FALSE)/1000</f>
        <v>#N/A</v>
      </c>
      <c r="AW28" s="109" t="e">
        <f>VLOOKUP(AW$3*100+ROW(Z28)-ROW(Z$4),'Formatted Data'!$A:$M,8,FALSE)/1000</f>
        <v>#N/A</v>
      </c>
      <c r="AX28" s="109" t="e">
        <f>VLOOKUP(AX$3*100+ROW(AA28)-ROW(AA$4),'Formatted Data'!$A:$M,8,FALSE)/1000</f>
        <v>#N/A</v>
      </c>
      <c r="AY28" s="109" t="e">
        <f>VLOOKUP(AY$3*100+ROW(AB28)-ROW(AB$4),'Formatted Data'!$A:$M,8,FALSE)/1000</f>
        <v>#N/A</v>
      </c>
      <c r="AZ28" s="109" t="e">
        <f>VLOOKUP(AZ$3*100+ROW(AC28)-ROW(AC$4),'Formatted Data'!$A:$M,8,FALSE)/1000</f>
        <v>#N/A</v>
      </c>
      <c r="BA28" s="109" t="e">
        <f>VLOOKUP(BA$3*100+ROW(AD28)-ROW(AD$4),'Formatted Data'!$A:$M,8,FALSE)/1000</f>
        <v>#N/A</v>
      </c>
      <c r="BB28" s="109"/>
      <c r="BC28" s="78">
        <f t="shared" si="38"/>
        <v>-8.3015056342918836E-3</v>
      </c>
      <c r="BD28" s="78">
        <f t="shared" si="39"/>
        <v>7.2888153287924196E-2</v>
      </c>
      <c r="BE28" s="78">
        <f t="shared" si="37"/>
        <v>0.1212323484039397</v>
      </c>
      <c r="BF28" s="78">
        <f t="shared" si="40"/>
        <v>5.1859397531386353E-3</v>
      </c>
      <c r="BG28" s="78">
        <f t="shared" si="40"/>
        <v>-0.37162580118713884</v>
      </c>
      <c r="BH28" s="78">
        <f t="shared" si="40"/>
        <v>0.33689744368461283</v>
      </c>
      <c r="BI28" s="78">
        <f t="shared" si="40"/>
        <v>0.12625823482872334</v>
      </c>
      <c r="BJ28" s="78">
        <f t="shared" si="40"/>
        <v>0.12316295374086272</v>
      </c>
      <c r="BK28" s="78">
        <f t="shared" si="40"/>
        <v>-0.10609654147444036</v>
      </c>
      <c r="BL28" s="78">
        <f t="shared" si="40"/>
        <v>7.6043283085790225E-2</v>
      </c>
      <c r="BM28" s="78">
        <f t="shared" si="40"/>
        <v>-0.13862189288542393</v>
      </c>
      <c r="BN28" s="78">
        <f t="shared" si="20"/>
        <v>-7.1316995149368068E-2</v>
      </c>
      <c r="BO28" s="78">
        <f t="shared" si="21"/>
        <v>0.34920928735262158</v>
      </c>
      <c r="BP28" s="78">
        <f t="shared" si="22"/>
        <v>2.2601195375970828E-2</v>
      </c>
      <c r="BQ28" s="78">
        <f t="shared" si="23"/>
        <v>-2.7753959226529012E-2</v>
      </c>
      <c r="BR28" s="78">
        <f t="shared" si="24"/>
        <v>-0.10913923336753129</v>
      </c>
      <c r="BS28" s="78">
        <f t="shared" si="25"/>
        <v>0.36322616273588082</v>
      </c>
      <c r="BT28" s="78">
        <f t="shared" si="26"/>
        <v>5.1284458057504256E-2</v>
      </c>
      <c r="BU28" s="78" t="e">
        <f t="shared" si="27"/>
        <v>#N/A</v>
      </c>
      <c r="BV28" s="78" t="e">
        <f t="shared" si="28"/>
        <v>#N/A</v>
      </c>
      <c r="BW28" s="78" t="e">
        <f t="shared" si="29"/>
        <v>#N/A</v>
      </c>
      <c r="BX28" s="78" t="e">
        <f t="shared" si="30"/>
        <v>#N/A</v>
      </c>
      <c r="BY28" s="78" t="e">
        <f t="shared" si="31"/>
        <v>#N/A</v>
      </c>
      <c r="BZ28" s="78" t="e">
        <f t="shared" si="32"/>
        <v>#N/A</v>
      </c>
      <c r="CA28" s="78" t="e">
        <f t="shared" si="33"/>
        <v>#N/A</v>
      </c>
      <c r="CB28" s="78" t="e">
        <f t="shared" si="34"/>
        <v>#N/A</v>
      </c>
    </row>
    <row r="29" spans="1:226" ht="13" x14ac:dyDescent="0.3">
      <c r="A29" s="18" t="s">
        <v>81</v>
      </c>
      <c r="B29" s="108">
        <f>IF('Formatted Data'!D27='Formatted Data'!D26,0,1)</f>
        <v>0</v>
      </c>
      <c r="C29" s="63" t="str">
        <f>IF(B29=0,"",VLOOKUP('Nom Revenue'!A29,'Commodity Code List'!$B$2:$C$19,2,FALSE))</f>
        <v/>
      </c>
      <c r="D29" s="63" t="str">
        <f>'Formatted Data'!E27</f>
        <v>L</v>
      </c>
      <c r="E29" s="63" t="str">
        <f>'Formatted Data'!F27</f>
        <v>X</v>
      </c>
      <c r="F29" s="63" t="str">
        <f>'Formatted Data'!G27</f>
        <v>X</v>
      </c>
      <c r="G29" s="109">
        <f>VLOOKUP(G$3*100+ROW(G29)-ROW(G$4),'Formatted Data'!$A:$M,8,FALSE)/1000</f>
        <v>243.16499999999999</v>
      </c>
      <c r="H29" s="109">
        <f>VLOOKUP(H$3*100+ROW(H29)-ROW(H$4),'Formatted Data'!$A:$M,8,FALSE)/1000</f>
        <v>223.86799999999999</v>
      </c>
      <c r="I29" s="109">
        <f>VLOOKUP(I$3*100+ROW(I29)-ROW(I$4),'Formatted Data'!$A:$M,8,FALSE)/1000</f>
        <v>211.36600000000001</v>
      </c>
      <c r="J29" s="109">
        <f>VLOOKUP(J$3*100+ROW(J29)-ROW(J$4),'Formatted Data'!$A:$M,8,FALSE)/1000</f>
        <v>258.43200000000002</v>
      </c>
      <c r="K29" s="109">
        <f>VLOOKUP(K$3*100+ROW(K29)-ROW(K$4),'Formatted Data'!$A:$M,8,FALSE)/1000</f>
        <v>269.60500000000002</v>
      </c>
      <c r="L29" s="109">
        <f>VLOOKUP(L$3*100+ROW(L29)-ROW(L$4),'Formatted Data'!$A:$M,8,FALSE)/1000</f>
        <v>266.49799999999999</v>
      </c>
      <c r="M29" s="109">
        <f>VLOOKUP(M$3*100+ROW(M29)-ROW(M$4),'Formatted Data'!$A:$M,8,FALSE)/1000</f>
        <v>265.46899999999999</v>
      </c>
      <c r="N29" s="109">
        <f>VLOOKUP(N$3*100+ROW(N29)-ROW(N$4),'Formatted Data'!$A:$M,8,FALSE)/1000</f>
        <v>275.952</v>
      </c>
      <c r="O29" s="109">
        <f>VLOOKUP(O$3*100+ROW(O29)-ROW(O$4),'Formatted Data'!$A:$M,8,FALSE)/1000</f>
        <v>259.63299999999998</v>
      </c>
      <c r="P29" s="109">
        <f>VLOOKUP(P$3*100+ROW(P29)-ROW(P$4),'Formatted Data'!$A:$M,8,FALSE)/1000</f>
        <v>251.62700000000001</v>
      </c>
      <c r="Q29" s="109">
        <f>VLOOKUP(Q$3*100+ROW(Q29)-ROW(Q$4),'Formatted Data'!$A:$M,8,FALSE)/1000</f>
        <v>286.72000000000003</v>
      </c>
      <c r="R29" s="109">
        <f>VLOOKUP(R$3*100+ROW(R29)-ROW(R$4),'Formatted Data'!$A:$M,8,FALSE)/1000</f>
        <v>294.11</v>
      </c>
      <c r="S29" s="109">
        <f>VLOOKUP(S$3*100+ROW(S29)-ROW(S$4),'Formatted Data'!$A:$M,8,FALSE)/1000</f>
        <v>268.98</v>
      </c>
      <c r="T29" s="109">
        <f>VLOOKUP(T$3*100+ROW(T29)-ROW(T$4),'Formatted Data'!$A:$M,8,FALSE)/1000</f>
        <v>225.52500000000001</v>
      </c>
      <c r="U29" s="109">
        <f>VLOOKUP(U$3*100+ROW(U29)-ROW(U$4),'Formatted Data'!$A:$M,8,FALSE)/1000</f>
        <v>235.858</v>
      </c>
      <c r="V29" s="109">
        <f>VLOOKUP(V$3*100+ROW(V29)-ROW(V$4),'Formatted Data'!$A:$M,8,FALSE)/1000</f>
        <v>210.59200000000001</v>
      </c>
      <c r="W29" s="109">
        <f>VLOOKUP(W$3*100+ROW(W29)-ROW(W$4),'Formatted Data'!$A:$M,8,FALSE)/1000</f>
        <v>243.43100000000001</v>
      </c>
      <c r="X29" s="109">
        <f>VLOOKUP(X$3*100+ROW(X29)-ROW(X$4),'Formatted Data'!$A:$M,8,FALSE)/1000</f>
        <v>191.285</v>
      </c>
      <c r="Y29" s="109">
        <f>VLOOKUP(Y$3*100+ROW(A29)-ROW(A$4),'Formatted Data'!$A:$M,8,FALSE)/1000</f>
        <v>215.41499999999999</v>
      </c>
      <c r="Z29" s="109">
        <f>VLOOKUP(Z$3*100+ROW(B29)-ROW(B$4),'Formatted Data'!$A:$M,8,FALSE)/1000</f>
        <v>242.001</v>
      </c>
      <c r="AA29" s="109">
        <f>VLOOKUP(AA$3*100+ROW(D29)-ROW(D$4),'Formatted Data'!$A:$M,8,FALSE)/1000</f>
        <v>281.82499999999999</v>
      </c>
      <c r="AB29" s="109">
        <f>VLOOKUP(AB$3*100+ROW(F29)-ROW(F$4),'Formatted Data'!$A:$M,8,FALSE)/1000</f>
        <v>290.26600000000002</v>
      </c>
      <c r="AC29" s="109">
        <f t="shared" si="35"/>
        <v>292.63799999999998</v>
      </c>
      <c r="AD29" s="109">
        <f>VLOOKUP(AD$3*100+ROW(G29)-ROW(G$4),'Formatted Data'!$A:$M,8,FALSE)/1000</f>
        <v>292.63799999999998</v>
      </c>
      <c r="AE29" s="109">
        <f>VLOOKUP(AE$3*100+ROW(H29)-ROW(H$4),'Formatted Data'!$A:$M,8,FALSE)/1000</f>
        <v>371.971</v>
      </c>
      <c r="AF29" s="109">
        <f>VLOOKUP(AF$3*100+ROW(I29)-ROW(I$4),'Formatted Data'!$A:$M,8,FALSE)/1000</f>
        <v>250.86199999999999</v>
      </c>
      <c r="AG29" s="109">
        <f>VLOOKUP(AG$3*100+ROW(J29)-ROW(J$4),'Formatted Data'!$A:$M,8,FALSE)/1000</f>
        <v>338.28699999999998</v>
      </c>
      <c r="AH29" s="109">
        <f>VLOOKUP(AH$3*100+ROW(K29)-ROW(K$4),'Formatted Data'!$A:$M,8,FALSE)/1000</f>
        <v>374.37900000000002</v>
      </c>
      <c r="AI29" s="109">
        <f>VLOOKUP(AI$3*100+ROW(L29)-ROW(L$4),'Formatted Data'!$A:$M,8,FALSE)/1000</f>
        <v>375.089</v>
      </c>
      <c r="AJ29" s="109">
        <f>VLOOKUP(AJ$3*100+ROW(M29)-ROW(M$4),'Formatted Data'!$A:$M,8,FALSE)/1000</f>
        <v>383.38</v>
      </c>
      <c r="AK29" s="109">
        <f>VLOOKUP(AK$3*100+ROW(N29)-ROW(N$4),'Formatted Data'!$A:$M,8,FALSE)/1000</f>
        <v>406.29</v>
      </c>
      <c r="AL29" s="109">
        <f>VLOOKUP(AL$3*100+ROW(O29)-ROW(O$4),'Formatted Data'!$A:$M,8,FALSE)/1000</f>
        <v>289.99700000000001</v>
      </c>
      <c r="AM29" s="109">
        <f>VLOOKUP(AM$3*100+ROW(P29)-ROW(P$4),'Formatted Data'!$A:$M,8,FALSE)/1000</f>
        <v>259.76400000000001</v>
      </c>
      <c r="AN29" s="109">
        <f>VLOOKUP(AN$3*100+ROW(Q29)-ROW(Q$4),'Formatted Data'!$A:$M,8,FALSE)/1000</f>
        <v>219.40700000000001</v>
      </c>
      <c r="AO29" s="109">
        <f>VLOOKUP(AO$3*100+ROW(R29)-ROW(R$4),'Formatted Data'!$A:$M,8,FALSE)/1000</f>
        <v>259.03899999999999</v>
      </c>
      <c r="AP29" s="109">
        <f>VLOOKUP(AP$3*100+ROW(S29)-ROW(S$4),'Formatted Data'!$A:$M,8,FALSE)/1000</f>
        <v>171.273</v>
      </c>
      <c r="AQ29" s="109">
        <f>VLOOKUP(AQ$3*100+ROW(T29)-ROW(T$4),'Formatted Data'!$A:$M,8,FALSE)/1000</f>
        <v>180.58799999999999</v>
      </c>
      <c r="AR29" s="109">
        <f>VLOOKUP(AR$3*100+ROW(U29)-ROW(U$4),'Formatted Data'!$A:$M,8,FALSE)/1000</f>
        <v>252.798</v>
      </c>
      <c r="AS29" s="109">
        <f>VLOOKUP(AS$3*100+ROW(V29)-ROW(V$4),'Formatted Data'!$A:$M,8,FALSE)/1000</f>
        <v>371.88299999999998</v>
      </c>
      <c r="AT29" s="109" t="e">
        <f>VLOOKUP(AT$3*100+ROW(W29)-ROW(W$4),'Formatted Data'!$A:$M,8,FALSE)/1000</f>
        <v>#N/A</v>
      </c>
      <c r="AU29" s="109" t="e">
        <f>VLOOKUP(AU$3*100+ROW(X29)-ROW(X$4),'Formatted Data'!$A:$M,8,FALSE)/1000</f>
        <v>#N/A</v>
      </c>
      <c r="AV29" s="109" t="e">
        <f>VLOOKUP(AV$3*100+ROW(Y29)-ROW(Y$4),'Formatted Data'!$A:$M,8,FALSE)/1000</f>
        <v>#N/A</v>
      </c>
      <c r="AW29" s="109" t="e">
        <f>VLOOKUP(AW$3*100+ROW(Z29)-ROW(Z$4),'Formatted Data'!$A:$M,8,FALSE)/1000</f>
        <v>#N/A</v>
      </c>
      <c r="AX29" s="109" t="e">
        <f>VLOOKUP(AX$3*100+ROW(AA29)-ROW(AA$4),'Formatted Data'!$A:$M,8,FALSE)/1000</f>
        <v>#N/A</v>
      </c>
      <c r="AY29" s="109" t="e">
        <f>VLOOKUP(AY$3*100+ROW(AB29)-ROW(AB$4),'Formatted Data'!$A:$M,8,FALSE)/1000</f>
        <v>#N/A</v>
      </c>
      <c r="AZ29" s="109" t="e">
        <f>VLOOKUP(AZ$3*100+ROW(AC29)-ROW(AC$4),'Formatted Data'!$A:$M,8,FALSE)/1000</f>
        <v>#N/A</v>
      </c>
      <c r="BA29" s="109" t="e">
        <f>VLOOKUP(BA$3*100+ROW(AD29)-ROW(AD$4),'Formatted Data'!$A:$M,8,FALSE)/1000</f>
        <v>#N/A</v>
      </c>
      <c r="BB29" s="109"/>
      <c r="BC29" s="78">
        <f t="shared" si="38"/>
        <v>0.16456130346568809</v>
      </c>
      <c r="BD29" s="78">
        <f t="shared" si="39"/>
        <v>2.9951210857801946E-2</v>
      </c>
      <c r="BE29" s="78">
        <f t="shared" si="37"/>
        <v>8.1718148181322281E-3</v>
      </c>
      <c r="BF29" s="78">
        <f t="shared" si="40"/>
        <v>0.27109602990725756</v>
      </c>
      <c r="BG29" s="78">
        <f t="shared" si="40"/>
        <v>-0.32558720975559929</v>
      </c>
      <c r="BH29" s="78">
        <f t="shared" si="40"/>
        <v>0.34849837759405555</v>
      </c>
      <c r="BI29" s="78">
        <f t="shared" si="40"/>
        <v>0.10669047288249334</v>
      </c>
      <c r="BJ29" s="78">
        <f t="shared" si="40"/>
        <v>1.8964738941018577E-3</v>
      </c>
      <c r="BK29" s="78">
        <f t="shared" si="40"/>
        <v>2.2104087296614949E-2</v>
      </c>
      <c r="BL29" s="78">
        <f t="shared" si="40"/>
        <v>5.9757942511346585E-2</v>
      </c>
      <c r="BM29" s="78">
        <f t="shared" si="40"/>
        <v>-0.28623150951290954</v>
      </c>
      <c r="BN29" s="78">
        <f t="shared" si="20"/>
        <v>-0.10425280261519942</v>
      </c>
      <c r="BO29" s="78">
        <f t="shared" si="21"/>
        <v>-0.15536025007314336</v>
      </c>
      <c r="BP29" s="78">
        <f t="shared" si="22"/>
        <v>0.1806323408095456</v>
      </c>
      <c r="BQ29" s="78">
        <f t="shared" si="23"/>
        <v>-0.33881384656364488</v>
      </c>
      <c r="BR29" s="78">
        <f t="shared" si="24"/>
        <v>5.4386856071885203E-2</v>
      </c>
      <c r="BS29" s="78">
        <f t="shared" si="25"/>
        <v>0.39986045584424224</v>
      </c>
      <c r="BT29" s="78">
        <f t="shared" si="26"/>
        <v>0.47106780908076806</v>
      </c>
      <c r="BU29" s="78" t="e">
        <f t="shared" si="27"/>
        <v>#N/A</v>
      </c>
      <c r="BV29" s="78" t="e">
        <f t="shared" si="28"/>
        <v>#N/A</v>
      </c>
      <c r="BW29" s="78" t="e">
        <f t="shared" si="29"/>
        <v>#N/A</v>
      </c>
      <c r="BX29" s="78" t="e">
        <f t="shared" si="30"/>
        <v>#N/A</v>
      </c>
      <c r="BY29" s="78" t="e">
        <f t="shared" si="31"/>
        <v>#N/A</v>
      </c>
      <c r="BZ29" s="78" t="e">
        <f t="shared" si="32"/>
        <v>#N/A</v>
      </c>
      <c r="CA29" s="78" t="e">
        <f t="shared" si="33"/>
        <v>#N/A</v>
      </c>
      <c r="CB29" s="78" t="e">
        <f t="shared" si="34"/>
        <v>#N/A</v>
      </c>
    </row>
    <row r="30" spans="1:226" ht="13" x14ac:dyDescent="0.3">
      <c r="A30" s="20" t="s">
        <v>40</v>
      </c>
      <c r="B30" s="42">
        <f>IF('Formatted Data'!D28='Formatted Data'!D27,0,1)</f>
        <v>1</v>
      </c>
      <c r="C30" s="69" t="str">
        <f>IF(B30=0,"",VLOOKUP('Nom Revenue'!A30,'Commodity Code List'!$B$2:$C$19,2,FALSE))</f>
        <v>11</v>
      </c>
      <c r="D30" s="69" t="str">
        <f>'Formatted Data'!E28</f>
        <v>S</v>
      </c>
      <c r="E30" s="69" t="str">
        <f>'Formatted Data'!F28</f>
        <v>R</v>
      </c>
      <c r="F30" s="69" t="str">
        <f>'Formatted Data'!G28</f>
        <v>X</v>
      </c>
      <c r="G30" s="110">
        <f>VLOOKUP(G$3*100+ROW(G30)-ROW(G$4),'Formatted Data'!$A:$M,8,FALSE)/1000</f>
        <v>2400.87</v>
      </c>
      <c r="H30" s="110">
        <f>VLOOKUP(H$3*100+ROW(H30)-ROW(H$4),'Formatted Data'!$A:$M,8,FALSE)/1000</f>
        <v>2232.2060000000001</v>
      </c>
      <c r="I30" s="110">
        <f>VLOOKUP(I$3*100+ROW(I30)-ROW(I$4),'Formatted Data'!$A:$M,8,FALSE)/1000</f>
        <v>2109.241</v>
      </c>
      <c r="J30" s="110">
        <f>VLOOKUP(J$3*100+ROW(J30)-ROW(J$4),'Formatted Data'!$A:$M,8,FALSE)/1000</f>
        <v>2093.1219999999998</v>
      </c>
      <c r="K30" s="110">
        <f>VLOOKUP(K$3*100+ROW(K30)-ROW(K$4),'Formatted Data'!$A:$M,8,FALSE)/1000</f>
        <v>2311.4810000000002</v>
      </c>
      <c r="L30" s="110">
        <f>VLOOKUP(L$3*100+ROW(L30)-ROW(L$4),'Formatted Data'!$A:$M,8,FALSE)/1000</f>
        <v>2327.2179999999998</v>
      </c>
      <c r="M30" s="110">
        <f>VLOOKUP(M$3*100+ROW(M30)-ROW(M$4),'Formatted Data'!$A:$M,8,FALSE)/1000</f>
        <v>1729.941</v>
      </c>
      <c r="N30" s="110">
        <f>VLOOKUP(N$3*100+ROW(N30)-ROW(N$4),'Formatted Data'!$A:$M,8,FALSE)/1000</f>
        <v>1736.3</v>
      </c>
      <c r="O30" s="110">
        <f>VLOOKUP(O$3*100+ROW(O30)-ROW(O$4),'Formatted Data'!$A:$M,8,FALSE)/1000</f>
        <v>1609.6179999999999</v>
      </c>
      <c r="P30" s="110">
        <f>VLOOKUP(P$3*100+ROW(P30)-ROW(P$4),'Formatted Data'!$A:$M,8,FALSE)/1000</f>
        <v>1938.58</v>
      </c>
      <c r="Q30" s="110">
        <f>VLOOKUP(Q$3*100+ROW(Q30)-ROW(Q$4),'Formatted Data'!$A:$M,8,FALSE)/1000</f>
        <v>1944.829</v>
      </c>
      <c r="R30" s="110">
        <f>VLOOKUP(R$3*100+ROW(R30)-ROW(R$4),'Formatted Data'!$A:$M,8,FALSE)/1000</f>
        <v>1946.694</v>
      </c>
      <c r="S30" s="110">
        <f>VLOOKUP(S$3*100+ROW(S30)-ROW(S$4),'Formatted Data'!$A:$M,8,FALSE)/1000</f>
        <v>2029.347</v>
      </c>
      <c r="T30" s="110">
        <f>VLOOKUP(T$3*100+ROW(T30)-ROW(T$4),'Formatted Data'!$A:$M,8,FALSE)/1000</f>
        <v>1986.758</v>
      </c>
      <c r="U30" s="110">
        <f>VLOOKUP(U$3*100+ROW(U30)-ROW(U$4),'Formatted Data'!$A:$M,8,FALSE)/1000</f>
        <v>1605.3330000000001</v>
      </c>
      <c r="V30" s="110">
        <f>VLOOKUP(V$3*100+ROW(V30)-ROW(V$4),'Formatted Data'!$A:$M,8,FALSE)/1000</f>
        <v>1526.585</v>
      </c>
      <c r="W30" s="110">
        <f>VLOOKUP(W$3*100+ROW(W30)-ROW(W$4),'Formatted Data'!$A:$M,8,FALSE)/1000</f>
        <v>1531.346</v>
      </c>
      <c r="X30" s="110">
        <f>VLOOKUP(X$3*100+ROW(X30)-ROW(X$4),'Formatted Data'!$A:$M,8,FALSE)/1000</f>
        <v>1441.6279999999999</v>
      </c>
      <c r="Y30" s="110">
        <f>VLOOKUP(Y$3*100+ROW(A30)-ROW(A$4),'Formatted Data'!$A:$M,8,FALSE)/1000</f>
        <v>1433.021</v>
      </c>
      <c r="Z30" s="110">
        <f>VLOOKUP(Z$3*100+ROW(B30)-ROW(B$4),'Formatted Data'!$A:$M,8,FALSE)/1000</f>
        <v>1471.95</v>
      </c>
      <c r="AA30" s="110">
        <f>VLOOKUP(AA$3*100+ROW(D30)-ROW(D$4),'Formatted Data'!$A:$M,8,FALSE)/1000</f>
        <v>1606.018</v>
      </c>
      <c r="AB30" s="110">
        <f>VLOOKUP(AB$3*100+ROW(F30)-ROW(F$4),'Formatted Data'!$A:$M,8,FALSE)/1000</f>
        <v>1794.213</v>
      </c>
      <c r="AC30" s="110">
        <f t="shared" si="35"/>
        <v>1661.9670000000001</v>
      </c>
      <c r="AD30" s="110">
        <f>VLOOKUP(AD$3*100+ROW(G30)-ROW(G$4),'Formatted Data'!$A:$M,8,FALSE)/1000</f>
        <v>1661.9670000000001</v>
      </c>
      <c r="AE30" s="110">
        <f>VLOOKUP(AE$3*100+ROW(H30)-ROW(H$4),'Formatted Data'!$A:$M,8,FALSE)/1000</f>
        <v>1973.37</v>
      </c>
      <c r="AF30" s="110">
        <f>VLOOKUP(AF$3*100+ROW(I30)-ROW(I$4),'Formatted Data'!$A:$M,8,FALSE)/1000</f>
        <v>1469.34</v>
      </c>
      <c r="AG30" s="110">
        <f>VLOOKUP(AG$3*100+ROW(J30)-ROW(J$4),'Formatted Data'!$A:$M,8,FALSE)/1000</f>
        <v>1813.6</v>
      </c>
      <c r="AH30" s="110">
        <f>VLOOKUP(AH$3*100+ROW(K30)-ROW(K$4),'Formatted Data'!$A:$M,8,FALSE)/1000</f>
        <v>2360.799</v>
      </c>
      <c r="AI30" s="110">
        <f>VLOOKUP(AI$3*100+ROW(L30)-ROW(L$4),'Formatted Data'!$A:$M,8,FALSE)/1000</f>
        <v>2156.6129999999998</v>
      </c>
      <c r="AJ30" s="110">
        <f>VLOOKUP(AJ$3*100+ROW(M30)-ROW(M$4),'Formatted Data'!$A:$M,8,FALSE)/1000</f>
        <v>1810.1610000000001</v>
      </c>
      <c r="AK30" s="110">
        <f>VLOOKUP(AK$3*100+ROW(N30)-ROW(N$4),'Formatted Data'!$A:$M,8,FALSE)/1000</f>
        <v>1704.57</v>
      </c>
      <c r="AL30" s="110">
        <f>VLOOKUP(AL$3*100+ROW(O30)-ROW(O$4),'Formatted Data'!$A:$M,8,FALSE)/1000</f>
        <v>1337.038</v>
      </c>
      <c r="AM30" s="110">
        <f>VLOOKUP(AM$3*100+ROW(P30)-ROW(P$4),'Formatted Data'!$A:$M,8,FALSE)/1000</f>
        <v>1096.5550000000001</v>
      </c>
      <c r="AN30" s="110">
        <f>VLOOKUP(AN$3*100+ROW(Q30)-ROW(Q$4),'Formatted Data'!$A:$M,8,FALSE)/1000</f>
        <v>1398.4069999999999</v>
      </c>
      <c r="AO30" s="110">
        <f>VLOOKUP(AO$3*100+ROW(R30)-ROW(R$4),'Formatted Data'!$A:$M,8,FALSE)/1000</f>
        <v>1570.4090000000001</v>
      </c>
      <c r="AP30" s="110">
        <f>VLOOKUP(AP$3*100+ROW(S30)-ROW(S$4),'Formatted Data'!$A:$M,8,FALSE)/1000</f>
        <v>1528.587</v>
      </c>
      <c r="AQ30" s="110">
        <f>VLOOKUP(AQ$3*100+ROW(T30)-ROW(T$4),'Formatted Data'!$A:$M,8,FALSE)/1000</f>
        <v>1061.4390000000001</v>
      </c>
      <c r="AR30" s="110">
        <f>VLOOKUP(AR$3*100+ROW(U30)-ROW(U$4),'Formatted Data'!$A:$M,8,FALSE)/1000</f>
        <v>1294.71</v>
      </c>
      <c r="AS30" s="110">
        <f>VLOOKUP(AS$3*100+ROW(V30)-ROW(V$4),'Formatted Data'!$A:$M,8,FALSE)/1000</f>
        <v>1961.6790000000001</v>
      </c>
      <c r="AT30" s="110" t="e">
        <f>VLOOKUP(AT$3*100+ROW(W30)-ROW(W$4),'Formatted Data'!$A:$M,8,FALSE)/1000</f>
        <v>#N/A</v>
      </c>
      <c r="AU30" s="110" t="e">
        <f>VLOOKUP(AU$3*100+ROW(X30)-ROW(X$4),'Formatted Data'!$A:$M,8,FALSE)/1000</f>
        <v>#N/A</v>
      </c>
      <c r="AV30" s="110" t="e">
        <f>VLOOKUP(AV$3*100+ROW(Y30)-ROW(Y$4),'Formatted Data'!$A:$M,8,FALSE)/1000</f>
        <v>#N/A</v>
      </c>
      <c r="AW30" s="110" t="e">
        <f>VLOOKUP(AW$3*100+ROW(Z30)-ROW(Z$4),'Formatted Data'!$A:$M,8,FALSE)/1000</f>
        <v>#N/A</v>
      </c>
      <c r="AX30" s="110" t="e">
        <f>VLOOKUP(AX$3*100+ROW(AA30)-ROW(AA$4),'Formatted Data'!$A:$M,8,FALSE)/1000</f>
        <v>#N/A</v>
      </c>
      <c r="AY30" s="110" t="e">
        <f>VLOOKUP(AY$3*100+ROW(AB30)-ROW(AB$4),'Formatted Data'!$A:$M,8,FALSE)/1000</f>
        <v>#N/A</v>
      </c>
      <c r="AZ30" s="110" t="e">
        <f>VLOOKUP(AZ$3*100+ROW(AC30)-ROW(AC$4),'Formatted Data'!$A:$M,8,FALSE)/1000</f>
        <v>#N/A</v>
      </c>
      <c r="BA30" s="110" t="e">
        <f>VLOOKUP(BA$3*100+ROW(AD30)-ROW(AD$4),'Formatted Data'!$A:$M,8,FALSE)/1000</f>
        <v>#N/A</v>
      </c>
      <c r="BB30" s="110"/>
      <c r="BC30" s="79">
        <f t="shared" si="38"/>
        <v>9.1081898162301611E-2</v>
      </c>
      <c r="BD30" s="79">
        <f t="shared" si="39"/>
        <v>0.1171811274842498</v>
      </c>
      <c r="BE30" s="111">
        <f t="shared" si="37"/>
        <v>-7.3706967901804199E-2</v>
      </c>
      <c r="BF30" s="79">
        <f t="shared" si="40"/>
        <v>0.18737014633864568</v>
      </c>
      <c r="BG30" s="79">
        <f t="shared" si="40"/>
        <v>-0.25541586220526313</v>
      </c>
      <c r="BH30" s="79">
        <f t="shared" si="40"/>
        <v>0.23429567016483599</v>
      </c>
      <c r="BI30" s="79">
        <f t="shared" si="40"/>
        <v>0.30171978385531539</v>
      </c>
      <c r="BJ30" s="79">
        <f t="shared" si="40"/>
        <v>-8.6490209458746858E-2</v>
      </c>
      <c r="BK30" s="79">
        <f t="shared" si="40"/>
        <v>-0.16064634684108825</v>
      </c>
      <c r="BL30" s="79">
        <f t="shared" si="40"/>
        <v>-5.8332380379424897E-2</v>
      </c>
      <c r="BM30" s="79">
        <f t="shared" si="40"/>
        <v>-0.21561566846770741</v>
      </c>
      <c r="BN30" s="79">
        <f t="shared" si="20"/>
        <v>-0.17986250203808718</v>
      </c>
      <c r="BO30" s="79">
        <f t="shared" si="21"/>
        <v>0.27527301412149852</v>
      </c>
      <c r="BP30" s="79">
        <f t="shared" si="22"/>
        <v>0.12299852618014651</v>
      </c>
      <c r="BQ30" s="79">
        <f t="shared" si="23"/>
        <v>-2.6631278857928153E-2</v>
      </c>
      <c r="BR30" s="79">
        <f t="shared" si="24"/>
        <v>-0.30560772792127622</v>
      </c>
      <c r="BS30" s="79">
        <f t="shared" si="25"/>
        <v>0.21976863484382991</v>
      </c>
      <c r="BT30" s="79">
        <f t="shared" si="26"/>
        <v>0.51514933846189503</v>
      </c>
      <c r="BU30" s="79" t="e">
        <f t="shared" si="27"/>
        <v>#N/A</v>
      </c>
      <c r="BV30" s="79" t="e">
        <f t="shared" si="28"/>
        <v>#N/A</v>
      </c>
      <c r="BW30" s="79" t="e">
        <f t="shared" si="29"/>
        <v>#N/A</v>
      </c>
      <c r="BX30" s="79" t="e">
        <f t="shared" si="30"/>
        <v>#N/A</v>
      </c>
      <c r="BY30" s="79" t="e">
        <f t="shared" si="31"/>
        <v>#N/A</v>
      </c>
      <c r="BZ30" s="79" t="e">
        <f t="shared" si="32"/>
        <v>#N/A</v>
      </c>
      <c r="CA30" s="79" t="e">
        <f t="shared" si="33"/>
        <v>#N/A</v>
      </c>
      <c r="CB30" s="79" t="e">
        <f t="shared" si="34"/>
        <v>#N/A</v>
      </c>
    </row>
    <row r="31" spans="1:226" ht="13" x14ac:dyDescent="0.3">
      <c r="A31" s="20" t="s">
        <v>81</v>
      </c>
      <c r="B31" s="42">
        <f>IF('Formatted Data'!D29='Formatted Data'!D28,0,1)</f>
        <v>0</v>
      </c>
      <c r="C31" s="69" t="str">
        <f>IF(B31=0,"",VLOOKUP('Nom Revenue'!A31,'Commodity Code List'!$B$2:$C$19,2,FALSE))</f>
        <v/>
      </c>
      <c r="D31" s="69" t="str">
        <f>'Formatted Data'!E29</f>
        <v>S</v>
      </c>
      <c r="E31" s="69" t="str">
        <f>'Formatted Data'!F29</f>
        <v>P</v>
      </c>
      <c r="F31" s="69" t="str">
        <f>'Formatted Data'!G29</f>
        <v>X</v>
      </c>
      <c r="G31" s="110">
        <f>VLOOKUP(G$3*100+ROW(G31)-ROW(G$4),'Formatted Data'!$A:$M,8,FALSE)/1000</f>
        <v>641.18899999999996</v>
      </c>
      <c r="H31" s="110">
        <f>VLOOKUP(H$3*100+ROW(H31)-ROW(H$4),'Formatted Data'!$A:$M,8,FALSE)/1000</f>
        <v>721.47</v>
      </c>
      <c r="I31" s="110">
        <f>VLOOKUP(I$3*100+ROW(I31)-ROW(I$4),'Formatted Data'!$A:$M,8,FALSE)/1000</f>
        <v>784.29600000000005</v>
      </c>
      <c r="J31" s="110">
        <f>VLOOKUP(J$3*100+ROW(J31)-ROW(J$4),'Formatted Data'!$A:$M,8,FALSE)/1000</f>
        <v>762.59699999999998</v>
      </c>
      <c r="K31" s="110">
        <f>VLOOKUP(K$3*100+ROW(K31)-ROW(K$4),'Formatted Data'!$A:$M,8,FALSE)/1000</f>
        <v>754.39700000000005</v>
      </c>
      <c r="L31" s="110">
        <f>VLOOKUP(L$3*100+ROW(L31)-ROW(L$4),'Formatted Data'!$A:$M,8,FALSE)/1000</f>
        <v>675.33</v>
      </c>
      <c r="M31" s="110">
        <f>VLOOKUP(M$3*100+ROW(M31)-ROW(M$4),'Formatted Data'!$A:$M,8,FALSE)/1000</f>
        <v>774.01</v>
      </c>
      <c r="N31" s="110">
        <f>VLOOKUP(N$3*100+ROW(N31)-ROW(N$4),'Formatted Data'!$A:$M,8,FALSE)/1000</f>
        <v>718.55499999999995</v>
      </c>
      <c r="O31" s="110">
        <f>VLOOKUP(O$3*100+ROW(O31)-ROW(O$4),'Formatted Data'!$A:$M,8,FALSE)/1000</f>
        <v>629.322</v>
      </c>
      <c r="P31" s="110">
        <f>VLOOKUP(P$3*100+ROW(P31)-ROW(P$4),'Formatted Data'!$A:$M,8,FALSE)/1000</f>
        <v>708.947</v>
      </c>
      <c r="Q31" s="110">
        <f>VLOOKUP(Q$3*100+ROW(Q31)-ROW(Q$4),'Formatted Data'!$A:$M,8,FALSE)/1000</f>
        <v>715.86</v>
      </c>
      <c r="R31" s="110">
        <f>VLOOKUP(R$3*100+ROW(R31)-ROW(R$4),'Formatted Data'!$A:$M,8,FALSE)/1000</f>
        <v>696.71799999999996</v>
      </c>
      <c r="S31" s="110">
        <f>VLOOKUP(S$3*100+ROW(S31)-ROW(S$4),'Formatted Data'!$A:$M,8,FALSE)/1000</f>
        <v>750.3</v>
      </c>
      <c r="T31" s="110">
        <f>VLOOKUP(T$3*100+ROW(T31)-ROW(T$4),'Formatted Data'!$A:$M,8,FALSE)/1000</f>
        <v>801.697</v>
      </c>
      <c r="U31" s="110">
        <f>VLOOKUP(U$3*100+ROW(U31)-ROW(U$4),'Formatted Data'!$A:$M,8,FALSE)/1000</f>
        <v>808.35599999999999</v>
      </c>
      <c r="V31" s="110">
        <f>VLOOKUP(V$3*100+ROW(V31)-ROW(V$4),'Formatted Data'!$A:$M,8,FALSE)/1000</f>
        <v>797.85299999999995</v>
      </c>
      <c r="W31" s="110">
        <f>VLOOKUP(W$3*100+ROW(W31)-ROW(W$4),'Formatted Data'!$A:$M,8,FALSE)/1000</f>
        <v>894.96400000000006</v>
      </c>
      <c r="X31" s="110">
        <f>VLOOKUP(X$3*100+ROW(X31)-ROW(X$4),'Formatted Data'!$A:$M,8,FALSE)/1000</f>
        <v>982.46900000000005</v>
      </c>
      <c r="Y31" s="110">
        <f>VLOOKUP(Y$3*100+ROW(A31)-ROW(A$4),'Formatted Data'!$A:$M,8,FALSE)/1000</f>
        <v>983.553</v>
      </c>
      <c r="Z31" s="110">
        <f>VLOOKUP(Z$3*100+ROW(B31)-ROW(B$4),'Formatted Data'!$A:$M,8,FALSE)/1000</f>
        <v>999.46799999999996</v>
      </c>
      <c r="AA31" s="110">
        <f>VLOOKUP(AA$3*100+ROW(D31)-ROW(D$4),'Formatted Data'!$A:$M,8,FALSE)/1000</f>
        <v>1269.711</v>
      </c>
      <c r="AB31" s="110">
        <f>VLOOKUP(AB$3*100+ROW(F31)-ROW(F$4),'Formatted Data'!$A:$M,8,FALSE)/1000</f>
        <v>1475.3620000000001</v>
      </c>
      <c r="AC31" s="110">
        <f t="shared" si="35"/>
        <v>1688.7660000000001</v>
      </c>
      <c r="AD31" s="110">
        <f>VLOOKUP(AD$3*100+ROW(G31)-ROW(G$4),'Formatted Data'!$A:$M,8,FALSE)/1000</f>
        <v>1688.7660000000001</v>
      </c>
      <c r="AE31" s="110">
        <f>VLOOKUP(AE$3*100+ROW(H31)-ROW(H$4),'Formatted Data'!$A:$M,8,FALSE)/1000</f>
        <v>2010.7370000000001</v>
      </c>
      <c r="AF31" s="110">
        <f>VLOOKUP(AF$3*100+ROW(I31)-ROW(I$4),'Formatted Data'!$A:$M,8,FALSE)/1000</f>
        <v>1714.451</v>
      </c>
      <c r="AG31" s="110">
        <f>VLOOKUP(AG$3*100+ROW(J31)-ROW(J$4),'Formatted Data'!$A:$M,8,FALSE)/1000</f>
        <v>1976.259</v>
      </c>
      <c r="AH31" s="110">
        <f>VLOOKUP(AH$3*100+ROW(K31)-ROW(K$4),'Formatted Data'!$A:$M,8,FALSE)/1000</f>
        <v>2002.78</v>
      </c>
      <c r="AI31" s="110">
        <f>VLOOKUP(AI$3*100+ROW(L31)-ROW(L$4),'Formatted Data'!$A:$M,8,FALSE)/1000</f>
        <v>1642.223</v>
      </c>
      <c r="AJ31" s="110">
        <f>VLOOKUP(AJ$3*100+ROW(M31)-ROW(M$4),'Formatted Data'!$A:$M,8,FALSE)/1000</f>
        <v>1486.181</v>
      </c>
      <c r="AK31" s="110">
        <f>VLOOKUP(AK$3*100+ROW(N31)-ROW(N$4),'Formatted Data'!$A:$M,8,FALSE)/1000</f>
        <v>1575.8889999999999</v>
      </c>
      <c r="AL31" s="110">
        <f>VLOOKUP(AL$3*100+ROW(O31)-ROW(O$4),'Formatted Data'!$A:$M,8,FALSE)/1000</f>
        <v>1444.098</v>
      </c>
      <c r="AM31" s="110">
        <f>VLOOKUP(AM$3*100+ROW(P31)-ROW(P$4),'Formatted Data'!$A:$M,8,FALSE)/1000</f>
        <v>1141.6089999999999</v>
      </c>
      <c r="AN31" s="110">
        <f>VLOOKUP(AN$3*100+ROW(Q31)-ROW(Q$4),'Formatted Data'!$A:$M,8,FALSE)/1000</f>
        <v>1172.558</v>
      </c>
      <c r="AO31" s="110">
        <f>VLOOKUP(AO$3*100+ROW(R31)-ROW(R$4),'Formatted Data'!$A:$M,8,FALSE)/1000</f>
        <v>1076.0640000000001</v>
      </c>
      <c r="AP31" s="110">
        <f>VLOOKUP(AP$3*100+ROW(S31)-ROW(S$4),'Formatted Data'!$A:$M,8,FALSE)/1000</f>
        <v>986.98400000000004</v>
      </c>
      <c r="AQ31" s="110">
        <f>VLOOKUP(AQ$3*100+ROW(T31)-ROW(T$4),'Formatted Data'!$A:$M,8,FALSE)/1000</f>
        <v>761.55600000000004</v>
      </c>
      <c r="AR31" s="110">
        <f>VLOOKUP(AR$3*100+ROW(U31)-ROW(U$4),'Formatted Data'!$A:$M,8,FALSE)/1000</f>
        <v>746.89499999999998</v>
      </c>
      <c r="AS31" s="110">
        <f>VLOOKUP(AS$3*100+ROW(V31)-ROW(V$4),'Formatted Data'!$A:$M,8,FALSE)/1000</f>
        <v>901.68399999999997</v>
      </c>
      <c r="AT31" s="110" t="e">
        <f>VLOOKUP(AT$3*100+ROW(W31)-ROW(W$4),'Formatted Data'!$A:$M,8,FALSE)/1000</f>
        <v>#N/A</v>
      </c>
      <c r="AU31" s="110" t="e">
        <f>VLOOKUP(AU$3*100+ROW(X31)-ROW(X$4),'Formatted Data'!$A:$M,8,FALSE)/1000</f>
        <v>#N/A</v>
      </c>
      <c r="AV31" s="110" t="e">
        <f>VLOOKUP(AV$3*100+ROW(Y31)-ROW(Y$4),'Formatted Data'!$A:$M,8,FALSE)/1000</f>
        <v>#N/A</v>
      </c>
      <c r="AW31" s="110" t="e">
        <f>VLOOKUP(AW$3*100+ROW(Z31)-ROW(Z$4),'Formatted Data'!$A:$M,8,FALSE)/1000</f>
        <v>#N/A</v>
      </c>
      <c r="AX31" s="110" t="e">
        <f>VLOOKUP(AX$3*100+ROW(AA31)-ROW(AA$4),'Formatted Data'!$A:$M,8,FALSE)/1000</f>
        <v>#N/A</v>
      </c>
      <c r="AY31" s="110" t="e">
        <f>VLOOKUP(AY$3*100+ROW(AB31)-ROW(AB$4),'Formatted Data'!$A:$M,8,FALSE)/1000</f>
        <v>#N/A</v>
      </c>
      <c r="AZ31" s="110" t="e">
        <f>VLOOKUP(AZ$3*100+ROW(AC31)-ROW(AC$4),'Formatted Data'!$A:$M,8,FALSE)/1000</f>
        <v>#N/A</v>
      </c>
      <c r="BA31" s="110" t="e">
        <f>VLOOKUP(BA$3*100+ROW(AD31)-ROW(AD$4),'Formatted Data'!$A:$M,8,FALSE)/1000</f>
        <v>#N/A</v>
      </c>
      <c r="BB31" s="110"/>
      <c r="BC31" s="79">
        <f t="shared" si="38"/>
        <v>0.2703868458019667</v>
      </c>
      <c r="BD31" s="79">
        <f t="shared" si="39"/>
        <v>0.16196677826686545</v>
      </c>
      <c r="BE31" s="111">
        <f t="shared" si="37"/>
        <v>0.14464517860701309</v>
      </c>
      <c r="BF31" s="79">
        <f t="shared" si="40"/>
        <v>0.19065459631470549</v>
      </c>
      <c r="BG31" s="79">
        <f t="shared" si="40"/>
        <v>-0.14735194110418226</v>
      </c>
      <c r="BH31" s="79">
        <f t="shared" si="40"/>
        <v>0.15270660987103168</v>
      </c>
      <c r="BI31" s="79">
        <f t="shared" si="40"/>
        <v>1.3419799732727222E-2</v>
      </c>
      <c r="BJ31" s="79">
        <f t="shared" si="40"/>
        <v>-0.18002826071760258</v>
      </c>
      <c r="BK31" s="79">
        <f t="shared" si="40"/>
        <v>-9.5018764199502725E-2</v>
      </c>
      <c r="BL31" s="79">
        <f t="shared" si="40"/>
        <v>6.0361423002985415E-2</v>
      </c>
      <c r="BM31" s="79">
        <f t="shared" si="40"/>
        <v>-8.3629621121792175E-2</v>
      </c>
      <c r="BN31" s="79">
        <f t="shared" si="20"/>
        <v>-0.20946570108122864</v>
      </c>
      <c r="BO31" s="79">
        <f t="shared" si="21"/>
        <v>2.7109982489626594E-2</v>
      </c>
      <c r="BP31" s="79">
        <f t="shared" si="22"/>
        <v>-8.2293583771548939E-2</v>
      </c>
      <c r="BQ31" s="79">
        <f t="shared" si="23"/>
        <v>-8.2783180182591454E-2</v>
      </c>
      <c r="BR31" s="79">
        <f t="shared" si="24"/>
        <v>-0.22840086566752849</v>
      </c>
      <c r="BS31" s="79">
        <f t="shared" si="25"/>
        <v>-1.9251374816822486E-2</v>
      </c>
      <c r="BT31" s="79">
        <f t="shared" si="26"/>
        <v>0.20724332068095253</v>
      </c>
      <c r="BU31" s="79" t="e">
        <f t="shared" si="27"/>
        <v>#N/A</v>
      </c>
      <c r="BV31" s="79" t="e">
        <f t="shared" si="28"/>
        <v>#N/A</v>
      </c>
      <c r="BW31" s="79" t="e">
        <f t="shared" si="29"/>
        <v>#N/A</v>
      </c>
      <c r="BX31" s="79" t="e">
        <f t="shared" si="30"/>
        <v>#N/A</v>
      </c>
      <c r="BY31" s="79" t="e">
        <f t="shared" si="31"/>
        <v>#N/A</v>
      </c>
      <c r="BZ31" s="79" t="e">
        <f t="shared" si="32"/>
        <v>#N/A</v>
      </c>
      <c r="CA31" s="79" t="e">
        <f t="shared" si="33"/>
        <v>#N/A</v>
      </c>
      <c r="CB31" s="79" t="e">
        <f t="shared" si="34"/>
        <v>#N/A</v>
      </c>
    </row>
    <row r="32" spans="1:226" ht="13" x14ac:dyDescent="0.3">
      <c r="A32" s="18" t="s">
        <v>81</v>
      </c>
      <c r="B32" s="108">
        <f>IF('Formatted Data'!D30='Formatted Data'!D29,0,1)</f>
        <v>0</v>
      </c>
      <c r="C32" s="63" t="str">
        <f>IF(B32=0,"",VLOOKUP('Nom Revenue'!A32,'Commodity Code List'!$B$2:$C$19,2,FALSE))</f>
        <v/>
      </c>
      <c r="D32" s="63" t="str">
        <f>'Formatted Data'!E30</f>
        <v>M</v>
      </c>
      <c r="E32" s="63" t="str">
        <f>'Formatted Data'!F30</f>
        <v>R</v>
      </c>
      <c r="F32" s="63" t="str">
        <f>'Formatted Data'!G30</f>
        <v>X</v>
      </c>
      <c r="G32" s="109">
        <f>VLOOKUP(G$3*100+ROW(G32)-ROW(G$4),'Formatted Data'!$A:$M,8,FALSE)/1000</f>
        <v>1122.78</v>
      </c>
      <c r="H32" s="109">
        <f>VLOOKUP(H$3*100+ROW(H32)-ROW(H$4),'Formatted Data'!$A:$M,8,FALSE)/1000</f>
        <v>1051.1890000000001</v>
      </c>
      <c r="I32" s="109">
        <f>VLOOKUP(I$3*100+ROW(I32)-ROW(I$4),'Formatted Data'!$A:$M,8,FALSE)/1000</f>
        <v>951.76599999999996</v>
      </c>
      <c r="J32" s="109">
        <f>VLOOKUP(J$3*100+ROW(J32)-ROW(J$4),'Formatted Data'!$A:$M,8,FALSE)/1000</f>
        <v>1103.0260000000001</v>
      </c>
      <c r="K32" s="109">
        <f>VLOOKUP(K$3*100+ROW(K32)-ROW(K$4),'Formatted Data'!$A:$M,8,FALSE)/1000</f>
        <v>1045.047</v>
      </c>
      <c r="L32" s="109">
        <f>VLOOKUP(L$3*100+ROW(L32)-ROW(L$4),'Formatted Data'!$A:$M,8,FALSE)/1000</f>
        <v>1030.81</v>
      </c>
      <c r="M32" s="109">
        <f>VLOOKUP(M$3*100+ROW(M32)-ROW(M$4),'Formatted Data'!$A:$M,8,FALSE)/1000</f>
        <v>1057.002</v>
      </c>
      <c r="N32" s="109">
        <f>VLOOKUP(N$3*100+ROW(N32)-ROW(N$4),'Formatted Data'!$A:$M,8,FALSE)/1000</f>
        <v>1024.6469999999999</v>
      </c>
      <c r="O32" s="109">
        <f>VLOOKUP(O$3*100+ROW(O32)-ROW(O$4),'Formatted Data'!$A:$M,8,FALSE)/1000</f>
        <v>947.36300000000006</v>
      </c>
      <c r="P32" s="109">
        <f>VLOOKUP(P$3*100+ROW(P32)-ROW(P$4),'Formatted Data'!$A:$M,8,FALSE)/1000</f>
        <v>915.15700000000004</v>
      </c>
      <c r="Q32" s="109">
        <f>VLOOKUP(Q$3*100+ROW(Q32)-ROW(Q$4),'Formatted Data'!$A:$M,8,FALSE)/1000</f>
        <v>996.02599999999995</v>
      </c>
      <c r="R32" s="109">
        <f>VLOOKUP(R$3*100+ROW(R32)-ROW(R$4),'Formatted Data'!$A:$M,8,FALSE)/1000</f>
        <v>1066.451</v>
      </c>
      <c r="S32" s="109">
        <f>VLOOKUP(S$3*100+ROW(S32)-ROW(S$4),'Formatted Data'!$A:$M,8,FALSE)/1000</f>
        <v>1005.204</v>
      </c>
      <c r="T32" s="109">
        <f>VLOOKUP(T$3*100+ROW(T32)-ROW(T$4),'Formatted Data'!$A:$M,8,FALSE)/1000</f>
        <v>946.16300000000001</v>
      </c>
      <c r="U32" s="109">
        <f>VLOOKUP(U$3*100+ROW(U32)-ROW(U$4),'Formatted Data'!$A:$M,8,FALSE)/1000</f>
        <v>838.029</v>
      </c>
      <c r="V32" s="109">
        <f>VLOOKUP(V$3*100+ROW(V32)-ROW(V$4),'Formatted Data'!$A:$M,8,FALSE)/1000</f>
        <v>863.39700000000005</v>
      </c>
      <c r="W32" s="109">
        <f>VLOOKUP(W$3*100+ROW(W32)-ROW(W$4),'Formatted Data'!$A:$M,8,FALSE)/1000</f>
        <v>890.01</v>
      </c>
      <c r="X32" s="109">
        <f>VLOOKUP(X$3*100+ROW(X32)-ROW(X$4),'Formatted Data'!$A:$M,8,FALSE)/1000</f>
        <v>743.59699999999998</v>
      </c>
      <c r="Y32" s="109">
        <f>VLOOKUP(Y$3*100+ROW(A32)-ROW(A$4),'Formatted Data'!$A:$M,8,FALSE)/1000</f>
        <v>775.83600000000001</v>
      </c>
      <c r="Z32" s="109">
        <f>VLOOKUP(Z$3*100+ROW(B32)-ROW(B$4),'Formatted Data'!$A:$M,8,FALSE)/1000</f>
        <v>876.09299999999996</v>
      </c>
      <c r="AA32" s="109">
        <f>VLOOKUP(AA$3*100+ROW(D32)-ROW(D$4),'Formatted Data'!$A:$M,8,FALSE)/1000</f>
        <v>936.93299999999999</v>
      </c>
      <c r="AB32" s="109">
        <f>VLOOKUP(AB$3*100+ROW(F32)-ROW(F$4),'Formatted Data'!$A:$M,8,FALSE)/1000</f>
        <v>1007.247</v>
      </c>
      <c r="AC32" s="109">
        <f t="shared" si="35"/>
        <v>994.03700000000003</v>
      </c>
      <c r="AD32" s="109">
        <f>VLOOKUP(AD$3*100+ROW(G32)-ROW(G$4),'Formatted Data'!$A:$M,8,FALSE)/1000</f>
        <v>994.03700000000003</v>
      </c>
      <c r="AE32" s="109">
        <f>VLOOKUP(AE$3*100+ROW(H32)-ROW(H$4),'Formatted Data'!$A:$M,8,FALSE)/1000</f>
        <v>1174.25</v>
      </c>
      <c r="AF32" s="109">
        <f>VLOOKUP(AF$3*100+ROW(I32)-ROW(I$4),'Formatted Data'!$A:$M,8,FALSE)/1000</f>
        <v>936.06200000000001</v>
      </c>
      <c r="AG32" s="109">
        <f>VLOOKUP(AG$3*100+ROW(J32)-ROW(J$4),'Formatted Data'!$A:$M,8,FALSE)/1000</f>
        <v>1142.4870000000001</v>
      </c>
      <c r="AH32" s="109">
        <f>VLOOKUP(AH$3*100+ROW(K32)-ROW(K$4),'Formatted Data'!$A:$M,8,FALSE)/1000</f>
        <v>1338.4449999999999</v>
      </c>
      <c r="AI32" s="109">
        <f>VLOOKUP(AI$3*100+ROW(L32)-ROW(L$4),'Formatted Data'!$A:$M,8,FALSE)/1000</f>
        <v>1255.9059999999999</v>
      </c>
      <c r="AJ32" s="109">
        <f>VLOOKUP(AJ$3*100+ROW(M32)-ROW(M$4),'Formatted Data'!$A:$M,8,FALSE)/1000</f>
        <v>1135.0709999999999</v>
      </c>
      <c r="AK32" s="109">
        <f>VLOOKUP(AK$3*100+ROW(N32)-ROW(N$4),'Formatted Data'!$A:$M,8,FALSE)/1000</f>
        <v>1187.193</v>
      </c>
      <c r="AL32" s="109">
        <f>VLOOKUP(AL$3*100+ROW(O32)-ROW(O$4),'Formatted Data'!$A:$M,8,FALSE)/1000</f>
        <v>942.53599999999994</v>
      </c>
      <c r="AM32" s="109">
        <f>VLOOKUP(AM$3*100+ROW(P32)-ROW(P$4),'Formatted Data'!$A:$M,8,FALSE)/1000</f>
        <v>712.87800000000004</v>
      </c>
      <c r="AN32" s="109">
        <f>VLOOKUP(AN$3*100+ROW(Q32)-ROW(Q$4),'Formatted Data'!$A:$M,8,FALSE)/1000</f>
        <v>944.09100000000001</v>
      </c>
      <c r="AO32" s="109">
        <f>VLOOKUP(AO$3*100+ROW(R32)-ROW(R$4),'Formatted Data'!$A:$M,8,FALSE)/1000</f>
        <v>1101.1130000000001</v>
      </c>
      <c r="AP32" s="109">
        <f>VLOOKUP(AP$3*100+ROW(S32)-ROW(S$4),'Formatted Data'!$A:$M,8,FALSE)/1000</f>
        <v>832.23099999999999</v>
      </c>
      <c r="AQ32" s="109">
        <f>VLOOKUP(AQ$3*100+ROW(T32)-ROW(T$4),'Formatted Data'!$A:$M,8,FALSE)/1000</f>
        <v>555.67999999999995</v>
      </c>
      <c r="AR32" s="109">
        <f>VLOOKUP(AR$3*100+ROW(U32)-ROW(U$4),'Formatted Data'!$A:$M,8,FALSE)/1000</f>
        <v>804.43499999999995</v>
      </c>
      <c r="AS32" s="109">
        <f>VLOOKUP(AS$3*100+ROW(V32)-ROW(V$4),'Formatted Data'!$A:$M,8,FALSE)/1000</f>
        <v>1069.0509999999999</v>
      </c>
      <c r="AT32" s="109" t="e">
        <f>VLOOKUP(AT$3*100+ROW(W32)-ROW(W$4),'Formatted Data'!$A:$M,8,FALSE)/1000</f>
        <v>#N/A</v>
      </c>
      <c r="AU32" s="109" t="e">
        <f>VLOOKUP(AU$3*100+ROW(X32)-ROW(X$4),'Formatted Data'!$A:$M,8,FALSE)/1000</f>
        <v>#N/A</v>
      </c>
      <c r="AV32" s="109" t="e">
        <f>VLOOKUP(AV$3*100+ROW(Y32)-ROW(Y$4),'Formatted Data'!$A:$M,8,FALSE)/1000</f>
        <v>#N/A</v>
      </c>
      <c r="AW32" s="109" t="e">
        <f>VLOOKUP(AW$3*100+ROW(Z32)-ROW(Z$4),'Formatted Data'!$A:$M,8,FALSE)/1000</f>
        <v>#N/A</v>
      </c>
      <c r="AX32" s="109" t="e">
        <f>VLOOKUP(AX$3*100+ROW(AA32)-ROW(AA$4),'Formatted Data'!$A:$M,8,FALSE)/1000</f>
        <v>#N/A</v>
      </c>
      <c r="AY32" s="109" t="e">
        <f>VLOOKUP(AY$3*100+ROW(AB32)-ROW(AB$4),'Formatted Data'!$A:$M,8,FALSE)/1000</f>
        <v>#N/A</v>
      </c>
      <c r="AZ32" s="109" t="e">
        <f>VLOOKUP(AZ$3*100+ROW(AC32)-ROW(AC$4),'Formatted Data'!$A:$M,8,FALSE)/1000</f>
        <v>#N/A</v>
      </c>
      <c r="BA32" s="109" t="e">
        <f>VLOOKUP(BA$3*100+ROW(AD32)-ROW(AD$4),'Formatted Data'!$A:$M,8,FALSE)/1000</f>
        <v>#N/A</v>
      </c>
      <c r="BB32" s="109"/>
      <c r="BC32" s="78">
        <f t="shared" si="38"/>
        <v>6.9444682242638667E-2</v>
      </c>
      <c r="BD32" s="78">
        <f t="shared" si="39"/>
        <v>7.5046988418595584E-2</v>
      </c>
      <c r="BE32" s="78">
        <f t="shared" si="37"/>
        <v>-1.3114955914487636E-2</v>
      </c>
      <c r="BF32" s="78">
        <f t="shared" si="40"/>
        <v>0.18129405645866292</v>
      </c>
      <c r="BG32" s="78">
        <f t="shared" si="40"/>
        <v>-0.20284266553119012</v>
      </c>
      <c r="BH32" s="78">
        <f t="shared" si="40"/>
        <v>0.22052492249445033</v>
      </c>
      <c r="BI32" s="78">
        <f t="shared" si="40"/>
        <v>0.17151880065156089</v>
      </c>
      <c r="BJ32" s="78">
        <f t="shared" si="40"/>
        <v>-6.1667830953083591E-2</v>
      </c>
      <c r="BK32" s="78">
        <f t="shared" si="40"/>
        <v>-9.6213410876291761E-2</v>
      </c>
      <c r="BL32" s="78">
        <f t="shared" si="40"/>
        <v>4.5919594457086932E-2</v>
      </c>
      <c r="BM32" s="78">
        <f t="shared" si="40"/>
        <v>-0.20608022452962582</v>
      </c>
      <c r="BN32" s="78">
        <f t="shared" si="20"/>
        <v>-0.24365965862311878</v>
      </c>
      <c r="BO32" s="78">
        <f t="shared" si="21"/>
        <v>0.3243374041561109</v>
      </c>
      <c r="BP32" s="78">
        <f t="shared" si="22"/>
        <v>0.16632083136053621</v>
      </c>
      <c r="BQ32" s="78">
        <f t="shared" si="23"/>
        <v>-0.24419110481848827</v>
      </c>
      <c r="BR32" s="78">
        <f t="shared" si="24"/>
        <v>-0.33230076745518977</v>
      </c>
      <c r="BS32" s="78">
        <f t="shared" si="25"/>
        <v>0.44765872444572419</v>
      </c>
      <c r="BT32" s="78">
        <f t="shared" si="26"/>
        <v>0.32894640337628278</v>
      </c>
      <c r="BU32" s="78" t="e">
        <f t="shared" si="27"/>
        <v>#N/A</v>
      </c>
      <c r="BV32" s="78" t="e">
        <f t="shared" si="28"/>
        <v>#N/A</v>
      </c>
      <c r="BW32" s="78" t="e">
        <f t="shared" si="29"/>
        <v>#N/A</v>
      </c>
      <c r="BX32" s="78" t="e">
        <f t="shared" si="30"/>
        <v>#N/A</v>
      </c>
      <c r="BY32" s="78" t="e">
        <f t="shared" si="31"/>
        <v>#N/A</v>
      </c>
      <c r="BZ32" s="78" t="e">
        <f t="shared" si="32"/>
        <v>#N/A</v>
      </c>
      <c r="CA32" s="78" t="e">
        <f t="shared" si="33"/>
        <v>#N/A</v>
      </c>
      <c r="CB32" s="78" t="e">
        <f t="shared" si="34"/>
        <v>#N/A</v>
      </c>
    </row>
    <row r="33" spans="1:80" ht="13" x14ac:dyDescent="0.3">
      <c r="A33" s="18" t="s">
        <v>81</v>
      </c>
      <c r="B33" s="108">
        <f>IF('Formatted Data'!D31='Formatted Data'!D30,0,1)</f>
        <v>0</v>
      </c>
      <c r="C33" s="63" t="str">
        <f>IF(B33=0,"",VLOOKUP('Nom Revenue'!A33,'Commodity Code List'!$B$2:$C$19,2,FALSE))</f>
        <v/>
      </c>
      <c r="D33" s="63" t="str">
        <f>'Formatted Data'!E31</f>
        <v>M</v>
      </c>
      <c r="E33" s="63" t="str">
        <f>'Formatted Data'!F31</f>
        <v>P</v>
      </c>
      <c r="F33" s="63" t="str">
        <f>'Formatted Data'!G31</f>
        <v>X</v>
      </c>
      <c r="G33" s="109">
        <f>VLOOKUP(G$3*100+ROW(G33)-ROW(G$4),'Formatted Data'!$A:$M,8,FALSE)/1000</f>
        <v>590.63499999999999</v>
      </c>
      <c r="H33" s="109">
        <f>VLOOKUP(H$3*100+ROW(H33)-ROW(H$4),'Formatted Data'!$A:$M,8,FALSE)/1000</f>
        <v>558.149</v>
      </c>
      <c r="I33" s="109">
        <f>VLOOKUP(I$3*100+ROW(I33)-ROW(I$4),'Formatted Data'!$A:$M,8,FALSE)/1000</f>
        <v>677.84900000000005</v>
      </c>
      <c r="J33" s="109">
        <f>VLOOKUP(J$3*100+ROW(J33)-ROW(J$4),'Formatted Data'!$A:$M,8,FALSE)/1000</f>
        <v>802.351</v>
      </c>
      <c r="K33" s="109">
        <f>VLOOKUP(K$3*100+ROW(K33)-ROW(K$4),'Formatted Data'!$A:$M,8,FALSE)/1000</f>
        <v>816.06200000000001</v>
      </c>
      <c r="L33" s="109">
        <f>VLOOKUP(L$3*100+ROW(L33)-ROW(L$4),'Formatted Data'!$A:$M,8,FALSE)/1000</f>
        <v>884.57799999999997</v>
      </c>
      <c r="M33" s="109">
        <f>VLOOKUP(M$3*100+ROW(M33)-ROW(M$4),'Formatted Data'!$A:$M,8,FALSE)/1000</f>
        <v>878.28200000000004</v>
      </c>
      <c r="N33" s="109">
        <f>VLOOKUP(N$3*100+ROW(N33)-ROW(N$4),'Formatted Data'!$A:$M,8,FALSE)/1000</f>
        <v>939.84400000000005</v>
      </c>
      <c r="O33" s="109">
        <f>VLOOKUP(O$3*100+ROW(O33)-ROW(O$4),'Formatted Data'!$A:$M,8,FALSE)/1000</f>
        <v>967.38300000000004</v>
      </c>
      <c r="P33" s="109">
        <f>VLOOKUP(P$3*100+ROW(P33)-ROW(P$4),'Formatted Data'!$A:$M,8,FALSE)/1000</f>
        <v>1016.115</v>
      </c>
      <c r="Q33" s="109">
        <f>VLOOKUP(Q$3*100+ROW(Q33)-ROW(Q$4),'Formatted Data'!$A:$M,8,FALSE)/1000</f>
        <v>1101.7729999999999</v>
      </c>
      <c r="R33" s="109">
        <f>VLOOKUP(R$3*100+ROW(R33)-ROW(R$4),'Formatted Data'!$A:$M,8,FALSE)/1000</f>
        <v>1206.2280000000001</v>
      </c>
      <c r="S33" s="109">
        <f>VLOOKUP(S$3*100+ROW(S33)-ROW(S$4),'Formatted Data'!$A:$M,8,FALSE)/1000</f>
        <v>1206.607</v>
      </c>
      <c r="T33" s="109">
        <f>VLOOKUP(T$3*100+ROW(T33)-ROW(T$4),'Formatted Data'!$A:$M,8,FALSE)/1000</f>
        <v>1056.3</v>
      </c>
      <c r="U33" s="109">
        <f>VLOOKUP(U$3*100+ROW(U33)-ROW(U$4),'Formatted Data'!$A:$M,8,FALSE)/1000</f>
        <v>1149.827</v>
      </c>
      <c r="V33" s="109">
        <f>VLOOKUP(V$3*100+ROW(V33)-ROW(V$4),'Formatted Data'!$A:$M,8,FALSE)/1000</f>
        <v>1104.8309999999999</v>
      </c>
      <c r="W33" s="109">
        <f>VLOOKUP(W$3*100+ROW(W33)-ROW(W$4),'Formatted Data'!$A:$M,8,FALSE)/1000</f>
        <v>1366.8679999999999</v>
      </c>
      <c r="X33" s="109">
        <f>VLOOKUP(X$3*100+ROW(X33)-ROW(X$4),'Formatted Data'!$A:$M,8,FALSE)/1000</f>
        <v>1331.3109999999999</v>
      </c>
      <c r="Y33" s="109">
        <f>VLOOKUP(Y$3*100+ROW(A33)-ROW(A$4),'Formatted Data'!$A:$M,8,FALSE)/1000</f>
        <v>1249.3699999999999</v>
      </c>
      <c r="Z33" s="109">
        <f>VLOOKUP(Z$3*100+ROW(B33)-ROW(B$4),'Formatted Data'!$A:$M,8,FALSE)/1000</f>
        <v>1323.903</v>
      </c>
      <c r="AA33" s="109">
        <f>VLOOKUP(AA$3*100+ROW(D33)-ROW(D$4),'Formatted Data'!$A:$M,8,FALSE)/1000</f>
        <v>1503.3219999999999</v>
      </c>
      <c r="AB33" s="109">
        <f>VLOOKUP(AB$3*100+ROW(F33)-ROW(F$4),'Formatted Data'!$A:$M,8,FALSE)/1000</f>
        <v>1689.498</v>
      </c>
      <c r="AC33" s="109">
        <f t="shared" si="35"/>
        <v>1847.905</v>
      </c>
      <c r="AD33" s="109">
        <f>VLOOKUP(AD$3*100+ROW(G33)-ROW(G$4),'Formatted Data'!$A:$M,8,FALSE)/1000</f>
        <v>1847.905</v>
      </c>
      <c r="AE33" s="109">
        <f>VLOOKUP(AE$3*100+ROW(H33)-ROW(H$4),'Formatted Data'!$A:$M,8,FALSE)/1000</f>
        <v>2090.2809999999999</v>
      </c>
      <c r="AF33" s="109">
        <f>VLOOKUP(AF$3*100+ROW(I33)-ROW(I$4),'Formatted Data'!$A:$M,8,FALSE)/1000</f>
        <v>2347.9349999999999</v>
      </c>
      <c r="AG33" s="109">
        <f>VLOOKUP(AG$3*100+ROW(J33)-ROW(J$4),'Formatted Data'!$A:$M,8,FALSE)/1000</f>
        <v>2407.6610000000001</v>
      </c>
      <c r="AH33" s="109">
        <f>VLOOKUP(AH$3*100+ROW(K33)-ROW(K$4),'Formatted Data'!$A:$M,8,FALSE)/1000</f>
        <v>2915.6089999999999</v>
      </c>
      <c r="AI33" s="109">
        <f>VLOOKUP(AI$3*100+ROW(L33)-ROW(L$4),'Formatted Data'!$A:$M,8,FALSE)/1000</f>
        <v>2772.855</v>
      </c>
      <c r="AJ33" s="109">
        <f>VLOOKUP(AJ$3*100+ROW(M33)-ROW(M$4),'Formatted Data'!$A:$M,8,FALSE)/1000</f>
        <v>3034.86</v>
      </c>
      <c r="AK33" s="109">
        <f>VLOOKUP(AK$3*100+ROW(N33)-ROW(N$4),'Formatted Data'!$A:$M,8,FALSE)/1000</f>
        <v>2911.3519999999999</v>
      </c>
      <c r="AL33" s="109">
        <f>VLOOKUP(AL$3*100+ROW(O33)-ROW(O$4),'Formatted Data'!$A:$M,8,FALSE)/1000</f>
        <v>2410.212</v>
      </c>
      <c r="AM33" s="109">
        <f>VLOOKUP(AM$3*100+ROW(P33)-ROW(P$4),'Formatted Data'!$A:$M,8,FALSE)/1000</f>
        <v>1795.8889999999999</v>
      </c>
      <c r="AN33" s="109">
        <f>VLOOKUP(AN$3*100+ROW(Q33)-ROW(Q$4),'Formatted Data'!$A:$M,8,FALSE)/1000</f>
        <v>1867.1369999999999</v>
      </c>
      <c r="AO33" s="109">
        <f>VLOOKUP(AO$3*100+ROW(R33)-ROW(R$4),'Formatted Data'!$A:$M,8,FALSE)/1000</f>
        <v>1647.9549999999999</v>
      </c>
      <c r="AP33" s="109">
        <f>VLOOKUP(AP$3*100+ROW(S33)-ROW(S$4),'Formatted Data'!$A:$M,8,FALSE)/1000</f>
        <v>1690.7249999999999</v>
      </c>
      <c r="AQ33" s="109">
        <f>VLOOKUP(AQ$3*100+ROW(T33)-ROW(T$4),'Formatted Data'!$A:$M,8,FALSE)/1000</f>
        <v>955.01499999999999</v>
      </c>
      <c r="AR33" s="109">
        <f>VLOOKUP(AR$3*100+ROW(U33)-ROW(U$4),'Formatted Data'!$A:$M,8,FALSE)/1000</f>
        <v>1284.58</v>
      </c>
      <c r="AS33" s="109">
        <f>VLOOKUP(AS$3*100+ROW(V33)-ROW(V$4),'Formatted Data'!$A:$M,8,FALSE)/1000</f>
        <v>1413.3320000000001</v>
      </c>
      <c r="AT33" s="109" t="e">
        <f>VLOOKUP(AT$3*100+ROW(W33)-ROW(W$4),'Formatted Data'!$A:$M,8,FALSE)/1000</f>
        <v>#N/A</v>
      </c>
      <c r="AU33" s="109" t="e">
        <f>VLOOKUP(AU$3*100+ROW(X33)-ROW(X$4),'Formatted Data'!$A:$M,8,FALSE)/1000</f>
        <v>#N/A</v>
      </c>
      <c r="AV33" s="109" t="e">
        <f>VLOOKUP(AV$3*100+ROW(Y33)-ROW(Y$4),'Formatted Data'!$A:$M,8,FALSE)/1000</f>
        <v>#N/A</v>
      </c>
      <c r="AW33" s="109" t="e">
        <f>VLOOKUP(AW$3*100+ROW(Z33)-ROW(Z$4),'Formatted Data'!$A:$M,8,FALSE)/1000</f>
        <v>#N/A</v>
      </c>
      <c r="AX33" s="109" t="e">
        <f>VLOOKUP(AX$3*100+ROW(AA33)-ROW(AA$4),'Formatted Data'!$A:$M,8,FALSE)/1000</f>
        <v>#N/A</v>
      </c>
      <c r="AY33" s="109" t="e">
        <f>VLOOKUP(AY$3*100+ROW(AB33)-ROW(AB$4),'Formatted Data'!$A:$M,8,FALSE)/1000</f>
        <v>#N/A</v>
      </c>
      <c r="AZ33" s="109" t="e">
        <f>VLOOKUP(AZ$3*100+ROW(AC33)-ROW(AC$4),'Formatted Data'!$A:$M,8,FALSE)/1000</f>
        <v>#N/A</v>
      </c>
      <c r="BA33" s="109" t="e">
        <f>VLOOKUP(BA$3*100+ROW(AD33)-ROW(AD$4),'Formatted Data'!$A:$M,8,FALSE)/1000</f>
        <v>#N/A</v>
      </c>
      <c r="BB33" s="109"/>
      <c r="BC33" s="78">
        <f t="shared" ref="BC33:BD35" si="41">AA33/Z33-1</f>
        <v>0.13552276866205437</v>
      </c>
      <c r="BD33" s="78">
        <f t="shared" si="41"/>
        <v>0.12384306223151142</v>
      </c>
      <c r="BE33" s="78">
        <f t="shared" si="37"/>
        <v>9.3759803207816628E-2</v>
      </c>
      <c r="BF33" s="78">
        <f t="shared" ref="BF33:BM35" si="42">AE33/AD33-1</f>
        <v>0.13116258682129223</v>
      </c>
      <c r="BG33" s="78">
        <f t="shared" si="42"/>
        <v>0.12326285317619967</v>
      </c>
      <c r="BH33" s="78">
        <f t="shared" si="42"/>
        <v>2.5437671826519903E-2</v>
      </c>
      <c r="BI33" s="78">
        <f t="shared" si="42"/>
        <v>0.21097156119569993</v>
      </c>
      <c r="BJ33" s="78">
        <f t="shared" si="42"/>
        <v>-4.8961983585590452E-2</v>
      </c>
      <c r="BK33" s="78">
        <f t="shared" si="42"/>
        <v>9.4489253855683186E-2</v>
      </c>
      <c r="BL33" s="78">
        <f t="shared" si="42"/>
        <v>-4.069644069248668E-2</v>
      </c>
      <c r="BM33" s="78">
        <f t="shared" si="42"/>
        <v>-0.17213308456002574</v>
      </c>
      <c r="BN33" s="78">
        <f t="shared" ref="BN33:BN74" si="43">AM33/AL33-1</f>
        <v>-0.25488338785135922</v>
      </c>
      <c r="BO33" s="78">
        <f t="shared" ref="BO33:BO74" si="44">AN33/AM33-1</f>
        <v>3.9672830559126959E-2</v>
      </c>
      <c r="BP33" s="78">
        <f t="shared" ref="BP33:BP74" si="45">AO33/AN33-1</f>
        <v>-0.11738935064754219</v>
      </c>
      <c r="BQ33" s="78">
        <f t="shared" ref="BQ33:BQ74" si="46">AP33/AO33-1</f>
        <v>2.595337858133262E-2</v>
      </c>
      <c r="BR33" s="78">
        <f t="shared" ref="BR33:BR74" si="47">AQ33/AP33-1</f>
        <v>-0.43514468645107862</v>
      </c>
      <c r="BS33" s="78">
        <f t="shared" ref="BS33:BS74" si="48">AR33/AQ33-1</f>
        <v>0.3450888205944409</v>
      </c>
      <c r="BT33" s="78">
        <f t="shared" ref="BT33:BT74" si="49">AS33/AR33-1</f>
        <v>0.10022886857961377</v>
      </c>
      <c r="BU33" s="78" t="e">
        <f t="shared" ref="BU33:BU74" si="50">AT33/AS33-1</f>
        <v>#N/A</v>
      </c>
      <c r="BV33" s="78" t="e">
        <f t="shared" ref="BV33:BV74" si="51">AU33/AT33-1</f>
        <v>#N/A</v>
      </c>
      <c r="BW33" s="78" t="e">
        <f t="shared" ref="BW33:BW74" si="52">AV33/AU33-1</f>
        <v>#N/A</v>
      </c>
      <c r="BX33" s="78" t="e">
        <f t="shared" ref="BX33:BX74" si="53">AW33/AV33-1</f>
        <v>#N/A</v>
      </c>
      <c r="BY33" s="78" t="e">
        <f t="shared" ref="BY33:BY74" si="54">AX33/AW33-1</f>
        <v>#N/A</v>
      </c>
      <c r="BZ33" s="78" t="e">
        <f t="shared" ref="BZ33:BZ74" si="55">AY33/AX33-1</f>
        <v>#N/A</v>
      </c>
      <c r="CA33" s="78" t="e">
        <f t="shared" ref="CA33:CA74" si="56">AZ33/AY33-1</f>
        <v>#N/A</v>
      </c>
      <c r="CB33" s="78" t="e">
        <f t="shared" ref="CB33:CB74" si="57">BA33/AZ33-1</f>
        <v>#N/A</v>
      </c>
    </row>
    <row r="34" spans="1:80" ht="13" x14ac:dyDescent="0.3">
      <c r="A34" s="20" t="s">
        <v>81</v>
      </c>
      <c r="B34" s="42">
        <f>IF('Formatted Data'!D32='Formatted Data'!D31,0,1)</f>
        <v>0</v>
      </c>
      <c r="C34" s="69" t="str">
        <f>IF(B34=0,"",VLOOKUP('Nom Revenue'!A34,'Commodity Code List'!$B$2:$C$19,2,FALSE))</f>
        <v/>
      </c>
      <c r="D34" s="69" t="str">
        <f>'Formatted Data'!E32</f>
        <v>L</v>
      </c>
      <c r="E34" s="69" t="str">
        <f>'Formatted Data'!F32</f>
        <v>R</v>
      </c>
      <c r="F34" s="69" t="str">
        <f>'Formatted Data'!G32</f>
        <v>X</v>
      </c>
      <c r="G34" s="110">
        <f>VLOOKUP(G$3*100+ROW(G34)-ROW(G$4),'Formatted Data'!$A:$M,8,FALSE)/1000</f>
        <v>519.73800000000006</v>
      </c>
      <c r="H34" s="110">
        <f>VLOOKUP(H$3*100+ROW(H34)-ROW(H$4),'Formatted Data'!$A:$M,8,FALSE)/1000</f>
        <v>499.767</v>
      </c>
      <c r="I34" s="110">
        <f>VLOOKUP(I$3*100+ROW(I34)-ROW(I$4),'Formatted Data'!$A:$M,8,FALSE)/1000</f>
        <v>460.822</v>
      </c>
      <c r="J34" s="110">
        <f>VLOOKUP(J$3*100+ROW(J34)-ROW(J$4),'Formatted Data'!$A:$M,8,FALSE)/1000</f>
        <v>484.78800000000001</v>
      </c>
      <c r="K34" s="110">
        <f>VLOOKUP(K$3*100+ROW(K34)-ROW(K$4),'Formatted Data'!$A:$M,8,FALSE)/1000</f>
        <v>453.03300000000002</v>
      </c>
      <c r="L34" s="110">
        <f>VLOOKUP(L$3*100+ROW(L34)-ROW(L$4),'Formatted Data'!$A:$M,8,FALSE)/1000</f>
        <v>514.85500000000002</v>
      </c>
      <c r="M34" s="110">
        <f>VLOOKUP(M$3*100+ROW(M34)-ROW(M$4),'Formatted Data'!$A:$M,8,FALSE)/1000</f>
        <v>502.75900000000001</v>
      </c>
      <c r="N34" s="110">
        <f>VLOOKUP(N$3*100+ROW(N34)-ROW(N$4),'Formatted Data'!$A:$M,8,FALSE)/1000</f>
        <v>453.935</v>
      </c>
      <c r="O34" s="110">
        <f>VLOOKUP(O$3*100+ROW(O34)-ROW(O$4),'Formatted Data'!$A:$M,8,FALSE)/1000</f>
        <v>411.274</v>
      </c>
      <c r="P34" s="110">
        <f>VLOOKUP(P$3*100+ROW(P34)-ROW(P$4),'Formatted Data'!$A:$M,8,FALSE)/1000</f>
        <v>534.54600000000005</v>
      </c>
      <c r="Q34" s="110">
        <f>VLOOKUP(Q$3*100+ROW(Q34)-ROW(Q$4),'Formatted Data'!$A:$M,8,FALSE)/1000</f>
        <v>545.94200000000001</v>
      </c>
      <c r="R34" s="110">
        <f>VLOOKUP(R$3*100+ROW(R34)-ROW(R$4),'Formatted Data'!$A:$M,8,FALSE)/1000</f>
        <v>595.86099999999999</v>
      </c>
      <c r="S34" s="110">
        <f>VLOOKUP(S$3*100+ROW(S34)-ROW(S$4),'Formatted Data'!$A:$M,8,FALSE)/1000</f>
        <v>537.51700000000005</v>
      </c>
      <c r="T34" s="110">
        <f>VLOOKUP(T$3*100+ROW(T34)-ROW(T$4),'Formatted Data'!$A:$M,8,FALSE)/1000</f>
        <v>572.00800000000004</v>
      </c>
      <c r="U34" s="110">
        <f>VLOOKUP(U$3*100+ROW(U34)-ROW(U$4),'Formatted Data'!$A:$M,8,FALSE)/1000</f>
        <v>637.66999999999996</v>
      </c>
      <c r="V34" s="110">
        <f>VLOOKUP(V$3*100+ROW(V34)-ROW(V$4),'Formatted Data'!$A:$M,8,FALSE)/1000</f>
        <v>661.08</v>
      </c>
      <c r="W34" s="110">
        <f>VLOOKUP(W$3*100+ROW(W34)-ROW(W$4),'Formatted Data'!$A:$M,8,FALSE)/1000</f>
        <v>666.30799999999999</v>
      </c>
      <c r="X34" s="110">
        <f>VLOOKUP(X$3*100+ROW(X34)-ROW(X$4),'Formatted Data'!$A:$M,8,FALSE)/1000</f>
        <v>683.41</v>
      </c>
      <c r="Y34" s="110">
        <f>VLOOKUP(Y$3*100+ROW(A34)-ROW(A$4),'Formatted Data'!$A:$M,8,FALSE)/1000</f>
        <v>658.07899999999995</v>
      </c>
      <c r="Z34" s="110">
        <f>VLOOKUP(Z$3*100+ROW(B34)-ROW(B$4),'Formatted Data'!$A:$M,8,FALSE)/1000</f>
        <v>711.26900000000001</v>
      </c>
      <c r="AA34" s="110">
        <f>VLOOKUP(AA$3*100+ROW(D34)-ROW(D$4),'Formatted Data'!$A:$M,8,FALSE)/1000</f>
        <v>824.05399999999997</v>
      </c>
      <c r="AB34" s="110">
        <f>VLOOKUP(AB$3*100+ROW(F34)-ROW(F$4),'Formatted Data'!$A:$M,8,FALSE)/1000</f>
        <v>1058.691</v>
      </c>
      <c r="AC34" s="110">
        <f t="shared" si="35"/>
        <v>1210.3050000000001</v>
      </c>
      <c r="AD34" s="110">
        <f>VLOOKUP(AD$3*100+ROW(G34)-ROW(G$4),'Formatted Data'!$A:$M,8,FALSE)/1000</f>
        <v>1210.3050000000001</v>
      </c>
      <c r="AE34" s="110">
        <f>VLOOKUP(AE$3*100+ROW(H34)-ROW(H$4),'Formatted Data'!$A:$M,8,FALSE)/1000</f>
        <v>1476.5909999999999</v>
      </c>
      <c r="AF34" s="110">
        <f>VLOOKUP(AF$3*100+ROW(I34)-ROW(I$4),'Formatted Data'!$A:$M,8,FALSE)/1000</f>
        <v>1330.0119999999999</v>
      </c>
      <c r="AG34" s="110">
        <f>VLOOKUP(AG$3*100+ROW(J34)-ROW(J$4),'Formatted Data'!$A:$M,8,FALSE)/1000</f>
        <v>1419.0229999999999</v>
      </c>
      <c r="AH34" s="110">
        <f>VLOOKUP(AH$3*100+ROW(K34)-ROW(K$4),'Formatted Data'!$A:$M,8,FALSE)/1000</f>
        <v>1488.683</v>
      </c>
      <c r="AI34" s="110">
        <f>VLOOKUP(AI$3*100+ROW(L34)-ROW(L$4),'Formatted Data'!$A:$M,8,FALSE)/1000</f>
        <v>1476.992</v>
      </c>
      <c r="AJ34" s="110">
        <f>VLOOKUP(AJ$3*100+ROW(M34)-ROW(M$4),'Formatted Data'!$A:$M,8,FALSE)/1000</f>
        <v>1407.1189999999999</v>
      </c>
      <c r="AK34" s="110">
        <f>VLOOKUP(AK$3*100+ROW(N34)-ROW(N$4),'Formatted Data'!$A:$M,8,FALSE)/1000</f>
        <v>1346.798</v>
      </c>
      <c r="AL34" s="110">
        <f>VLOOKUP(AL$3*100+ROW(O34)-ROW(O$4),'Formatted Data'!$A:$M,8,FALSE)/1000</f>
        <v>975.245</v>
      </c>
      <c r="AM34" s="110">
        <f>VLOOKUP(AM$3*100+ROW(P34)-ROW(P$4),'Formatted Data'!$A:$M,8,FALSE)/1000</f>
        <v>855.81100000000004</v>
      </c>
      <c r="AN34" s="110">
        <f>VLOOKUP(AN$3*100+ROW(Q34)-ROW(Q$4),'Formatted Data'!$A:$M,8,FALSE)/1000</f>
        <v>967.18299999999999</v>
      </c>
      <c r="AO34" s="110">
        <f>VLOOKUP(AO$3*100+ROW(R34)-ROW(R$4),'Formatted Data'!$A:$M,8,FALSE)/1000</f>
        <v>1000.136</v>
      </c>
      <c r="AP34" s="110">
        <f>VLOOKUP(AP$3*100+ROW(S34)-ROW(S$4),'Formatted Data'!$A:$M,8,FALSE)/1000</f>
        <v>750.02700000000004</v>
      </c>
      <c r="AQ34" s="110">
        <f>VLOOKUP(AQ$3*100+ROW(T34)-ROW(T$4),'Formatted Data'!$A:$M,8,FALSE)/1000</f>
        <v>625.07799999999997</v>
      </c>
      <c r="AR34" s="110">
        <f>VLOOKUP(AR$3*100+ROW(U34)-ROW(U$4),'Formatted Data'!$A:$M,8,FALSE)/1000</f>
        <v>640.04200000000003</v>
      </c>
      <c r="AS34" s="110">
        <f>VLOOKUP(AS$3*100+ROW(V34)-ROW(V$4),'Formatted Data'!$A:$M,8,FALSE)/1000</f>
        <v>849.505</v>
      </c>
      <c r="AT34" s="110" t="e">
        <f>VLOOKUP(AT$3*100+ROW(W34)-ROW(W$4),'Formatted Data'!$A:$M,8,FALSE)/1000</f>
        <v>#N/A</v>
      </c>
      <c r="AU34" s="110" t="e">
        <f>VLOOKUP(AU$3*100+ROW(X34)-ROW(X$4),'Formatted Data'!$A:$M,8,FALSE)/1000</f>
        <v>#N/A</v>
      </c>
      <c r="AV34" s="110" t="e">
        <f>VLOOKUP(AV$3*100+ROW(Y34)-ROW(Y$4),'Formatted Data'!$A:$M,8,FALSE)/1000</f>
        <v>#N/A</v>
      </c>
      <c r="AW34" s="110" t="e">
        <f>VLOOKUP(AW$3*100+ROW(Z34)-ROW(Z$4),'Formatted Data'!$A:$M,8,FALSE)/1000</f>
        <v>#N/A</v>
      </c>
      <c r="AX34" s="110" t="e">
        <f>VLOOKUP(AX$3*100+ROW(AA34)-ROW(AA$4),'Formatted Data'!$A:$M,8,FALSE)/1000</f>
        <v>#N/A</v>
      </c>
      <c r="AY34" s="110" t="e">
        <f>VLOOKUP(AY$3*100+ROW(AB34)-ROW(AB$4),'Formatted Data'!$A:$M,8,FALSE)/1000</f>
        <v>#N/A</v>
      </c>
      <c r="AZ34" s="110" t="e">
        <f>VLOOKUP(AZ$3*100+ROW(AC34)-ROW(AC$4),'Formatted Data'!$A:$M,8,FALSE)/1000</f>
        <v>#N/A</v>
      </c>
      <c r="BA34" s="110" t="e">
        <f>VLOOKUP(BA$3*100+ROW(AD34)-ROW(AD$4),'Formatted Data'!$A:$M,8,FALSE)/1000</f>
        <v>#N/A</v>
      </c>
      <c r="BB34" s="110"/>
      <c r="BC34" s="79">
        <f t="shared" si="41"/>
        <v>0.15856869904354043</v>
      </c>
      <c r="BD34" s="79">
        <f t="shared" si="41"/>
        <v>0.28473498095998573</v>
      </c>
      <c r="BE34" s="111">
        <f t="shared" si="37"/>
        <v>0.14320892498377713</v>
      </c>
      <c r="BF34" s="79">
        <f t="shared" si="42"/>
        <v>0.22001561589847163</v>
      </c>
      <c r="BG34" s="79">
        <f t="shared" si="42"/>
        <v>-9.9268517822470814E-2</v>
      </c>
      <c r="BH34" s="79">
        <f t="shared" si="42"/>
        <v>6.6924960075548157E-2</v>
      </c>
      <c r="BI34" s="79">
        <f t="shared" si="42"/>
        <v>4.909011340901448E-2</v>
      </c>
      <c r="BJ34" s="79">
        <f t="shared" si="42"/>
        <v>-7.8532501546669797E-3</v>
      </c>
      <c r="BK34" s="79">
        <f t="shared" si="42"/>
        <v>-4.7307636060317182E-2</v>
      </c>
      <c r="BL34" s="79">
        <f t="shared" si="42"/>
        <v>-4.2868442541106999E-2</v>
      </c>
      <c r="BM34" s="79">
        <f t="shared" si="42"/>
        <v>-0.27587878805878829</v>
      </c>
      <c r="BN34" s="79">
        <f t="shared" si="43"/>
        <v>-0.12246563683997347</v>
      </c>
      <c r="BO34" s="79">
        <f t="shared" si="44"/>
        <v>0.130136209980942</v>
      </c>
      <c r="BP34" s="79">
        <f t="shared" si="45"/>
        <v>3.4071111671731158E-2</v>
      </c>
      <c r="BQ34" s="79">
        <f t="shared" si="46"/>
        <v>-0.25007498980138698</v>
      </c>
      <c r="BR34" s="79">
        <f t="shared" si="47"/>
        <v>-0.16659266933057082</v>
      </c>
      <c r="BS34" s="79">
        <f t="shared" si="48"/>
        <v>2.3939412361337453E-2</v>
      </c>
      <c r="BT34" s="79">
        <f t="shared" si="49"/>
        <v>0.3272644607697619</v>
      </c>
      <c r="BU34" s="79" t="e">
        <f t="shared" si="50"/>
        <v>#N/A</v>
      </c>
      <c r="BV34" s="79" t="e">
        <f t="shared" si="51"/>
        <v>#N/A</v>
      </c>
      <c r="BW34" s="79" t="e">
        <f t="shared" si="52"/>
        <v>#N/A</v>
      </c>
      <c r="BX34" s="79" t="e">
        <f t="shared" si="53"/>
        <v>#N/A</v>
      </c>
      <c r="BY34" s="79" t="e">
        <f t="shared" si="54"/>
        <v>#N/A</v>
      </c>
      <c r="BZ34" s="79" t="e">
        <f t="shared" si="55"/>
        <v>#N/A</v>
      </c>
      <c r="CA34" s="79" t="e">
        <f t="shared" si="56"/>
        <v>#N/A</v>
      </c>
      <c r="CB34" s="79" t="e">
        <f t="shared" si="57"/>
        <v>#N/A</v>
      </c>
    </row>
    <row r="35" spans="1:80" ht="13" x14ac:dyDescent="0.3">
      <c r="A35" s="20" t="s">
        <v>81</v>
      </c>
      <c r="B35" s="42">
        <f>IF('Formatted Data'!D33='Formatted Data'!D32,0,1)</f>
        <v>0</v>
      </c>
      <c r="C35" s="69" t="str">
        <f>IF(B35=0,"",VLOOKUP('Nom Revenue'!A35,'Commodity Code List'!$B$2:$C$19,2,FALSE))</f>
        <v/>
      </c>
      <c r="D35" s="69" t="str">
        <f>'Formatted Data'!E33</f>
        <v>L</v>
      </c>
      <c r="E35" s="69" t="str">
        <f>'Formatted Data'!F33</f>
        <v>P</v>
      </c>
      <c r="F35" s="69" t="str">
        <f>'Formatted Data'!G33</f>
        <v>X</v>
      </c>
      <c r="G35" s="110">
        <f>VLOOKUP(G$3*100+ROW(G35)-ROW(G$4),'Formatted Data'!$A:$M,8,FALSE)/1000</f>
        <v>969.80600000000004</v>
      </c>
      <c r="H35" s="110">
        <f>VLOOKUP(H$3*100+ROW(H35)-ROW(H$4),'Formatted Data'!$A:$M,8,FALSE)/1000</f>
        <v>932.61</v>
      </c>
      <c r="I35" s="110">
        <f>VLOOKUP(I$3*100+ROW(I35)-ROW(I$4),'Formatted Data'!$A:$M,8,FALSE)/1000</f>
        <v>810.36</v>
      </c>
      <c r="J35" s="110">
        <f>VLOOKUP(J$3*100+ROW(J35)-ROW(J$4),'Formatted Data'!$A:$M,8,FALSE)/1000</f>
        <v>889.779</v>
      </c>
      <c r="K35" s="110">
        <f>VLOOKUP(K$3*100+ROW(K35)-ROW(K$4),'Formatted Data'!$A:$M,8,FALSE)/1000</f>
        <v>986.73699999999997</v>
      </c>
      <c r="L35" s="110">
        <f>VLOOKUP(L$3*100+ROW(L35)-ROW(L$4),'Formatted Data'!$A:$M,8,FALSE)/1000</f>
        <v>1151.9390000000001</v>
      </c>
      <c r="M35" s="110">
        <f>VLOOKUP(M$3*100+ROW(M35)-ROW(M$4),'Formatted Data'!$A:$M,8,FALSE)/1000</f>
        <v>1106.42</v>
      </c>
      <c r="N35" s="110">
        <f>VLOOKUP(N$3*100+ROW(N35)-ROW(N$4),'Formatted Data'!$A:$M,8,FALSE)/1000</f>
        <v>1127.606</v>
      </c>
      <c r="O35" s="110">
        <f>VLOOKUP(O$3*100+ROW(O35)-ROW(O$4),'Formatted Data'!$A:$M,8,FALSE)/1000</f>
        <v>1302.8009999999999</v>
      </c>
      <c r="P35" s="110">
        <f>VLOOKUP(P$3*100+ROW(P35)-ROW(P$4),'Formatted Data'!$A:$M,8,FALSE)/1000</f>
        <v>1428.9010000000001</v>
      </c>
      <c r="Q35" s="110">
        <f>VLOOKUP(Q$3*100+ROW(Q35)-ROW(Q$4),'Formatted Data'!$A:$M,8,FALSE)/1000</f>
        <v>1575.8150000000001</v>
      </c>
      <c r="R35" s="110">
        <f>VLOOKUP(R$3*100+ROW(R35)-ROW(R$4),'Formatted Data'!$A:$M,8,FALSE)/1000</f>
        <v>1803.021</v>
      </c>
      <c r="S35" s="110">
        <f>VLOOKUP(S$3*100+ROW(S35)-ROW(S$4),'Formatted Data'!$A:$M,8,FALSE)/1000</f>
        <v>1641.375</v>
      </c>
      <c r="T35" s="110">
        <f>VLOOKUP(T$3*100+ROW(T35)-ROW(T$4),'Formatted Data'!$A:$M,8,FALSE)/1000</f>
        <v>1902.3920000000001</v>
      </c>
      <c r="U35" s="110">
        <f>VLOOKUP(U$3*100+ROW(U35)-ROW(U$4),'Formatted Data'!$A:$M,8,FALSE)/1000</f>
        <v>1906.5070000000001</v>
      </c>
      <c r="V35" s="110">
        <f>VLOOKUP(V$3*100+ROW(V35)-ROW(V$4),'Formatted Data'!$A:$M,8,FALSE)/1000</f>
        <v>1888.0060000000001</v>
      </c>
      <c r="W35" s="110">
        <f>VLOOKUP(W$3*100+ROW(W35)-ROW(W$4),'Formatted Data'!$A:$M,8,FALSE)/1000</f>
        <v>2100.114</v>
      </c>
      <c r="X35" s="110">
        <f>VLOOKUP(X$3*100+ROW(X35)-ROW(X$4),'Formatted Data'!$A:$M,8,FALSE)/1000</f>
        <v>2046.962</v>
      </c>
      <c r="Y35" s="110">
        <f>VLOOKUP(Y$3*100+ROW(A35)-ROW(A$4),'Formatted Data'!$A:$M,8,FALSE)/1000</f>
        <v>1958.4349999999999</v>
      </c>
      <c r="Z35" s="110">
        <f>VLOOKUP(Z$3*100+ROW(B35)-ROW(B$4),'Formatted Data'!$A:$M,8,FALSE)/1000</f>
        <v>2206.614</v>
      </c>
      <c r="AA35" s="110">
        <f>VLOOKUP(AA$3*100+ROW(D35)-ROW(D$4),'Formatted Data'!$A:$M,8,FALSE)/1000</f>
        <v>2290.922</v>
      </c>
      <c r="AB35" s="110">
        <f>VLOOKUP(AB$3*100+ROW(F35)-ROW(F$4),'Formatted Data'!$A:$M,8,FALSE)/1000</f>
        <v>2776.1350000000002</v>
      </c>
      <c r="AC35" s="110">
        <f t="shared" si="35"/>
        <v>2884.366</v>
      </c>
      <c r="AD35" s="110">
        <f>VLOOKUP(AD$3*100+ROW(G35)-ROW(G$4),'Formatted Data'!$A:$M,8,FALSE)/1000</f>
        <v>2884.366</v>
      </c>
      <c r="AE35" s="110">
        <f>VLOOKUP(AE$3*100+ROW(H35)-ROW(H$4),'Formatted Data'!$A:$M,8,FALSE)/1000</f>
        <v>3376.1390000000001</v>
      </c>
      <c r="AF35" s="110">
        <f>VLOOKUP(AF$3*100+ROW(I35)-ROW(I$4),'Formatted Data'!$A:$M,8,FALSE)/1000</f>
        <v>3362.4119999999998</v>
      </c>
      <c r="AG35" s="110">
        <f>VLOOKUP(AG$3*100+ROW(J35)-ROW(J$4),'Formatted Data'!$A:$M,8,FALSE)/1000</f>
        <v>3623.24</v>
      </c>
      <c r="AH35" s="110">
        <f>VLOOKUP(AH$3*100+ROW(K35)-ROW(K$4),'Formatted Data'!$A:$M,8,FALSE)/1000</f>
        <v>4313.8220000000001</v>
      </c>
      <c r="AI35" s="110">
        <f>VLOOKUP(AI$3*100+ROW(L35)-ROW(L$4),'Formatted Data'!$A:$M,8,FALSE)/1000</f>
        <v>4104.1090000000004</v>
      </c>
      <c r="AJ35" s="110">
        <f>VLOOKUP(AJ$3*100+ROW(M35)-ROW(M$4),'Formatted Data'!$A:$M,8,FALSE)/1000</f>
        <v>3975.7820000000002</v>
      </c>
      <c r="AK35" s="110">
        <f>VLOOKUP(AK$3*100+ROW(N35)-ROW(N$4),'Formatted Data'!$A:$M,8,FALSE)/1000</f>
        <v>4279.3410000000003</v>
      </c>
      <c r="AL35" s="110">
        <f>VLOOKUP(AL$3*100+ROW(O35)-ROW(O$4),'Formatted Data'!$A:$M,8,FALSE)/1000</f>
        <v>3552.2240000000002</v>
      </c>
      <c r="AM35" s="110">
        <f>VLOOKUP(AM$3*100+ROW(P35)-ROW(P$4),'Formatted Data'!$A:$M,8,FALSE)/1000</f>
        <v>2791.6469999999999</v>
      </c>
      <c r="AN35" s="110">
        <f>VLOOKUP(AN$3*100+ROW(Q35)-ROW(Q$4),'Formatted Data'!$A:$M,8,FALSE)/1000</f>
        <v>2981.4</v>
      </c>
      <c r="AO35" s="110">
        <f>VLOOKUP(AO$3*100+ROW(R35)-ROW(R$4),'Formatted Data'!$A:$M,8,FALSE)/1000</f>
        <v>3249.9430000000002</v>
      </c>
      <c r="AP35" s="110">
        <f>VLOOKUP(AP$3*100+ROW(S35)-ROW(S$4),'Formatted Data'!$A:$M,8,FALSE)/1000</f>
        <v>2476.2840000000001</v>
      </c>
      <c r="AQ35" s="110">
        <f>VLOOKUP(AQ$3*100+ROW(T35)-ROW(T$4),'Formatted Data'!$A:$M,8,FALSE)/1000</f>
        <v>1726.049</v>
      </c>
      <c r="AR35" s="110">
        <f>VLOOKUP(AR$3*100+ROW(U35)-ROW(U$4),'Formatted Data'!$A:$M,8,FALSE)/1000</f>
        <v>2178.1680000000001</v>
      </c>
      <c r="AS35" s="110">
        <f>VLOOKUP(AS$3*100+ROW(V35)-ROW(V$4),'Formatted Data'!$A:$M,8,FALSE)/1000</f>
        <v>2806.8649999999998</v>
      </c>
      <c r="AT35" s="110" t="e">
        <f>VLOOKUP(AT$3*100+ROW(W35)-ROW(W$4),'Formatted Data'!$A:$M,8,FALSE)/1000</f>
        <v>#N/A</v>
      </c>
      <c r="AU35" s="110" t="e">
        <f>VLOOKUP(AU$3*100+ROW(X35)-ROW(X$4),'Formatted Data'!$A:$M,8,FALSE)/1000</f>
        <v>#N/A</v>
      </c>
      <c r="AV35" s="110" t="e">
        <f>VLOOKUP(AV$3*100+ROW(Y35)-ROW(Y$4),'Formatted Data'!$A:$M,8,FALSE)/1000</f>
        <v>#N/A</v>
      </c>
      <c r="AW35" s="110" t="e">
        <f>VLOOKUP(AW$3*100+ROW(Z35)-ROW(Z$4),'Formatted Data'!$A:$M,8,FALSE)/1000</f>
        <v>#N/A</v>
      </c>
      <c r="AX35" s="110" t="e">
        <f>VLOOKUP(AX$3*100+ROW(AA35)-ROW(AA$4),'Formatted Data'!$A:$M,8,FALSE)/1000</f>
        <v>#N/A</v>
      </c>
      <c r="AY35" s="110" t="e">
        <f>VLOOKUP(AY$3*100+ROW(AB35)-ROW(AB$4),'Formatted Data'!$A:$M,8,FALSE)/1000</f>
        <v>#N/A</v>
      </c>
      <c r="AZ35" s="110" t="e">
        <f>VLOOKUP(AZ$3*100+ROW(AC35)-ROW(AC$4),'Formatted Data'!$A:$M,8,FALSE)/1000</f>
        <v>#N/A</v>
      </c>
      <c r="BA35" s="110" t="e">
        <f>VLOOKUP(BA$3*100+ROW(AD35)-ROW(AD$4),'Formatted Data'!$A:$M,8,FALSE)/1000</f>
        <v>#N/A</v>
      </c>
      <c r="BB35" s="110"/>
      <c r="BC35" s="79">
        <f t="shared" si="41"/>
        <v>3.8206954184102804E-2</v>
      </c>
      <c r="BD35" s="79">
        <f t="shared" si="41"/>
        <v>0.21179813193116148</v>
      </c>
      <c r="BE35" s="111">
        <f t="shared" si="37"/>
        <v>3.8986216448407607E-2</v>
      </c>
      <c r="BF35" s="79">
        <f t="shared" si="42"/>
        <v>0.17049604661821705</v>
      </c>
      <c r="BG35" s="79">
        <f t="shared" si="42"/>
        <v>-4.0658870976580941E-3</v>
      </c>
      <c r="BH35" s="79">
        <f t="shared" si="42"/>
        <v>7.7571695556642117E-2</v>
      </c>
      <c r="BI35" s="79">
        <f t="shared" si="42"/>
        <v>0.19059791788564939</v>
      </c>
      <c r="BJ35" s="79">
        <f t="shared" si="42"/>
        <v>-4.8614198731426472E-2</v>
      </c>
      <c r="BK35" s="79">
        <f t="shared" si="42"/>
        <v>-3.1267931724035636E-2</v>
      </c>
      <c r="BL35" s="79">
        <f t="shared" si="42"/>
        <v>7.6352023325222618E-2</v>
      </c>
      <c r="BM35" s="79">
        <f t="shared" si="42"/>
        <v>-0.16991331141874422</v>
      </c>
      <c r="BN35" s="79">
        <f t="shared" si="43"/>
        <v>-0.2141129050420244</v>
      </c>
      <c r="BO35" s="79">
        <f t="shared" si="44"/>
        <v>6.7971702726025152E-2</v>
      </c>
      <c r="BP35" s="79">
        <f t="shared" si="45"/>
        <v>9.0072784597839961E-2</v>
      </c>
      <c r="BQ35" s="79">
        <f t="shared" si="46"/>
        <v>-0.23805309816202935</v>
      </c>
      <c r="BR35" s="79">
        <f t="shared" si="47"/>
        <v>-0.30296807635957756</v>
      </c>
      <c r="BS35" s="79">
        <f t="shared" si="48"/>
        <v>0.26193868192617953</v>
      </c>
      <c r="BT35" s="79">
        <f t="shared" si="49"/>
        <v>0.28863567915789767</v>
      </c>
      <c r="BU35" s="79" t="e">
        <f t="shared" si="50"/>
        <v>#N/A</v>
      </c>
      <c r="BV35" s="79" t="e">
        <f t="shared" si="51"/>
        <v>#N/A</v>
      </c>
      <c r="BW35" s="79" t="e">
        <f t="shared" si="52"/>
        <v>#N/A</v>
      </c>
      <c r="BX35" s="79" t="e">
        <f t="shared" si="53"/>
        <v>#N/A</v>
      </c>
      <c r="BY35" s="79" t="e">
        <f t="shared" si="54"/>
        <v>#N/A</v>
      </c>
      <c r="BZ35" s="79" t="e">
        <f t="shared" si="55"/>
        <v>#N/A</v>
      </c>
      <c r="CA35" s="79" t="e">
        <f t="shared" si="56"/>
        <v>#N/A</v>
      </c>
      <c r="CB35" s="79" t="e">
        <f t="shared" si="57"/>
        <v>#N/A</v>
      </c>
    </row>
    <row r="36" spans="1:80" ht="13" x14ac:dyDescent="0.3">
      <c r="A36" s="18" t="s">
        <v>81</v>
      </c>
      <c r="B36" s="108">
        <f>IF('Formatted Data'!D34='Formatted Data'!D33,0,1)</f>
        <v>0</v>
      </c>
      <c r="C36" s="63" t="str">
        <f>IF(B36=0,"",VLOOKUP('Nom Revenue'!A36,'Commodity Code List'!$B$2:$C$19,2,FALSE))</f>
        <v/>
      </c>
      <c r="D36" s="63" t="str">
        <f>'Formatted Data'!E34</f>
        <v>VL</v>
      </c>
      <c r="E36" s="63" t="str">
        <f>'Formatted Data'!F34</f>
        <v>R</v>
      </c>
      <c r="F36" s="63" t="str">
        <f>'Formatted Data'!G34</f>
        <v>X</v>
      </c>
      <c r="G36" s="109">
        <f>VLOOKUP(G$3*100+ROW(G36)-ROW(G$4),'Formatted Data'!$A:$M,8,FALSE)/1000</f>
        <v>43.369</v>
      </c>
      <c r="H36" s="109">
        <f>VLOOKUP(H$3*100+ROW(H36)-ROW(H$4),'Formatted Data'!$A:$M,8,FALSE)/1000</f>
        <v>21.52</v>
      </c>
      <c r="I36" s="109">
        <f>VLOOKUP(I$3*100+ROW(I36)-ROW(I$4),'Formatted Data'!$A:$M,8,FALSE)/1000</f>
        <v>26.559000000000001</v>
      </c>
      <c r="J36" s="109">
        <f>VLOOKUP(J$3*100+ROW(J36)-ROW(J$4),'Formatted Data'!$A:$M,8,FALSE)/1000</f>
        <v>71.540000000000006</v>
      </c>
      <c r="K36" s="109">
        <f>VLOOKUP(K$3*100+ROW(K36)-ROW(K$4),'Formatted Data'!$A:$M,8,FALSE)/1000</f>
        <v>61.601999999999997</v>
      </c>
      <c r="L36" s="109">
        <f>VLOOKUP(L$3*100+ROW(L36)-ROW(L$4),'Formatted Data'!$A:$M,8,FALSE)/1000</f>
        <v>64.262</v>
      </c>
      <c r="M36" s="109">
        <f>VLOOKUP(M$3*100+ROW(M36)-ROW(M$4),'Formatted Data'!$A:$M,8,FALSE)/1000</f>
        <v>79.867000000000004</v>
      </c>
      <c r="N36" s="109">
        <f>VLOOKUP(N$3*100+ROW(N36)-ROW(N$4),'Formatted Data'!$A:$M,8,FALSE)/1000</f>
        <v>65.903999999999996</v>
      </c>
      <c r="O36" s="109">
        <f>VLOOKUP(O$3*100+ROW(O36)-ROW(O$4),'Formatted Data'!$A:$M,8,FALSE)/1000</f>
        <v>94.427999999999997</v>
      </c>
      <c r="P36" s="109">
        <f>VLOOKUP(P$3*100+ROW(P36)-ROW(P$4),'Formatted Data'!$A:$M,8,FALSE)/1000</f>
        <v>89.474999999999994</v>
      </c>
      <c r="Q36" s="109">
        <f>VLOOKUP(Q$3*100+ROW(Q36)-ROW(Q$4),'Formatted Data'!$A:$M,8,FALSE)/1000</f>
        <v>96.438999999999993</v>
      </c>
      <c r="R36" s="109">
        <f>VLOOKUP(R$3*100+ROW(R36)-ROW(R$4),'Formatted Data'!$A:$M,8,FALSE)/1000</f>
        <v>121.611</v>
      </c>
      <c r="S36" s="109">
        <f>VLOOKUP(S$3*100+ROW(S36)-ROW(S$4),'Formatted Data'!$A:$M,8,FALSE)/1000</f>
        <v>97.225999999999999</v>
      </c>
      <c r="T36" s="109">
        <f>VLOOKUP(T$3*100+ROW(T36)-ROW(T$4),'Formatted Data'!$A:$M,8,FALSE)/1000</f>
        <v>140.07599999999999</v>
      </c>
      <c r="U36" s="109">
        <f>VLOOKUP(U$3*100+ROW(U36)-ROW(U$4),'Formatted Data'!$A:$M,8,FALSE)/1000</f>
        <v>203.12100000000001</v>
      </c>
      <c r="V36" s="109">
        <f>VLOOKUP(V$3*100+ROW(V36)-ROW(V$4),'Formatted Data'!$A:$M,8,FALSE)/1000</f>
        <v>210.02199999999999</v>
      </c>
      <c r="W36" s="109">
        <f>VLOOKUP(W$3*100+ROW(W36)-ROW(W$4),'Formatted Data'!$A:$M,8,FALSE)/1000</f>
        <v>253.46700000000001</v>
      </c>
      <c r="X36" s="109">
        <f>VLOOKUP(X$3*100+ROW(X36)-ROW(X$4),'Formatted Data'!$A:$M,8,FALSE)/1000</f>
        <v>249.43299999999999</v>
      </c>
      <c r="Y36" s="109">
        <f>VLOOKUP(Y$3*100+ROW(A36)-ROW(A$4),'Formatted Data'!$A:$M,8,FALSE)/1000</f>
        <v>298.11099999999999</v>
      </c>
      <c r="Z36" s="109">
        <f>VLOOKUP(Z$3*100+ROW(B36)-ROW(B$4),'Formatted Data'!$A:$M,8,FALSE)/1000</f>
        <v>308.05599999999998</v>
      </c>
      <c r="AA36" s="109">
        <f>VLOOKUP(AA$3*100+ROW(D36)-ROW(D$4),'Formatted Data'!$A:$M,8,FALSE)/1000</f>
        <v>254.80799999999999</v>
      </c>
      <c r="AB36" s="109">
        <f>VLOOKUP(AB$3*100+ROW(F36)-ROW(F$4),'Formatted Data'!$A:$M,8,FALSE)/1000</f>
        <v>259.13600000000002</v>
      </c>
      <c r="AC36" s="109">
        <f t="shared" si="35"/>
        <v>283.19</v>
      </c>
      <c r="AD36" s="109">
        <f>VLOOKUP(AD$3*100+ROW(G36)-ROW(G$4),'Formatted Data'!$A:$M,8,FALSE)/1000</f>
        <v>283.19</v>
      </c>
      <c r="AE36" s="109">
        <f>VLOOKUP(AE$3*100+ROW(H36)-ROW(H$4),'Formatted Data'!$A:$M,8,FALSE)/1000</f>
        <v>363.89499999999998</v>
      </c>
      <c r="AF36" s="109">
        <f>VLOOKUP(AF$3*100+ROW(I36)-ROW(I$4),'Formatted Data'!$A:$M,8,FALSE)/1000</f>
        <v>254.964</v>
      </c>
      <c r="AG36" s="109">
        <f>VLOOKUP(AG$3*100+ROW(J36)-ROW(J$4),'Formatted Data'!$A:$M,8,FALSE)/1000</f>
        <v>408.62599999999998</v>
      </c>
      <c r="AH36" s="109">
        <f>VLOOKUP(AH$3*100+ROW(K36)-ROW(K$4),'Formatted Data'!$A:$M,8,FALSE)/1000</f>
        <v>413.846</v>
      </c>
      <c r="AI36" s="109">
        <f>VLOOKUP(AI$3*100+ROW(L36)-ROW(L$4),'Formatted Data'!$A:$M,8,FALSE)/1000</f>
        <v>469.798</v>
      </c>
      <c r="AJ36" s="109">
        <f>VLOOKUP(AJ$3*100+ROW(M36)-ROW(M$4),'Formatted Data'!$A:$M,8,FALSE)/1000</f>
        <v>336.12599999999998</v>
      </c>
      <c r="AK36" s="109">
        <f>VLOOKUP(AK$3*100+ROW(N36)-ROW(N$4),'Formatted Data'!$A:$M,8,FALSE)/1000</f>
        <v>241.279</v>
      </c>
      <c r="AL36" s="109">
        <f>VLOOKUP(AL$3*100+ROW(O36)-ROW(O$4),'Formatted Data'!$A:$M,8,FALSE)/1000</f>
        <v>308.30399999999997</v>
      </c>
      <c r="AM36" s="109">
        <f>VLOOKUP(AM$3*100+ROW(P36)-ROW(P$4),'Formatted Data'!$A:$M,8,FALSE)/1000</f>
        <v>142.40799999999999</v>
      </c>
      <c r="AN36" s="109">
        <f>VLOOKUP(AN$3*100+ROW(Q36)-ROW(Q$4),'Formatted Data'!$A:$M,8,FALSE)/1000</f>
        <v>270.15199999999999</v>
      </c>
      <c r="AO36" s="109">
        <f>VLOOKUP(AO$3*100+ROW(R36)-ROW(R$4),'Formatted Data'!$A:$M,8,FALSE)/1000</f>
        <v>294.666</v>
      </c>
      <c r="AP36" s="109">
        <f>VLOOKUP(AP$3*100+ROW(S36)-ROW(S$4),'Formatted Data'!$A:$M,8,FALSE)/1000</f>
        <v>218.38800000000001</v>
      </c>
      <c r="AQ36" s="109">
        <f>VLOOKUP(AQ$3*100+ROW(T36)-ROW(T$4),'Formatted Data'!$A:$M,8,FALSE)/1000</f>
        <v>102.149</v>
      </c>
      <c r="AR36" s="109">
        <f>VLOOKUP(AR$3*100+ROW(U36)-ROW(U$4),'Formatted Data'!$A:$M,8,FALSE)/1000</f>
        <v>226.68</v>
      </c>
      <c r="AS36" s="109">
        <f>VLOOKUP(AS$3*100+ROW(V36)-ROW(V$4),'Formatted Data'!$A:$M,8,FALSE)/1000</f>
        <v>106.971</v>
      </c>
      <c r="AT36" s="109" t="e">
        <f>VLOOKUP(AT$3*100+ROW(W36)-ROW(W$4),'Formatted Data'!$A:$M,8,FALSE)/1000</f>
        <v>#N/A</v>
      </c>
      <c r="AU36" s="109" t="e">
        <f>VLOOKUP(AU$3*100+ROW(X36)-ROW(X$4),'Formatted Data'!$A:$M,8,FALSE)/1000</f>
        <v>#N/A</v>
      </c>
      <c r="AV36" s="109" t="e">
        <f>VLOOKUP(AV$3*100+ROW(Y36)-ROW(Y$4),'Formatted Data'!$A:$M,8,FALSE)/1000</f>
        <v>#N/A</v>
      </c>
      <c r="AW36" s="109" t="e">
        <f>VLOOKUP(AW$3*100+ROW(Z36)-ROW(Z$4),'Formatted Data'!$A:$M,8,FALSE)/1000</f>
        <v>#N/A</v>
      </c>
      <c r="AX36" s="109" t="e">
        <f>VLOOKUP(AX$3*100+ROW(AA36)-ROW(AA$4),'Formatted Data'!$A:$M,8,FALSE)/1000</f>
        <v>#N/A</v>
      </c>
      <c r="AY36" s="109" t="e">
        <f>VLOOKUP(AY$3*100+ROW(AB36)-ROW(AB$4),'Formatted Data'!$A:$M,8,FALSE)/1000</f>
        <v>#N/A</v>
      </c>
      <c r="AZ36" s="109" t="e">
        <f>VLOOKUP(AZ$3*100+ROW(AC36)-ROW(AC$4),'Formatted Data'!$A:$M,8,FALSE)/1000</f>
        <v>#N/A</v>
      </c>
      <c r="BA36" s="109" t="e">
        <f>VLOOKUP(BA$3*100+ROW(AD36)-ROW(AD$4),'Formatted Data'!$A:$M,8,FALSE)/1000</f>
        <v>#N/A</v>
      </c>
      <c r="BB36" s="109"/>
      <c r="BC36" s="78">
        <f t="shared" ref="BC36:BC74" si="58">AA36/Z36-1</f>
        <v>-0.17285168930324357</v>
      </c>
      <c r="BD36" s="78">
        <f>AB36/AA36-1</f>
        <v>1.6985337979969373E-2</v>
      </c>
      <c r="BE36" s="78">
        <f t="shared" si="37"/>
        <v>9.2823845393924298E-2</v>
      </c>
      <c r="BF36" s="78">
        <f t="shared" ref="BF36:BL74" si="59">AE36/AD36-1</f>
        <v>0.28498534552773758</v>
      </c>
      <c r="BG36" s="78">
        <f t="shared" si="59"/>
        <v>-0.29934733920499046</v>
      </c>
      <c r="BH36" s="78">
        <f t="shared" si="59"/>
        <v>0.60268116283083084</v>
      </c>
      <c r="BI36" s="78">
        <f t="shared" si="59"/>
        <v>1.2774517529476892E-2</v>
      </c>
      <c r="BJ36" s="78">
        <f t="shared" si="59"/>
        <v>0.13520005026024173</v>
      </c>
      <c r="BK36" s="78">
        <f t="shared" si="59"/>
        <v>-0.28453079834311779</v>
      </c>
      <c r="BL36" s="78">
        <f t="shared" si="59"/>
        <v>-0.28217692174958198</v>
      </c>
      <c r="BM36" s="78">
        <f>AL36/AK36-1</f>
        <v>0.27779044177072998</v>
      </c>
      <c r="BN36" s="78">
        <f t="shared" si="43"/>
        <v>-0.53809227256214642</v>
      </c>
      <c r="BO36" s="78">
        <f t="shared" si="44"/>
        <v>0.89702825683950338</v>
      </c>
      <c r="BP36" s="78">
        <f t="shared" si="45"/>
        <v>9.0741508484112776E-2</v>
      </c>
      <c r="BQ36" s="78">
        <f t="shared" si="46"/>
        <v>-0.25886257661216427</v>
      </c>
      <c r="BR36" s="78">
        <f t="shared" si="47"/>
        <v>-0.53225909848526476</v>
      </c>
      <c r="BS36" s="78">
        <f t="shared" si="48"/>
        <v>1.2191112982016468</v>
      </c>
      <c r="BT36" s="78">
        <f t="shared" si="49"/>
        <v>-0.52809687665431437</v>
      </c>
      <c r="BU36" s="78" t="e">
        <f t="shared" si="50"/>
        <v>#N/A</v>
      </c>
      <c r="BV36" s="78" t="e">
        <f t="shared" si="51"/>
        <v>#N/A</v>
      </c>
      <c r="BW36" s="78" t="e">
        <f t="shared" si="52"/>
        <v>#N/A</v>
      </c>
      <c r="BX36" s="78" t="e">
        <f t="shared" si="53"/>
        <v>#N/A</v>
      </c>
      <c r="BY36" s="78" t="e">
        <f t="shared" si="54"/>
        <v>#N/A</v>
      </c>
      <c r="BZ36" s="78" t="e">
        <f t="shared" si="55"/>
        <v>#N/A</v>
      </c>
      <c r="CA36" s="78" t="e">
        <f t="shared" si="56"/>
        <v>#N/A</v>
      </c>
      <c r="CB36" s="78" t="e">
        <f t="shared" si="57"/>
        <v>#N/A</v>
      </c>
    </row>
    <row r="37" spans="1:80" ht="13" x14ac:dyDescent="0.3">
      <c r="A37" s="18" t="s">
        <v>81</v>
      </c>
      <c r="B37" s="108">
        <f>IF('Formatted Data'!D35='Formatted Data'!D34,0,1)</f>
        <v>0</v>
      </c>
      <c r="C37" s="63" t="str">
        <f>IF(B37=0,"",VLOOKUP('Nom Revenue'!A37,'Commodity Code List'!$B$2:$C$19,2,FALSE))</f>
        <v/>
      </c>
      <c r="D37" s="63" t="str">
        <f>'Formatted Data'!E35</f>
        <v>VL</v>
      </c>
      <c r="E37" s="63" t="str">
        <f>'Formatted Data'!F35</f>
        <v>P</v>
      </c>
      <c r="F37" s="63" t="str">
        <f>'Formatted Data'!G35</f>
        <v>X</v>
      </c>
      <c r="G37" s="109">
        <f>VLOOKUP(G$3*100+ROW(G37)-ROW(G$4),'Formatted Data'!$A:$M,8,FALSE)/1000</f>
        <v>408.76799999999997</v>
      </c>
      <c r="H37" s="109">
        <f>VLOOKUP(H$3*100+ROW(H37)-ROW(H$4),'Formatted Data'!$A:$M,8,FALSE)/1000</f>
        <v>396.43299999999999</v>
      </c>
      <c r="I37" s="109">
        <f>VLOOKUP(I$3*100+ROW(I37)-ROW(I$4),'Formatted Data'!$A:$M,8,FALSE)/1000</f>
        <v>367.09500000000003</v>
      </c>
      <c r="J37" s="109">
        <f>VLOOKUP(J$3*100+ROW(J37)-ROW(J$4),'Formatted Data'!$A:$M,8,FALSE)/1000</f>
        <v>354.40699999999998</v>
      </c>
      <c r="K37" s="109">
        <f>VLOOKUP(K$3*100+ROW(K37)-ROW(K$4),'Formatted Data'!$A:$M,8,FALSE)/1000</f>
        <v>356.37799999999999</v>
      </c>
      <c r="L37" s="109">
        <f>VLOOKUP(L$3*100+ROW(L37)-ROW(L$4),'Formatted Data'!$A:$M,8,FALSE)/1000</f>
        <v>333.81099999999998</v>
      </c>
      <c r="M37" s="109">
        <f>VLOOKUP(M$3*100+ROW(M37)-ROW(M$4),'Formatted Data'!$A:$M,8,FALSE)/1000</f>
        <v>421.79300000000001</v>
      </c>
      <c r="N37" s="109">
        <f>VLOOKUP(N$3*100+ROW(N37)-ROW(N$4),'Formatted Data'!$A:$M,8,FALSE)/1000</f>
        <v>417.56400000000002</v>
      </c>
      <c r="O37" s="109">
        <f>VLOOKUP(O$3*100+ROW(O37)-ROW(O$4),'Formatted Data'!$A:$M,8,FALSE)/1000</f>
        <v>376.72</v>
      </c>
      <c r="P37" s="109">
        <f>VLOOKUP(P$3*100+ROW(P37)-ROW(P$4),'Formatted Data'!$A:$M,8,FALSE)/1000</f>
        <v>451.68</v>
      </c>
      <c r="Q37" s="109">
        <f>VLOOKUP(Q$3*100+ROW(Q37)-ROW(Q$4),'Formatted Data'!$A:$M,8,FALSE)/1000</f>
        <v>527.92899999999997</v>
      </c>
      <c r="R37" s="109">
        <f>VLOOKUP(R$3*100+ROW(R37)-ROW(R$4),'Formatted Data'!$A:$M,8,FALSE)/1000</f>
        <v>470.21600000000001</v>
      </c>
      <c r="S37" s="109">
        <f>VLOOKUP(S$3*100+ROW(S37)-ROW(S$4),'Formatted Data'!$A:$M,8,FALSE)/1000</f>
        <v>458.733</v>
      </c>
      <c r="T37" s="109">
        <f>VLOOKUP(T$3*100+ROW(T37)-ROW(T$4),'Formatted Data'!$A:$M,8,FALSE)/1000</f>
        <v>533.26800000000003</v>
      </c>
      <c r="U37" s="109">
        <f>VLOOKUP(U$3*100+ROW(U37)-ROW(U$4),'Formatted Data'!$A:$M,8,FALSE)/1000</f>
        <v>584.22400000000005</v>
      </c>
      <c r="V37" s="109">
        <f>VLOOKUP(V$3*100+ROW(V37)-ROW(V$4),'Formatted Data'!$A:$M,8,FALSE)/1000</f>
        <v>579.23699999999997</v>
      </c>
      <c r="W37" s="109">
        <f>VLOOKUP(W$3*100+ROW(W37)-ROW(W$4),'Formatted Data'!$A:$M,8,FALSE)/1000</f>
        <v>553.32600000000002</v>
      </c>
      <c r="X37" s="109">
        <f>VLOOKUP(X$3*100+ROW(X37)-ROW(X$4),'Formatted Data'!$A:$M,8,FALSE)/1000</f>
        <v>587.52599999999995</v>
      </c>
      <c r="Y37" s="109">
        <f>VLOOKUP(Y$3*100+ROW(A37)-ROW(A$4),'Formatted Data'!$A:$M,8,FALSE)/1000</f>
        <v>659.84400000000005</v>
      </c>
      <c r="Z37" s="109">
        <f>VLOOKUP(Z$3*100+ROW(B37)-ROW(B$4),'Formatted Data'!$A:$M,8,FALSE)/1000</f>
        <v>730.82899999999995</v>
      </c>
      <c r="AA37" s="109">
        <f>VLOOKUP(AA$3*100+ROW(D37)-ROW(D$4),'Formatted Data'!$A:$M,8,FALSE)/1000</f>
        <v>796.95899999999995</v>
      </c>
      <c r="AB37" s="109">
        <f>VLOOKUP(AB$3*100+ROW(F37)-ROW(F$4),'Formatted Data'!$A:$M,8,FALSE)/1000</f>
        <v>1049.8009999999999</v>
      </c>
      <c r="AC37" s="109">
        <f t="shared" si="35"/>
        <v>1090.134</v>
      </c>
      <c r="AD37" s="109">
        <f>VLOOKUP(AD$3*100+ROW(G37)-ROW(G$4),'Formatted Data'!$A:$M,8,FALSE)/1000</f>
        <v>1090.134</v>
      </c>
      <c r="AE37" s="109">
        <f>VLOOKUP(AE$3*100+ROW(H37)-ROW(H$4),'Formatted Data'!$A:$M,8,FALSE)/1000</f>
        <v>1228.9469999999999</v>
      </c>
      <c r="AF37" s="109">
        <f>VLOOKUP(AF$3*100+ROW(I37)-ROW(I$4),'Formatted Data'!$A:$M,8,FALSE)/1000</f>
        <v>1008.477</v>
      </c>
      <c r="AG37" s="109">
        <f>VLOOKUP(AG$3*100+ROW(J37)-ROW(J$4),'Formatted Data'!$A:$M,8,FALSE)/1000</f>
        <v>1391.3240000000001</v>
      </c>
      <c r="AH37" s="109">
        <f>VLOOKUP(AH$3*100+ROW(K37)-ROW(K$4),'Formatted Data'!$A:$M,8,FALSE)/1000</f>
        <v>1445.0029999999999</v>
      </c>
      <c r="AI37" s="109">
        <f>VLOOKUP(AI$3*100+ROW(L37)-ROW(L$4),'Formatted Data'!$A:$M,8,FALSE)/1000</f>
        <v>1113.3679999999999</v>
      </c>
      <c r="AJ37" s="109">
        <f>VLOOKUP(AJ$3*100+ROW(M37)-ROW(M$4),'Formatted Data'!$A:$M,8,FALSE)/1000</f>
        <v>1040.0409999999999</v>
      </c>
      <c r="AK37" s="109">
        <f>VLOOKUP(AK$3*100+ROW(N37)-ROW(N$4),'Formatted Data'!$A:$M,8,FALSE)/1000</f>
        <v>1188.0250000000001</v>
      </c>
      <c r="AL37" s="109">
        <f>VLOOKUP(AL$3*100+ROW(O37)-ROW(O$4),'Formatted Data'!$A:$M,8,FALSE)/1000</f>
        <v>1176.921</v>
      </c>
      <c r="AM37" s="109">
        <f>VLOOKUP(AM$3*100+ROW(P37)-ROW(P$4),'Formatted Data'!$A:$M,8,FALSE)/1000</f>
        <v>574.21600000000001</v>
      </c>
      <c r="AN37" s="109">
        <f>VLOOKUP(AN$3*100+ROW(Q37)-ROW(Q$4),'Formatted Data'!$A:$M,8,FALSE)/1000</f>
        <v>759.40700000000004</v>
      </c>
      <c r="AO37" s="109">
        <f>VLOOKUP(AO$3*100+ROW(R37)-ROW(R$4),'Formatted Data'!$A:$M,8,FALSE)/1000</f>
        <v>691.45699999999999</v>
      </c>
      <c r="AP37" s="109">
        <f>VLOOKUP(AP$3*100+ROW(S37)-ROW(S$4),'Formatted Data'!$A:$M,8,FALSE)/1000</f>
        <v>812.84799999999996</v>
      </c>
      <c r="AQ37" s="109">
        <f>VLOOKUP(AQ$3*100+ROW(T37)-ROW(T$4),'Formatted Data'!$A:$M,8,FALSE)/1000</f>
        <v>469.94</v>
      </c>
      <c r="AR37" s="109">
        <f>VLOOKUP(AR$3*100+ROW(U37)-ROW(U$4),'Formatted Data'!$A:$M,8,FALSE)/1000</f>
        <v>601.38599999999997</v>
      </c>
      <c r="AS37" s="109">
        <f>VLOOKUP(AS$3*100+ROW(V37)-ROW(V$4),'Formatted Data'!$A:$M,8,FALSE)/1000</f>
        <v>623.69200000000001</v>
      </c>
      <c r="AT37" s="109" t="e">
        <f>VLOOKUP(AT$3*100+ROW(W37)-ROW(W$4),'Formatted Data'!$A:$M,8,FALSE)/1000</f>
        <v>#N/A</v>
      </c>
      <c r="AU37" s="109" t="e">
        <f>VLOOKUP(AU$3*100+ROW(X37)-ROW(X$4),'Formatted Data'!$A:$M,8,FALSE)/1000</f>
        <v>#N/A</v>
      </c>
      <c r="AV37" s="109" t="e">
        <f>VLOOKUP(AV$3*100+ROW(Y37)-ROW(Y$4),'Formatted Data'!$A:$M,8,FALSE)/1000</f>
        <v>#N/A</v>
      </c>
      <c r="AW37" s="109" t="e">
        <f>VLOOKUP(AW$3*100+ROW(Z37)-ROW(Z$4),'Formatted Data'!$A:$M,8,FALSE)/1000</f>
        <v>#N/A</v>
      </c>
      <c r="AX37" s="109" t="e">
        <f>VLOOKUP(AX$3*100+ROW(AA37)-ROW(AA$4),'Formatted Data'!$A:$M,8,FALSE)/1000</f>
        <v>#N/A</v>
      </c>
      <c r="AY37" s="109" t="e">
        <f>VLOOKUP(AY$3*100+ROW(AB37)-ROW(AB$4),'Formatted Data'!$A:$M,8,FALSE)/1000</f>
        <v>#N/A</v>
      </c>
      <c r="AZ37" s="109" t="e">
        <f>VLOOKUP(AZ$3*100+ROW(AC37)-ROW(AC$4),'Formatted Data'!$A:$M,8,FALSE)/1000</f>
        <v>#N/A</v>
      </c>
      <c r="BA37" s="109" t="e">
        <f>VLOOKUP(BA$3*100+ROW(AD37)-ROW(AD$4),'Formatted Data'!$A:$M,8,FALSE)/1000</f>
        <v>#N/A</v>
      </c>
      <c r="BB37" s="109"/>
      <c r="BC37" s="78">
        <f t="shared" si="58"/>
        <v>9.0486283385032618E-2</v>
      </c>
      <c r="BD37" s="78">
        <f>AB37/AA37-1</f>
        <v>0.31725847879251012</v>
      </c>
      <c r="BE37" s="78">
        <f t="shared" si="37"/>
        <v>3.8419662393158305E-2</v>
      </c>
      <c r="BF37" s="78">
        <f t="shared" si="59"/>
        <v>0.12733572203050247</v>
      </c>
      <c r="BG37" s="78">
        <f t="shared" si="59"/>
        <v>-0.17939748418768253</v>
      </c>
      <c r="BH37" s="78">
        <f t="shared" si="59"/>
        <v>0.37962888593393807</v>
      </c>
      <c r="BI37" s="78">
        <f t="shared" si="59"/>
        <v>3.8581236290037291E-2</v>
      </c>
      <c r="BJ37" s="78">
        <f t="shared" si="59"/>
        <v>-0.22950471383104398</v>
      </c>
      <c r="BK37" s="78">
        <f t="shared" si="59"/>
        <v>-6.586052410344112E-2</v>
      </c>
      <c r="BL37" s="78">
        <f t="shared" si="59"/>
        <v>0.14228669831285523</v>
      </c>
      <c r="BM37" s="78">
        <f>AL37/AK37-1</f>
        <v>-9.3466046589929519E-3</v>
      </c>
      <c r="BN37" s="78">
        <f t="shared" si="43"/>
        <v>-0.51210319129321347</v>
      </c>
      <c r="BO37" s="78">
        <f t="shared" si="44"/>
        <v>0.32251104114131279</v>
      </c>
      <c r="BP37" s="78">
        <f t="shared" si="45"/>
        <v>-8.9477710898108742E-2</v>
      </c>
      <c r="BQ37" s="78">
        <f t="shared" si="46"/>
        <v>0.17555827766585619</v>
      </c>
      <c r="BR37" s="78">
        <f t="shared" si="47"/>
        <v>-0.42185992953172058</v>
      </c>
      <c r="BS37" s="78">
        <f t="shared" si="48"/>
        <v>0.27970804783589398</v>
      </c>
      <c r="BT37" s="78">
        <f t="shared" si="49"/>
        <v>3.7090986487879674E-2</v>
      </c>
      <c r="BU37" s="78" t="e">
        <f t="shared" si="50"/>
        <v>#N/A</v>
      </c>
      <c r="BV37" s="78" t="e">
        <f t="shared" si="51"/>
        <v>#N/A</v>
      </c>
      <c r="BW37" s="78" t="e">
        <f t="shared" si="52"/>
        <v>#N/A</v>
      </c>
      <c r="BX37" s="78" t="e">
        <f t="shared" si="53"/>
        <v>#N/A</v>
      </c>
      <c r="BY37" s="78" t="e">
        <f t="shared" si="54"/>
        <v>#N/A</v>
      </c>
      <c r="BZ37" s="78" t="e">
        <f t="shared" si="55"/>
        <v>#N/A</v>
      </c>
      <c r="CA37" s="78" t="e">
        <f t="shared" si="56"/>
        <v>#N/A</v>
      </c>
      <c r="CB37" s="78" t="e">
        <f t="shared" si="57"/>
        <v>#N/A</v>
      </c>
    </row>
    <row r="38" spans="1:80" ht="13" x14ac:dyDescent="0.3">
      <c r="A38" s="20" t="s">
        <v>64</v>
      </c>
      <c r="B38" s="42">
        <f>IF('Formatted Data'!D36='Formatted Data'!D35,0,1)</f>
        <v>1</v>
      </c>
      <c r="C38" s="69" t="str">
        <f>IF(B38=0,"",VLOOKUP('Nom Revenue'!A38,'Commodity Code List'!$B$2:$C$19,2,FALSE))</f>
        <v>13</v>
      </c>
      <c r="D38" s="69" t="s">
        <v>82</v>
      </c>
      <c r="E38" s="69" t="s">
        <v>26</v>
      </c>
      <c r="F38" s="69" t="s">
        <v>25</v>
      </c>
      <c r="G38" s="110"/>
      <c r="H38" s="110"/>
      <c r="I38" s="110"/>
      <c r="J38" s="110"/>
      <c r="K38" s="110"/>
      <c r="L38" s="110"/>
      <c r="M38" s="110"/>
      <c r="N38" s="110"/>
      <c r="O38" s="110"/>
      <c r="P38" s="110"/>
      <c r="Q38" s="110"/>
      <c r="R38" s="110"/>
      <c r="S38" s="110"/>
      <c r="T38" s="110"/>
      <c r="U38" s="110"/>
      <c r="V38" s="110"/>
      <c r="W38" s="110"/>
      <c r="X38" s="110"/>
      <c r="Y38" s="110"/>
      <c r="Z38" s="110"/>
      <c r="AA38" s="110"/>
      <c r="AB38" s="110"/>
      <c r="AC38" s="72"/>
      <c r="AD38" s="115">
        <f>VLOOKUP(AD$3*100+ROW(G38)-ROW(G$4),'Formatted Data'!$A:$M,8,FALSE)/1000</f>
        <v>16.146000000000001</v>
      </c>
      <c r="AE38" s="110">
        <f>VLOOKUP(AE$3*100+ROW(H38)-ROW(H$4),'Formatted Data'!$A:$M,8,FALSE)/1000</f>
        <v>44.991999999999997</v>
      </c>
      <c r="AF38" s="110">
        <f>VLOOKUP(AF$3*100+ROW(I38)-ROW(I$4),'Formatted Data'!$A:$M,8,FALSE)/1000</f>
        <v>45.386000000000003</v>
      </c>
      <c r="AG38" s="110">
        <f>VLOOKUP(AG$3*100+ROW(J38)-ROW(J$4),'Formatted Data'!$A:$M,8,FALSE)/1000</f>
        <v>30.619</v>
      </c>
      <c r="AH38" s="110">
        <f>VLOOKUP(AH$3*100+ROW(K38)-ROW(K$4),'Formatted Data'!$A:$M,8,FALSE)/1000</f>
        <v>37.551000000000002</v>
      </c>
      <c r="AI38" s="110">
        <f>VLOOKUP(AI$3*100+ROW(L38)-ROW(L$4),'Formatted Data'!$A:$M,8,FALSE)/1000</f>
        <v>146.77000000000001</v>
      </c>
      <c r="AJ38" s="110">
        <f>VLOOKUP(AJ$3*100+ROW(M38)-ROW(M$4),'Formatted Data'!$A:$M,8,FALSE)/1000</f>
        <v>186.83600000000001</v>
      </c>
      <c r="AK38" s="110">
        <f>VLOOKUP(AK$3*100+ROW(N38)-ROW(N$4),'Formatted Data'!$A:$M,8,FALSE)/1000</f>
        <v>151.56399999999999</v>
      </c>
      <c r="AL38" s="110">
        <f>VLOOKUP(AL$3*100+ROW(O38)-ROW(O$4),'Formatted Data'!$A:$M,8,FALSE)/1000</f>
        <v>71.968999999999994</v>
      </c>
      <c r="AM38" s="110">
        <f>VLOOKUP(AM$3*100+ROW(P38)-ROW(P$4),'Formatted Data'!$A:$M,8,FALSE)/1000</f>
        <v>78.843000000000004</v>
      </c>
      <c r="AN38" s="110">
        <f>VLOOKUP(AN$3*100+ROW(Q38)-ROW(Q$4),'Formatted Data'!$A:$M,8,FALSE)/1000</f>
        <v>77.593000000000004</v>
      </c>
      <c r="AO38" s="110">
        <f>VLOOKUP(AO$3*100+ROW(R38)-ROW(R$4),'Formatted Data'!$A:$M,8,FALSE)/1000</f>
        <v>71.691999999999993</v>
      </c>
      <c r="AP38" s="110">
        <f>VLOOKUP(AP$3*100+ROW(S38)-ROW(S$4),'Formatted Data'!$A:$M,8,FALSE)/1000</f>
        <v>71.070999999999998</v>
      </c>
      <c r="AQ38" s="110">
        <f>VLOOKUP(AQ$3*100+ROW(T38)-ROW(T$4),'Formatted Data'!$A:$M,8,FALSE)/1000</f>
        <v>75.409000000000006</v>
      </c>
      <c r="AR38" s="110">
        <f>VLOOKUP(AR$3*100+ROW(U38)-ROW(U$4),'Formatted Data'!$A:$M,8,FALSE)/1000</f>
        <v>55.960999999999999</v>
      </c>
      <c r="AS38" s="110">
        <f>VLOOKUP(AS$3*100+ROW(V38)-ROW(V$4),'Formatted Data'!$A:$M,8,FALSE)/1000</f>
        <v>62.279000000000003</v>
      </c>
      <c r="AT38" s="110" t="e">
        <f>VLOOKUP(AT$3*100+ROW(W38)-ROW(W$4),'Formatted Data'!$A:$M,8,FALSE)/1000</f>
        <v>#N/A</v>
      </c>
      <c r="AU38" s="110" t="e">
        <f>VLOOKUP(AU$3*100+ROW(X38)-ROW(X$4),'Formatted Data'!$A:$M,8,FALSE)/1000</f>
        <v>#N/A</v>
      </c>
      <c r="AV38" s="110" t="e">
        <f>VLOOKUP(AV$3*100+ROW(Y38)-ROW(Y$4),'Formatted Data'!$A:$M,8,FALSE)/1000</f>
        <v>#N/A</v>
      </c>
      <c r="AW38" s="110" t="e">
        <f>VLOOKUP(AW$3*100+ROW(Z38)-ROW(Z$4),'Formatted Data'!$A:$M,8,FALSE)/1000</f>
        <v>#N/A</v>
      </c>
      <c r="AX38" s="110" t="e">
        <f>VLOOKUP(AX$3*100+ROW(AA38)-ROW(AA$4),'Formatted Data'!$A:$M,8,FALSE)/1000</f>
        <v>#N/A</v>
      </c>
      <c r="AY38" s="110" t="e">
        <f>VLOOKUP(AY$3*100+ROW(AB38)-ROW(AB$4),'Formatted Data'!$A:$M,8,FALSE)/1000</f>
        <v>#N/A</v>
      </c>
      <c r="AZ38" s="110" t="e">
        <f>VLOOKUP(AZ$3*100+ROW(AC38)-ROW(AC$4),'Formatted Data'!$A:$M,8,FALSE)/1000</f>
        <v>#N/A</v>
      </c>
      <c r="BA38" s="110" t="e">
        <f>VLOOKUP(BA$3*100+ROW(AD38)-ROW(AD$4),'Formatted Data'!$A:$M,8,FALSE)/1000</f>
        <v>#N/A</v>
      </c>
      <c r="BB38" s="110"/>
      <c r="BC38" s="79"/>
      <c r="BD38" s="79"/>
      <c r="BE38" s="111"/>
      <c r="BF38" s="79">
        <f t="shared" ref="BF38:BH39" si="60">AE38/AD38-1</f>
        <v>1.7865725257029603</v>
      </c>
      <c r="BG38" s="79">
        <f t="shared" si="60"/>
        <v>8.757112375533449E-3</v>
      </c>
      <c r="BH38" s="79">
        <f t="shared" si="60"/>
        <v>-0.32536464989203728</v>
      </c>
      <c r="BI38" s="79">
        <f t="shared" si="59"/>
        <v>0.2263953754204906</v>
      </c>
      <c r="BJ38" s="79">
        <f t="shared" si="59"/>
        <v>2.9085510372559984</v>
      </c>
      <c r="BK38" s="79">
        <f t="shared" si="59"/>
        <v>0.27298494242692639</v>
      </c>
      <c r="BL38" s="79">
        <f t="shared" si="59"/>
        <v>-0.18878588708814159</v>
      </c>
      <c r="BM38" s="79">
        <f>AL38/AK38-1</f>
        <v>-0.52515768916101457</v>
      </c>
      <c r="BN38" s="79">
        <f t="shared" si="43"/>
        <v>9.5513346023982759E-2</v>
      </c>
      <c r="BO38" s="79">
        <f t="shared" si="44"/>
        <v>-1.5854292708293749E-2</v>
      </c>
      <c r="BP38" s="79">
        <f t="shared" si="45"/>
        <v>-7.6050674674261964E-2</v>
      </c>
      <c r="BQ38" s="79">
        <f t="shared" si="46"/>
        <v>-8.6620543435808051E-3</v>
      </c>
      <c r="BR38" s="79">
        <f t="shared" si="47"/>
        <v>6.1037553995300531E-2</v>
      </c>
      <c r="BS38" s="79">
        <f t="shared" si="48"/>
        <v>-0.25790025063321365</v>
      </c>
      <c r="BT38" s="79">
        <f t="shared" si="49"/>
        <v>0.11290005539572201</v>
      </c>
      <c r="BU38" s="79" t="e">
        <f t="shared" si="50"/>
        <v>#N/A</v>
      </c>
      <c r="BV38" s="79" t="e">
        <f t="shared" si="51"/>
        <v>#N/A</v>
      </c>
      <c r="BW38" s="79" t="e">
        <f t="shared" si="52"/>
        <v>#N/A</v>
      </c>
      <c r="BX38" s="79" t="e">
        <f t="shared" si="53"/>
        <v>#N/A</v>
      </c>
      <c r="BY38" s="79" t="e">
        <f t="shared" si="54"/>
        <v>#N/A</v>
      </c>
      <c r="BZ38" s="79" t="e">
        <f t="shared" si="55"/>
        <v>#N/A</v>
      </c>
      <c r="CA38" s="79" t="e">
        <f t="shared" si="56"/>
        <v>#N/A</v>
      </c>
      <c r="CB38" s="79" t="e">
        <f t="shared" si="57"/>
        <v>#N/A</v>
      </c>
    </row>
    <row r="39" spans="1:80" ht="13" x14ac:dyDescent="0.3">
      <c r="A39" s="20" t="s">
        <v>81</v>
      </c>
      <c r="B39" s="42"/>
      <c r="C39" s="69"/>
      <c r="D39" s="69" t="s">
        <v>29</v>
      </c>
      <c r="E39" s="69" t="s">
        <v>26</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5"/>
      <c r="AD39" s="115">
        <f>VLOOKUP(AD$3*100+ROW(G39)-ROW(G$4),'Formatted Data'!$A:$M,8,FALSE)/1000</f>
        <v>28.895</v>
      </c>
      <c r="AE39" s="110">
        <f>VLOOKUP(AE$3*100+ROW(H39)-ROW(H$4),'Formatted Data'!$A:$M,8,FALSE)/1000</f>
        <v>58.402999999999999</v>
      </c>
      <c r="AF39" s="110">
        <f>VLOOKUP(AF$3*100+ROW(I39)-ROW(I$4),'Formatted Data'!$A:$M,8,FALSE)/1000</f>
        <v>69.084999999999994</v>
      </c>
      <c r="AG39" s="110">
        <f>VLOOKUP(AG$3*100+ROW(J39)-ROW(J$4),'Formatted Data'!$A:$M,8,FALSE)/1000</f>
        <v>58.207999999999998</v>
      </c>
      <c r="AH39" s="110">
        <f>VLOOKUP(AH$3*100+ROW(K39)-ROW(K$4),'Formatted Data'!$A:$M,8,FALSE)/1000</f>
        <v>97.953999999999994</v>
      </c>
      <c r="AI39" s="110">
        <f>VLOOKUP(AI$3*100+ROW(L39)-ROW(L$4),'Formatted Data'!$A:$M,8,FALSE)/1000</f>
        <v>178.947</v>
      </c>
      <c r="AJ39" s="110">
        <f>VLOOKUP(AJ$3*100+ROW(M39)-ROW(M$4),'Formatted Data'!$A:$M,8,FALSE)/1000</f>
        <v>350.77199999999999</v>
      </c>
      <c r="AK39" s="110">
        <f>VLOOKUP(AK$3*100+ROW(N39)-ROW(N$4),'Formatted Data'!$A:$M,8,FALSE)/1000</f>
        <v>405.54199999999997</v>
      </c>
      <c r="AL39" s="110">
        <f>VLOOKUP(AL$3*100+ROW(O39)-ROW(O$4),'Formatted Data'!$A:$M,8,FALSE)/1000</f>
        <v>285.64699999999999</v>
      </c>
      <c r="AM39" s="110">
        <f>VLOOKUP(AM$3*100+ROW(P39)-ROW(P$4),'Formatted Data'!$A:$M,8,FALSE)/1000</f>
        <v>207.62299999999999</v>
      </c>
      <c r="AN39" s="110">
        <f>VLOOKUP(AN$3*100+ROW(Q39)-ROW(Q$4),'Formatted Data'!$A:$M,8,FALSE)/1000</f>
        <v>246.32300000000001</v>
      </c>
      <c r="AO39" s="110">
        <f>VLOOKUP(AO$3*100+ROW(R39)-ROW(R$4),'Formatted Data'!$A:$M,8,FALSE)/1000</f>
        <v>429.226</v>
      </c>
      <c r="AP39" s="110">
        <f>VLOOKUP(AP$3*100+ROW(S39)-ROW(S$4),'Formatted Data'!$A:$M,8,FALSE)/1000</f>
        <v>291.80799999999999</v>
      </c>
      <c r="AQ39" s="110">
        <f>VLOOKUP(AQ$3*100+ROW(T39)-ROW(T$4),'Formatted Data'!$A:$M,8,FALSE)/1000</f>
        <v>157.565</v>
      </c>
      <c r="AR39" s="110">
        <f>VLOOKUP(AR$3*100+ROW(U39)-ROW(U$4),'Formatted Data'!$A:$M,8,FALSE)/1000</f>
        <v>71.328999999999994</v>
      </c>
      <c r="AS39" s="110">
        <f>VLOOKUP(AS$3*100+ROW(V39)-ROW(V$4),'Formatted Data'!$A:$M,8,FALSE)/1000</f>
        <v>41.366</v>
      </c>
      <c r="AT39" s="110" t="e">
        <f>VLOOKUP(AT$3*100+ROW(W39)-ROW(W$4),'Formatted Data'!$A:$M,8,FALSE)/1000</f>
        <v>#N/A</v>
      </c>
      <c r="AU39" s="110" t="e">
        <f>VLOOKUP(AU$3*100+ROW(X39)-ROW(X$4),'Formatted Data'!$A:$M,8,FALSE)/1000</f>
        <v>#N/A</v>
      </c>
      <c r="AV39" s="110" t="e">
        <f>VLOOKUP(AV$3*100+ROW(Y39)-ROW(Y$4),'Formatted Data'!$A:$M,8,FALSE)/1000</f>
        <v>#N/A</v>
      </c>
      <c r="AW39" s="110" t="e">
        <f>VLOOKUP(AW$3*100+ROW(Z39)-ROW(Z$4),'Formatted Data'!$A:$M,8,FALSE)/1000</f>
        <v>#N/A</v>
      </c>
      <c r="AX39" s="110" t="e">
        <f>VLOOKUP(AX$3*100+ROW(AA39)-ROW(AA$4),'Formatted Data'!$A:$M,8,FALSE)/1000</f>
        <v>#N/A</v>
      </c>
      <c r="AY39" s="110" t="e">
        <f>VLOOKUP(AY$3*100+ROW(AB39)-ROW(AB$4),'Formatted Data'!$A:$M,8,FALSE)/1000</f>
        <v>#N/A</v>
      </c>
      <c r="AZ39" s="110" t="e">
        <f>VLOOKUP(AZ$3*100+ROW(AC39)-ROW(AC$4),'Formatted Data'!$A:$M,8,FALSE)/1000</f>
        <v>#N/A</v>
      </c>
      <c r="BA39" s="110" t="e">
        <f>VLOOKUP(BA$3*100+ROW(AD39)-ROW(AD$4),'Formatted Data'!$A:$M,8,FALSE)/1000</f>
        <v>#N/A</v>
      </c>
      <c r="BB39" s="110"/>
      <c r="BC39" s="79"/>
      <c r="BD39" s="79"/>
      <c r="BE39" s="111"/>
      <c r="BF39" s="79">
        <f t="shared" si="60"/>
        <v>1.0212147430351273</v>
      </c>
      <c r="BG39" s="79">
        <f t="shared" si="60"/>
        <v>0.18290156327585905</v>
      </c>
      <c r="BH39" s="79">
        <f t="shared" si="60"/>
        <v>-0.15744372873995793</v>
      </c>
      <c r="BI39" s="79">
        <f t="shared" si="59"/>
        <v>0.68282710280373826</v>
      </c>
      <c r="BJ39" s="79">
        <f t="shared" si="59"/>
        <v>0.82684729566939597</v>
      </c>
      <c r="BK39" s="79">
        <f t="shared" si="59"/>
        <v>0.96020050629515996</v>
      </c>
      <c r="BL39" s="79">
        <f t="shared" si="59"/>
        <v>0.15614131116508734</v>
      </c>
      <c r="BM39" s="79">
        <f>AL39/AK39-1</f>
        <v>-0.2956413885614807</v>
      </c>
      <c r="BN39" s="79">
        <f t="shared" si="43"/>
        <v>-0.2731483264308745</v>
      </c>
      <c r="BO39" s="79">
        <f t="shared" si="44"/>
        <v>0.18639553421345423</v>
      </c>
      <c r="BP39" s="79">
        <f t="shared" si="45"/>
        <v>0.74253317798175567</v>
      </c>
      <c r="BQ39" s="79">
        <f t="shared" si="46"/>
        <v>-0.320153019621365</v>
      </c>
      <c r="BR39" s="79">
        <f t="shared" si="47"/>
        <v>-0.46003879263077097</v>
      </c>
      <c r="BS39" s="79">
        <f t="shared" si="48"/>
        <v>-0.54730428711960144</v>
      </c>
      <c r="BT39" s="79">
        <f t="shared" si="49"/>
        <v>-0.42006757419843255</v>
      </c>
      <c r="BU39" s="79" t="e">
        <f t="shared" si="50"/>
        <v>#N/A</v>
      </c>
      <c r="BV39" s="79" t="e">
        <f t="shared" si="51"/>
        <v>#N/A</v>
      </c>
      <c r="BW39" s="79" t="e">
        <f t="shared" si="52"/>
        <v>#N/A</v>
      </c>
      <c r="BX39" s="79" t="e">
        <f t="shared" si="53"/>
        <v>#N/A</v>
      </c>
      <c r="BY39" s="79" t="e">
        <f t="shared" si="54"/>
        <v>#N/A</v>
      </c>
      <c r="BZ39" s="79" t="e">
        <f t="shared" si="55"/>
        <v>#N/A</v>
      </c>
      <c r="CA39" s="79" t="e">
        <f t="shared" si="56"/>
        <v>#N/A</v>
      </c>
      <c r="CB39" s="79" t="e">
        <f t="shared" si="57"/>
        <v>#N/A</v>
      </c>
    </row>
    <row r="40" spans="1:80" ht="13" x14ac:dyDescent="0.3">
      <c r="A40" s="65" t="s">
        <v>81</v>
      </c>
      <c r="B40" s="108"/>
      <c r="C40" s="63"/>
      <c r="D40" s="63" t="s">
        <v>26</v>
      </c>
      <c r="E40" s="63" t="s">
        <v>26</v>
      </c>
      <c r="F40" s="63" t="s">
        <v>66</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VLOOKUP(AD$3*100+ROW(G40)-ROW(G$4),'Formatted Data'!$A:$M,8,FALSE)/1000</f>
        <v>8.1110000000000007</v>
      </c>
      <c r="AE40" s="109">
        <f>VLOOKUP(AE$3*100+ROW(H40)-ROW(H$4),'Formatted Data'!$A:$M,8,FALSE)/1000</f>
        <v>15.323</v>
      </c>
      <c r="AF40" s="109">
        <f>VLOOKUP(AF$3*100+ROW(I40)-ROW(I$4),'Formatted Data'!$A:$M,8,FALSE)/1000</f>
        <v>18.158000000000001</v>
      </c>
      <c r="AG40" s="109">
        <f>VLOOKUP(AG$3*100+ROW(J40)-ROW(J$4),'Formatted Data'!$A:$M,8,FALSE)/1000</f>
        <v>86.073999999999998</v>
      </c>
      <c r="AH40" s="109">
        <f>VLOOKUP(AH$3*100+ROW(K40)-ROW(K$4),'Formatted Data'!$A:$M,8,FALSE)/1000</f>
        <v>166.619</v>
      </c>
      <c r="AI40" s="109">
        <f>VLOOKUP(AI$3*100+ROW(L40)-ROW(L$4),'Formatted Data'!$A:$M,8,FALSE)/1000</f>
        <v>905.94</v>
      </c>
      <c r="AJ40" s="109">
        <f>VLOOKUP(AJ$3*100+ROW(M40)-ROW(M$4),'Formatted Data'!$A:$M,8,FALSE)/1000</f>
        <v>1890.1859999999999</v>
      </c>
      <c r="AK40" s="109">
        <f>VLOOKUP(AK$3*100+ROW(N40)-ROW(N$4),'Formatted Data'!$A:$M,8,FALSE)/1000</f>
        <v>2552.2959999999998</v>
      </c>
      <c r="AL40" s="109">
        <f>VLOOKUP(AL$3*100+ROW(O40)-ROW(O$4),'Formatted Data'!$A:$M,8,FALSE)/1000</f>
        <v>2030.7090000000001</v>
      </c>
      <c r="AM40" s="109">
        <f>VLOOKUP(AM$3*100+ROW(P40)-ROW(P$4),'Formatted Data'!$A:$M,8,FALSE)/1000</f>
        <v>950.84100000000001</v>
      </c>
      <c r="AN40" s="109">
        <f>VLOOKUP(AN$3*100+ROW(Q40)-ROW(Q$4),'Formatted Data'!$A:$M,8,FALSE)/1000</f>
        <v>556.67399999999998</v>
      </c>
      <c r="AO40" s="109">
        <f>VLOOKUP(AO$3*100+ROW(R40)-ROW(R$4),'Formatted Data'!$A:$M,8,FALSE)/1000</f>
        <v>1016.777</v>
      </c>
      <c r="AP40" s="109">
        <f>VLOOKUP(AP$3*100+ROW(S40)-ROW(S$4),'Formatted Data'!$A:$M,8,FALSE)/1000</f>
        <v>1680.8130000000001</v>
      </c>
      <c r="AQ40" s="109">
        <f>VLOOKUP(AQ$3*100+ROW(T40)-ROW(T$4),'Formatted Data'!$A:$M,8,FALSE)/1000</f>
        <v>958.06299999999999</v>
      </c>
      <c r="AR40" s="109">
        <f>VLOOKUP(AR$3*100+ROW(U40)-ROW(U$4),'Formatted Data'!$A:$M,8,FALSE)/1000</f>
        <v>678.98299999999995</v>
      </c>
      <c r="AS40" s="109">
        <f>VLOOKUP(AS$3*100+ROW(V40)-ROW(V$4),'Formatted Data'!$A:$M,8,FALSE)/1000</f>
        <v>645.89200000000005</v>
      </c>
      <c r="AT40" s="109" t="e">
        <f>VLOOKUP(AT$3*100+ROW(W40)-ROW(W$4),'Formatted Data'!$A:$M,8,FALSE)/1000</f>
        <v>#N/A</v>
      </c>
      <c r="AU40" s="109" t="e">
        <f>VLOOKUP(AU$3*100+ROW(X40)-ROW(X$4),'Formatted Data'!$A:$M,8,FALSE)/1000</f>
        <v>#N/A</v>
      </c>
      <c r="AV40" s="109" t="e">
        <f>VLOOKUP(AV$3*100+ROW(Y40)-ROW(Y$4),'Formatted Data'!$A:$M,8,FALSE)/1000</f>
        <v>#N/A</v>
      </c>
      <c r="AW40" s="109" t="e">
        <f>VLOOKUP(AW$3*100+ROW(Z40)-ROW(Z$4),'Formatted Data'!$A:$M,8,FALSE)/1000</f>
        <v>#N/A</v>
      </c>
      <c r="AX40" s="109" t="e">
        <f>VLOOKUP(AX$3*100+ROW(AA40)-ROW(AA$4),'Formatted Data'!$A:$M,8,FALSE)/1000</f>
        <v>#N/A</v>
      </c>
      <c r="AY40" s="109" t="e">
        <f>VLOOKUP(AY$3*100+ROW(AB40)-ROW(AB$4),'Formatted Data'!$A:$M,8,FALSE)/1000</f>
        <v>#N/A</v>
      </c>
      <c r="AZ40" s="109" t="e">
        <f>VLOOKUP(AZ$3*100+ROW(AC40)-ROW(AC$4),'Formatted Data'!$A:$M,8,FALSE)/1000</f>
        <v>#N/A</v>
      </c>
      <c r="BA40" s="109" t="e">
        <f>VLOOKUP(BA$3*100+ROW(AD40)-ROW(AD$4),'Formatted Data'!$A:$M,8,FALSE)/1000</f>
        <v>#N/A</v>
      </c>
      <c r="BB40" s="109"/>
      <c r="BC40" s="78"/>
      <c r="BD40" s="78"/>
      <c r="BE40" s="78"/>
      <c r="BF40" s="78">
        <f>AE40/AD40-1</f>
        <v>0.88916286524472921</v>
      </c>
      <c r="BG40" s="78">
        <f t="shared" ref="BG40:BM40" si="61">AF40/AE40-1</f>
        <v>0.18501598903608962</v>
      </c>
      <c r="BH40" s="78">
        <f t="shared" si="61"/>
        <v>3.7402797664941065</v>
      </c>
      <c r="BI40" s="78">
        <f t="shared" si="61"/>
        <v>0.93576457466830876</v>
      </c>
      <c r="BJ40" s="78">
        <f t="shared" si="61"/>
        <v>4.437195037780806</v>
      </c>
      <c r="BK40" s="78">
        <f t="shared" si="61"/>
        <v>1.0864361878270081</v>
      </c>
      <c r="BL40" s="78">
        <f t="shared" si="61"/>
        <v>0.35028827850804101</v>
      </c>
      <c r="BM40" s="78">
        <f t="shared" si="61"/>
        <v>-0.20435991750173166</v>
      </c>
      <c r="BN40" s="78">
        <f t="shared" si="43"/>
        <v>-0.53176895360191934</v>
      </c>
      <c r="BO40" s="78">
        <f t="shared" si="44"/>
        <v>-0.41454564958810147</v>
      </c>
      <c r="BP40" s="78">
        <f t="shared" si="45"/>
        <v>0.82652144702285368</v>
      </c>
      <c r="BQ40" s="78">
        <f t="shared" si="46"/>
        <v>0.65307928877226762</v>
      </c>
      <c r="BR40" s="78">
        <f t="shared" si="47"/>
        <v>-0.43000024392957459</v>
      </c>
      <c r="BS40" s="78">
        <f t="shared" si="48"/>
        <v>-0.29129608386922368</v>
      </c>
      <c r="BT40" s="78">
        <f t="shared" si="49"/>
        <v>-4.8736124468506392E-2</v>
      </c>
      <c r="BU40" s="78" t="e">
        <f t="shared" si="50"/>
        <v>#N/A</v>
      </c>
      <c r="BV40" s="78" t="e">
        <f t="shared" si="51"/>
        <v>#N/A</v>
      </c>
      <c r="BW40" s="78" t="e">
        <f t="shared" si="52"/>
        <v>#N/A</v>
      </c>
      <c r="BX40" s="78" t="e">
        <f t="shared" si="53"/>
        <v>#N/A</v>
      </c>
      <c r="BY40" s="78" t="e">
        <f t="shared" si="54"/>
        <v>#N/A</v>
      </c>
      <c r="BZ40" s="78" t="e">
        <f t="shared" si="55"/>
        <v>#N/A</v>
      </c>
      <c r="CA40" s="78" t="e">
        <f t="shared" si="56"/>
        <v>#N/A</v>
      </c>
      <c r="CB40" s="78" t="e">
        <f t="shared" si="57"/>
        <v>#N/A</v>
      </c>
    </row>
    <row r="41" spans="1:80" ht="13" x14ac:dyDescent="0.3">
      <c r="A41" s="20" t="s">
        <v>42</v>
      </c>
      <c r="B41" s="42">
        <f>IF('Formatted Data'!D36='Formatted Data'!D35,0,1)</f>
        <v>1</v>
      </c>
      <c r="C41" s="69" t="str">
        <f>IF(B41=0,"",VLOOKUP('Nom Revenue'!A41,'Commodity Code List'!$B$2:$C$19,2,FALSE))</f>
        <v>14</v>
      </c>
      <c r="D41" s="69" t="str">
        <f>'Formatted Data'!E36</f>
        <v>S</v>
      </c>
      <c r="E41" s="69" t="str">
        <f>'Formatted Data'!F36</f>
        <v>X</v>
      </c>
      <c r="F41" s="69" t="str">
        <f>'Formatted Data'!G36</f>
        <v>X</v>
      </c>
      <c r="G41" s="110">
        <f>VLOOKUP(G$3*100+ROW(G41)-ROW(G$4)-3,'Formatted Data'!$A:$M,8,FALSE)/1000</f>
        <v>174.17400000000001</v>
      </c>
      <c r="H41" s="110">
        <f>VLOOKUP(H$3*100+ROW(H41)-ROW(H$4)-3,'Formatted Data'!$A:$M,8,FALSE)/1000</f>
        <v>159.261</v>
      </c>
      <c r="I41" s="110">
        <f>VLOOKUP(I$3*100+ROW(I41)-ROW(I$4)-3,'Formatted Data'!$A:$M,8,FALSE)/1000</f>
        <v>171.49</v>
      </c>
      <c r="J41" s="110">
        <f>VLOOKUP(J$3*100+ROW(J41)-ROW(J$4)-3,'Formatted Data'!$A:$M,8,FALSE)/1000</f>
        <v>185.26599999999999</v>
      </c>
      <c r="K41" s="110">
        <f>VLOOKUP(K$3*100+ROW(K41)-ROW(K$4)-3,'Formatted Data'!$A:$M,8,FALSE)/1000</f>
        <v>186.25200000000001</v>
      </c>
      <c r="L41" s="110">
        <f>VLOOKUP(L$3*100+ROW(L41)-ROW(L$4)-3,'Formatted Data'!$A:$M,8,FALSE)/1000</f>
        <v>179.80600000000001</v>
      </c>
      <c r="M41" s="110">
        <f>VLOOKUP(M$3*100+ROW(M41)-ROW(M$4)-3,'Formatted Data'!$A:$M,8,FALSE)/1000</f>
        <v>170.65899999999999</v>
      </c>
      <c r="N41" s="110">
        <f>VLOOKUP(N$3*100+ROW(N41)-ROW(N$4)-3,'Formatted Data'!$A:$M,8,FALSE)/1000</f>
        <v>172.66800000000001</v>
      </c>
      <c r="O41" s="110">
        <f>VLOOKUP(O$3*100+ROW(O41)-ROW(O$4)-3,'Formatted Data'!$A:$M,8,FALSE)/1000</f>
        <v>169.11799999999999</v>
      </c>
      <c r="P41" s="110">
        <f>VLOOKUP(P$3*100+ROW(P41)-ROW(P$4)-3,'Formatted Data'!$A:$M,8,FALSE)/1000</f>
        <v>167.946</v>
      </c>
      <c r="Q41" s="110">
        <f>VLOOKUP(Q$3*100+ROW(Q41)-ROW(Q$4)-3,'Formatted Data'!$A:$M,8,FALSE)/1000</f>
        <v>166.30799999999999</v>
      </c>
      <c r="R41" s="110">
        <f>VLOOKUP(R$3*100+ROW(R41)-ROW(R$4)-3,'Formatted Data'!$A:$M,8,FALSE)/1000</f>
        <v>174.41</v>
      </c>
      <c r="S41" s="110">
        <f>VLOOKUP(S$3*100+ROW(S41)-ROW(S$4)-3,'Formatted Data'!$A:$M,8,FALSE)/1000</f>
        <v>170.95599999999999</v>
      </c>
      <c r="T41" s="110">
        <f>VLOOKUP(T$3*100+ROW(T41)-ROW(T$4)-3,'Formatted Data'!$A:$M,8,FALSE)/1000</f>
        <v>180.529</v>
      </c>
      <c r="U41" s="110">
        <f>VLOOKUP(U$3*100+ROW(U41)-ROW(U$4)-3,'Formatted Data'!$A:$M,8,FALSE)/1000</f>
        <v>181.99299999999999</v>
      </c>
      <c r="V41" s="110">
        <f>VLOOKUP(V$3*100+ROW(V41)-ROW(V$4)-3,'Formatted Data'!$A:$M,8,FALSE)/1000</f>
        <v>169.78700000000001</v>
      </c>
      <c r="W41" s="110">
        <f>VLOOKUP(W$3*100+ROW(W41)-ROW(W$4)-3,'Formatted Data'!$A:$M,8,FALSE)/1000</f>
        <v>158.91499999999999</v>
      </c>
      <c r="X41" s="110">
        <f>VLOOKUP(X$3*100+ROW(X41)-ROW(X$4)-3,'Formatted Data'!$A:$M,8,FALSE)/1000</f>
        <v>155.887</v>
      </c>
      <c r="Y41" s="110">
        <f>VLOOKUP(Y$3*100+ROW(Y41)-ROW(Y$4)-3,'Formatted Data'!$A:$M,8,FALSE)/1000</f>
        <v>161.65299999999999</v>
      </c>
      <c r="Z41" s="110">
        <f>VLOOKUP(Z$3*100+ROW(Z41)-ROW(Z$4)-3,'Formatted Data'!$A:$M,8,FALSE)/1000</f>
        <v>170.67</v>
      </c>
      <c r="AA41" s="110">
        <f>VLOOKUP(AA$3*100+ROW(AA41)-ROW(AA$4)-3,'Formatted Data'!$A:$M,8,FALSE)/1000</f>
        <v>186.66</v>
      </c>
      <c r="AB41" s="110">
        <f>VLOOKUP(AB$3*100+ROW(AB41)-ROW(AB$4)-3,'Formatted Data'!$A:$M,8,FALSE)/1000</f>
        <v>207.33600000000001</v>
      </c>
      <c r="AC41" s="110">
        <f t="shared" si="35"/>
        <v>210.714</v>
      </c>
      <c r="AD41" s="110">
        <f>VLOOKUP(AD$3*100+ROW(AD41)-ROW(AD$4),'Formatted Data'!$A:$M,8,FALSE)/1000</f>
        <v>210.714</v>
      </c>
      <c r="AE41" s="110">
        <f>VLOOKUP(AE$3*100+ROW(AE41)-ROW(AE$4),'Formatted Data'!$A:$M,8,FALSE)/1000</f>
        <v>189.86199999999999</v>
      </c>
      <c r="AF41" s="110">
        <f>VLOOKUP(AF$3*100+ROW(AF41)-ROW(AF$4),'Formatted Data'!$A:$M,8,FALSE)/1000</f>
        <v>166.45599999999999</v>
      </c>
      <c r="AG41" s="110">
        <f>VLOOKUP(AG$3*100+ROW(AG41)-ROW(AG$4),'Formatted Data'!$A:$M,8,FALSE)/1000</f>
        <v>182.74600000000001</v>
      </c>
      <c r="AH41" s="110">
        <f>VLOOKUP(AH$3*100+ROW(AH41)-ROW(AH$4),'Formatted Data'!$A:$M,8,FALSE)/1000</f>
        <v>191.42599999999999</v>
      </c>
      <c r="AI41" s="110">
        <f>VLOOKUP(AI$3*100+ROW(AI41)-ROW(AI$4),'Formatted Data'!$A:$M,8,FALSE)/1000</f>
        <v>222.876</v>
      </c>
      <c r="AJ41" s="110">
        <f>VLOOKUP(AJ$3*100+ROW(AJ41)-ROW(AJ$4),'Formatted Data'!$A:$M,8,FALSE)/1000</f>
        <v>234.70099999999999</v>
      </c>
      <c r="AK41" s="110">
        <f>VLOOKUP(AK$3*100+ROW(AK41)-ROW(AK$4),'Formatted Data'!$A:$M,8,FALSE)/1000</f>
        <v>255.309</v>
      </c>
      <c r="AL41" s="110">
        <f>VLOOKUP(AL$3*100+ROW(AL41)-ROW(AL$4),'Formatted Data'!$A:$M,8,FALSE)/1000</f>
        <v>221.84200000000001</v>
      </c>
      <c r="AM41" s="110">
        <f>VLOOKUP(AM$3*100+ROW(AM41)-ROW(AM$4),'Formatted Data'!$A:$M,8,FALSE)/1000</f>
        <v>210.38499999999999</v>
      </c>
      <c r="AN41" s="110">
        <f>VLOOKUP(AN$3*100+ROW(AN41)-ROW(AN$4),'Formatted Data'!$A:$M,8,FALSE)/1000</f>
        <v>224.13499999999999</v>
      </c>
      <c r="AO41" s="110">
        <f>VLOOKUP(AO$3*100+ROW(AO41)-ROW(AO$4),'Formatted Data'!$A:$M,8,FALSE)/1000</f>
        <v>220.34800000000001</v>
      </c>
      <c r="AP41" s="110">
        <f>VLOOKUP(AP$3*100+ROW(AP41)-ROW(AP$4),'Formatted Data'!$A:$M,8,FALSE)/1000</f>
        <v>235.75700000000001</v>
      </c>
      <c r="AQ41" s="110">
        <f>VLOOKUP(AQ$3*100+ROW(AQ41)-ROW(AQ$4),'Formatted Data'!$A:$M,8,FALSE)/1000</f>
        <v>235.52500000000001</v>
      </c>
      <c r="AR41" s="110">
        <f>VLOOKUP(AR$3*100+ROW(AR41)-ROW(AR$4),'Formatted Data'!$A:$M,8,FALSE)/1000</f>
        <v>229.40899999999999</v>
      </c>
      <c r="AS41" s="110">
        <f>VLOOKUP(AS$3*100+ROW(AS41)-ROW(AS$4),'Formatted Data'!$A:$M,8,FALSE)/1000</f>
        <v>265.976</v>
      </c>
      <c r="AT41" s="110" t="e">
        <f>VLOOKUP(AT$3*100+ROW(AT41)-ROW(AT$4),'Formatted Data'!$A:$M,8,FALSE)/1000</f>
        <v>#N/A</v>
      </c>
      <c r="AU41" s="110" t="e">
        <f>VLOOKUP(AU$3*100+ROW(AU41)-ROW(AU$4),'Formatted Data'!$A:$M,8,FALSE)/1000</f>
        <v>#N/A</v>
      </c>
      <c r="AV41" s="110" t="e">
        <f>VLOOKUP(AV$3*100+ROW(AV41)-ROW(AV$4),'Formatted Data'!$A:$M,8,FALSE)/1000</f>
        <v>#N/A</v>
      </c>
      <c r="AW41" s="110" t="e">
        <f>VLOOKUP(AW$3*100+ROW(AW41)-ROW(AW$4),'Formatted Data'!$A:$M,8,FALSE)/1000</f>
        <v>#N/A</v>
      </c>
      <c r="AX41" s="110" t="e">
        <f>VLOOKUP(AX$3*100+ROW(AX41)-ROW(AX$4),'Formatted Data'!$A:$M,8,FALSE)/1000</f>
        <v>#N/A</v>
      </c>
      <c r="AY41" s="110" t="e">
        <f>VLOOKUP(AY$3*100+ROW(AY41)-ROW(AY$4),'Formatted Data'!$A:$M,8,FALSE)/1000</f>
        <v>#N/A</v>
      </c>
      <c r="AZ41" s="110" t="e">
        <f>VLOOKUP(AZ$3*100+ROW(AZ41)-ROW(AZ$4),'Formatted Data'!$A:$M,8,FALSE)/1000</f>
        <v>#N/A</v>
      </c>
      <c r="BA41" s="110" t="e">
        <f>VLOOKUP(BA$3*100+ROW(BA41)-ROW(BA$4),'Formatted Data'!$A:$M,8,FALSE)/1000</f>
        <v>#N/A</v>
      </c>
      <c r="BB41" s="110"/>
      <c r="BC41" s="79">
        <f t="shared" si="58"/>
        <v>9.3689576375461492E-2</v>
      </c>
      <c r="BD41" s="79">
        <f t="shared" ref="BD41:BD74" si="62">AB41/AA41-1</f>
        <v>0.11076824172291877</v>
      </c>
      <c r="BE41" s="111">
        <f t="shared" si="37"/>
        <v>1.6292394953119516E-2</v>
      </c>
      <c r="BF41" s="79">
        <f t="shared" si="59"/>
        <v>-9.895877824919086E-2</v>
      </c>
      <c r="BG41" s="79">
        <f t="shared" si="59"/>
        <v>-0.1232790131779925</v>
      </c>
      <c r="BH41" s="79">
        <f t="shared" si="59"/>
        <v>9.786369971644171E-2</v>
      </c>
      <c r="BI41" s="79">
        <f t="shared" si="59"/>
        <v>4.7497619646941436E-2</v>
      </c>
      <c r="BJ41" s="79">
        <f t="shared" si="59"/>
        <v>0.1642932517003961</v>
      </c>
      <c r="BK41" s="79">
        <f t="shared" si="59"/>
        <v>5.3056408047524206E-2</v>
      </c>
      <c r="BL41" s="79">
        <f t="shared" si="59"/>
        <v>8.7805335298954956E-2</v>
      </c>
      <c r="BM41" s="79">
        <f t="shared" ref="BM41:BM48" si="63">AL41/AK41-1</f>
        <v>-0.1310842939340171</v>
      </c>
      <c r="BN41" s="79">
        <f t="shared" si="43"/>
        <v>-5.1644864362925036E-2</v>
      </c>
      <c r="BO41" s="79">
        <f t="shared" si="44"/>
        <v>6.5356370463673708E-2</v>
      </c>
      <c r="BP41" s="79">
        <f t="shared" si="45"/>
        <v>-1.6896067102415868E-2</v>
      </c>
      <c r="BQ41" s="79">
        <f t="shared" si="46"/>
        <v>6.9930292083431711E-2</v>
      </c>
      <c r="BR41" s="79">
        <f t="shared" si="47"/>
        <v>-9.8406409989948429E-4</v>
      </c>
      <c r="BS41" s="79">
        <f t="shared" si="48"/>
        <v>-2.5967519371616676E-2</v>
      </c>
      <c r="BT41" s="79">
        <f t="shared" si="49"/>
        <v>0.1593965363172325</v>
      </c>
      <c r="BU41" s="79" t="e">
        <f t="shared" si="50"/>
        <v>#N/A</v>
      </c>
      <c r="BV41" s="79" t="e">
        <f t="shared" si="51"/>
        <v>#N/A</v>
      </c>
      <c r="BW41" s="79" t="e">
        <f t="shared" si="52"/>
        <v>#N/A</v>
      </c>
      <c r="BX41" s="79" t="e">
        <f t="shared" si="53"/>
        <v>#N/A</v>
      </c>
      <c r="BY41" s="79" t="e">
        <f t="shared" si="54"/>
        <v>#N/A</v>
      </c>
      <c r="BZ41" s="79" t="e">
        <f t="shared" si="55"/>
        <v>#N/A</v>
      </c>
      <c r="CA41" s="79" t="e">
        <f t="shared" si="56"/>
        <v>#N/A</v>
      </c>
      <c r="CB41" s="79" t="e">
        <f t="shared" si="57"/>
        <v>#N/A</v>
      </c>
    </row>
    <row r="42" spans="1:80" ht="13" x14ac:dyDescent="0.3">
      <c r="A42" s="20" t="s">
        <v>81</v>
      </c>
      <c r="B42" s="42">
        <f>IF('Formatted Data'!D37='Formatted Data'!D36,0,1)</f>
        <v>0</v>
      </c>
      <c r="C42" s="69" t="str">
        <f>IF(B42=0,"",VLOOKUP('Nom Revenue'!A42,'Commodity Code List'!$B$2:$C$19,2,FALSE))</f>
        <v/>
      </c>
      <c r="D42" s="69" t="str">
        <f>'Formatted Data'!E37</f>
        <v>M</v>
      </c>
      <c r="E42" s="69" t="str">
        <f>'Formatted Data'!F37</f>
        <v>X</v>
      </c>
      <c r="F42" s="69" t="str">
        <f>'Formatted Data'!G37</f>
        <v>X</v>
      </c>
      <c r="G42" s="110">
        <f>VLOOKUP(G$3*100+ROW(G42)-ROW(G$4)-3,'Formatted Data'!$A:$M,8,FALSE)/1000</f>
        <v>154.048</v>
      </c>
      <c r="H42" s="110">
        <f>VLOOKUP(H$3*100+ROW(H42)-ROW(H$4)-3,'Formatted Data'!$A:$M,8,FALSE)/1000</f>
        <v>164.66800000000001</v>
      </c>
      <c r="I42" s="110">
        <f>VLOOKUP(I$3*100+ROW(I42)-ROW(I$4)-3,'Formatted Data'!$A:$M,8,FALSE)/1000</f>
        <v>179.55</v>
      </c>
      <c r="J42" s="110">
        <f>VLOOKUP(J$3*100+ROW(J42)-ROW(J$4)-3,'Formatted Data'!$A:$M,8,FALSE)/1000</f>
        <v>167.834</v>
      </c>
      <c r="K42" s="110">
        <f>VLOOKUP(K$3*100+ROW(K42)-ROW(K$4)-3,'Formatted Data'!$A:$M,8,FALSE)/1000</f>
        <v>155.499</v>
      </c>
      <c r="L42" s="110">
        <f>VLOOKUP(L$3*100+ROW(L42)-ROW(L$4)-3,'Formatted Data'!$A:$M,8,FALSE)/1000</f>
        <v>172.114</v>
      </c>
      <c r="M42" s="110">
        <f>VLOOKUP(M$3*100+ROW(M42)-ROW(M$4)-3,'Formatted Data'!$A:$M,8,FALSE)/1000</f>
        <v>161.42699999999999</v>
      </c>
      <c r="N42" s="110">
        <f>VLOOKUP(N$3*100+ROW(N42)-ROW(N$4)-3,'Formatted Data'!$A:$M,8,FALSE)/1000</f>
        <v>185.202</v>
      </c>
      <c r="O42" s="110">
        <f>VLOOKUP(O$3*100+ROW(O42)-ROW(O$4)-3,'Formatted Data'!$A:$M,8,FALSE)/1000</f>
        <v>204.74700000000001</v>
      </c>
      <c r="P42" s="110">
        <f>VLOOKUP(P$3*100+ROW(P42)-ROW(P$4)-3,'Formatted Data'!$A:$M,8,FALSE)/1000</f>
        <v>232.68199999999999</v>
      </c>
      <c r="Q42" s="110">
        <f>VLOOKUP(Q$3*100+ROW(Q42)-ROW(Q$4)-3,'Formatted Data'!$A:$M,8,FALSE)/1000</f>
        <v>227.66800000000001</v>
      </c>
      <c r="R42" s="110">
        <f>VLOOKUP(R$3*100+ROW(R42)-ROW(R$4)-3,'Formatted Data'!$A:$M,8,FALSE)/1000</f>
        <v>240.583</v>
      </c>
      <c r="S42" s="110">
        <f>VLOOKUP(S$3*100+ROW(S42)-ROW(S$4)-3,'Formatted Data'!$A:$M,8,FALSE)/1000</f>
        <v>233.69200000000001</v>
      </c>
      <c r="T42" s="110">
        <f>VLOOKUP(T$3*100+ROW(T42)-ROW(T$4)-3,'Formatted Data'!$A:$M,8,FALSE)/1000</f>
        <v>281.08699999999999</v>
      </c>
      <c r="U42" s="110">
        <f>VLOOKUP(U$3*100+ROW(U42)-ROW(U$4)-3,'Formatted Data'!$A:$M,8,FALSE)/1000</f>
        <v>293.35500000000002</v>
      </c>
      <c r="V42" s="110">
        <f>VLOOKUP(V$3*100+ROW(V42)-ROW(V$4)-3,'Formatted Data'!$A:$M,8,FALSE)/1000</f>
        <v>290.52100000000002</v>
      </c>
      <c r="W42" s="110">
        <f>VLOOKUP(W$3*100+ROW(W42)-ROW(W$4)-3,'Formatted Data'!$A:$M,8,FALSE)/1000</f>
        <v>311.298</v>
      </c>
      <c r="X42" s="110">
        <f>VLOOKUP(X$3*100+ROW(X42)-ROW(X$4)-3,'Formatted Data'!$A:$M,8,FALSE)/1000</f>
        <v>328.30799999999999</v>
      </c>
      <c r="Y42" s="110">
        <f>VLOOKUP(Y$3*100+ROW(Y42)-ROW(Y$4)-3,'Formatted Data'!$A:$M,8,FALSE)/1000</f>
        <v>332.267</v>
      </c>
      <c r="Z42" s="110">
        <f>VLOOKUP(Z$3*100+ROW(Z42)-ROW(Z$4)-3,'Formatted Data'!$A:$M,8,FALSE)/1000</f>
        <v>350.75599999999997</v>
      </c>
      <c r="AA42" s="110">
        <f>VLOOKUP(AA$3*100+ROW(AA42)-ROW(AA$4)-3,'Formatted Data'!$A:$M,8,FALSE)/1000</f>
        <v>409.86099999999999</v>
      </c>
      <c r="AB42" s="110">
        <f>VLOOKUP(AB$3*100+ROW(AB42)-ROW(AB$4)-3,'Formatted Data'!$A:$M,8,FALSE)/1000</f>
        <v>428.733</v>
      </c>
      <c r="AC42" s="110">
        <f t="shared" si="35"/>
        <v>417.959</v>
      </c>
      <c r="AD42" s="110">
        <f>VLOOKUP(AD$3*100+ROW(AD42)-ROW(AD$4),'Formatted Data'!$A:$M,8,FALSE)/1000</f>
        <v>417.959</v>
      </c>
      <c r="AE42" s="110">
        <f>VLOOKUP(AE$3*100+ROW(AE42)-ROW(AE$4),'Formatted Data'!$A:$M,8,FALSE)/1000</f>
        <v>397.32799999999997</v>
      </c>
      <c r="AF42" s="110">
        <f>VLOOKUP(AF$3*100+ROW(AF42)-ROW(AF$4),'Formatted Data'!$A:$M,8,FALSE)/1000</f>
        <v>296.75599999999997</v>
      </c>
      <c r="AG42" s="110">
        <f>VLOOKUP(AG$3*100+ROW(AG42)-ROW(AG$4),'Formatted Data'!$A:$M,8,FALSE)/1000</f>
        <v>339.77300000000002</v>
      </c>
      <c r="AH42" s="110">
        <f>VLOOKUP(AH$3*100+ROW(AH42)-ROW(AH$4),'Formatted Data'!$A:$M,8,FALSE)/1000</f>
        <v>352.90600000000001</v>
      </c>
      <c r="AI42" s="110">
        <f>VLOOKUP(AI$3*100+ROW(AI42)-ROW(AI$4),'Formatted Data'!$A:$M,8,FALSE)/1000</f>
        <v>359.298</v>
      </c>
      <c r="AJ42" s="110">
        <f>VLOOKUP(AJ$3*100+ROW(AJ42)-ROW(AJ$4),'Formatted Data'!$A:$M,8,FALSE)/1000</f>
        <v>390.39400000000001</v>
      </c>
      <c r="AK42" s="110">
        <f>VLOOKUP(AK$3*100+ROW(AK42)-ROW(AK$4),'Formatted Data'!$A:$M,8,FALSE)/1000</f>
        <v>425.84300000000002</v>
      </c>
      <c r="AL42" s="110">
        <f>VLOOKUP(AL$3*100+ROW(AL42)-ROW(AL$4),'Formatted Data'!$A:$M,8,FALSE)/1000</f>
        <v>429.49900000000002</v>
      </c>
      <c r="AM42" s="110">
        <f>VLOOKUP(AM$3*100+ROW(AM42)-ROW(AM$4),'Formatted Data'!$A:$M,8,FALSE)/1000</f>
        <v>417.12099999999998</v>
      </c>
      <c r="AN42" s="110">
        <f>VLOOKUP(AN$3*100+ROW(AN42)-ROW(AN$4),'Formatted Data'!$A:$M,8,FALSE)/1000</f>
        <v>375.13</v>
      </c>
      <c r="AO42" s="110">
        <f>VLOOKUP(AO$3*100+ROW(AO42)-ROW(AO$4),'Formatted Data'!$A:$M,8,FALSE)/1000</f>
        <v>404.25299999999999</v>
      </c>
      <c r="AP42" s="110">
        <f>VLOOKUP(AP$3*100+ROW(AP42)-ROW(AP$4),'Formatted Data'!$A:$M,8,FALSE)/1000</f>
        <v>520.43600000000004</v>
      </c>
      <c r="AQ42" s="110">
        <f>VLOOKUP(AQ$3*100+ROW(AQ42)-ROW(AQ$4),'Formatted Data'!$A:$M,8,FALSE)/1000</f>
        <v>418.00099999999998</v>
      </c>
      <c r="AR42" s="110">
        <f>VLOOKUP(AR$3*100+ROW(AR42)-ROW(AR$4),'Formatted Data'!$A:$M,8,FALSE)/1000</f>
        <v>479.59800000000001</v>
      </c>
      <c r="AS42" s="110">
        <f>VLOOKUP(AS$3*100+ROW(AS42)-ROW(AS$4),'Formatted Data'!$A:$M,8,FALSE)/1000</f>
        <v>539.81399999999996</v>
      </c>
      <c r="AT42" s="110" t="e">
        <f>VLOOKUP(AT$3*100+ROW(AT42)-ROW(AT$4),'Formatted Data'!$A:$M,8,FALSE)/1000</f>
        <v>#N/A</v>
      </c>
      <c r="AU42" s="110" t="e">
        <f>VLOOKUP(AU$3*100+ROW(AU42)-ROW(AU$4),'Formatted Data'!$A:$M,8,FALSE)/1000</f>
        <v>#N/A</v>
      </c>
      <c r="AV42" s="110" t="e">
        <f>VLOOKUP(AV$3*100+ROW(AV42)-ROW(AV$4),'Formatted Data'!$A:$M,8,FALSE)/1000</f>
        <v>#N/A</v>
      </c>
      <c r="AW42" s="110" t="e">
        <f>VLOOKUP(AW$3*100+ROW(AW42)-ROW(AW$4),'Formatted Data'!$A:$M,8,FALSE)/1000</f>
        <v>#N/A</v>
      </c>
      <c r="AX42" s="110" t="e">
        <f>VLOOKUP(AX$3*100+ROW(AX42)-ROW(AX$4),'Formatted Data'!$A:$M,8,FALSE)/1000</f>
        <v>#N/A</v>
      </c>
      <c r="AY42" s="110" t="e">
        <f>VLOOKUP(AY$3*100+ROW(AY42)-ROW(AY$4),'Formatted Data'!$A:$M,8,FALSE)/1000</f>
        <v>#N/A</v>
      </c>
      <c r="AZ42" s="110" t="e">
        <f>VLOOKUP(AZ$3*100+ROW(AZ42)-ROW(AZ$4),'Formatted Data'!$A:$M,8,FALSE)/1000</f>
        <v>#N/A</v>
      </c>
      <c r="BA42" s="110" t="e">
        <f>VLOOKUP(BA$3*100+ROW(BA42)-ROW(BA$4),'Formatted Data'!$A:$M,8,FALSE)/1000</f>
        <v>#N/A</v>
      </c>
      <c r="BB42" s="110"/>
      <c r="BC42" s="79">
        <f t="shared" si="58"/>
        <v>0.16850745247408461</v>
      </c>
      <c r="BD42" s="79">
        <f t="shared" si="62"/>
        <v>4.6044878629584174E-2</v>
      </c>
      <c r="BE42" s="111">
        <f t="shared" si="37"/>
        <v>-2.5129859376348485E-2</v>
      </c>
      <c r="BF42" s="79">
        <f t="shared" si="59"/>
        <v>-4.9361300988853052E-2</v>
      </c>
      <c r="BG42" s="79">
        <f t="shared" si="59"/>
        <v>-0.25312084725969475</v>
      </c>
      <c r="BH42" s="79">
        <f t="shared" si="59"/>
        <v>0.14495747347989618</v>
      </c>
      <c r="BI42" s="79">
        <f t="shared" si="59"/>
        <v>3.8652276667068941E-2</v>
      </c>
      <c r="BJ42" s="79">
        <f t="shared" si="59"/>
        <v>1.8112471876363667E-2</v>
      </c>
      <c r="BK42" s="79">
        <f t="shared" si="59"/>
        <v>8.6546543537676213E-2</v>
      </c>
      <c r="BL42" s="79">
        <f t="shared" si="59"/>
        <v>9.0803137343299367E-2</v>
      </c>
      <c r="BM42" s="79">
        <f t="shared" si="63"/>
        <v>8.5853236991098036E-3</v>
      </c>
      <c r="BN42" s="79">
        <f t="shared" si="43"/>
        <v>-2.881962472555244E-2</v>
      </c>
      <c r="BO42" s="79">
        <f t="shared" si="44"/>
        <v>-0.10066863092483957</v>
      </c>
      <c r="BP42" s="79">
        <f t="shared" si="45"/>
        <v>7.7634420067709931E-2</v>
      </c>
      <c r="BQ42" s="79">
        <f t="shared" si="46"/>
        <v>0.28740170140976096</v>
      </c>
      <c r="BR42" s="79">
        <f t="shared" si="47"/>
        <v>-0.19682535412615587</v>
      </c>
      <c r="BS42" s="79">
        <f t="shared" si="48"/>
        <v>0.14736089148112086</v>
      </c>
      <c r="BT42" s="79">
        <f t="shared" si="49"/>
        <v>0.12555515244016857</v>
      </c>
      <c r="BU42" s="79" t="e">
        <f t="shared" si="50"/>
        <v>#N/A</v>
      </c>
      <c r="BV42" s="79" t="e">
        <f t="shared" si="51"/>
        <v>#N/A</v>
      </c>
      <c r="BW42" s="79" t="e">
        <f t="shared" si="52"/>
        <v>#N/A</v>
      </c>
      <c r="BX42" s="79" t="e">
        <f t="shared" si="53"/>
        <v>#N/A</v>
      </c>
      <c r="BY42" s="79" t="e">
        <f t="shared" si="54"/>
        <v>#N/A</v>
      </c>
      <c r="BZ42" s="79" t="e">
        <f t="shared" si="55"/>
        <v>#N/A</v>
      </c>
      <c r="CA42" s="79" t="e">
        <f t="shared" si="56"/>
        <v>#N/A</v>
      </c>
      <c r="CB42" s="79" t="e">
        <f t="shared" si="57"/>
        <v>#N/A</v>
      </c>
    </row>
    <row r="43" spans="1:80" ht="13" x14ac:dyDescent="0.3">
      <c r="A43" s="20" t="s">
        <v>81</v>
      </c>
      <c r="B43" s="42">
        <f>IF('Formatted Data'!D38='Formatted Data'!D37,0,1)</f>
        <v>0</v>
      </c>
      <c r="C43" s="69" t="str">
        <f>IF(B43=0,"",VLOOKUP('Nom Revenue'!A43,'Commodity Code List'!$B$2:$C$19,2,FALSE))</f>
        <v/>
      </c>
      <c r="D43" s="69" t="str">
        <f>'Formatted Data'!E38</f>
        <v>L</v>
      </c>
      <c r="E43" s="69" t="str">
        <f>'Formatted Data'!F38</f>
        <v>X</v>
      </c>
      <c r="F43" s="69" t="str">
        <f>'Formatted Data'!G38</f>
        <v>X</v>
      </c>
      <c r="G43" s="110">
        <f>VLOOKUP(G$3*100+ROW(G43)-ROW(G$4)-3,'Formatted Data'!$A:$M,8,FALSE)/1000</f>
        <v>633.12599999999998</v>
      </c>
      <c r="H43" s="110">
        <f>VLOOKUP(H$3*100+ROW(H43)-ROW(H$4)-3,'Formatted Data'!$A:$M,8,FALSE)/1000</f>
        <v>507.05500000000001</v>
      </c>
      <c r="I43" s="110">
        <f>VLOOKUP(I$3*100+ROW(I43)-ROW(I$4)-3,'Formatted Data'!$A:$M,8,FALSE)/1000</f>
        <v>516.80700000000002</v>
      </c>
      <c r="J43" s="110">
        <f>VLOOKUP(J$3*100+ROW(J43)-ROW(J$4)-3,'Formatted Data'!$A:$M,8,FALSE)/1000</f>
        <v>559.33100000000002</v>
      </c>
      <c r="K43" s="110">
        <f>VLOOKUP(K$3*100+ROW(K43)-ROW(K$4)-3,'Formatted Data'!$A:$M,8,FALSE)/1000</f>
        <v>534.83000000000004</v>
      </c>
      <c r="L43" s="110">
        <f>VLOOKUP(L$3*100+ROW(L43)-ROW(L$4)-3,'Formatted Data'!$A:$M,8,FALSE)/1000</f>
        <v>560.29899999999998</v>
      </c>
      <c r="M43" s="110">
        <f>VLOOKUP(M$3*100+ROW(M43)-ROW(M$4)-3,'Formatted Data'!$A:$M,8,FALSE)/1000</f>
        <v>533.55600000000004</v>
      </c>
      <c r="N43" s="110">
        <f>VLOOKUP(N$3*100+ROW(N43)-ROW(N$4)-3,'Formatted Data'!$A:$M,8,FALSE)/1000</f>
        <v>544.85900000000004</v>
      </c>
      <c r="O43" s="110">
        <f>VLOOKUP(O$3*100+ROW(O43)-ROW(O$4)-3,'Formatted Data'!$A:$M,8,FALSE)/1000</f>
        <v>538.12199999999996</v>
      </c>
      <c r="P43" s="110">
        <f>VLOOKUP(P$3*100+ROW(P43)-ROW(P$4)-3,'Formatted Data'!$A:$M,8,FALSE)/1000</f>
        <v>571.649</v>
      </c>
      <c r="Q43" s="110">
        <f>VLOOKUP(Q$3*100+ROW(Q43)-ROW(Q$4)-3,'Formatted Data'!$A:$M,8,FALSE)/1000</f>
        <v>630.16300000000001</v>
      </c>
      <c r="R43" s="110">
        <f>VLOOKUP(R$3*100+ROW(R43)-ROW(R$4)-3,'Formatted Data'!$A:$M,8,FALSE)/1000</f>
        <v>623.62900000000002</v>
      </c>
      <c r="S43" s="110">
        <f>VLOOKUP(S$3*100+ROW(S43)-ROW(S$4)-3,'Formatted Data'!$A:$M,8,FALSE)/1000</f>
        <v>602.77</v>
      </c>
      <c r="T43" s="110">
        <f>VLOOKUP(T$3*100+ROW(T43)-ROW(T$4)-3,'Formatted Data'!$A:$M,8,FALSE)/1000</f>
        <v>592.85599999999999</v>
      </c>
      <c r="U43" s="110">
        <f>VLOOKUP(U$3*100+ROW(U43)-ROW(U$4)-3,'Formatted Data'!$A:$M,8,FALSE)/1000</f>
        <v>617.03300000000002</v>
      </c>
      <c r="V43" s="110">
        <f>VLOOKUP(V$3*100+ROW(V43)-ROW(V$4)-3,'Formatted Data'!$A:$M,8,FALSE)/1000</f>
        <v>621.80700000000002</v>
      </c>
      <c r="W43" s="110">
        <f>VLOOKUP(W$3*100+ROW(W43)-ROW(W$4)-3,'Formatted Data'!$A:$M,8,FALSE)/1000</f>
        <v>601.178</v>
      </c>
      <c r="X43" s="110">
        <f>VLOOKUP(X$3*100+ROW(X43)-ROW(X$4)-3,'Formatted Data'!$A:$M,8,FALSE)/1000</f>
        <v>623.23299999999995</v>
      </c>
      <c r="Y43" s="110">
        <f>VLOOKUP(Y$3*100+ROW(Y43)-ROW(Y$4)-3,'Formatted Data'!$A:$M,8,FALSE)/1000</f>
        <v>700.71799999999996</v>
      </c>
      <c r="Z43" s="110">
        <f>VLOOKUP(Z$3*100+ROW(Z43)-ROW(Z$4)-3,'Formatted Data'!$A:$M,8,FALSE)/1000</f>
        <v>715.36400000000003</v>
      </c>
      <c r="AA43" s="110">
        <f>VLOOKUP(AA$3*100+ROW(AA43)-ROW(AA$4)-3,'Formatted Data'!$A:$M,8,FALSE)/1000</f>
        <v>845.52599999999995</v>
      </c>
      <c r="AB43" s="110">
        <f>VLOOKUP(AB$3*100+ROW(AB43)-ROW(AB$4)-3,'Formatted Data'!$A:$M,8,FALSE)/1000</f>
        <v>1009.244</v>
      </c>
      <c r="AC43" s="110">
        <f t="shared" si="35"/>
        <v>1118.425</v>
      </c>
      <c r="AD43" s="110">
        <f>VLOOKUP(AD$3*100+ROW(AD43)-ROW(AD$4),'Formatted Data'!$A:$M,8,FALSE)/1000</f>
        <v>1118.425</v>
      </c>
      <c r="AE43" s="110">
        <f>VLOOKUP(AE$3*100+ROW(AE43)-ROW(AE$4),'Formatted Data'!$A:$M,8,FALSE)/1000</f>
        <v>1300.48</v>
      </c>
      <c r="AF43" s="110">
        <f>VLOOKUP(AF$3*100+ROW(AF43)-ROW(AF$4),'Formatted Data'!$A:$M,8,FALSE)/1000</f>
        <v>1019.283</v>
      </c>
      <c r="AG43" s="110">
        <f>VLOOKUP(AG$3*100+ROW(AG43)-ROW(AG$4),'Formatted Data'!$A:$M,8,FALSE)/1000</f>
        <v>1467.1969999999999</v>
      </c>
      <c r="AH43" s="110">
        <f>VLOOKUP(AH$3*100+ROW(AH43)-ROW(AH$4),'Formatted Data'!$A:$M,8,FALSE)/1000</f>
        <v>1974.731</v>
      </c>
      <c r="AI43" s="110">
        <f>VLOOKUP(AI$3*100+ROW(AI43)-ROW(AI$4),'Formatted Data'!$A:$M,8,FALSE)/1000</f>
        <v>2279.277</v>
      </c>
      <c r="AJ43" s="110">
        <f>VLOOKUP(AJ$3*100+ROW(AJ43)-ROW(AJ$4),'Formatted Data'!$A:$M,8,FALSE)/1000</f>
        <v>2785.9459999999999</v>
      </c>
      <c r="AK43" s="110">
        <f>VLOOKUP(AK$3*100+ROW(AK43)-ROW(AK$4),'Formatted Data'!$A:$M,8,FALSE)/1000</f>
        <v>3474.752</v>
      </c>
      <c r="AL43" s="110">
        <f>VLOOKUP(AL$3*100+ROW(AL43)-ROW(AL$4),'Formatted Data'!$A:$M,8,FALSE)/1000</f>
        <v>2908.3939999999998</v>
      </c>
      <c r="AM43" s="110">
        <f>VLOOKUP(AM$3*100+ROW(AM43)-ROW(AM$4),'Formatted Data'!$A:$M,8,FALSE)/1000</f>
        <v>2299.7730000000001</v>
      </c>
      <c r="AN43" s="110">
        <f>VLOOKUP(AN$3*100+ROW(AN43)-ROW(AN$4),'Formatted Data'!$A:$M,8,FALSE)/1000</f>
        <v>3721.105</v>
      </c>
      <c r="AO43" s="110">
        <f>VLOOKUP(AO$3*100+ROW(AO43)-ROW(AO$4),'Formatted Data'!$A:$M,8,FALSE)/1000</f>
        <v>3781.779</v>
      </c>
      <c r="AP43" s="110">
        <f>VLOOKUP(AP$3*100+ROW(AP43)-ROW(AP$4),'Formatted Data'!$A:$M,8,FALSE)/1000</f>
        <v>2843.8739999999998</v>
      </c>
      <c r="AQ43" s="110">
        <f>VLOOKUP(AQ$3*100+ROW(AQ43)-ROW(AQ$4),'Formatted Data'!$A:$M,8,FALSE)/1000</f>
        <v>1675.4780000000001</v>
      </c>
      <c r="AR43" s="110">
        <f>VLOOKUP(AR$3*100+ROW(AR43)-ROW(AR$4),'Formatted Data'!$A:$M,8,FALSE)/1000</f>
        <v>1910.7339999999999</v>
      </c>
      <c r="AS43" s="110">
        <f>VLOOKUP(AS$3*100+ROW(AS43)-ROW(AS$4),'Formatted Data'!$A:$M,8,FALSE)/1000</f>
        <v>2351.7130000000002</v>
      </c>
      <c r="AT43" s="110" t="e">
        <f>VLOOKUP(AT$3*100+ROW(AT43)-ROW(AT$4),'Formatted Data'!$A:$M,8,FALSE)/1000</f>
        <v>#N/A</v>
      </c>
      <c r="AU43" s="110" t="e">
        <f>VLOOKUP(AU$3*100+ROW(AU43)-ROW(AU$4),'Formatted Data'!$A:$M,8,FALSE)/1000</f>
        <v>#N/A</v>
      </c>
      <c r="AV43" s="110" t="e">
        <f>VLOOKUP(AV$3*100+ROW(AV43)-ROW(AV$4),'Formatted Data'!$A:$M,8,FALSE)/1000</f>
        <v>#N/A</v>
      </c>
      <c r="AW43" s="110" t="e">
        <f>VLOOKUP(AW$3*100+ROW(AW43)-ROW(AW$4),'Formatted Data'!$A:$M,8,FALSE)/1000</f>
        <v>#N/A</v>
      </c>
      <c r="AX43" s="110" t="e">
        <f>VLOOKUP(AX$3*100+ROW(AX43)-ROW(AX$4),'Formatted Data'!$A:$M,8,FALSE)/1000</f>
        <v>#N/A</v>
      </c>
      <c r="AY43" s="110" t="e">
        <f>VLOOKUP(AY$3*100+ROW(AY43)-ROW(AY$4),'Formatted Data'!$A:$M,8,FALSE)/1000</f>
        <v>#N/A</v>
      </c>
      <c r="AZ43" s="110" t="e">
        <f>VLOOKUP(AZ$3*100+ROW(AZ43)-ROW(AZ$4),'Formatted Data'!$A:$M,8,FALSE)/1000</f>
        <v>#N/A</v>
      </c>
      <c r="BA43" s="110" t="e">
        <f>VLOOKUP(BA$3*100+ROW(BA43)-ROW(BA$4),'Formatted Data'!$A:$M,8,FALSE)/1000</f>
        <v>#N/A</v>
      </c>
      <c r="BB43" s="110"/>
      <c r="BC43" s="79">
        <f t="shared" si="58"/>
        <v>0.1819521250719911</v>
      </c>
      <c r="BD43" s="79">
        <f t="shared" si="62"/>
        <v>0.19362858149838091</v>
      </c>
      <c r="BE43" s="111">
        <f t="shared" si="37"/>
        <v>0.10818097506648527</v>
      </c>
      <c r="BF43" s="79">
        <f t="shared" si="59"/>
        <v>0.1627780137246575</v>
      </c>
      <c r="BG43" s="79">
        <f t="shared" si="59"/>
        <v>-0.21622554749015743</v>
      </c>
      <c r="BH43" s="79">
        <f t="shared" si="59"/>
        <v>0.43944027321165935</v>
      </c>
      <c r="BI43" s="79">
        <f t="shared" si="59"/>
        <v>0.34592082726450513</v>
      </c>
      <c r="BJ43" s="79">
        <f t="shared" si="59"/>
        <v>0.15422151168944032</v>
      </c>
      <c r="BK43" s="79">
        <f t="shared" si="59"/>
        <v>0.22229373612772818</v>
      </c>
      <c r="BL43" s="79">
        <f t="shared" si="59"/>
        <v>0.24724312675120053</v>
      </c>
      <c r="BM43" s="79">
        <f t="shared" si="63"/>
        <v>-0.1629923516843792</v>
      </c>
      <c r="BN43" s="79">
        <f t="shared" si="43"/>
        <v>-0.20926360046128545</v>
      </c>
      <c r="BO43" s="79">
        <f t="shared" si="44"/>
        <v>0.61803143179783393</v>
      </c>
      <c r="BP43" s="79">
        <f t="shared" si="45"/>
        <v>1.6305371657074907E-2</v>
      </c>
      <c r="BQ43" s="79">
        <f t="shared" si="46"/>
        <v>-0.24800629544983988</v>
      </c>
      <c r="BR43" s="79">
        <f t="shared" si="47"/>
        <v>-0.41084661275429213</v>
      </c>
      <c r="BS43" s="79">
        <f t="shared" si="48"/>
        <v>0.14041127367831741</v>
      </c>
      <c r="BT43" s="79">
        <f t="shared" si="49"/>
        <v>0.23079036642463069</v>
      </c>
      <c r="BU43" s="79" t="e">
        <f t="shared" si="50"/>
        <v>#N/A</v>
      </c>
      <c r="BV43" s="79" t="e">
        <f t="shared" si="51"/>
        <v>#N/A</v>
      </c>
      <c r="BW43" s="79" t="e">
        <f t="shared" si="52"/>
        <v>#N/A</v>
      </c>
      <c r="BX43" s="79" t="e">
        <f t="shared" si="53"/>
        <v>#N/A</v>
      </c>
      <c r="BY43" s="79" t="e">
        <f t="shared" si="54"/>
        <v>#N/A</v>
      </c>
      <c r="BZ43" s="79" t="e">
        <f t="shared" si="55"/>
        <v>#N/A</v>
      </c>
      <c r="CA43" s="79" t="e">
        <f t="shared" si="56"/>
        <v>#N/A</v>
      </c>
      <c r="CB43" s="79" t="e">
        <f t="shared" si="57"/>
        <v>#N/A</v>
      </c>
    </row>
    <row r="44" spans="1:80" ht="13" x14ac:dyDescent="0.3">
      <c r="A44" s="18" t="s">
        <v>44</v>
      </c>
      <c r="B44" s="108">
        <f>IF('Formatted Data'!D39='Formatted Data'!D38,0,1)</f>
        <v>1</v>
      </c>
      <c r="C44" s="63" t="str">
        <f>IF(B44=0,"",VLOOKUP('Nom Revenue'!A44,'Commodity Code List'!$B$2:$C$19,2,FALSE))</f>
        <v>20</v>
      </c>
      <c r="D44" s="63" t="str">
        <f>'Formatted Data'!E39</f>
        <v>S</v>
      </c>
      <c r="E44" s="63" t="str">
        <f>'Formatted Data'!F39</f>
        <v>X</v>
      </c>
      <c r="F44" s="63" t="str">
        <f>'Formatted Data'!G39</f>
        <v>X</v>
      </c>
      <c r="G44" s="109">
        <f>VLOOKUP(G$3*100+ROW(G44)-ROW(G$4)-3,'Formatted Data'!$A:$M,8,FALSE)/1000</f>
        <v>380.39299999999997</v>
      </c>
      <c r="H44" s="109">
        <f>VLOOKUP(H$3*100+ROW(H44)-ROW(H$4)-3,'Formatted Data'!$A:$M,8,FALSE)/1000</f>
        <v>389.76</v>
      </c>
      <c r="I44" s="109">
        <f>VLOOKUP(I$3*100+ROW(I44)-ROW(I$4)-3,'Formatted Data'!$A:$M,8,FALSE)/1000</f>
        <v>386.29</v>
      </c>
      <c r="J44" s="109">
        <f>VLOOKUP(J$3*100+ROW(J44)-ROW(J$4)-3,'Formatted Data'!$A:$M,8,FALSE)/1000</f>
        <v>389.06099999999998</v>
      </c>
      <c r="K44" s="109">
        <f>VLOOKUP(K$3*100+ROW(K44)-ROW(K$4)-3,'Formatted Data'!$A:$M,8,FALSE)/1000</f>
        <v>367.73500000000001</v>
      </c>
      <c r="L44" s="109">
        <f>VLOOKUP(L$3*100+ROW(L44)-ROW(L$4)-3,'Formatted Data'!$A:$M,8,FALSE)/1000</f>
        <v>355.77199999999999</v>
      </c>
      <c r="M44" s="109">
        <f>VLOOKUP(M$3*100+ROW(M44)-ROW(M$4)-3,'Formatted Data'!$A:$M,8,FALSE)/1000</f>
        <v>363.27199999999999</v>
      </c>
      <c r="N44" s="109">
        <f>VLOOKUP(N$3*100+ROW(N44)-ROW(N$4)-3,'Formatted Data'!$A:$M,8,FALSE)/1000</f>
        <v>369.59399999999999</v>
      </c>
      <c r="O44" s="109">
        <f>VLOOKUP(O$3*100+ROW(O44)-ROW(O$4)-3,'Formatted Data'!$A:$M,8,FALSE)/1000</f>
        <v>391.06</v>
      </c>
      <c r="P44" s="109">
        <f>VLOOKUP(P$3*100+ROW(P44)-ROW(P$4)-3,'Formatted Data'!$A:$M,8,FALSE)/1000</f>
        <v>396.97699999999998</v>
      </c>
      <c r="Q44" s="109">
        <f>VLOOKUP(Q$3*100+ROW(Q44)-ROW(Q$4)-3,'Formatted Data'!$A:$M,8,FALSE)/1000</f>
        <v>398.45</v>
      </c>
      <c r="R44" s="109">
        <f>VLOOKUP(R$3*100+ROW(R44)-ROW(R$4)-3,'Formatted Data'!$A:$M,8,FALSE)/1000</f>
        <v>378.48099999999999</v>
      </c>
      <c r="S44" s="109">
        <f>VLOOKUP(S$3*100+ROW(S44)-ROW(S$4)-3,'Formatted Data'!$A:$M,8,FALSE)/1000</f>
        <v>368.41399999999999</v>
      </c>
      <c r="T44" s="109">
        <f>VLOOKUP(T$3*100+ROW(T44)-ROW(T$4)-3,'Formatted Data'!$A:$M,8,FALSE)/1000</f>
        <v>374.12299999999999</v>
      </c>
      <c r="U44" s="109">
        <f>VLOOKUP(U$3*100+ROW(U44)-ROW(U$4)-3,'Formatted Data'!$A:$M,8,FALSE)/1000</f>
        <v>375.29399999999998</v>
      </c>
      <c r="V44" s="109">
        <f>VLOOKUP(V$3*100+ROW(V44)-ROW(V$4)-3,'Formatted Data'!$A:$M,8,FALSE)/1000</f>
        <v>359.9</v>
      </c>
      <c r="W44" s="109">
        <f>VLOOKUP(W$3*100+ROW(W44)-ROW(W$4)-3,'Formatted Data'!$A:$M,8,FALSE)/1000</f>
        <v>390.97</v>
      </c>
      <c r="X44" s="109">
        <f>VLOOKUP(X$3*100+ROW(X44)-ROW(X$4)-3,'Formatted Data'!$A:$M,8,FALSE)/1000</f>
        <v>415.005</v>
      </c>
      <c r="Y44" s="109">
        <f>VLOOKUP(Y$3*100+ROW(Y44)-ROW(Y$4)-3,'Formatted Data'!$A:$M,8,FALSE)/1000</f>
        <v>410.68</v>
      </c>
      <c r="Z44" s="109">
        <f>VLOOKUP(Z$3*100+ROW(Z44)-ROW(Z$4)-3,'Formatted Data'!$A:$M,8,FALSE)/1000</f>
        <v>369.70699999999999</v>
      </c>
      <c r="AA44" s="109">
        <f>VLOOKUP(AA$3*100+ROW(AA44)-ROW(AA$4)-3,'Formatted Data'!$A:$M,8,FALSE)/1000</f>
        <v>410.69200000000001</v>
      </c>
      <c r="AB44" s="109">
        <f>VLOOKUP(AB$3*100+ROW(AB44)-ROW(AB$4)-3,'Formatted Data'!$A:$M,8,FALSE)/1000</f>
        <v>452.40199999999999</v>
      </c>
      <c r="AC44" s="109">
        <f t="shared" si="35"/>
        <v>478.34800000000001</v>
      </c>
      <c r="AD44" s="109">
        <f>VLOOKUP(AD$3*100+ROW(AD44)-ROW(AD$4),'Formatted Data'!$A:$M,8,FALSE)/1000</f>
        <v>478.34800000000001</v>
      </c>
      <c r="AE44" s="109">
        <f>VLOOKUP(AE$3*100+ROW(AE44)-ROW(AE$4),'Formatted Data'!$A:$M,8,FALSE)/1000</f>
        <v>535.12699999999995</v>
      </c>
      <c r="AF44" s="109">
        <f>VLOOKUP(AF$3*100+ROW(AF44)-ROW(AF$4),'Formatted Data'!$A:$M,8,FALSE)/1000</f>
        <v>516.90700000000004</v>
      </c>
      <c r="AG44" s="109">
        <f>VLOOKUP(AG$3*100+ROW(AG44)-ROW(AG$4),'Formatted Data'!$A:$M,8,FALSE)/1000</f>
        <v>570.18899999999996</v>
      </c>
      <c r="AH44" s="109">
        <f>VLOOKUP(AH$3*100+ROW(AH44)-ROW(AH$4),'Formatted Data'!$A:$M,8,FALSE)/1000</f>
        <v>569.42399999999998</v>
      </c>
      <c r="AI44" s="109">
        <f>VLOOKUP(AI$3*100+ROW(AI44)-ROW(AI$4),'Formatted Data'!$A:$M,8,FALSE)/1000</f>
        <v>617.93499999999995</v>
      </c>
      <c r="AJ44" s="109">
        <f>VLOOKUP(AJ$3*100+ROW(AJ44)-ROW(AJ$4),'Formatted Data'!$A:$M,8,FALSE)/1000</f>
        <v>634.47</v>
      </c>
      <c r="AK44" s="109">
        <f>VLOOKUP(AK$3*100+ROW(AK44)-ROW(AK$4),'Formatted Data'!$A:$M,8,FALSE)/1000</f>
        <v>638.53800000000001</v>
      </c>
      <c r="AL44" s="109">
        <f>VLOOKUP(AL$3*100+ROW(AL44)-ROW(AL$4),'Formatted Data'!$A:$M,8,FALSE)/1000</f>
        <v>521.16600000000005</v>
      </c>
      <c r="AM44" s="109">
        <f>VLOOKUP(AM$3*100+ROW(AM44)-ROW(AM$4),'Formatted Data'!$A:$M,8,FALSE)/1000</f>
        <v>522.16399999999999</v>
      </c>
      <c r="AN44" s="109">
        <f>VLOOKUP(AN$3*100+ROW(AN44)-ROW(AN$4),'Formatted Data'!$A:$M,8,FALSE)/1000</f>
        <v>505.61099999999999</v>
      </c>
      <c r="AO44" s="109">
        <f>VLOOKUP(AO$3*100+ROW(AO44)-ROW(AO$4),'Formatted Data'!$A:$M,8,FALSE)/1000</f>
        <v>556.17100000000005</v>
      </c>
      <c r="AP44" s="109">
        <f>VLOOKUP(AP$3*100+ROW(AP44)-ROW(AP$4),'Formatted Data'!$A:$M,8,FALSE)/1000</f>
        <v>548.46299999999997</v>
      </c>
      <c r="AQ44" s="109">
        <f>VLOOKUP(AQ$3*100+ROW(AQ44)-ROW(AQ$4),'Formatted Data'!$A:$M,8,FALSE)/1000</f>
        <v>624.64700000000005</v>
      </c>
      <c r="AR44" s="109">
        <f>VLOOKUP(AR$3*100+ROW(AR44)-ROW(AR$4),'Formatted Data'!$A:$M,8,FALSE)/1000</f>
        <v>589.07500000000005</v>
      </c>
      <c r="AS44" s="109">
        <f>VLOOKUP(AS$3*100+ROW(AS44)-ROW(AS$4),'Formatted Data'!$A:$M,8,FALSE)/1000</f>
        <v>756.95500000000004</v>
      </c>
      <c r="AT44" s="109" t="e">
        <f>VLOOKUP(AT$3*100+ROW(AT44)-ROW(AT$4),'Formatted Data'!$A:$M,8,FALSE)/1000</f>
        <v>#N/A</v>
      </c>
      <c r="AU44" s="109" t="e">
        <f>VLOOKUP(AU$3*100+ROW(AU44)-ROW(AU$4),'Formatted Data'!$A:$M,8,FALSE)/1000</f>
        <v>#N/A</v>
      </c>
      <c r="AV44" s="109" t="e">
        <f>VLOOKUP(AV$3*100+ROW(AV44)-ROW(AV$4),'Formatted Data'!$A:$M,8,FALSE)/1000</f>
        <v>#N/A</v>
      </c>
      <c r="AW44" s="109" t="e">
        <f>VLOOKUP(AW$3*100+ROW(AW44)-ROW(AW$4),'Formatted Data'!$A:$M,8,FALSE)/1000</f>
        <v>#N/A</v>
      </c>
      <c r="AX44" s="109" t="e">
        <f>VLOOKUP(AX$3*100+ROW(AX44)-ROW(AX$4),'Formatted Data'!$A:$M,8,FALSE)/1000</f>
        <v>#N/A</v>
      </c>
      <c r="AY44" s="109" t="e">
        <f>VLOOKUP(AY$3*100+ROW(AY44)-ROW(AY$4),'Formatted Data'!$A:$M,8,FALSE)/1000</f>
        <v>#N/A</v>
      </c>
      <c r="AZ44" s="109" t="e">
        <f>VLOOKUP(AZ$3*100+ROW(AZ44)-ROW(AZ$4),'Formatted Data'!$A:$M,8,FALSE)/1000</f>
        <v>#N/A</v>
      </c>
      <c r="BA44" s="109" t="e">
        <f>VLOOKUP(BA$3*100+ROW(BA44)-ROW(BA$4),'Formatted Data'!$A:$M,8,FALSE)/1000</f>
        <v>#N/A</v>
      </c>
      <c r="BB44" s="109"/>
      <c r="BC44" s="78">
        <f t="shared" si="58"/>
        <v>0.11085805786744651</v>
      </c>
      <c r="BD44" s="78">
        <f t="shared" si="62"/>
        <v>0.10156029335852645</v>
      </c>
      <c r="BE44" s="78">
        <f t="shared" si="37"/>
        <v>5.7351647428614427E-2</v>
      </c>
      <c r="BF44" s="78">
        <f t="shared" si="59"/>
        <v>0.1186981026365741</v>
      </c>
      <c r="BG44" s="78">
        <f t="shared" si="59"/>
        <v>-3.4047992345742073E-2</v>
      </c>
      <c r="BH44" s="78">
        <f t="shared" si="59"/>
        <v>0.10307850348321823</v>
      </c>
      <c r="BI44" s="78">
        <f t="shared" si="59"/>
        <v>-1.3416603968157137E-3</v>
      </c>
      <c r="BJ44" s="78">
        <f t="shared" si="59"/>
        <v>8.5193107420832304E-2</v>
      </c>
      <c r="BK44" s="78">
        <f t="shared" si="59"/>
        <v>2.6758477833429106E-2</v>
      </c>
      <c r="BL44" s="78">
        <f t="shared" si="59"/>
        <v>6.411650669062352E-3</v>
      </c>
      <c r="BM44" s="78">
        <f t="shared" si="63"/>
        <v>-0.18381364930513133</v>
      </c>
      <c r="BN44" s="78">
        <f t="shared" si="43"/>
        <v>1.9149368915085674E-3</v>
      </c>
      <c r="BO44" s="78">
        <f t="shared" si="44"/>
        <v>-3.1700768340981011E-2</v>
      </c>
      <c r="BP44" s="78">
        <f t="shared" si="45"/>
        <v>9.999782441442151E-2</v>
      </c>
      <c r="BQ44" s="78">
        <f t="shared" si="46"/>
        <v>-1.3859046947791387E-2</v>
      </c>
      <c r="BR44" s="78">
        <f t="shared" si="47"/>
        <v>0.13890453868355768</v>
      </c>
      <c r="BS44" s="78">
        <f t="shared" si="48"/>
        <v>-5.6947363871114431E-2</v>
      </c>
      <c r="BT44" s="78">
        <f t="shared" si="49"/>
        <v>0.28498917794847856</v>
      </c>
      <c r="BU44" s="78" t="e">
        <f t="shared" si="50"/>
        <v>#N/A</v>
      </c>
      <c r="BV44" s="78" t="e">
        <f t="shared" si="51"/>
        <v>#N/A</v>
      </c>
      <c r="BW44" s="78" t="e">
        <f t="shared" si="52"/>
        <v>#N/A</v>
      </c>
      <c r="BX44" s="78" t="e">
        <f t="shared" si="53"/>
        <v>#N/A</v>
      </c>
      <c r="BY44" s="78" t="e">
        <f t="shared" si="54"/>
        <v>#N/A</v>
      </c>
      <c r="BZ44" s="78" t="e">
        <f t="shared" si="55"/>
        <v>#N/A</v>
      </c>
      <c r="CA44" s="78" t="e">
        <f t="shared" si="56"/>
        <v>#N/A</v>
      </c>
      <c r="CB44" s="78" t="e">
        <f t="shared" si="57"/>
        <v>#N/A</v>
      </c>
    </row>
    <row r="45" spans="1:80" ht="13" x14ac:dyDescent="0.3">
      <c r="A45" s="18" t="s">
        <v>81</v>
      </c>
      <c r="B45" s="108">
        <f>IF('Formatted Data'!D40='Formatted Data'!D39,0,1)</f>
        <v>0</v>
      </c>
      <c r="C45" s="63" t="str">
        <f>IF(B45=0,"",VLOOKUP('Nom Revenue'!A45,'Commodity Code List'!$B$2:$C$19,2,FALSE))</f>
        <v/>
      </c>
      <c r="D45" s="63" t="str">
        <f>'Formatted Data'!E40</f>
        <v>M</v>
      </c>
      <c r="E45" s="63" t="str">
        <f>'Formatted Data'!F40</f>
        <v>X</v>
      </c>
      <c r="F45" s="63" t="str">
        <f>'Formatted Data'!G40</f>
        <v>X</v>
      </c>
      <c r="G45" s="109">
        <f>VLOOKUP(G$3*100+ROW(G45)-ROW(G$4)-3,'Formatted Data'!$A:$M,8,FALSE)/1000</f>
        <v>549.08500000000004</v>
      </c>
      <c r="H45" s="109">
        <f>VLOOKUP(H$3*100+ROW(H45)-ROW(H$4)-3,'Formatted Data'!$A:$M,8,FALSE)/1000</f>
        <v>550.42499999999995</v>
      </c>
      <c r="I45" s="109">
        <f>VLOOKUP(I$3*100+ROW(I45)-ROW(I$4)-3,'Formatted Data'!$A:$M,8,FALSE)/1000</f>
        <v>523.37400000000002</v>
      </c>
      <c r="J45" s="109">
        <f>VLOOKUP(J$3*100+ROW(J45)-ROW(J$4)-3,'Formatted Data'!$A:$M,8,FALSE)/1000</f>
        <v>477.37299999999999</v>
      </c>
      <c r="K45" s="109">
        <f>VLOOKUP(K$3*100+ROW(K45)-ROW(K$4)-3,'Formatted Data'!$A:$M,8,FALSE)/1000</f>
        <v>475.56200000000001</v>
      </c>
      <c r="L45" s="109">
        <f>VLOOKUP(L$3*100+ROW(L45)-ROW(L$4)-3,'Formatted Data'!$A:$M,8,FALSE)/1000</f>
        <v>469.05399999999997</v>
      </c>
      <c r="M45" s="109">
        <f>VLOOKUP(M$3*100+ROW(M45)-ROW(M$4)-3,'Formatted Data'!$A:$M,8,FALSE)/1000</f>
        <v>526.08900000000006</v>
      </c>
      <c r="N45" s="109">
        <f>VLOOKUP(N$3*100+ROW(N45)-ROW(N$4)-3,'Formatted Data'!$A:$M,8,FALSE)/1000</f>
        <v>522.89200000000005</v>
      </c>
      <c r="O45" s="109">
        <f>VLOOKUP(O$3*100+ROW(O45)-ROW(O$4)-3,'Formatted Data'!$A:$M,8,FALSE)/1000</f>
        <v>556.85799999999995</v>
      </c>
      <c r="P45" s="109">
        <f>VLOOKUP(P$3*100+ROW(P45)-ROW(P$4)-3,'Formatted Data'!$A:$M,8,FALSE)/1000</f>
        <v>617.98099999999999</v>
      </c>
      <c r="Q45" s="109">
        <f>VLOOKUP(Q$3*100+ROW(Q45)-ROW(Q$4)-3,'Formatted Data'!$A:$M,8,FALSE)/1000</f>
        <v>640.42700000000002</v>
      </c>
      <c r="R45" s="109">
        <f>VLOOKUP(R$3*100+ROW(R45)-ROW(R$4)-3,'Formatted Data'!$A:$M,8,FALSE)/1000</f>
        <v>648.505</v>
      </c>
      <c r="S45" s="109">
        <f>VLOOKUP(S$3*100+ROW(S45)-ROW(S$4)-3,'Formatted Data'!$A:$M,8,FALSE)/1000</f>
        <v>693.81299999999999</v>
      </c>
      <c r="T45" s="109">
        <f>VLOOKUP(T$3*100+ROW(T45)-ROW(T$4)-3,'Formatted Data'!$A:$M,8,FALSE)/1000</f>
        <v>684</v>
      </c>
      <c r="U45" s="109">
        <f>VLOOKUP(U$3*100+ROW(U45)-ROW(U$4)-3,'Formatted Data'!$A:$M,8,FALSE)/1000</f>
        <v>676.28700000000003</v>
      </c>
      <c r="V45" s="109">
        <f>VLOOKUP(V$3*100+ROW(V45)-ROW(V$4)-3,'Formatted Data'!$A:$M,8,FALSE)/1000</f>
        <v>660.05499999999995</v>
      </c>
      <c r="W45" s="109">
        <f>VLOOKUP(W$3*100+ROW(W45)-ROW(W$4)-3,'Formatted Data'!$A:$M,8,FALSE)/1000</f>
        <v>699.78</v>
      </c>
      <c r="X45" s="109">
        <f>VLOOKUP(X$3*100+ROW(X45)-ROW(X$4)-3,'Formatted Data'!$A:$M,8,FALSE)/1000</f>
        <v>706.851</v>
      </c>
      <c r="Y45" s="109">
        <f>VLOOKUP(Y$3*100+ROW(Y45)-ROW(Y$4)-3,'Formatted Data'!$A:$M,8,FALSE)/1000</f>
        <v>724.80399999999997</v>
      </c>
      <c r="Z45" s="109">
        <f>VLOOKUP(Z$3*100+ROW(Z45)-ROW(Z$4)-3,'Formatted Data'!$A:$M,8,FALSE)/1000</f>
        <v>758.85400000000004</v>
      </c>
      <c r="AA45" s="109">
        <f>VLOOKUP(AA$3*100+ROW(AA45)-ROW(AA$4)-3,'Formatted Data'!$A:$M,8,FALSE)/1000</f>
        <v>861.95699999999999</v>
      </c>
      <c r="AB45" s="109">
        <f>VLOOKUP(AB$3*100+ROW(AB45)-ROW(AB$4)-3,'Formatted Data'!$A:$M,8,FALSE)/1000</f>
        <v>1015.712</v>
      </c>
      <c r="AC45" s="109">
        <f t="shared" si="35"/>
        <v>1053.837</v>
      </c>
      <c r="AD45" s="109">
        <f>VLOOKUP(AD$3*100+ROW(AD45)-ROW(AD$4),'Formatted Data'!$A:$M,8,FALSE)/1000</f>
        <v>1053.837</v>
      </c>
      <c r="AE45" s="109">
        <f>VLOOKUP(AE$3*100+ROW(AE45)-ROW(AE$4),'Formatted Data'!$A:$M,8,FALSE)/1000</f>
        <v>1192.7560000000001</v>
      </c>
      <c r="AF45" s="109">
        <f>VLOOKUP(AF$3*100+ROW(AF45)-ROW(AF$4),'Formatted Data'!$A:$M,8,FALSE)/1000</f>
        <v>1155.443</v>
      </c>
      <c r="AG45" s="109">
        <f>VLOOKUP(AG$3*100+ROW(AG45)-ROW(AG$4),'Formatted Data'!$A:$M,8,FALSE)/1000</f>
        <v>1198.75</v>
      </c>
      <c r="AH45" s="109">
        <f>VLOOKUP(AH$3*100+ROW(AH45)-ROW(AH$4),'Formatted Data'!$A:$M,8,FALSE)/1000</f>
        <v>1311.614</v>
      </c>
      <c r="AI45" s="109">
        <f>VLOOKUP(AI$3*100+ROW(AI45)-ROW(AI$4),'Formatted Data'!$A:$M,8,FALSE)/1000</f>
        <v>1385.924</v>
      </c>
      <c r="AJ45" s="109">
        <f>VLOOKUP(AJ$3*100+ROW(AJ45)-ROW(AJ$4),'Formatted Data'!$A:$M,8,FALSE)/1000</f>
        <v>1406.384</v>
      </c>
      <c r="AK45" s="109">
        <f>VLOOKUP(AK$3*100+ROW(AK45)-ROW(AK$4),'Formatted Data'!$A:$M,8,FALSE)/1000</f>
        <v>1472.3</v>
      </c>
      <c r="AL45" s="109">
        <f>VLOOKUP(AL$3*100+ROW(AL45)-ROW(AL$4),'Formatted Data'!$A:$M,8,FALSE)/1000</f>
        <v>1289.279</v>
      </c>
      <c r="AM45" s="109">
        <f>VLOOKUP(AM$3*100+ROW(AM45)-ROW(AM$4),'Formatted Data'!$A:$M,8,FALSE)/1000</f>
        <v>1207.2370000000001</v>
      </c>
      <c r="AN45" s="109">
        <f>VLOOKUP(AN$3*100+ROW(AN45)-ROW(AN$4),'Formatted Data'!$A:$M,8,FALSE)/1000</f>
        <v>1220.3489999999999</v>
      </c>
      <c r="AO45" s="109">
        <f>VLOOKUP(AO$3*100+ROW(AO45)-ROW(AO$4),'Formatted Data'!$A:$M,8,FALSE)/1000</f>
        <v>1309.0309999999999</v>
      </c>
      <c r="AP45" s="109">
        <f>VLOOKUP(AP$3*100+ROW(AP45)-ROW(AP$4),'Formatted Data'!$A:$M,8,FALSE)/1000</f>
        <v>1362.596</v>
      </c>
      <c r="AQ45" s="109">
        <f>VLOOKUP(AQ$3*100+ROW(AQ45)-ROW(AQ$4),'Formatted Data'!$A:$M,8,FALSE)/1000</f>
        <v>1342.2940000000001</v>
      </c>
      <c r="AR45" s="109">
        <f>VLOOKUP(AR$3*100+ROW(AR45)-ROW(AR$4),'Formatted Data'!$A:$M,8,FALSE)/1000</f>
        <v>1426.8889999999999</v>
      </c>
      <c r="AS45" s="109">
        <f>VLOOKUP(AS$3*100+ROW(AS45)-ROW(AS$4),'Formatted Data'!$A:$M,8,FALSE)/1000</f>
        <v>1708.6980000000001</v>
      </c>
      <c r="AT45" s="109" t="e">
        <f>VLOOKUP(AT$3*100+ROW(AT45)-ROW(AT$4),'Formatted Data'!$A:$M,8,FALSE)/1000</f>
        <v>#N/A</v>
      </c>
      <c r="AU45" s="109" t="e">
        <f>VLOOKUP(AU$3*100+ROW(AU45)-ROW(AU$4),'Formatted Data'!$A:$M,8,FALSE)/1000</f>
        <v>#N/A</v>
      </c>
      <c r="AV45" s="109" t="e">
        <f>VLOOKUP(AV$3*100+ROW(AV45)-ROW(AV$4),'Formatted Data'!$A:$M,8,FALSE)/1000</f>
        <v>#N/A</v>
      </c>
      <c r="AW45" s="109" t="e">
        <f>VLOOKUP(AW$3*100+ROW(AW45)-ROW(AW$4),'Formatted Data'!$A:$M,8,FALSE)/1000</f>
        <v>#N/A</v>
      </c>
      <c r="AX45" s="109" t="e">
        <f>VLOOKUP(AX$3*100+ROW(AX45)-ROW(AX$4),'Formatted Data'!$A:$M,8,FALSE)/1000</f>
        <v>#N/A</v>
      </c>
      <c r="AY45" s="109" t="e">
        <f>VLOOKUP(AY$3*100+ROW(AY45)-ROW(AY$4),'Formatted Data'!$A:$M,8,FALSE)/1000</f>
        <v>#N/A</v>
      </c>
      <c r="AZ45" s="109" t="e">
        <f>VLOOKUP(AZ$3*100+ROW(AZ45)-ROW(AZ$4),'Formatted Data'!$A:$M,8,FALSE)/1000</f>
        <v>#N/A</v>
      </c>
      <c r="BA45" s="109" t="e">
        <f>VLOOKUP(BA$3*100+ROW(BA45)-ROW(BA$4),'Formatted Data'!$A:$M,8,FALSE)/1000</f>
        <v>#N/A</v>
      </c>
      <c r="BB45" s="109"/>
      <c r="BC45" s="78">
        <f t="shared" si="58"/>
        <v>0.13586671480943635</v>
      </c>
      <c r="BD45" s="78">
        <f t="shared" si="62"/>
        <v>0.17837896786034579</v>
      </c>
      <c r="BE45" s="78">
        <f t="shared" si="37"/>
        <v>3.7535246211524598E-2</v>
      </c>
      <c r="BF45" s="78">
        <f t="shared" si="59"/>
        <v>0.13182209392913724</v>
      </c>
      <c r="BG45" s="78">
        <f t="shared" si="59"/>
        <v>-3.1283011781118808E-2</v>
      </c>
      <c r="BH45" s="78">
        <f t="shared" si="59"/>
        <v>3.7480862318608477E-2</v>
      </c>
      <c r="BI45" s="78">
        <f t="shared" si="59"/>
        <v>9.4151407716371205E-2</v>
      </c>
      <c r="BJ45" s="78">
        <f t="shared" si="59"/>
        <v>5.6655387941879187E-2</v>
      </c>
      <c r="BK45" s="78">
        <f t="shared" si="59"/>
        <v>1.4762714261388199E-2</v>
      </c>
      <c r="BL45" s="78">
        <f t="shared" si="59"/>
        <v>4.6869133892308179E-2</v>
      </c>
      <c r="BM45" s="78">
        <f t="shared" si="63"/>
        <v>-0.12430958364463762</v>
      </c>
      <c r="BN45" s="78">
        <f t="shared" si="43"/>
        <v>-6.3634015600967597E-2</v>
      </c>
      <c r="BO45" s="78">
        <f t="shared" si="44"/>
        <v>1.0861164792000055E-2</v>
      </c>
      <c r="BP45" s="78">
        <f t="shared" si="45"/>
        <v>7.2669375727763219E-2</v>
      </c>
      <c r="BQ45" s="78">
        <f t="shared" si="46"/>
        <v>4.0919580972490488E-2</v>
      </c>
      <c r="BR45" s="78">
        <f t="shared" si="47"/>
        <v>-1.4899500659036113E-2</v>
      </c>
      <c r="BS45" s="78">
        <f t="shared" si="48"/>
        <v>6.3022705904965504E-2</v>
      </c>
      <c r="BT45" s="78">
        <f t="shared" si="49"/>
        <v>0.19749889444799162</v>
      </c>
      <c r="BU45" s="78" t="e">
        <f t="shared" si="50"/>
        <v>#N/A</v>
      </c>
      <c r="BV45" s="78" t="e">
        <f t="shared" si="51"/>
        <v>#N/A</v>
      </c>
      <c r="BW45" s="78" t="e">
        <f t="shared" si="52"/>
        <v>#N/A</v>
      </c>
      <c r="BX45" s="78" t="e">
        <f t="shared" si="53"/>
        <v>#N/A</v>
      </c>
      <c r="BY45" s="78" t="e">
        <f t="shared" si="54"/>
        <v>#N/A</v>
      </c>
      <c r="BZ45" s="78" t="e">
        <f t="shared" si="55"/>
        <v>#N/A</v>
      </c>
      <c r="CA45" s="78" t="e">
        <f t="shared" si="56"/>
        <v>#N/A</v>
      </c>
      <c r="CB45" s="78" t="e">
        <f t="shared" si="57"/>
        <v>#N/A</v>
      </c>
    </row>
    <row r="46" spans="1:80" ht="13" x14ac:dyDescent="0.3">
      <c r="A46" s="18" t="s">
        <v>81</v>
      </c>
      <c r="B46" s="108">
        <f>IF('Formatted Data'!D41='Formatted Data'!D40,0,1)</f>
        <v>0</v>
      </c>
      <c r="C46" s="63" t="str">
        <f>IF(B46=0,"",VLOOKUP('Nom Revenue'!A46,'Commodity Code List'!$B$2:$C$19,2,FALSE))</f>
        <v/>
      </c>
      <c r="D46" s="63" t="str">
        <f>'Formatted Data'!E41</f>
        <v>L</v>
      </c>
      <c r="E46" s="63" t="str">
        <f>'Formatted Data'!F41</f>
        <v>X</v>
      </c>
      <c r="F46" s="63" t="str">
        <f>'Formatted Data'!G41</f>
        <v>X</v>
      </c>
      <c r="G46" s="109">
        <f>VLOOKUP(G$3*100+ROW(G46)-ROW(G$4)-3,'Formatted Data'!$A:$M,8,FALSE)/1000</f>
        <v>1095.578</v>
      </c>
      <c r="H46" s="109">
        <f>VLOOKUP(H$3*100+ROW(H46)-ROW(H$4)-3,'Formatted Data'!$A:$M,8,FALSE)/1000</f>
        <v>1039.825</v>
      </c>
      <c r="I46" s="109">
        <f>VLOOKUP(I$3*100+ROW(I46)-ROW(I$4)-3,'Formatted Data'!$A:$M,8,FALSE)/1000</f>
        <v>1025.6690000000001</v>
      </c>
      <c r="J46" s="109">
        <f>VLOOKUP(J$3*100+ROW(J46)-ROW(J$4)-3,'Formatted Data'!$A:$M,8,FALSE)/1000</f>
        <v>1019.764</v>
      </c>
      <c r="K46" s="109">
        <f>VLOOKUP(K$3*100+ROW(K46)-ROW(K$4)-3,'Formatted Data'!$A:$M,8,FALSE)/1000</f>
        <v>999.32399999999996</v>
      </c>
      <c r="L46" s="109">
        <f>VLOOKUP(L$3*100+ROW(L46)-ROW(L$4)-3,'Formatted Data'!$A:$M,8,FALSE)/1000</f>
        <v>1075.777</v>
      </c>
      <c r="M46" s="109">
        <f>VLOOKUP(M$3*100+ROW(M46)-ROW(M$4)-3,'Formatted Data'!$A:$M,8,FALSE)/1000</f>
        <v>1045.095</v>
      </c>
      <c r="N46" s="109">
        <f>VLOOKUP(N$3*100+ROW(N46)-ROW(N$4)-3,'Formatted Data'!$A:$M,8,FALSE)/1000</f>
        <v>1125.9010000000001</v>
      </c>
      <c r="O46" s="109">
        <f>VLOOKUP(O$3*100+ROW(O46)-ROW(O$4)-3,'Formatted Data'!$A:$M,8,FALSE)/1000</f>
        <v>1109.9680000000001</v>
      </c>
      <c r="P46" s="109">
        <f>VLOOKUP(P$3*100+ROW(P46)-ROW(P$4)-3,'Formatted Data'!$A:$M,8,FALSE)/1000</f>
        <v>1210.663</v>
      </c>
      <c r="Q46" s="109">
        <f>VLOOKUP(Q$3*100+ROW(Q46)-ROW(Q$4)-3,'Formatted Data'!$A:$M,8,FALSE)/1000</f>
        <v>1156.848</v>
      </c>
      <c r="R46" s="109">
        <f>VLOOKUP(R$3*100+ROW(R46)-ROW(R$4)-3,'Formatted Data'!$A:$M,8,FALSE)/1000</f>
        <v>1110.818</v>
      </c>
      <c r="S46" s="109">
        <f>VLOOKUP(S$3*100+ROW(S46)-ROW(S$4)-3,'Formatted Data'!$A:$M,8,FALSE)/1000</f>
        <v>1102.0650000000001</v>
      </c>
      <c r="T46" s="109">
        <f>VLOOKUP(T$3*100+ROW(T46)-ROW(T$4)-3,'Formatted Data'!$A:$M,8,FALSE)/1000</f>
        <v>1148.0640000000001</v>
      </c>
      <c r="U46" s="109">
        <f>VLOOKUP(U$3*100+ROW(U46)-ROW(U$4)-3,'Formatted Data'!$A:$M,8,FALSE)/1000</f>
        <v>1148.7070000000001</v>
      </c>
      <c r="V46" s="109">
        <f>VLOOKUP(V$3*100+ROW(V46)-ROW(V$4)-3,'Formatted Data'!$A:$M,8,FALSE)/1000</f>
        <v>1200.6079999999999</v>
      </c>
      <c r="W46" s="109">
        <f>VLOOKUP(W$3*100+ROW(W46)-ROW(W$4)-3,'Formatted Data'!$A:$M,8,FALSE)/1000</f>
        <v>1310.972</v>
      </c>
      <c r="X46" s="109">
        <f>VLOOKUP(X$3*100+ROW(X46)-ROW(X$4)-3,'Formatted Data'!$A:$M,8,FALSE)/1000</f>
        <v>1396.5609999999999</v>
      </c>
      <c r="Y46" s="109">
        <f>VLOOKUP(Y$3*100+ROW(Y46)-ROW(Y$4)-3,'Formatted Data'!$A:$M,8,FALSE)/1000</f>
        <v>1404.232</v>
      </c>
      <c r="Z46" s="109">
        <f>VLOOKUP(Z$3*100+ROW(Z46)-ROW(Z$4)-3,'Formatted Data'!$A:$M,8,FALSE)/1000</f>
        <v>1460.8009999999999</v>
      </c>
      <c r="AA46" s="109">
        <f>VLOOKUP(AA$3*100+ROW(AA46)-ROW(AA$4)-3,'Formatted Data'!$A:$M,8,FALSE)/1000</f>
        <v>1773.204</v>
      </c>
      <c r="AB46" s="109">
        <f>VLOOKUP(AB$3*100+ROW(AB46)-ROW(AB$4)-3,'Formatted Data'!$A:$M,8,FALSE)/1000</f>
        <v>2071.0340000000001</v>
      </c>
      <c r="AC46" s="109">
        <f t="shared" si="35"/>
        <v>2279.6480000000001</v>
      </c>
      <c r="AD46" s="109">
        <f>VLOOKUP(AD$3*100+ROW(AD46)-ROW(AD$4),'Formatted Data'!$A:$M,8,FALSE)/1000</f>
        <v>2279.6480000000001</v>
      </c>
      <c r="AE46" s="109">
        <f>VLOOKUP(AE$3*100+ROW(AE46)-ROW(AE$4),'Formatted Data'!$A:$M,8,FALSE)/1000</f>
        <v>2667.9540000000002</v>
      </c>
      <c r="AF46" s="109">
        <f>VLOOKUP(AF$3*100+ROW(AF46)-ROW(AF$4),'Formatted Data'!$A:$M,8,FALSE)/1000</f>
        <v>2452.2469999999998</v>
      </c>
      <c r="AG46" s="109">
        <f>VLOOKUP(AG$3*100+ROW(AG46)-ROW(AG$4),'Formatted Data'!$A:$M,8,FALSE)/1000</f>
        <v>2702.585</v>
      </c>
      <c r="AH46" s="109">
        <f>VLOOKUP(AH$3*100+ROW(AH46)-ROW(AH$4),'Formatted Data'!$A:$M,8,FALSE)/1000</f>
        <v>2790.34</v>
      </c>
      <c r="AI46" s="109">
        <f>VLOOKUP(AI$3*100+ROW(AI46)-ROW(AI$4),'Formatted Data'!$A:$M,8,FALSE)/1000</f>
        <v>2876.8519999999999</v>
      </c>
      <c r="AJ46" s="109">
        <f>VLOOKUP(AJ$3*100+ROW(AJ46)-ROW(AJ$4),'Formatted Data'!$A:$M,8,FALSE)/1000</f>
        <v>2839.4229999999998</v>
      </c>
      <c r="AK46" s="109">
        <f>VLOOKUP(AK$3*100+ROW(AK46)-ROW(AK$4),'Formatted Data'!$A:$M,8,FALSE)/1000</f>
        <v>2976.3139999999999</v>
      </c>
      <c r="AL46" s="109">
        <f>VLOOKUP(AL$3*100+ROW(AL46)-ROW(AL$4),'Formatted Data'!$A:$M,8,FALSE)/1000</f>
        <v>3311.4140000000002</v>
      </c>
      <c r="AM46" s="109">
        <f>VLOOKUP(AM$3*100+ROW(AM46)-ROW(AM$4),'Formatted Data'!$A:$M,8,FALSE)/1000</f>
        <v>3211.2750000000001</v>
      </c>
      <c r="AN46" s="109">
        <f>VLOOKUP(AN$3*100+ROW(AN46)-ROW(AN$4),'Formatted Data'!$A:$M,8,FALSE)/1000</f>
        <v>3395.3620000000001</v>
      </c>
      <c r="AO46" s="109">
        <f>VLOOKUP(AO$3*100+ROW(AO46)-ROW(AO$4),'Formatted Data'!$A:$M,8,FALSE)/1000</f>
        <v>3541.134</v>
      </c>
      <c r="AP46" s="109">
        <f>VLOOKUP(AP$3*100+ROW(AP46)-ROW(AP$4),'Formatted Data'!$A:$M,8,FALSE)/1000</f>
        <v>3432.0790000000002</v>
      </c>
      <c r="AQ46" s="109">
        <f>VLOOKUP(AQ$3*100+ROW(AQ46)-ROW(AQ$4),'Formatted Data'!$A:$M,8,FALSE)/1000</f>
        <v>3129.317</v>
      </c>
      <c r="AR46" s="109">
        <f>VLOOKUP(AR$3*100+ROW(AR46)-ROW(AR$4),'Formatted Data'!$A:$M,8,FALSE)/1000</f>
        <v>3497.527</v>
      </c>
      <c r="AS46" s="109">
        <f>VLOOKUP(AS$3*100+ROW(AS46)-ROW(AS$4),'Formatted Data'!$A:$M,8,FALSE)/1000</f>
        <v>4331.0969999999998</v>
      </c>
      <c r="AT46" s="109" t="e">
        <f>VLOOKUP(AT$3*100+ROW(AT46)-ROW(AT$4),'Formatted Data'!$A:$M,8,FALSE)/1000</f>
        <v>#N/A</v>
      </c>
      <c r="AU46" s="109" t="e">
        <f>VLOOKUP(AU$3*100+ROW(AU46)-ROW(AU$4),'Formatted Data'!$A:$M,8,FALSE)/1000</f>
        <v>#N/A</v>
      </c>
      <c r="AV46" s="109" t="e">
        <f>VLOOKUP(AV$3*100+ROW(AV46)-ROW(AV$4),'Formatted Data'!$A:$M,8,FALSE)/1000</f>
        <v>#N/A</v>
      </c>
      <c r="AW46" s="109" t="e">
        <f>VLOOKUP(AW$3*100+ROW(AW46)-ROW(AW$4),'Formatted Data'!$A:$M,8,FALSE)/1000</f>
        <v>#N/A</v>
      </c>
      <c r="AX46" s="109" t="e">
        <f>VLOOKUP(AX$3*100+ROW(AX46)-ROW(AX$4),'Formatted Data'!$A:$M,8,FALSE)/1000</f>
        <v>#N/A</v>
      </c>
      <c r="AY46" s="109" t="e">
        <f>VLOOKUP(AY$3*100+ROW(AY46)-ROW(AY$4),'Formatted Data'!$A:$M,8,FALSE)/1000</f>
        <v>#N/A</v>
      </c>
      <c r="AZ46" s="109" t="e">
        <f>VLOOKUP(AZ$3*100+ROW(AZ46)-ROW(AZ$4),'Formatted Data'!$A:$M,8,FALSE)/1000</f>
        <v>#N/A</v>
      </c>
      <c r="BA46" s="109" t="e">
        <f>VLOOKUP(BA$3*100+ROW(BA46)-ROW(BA$4),'Formatted Data'!$A:$M,8,FALSE)/1000</f>
        <v>#N/A</v>
      </c>
      <c r="BB46" s="109"/>
      <c r="BC46" s="78">
        <f t="shared" si="58"/>
        <v>0.21385732895856457</v>
      </c>
      <c r="BD46" s="78">
        <f t="shared" si="62"/>
        <v>0.16796149794383508</v>
      </c>
      <c r="BE46" s="78">
        <f t="shared" si="37"/>
        <v>0.10072939410941584</v>
      </c>
      <c r="BF46" s="78">
        <f t="shared" si="59"/>
        <v>0.17033594660228246</v>
      </c>
      <c r="BG46" s="78">
        <f t="shared" si="59"/>
        <v>-8.08510941343068E-2</v>
      </c>
      <c r="BH46" s="78">
        <f t="shared" si="59"/>
        <v>0.10208514884512043</v>
      </c>
      <c r="BI46" s="78">
        <f t="shared" si="59"/>
        <v>3.2470764101776739E-2</v>
      </c>
      <c r="BJ46" s="78">
        <f t="shared" si="59"/>
        <v>3.1004107026383787E-2</v>
      </c>
      <c r="BK46" s="78">
        <f t="shared" si="59"/>
        <v>-1.3010401647356229E-2</v>
      </c>
      <c r="BL46" s="78">
        <f t="shared" si="59"/>
        <v>4.8210851289152812E-2</v>
      </c>
      <c r="BM46" s="78">
        <f t="shared" si="63"/>
        <v>0.11258892710916935</v>
      </c>
      <c r="BN46" s="78">
        <f t="shared" si="43"/>
        <v>-3.0240555847139694E-2</v>
      </c>
      <c r="BO46" s="78">
        <f t="shared" si="44"/>
        <v>5.7325205720469175E-2</v>
      </c>
      <c r="BP46" s="78">
        <f t="shared" si="45"/>
        <v>4.293268287740748E-2</v>
      </c>
      <c r="BQ46" s="78">
        <f t="shared" si="46"/>
        <v>-3.0796631813424735E-2</v>
      </c>
      <c r="BR46" s="78">
        <f t="shared" si="47"/>
        <v>-8.8215335369611347E-2</v>
      </c>
      <c r="BS46" s="78">
        <f t="shared" si="48"/>
        <v>0.11766465334128817</v>
      </c>
      <c r="BT46" s="78">
        <f t="shared" si="49"/>
        <v>0.23833125519831566</v>
      </c>
      <c r="BU46" s="78" t="e">
        <f t="shared" si="50"/>
        <v>#N/A</v>
      </c>
      <c r="BV46" s="78" t="e">
        <f t="shared" si="51"/>
        <v>#N/A</v>
      </c>
      <c r="BW46" s="78" t="e">
        <f t="shared" si="52"/>
        <v>#N/A</v>
      </c>
      <c r="BX46" s="78" t="e">
        <f t="shared" si="53"/>
        <v>#N/A</v>
      </c>
      <c r="BY46" s="78" t="e">
        <f t="shared" si="54"/>
        <v>#N/A</v>
      </c>
      <c r="BZ46" s="78" t="e">
        <f t="shared" si="55"/>
        <v>#N/A</v>
      </c>
      <c r="CA46" s="78" t="e">
        <f t="shared" si="56"/>
        <v>#N/A</v>
      </c>
      <c r="CB46" s="78" t="e">
        <f t="shared" si="57"/>
        <v>#N/A</v>
      </c>
    </row>
    <row r="47" spans="1:80" ht="13" x14ac:dyDescent="0.3">
      <c r="A47" s="20" t="s">
        <v>46</v>
      </c>
      <c r="B47" s="42">
        <f>IF('Formatted Data'!D42='Formatted Data'!D41,0,1)</f>
        <v>1</v>
      </c>
      <c r="C47" s="69" t="str">
        <f>IF(B47=0,"",VLOOKUP('Nom Revenue'!A47,'Commodity Code List'!$B$2:$C$19,2,FALSE))</f>
        <v>24</v>
      </c>
      <c r="D47" s="69" t="str">
        <f>'Formatted Data'!E42</f>
        <v>S</v>
      </c>
      <c r="E47" s="69" t="str">
        <f>'Formatted Data'!F42</f>
        <v>X</v>
      </c>
      <c r="F47" s="69" t="str">
        <f>'Formatted Data'!G42</f>
        <v>X</v>
      </c>
      <c r="G47" s="110">
        <f>VLOOKUP(G$3*100+ROW(G47)-ROW(G$4)-3,'Formatted Data'!$A:$M,8,FALSE)/1000</f>
        <v>244.78700000000001</v>
      </c>
      <c r="H47" s="110">
        <f>VLOOKUP(H$3*100+ROW(H47)-ROW(H$4)-3,'Formatted Data'!$A:$M,8,FALSE)/1000</f>
        <v>248.72</v>
      </c>
      <c r="I47" s="110">
        <f>VLOOKUP(I$3*100+ROW(I47)-ROW(I$4)-3,'Formatted Data'!$A:$M,8,FALSE)/1000</f>
        <v>259.13499999999999</v>
      </c>
      <c r="J47" s="110">
        <f>VLOOKUP(J$3*100+ROW(J47)-ROW(J$4)-3,'Formatted Data'!$A:$M,8,FALSE)/1000</f>
        <v>256.67500000000001</v>
      </c>
      <c r="K47" s="110">
        <f>VLOOKUP(K$3*100+ROW(K47)-ROW(K$4)-3,'Formatted Data'!$A:$M,8,FALSE)/1000</f>
        <v>381.57100000000003</v>
      </c>
      <c r="L47" s="110">
        <f>VLOOKUP(L$3*100+ROW(L47)-ROW(L$4)-3,'Formatted Data'!$A:$M,8,FALSE)/1000</f>
        <v>378.38799999999998</v>
      </c>
      <c r="M47" s="110">
        <f>VLOOKUP(M$3*100+ROW(M47)-ROW(M$4)-3,'Formatted Data'!$A:$M,8,FALSE)/1000</f>
        <v>347.44499999999999</v>
      </c>
      <c r="N47" s="110">
        <f>VLOOKUP(N$3*100+ROW(N47)-ROW(N$4)-3,'Formatted Data'!$A:$M,8,FALSE)/1000</f>
        <v>356.55500000000001</v>
      </c>
      <c r="O47" s="110">
        <f>VLOOKUP(O$3*100+ROW(O47)-ROW(O$4)-3,'Formatted Data'!$A:$M,8,FALSE)/1000</f>
        <v>358.33</v>
      </c>
      <c r="P47" s="110">
        <f>VLOOKUP(P$3*100+ROW(P47)-ROW(P$4)-3,'Formatted Data'!$A:$M,8,FALSE)/1000</f>
        <v>361.61399999999998</v>
      </c>
      <c r="Q47" s="110">
        <f>VLOOKUP(Q$3*100+ROW(Q47)-ROW(Q$4)-3,'Formatted Data'!$A:$M,8,FALSE)/1000</f>
        <v>346.44400000000002</v>
      </c>
      <c r="R47" s="110">
        <f>VLOOKUP(R$3*100+ROW(R47)-ROW(R$4)-3,'Formatted Data'!$A:$M,8,FALSE)/1000</f>
        <v>312.64800000000002</v>
      </c>
      <c r="S47" s="110">
        <f>VLOOKUP(S$3*100+ROW(S47)-ROW(S$4)-3,'Formatted Data'!$A:$M,8,FALSE)/1000</f>
        <v>341.50099999999998</v>
      </c>
      <c r="T47" s="110">
        <f>VLOOKUP(T$3*100+ROW(T47)-ROW(T$4)-3,'Formatted Data'!$A:$M,8,FALSE)/1000</f>
        <v>316.20100000000002</v>
      </c>
      <c r="U47" s="110">
        <f>VLOOKUP(U$3*100+ROW(U47)-ROW(U$4)-3,'Formatted Data'!$A:$M,8,FALSE)/1000</f>
        <v>289.39600000000002</v>
      </c>
      <c r="V47" s="110">
        <f>VLOOKUP(V$3*100+ROW(V47)-ROW(V$4)-3,'Formatted Data'!$A:$M,8,FALSE)/1000</f>
        <v>280.76900000000001</v>
      </c>
      <c r="W47" s="110">
        <f>VLOOKUP(W$3*100+ROW(W47)-ROW(W$4)-3,'Formatted Data'!$A:$M,8,FALSE)/1000</f>
        <v>269.20999999999998</v>
      </c>
      <c r="X47" s="110">
        <f>VLOOKUP(X$3*100+ROW(X47)-ROW(X$4)-3,'Formatted Data'!$A:$M,8,FALSE)/1000</f>
        <v>266.24599999999998</v>
      </c>
      <c r="Y47" s="110">
        <f>VLOOKUP(Y$3*100+ROW(Y47)-ROW(Y$4)-3,'Formatted Data'!$A:$M,8,FALSE)/1000</f>
        <v>296.07799999999997</v>
      </c>
      <c r="Z47" s="110">
        <f>VLOOKUP(Z$3*100+ROW(Z47)-ROW(Z$4)-3,'Formatted Data'!$A:$M,8,FALSE)/1000</f>
        <v>278.988</v>
      </c>
      <c r="AA47" s="110">
        <f>VLOOKUP(AA$3*100+ROW(AA47)-ROW(AA$4)-3,'Formatted Data'!$A:$M,8,FALSE)/1000</f>
        <v>315.38099999999997</v>
      </c>
      <c r="AB47" s="110">
        <f>VLOOKUP(AB$3*100+ROW(AB47)-ROW(AB$4)-3,'Formatted Data'!$A:$M,8,FALSE)/1000</f>
        <v>320.803</v>
      </c>
      <c r="AC47" s="110">
        <f t="shared" si="35"/>
        <v>280.05599999999998</v>
      </c>
      <c r="AD47" s="110">
        <f>VLOOKUP(AD$3*100+ROW(AD47)-ROW(AD$4),'Formatted Data'!$A:$M,8,FALSE)/1000</f>
        <v>280.05599999999998</v>
      </c>
      <c r="AE47" s="110">
        <f>VLOOKUP(AE$3*100+ROW(AE47)-ROW(AE$4),'Formatted Data'!$A:$M,8,FALSE)/1000</f>
        <v>262.976</v>
      </c>
      <c r="AF47" s="110">
        <f>VLOOKUP(AF$3*100+ROW(AF47)-ROW(AF$4),'Formatted Data'!$A:$M,8,FALSE)/1000</f>
        <v>174.53</v>
      </c>
      <c r="AG47" s="110">
        <f>VLOOKUP(AG$3*100+ROW(AG47)-ROW(AG$4),'Formatted Data'!$A:$M,8,FALSE)/1000</f>
        <v>179.02699999999999</v>
      </c>
      <c r="AH47" s="110">
        <f>VLOOKUP(AH$3*100+ROW(AH47)-ROW(AH$4),'Formatted Data'!$A:$M,8,FALSE)/1000</f>
        <v>194.96600000000001</v>
      </c>
      <c r="AI47" s="110">
        <f>VLOOKUP(AI$3*100+ROW(AI47)-ROW(AI$4),'Formatted Data'!$A:$M,8,FALSE)/1000</f>
        <v>217.65299999999999</v>
      </c>
      <c r="AJ47" s="110">
        <f>VLOOKUP(AJ$3*100+ROW(AJ47)-ROW(AJ$4),'Formatted Data'!$A:$M,8,FALSE)/1000</f>
        <v>231.304</v>
      </c>
      <c r="AK47" s="110">
        <f>VLOOKUP(AK$3*100+ROW(AK47)-ROW(AK$4),'Formatted Data'!$A:$M,8,FALSE)/1000</f>
        <v>250.18</v>
      </c>
      <c r="AL47" s="110">
        <f>VLOOKUP(AL$3*100+ROW(AL47)-ROW(AL$4),'Formatted Data'!$A:$M,8,FALSE)/1000</f>
        <v>222.39699999999999</v>
      </c>
      <c r="AM47" s="110">
        <f>VLOOKUP(AM$3*100+ROW(AM47)-ROW(AM$4),'Formatted Data'!$A:$M,8,FALSE)/1000</f>
        <v>222.2</v>
      </c>
      <c r="AN47" s="110">
        <f>VLOOKUP(AN$3*100+ROW(AN47)-ROW(AN$4),'Formatted Data'!$A:$M,8,FALSE)/1000</f>
        <v>216.55600000000001</v>
      </c>
      <c r="AO47" s="110">
        <f>VLOOKUP(AO$3*100+ROW(AO47)-ROW(AO$4),'Formatted Data'!$A:$M,8,FALSE)/1000</f>
        <v>220.416</v>
      </c>
      <c r="AP47" s="110">
        <f>VLOOKUP(AP$3*100+ROW(AP47)-ROW(AP$4),'Formatted Data'!$A:$M,8,FALSE)/1000</f>
        <v>224.858</v>
      </c>
      <c r="AQ47" s="110">
        <f>VLOOKUP(AQ$3*100+ROW(AQ47)-ROW(AQ$4),'Formatted Data'!$A:$M,8,FALSE)/1000</f>
        <v>209.91499999999999</v>
      </c>
      <c r="AR47" s="110">
        <f>VLOOKUP(AR$3*100+ROW(AR47)-ROW(AR$4),'Formatted Data'!$A:$M,8,FALSE)/1000</f>
        <v>227.64599999999999</v>
      </c>
      <c r="AS47" s="110">
        <f>VLOOKUP(AS$3*100+ROW(AS47)-ROW(AS$4),'Formatted Data'!$A:$M,8,FALSE)/1000</f>
        <v>277.767</v>
      </c>
      <c r="AT47" s="110" t="e">
        <f>VLOOKUP(AT$3*100+ROW(AT47)-ROW(AT$4),'Formatted Data'!$A:$M,8,FALSE)/1000</f>
        <v>#N/A</v>
      </c>
      <c r="AU47" s="110" t="e">
        <f>VLOOKUP(AU$3*100+ROW(AU47)-ROW(AU$4),'Formatted Data'!$A:$M,8,FALSE)/1000</f>
        <v>#N/A</v>
      </c>
      <c r="AV47" s="110" t="e">
        <f>VLOOKUP(AV$3*100+ROW(AV47)-ROW(AV$4),'Formatted Data'!$A:$M,8,FALSE)/1000</f>
        <v>#N/A</v>
      </c>
      <c r="AW47" s="110" t="e">
        <f>VLOOKUP(AW$3*100+ROW(AW47)-ROW(AW$4),'Formatted Data'!$A:$M,8,FALSE)/1000</f>
        <v>#N/A</v>
      </c>
      <c r="AX47" s="110" t="e">
        <f>VLOOKUP(AX$3*100+ROW(AX47)-ROW(AX$4),'Formatted Data'!$A:$M,8,FALSE)/1000</f>
        <v>#N/A</v>
      </c>
      <c r="AY47" s="110" t="e">
        <f>VLOOKUP(AY$3*100+ROW(AY47)-ROW(AY$4),'Formatted Data'!$A:$M,8,FALSE)/1000</f>
        <v>#N/A</v>
      </c>
      <c r="AZ47" s="110" t="e">
        <f>VLOOKUP(AZ$3*100+ROW(AZ47)-ROW(AZ$4),'Formatted Data'!$A:$M,8,FALSE)/1000</f>
        <v>#N/A</v>
      </c>
      <c r="BA47" s="110" t="e">
        <f>VLOOKUP(BA$3*100+ROW(BA47)-ROW(BA$4),'Formatted Data'!$A:$M,8,FALSE)/1000</f>
        <v>#N/A</v>
      </c>
      <c r="BB47" s="110"/>
      <c r="BC47" s="79">
        <f t="shared" si="58"/>
        <v>0.13044647081594896</v>
      </c>
      <c r="BD47" s="79">
        <f t="shared" si="62"/>
        <v>1.7191904395001734E-2</v>
      </c>
      <c r="BE47" s="111">
        <f t="shared" si="37"/>
        <v>-0.1270156451155382</v>
      </c>
      <c r="BF47" s="79">
        <f t="shared" si="59"/>
        <v>-6.0987802439512073E-2</v>
      </c>
      <c r="BG47" s="79">
        <f t="shared" si="59"/>
        <v>-0.33632726940861524</v>
      </c>
      <c r="BH47" s="79">
        <f t="shared" si="59"/>
        <v>2.5766343895032184E-2</v>
      </c>
      <c r="BI47" s="79">
        <f t="shared" si="59"/>
        <v>8.9031263440710218E-2</v>
      </c>
      <c r="BJ47" s="79">
        <f t="shared" si="59"/>
        <v>0.11636387883015487</v>
      </c>
      <c r="BK47" s="79">
        <f t="shared" si="59"/>
        <v>6.2719098748926116E-2</v>
      </c>
      <c r="BL47" s="79">
        <f t="shared" si="59"/>
        <v>8.1606889634420421E-2</v>
      </c>
      <c r="BM47" s="79">
        <f t="shared" si="63"/>
        <v>-0.11105204252937895</v>
      </c>
      <c r="BN47" s="79">
        <f t="shared" si="43"/>
        <v>-8.8580331569221293E-4</v>
      </c>
      <c r="BO47" s="79">
        <f t="shared" si="44"/>
        <v>-2.5400540054005272E-2</v>
      </c>
      <c r="BP47" s="79">
        <f t="shared" si="45"/>
        <v>1.7824488815825879E-2</v>
      </c>
      <c r="BQ47" s="79">
        <f t="shared" si="46"/>
        <v>2.0152801974448353E-2</v>
      </c>
      <c r="BR47" s="79">
        <f t="shared" si="47"/>
        <v>-6.6455273995143616E-2</v>
      </c>
      <c r="BS47" s="79">
        <f t="shared" si="48"/>
        <v>8.4467522568658637E-2</v>
      </c>
      <c r="BT47" s="79">
        <f t="shared" si="49"/>
        <v>0.22017079149205343</v>
      </c>
      <c r="BU47" s="79" t="e">
        <f t="shared" si="50"/>
        <v>#N/A</v>
      </c>
      <c r="BV47" s="79" t="e">
        <f t="shared" si="51"/>
        <v>#N/A</v>
      </c>
      <c r="BW47" s="79" t="e">
        <f t="shared" si="52"/>
        <v>#N/A</v>
      </c>
      <c r="BX47" s="79" t="e">
        <f t="shared" si="53"/>
        <v>#N/A</v>
      </c>
      <c r="BY47" s="79" t="e">
        <f t="shared" si="54"/>
        <v>#N/A</v>
      </c>
      <c r="BZ47" s="79" t="e">
        <f t="shared" si="55"/>
        <v>#N/A</v>
      </c>
      <c r="CA47" s="79" t="e">
        <f t="shared" si="56"/>
        <v>#N/A</v>
      </c>
      <c r="CB47" s="79" t="e">
        <f t="shared" si="57"/>
        <v>#N/A</v>
      </c>
    </row>
    <row r="48" spans="1:80" ht="13" x14ac:dyDescent="0.3">
      <c r="A48" s="20" t="s">
        <v>81</v>
      </c>
      <c r="B48" s="42">
        <f>IF('Formatted Data'!D43='Formatted Data'!D42,0,1)</f>
        <v>0</v>
      </c>
      <c r="C48" s="69" t="str">
        <f>IF(B48=0,"",VLOOKUP('Nom Revenue'!A48,'Commodity Code List'!$B$2:$C$19,2,FALSE))</f>
        <v/>
      </c>
      <c r="D48" s="69" t="str">
        <f>'Formatted Data'!E43</f>
        <v>M</v>
      </c>
      <c r="E48" s="69" t="str">
        <f>'Formatted Data'!F43</f>
        <v>X</v>
      </c>
      <c r="F48" s="69" t="str">
        <f>'Formatted Data'!G43</f>
        <v>X</v>
      </c>
      <c r="G48" s="110">
        <f>VLOOKUP(G$3*100+ROW(G48)-ROW(G$4)-3,'Formatted Data'!$A:$M,8,FALSE)/1000</f>
        <v>116.789</v>
      </c>
      <c r="H48" s="110">
        <f>VLOOKUP(H$3*100+ROW(H48)-ROW(H$4)-3,'Formatted Data'!$A:$M,8,FALSE)/1000</f>
        <v>149.358</v>
      </c>
      <c r="I48" s="110">
        <f>VLOOKUP(I$3*100+ROW(I48)-ROW(I$4)-3,'Formatted Data'!$A:$M,8,FALSE)/1000</f>
        <v>172.56800000000001</v>
      </c>
      <c r="J48" s="110">
        <f>VLOOKUP(J$3*100+ROW(J48)-ROW(J$4)-3,'Formatted Data'!$A:$M,8,FALSE)/1000</f>
        <v>172.55099999999999</v>
      </c>
      <c r="K48" s="110">
        <f>VLOOKUP(K$3*100+ROW(K48)-ROW(K$4)-3,'Formatted Data'!$A:$M,8,FALSE)/1000</f>
        <v>268.46600000000001</v>
      </c>
      <c r="L48" s="110">
        <f>VLOOKUP(L$3*100+ROW(L48)-ROW(L$4)-3,'Formatted Data'!$A:$M,8,FALSE)/1000</f>
        <v>248.054</v>
      </c>
      <c r="M48" s="110">
        <f>VLOOKUP(M$3*100+ROW(M48)-ROW(M$4)-3,'Formatted Data'!$A:$M,8,FALSE)/1000</f>
        <v>229.916</v>
      </c>
      <c r="N48" s="110">
        <f>VLOOKUP(N$3*100+ROW(N48)-ROW(N$4)-3,'Formatted Data'!$A:$M,8,FALSE)/1000</f>
        <v>243.328</v>
      </c>
      <c r="O48" s="110">
        <f>VLOOKUP(O$3*100+ROW(O48)-ROW(O$4)-3,'Formatted Data'!$A:$M,8,FALSE)/1000</f>
        <v>256.60199999999998</v>
      </c>
      <c r="P48" s="110">
        <f>VLOOKUP(P$3*100+ROW(P48)-ROW(P$4)-3,'Formatted Data'!$A:$M,8,FALSE)/1000</f>
        <v>265.32100000000003</v>
      </c>
      <c r="Q48" s="110">
        <f>VLOOKUP(Q$3*100+ROW(Q48)-ROW(Q$4)-3,'Formatted Data'!$A:$M,8,FALSE)/1000</f>
        <v>256.25900000000001</v>
      </c>
      <c r="R48" s="110">
        <f>VLOOKUP(R$3*100+ROW(R48)-ROW(R$4)-3,'Formatted Data'!$A:$M,8,FALSE)/1000</f>
        <v>258.983</v>
      </c>
      <c r="S48" s="110">
        <f>VLOOKUP(S$3*100+ROW(S48)-ROW(S$4)-3,'Formatted Data'!$A:$M,8,FALSE)/1000</f>
        <v>265.55500000000001</v>
      </c>
      <c r="T48" s="110">
        <f>VLOOKUP(T$3*100+ROW(T48)-ROW(T$4)-3,'Formatted Data'!$A:$M,8,FALSE)/1000</f>
        <v>288.04199999999997</v>
      </c>
      <c r="U48" s="110">
        <f>VLOOKUP(U$3*100+ROW(U48)-ROW(U$4)-3,'Formatted Data'!$A:$M,8,FALSE)/1000</f>
        <v>295.92399999999998</v>
      </c>
      <c r="V48" s="110">
        <f>VLOOKUP(V$3*100+ROW(V48)-ROW(V$4)-3,'Formatted Data'!$A:$M,8,FALSE)/1000</f>
        <v>318.185</v>
      </c>
      <c r="W48" s="110">
        <f>VLOOKUP(W$3*100+ROW(W48)-ROW(W$4)-3,'Formatted Data'!$A:$M,8,FALSE)/1000</f>
        <v>331.05099999999999</v>
      </c>
      <c r="X48" s="110">
        <f>VLOOKUP(X$3*100+ROW(X48)-ROW(X$4)-3,'Formatted Data'!$A:$M,8,FALSE)/1000</f>
        <v>371.07</v>
      </c>
      <c r="Y48" s="110">
        <f>VLOOKUP(Y$3*100+ROW(Y48)-ROW(Y$4)-3,'Formatted Data'!$A:$M,8,FALSE)/1000</f>
        <v>408.24799999999999</v>
      </c>
      <c r="Z48" s="110">
        <f>VLOOKUP(Z$3*100+ROW(Z48)-ROW(Z$4)-3,'Formatted Data'!$A:$M,8,FALSE)/1000</f>
        <v>380.49</v>
      </c>
      <c r="AA48" s="110">
        <f>VLOOKUP(AA$3*100+ROW(AA48)-ROW(AA$4)-3,'Formatted Data'!$A:$M,8,FALSE)/1000</f>
        <v>484.18200000000002</v>
      </c>
      <c r="AB48" s="110">
        <f>VLOOKUP(AB$3*100+ROW(AB48)-ROW(AB$4)-3,'Formatted Data'!$A:$M,8,FALSE)/1000</f>
        <v>472.90300000000002</v>
      </c>
      <c r="AC48" s="110">
        <f t="shared" si="35"/>
        <v>398.51499999999999</v>
      </c>
      <c r="AD48" s="110">
        <f>VLOOKUP(AD$3*100+ROW(AD48)-ROW(AD$4),'Formatted Data'!$A:$M,8,FALSE)/1000</f>
        <v>398.51499999999999</v>
      </c>
      <c r="AE48" s="110">
        <f>VLOOKUP(AE$3*100+ROW(AE48)-ROW(AE$4),'Formatted Data'!$A:$M,8,FALSE)/1000</f>
        <v>308.10199999999998</v>
      </c>
      <c r="AF48" s="110">
        <f>VLOOKUP(AF$3*100+ROW(AF48)-ROW(AF$4),'Formatted Data'!$A:$M,8,FALSE)/1000</f>
        <v>198.32900000000001</v>
      </c>
      <c r="AG48" s="110">
        <f>VLOOKUP(AG$3*100+ROW(AG48)-ROW(AG$4),'Formatted Data'!$A:$M,8,FALSE)/1000</f>
        <v>229.256</v>
      </c>
      <c r="AH48" s="110">
        <f>VLOOKUP(AH$3*100+ROW(AH48)-ROW(AH$4),'Formatted Data'!$A:$M,8,FALSE)/1000</f>
        <v>275.29500000000002</v>
      </c>
      <c r="AI48" s="110">
        <f>VLOOKUP(AI$3*100+ROW(AI48)-ROW(AI$4),'Formatted Data'!$A:$M,8,FALSE)/1000</f>
        <v>316.71199999999999</v>
      </c>
      <c r="AJ48" s="110">
        <f>VLOOKUP(AJ$3*100+ROW(AJ48)-ROW(AJ$4),'Formatted Data'!$A:$M,8,FALSE)/1000</f>
        <v>339.97800000000001</v>
      </c>
      <c r="AK48" s="110">
        <f>VLOOKUP(AK$3*100+ROW(AK48)-ROW(AK$4),'Formatted Data'!$A:$M,8,FALSE)/1000</f>
        <v>402.678</v>
      </c>
      <c r="AL48" s="110">
        <f>VLOOKUP(AL$3*100+ROW(AL48)-ROW(AL$4),'Formatted Data'!$A:$M,8,FALSE)/1000</f>
        <v>341.03800000000001</v>
      </c>
      <c r="AM48" s="110">
        <f>VLOOKUP(AM$3*100+ROW(AM48)-ROW(AM$4),'Formatted Data'!$A:$M,8,FALSE)/1000</f>
        <v>335.54</v>
      </c>
      <c r="AN48" s="110">
        <f>VLOOKUP(AN$3*100+ROW(AN48)-ROW(AN$4),'Formatted Data'!$A:$M,8,FALSE)/1000</f>
        <v>334.34100000000001</v>
      </c>
      <c r="AO48" s="110">
        <f>VLOOKUP(AO$3*100+ROW(AO48)-ROW(AO$4),'Formatted Data'!$A:$M,8,FALSE)/1000</f>
        <v>390.238</v>
      </c>
      <c r="AP48" s="110">
        <f>VLOOKUP(AP$3*100+ROW(AP48)-ROW(AP$4),'Formatted Data'!$A:$M,8,FALSE)/1000</f>
        <v>399.24900000000002</v>
      </c>
      <c r="AQ48" s="110">
        <f>VLOOKUP(AQ$3*100+ROW(AQ48)-ROW(AQ$4),'Formatted Data'!$A:$M,8,FALSE)/1000</f>
        <v>379.26</v>
      </c>
      <c r="AR48" s="110">
        <f>VLOOKUP(AR$3*100+ROW(AR48)-ROW(AR$4),'Formatted Data'!$A:$M,8,FALSE)/1000</f>
        <v>402.31900000000002</v>
      </c>
      <c r="AS48" s="110">
        <f>VLOOKUP(AS$3*100+ROW(AS48)-ROW(AS$4),'Formatted Data'!$A:$M,8,FALSE)/1000</f>
        <v>480.67500000000001</v>
      </c>
      <c r="AT48" s="110" t="e">
        <f>VLOOKUP(AT$3*100+ROW(AT48)-ROW(AT$4),'Formatted Data'!$A:$M,8,FALSE)/1000</f>
        <v>#N/A</v>
      </c>
      <c r="AU48" s="110" t="e">
        <f>VLOOKUP(AU$3*100+ROW(AU48)-ROW(AU$4),'Formatted Data'!$A:$M,8,FALSE)/1000</f>
        <v>#N/A</v>
      </c>
      <c r="AV48" s="110" t="e">
        <f>VLOOKUP(AV$3*100+ROW(AV48)-ROW(AV$4),'Formatted Data'!$A:$M,8,FALSE)/1000</f>
        <v>#N/A</v>
      </c>
      <c r="AW48" s="110" t="e">
        <f>VLOOKUP(AW$3*100+ROW(AW48)-ROW(AW$4),'Formatted Data'!$A:$M,8,FALSE)/1000</f>
        <v>#N/A</v>
      </c>
      <c r="AX48" s="110" t="e">
        <f>VLOOKUP(AX$3*100+ROW(AX48)-ROW(AX$4),'Formatted Data'!$A:$M,8,FALSE)/1000</f>
        <v>#N/A</v>
      </c>
      <c r="AY48" s="110" t="e">
        <f>VLOOKUP(AY$3*100+ROW(AY48)-ROW(AY$4),'Formatted Data'!$A:$M,8,FALSE)/1000</f>
        <v>#N/A</v>
      </c>
      <c r="AZ48" s="110" t="e">
        <f>VLOOKUP(AZ$3*100+ROW(AZ48)-ROW(AZ$4),'Formatted Data'!$A:$M,8,FALSE)/1000</f>
        <v>#N/A</v>
      </c>
      <c r="BA48" s="110" t="e">
        <f>VLOOKUP(BA$3*100+ROW(BA48)-ROW(BA$4),'Formatted Data'!$A:$M,8,FALSE)/1000</f>
        <v>#N/A</v>
      </c>
      <c r="BB48" s="110"/>
      <c r="BC48" s="79">
        <f t="shared" si="58"/>
        <v>0.2725222739099582</v>
      </c>
      <c r="BD48" s="79">
        <f t="shared" si="62"/>
        <v>-2.3294959333473808E-2</v>
      </c>
      <c r="BE48" s="111">
        <f t="shared" si="37"/>
        <v>-0.15730075723774228</v>
      </c>
      <c r="BF48" s="79">
        <f t="shared" si="59"/>
        <v>-0.22687477259325251</v>
      </c>
      <c r="BG48" s="79">
        <f t="shared" si="59"/>
        <v>-0.3562878527240978</v>
      </c>
      <c r="BH48" s="79">
        <f t="shared" si="59"/>
        <v>0.15593786082721128</v>
      </c>
      <c r="BI48" s="79">
        <f t="shared" si="59"/>
        <v>0.20081917158111473</v>
      </c>
      <c r="BJ48" s="79">
        <f t="shared" si="59"/>
        <v>0.15044588532301706</v>
      </c>
      <c r="BK48" s="79">
        <f t="shared" si="59"/>
        <v>7.3461062416327882E-2</v>
      </c>
      <c r="BL48" s="79">
        <f t="shared" si="59"/>
        <v>0.18442369800398839</v>
      </c>
      <c r="BM48" s="79">
        <f t="shared" si="63"/>
        <v>-0.1530751617918038</v>
      </c>
      <c r="BN48" s="79">
        <f t="shared" si="43"/>
        <v>-1.6121370639048949E-2</v>
      </c>
      <c r="BO48" s="79">
        <f t="shared" si="44"/>
        <v>-3.5733444596769415E-3</v>
      </c>
      <c r="BP48" s="79">
        <f t="shared" si="45"/>
        <v>0.16718559793743504</v>
      </c>
      <c r="BQ48" s="79">
        <f t="shared" si="46"/>
        <v>2.3091036751931027E-2</v>
      </c>
      <c r="BR48" s="79">
        <f t="shared" si="47"/>
        <v>-5.0066499853474999E-2</v>
      </c>
      <c r="BS48" s="79">
        <f t="shared" si="48"/>
        <v>6.0799978906291186E-2</v>
      </c>
      <c r="BT48" s="79">
        <f t="shared" si="49"/>
        <v>0.19476087383394769</v>
      </c>
      <c r="BU48" s="79" t="e">
        <f t="shared" si="50"/>
        <v>#N/A</v>
      </c>
      <c r="BV48" s="79" t="e">
        <f t="shared" si="51"/>
        <v>#N/A</v>
      </c>
      <c r="BW48" s="79" t="e">
        <f t="shared" si="52"/>
        <v>#N/A</v>
      </c>
      <c r="BX48" s="79" t="e">
        <f t="shared" si="53"/>
        <v>#N/A</v>
      </c>
      <c r="BY48" s="79" t="e">
        <f t="shared" si="54"/>
        <v>#N/A</v>
      </c>
      <c r="BZ48" s="79" t="e">
        <f t="shared" si="55"/>
        <v>#N/A</v>
      </c>
      <c r="CA48" s="79" t="e">
        <f t="shared" si="56"/>
        <v>#N/A</v>
      </c>
      <c r="CB48" s="79" t="e">
        <f t="shared" si="57"/>
        <v>#N/A</v>
      </c>
    </row>
    <row r="49" spans="1:80" ht="13" x14ac:dyDescent="0.3">
      <c r="A49" s="20" t="s">
        <v>81</v>
      </c>
      <c r="B49" s="42">
        <f>IF('Formatted Data'!D44='Formatted Data'!D43,0,1)</f>
        <v>0</v>
      </c>
      <c r="C49" s="69" t="str">
        <f>IF(B49=0,"",VLOOKUP('Nom Revenue'!A49,'Commodity Code List'!$B$2:$C$19,2,FALSE))</f>
        <v/>
      </c>
      <c r="D49" s="69" t="str">
        <f>'Formatted Data'!E44</f>
        <v>L</v>
      </c>
      <c r="E49" s="69" t="str">
        <f>'Formatted Data'!F44</f>
        <v>X</v>
      </c>
      <c r="F49" s="69" t="str">
        <f>'Formatted Data'!G44</f>
        <v>X</v>
      </c>
      <c r="G49" s="110">
        <f>VLOOKUP(G$3*100+ROW(G49)-ROW(G$4)-3,'Formatted Data'!$A:$M,8,FALSE)/1000</f>
        <v>540.07299999999998</v>
      </c>
      <c r="H49" s="110">
        <f>VLOOKUP(H$3*100+ROW(H49)-ROW(H$4)-3,'Formatted Data'!$A:$M,8,FALSE)/1000</f>
        <v>546.92700000000002</v>
      </c>
      <c r="I49" s="110">
        <f>VLOOKUP(I$3*100+ROW(I49)-ROW(I$4)-3,'Formatted Data'!$A:$M,8,FALSE)/1000</f>
        <v>504.13</v>
      </c>
      <c r="J49" s="110">
        <f>VLOOKUP(J$3*100+ROW(J49)-ROW(J$4)-3,'Formatted Data'!$A:$M,8,FALSE)/1000</f>
        <v>457.46300000000002</v>
      </c>
      <c r="K49" s="110">
        <f>VLOOKUP(K$3*100+ROW(K49)-ROW(K$4)-3,'Formatted Data'!$A:$M,8,FALSE)/1000</f>
        <v>949.05700000000002</v>
      </c>
      <c r="L49" s="110">
        <f>VLOOKUP(L$3*100+ROW(L49)-ROW(L$4)-3,'Formatted Data'!$A:$M,8,FALSE)/1000</f>
        <v>872.18399999999997</v>
      </c>
      <c r="M49" s="110">
        <f>VLOOKUP(M$3*100+ROW(M49)-ROW(M$4)-3,'Formatted Data'!$A:$M,8,FALSE)/1000</f>
        <v>789.36300000000006</v>
      </c>
      <c r="N49" s="110">
        <f>VLOOKUP(N$3*100+ROW(N49)-ROW(N$4)-3,'Formatted Data'!$A:$M,8,FALSE)/1000</f>
        <v>876.471</v>
      </c>
      <c r="O49" s="110">
        <f>VLOOKUP(O$3*100+ROW(O49)-ROW(O$4)-3,'Formatted Data'!$A:$M,8,FALSE)/1000</f>
        <v>939.86800000000005</v>
      </c>
      <c r="P49" s="110">
        <f>VLOOKUP(P$3*100+ROW(P49)-ROW(P$4)-3,'Formatted Data'!$A:$M,8,FALSE)/1000</f>
        <v>1008.622</v>
      </c>
      <c r="Q49" s="110">
        <f>VLOOKUP(Q$3*100+ROW(Q49)-ROW(Q$4)-3,'Formatted Data'!$A:$M,8,FALSE)/1000</f>
        <v>986.16600000000005</v>
      </c>
      <c r="R49" s="110">
        <f>VLOOKUP(R$3*100+ROW(R49)-ROW(R$4)-3,'Formatted Data'!$A:$M,8,FALSE)/1000</f>
        <v>1009.356</v>
      </c>
      <c r="S49" s="110">
        <f>VLOOKUP(S$3*100+ROW(S49)-ROW(S$4)-3,'Formatted Data'!$A:$M,8,FALSE)/1000</f>
        <v>1119.8389999999999</v>
      </c>
      <c r="T49" s="110">
        <f>VLOOKUP(T$3*100+ROW(T49)-ROW(T$4)-3,'Formatted Data'!$A:$M,8,FALSE)/1000</f>
        <v>1266.078</v>
      </c>
      <c r="U49" s="110">
        <f>VLOOKUP(U$3*100+ROW(U49)-ROW(U$4)-3,'Formatted Data'!$A:$M,8,FALSE)/1000</f>
        <v>1293.875</v>
      </c>
      <c r="V49" s="110">
        <f>VLOOKUP(V$3*100+ROW(V49)-ROW(V$4)-3,'Formatted Data'!$A:$M,8,FALSE)/1000</f>
        <v>1287.1300000000001</v>
      </c>
      <c r="W49" s="110">
        <f>VLOOKUP(W$3*100+ROW(W49)-ROW(W$4)-3,'Formatted Data'!$A:$M,8,FALSE)/1000</f>
        <v>1280.8489999999999</v>
      </c>
      <c r="X49" s="110">
        <f>VLOOKUP(X$3*100+ROW(X49)-ROW(X$4)-3,'Formatted Data'!$A:$M,8,FALSE)/1000</f>
        <v>1440.588</v>
      </c>
      <c r="Y49" s="110">
        <f>VLOOKUP(Y$3*100+ROW(Y49)-ROW(Y$4)-3,'Formatted Data'!$A:$M,8,FALSE)/1000</f>
        <v>1620.384</v>
      </c>
      <c r="Z49" s="110">
        <f>VLOOKUP(Z$3*100+ROW(Z49)-ROW(Z$4)-3,'Formatted Data'!$A:$M,8,FALSE)/1000</f>
        <v>1720.155</v>
      </c>
      <c r="AA49" s="110">
        <f>VLOOKUP(AA$3*100+ROW(AA49)-ROW(AA$4)-3,'Formatted Data'!$A:$M,8,FALSE)/1000</f>
        <v>1998.723</v>
      </c>
      <c r="AB49" s="110">
        <f>VLOOKUP(AB$3*100+ROW(AB49)-ROW(AB$4)-3,'Formatted Data'!$A:$M,8,FALSE)/1000</f>
        <v>2173.942</v>
      </c>
      <c r="AC49" s="110">
        <f t="shared" si="35"/>
        <v>1792.5039999999999</v>
      </c>
      <c r="AD49" s="110">
        <f>VLOOKUP(AD$3*100+ROW(AD49)-ROW(AD$4),'Formatted Data'!$A:$M,8,FALSE)/1000</f>
        <v>1792.5039999999999</v>
      </c>
      <c r="AE49" s="110">
        <f>VLOOKUP(AE$3*100+ROW(AE49)-ROW(AE$4),'Formatted Data'!$A:$M,8,FALSE)/1000</f>
        <v>1408.2380000000001</v>
      </c>
      <c r="AF49" s="110">
        <f>VLOOKUP(AF$3*100+ROW(AF49)-ROW(AF$4),'Formatted Data'!$A:$M,8,FALSE)/1000</f>
        <v>972.36099999999999</v>
      </c>
      <c r="AG49" s="110">
        <f>VLOOKUP(AG$3*100+ROW(AG49)-ROW(AG$4),'Formatted Data'!$A:$M,8,FALSE)/1000</f>
        <v>1099.404</v>
      </c>
      <c r="AH49" s="110">
        <f>VLOOKUP(AH$3*100+ROW(AH49)-ROW(AH$4),'Formatted Data'!$A:$M,8,FALSE)/1000</f>
        <v>1120.231</v>
      </c>
      <c r="AI49" s="110">
        <f>VLOOKUP(AI$3*100+ROW(AI49)-ROW(AI$4),'Formatted Data'!$A:$M,8,FALSE)/1000</f>
        <v>1349.9860000000001</v>
      </c>
      <c r="AJ49" s="110">
        <f>VLOOKUP(AJ$3*100+ROW(AJ49)-ROW(AJ$4),'Formatted Data'!$A:$M,8,FALSE)/1000</f>
        <v>1485.1659999999999</v>
      </c>
      <c r="AK49" s="110">
        <f>VLOOKUP(AK$3*100+ROW(AK49)-ROW(AK$4),'Formatted Data'!$A:$M,8,FALSE)/1000</f>
        <v>1614.9590000000001</v>
      </c>
      <c r="AL49" s="110">
        <f>VLOOKUP(AL$3*100+ROW(AL49)-ROW(AL$4),'Formatted Data'!$A:$M,8,FALSE)/1000</f>
        <v>1734.3620000000001</v>
      </c>
      <c r="AM49" s="110">
        <f>VLOOKUP(AM$3*100+ROW(AM49)-ROW(AM$4),'Formatted Data'!$A:$M,8,FALSE)/1000</f>
        <v>1755.5250000000001</v>
      </c>
      <c r="AN49" s="110">
        <f>VLOOKUP(AN$3*100+ROW(AN49)-ROW(AN$4),'Formatted Data'!$A:$M,8,FALSE)/1000</f>
        <v>1828.903</v>
      </c>
      <c r="AO49" s="110">
        <f>VLOOKUP(AO$3*100+ROW(AO49)-ROW(AO$4),'Formatted Data'!$A:$M,8,FALSE)/1000</f>
        <v>1943.0150000000001</v>
      </c>
      <c r="AP49" s="110">
        <f>VLOOKUP(AP$3*100+ROW(AP49)-ROW(AP$4),'Formatted Data'!$A:$M,8,FALSE)/1000</f>
        <v>1787.6379999999999</v>
      </c>
      <c r="AQ49" s="110">
        <f>VLOOKUP(AQ$3*100+ROW(AQ49)-ROW(AQ$4),'Formatted Data'!$A:$M,8,FALSE)/1000</f>
        <v>1700.1320000000001</v>
      </c>
      <c r="AR49" s="110">
        <f>VLOOKUP(AR$3*100+ROW(AR49)-ROW(AR$4),'Formatted Data'!$A:$M,8,FALSE)/1000</f>
        <v>1961.04</v>
      </c>
      <c r="AS49" s="110">
        <f>VLOOKUP(AS$3*100+ROW(AS49)-ROW(AS$4),'Formatted Data'!$A:$M,8,FALSE)/1000</f>
        <v>2168.0320000000002</v>
      </c>
      <c r="AT49" s="110" t="e">
        <f>VLOOKUP(AT$3*100+ROW(AT49)-ROW(AT$4),'Formatted Data'!$A:$M,8,FALSE)/1000</f>
        <v>#N/A</v>
      </c>
      <c r="AU49" s="110" t="e">
        <f>VLOOKUP(AU$3*100+ROW(AU49)-ROW(AU$4),'Formatted Data'!$A:$M,8,FALSE)/1000</f>
        <v>#N/A</v>
      </c>
      <c r="AV49" s="110" t="e">
        <f>VLOOKUP(AV$3*100+ROW(AV49)-ROW(AV$4),'Formatted Data'!$A:$M,8,FALSE)/1000</f>
        <v>#N/A</v>
      </c>
      <c r="AW49" s="110" t="e">
        <f>VLOOKUP(AW$3*100+ROW(AW49)-ROW(AW$4),'Formatted Data'!$A:$M,8,FALSE)/1000</f>
        <v>#N/A</v>
      </c>
      <c r="AX49" s="110" t="e">
        <f>VLOOKUP(AX$3*100+ROW(AX49)-ROW(AX$4),'Formatted Data'!$A:$M,8,FALSE)/1000</f>
        <v>#N/A</v>
      </c>
      <c r="AY49" s="110" t="e">
        <f>VLOOKUP(AY$3*100+ROW(AY49)-ROW(AY$4),'Formatted Data'!$A:$M,8,FALSE)/1000</f>
        <v>#N/A</v>
      </c>
      <c r="AZ49" s="110" t="e">
        <f>VLOOKUP(AZ$3*100+ROW(AZ49)-ROW(AZ$4),'Formatted Data'!$A:$M,8,FALSE)/1000</f>
        <v>#N/A</v>
      </c>
      <c r="BA49" s="110" t="e">
        <f>VLOOKUP(BA$3*100+ROW(BA49)-ROW(BA$4),'Formatted Data'!$A:$M,8,FALSE)/1000</f>
        <v>#N/A</v>
      </c>
      <c r="BB49" s="110"/>
      <c r="BC49" s="79">
        <f t="shared" si="58"/>
        <v>0.16194354578511816</v>
      </c>
      <c r="BD49" s="79">
        <f t="shared" si="62"/>
        <v>8.766547440540795E-2</v>
      </c>
      <c r="BE49" s="111">
        <f t="shared" si="37"/>
        <v>-0.17545914288421682</v>
      </c>
      <c r="BF49" s="79">
        <f t="shared" si="59"/>
        <v>-0.21437385913783169</v>
      </c>
      <c r="BG49" s="79">
        <f t="shared" si="59"/>
        <v>-0.30951941362184521</v>
      </c>
      <c r="BH49" s="79">
        <f t="shared" si="59"/>
        <v>0.13065415005332381</v>
      </c>
      <c r="BI49" s="79">
        <f t="shared" si="59"/>
        <v>1.8943900513369138E-2</v>
      </c>
      <c r="BJ49" s="79">
        <f t="shared" si="59"/>
        <v>0.20509609178821164</v>
      </c>
      <c r="BK49" s="79">
        <f t="shared" si="59"/>
        <v>0.1001343717638552</v>
      </c>
      <c r="BL49" s="79">
        <f t="shared" si="59"/>
        <v>8.7392924427303065E-2</v>
      </c>
      <c r="BM49" s="79">
        <f t="shared" ref="BM49:BM72" si="64">AL49/AK49-1</f>
        <v>7.3935623133466466E-2</v>
      </c>
      <c r="BN49" s="79">
        <f t="shared" si="43"/>
        <v>1.2202181551487001E-2</v>
      </c>
      <c r="BO49" s="79">
        <f t="shared" si="44"/>
        <v>4.1798322439156266E-2</v>
      </c>
      <c r="BP49" s="79">
        <f t="shared" si="45"/>
        <v>6.2393686269856863E-2</v>
      </c>
      <c r="BQ49" s="79">
        <f t="shared" si="46"/>
        <v>-7.9966958566969448E-2</v>
      </c>
      <c r="BR49" s="79">
        <f t="shared" si="47"/>
        <v>-4.8950626469117298E-2</v>
      </c>
      <c r="BS49" s="79">
        <f t="shared" si="48"/>
        <v>0.1534633781376975</v>
      </c>
      <c r="BT49" s="79">
        <f t="shared" si="49"/>
        <v>0.10555215599885792</v>
      </c>
      <c r="BU49" s="79" t="e">
        <f t="shared" si="50"/>
        <v>#N/A</v>
      </c>
      <c r="BV49" s="79" t="e">
        <f t="shared" si="51"/>
        <v>#N/A</v>
      </c>
      <c r="BW49" s="79" t="e">
        <f t="shared" si="52"/>
        <v>#N/A</v>
      </c>
      <c r="BX49" s="79" t="e">
        <f t="shared" si="53"/>
        <v>#N/A</v>
      </c>
      <c r="BY49" s="79" t="e">
        <f t="shared" si="54"/>
        <v>#N/A</v>
      </c>
      <c r="BZ49" s="79" t="e">
        <f t="shared" si="55"/>
        <v>#N/A</v>
      </c>
      <c r="CA49" s="79" t="e">
        <f t="shared" si="56"/>
        <v>#N/A</v>
      </c>
      <c r="CB49" s="79" t="e">
        <f t="shared" si="57"/>
        <v>#N/A</v>
      </c>
    </row>
    <row r="50" spans="1:80" ht="13" x14ac:dyDescent="0.3">
      <c r="A50" s="18" t="s">
        <v>48</v>
      </c>
      <c r="B50" s="108">
        <f>IF('Formatted Data'!D45='Formatted Data'!D44,0,1)</f>
        <v>1</v>
      </c>
      <c r="C50" s="63" t="str">
        <f>IF(B50=0,"",VLOOKUP('Nom Revenue'!A50,'Commodity Code List'!$B$2:$C$19,2,FALSE))</f>
        <v>26</v>
      </c>
      <c r="D50" s="63" t="str">
        <f>'Formatted Data'!E45</f>
        <v>S</v>
      </c>
      <c r="E50" s="63" t="str">
        <f>'Formatted Data'!F45</f>
        <v>X</v>
      </c>
      <c r="F50" s="63" t="str">
        <f>'Formatted Data'!G45</f>
        <v>X</v>
      </c>
      <c r="G50" s="109">
        <f>VLOOKUP(G$3*100+ROW(G50)-ROW(G$4)-3,'Formatted Data'!$A:$M,8,FALSE)/1000</f>
        <v>226.851</v>
      </c>
      <c r="H50" s="109">
        <f>VLOOKUP(H$3*100+ROW(H50)-ROW(H$4)-3,'Formatted Data'!$A:$M,8,FALSE)/1000</f>
        <v>208.82599999999999</v>
      </c>
      <c r="I50" s="109">
        <f>VLOOKUP(I$3*100+ROW(I50)-ROW(I$4)-3,'Formatted Data'!$A:$M,8,FALSE)/1000</f>
        <v>209.173</v>
      </c>
      <c r="J50" s="109">
        <f>VLOOKUP(J$3*100+ROW(J50)-ROW(J$4)-3,'Formatted Data'!$A:$M,8,FALSE)/1000</f>
        <v>209.209</v>
      </c>
      <c r="K50" s="109">
        <f>VLOOKUP(K$3*100+ROW(K50)-ROW(K$4)-3,'Formatted Data'!$A:$M,8,FALSE)/1000</f>
        <v>210.101</v>
      </c>
      <c r="L50" s="109">
        <f>VLOOKUP(L$3*100+ROW(L50)-ROW(L$4)-3,'Formatted Data'!$A:$M,8,FALSE)/1000</f>
        <v>204.11099999999999</v>
      </c>
      <c r="M50" s="109">
        <f>VLOOKUP(M$3*100+ROW(M50)-ROW(M$4)-3,'Formatted Data'!$A:$M,8,FALSE)/1000</f>
        <v>218.196</v>
      </c>
      <c r="N50" s="109">
        <f>VLOOKUP(N$3*100+ROW(N50)-ROW(N$4)-3,'Formatted Data'!$A:$M,8,FALSE)/1000</f>
        <v>210.893</v>
      </c>
      <c r="O50" s="109">
        <f>VLOOKUP(O$3*100+ROW(O50)-ROW(O$4)-3,'Formatted Data'!$A:$M,8,FALSE)/1000</f>
        <v>207.93600000000001</v>
      </c>
      <c r="P50" s="109">
        <f>VLOOKUP(P$3*100+ROW(P50)-ROW(P$4)-3,'Formatted Data'!$A:$M,8,FALSE)/1000</f>
        <v>211.339</v>
      </c>
      <c r="Q50" s="109">
        <f>VLOOKUP(Q$3*100+ROW(Q50)-ROW(Q$4)-3,'Formatted Data'!$A:$M,8,FALSE)/1000</f>
        <v>216.67099999999999</v>
      </c>
      <c r="R50" s="109">
        <f>VLOOKUP(R$3*100+ROW(R50)-ROW(R$4)-3,'Formatted Data'!$A:$M,8,FALSE)/1000</f>
        <v>226.45699999999999</v>
      </c>
      <c r="S50" s="109">
        <f>VLOOKUP(S$3*100+ROW(S50)-ROW(S$4)-3,'Formatted Data'!$A:$M,8,FALSE)/1000</f>
        <v>248.917</v>
      </c>
      <c r="T50" s="109">
        <f>VLOOKUP(T$3*100+ROW(T50)-ROW(T$4)-3,'Formatted Data'!$A:$M,8,FALSE)/1000</f>
        <v>230.7</v>
      </c>
      <c r="U50" s="109">
        <f>VLOOKUP(U$3*100+ROW(U50)-ROW(U$4)-3,'Formatted Data'!$A:$M,8,FALSE)/1000</f>
        <v>223.45400000000001</v>
      </c>
      <c r="V50" s="109">
        <f>VLOOKUP(V$3*100+ROW(V50)-ROW(V$4)-3,'Formatted Data'!$A:$M,8,FALSE)/1000</f>
        <v>216.578</v>
      </c>
      <c r="W50" s="109">
        <f>VLOOKUP(W$3*100+ROW(W50)-ROW(W$4)-3,'Formatted Data'!$A:$M,8,FALSE)/1000</f>
        <v>214.959</v>
      </c>
      <c r="X50" s="109">
        <f>VLOOKUP(X$3*100+ROW(X50)-ROW(X$4)-3,'Formatted Data'!$A:$M,8,FALSE)/1000</f>
        <v>253.702</v>
      </c>
      <c r="Y50" s="109">
        <f>VLOOKUP(Y$3*100+ROW(Y50)-ROW(Y$4)-3,'Formatted Data'!$A:$M,8,FALSE)/1000</f>
        <v>297.75599999999997</v>
      </c>
      <c r="Z50" s="109">
        <f>VLOOKUP(Z$3*100+ROW(Z50)-ROW(Z$4)-3,'Formatted Data'!$A:$M,8,FALSE)/1000</f>
        <v>246.69</v>
      </c>
      <c r="AA50" s="109">
        <f>VLOOKUP(AA$3*100+ROW(AA50)-ROW(AA$4)-3,'Formatted Data'!$A:$M,8,FALSE)/1000</f>
        <v>258.23599999999999</v>
      </c>
      <c r="AB50" s="109">
        <f>VLOOKUP(AB$3*100+ROW(AB50)-ROW(AB$4)-3,'Formatted Data'!$A:$M,8,FALSE)/1000</f>
        <v>292.971</v>
      </c>
      <c r="AC50" s="109">
        <f t="shared" si="35"/>
        <v>305.72800000000001</v>
      </c>
      <c r="AD50" s="109">
        <f>VLOOKUP(AD$3*100+ROW(AD50)-ROW(AD$4),'Formatted Data'!$A:$M,8,FALSE)/1000</f>
        <v>305.72800000000001</v>
      </c>
      <c r="AE50" s="109">
        <f>VLOOKUP(AE$3*100+ROW(AE50)-ROW(AE$4),'Formatted Data'!$A:$M,8,FALSE)/1000</f>
        <v>295.93</v>
      </c>
      <c r="AF50" s="109">
        <f>VLOOKUP(AF$3*100+ROW(AF50)-ROW(AF$4),'Formatted Data'!$A:$M,8,FALSE)/1000</f>
        <v>235.631</v>
      </c>
      <c r="AG50" s="109">
        <f>VLOOKUP(AG$3*100+ROW(AG50)-ROW(AG$4),'Formatted Data'!$A:$M,8,FALSE)/1000</f>
        <v>250.154</v>
      </c>
      <c r="AH50" s="109">
        <f>VLOOKUP(AH$3*100+ROW(AH50)-ROW(AH$4),'Formatted Data'!$A:$M,8,FALSE)/1000</f>
        <v>294.08600000000001</v>
      </c>
      <c r="AI50" s="109">
        <f>VLOOKUP(AI$3*100+ROW(AI50)-ROW(AI$4),'Formatted Data'!$A:$M,8,FALSE)/1000</f>
        <v>321.16899999999998</v>
      </c>
      <c r="AJ50" s="109">
        <f>VLOOKUP(AJ$3*100+ROW(AJ50)-ROW(AJ$4),'Formatted Data'!$A:$M,8,FALSE)/1000</f>
        <v>321.98099999999999</v>
      </c>
      <c r="AK50" s="109">
        <f>VLOOKUP(AK$3*100+ROW(AK50)-ROW(AK$4),'Formatted Data'!$A:$M,8,FALSE)/1000</f>
        <v>319.20999999999998</v>
      </c>
      <c r="AL50" s="109">
        <f>VLOOKUP(AL$3*100+ROW(AL50)-ROW(AL$4),'Formatted Data'!$A:$M,8,FALSE)/1000</f>
        <v>254.88900000000001</v>
      </c>
      <c r="AM50" s="109">
        <f>VLOOKUP(AM$3*100+ROW(AM50)-ROW(AM$4),'Formatted Data'!$A:$M,8,FALSE)/1000</f>
        <v>261.65600000000001</v>
      </c>
      <c r="AN50" s="109">
        <f>VLOOKUP(AN$3*100+ROW(AN50)-ROW(AN$4),'Formatted Data'!$A:$M,8,FALSE)/1000</f>
        <v>261.80900000000003</v>
      </c>
      <c r="AO50" s="109">
        <f>VLOOKUP(AO$3*100+ROW(AO50)-ROW(AO$4),'Formatted Data'!$A:$M,8,FALSE)/1000</f>
        <v>262.59500000000003</v>
      </c>
      <c r="AP50" s="109">
        <f>VLOOKUP(AP$3*100+ROW(AP50)-ROW(AP$4),'Formatted Data'!$A:$M,8,FALSE)/1000</f>
        <v>298.70299999999997</v>
      </c>
      <c r="AQ50" s="109">
        <f>VLOOKUP(AQ$3*100+ROW(AQ50)-ROW(AQ$4),'Formatted Data'!$A:$M,8,FALSE)/1000</f>
        <v>299.78100000000001</v>
      </c>
      <c r="AR50" s="109">
        <f>VLOOKUP(AR$3*100+ROW(AR50)-ROW(AR$4),'Formatted Data'!$A:$M,8,FALSE)/1000</f>
        <v>302.84300000000002</v>
      </c>
      <c r="AS50" s="109">
        <f>VLOOKUP(AS$3*100+ROW(AS50)-ROW(AS$4),'Formatted Data'!$A:$M,8,FALSE)/1000</f>
        <v>318.60500000000002</v>
      </c>
      <c r="AT50" s="109" t="e">
        <f>VLOOKUP(AT$3*100+ROW(AT50)-ROW(AT$4),'Formatted Data'!$A:$M,8,FALSE)/1000</f>
        <v>#N/A</v>
      </c>
      <c r="AU50" s="109" t="e">
        <f>VLOOKUP(AU$3*100+ROW(AU50)-ROW(AU$4),'Formatted Data'!$A:$M,8,FALSE)/1000</f>
        <v>#N/A</v>
      </c>
      <c r="AV50" s="109" t="e">
        <f>VLOOKUP(AV$3*100+ROW(AV50)-ROW(AV$4),'Formatted Data'!$A:$M,8,FALSE)/1000</f>
        <v>#N/A</v>
      </c>
      <c r="AW50" s="109" t="e">
        <f>VLOOKUP(AW$3*100+ROW(AW50)-ROW(AW$4),'Formatted Data'!$A:$M,8,FALSE)/1000</f>
        <v>#N/A</v>
      </c>
      <c r="AX50" s="109" t="e">
        <f>VLOOKUP(AX$3*100+ROW(AX50)-ROW(AX$4),'Formatted Data'!$A:$M,8,FALSE)/1000</f>
        <v>#N/A</v>
      </c>
      <c r="AY50" s="109" t="e">
        <f>VLOOKUP(AY$3*100+ROW(AY50)-ROW(AY$4),'Formatted Data'!$A:$M,8,FALSE)/1000</f>
        <v>#N/A</v>
      </c>
      <c r="AZ50" s="109" t="e">
        <f>VLOOKUP(AZ$3*100+ROW(AZ50)-ROW(AZ$4),'Formatted Data'!$A:$M,8,FALSE)/1000</f>
        <v>#N/A</v>
      </c>
      <c r="BA50" s="109" t="e">
        <f>VLOOKUP(BA$3*100+ROW(BA50)-ROW(BA$4),'Formatted Data'!$A:$M,8,FALSE)/1000</f>
        <v>#N/A</v>
      </c>
      <c r="BB50" s="109"/>
      <c r="BC50" s="78">
        <f t="shared" si="58"/>
        <v>4.680368073290353E-2</v>
      </c>
      <c r="BD50" s="78">
        <f t="shared" si="62"/>
        <v>0.13450874393965218</v>
      </c>
      <c r="BE50" s="78">
        <f t="shared" si="37"/>
        <v>4.3543558918800906E-2</v>
      </c>
      <c r="BF50" s="78">
        <f t="shared" si="59"/>
        <v>-3.2048095038727187E-2</v>
      </c>
      <c r="BG50" s="78">
        <f t="shared" si="59"/>
        <v>-0.20376102456662049</v>
      </c>
      <c r="BH50" s="78">
        <f t="shared" si="59"/>
        <v>6.1634504797755785E-2</v>
      </c>
      <c r="BI50" s="78">
        <f t="shared" si="59"/>
        <v>0.1756198181919939</v>
      </c>
      <c r="BJ50" s="78">
        <f t="shared" si="59"/>
        <v>9.2092109110940124E-2</v>
      </c>
      <c r="BK50" s="78">
        <f t="shared" si="59"/>
        <v>2.528263935809516E-3</v>
      </c>
      <c r="BL50" s="78">
        <f t="shared" si="59"/>
        <v>-8.6060978753405015E-3</v>
      </c>
      <c r="BM50" s="78">
        <f t="shared" si="64"/>
        <v>-0.20150057955577827</v>
      </c>
      <c r="BN50" s="78">
        <f t="shared" si="43"/>
        <v>2.6548811443412701E-2</v>
      </c>
      <c r="BO50" s="78">
        <f t="shared" si="44"/>
        <v>5.8473721221763419E-4</v>
      </c>
      <c r="BP50" s="78">
        <f t="shared" si="45"/>
        <v>3.0021886184203872E-3</v>
      </c>
      <c r="BQ50" s="78">
        <f t="shared" si="46"/>
        <v>0.13750452217292763</v>
      </c>
      <c r="BR50" s="78">
        <f t="shared" si="47"/>
        <v>3.6089359664952525E-3</v>
      </c>
      <c r="BS50" s="78">
        <f t="shared" si="48"/>
        <v>1.0214122976439421E-2</v>
      </c>
      <c r="BT50" s="78">
        <f t="shared" si="49"/>
        <v>5.2046770108604035E-2</v>
      </c>
      <c r="BU50" s="78" t="e">
        <f t="shared" si="50"/>
        <v>#N/A</v>
      </c>
      <c r="BV50" s="78" t="e">
        <f t="shared" si="51"/>
        <v>#N/A</v>
      </c>
      <c r="BW50" s="78" t="e">
        <f t="shared" si="52"/>
        <v>#N/A</v>
      </c>
      <c r="BX50" s="78" t="e">
        <f t="shared" si="53"/>
        <v>#N/A</v>
      </c>
      <c r="BY50" s="78" t="e">
        <f t="shared" si="54"/>
        <v>#N/A</v>
      </c>
      <c r="BZ50" s="78" t="e">
        <f t="shared" si="55"/>
        <v>#N/A</v>
      </c>
      <c r="CA50" s="78" t="e">
        <f t="shared" si="56"/>
        <v>#N/A</v>
      </c>
      <c r="CB50" s="78" t="e">
        <f t="shared" si="57"/>
        <v>#N/A</v>
      </c>
    </row>
    <row r="51" spans="1:80" ht="13" x14ac:dyDescent="0.3">
      <c r="A51" s="18" t="s">
        <v>81</v>
      </c>
      <c r="B51" s="108">
        <f>IF('Formatted Data'!D46='Formatted Data'!D45,0,1)</f>
        <v>0</v>
      </c>
      <c r="C51" s="63" t="str">
        <f>IF(B51=0,"",VLOOKUP('Nom Revenue'!A51,'Commodity Code List'!$B$2:$C$19,2,FALSE))</f>
        <v/>
      </c>
      <c r="D51" s="63" t="str">
        <f>'Formatted Data'!E46</f>
        <v>M</v>
      </c>
      <c r="E51" s="63" t="str">
        <f>'Formatted Data'!F46</f>
        <v>X</v>
      </c>
      <c r="F51" s="63" t="str">
        <f>'Formatted Data'!G46</f>
        <v>X</v>
      </c>
      <c r="G51" s="109">
        <f>VLOOKUP(G$3*100+ROW(G51)-ROW(G$4)-3,'Formatted Data'!$A:$M,8,FALSE)/1000</f>
        <v>566.46699999999998</v>
      </c>
      <c r="H51" s="109">
        <f>VLOOKUP(H$3*100+ROW(H51)-ROW(H$4)-3,'Formatted Data'!$A:$M,8,FALSE)/1000</f>
        <v>564.86800000000005</v>
      </c>
      <c r="I51" s="109">
        <f>VLOOKUP(I$3*100+ROW(I51)-ROW(I$4)-3,'Formatted Data'!$A:$M,8,FALSE)/1000</f>
        <v>569.25800000000004</v>
      </c>
      <c r="J51" s="109">
        <f>VLOOKUP(J$3*100+ROW(J51)-ROW(J$4)-3,'Formatted Data'!$A:$M,8,FALSE)/1000</f>
        <v>573.40200000000004</v>
      </c>
      <c r="K51" s="109">
        <f>VLOOKUP(K$3*100+ROW(K51)-ROW(K$4)-3,'Formatted Data'!$A:$M,8,FALSE)/1000</f>
        <v>544.17999999999995</v>
      </c>
      <c r="L51" s="109">
        <f>VLOOKUP(L$3*100+ROW(L51)-ROW(L$4)-3,'Formatted Data'!$A:$M,8,FALSE)/1000</f>
        <v>527.41999999999996</v>
      </c>
      <c r="M51" s="109">
        <f>VLOOKUP(M$3*100+ROW(M51)-ROW(M$4)-3,'Formatted Data'!$A:$M,8,FALSE)/1000</f>
        <v>493.75599999999997</v>
      </c>
      <c r="N51" s="109">
        <f>VLOOKUP(N$3*100+ROW(N51)-ROW(N$4)-3,'Formatted Data'!$A:$M,8,FALSE)/1000</f>
        <v>507.572</v>
      </c>
      <c r="O51" s="109">
        <f>VLOOKUP(O$3*100+ROW(O51)-ROW(O$4)-3,'Formatted Data'!$A:$M,8,FALSE)/1000</f>
        <v>511.54399999999998</v>
      </c>
      <c r="P51" s="109">
        <f>VLOOKUP(P$3*100+ROW(P51)-ROW(P$4)-3,'Formatted Data'!$A:$M,8,FALSE)/1000</f>
        <v>498.58800000000002</v>
      </c>
      <c r="Q51" s="109">
        <f>VLOOKUP(Q$3*100+ROW(Q51)-ROW(Q$4)-3,'Formatted Data'!$A:$M,8,FALSE)/1000</f>
        <v>506.83</v>
      </c>
      <c r="R51" s="109">
        <f>VLOOKUP(R$3*100+ROW(R51)-ROW(R$4)-3,'Formatted Data'!$A:$M,8,FALSE)/1000</f>
        <v>477.42899999999997</v>
      </c>
      <c r="S51" s="109">
        <f>VLOOKUP(S$3*100+ROW(S51)-ROW(S$4)-3,'Formatted Data'!$A:$M,8,FALSE)/1000</f>
        <v>511.20400000000001</v>
      </c>
      <c r="T51" s="109">
        <f>VLOOKUP(T$3*100+ROW(T51)-ROW(T$4)-3,'Formatted Data'!$A:$M,8,FALSE)/1000</f>
        <v>494.79700000000003</v>
      </c>
      <c r="U51" s="109">
        <f>VLOOKUP(U$3*100+ROW(U51)-ROW(U$4)-3,'Formatted Data'!$A:$M,8,FALSE)/1000</f>
        <v>526.84900000000005</v>
      </c>
      <c r="V51" s="109">
        <f>VLOOKUP(V$3*100+ROW(V51)-ROW(V$4)-3,'Formatted Data'!$A:$M,8,FALSE)/1000</f>
        <v>542.67700000000002</v>
      </c>
      <c r="W51" s="109">
        <f>VLOOKUP(W$3*100+ROW(W51)-ROW(W$4)-3,'Formatted Data'!$A:$M,8,FALSE)/1000</f>
        <v>507.84800000000001</v>
      </c>
      <c r="X51" s="109">
        <f>VLOOKUP(X$3*100+ROW(X51)-ROW(X$4)-3,'Formatted Data'!$A:$M,8,FALSE)/1000</f>
        <v>555.24199999999996</v>
      </c>
      <c r="Y51" s="109">
        <f>VLOOKUP(Y$3*100+ROW(Y51)-ROW(Y$4)-3,'Formatted Data'!$A:$M,8,FALSE)/1000</f>
        <v>613.09299999999996</v>
      </c>
      <c r="Z51" s="109">
        <f>VLOOKUP(Z$3*100+ROW(Z51)-ROW(Z$4)-3,'Formatted Data'!$A:$M,8,FALSE)/1000</f>
        <v>584.47299999999996</v>
      </c>
      <c r="AA51" s="109">
        <f>VLOOKUP(AA$3*100+ROW(AA51)-ROW(AA$4)-3,'Formatted Data'!$A:$M,8,FALSE)/1000</f>
        <v>653.85299999999995</v>
      </c>
      <c r="AB51" s="109">
        <f>VLOOKUP(AB$3*100+ROW(AB51)-ROW(AB$4)-3,'Formatted Data'!$A:$M,8,FALSE)/1000</f>
        <v>687.73900000000003</v>
      </c>
      <c r="AC51" s="109">
        <f t="shared" si="35"/>
        <v>657.69600000000003</v>
      </c>
      <c r="AD51" s="109">
        <f>VLOOKUP(AD$3*100+ROW(AD51)-ROW(AD$4),'Formatted Data'!$A:$M,8,FALSE)/1000</f>
        <v>657.69600000000003</v>
      </c>
      <c r="AE51" s="109">
        <f>VLOOKUP(AE$3*100+ROW(AE51)-ROW(AE$4),'Formatted Data'!$A:$M,8,FALSE)/1000</f>
        <v>697.46699999999998</v>
      </c>
      <c r="AF51" s="109">
        <f>VLOOKUP(AF$3*100+ROW(AF51)-ROW(AF$4),'Formatted Data'!$A:$M,8,FALSE)/1000</f>
        <v>481.70400000000001</v>
      </c>
      <c r="AG51" s="109">
        <f>VLOOKUP(AG$3*100+ROW(AG51)-ROW(AG$4),'Formatted Data'!$A:$M,8,FALSE)/1000</f>
        <v>483.83</v>
      </c>
      <c r="AH51" s="109">
        <f>VLOOKUP(AH$3*100+ROW(AH51)-ROW(AH$4),'Formatted Data'!$A:$M,8,FALSE)/1000</f>
        <v>562.745</v>
      </c>
      <c r="AI51" s="109">
        <f>VLOOKUP(AI$3*100+ROW(AI51)-ROW(AI$4),'Formatted Data'!$A:$M,8,FALSE)/1000</f>
        <v>567.05200000000002</v>
      </c>
      <c r="AJ51" s="109">
        <f>VLOOKUP(AJ$3*100+ROW(AJ51)-ROW(AJ$4),'Formatted Data'!$A:$M,8,FALSE)/1000</f>
        <v>559.21</v>
      </c>
      <c r="AK51" s="109">
        <f>VLOOKUP(AK$3*100+ROW(AK51)-ROW(AK$4),'Formatted Data'!$A:$M,8,FALSE)/1000</f>
        <v>605.33900000000006</v>
      </c>
      <c r="AL51" s="109">
        <f>VLOOKUP(AL$3*100+ROW(AL51)-ROW(AL$4),'Formatted Data'!$A:$M,8,FALSE)/1000</f>
        <v>526.15</v>
      </c>
      <c r="AM51" s="109">
        <f>VLOOKUP(AM$3*100+ROW(AM51)-ROW(AM$4),'Formatted Data'!$A:$M,8,FALSE)/1000</f>
        <v>501.72699999999998</v>
      </c>
      <c r="AN51" s="109">
        <f>VLOOKUP(AN$3*100+ROW(AN51)-ROW(AN$4),'Formatted Data'!$A:$M,8,FALSE)/1000</f>
        <v>477.298</v>
      </c>
      <c r="AO51" s="109">
        <f>VLOOKUP(AO$3*100+ROW(AO51)-ROW(AO$4),'Formatted Data'!$A:$M,8,FALSE)/1000</f>
        <v>544.56799999999998</v>
      </c>
      <c r="AP51" s="109">
        <f>VLOOKUP(AP$3*100+ROW(AP51)-ROW(AP$4),'Formatted Data'!$A:$M,8,FALSE)/1000</f>
        <v>543.14300000000003</v>
      </c>
      <c r="AQ51" s="109">
        <f>VLOOKUP(AQ$3*100+ROW(AQ51)-ROW(AQ$4),'Formatted Data'!$A:$M,8,FALSE)/1000</f>
        <v>512.70000000000005</v>
      </c>
      <c r="AR51" s="109">
        <f>VLOOKUP(AR$3*100+ROW(AR51)-ROW(AR$4),'Formatted Data'!$A:$M,8,FALSE)/1000</f>
        <v>525.84699999999998</v>
      </c>
      <c r="AS51" s="109">
        <f>VLOOKUP(AS$3*100+ROW(AS51)-ROW(AS$4),'Formatted Data'!$A:$M,8,FALSE)/1000</f>
        <v>629.38900000000001</v>
      </c>
      <c r="AT51" s="109" t="e">
        <f>VLOOKUP(AT$3*100+ROW(AT51)-ROW(AT$4),'Formatted Data'!$A:$M,8,FALSE)/1000</f>
        <v>#N/A</v>
      </c>
      <c r="AU51" s="109" t="e">
        <f>VLOOKUP(AU$3*100+ROW(AU51)-ROW(AU$4),'Formatted Data'!$A:$M,8,FALSE)/1000</f>
        <v>#N/A</v>
      </c>
      <c r="AV51" s="109" t="e">
        <f>VLOOKUP(AV$3*100+ROW(AV51)-ROW(AV$4),'Formatted Data'!$A:$M,8,FALSE)/1000</f>
        <v>#N/A</v>
      </c>
      <c r="AW51" s="109" t="e">
        <f>VLOOKUP(AW$3*100+ROW(AW51)-ROW(AW$4),'Formatted Data'!$A:$M,8,FALSE)/1000</f>
        <v>#N/A</v>
      </c>
      <c r="AX51" s="109" t="e">
        <f>VLOOKUP(AX$3*100+ROW(AX51)-ROW(AX$4),'Formatted Data'!$A:$M,8,FALSE)/1000</f>
        <v>#N/A</v>
      </c>
      <c r="AY51" s="109" t="e">
        <f>VLOOKUP(AY$3*100+ROW(AY51)-ROW(AY$4),'Formatted Data'!$A:$M,8,FALSE)/1000</f>
        <v>#N/A</v>
      </c>
      <c r="AZ51" s="109" t="e">
        <f>VLOOKUP(AZ$3*100+ROW(AZ51)-ROW(AZ$4),'Formatted Data'!$A:$M,8,FALSE)/1000</f>
        <v>#N/A</v>
      </c>
      <c r="BA51" s="109" t="e">
        <f>VLOOKUP(BA$3*100+ROW(BA51)-ROW(BA$4),'Formatted Data'!$A:$M,8,FALSE)/1000</f>
        <v>#N/A</v>
      </c>
      <c r="BB51" s="109"/>
      <c r="BC51" s="78">
        <f t="shared" si="58"/>
        <v>0.11870522675983319</v>
      </c>
      <c r="BD51" s="78">
        <f t="shared" si="62"/>
        <v>5.1825104419495061E-2</v>
      </c>
      <c r="BE51" s="78">
        <f t="shared" si="37"/>
        <v>-4.368372304028123E-2</v>
      </c>
      <c r="BF51" s="78">
        <f t="shared" si="59"/>
        <v>6.0470186834038708E-2</v>
      </c>
      <c r="BG51" s="78">
        <f t="shared" si="59"/>
        <v>-0.3093522704299988</v>
      </c>
      <c r="BH51" s="78">
        <f t="shared" si="59"/>
        <v>4.4134987461179609E-3</v>
      </c>
      <c r="BI51" s="78">
        <f t="shared" si="59"/>
        <v>0.16310480954054118</v>
      </c>
      <c r="BJ51" s="78">
        <f t="shared" si="59"/>
        <v>7.6535553403407341E-3</v>
      </c>
      <c r="BK51" s="78">
        <f t="shared" si="59"/>
        <v>-1.38294195241353E-2</v>
      </c>
      <c r="BL51" s="78">
        <f t="shared" si="59"/>
        <v>8.2489583519608001E-2</v>
      </c>
      <c r="BM51" s="78">
        <f t="shared" si="64"/>
        <v>-0.13081760798494735</v>
      </c>
      <c r="BN51" s="78">
        <f t="shared" si="43"/>
        <v>-4.6418321771357962E-2</v>
      </c>
      <c r="BO51" s="78">
        <f t="shared" si="44"/>
        <v>-4.868982534326427E-2</v>
      </c>
      <c r="BP51" s="78">
        <f t="shared" si="45"/>
        <v>0.14093920360026657</v>
      </c>
      <c r="BQ51" s="78">
        <f t="shared" si="46"/>
        <v>-2.6167530960320429E-3</v>
      </c>
      <c r="BR51" s="78">
        <f t="shared" si="47"/>
        <v>-5.6049695936429278E-2</v>
      </c>
      <c r="BS51" s="78">
        <f t="shared" si="48"/>
        <v>2.5642676028866607E-2</v>
      </c>
      <c r="BT51" s="78">
        <f t="shared" si="49"/>
        <v>0.19690518344689623</v>
      </c>
      <c r="BU51" s="78" t="e">
        <f t="shared" si="50"/>
        <v>#N/A</v>
      </c>
      <c r="BV51" s="78" t="e">
        <f t="shared" si="51"/>
        <v>#N/A</v>
      </c>
      <c r="BW51" s="78" t="e">
        <f t="shared" si="52"/>
        <v>#N/A</v>
      </c>
      <c r="BX51" s="78" t="e">
        <f t="shared" si="53"/>
        <v>#N/A</v>
      </c>
      <c r="BY51" s="78" t="e">
        <f t="shared" si="54"/>
        <v>#N/A</v>
      </c>
      <c r="BZ51" s="78" t="e">
        <f t="shared" si="55"/>
        <v>#N/A</v>
      </c>
      <c r="CA51" s="78" t="e">
        <f t="shared" si="56"/>
        <v>#N/A</v>
      </c>
      <c r="CB51" s="78" t="e">
        <f t="shared" si="57"/>
        <v>#N/A</v>
      </c>
    </row>
    <row r="52" spans="1:80" ht="13" x14ac:dyDescent="0.3">
      <c r="A52" s="18" t="s">
        <v>81</v>
      </c>
      <c r="B52" s="108">
        <f>IF('Formatted Data'!D47='Formatted Data'!D46,0,1)</f>
        <v>0</v>
      </c>
      <c r="C52" s="63" t="str">
        <f>IF(B52=0,"",VLOOKUP('Nom Revenue'!A52,'Commodity Code List'!$B$2:$C$19,2,FALSE))</f>
        <v/>
      </c>
      <c r="D52" s="63" t="str">
        <f>'Formatted Data'!E47</f>
        <v>L</v>
      </c>
      <c r="E52" s="63" t="str">
        <f>'Formatted Data'!F47</f>
        <v>X</v>
      </c>
      <c r="F52" s="63" t="str">
        <f>'Formatted Data'!G47</f>
        <v>X</v>
      </c>
      <c r="G52" s="109">
        <f>VLOOKUP(G$3*100+ROW(G52)-ROW(G$4)-3,'Formatted Data'!$A:$M,8,FALSE)/1000</f>
        <v>1086.915</v>
      </c>
      <c r="H52" s="109">
        <f>VLOOKUP(H$3*100+ROW(H52)-ROW(H$4)-3,'Formatted Data'!$A:$M,8,FALSE)/1000</f>
        <v>1043.154</v>
      </c>
      <c r="I52" s="109">
        <f>VLOOKUP(I$3*100+ROW(I52)-ROW(I$4)-3,'Formatted Data'!$A:$M,8,FALSE)/1000</f>
        <v>1062.857</v>
      </c>
      <c r="J52" s="109">
        <f>VLOOKUP(J$3*100+ROW(J52)-ROW(J$4)-3,'Formatted Data'!$A:$M,8,FALSE)/1000</f>
        <v>1125.432</v>
      </c>
      <c r="K52" s="109">
        <f>VLOOKUP(K$3*100+ROW(K52)-ROW(K$4)-3,'Formatted Data'!$A:$M,8,FALSE)/1000</f>
        <v>1085.3920000000001</v>
      </c>
      <c r="L52" s="109">
        <f>VLOOKUP(L$3*100+ROW(L52)-ROW(L$4)-3,'Formatted Data'!$A:$M,8,FALSE)/1000</f>
        <v>1044.4649999999999</v>
      </c>
      <c r="M52" s="109">
        <f>VLOOKUP(M$3*100+ROW(M52)-ROW(M$4)-3,'Formatted Data'!$A:$M,8,FALSE)/1000</f>
        <v>1030.6410000000001</v>
      </c>
      <c r="N52" s="109">
        <f>VLOOKUP(N$3*100+ROW(N52)-ROW(N$4)-3,'Formatted Data'!$A:$M,8,FALSE)/1000</f>
        <v>1029.674</v>
      </c>
      <c r="O52" s="109">
        <f>VLOOKUP(O$3*100+ROW(O52)-ROW(O$4)-3,'Formatted Data'!$A:$M,8,FALSE)/1000</f>
        <v>1074.3920000000001</v>
      </c>
      <c r="P52" s="109">
        <f>VLOOKUP(P$3*100+ROW(P52)-ROW(P$4)-3,'Formatted Data'!$A:$M,8,FALSE)/1000</f>
        <v>1013.072</v>
      </c>
      <c r="Q52" s="109">
        <f>VLOOKUP(Q$3*100+ROW(Q52)-ROW(Q$4)-3,'Formatted Data'!$A:$M,8,FALSE)/1000</f>
        <v>989.101</v>
      </c>
      <c r="R52" s="109">
        <f>VLOOKUP(R$3*100+ROW(R52)-ROW(R$4)-3,'Formatted Data'!$A:$M,8,FALSE)/1000</f>
        <v>916.02599999999995</v>
      </c>
      <c r="S52" s="109">
        <f>VLOOKUP(S$3*100+ROW(S52)-ROW(S$4)-3,'Formatted Data'!$A:$M,8,FALSE)/1000</f>
        <v>1137.473</v>
      </c>
      <c r="T52" s="109">
        <f>VLOOKUP(T$3*100+ROW(T52)-ROW(T$4)-3,'Formatted Data'!$A:$M,8,FALSE)/1000</f>
        <v>1063.056</v>
      </c>
      <c r="U52" s="109">
        <f>VLOOKUP(U$3*100+ROW(U52)-ROW(U$4)-3,'Formatted Data'!$A:$M,8,FALSE)/1000</f>
        <v>1102.5139999999999</v>
      </c>
      <c r="V52" s="109">
        <f>VLOOKUP(V$3*100+ROW(V52)-ROW(V$4)-3,'Formatted Data'!$A:$M,8,FALSE)/1000</f>
        <v>1182.0329999999999</v>
      </c>
      <c r="W52" s="109">
        <f>VLOOKUP(W$3*100+ROW(W52)-ROW(W$4)-3,'Formatted Data'!$A:$M,8,FALSE)/1000</f>
        <v>1107.962</v>
      </c>
      <c r="X52" s="109">
        <f>VLOOKUP(X$3*100+ROW(X52)-ROW(X$4)-3,'Formatted Data'!$A:$M,8,FALSE)/1000</f>
        <v>1159.835</v>
      </c>
      <c r="Y52" s="109">
        <f>VLOOKUP(Y$3*100+ROW(Y52)-ROW(Y$4)-3,'Formatted Data'!$A:$M,8,FALSE)/1000</f>
        <v>1176.79</v>
      </c>
      <c r="Z52" s="109">
        <f>VLOOKUP(Z$3*100+ROW(Z52)-ROW(Z$4)-3,'Formatted Data'!$A:$M,8,FALSE)/1000</f>
        <v>1173.367</v>
      </c>
      <c r="AA52" s="109">
        <f>VLOOKUP(AA$3*100+ROW(AA52)-ROW(AA$4)-3,'Formatted Data'!$A:$M,8,FALSE)/1000</f>
        <v>1335.91</v>
      </c>
      <c r="AB52" s="109">
        <f>VLOOKUP(AB$3*100+ROW(AB52)-ROW(AB$4)-3,'Formatted Data'!$A:$M,8,FALSE)/1000</f>
        <v>1487.972</v>
      </c>
      <c r="AC52" s="109">
        <f t="shared" si="35"/>
        <v>1465.104</v>
      </c>
      <c r="AD52" s="109">
        <f>VLOOKUP(AD$3*100+ROW(AD52)-ROW(AD$4),'Formatted Data'!$A:$M,8,FALSE)/1000</f>
        <v>1465.104</v>
      </c>
      <c r="AE52" s="109">
        <f>VLOOKUP(AE$3*100+ROW(AE52)-ROW(AE$4),'Formatted Data'!$A:$M,8,FALSE)/1000</f>
        <v>1571.0719999999999</v>
      </c>
      <c r="AF52" s="109">
        <f>VLOOKUP(AF$3*100+ROW(AF52)-ROW(AF$4),'Formatted Data'!$A:$M,8,FALSE)/1000</f>
        <v>1111.6120000000001</v>
      </c>
      <c r="AG52" s="109">
        <f>VLOOKUP(AG$3*100+ROW(AG52)-ROW(AG$4),'Formatted Data'!$A:$M,8,FALSE)/1000</f>
        <v>1282.27</v>
      </c>
      <c r="AH52" s="109">
        <f>VLOOKUP(AH$3*100+ROW(AH52)-ROW(AH$4),'Formatted Data'!$A:$M,8,FALSE)/1000</f>
        <v>1358.8209999999999</v>
      </c>
      <c r="AI52" s="109">
        <f>VLOOKUP(AI$3*100+ROW(AI52)-ROW(AI$4),'Formatted Data'!$A:$M,8,FALSE)/1000</f>
        <v>1361.0940000000001</v>
      </c>
      <c r="AJ52" s="109">
        <f>VLOOKUP(AJ$3*100+ROW(AJ52)-ROW(AJ$4),'Formatted Data'!$A:$M,8,FALSE)/1000</f>
        <v>1426.931</v>
      </c>
      <c r="AK52" s="109">
        <f>VLOOKUP(AK$3*100+ROW(AK52)-ROW(AK$4),'Formatted Data'!$A:$M,8,FALSE)/1000</f>
        <v>1360.088</v>
      </c>
      <c r="AL52" s="109">
        <f>VLOOKUP(AL$3*100+ROW(AL52)-ROW(AL$4),'Formatted Data'!$A:$M,8,FALSE)/1000</f>
        <v>1488.9939999999999</v>
      </c>
      <c r="AM52" s="109">
        <f>VLOOKUP(AM$3*100+ROW(AM52)-ROW(AM$4),'Formatted Data'!$A:$M,8,FALSE)/1000</f>
        <v>1348.884</v>
      </c>
      <c r="AN52" s="109">
        <f>VLOOKUP(AN$3*100+ROW(AN52)-ROW(AN$4),'Formatted Data'!$A:$M,8,FALSE)/1000</f>
        <v>1337.933</v>
      </c>
      <c r="AO52" s="109">
        <f>VLOOKUP(AO$3*100+ROW(AO52)-ROW(AO$4),'Formatted Data'!$A:$M,8,FALSE)/1000</f>
        <v>1420.3240000000001</v>
      </c>
      <c r="AP52" s="109">
        <f>VLOOKUP(AP$3*100+ROW(AP52)-ROW(AP$4),'Formatted Data'!$A:$M,8,FALSE)/1000</f>
        <v>1309.913</v>
      </c>
      <c r="AQ52" s="109">
        <f>VLOOKUP(AQ$3*100+ROW(AQ52)-ROW(AQ$4),'Formatted Data'!$A:$M,8,FALSE)/1000</f>
        <v>1210.5619999999999</v>
      </c>
      <c r="AR52" s="109">
        <f>VLOOKUP(AR$3*100+ROW(AR52)-ROW(AR$4),'Formatted Data'!$A:$M,8,FALSE)/1000</f>
        <v>1366.605</v>
      </c>
      <c r="AS52" s="109">
        <f>VLOOKUP(AS$3*100+ROW(AS52)-ROW(AS$4),'Formatted Data'!$A:$M,8,FALSE)/1000</f>
        <v>1569.7529999999999</v>
      </c>
      <c r="AT52" s="109" t="e">
        <f>VLOOKUP(AT$3*100+ROW(AT52)-ROW(AT$4),'Formatted Data'!$A:$M,8,FALSE)/1000</f>
        <v>#N/A</v>
      </c>
      <c r="AU52" s="109" t="e">
        <f>VLOOKUP(AU$3*100+ROW(AU52)-ROW(AU$4),'Formatted Data'!$A:$M,8,FALSE)/1000</f>
        <v>#N/A</v>
      </c>
      <c r="AV52" s="109" t="e">
        <f>VLOOKUP(AV$3*100+ROW(AV52)-ROW(AV$4),'Formatted Data'!$A:$M,8,FALSE)/1000</f>
        <v>#N/A</v>
      </c>
      <c r="AW52" s="109" t="e">
        <f>VLOOKUP(AW$3*100+ROW(AW52)-ROW(AW$4),'Formatted Data'!$A:$M,8,FALSE)/1000</f>
        <v>#N/A</v>
      </c>
      <c r="AX52" s="109" t="e">
        <f>VLOOKUP(AX$3*100+ROW(AX52)-ROW(AX$4),'Formatted Data'!$A:$M,8,FALSE)/1000</f>
        <v>#N/A</v>
      </c>
      <c r="AY52" s="109" t="e">
        <f>VLOOKUP(AY$3*100+ROW(AY52)-ROW(AY$4),'Formatted Data'!$A:$M,8,FALSE)/1000</f>
        <v>#N/A</v>
      </c>
      <c r="AZ52" s="109" t="e">
        <f>VLOOKUP(AZ$3*100+ROW(AZ52)-ROW(AZ$4),'Formatted Data'!$A:$M,8,FALSE)/1000</f>
        <v>#N/A</v>
      </c>
      <c r="BA52" s="109" t="e">
        <f>VLOOKUP(BA$3*100+ROW(BA52)-ROW(BA$4),'Formatted Data'!$A:$M,8,FALSE)/1000</f>
        <v>#N/A</v>
      </c>
      <c r="BB52" s="109"/>
      <c r="BC52" s="78">
        <f t="shared" si="58"/>
        <v>0.13852699112894773</v>
      </c>
      <c r="BD52" s="78">
        <f t="shared" si="62"/>
        <v>0.11382653023032985</v>
      </c>
      <c r="BE52" s="78">
        <f t="shared" si="37"/>
        <v>-1.5368568763390655E-2</v>
      </c>
      <c r="BF52" s="78">
        <f t="shared" si="59"/>
        <v>7.2327971256647805E-2</v>
      </c>
      <c r="BG52" s="78">
        <f t="shared" si="59"/>
        <v>-0.29244999592634824</v>
      </c>
      <c r="BH52" s="78">
        <f t="shared" si="59"/>
        <v>0.15352299183528051</v>
      </c>
      <c r="BI52" s="78">
        <f t="shared" si="59"/>
        <v>5.9699595249050441E-2</v>
      </c>
      <c r="BJ52" s="78">
        <f t="shared" si="59"/>
        <v>1.6727736765917989E-3</v>
      </c>
      <c r="BK52" s="78">
        <f t="shared" si="59"/>
        <v>4.837064890448417E-2</v>
      </c>
      <c r="BL52" s="78">
        <f t="shared" si="59"/>
        <v>-4.684389083985141E-2</v>
      </c>
      <c r="BM52" s="78">
        <f t="shared" si="64"/>
        <v>9.4777690855297525E-2</v>
      </c>
      <c r="BN52" s="78">
        <f t="shared" si="43"/>
        <v>-9.4097088369731408E-2</v>
      </c>
      <c r="BO52" s="78">
        <f t="shared" si="44"/>
        <v>-8.11856319742843E-3</v>
      </c>
      <c r="BP52" s="78">
        <f t="shared" si="45"/>
        <v>6.1580811595199458E-2</v>
      </c>
      <c r="BQ52" s="78">
        <f t="shared" si="46"/>
        <v>-7.7736488294220196E-2</v>
      </c>
      <c r="BR52" s="78">
        <f t="shared" si="47"/>
        <v>-7.5845495082497938E-2</v>
      </c>
      <c r="BS52" s="78">
        <f t="shared" si="48"/>
        <v>0.12890128717075222</v>
      </c>
      <c r="BT52" s="78">
        <f t="shared" si="49"/>
        <v>0.14865158549836988</v>
      </c>
      <c r="BU52" s="78" t="e">
        <f t="shared" si="50"/>
        <v>#N/A</v>
      </c>
      <c r="BV52" s="78" t="e">
        <f t="shared" si="51"/>
        <v>#N/A</v>
      </c>
      <c r="BW52" s="78" t="e">
        <f t="shared" si="52"/>
        <v>#N/A</v>
      </c>
      <c r="BX52" s="78" t="e">
        <f t="shared" si="53"/>
        <v>#N/A</v>
      </c>
      <c r="BY52" s="78" t="e">
        <f t="shared" si="54"/>
        <v>#N/A</v>
      </c>
      <c r="BZ52" s="78" t="e">
        <f t="shared" si="55"/>
        <v>#N/A</v>
      </c>
      <c r="CA52" s="78" t="e">
        <f t="shared" si="56"/>
        <v>#N/A</v>
      </c>
      <c r="CB52" s="78" t="e">
        <f t="shared" si="57"/>
        <v>#N/A</v>
      </c>
    </row>
    <row r="53" spans="1:80" ht="13" x14ac:dyDescent="0.3">
      <c r="A53" s="20" t="s">
        <v>50</v>
      </c>
      <c r="B53" s="42">
        <f>IF('Formatted Data'!D48='Formatted Data'!D47,0,1)</f>
        <v>1</v>
      </c>
      <c r="C53" s="69" t="str">
        <f>IF(B53=0,"",VLOOKUP('Nom Revenue'!A53,'Commodity Code List'!$B$2:$C$19,2,FALSE))</f>
        <v>28</v>
      </c>
      <c r="D53" s="69" t="str">
        <f>'Formatted Data'!E48</f>
        <v>S</v>
      </c>
      <c r="E53" s="69" t="str">
        <f>'Formatted Data'!F48</f>
        <v>X</v>
      </c>
      <c r="F53" s="69" t="str">
        <f>'Formatted Data'!G48</f>
        <v>X</v>
      </c>
      <c r="G53" s="110">
        <f>VLOOKUP(G$3*100+ROW(G53)-ROW(G$4)-3,'Formatted Data'!$A:$M,8,FALSE)/1000</f>
        <v>615.57799999999997</v>
      </c>
      <c r="H53" s="110">
        <f>VLOOKUP(H$3*100+ROW(H53)-ROW(H$4)-3,'Formatted Data'!$A:$M,8,FALSE)/1000</f>
        <v>615.76099999999997</v>
      </c>
      <c r="I53" s="110">
        <f>VLOOKUP(I$3*100+ROW(I53)-ROW(I$4)-3,'Formatted Data'!$A:$M,8,FALSE)/1000</f>
        <v>607.36400000000003</v>
      </c>
      <c r="J53" s="110">
        <f>VLOOKUP(J$3*100+ROW(J53)-ROW(J$4)-3,'Formatted Data'!$A:$M,8,FALSE)/1000</f>
        <v>649.56899999999996</v>
      </c>
      <c r="K53" s="110">
        <f>VLOOKUP(K$3*100+ROW(K53)-ROW(K$4)-3,'Formatted Data'!$A:$M,8,FALSE)/1000</f>
        <v>667.00400000000002</v>
      </c>
      <c r="L53" s="110">
        <f>VLOOKUP(L$3*100+ROW(L53)-ROW(L$4)-3,'Formatted Data'!$A:$M,8,FALSE)/1000</f>
        <v>662.51199999999994</v>
      </c>
      <c r="M53" s="110">
        <f>VLOOKUP(M$3*100+ROW(M53)-ROW(M$4)-3,'Formatted Data'!$A:$M,8,FALSE)/1000</f>
        <v>691.61199999999997</v>
      </c>
      <c r="N53" s="110">
        <f>VLOOKUP(N$3*100+ROW(N53)-ROW(N$4)-3,'Formatted Data'!$A:$M,8,FALSE)/1000</f>
        <v>691.67399999999998</v>
      </c>
      <c r="O53" s="110">
        <f>VLOOKUP(O$3*100+ROW(O53)-ROW(O$4)-3,'Formatted Data'!$A:$M,8,FALSE)/1000</f>
        <v>704.505</v>
      </c>
      <c r="P53" s="110">
        <f>VLOOKUP(P$3*100+ROW(P53)-ROW(P$4)-3,'Formatted Data'!$A:$M,8,FALSE)/1000</f>
        <v>738.99099999999999</v>
      </c>
      <c r="Q53" s="110">
        <f>VLOOKUP(Q$3*100+ROW(Q53)-ROW(Q$4)-3,'Formatted Data'!$A:$M,8,FALSE)/1000</f>
        <v>735.38699999999994</v>
      </c>
      <c r="R53" s="110">
        <f>VLOOKUP(R$3*100+ROW(R53)-ROW(R$4)-3,'Formatted Data'!$A:$M,8,FALSE)/1000</f>
        <v>758.90599999999995</v>
      </c>
      <c r="S53" s="110">
        <f>VLOOKUP(S$3*100+ROW(S53)-ROW(S$4)-3,'Formatted Data'!$A:$M,8,FALSE)/1000</f>
        <v>799.41899999999998</v>
      </c>
      <c r="T53" s="110">
        <f>VLOOKUP(T$3*100+ROW(T53)-ROW(T$4)-3,'Formatted Data'!$A:$M,8,FALSE)/1000</f>
        <v>780.83299999999997</v>
      </c>
      <c r="U53" s="110">
        <f>VLOOKUP(U$3*100+ROW(U53)-ROW(U$4)-3,'Formatted Data'!$A:$M,8,FALSE)/1000</f>
        <v>801.14599999999996</v>
      </c>
      <c r="V53" s="110">
        <f>VLOOKUP(V$3*100+ROW(V53)-ROW(V$4)-3,'Formatted Data'!$A:$M,8,FALSE)/1000</f>
        <v>797.04499999999996</v>
      </c>
      <c r="W53" s="110">
        <f>VLOOKUP(W$3*100+ROW(W53)-ROW(W$4)-3,'Formatted Data'!$A:$M,8,FALSE)/1000</f>
        <v>805.73199999999997</v>
      </c>
      <c r="X53" s="110">
        <f>VLOOKUP(X$3*100+ROW(X53)-ROW(X$4)-3,'Formatted Data'!$A:$M,8,FALSE)/1000</f>
        <v>926.47400000000005</v>
      </c>
      <c r="Y53" s="110">
        <f>VLOOKUP(Y$3*100+ROW(Y53)-ROW(Y$4)-3,'Formatted Data'!$A:$M,8,FALSE)/1000</f>
        <v>948.07500000000005</v>
      </c>
      <c r="Z53" s="110">
        <f>VLOOKUP(Z$3*100+ROW(Z53)-ROW(Z$4)-3,'Formatted Data'!$A:$M,8,FALSE)/1000</f>
        <v>860.73199999999997</v>
      </c>
      <c r="AA53" s="110">
        <f>VLOOKUP(AA$3*100+ROW(AA53)-ROW(AA$4)-3,'Formatted Data'!$A:$M,8,FALSE)/1000</f>
        <v>941.14499999999998</v>
      </c>
      <c r="AB53" s="110">
        <f>VLOOKUP(AB$3*100+ROW(AB53)-ROW(AB$4)-3,'Formatted Data'!$A:$M,8,FALSE)/1000</f>
        <v>1125.174</v>
      </c>
      <c r="AC53" s="110">
        <f t="shared" si="35"/>
        <v>1302.422</v>
      </c>
      <c r="AD53" s="110">
        <f>VLOOKUP(AD$3*100+ROW(AD53)-ROW(AD$4),'Formatted Data'!$A:$M,8,FALSE)/1000</f>
        <v>1302.422</v>
      </c>
      <c r="AE53" s="110">
        <f>VLOOKUP(AE$3*100+ROW(AE53)-ROW(AE$4),'Formatted Data'!$A:$M,8,FALSE)/1000</f>
        <v>1375.2070000000001</v>
      </c>
      <c r="AF53" s="110">
        <f>VLOOKUP(AF$3*100+ROW(AF53)-ROW(AF$4),'Formatted Data'!$A:$M,8,FALSE)/1000</f>
        <v>1274.075</v>
      </c>
      <c r="AG53" s="110">
        <f>VLOOKUP(AG$3*100+ROW(AG53)-ROW(AG$4),'Formatted Data'!$A:$M,8,FALSE)/1000</f>
        <v>1505.854</v>
      </c>
      <c r="AH53" s="110">
        <f>VLOOKUP(AH$3*100+ROW(AH53)-ROW(AH$4),'Formatted Data'!$A:$M,8,FALSE)/1000</f>
        <v>1640.4649999999999</v>
      </c>
      <c r="AI53" s="110">
        <f>VLOOKUP(AI$3*100+ROW(AI53)-ROW(AI$4),'Formatted Data'!$A:$M,8,FALSE)/1000</f>
        <v>1727.6</v>
      </c>
      <c r="AJ53" s="110">
        <f>VLOOKUP(AJ$3*100+ROW(AJ53)-ROW(AJ$4),'Formatted Data'!$A:$M,8,FALSE)/1000</f>
        <v>1813.133</v>
      </c>
      <c r="AK53" s="110">
        <f>VLOOKUP(AK$3*100+ROW(AK53)-ROW(AK$4),'Formatted Data'!$A:$M,8,FALSE)/1000</f>
        <v>1925.4960000000001</v>
      </c>
      <c r="AL53" s="110">
        <f>VLOOKUP(AL$3*100+ROW(AL53)-ROW(AL$4),'Formatted Data'!$A:$M,8,FALSE)/1000</f>
        <v>1693.0329999999999</v>
      </c>
      <c r="AM53" s="110">
        <f>VLOOKUP(AM$3*100+ROW(AM53)-ROW(AM$4),'Formatted Data'!$A:$M,8,FALSE)/1000</f>
        <v>1721.798</v>
      </c>
      <c r="AN53" s="110">
        <f>VLOOKUP(AN$3*100+ROW(AN53)-ROW(AN$4),'Formatted Data'!$A:$M,8,FALSE)/1000</f>
        <v>1773.3030000000001</v>
      </c>
      <c r="AO53" s="110">
        <f>VLOOKUP(AO$3*100+ROW(AO53)-ROW(AO$4),'Formatted Data'!$A:$M,8,FALSE)/1000</f>
        <v>1948.8779999999999</v>
      </c>
      <c r="AP53" s="110">
        <f>VLOOKUP(AP$3*100+ROW(AP53)-ROW(AP$4),'Formatted Data'!$A:$M,8,FALSE)/1000</f>
        <v>2179.4740000000002</v>
      </c>
      <c r="AQ53" s="110">
        <f>VLOOKUP(AQ$3*100+ROW(AQ53)-ROW(AQ$4),'Formatted Data'!$A:$M,8,FALSE)/1000</f>
        <v>2199.3389999999999</v>
      </c>
      <c r="AR53" s="110">
        <f>VLOOKUP(AR$3*100+ROW(AR53)-ROW(AR$4),'Formatted Data'!$A:$M,8,FALSE)/1000</f>
        <v>2267.1689999999999</v>
      </c>
      <c r="AS53" s="110">
        <f>VLOOKUP(AS$3*100+ROW(AS53)-ROW(AS$4),'Formatted Data'!$A:$M,8,FALSE)/1000</f>
        <v>2583.991</v>
      </c>
      <c r="AT53" s="110" t="e">
        <f>VLOOKUP(AT$3*100+ROW(AT53)-ROW(AT$4),'Formatted Data'!$A:$M,8,FALSE)/1000</f>
        <v>#N/A</v>
      </c>
      <c r="AU53" s="110" t="e">
        <f>VLOOKUP(AU$3*100+ROW(AU53)-ROW(AU$4),'Formatted Data'!$A:$M,8,FALSE)/1000</f>
        <v>#N/A</v>
      </c>
      <c r="AV53" s="110" t="e">
        <f>VLOOKUP(AV$3*100+ROW(AV53)-ROW(AV$4),'Formatted Data'!$A:$M,8,FALSE)/1000</f>
        <v>#N/A</v>
      </c>
      <c r="AW53" s="110" t="e">
        <f>VLOOKUP(AW$3*100+ROW(AW53)-ROW(AW$4),'Formatted Data'!$A:$M,8,FALSE)/1000</f>
        <v>#N/A</v>
      </c>
      <c r="AX53" s="110" t="e">
        <f>VLOOKUP(AX$3*100+ROW(AX53)-ROW(AX$4),'Formatted Data'!$A:$M,8,FALSE)/1000</f>
        <v>#N/A</v>
      </c>
      <c r="AY53" s="110" t="e">
        <f>VLOOKUP(AY$3*100+ROW(AY53)-ROW(AY$4),'Formatted Data'!$A:$M,8,FALSE)/1000</f>
        <v>#N/A</v>
      </c>
      <c r="AZ53" s="110" t="e">
        <f>VLOOKUP(AZ$3*100+ROW(AZ53)-ROW(AZ$4),'Formatted Data'!$A:$M,8,FALSE)/1000</f>
        <v>#N/A</v>
      </c>
      <c r="BA53" s="110" t="e">
        <f>VLOOKUP(BA$3*100+ROW(BA53)-ROW(BA$4),'Formatted Data'!$A:$M,8,FALSE)/1000</f>
        <v>#N/A</v>
      </c>
      <c r="BB53" s="110"/>
      <c r="BC53" s="79">
        <f t="shared" si="58"/>
        <v>9.3423969365609816E-2</v>
      </c>
      <c r="BD53" s="79">
        <f t="shared" si="62"/>
        <v>0.19553735078016676</v>
      </c>
      <c r="BE53" s="111">
        <f t="shared" si="37"/>
        <v>0.15752941322853187</v>
      </c>
      <c r="BF53" s="79">
        <f t="shared" si="59"/>
        <v>5.5884344705479538E-2</v>
      </c>
      <c r="BG53" s="79">
        <f t="shared" si="59"/>
        <v>-7.3539474420941775E-2</v>
      </c>
      <c r="BH53" s="79">
        <f t="shared" si="59"/>
        <v>0.1819194317445989</v>
      </c>
      <c r="BI53" s="79">
        <f t="shared" si="59"/>
        <v>8.9391800267489385E-2</v>
      </c>
      <c r="BJ53" s="79">
        <f t="shared" si="59"/>
        <v>5.3116037221153656E-2</v>
      </c>
      <c r="BK53" s="79">
        <f t="shared" si="59"/>
        <v>4.9509724473257855E-2</v>
      </c>
      <c r="BL53" s="79">
        <f t="shared" si="59"/>
        <v>6.1971736215710616E-2</v>
      </c>
      <c r="BM53" s="79">
        <f t="shared" si="64"/>
        <v>-0.12072889271128073</v>
      </c>
      <c r="BN53" s="79">
        <f t="shared" si="43"/>
        <v>1.699021814695878E-2</v>
      </c>
      <c r="BO53" s="79">
        <f t="shared" si="44"/>
        <v>2.9913497402134448E-2</v>
      </c>
      <c r="BP53" s="79">
        <f t="shared" si="45"/>
        <v>9.9010152241325811E-2</v>
      </c>
      <c r="BQ53" s="79">
        <f t="shared" si="46"/>
        <v>0.11832243988592417</v>
      </c>
      <c r="BR53" s="79">
        <f t="shared" si="47"/>
        <v>9.1145845281934701E-3</v>
      </c>
      <c r="BS53" s="79">
        <f t="shared" si="48"/>
        <v>3.0841084525850659E-2</v>
      </c>
      <c r="BT53" s="79">
        <f t="shared" si="49"/>
        <v>0.13974344215186441</v>
      </c>
      <c r="BU53" s="79" t="e">
        <f t="shared" si="50"/>
        <v>#N/A</v>
      </c>
      <c r="BV53" s="79" t="e">
        <f t="shared" si="51"/>
        <v>#N/A</v>
      </c>
      <c r="BW53" s="79" t="e">
        <f t="shared" si="52"/>
        <v>#N/A</v>
      </c>
      <c r="BX53" s="79" t="e">
        <f t="shared" si="53"/>
        <v>#N/A</v>
      </c>
      <c r="BY53" s="79" t="e">
        <f t="shared" si="54"/>
        <v>#N/A</v>
      </c>
      <c r="BZ53" s="79" t="e">
        <f t="shared" si="55"/>
        <v>#N/A</v>
      </c>
      <c r="CA53" s="79" t="e">
        <f t="shared" si="56"/>
        <v>#N/A</v>
      </c>
      <c r="CB53" s="79" t="e">
        <f t="shared" si="57"/>
        <v>#N/A</v>
      </c>
    </row>
    <row r="54" spans="1:80" ht="13" x14ac:dyDescent="0.3">
      <c r="A54" s="20" t="s">
        <v>81</v>
      </c>
      <c r="B54" s="42">
        <f>IF('Formatted Data'!D49='Formatted Data'!D48,0,1)</f>
        <v>0</v>
      </c>
      <c r="C54" s="69" t="str">
        <f>IF(B54=0,"",VLOOKUP('Nom Revenue'!A54,'Commodity Code List'!$B$2:$C$19,2,FALSE))</f>
        <v/>
      </c>
      <c r="D54" s="69" t="str">
        <f>'Formatted Data'!E49</f>
        <v>M</v>
      </c>
      <c r="E54" s="69" t="str">
        <f>'Formatted Data'!F49</f>
        <v>X</v>
      </c>
      <c r="F54" s="69" t="str">
        <f>'Formatted Data'!G49</f>
        <v>X</v>
      </c>
      <c r="G54" s="110">
        <f>VLOOKUP(G$3*100+ROW(G54)-ROW(G$4)-3,'Formatted Data'!$A:$M,8,FALSE)/1000</f>
        <v>960.471</v>
      </c>
      <c r="H54" s="110">
        <f>VLOOKUP(H$3*100+ROW(H54)-ROW(H$4)-3,'Formatted Data'!$A:$M,8,FALSE)/1000</f>
        <v>958.73699999999997</v>
      </c>
      <c r="I54" s="110">
        <f>VLOOKUP(I$3*100+ROW(I54)-ROW(I$4)-3,'Formatted Data'!$A:$M,8,FALSE)/1000</f>
        <v>1004.918</v>
      </c>
      <c r="J54" s="110">
        <f>VLOOKUP(J$3*100+ROW(J54)-ROW(J$4)-3,'Formatted Data'!$A:$M,8,FALSE)/1000</f>
        <v>1040.002</v>
      </c>
      <c r="K54" s="110">
        <f>VLOOKUP(K$3*100+ROW(K54)-ROW(K$4)-3,'Formatted Data'!$A:$M,8,FALSE)/1000</f>
        <v>1057.2139999999999</v>
      </c>
      <c r="L54" s="110">
        <f>VLOOKUP(L$3*100+ROW(L54)-ROW(L$4)-3,'Formatted Data'!$A:$M,8,FALSE)/1000</f>
        <v>1103.241</v>
      </c>
      <c r="M54" s="110">
        <f>VLOOKUP(M$3*100+ROW(M54)-ROW(M$4)-3,'Formatted Data'!$A:$M,8,FALSE)/1000</f>
        <v>1108.67</v>
      </c>
      <c r="N54" s="110">
        <f>VLOOKUP(N$3*100+ROW(N54)-ROW(N$4)-3,'Formatted Data'!$A:$M,8,FALSE)/1000</f>
        <v>1166.2529999999999</v>
      </c>
      <c r="O54" s="110">
        <f>VLOOKUP(O$3*100+ROW(O54)-ROW(O$4)-3,'Formatted Data'!$A:$M,8,FALSE)/1000</f>
        <v>1246.2439999999999</v>
      </c>
      <c r="P54" s="110">
        <f>VLOOKUP(P$3*100+ROW(P54)-ROW(P$4)-3,'Formatted Data'!$A:$M,8,FALSE)/1000</f>
        <v>1275.0640000000001</v>
      </c>
      <c r="Q54" s="110">
        <f>VLOOKUP(Q$3*100+ROW(Q54)-ROW(Q$4)-3,'Formatted Data'!$A:$M,8,FALSE)/1000</f>
        <v>1243.0740000000001</v>
      </c>
      <c r="R54" s="110">
        <f>VLOOKUP(R$3*100+ROW(R54)-ROW(R$4)-3,'Formatted Data'!$A:$M,8,FALSE)/1000</f>
        <v>1278.82</v>
      </c>
      <c r="S54" s="110">
        <f>VLOOKUP(S$3*100+ROW(S54)-ROW(S$4)-3,'Formatted Data'!$A:$M,8,FALSE)/1000</f>
        <v>1335.52</v>
      </c>
      <c r="T54" s="110">
        <f>VLOOKUP(T$3*100+ROW(T54)-ROW(T$4)-3,'Formatted Data'!$A:$M,8,FALSE)/1000</f>
        <v>1270.1990000000001</v>
      </c>
      <c r="U54" s="110">
        <f>VLOOKUP(U$3*100+ROW(U54)-ROW(U$4)-3,'Formatted Data'!$A:$M,8,FALSE)/1000</f>
        <v>1287.2439999999999</v>
      </c>
      <c r="V54" s="110">
        <f>VLOOKUP(V$3*100+ROW(V54)-ROW(V$4)-3,'Formatted Data'!$A:$M,8,FALSE)/1000</f>
        <v>1316.155</v>
      </c>
      <c r="W54" s="110">
        <f>VLOOKUP(W$3*100+ROW(W54)-ROW(W$4)-3,'Formatted Data'!$A:$M,8,FALSE)/1000</f>
        <v>1310.17</v>
      </c>
      <c r="X54" s="110">
        <f>VLOOKUP(X$3*100+ROW(X54)-ROW(X$4)-3,'Formatted Data'!$A:$M,8,FALSE)/1000</f>
        <v>1445.1949999999999</v>
      </c>
      <c r="Y54" s="110">
        <f>VLOOKUP(Y$3*100+ROW(Y54)-ROW(Y$4)-3,'Formatted Data'!$A:$M,8,FALSE)/1000</f>
        <v>1478.3320000000001</v>
      </c>
      <c r="Z54" s="110">
        <f>VLOOKUP(Z$3*100+ROW(Z54)-ROW(Z$4)-3,'Formatted Data'!$A:$M,8,FALSE)/1000</f>
        <v>1456.606</v>
      </c>
      <c r="AA54" s="110">
        <f>VLOOKUP(AA$3*100+ROW(AA54)-ROW(AA$4)-3,'Formatted Data'!$A:$M,8,FALSE)/1000</f>
        <v>1640.3109999999999</v>
      </c>
      <c r="AB54" s="110">
        <f>VLOOKUP(AB$3*100+ROW(AB54)-ROW(AB$4)-3,'Formatted Data'!$A:$M,8,FALSE)/1000</f>
        <v>1941.9590000000001</v>
      </c>
      <c r="AC54" s="110">
        <f t="shared" si="35"/>
        <v>2229.5509999999999</v>
      </c>
      <c r="AD54" s="110">
        <f>VLOOKUP(AD$3*100+ROW(AD54)-ROW(AD$4),'Formatted Data'!$A:$M,8,FALSE)/1000</f>
        <v>2229.5509999999999</v>
      </c>
      <c r="AE54" s="110">
        <f>VLOOKUP(AE$3*100+ROW(AE54)-ROW(AE$4),'Formatted Data'!$A:$M,8,FALSE)/1000</f>
        <v>2605.5940000000001</v>
      </c>
      <c r="AF54" s="110">
        <f>VLOOKUP(AF$3*100+ROW(AF54)-ROW(AF$4),'Formatted Data'!$A:$M,8,FALSE)/1000</f>
        <v>2364.4580000000001</v>
      </c>
      <c r="AG54" s="110">
        <f>VLOOKUP(AG$3*100+ROW(AG54)-ROW(AG$4),'Formatted Data'!$A:$M,8,FALSE)/1000</f>
        <v>2644.8380000000002</v>
      </c>
      <c r="AH54" s="110">
        <f>VLOOKUP(AH$3*100+ROW(AH54)-ROW(AH$4),'Formatted Data'!$A:$M,8,FALSE)/1000</f>
        <v>2879.9279999999999</v>
      </c>
      <c r="AI54" s="110">
        <f>VLOOKUP(AI$3*100+ROW(AI54)-ROW(AI$4),'Formatted Data'!$A:$M,8,FALSE)/1000</f>
        <v>2924.636</v>
      </c>
      <c r="AJ54" s="110">
        <f>VLOOKUP(AJ$3*100+ROW(AJ54)-ROW(AJ$4),'Formatted Data'!$A:$M,8,FALSE)/1000</f>
        <v>3069.6869999999999</v>
      </c>
      <c r="AK54" s="110">
        <f>VLOOKUP(AK$3*100+ROW(AK54)-ROW(AK$4),'Formatted Data'!$A:$M,8,FALSE)/1000</f>
        <v>3162.6439999999998</v>
      </c>
      <c r="AL54" s="110">
        <f>VLOOKUP(AL$3*100+ROW(AL54)-ROW(AL$4),'Formatted Data'!$A:$M,8,FALSE)/1000</f>
        <v>2973.2310000000002</v>
      </c>
      <c r="AM54" s="110">
        <f>VLOOKUP(AM$3*100+ROW(AM54)-ROW(AM$4),'Formatted Data'!$A:$M,8,FALSE)/1000</f>
        <v>2930.7060000000001</v>
      </c>
      <c r="AN54" s="110">
        <f>VLOOKUP(AN$3*100+ROW(AN54)-ROW(AN$4),'Formatted Data'!$A:$M,8,FALSE)/1000</f>
        <v>3057.1239999999998</v>
      </c>
      <c r="AO54" s="110">
        <f>VLOOKUP(AO$3*100+ROW(AO54)-ROW(AO$4),'Formatted Data'!$A:$M,8,FALSE)/1000</f>
        <v>3312.614</v>
      </c>
      <c r="AP54" s="110">
        <f>VLOOKUP(AP$3*100+ROW(AP54)-ROW(AP$4),'Formatted Data'!$A:$M,8,FALSE)/1000</f>
        <v>3515.8519999999999</v>
      </c>
      <c r="AQ54" s="110">
        <f>VLOOKUP(AQ$3*100+ROW(AQ54)-ROW(AQ$4),'Formatted Data'!$A:$M,8,FALSE)/1000</f>
        <v>3377.239</v>
      </c>
      <c r="AR54" s="110">
        <f>VLOOKUP(AR$3*100+ROW(AR54)-ROW(AR$4),'Formatted Data'!$A:$M,8,FALSE)/1000</f>
        <v>3642.3330000000001</v>
      </c>
      <c r="AS54" s="110">
        <f>VLOOKUP(AS$3*100+ROW(AS54)-ROW(AS$4),'Formatted Data'!$A:$M,8,FALSE)/1000</f>
        <v>4072.7240000000002</v>
      </c>
      <c r="AT54" s="110" t="e">
        <f>VLOOKUP(AT$3*100+ROW(AT54)-ROW(AT$4),'Formatted Data'!$A:$M,8,FALSE)/1000</f>
        <v>#N/A</v>
      </c>
      <c r="AU54" s="110" t="e">
        <f>VLOOKUP(AU$3*100+ROW(AU54)-ROW(AU$4),'Formatted Data'!$A:$M,8,FALSE)/1000</f>
        <v>#N/A</v>
      </c>
      <c r="AV54" s="110" t="e">
        <f>VLOOKUP(AV$3*100+ROW(AV54)-ROW(AV$4),'Formatted Data'!$A:$M,8,FALSE)/1000</f>
        <v>#N/A</v>
      </c>
      <c r="AW54" s="110" t="e">
        <f>VLOOKUP(AW$3*100+ROW(AW54)-ROW(AW$4),'Formatted Data'!$A:$M,8,FALSE)/1000</f>
        <v>#N/A</v>
      </c>
      <c r="AX54" s="110" t="e">
        <f>VLOOKUP(AX$3*100+ROW(AX54)-ROW(AX$4),'Formatted Data'!$A:$M,8,FALSE)/1000</f>
        <v>#N/A</v>
      </c>
      <c r="AY54" s="110" t="e">
        <f>VLOOKUP(AY$3*100+ROW(AY54)-ROW(AY$4),'Formatted Data'!$A:$M,8,FALSE)/1000</f>
        <v>#N/A</v>
      </c>
      <c r="AZ54" s="110" t="e">
        <f>VLOOKUP(AZ$3*100+ROW(AZ54)-ROW(AZ$4),'Formatted Data'!$A:$M,8,FALSE)/1000</f>
        <v>#N/A</v>
      </c>
      <c r="BA54" s="110" t="e">
        <f>VLOOKUP(BA$3*100+ROW(BA54)-ROW(BA$4),'Formatted Data'!$A:$M,8,FALSE)/1000</f>
        <v>#N/A</v>
      </c>
      <c r="BB54" s="110"/>
      <c r="BC54" s="79">
        <f t="shared" si="58"/>
        <v>0.12611852484474184</v>
      </c>
      <c r="BD54" s="79">
        <f t="shared" si="62"/>
        <v>0.18389683419790526</v>
      </c>
      <c r="BE54" s="111">
        <f t="shared" si="37"/>
        <v>0.14809375481150733</v>
      </c>
      <c r="BF54" s="79">
        <f t="shared" si="59"/>
        <v>0.16866310750460523</v>
      </c>
      <c r="BG54" s="79">
        <f t="shared" si="59"/>
        <v>-9.2545500181532514E-2</v>
      </c>
      <c r="BH54" s="79">
        <f t="shared" si="59"/>
        <v>0.11858108708211357</v>
      </c>
      <c r="BI54" s="79">
        <f t="shared" si="59"/>
        <v>8.888635145139312E-2</v>
      </c>
      <c r="BJ54" s="79">
        <f t="shared" si="59"/>
        <v>1.5523999211091377E-2</v>
      </c>
      <c r="BK54" s="79">
        <f t="shared" si="59"/>
        <v>4.959625744879026E-2</v>
      </c>
      <c r="BL54" s="79">
        <f t="shared" si="59"/>
        <v>3.0282240502044644E-2</v>
      </c>
      <c r="BM54" s="79">
        <f t="shared" si="64"/>
        <v>-5.9890711695657073E-2</v>
      </c>
      <c r="BN54" s="79">
        <f t="shared" si="43"/>
        <v>-1.4302622298771994E-2</v>
      </c>
      <c r="BO54" s="79">
        <f t="shared" si="44"/>
        <v>4.3135681300000561E-2</v>
      </c>
      <c r="BP54" s="79">
        <f t="shared" si="45"/>
        <v>8.3572010818010689E-2</v>
      </c>
      <c r="BQ54" s="79">
        <f t="shared" si="46"/>
        <v>6.1352756463626479E-2</v>
      </c>
      <c r="BR54" s="79">
        <f t="shared" si="47"/>
        <v>-3.9425152139509811E-2</v>
      </c>
      <c r="BS54" s="79">
        <f t="shared" si="48"/>
        <v>7.8494296672518615E-2</v>
      </c>
      <c r="BT54" s="79">
        <f t="shared" si="49"/>
        <v>0.11816355066930995</v>
      </c>
      <c r="BU54" s="79" t="e">
        <f t="shared" si="50"/>
        <v>#N/A</v>
      </c>
      <c r="BV54" s="79" t="e">
        <f t="shared" si="51"/>
        <v>#N/A</v>
      </c>
      <c r="BW54" s="79" t="e">
        <f t="shared" si="52"/>
        <v>#N/A</v>
      </c>
      <c r="BX54" s="79" t="e">
        <f t="shared" si="53"/>
        <v>#N/A</v>
      </c>
      <c r="BY54" s="79" t="e">
        <f t="shared" si="54"/>
        <v>#N/A</v>
      </c>
      <c r="BZ54" s="79" t="e">
        <f t="shared" si="55"/>
        <v>#N/A</v>
      </c>
      <c r="CA54" s="79" t="e">
        <f t="shared" si="56"/>
        <v>#N/A</v>
      </c>
      <c r="CB54" s="79" t="e">
        <f t="shared" si="57"/>
        <v>#N/A</v>
      </c>
    </row>
    <row r="55" spans="1:80" ht="13" x14ac:dyDescent="0.3">
      <c r="A55" s="20" t="s">
        <v>81</v>
      </c>
      <c r="B55" s="42">
        <f>IF('Formatted Data'!D50='Formatted Data'!D49,0,1)</f>
        <v>0</v>
      </c>
      <c r="C55" s="69" t="str">
        <f>IF(B55=0,"",VLOOKUP('Nom Revenue'!A55,'Commodity Code List'!$B$2:$C$19,2,FALSE))</f>
        <v/>
      </c>
      <c r="D55" s="69" t="str">
        <f>'Formatted Data'!E50</f>
        <v>L</v>
      </c>
      <c r="E55" s="69" t="str">
        <f>'Formatted Data'!F50</f>
        <v>X</v>
      </c>
      <c r="F55" s="69" t="str">
        <f>'Formatted Data'!G50</f>
        <v>X</v>
      </c>
      <c r="G55" s="110">
        <f>VLOOKUP(G$3*100+ROW(G55)-ROW(G$4)-3,'Formatted Data'!$A:$M,8,FALSE)/1000</f>
        <v>1879.7280000000001</v>
      </c>
      <c r="H55" s="110">
        <f>VLOOKUP(H$3*100+ROW(H55)-ROW(H$4)-3,'Formatted Data'!$A:$M,8,FALSE)/1000</f>
        <v>1886.7929999999999</v>
      </c>
      <c r="I55" s="110">
        <f>VLOOKUP(I$3*100+ROW(I55)-ROW(I$4)-3,'Formatted Data'!$A:$M,8,FALSE)/1000</f>
        <v>2009.271</v>
      </c>
      <c r="J55" s="110">
        <f>VLOOKUP(J$3*100+ROW(J55)-ROW(J$4)-3,'Formatted Data'!$A:$M,8,FALSE)/1000</f>
        <v>2194.739</v>
      </c>
      <c r="K55" s="110">
        <f>VLOOKUP(K$3*100+ROW(K55)-ROW(K$4)-3,'Formatted Data'!$A:$M,8,FALSE)/1000</f>
        <v>2148.096</v>
      </c>
      <c r="L55" s="110">
        <f>VLOOKUP(L$3*100+ROW(L55)-ROW(L$4)-3,'Formatted Data'!$A:$M,8,FALSE)/1000</f>
        <v>2242.7449999999999</v>
      </c>
      <c r="M55" s="110">
        <f>VLOOKUP(M$3*100+ROW(M55)-ROW(M$4)-3,'Formatted Data'!$A:$M,8,FALSE)/1000</f>
        <v>2196.212</v>
      </c>
      <c r="N55" s="110">
        <f>VLOOKUP(N$3*100+ROW(N55)-ROW(N$4)-3,'Formatted Data'!$A:$M,8,FALSE)/1000</f>
        <v>2285.25</v>
      </c>
      <c r="O55" s="110">
        <f>VLOOKUP(O$3*100+ROW(O55)-ROW(O$4)-3,'Formatted Data'!$A:$M,8,FALSE)/1000</f>
        <v>2361.9580000000001</v>
      </c>
      <c r="P55" s="110">
        <f>VLOOKUP(P$3*100+ROW(P55)-ROW(P$4)-3,'Formatted Data'!$A:$M,8,FALSE)/1000</f>
        <v>2477.337</v>
      </c>
      <c r="Q55" s="110">
        <f>VLOOKUP(Q$3*100+ROW(Q55)-ROW(Q$4)-3,'Formatted Data'!$A:$M,8,FALSE)/1000</f>
        <v>2455.3440000000001</v>
      </c>
      <c r="R55" s="110">
        <f>VLOOKUP(R$3*100+ROW(R55)-ROW(R$4)-3,'Formatted Data'!$A:$M,8,FALSE)/1000</f>
        <v>2649.3760000000002</v>
      </c>
      <c r="S55" s="110">
        <f>VLOOKUP(S$3*100+ROW(S55)-ROW(S$4)-3,'Formatted Data'!$A:$M,8,FALSE)/1000</f>
        <v>2667.259</v>
      </c>
      <c r="T55" s="110">
        <f>VLOOKUP(T$3*100+ROW(T55)-ROW(T$4)-3,'Formatted Data'!$A:$M,8,FALSE)/1000</f>
        <v>2675.3069999999998</v>
      </c>
      <c r="U55" s="110">
        <f>VLOOKUP(U$3*100+ROW(U55)-ROW(U$4)-3,'Formatted Data'!$A:$M,8,FALSE)/1000</f>
        <v>2679.3330000000001</v>
      </c>
      <c r="V55" s="110">
        <f>VLOOKUP(V$3*100+ROW(V55)-ROW(V$4)-3,'Formatted Data'!$A:$M,8,FALSE)/1000</f>
        <v>2748.7750000000001</v>
      </c>
      <c r="W55" s="110">
        <f>VLOOKUP(W$3*100+ROW(W55)-ROW(W$4)-3,'Formatted Data'!$A:$M,8,FALSE)/1000</f>
        <v>2773.9490000000001</v>
      </c>
      <c r="X55" s="110">
        <f>VLOOKUP(X$3*100+ROW(X55)-ROW(X$4)-3,'Formatted Data'!$A:$M,8,FALSE)/1000</f>
        <v>2802.8090000000002</v>
      </c>
      <c r="Y55" s="110">
        <f>VLOOKUP(Y$3*100+ROW(Y55)-ROW(Y$4)-3,'Formatted Data'!$A:$M,8,FALSE)/1000</f>
        <v>2851.652</v>
      </c>
      <c r="Z55" s="110">
        <f>VLOOKUP(Z$3*100+ROW(Z55)-ROW(Z$4)-3,'Formatted Data'!$A:$M,8,FALSE)/1000</f>
        <v>2916.5970000000002</v>
      </c>
      <c r="AA55" s="110">
        <f>VLOOKUP(AA$3*100+ROW(AA55)-ROW(AA$4)-3,'Formatted Data'!$A:$M,8,FALSE)/1000</f>
        <v>3154.04</v>
      </c>
      <c r="AB55" s="110">
        <f>VLOOKUP(AB$3*100+ROW(AB55)-ROW(AB$4)-3,'Formatted Data'!$A:$M,8,FALSE)/1000</f>
        <v>3400.8339999999998</v>
      </c>
      <c r="AC55" s="110">
        <f t="shared" si="35"/>
        <v>3665.047</v>
      </c>
      <c r="AD55" s="110">
        <f>VLOOKUP(AD$3*100+ROW(AD55)-ROW(AD$4),'Formatted Data'!$A:$M,8,FALSE)/1000</f>
        <v>3665.047</v>
      </c>
      <c r="AE55" s="110">
        <f>VLOOKUP(AE$3*100+ROW(AE55)-ROW(AE$4),'Formatted Data'!$A:$M,8,FALSE)/1000</f>
        <v>3884.8719999999998</v>
      </c>
      <c r="AF55" s="110">
        <f>VLOOKUP(AF$3*100+ROW(AF55)-ROW(AF$4),'Formatted Data'!$A:$M,8,FALSE)/1000</f>
        <v>3387.3249999999998</v>
      </c>
      <c r="AG55" s="110">
        <f>VLOOKUP(AG$3*100+ROW(AG55)-ROW(AG$4),'Formatted Data'!$A:$M,8,FALSE)/1000</f>
        <v>4083.1210000000001</v>
      </c>
      <c r="AH55" s="110">
        <f>VLOOKUP(AH$3*100+ROW(AH55)-ROW(AH$4),'Formatted Data'!$A:$M,8,FALSE)/1000</f>
        <v>4512.9780000000001</v>
      </c>
      <c r="AI55" s="110">
        <f>VLOOKUP(AI$3*100+ROW(AI55)-ROW(AI$4),'Formatted Data'!$A:$M,8,FALSE)/1000</f>
        <v>4656.2790000000005</v>
      </c>
      <c r="AJ55" s="110">
        <f>VLOOKUP(AJ$3*100+ROW(AJ55)-ROW(AJ$4),'Formatted Data'!$A:$M,8,FALSE)/1000</f>
        <v>4815.6490000000003</v>
      </c>
      <c r="AK55" s="110">
        <f>VLOOKUP(AK$3*100+ROW(AK55)-ROW(AK$4),'Formatted Data'!$A:$M,8,FALSE)/1000</f>
        <v>5118.2219999999998</v>
      </c>
      <c r="AL55" s="110">
        <f>VLOOKUP(AL$3*100+ROW(AL55)-ROW(AL$4),'Formatted Data'!$A:$M,8,FALSE)/1000</f>
        <v>5407.8950000000004</v>
      </c>
      <c r="AM55" s="110">
        <f>VLOOKUP(AM$3*100+ROW(AM55)-ROW(AM$4),'Formatted Data'!$A:$M,8,FALSE)/1000</f>
        <v>5330.1729999999998</v>
      </c>
      <c r="AN55" s="110">
        <f>VLOOKUP(AN$3*100+ROW(AN55)-ROW(AN$4),'Formatted Data'!$A:$M,8,FALSE)/1000</f>
        <v>5557.3090000000002</v>
      </c>
      <c r="AO55" s="110">
        <f>VLOOKUP(AO$3*100+ROW(AO55)-ROW(AO$4),'Formatted Data'!$A:$M,8,FALSE)/1000</f>
        <v>5718.8850000000002</v>
      </c>
      <c r="AP55" s="110">
        <f>VLOOKUP(AP$3*100+ROW(AP55)-ROW(AP$4),'Formatted Data'!$A:$M,8,FALSE)/1000</f>
        <v>5465.7629999999999</v>
      </c>
      <c r="AQ55" s="110">
        <f>VLOOKUP(AQ$3*100+ROW(AQ55)-ROW(AQ$4),'Formatted Data'!$A:$M,8,FALSE)/1000</f>
        <v>5145.9840000000004</v>
      </c>
      <c r="AR55" s="110">
        <f>VLOOKUP(AR$3*100+ROW(AR55)-ROW(AR$4),'Formatted Data'!$A:$M,8,FALSE)/1000</f>
        <v>5819.348</v>
      </c>
      <c r="AS55" s="110">
        <f>VLOOKUP(AS$3*100+ROW(AS55)-ROW(AS$4),'Formatted Data'!$A:$M,8,FALSE)/1000</f>
        <v>6006.732</v>
      </c>
      <c r="AT55" s="110" t="e">
        <f>VLOOKUP(AT$3*100+ROW(AT55)-ROW(AT$4),'Formatted Data'!$A:$M,8,FALSE)/1000</f>
        <v>#N/A</v>
      </c>
      <c r="AU55" s="110" t="e">
        <f>VLOOKUP(AU$3*100+ROW(AU55)-ROW(AU$4),'Formatted Data'!$A:$M,8,FALSE)/1000</f>
        <v>#N/A</v>
      </c>
      <c r="AV55" s="110" t="e">
        <f>VLOOKUP(AV$3*100+ROW(AV55)-ROW(AV$4),'Formatted Data'!$A:$M,8,FALSE)/1000</f>
        <v>#N/A</v>
      </c>
      <c r="AW55" s="110" t="e">
        <f>VLOOKUP(AW$3*100+ROW(AW55)-ROW(AW$4),'Formatted Data'!$A:$M,8,FALSE)/1000</f>
        <v>#N/A</v>
      </c>
      <c r="AX55" s="110" t="e">
        <f>VLOOKUP(AX$3*100+ROW(AX55)-ROW(AX$4),'Formatted Data'!$A:$M,8,FALSE)/1000</f>
        <v>#N/A</v>
      </c>
      <c r="AY55" s="110" t="e">
        <f>VLOOKUP(AY$3*100+ROW(AY55)-ROW(AY$4),'Formatted Data'!$A:$M,8,FALSE)/1000</f>
        <v>#N/A</v>
      </c>
      <c r="AZ55" s="110" t="e">
        <f>VLOOKUP(AZ$3*100+ROW(AZ55)-ROW(AZ$4),'Formatted Data'!$A:$M,8,FALSE)/1000</f>
        <v>#N/A</v>
      </c>
      <c r="BA55" s="110" t="e">
        <f>VLOOKUP(BA$3*100+ROW(BA55)-ROW(BA$4),'Formatted Data'!$A:$M,8,FALSE)/1000</f>
        <v>#N/A</v>
      </c>
      <c r="BB55" s="110"/>
      <c r="BC55" s="79">
        <f t="shared" si="58"/>
        <v>8.141097313067247E-2</v>
      </c>
      <c r="BD55" s="79">
        <f t="shared" si="62"/>
        <v>7.824694677302757E-2</v>
      </c>
      <c r="BE55" s="111">
        <f t="shared" si="37"/>
        <v>7.7690648823200537E-2</v>
      </c>
      <c r="BF55" s="79">
        <f t="shared" si="59"/>
        <v>5.9978766984434273E-2</v>
      </c>
      <c r="BG55" s="79">
        <f t="shared" si="59"/>
        <v>-0.12807294551789605</v>
      </c>
      <c r="BH55" s="79">
        <f t="shared" si="59"/>
        <v>0.20541164488202357</v>
      </c>
      <c r="BI55" s="79">
        <f t="shared" si="59"/>
        <v>0.10527657642279031</v>
      </c>
      <c r="BJ55" s="79">
        <f t="shared" si="59"/>
        <v>3.1753090752935309E-2</v>
      </c>
      <c r="BK55" s="79">
        <f t="shared" si="59"/>
        <v>3.4226900922388781E-2</v>
      </c>
      <c r="BL55" s="79">
        <f t="shared" si="59"/>
        <v>6.2831198868521954E-2</v>
      </c>
      <c r="BM55" s="79">
        <f t="shared" si="64"/>
        <v>5.659641180081687E-2</v>
      </c>
      <c r="BN55" s="79">
        <f t="shared" si="43"/>
        <v>-1.4371950638834674E-2</v>
      </c>
      <c r="BO55" s="79">
        <f t="shared" si="44"/>
        <v>4.2613251014554487E-2</v>
      </c>
      <c r="BP55" s="79">
        <f t="shared" si="45"/>
        <v>2.9074503505203797E-2</v>
      </c>
      <c r="BQ55" s="79">
        <f t="shared" si="46"/>
        <v>-4.4260725648443744E-2</v>
      </c>
      <c r="BR55" s="79">
        <f t="shared" si="47"/>
        <v>-5.8505829835651446E-2</v>
      </c>
      <c r="BS55" s="79">
        <f t="shared" si="48"/>
        <v>0.13085233067184032</v>
      </c>
      <c r="BT55" s="79">
        <f t="shared" si="49"/>
        <v>3.2200170878249557E-2</v>
      </c>
      <c r="BU55" s="79" t="e">
        <f t="shared" si="50"/>
        <v>#N/A</v>
      </c>
      <c r="BV55" s="79" t="e">
        <f t="shared" si="51"/>
        <v>#N/A</v>
      </c>
      <c r="BW55" s="79" t="e">
        <f t="shared" si="52"/>
        <v>#N/A</v>
      </c>
      <c r="BX55" s="79" t="e">
        <f t="shared" si="53"/>
        <v>#N/A</v>
      </c>
      <c r="BY55" s="79" t="e">
        <f t="shared" si="54"/>
        <v>#N/A</v>
      </c>
      <c r="BZ55" s="79" t="e">
        <f t="shared" si="55"/>
        <v>#N/A</v>
      </c>
      <c r="CA55" s="79" t="e">
        <f t="shared" si="56"/>
        <v>#N/A</v>
      </c>
      <c r="CB55" s="79" t="e">
        <f t="shared" si="57"/>
        <v>#N/A</v>
      </c>
    </row>
    <row r="56" spans="1:80" ht="13" x14ac:dyDescent="0.3">
      <c r="A56" s="18" t="s">
        <v>52</v>
      </c>
      <c r="B56" s="108">
        <f>IF('Formatted Data'!D51='Formatted Data'!D50,0,1)</f>
        <v>1</v>
      </c>
      <c r="C56" s="63" t="str">
        <f>IF(B56=0,"",VLOOKUP('Nom Revenue'!A56,'Commodity Code List'!$B$2:$C$19,2,FALSE))</f>
        <v>29</v>
      </c>
      <c r="D56" s="63" t="str">
        <f>'Formatted Data'!E51</f>
        <v>S</v>
      </c>
      <c r="E56" s="63" t="str">
        <f>'Formatted Data'!F51</f>
        <v>X</v>
      </c>
      <c r="F56" s="63" t="str">
        <f>'Formatted Data'!G51</f>
        <v>X</v>
      </c>
      <c r="G56" s="109">
        <f>VLOOKUP(G$3*100+ROW(G56)-ROW(G$4)-3,'Formatted Data'!$A:$M,8,FALSE)/1000</f>
        <v>310.339</v>
      </c>
      <c r="H56" s="109">
        <f>VLOOKUP(H$3*100+ROW(H56)-ROW(H$4)-3,'Formatted Data'!$A:$M,8,FALSE)/1000</f>
        <v>275.99400000000003</v>
      </c>
      <c r="I56" s="109">
        <f>VLOOKUP(I$3*100+ROW(I56)-ROW(I$4)-3,'Formatted Data'!$A:$M,8,FALSE)/1000</f>
        <v>274.01299999999998</v>
      </c>
      <c r="J56" s="109">
        <f>VLOOKUP(J$3*100+ROW(J56)-ROW(J$4)-3,'Formatted Data'!$A:$M,8,FALSE)/1000</f>
        <v>283.36799999999999</v>
      </c>
      <c r="K56" s="109">
        <f>VLOOKUP(K$3*100+ROW(K56)-ROW(K$4)-3,'Formatted Data'!$A:$M,8,FALSE)/1000</f>
        <v>279.416</v>
      </c>
      <c r="L56" s="109">
        <f>VLOOKUP(L$3*100+ROW(L56)-ROW(L$4)-3,'Formatted Data'!$A:$M,8,FALSE)/1000</f>
        <v>285.88900000000001</v>
      </c>
      <c r="M56" s="109">
        <f>VLOOKUP(M$3*100+ROW(M56)-ROW(M$4)-3,'Formatted Data'!$A:$M,8,FALSE)/1000</f>
        <v>321.65899999999999</v>
      </c>
      <c r="N56" s="109">
        <f>VLOOKUP(N$3*100+ROW(N56)-ROW(N$4)-3,'Formatted Data'!$A:$M,8,FALSE)/1000</f>
        <v>346.49099999999999</v>
      </c>
      <c r="O56" s="109">
        <f>VLOOKUP(O$3*100+ROW(O56)-ROW(O$4)-3,'Formatted Data'!$A:$M,8,FALSE)/1000</f>
        <v>334.87599999999998</v>
      </c>
      <c r="P56" s="109">
        <f>VLOOKUP(P$3*100+ROW(P56)-ROW(P$4)-3,'Formatted Data'!$A:$M,8,FALSE)/1000</f>
        <v>337.72199999999998</v>
      </c>
      <c r="Q56" s="109">
        <f>VLOOKUP(Q$3*100+ROW(Q56)-ROW(Q$4)-3,'Formatted Data'!$A:$M,8,FALSE)/1000</f>
        <v>321.471</v>
      </c>
      <c r="R56" s="109">
        <f>VLOOKUP(R$3*100+ROW(R56)-ROW(R$4)-3,'Formatted Data'!$A:$M,8,FALSE)/1000</f>
        <v>359.96300000000002</v>
      </c>
      <c r="S56" s="109">
        <f>VLOOKUP(S$3*100+ROW(S56)-ROW(S$4)-3,'Formatted Data'!$A:$M,8,FALSE)/1000</f>
        <v>353.32100000000003</v>
      </c>
      <c r="T56" s="109">
        <f>VLOOKUP(T$3*100+ROW(T56)-ROW(T$4)-3,'Formatted Data'!$A:$M,8,FALSE)/1000</f>
        <v>321.41300000000001</v>
      </c>
      <c r="U56" s="109">
        <f>VLOOKUP(U$3*100+ROW(U56)-ROW(U$4)-3,'Formatted Data'!$A:$M,8,FALSE)/1000</f>
        <v>306.03399999999999</v>
      </c>
      <c r="V56" s="109">
        <f>VLOOKUP(V$3*100+ROW(V56)-ROW(V$4)-3,'Formatted Data'!$A:$M,8,FALSE)/1000</f>
        <v>328.27699999999999</v>
      </c>
      <c r="W56" s="109">
        <f>VLOOKUP(W$3*100+ROW(W56)-ROW(W$4)-3,'Formatted Data'!$A:$M,8,FALSE)/1000</f>
        <v>334.71600000000001</v>
      </c>
      <c r="X56" s="109">
        <f>VLOOKUP(X$3*100+ROW(X56)-ROW(X$4)-3,'Formatted Data'!$A:$M,8,FALSE)/1000</f>
        <v>339.80399999999997</v>
      </c>
      <c r="Y56" s="109">
        <f>VLOOKUP(Y$3*100+ROW(Y56)-ROW(Y$4)-3,'Formatted Data'!$A:$M,8,FALSE)/1000</f>
        <v>392.81400000000002</v>
      </c>
      <c r="Z56" s="109">
        <f>VLOOKUP(Z$3*100+ROW(Z56)-ROW(Z$4)-3,'Formatted Data'!$A:$M,8,FALSE)/1000</f>
        <v>381.387</v>
      </c>
      <c r="AA56" s="109">
        <f>VLOOKUP(AA$3*100+ROW(AA56)-ROW(AA$4)-3,'Formatted Data'!$A:$M,8,FALSE)/1000</f>
        <v>459.51299999999998</v>
      </c>
      <c r="AB56" s="109">
        <f>VLOOKUP(AB$3*100+ROW(AB56)-ROW(AB$4)-3,'Formatted Data'!$A:$M,8,FALSE)/1000</f>
        <v>513.09100000000001</v>
      </c>
      <c r="AC56" s="109">
        <f t="shared" si="35"/>
        <v>560.95399999999995</v>
      </c>
      <c r="AD56" s="109">
        <f>VLOOKUP(AD$3*100+ROW(AD56)-ROW(AD$4),'Formatted Data'!$A:$M,8,FALSE)/1000</f>
        <v>560.95399999999995</v>
      </c>
      <c r="AE56" s="109">
        <f>VLOOKUP(AE$3*100+ROW(AE56)-ROW(AE$4),'Formatted Data'!$A:$M,8,FALSE)/1000</f>
        <v>505.92</v>
      </c>
      <c r="AF56" s="109">
        <f>VLOOKUP(AF$3*100+ROW(AF56)-ROW(AF$4),'Formatted Data'!$A:$M,8,FALSE)/1000</f>
        <v>406.33499999999998</v>
      </c>
      <c r="AG56" s="109">
        <f>VLOOKUP(AG$3*100+ROW(AG56)-ROW(AG$4),'Formatted Data'!$A:$M,8,FALSE)/1000</f>
        <v>477.16500000000002</v>
      </c>
      <c r="AH56" s="109">
        <f>VLOOKUP(AH$3*100+ROW(AH56)-ROW(AH$4),'Formatted Data'!$A:$M,8,FALSE)/1000</f>
        <v>494.303</v>
      </c>
      <c r="AI56" s="109">
        <f>VLOOKUP(AI$3*100+ROW(AI56)-ROW(AI$4),'Formatted Data'!$A:$M,8,FALSE)/1000</f>
        <v>530.39099999999996</v>
      </c>
      <c r="AJ56" s="109">
        <f>VLOOKUP(AJ$3*100+ROW(AJ56)-ROW(AJ$4),'Formatted Data'!$A:$M,8,FALSE)/1000</f>
        <v>531.44899999999996</v>
      </c>
      <c r="AK56" s="109">
        <f>VLOOKUP(AK$3*100+ROW(AK56)-ROW(AK$4),'Formatted Data'!$A:$M,8,FALSE)/1000</f>
        <v>582.03599999999994</v>
      </c>
      <c r="AL56" s="109">
        <f>VLOOKUP(AL$3*100+ROW(AL56)-ROW(AL$4),'Formatted Data'!$A:$M,8,FALSE)/1000</f>
        <v>490.56</v>
      </c>
      <c r="AM56" s="109">
        <f>VLOOKUP(AM$3*100+ROW(AM56)-ROW(AM$4),'Formatted Data'!$A:$M,8,FALSE)/1000</f>
        <v>609.61500000000001</v>
      </c>
      <c r="AN56" s="109">
        <f>VLOOKUP(AN$3*100+ROW(AN56)-ROW(AN$4),'Formatted Data'!$A:$M,8,FALSE)/1000</f>
        <v>636.49599999999998</v>
      </c>
      <c r="AO56" s="109">
        <f>VLOOKUP(AO$3*100+ROW(AO56)-ROW(AO$4),'Formatted Data'!$A:$M,8,FALSE)/1000</f>
        <v>710.09799999999996</v>
      </c>
      <c r="AP56" s="109">
        <f>VLOOKUP(AP$3*100+ROW(AP56)-ROW(AP$4),'Formatted Data'!$A:$M,8,FALSE)/1000</f>
        <v>778.41099999999994</v>
      </c>
      <c r="AQ56" s="109">
        <f>VLOOKUP(AQ$3*100+ROW(AQ56)-ROW(AQ$4),'Formatted Data'!$A:$M,8,FALSE)/1000</f>
        <v>754.73699999999997</v>
      </c>
      <c r="AR56" s="109">
        <f>VLOOKUP(AR$3*100+ROW(AR56)-ROW(AR$4),'Formatted Data'!$A:$M,8,FALSE)/1000</f>
        <v>802.73699999999997</v>
      </c>
      <c r="AS56" s="109">
        <f>VLOOKUP(AS$3*100+ROW(AS56)-ROW(AS$4),'Formatted Data'!$A:$M,8,FALSE)/1000</f>
        <v>913.96900000000005</v>
      </c>
      <c r="AT56" s="109" t="e">
        <f>VLOOKUP(AT$3*100+ROW(AT56)-ROW(AT$4),'Formatted Data'!$A:$M,8,FALSE)/1000</f>
        <v>#N/A</v>
      </c>
      <c r="AU56" s="109" t="e">
        <f>VLOOKUP(AU$3*100+ROW(AU56)-ROW(AU$4),'Formatted Data'!$A:$M,8,FALSE)/1000</f>
        <v>#N/A</v>
      </c>
      <c r="AV56" s="109" t="e">
        <f>VLOOKUP(AV$3*100+ROW(AV56)-ROW(AV$4),'Formatted Data'!$A:$M,8,FALSE)/1000</f>
        <v>#N/A</v>
      </c>
      <c r="AW56" s="109" t="e">
        <f>VLOOKUP(AW$3*100+ROW(AW56)-ROW(AW$4),'Formatted Data'!$A:$M,8,FALSE)/1000</f>
        <v>#N/A</v>
      </c>
      <c r="AX56" s="109" t="e">
        <f>VLOOKUP(AX$3*100+ROW(AX56)-ROW(AX$4),'Formatted Data'!$A:$M,8,FALSE)/1000</f>
        <v>#N/A</v>
      </c>
      <c r="AY56" s="109" t="e">
        <f>VLOOKUP(AY$3*100+ROW(AY56)-ROW(AY$4),'Formatted Data'!$A:$M,8,FALSE)/1000</f>
        <v>#N/A</v>
      </c>
      <c r="AZ56" s="109" t="e">
        <f>VLOOKUP(AZ$3*100+ROW(AZ56)-ROW(AZ$4),'Formatted Data'!$A:$M,8,FALSE)/1000</f>
        <v>#N/A</v>
      </c>
      <c r="BA56" s="109" t="e">
        <f>VLOOKUP(BA$3*100+ROW(BA56)-ROW(BA$4),'Formatted Data'!$A:$M,8,FALSE)/1000</f>
        <v>#N/A</v>
      </c>
      <c r="BB56" s="109"/>
      <c r="BC56" s="78">
        <f t="shared" si="58"/>
        <v>0.20484704512739027</v>
      </c>
      <c r="BD56" s="78">
        <f t="shared" si="62"/>
        <v>0.11659735415537753</v>
      </c>
      <c r="BE56" s="78">
        <f t="shared" si="37"/>
        <v>9.3283647540104875E-2</v>
      </c>
      <c r="BF56" s="78">
        <f t="shared" si="59"/>
        <v>-9.810786624215162E-2</v>
      </c>
      <c r="BG56" s="78">
        <f t="shared" si="59"/>
        <v>-0.19683942125237197</v>
      </c>
      <c r="BH56" s="78">
        <f t="shared" si="59"/>
        <v>0.17431429731625392</v>
      </c>
      <c r="BI56" s="78">
        <f t="shared" si="59"/>
        <v>3.5916297297580391E-2</v>
      </c>
      <c r="BJ56" s="78">
        <f t="shared" si="59"/>
        <v>7.3007851459529816E-2</v>
      </c>
      <c r="BK56" s="78">
        <f t="shared" si="59"/>
        <v>1.9947548129586323E-3</v>
      </c>
      <c r="BL56" s="78">
        <f t="shared" si="59"/>
        <v>9.5186932330289409E-2</v>
      </c>
      <c r="BM56" s="78">
        <f t="shared" si="64"/>
        <v>-0.15716553615240281</v>
      </c>
      <c r="BN56" s="78">
        <f t="shared" si="43"/>
        <v>0.2426920254403131</v>
      </c>
      <c r="BO56" s="78">
        <f t="shared" si="44"/>
        <v>4.4095043593087357E-2</v>
      </c>
      <c r="BP56" s="78">
        <f t="shared" si="45"/>
        <v>0.1156362333777432</v>
      </c>
      <c r="BQ56" s="78">
        <f t="shared" si="46"/>
        <v>9.6202214342245629E-2</v>
      </c>
      <c r="BR56" s="78">
        <f t="shared" si="47"/>
        <v>-3.0413239278478832E-2</v>
      </c>
      <c r="BS56" s="78">
        <f t="shared" si="48"/>
        <v>6.3598313054746169E-2</v>
      </c>
      <c r="BT56" s="78">
        <f t="shared" si="49"/>
        <v>0.13856593130751427</v>
      </c>
      <c r="BU56" s="78" t="e">
        <f t="shared" si="50"/>
        <v>#N/A</v>
      </c>
      <c r="BV56" s="78" t="e">
        <f t="shared" si="51"/>
        <v>#N/A</v>
      </c>
      <c r="BW56" s="78" t="e">
        <f t="shared" si="52"/>
        <v>#N/A</v>
      </c>
      <c r="BX56" s="78" t="e">
        <f t="shared" si="53"/>
        <v>#N/A</v>
      </c>
      <c r="BY56" s="78" t="e">
        <f t="shared" si="54"/>
        <v>#N/A</v>
      </c>
      <c r="BZ56" s="78" t="e">
        <f t="shared" si="55"/>
        <v>#N/A</v>
      </c>
      <c r="CA56" s="78" t="e">
        <f t="shared" si="56"/>
        <v>#N/A</v>
      </c>
      <c r="CB56" s="78" t="e">
        <f t="shared" si="57"/>
        <v>#N/A</v>
      </c>
    </row>
    <row r="57" spans="1:80" ht="13" x14ac:dyDescent="0.3">
      <c r="A57" s="18" t="s">
        <v>81</v>
      </c>
      <c r="B57" s="108">
        <f>IF('Formatted Data'!D52='Formatted Data'!D51,0,1)</f>
        <v>0</v>
      </c>
      <c r="C57" s="63" t="str">
        <f>IF(B57=0,"",VLOOKUP('Nom Revenue'!A57,'Commodity Code List'!$B$2:$C$19,2,FALSE))</f>
        <v/>
      </c>
      <c r="D57" s="63" t="str">
        <f>'Formatted Data'!E52</f>
        <v>M</v>
      </c>
      <c r="E57" s="63" t="str">
        <f>'Formatted Data'!F52</f>
        <v>X</v>
      </c>
      <c r="F57" s="63" t="str">
        <f>'Formatted Data'!G52</f>
        <v>X</v>
      </c>
      <c r="G57" s="109">
        <f>VLOOKUP(G$3*100+ROW(G57)-ROW(G$4)-3,'Formatted Data'!$A:$M,8,FALSE)/1000</f>
        <v>274.95400000000001</v>
      </c>
      <c r="H57" s="109">
        <f>VLOOKUP(H$3*100+ROW(H57)-ROW(H$4)-3,'Formatted Data'!$A:$M,8,FALSE)/1000</f>
        <v>241.38900000000001</v>
      </c>
      <c r="I57" s="109">
        <f>VLOOKUP(I$3*100+ROW(I57)-ROW(I$4)-3,'Formatted Data'!$A:$M,8,FALSE)/1000</f>
        <v>241.33699999999999</v>
      </c>
      <c r="J57" s="109">
        <f>VLOOKUP(J$3*100+ROW(J57)-ROW(J$4)-3,'Formatted Data'!$A:$M,8,FALSE)/1000</f>
        <v>262.12200000000001</v>
      </c>
      <c r="K57" s="109">
        <f>VLOOKUP(K$3*100+ROW(K57)-ROW(K$4)-3,'Formatted Data'!$A:$M,8,FALSE)/1000</f>
        <v>278.01499999999999</v>
      </c>
      <c r="L57" s="109">
        <f>VLOOKUP(L$3*100+ROW(L57)-ROW(L$4)-3,'Formatted Data'!$A:$M,8,FALSE)/1000</f>
        <v>287.303</v>
      </c>
      <c r="M57" s="109">
        <f>VLOOKUP(M$3*100+ROW(M57)-ROW(M$4)-3,'Formatted Data'!$A:$M,8,FALSE)/1000</f>
        <v>256.14499999999998</v>
      </c>
      <c r="N57" s="109">
        <f>VLOOKUP(N$3*100+ROW(N57)-ROW(N$4)-3,'Formatted Data'!$A:$M,8,FALSE)/1000</f>
        <v>289.00099999999998</v>
      </c>
      <c r="O57" s="109">
        <f>VLOOKUP(O$3*100+ROW(O57)-ROW(O$4)-3,'Formatted Data'!$A:$M,8,FALSE)/1000</f>
        <v>299.46800000000002</v>
      </c>
      <c r="P57" s="109">
        <f>VLOOKUP(P$3*100+ROW(P57)-ROW(P$4)-3,'Formatted Data'!$A:$M,8,FALSE)/1000</f>
        <v>304.01799999999997</v>
      </c>
      <c r="Q57" s="109">
        <f>VLOOKUP(Q$3*100+ROW(Q57)-ROW(Q$4)-3,'Formatted Data'!$A:$M,8,FALSE)/1000</f>
        <v>317.459</v>
      </c>
      <c r="R57" s="109">
        <f>VLOOKUP(R$3*100+ROW(R57)-ROW(R$4)-3,'Formatted Data'!$A:$M,8,FALSE)/1000</f>
        <v>316.42</v>
      </c>
      <c r="S57" s="109">
        <f>VLOOKUP(S$3*100+ROW(S57)-ROW(S$4)-3,'Formatted Data'!$A:$M,8,FALSE)/1000</f>
        <v>326.45999999999998</v>
      </c>
      <c r="T57" s="109">
        <f>VLOOKUP(T$3*100+ROW(T57)-ROW(T$4)-3,'Formatted Data'!$A:$M,8,FALSE)/1000</f>
        <v>334.11</v>
      </c>
      <c r="U57" s="109">
        <f>VLOOKUP(U$3*100+ROW(U57)-ROW(U$4)-3,'Formatted Data'!$A:$M,8,FALSE)/1000</f>
        <v>323.35899999999998</v>
      </c>
      <c r="V57" s="109">
        <f>VLOOKUP(V$3*100+ROW(V57)-ROW(V$4)-3,'Formatted Data'!$A:$M,8,FALSE)/1000</f>
        <v>319.95</v>
      </c>
      <c r="W57" s="109">
        <f>VLOOKUP(W$3*100+ROW(W57)-ROW(W$4)-3,'Formatted Data'!$A:$M,8,FALSE)/1000</f>
        <v>325.58300000000003</v>
      </c>
      <c r="X57" s="109">
        <f>VLOOKUP(X$3*100+ROW(X57)-ROW(X$4)-3,'Formatted Data'!$A:$M,8,FALSE)/1000</f>
        <v>348.41899999999998</v>
      </c>
      <c r="Y57" s="109">
        <f>VLOOKUP(Y$3*100+ROW(Y57)-ROW(Y$4)-3,'Formatted Data'!$A:$M,8,FALSE)/1000</f>
        <v>408.61700000000002</v>
      </c>
      <c r="Z57" s="109">
        <f>VLOOKUP(Z$3*100+ROW(Z57)-ROW(Z$4)-3,'Formatted Data'!$A:$M,8,FALSE)/1000</f>
        <v>460.67899999999997</v>
      </c>
      <c r="AA57" s="109">
        <f>VLOOKUP(AA$3*100+ROW(AA57)-ROW(AA$4)-3,'Formatted Data'!$A:$M,8,FALSE)/1000</f>
        <v>513.71600000000001</v>
      </c>
      <c r="AB57" s="109">
        <f>VLOOKUP(AB$3*100+ROW(AB57)-ROW(AB$4)-3,'Formatted Data'!$A:$M,8,FALSE)/1000</f>
        <v>576.65800000000002</v>
      </c>
      <c r="AC57" s="109">
        <f t="shared" si="35"/>
        <v>602.78099999999995</v>
      </c>
      <c r="AD57" s="109">
        <f>VLOOKUP(AD$3*100+ROW(AD57)-ROW(AD$4),'Formatted Data'!$A:$M,8,FALSE)/1000</f>
        <v>602.78099999999995</v>
      </c>
      <c r="AE57" s="109">
        <f>VLOOKUP(AE$3*100+ROW(AE57)-ROW(AE$4),'Formatted Data'!$A:$M,8,FALSE)/1000</f>
        <v>624.19100000000003</v>
      </c>
      <c r="AF57" s="109">
        <f>VLOOKUP(AF$3*100+ROW(AF57)-ROW(AF$4),'Formatted Data'!$A:$M,8,FALSE)/1000</f>
        <v>565.63699999999994</v>
      </c>
      <c r="AG57" s="109">
        <f>VLOOKUP(AG$3*100+ROW(AG57)-ROW(AG$4),'Formatted Data'!$A:$M,8,FALSE)/1000</f>
        <v>579.553</v>
      </c>
      <c r="AH57" s="109">
        <f>VLOOKUP(AH$3*100+ROW(AH57)-ROW(AH$4),'Formatted Data'!$A:$M,8,FALSE)/1000</f>
        <v>636.34699999999998</v>
      </c>
      <c r="AI57" s="109">
        <f>VLOOKUP(AI$3*100+ROW(AI57)-ROW(AI$4),'Formatted Data'!$A:$M,8,FALSE)/1000</f>
        <v>743.92200000000003</v>
      </c>
      <c r="AJ57" s="109">
        <f>VLOOKUP(AJ$3*100+ROW(AJ57)-ROW(AJ$4),'Formatted Data'!$A:$M,8,FALSE)/1000</f>
        <v>790.07799999999997</v>
      </c>
      <c r="AK57" s="109">
        <f>VLOOKUP(AK$3*100+ROW(AK57)-ROW(AK$4),'Formatted Data'!$A:$M,8,FALSE)/1000</f>
        <v>749.30600000000004</v>
      </c>
      <c r="AL57" s="109">
        <f>VLOOKUP(AL$3*100+ROW(AL57)-ROW(AL$4),'Formatted Data'!$A:$M,8,FALSE)/1000</f>
        <v>711.12400000000002</v>
      </c>
      <c r="AM57" s="109">
        <f>VLOOKUP(AM$3*100+ROW(AM57)-ROW(AM$4),'Formatted Data'!$A:$M,8,FALSE)/1000</f>
        <v>781.48</v>
      </c>
      <c r="AN57" s="109">
        <f>VLOOKUP(AN$3*100+ROW(AN57)-ROW(AN$4),'Formatted Data'!$A:$M,8,FALSE)/1000</f>
        <v>795.45699999999999</v>
      </c>
      <c r="AO57" s="109">
        <f>VLOOKUP(AO$3*100+ROW(AO57)-ROW(AO$4),'Formatted Data'!$A:$M,8,FALSE)/1000</f>
        <v>883.60199999999998</v>
      </c>
      <c r="AP57" s="109">
        <f>VLOOKUP(AP$3*100+ROW(AP57)-ROW(AP$4),'Formatted Data'!$A:$M,8,FALSE)/1000</f>
        <v>990.09400000000005</v>
      </c>
      <c r="AQ57" s="109">
        <f>VLOOKUP(AQ$3*100+ROW(AQ57)-ROW(AQ$4),'Formatted Data'!$A:$M,8,FALSE)/1000</f>
        <v>961.87099999999998</v>
      </c>
      <c r="AR57" s="109">
        <f>VLOOKUP(AR$3*100+ROW(AR57)-ROW(AR$4),'Formatted Data'!$A:$M,8,FALSE)/1000</f>
        <v>991.69</v>
      </c>
      <c r="AS57" s="109">
        <f>VLOOKUP(AS$3*100+ROW(AS57)-ROW(AS$4),'Formatted Data'!$A:$M,8,FALSE)/1000</f>
        <v>1050.319</v>
      </c>
      <c r="AT57" s="109" t="e">
        <f>VLOOKUP(AT$3*100+ROW(AT57)-ROW(AT$4),'Formatted Data'!$A:$M,8,FALSE)/1000</f>
        <v>#N/A</v>
      </c>
      <c r="AU57" s="109" t="e">
        <f>VLOOKUP(AU$3*100+ROW(AU57)-ROW(AU$4),'Formatted Data'!$A:$M,8,FALSE)/1000</f>
        <v>#N/A</v>
      </c>
      <c r="AV57" s="109" t="e">
        <f>VLOOKUP(AV$3*100+ROW(AV57)-ROW(AV$4),'Formatted Data'!$A:$M,8,FALSE)/1000</f>
        <v>#N/A</v>
      </c>
      <c r="AW57" s="109" t="e">
        <f>VLOOKUP(AW$3*100+ROW(AW57)-ROW(AW$4),'Formatted Data'!$A:$M,8,FALSE)/1000</f>
        <v>#N/A</v>
      </c>
      <c r="AX57" s="109" t="e">
        <f>VLOOKUP(AX$3*100+ROW(AX57)-ROW(AX$4),'Formatted Data'!$A:$M,8,FALSE)/1000</f>
        <v>#N/A</v>
      </c>
      <c r="AY57" s="109" t="e">
        <f>VLOOKUP(AY$3*100+ROW(AY57)-ROW(AY$4),'Formatted Data'!$A:$M,8,FALSE)/1000</f>
        <v>#N/A</v>
      </c>
      <c r="AZ57" s="109" t="e">
        <f>VLOOKUP(AZ$3*100+ROW(AZ57)-ROW(AZ$4),'Formatted Data'!$A:$M,8,FALSE)/1000</f>
        <v>#N/A</v>
      </c>
      <c r="BA57" s="109" t="e">
        <f>VLOOKUP(BA$3*100+ROW(BA57)-ROW(BA$4),'Formatted Data'!$A:$M,8,FALSE)/1000</f>
        <v>#N/A</v>
      </c>
      <c r="BB57" s="109"/>
      <c r="BC57" s="78">
        <f t="shared" si="58"/>
        <v>0.11512788731416035</v>
      </c>
      <c r="BD57" s="78">
        <f t="shared" si="62"/>
        <v>0.12252295042396977</v>
      </c>
      <c r="BE57" s="78">
        <f t="shared" si="37"/>
        <v>4.5300680819480466E-2</v>
      </c>
      <c r="BF57" s="78">
        <f t="shared" si="59"/>
        <v>3.5518704139646307E-2</v>
      </c>
      <c r="BG57" s="78">
        <f t="shared" si="59"/>
        <v>-9.3807824848484045E-2</v>
      </c>
      <c r="BH57" s="78">
        <f t="shared" si="59"/>
        <v>2.4602350977747323E-2</v>
      </c>
      <c r="BI57" s="78">
        <f t="shared" si="59"/>
        <v>9.7996214323797792E-2</v>
      </c>
      <c r="BJ57" s="78">
        <f t="shared" si="59"/>
        <v>0.16905084804359882</v>
      </c>
      <c r="BK57" s="78">
        <f t="shared" si="59"/>
        <v>6.2044139036081747E-2</v>
      </c>
      <c r="BL57" s="78">
        <f t="shared" si="59"/>
        <v>-5.1605031401962709E-2</v>
      </c>
      <c r="BM57" s="78">
        <f t="shared" si="64"/>
        <v>-5.0956485067515822E-2</v>
      </c>
      <c r="BN57" s="78">
        <f t="shared" si="43"/>
        <v>9.8936331778986419E-2</v>
      </c>
      <c r="BO57" s="78">
        <f t="shared" si="44"/>
        <v>1.7885294569278676E-2</v>
      </c>
      <c r="BP57" s="78">
        <f t="shared" si="45"/>
        <v>0.11081051521326724</v>
      </c>
      <c r="BQ57" s="78">
        <f t="shared" si="46"/>
        <v>0.12052032476160091</v>
      </c>
      <c r="BR57" s="78">
        <f t="shared" si="47"/>
        <v>-2.8505374237193681E-2</v>
      </c>
      <c r="BS57" s="78">
        <f t="shared" si="48"/>
        <v>3.1001038600810382E-2</v>
      </c>
      <c r="BT57" s="78">
        <f t="shared" si="49"/>
        <v>5.912028960663096E-2</v>
      </c>
      <c r="BU57" s="78" t="e">
        <f t="shared" si="50"/>
        <v>#N/A</v>
      </c>
      <c r="BV57" s="78" t="e">
        <f t="shared" si="51"/>
        <v>#N/A</v>
      </c>
      <c r="BW57" s="78" t="e">
        <f t="shared" si="52"/>
        <v>#N/A</v>
      </c>
      <c r="BX57" s="78" t="e">
        <f t="shared" si="53"/>
        <v>#N/A</v>
      </c>
      <c r="BY57" s="78" t="e">
        <f t="shared" si="54"/>
        <v>#N/A</v>
      </c>
      <c r="BZ57" s="78" t="e">
        <f t="shared" si="55"/>
        <v>#N/A</v>
      </c>
      <c r="CA57" s="78" t="e">
        <f t="shared" si="56"/>
        <v>#N/A</v>
      </c>
      <c r="CB57" s="78" t="e">
        <f t="shared" si="57"/>
        <v>#N/A</v>
      </c>
    </row>
    <row r="58" spans="1:80" ht="13" x14ac:dyDescent="0.3">
      <c r="A58" s="18" t="s">
        <v>81</v>
      </c>
      <c r="B58" s="108">
        <f>IF('Formatted Data'!D53='Formatted Data'!D52,0,1)</f>
        <v>0</v>
      </c>
      <c r="C58" s="63" t="str">
        <f>IF(B58=0,"",VLOOKUP('Nom Revenue'!A58,'Commodity Code List'!$B$2:$C$19,2,FALSE))</f>
        <v/>
      </c>
      <c r="D58" s="63" t="str">
        <f>'Formatted Data'!E53</f>
        <v>L</v>
      </c>
      <c r="E58" s="63" t="str">
        <f>'Formatted Data'!F53</f>
        <v>X</v>
      </c>
      <c r="F58" s="63" t="str">
        <f>'Formatted Data'!G53</f>
        <v>X</v>
      </c>
      <c r="G58" s="109">
        <f>VLOOKUP(G$3*100+ROW(G58)-ROW(G$4)-3,'Formatted Data'!$A:$M,8,FALSE)/1000</f>
        <v>310.52499999999998</v>
      </c>
      <c r="H58" s="109">
        <f>VLOOKUP(H$3*100+ROW(H58)-ROW(H$4)-3,'Formatted Data'!$A:$M,8,FALSE)/1000</f>
        <v>299.928</v>
      </c>
      <c r="I58" s="109">
        <f>VLOOKUP(I$3*100+ROW(I58)-ROW(I$4)-3,'Formatted Data'!$A:$M,8,FALSE)/1000</f>
        <v>296.60700000000003</v>
      </c>
      <c r="J58" s="109">
        <f>VLOOKUP(J$3*100+ROW(J58)-ROW(J$4)-3,'Formatted Data'!$A:$M,8,FALSE)/1000</f>
        <v>307.065</v>
      </c>
      <c r="K58" s="109">
        <f>VLOOKUP(K$3*100+ROW(K58)-ROW(K$4)-3,'Formatted Data'!$A:$M,8,FALSE)/1000</f>
        <v>341.05700000000002</v>
      </c>
      <c r="L58" s="109">
        <f>VLOOKUP(L$3*100+ROW(L58)-ROW(L$4)-3,'Formatted Data'!$A:$M,8,FALSE)/1000</f>
        <v>345.84800000000001</v>
      </c>
      <c r="M58" s="109">
        <f>VLOOKUP(M$3*100+ROW(M58)-ROW(M$4)-3,'Formatted Data'!$A:$M,8,FALSE)/1000</f>
        <v>317.05700000000002</v>
      </c>
      <c r="N58" s="109">
        <f>VLOOKUP(N$3*100+ROW(N58)-ROW(N$4)-3,'Formatted Data'!$A:$M,8,FALSE)/1000</f>
        <v>335.983</v>
      </c>
      <c r="O58" s="109">
        <f>VLOOKUP(O$3*100+ROW(O58)-ROW(O$4)-3,'Formatted Data'!$A:$M,8,FALSE)/1000</f>
        <v>328.86900000000003</v>
      </c>
      <c r="P58" s="109">
        <f>VLOOKUP(P$3*100+ROW(P58)-ROW(P$4)-3,'Formatted Data'!$A:$M,8,FALSE)/1000</f>
        <v>355.20299999999997</v>
      </c>
      <c r="Q58" s="109">
        <f>VLOOKUP(Q$3*100+ROW(Q58)-ROW(Q$4)-3,'Formatted Data'!$A:$M,8,FALSE)/1000</f>
        <v>380.44099999999997</v>
      </c>
      <c r="R58" s="109">
        <f>VLOOKUP(R$3*100+ROW(R58)-ROW(R$4)-3,'Formatted Data'!$A:$M,8,FALSE)/1000</f>
        <v>395.27300000000002</v>
      </c>
      <c r="S58" s="109">
        <f>VLOOKUP(S$3*100+ROW(S58)-ROW(S$4)-3,'Formatted Data'!$A:$M,8,FALSE)/1000</f>
        <v>400.93599999999998</v>
      </c>
      <c r="T58" s="109">
        <f>VLOOKUP(T$3*100+ROW(T58)-ROW(T$4)-3,'Formatted Data'!$A:$M,8,FALSE)/1000</f>
        <v>420.62900000000002</v>
      </c>
      <c r="U58" s="109">
        <f>VLOOKUP(U$3*100+ROW(U58)-ROW(U$4)-3,'Formatted Data'!$A:$M,8,FALSE)/1000</f>
        <v>416.149</v>
      </c>
      <c r="V58" s="109">
        <f>VLOOKUP(V$3*100+ROW(V58)-ROW(V$4)-3,'Formatted Data'!$A:$M,8,FALSE)/1000</f>
        <v>454.154</v>
      </c>
      <c r="W58" s="109">
        <f>VLOOKUP(W$3*100+ROW(W58)-ROW(W$4)-3,'Formatted Data'!$A:$M,8,FALSE)/1000</f>
        <v>486.54300000000001</v>
      </c>
      <c r="X58" s="109">
        <f>VLOOKUP(X$3*100+ROW(X58)-ROW(X$4)-3,'Formatted Data'!$A:$M,8,FALSE)/1000</f>
        <v>492.04700000000003</v>
      </c>
      <c r="Y58" s="109">
        <f>VLOOKUP(Y$3*100+ROW(Y58)-ROW(Y$4)-3,'Formatted Data'!$A:$M,8,FALSE)/1000</f>
        <v>507.51100000000002</v>
      </c>
      <c r="Z58" s="109">
        <f>VLOOKUP(Z$3*100+ROW(Z58)-ROW(Z$4)-3,'Formatted Data'!$A:$M,8,FALSE)/1000</f>
        <v>594.04999999999995</v>
      </c>
      <c r="AA58" s="109">
        <f>VLOOKUP(AA$3*100+ROW(AA58)-ROW(AA$4)-3,'Formatted Data'!$A:$M,8,FALSE)/1000</f>
        <v>721.976</v>
      </c>
      <c r="AB58" s="109">
        <f>VLOOKUP(AB$3*100+ROW(AB58)-ROW(AB$4)-3,'Formatted Data'!$A:$M,8,FALSE)/1000</f>
        <v>881.35</v>
      </c>
      <c r="AC58" s="109">
        <f t="shared" si="35"/>
        <v>962.64400000000001</v>
      </c>
      <c r="AD58" s="109">
        <f>VLOOKUP(AD$3*100+ROW(AD58)-ROW(AD$4),'Formatted Data'!$A:$M,8,FALSE)/1000</f>
        <v>962.64400000000001</v>
      </c>
      <c r="AE58" s="109">
        <f>VLOOKUP(AE$3*100+ROW(AE58)-ROW(AE$4),'Formatted Data'!$A:$M,8,FALSE)/1000</f>
        <v>1035.9010000000001</v>
      </c>
      <c r="AF58" s="109">
        <f>VLOOKUP(AF$3*100+ROW(AF58)-ROW(AF$4),'Formatted Data'!$A:$M,8,FALSE)/1000</f>
        <v>859.52800000000002</v>
      </c>
      <c r="AG58" s="109">
        <f>VLOOKUP(AG$3*100+ROW(AG58)-ROW(AG$4),'Formatted Data'!$A:$M,8,FALSE)/1000</f>
        <v>945.47400000000005</v>
      </c>
      <c r="AH58" s="109">
        <f>VLOOKUP(AH$3*100+ROW(AH58)-ROW(AH$4),'Formatted Data'!$A:$M,8,FALSE)/1000</f>
        <v>1116.01</v>
      </c>
      <c r="AI58" s="109">
        <f>VLOOKUP(AI$3*100+ROW(AI58)-ROW(AI$4),'Formatted Data'!$A:$M,8,FALSE)/1000</f>
        <v>1260.1320000000001</v>
      </c>
      <c r="AJ58" s="109">
        <f>VLOOKUP(AJ$3*100+ROW(AJ58)-ROW(AJ$4),'Formatted Data'!$A:$M,8,FALSE)/1000</f>
        <v>1349.7460000000001</v>
      </c>
      <c r="AK58" s="109">
        <f>VLOOKUP(AK$3*100+ROW(AK58)-ROW(AK$4),'Formatted Data'!$A:$M,8,FALSE)/1000</f>
        <v>1406.1669999999999</v>
      </c>
      <c r="AL58" s="109">
        <f>VLOOKUP(AL$3*100+ROW(AL58)-ROW(AL$4),'Formatted Data'!$A:$M,8,FALSE)/1000</f>
        <v>1572.1420000000001</v>
      </c>
      <c r="AM58" s="109">
        <f>VLOOKUP(AM$3*100+ROW(AM58)-ROW(AM$4),'Formatted Data'!$A:$M,8,FALSE)/1000</f>
        <v>1540.69</v>
      </c>
      <c r="AN58" s="109">
        <f>VLOOKUP(AN$3*100+ROW(AN58)-ROW(AN$4),'Formatted Data'!$A:$M,8,FALSE)/1000</f>
        <v>1649.5609999999999</v>
      </c>
      <c r="AO58" s="109">
        <f>VLOOKUP(AO$3*100+ROW(AO58)-ROW(AO$4),'Formatted Data'!$A:$M,8,FALSE)/1000</f>
        <v>1946.3689999999999</v>
      </c>
      <c r="AP58" s="109">
        <f>VLOOKUP(AP$3*100+ROW(AP58)-ROW(AP$4),'Formatted Data'!$A:$M,8,FALSE)/1000</f>
        <v>2099.4580000000001</v>
      </c>
      <c r="AQ58" s="109">
        <f>VLOOKUP(AQ$3*100+ROW(AQ58)-ROW(AQ$4),'Formatted Data'!$A:$M,8,FALSE)/1000</f>
        <v>1582.3430000000001</v>
      </c>
      <c r="AR58" s="109">
        <f>VLOOKUP(AR$3*100+ROW(AR58)-ROW(AR$4),'Formatted Data'!$A:$M,8,FALSE)/1000</f>
        <v>1821.2249999999999</v>
      </c>
      <c r="AS58" s="109">
        <f>VLOOKUP(AS$3*100+ROW(AS58)-ROW(AS$4),'Formatted Data'!$A:$M,8,FALSE)/1000</f>
        <v>2131.721</v>
      </c>
      <c r="AT58" s="109" t="e">
        <f>VLOOKUP(AT$3*100+ROW(AT58)-ROW(AT$4),'Formatted Data'!$A:$M,8,FALSE)/1000</f>
        <v>#N/A</v>
      </c>
      <c r="AU58" s="109" t="e">
        <f>VLOOKUP(AU$3*100+ROW(AU58)-ROW(AU$4),'Formatted Data'!$A:$M,8,FALSE)/1000</f>
        <v>#N/A</v>
      </c>
      <c r="AV58" s="109" t="e">
        <f>VLOOKUP(AV$3*100+ROW(AV58)-ROW(AV$4),'Formatted Data'!$A:$M,8,FALSE)/1000</f>
        <v>#N/A</v>
      </c>
      <c r="AW58" s="109" t="e">
        <f>VLOOKUP(AW$3*100+ROW(AW58)-ROW(AW$4),'Formatted Data'!$A:$M,8,FALSE)/1000</f>
        <v>#N/A</v>
      </c>
      <c r="AX58" s="109" t="e">
        <f>VLOOKUP(AX$3*100+ROW(AX58)-ROW(AX$4),'Formatted Data'!$A:$M,8,FALSE)/1000</f>
        <v>#N/A</v>
      </c>
      <c r="AY58" s="109" t="e">
        <f>VLOOKUP(AY$3*100+ROW(AY58)-ROW(AY$4),'Formatted Data'!$A:$M,8,FALSE)/1000</f>
        <v>#N/A</v>
      </c>
      <c r="AZ58" s="109" t="e">
        <f>VLOOKUP(AZ$3*100+ROW(AZ58)-ROW(AZ$4),'Formatted Data'!$A:$M,8,FALSE)/1000</f>
        <v>#N/A</v>
      </c>
      <c r="BA58" s="109" t="e">
        <f>VLOOKUP(BA$3*100+ROW(BA58)-ROW(BA$4),'Formatted Data'!$A:$M,8,FALSE)/1000</f>
        <v>#N/A</v>
      </c>
      <c r="BB58" s="109"/>
      <c r="BC58" s="78">
        <f t="shared" si="58"/>
        <v>0.21534550963723609</v>
      </c>
      <c r="BD58" s="78">
        <f t="shared" si="62"/>
        <v>0.22074695003712042</v>
      </c>
      <c r="BE58" s="78">
        <f t="shared" si="37"/>
        <v>9.2238043909910861E-2</v>
      </c>
      <c r="BF58" s="78">
        <f t="shared" si="59"/>
        <v>7.6099783512908248E-2</v>
      </c>
      <c r="BG58" s="78">
        <f t="shared" si="59"/>
        <v>-0.17026047855924464</v>
      </c>
      <c r="BH58" s="78">
        <f t="shared" si="59"/>
        <v>9.9992088681229774E-2</v>
      </c>
      <c r="BI58" s="78">
        <f t="shared" si="59"/>
        <v>0.18037090390640032</v>
      </c>
      <c r="BJ58" s="78">
        <f t="shared" si="59"/>
        <v>0.12914041988871072</v>
      </c>
      <c r="BK58" s="78">
        <f t="shared" si="59"/>
        <v>7.1114772103239909E-2</v>
      </c>
      <c r="BL58" s="78">
        <f t="shared" si="59"/>
        <v>4.1801198151355745E-2</v>
      </c>
      <c r="BM58" s="78">
        <f t="shared" si="64"/>
        <v>0.11803363327399952</v>
      </c>
      <c r="BN58" s="78">
        <f t="shared" si="43"/>
        <v>-2.0005826445702701E-2</v>
      </c>
      <c r="BO58" s="78">
        <f t="shared" si="44"/>
        <v>7.0663793495122196E-2</v>
      </c>
      <c r="BP58" s="78">
        <f t="shared" si="45"/>
        <v>0.17993150904998356</v>
      </c>
      <c r="BQ58" s="78">
        <f t="shared" si="46"/>
        <v>7.8653636592033838E-2</v>
      </c>
      <c r="BR58" s="78">
        <f t="shared" si="47"/>
        <v>-0.24630880922600018</v>
      </c>
      <c r="BS58" s="78">
        <f t="shared" si="48"/>
        <v>0.15096726815867334</v>
      </c>
      <c r="BT58" s="78">
        <f t="shared" si="49"/>
        <v>0.17048744663619275</v>
      </c>
      <c r="BU58" s="78" t="e">
        <f t="shared" si="50"/>
        <v>#N/A</v>
      </c>
      <c r="BV58" s="78" t="e">
        <f t="shared" si="51"/>
        <v>#N/A</v>
      </c>
      <c r="BW58" s="78" t="e">
        <f t="shared" si="52"/>
        <v>#N/A</v>
      </c>
      <c r="BX58" s="78" t="e">
        <f t="shared" si="53"/>
        <v>#N/A</v>
      </c>
      <c r="BY58" s="78" t="e">
        <f t="shared" si="54"/>
        <v>#N/A</v>
      </c>
      <c r="BZ58" s="78" t="e">
        <f t="shared" si="55"/>
        <v>#N/A</v>
      </c>
      <c r="CA58" s="78" t="e">
        <f t="shared" si="56"/>
        <v>#N/A</v>
      </c>
      <c r="CB58" s="78" t="e">
        <f t="shared" si="57"/>
        <v>#N/A</v>
      </c>
    </row>
    <row r="59" spans="1:80" ht="13" x14ac:dyDescent="0.3">
      <c r="A59" s="20" t="s">
        <v>54</v>
      </c>
      <c r="B59" s="42">
        <f>IF('Formatted Data'!D54='Formatted Data'!D53,0,1)</f>
        <v>1</v>
      </c>
      <c r="C59" s="69" t="str">
        <f>IF(B59=0,"",VLOOKUP('Nom Revenue'!A59,'Commodity Code List'!$B$2:$C$19,2,FALSE))</f>
        <v>32</v>
      </c>
      <c r="D59" s="69" t="str">
        <f>'Formatted Data'!E54</f>
        <v>S</v>
      </c>
      <c r="E59" s="69" t="str">
        <f>'Formatted Data'!F54</f>
        <v>X</v>
      </c>
      <c r="F59" s="69" t="str">
        <f>'Formatted Data'!G54</f>
        <v>X</v>
      </c>
      <c r="G59" s="110">
        <f>VLOOKUP(G$3*100+ROW(G59)-ROW(G$4)-3,'Formatted Data'!$A:$M,8,FALSE)/1000</f>
        <v>322.286</v>
      </c>
      <c r="H59" s="110">
        <f>VLOOKUP(H$3*100+ROW(H59)-ROW(H$4)-3,'Formatted Data'!$A:$M,8,FALSE)/1000</f>
        <v>314.57</v>
      </c>
      <c r="I59" s="110">
        <f>VLOOKUP(I$3*100+ROW(I59)-ROW(I$4)-3,'Formatted Data'!$A:$M,8,FALSE)/1000</f>
        <v>317.62700000000001</v>
      </c>
      <c r="J59" s="110">
        <f>VLOOKUP(J$3*100+ROW(J59)-ROW(J$4)-3,'Formatted Data'!$A:$M,8,FALSE)/1000</f>
        <v>322.00799999999998</v>
      </c>
      <c r="K59" s="110">
        <f>VLOOKUP(K$3*100+ROW(K59)-ROW(K$4)-3,'Formatted Data'!$A:$M,8,FALSE)/1000</f>
        <v>331.75299999999999</v>
      </c>
      <c r="L59" s="110">
        <f>VLOOKUP(L$3*100+ROW(L59)-ROW(L$4)-3,'Formatted Data'!$A:$M,8,FALSE)/1000</f>
        <v>332.209</v>
      </c>
      <c r="M59" s="110">
        <f>VLOOKUP(M$3*100+ROW(M59)-ROW(M$4)-3,'Formatted Data'!$A:$M,8,FALSE)/1000</f>
        <v>309.64699999999999</v>
      </c>
      <c r="N59" s="110">
        <f>VLOOKUP(N$3*100+ROW(N59)-ROW(N$4)-3,'Formatted Data'!$A:$M,8,FALSE)/1000</f>
        <v>325.96100000000001</v>
      </c>
      <c r="O59" s="110">
        <f>VLOOKUP(O$3*100+ROW(O59)-ROW(O$4)-3,'Formatted Data'!$A:$M,8,FALSE)/1000</f>
        <v>346.71199999999999</v>
      </c>
      <c r="P59" s="110">
        <f>VLOOKUP(P$3*100+ROW(P59)-ROW(P$4)-3,'Formatted Data'!$A:$M,8,FALSE)/1000</f>
        <v>338.83</v>
      </c>
      <c r="Q59" s="110">
        <f>VLOOKUP(Q$3*100+ROW(Q59)-ROW(Q$4)-3,'Formatted Data'!$A:$M,8,FALSE)/1000</f>
        <v>347.48700000000002</v>
      </c>
      <c r="R59" s="110">
        <f>VLOOKUP(R$3*100+ROW(R59)-ROW(R$4)-3,'Formatted Data'!$A:$M,8,FALSE)/1000</f>
        <v>363.49099999999999</v>
      </c>
      <c r="S59" s="110">
        <f>VLOOKUP(S$3*100+ROW(S59)-ROW(S$4)-3,'Formatted Data'!$A:$M,8,FALSE)/1000</f>
        <v>368.77800000000002</v>
      </c>
      <c r="T59" s="110">
        <f>VLOOKUP(T$3*100+ROW(T59)-ROW(T$4)-3,'Formatted Data'!$A:$M,8,FALSE)/1000</f>
        <v>378.64600000000002</v>
      </c>
      <c r="U59" s="110">
        <f>VLOOKUP(U$3*100+ROW(U59)-ROW(U$4)-3,'Formatted Data'!$A:$M,8,FALSE)/1000</f>
        <v>371.22199999999998</v>
      </c>
      <c r="V59" s="110">
        <f>VLOOKUP(V$3*100+ROW(V59)-ROW(V$4)-3,'Formatted Data'!$A:$M,8,FALSE)/1000</f>
        <v>382.81599999999997</v>
      </c>
      <c r="W59" s="110">
        <f>VLOOKUP(W$3*100+ROW(W59)-ROW(W$4)-3,'Formatted Data'!$A:$M,8,FALSE)/1000</f>
        <v>396.79500000000002</v>
      </c>
      <c r="X59" s="110">
        <f>VLOOKUP(X$3*100+ROW(X59)-ROW(X$4)-3,'Formatted Data'!$A:$M,8,FALSE)/1000</f>
        <v>422.65499999999997</v>
      </c>
      <c r="Y59" s="110">
        <f>VLOOKUP(Y$3*100+ROW(Y59)-ROW(Y$4)-3,'Formatted Data'!$A:$M,8,FALSE)/1000</f>
        <v>448.65100000000001</v>
      </c>
      <c r="Z59" s="110">
        <f>VLOOKUP(Z$3*100+ROW(Z59)-ROW(Z$4)-3,'Formatted Data'!$A:$M,8,FALSE)/1000</f>
        <v>472.63200000000001</v>
      </c>
      <c r="AA59" s="110">
        <f>VLOOKUP(AA$3*100+ROW(AA59)-ROW(AA$4)-3,'Formatted Data'!$A:$M,8,FALSE)/1000</f>
        <v>542.173</v>
      </c>
      <c r="AB59" s="110">
        <f>VLOOKUP(AB$3*100+ROW(AB59)-ROW(AB$4)-3,'Formatted Data'!$A:$M,8,FALSE)/1000</f>
        <v>588.76099999999997</v>
      </c>
      <c r="AC59" s="110">
        <f t="shared" si="35"/>
        <v>581.98199999999997</v>
      </c>
      <c r="AD59" s="110">
        <f>VLOOKUP(AD$3*100+ROW(AD59)-ROW(AD$4),'Formatted Data'!$A:$M,8,FALSE)/1000</f>
        <v>581.98199999999997</v>
      </c>
      <c r="AE59" s="110">
        <f>VLOOKUP(AE$3*100+ROW(AE59)-ROW(AE$4),'Formatted Data'!$A:$M,8,FALSE)/1000</f>
        <v>564.17100000000005</v>
      </c>
      <c r="AF59" s="110">
        <f>VLOOKUP(AF$3*100+ROW(AF59)-ROW(AF$4),'Formatted Data'!$A:$M,8,FALSE)/1000</f>
        <v>431.65800000000002</v>
      </c>
      <c r="AG59" s="110">
        <f>VLOOKUP(AG$3*100+ROW(AG59)-ROW(AG$4),'Formatted Data'!$A:$M,8,FALSE)/1000</f>
        <v>436.76400000000001</v>
      </c>
      <c r="AH59" s="110">
        <f>VLOOKUP(AH$3*100+ROW(AH59)-ROW(AH$4),'Formatted Data'!$A:$M,8,FALSE)/1000</f>
        <v>468.733</v>
      </c>
      <c r="AI59" s="110">
        <f>VLOOKUP(AI$3*100+ROW(AI59)-ROW(AI$4),'Formatted Data'!$A:$M,8,FALSE)/1000</f>
        <v>533.19100000000003</v>
      </c>
      <c r="AJ59" s="110">
        <f>VLOOKUP(AJ$3*100+ROW(AJ59)-ROW(AJ$4),'Formatted Data'!$A:$M,8,FALSE)/1000</f>
        <v>556.83500000000004</v>
      </c>
      <c r="AK59" s="110">
        <f>VLOOKUP(AK$3*100+ROW(AK59)-ROW(AK$4),'Formatted Data'!$A:$M,8,FALSE)/1000</f>
        <v>569.43799999999999</v>
      </c>
      <c r="AL59" s="110">
        <f>VLOOKUP(AL$3*100+ROW(AL59)-ROW(AL$4),'Formatted Data'!$A:$M,8,FALSE)/1000</f>
        <v>441.05099999999999</v>
      </c>
      <c r="AM59" s="110">
        <f>VLOOKUP(AM$3*100+ROW(AM59)-ROW(AM$4),'Formatted Data'!$A:$M,8,FALSE)/1000</f>
        <v>484.05700000000002</v>
      </c>
      <c r="AN59" s="110">
        <f>VLOOKUP(AN$3*100+ROW(AN59)-ROW(AN$4),'Formatted Data'!$A:$M,8,FALSE)/1000</f>
        <v>486.673</v>
      </c>
      <c r="AO59" s="110">
        <f>VLOOKUP(AO$3*100+ROW(AO59)-ROW(AO$4),'Formatted Data'!$A:$M,8,FALSE)/1000</f>
        <v>511.45800000000003</v>
      </c>
      <c r="AP59" s="110">
        <f>VLOOKUP(AP$3*100+ROW(AP59)-ROW(AP$4),'Formatted Data'!$A:$M,8,FALSE)/1000</f>
        <v>531.71699999999998</v>
      </c>
      <c r="AQ59" s="110">
        <f>VLOOKUP(AQ$3*100+ROW(AQ59)-ROW(AQ$4),'Formatted Data'!$A:$M,8,FALSE)/1000</f>
        <v>560.81299999999999</v>
      </c>
      <c r="AR59" s="110">
        <f>VLOOKUP(AR$3*100+ROW(AR59)-ROW(AR$4),'Formatted Data'!$A:$M,8,FALSE)/1000</f>
        <v>577.22</v>
      </c>
      <c r="AS59" s="110">
        <f>VLOOKUP(AS$3*100+ROW(AS59)-ROW(AS$4),'Formatted Data'!$A:$M,8,FALSE)/1000</f>
        <v>647.74599999999998</v>
      </c>
      <c r="AT59" s="110" t="e">
        <f>VLOOKUP(AT$3*100+ROW(AT59)-ROW(AT$4),'Formatted Data'!$A:$M,8,FALSE)/1000</f>
        <v>#N/A</v>
      </c>
      <c r="AU59" s="110" t="e">
        <f>VLOOKUP(AU$3*100+ROW(AU59)-ROW(AU$4),'Formatted Data'!$A:$M,8,FALSE)/1000</f>
        <v>#N/A</v>
      </c>
      <c r="AV59" s="110" t="e">
        <f>VLOOKUP(AV$3*100+ROW(AV59)-ROW(AV$4),'Formatted Data'!$A:$M,8,FALSE)/1000</f>
        <v>#N/A</v>
      </c>
      <c r="AW59" s="110" t="e">
        <f>VLOOKUP(AW$3*100+ROW(AW59)-ROW(AW$4),'Formatted Data'!$A:$M,8,FALSE)/1000</f>
        <v>#N/A</v>
      </c>
      <c r="AX59" s="110" t="e">
        <f>VLOOKUP(AX$3*100+ROW(AX59)-ROW(AX$4),'Formatted Data'!$A:$M,8,FALSE)/1000</f>
        <v>#N/A</v>
      </c>
      <c r="AY59" s="110" t="e">
        <f>VLOOKUP(AY$3*100+ROW(AY59)-ROW(AY$4),'Formatted Data'!$A:$M,8,FALSE)/1000</f>
        <v>#N/A</v>
      </c>
      <c r="AZ59" s="110" t="e">
        <f>VLOOKUP(AZ$3*100+ROW(AZ59)-ROW(AZ$4),'Formatted Data'!$A:$M,8,FALSE)/1000</f>
        <v>#N/A</v>
      </c>
      <c r="BA59" s="110" t="e">
        <f>VLOOKUP(BA$3*100+ROW(BA59)-ROW(BA$4),'Formatted Data'!$A:$M,8,FALSE)/1000</f>
        <v>#N/A</v>
      </c>
      <c r="BB59" s="110"/>
      <c r="BC59" s="79">
        <f t="shared" si="58"/>
        <v>0.14713561502395089</v>
      </c>
      <c r="BD59" s="79">
        <f t="shared" si="62"/>
        <v>8.5928292260957218E-2</v>
      </c>
      <c r="BE59" s="111">
        <f t="shared" si="37"/>
        <v>-1.1514009929326163E-2</v>
      </c>
      <c r="BF59" s="79">
        <f t="shared" si="59"/>
        <v>-3.0604039300184405E-2</v>
      </c>
      <c r="BG59" s="79">
        <f t="shared" si="59"/>
        <v>-0.23488091376550735</v>
      </c>
      <c r="BH59" s="79">
        <f t="shared" si="59"/>
        <v>1.1828808918171285E-2</v>
      </c>
      <c r="BI59" s="79">
        <f t="shared" si="59"/>
        <v>7.3195135130184719E-2</v>
      </c>
      <c r="BJ59" s="79">
        <f t="shared" si="59"/>
        <v>0.13751538722471013</v>
      </c>
      <c r="BK59" s="79">
        <f t="shared" si="59"/>
        <v>4.4344334394241569E-2</v>
      </c>
      <c r="BL59" s="79">
        <f t="shared" si="59"/>
        <v>2.2633275566370514E-2</v>
      </c>
      <c r="BM59" s="79">
        <f t="shared" si="64"/>
        <v>-0.22546264913827319</v>
      </c>
      <c r="BN59" s="79">
        <f t="shared" si="43"/>
        <v>9.7507997941281177E-2</v>
      </c>
      <c r="BO59" s="79">
        <f t="shared" si="44"/>
        <v>5.4043222182511563E-3</v>
      </c>
      <c r="BP59" s="79">
        <f t="shared" si="45"/>
        <v>5.0927419437692301E-2</v>
      </c>
      <c r="BQ59" s="79">
        <f t="shared" si="46"/>
        <v>3.9610290581044705E-2</v>
      </c>
      <c r="BR59" s="79">
        <f t="shared" si="47"/>
        <v>5.4720838340696298E-2</v>
      </c>
      <c r="BS59" s="79">
        <f t="shared" si="48"/>
        <v>2.9255741218552345E-2</v>
      </c>
      <c r="BT59" s="79">
        <f t="shared" si="49"/>
        <v>0.12218218356952271</v>
      </c>
      <c r="BU59" s="79" t="e">
        <f t="shared" si="50"/>
        <v>#N/A</v>
      </c>
      <c r="BV59" s="79" t="e">
        <f t="shared" si="51"/>
        <v>#N/A</v>
      </c>
      <c r="BW59" s="79" t="e">
        <f t="shared" si="52"/>
        <v>#N/A</v>
      </c>
      <c r="BX59" s="79" t="e">
        <f t="shared" si="53"/>
        <v>#N/A</v>
      </c>
      <c r="BY59" s="79" t="e">
        <f t="shared" si="54"/>
        <v>#N/A</v>
      </c>
      <c r="BZ59" s="79" t="e">
        <f t="shared" si="55"/>
        <v>#N/A</v>
      </c>
      <c r="CA59" s="79" t="e">
        <f t="shared" si="56"/>
        <v>#N/A</v>
      </c>
      <c r="CB59" s="79" t="e">
        <f t="shared" si="57"/>
        <v>#N/A</v>
      </c>
    </row>
    <row r="60" spans="1:80" ht="13" x14ac:dyDescent="0.3">
      <c r="A60" s="20" t="s">
        <v>81</v>
      </c>
      <c r="B60" s="42">
        <f>IF('Formatted Data'!D55='Formatted Data'!D54,0,1)</f>
        <v>0</v>
      </c>
      <c r="C60" s="69" t="str">
        <f>IF(B60=0,"",VLOOKUP('Nom Revenue'!A60,'Commodity Code List'!$B$2:$C$19,2,FALSE))</f>
        <v/>
      </c>
      <c r="D60" s="69" t="str">
        <f>'Formatted Data'!E55</f>
        <v>M</v>
      </c>
      <c r="E60" s="69" t="str">
        <f>'Formatted Data'!F55</f>
        <v>X</v>
      </c>
      <c r="F60" s="69" t="str">
        <f>'Formatted Data'!G55</f>
        <v>X</v>
      </c>
      <c r="G60" s="110">
        <f>VLOOKUP(G$3*100+ROW(G60)-ROW(G$4)-3,'Formatted Data'!$A:$M,8,FALSE)/1000</f>
        <v>231.26400000000001</v>
      </c>
      <c r="H60" s="110">
        <f>VLOOKUP(H$3*100+ROW(H60)-ROW(H$4)-3,'Formatted Data'!$A:$M,8,FALSE)/1000</f>
        <v>220.86099999999999</v>
      </c>
      <c r="I60" s="110">
        <f>VLOOKUP(I$3*100+ROW(I60)-ROW(I$4)-3,'Formatted Data'!$A:$M,8,FALSE)/1000</f>
        <v>225.19</v>
      </c>
      <c r="J60" s="110">
        <f>VLOOKUP(J$3*100+ROW(J60)-ROW(J$4)-3,'Formatted Data'!$A:$M,8,FALSE)/1000</f>
        <v>239.441</v>
      </c>
      <c r="K60" s="110">
        <f>VLOOKUP(K$3*100+ROW(K60)-ROW(K$4)-3,'Formatted Data'!$A:$M,8,FALSE)/1000</f>
        <v>243.03399999999999</v>
      </c>
      <c r="L60" s="110">
        <f>VLOOKUP(L$3*100+ROW(L60)-ROW(L$4)-3,'Formatted Data'!$A:$M,8,FALSE)/1000</f>
        <v>235.15799999999999</v>
      </c>
      <c r="M60" s="110">
        <f>VLOOKUP(M$3*100+ROW(M60)-ROW(M$4)-3,'Formatted Data'!$A:$M,8,FALSE)/1000</f>
        <v>216.976</v>
      </c>
      <c r="N60" s="110">
        <f>VLOOKUP(N$3*100+ROW(N60)-ROW(N$4)-3,'Formatted Data'!$A:$M,8,FALSE)/1000</f>
        <v>251.76400000000001</v>
      </c>
      <c r="O60" s="110">
        <f>VLOOKUP(O$3*100+ROW(O60)-ROW(O$4)-3,'Formatted Data'!$A:$M,8,FALSE)/1000</f>
        <v>277.51400000000001</v>
      </c>
      <c r="P60" s="110">
        <f>VLOOKUP(P$3*100+ROW(P60)-ROW(P$4)-3,'Formatted Data'!$A:$M,8,FALSE)/1000</f>
        <v>266.99</v>
      </c>
      <c r="Q60" s="110">
        <f>VLOOKUP(Q$3*100+ROW(Q60)-ROW(Q$4)-3,'Formatted Data'!$A:$M,8,FALSE)/1000</f>
        <v>276.79300000000001</v>
      </c>
      <c r="R60" s="110">
        <f>VLOOKUP(R$3*100+ROW(R60)-ROW(R$4)-3,'Formatted Data'!$A:$M,8,FALSE)/1000</f>
        <v>268.62599999999998</v>
      </c>
      <c r="S60" s="110">
        <f>VLOOKUP(S$3*100+ROW(S60)-ROW(S$4)-3,'Formatted Data'!$A:$M,8,FALSE)/1000</f>
        <v>293.39</v>
      </c>
      <c r="T60" s="110">
        <f>VLOOKUP(T$3*100+ROW(T60)-ROW(T$4)-3,'Formatted Data'!$A:$M,8,FALSE)/1000</f>
        <v>291.65100000000001</v>
      </c>
      <c r="U60" s="110">
        <f>VLOOKUP(U$3*100+ROW(U60)-ROW(U$4)-3,'Formatted Data'!$A:$M,8,FALSE)/1000</f>
        <v>313.65100000000001</v>
      </c>
      <c r="V60" s="110">
        <f>VLOOKUP(V$3*100+ROW(V60)-ROW(V$4)-3,'Formatted Data'!$A:$M,8,FALSE)/1000</f>
        <v>347.82400000000001</v>
      </c>
      <c r="W60" s="110">
        <f>VLOOKUP(W$3*100+ROW(W60)-ROW(W$4)-3,'Formatted Data'!$A:$M,8,FALSE)/1000</f>
        <v>347.41300000000001</v>
      </c>
      <c r="X60" s="110">
        <f>VLOOKUP(X$3*100+ROW(X60)-ROW(X$4)-3,'Formatted Data'!$A:$M,8,FALSE)/1000</f>
        <v>368.72800000000001</v>
      </c>
      <c r="Y60" s="110">
        <f>VLOOKUP(Y$3*100+ROW(Y60)-ROW(Y$4)-3,'Formatted Data'!$A:$M,8,FALSE)/1000</f>
        <v>374.88099999999997</v>
      </c>
      <c r="Z60" s="110">
        <f>VLOOKUP(Z$3*100+ROW(Z60)-ROW(Z$4)-3,'Formatted Data'!$A:$M,8,FALSE)/1000</f>
        <v>420.572</v>
      </c>
      <c r="AA60" s="110">
        <f>VLOOKUP(AA$3*100+ROW(AA60)-ROW(AA$4)-3,'Formatted Data'!$A:$M,8,FALSE)/1000</f>
        <v>483.12799999999999</v>
      </c>
      <c r="AB60" s="110">
        <f>VLOOKUP(AB$3*100+ROW(AB60)-ROW(AB$4)-3,'Formatted Data'!$A:$M,8,FALSE)/1000</f>
        <v>550.08900000000006</v>
      </c>
      <c r="AC60" s="110">
        <f t="shared" si="35"/>
        <v>498.56700000000001</v>
      </c>
      <c r="AD60" s="110">
        <f>VLOOKUP(AD$3*100+ROW(AD60)-ROW(AD$4),'Formatted Data'!$A:$M,8,FALSE)/1000</f>
        <v>498.56700000000001</v>
      </c>
      <c r="AE60" s="110">
        <f>VLOOKUP(AE$3*100+ROW(AE60)-ROW(AE$4),'Formatted Data'!$A:$M,8,FALSE)/1000</f>
        <v>466.85899999999998</v>
      </c>
      <c r="AF60" s="110">
        <f>VLOOKUP(AF$3*100+ROW(AF60)-ROW(AF$4),'Formatted Data'!$A:$M,8,FALSE)/1000</f>
        <v>395.97300000000001</v>
      </c>
      <c r="AG60" s="110">
        <f>VLOOKUP(AG$3*100+ROW(AG60)-ROW(AG$4),'Formatted Data'!$A:$M,8,FALSE)/1000</f>
        <v>434.78699999999998</v>
      </c>
      <c r="AH60" s="110">
        <f>VLOOKUP(AH$3*100+ROW(AH60)-ROW(AH$4),'Formatted Data'!$A:$M,8,FALSE)/1000</f>
        <v>527.36199999999997</v>
      </c>
      <c r="AI60" s="110">
        <f>VLOOKUP(AI$3*100+ROW(AI60)-ROW(AI$4),'Formatted Data'!$A:$M,8,FALSE)/1000</f>
        <v>533.34100000000001</v>
      </c>
      <c r="AJ60" s="110">
        <f>VLOOKUP(AJ$3*100+ROW(AJ60)-ROW(AJ$4),'Formatted Data'!$A:$M,8,FALSE)/1000</f>
        <v>557.75300000000004</v>
      </c>
      <c r="AK60" s="110">
        <f>VLOOKUP(AK$3*100+ROW(AK60)-ROW(AK$4),'Formatted Data'!$A:$M,8,FALSE)/1000</f>
        <v>559.80799999999999</v>
      </c>
      <c r="AL60" s="110">
        <f>VLOOKUP(AL$3*100+ROW(AL60)-ROW(AL$4),'Formatted Data'!$A:$M,8,FALSE)/1000</f>
        <v>539.82500000000005</v>
      </c>
      <c r="AM60" s="110">
        <f>VLOOKUP(AM$3*100+ROW(AM60)-ROW(AM$4),'Formatted Data'!$A:$M,8,FALSE)/1000</f>
        <v>554.41300000000001</v>
      </c>
      <c r="AN60" s="110">
        <f>VLOOKUP(AN$3*100+ROW(AN60)-ROW(AN$4),'Formatted Data'!$A:$M,8,FALSE)/1000</f>
        <v>556.43799999999999</v>
      </c>
      <c r="AO60" s="110">
        <f>VLOOKUP(AO$3*100+ROW(AO60)-ROW(AO$4),'Formatted Data'!$A:$M,8,FALSE)/1000</f>
        <v>624.721</v>
      </c>
      <c r="AP60" s="110">
        <f>VLOOKUP(AP$3*100+ROW(AP60)-ROW(AP$4),'Formatted Data'!$A:$M,8,FALSE)/1000</f>
        <v>656.12599999999998</v>
      </c>
      <c r="AQ60" s="110">
        <f>VLOOKUP(AQ$3*100+ROW(AQ60)-ROW(AQ$4),'Formatted Data'!$A:$M,8,FALSE)/1000</f>
        <v>643.47699999999998</v>
      </c>
      <c r="AR60" s="110">
        <f>VLOOKUP(AR$3*100+ROW(AR60)-ROW(AR$4),'Formatted Data'!$A:$M,8,FALSE)/1000</f>
        <v>716.524</v>
      </c>
      <c r="AS60" s="110">
        <f>VLOOKUP(AS$3*100+ROW(AS60)-ROW(AS$4),'Formatted Data'!$A:$M,8,FALSE)/1000</f>
        <v>817.55499999999995</v>
      </c>
      <c r="AT60" s="110" t="e">
        <f>VLOOKUP(AT$3*100+ROW(AT60)-ROW(AT$4),'Formatted Data'!$A:$M,8,FALSE)/1000</f>
        <v>#N/A</v>
      </c>
      <c r="AU60" s="110" t="e">
        <f>VLOOKUP(AU$3*100+ROW(AU60)-ROW(AU$4),'Formatted Data'!$A:$M,8,FALSE)/1000</f>
        <v>#N/A</v>
      </c>
      <c r="AV60" s="110" t="e">
        <f>VLOOKUP(AV$3*100+ROW(AV60)-ROW(AV$4),'Formatted Data'!$A:$M,8,FALSE)/1000</f>
        <v>#N/A</v>
      </c>
      <c r="AW60" s="110" t="e">
        <f>VLOOKUP(AW$3*100+ROW(AW60)-ROW(AW$4),'Formatted Data'!$A:$M,8,FALSE)/1000</f>
        <v>#N/A</v>
      </c>
      <c r="AX60" s="110" t="e">
        <f>VLOOKUP(AX$3*100+ROW(AX60)-ROW(AX$4),'Formatted Data'!$A:$M,8,FALSE)/1000</f>
        <v>#N/A</v>
      </c>
      <c r="AY60" s="110" t="e">
        <f>VLOOKUP(AY$3*100+ROW(AY60)-ROW(AY$4),'Formatted Data'!$A:$M,8,FALSE)/1000</f>
        <v>#N/A</v>
      </c>
      <c r="AZ60" s="110" t="e">
        <f>VLOOKUP(AZ$3*100+ROW(AZ60)-ROW(AZ$4),'Formatted Data'!$A:$M,8,FALSE)/1000</f>
        <v>#N/A</v>
      </c>
      <c r="BA60" s="110" t="e">
        <f>VLOOKUP(BA$3*100+ROW(BA60)-ROW(BA$4),'Formatted Data'!$A:$M,8,FALSE)/1000</f>
        <v>#N/A</v>
      </c>
      <c r="BB60" s="110"/>
      <c r="BC60" s="79">
        <f t="shared" si="58"/>
        <v>0.14874028703765352</v>
      </c>
      <c r="BD60" s="79">
        <f t="shared" si="62"/>
        <v>0.13859888062790837</v>
      </c>
      <c r="BE60" s="111">
        <f t="shared" si="37"/>
        <v>-9.3661207550051029E-2</v>
      </c>
      <c r="BF60" s="79">
        <f t="shared" si="59"/>
        <v>-6.3598272649413312E-2</v>
      </c>
      <c r="BG60" s="79">
        <f t="shared" si="59"/>
        <v>-0.15183599330847208</v>
      </c>
      <c r="BH60" s="79">
        <f t="shared" si="59"/>
        <v>9.8021834822071163E-2</v>
      </c>
      <c r="BI60" s="79">
        <f t="shared" si="59"/>
        <v>0.21292034950447003</v>
      </c>
      <c r="BJ60" s="79">
        <f t="shared" si="59"/>
        <v>1.1337563191887279E-2</v>
      </c>
      <c r="BK60" s="79">
        <f t="shared" si="59"/>
        <v>4.5771842029770804E-2</v>
      </c>
      <c r="BL60" s="79">
        <f t="shared" si="59"/>
        <v>3.6844266189512975E-3</v>
      </c>
      <c r="BM60" s="79">
        <f t="shared" si="64"/>
        <v>-3.5696167257345257E-2</v>
      </c>
      <c r="BN60" s="79">
        <f t="shared" si="43"/>
        <v>2.7023572454035971E-2</v>
      </c>
      <c r="BO60" s="79">
        <f t="shared" si="44"/>
        <v>3.6525117556767128E-3</v>
      </c>
      <c r="BP60" s="79">
        <f t="shared" si="45"/>
        <v>0.12271448031946064</v>
      </c>
      <c r="BQ60" s="79">
        <f t="shared" si="46"/>
        <v>5.0270440724739407E-2</v>
      </c>
      <c r="BR60" s="79">
        <f t="shared" si="47"/>
        <v>-1.9278309349118894E-2</v>
      </c>
      <c r="BS60" s="79">
        <f t="shared" si="48"/>
        <v>0.11351920892277434</v>
      </c>
      <c r="BT60" s="79">
        <f t="shared" si="49"/>
        <v>0.14100155751935728</v>
      </c>
      <c r="BU60" s="79" t="e">
        <f t="shared" si="50"/>
        <v>#N/A</v>
      </c>
      <c r="BV60" s="79" t="e">
        <f t="shared" si="51"/>
        <v>#N/A</v>
      </c>
      <c r="BW60" s="79" t="e">
        <f t="shared" si="52"/>
        <v>#N/A</v>
      </c>
      <c r="BX60" s="79" t="e">
        <f t="shared" si="53"/>
        <v>#N/A</v>
      </c>
      <c r="BY60" s="79" t="e">
        <f t="shared" si="54"/>
        <v>#N/A</v>
      </c>
      <c r="BZ60" s="79" t="e">
        <f t="shared" si="55"/>
        <v>#N/A</v>
      </c>
      <c r="CA60" s="79" t="e">
        <f t="shared" si="56"/>
        <v>#N/A</v>
      </c>
      <c r="CB60" s="79" t="e">
        <f t="shared" si="57"/>
        <v>#N/A</v>
      </c>
    </row>
    <row r="61" spans="1:80" ht="13" x14ac:dyDescent="0.3">
      <c r="A61" s="20" t="s">
        <v>81</v>
      </c>
      <c r="B61" s="42">
        <f>IF('Formatted Data'!D56='Formatted Data'!D55,0,1)</f>
        <v>0</v>
      </c>
      <c r="C61" s="69" t="str">
        <f>IF(B61=0,"",VLOOKUP('Nom Revenue'!A61,'Commodity Code List'!$B$2:$C$19,2,FALSE))</f>
        <v/>
      </c>
      <c r="D61" s="69" t="str">
        <f>'Formatted Data'!E56</f>
        <v>L</v>
      </c>
      <c r="E61" s="69" t="str">
        <f>'Formatted Data'!F56</f>
        <v>X</v>
      </c>
      <c r="F61" s="69" t="str">
        <f>'Formatted Data'!G56</f>
        <v>X</v>
      </c>
      <c r="G61" s="110">
        <f>VLOOKUP(G$3*100+ROW(G61)-ROW(G$4)-3,'Formatted Data'!$A:$M,8,FALSE)/1000</f>
        <v>333.23200000000003</v>
      </c>
      <c r="H61" s="110">
        <f>VLOOKUP(H$3*100+ROW(H61)-ROW(H$4)-3,'Formatted Data'!$A:$M,8,FALSE)/1000</f>
        <v>314.47000000000003</v>
      </c>
      <c r="I61" s="110">
        <f>VLOOKUP(I$3*100+ROW(I61)-ROW(I$4)-3,'Formatted Data'!$A:$M,8,FALSE)/1000</f>
        <v>319.05099999999999</v>
      </c>
      <c r="J61" s="110">
        <f>VLOOKUP(J$3*100+ROW(J61)-ROW(J$4)-3,'Formatted Data'!$A:$M,8,FALSE)/1000</f>
        <v>366.74400000000003</v>
      </c>
      <c r="K61" s="110">
        <f>VLOOKUP(K$3*100+ROW(K61)-ROW(K$4)-3,'Formatted Data'!$A:$M,8,FALSE)/1000</f>
        <v>388.15100000000001</v>
      </c>
      <c r="L61" s="110">
        <f>VLOOKUP(L$3*100+ROW(L61)-ROW(L$4)-3,'Formatted Data'!$A:$M,8,FALSE)/1000</f>
        <v>365.28800000000001</v>
      </c>
      <c r="M61" s="110">
        <f>VLOOKUP(M$3*100+ROW(M61)-ROW(M$4)-3,'Formatted Data'!$A:$M,8,FALSE)/1000</f>
        <v>390.62400000000002</v>
      </c>
      <c r="N61" s="110">
        <f>VLOOKUP(N$3*100+ROW(N61)-ROW(N$4)-3,'Formatted Data'!$A:$M,8,FALSE)/1000</f>
        <v>350.03199999999998</v>
      </c>
      <c r="O61" s="110">
        <f>VLOOKUP(O$3*100+ROW(O61)-ROW(O$4)-3,'Formatted Data'!$A:$M,8,FALSE)/1000</f>
        <v>359.74299999999999</v>
      </c>
      <c r="P61" s="110">
        <f>VLOOKUP(P$3*100+ROW(P61)-ROW(P$4)-3,'Formatted Data'!$A:$M,8,FALSE)/1000</f>
        <v>390.947</v>
      </c>
      <c r="Q61" s="110">
        <f>VLOOKUP(Q$3*100+ROW(Q61)-ROW(Q$4)-3,'Formatted Data'!$A:$M,8,FALSE)/1000</f>
        <v>403.82299999999998</v>
      </c>
      <c r="R61" s="110">
        <f>VLOOKUP(R$3*100+ROW(R61)-ROW(R$4)-3,'Formatted Data'!$A:$M,8,FALSE)/1000</f>
        <v>376.50200000000001</v>
      </c>
      <c r="S61" s="110">
        <f>VLOOKUP(S$3*100+ROW(S61)-ROW(S$4)-3,'Formatted Data'!$A:$M,8,FALSE)/1000</f>
        <v>470.66899999999998</v>
      </c>
      <c r="T61" s="110">
        <f>VLOOKUP(T$3*100+ROW(T61)-ROW(T$4)-3,'Formatted Data'!$A:$M,8,FALSE)/1000</f>
        <v>448.12299999999999</v>
      </c>
      <c r="U61" s="110">
        <f>VLOOKUP(U$3*100+ROW(U61)-ROW(U$4)-3,'Formatted Data'!$A:$M,8,FALSE)/1000</f>
        <v>468.25299999999999</v>
      </c>
      <c r="V61" s="110">
        <f>VLOOKUP(V$3*100+ROW(V61)-ROW(V$4)-3,'Formatted Data'!$A:$M,8,FALSE)/1000</f>
        <v>517.19000000000005</v>
      </c>
      <c r="W61" s="110">
        <f>VLOOKUP(W$3*100+ROW(W61)-ROW(W$4)-3,'Formatted Data'!$A:$M,8,FALSE)/1000</f>
        <v>490.79199999999997</v>
      </c>
      <c r="X61" s="110">
        <f>VLOOKUP(X$3*100+ROW(X61)-ROW(X$4)-3,'Formatted Data'!$A:$M,8,FALSE)/1000</f>
        <v>482.678</v>
      </c>
      <c r="Y61" s="110">
        <f>VLOOKUP(Y$3*100+ROW(Y61)-ROW(Y$4)-3,'Formatted Data'!$A:$M,8,FALSE)/1000</f>
        <v>496.04599999999999</v>
      </c>
      <c r="Z61" s="110">
        <f>VLOOKUP(Z$3*100+ROW(Z61)-ROW(Z$4)-3,'Formatted Data'!$A:$M,8,FALSE)/1000</f>
        <v>528.077</v>
      </c>
      <c r="AA61" s="110">
        <f>VLOOKUP(AA$3*100+ROW(AA61)-ROW(AA$4)-3,'Formatted Data'!$A:$M,8,FALSE)/1000</f>
        <v>604.67399999999998</v>
      </c>
      <c r="AB61" s="110">
        <f>VLOOKUP(AB$3*100+ROW(AB61)-ROW(AB$4)-3,'Formatted Data'!$A:$M,8,FALSE)/1000</f>
        <v>675.41399999999999</v>
      </c>
      <c r="AC61" s="110">
        <f t="shared" si="35"/>
        <v>669.17100000000005</v>
      </c>
      <c r="AD61" s="110">
        <f>VLOOKUP(AD$3*100+ROW(AD61)-ROW(AD$4),'Formatted Data'!$A:$M,8,FALSE)/1000</f>
        <v>669.17100000000005</v>
      </c>
      <c r="AE61" s="110">
        <f>VLOOKUP(AE$3*100+ROW(AE61)-ROW(AE$4),'Formatted Data'!$A:$M,8,FALSE)/1000</f>
        <v>734.22500000000002</v>
      </c>
      <c r="AF61" s="110">
        <f>VLOOKUP(AF$3*100+ROW(AF61)-ROW(AF$4),'Formatted Data'!$A:$M,8,FALSE)/1000</f>
        <v>490.94200000000001</v>
      </c>
      <c r="AG61" s="110">
        <f>VLOOKUP(AG$3*100+ROW(AG61)-ROW(AG$4),'Formatted Data'!$A:$M,8,FALSE)/1000</f>
        <v>580.96699999999998</v>
      </c>
      <c r="AH61" s="110">
        <f>VLOOKUP(AH$3*100+ROW(AH61)-ROW(AH$4),'Formatted Data'!$A:$M,8,FALSE)/1000</f>
        <v>664.56500000000005</v>
      </c>
      <c r="AI61" s="110">
        <f>VLOOKUP(AI$3*100+ROW(AI61)-ROW(AI$4),'Formatted Data'!$A:$M,8,FALSE)/1000</f>
        <v>694.06799999999998</v>
      </c>
      <c r="AJ61" s="110">
        <f>VLOOKUP(AJ$3*100+ROW(AJ61)-ROW(AJ$4),'Formatted Data'!$A:$M,8,FALSE)/1000</f>
        <v>741.24300000000005</v>
      </c>
      <c r="AK61" s="110">
        <f>VLOOKUP(AK$3*100+ROW(AK61)-ROW(AK$4),'Formatted Data'!$A:$M,8,FALSE)/1000</f>
        <v>782.30399999999997</v>
      </c>
      <c r="AL61" s="110">
        <f>VLOOKUP(AL$3*100+ROW(AL61)-ROW(AL$4),'Formatted Data'!$A:$M,8,FALSE)/1000</f>
        <v>757.74900000000002</v>
      </c>
      <c r="AM61" s="110">
        <f>VLOOKUP(AM$3*100+ROW(AM61)-ROW(AM$4),'Formatted Data'!$A:$M,8,FALSE)/1000</f>
        <v>685.60900000000004</v>
      </c>
      <c r="AN61" s="110">
        <f>VLOOKUP(AN$3*100+ROW(AN61)-ROW(AN$4),'Formatted Data'!$A:$M,8,FALSE)/1000</f>
        <v>717.58399999999995</v>
      </c>
      <c r="AO61" s="110">
        <f>VLOOKUP(AO$3*100+ROW(AO61)-ROW(AO$4),'Formatted Data'!$A:$M,8,FALSE)/1000</f>
        <v>742.56500000000005</v>
      </c>
      <c r="AP61" s="110">
        <f>VLOOKUP(AP$3*100+ROW(AP61)-ROW(AP$4),'Formatted Data'!$A:$M,8,FALSE)/1000</f>
        <v>702.34100000000001</v>
      </c>
      <c r="AQ61" s="110">
        <f>VLOOKUP(AQ$3*100+ROW(AQ61)-ROW(AQ$4),'Formatted Data'!$A:$M,8,FALSE)/1000</f>
        <v>591.07500000000005</v>
      </c>
      <c r="AR61" s="110">
        <f>VLOOKUP(AR$3*100+ROW(AR61)-ROW(AR$4),'Formatted Data'!$A:$M,8,FALSE)/1000</f>
        <v>699.70899999999995</v>
      </c>
      <c r="AS61" s="110">
        <f>VLOOKUP(AS$3*100+ROW(AS61)-ROW(AS$4),'Formatted Data'!$A:$M,8,FALSE)/1000</f>
        <v>734.71</v>
      </c>
      <c r="AT61" s="110" t="e">
        <f>VLOOKUP(AT$3*100+ROW(AT61)-ROW(AT$4),'Formatted Data'!$A:$M,8,FALSE)/1000</f>
        <v>#N/A</v>
      </c>
      <c r="AU61" s="110" t="e">
        <f>VLOOKUP(AU$3*100+ROW(AU61)-ROW(AU$4),'Formatted Data'!$A:$M,8,FALSE)/1000</f>
        <v>#N/A</v>
      </c>
      <c r="AV61" s="110" t="e">
        <f>VLOOKUP(AV$3*100+ROW(AV61)-ROW(AV$4),'Formatted Data'!$A:$M,8,FALSE)/1000</f>
        <v>#N/A</v>
      </c>
      <c r="AW61" s="110" t="e">
        <f>VLOOKUP(AW$3*100+ROW(AW61)-ROW(AW$4),'Formatted Data'!$A:$M,8,FALSE)/1000</f>
        <v>#N/A</v>
      </c>
      <c r="AX61" s="110" t="e">
        <f>VLOOKUP(AX$3*100+ROW(AX61)-ROW(AX$4),'Formatted Data'!$A:$M,8,FALSE)/1000</f>
        <v>#N/A</v>
      </c>
      <c r="AY61" s="110" t="e">
        <f>VLOOKUP(AY$3*100+ROW(AY61)-ROW(AY$4),'Formatted Data'!$A:$M,8,FALSE)/1000</f>
        <v>#N/A</v>
      </c>
      <c r="AZ61" s="110" t="e">
        <f>VLOOKUP(AZ$3*100+ROW(AZ61)-ROW(AZ$4),'Formatted Data'!$A:$M,8,FALSE)/1000</f>
        <v>#N/A</v>
      </c>
      <c r="BA61" s="110" t="e">
        <f>VLOOKUP(BA$3*100+ROW(BA61)-ROW(BA$4),'Formatted Data'!$A:$M,8,FALSE)/1000</f>
        <v>#N/A</v>
      </c>
      <c r="BB61" s="110"/>
      <c r="BC61" s="79">
        <f t="shared" si="58"/>
        <v>0.14504892278966897</v>
      </c>
      <c r="BD61" s="79">
        <f t="shared" si="62"/>
        <v>0.11698865835144234</v>
      </c>
      <c r="BE61" s="111">
        <f t="shared" si="37"/>
        <v>-9.2432197141307793E-3</v>
      </c>
      <c r="BF61" s="79">
        <f t="shared" si="59"/>
        <v>9.7215808814189453E-2</v>
      </c>
      <c r="BG61" s="79">
        <f t="shared" si="59"/>
        <v>-0.33134665804079133</v>
      </c>
      <c r="BH61" s="79">
        <f t="shared" si="59"/>
        <v>0.18337196654594634</v>
      </c>
      <c r="BI61" s="79">
        <f t="shared" si="59"/>
        <v>0.14389457576764264</v>
      </c>
      <c r="BJ61" s="79">
        <f t="shared" si="59"/>
        <v>4.4394453514704946E-2</v>
      </c>
      <c r="BK61" s="79">
        <f t="shared" si="59"/>
        <v>6.7968844551254515E-2</v>
      </c>
      <c r="BL61" s="79">
        <f t="shared" si="59"/>
        <v>5.5394789562936753E-2</v>
      </c>
      <c r="BM61" s="79">
        <f t="shared" si="64"/>
        <v>-3.138805374892617E-2</v>
      </c>
      <c r="BN61" s="79">
        <f t="shared" si="43"/>
        <v>-9.5203028971334813E-2</v>
      </c>
      <c r="BO61" s="79">
        <f t="shared" si="44"/>
        <v>4.6637369112715765E-2</v>
      </c>
      <c r="BP61" s="79">
        <f t="shared" si="45"/>
        <v>3.481264911146309E-2</v>
      </c>
      <c r="BQ61" s="79">
        <f t="shared" si="46"/>
        <v>-5.4168995306808188E-2</v>
      </c>
      <c r="BR61" s="79">
        <f t="shared" si="47"/>
        <v>-0.15842162140612603</v>
      </c>
      <c r="BS61" s="79">
        <f t="shared" si="48"/>
        <v>0.1837905511144946</v>
      </c>
      <c r="BT61" s="79">
        <f t="shared" si="49"/>
        <v>5.0022223524351039E-2</v>
      </c>
      <c r="BU61" s="79" t="e">
        <f t="shared" si="50"/>
        <v>#N/A</v>
      </c>
      <c r="BV61" s="79" t="e">
        <f t="shared" si="51"/>
        <v>#N/A</v>
      </c>
      <c r="BW61" s="79" t="e">
        <f t="shared" si="52"/>
        <v>#N/A</v>
      </c>
      <c r="BX61" s="79" t="e">
        <f t="shared" si="53"/>
        <v>#N/A</v>
      </c>
      <c r="BY61" s="79" t="e">
        <f t="shared" si="54"/>
        <v>#N/A</v>
      </c>
      <c r="BZ61" s="79" t="e">
        <f t="shared" si="55"/>
        <v>#N/A</v>
      </c>
      <c r="CA61" s="79" t="e">
        <f t="shared" si="56"/>
        <v>#N/A</v>
      </c>
      <c r="CB61" s="79" t="e">
        <f t="shared" si="57"/>
        <v>#N/A</v>
      </c>
    </row>
    <row r="62" spans="1:80" ht="13" x14ac:dyDescent="0.3">
      <c r="A62" s="18" t="s">
        <v>56</v>
      </c>
      <c r="B62" s="108">
        <f>IF('Formatted Data'!D57='Formatted Data'!D56,0,1)</f>
        <v>1</v>
      </c>
      <c r="C62" s="63" t="str">
        <f>IF(B62=0,"",VLOOKUP('Nom Revenue'!A62,'Commodity Code List'!$B$2:$C$19,2,FALSE))</f>
        <v>33</v>
      </c>
      <c r="D62" s="63" t="str">
        <f>'Formatted Data'!E57</f>
        <v>S</v>
      </c>
      <c r="E62" s="63" t="str">
        <f>'Formatted Data'!F57</f>
        <v>X</v>
      </c>
      <c r="F62" s="63" t="str">
        <f>'Formatted Data'!G57</f>
        <v>X</v>
      </c>
      <c r="G62" s="109">
        <f>VLOOKUP(G$3*100+ROW(G62)-ROW(G$4)-3,'Formatted Data'!$A:$M,8,FALSE)/1000</f>
        <v>206.75399999999999</v>
      </c>
      <c r="H62" s="109">
        <f>VLOOKUP(H$3*100+ROW(H62)-ROW(H$4)-3,'Formatted Data'!$A:$M,8,FALSE)/1000</f>
        <v>199.41300000000001</v>
      </c>
      <c r="I62" s="109">
        <f>VLOOKUP(I$3*100+ROW(I62)-ROW(I$4)-3,'Formatted Data'!$A:$M,8,FALSE)/1000</f>
        <v>185.45</v>
      </c>
      <c r="J62" s="109">
        <f>VLOOKUP(J$3*100+ROW(J62)-ROW(J$4)-3,'Formatted Data'!$A:$M,8,FALSE)/1000</f>
        <v>178.495</v>
      </c>
      <c r="K62" s="109">
        <f>VLOOKUP(K$3*100+ROW(K62)-ROW(K$4)-3,'Formatted Data'!$A:$M,8,FALSE)/1000</f>
        <v>190.376</v>
      </c>
      <c r="L62" s="109">
        <f>VLOOKUP(L$3*100+ROW(L62)-ROW(L$4)-3,'Formatted Data'!$A:$M,8,FALSE)/1000</f>
        <v>183.428</v>
      </c>
      <c r="M62" s="109">
        <f>VLOOKUP(M$3*100+ROW(M62)-ROW(M$4)-3,'Formatted Data'!$A:$M,8,FALSE)/1000</f>
        <v>236.511</v>
      </c>
      <c r="N62" s="109">
        <f>VLOOKUP(N$3*100+ROW(N62)-ROW(N$4)-3,'Formatted Data'!$A:$M,8,FALSE)/1000</f>
        <v>246.863</v>
      </c>
      <c r="O62" s="109">
        <f>VLOOKUP(O$3*100+ROW(O62)-ROW(O$4)-3,'Formatted Data'!$A:$M,8,FALSE)/1000</f>
        <v>282.68799999999999</v>
      </c>
      <c r="P62" s="109">
        <f>VLOOKUP(P$3*100+ROW(P62)-ROW(P$4)-3,'Formatted Data'!$A:$M,8,FALSE)/1000</f>
        <v>326.97399999999999</v>
      </c>
      <c r="Q62" s="109">
        <f>VLOOKUP(Q$3*100+ROW(Q62)-ROW(Q$4)-3,'Formatted Data'!$A:$M,8,FALSE)/1000</f>
        <v>327.64400000000001</v>
      </c>
      <c r="R62" s="109">
        <f>VLOOKUP(R$3*100+ROW(R62)-ROW(R$4)-3,'Formatted Data'!$A:$M,8,FALSE)/1000</f>
        <v>357.00299999999999</v>
      </c>
      <c r="S62" s="109">
        <f>VLOOKUP(S$3*100+ROW(S62)-ROW(S$4)-3,'Formatted Data'!$A:$M,8,FALSE)/1000</f>
        <v>347.49299999999999</v>
      </c>
      <c r="T62" s="109">
        <f>VLOOKUP(T$3*100+ROW(T62)-ROW(T$4)-3,'Formatted Data'!$A:$M,8,FALSE)/1000</f>
        <v>375.83</v>
      </c>
      <c r="U62" s="109">
        <f>VLOOKUP(U$3*100+ROW(U62)-ROW(U$4)-3,'Formatted Data'!$A:$M,8,FALSE)/1000</f>
        <v>423.66500000000002</v>
      </c>
      <c r="V62" s="109">
        <f>VLOOKUP(V$3*100+ROW(V62)-ROW(V$4)-3,'Formatted Data'!$A:$M,8,FALSE)/1000</f>
        <v>433.08100000000002</v>
      </c>
      <c r="W62" s="109">
        <f>VLOOKUP(W$3*100+ROW(W62)-ROW(W$4)-3,'Formatted Data'!$A:$M,8,FALSE)/1000</f>
        <v>389.46499999999997</v>
      </c>
      <c r="X62" s="109">
        <f>VLOOKUP(X$3*100+ROW(X62)-ROW(X$4)-3,'Formatted Data'!$A:$M,8,FALSE)/1000</f>
        <v>425.62700000000001</v>
      </c>
      <c r="Y62" s="109">
        <f>VLOOKUP(Y$3*100+ROW(Y62)-ROW(Y$4)-3,'Formatted Data'!$A:$M,8,FALSE)/1000</f>
        <v>434.74099999999999</v>
      </c>
      <c r="Z62" s="109">
        <f>VLOOKUP(Z$3*100+ROW(Z62)-ROW(Z$4)-3,'Formatted Data'!$A:$M,8,FALSE)/1000</f>
        <v>463.10899999999998</v>
      </c>
      <c r="AA62" s="109">
        <f>VLOOKUP(AA$3*100+ROW(AA62)-ROW(AA$4)-3,'Formatted Data'!$A:$M,8,FALSE)/1000</f>
        <v>512.80399999999997</v>
      </c>
      <c r="AB62" s="109">
        <f>VLOOKUP(AB$3*100+ROW(AB62)-ROW(AB$4)-3,'Formatted Data'!$A:$M,8,FALSE)/1000</f>
        <v>639.35400000000004</v>
      </c>
      <c r="AC62" s="109">
        <f t="shared" si="35"/>
        <v>629.57899999999995</v>
      </c>
      <c r="AD62" s="109">
        <f>VLOOKUP(AD$3*100+ROW(AD62)-ROW(AD$4),'Formatted Data'!$A:$M,8,FALSE)/1000</f>
        <v>629.57899999999995</v>
      </c>
      <c r="AE62" s="109">
        <f>VLOOKUP(AE$3*100+ROW(AE62)-ROW(AE$4),'Formatted Data'!$A:$M,8,FALSE)/1000</f>
        <v>636.625</v>
      </c>
      <c r="AF62" s="109">
        <f>VLOOKUP(AF$3*100+ROW(AF62)-ROW(AF$4),'Formatted Data'!$A:$M,8,FALSE)/1000</f>
        <v>337.029</v>
      </c>
      <c r="AG62" s="109">
        <f>VLOOKUP(AG$3*100+ROW(AG62)-ROW(AG$4),'Formatted Data'!$A:$M,8,FALSE)/1000</f>
        <v>493.66399999999999</v>
      </c>
      <c r="AH62" s="109">
        <f>VLOOKUP(AH$3*100+ROW(AH62)-ROW(AH$4),'Formatted Data'!$A:$M,8,FALSE)/1000</f>
        <v>563.67600000000004</v>
      </c>
      <c r="AI62" s="109">
        <f>VLOOKUP(AI$3*100+ROW(AI62)-ROW(AI$4),'Formatted Data'!$A:$M,8,FALSE)/1000</f>
        <v>566.53800000000001</v>
      </c>
      <c r="AJ62" s="109">
        <f>VLOOKUP(AJ$3*100+ROW(AJ62)-ROW(AJ$4),'Formatted Data'!$A:$M,8,FALSE)/1000</f>
        <v>608.65300000000002</v>
      </c>
      <c r="AK62" s="109">
        <f>VLOOKUP(AK$3*100+ROW(AK62)-ROW(AK$4),'Formatted Data'!$A:$M,8,FALSE)/1000</f>
        <v>646.64800000000002</v>
      </c>
      <c r="AL62" s="109">
        <f>VLOOKUP(AL$3*100+ROW(AL62)-ROW(AL$4),'Formatted Data'!$A:$M,8,FALSE)/1000</f>
        <v>468.24400000000003</v>
      </c>
      <c r="AM62" s="109">
        <f>VLOOKUP(AM$3*100+ROW(AM62)-ROW(AM$4),'Formatted Data'!$A:$M,8,FALSE)/1000</f>
        <v>482.44799999999998</v>
      </c>
      <c r="AN62" s="109">
        <f>VLOOKUP(AN$3*100+ROW(AN62)-ROW(AN$4),'Formatted Data'!$A:$M,8,FALSE)/1000</f>
        <v>494.19400000000002</v>
      </c>
      <c r="AO62" s="109">
        <f>VLOOKUP(AO$3*100+ROW(AO62)-ROW(AO$4),'Formatted Data'!$A:$M,8,FALSE)/1000</f>
        <v>576.27700000000004</v>
      </c>
      <c r="AP62" s="109">
        <f>VLOOKUP(AP$3*100+ROW(AP62)-ROW(AP$4),'Formatted Data'!$A:$M,8,FALSE)/1000</f>
        <v>529.64800000000002</v>
      </c>
      <c r="AQ62" s="109">
        <f>VLOOKUP(AQ$3*100+ROW(AQ62)-ROW(AQ$4),'Formatted Data'!$A:$M,8,FALSE)/1000</f>
        <v>454.536</v>
      </c>
      <c r="AR62" s="109">
        <f>VLOOKUP(AR$3*100+ROW(AR62)-ROW(AR$4),'Formatted Data'!$A:$M,8,FALSE)/1000</f>
        <v>593.07799999999997</v>
      </c>
      <c r="AS62" s="109">
        <f>VLOOKUP(AS$3*100+ROW(AS62)-ROW(AS$4),'Formatted Data'!$A:$M,8,FALSE)/1000</f>
        <v>634.53300000000002</v>
      </c>
      <c r="AT62" s="109" t="e">
        <f>VLOOKUP(AT$3*100+ROW(AT62)-ROW(AT$4),'Formatted Data'!$A:$M,8,FALSE)/1000</f>
        <v>#N/A</v>
      </c>
      <c r="AU62" s="109" t="e">
        <f>VLOOKUP(AU$3*100+ROW(AU62)-ROW(AU$4),'Formatted Data'!$A:$M,8,FALSE)/1000</f>
        <v>#N/A</v>
      </c>
      <c r="AV62" s="109" t="e">
        <f>VLOOKUP(AV$3*100+ROW(AV62)-ROW(AV$4),'Formatted Data'!$A:$M,8,FALSE)/1000</f>
        <v>#N/A</v>
      </c>
      <c r="AW62" s="109" t="e">
        <f>VLOOKUP(AW$3*100+ROW(AW62)-ROW(AW$4),'Formatted Data'!$A:$M,8,FALSE)/1000</f>
        <v>#N/A</v>
      </c>
      <c r="AX62" s="109" t="e">
        <f>VLOOKUP(AX$3*100+ROW(AX62)-ROW(AX$4),'Formatted Data'!$A:$M,8,FALSE)/1000</f>
        <v>#N/A</v>
      </c>
      <c r="AY62" s="109" t="e">
        <f>VLOOKUP(AY$3*100+ROW(AY62)-ROW(AY$4),'Formatted Data'!$A:$M,8,FALSE)/1000</f>
        <v>#N/A</v>
      </c>
      <c r="AZ62" s="109" t="e">
        <f>VLOOKUP(AZ$3*100+ROW(AZ62)-ROW(AZ$4),'Formatted Data'!$A:$M,8,FALSE)/1000</f>
        <v>#N/A</v>
      </c>
      <c r="BA62" s="109" t="e">
        <f>VLOOKUP(BA$3*100+ROW(BA62)-ROW(BA$4),'Formatted Data'!$A:$M,8,FALSE)/1000</f>
        <v>#N/A</v>
      </c>
      <c r="BB62" s="109"/>
      <c r="BC62" s="78">
        <f t="shared" si="58"/>
        <v>0.10730735096921018</v>
      </c>
      <c r="BD62" s="78">
        <f t="shared" si="62"/>
        <v>0.24678044633037199</v>
      </c>
      <c r="BE62" s="78">
        <f t="shared" si="37"/>
        <v>-1.5288869702856478E-2</v>
      </c>
      <c r="BF62" s="78">
        <f t="shared" si="59"/>
        <v>1.1191605819126815E-2</v>
      </c>
      <c r="BG62" s="78">
        <f t="shared" si="59"/>
        <v>-0.47060043196544277</v>
      </c>
      <c r="BH62" s="78">
        <f t="shared" si="59"/>
        <v>0.46475229134584861</v>
      </c>
      <c r="BI62" s="78">
        <f t="shared" si="59"/>
        <v>0.14182115771050774</v>
      </c>
      <c r="BJ62" s="78">
        <f t="shared" si="59"/>
        <v>5.0773848806759947E-3</v>
      </c>
      <c r="BK62" s="78">
        <f t="shared" si="59"/>
        <v>7.4337467213143604E-2</v>
      </c>
      <c r="BL62" s="78">
        <f t="shared" si="59"/>
        <v>6.2424731332959782E-2</v>
      </c>
      <c r="BM62" s="78">
        <f t="shared" si="64"/>
        <v>-0.27589043807450109</v>
      </c>
      <c r="BN62" s="78">
        <f t="shared" si="43"/>
        <v>3.033461186902553E-2</v>
      </c>
      <c r="BO62" s="78">
        <f t="shared" si="44"/>
        <v>2.4346665340098994E-2</v>
      </c>
      <c r="BP62" s="78">
        <f t="shared" si="45"/>
        <v>0.16609469155837586</v>
      </c>
      <c r="BQ62" s="78">
        <f t="shared" si="46"/>
        <v>-8.0914213130144019E-2</v>
      </c>
      <c r="BR62" s="78">
        <f t="shared" si="47"/>
        <v>-0.14181494124399607</v>
      </c>
      <c r="BS62" s="78">
        <f t="shared" si="48"/>
        <v>0.30479873981378813</v>
      </c>
      <c r="BT62" s="78">
        <f t="shared" si="49"/>
        <v>6.9898057253852119E-2</v>
      </c>
      <c r="BU62" s="78" t="e">
        <f t="shared" si="50"/>
        <v>#N/A</v>
      </c>
      <c r="BV62" s="78" t="e">
        <f t="shared" si="51"/>
        <v>#N/A</v>
      </c>
      <c r="BW62" s="78" t="e">
        <f t="shared" si="52"/>
        <v>#N/A</v>
      </c>
      <c r="BX62" s="78" t="e">
        <f t="shared" si="53"/>
        <v>#N/A</v>
      </c>
      <c r="BY62" s="78" t="e">
        <f t="shared" si="54"/>
        <v>#N/A</v>
      </c>
      <c r="BZ62" s="78" t="e">
        <f t="shared" si="55"/>
        <v>#N/A</v>
      </c>
      <c r="CA62" s="78" t="e">
        <f t="shared" si="56"/>
        <v>#N/A</v>
      </c>
      <c r="CB62" s="78" t="e">
        <f t="shared" si="57"/>
        <v>#N/A</v>
      </c>
    </row>
    <row r="63" spans="1:80" ht="13" x14ac:dyDescent="0.3">
      <c r="A63" s="18" t="s">
        <v>81</v>
      </c>
      <c r="B63" s="108">
        <f>IF('Formatted Data'!D58='Formatted Data'!D57,0,1)</f>
        <v>0</v>
      </c>
      <c r="C63" s="63" t="str">
        <f>IF(B63=0,"",VLOOKUP('Nom Revenue'!A63,'Commodity Code List'!$B$2:$C$19,2,FALSE))</f>
        <v/>
      </c>
      <c r="D63" s="63" t="str">
        <f>'Formatted Data'!E58</f>
        <v>M</v>
      </c>
      <c r="E63" s="63" t="str">
        <f>'Formatted Data'!F58</f>
        <v>X</v>
      </c>
      <c r="F63" s="63" t="str">
        <f>'Formatted Data'!G58</f>
        <v>X</v>
      </c>
      <c r="G63" s="109">
        <f>VLOOKUP(G$3*100+ROW(G63)-ROW(G$4)-3,'Formatted Data'!$A:$M,8,FALSE)/1000</f>
        <v>211.98</v>
      </c>
      <c r="H63" s="109">
        <f>VLOOKUP(H$3*100+ROW(H63)-ROW(H$4)-3,'Formatted Data'!$A:$M,8,FALSE)/1000</f>
        <v>189.727</v>
      </c>
      <c r="I63" s="109">
        <f>VLOOKUP(I$3*100+ROW(I63)-ROW(I$4)-3,'Formatted Data'!$A:$M,8,FALSE)/1000</f>
        <v>191.03299999999999</v>
      </c>
      <c r="J63" s="109">
        <f>VLOOKUP(J$3*100+ROW(J63)-ROW(J$4)-3,'Formatted Data'!$A:$M,8,FALSE)/1000</f>
        <v>227.41</v>
      </c>
      <c r="K63" s="109">
        <f>VLOOKUP(K$3*100+ROW(K63)-ROW(K$4)-3,'Formatted Data'!$A:$M,8,FALSE)/1000</f>
        <v>257.98200000000003</v>
      </c>
      <c r="L63" s="109">
        <f>VLOOKUP(L$3*100+ROW(L63)-ROW(L$4)-3,'Formatted Data'!$A:$M,8,FALSE)/1000</f>
        <v>268.62099999999998</v>
      </c>
      <c r="M63" s="109">
        <f>VLOOKUP(M$3*100+ROW(M63)-ROW(M$4)-3,'Formatted Data'!$A:$M,8,FALSE)/1000</f>
        <v>284.10500000000002</v>
      </c>
      <c r="N63" s="109">
        <f>VLOOKUP(N$3*100+ROW(N63)-ROW(N$4)-3,'Formatted Data'!$A:$M,8,FALSE)/1000</f>
        <v>274.49400000000003</v>
      </c>
      <c r="O63" s="109">
        <f>VLOOKUP(O$3*100+ROW(O63)-ROW(O$4)-3,'Formatted Data'!$A:$M,8,FALSE)/1000</f>
        <v>273.334</v>
      </c>
      <c r="P63" s="109">
        <f>VLOOKUP(P$3*100+ROW(P63)-ROW(P$4)-3,'Formatted Data'!$A:$M,8,FALSE)/1000</f>
        <v>307.51299999999998</v>
      </c>
      <c r="Q63" s="109">
        <f>VLOOKUP(Q$3*100+ROW(Q63)-ROW(Q$4)-3,'Formatted Data'!$A:$M,8,FALSE)/1000</f>
        <v>312.37099999999998</v>
      </c>
      <c r="R63" s="109">
        <f>VLOOKUP(R$3*100+ROW(R63)-ROW(R$4)-3,'Formatted Data'!$A:$M,8,FALSE)/1000</f>
        <v>333.45400000000001</v>
      </c>
      <c r="S63" s="109">
        <f>VLOOKUP(S$3*100+ROW(S63)-ROW(S$4)-3,'Formatted Data'!$A:$M,8,FALSE)/1000</f>
        <v>347.42099999999999</v>
      </c>
      <c r="T63" s="109">
        <f>VLOOKUP(T$3*100+ROW(T63)-ROW(T$4)-3,'Formatted Data'!$A:$M,8,FALSE)/1000</f>
        <v>363.351</v>
      </c>
      <c r="U63" s="109">
        <f>VLOOKUP(U$3*100+ROW(U63)-ROW(U$4)-3,'Formatted Data'!$A:$M,8,FALSE)/1000</f>
        <v>335.93</v>
      </c>
      <c r="V63" s="109">
        <f>VLOOKUP(V$3*100+ROW(V63)-ROW(V$4)-3,'Formatted Data'!$A:$M,8,FALSE)/1000</f>
        <v>381.75200000000001</v>
      </c>
      <c r="W63" s="109">
        <f>VLOOKUP(W$3*100+ROW(W63)-ROW(W$4)-3,'Formatted Data'!$A:$M,8,FALSE)/1000</f>
        <v>372.33499999999998</v>
      </c>
      <c r="X63" s="109">
        <f>VLOOKUP(X$3*100+ROW(X63)-ROW(X$4)-3,'Formatted Data'!$A:$M,8,FALSE)/1000</f>
        <v>404.637</v>
      </c>
      <c r="Y63" s="109">
        <f>VLOOKUP(Y$3*100+ROW(Y63)-ROW(Y$4)-3,'Formatted Data'!$A:$M,8,FALSE)/1000</f>
        <v>403.85899999999998</v>
      </c>
      <c r="Z63" s="109">
        <f>VLOOKUP(Z$3*100+ROW(Z63)-ROW(Z$4)-3,'Formatted Data'!$A:$M,8,FALSE)/1000</f>
        <v>432.541</v>
      </c>
      <c r="AA63" s="109">
        <f>VLOOKUP(AA$3*100+ROW(AA63)-ROW(AA$4)-3,'Formatted Data'!$A:$M,8,FALSE)/1000</f>
        <v>513.24400000000003</v>
      </c>
      <c r="AB63" s="109">
        <f>VLOOKUP(AB$3*100+ROW(AB63)-ROW(AB$4)-3,'Formatted Data'!$A:$M,8,FALSE)/1000</f>
        <v>656.30600000000004</v>
      </c>
      <c r="AC63" s="109">
        <f t="shared" si="35"/>
        <v>672.28800000000001</v>
      </c>
      <c r="AD63" s="109">
        <f>VLOOKUP(AD$3*100+ROW(AD63)-ROW(AD$4),'Formatted Data'!$A:$M,8,FALSE)/1000</f>
        <v>672.28800000000001</v>
      </c>
      <c r="AE63" s="109">
        <f>VLOOKUP(AE$3*100+ROW(AE63)-ROW(AE$4),'Formatted Data'!$A:$M,8,FALSE)/1000</f>
        <v>774.22</v>
      </c>
      <c r="AF63" s="109">
        <f>VLOOKUP(AF$3*100+ROW(AF63)-ROW(AF$4),'Formatted Data'!$A:$M,8,FALSE)/1000</f>
        <v>407.983</v>
      </c>
      <c r="AG63" s="109">
        <f>VLOOKUP(AG$3*100+ROW(AG63)-ROW(AG$4),'Formatted Data'!$A:$M,8,FALSE)/1000</f>
        <v>588.67600000000004</v>
      </c>
      <c r="AH63" s="109">
        <f>VLOOKUP(AH$3*100+ROW(AH63)-ROW(AH$4),'Formatted Data'!$A:$M,8,FALSE)/1000</f>
        <v>752.59799999999996</v>
      </c>
      <c r="AI63" s="109">
        <f>VLOOKUP(AI$3*100+ROW(AI63)-ROW(AI$4),'Formatted Data'!$A:$M,8,FALSE)/1000</f>
        <v>845.60500000000002</v>
      </c>
      <c r="AJ63" s="109">
        <f>VLOOKUP(AJ$3*100+ROW(AJ63)-ROW(AJ$4),'Formatted Data'!$A:$M,8,FALSE)/1000</f>
        <v>863.43499999999995</v>
      </c>
      <c r="AK63" s="109">
        <f>VLOOKUP(AK$3*100+ROW(AK63)-ROW(AK$4),'Formatted Data'!$A:$M,8,FALSE)/1000</f>
        <v>846.08</v>
      </c>
      <c r="AL63" s="109">
        <f>VLOOKUP(AL$3*100+ROW(AL63)-ROW(AL$4),'Formatted Data'!$A:$M,8,FALSE)/1000</f>
        <v>628.27499999999998</v>
      </c>
      <c r="AM63" s="109">
        <f>VLOOKUP(AM$3*100+ROW(AM63)-ROW(AM$4),'Formatted Data'!$A:$M,8,FALSE)/1000</f>
        <v>562.86500000000001</v>
      </c>
      <c r="AN63" s="109">
        <f>VLOOKUP(AN$3*100+ROW(AN63)-ROW(AN$4),'Formatted Data'!$A:$M,8,FALSE)/1000</f>
        <v>653.42899999999997</v>
      </c>
      <c r="AO63" s="109">
        <f>VLOOKUP(AO$3*100+ROW(AO63)-ROW(AO$4),'Formatted Data'!$A:$M,8,FALSE)/1000</f>
        <v>733.86599999999999</v>
      </c>
      <c r="AP63" s="109">
        <f>VLOOKUP(AP$3*100+ROW(AP63)-ROW(AP$4),'Formatted Data'!$A:$M,8,FALSE)/1000</f>
        <v>734.09199999999998</v>
      </c>
      <c r="AQ63" s="109">
        <f>VLOOKUP(AQ$3*100+ROW(AQ63)-ROW(AQ$4),'Formatted Data'!$A:$M,8,FALSE)/1000</f>
        <v>617.57799999999997</v>
      </c>
      <c r="AR63" s="109">
        <f>VLOOKUP(AR$3*100+ROW(AR63)-ROW(AR$4),'Formatted Data'!$A:$M,8,FALSE)/1000</f>
        <v>643.71900000000005</v>
      </c>
      <c r="AS63" s="109">
        <f>VLOOKUP(AS$3*100+ROW(AS63)-ROW(AS$4),'Formatted Data'!$A:$M,8,FALSE)/1000</f>
        <v>707.10799999999995</v>
      </c>
      <c r="AT63" s="109" t="e">
        <f>VLOOKUP(AT$3*100+ROW(AT63)-ROW(AT$4),'Formatted Data'!$A:$M,8,FALSE)/1000</f>
        <v>#N/A</v>
      </c>
      <c r="AU63" s="109" t="e">
        <f>VLOOKUP(AU$3*100+ROW(AU63)-ROW(AU$4),'Formatted Data'!$A:$M,8,FALSE)/1000</f>
        <v>#N/A</v>
      </c>
      <c r="AV63" s="109" t="e">
        <f>VLOOKUP(AV$3*100+ROW(AV63)-ROW(AV$4),'Formatted Data'!$A:$M,8,FALSE)/1000</f>
        <v>#N/A</v>
      </c>
      <c r="AW63" s="109" t="e">
        <f>VLOOKUP(AW$3*100+ROW(AW63)-ROW(AW$4),'Formatted Data'!$A:$M,8,FALSE)/1000</f>
        <v>#N/A</v>
      </c>
      <c r="AX63" s="109" t="e">
        <f>VLOOKUP(AX$3*100+ROW(AX63)-ROW(AX$4),'Formatted Data'!$A:$M,8,FALSE)/1000</f>
        <v>#N/A</v>
      </c>
      <c r="AY63" s="109" t="e">
        <f>VLOOKUP(AY$3*100+ROW(AY63)-ROW(AY$4),'Formatted Data'!$A:$M,8,FALSE)/1000</f>
        <v>#N/A</v>
      </c>
      <c r="AZ63" s="109" t="e">
        <f>VLOOKUP(AZ$3*100+ROW(AZ63)-ROW(AZ$4),'Formatted Data'!$A:$M,8,FALSE)/1000</f>
        <v>#N/A</v>
      </c>
      <c r="BA63" s="109" t="e">
        <f>VLOOKUP(BA$3*100+ROW(BA63)-ROW(BA$4),'Formatted Data'!$A:$M,8,FALSE)/1000</f>
        <v>#N/A</v>
      </c>
      <c r="BB63" s="109"/>
      <c r="BC63" s="78">
        <f t="shared" si="58"/>
        <v>0.18657884454884055</v>
      </c>
      <c r="BD63" s="78">
        <f t="shared" si="62"/>
        <v>0.27874071591679583</v>
      </c>
      <c r="BE63" s="78">
        <f t="shared" si="37"/>
        <v>2.4351445819480455E-2</v>
      </c>
      <c r="BF63" s="78">
        <f t="shared" si="59"/>
        <v>0.15161954400495037</v>
      </c>
      <c r="BG63" s="78">
        <f t="shared" si="59"/>
        <v>-0.47303996280127092</v>
      </c>
      <c r="BH63" s="78">
        <f t="shared" si="59"/>
        <v>0.44289345389391244</v>
      </c>
      <c r="BI63" s="78">
        <f t="shared" si="59"/>
        <v>0.27845877868301061</v>
      </c>
      <c r="BJ63" s="78">
        <f t="shared" si="59"/>
        <v>0.12358124789064018</v>
      </c>
      <c r="BK63" s="78">
        <f t="shared" si="59"/>
        <v>2.1085495000620735E-2</v>
      </c>
      <c r="BL63" s="78">
        <f t="shared" si="59"/>
        <v>-2.0099949619832302E-2</v>
      </c>
      <c r="BM63" s="78">
        <f t="shared" si="64"/>
        <v>-0.25742837556732234</v>
      </c>
      <c r="BN63" s="78">
        <f t="shared" si="43"/>
        <v>-0.10411046118339895</v>
      </c>
      <c r="BO63" s="78">
        <f t="shared" si="44"/>
        <v>0.16089826157249076</v>
      </c>
      <c r="BP63" s="78">
        <f t="shared" si="45"/>
        <v>0.12309983181034201</v>
      </c>
      <c r="BQ63" s="78">
        <f t="shared" si="46"/>
        <v>3.0795812859563121E-4</v>
      </c>
      <c r="BR63" s="78">
        <f t="shared" si="47"/>
        <v>-0.15871852574336731</v>
      </c>
      <c r="BS63" s="78">
        <f t="shared" si="48"/>
        <v>4.2328256511728224E-2</v>
      </c>
      <c r="BT63" s="78">
        <f t="shared" si="49"/>
        <v>9.8473091519746703E-2</v>
      </c>
      <c r="BU63" s="78" t="e">
        <f t="shared" si="50"/>
        <v>#N/A</v>
      </c>
      <c r="BV63" s="78" t="e">
        <f t="shared" si="51"/>
        <v>#N/A</v>
      </c>
      <c r="BW63" s="78" t="e">
        <f t="shared" si="52"/>
        <v>#N/A</v>
      </c>
      <c r="BX63" s="78" t="e">
        <f t="shared" si="53"/>
        <v>#N/A</v>
      </c>
      <c r="BY63" s="78" t="e">
        <f t="shared" si="54"/>
        <v>#N/A</v>
      </c>
      <c r="BZ63" s="78" t="e">
        <f t="shared" si="55"/>
        <v>#N/A</v>
      </c>
      <c r="CA63" s="78" t="e">
        <f t="shared" si="56"/>
        <v>#N/A</v>
      </c>
      <c r="CB63" s="78" t="e">
        <f t="shared" si="57"/>
        <v>#N/A</v>
      </c>
    </row>
    <row r="64" spans="1:80" ht="13" x14ac:dyDescent="0.3">
      <c r="A64" s="18" t="s">
        <v>81</v>
      </c>
      <c r="B64" s="108">
        <f>IF('Formatted Data'!D59='Formatted Data'!D58,0,1)</f>
        <v>0</v>
      </c>
      <c r="C64" s="63" t="str">
        <f>IF(B64=0,"",VLOOKUP('Nom Revenue'!A64,'Commodity Code List'!$B$2:$C$19,2,FALSE))</f>
        <v/>
      </c>
      <c r="D64" s="63" t="str">
        <f>'Formatted Data'!E59</f>
        <v>L</v>
      </c>
      <c r="E64" s="63" t="str">
        <f>'Formatted Data'!F59</f>
        <v>X</v>
      </c>
      <c r="F64" s="63" t="str">
        <f>'Formatted Data'!G59</f>
        <v>X</v>
      </c>
      <c r="G64" s="109">
        <f>VLOOKUP(G$3*100+ROW(G64)-ROW(G$4)-3,'Formatted Data'!$A:$M,8,FALSE)/1000</f>
        <v>339.84800000000001</v>
      </c>
      <c r="H64" s="109">
        <f>VLOOKUP(H$3*100+ROW(H64)-ROW(H$4)-3,'Formatted Data'!$A:$M,8,FALSE)/1000</f>
        <v>320.21100000000001</v>
      </c>
      <c r="I64" s="109">
        <f>VLOOKUP(I$3*100+ROW(I64)-ROW(I$4)-3,'Formatted Data'!$A:$M,8,FALSE)/1000</f>
        <v>371.22</v>
      </c>
      <c r="J64" s="109">
        <f>VLOOKUP(J$3*100+ROW(J64)-ROW(J$4)-3,'Formatted Data'!$A:$M,8,FALSE)/1000</f>
        <v>437.601</v>
      </c>
      <c r="K64" s="109">
        <f>VLOOKUP(K$3*100+ROW(K64)-ROW(K$4)-3,'Formatted Data'!$A:$M,8,FALSE)/1000</f>
        <v>493.75299999999999</v>
      </c>
      <c r="L64" s="109">
        <f>VLOOKUP(L$3*100+ROW(L64)-ROW(L$4)-3,'Formatted Data'!$A:$M,8,FALSE)/1000</f>
        <v>474.47199999999998</v>
      </c>
      <c r="M64" s="109">
        <f>VLOOKUP(M$3*100+ROW(M64)-ROW(M$4)-3,'Formatted Data'!$A:$M,8,FALSE)/1000</f>
        <v>461.39299999999997</v>
      </c>
      <c r="N64" s="109">
        <f>VLOOKUP(N$3*100+ROW(N64)-ROW(N$4)-3,'Formatted Data'!$A:$M,8,FALSE)/1000</f>
        <v>472.50799999999998</v>
      </c>
      <c r="O64" s="109">
        <f>VLOOKUP(O$3*100+ROW(O64)-ROW(O$4)-3,'Formatted Data'!$A:$M,8,FALSE)/1000</f>
        <v>502.96600000000001</v>
      </c>
      <c r="P64" s="109">
        <f>VLOOKUP(P$3*100+ROW(P64)-ROW(P$4)-3,'Formatted Data'!$A:$M,8,FALSE)/1000</f>
        <v>513.48099999999999</v>
      </c>
      <c r="Q64" s="109">
        <f>VLOOKUP(Q$3*100+ROW(Q64)-ROW(Q$4)-3,'Formatted Data'!$A:$M,8,FALSE)/1000</f>
        <v>582.80100000000004</v>
      </c>
      <c r="R64" s="109">
        <f>VLOOKUP(R$3*100+ROW(R64)-ROW(R$4)-3,'Formatted Data'!$A:$M,8,FALSE)/1000</f>
        <v>601.66899999999998</v>
      </c>
      <c r="S64" s="109">
        <f>VLOOKUP(S$3*100+ROW(S64)-ROW(S$4)-3,'Formatted Data'!$A:$M,8,FALSE)/1000</f>
        <v>614.91300000000001</v>
      </c>
      <c r="T64" s="109">
        <f>VLOOKUP(T$3*100+ROW(T64)-ROW(T$4)-3,'Formatted Data'!$A:$M,8,FALSE)/1000</f>
        <v>620.18799999999999</v>
      </c>
      <c r="U64" s="109">
        <f>VLOOKUP(U$3*100+ROW(U64)-ROW(U$4)-3,'Formatted Data'!$A:$M,8,FALSE)/1000</f>
        <v>615.20000000000005</v>
      </c>
      <c r="V64" s="109">
        <f>VLOOKUP(V$3*100+ROW(V64)-ROW(V$4)-3,'Formatted Data'!$A:$M,8,FALSE)/1000</f>
        <v>636.94799999999998</v>
      </c>
      <c r="W64" s="109">
        <f>VLOOKUP(W$3*100+ROW(W64)-ROW(W$4)-3,'Formatted Data'!$A:$M,8,FALSE)/1000</f>
        <v>619.61500000000001</v>
      </c>
      <c r="X64" s="109">
        <f>VLOOKUP(X$3*100+ROW(X64)-ROW(X$4)-3,'Formatted Data'!$A:$M,8,FALSE)/1000</f>
        <v>586.70699999999999</v>
      </c>
      <c r="Y64" s="109">
        <f>VLOOKUP(Y$3*100+ROW(Y64)-ROW(Y$4)-3,'Formatted Data'!$A:$M,8,FALSE)/1000</f>
        <v>665.46600000000001</v>
      </c>
      <c r="Z64" s="109">
        <f>VLOOKUP(Z$3*100+ROW(Z64)-ROW(Z$4)-3,'Formatted Data'!$A:$M,8,FALSE)/1000</f>
        <v>737.49699999999996</v>
      </c>
      <c r="AA64" s="109">
        <f>VLOOKUP(AA$3*100+ROW(AA64)-ROW(AA$4)-3,'Formatted Data'!$A:$M,8,FALSE)/1000</f>
        <v>855.47</v>
      </c>
      <c r="AB64" s="109">
        <f>VLOOKUP(AB$3*100+ROW(AB64)-ROW(AB$4)-3,'Formatted Data'!$A:$M,8,FALSE)/1000</f>
        <v>1048.2670000000001</v>
      </c>
      <c r="AC64" s="109">
        <f t="shared" si="35"/>
        <v>1176.1569999999999</v>
      </c>
      <c r="AD64" s="109">
        <f>VLOOKUP(AD$3*100+ROW(AD64)-ROW(AD$4),'Formatted Data'!$A:$M,8,FALSE)/1000</f>
        <v>1176.1569999999999</v>
      </c>
      <c r="AE64" s="109">
        <f>VLOOKUP(AE$3*100+ROW(AE64)-ROW(AE$4),'Formatted Data'!$A:$M,8,FALSE)/1000</f>
        <v>1371.415</v>
      </c>
      <c r="AF64" s="109">
        <f>VLOOKUP(AF$3*100+ROW(AF64)-ROW(AF$4),'Formatted Data'!$A:$M,8,FALSE)/1000</f>
        <v>724.51099999999997</v>
      </c>
      <c r="AG64" s="109">
        <f>VLOOKUP(AG$3*100+ROW(AG64)-ROW(AG$4),'Formatted Data'!$A:$M,8,FALSE)/1000</f>
        <v>971.78099999999995</v>
      </c>
      <c r="AH64" s="109">
        <f>VLOOKUP(AH$3*100+ROW(AH64)-ROW(AH$4),'Formatted Data'!$A:$M,8,FALSE)/1000</f>
        <v>1123.6510000000001</v>
      </c>
      <c r="AI64" s="109">
        <f>VLOOKUP(AI$3*100+ROW(AI64)-ROW(AI$4),'Formatted Data'!$A:$M,8,FALSE)/1000</f>
        <v>1306.6220000000001</v>
      </c>
      <c r="AJ64" s="109">
        <f>VLOOKUP(AJ$3*100+ROW(AJ64)-ROW(AJ$4),'Formatted Data'!$A:$M,8,FALSE)/1000</f>
        <v>1330.9960000000001</v>
      </c>
      <c r="AK64" s="109">
        <f>VLOOKUP(AK$3*100+ROW(AK64)-ROW(AK$4),'Formatted Data'!$A:$M,8,FALSE)/1000</f>
        <v>1316.1279999999999</v>
      </c>
      <c r="AL64" s="109">
        <f>VLOOKUP(AL$3*100+ROW(AL64)-ROW(AL$4),'Formatted Data'!$A:$M,8,FALSE)/1000</f>
        <v>1220.864</v>
      </c>
      <c r="AM64" s="109">
        <f>VLOOKUP(AM$3*100+ROW(AM64)-ROW(AM$4),'Formatted Data'!$A:$M,8,FALSE)/1000</f>
        <v>1085.038</v>
      </c>
      <c r="AN64" s="109">
        <f>VLOOKUP(AN$3*100+ROW(AN64)-ROW(AN$4),'Formatted Data'!$A:$M,8,FALSE)/1000</f>
        <v>1230.972</v>
      </c>
      <c r="AO64" s="109">
        <f>VLOOKUP(AO$3*100+ROW(AO64)-ROW(AO$4),'Formatted Data'!$A:$M,8,FALSE)/1000</f>
        <v>1478.768</v>
      </c>
      <c r="AP64" s="109">
        <f>VLOOKUP(AP$3*100+ROW(AP64)-ROW(AP$4),'Formatted Data'!$A:$M,8,FALSE)/1000</f>
        <v>1361.134</v>
      </c>
      <c r="AQ64" s="109">
        <f>VLOOKUP(AQ$3*100+ROW(AQ64)-ROW(AQ$4),'Formatted Data'!$A:$M,8,FALSE)/1000</f>
        <v>1159.9459999999999</v>
      </c>
      <c r="AR64" s="109">
        <f>VLOOKUP(AR$3*100+ROW(AR64)-ROW(AR$4),'Formatted Data'!$A:$M,8,FALSE)/1000</f>
        <v>1377.443</v>
      </c>
      <c r="AS64" s="109">
        <f>VLOOKUP(AS$3*100+ROW(AS64)-ROW(AS$4),'Formatted Data'!$A:$M,8,FALSE)/1000</f>
        <v>1556.258</v>
      </c>
      <c r="AT64" s="109" t="e">
        <f>VLOOKUP(AT$3*100+ROW(AT64)-ROW(AT$4),'Formatted Data'!$A:$M,8,FALSE)/1000</f>
        <v>#N/A</v>
      </c>
      <c r="AU64" s="109" t="e">
        <f>VLOOKUP(AU$3*100+ROW(AU64)-ROW(AU$4),'Formatted Data'!$A:$M,8,FALSE)/1000</f>
        <v>#N/A</v>
      </c>
      <c r="AV64" s="109" t="e">
        <f>VLOOKUP(AV$3*100+ROW(AV64)-ROW(AV$4),'Formatted Data'!$A:$M,8,FALSE)/1000</f>
        <v>#N/A</v>
      </c>
      <c r="AW64" s="109" t="e">
        <f>VLOOKUP(AW$3*100+ROW(AW64)-ROW(AW$4),'Formatted Data'!$A:$M,8,FALSE)/1000</f>
        <v>#N/A</v>
      </c>
      <c r="AX64" s="109" t="e">
        <f>VLOOKUP(AX$3*100+ROW(AX64)-ROW(AX$4),'Formatted Data'!$A:$M,8,FALSE)/1000</f>
        <v>#N/A</v>
      </c>
      <c r="AY64" s="109" t="e">
        <f>VLOOKUP(AY$3*100+ROW(AY64)-ROW(AY$4),'Formatted Data'!$A:$M,8,FALSE)/1000</f>
        <v>#N/A</v>
      </c>
      <c r="AZ64" s="109" t="e">
        <f>VLOOKUP(AZ$3*100+ROW(AZ64)-ROW(AZ$4),'Formatted Data'!$A:$M,8,FALSE)/1000</f>
        <v>#N/A</v>
      </c>
      <c r="BA64" s="109" t="e">
        <f>VLOOKUP(BA$3*100+ROW(BA64)-ROW(BA$4),'Formatted Data'!$A:$M,8,FALSE)/1000</f>
        <v>#N/A</v>
      </c>
      <c r="BB64" s="109"/>
      <c r="BC64" s="78">
        <f t="shared" si="58"/>
        <v>0.15996404053169044</v>
      </c>
      <c r="BD64" s="78">
        <f t="shared" si="62"/>
        <v>0.22536967982512546</v>
      </c>
      <c r="BE64" s="78">
        <f t="shared" si="37"/>
        <v>0.12200136034044751</v>
      </c>
      <c r="BF64" s="78">
        <f t="shared" si="59"/>
        <v>0.16601355091199554</v>
      </c>
      <c r="BG64" s="78">
        <f t="shared" si="59"/>
        <v>-0.47170550125235611</v>
      </c>
      <c r="BH64" s="78">
        <f t="shared" si="59"/>
        <v>0.34129226471371732</v>
      </c>
      <c r="BI64" s="78">
        <f t="shared" si="59"/>
        <v>0.15628006721679077</v>
      </c>
      <c r="BJ64" s="78">
        <f t="shared" si="59"/>
        <v>0.16283614752267384</v>
      </c>
      <c r="BK64" s="78">
        <f t="shared" si="59"/>
        <v>1.8654209097964003E-2</v>
      </c>
      <c r="BL64" s="78">
        <f t="shared" si="59"/>
        <v>-1.1170582030299192E-2</v>
      </c>
      <c r="BM64" s="78">
        <f t="shared" si="64"/>
        <v>-7.2382017554523448E-2</v>
      </c>
      <c r="BN64" s="78">
        <f t="shared" si="43"/>
        <v>-0.11125399716921791</v>
      </c>
      <c r="BO64" s="78">
        <f t="shared" si="44"/>
        <v>0.13449667200595727</v>
      </c>
      <c r="BP64" s="78">
        <f t="shared" si="45"/>
        <v>0.20130108564613991</v>
      </c>
      <c r="BQ64" s="78">
        <f t="shared" si="46"/>
        <v>-7.9548651309738871E-2</v>
      </c>
      <c r="BR64" s="78">
        <f t="shared" si="47"/>
        <v>-0.14780910623054022</v>
      </c>
      <c r="BS64" s="78">
        <f t="shared" si="48"/>
        <v>0.18750614252732456</v>
      </c>
      <c r="BT64" s="78">
        <f t="shared" si="49"/>
        <v>0.1298166239909746</v>
      </c>
      <c r="BU64" s="78" t="e">
        <f t="shared" si="50"/>
        <v>#N/A</v>
      </c>
      <c r="BV64" s="78" t="e">
        <f t="shared" si="51"/>
        <v>#N/A</v>
      </c>
      <c r="BW64" s="78" t="e">
        <f t="shared" si="52"/>
        <v>#N/A</v>
      </c>
      <c r="BX64" s="78" t="e">
        <f t="shared" si="53"/>
        <v>#N/A</v>
      </c>
      <c r="BY64" s="78" t="e">
        <f t="shared" si="54"/>
        <v>#N/A</v>
      </c>
      <c r="BZ64" s="78" t="e">
        <f t="shared" si="55"/>
        <v>#N/A</v>
      </c>
      <c r="CA64" s="78" t="e">
        <f t="shared" si="56"/>
        <v>#N/A</v>
      </c>
      <c r="CB64" s="78" t="e">
        <f t="shared" si="57"/>
        <v>#N/A</v>
      </c>
    </row>
    <row r="65" spans="1:80" ht="13" x14ac:dyDescent="0.3">
      <c r="A65" s="20" t="s">
        <v>58</v>
      </c>
      <c r="B65" s="42">
        <f>IF('Formatted Data'!D60='Formatted Data'!D59,0,1)</f>
        <v>1</v>
      </c>
      <c r="C65" s="69" t="str">
        <f>IF(B65=0,"",VLOOKUP('Nom Revenue'!A65,'Commodity Code List'!$B$2:$C$19,2,FALSE))</f>
        <v>37</v>
      </c>
      <c r="D65" s="69" t="str">
        <f>'Formatted Data'!E60</f>
        <v>S</v>
      </c>
      <c r="E65" s="69" t="str">
        <f>'Formatted Data'!F60</f>
        <v>X</v>
      </c>
      <c r="F65" s="69" t="str">
        <f>'Formatted Data'!G60</f>
        <v>X</v>
      </c>
      <c r="G65" s="110">
        <f>VLOOKUP(G$3*100+ROW(G65)-ROW(G$4)-3,'Formatted Data'!$A:$M,8,FALSE)/1000</f>
        <v>268.77</v>
      </c>
      <c r="H65" s="110">
        <f>VLOOKUP(H$3*100+ROW(H65)-ROW(H$4)-3,'Formatted Data'!$A:$M,8,FALSE)/1000</f>
        <v>252.01499999999999</v>
      </c>
      <c r="I65" s="110">
        <f>VLOOKUP(I$3*100+ROW(I65)-ROW(I$4)-3,'Formatted Data'!$A:$M,8,FALSE)/1000</f>
        <v>220.572</v>
      </c>
      <c r="J65" s="110">
        <f>VLOOKUP(J$3*100+ROW(J65)-ROW(J$4)-3,'Formatted Data'!$A:$M,8,FALSE)/1000</f>
        <v>207.49199999999999</v>
      </c>
      <c r="K65" s="110">
        <f>VLOOKUP(K$3*100+ROW(K65)-ROW(K$4)-3,'Formatted Data'!$A:$M,8,FALSE)/1000</f>
        <v>222.22499999999999</v>
      </c>
      <c r="L65" s="110">
        <f>VLOOKUP(L$3*100+ROW(L65)-ROW(L$4)-3,'Formatted Data'!$A:$M,8,FALSE)/1000</f>
        <v>212.06299999999999</v>
      </c>
      <c r="M65" s="110">
        <f>VLOOKUP(M$3*100+ROW(M65)-ROW(M$4)-3,'Formatted Data'!$A:$M,8,FALSE)/1000</f>
        <v>289.34399999999999</v>
      </c>
      <c r="N65" s="110">
        <f>VLOOKUP(N$3*100+ROW(N65)-ROW(N$4)-3,'Formatted Data'!$A:$M,8,FALSE)/1000</f>
        <v>341.875</v>
      </c>
      <c r="O65" s="110">
        <f>VLOOKUP(O$3*100+ROW(O65)-ROW(O$4)-3,'Formatted Data'!$A:$M,8,FALSE)/1000</f>
        <v>424.06799999999998</v>
      </c>
      <c r="P65" s="110">
        <f>VLOOKUP(P$3*100+ROW(P65)-ROW(P$4)-3,'Formatted Data'!$A:$M,8,FALSE)/1000</f>
        <v>449.65899999999999</v>
      </c>
      <c r="Q65" s="110">
        <f>VLOOKUP(Q$3*100+ROW(Q65)-ROW(Q$4)-3,'Formatted Data'!$A:$M,8,FALSE)/1000</f>
        <v>461.25700000000001</v>
      </c>
      <c r="R65" s="110">
        <f>VLOOKUP(R$3*100+ROW(R65)-ROW(R$4)-3,'Formatted Data'!$A:$M,8,FALSE)/1000</f>
        <v>453.24</v>
      </c>
      <c r="S65" s="110">
        <f>VLOOKUP(S$3*100+ROW(S65)-ROW(S$4)-3,'Formatted Data'!$A:$M,8,FALSE)/1000</f>
        <v>452.18</v>
      </c>
      <c r="T65" s="110">
        <f>VLOOKUP(T$3*100+ROW(T65)-ROW(T$4)-3,'Formatted Data'!$A:$M,8,FALSE)/1000</f>
        <v>625.66499999999996</v>
      </c>
      <c r="U65" s="110">
        <f>VLOOKUP(U$3*100+ROW(U65)-ROW(U$4)-3,'Formatted Data'!$A:$M,8,FALSE)/1000</f>
        <v>751.70299999999997</v>
      </c>
      <c r="V65" s="110">
        <f>VLOOKUP(V$3*100+ROW(V65)-ROW(V$4)-3,'Formatted Data'!$A:$M,8,FALSE)/1000</f>
        <v>900.45299999999997</v>
      </c>
      <c r="W65" s="110">
        <f>VLOOKUP(W$3*100+ROW(W65)-ROW(W$4)-3,'Formatted Data'!$A:$M,8,FALSE)/1000</f>
        <v>785.44299999999998</v>
      </c>
      <c r="X65" s="110">
        <f>VLOOKUP(X$3*100+ROW(X65)-ROW(X$4)-3,'Formatted Data'!$A:$M,8,FALSE)/1000</f>
        <v>912.38199999999995</v>
      </c>
      <c r="Y65" s="110">
        <f>VLOOKUP(Y$3*100+ROW(Y65)-ROW(Y$4)-3,'Formatted Data'!$A:$M,8,FALSE)/1000</f>
        <v>946.76</v>
      </c>
      <c r="Z65" s="110">
        <f>VLOOKUP(Z$3*100+ROW(Z65)-ROW(Z$4)-3,'Formatted Data'!$A:$M,8,FALSE)/1000</f>
        <v>728.69</v>
      </c>
      <c r="AA65" s="110">
        <f>VLOOKUP(AA$3*100+ROW(AA65)-ROW(AA$4)-3,'Formatted Data'!$A:$M,8,FALSE)/1000</f>
        <v>840.58699999999999</v>
      </c>
      <c r="AB65" s="110">
        <f>VLOOKUP(AB$3*100+ROW(AB65)-ROW(AB$4)-3,'Formatted Data'!$A:$M,8,FALSE)/1000</f>
        <v>855.80700000000002</v>
      </c>
      <c r="AC65" s="110">
        <f t="shared" si="35"/>
        <v>928.44399999999996</v>
      </c>
      <c r="AD65" s="110">
        <f>VLOOKUP(AD$3*100+ROW(AD65)-ROW(AD$4),'Formatted Data'!$A:$M,8,FALSE)/1000</f>
        <v>928.44399999999996</v>
      </c>
      <c r="AE65" s="110">
        <f>VLOOKUP(AE$3*100+ROW(AE65)-ROW(AE$4),'Formatted Data'!$A:$M,8,FALSE)/1000</f>
        <v>834.93799999999999</v>
      </c>
      <c r="AF65" s="110">
        <f>VLOOKUP(AF$3*100+ROW(AF65)-ROW(AF$4),'Formatted Data'!$A:$M,8,FALSE)/1000</f>
        <v>604.28</v>
      </c>
      <c r="AG65" s="110">
        <f>VLOOKUP(AG$3*100+ROW(AG65)-ROW(AG$4),'Formatted Data'!$A:$M,8,FALSE)/1000</f>
        <v>771.97400000000005</v>
      </c>
      <c r="AH65" s="110">
        <f>VLOOKUP(AH$3*100+ROW(AH65)-ROW(AH$4),'Formatted Data'!$A:$M,8,FALSE)/1000</f>
        <v>913.96799999999996</v>
      </c>
      <c r="AI65" s="110">
        <f>VLOOKUP(AI$3*100+ROW(AI65)-ROW(AI$4),'Formatted Data'!$A:$M,8,FALSE)/1000</f>
        <v>1101.2370000000001</v>
      </c>
      <c r="AJ65" s="110">
        <f>VLOOKUP(AJ$3*100+ROW(AJ65)-ROW(AJ$4),'Formatted Data'!$A:$M,8,FALSE)/1000</f>
        <v>1163.8499999999999</v>
      </c>
      <c r="AK65" s="110">
        <f>VLOOKUP(AK$3*100+ROW(AK65)-ROW(AK$4),'Formatted Data'!$A:$M,8,FALSE)/1000</f>
        <v>1202.056</v>
      </c>
      <c r="AL65" s="110">
        <f>VLOOKUP(AL$3*100+ROW(AL65)-ROW(AL$4),'Formatted Data'!$A:$M,8,FALSE)/1000</f>
        <v>1153.8920000000001</v>
      </c>
      <c r="AM65" s="110">
        <f>VLOOKUP(AM$3*100+ROW(AM65)-ROW(AM$4),'Formatted Data'!$A:$M,8,FALSE)/1000</f>
        <v>1247.3989999999999</v>
      </c>
      <c r="AN65" s="110">
        <f>VLOOKUP(AN$3*100+ROW(AN65)-ROW(AN$4),'Formatted Data'!$A:$M,8,FALSE)/1000</f>
        <v>1225.3489999999999</v>
      </c>
      <c r="AO65" s="110">
        <f>VLOOKUP(AO$3*100+ROW(AO65)-ROW(AO$4),'Formatted Data'!$A:$M,8,FALSE)/1000</f>
        <v>1252.7850000000001</v>
      </c>
      <c r="AP65" s="110">
        <f>VLOOKUP(AP$3*100+ROW(AP65)-ROW(AP$4),'Formatted Data'!$A:$M,8,FALSE)/1000</f>
        <v>1429.008</v>
      </c>
      <c r="AQ65" s="110">
        <f>VLOOKUP(AQ$3*100+ROW(AQ65)-ROW(AQ$4),'Formatted Data'!$A:$M,8,FALSE)/1000</f>
        <v>1204.1500000000001</v>
      </c>
      <c r="AR65" s="110">
        <f>VLOOKUP(AR$3*100+ROW(AR65)-ROW(AR$4),'Formatted Data'!$A:$M,8,FALSE)/1000</f>
        <v>1137.2809999999999</v>
      </c>
      <c r="AS65" s="110">
        <f>VLOOKUP(AS$3*100+ROW(AS65)-ROW(AS$4),'Formatted Data'!$A:$M,8,FALSE)/1000</f>
        <v>1303.7049999999999</v>
      </c>
      <c r="AT65" s="110" t="e">
        <f>VLOOKUP(AT$3*100+ROW(AT65)-ROW(AT$4),'Formatted Data'!$A:$M,8,FALSE)/1000</f>
        <v>#N/A</v>
      </c>
      <c r="AU65" s="110" t="e">
        <f>VLOOKUP(AU$3*100+ROW(AU65)-ROW(AU$4),'Formatted Data'!$A:$M,8,FALSE)/1000</f>
        <v>#N/A</v>
      </c>
      <c r="AV65" s="110" t="e">
        <f>VLOOKUP(AV$3*100+ROW(AV65)-ROW(AV$4),'Formatted Data'!$A:$M,8,FALSE)/1000</f>
        <v>#N/A</v>
      </c>
      <c r="AW65" s="110" t="e">
        <f>VLOOKUP(AW$3*100+ROW(AW65)-ROW(AW$4),'Formatted Data'!$A:$M,8,FALSE)/1000</f>
        <v>#N/A</v>
      </c>
      <c r="AX65" s="110" t="e">
        <f>VLOOKUP(AX$3*100+ROW(AX65)-ROW(AX$4),'Formatted Data'!$A:$M,8,FALSE)/1000</f>
        <v>#N/A</v>
      </c>
      <c r="AY65" s="110" t="e">
        <f>VLOOKUP(AY$3*100+ROW(AY65)-ROW(AY$4),'Formatted Data'!$A:$M,8,FALSE)/1000</f>
        <v>#N/A</v>
      </c>
      <c r="AZ65" s="110" t="e">
        <f>VLOOKUP(AZ$3*100+ROW(AZ65)-ROW(AZ$4),'Formatted Data'!$A:$M,8,FALSE)/1000</f>
        <v>#N/A</v>
      </c>
      <c r="BA65" s="110" t="e">
        <f>VLOOKUP(BA$3*100+ROW(BA65)-ROW(BA$4),'Formatted Data'!$A:$M,8,FALSE)/1000</f>
        <v>#N/A</v>
      </c>
      <c r="BB65" s="110"/>
      <c r="BC65" s="79">
        <f t="shared" si="58"/>
        <v>0.15355912665193694</v>
      </c>
      <c r="BD65" s="79">
        <f t="shared" si="62"/>
        <v>1.8106394697990913E-2</v>
      </c>
      <c r="BE65" s="111">
        <f t="shared" si="37"/>
        <v>8.4875445047773557E-2</v>
      </c>
      <c r="BF65" s="79">
        <f t="shared" si="59"/>
        <v>-0.10071259009697942</v>
      </c>
      <c r="BG65" s="79">
        <f t="shared" si="59"/>
        <v>-0.27625763829170547</v>
      </c>
      <c r="BH65" s="79">
        <f t="shared" si="59"/>
        <v>0.27751042563050254</v>
      </c>
      <c r="BI65" s="79">
        <f t="shared" si="59"/>
        <v>0.18393624655752649</v>
      </c>
      <c r="BJ65" s="79">
        <f t="shared" si="59"/>
        <v>0.20489667034294423</v>
      </c>
      <c r="BK65" s="79">
        <f t="shared" si="59"/>
        <v>5.6856970842788401E-2</v>
      </c>
      <c r="BL65" s="79">
        <f t="shared" si="59"/>
        <v>3.2827254371267989E-2</v>
      </c>
      <c r="BM65" s="79">
        <f t="shared" si="64"/>
        <v>-4.0068016797886297E-2</v>
      </c>
      <c r="BN65" s="79">
        <f t="shared" si="43"/>
        <v>8.1036180162441296E-2</v>
      </c>
      <c r="BO65" s="79">
        <f t="shared" si="44"/>
        <v>-1.7676781847668632E-2</v>
      </c>
      <c r="BP65" s="79">
        <f t="shared" si="45"/>
        <v>2.2390355727225586E-2</v>
      </c>
      <c r="BQ65" s="79">
        <f t="shared" si="46"/>
        <v>0.14066499838360125</v>
      </c>
      <c r="BR65" s="79">
        <f t="shared" si="47"/>
        <v>-0.15735251307200515</v>
      </c>
      <c r="BS65" s="79">
        <f t="shared" si="48"/>
        <v>-5.5532118091599969E-2</v>
      </c>
      <c r="BT65" s="79">
        <f t="shared" si="49"/>
        <v>0.14633498669194323</v>
      </c>
      <c r="BU65" s="79" t="e">
        <f t="shared" si="50"/>
        <v>#N/A</v>
      </c>
      <c r="BV65" s="79" t="e">
        <f t="shared" si="51"/>
        <v>#N/A</v>
      </c>
      <c r="BW65" s="79" t="e">
        <f t="shared" si="52"/>
        <v>#N/A</v>
      </c>
      <c r="BX65" s="79" t="e">
        <f t="shared" si="53"/>
        <v>#N/A</v>
      </c>
      <c r="BY65" s="79" t="e">
        <f t="shared" si="54"/>
        <v>#N/A</v>
      </c>
      <c r="BZ65" s="79" t="e">
        <f t="shared" si="55"/>
        <v>#N/A</v>
      </c>
      <c r="CA65" s="79" t="e">
        <f t="shared" si="56"/>
        <v>#N/A</v>
      </c>
      <c r="CB65" s="79" t="e">
        <f t="shared" si="57"/>
        <v>#N/A</v>
      </c>
    </row>
    <row r="66" spans="1:80" ht="13" x14ac:dyDescent="0.3">
      <c r="A66" s="20" t="s">
        <v>81</v>
      </c>
      <c r="B66" s="42">
        <f>IF('Formatted Data'!D61='Formatted Data'!D60,0,1)</f>
        <v>0</v>
      </c>
      <c r="C66" s="69" t="str">
        <f>IF(B66=0,"",VLOOKUP('Nom Revenue'!A66,'Commodity Code List'!$B$2:$C$19,2,FALSE))</f>
        <v/>
      </c>
      <c r="D66" s="69" t="str">
        <f>'Formatted Data'!E61</f>
        <v>M</v>
      </c>
      <c r="E66" s="69" t="str">
        <f>'Formatted Data'!F61</f>
        <v>X</v>
      </c>
      <c r="F66" s="69" t="str">
        <f>'Formatted Data'!G61</f>
        <v>X</v>
      </c>
      <c r="G66" s="110">
        <f>VLOOKUP(G$3*100+ROW(G66)-ROW(G$4)-3,'Formatted Data'!$A:$M,8,FALSE)/1000</f>
        <v>872.82299999999998</v>
      </c>
      <c r="H66" s="110">
        <f>VLOOKUP(H$3*100+ROW(H66)-ROW(H$4)-3,'Formatted Data'!$A:$M,8,FALSE)/1000</f>
        <v>855.68</v>
      </c>
      <c r="I66" s="110">
        <f>VLOOKUP(I$3*100+ROW(I66)-ROW(I$4)-3,'Formatted Data'!$A:$M,8,FALSE)/1000</f>
        <v>746.49099999999999</v>
      </c>
      <c r="J66" s="110">
        <f>VLOOKUP(J$3*100+ROW(J66)-ROW(J$4)-3,'Formatted Data'!$A:$M,8,FALSE)/1000</f>
        <v>730.83100000000002</v>
      </c>
      <c r="K66" s="110">
        <f>VLOOKUP(K$3*100+ROW(K66)-ROW(K$4)-3,'Formatted Data'!$A:$M,8,FALSE)/1000</f>
        <v>748.19299999999998</v>
      </c>
      <c r="L66" s="110">
        <f>VLOOKUP(L$3*100+ROW(L66)-ROW(L$4)-3,'Formatted Data'!$A:$M,8,FALSE)/1000</f>
        <v>670.09400000000005</v>
      </c>
      <c r="M66" s="110">
        <f>VLOOKUP(M$3*100+ROW(M66)-ROW(M$4)-3,'Formatted Data'!$A:$M,8,FALSE)/1000</f>
        <v>675.37</v>
      </c>
      <c r="N66" s="110">
        <f>VLOOKUP(N$3*100+ROW(N66)-ROW(N$4)-3,'Formatted Data'!$A:$M,8,FALSE)/1000</f>
        <v>825.14300000000003</v>
      </c>
      <c r="O66" s="110">
        <f>VLOOKUP(O$3*100+ROW(O66)-ROW(O$4)-3,'Formatted Data'!$A:$M,8,FALSE)/1000</f>
        <v>1005.207</v>
      </c>
      <c r="P66" s="110">
        <f>VLOOKUP(P$3*100+ROW(P66)-ROW(P$4)-3,'Formatted Data'!$A:$M,8,FALSE)/1000</f>
        <v>1063.1300000000001</v>
      </c>
      <c r="Q66" s="110">
        <f>VLOOKUP(Q$3*100+ROW(Q66)-ROW(Q$4)-3,'Formatted Data'!$A:$M,8,FALSE)/1000</f>
        <v>1128.1559999999999</v>
      </c>
      <c r="R66" s="110">
        <f>VLOOKUP(R$3*100+ROW(R66)-ROW(R$4)-3,'Formatted Data'!$A:$M,8,FALSE)/1000</f>
        <v>1206.0150000000001</v>
      </c>
      <c r="S66" s="110">
        <f>VLOOKUP(S$3*100+ROW(S66)-ROW(S$4)-3,'Formatted Data'!$A:$M,8,FALSE)/1000</f>
        <v>1107.771</v>
      </c>
      <c r="T66" s="110">
        <f>VLOOKUP(T$3*100+ROW(T66)-ROW(T$4)-3,'Formatted Data'!$A:$M,8,FALSE)/1000</f>
        <v>1106.777</v>
      </c>
      <c r="U66" s="110">
        <f>VLOOKUP(U$3*100+ROW(U66)-ROW(U$4)-3,'Formatted Data'!$A:$M,8,FALSE)/1000</f>
        <v>1257.855</v>
      </c>
      <c r="V66" s="110">
        <f>VLOOKUP(V$3*100+ROW(V66)-ROW(V$4)-3,'Formatted Data'!$A:$M,8,FALSE)/1000</f>
        <v>1263.576</v>
      </c>
      <c r="W66" s="110">
        <f>VLOOKUP(W$3*100+ROW(W66)-ROW(W$4)-3,'Formatted Data'!$A:$M,8,FALSE)/1000</f>
        <v>1196.6320000000001</v>
      </c>
      <c r="X66" s="110">
        <f>VLOOKUP(X$3*100+ROW(X66)-ROW(X$4)-3,'Formatted Data'!$A:$M,8,FALSE)/1000</f>
        <v>1303.633</v>
      </c>
      <c r="Y66" s="110">
        <f>VLOOKUP(Y$3*100+ROW(Y66)-ROW(Y$4)-3,'Formatted Data'!$A:$M,8,FALSE)/1000</f>
        <v>1228.9100000000001</v>
      </c>
      <c r="Z66" s="110">
        <f>VLOOKUP(Z$3*100+ROW(Z66)-ROW(Z$4)-3,'Formatted Data'!$A:$M,8,FALSE)/1000</f>
        <v>1239.655</v>
      </c>
      <c r="AA66" s="110">
        <f>VLOOKUP(AA$3*100+ROW(AA66)-ROW(AA$4)-3,'Formatted Data'!$A:$M,8,FALSE)/1000</f>
        <v>1371.49</v>
      </c>
      <c r="AB66" s="110">
        <f>VLOOKUP(AB$3*100+ROW(AB66)-ROW(AB$4)-3,'Formatted Data'!$A:$M,8,FALSE)/1000</f>
        <v>1473.2370000000001</v>
      </c>
      <c r="AC66" s="110">
        <f t="shared" si="35"/>
        <v>1421.479</v>
      </c>
      <c r="AD66" s="110">
        <f>VLOOKUP(AD$3*100+ROW(AD66)-ROW(AD$4),'Formatted Data'!$A:$M,8,FALSE)/1000</f>
        <v>1421.479</v>
      </c>
      <c r="AE66" s="110">
        <f>VLOOKUP(AE$3*100+ROW(AE66)-ROW(AE$4),'Formatted Data'!$A:$M,8,FALSE)/1000</f>
        <v>1240.3309999999999</v>
      </c>
      <c r="AF66" s="110">
        <f>VLOOKUP(AF$3*100+ROW(AF66)-ROW(AF$4),'Formatted Data'!$A:$M,8,FALSE)/1000</f>
        <v>840.59400000000005</v>
      </c>
      <c r="AG66" s="110">
        <f>VLOOKUP(AG$3*100+ROW(AG66)-ROW(AG$4),'Formatted Data'!$A:$M,8,FALSE)/1000</f>
        <v>1177.116</v>
      </c>
      <c r="AH66" s="110">
        <f>VLOOKUP(AH$3*100+ROW(AH66)-ROW(AH$4),'Formatted Data'!$A:$M,8,FALSE)/1000</f>
        <v>1439.309</v>
      </c>
      <c r="AI66" s="110">
        <f>VLOOKUP(AI$3*100+ROW(AI66)-ROW(AI$4),'Formatted Data'!$A:$M,8,FALSE)/1000</f>
        <v>1681.675</v>
      </c>
      <c r="AJ66" s="110">
        <f>VLOOKUP(AJ$3*100+ROW(AJ66)-ROW(AJ$4),'Formatted Data'!$A:$M,8,FALSE)/1000</f>
        <v>1779.7850000000001</v>
      </c>
      <c r="AK66" s="110">
        <f>VLOOKUP(AK$3*100+ROW(AK66)-ROW(AK$4),'Formatted Data'!$A:$M,8,FALSE)/1000</f>
        <v>1788.88</v>
      </c>
      <c r="AL66" s="110">
        <f>VLOOKUP(AL$3*100+ROW(AL66)-ROW(AL$4),'Formatted Data'!$A:$M,8,FALSE)/1000</f>
        <v>1552.212</v>
      </c>
      <c r="AM66" s="110">
        <f>VLOOKUP(AM$3*100+ROW(AM66)-ROW(AM$4),'Formatted Data'!$A:$M,8,FALSE)/1000</f>
        <v>1681.838</v>
      </c>
      <c r="AN66" s="110">
        <f>VLOOKUP(AN$3*100+ROW(AN66)-ROW(AN$4),'Formatted Data'!$A:$M,8,FALSE)/1000</f>
        <v>1725.4949999999999</v>
      </c>
      <c r="AO66" s="110">
        <f>VLOOKUP(AO$3*100+ROW(AO66)-ROW(AO$4),'Formatted Data'!$A:$M,8,FALSE)/1000</f>
        <v>1824.885</v>
      </c>
      <c r="AP66" s="110">
        <f>VLOOKUP(AP$3*100+ROW(AP66)-ROW(AP$4),'Formatted Data'!$A:$M,8,FALSE)/1000</f>
        <v>1803.1790000000001</v>
      </c>
      <c r="AQ66" s="110">
        <f>VLOOKUP(AQ$3*100+ROW(AQ66)-ROW(AQ$4),'Formatted Data'!$A:$M,8,FALSE)/1000</f>
        <v>1437.9259999999999</v>
      </c>
      <c r="AR66" s="110">
        <f>VLOOKUP(AR$3*100+ROW(AR66)-ROW(AR$4),'Formatted Data'!$A:$M,8,FALSE)/1000</f>
        <v>1517.5709999999999</v>
      </c>
      <c r="AS66" s="110">
        <f>VLOOKUP(AS$3*100+ROW(AS66)-ROW(AS$4),'Formatted Data'!$A:$M,8,FALSE)/1000</f>
        <v>1798.72</v>
      </c>
      <c r="AT66" s="110" t="e">
        <f>VLOOKUP(AT$3*100+ROW(AT66)-ROW(AT$4),'Formatted Data'!$A:$M,8,FALSE)/1000</f>
        <v>#N/A</v>
      </c>
      <c r="AU66" s="110" t="e">
        <f>VLOOKUP(AU$3*100+ROW(AU66)-ROW(AU$4),'Formatted Data'!$A:$M,8,FALSE)/1000</f>
        <v>#N/A</v>
      </c>
      <c r="AV66" s="110" t="e">
        <f>VLOOKUP(AV$3*100+ROW(AV66)-ROW(AV$4),'Formatted Data'!$A:$M,8,FALSE)/1000</f>
        <v>#N/A</v>
      </c>
      <c r="AW66" s="110" t="e">
        <f>VLOOKUP(AW$3*100+ROW(AW66)-ROW(AW$4),'Formatted Data'!$A:$M,8,FALSE)/1000</f>
        <v>#N/A</v>
      </c>
      <c r="AX66" s="110" t="e">
        <f>VLOOKUP(AX$3*100+ROW(AX66)-ROW(AX$4),'Formatted Data'!$A:$M,8,FALSE)/1000</f>
        <v>#N/A</v>
      </c>
      <c r="AY66" s="110" t="e">
        <f>VLOOKUP(AY$3*100+ROW(AY66)-ROW(AY$4),'Formatted Data'!$A:$M,8,FALSE)/1000</f>
        <v>#N/A</v>
      </c>
      <c r="AZ66" s="110" t="e">
        <f>VLOOKUP(AZ$3*100+ROW(AZ66)-ROW(AZ$4),'Formatted Data'!$A:$M,8,FALSE)/1000</f>
        <v>#N/A</v>
      </c>
      <c r="BA66" s="110" t="e">
        <f>VLOOKUP(BA$3*100+ROW(BA66)-ROW(BA$4),'Formatted Data'!$A:$M,8,FALSE)/1000</f>
        <v>#N/A</v>
      </c>
      <c r="BB66" s="110"/>
      <c r="BC66" s="79">
        <f t="shared" si="58"/>
        <v>0.10634813718332925</v>
      </c>
      <c r="BD66" s="79">
        <f t="shared" si="62"/>
        <v>7.4187197865095644E-2</v>
      </c>
      <c r="BE66" s="111">
        <f t="shared" si="37"/>
        <v>-3.5132161356251634E-2</v>
      </c>
      <c r="BF66" s="79">
        <f t="shared" si="59"/>
        <v>-0.12743628291378217</v>
      </c>
      <c r="BG66" s="79">
        <f t="shared" si="59"/>
        <v>-0.32228251974674493</v>
      </c>
      <c r="BH66" s="79">
        <f t="shared" si="59"/>
        <v>0.40033833217938741</v>
      </c>
      <c r="BI66" s="79">
        <f t="shared" si="59"/>
        <v>0.22274185381899492</v>
      </c>
      <c r="BJ66" s="79">
        <f t="shared" si="59"/>
        <v>0.16839052628726692</v>
      </c>
      <c r="BK66" s="79">
        <f t="shared" si="59"/>
        <v>5.8340642514160157E-2</v>
      </c>
      <c r="BL66" s="79">
        <f t="shared" si="59"/>
        <v>5.1101678011669094E-3</v>
      </c>
      <c r="BM66" s="79">
        <f t="shared" si="64"/>
        <v>-0.13229953937659322</v>
      </c>
      <c r="BN66" s="79">
        <f t="shared" si="43"/>
        <v>8.3510499854401399E-2</v>
      </c>
      <c r="BO66" s="79">
        <f t="shared" si="44"/>
        <v>2.5957910333813228E-2</v>
      </c>
      <c r="BP66" s="79">
        <f t="shared" si="45"/>
        <v>5.7600862361235627E-2</v>
      </c>
      <c r="BQ66" s="79">
        <f t="shared" si="46"/>
        <v>-1.1894448143307645E-2</v>
      </c>
      <c r="BR66" s="79">
        <f t="shared" si="47"/>
        <v>-0.20256058882673333</v>
      </c>
      <c r="BS66" s="79">
        <f t="shared" si="48"/>
        <v>5.5388803039933876E-2</v>
      </c>
      <c r="BT66" s="79">
        <f t="shared" si="49"/>
        <v>0.18526250172150105</v>
      </c>
      <c r="BU66" s="79" t="e">
        <f t="shared" si="50"/>
        <v>#N/A</v>
      </c>
      <c r="BV66" s="79" t="e">
        <f t="shared" si="51"/>
        <v>#N/A</v>
      </c>
      <c r="BW66" s="79" t="e">
        <f t="shared" si="52"/>
        <v>#N/A</v>
      </c>
      <c r="BX66" s="79" t="e">
        <f t="shared" si="53"/>
        <v>#N/A</v>
      </c>
      <c r="BY66" s="79" t="e">
        <f t="shared" si="54"/>
        <v>#N/A</v>
      </c>
      <c r="BZ66" s="79" t="e">
        <f t="shared" si="55"/>
        <v>#N/A</v>
      </c>
      <c r="CA66" s="79" t="e">
        <f t="shared" si="56"/>
        <v>#N/A</v>
      </c>
      <c r="CB66" s="79" t="e">
        <f t="shared" si="57"/>
        <v>#N/A</v>
      </c>
    </row>
    <row r="67" spans="1:80" ht="13" x14ac:dyDescent="0.3">
      <c r="A67" s="20" t="s">
        <v>81</v>
      </c>
      <c r="B67" s="42">
        <f>IF('Formatted Data'!D62='Formatted Data'!D61,0,1)</f>
        <v>0</v>
      </c>
      <c r="C67" s="69" t="str">
        <f>IF(B67=0,"",VLOOKUP('Nom Revenue'!A67,'Commodity Code List'!$B$2:$C$19,2,FALSE))</f>
        <v/>
      </c>
      <c r="D67" s="69" t="str">
        <f>'Formatted Data'!E62</f>
        <v>L</v>
      </c>
      <c r="E67" s="69" t="str">
        <f>'Formatted Data'!F62</f>
        <v>X</v>
      </c>
      <c r="F67" s="69" t="str">
        <f>'Formatted Data'!G62</f>
        <v>X</v>
      </c>
      <c r="G67" s="110">
        <f>VLOOKUP(G$3*100+ROW(G67)-ROW(G$4)-3,'Formatted Data'!$A:$M,8,FALSE)/1000</f>
        <v>1738.826</v>
      </c>
      <c r="H67" s="110">
        <f>VLOOKUP(H$3*100+ROW(H67)-ROW(H$4)-3,'Formatted Data'!$A:$M,8,FALSE)/1000</f>
        <v>1660.55</v>
      </c>
      <c r="I67" s="110">
        <f>VLOOKUP(I$3*100+ROW(I67)-ROW(I$4)-3,'Formatted Data'!$A:$M,8,FALSE)/1000</f>
        <v>1716.6479999999999</v>
      </c>
      <c r="J67" s="110">
        <f>VLOOKUP(J$3*100+ROW(J67)-ROW(J$4)-3,'Formatted Data'!$A:$M,8,FALSE)/1000</f>
        <v>2043.463</v>
      </c>
      <c r="K67" s="110">
        <f>VLOOKUP(K$3*100+ROW(K67)-ROW(K$4)-3,'Formatted Data'!$A:$M,8,FALSE)/1000</f>
        <v>2218.9870000000001</v>
      </c>
      <c r="L67" s="110">
        <f>VLOOKUP(L$3*100+ROW(L67)-ROW(L$4)-3,'Formatted Data'!$A:$M,8,FALSE)/1000</f>
        <v>2108.1869999999999</v>
      </c>
      <c r="M67" s="110">
        <f>VLOOKUP(M$3*100+ROW(M67)-ROW(M$4)-3,'Formatted Data'!$A:$M,8,FALSE)/1000</f>
        <v>1569.7149999999999</v>
      </c>
      <c r="N67" s="110">
        <f>VLOOKUP(N$3*100+ROW(N67)-ROW(N$4)-3,'Formatted Data'!$A:$M,8,FALSE)/1000</f>
        <v>1427.527</v>
      </c>
      <c r="O67" s="110">
        <f>VLOOKUP(O$3*100+ROW(O67)-ROW(O$4)-3,'Formatted Data'!$A:$M,8,FALSE)/1000</f>
        <v>1520.06</v>
      </c>
      <c r="P67" s="110">
        <f>VLOOKUP(P$3*100+ROW(P67)-ROW(P$4)-3,'Formatted Data'!$A:$M,8,FALSE)/1000</f>
        <v>1674.45</v>
      </c>
      <c r="Q67" s="110">
        <f>VLOOKUP(Q$3*100+ROW(Q67)-ROW(Q$4)-3,'Formatted Data'!$A:$M,8,FALSE)/1000</f>
        <v>1509.6679999999999</v>
      </c>
      <c r="R67" s="110">
        <f>VLOOKUP(R$3*100+ROW(R67)-ROW(R$4)-3,'Formatted Data'!$A:$M,8,FALSE)/1000</f>
        <v>1717.2550000000001</v>
      </c>
      <c r="S67" s="110">
        <f>VLOOKUP(S$3*100+ROW(S67)-ROW(S$4)-3,'Formatted Data'!$A:$M,8,FALSE)/1000</f>
        <v>1649.0409999999999</v>
      </c>
      <c r="T67" s="110">
        <f>VLOOKUP(T$3*100+ROW(T67)-ROW(T$4)-3,'Formatted Data'!$A:$M,8,FALSE)/1000</f>
        <v>1366.5429999999999</v>
      </c>
      <c r="U67" s="110">
        <f>VLOOKUP(U$3*100+ROW(U67)-ROW(U$4)-3,'Formatted Data'!$A:$M,8,FALSE)/1000</f>
        <v>1475.3209999999999</v>
      </c>
      <c r="V67" s="110">
        <f>VLOOKUP(V$3*100+ROW(V67)-ROW(V$4)-3,'Formatted Data'!$A:$M,8,FALSE)/1000</f>
        <v>1608.614</v>
      </c>
      <c r="W67" s="110">
        <f>VLOOKUP(W$3*100+ROW(W67)-ROW(W$4)-3,'Formatted Data'!$A:$M,8,FALSE)/1000</f>
        <v>1625.6020000000001</v>
      </c>
      <c r="X67" s="110">
        <f>VLOOKUP(X$3*100+ROW(X67)-ROW(X$4)-3,'Formatted Data'!$A:$M,8,FALSE)/1000</f>
        <v>1769.9680000000001</v>
      </c>
      <c r="Y67" s="110">
        <f>VLOOKUP(Y$3*100+ROW(Y67)-ROW(Y$4)-3,'Formatted Data'!$A:$M,8,FALSE)/1000</f>
        <v>1645.921</v>
      </c>
      <c r="Z67" s="110">
        <f>VLOOKUP(Z$3*100+ROW(Z67)-ROW(Z$4)-3,'Formatted Data'!$A:$M,8,FALSE)/1000</f>
        <v>1644.5940000000001</v>
      </c>
      <c r="AA67" s="110">
        <f>VLOOKUP(AA$3*100+ROW(AA67)-ROW(AA$4)-3,'Formatted Data'!$A:$M,8,FALSE)/1000</f>
        <v>1860.8240000000001</v>
      </c>
      <c r="AB67" s="110">
        <f>VLOOKUP(AB$3*100+ROW(AB67)-ROW(AB$4)-3,'Formatted Data'!$A:$M,8,FALSE)/1000</f>
        <v>1926.864</v>
      </c>
      <c r="AC67" s="110">
        <f t="shared" si="35"/>
        <v>1983.2550000000001</v>
      </c>
      <c r="AD67" s="110">
        <f>VLOOKUP(AD$3*100+ROW(AD67)-ROW(AD$4),'Formatted Data'!$A:$M,8,FALSE)/1000</f>
        <v>1983.2550000000001</v>
      </c>
      <c r="AE67" s="110">
        <f>VLOOKUP(AE$3*100+ROW(AE67)-ROW(AE$4),'Formatted Data'!$A:$M,8,FALSE)/1000</f>
        <v>1754.28</v>
      </c>
      <c r="AF67" s="110">
        <f>VLOOKUP(AF$3*100+ROW(AF67)-ROW(AF$4),'Formatted Data'!$A:$M,8,FALSE)/1000</f>
        <v>1183.336</v>
      </c>
      <c r="AG67" s="110">
        <f>VLOOKUP(AG$3*100+ROW(AG67)-ROW(AG$4),'Formatted Data'!$A:$M,8,FALSE)/1000</f>
        <v>1783.3989999999999</v>
      </c>
      <c r="AH67" s="110">
        <f>VLOOKUP(AH$3*100+ROW(AH67)-ROW(AH$4),'Formatted Data'!$A:$M,8,FALSE)/1000</f>
        <v>1996.1130000000001</v>
      </c>
      <c r="AI67" s="110">
        <f>VLOOKUP(AI$3*100+ROW(AI67)-ROW(AI$4),'Formatted Data'!$A:$M,8,FALSE)/1000</f>
        <v>2448.4009999999998</v>
      </c>
      <c r="AJ67" s="110">
        <f>VLOOKUP(AJ$3*100+ROW(AJ67)-ROW(AJ$4),'Formatted Data'!$A:$M,8,FALSE)/1000</f>
        <v>2683.6489999999999</v>
      </c>
      <c r="AK67" s="110">
        <f>VLOOKUP(AK$3*100+ROW(AK67)-ROW(AK$4),'Formatted Data'!$A:$M,8,FALSE)/1000</f>
        <v>2867.0169999999998</v>
      </c>
      <c r="AL67" s="110">
        <f>VLOOKUP(AL$3*100+ROW(AL67)-ROW(AL$4),'Formatted Data'!$A:$M,8,FALSE)/1000</f>
        <v>3152.4540000000002</v>
      </c>
      <c r="AM67" s="110">
        <f>VLOOKUP(AM$3*100+ROW(AM67)-ROW(AM$4),'Formatted Data'!$A:$M,8,FALSE)/1000</f>
        <v>3053.768</v>
      </c>
      <c r="AN67" s="110">
        <f>VLOOKUP(AN$3*100+ROW(AN67)-ROW(AN$4),'Formatted Data'!$A:$M,8,FALSE)/1000</f>
        <v>3010.8910000000001</v>
      </c>
      <c r="AO67" s="110">
        <f>VLOOKUP(AO$3*100+ROW(AO67)-ROW(AO$4),'Formatted Data'!$A:$M,8,FALSE)/1000</f>
        <v>3265.0549999999998</v>
      </c>
      <c r="AP67" s="110">
        <f>VLOOKUP(AP$3*100+ROW(AP67)-ROW(AP$4),'Formatted Data'!$A:$M,8,FALSE)/1000</f>
        <v>3144.7489999999998</v>
      </c>
      <c r="AQ67" s="110">
        <f>VLOOKUP(AQ$3*100+ROW(AQ67)-ROW(AQ$4),'Formatted Data'!$A:$M,8,FALSE)/1000</f>
        <v>2510.1640000000002</v>
      </c>
      <c r="AR67" s="110">
        <f>VLOOKUP(AR$3*100+ROW(AR67)-ROW(AR$4),'Formatted Data'!$A:$M,8,FALSE)/1000</f>
        <v>2729.607</v>
      </c>
      <c r="AS67" s="110">
        <f>VLOOKUP(AS$3*100+ROW(AS67)-ROW(AS$4),'Formatted Data'!$A:$M,8,FALSE)/1000</f>
        <v>3324.7109999999998</v>
      </c>
      <c r="AT67" s="110" t="e">
        <f>VLOOKUP(AT$3*100+ROW(AT67)-ROW(AT$4),'Formatted Data'!$A:$M,8,FALSE)/1000</f>
        <v>#N/A</v>
      </c>
      <c r="AU67" s="110" t="e">
        <f>VLOOKUP(AU$3*100+ROW(AU67)-ROW(AU$4),'Formatted Data'!$A:$M,8,FALSE)/1000</f>
        <v>#N/A</v>
      </c>
      <c r="AV67" s="110" t="e">
        <f>VLOOKUP(AV$3*100+ROW(AV67)-ROW(AV$4),'Formatted Data'!$A:$M,8,FALSE)/1000</f>
        <v>#N/A</v>
      </c>
      <c r="AW67" s="110" t="e">
        <f>VLOOKUP(AW$3*100+ROW(AW67)-ROW(AW$4),'Formatted Data'!$A:$M,8,FALSE)/1000</f>
        <v>#N/A</v>
      </c>
      <c r="AX67" s="110" t="e">
        <f>VLOOKUP(AX$3*100+ROW(AX67)-ROW(AX$4),'Formatted Data'!$A:$M,8,FALSE)/1000</f>
        <v>#N/A</v>
      </c>
      <c r="AY67" s="110" t="e">
        <f>VLOOKUP(AY$3*100+ROW(AY67)-ROW(AY$4),'Formatted Data'!$A:$M,8,FALSE)/1000</f>
        <v>#N/A</v>
      </c>
      <c r="AZ67" s="110" t="e">
        <f>VLOOKUP(AZ$3*100+ROW(AZ67)-ROW(AZ$4),'Formatted Data'!$A:$M,8,FALSE)/1000</f>
        <v>#N/A</v>
      </c>
      <c r="BA67" s="110" t="e">
        <f>VLOOKUP(BA$3*100+ROW(BA67)-ROW(BA$4),'Formatted Data'!$A:$M,8,FALSE)/1000</f>
        <v>#N/A</v>
      </c>
      <c r="BB67" s="110"/>
      <c r="BC67" s="79">
        <f t="shared" si="58"/>
        <v>0.13147925871066057</v>
      </c>
      <c r="BD67" s="79">
        <f t="shared" si="62"/>
        <v>3.5489654045734564E-2</v>
      </c>
      <c r="BE67" s="111">
        <f t="shared" si="37"/>
        <v>2.9265687666591989E-2</v>
      </c>
      <c r="BF67" s="79">
        <f t="shared" si="59"/>
        <v>-0.11545413978535291</v>
      </c>
      <c r="BG67" s="79">
        <f t="shared" si="59"/>
        <v>-0.32545773764735386</v>
      </c>
      <c r="BH67" s="79">
        <f t="shared" si="59"/>
        <v>0.507094350209915</v>
      </c>
      <c r="BI67" s="79">
        <f t="shared" si="59"/>
        <v>0.11927448652825312</v>
      </c>
      <c r="BJ67" s="79">
        <f t="shared" si="59"/>
        <v>0.22658436671671378</v>
      </c>
      <c r="BK67" s="79">
        <f t="shared" si="59"/>
        <v>9.6082300244118457E-2</v>
      </c>
      <c r="BL67" s="79">
        <f t="shared" si="59"/>
        <v>6.8327862548343665E-2</v>
      </c>
      <c r="BM67" s="79">
        <f t="shared" si="64"/>
        <v>9.9558879490425189E-2</v>
      </c>
      <c r="BN67" s="79">
        <f t="shared" si="43"/>
        <v>-3.1304501191769973E-2</v>
      </c>
      <c r="BO67" s="79">
        <f t="shared" si="44"/>
        <v>-1.4040686784326795E-2</v>
      </c>
      <c r="BP67" s="79">
        <f t="shared" si="45"/>
        <v>8.4414879183603686E-2</v>
      </c>
      <c r="BQ67" s="79">
        <f t="shared" si="46"/>
        <v>-3.6846546229695964E-2</v>
      </c>
      <c r="BR67" s="79">
        <f t="shared" si="47"/>
        <v>-0.20179193951568142</v>
      </c>
      <c r="BS67" s="79">
        <f t="shared" si="48"/>
        <v>8.7421778019284746E-2</v>
      </c>
      <c r="BT67" s="79">
        <f t="shared" si="49"/>
        <v>0.21801819822413981</v>
      </c>
      <c r="BU67" s="79" t="e">
        <f t="shared" si="50"/>
        <v>#N/A</v>
      </c>
      <c r="BV67" s="79" t="e">
        <f t="shared" si="51"/>
        <v>#N/A</v>
      </c>
      <c r="BW67" s="79" t="e">
        <f t="shared" si="52"/>
        <v>#N/A</v>
      </c>
      <c r="BX67" s="79" t="e">
        <f t="shared" si="53"/>
        <v>#N/A</v>
      </c>
      <c r="BY67" s="79" t="e">
        <f t="shared" si="54"/>
        <v>#N/A</v>
      </c>
      <c r="BZ67" s="79" t="e">
        <f t="shared" si="55"/>
        <v>#N/A</v>
      </c>
      <c r="CA67" s="79" t="e">
        <f t="shared" si="56"/>
        <v>#N/A</v>
      </c>
      <c r="CB67" s="79" t="e">
        <f t="shared" si="57"/>
        <v>#N/A</v>
      </c>
    </row>
    <row r="68" spans="1:80" ht="13" x14ac:dyDescent="0.3">
      <c r="A68" s="18" t="s">
        <v>60</v>
      </c>
      <c r="B68" s="108">
        <f>IF('Formatted Data'!D63='Formatted Data'!D62,0,1)</f>
        <v>1</v>
      </c>
      <c r="C68" s="63" t="str">
        <f>IF(B68=0,"",VLOOKUP('Nom Revenue'!A68,'Commodity Code List'!$B$2:$C$19,2,FALSE))</f>
        <v>40</v>
      </c>
      <c r="D68" s="63" t="str">
        <f>'Formatted Data'!E63</f>
        <v>S</v>
      </c>
      <c r="E68" s="63" t="str">
        <f>'Formatted Data'!F63</f>
        <v>X</v>
      </c>
      <c r="F68" s="63" t="str">
        <f>'Formatted Data'!G63</f>
        <v>X</v>
      </c>
      <c r="G68" s="109">
        <f>VLOOKUP(G$3*100+ROW(G68)-ROW(G$4)-3,'Formatted Data'!$A:$M,8,FALSE)/1000</f>
        <v>260.245</v>
      </c>
      <c r="H68" s="109">
        <f>VLOOKUP(H$3*100+ROW(H68)-ROW(H$4)-3,'Formatted Data'!$A:$M,8,FALSE)/1000</f>
        <v>248.91900000000001</v>
      </c>
      <c r="I68" s="109">
        <f>VLOOKUP(I$3*100+ROW(I68)-ROW(I$4)-3,'Formatted Data'!$A:$M,8,FALSE)/1000</f>
        <v>252.03899999999999</v>
      </c>
      <c r="J68" s="109">
        <f>VLOOKUP(J$3*100+ROW(J68)-ROW(J$4)-3,'Formatted Data'!$A:$M,8,FALSE)/1000</f>
        <v>255.58699999999999</v>
      </c>
      <c r="K68" s="109">
        <f>VLOOKUP(K$3*100+ROW(K68)-ROW(K$4)-3,'Formatted Data'!$A:$M,8,FALSE)/1000</f>
        <v>250.14099999999999</v>
      </c>
      <c r="L68" s="109">
        <f>VLOOKUP(L$3*100+ROW(L68)-ROW(L$4)-3,'Formatted Data'!$A:$M,8,FALSE)/1000</f>
        <v>230.76900000000001</v>
      </c>
      <c r="M68" s="109">
        <f>VLOOKUP(M$3*100+ROW(M68)-ROW(M$4)-3,'Formatted Data'!$A:$M,8,FALSE)/1000</f>
        <v>255.322</v>
      </c>
      <c r="N68" s="109">
        <f>VLOOKUP(N$3*100+ROW(N68)-ROW(N$4)-3,'Formatted Data'!$A:$M,8,FALSE)/1000</f>
        <v>261.029</v>
      </c>
      <c r="O68" s="109">
        <f>VLOOKUP(O$3*100+ROW(O68)-ROW(O$4)-3,'Formatted Data'!$A:$M,8,FALSE)/1000</f>
        <v>278.85199999999998</v>
      </c>
      <c r="P68" s="109">
        <f>VLOOKUP(P$3*100+ROW(P68)-ROW(P$4)-3,'Formatted Data'!$A:$M,8,FALSE)/1000</f>
        <v>287.20800000000003</v>
      </c>
      <c r="Q68" s="109">
        <f>VLOOKUP(Q$3*100+ROW(Q68)-ROW(Q$4)-3,'Formatted Data'!$A:$M,8,FALSE)/1000</f>
        <v>308.72300000000001</v>
      </c>
      <c r="R68" s="109">
        <f>VLOOKUP(R$3*100+ROW(R68)-ROW(R$4)-3,'Formatted Data'!$A:$M,8,FALSE)/1000</f>
        <v>322.51100000000002</v>
      </c>
      <c r="S68" s="109">
        <f>VLOOKUP(S$3*100+ROW(S68)-ROW(S$4)-3,'Formatted Data'!$A:$M,8,FALSE)/1000</f>
        <v>317.94099999999997</v>
      </c>
      <c r="T68" s="109">
        <f>VLOOKUP(T$3*100+ROW(T68)-ROW(T$4)-3,'Formatted Data'!$A:$M,8,FALSE)/1000</f>
        <v>300.53100000000001</v>
      </c>
      <c r="U68" s="109">
        <f>VLOOKUP(U$3*100+ROW(U68)-ROW(U$4)-3,'Formatted Data'!$A:$M,8,FALSE)/1000</f>
        <v>288.90800000000002</v>
      </c>
      <c r="V68" s="109">
        <f>VLOOKUP(V$3*100+ROW(V68)-ROW(V$4)-3,'Formatted Data'!$A:$M,8,FALSE)/1000</f>
        <v>294.274</v>
      </c>
      <c r="W68" s="109">
        <f>VLOOKUP(W$3*100+ROW(W68)-ROW(W$4)-3,'Formatted Data'!$A:$M,8,FALSE)/1000</f>
        <v>288.59699999999998</v>
      </c>
      <c r="X68" s="109">
        <f>VLOOKUP(X$3*100+ROW(X68)-ROW(X$4)-3,'Formatted Data'!$A:$M,8,FALSE)/1000</f>
        <v>307.58800000000002</v>
      </c>
      <c r="Y68" s="109">
        <f>VLOOKUP(Y$3*100+ROW(Y68)-ROW(Y$4)-3,'Formatted Data'!$A:$M,8,FALSE)/1000</f>
        <v>330.69299999999998</v>
      </c>
      <c r="Z68" s="109">
        <f>VLOOKUP(Z$3*100+ROW(Z68)-ROW(Z$4)-3,'Formatted Data'!$A:$M,8,FALSE)/1000</f>
        <v>377.93299999999999</v>
      </c>
      <c r="AA68" s="109">
        <f>VLOOKUP(AA$3*100+ROW(AA68)-ROW(AA$4)-3,'Formatted Data'!$A:$M,8,FALSE)/1000</f>
        <v>433.995</v>
      </c>
      <c r="AB68" s="109">
        <f>VLOOKUP(AB$3*100+ROW(AB68)-ROW(AB$4)-3,'Formatted Data'!$A:$M,8,FALSE)/1000</f>
        <v>496.24700000000001</v>
      </c>
      <c r="AC68" s="109">
        <f t="shared" si="35"/>
        <v>524.32899999999995</v>
      </c>
      <c r="AD68" s="109">
        <f>VLOOKUP(AD$3*100+ROW(AD68)-ROW(AD$4),'Formatted Data'!$A:$M,8,FALSE)/1000</f>
        <v>524.32899999999995</v>
      </c>
      <c r="AE68" s="109">
        <f>VLOOKUP(AE$3*100+ROW(AE68)-ROW(AE$4),'Formatted Data'!$A:$M,8,FALSE)/1000</f>
        <v>553.58000000000004</v>
      </c>
      <c r="AF68" s="109">
        <f>VLOOKUP(AF$3*100+ROW(AF68)-ROW(AF$4),'Formatted Data'!$A:$M,8,FALSE)/1000</f>
        <v>399.404</v>
      </c>
      <c r="AG68" s="109">
        <f>VLOOKUP(AG$3*100+ROW(AG68)-ROW(AG$4),'Formatted Data'!$A:$M,8,FALSE)/1000</f>
        <v>471.12200000000001</v>
      </c>
      <c r="AH68" s="109">
        <f>VLOOKUP(AH$3*100+ROW(AH68)-ROW(AH$4),'Formatted Data'!$A:$M,8,FALSE)/1000</f>
        <v>480.35599999999999</v>
      </c>
      <c r="AI68" s="109">
        <f>VLOOKUP(AI$3*100+ROW(AI68)-ROW(AI$4),'Formatted Data'!$A:$M,8,FALSE)/1000</f>
        <v>478.81</v>
      </c>
      <c r="AJ68" s="109">
        <f>VLOOKUP(AJ$3*100+ROW(AJ68)-ROW(AJ$4),'Formatted Data'!$A:$M,8,FALSE)/1000</f>
        <v>473.89299999999997</v>
      </c>
      <c r="AK68" s="109">
        <f>VLOOKUP(AK$3*100+ROW(AK68)-ROW(AK$4),'Formatted Data'!$A:$M,8,FALSE)/1000</f>
        <v>494.62700000000001</v>
      </c>
      <c r="AL68" s="109">
        <f>VLOOKUP(AL$3*100+ROW(AL68)-ROW(AL$4),'Formatted Data'!$A:$M,8,FALSE)/1000</f>
        <v>326.55</v>
      </c>
      <c r="AM68" s="109">
        <f>VLOOKUP(AM$3*100+ROW(AM68)-ROW(AM$4),'Formatted Data'!$A:$M,8,FALSE)/1000</f>
        <v>379.1</v>
      </c>
      <c r="AN68" s="109">
        <f>VLOOKUP(AN$3*100+ROW(AN68)-ROW(AN$4),'Formatted Data'!$A:$M,8,FALSE)/1000</f>
        <v>411.74200000000002</v>
      </c>
      <c r="AO68" s="109">
        <f>VLOOKUP(AO$3*100+ROW(AO68)-ROW(AO$4),'Formatted Data'!$A:$M,8,FALSE)/1000</f>
        <v>395.03199999999998</v>
      </c>
      <c r="AP68" s="109">
        <f>VLOOKUP(AP$3*100+ROW(AP68)-ROW(AP$4),'Formatted Data'!$A:$M,8,FALSE)/1000</f>
        <v>428.64600000000002</v>
      </c>
      <c r="AQ68" s="109">
        <f>VLOOKUP(AQ$3*100+ROW(AQ68)-ROW(AQ$4),'Formatted Data'!$A:$M,8,FALSE)/1000</f>
        <v>413.81700000000001</v>
      </c>
      <c r="AR68" s="109">
        <f>VLOOKUP(AR$3*100+ROW(AR68)-ROW(AR$4),'Formatted Data'!$A:$M,8,FALSE)/1000</f>
        <v>498.04599999999999</v>
      </c>
      <c r="AS68" s="109">
        <f>VLOOKUP(AS$3*100+ROW(AS68)-ROW(AS$4),'Formatted Data'!$A:$M,8,FALSE)/1000</f>
        <v>579.72699999999998</v>
      </c>
      <c r="AT68" s="109" t="e">
        <f>VLOOKUP(AT$3*100+ROW(AT68)-ROW(AT$4),'Formatted Data'!$A:$M,8,FALSE)/1000</f>
        <v>#N/A</v>
      </c>
      <c r="AU68" s="109" t="e">
        <f>VLOOKUP(AU$3*100+ROW(AU68)-ROW(AU$4),'Formatted Data'!$A:$M,8,FALSE)/1000</f>
        <v>#N/A</v>
      </c>
      <c r="AV68" s="109" t="e">
        <f>VLOOKUP(AV$3*100+ROW(AV68)-ROW(AV$4),'Formatted Data'!$A:$M,8,FALSE)/1000</f>
        <v>#N/A</v>
      </c>
      <c r="AW68" s="109" t="e">
        <f>VLOOKUP(AW$3*100+ROW(AW68)-ROW(AW$4),'Formatted Data'!$A:$M,8,FALSE)/1000</f>
        <v>#N/A</v>
      </c>
      <c r="AX68" s="109" t="e">
        <f>VLOOKUP(AX$3*100+ROW(AX68)-ROW(AX$4),'Formatted Data'!$A:$M,8,FALSE)/1000</f>
        <v>#N/A</v>
      </c>
      <c r="AY68" s="109" t="e">
        <f>VLOOKUP(AY$3*100+ROW(AY68)-ROW(AY$4),'Formatted Data'!$A:$M,8,FALSE)/1000</f>
        <v>#N/A</v>
      </c>
      <c r="AZ68" s="109" t="e">
        <f>VLOOKUP(AZ$3*100+ROW(AZ68)-ROW(AZ$4),'Formatted Data'!$A:$M,8,FALSE)/1000</f>
        <v>#N/A</v>
      </c>
      <c r="BA68" s="109" t="e">
        <f>VLOOKUP(BA$3*100+ROW(BA68)-ROW(BA$4),'Formatted Data'!$A:$M,8,FALSE)/1000</f>
        <v>#N/A</v>
      </c>
      <c r="BB68" s="109"/>
      <c r="BC68" s="78">
        <f t="shared" si="58"/>
        <v>0.14833846210836321</v>
      </c>
      <c r="BD68" s="78">
        <f t="shared" si="62"/>
        <v>0.14343944054655</v>
      </c>
      <c r="BE68" s="78">
        <f t="shared" si="37"/>
        <v>5.6588755196504748E-2</v>
      </c>
      <c r="BF68" s="78">
        <f t="shared" si="59"/>
        <v>5.578749220432222E-2</v>
      </c>
      <c r="BG68" s="78">
        <f t="shared" si="59"/>
        <v>-0.27850717150186066</v>
      </c>
      <c r="BH68" s="78">
        <f t="shared" si="59"/>
        <v>0.17956254819681328</v>
      </c>
      <c r="BI68" s="78">
        <f t="shared" si="59"/>
        <v>1.9600018678813447E-2</v>
      </c>
      <c r="BJ68" s="78">
        <f t="shared" si="59"/>
        <v>-3.2184463189800505E-3</v>
      </c>
      <c r="BK68" s="78">
        <f t="shared" si="59"/>
        <v>-1.0269209080846275E-2</v>
      </c>
      <c r="BL68" s="78">
        <f t="shared" si="59"/>
        <v>4.3752492651294883E-2</v>
      </c>
      <c r="BM68" s="78">
        <f t="shared" si="64"/>
        <v>-0.33980555044508287</v>
      </c>
      <c r="BN68" s="78">
        <f t="shared" si="43"/>
        <v>0.16092482008880715</v>
      </c>
      <c r="BO68" s="78">
        <f t="shared" si="44"/>
        <v>8.6103930361382197E-2</v>
      </c>
      <c r="BP68" s="78">
        <f t="shared" si="45"/>
        <v>-4.0583666470751179E-2</v>
      </c>
      <c r="BQ68" s="78">
        <f t="shared" si="46"/>
        <v>8.5091840661009721E-2</v>
      </c>
      <c r="BR68" s="78">
        <f t="shared" si="47"/>
        <v>-3.4594980473397596E-2</v>
      </c>
      <c r="BS68" s="78">
        <f t="shared" si="48"/>
        <v>0.20354166213567826</v>
      </c>
      <c r="BT68" s="78">
        <f t="shared" si="49"/>
        <v>0.16400292342474376</v>
      </c>
      <c r="BU68" s="78" t="e">
        <f t="shared" si="50"/>
        <v>#N/A</v>
      </c>
      <c r="BV68" s="78" t="e">
        <f t="shared" si="51"/>
        <v>#N/A</v>
      </c>
      <c r="BW68" s="78" t="e">
        <f t="shared" si="52"/>
        <v>#N/A</v>
      </c>
      <c r="BX68" s="78" t="e">
        <f t="shared" si="53"/>
        <v>#N/A</v>
      </c>
      <c r="BY68" s="78" t="e">
        <f t="shared" si="54"/>
        <v>#N/A</v>
      </c>
      <c r="BZ68" s="78" t="e">
        <f t="shared" si="55"/>
        <v>#N/A</v>
      </c>
      <c r="CA68" s="78" t="e">
        <f t="shared" si="56"/>
        <v>#N/A</v>
      </c>
      <c r="CB68" s="78" t="e">
        <f t="shared" si="57"/>
        <v>#N/A</v>
      </c>
    </row>
    <row r="69" spans="1:80" ht="13" x14ac:dyDescent="0.3">
      <c r="A69" s="18" t="s">
        <v>81</v>
      </c>
      <c r="B69" s="108">
        <f>IF('Formatted Data'!D64='Formatted Data'!D63,0,1)</f>
        <v>0</v>
      </c>
      <c r="C69" s="63" t="str">
        <f>IF(B69=0,"",VLOOKUP('Nom Revenue'!A69,'Commodity Code List'!$B$2:$C$19,2,FALSE))</f>
        <v/>
      </c>
      <c r="D69" s="63" t="str">
        <f>'Formatted Data'!E64</f>
        <v>M</v>
      </c>
      <c r="E69" s="63" t="str">
        <f>'Formatted Data'!F64</f>
        <v>X</v>
      </c>
      <c r="F69" s="63" t="str">
        <f>'Formatted Data'!G64</f>
        <v>X</v>
      </c>
      <c r="G69" s="109">
        <f>VLOOKUP(G$3*100+ROW(G69)-ROW(G$4)-3,'Formatted Data'!$A:$M,8,FALSE)/1000</f>
        <v>104.82299999999999</v>
      </c>
      <c r="H69" s="109">
        <f>VLOOKUP(H$3*100+ROW(H69)-ROW(H$4)-3,'Formatted Data'!$A:$M,8,FALSE)/1000</f>
        <v>103.039</v>
      </c>
      <c r="I69" s="109">
        <f>VLOOKUP(I$3*100+ROW(I69)-ROW(I$4)-3,'Formatted Data'!$A:$M,8,FALSE)/1000</f>
        <v>111.395</v>
      </c>
      <c r="J69" s="109">
        <f>VLOOKUP(J$3*100+ROW(J69)-ROW(J$4)-3,'Formatted Data'!$A:$M,8,FALSE)/1000</f>
        <v>116.434</v>
      </c>
      <c r="K69" s="109">
        <f>VLOOKUP(K$3*100+ROW(K69)-ROW(K$4)-3,'Formatted Data'!$A:$M,8,FALSE)/1000</f>
        <v>103.663</v>
      </c>
      <c r="L69" s="109">
        <f>VLOOKUP(L$3*100+ROW(L69)-ROW(L$4)-3,'Formatted Data'!$A:$M,8,FALSE)/1000</f>
        <v>115.316</v>
      </c>
      <c r="M69" s="109">
        <f>VLOOKUP(M$3*100+ROW(M69)-ROW(M$4)-3,'Formatted Data'!$A:$M,8,FALSE)/1000</f>
        <v>115.136</v>
      </c>
      <c r="N69" s="109">
        <f>VLOOKUP(N$3*100+ROW(N69)-ROW(N$4)-3,'Formatted Data'!$A:$M,8,FALSE)/1000</f>
        <v>110.80200000000001</v>
      </c>
      <c r="O69" s="109">
        <f>VLOOKUP(O$3*100+ROW(O69)-ROW(O$4)-3,'Formatted Data'!$A:$M,8,FALSE)/1000</f>
        <v>136.06200000000001</v>
      </c>
      <c r="P69" s="109">
        <f>VLOOKUP(P$3*100+ROW(P69)-ROW(P$4)-3,'Formatted Data'!$A:$M,8,FALSE)/1000</f>
        <v>151.78800000000001</v>
      </c>
      <c r="Q69" s="109">
        <f>VLOOKUP(Q$3*100+ROW(Q69)-ROW(Q$4)-3,'Formatted Data'!$A:$M,8,FALSE)/1000</f>
        <v>158.012</v>
      </c>
      <c r="R69" s="109">
        <f>VLOOKUP(R$3*100+ROW(R69)-ROW(R$4)-3,'Formatted Data'!$A:$M,8,FALSE)/1000</f>
        <v>165.83</v>
      </c>
      <c r="S69" s="109">
        <f>VLOOKUP(S$3*100+ROW(S69)-ROW(S$4)-3,'Formatted Data'!$A:$M,8,FALSE)/1000</f>
        <v>185.386</v>
      </c>
      <c r="T69" s="109">
        <f>VLOOKUP(T$3*100+ROW(T69)-ROW(T$4)-3,'Formatted Data'!$A:$M,8,FALSE)/1000</f>
        <v>183.84</v>
      </c>
      <c r="U69" s="109">
        <f>VLOOKUP(U$3*100+ROW(U69)-ROW(U$4)-3,'Formatted Data'!$A:$M,8,FALSE)/1000</f>
        <v>184.732</v>
      </c>
      <c r="V69" s="109">
        <f>VLOOKUP(V$3*100+ROW(V69)-ROW(V$4)-3,'Formatted Data'!$A:$M,8,FALSE)/1000</f>
        <v>205.453</v>
      </c>
      <c r="W69" s="109">
        <f>VLOOKUP(W$3*100+ROW(W69)-ROW(W$4)-3,'Formatted Data'!$A:$M,8,FALSE)/1000</f>
        <v>198.10400000000001</v>
      </c>
      <c r="X69" s="109">
        <f>VLOOKUP(X$3*100+ROW(X69)-ROW(X$4)-3,'Formatted Data'!$A:$M,8,FALSE)/1000</f>
        <v>208.578</v>
      </c>
      <c r="Y69" s="109">
        <f>VLOOKUP(Y$3*100+ROW(Y69)-ROW(Y$4)-3,'Formatted Data'!$A:$M,8,FALSE)/1000</f>
        <v>245.84299999999999</v>
      </c>
      <c r="Z69" s="109">
        <f>VLOOKUP(Z$3*100+ROW(Z69)-ROW(Z$4)-3,'Formatted Data'!$A:$M,8,FALSE)/1000</f>
        <v>300.24099999999999</v>
      </c>
      <c r="AA69" s="109">
        <f>VLOOKUP(AA$3*100+ROW(AA69)-ROW(AA$4)-3,'Formatted Data'!$A:$M,8,FALSE)/1000</f>
        <v>339.28699999999998</v>
      </c>
      <c r="AB69" s="109">
        <f>VLOOKUP(AB$3*100+ROW(AB69)-ROW(AB$4)-3,'Formatted Data'!$A:$M,8,FALSE)/1000</f>
        <v>388.39</v>
      </c>
      <c r="AC69" s="109">
        <f>AD69</f>
        <v>420.22300000000001</v>
      </c>
      <c r="AD69" s="109">
        <f>VLOOKUP(AD$3*100+ROW(AD69)-ROW(AD$4),'Formatted Data'!$A:$M,8,FALSE)/1000</f>
        <v>420.22300000000001</v>
      </c>
      <c r="AE69" s="109">
        <f>VLOOKUP(AE$3*100+ROW(AE69)-ROW(AE$4),'Formatted Data'!$A:$M,8,FALSE)/1000</f>
        <v>462.94299999999998</v>
      </c>
      <c r="AF69" s="109">
        <f>VLOOKUP(AF$3*100+ROW(AF69)-ROW(AF$4),'Formatted Data'!$A:$M,8,FALSE)/1000</f>
        <v>337.286</v>
      </c>
      <c r="AG69" s="109">
        <f>VLOOKUP(AG$3*100+ROW(AG69)-ROW(AG$4),'Formatted Data'!$A:$M,8,FALSE)/1000</f>
        <v>412.49099999999999</v>
      </c>
      <c r="AH69" s="109">
        <f>VLOOKUP(AH$3*100+ROW(AH69)-ROW(AH$4),'Formatted Data'!$A:$M,8,FALSE)/1000</f>
        <v>484.19600000000003</v>
      </c>
      <c r="AI69" s="109">
        <f>VLOOKUP(AI$3*100+ROW(AI69)-ROW(AI$4),'Formatted Data'!$A:$M,8,FALSE)/1000</f>
        <v>469.476</v>
      </c>
      <c r="AJ69" s="109">
        <f>VLOOKUP(AJ$3*100+ROW(AJ69)-ROW(AJ$4),'Formatted Data'!$A:$M,8,FALSE)/1000</f>
        <v>481.05900000000003</v>
      </c>
      <c r="AK69" s="109">
        <f>VLOOKUP(AK$3*100+ROW(AK69)-ROW(AK$4),'Formatted Data'!$A:$M,8,FALSE)/1000</f>
        <v>446.95400000000001</v>
      </c>
      <c r="AL69" s="109">
        <f>VLOOKUP(AL$3*100+ROW(AL69)-ROW(AL$4),'Formatted Data'!$A:$M,8,FALSE)/1000</f>
        <v>399.25</v>
      </c>
      <c r="AM69" s="109">
        <f>VLOOKUP(AM$3*100+ROW(AM69)-ROW(AM$4),'Formatted Data'!$A:$M,8,FALSE)/1000</f>
        <v>384.59399999999999</v>
      </c>
      <c r="AN69" s="109">
        <f>VLOOKUP(AN$3*100+ROW(AN69)-ROW(AN$4),'Formatted Data'!$A:$M,8,FALSE)/1000</f>
        <v>437.49099999999999</v>
      </c>
      <c r="AO69" s="109">
        <f>VLOOKUP(AO$3*100+ROW(AO69)-ROW(AO$4),'Formatted Data'!$A:$M,8,FALSE)/1000</f>
        <v>454.51400000000001</v>
      </c>
      <c r="AP69" s="109">
        <f>VLOOKUP(AP$3*100+ROW(AP69)-ROW(AP$4),'Formatted Data'!$A:$M,8,FALSE)/1000</f>
        <v>463.53199999999998</v>
      </c>
      <c r="AQ69" s="109">
        <f>VLOOKUP(AQ$3*100+ROW(AQ69)-ROW(AQ$4),'Formatted Data'!$A:$M,8,FALSE)/1000</f>
        <v>454.28699999999998</v>
      </c>
      <c r="AR69" s="109">
        <f>VLOOKUP(AR$3*100+ROW(AR69)-ROW(AR$4),'Formatted Data'!$A:$M,8,FALSE)/1000</f>
        <v>552.73400000000004</v>
      </c>
      <c r="AS69" s="109">
        <f>VLOOKUP(AS$3*100+ROW(AS69)-ROW(AS$4),'Formatted Data'!$A:$M,8,FALSE)/1000</f>
        <v>652.22400000000005</v>
      </c>
      <c r="AT69" s="109" t="e">
        <f>VLOOKUP(AT$3*100+ROW(AT69)-ROW(AT$4),'Formatted Data'!$A:$M,8,FALSE)/1000</f>
        <v>#N/A</v>
      </c>
      <c r="AU69" s="109" t="e">
        <f>VLOOKUP(AU$3*100+ROW(AU69)-ROW(AU$4),'Formatted Data'!$A:$M,8,FALSE)/1000</f>
        <v>#N/A</v>
      </c>
      <c r="AV69" s="109" t="e">
        <f>VLOOKUP(AV$3*100+ROW(AV69)-ROW(AV$4),'Formatted Data'!$A:$M,8,FALSE)/1000</f>
        <v>#N/A</v>
      </c>
      <c r="AW69" s="109" t="e">
        <f>VLOOKUP(AW$3*100+ROW(AW69)-ROW(AW$4),'Formatted Data'!$A:$M,8,FALSE)/1000</f>
        <v>#N/A</v>
      </c>
      <c r="AX69" s="109" t="e">
        <f>VLOOKUP(AX$3*100+ROW(AX69)-ROW(AX$4),'Formatted Data'!$A:$M,8,FALSE)/1000</f>
        <v>#N/A</v>
      </c>
      <c r="AY69" s="109" t="e">
        <f>VLOOKUP(AY$3*100+ROW(AY69)-ROW(AY$4),'Formatted Data'!$A:$M,8,FALSE)/1000</f>
        <v>#N/A</v>
      </c>
      <c r="AZ69" s="109" t="e">
        <f>VLOOKUP(AZ$3*100+ROW(AZ69)-ROW(AZ$4),'Formatted Data'!$A:$M,8,FALSE)/1000</f>
        <v>#N/A</v>
      </c>
      <c r="BA69" s="109" t="e">
        <f>VLOOKUP(BA$3*100+ROW(BA69)-ROW(BA$4),'Formatted Data'!$A:$M,8,FALSE)/1000</f>
        <v>#N/A</v>
      </c>
      <c r="BB69" s="109"/>
      <c r="BC69" s="78">
        <f t="shared" si="58"/>
        <v>0.13004886074853195</v>
      </c>
      <c r="BD69" s="78">
        <f t="shared" si="62"/>
        <v>0.14472408315084273</v>
      </c>
      <c r="BE69" s="78">
        <f>IF(AB69&gt;0, AC69/AB69-1,0)</f>
        <v>8.1961430520868239E-2</v>
      </c>
      <c r="BF69" s="78">
        <f t="shared" si="59"/>
        <v>0.10166030893121025</v>
      </c>
      <c r="BG69" s="78">
        <f t="shared" si="59"/>
        <v>-0.27143082409713504</v>
      </c>
      <c r="BH69" s="78">
        <f t="shared" si="59"/>
        <v>0.22297100976619255</v>
      </c>
      <c r="BI69" s="78">
        <f t="shared" si="59"/>
        <v>0.17383409577421083</v>
      </c>
      <c r="BJ69" s="78">
        <f t="shared" si="59"/>
        <v>-3.0400912027360838E-2</v>
      </c>
      <c r="BK69" s="78">
        <f t="shared" si="59"/>
        <v>2.4672187715665927E-2</v>
      </c>
      <c r="BL69" s="78">
        <f t="shared" si="59"/>
        <v>-7.0895669761921076E-2</v>
      </c>
      <c r="BM69" s="78">
        <f t="shared" si="64"/>
        <v>-0.10673134148033137</v>
      </c>
      <c r="BN69" s="78">
        <f t="shared" si="43"/>
        <v>-3.6708829054477143E-2</v>
      </c>
      <c r="BO69" s="78">
        <f t="shared" si="44"/>
        <v>0.13753984721550516</v>
      </c>
      <c r="BP69" s="78">
        <f t="shared" si="45"/>
        <v>3.8910514730588819E-2</v>
      </c>
      <c r="BQ69" s="78">
        <f t="shared" si="46"/>
        <v>1.9840972995331274E-2</v>
      </c>
      <c r="BR69" s="78">
        <f t="shared" si="47"/>
        <v>-1.9944685588050071E-2</v>
      </c>
      <c r="BS69" s="78">
        <f t="shared" si="48"/>
        <v>0.21670661938378166</v>
      </c>
      <c r="BT69" s="78">
        <f t="shared" si="49"/>
        <v>0.17999616452036604</v>
      </c>
      <c r="BU69" s="78" t="e">
        <f t="shared" si="50"/>
        <v>#N/A</v>
      </c>
      <c r="BV69" s="78" t="e">
        <f t="shared" si="51"/>
        <v>#N/A</v>
      </c>
      <c r="BW69" s="78" t="e">
        <f t="shared" si="52"/>
        <v>#N/A</v>
      </c>
      <c r="BX69" s="78" t="e">
        <f t="shared" si="53"/>
        <v>#N/A</v>
      </c>
      <c r="BY69" s="78" t="e">
        <f t="shared" si="54"/>
        <v>#N/A</v>
      </c>
      <c r="BZ69" s="78" t="e">
        <f t="shared" si="55"/>
        <v>#N/A</v>
      </c>
      <c r="CA69" s="78" t="e">
        <f t="shared" si="56"/>
        <v>#N/A</v>
      </c>
      <c r="CB69" s="78" t="e">
        <f t="shared" si="57"/>
        <v>#N/A</v>
      </c>
    </row>
    <row r="70" spans="1:80" ht="13" x14ac:dyDescent="0.3">
      <c r="A70" s="18" t="s">
        <v>81</v>
      </c>
      <c r="B70" s="108">
        <f>IF('Formatted Data'!D65='Formatted Data'!D64,0,1)</f>
        <v>0</v>
      </c>
      <c r="C70" s="63" t="str">
        <f>IF(B70=0,"",VLOOKUP('Nom Revenue'!A70,'Commodity Code List'!$B$2:$C$19,2,FALSE))</f>
        <v/>
      </c>
      <c r="D70" s="63" t="str">
        <f>'Formatted Data'!E65</f>
        <v>L</v>
      </c>
      <c r="E70" s="63" t="str">
        <f>'Formatted Data'!F65</f>
        <v>X</v>
      </c>
      <c r="F70" s="63" t="str">
        <f>'Formatted Data'!G65</f>
        <v>X</v>
      </c>
      <c r="G70" s="109">
        <f>VLOOKUP(G$3*100+ROW(G70)-ROW(G$4)-3,'Formatted Data'!$A:$M,8,FALSE)/1000</f>
        <v>85.366</v>
      </c>
      <c r="H70" s="109">
        <f>VLOOKUP(H$3*100+ROW(H70)-ROW(H$4)-3,'Formatted Data'!$A:$M,8,FALSE)/1000</f>
        <v>82.56</v>
      </c>
      <c r="I70" s="109">
        <f>VLOOKUP(I$3*100+ROW(I70)-ROW(I$4)-3,'Formatted Data'!$A:$M,8,FALSE)/1000</f>
        <v>86.043000000000006</v>
      </c>
      <c r="J70" s="109">
        <f>VLOOKUP(J$3*100+ROW(J70)-ROW(J$4)-3,'Formatted Data'!$A:$M,8,FALSE)/1000</f>
        <v>90.878</v>
      </c>
      <c r="K70" s="109">
        <f>VLOOKUP(K$3*100+ROW(K70)-ROW(K$4)-3,'Formatted Data'!$A:$M,8,FALSE)/1000</f>
        <v>89.926000000000002</v>
      </c>
      <c r="L70" s="109">
        <f>VLOOKUP(L$3*100+ROW(L70)-ROW(L$4)-3,'Formatted Data'!$A:$M,8,FALSE)/1000</f>
        <v>105.194</v>
      </c>
      <c r="M70" s="109">
        <f>VLOOKUP(M$3*100+ROW(M70)-ROW(M$4)-3,'Formatted Data'!$A:$M,8,FALSE)/1000</f>
        <v>121.241</v>
      </c>
      <c r="N70" s="109">
        <f>VLOOKUP(N$3*100+ROW(N70)-ROW(N$4)-3,'Formatted Data'!$A:$M,8,FALSE)/1000</f>
        <v>137.608</v>
      </c>
      <c r="O70" s="109">
        <f>VLOOKUP(O$3*100+ROW(O70)-ROW(O$4)-3,'Formatted Data'!$A:$M,8,FALSE)/1000</f>
        <v>159.48500000000001</v>
      </c>
      <c r="P70" s="109">
        <f>VLOOKUP(P$3*100+ROW(P70)-ROW(P$4)-3,'Formatted Data'!$A:$M,8,FALSE)/1000</f>
        <v>152.11199999999999</v>
      </c>
      <c r="Q70" s="109">
        <f>VLOOKUP(Q$3*100+ROW(Q70)-ROW(Q$4)-3,'Formatted Data'!$A:$M,8,FALSE)/1000</f>
        <v>159.083</v>
      </c>
      <c r="R70" s="109">
        <f>VLOOKUP(R$3*100+ROW(R70)-ROW(R$4)-3,'Formatted Data'!$A:$M,8,FALSE)/1000</f>
        <v>159.63800000000001</v>
      </c>
      <c r="S70" s="109">
        <f>VLOOKUP(S$3*100+ROW(S70)-ROW(S$4)-3,'Formatted Data'!$A:$M,8,FALSE)/1000</f>
        <v>168.833</v>
      </c>
      <c r="T70" s="109">
        <f>VLOOKUP(T$3*100+ROW(T70)-ROW(T$4)-3,'Formatted Data'!$A:$M,8,FALSE)/1000</f>
        <v>175.85400000000001</v>
      </c>
      <c r="U70" s="109">
        <f>VLOOKUP(U$3*100+ROW(U70)-ROW(U$4)-3,'Formatted Data'!$A:$M,8,FALSE)/1000</f>
        <v>175.37799999999999</v>
      </c>
      <c r="V70" s="109">
        <f>VLOOKUP(V$3*100+ROW(V70)-ROW(V$4)-3,'Formatted Data'!$A:$M,8,FALSE)/1000</f>
        <v>185.29499999999999</v>
      </c>
      <c r="W70" s="109">
        <f>VLOOKUP(W$3*100+ROW(W70)-ROW(W$4)-3,'Formatted Data'!$A:$M,8,FALSE)/1000</f>
        <v>189.4</v>
      </c>
      <c r="X70" s="109">
        <f>VLOOKUP(X$3*100+ROW(X70)-ROW(X$4)-3,'Formatted Data'!$A:$M,8,FALSE)/1000</f>
        <v>194.928</v>
      </c>
      <c r="Y70" s="109">
        <f>VLOOKUP(Y$3*100+ROW(Y70)-ROW(Y$4)-3,'Formatted Data'!$A:$M,8,FALSE)/1000</f>
        <v>200.56399999999999</v>
      </c>
      <c r="Z70" s="109">
        <f>VLOOKUP(Z$3*100+ROW(Z70)-ROW(Z$4)-3,'Formatted Data'!$A:$M,8,FALSE)/1000</f>
        <v>247.02799999999999</v>
      </c>
      <c r="AA70" s="109">
        <f>VLOOKUP(AA$3*100+ROW(AA70)-ROW(AA$4)-3,'Formatted Data'!$A:$M,8,FALSE)/1000</f>
        <v>275.68099999999998</v>
      </c>
      <c r="AB70" s="109">
        <f>VLOOKUP(AB$3*100+ROW(AB70)-ROW(AB$4)-3,'Formatted Data'!$A:$M,8,FALSE)/1000</f>
        <v>285.68599999999998</v>
      </c>
      <c r="AC70" s="109">
        <f>AD70</f>
        <v>306.87900000000002</v>
      </c>
      <c r="AD70" s="109">
        <f>VLOOKUP(AD$3*100+ROW(AD70)-ROW(AD$4),'Formatted Data'!$A:$M,8,FALSE)/1000</f>
        <v>306.87900000000002</v>
      </c>
      <c r="AE70" s="109">
        <f>VLOOKUP(AE$3*100+ROW(AE70)-ROW(AE$4),'Formatted Data'!$A:$M,8,FALSE)/1000</f>
        <v>297.99</v>
      </c>
      <c r="AF70" s="109">
        <f>VLOOKUP(AF$3*100+ROW(AF70)-ROW(AF$4),'Formatted Data'!$A:$M,8,FALSE)/1000</f>
        <v>239.62799999999999</v>
      </c>
      <c r="AG70" s="109">
        <f>VLOOKUP(AG$3*100+ROW(AG70)-ROW(AG$4),'Formatted Data'!$A:$M,8,FALSE)/1000</f>
        <v>231.20099999999999</v>
      </c>
      <c r="AH70" s="109">
        <f>VLOOKUP(AH$3*100+ROW(AH70)-ROW(AH$4),'Formatted Data'!$A:$M,8,FALSE)/1000</f>
        <v>220.98099999999999</v>
      </c>
      <c r="AI70" s="109">
        <f>VLOOKUP(AI$3*100+ROW(AI70)-ROW(AI$4),'Formatted Data'!$A:$M,8,FALSE)/1000</f>
        <v>240.28200000000001</v>
      </c>
      <c r="AJ70" s="109">
        <f>VLOOKUP(AJ$3*100+ROW(AJ70)-ROW(AJ$4),'Formatted Data'!$A:$M,8,FALSE)/1000</f>
        <v>232.27699999999999</v>
      </c>
      <c r="AK70" s="109">
        <f>VLOOKUP(AK$3*100+ROW(AK70)-ROW(AK$4),'Formatted Data'!$A:$M,8,FALSE)/1000</f>
        <v>200.31899999999999</v>
      </c>
      <c r="AL70" s="109">
        <f>VLOOKUP(AL$3*100+ROW(AL70)-ROW(AL$4),'Formatted Data'!$A:$M,8,FALSE)/1000</f>
        <v>298.72300000000001</v>
      </c>
      <c r="AM70" s="109">
        <f>VLOOKUP(AM$3*100+ROW(AM70)-ROW(AM$4),'Formatted Data'!$A:$M,8,FALSE)/1000</f>
        <v>258.21800000000002</v>
      </c>
      <c r="AN70" s="109">
        <f>VLOOKUP(AN$3*100+ROW(AN70)-ROW(AN$4),'Formatted Data'!$A:$M,8,FALSE)/1000</f>
        <v>264.87099999999998</v>
      </c>
      <c r="AO70" s="109">
        <f>VLOOKUP(AO$3*100+ROW(AO70)-ROW(AO$4),'Formatted Data'!$A:$M,8,FALSE)/1000</f>
        <v>312.14999999999998</v>
      </c>
      <c r="AP70" s="109">
        <f>VLOOKUP(AP$3*100+ROW(AP70)-ROW(AP$4),'Formatted Data'!$A:$M,8,FALSE)/1000</f>
        <v>266.88299999999998</v>
      </c>
      <c r="AQ70" s="109">
        <f>VLOOKUP(AQ$3*100+ROW(AQ70)-ROW(AQ$4),'Formatted Data'!$A:$M,8,FALSE)/1000</f>
        <v>233.55600000000001</v>
      </c>
      <c r="AR70" s="109">
        <f>VLOOKUP(AR$3*100+ROW(AR70)-ROW(AR$4),'Formatted Data'!$A:$M,8,FALSE)/1000</f>
        <v>355.29300000000001</v>
      </c>
      <c r="AS70" s="109">
        <f>VLOOKUP(AS$3*100+ROW(AS70)-ROW(AS$4),'Formatted Data'!$A:$M,8,FALSE)/1000</f>
        <v>396.84800000000001</v>
      </c>
      <c r="AT70" s="109" t="e">
        <f>VLOOKUP(AT$3*100+ROW(AT70)-ROW(AT$4),'Formatted Data'!$A:$M,8,FALSE)/1000</f>
        <v>#N/A</v>
      </c>
      <c r="AU70" s="109" t="e">
        <f>VLOOKUP(AU$3*100+ROW(AU70)-ROW(AU$4),'Formatted Data'!$A:$M,8,FALSE)/1000</f>
        <v>#N/A</v>
      </c>
      <c r="AV70" s="109" t="e">
        <f>VLOOKUP(AV$3*100+ROW(AV70)-ROW(AV$4),'Formatted Data'!$A:$M,8,FALSE)/1000</f>
        <v>#N/A</v>
      </c>
      <c r="AW70" s="109" t="e">
        <f>VLOOKUP(AW$3*100+ROW(AW70)-ROW(AW$4),'Formatted Data'!$A:$M,8,FALSE)/1000</f>
        <v>#N/A</v>
      </c>
      <c r="AX70" s="109" t="e">
        <f>VLOOKUP(AX$3*100+ROW(AX70)-ROW(AX$4),'Formatted Data'!$A:$M,8,FALSE)/1000</f>
        <v>#N/A</v>
      </c>
      <c r="AY70" s="109" t="e">
        <f>VLOOKUP(AY$3*100+ROW(AY70)-ROW(AY$4),'Formatted Data'!$A:$M,8,FALSE)/1000</f>
        <v>#N/A</v>
      </c>
      <c r="AZ70" s="109" t="e">
        <f>VLOOKUP(AZ$3*100+ROW(AZ70)-ROW(AZ$4),'Formatted Data'!$A:$M,8,FALSE)/1000</f>
        <v>#N/A</v>
      </c>
      <c r="BA70" s="109" t="e">
        <f>VLOOKUP(BA$3*100+ROW(BA70)-ROW(BA$4),'Formatted Data'!$A:$M,8,FALSE)/1000</f>
        <v>#N/A</v>
      </c>
      <c r="BB70" s="109"/>
      <c r="BC70" s="78">
        <f t="shared" si="58"/>
        <v>0.11599089981702471</v>
      </c>
      <c r="BD70" s="78">
        <f t="shared" si="62"/>
        <v>3.6291946126138619E-2</v>
      </c>
      <c r="BE70" s="78">
        <f>IF(AB70&gt;0, AC70/AB70-1,0)</f>
        <v>7.418284410156617E-2</v>
      </c>
      <c r="BF70" s="78">
        <f t="shared" si="59"/>
        <v>-2.8965813887558367E-2</v>
      </c>
      <c r="BG70" s="78">
        <f t="shared" si="59"/>
        <v>-0.19585220980569829</v>
      </c>
      <c r="BH70" s="78">
        <f t="shared" si="59"/>
        <v>-3.5167008863738802E-2</v>
      </c>
      <c r="BI70" s="78">
        <f t="shared" si="59"/>
        <v>-4.4203961055531815E-2</v>
      </c>
      <c r="BJ70" s="78">
        <f t="shared" si="59"/>
        <v>8.7342350699834093E-2</v>
      </c>
      <c r="BK70" s="78">
        <f t="shared" si="59"/>
        <v>-3.3315021516384991E-2</v>
      </c>
      <c r="BL70" s="78">
        <f t="shared" si="59"/>
        <v>-0.13758572738583674</v>
      </c>
      <c r="BM70" s="78">
        <f t="shared" si="64"/>
        <v>0.4912364778178806</v>
      </c>
      <c r="BN70" s="78">
        <f t="shared" si="43"/>
        <v>-0.13559384446460432</v>
      </c>
      <c r="BO70" s="78">
        <f t="shared" si="44"/>
        <v>2.5765051235777436E-2</v>
      </c>
      <c r="BP70" s="78">
        <f t="shared" si="45"/>
        <v>0.17849821233732643</v>
      </c>
      <c r="BQ70" s="78">
        <f t="shared" si="46"/>
        <v>-0.14501681883709749</v>
      </c>
      <c r="BR70" s="78">
        <f t="shared" si="47"/>
        <v>-0.12487494520070586</v>
      </c>
      <c r="BS70" s="78">
        <f t="shared" si="48"/>
        <v>0.52123259518059895</v>
      </c>
      <c r="BT70" s="78">
        <f t="shared" si="49"/>
        <v>0.11695980500600922</v>
      </c>
      <c r="BU70" s="78" t="e">
        <f t="shared" si="50"/>
        <v>#N/A</v>
      </c>
      <c r="BV70" s="78" t="e">
        <f t="shared" si="51"/>
        <v>#N/A</v>
      </c>
      <c r="BW70" s="78" t="e">
        <f t="shared" si="52"/>
        <v>#N/A</v>
      </c>
      <c r="BX70" s="78" t="e">
        <f t="shared" si="53"/>
        <v>#N/A</v>
      </c>
      <c r="BY70" s="78" t="e">
        <f t="shared" si="54"/>
        <v>#N/A</v>
      </c>
      <c r="BZ70" s="78" t="e">
        <f t="shared" si="55"/>
        <v>#N/A</v>
      </c>
      <c r="CA70" s="78" t="e">
        <f t="shared" si="56"/>
        <v>#N/A</v>
      </c>
      <c r="CB70" s="78" t="e">
        <f t="shared" si="57"/>
        <v>#N/A</v>
      </c>
    </row>
    <row r="71" spans="1:80" ht="13" x14ac:dyDescent="0.3">
      <c r="A71" s="20" t="s">
        <v>62</v>
      </c>
      <c r="B71" s="42">
        <f>IF('Formatted Data'!D66='Formatted Data'!D65,0,1)</f>
        <v>1</v>
      </c>
      <c r="C71" s="69" t="str">
        <f>IF(B71=0,"",VLOOKUP('Nom Revenue'!A71,'Commodity Code List'!$B$2:$C$19,2,FALSE))</f>
        <v>-</v>
      </c>
      <c r="D71" s="69" t="str">
        <f>'Formatted Data'!E66</f>
        <v>S</v>
      </c>
      <c r="E71" s="69" t="str">
        <f>'Formatted Data'!F66</f>
        <v>X</v>
      </c>
      <c r="F71" s="69" t="str">
        <f>'Formatted Data'!G66</f>
        <v>X</v>
      </c>
      <c r="G71" s="110">
        <f>VLOOKUP(G$3*100+ROW(G71)-ROW(G$4)-3,'Formatted Data'!$A:$M,8,FALSE)/1000</f>
        <v>74.513000000000005</v>
      </c>
      <c r="H71" s="110">
        <f>VLOOKUP(H$3*100+ROW(H71)-ROW(H$4)-3,'Formatted Data'!$A:$M,8,FALSE)/1000</f>
        <v>62.991999999999997</v>
      </c>
      <c r="I71" s="110">
        <f>VLOOKUP(I$3*100+ROW(I71)-ROW(I$4)-3,'Formatted Data'!$A:$M,8,FALSE)/1000</f>
        <v>66.182000000000002</v>
      </c>
      <c r="J71" s="110">
        <f>VLOOKUP(J$3*100+ROW(J71)-ROW(J$4)-3,'Formatted Data'!$A:$M,8,FALSE)/1000</f>
        <v>56.92</v>
      </c>
      <c r="K71" s="110">
        <f>VLOOKUP(K$3*100+ROW(K71)-ROW(K$4)-3,'Formatted Data'!$A:$M,8,FALSE)/1000</f>
        <v>67.715000000000003</v>
      </c>
      <c r="L71" s="110">
        <f>VLOOKUP(L$3*100+ROW(L71)-ROW(L$4)-3,'Formatted Data'!$A:$M,8,FALSE)/1000</f>
        <v>63.036000000000001</v>
      </c>
      <c r="M71" s="110">
        <f>VLOOKUP(M$3*100+ROW(M71)-ROW(M$4)-3,'Formatted Data'!$A:$M,8,FALSE)/1000</f>
        <v>78.924999999999997</v>
      </c>
      <c r="N71" s="110">
        <f>VLOOKUP(N$3*100+ROW(N71)-ROW(N$4)-3,'Formatted Data'!$A:$M,8,FALSE)/1000</f>
        <v>73.066000000000003</v>
      </c>
      <c r="O71" s="110">
        <f>VLOOKUP(O$3*100+ROW(O71)-ROW(O$4)-3,'Formatted Data'!$A:$M,8,FALSE)/1000</f>
        <v>72.614000000000004</v>
      </c>
      <c r="P71" s="110">
        <f>VLOOKUP(P$3*100+ROW(P71)-ROW(P$4)-3,'Formatted Data'!$A:$M,8,FALSE)/1000</f>
        <v>76.950999999999993</v>
      </c>
      <c r="Q71" s="110">
        <f>VLOOKUP(Q$3*100+ROW(Q71)-ROW(Q$4)-3,'Formatted Data'!$A:$M,8,FALSE)/1000</f>
        <v>61.555999999999997</v>
      </c>
      <c r="R71" s="110">
        <f>VLOOKUP(R$3*100+ROW(R71)-ROW(R$4)-3,'Formatted Data'!$A:$M,8,FALSE)/1000</f>
        <v>61.08</v>
      </c>
      <c r="S71" s="110">
        <f>VLOOKUP(S$3*100+ROW(S71)-ROW(S$4)-3,'Formatted Data'!$A:$M,8,FALSE)/1000</f>
        <v>61.811999999999998</v>
      </c>
      <c r="T71" s="110">
        <f>VLOOKUP(T$3*100+ROW(T71)-ROW(T$4)-3,'Formatted Data'!$A:$M,8,FALSE)/1000</f>
        <v>64.114000000000004</v>
      </c>
      <c r="U71" s="110">
        <f>VLOOKUP(U$3*100+ROW(U71)-ROW(U$4)-3,'Formatted Data'!$A:$M,8,FALSE)/1000</f>
        <v>63.055</v>
      </c>
      <c r="V71" s="110">
        <f>VLOOKUP(V$3*100+ROW(V71)-ROW(V$4)-3,'Formatted Data'!$A:$M,8,FALSE)/1000</f>
        <v>64.522000000000006</v>
      </c>
      <c r="W71" s="110">
        <f>VLOOKUP(W$3*100+ROW(W71)-ROW(W$4)-3,'Formatted Data'!$A:$M,8,FALSE)/1000</f>
        <v>65.926000000000002</v>
      </c>
      <c r="X71" s="110">
        <f>VLOOKUP(X$3*100+ROW(X71)-ROW(X$4)-3,'Formatted Data'!$A:$M,8,FALSE)/1000</f>
        <v>73.248000000000005</v>
      </c>
      <c r="Y71" s="110">
        <f>VLOOKUP(Y$3*100+ROW(Y71)-ROW(Y$4)-3,'Formatted Data'!$A:$M,8,FALSE)/1000</f>
        <v>80.462000000000003</v>
      </c>
      <c r="Z71" s="110">
        <f>VLOOKUP(Z$3*100+ROW(Z71)-ROW(Z$4)-3,'Formatted Data'!$A:$M,8,FALSE)/1000</f>
        <v>71.545000000000002</v>
      </c>
      <c r="AA71" s="110">
        <f>VLOOKUP(AA$3*100+ROW(AA71)-ROW(AA$4)-3,'Formatted Data'!$A:$M,8,FALSE)/1000</f>
        <v>65.260000000000005</v>
      </c>
      <c r="AB71" s="110">
        <f>VLOOKUP(AB$3*100+ROW(AB71)-ROW(AB$4)-3,'Formatted Data'!$A:$M,8,FALSE)/1000</f>
        <v>98.18</v>
      </c>
      <c r="AC71" s="115">
        <v>102.55567200000003</v>
      </c>
      <c r="AD71" s="110">
        <f>VLOOKUP(AD$3*100+ROW(AD71)-ROW(AD$4),'Formatted Data'!$A:$M,8,FALSE)/1000</f>
        <v>92.394000000000005</v>
      </c>
      <c r="AE71" s="110">
        <f>VLOOKUP(AE$3*100+ROW(AE71)-ROW(AE$4),'Formatted Data'!$A:$M,8,FALSE)/1000</f>
        <v>66.611000000000004</v>
      </c>
      <c r="AF71" s="110">
        <f>VLOOKUP(AF$3*100+ROW(AF71)-ROW(AF$4),'Formatted Data'!$A:$M,8,FALSE)/1000</f>
        <v>57.94</v>
      </c>
      <c r="AG71" s="110">
        <f>VLOOKUP(AG$3*100+ROW(AG71)-ROW(AG$4),'Formatted Data'!$A:$M,8,FALSE)/1000</f>
        <v>70.766000000000005</v>
      </c>
      <c r="AH71" s="110">
        <f>VLOOKUP(AH$3*100+ROW(AH71)-ROW(AH$4),'Formatted Data'!$A:$M,8,FALSE)/1000</f>
        <v>57.954000000000001</v>
      </c>
      <c r="AI71" s="110">
        <f>VLOOKUP(AI$3*100+ROW(AI71)-ROW(AI$4),'Formatted Data'!$A:$M,8,FALSE)/1000</f>
        <v>60.100999999999999</v>
      </c>
      <c r="AJ71" s="110">
        <f>VLOOKUP(AJ$3*100+ROW(AJ71)-ROW(AJ$4),'Formatted Data'!$A:$M,8,FALSE)/1000</f>
        <v>82.632000000000005</v>
      </c>
      <c r="AK71" s="110">
        <f>VLOOKUP(AK$3*100+ROW(AK71)-ROW(AK$4),'Formatted Data'!$A:$M,8,FALSE)/1000</f>
        <v>51.363999999999997</v>
      </c>
      <c r="AL71" s="110">
        <f>VLOOKUP(AL$3*100+ROW(AL71)-ROW(AL$4),'Formatted Data'!$A:$M,8,FALSE)/1000</f>
        <v>56.7</v>
      </c>
      <c r="AM71" s="110">
        <f>VLOOKUP(AM$3*100+ROW(AM71)-ROW(AM$4),'Formatted Data'!$A:$M,8,FALSE)/1000</f>
        <v>71.885999999999996</v>
      </c>
      <c r="AN71" s="110">
        <f>VLOOKUP(AN$3*100+ROW(AN71)-ROW(AN$4),'Formatted Data'!$A:$M,8,FALSE)/1000</f>
        <v>67.224000000000004</v>
      </c>
      <c r="AO71" s="110">
        <f>VLOOKUP(AO$3*100+ROW(AO71)-ROW(AO$4),'Formatted Data'!$A:$M,8,FALSE)/1000</f>
        <v>67.596000000000004</v>
      </c>
      <c r="AP71" s="110">
        <f>VLOOKUP(AP$3*100+ROW(AP71)-ROW(AP$4),'Formatted Data'!$A:$M,8,FALSE)/1000</f>
        <v>74.463999999999999</v>
      </c>
      <c r="AQ71" s="110">
        <f>VLOOKUP(AQ$3*100+ROW(AQ71)-ROW(AQ$4),'Formatted Data'!$A:$M,8,FALSE)/1000</f>
        <v>96.94</v>
      </c>
      <c r="AR71" s="110">
        <f>VLOOKUP(AR$3*100+ROW(AR71)-ROW(AR$4),'Formatted Data'!$A:$M,8,FALSE)/1000</f>
        <v>59.417999999999999</v>
      </c>
      <c r="AS71" s="110">
        <f>VLOOKUP(AS$3*100+ROW(AS71)-ROW(AS$4),'Formatted Data'!$A:$M,8,FALSE)/1000</f>
        <v>54.521999999999998</v>
      </c>
      <c r="AT71" s="110" t="e">
        <f>VLOOKUP(AT$3*100+ROW(AT71)-ROW(AT$4),'Formatted Data'!$A:$M,8,FALSE)/1000</f>
        <v>#N/A</v>
      </c>
      <c r="AU71" s="110" t="e">
        <f>VLOOKUP(AU$3*100+ROW(AU71)-ROW(AU$4),'Formatted Data'!$A:$M,8,FALSE)/1000</f>
        <v>#N/A</v>
      </c>
      <c r="AV71" s="110" t="e">
        <f>VLOOKUP(AV$3*100+ROW(AV71)-ROW(AV$4),'Formatted Data'!$A:$M,8,FALSE)/1000</f>
        <v>#N/A</v>
      </c>
      <c r="AW71" s="110" t="e">
        <f>VLOOKUP(AW$3*100+ROW(AW71)-ROW(AW$4),'Formatted Data'!$A:$M,8,FALSE)/1000</f>
        <v>#N/A</v>
      </c>
      <c r="AX71" s="110" t="e">
        <f>VLOOKUP(AX$3*100+ROW(AX71)-ROW(AX$4),'Formatted Data'!$A:$M,8,FALSE)/1000</f>
        <v>#N/A</v>
      </c>
      <c r="AY71" s="110" t="e">
        <f>VLOOKUP(AY$3*100+ROW(AY71)-ROW(AY$4),'Formatted Data'!$A:$M,8,FALSE)/1000</f>
        <v>#N/A</v>
      </c>
      <c r="AZ71" s="110" t="e">
        <f>VLOOKUP(AZ$3*100+ROW(AZ71)-ROW(AZ$4),'Formatted Data'!$A:$M,8,FALSE)/1000</f>
        <v>#N/A</v>
      </c>
      <c r="BA71" s="110" t="e">
        <f>VLOOKUP(BA$3*100+ROW(BA71)-ROW(BA$4),'Formatted Data'!$A:$M,8,FALSE)/1000</f>
        <v>#N/A</v>
      </c>
      <c r="BB71" s="110"/>
      <c r="BC71" s="79">
        <f t="shared" si="58"/>
        <v>-8.7846809700188655E-2</v>
      </c>
      <c r="BD71" s="79">
        <f t="shared" si="62"/>
        <v>0.50444376340790686</v>
      </c>
      <c r="BE71" s="111">
        <f>IF(AB71&gt;0, AC71/AB71-1,0)</f>
        <v>4.4567854960277264E-2</v>
      </c>
      <c r="BF71" s="79">
        <f>AE71/AD71-1</f>
        <v>-0.27905491698595142</v>
      </c>
      <c r="BG71" s="79">
        <f t="shared" si="59"/>
        <v>-0.13017369503535459</v>
      </c>
      <c r="BH71" s="79">
        <f t="shared" si="59"/>
        <v>0.22136693130825003</v>
      </c>
      <c r="BI71" s="79">
        <f t="shared" si="59"/>
        <v>-0.18104739564197503</v>
      </c>
      <c r="BJ71" s="79">
        <f t="shared" si="59"/>
        <v>3.7046623183904392E-2</v>
      </c>
      <c r="BK71" s="79">
        <f t="shared" si="59"/>
        <v>0.37488560922447234</v>
      </c>
      <c r="BL71" s="79">
        <f t="shared" si="59"/>
        <v>-0.37840061961467719</v>
      </c>
      <c r="BM71" s="79">
        <f t="shared" si="64"/>
        <v>0.1038859901876803</v>
      </c>
      <c r="BN71" s="79">
        <f t="shared" si="43"/>
        <v>0.26783068783068775</v>
      </c>
      <c r="BO71" s="79">
        <f t="shared" si="44"/>
        <v>-6.4852683415407619E-2</v>
      </c>
      <c r="BP71" s="79">
        <f t="shared" si="45"/>
        <v>5.5337379507318651E-3</v>
      </c>
      <c r="BQ71" s="79">
        <f t="shared" si="46"/>
        <v>0.10160364518610554</v>
      </c>
      <c r="BR71" s="79">
        <f t="shared" si="47"/>
        <v>0.30183712935109575</v>
      </c>
      <c r="BS71" s="79">
        <f t="shared" si="48"/>
        <v>-0.38706416340004124</v>
      </c>
      <c r="BT71" s="79">
        <f t="shared" si="49"/>
        <v>-8.239927294759164E-2</v>
      </c>
      <c r="BU71" s="79" t="e">
        <f t="shared" si="50"/>
        <v>#N/A</v>
      </c>
      <c r="BV71" s="79" t="e">
        <f t="shared" si="51"/>
        <v>#N/A</v>
      </c>
      <c r="BW71" s="79" t="e">
        <f t="shared" si="52"/>
        <v>#N/A</v>
      </c>
      <c r="BX71" s="79" t="e">
        <f t="shared" si="53"/>
        <v>#N/A</v>
      </c>
      <c r="BY71" s="79" t="e">
        <f t="shared" si="54"/>
        <v>#N/A</v>
      </c>
      <c r="BZ71" s="79" t="e">
        <f t="shared" si="55"/>
        <v>#N/A</v>
      </c>
      <c r="CA71" s="79" t="e">
        <f t="shared" si="56"/>
        <v>#N/A</v>
      </c>
      <c r="CB71" s="79" t="e">
        <f t="shared" si="57"/>
        <v>#N/A</v>
      </c>
    </row>
    <row r="72" spans="1:80" ht="13" x14ac:dyDescent="0.3">
      <c r="A72" s="20" t="s">
        <v>81</v>
      </c>
      <c r="B72" s="42">
        <f>IF('Formatted Data'!D67='Formatted Data'!D66,0,1)</f>
        <v>0</v>
      </c>
      <c r="C72" s="24" t="str">
        <f>IF(B72=0,"",'Formatted Data'!C1273)</f>
        <v/>
      </c>
      <c r="D72" s="69" t="str">
        <f>'Formatted Data'!E67</f>
        <v>M</v>
      </c>
      <c r="E72" s="69" t="str">
        <f>'Formatted Data'!F67</f>
        <v>X</v>
      </c>
      <c r="F72" s="69" t="str">
        <f>'Formatted Data'!G67</f>
        <v>X</v>
      </c>
      <c r="G72" s="110">
        <f>VLOOKUP(G$3*100+ROW(G72)-ROW(G$4)-3,'Formatted Data'!$A:$M,8,FALSE)/1000</f>
        <v>105.58799999999999</v>
      </c>
      <c r="H72" s="110">
        <f>VLOOKUP(H$3*100+ROW(H72)-ROW(H$4)-3,'Formatted Data'!$A:$M,8,FALSE)/1000</f>
        <v>89.403000000000006</v>
      </c>
      <c r="I72" s="110">
        <f>VLOOKUP(I$3*100+ROW(I72)-ROW(I$4)-3,'Formatted Data'!$A:$M,8,FALSE)/1000</f>
        <v>88.802999999999997</v>
      </c>
      <c r="J72" s="110">
        <f>VLOOKUP(J$3*100+ROW(J72)-ROW(J$4)-3,'Formatted Data'!$A:$M,8,FALSE)/1000</f>
        <v>78.784000000000006</v>
      </c>
      <c r="K72" s="110">
        <f>VLOOKUP(K$3*100+ROW(K72)-ROW(K$4)-3,'Formatted Data'!$A:$M,8,FALSE)/1000</f>
        <v>102.333</v>
      </c>
      <c r="L72" s="110">
        <f>VLOOKUP(L$3*100+ROW(L72)-ROW(L$4)-3,'Formatted Data'!$A:$M,8,FALSE)/1000</f>
        <v>92.41</v>
      </c>
      <c r="M72" s="110">
        <f>VLOOKUP(M$3*100+ROW(M72)-ROW(M$4)-3,'Formatted Data'!$A:$M,8,FALSE)/1000</f>
        <v>124.773</v>
      </c>
      <c r="N72" s="110">
        <f>VLOOKUP(N$3*100+ROW(N72)-ROW(N$4)-3,'Formatted Data'!$A:$M,8,FALSE)/1000</f>
        <v>114.095</v>
      </c>
      <c r="O72" s="110">
        <f>VLOOKUP(O$3*100+ROW(O72)-ROW(O$4)-3,'Formatted Data'!$A:$M,8,FALSE)/1000</f>
        <v>105.15</v>
      </c>
      <c r="P72" s="110">
        <f>VLOOKUP(P$3*100+ROW(P72)-ROW(P$4)-3,'Formatted Data'!$A:$M,8,FALSE)/1000</f>
        <v>112.798</v>
      </c>
      <c r="Q72" s="110">
        <f>VLOOKUP(Q$3*100+ROW(Q72)-ROW(Q$4)-3,'Formatted Data'!$A:$M,8,FALSE)/1000</f>
        <v>106.139</v>
      </c>
      <c r="R72" s="110">
        <f>VLOOKUP(R$3*100+ROW(R72)-ROW(R$4)-3,'Formatted Data'!$A:$M,8,FALSE)/1000</f>
        <v>99.73</v>
      </c>
      <c r="S72" s="110">
        <f>VLOOKUP(S$3*100+ROW(S72)-ROW(S$4)-3,'Formatted Data'!$A:$M,8,FALSE)/1000</f>
        <v>116.22799999999999</v>
      </c>
      <c r="T72" s="110">
        <f>VLOOKUP(T$3*100+ROW(T72)-ROW(T$4)-3,'Formatted Data'!$A:$M,8,FALSE)/1000</f>
        <v>142.345</v>
      </c>
      <c r="U72" s="110">
        <f>VLOOKUP(U$3*100+ROW(U72)-ROW(U$4)-3,'Formatted Data'!$A:$M,8,FALSE)/1000</f>
        <v>128.672</v>
      </c>
      <c r="V72" s="110">
        <f>VLOOKUP(V$3*100+ROW(V72)-ROW(V$4)-3,'Formatted Data'!$A:$M,8,FALSE)/1000</f>
        <v>128.57300000000001</v>
      </c>
      <c r="W72" s="110">
        <f>VLOOKUP(W$3*100+ROW(W72)-ROW(W$4)-3,'Formatted Data'!$A:$M,8,FALSE)/1000</f>
        <v>135.328</v>
      </c>
      <c r="X72" s="110">
        <f>VLOOKUP(X$3*100+ROW(X72)-ROW(X$4)-3,'Formatted Data'!$A:$M,8,FALSE)/1000</f>
        <v>138.81299999999999</v>
      </c>
      <c r="Y72" s="110">
        <f>VLOOKUP(Y$3*100+ROW(Y72)-ROW(Y$4)-3,'Formatted Data'!$A:$M,8,FALSE)/1000</f>
        <v>144.98500000000001</v>
      </c>
      <c r="Z72" s="110">
        <f>VLOOKUP(Z$3*100+ROW(Z72)-ROW(Z$4)-3,'Formatted Data'!$A:$M,8,FALSE)/1000</f>
        <v>142.09399999999999</v>
      </c>
      <c r="AA72" s="110">
        <f>VLOOKUP(AA$3*100+ROW(AA72)-ROW(AA$4)-3,'Formatted Data'!$A:$M,8,FALSE)/1000</f>
        <v>157.542</v>
      </c>
      <c r="AB72" s="110">
        <f>VLOOKUP(AB$3*100+ROW(AB72)-ROW(AB$4)-3,'Formatted Data'!$A:$M,8,FALSE)/1000</f>
        <v>168.434</v>
      </c>
      <c r="AC72" s="115">
        <v>113.69650700000004</v>
      </c>
      <c r="AD72" s="110">
        <f>VLOOKUP(AD$3*100+ROW(AD72)-ROW(AD$4),'Formatted Data'!$A:$M,8,FALSE)/1000</f>
        <v>109.76300000000001</v>
      </c>
      <c r="AE72" s="110">
        <f>VLOOKUP(AE$3*100+ROW(AE72)-ROW(AE$4),'Formatted Data'!$A:$M,8,FALSE)/1000</f>
        <v>123.866</v>
      </c>
      <c r="AF72" s="110">
        <f>VLOOKUP(AF$3*100+ROW(AF72)-ROW(AF$4),'Formatted Data'!$A:$M,8,FALSE)/1000</f>
        <v>106.176</v>
      </c>
      <c r="AG72" s="110">
        <f>VLOOKUP(AG$3*100+ROW(AG72)-ROW(AG$4),'Formatted Data'!$A:$M,8,FALSE)/1000</f>
        <v>114.066</v>
      </c>
      <c r="AH72" s="110">
        <f>VLOOKUP(AH$3*100+ROW(AH72)-ROW(AH$4),'Formatted Data'!$A:$M,8,FALSE)/1000</f>
        <v>92.046999999999997</v>
      </c>
      <c r="AI72" s="110">
        <f>VLOOKUP(AI$3*100+ROW(AI72)-ROW(AI$4),'Formatted Data'!$A:$M,8,FALSE)/1000</f>
        <v>149.221</v>
      </c>
      <c r="AJ72" s="110">
        <f>VLOOKUP(AJ$3*100+ROW(AJ72)-ROW(AJ$4),'Formatted Data'!$A:$M,8,FALSE)/1000</f>
        <v>131.28800000000001</v>
      </c>
      <c r="AK72" s="110">
        <f>VLOOKUP(AK$3*100+ROW(AK72)-ROW(AK$4),'Formatted Data'!$A:$M,8,FALSE)/1000</f>
        <v>157.845</v>
      </c>
      <c r="AL72" s="110">
        <f>VLOOKUP(AL$3*100+ROW(AL72)-ROW(AL$4),'Formatted Data'!$A:$M,8,FALSE)/1000</f>
        <v>112.521</v>
      </c>
      <c r="AM72" s="110">
        <f>VLOOKUP(AM$3*100+ROW(AM72)-ROW(AM$4),'Formatted Data'!$A:$M,8,FALSE)/1000</f>
        <v>115.03</v>
      </c>
      <c r="AN72" s="110">
        <f>VLOOKUP(AN$3*100+ROW(AN72)-ROW(AN$4),'Formatted Data'!$A:$M,8,FALSE)/1000</f>
        <v>111.715</v>
      </c>
      <c r="AO72" s="110">
        <f>VLOOKUP(AO$3*100+ROW(AO72)-ROW(AO$4),'Formatted Data'!$A:$M,8,FALSE)/1000</f>
        <v>132.75</v>
      </c>
      <c r="AP72" s="110">
        <f>VLOOKUP(AP$3*100+ROW(AP72)-ROW(AP$4),'Formatted Data'!$A:$M,8,FALSE)/1000</f>
        <v>122.913</v>
      </c>
      <c r="AQ72" s="110">
        <f>VLOOKUP(AQ$3*100+ROW(AQ72)-ROW(AQ$4),'Formatted Data'!$A:$M,8,FALSE)/1000</f>
        <v>173.97499999999999</v>
      </c>
      <c r="AR72" s="110">
        <f>VLOOKUP(AR$3*100+ROW(AR72)-ROW(AR$4),'Formatted Data'!$A:$M,8,FALSE)/1000</f>
        <v>146.999</v>
      </c>
      <c r="AS72" s="110">
        <f>VLOOKUP(AS$3*100+ROW(AS72)-ROW(AS$4),'Formatted Data'!$A:$M,8,FALSE)/1000</f>
        <v>111.339</v>
      </c>
      <c r="AT72" s="110" t="e">
        <f>VLOOKUP(AT$3*100+ROW(AT72)-ROW(AT$4),'Formatted Data'!$A:$M,8,FALSE)/1000</f>
        <v>#N/A</v>
      </c>
      <c r="AU72" s="110" t="e">
        <f>VLOOKUP(AU$3*100+ROW(AU72)-ROW(AU$4),'Formatted Data'!$A:$M,8,FALSE)/1000</f>
        <v>#N/A</v>
      </c>
      <c r="AV72" s="110" t="e">
        <f>VLOOKUP(AV$3*100+ROW(AV72)-ROW(AV$4),'Formatted Data'!$A:$M,8,FALSE)/1000</f>
        <v>#N/A</v>
      </c>
      <c r="AW72" s="110" t="e">
        <f>VLOOKUP(AW$3*100+ROW(AW72)-ROW(AW$4),'Formatted Data'!$A:$M,8,FALSE)/1000</f>
        <v>#N/A</v>
      </c>
      <c r="AX72" s="110" t="e">
        <f>VLOOKUP(AX$3*100+ROW(AX72)-ROW(AX$4),'Formatted Data'!$A:$M,8,FALSE)/1000</f>
        <v>#N/A</v>
      </c>
      <c r="AY72" s="110" t="e">
        <f>VLOOKUP(AY$3*100+ROW(AY72)-ROW(AY$4),'Formatted Data'!$A:$M,8,FALSE)/1000</f>
        <v>#N/A</v>
      </c>
      <c r="AZ72" s="110" t="e">
        <f>VLOOKUP(AZ$3*100+ROW(AZ72)-ROW(AZ$4),'Formatted Data'!$A:$M,8,FALSE)/1000</f>
        <v>#N/A</v>
      </c>
      <c r="BA72" s="110" t="e">
        <f>VLOOKUP(BA$3*100+ROW(BA72)-ROW(BA$4),'Formatted Data'!$A:$M,8,FALSE)/1000</f>
        <v>#N/A</v>
      </c>
      <c r="BB72" s="110"/>
      <c r="BC72" s="79">
        <f t="shared" si="58"/>
        <v>0.10871676495840776</v>
      </c>
      <c r="BD72" s="79">
        <f t="shared" si="62"/>
        <v>6.9137118990491464E-2</v>
      </c>
      <c r="BE72" s="111">
        <f>IF(AB72&gt;0, AC72/AB72-1,0)</f>
        <v>-0.32497888193595093</v>
      </c>
      <c r="BF72" s="79">
        <f t="shared" si="59"/>
        <v>0.12848591966327438</v>
      </c>
      <c r="BG72" s="79">
        <f t="shared" si="59"/>
        <v>-0.14281562333489417</v>
      </c>
      <c r="BH72" s="79">
        <f t="shared" si="59"/>
        <v>7.431057866184454E-2</v>
      </c>
      <c r="BI72" s="79">
        <f t="shared" si="59"/>
        <v>-0.19303736433293006</v>
      </c>
      <c r="BJ72" s="79">
        <f t="shared" si="59"/>
        <v>0.62113920062576744</v>
      </c>
      <c r="BK72" s="79">
        <f t="shared" si="59"/>
        <v>-0.12017745491586296</v>
      </c>
      <c r="BL72" s="79">
        <f t="shared" si="59"/>
        <v>0.20228048260313192</v>
      </c>
      <c r="BM72" s="79">
        <f t="shared" si="64"/>
        <v>-0.28714244987170956</v>
      </c>
      <c r="BN72" s="79">
        <f t="shared" si="43"/>
        <v>2.2298059917704283E-2</v>
      </c>
      <c r="BO72" s="79">
        <f t="shared" si="44"/>
        <v>-2.8818569068938538E-2</v>
      </c>
      <c r="BP72" s="79">
        <f t="shared" si="45"/>
        <v>0.18829163496397072</v>
      </c>
      <c r="BQ72" s="79">
        <f t="shared" si="46"/>
        <v>-7.4101694915254313E-2</v>
      </c>
      <c r="BR72" s="79">
        <f t="shared" si="47"/>
        <v>0.41543205356634361</v>
      </c>
      <c r="BS72" s="79">
        <f t="shared" si="48"/>
        <v>-0.15505676102888344</v>
      </c>
      <c r="BT72" s="79">
        <f t="shared" si="49"/>
        <v>-0.24258668426315821</v>
      </c>
      <c r="BU72" s="79" t="e">
        <f t="shared" si="50"/>
        <v>#N/A</v>
      </c>
      <c r="BV72" s="79" t="e">
        <f t="shared" si="51"/>
        <v>#N/A</v>
      </c>
      <c r="BW72" s="79" t="e">
        <f t="shared" si="52"/>
        <v>#N/A</v>
      </c>
      <c r="BX72" s="79" t="e">
        <f t="shared" si="53"/>
        <v>#N/A</v>
      </c>
      <c r="BY72" s="79" t="e">
        <f t="shared" si="54"/>
        <v>#N/A</v>
      </c>
      <c r="BZ72" s="79" t="e">
        <f t="shared" si="55"/>
        <v>#N/A</v>
      </c>
      <c r="CA72" s="79" t="e">
        <f t="shared" si="56"/>
        <v>#N/A</v>
      </c>
      <c r="CB72" s="79" t="e">
        <f t="shared" si="57"/>
        <v>#N/A</v>
      </c>
    </row>
    <row r="73" spans="1:80" ht="13.5" thickBot="1" x14ac:dyDescent="0.35">
      <c r="A73" s="248" t="s">
        <v>81</v>
      </c>
      <c r="B73" s="249">
        <f>IF('Formatted Data'!D68='Formatted Data'!D67,0,1)</f>
        <v>0</v>
      </c>
      <c r="C73" s="250" t="str">
        <f>IF(B73=0,"",'Formatted Data'!C1274)</f>
        <v/>
      </c>
      <c r="D73" s="251" t="str">
        <f>'Formatted Data'!E68</f>
        <v>L</v>
      </c>
      <c r="E73" s="251" t="str">
        <f>'Formatted Data'!F68</f>
        <v>X</v>
      </c>
      <c r="F73" s="251" t="str">
        <f>'Formatted Data'!G68</f>
        <v>X</v>
      </c>
      <c r="G73" s="252">
        <f>VLOOKUP(G$3*100+ROW(G73)-ROW(G$4)-3,'Formatted Data'!$A:$M,8,FALSE)/1000</f>
        <v>229.935</v>
      </c>
      <c r="H73" s="252">
        <f>VLOOKUP(H$3*100+ROW(H73)-ROW(H$4)-3,'Formatted Data'!$A:$M,8,FALSE)/1000</f>
        <v>199.43799999999999</v>
      </c>
      <c r="I73" s="252">
        <f>VLOOKUP(I$3*100+ROW(I73)-ROW(I$4)-3,'Formatted Data'!$A:$M,8,FALSE)/1000</f>
        <v>176.768</v>
      </c>
      <c r="J73" s="252">
        <f>VLOOKUP(J$3*100+ROW(J73)-ROW(J$4)-3,'Formatted Data'!$A:$M,8,FALSE)/1000</f>
        <v>164.637</v>
      </c>
      <c r="K73" s="252">
        <f>VLOOKUP(K$3*100+ROW(K73)-ROW(K$4)-3,'Formatted Data'!$A:$M,8,FALSE)/1000</f>
        <v>250.101</v>
      </c>
      <c r="L73" s="252">
        <f>VLOOKUP(L$3*100+ROW(L73)-ROW(L$4)-3,'Formatted Data'!$A:$M,8,FALSE)/1000</f>
        <v>236.63200000000001</v>
      </c>
      <c r="M73" s="252">
        <f>VLOOKUP(M$3*100+ROW(M73)-ROW(M$4)-3,'Formatted Data'!$A:$M,8,FALSE)/1000</f>
        <v>290.05500000000001</v>
      </c>
      <c r="N73" s="252">
        <f>VLOOKUP(N$3*100+ROW(N73)-ROW(N$4)-3,'Formatted Data'!$A:$M,8,FALSE)/1000</f>
        <v>283.13600000000002</v>
      </c>
      <c r="O73" s="252">
        <f>VLOOKUP(O$3*100+ROW(O73)-ROW(O$4)-3,'Formatted Data'!$A:$M,8,FALSE)/1000</f>
        <v>254.328</v>
      </c>
      <c r="P73" s="252">
        <f>VLOOKUP(P$3*100+ROW(P73)-ROW(P$4)-3,'Formatted Data'!$A:$M,8,FALSE)/1000</f>
        <v>244.369</v>
      </c>
      <c r="Q73" s="252">
        <f>VLOOKUP(Q$3*100+ROW(Q73)-ROW(Q$4)-3,'Formatted Data'!$A:$M,8,FALSE)/1000</f>
        <v>208.47300000000001</v>
      </c>
      <c r="R73" s="252">
        <f>VLOOKUP(R$3*100+ROW(R73)-ROW(R$4)-3,'Formatted Data'!$A:$M,8,FALSE)/1000</f>
        <v>210.39599999999999</v>
      </c>
      <c r="S73" s="252">
        <f>VLOOKUP(S$3*100+ROW(S73)-ROW(S$4)-3,'Formatted Data'!$A:$M,8,FALSE)/1000</f>
        <v>225.78200000000001</v>
      </c>
      <c r="T73" s="252">
        <f>VLOOKUP(T$3*100+ROW(T73)-ROW(T$4)-3,'Formatted Data'!$A:$M,8,FALSE)/1000</f>
        <v>224.52099999999999</v>
      </c>
      <c r="U73" s="252">
        <f>VLOOKUP(U$3*100+ROW(U73)-ROW(U$4)-3,'Formatted Data'!$A:$M,8,FALSE)/1000</f>
        <v>219.54599999999999</v>
      </c>
      <c r="V73" s="252">
        <f>VLOOKUP(V$3*100+ROW(V73)-ROW(V$4)-3,'Formatted Data'!$A:$M,8,FALSE)/1000</f>
        <v>245.142</v>
      </c>
      <c r="W73" s="252">
        <f>VLOOKUP(W$3*100+ROW(W73)-ROW(W$4)-3,'Formatted Data'!$A:$M,8,FALSE)/1000</f>
        <v>242.786</v>
      </c>
      <c r="X73" s="252">
        <f>VLOOKUP(X$3*100+ROW(X73)-ROW(X$4)-3,'Formatted Data'!$A:$M,8,FALSE)/1000</f>
        <v>272.64100000000002</v>
      </c>
      <c r="Y73" s="252">
        <f>VLOOKUP(Y$3*100+ROW(A73)-ROW(A$4)-3,'Formatted Data'!$A:$M,8,FALSE)/1000</f>
        <v>287.44900000000001</v>
      </c>
      <c r="Z73" s="252">
        <f>VLOOKUP(Z$3*100+ROW(B73)-ROW(B$4)-3,'Formatted Data'!$A:$M,8,FALSE)/1000</f>
        <v>287.16000000000003</v>
      </c>
      <c r="AA73" s="252">
        <f>VLOOKUP(AA$3*100+ROW(C73)-ROW(C$4)-3,'Formatted Data'!$A:$M,8,FALSE)/1000</f>
        <v>320.57</v>
      </c>
      <c r="AB73" s="252">
        <f>VLOOKUP(AB$3*100+ROW(D73)-ROW(D$4)-3,'Formatted Data'!$A:$M,8,FALSE)/1000</f>
        <v>441.16199999999998</v>
      </c>
      <c r="AC73" s="290">
        <v>419.47439100000014</v>
      </c>
      <c r="AD73" s="252">
        <f>VLOOKUP(AD$3*100+ROW(F73)-ROW(F$4),'Formatted Data'!$A:$M,8,FALSE)/1000</f>
        <v>380.41800000000001</v>
      </c>
      <c r="AE73" s="252">
        <f>VLOOKUP(AE$3*100+ROW(F73)-ROW(F$4),'Formatted Data'!$A:$M,8,FALSE)/1000</f>
        <v>441.01400000000001</v>
      </c>
      <c r="AF73" s="252">
        <f>VLOOKUP(AF$3*100+ROW(G73)-ROW(G$4),'Formatted Data'!$A:$M,8,FALSE)/1000</f>
        <v>383.72800000000001</v>
      </c>
      <c r="AG73" s="252">
        <f>VLOOKUP(AG$3*100+ROW(H73)-ROW(H$4),'Formatted Data'!$A:$M,8,FALSE)/1000</f>
        <v>348.49200000000002</v>
      </c>
      <c r="AH73" s="252">
        <f>VLOOKUP(AH$3*100+ROW(I73)-ROW(I$4),'Formatted Data'!$A:$M,8,FALSE)/1000</f>
        <v>342.45499999999998</v>
      </c>
      <c r="AI73" s="252">
        <f>VLOOKUP(AI$3*100+ROW(J73)-ROW(J$4),'Formatted Data'!$A:$M,8,FALSE)/1000</f>
        <v>348.12299999999999</v>
      </c>
      <c r="AJ73" s="252">
        <f>VLOOKUP(AJ$3*100+ROW(K73)-ROW(K$4),'Formatted Data'!$A:$M,8,FALSE)/1000</f>
        <v>301.58699999999999</v>
      </c>
      <c r="AK73" s="252">
        <f>VLOOKUP(AK$3*100+ROW(L73)-ROW(L$4),'Formatted Data'!$A:$M,8,FALSE)/1000</f>
        <v>301.83499999999998</v>
      </c>
      <c r="AL73" s="252">
        <f>VLOOKUP(AL$3*100+ROW(M73)-ROW(M$4),'Formatted Data'!$A:$M,8,FALSE)/1000</f>
        <v>269.01499999999999</v>
      </c>
      <c r="AM73" s="252">
        <f>VLOOKUP(AM$3*100+ROW(N73)-ROW(N$4),'Formatted Data'!$A:$M,8,FALSE)/1000</f>
        <v>309.88299999999998</v>
      </c>
      <c r="AN73" s="252">
        <f>VLOOKUP(AN$3*100+ROW(O73)-ROW(O$4),'Formatted Data'!$A:$M,8,FALSE)/1000</f>
        <v>310.43099999999998</v>
      </c>
      <c r="AO73" s="252">
        <f>VLOOKUP(AO$3*100+ROW(P73)-ROW(P$4),'Formatted Data'!$A:$M,8,FALSE)/1000</f>
        <v>363.40300000000002</v>
      </c>
      <c r="AP73" s="252">
        <f>VLOOKUP(AP$3*100+ROW(Q73)-ROW(Q$4),'Formatted Data'!$A:$M,8,FALSE)/1000</f>
        <v>341.26299999999998</v>
      </c>
      <c r="AQ73" s="252">
        <f>VLOOKUP(AQ$3*100+ROW(R73)-ROW(R$4),'Formatted Data'!$A:$M,8,FALSE)/1000</f>
        <v>338.54500000000002</v>
      </c>
      <c r="AR73" s="252">
        <f>VLOOKUP(AR$3*100+ROW(S73)-ROW(S$4),'Formatted Data'!$A:$M,8,FALSE)/1000</f>
        <v>389.07</v>
      </c>
      <c r="AS73" s="252">
        <f>VLOOKUP(AS$3*100+ROW(T73)-ROW(T$4),'Formatted Data'!$A:$M,8,FALSE)/1000</f>
        <v>343.37400000000002</v>
      </c>
      <c r="AT73" s="252" t="e">
        <f>VLOOKUP(AT$3*100+ROW(U73)-ROW(U$4),'Formatted Data'!$A:$M,8,FALSE)/1000</f>
        <v>#N/A</v>
      </c>
      <c r="AU73" s="252" t="e">
        <f>VLOOKUP(AU$3*100+ROW(V73)-ROW(V$4),'Formatted Data'!$A:$M,8,FALSE)/1000</f>
        <v>#N/A</v>
      </c>
      <c r="AV73" s="252" t="e">
        <f>VLOOKUP(AV$3*100+ROW(W73)-ROW(W$4),'Formatted Data'!$A:$M,8,FALSE)/1000</f>
        <v>#N/A</v>
      </c>
      <c r="AW73" s="252" t="e">
        <f>VLOOKUP(AW$3*100+ROW(X73)-ROW(X$4),'Formatted Data'!$A:$M,8,FALSE)/1000</f>
        <v>#N/A</v>
      </c>
      <c r="AX73" s="252" t="e">
        <f>VLOOKUP(AX$3*100+ROW(Y73)-ROW(Y$4),'Formatted Data'!$A:$M,8,FALSE)/1000</f>
        <v>#N/A</v>
      </c>
      <c r="AY73" s="252" t="e">
        <f>VLOOKUP(AY$3*100+ROW(Z73)-ROW(Z$4),'Formatted Data'!$A:$M,8,FALSE)/1000</f>
        <v>#N/A</v>
      </c>
      <c r="AZ73" s="252" t="e">
        <f>VLOOKUP(AZ$3*100+ROW(AA73)-ROW(AA$4),'Formatted Data'!$A:$M,8,FALSE)/1000</f>
        <v>#N/A</v>
      </c>
      <c r="BA73" s="252" t="e">
        <f>VLOOKUP(BA$3*100+ROW(AB73)-ROW(AB$4),'Formatted Data'!$A:$M,8,FALSE)/1000</f>
        <v>#N/A</v>
      </c>
      <c r="BB73" s="252"/>
      <c r="BC73" s="253">
        <f t="shared" si="58"/>
        <v>0.11634628778381373</v>
      </c>
      <c r="BD73" s="253">
        <f t="shared" si="62"/>
        <v>0.37617992950057699</v>
      </c>
      <c r="BE73" s="254">
        <f>IF(AB73&gt;0, AC73/AB73-1,0)</f>
        <v>-4.9160192854325269E-2</v>
      </c>
      <c r="BF73" s="253">
        <f t="shared" si="59"/>
        <v>0.15928794115946143</v>
      </c>
      <c r="BG73" s="253">
        <f t="shared" si="59"/>
        <v>-0.12989610307155786</v>
      </c>
      <c r="BH73" s="253">
        <f t="shared" si="59"/>
        <v>-9.1825459700621281E-2</v>
      </c>
      <c r="BI73" s="253">
        <f t="shared" si="59"/>
        <v>-1.7323209715000676E-2</v>
      </c>
      <c r="BJ73" s="253">
        <f t="shared" si="59"/>
        <v>1.6551079703902793E-2</v>
      </c>
      <c r="BK73" s="253">
        <f t="shared" si="59"/>
        <v>-0.1336768900647185</v>
      </c>
      <c r="BL73" s="253">
        <f>AK73/AJ73-1</f>
        <v>8.223166117902192E-4</v>
      </c>
      <c r="BM73" s="253">
        <f>AL73/AK73-1</f>
        <v>-0.10873490483211024</v>
      </c>
      <c r="BN73" s="253">
        <f t="shared" si="43"/>
        <v>0.15191717933944204</v>
      </c>
      <c r="BO73" s="253">
        <f t="shared" si="44"/>
        <v>1.7684093674064094E-3</v>
      </c>
      <c r="BP73" s="253">
        <f t="shared" si="45"/>
        <v>0.17064017446711199</v>
      </c>
      <c r="BQ73" s="253">
        <f t="shared" si="46"/>
        <v>-6.0924098039917274E-2</v>
      </c>
      <c r="BR73" s="253">
        <f t="shared" si="47"/>
        <v>-7.9645317541016114E-3</v>
      </c>
      <c r="BS73" s="253">
        <f t="shared" si="48"/>
        <v>0.14924160746724957</v>
      </c>
      <c r="BT73" s="253">
        <f t="shared" si="49"/>
        <v>-0.11744930218212657</v>
      </c>
      <c r="BU73" s="253" t="e">
        <f t="shared" si="50"/>
        <v>#N/A</v>
      </c>
      <c r="BV73" s="253" t="e">
        <f t="shared" si="51"/>
        <v>#N/A</v>
      </c>
      <c r="BW73" s="253" t="e">
        <f t="shared" si="52"/>
        <v>#N/A</v>
      </c>
      <c r="BX73" s="253" t="e">
        <f t="shared" si="53"/>
        <v>#N/A</v>
      </c>
      <c r="BY73" s="253" t="e">
        <f t="shared" si="54"/>
        <v>#N/A</v>
      </c>
      <c r="BZ73" s="253" t="e">
        <f t="shared" si="55"/>
        <v>#N/A</v>
      </c>
      <c r="CA73" s="253" t="e">
        <f t="shared" si="56"/>
        <v>#N/A</v>
      </c>
      <c r="CB73" s="253" t="e">
        <f t="shared" si="57"/>
        <v>#N/A</v>
      </c>
    </row>
    <row r="74" spans="1:80" s="258" customFormat="1" ht="13.5" thickTop="1" x14ac:dyDescent="0.3">
      <c r="A74" s="246" t="s">
        <v>83</v>
      </c>
      <c r="B74" s="247"/>
      <c r="C74" s="247"/>
      <c r="D74" s="255"/>
      <c r="E74" s="255"/>
      <c r="F74" s="255"/>
      <c r="G74" s="256">
        <f t="shared" ref="G74:U74" si="65">SUM(G4:G73)</f>
        <v>28802.503000000012</v>
      </c>
      <c r="H74" s="256">
        <f t="shared" si="65"/>
        <v>28171.585999999996</v>
      </c>
      <c r="I74" s="256">
        <f t="shared" si="65"/>
        <v>28314.437000000013</v>
      </c>
      <c r="J74" s="256">
        <f t="shared" si="65"/>
        <v>30157.501999999986</v>
      </c>
      <c r="K74" s="256">
        <f t="shared" si="65"/>
        <v>30268.244000000006</v>
      </c>
      <c r="L74" s="256">
        <f t="shared" si="65"/>
        <v>30496.477999999999</v>
      </c>
      <c r="M74" s="256">
        <f t="shared" si="65"/>
        <v>29629.597000000002</v>
      </c>
      <c r="N74" s="256">
        <f t="shared" si="65"/>
        <v>30647.646000000001</v>
      </c>
      <c r="O74" s="256">
        <f t="shared" si="65"/>
        <v>31817.726999999995</v>
      </c>
      <c r="P74" s="256">
        <f t="shared" si="65"/>
        <v>33960.481</v>
      </c>
      <c r="Q74" s="256">
        <f t="shared" si="65"/>
        <v>35075.134000000005</v>
      </c>
      <c r="R74" s="256">
        <f t="shared" si="65"/>
        <v>36005.69400000001</v>
      </c>
      <c r="S74" s="256">
        <f t="shared" si="65"/>
        <v>36544.509999999987</v>
      </c>
      <c r="T74" s="256">
        <f t="shared" si="65"/>
        <v>36761.656000000003</v>
      </c>
      <c r="U74" s="256">
        <f t="shared" si="65"/>
        <v>37643.651000000005</v>
      </c>
      <c r="V74" s="256">
        <f t="shared" ref="V74:AF74" si="66">SUM(V4:V73)</f>
        <v>38663.767999999989</v>
      </c>
      <c r="W74" s="256">
        <f t="shared" si="66"/>
        <v>39279.12799999999</v>
      </c>
      <c r="X74" s="256">
        <f t="shared" si="66"/>
        <v>41067.875000000022</v>
      </c>
      <c r="Y74" s="256">
        <f t="shared" si="66"/>
        <v>42430.146000000008</v>
      </c>
      <c r="Z74" s="256">
        <f t="shared" si="66"/>
        <v>44307.390999999989</v>
      </c>
      <c r="AA74" s="256">
        <f t="shared" si="66"/>
        <v>50614.441000000006</v>
      </c>
      <c r="AB74" s="256">
        <f t="shared" si="66"/>
        <v>57489.738999999994</v>
      </c>
      <c r="AC74" s="256">
        <f>SUM(AC4:AC73)</f>
        <v>58918.96357</v>
      </c>
      <c r="AD74" s="256">
        <f t="shared" si="66"/>
        <v>58918.963999999993</v>
      </c>
      <c r="AE74" s="256">
        <f t="shared" si="66"/>
        <v>63694.376999999993</v>
      </c>
      <c r="AF74" s="256">
        <f t="shared" si="66"/>
        <v>51816.851999999999</v>
      </c>
      <c r="AG74" s="256">
        <f t="shared" ref="AG74:AL74" si="67">SUM(AG4:AG73)</f>
        <v>60855.231000000007</v>
      </c>
      <c r="AH74" s="256">
        <f t="shared" si="67"/>
        <v>67831.179000000004</v>
      </c>
      <c r="AI74" s="256">
        <f t="shared" si="67"/>
        <v>71363.510000000009</v>
      </c>
      <c r="AJ74" s="256">
        <f t="shared" si="67"/>
        <v>74408.518999999986</v>
      </c>
      <c r="AK74" s="256">
        <f t="shared" si="67"/>
        <v>78993.727000000028</v>
      </c>
      <c r="AL74" s="256">
        <f t="shared" si="67"/>
        <v>73293.772999999986</v>
      </c>
      <c r="AM74" s="256">
        <f t="shared" ref="AM74:BA74" si="68">SUM(AM4:AM73)</f>
        <v>67786.019</v>
      </c>
      <c r="AN74" s="256">
        <f t="shared" si="68"/>
        <v>72041.993999999992</v>
      </c>
      <c r="AO74" s="256">
        <f t="shared" si="68"/>
        <v>77995.786999999997</v>
      </c>
      <c r="AP74" s="256">
        <f t="shared" si="68"/>
        <v>75487.532000000021</v>
      </c>
      <c r="AQ74" s="256">
        <f t="shared" si="68"/>
        <v>66694.085000000006</v>
      </c>
      <c r="AR74" s="256">
        <f t="shared" si="68"/>
        <v>73403.926000000021</v>
      </c>
      <c r="AS74" s="256">
        <f t="shared" si="68"/>
        <v>84667.840000000011</v>
      </c>
      <c r="AT74" s="256" t="e">
        <f t="shared" si="68"/>
        <v>#N/A</v>
      </c>
      <c r="AU74" s="256" t="e">
        <f t="shared" si="68"/>
        <v>#N/A</v>
      </c>
      <c r="AV74" s="256" t="e">
        <f t="shared" si="68"/>
        <v>#N/A</v>
      </c>
      <c r="AW74" s="256" t="e">
        <f t="shared" si="68"/>
        <v>#N/A</v>
      </c>
      <c r="AX74" s="256" t="e">
        <f t="shared" si="68"/>
        <v>#N/A</v>
      </c>
      <c r="AY74" s="256" t="e">
        <f t="shared" si="68"/>
        <v>#N/A</v>
      </c>
      <c r="AZ74" s="256" t="e">
        <f t="shared" si="68"/>
        <v>#N/A</v>
      </c>
      <c r="BA74" s="256" t="e">
        <f t="shared" si="68"/>
        <v>#N/A</v>
      </c>
      <c r="BB74" s="256"/>
      <c r="BC74" s="257">
        <f t="shared" si="58"/>
        <v>0.14234758259632163</v>
      </c>
      <c r="BD74" s="257">
        <f t="shared" si="62"/>
        <v>0.13583668739915522</v>
      </c>
      <c r="BE74" s="257">
        <f>AC74/AB74-1</f>
        <v>2.4860515891366397E-2</v>
      </c>
      <c r="BF74" s="257">
        <f t="shared" si="59"/>
        <v>8.1050525599873025E-2</v>
      </c>
      <c r="BG74" s="257">
        <f t="shared" si="59"/>
        <v>-0.1864768219649906</v>
      </c>
      <c r="BH74" s="257">
        <f t="shared" si="59"/>
        <v>0.17442933430228469</v>
      </c>
      <c r="BI74" s="257">
        <f t="shared" si="59"/>
        <v>0.11463185473735193</v>
      </c>
      <c r="BJ74" s="257">
        <f>AI74/AH74-1</f>
        <v>5.2075329547198512E-2</v>
      </c>
      <c r="BK74" s="257">
        <f>AJ74/AI74-1</f>
        <v>4.2668991477576856E-2</v>
      </c>
      <c r="BL74" s="257">
        <f>AK74/AJ74-1</f>
        <v>6.162208389069046E-2</v>
      </c>
      <c r="BM74" s="257">
        <f>AL74/AK74-1</f>
        <v>-7.2157046090508437E-2</v>
      </c>
      <c r="BN74" s="257">
        <f t="shared" si="43"/>
        <v>-7.514627470467361E-2</v>
      </c>
      <c r="BO74" s="257">
        <f t="shared" si="44"/>
        <v>6.2785439575673951E-2</v>
      </c>
      <c r="BP74" s="257">
        <f t="shared" si="45"/>
        <v>8.2643367700233394E-2</v>
      </c>
      <c r="BQ74" s="257">
        <f t="shared" si="46"/>
        <v>-3.215885237493632E-2</v>
      </c>
      <c r="BR74" s="257">
        <f t="shared" si="47"/>
        <v>-0.11648873353019429</v>
      </c>
      <c r="BS74" s="257">
        <f t="shared" si="48"/>
        <v>0.10060623816939707</v>
      </c>
      <c r="BT74" s="257">
        <f t="shared" si="49"/>
        <v>0.15345111104820175</v>
      </c>
      <c r="BU74" s="257" t="e">
        <f t="shared" si="50"/>
        <v>#N/A</v>
      </c>
      <c r="BV74" s="257" t="e">
        <f t="shared" si="51"/>
        <v>#N/A</v>
      </c>
      <c r="BW74" s="257" t="e">
        <f t="shared" si="52"/>
        <v>#N/A</v>
      </c>
      <c r="BX74" s="257" t="e">
        <f t="shared" si="53"/>
        <v>#N/A</v>
      </c>
      <c r="BY74" s="257" t="e">
        <f t="shared" si="54"/>
        <v>#N/A</v>
      </c>
      <c r="BZ74" s="257" t="e">
        <f t="shared" si="55"/>
        <v>#N/A</v>
      </c>
      <c r="CA74" s="257" t="e">
        <f t="shared" si="56"/>
        <v>#N/A</v>
      </c>
      <c r="CB74" s="257" t="e">
        <f t="shared" si="57"/>
        <v>#N/A</v>
      </c>
    </row>
    <row r="75" spans="1:80" ht="13" x14ac:dyDescent="0.3">
      <c r="A75" s="104"/>
      <c r="B75" s="50"/>
      <c r="C75" s="50"/>
      <c r="D75" s="116"/>
      <c r="E75" s="116"/>
      <c r="F75" s="38"/>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38"/>
      <c r="BD75" s="38"/>
      <c r="BE75" s="38"/>
      <c r="BF75" s="38"/>
      <c r="BG75" s="38"/>
      <c r="BH75" s="38"/>
      <c r="BI75" s="38"/>
      <c r="BJ75" s="38"/>
      <c r="BK75" s="38"/>
      <c r="BL75" s="38"/>
      <c r="BM75" s="38"/>
    </row>
    <row r="77" spans="1:80" x14ac:dyDescent="0.25">
      <c r="A77" s="104"/>
      <c r="B77" s="105"/>
      <c r="C77" s="104"/>
      <c r="D77" s="104"/>
      <c r="E77" s="104"/>
      <c r="F77" s="104"/>
      <c r="G77" s="70"/>
      <c r="H77" s="70"/>
      <c r="I77" s="70"/>
      <c r="J77" s="70"/>
      <c r="K77" s="70"/>
      <c r="L77" s="104"/>
      <c r="M77" s="104"/>
      <c r="N77" s="104"/>
      <c r="O77" s="104"/>
      <c r="P77" s="104"/>
      <c r="Q77" s="104"/>
      <c r="R77" s="104"/>
      <c r="S77" s="104"/>
      <c r="T77" s="104"/>
      <c r="U77" s="104"/>
      <c r="V77" s="104"/>
      <c r="W77" s="104"/>
      <c r="X77" s="104"/>
      <c r="Y77" s="104"/>
      <c r="Z77" s="104"/>
      <c r="AA77" s="104"/>
      <c r="AB77" s="104"/>
      <c r="AC77" s="104"/>
      <c r="AD77" s="71"/>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14.5" x14ac:dyDescent="0.35">
      <c r="A78" s="104"/>
      <c r="B78" s="105"/>
      <c r="C78" s="104"/>
      <c r="D78" s="104"/>
      <c r="E78" s="104"/>
      <c r="F78" s="104"/>
      <c r="G78" s="70"/>
      <c r="H78" s="70"/>
      <c r="I78" s="70"/>
      <c r="J78" s="70"/>
      <c r="K78" s="70"/>
      <c r="L78" s="104"/>
      <c r="M78" s="104"/>
      <c r="N78" s="104"/>
      <c r="O78" s="104"/>
      <c r="P78" s="104"/>
      <c r="Q78" s="104"/>
      <c r="R78" s="104"/>
      <c r="S78" s="104"/>
      <c r="T78" s="104"/>
      <c r="U78" s="104"/>
      <c r="V78" s="104"/>
      <c r="W78" s="104"/>
      <c r="X78" s="104"/>
      <c r="Y78" s="104"/>
      <c r="Z78" s="104"/>
      <c r="AA78" s="104"/>
      <c r="AB78" s="289"/>
      <c r="AC78" s="83"/>
      <c r="AD78" s="104"/>
      <c r="AE78" s="83"/>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14.5" x14ac:dyDescent="0.35">
      <c r="A79" s="104"/>
      <c r="B79" s="105"/>
      <c r="C79" s="104"/>
      <c r="D79" s="104"/>
      <c r="E79" s="104"/>
      <c r="F79" s="104"/>
      <c r="G79" s="70"/>
      <c r="H79" s="70"/>
      <c r="I79" s="70"/>
      <c r="J79" s="70"/>
      <c r="K79" s="70"/>
      <c r="L79" s="104"/>
      <c r="M79" s="104"/>
      <c r="N79" s="104"/>
      <c r="O79" s="104"/>
      <c r="P79" s="104"/>
      <c r="Q79" s="104"/>
      <c r="R79" s="104"/>
      <c r="S79" s="104"/>
      <c r="T79" s="104"/>
      <c r="U79" s="104"/>
      <c r="V79" s="104"/>
      <c r="W79" s="104"/>
      <c r="X79" s="104"/>
      <c r="Y79" s="104"/>
      <c r="Z79" s="104"/>
      <c r="AA79" s="104"/>
      <c r="AB79" s="289"/>
      <c r="AC79" s="83"/>
      <c r="AD79" s="104"/>
      <c r="AE79" s="83"/>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14.5" x14ac:dyDescent="0.35">
      <c r="A80" s="104"/>
      <c r="B80" s="105"/>
      <c r="C80" s="104"/>
      <c r="D80" s="104"/>
      <c r="E80" s="104"/>
      <c r="F80" s="104"/>
      <c r="G80" s="70"/>
      <c r="H80" s="70"/>
      <c r="I80" s="70"/>
      <c r="J80" s="70"/>
      <c r="K80" s="70"/>
      <c r="L80" s="104"/>
      <c r="M80" s="104"/>
      <c r="N80" s="104"/>
      <c r="O80" s="104"/>
      <c r="P80" s="104"/>
      <c r="Q80" s="104"/>
      <c r="R80" s="104"/>
      <c r="S80" s="104"/>
      <c r="T80" s="104"/>
      <c r="U80" s="104"/>
      <c r="V80" s="104"/>
      <c r="W80" s="104"/>
      <c r="X80" s="104"/>
      <c r="Y80" s="104"/>
      <c r="Z80" s="104"/>
      <c r="AA80" s="104"/>
      <c r="AB80" s="289"/>
      <c r="AC80" s="83"/>
      <c r="AD80" s="104"/>
      <c r="AE80" s="83"/>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7:11" x14ac:dyDescent="0.25">
      <c r="G81" s="70"/>
      <c r="H81" s="70"/>
      <c r="I81" s="70"/>
      <c r="J81" s="70"/>
      <c r="K81" s="70"/>
    </row>
    <row r="82" spans="7:11" x14ac:dyDescent="0.25">
      <c r="G82" s="70"/>
      <c r="H82" s="70"/>
      <c r="I82" s="70"/>
      <c r="J82" s="70"/>
      <c r="K82" s="70"/>
    </row>
    <row r="83" spans="7:11" x14ac:dyDescent="0.25">
      <c r="G83" s="70"/>
      <c r="H83" s="70"/>
      <c r="I83" s="70"/>
      <c r="J83" s="70"/>
      <c r="K83" s="70"/>
    </row>
    <row r="84" spans="7:11" x14ac:dyDescent="0.25">
      <c r="G84" s="70"/>
      <c r="H84" s="70"/>
      <c r="I84" s="70"/>
      <c r="J84" s="70"/>
      <c r="K84" s="70"/>
    </row>
    <row r="85" spans="7:11" x14ac:dyDescent="0.25">
      <c r="G85" s="70"/>
      <c r="H85" s="70"/>
      <c r="I85" s="70"/>
      <c r="J85" s="70"/>
      <c r="K85" s="70"/>
    </row>
    <row r="86" spans="7:11" x14ac:dyDescent="0.25">
      <c r="G86" s="70"/>
      <c r="H86" s="70"/>
      <c r="I86" s="70"/>
      <c r="J86" s="70"/>
      <c r="K86" s="70"/>
    </row>
    <row r="87" spans="7:11" x14ac:dyDescent="0.25">
      <c r="G87" s="70"/>
      <c r="H87" s="70"/>
      <c r="I87" s="70"/>
      <c r="J87" s="70"/>
      <c r="K87" s="70"/>
    </row>
    <row r="88" spans="7:11" x14ac:dyDescent="0.25">
      <c r="G88" s="70"/>
      <c r="H88" s="70"/>
      <c r="I88" s="70"/>
      <c r="J88" s="70"/>
      <c r="K88" s="70"/>
    </row>
    <row r="89" spans="7:11" x14ac:dyDescent="0.25">
      <c r="G89" s="70"/>
      <c r="H89" s="70"/>
      <c r="I89" s="70"/>
      <c r="J89" s="70"/>
      <c r="K89" s="70"/>
    </row>
    <row r="90" spans="7:11" x14ac:dyDescent="0.25">
      <c r="G90" s="70"/>
      <c r="H90" s="70"/>
      <c r="I90" s="70"/>
      <c r="J90" s="70"/>
      <c r="K90" s="70"/>
    </row>
    <row r="91" spans="7:11" x14ac:dyDescent="0.25">
      <c r="G91" s="70"/>
      <c r="H91" s="70"/>
      <c r="I91" s="70"/>
      <c r="J91" s="70"/>
      <c r="K91" s="70"/>
    </row>
    <row r="92" spans="7:11" x14ac:dyDescent="0.25">
      <c r="G92" s="70"/>
      <c r="H92" s="70"/>
      <c r="I92" s="70"/>
      <c r="J92" s="70"/>
      <c r="K92" s="70"/>
    </row>
    <row r="93" spans="7:11" x14ac:dyDescent="0.25">
      <c r="G93" s="70"/>
      <c r="H93" s="70"/>
      <c r="I93" s="70"/>
      <c r="J93" s="70"/>
      <c r="K93" s="70"/>
    </row>
    <row r="94" spans="7:11" x14ac:dyDescent="0.25">
      <c r="G94" s="70"/>
      <c r="H94" s="70"/>
      <c r="I94" s="70"/>
      <c r="J94" s="70"/>
      <c r="K94" s="70"/>
    </row>
    <row r="95" spans="7:11" x14ac:dyDescent="0.25">
      <c r="G95" s="70"/>
      <c r="H95" s="70"/>
      <c r="I95" s="70"/>
      <c r="J95" s="70"/>
      <c r="K95" s="70"/>
    </row>
    <row r="96" spans="7:11" x14ac:dyDescent="0.25">
      <c r="G96" s="70"/>
      <c r="H96" s="70"/>
      <c r="I96" s="70"/>
      <c r="J96" s="70"/>
      <c r="K96" s="70"/>
    </row>
    <row r="97" spans="7:11" x14ac:dyDescent="0.25">
      <c r="G97" s="70"/>
      <c r="H97" s="70"/>
      <c r="I97" s="70"/>
      <c r="J97" s="70"/>
      <c r="K97" s="70"/>
    </row>
    <row r="98" spans="7:11" x14ac:dyDescent="0.25">
      <c r="G98" s="70"/>
      <c r="H98" s="70"/>
      <c r="I98" s="70"/>
      <c r="J98" s="70"/>
      <c r="K98" s="70"/>
    </row>
    <row r="99" spans="7:11" x14ac:dyDescent="0.25">
      <c r="G99" s="70"/>
      <c r="H99" s="70"/>
      <c r="I99" s="70"/>
      <c r="J99" s="70"/>
      <c r="K99" s="70"/>
    </row>
    <row r="100" spans="7:11" x14ac:dyDescent="0.25">
      <c r="G100" s="70"/>
      <c r="H100" s="70"/>
      <c r="I100" s="70"/>
      <c r="J100" s="70"/>
      <c r="K100" s="70"/>
    </row>
    <row r="101" spans="7:11" x14ac:dyDescent="0.25">
      <c r="G101" s="70"/>
      <c r="H101" s="70"/>
      <c r="I101" s="70"/>
      <c r="J101" s="70"/>
      <c r="K101" s="70"/>
    </row>
    <row r="102" spans="7:11" x14ac:dyDescent="0.25">
      <c r="G102" s="70"/>
      <c r="H102" s="70"/>
      <c r="I102" s="70"/>
      <c r="J102" s="70"/>
      <c r="K102" s="70"/>
    </row>
    <row r="103" spans="7:11" x14ac:dyDescent="0.25">
      <c r="G103" s="70"/>
      <c r="H103" s="70"/>
      <c r="I103" s="70"/>
      <c r="J103" s="70"/>
      <c r="K103" s="70"/>
    </row>
    <row r="104" spans="7:11" x14ac:dyDescent="0.25">
      <c r="G104" s="70"/>
      <c r="H104" s="70"/>
      <c r="I104" s="70"/>
      <c r="J104" s="70"/>
      <c r="K104" s="70"/>
    </row>
    <row r="105" spans="7:11" x14ac:dyDescent="0.25">
      <c r="G105" s="70"/>
      <c r="H105" s="70"/>
      <c r="I105" s="70"/>
      <c r="J105" s="70"/>
      <c r="K105" s="70"/>
    </row>
    <row r="106" spans="7:11" x14ac:dyDescent="0.25">
      <c r="G106" s="70"/>
      <c r="H106" s="70"/>
      <c r="I106" s="70"/>
      <c r="J106" s="70"/>
      <c r="K106" s="70"/>
    </row>
    <row r="107" spans="7:11" x14ac:dyDescent="0.25">
      <c r="G107" s="70"/>
      <c r="H107" s="70"/>
      <c r="I107" s="70"/>
      <c r="J107" s="70"/>
      <c r="K107" s="70"/>
    </row>
    <row r="108" spans="7:11" x14ac:dyDescent="0.25">
      <c r="G108" s="70"/>
      <c r="H108" s="70"/>
      <c r="I108" s="70"/>
      <c r="J108" s="70"/>
      <c r="K108" s="70"/>
    </row>
    <row r="109" spans="7:11" x14ac:dyDescent="0.25">
      <c r="G109" s="70"/>
      <c r="H109" s="70"/>
      <c r="I109" s="70"/>
      <c r="J109" s="70"/>
      <c r="K109" s="70"/>
    </row>
    <row r="110" spans="7:11" x14ac:dyDescent="0.25">
      <c r="G110" s="70"/>
      <c r="H110" s="70"/>
      <c r="I110" s="70"/>
      <c r="J110" s="70"/>
      <c r="K110" s="70"/>
    </row>
    <row r="111" spans="7:11" x14ac:dyDescent="0.25">
      <c r="G111" s="70"/>
      <c r="H111" s="70"/>
      <c r="I111" s="70"/>
      <c r="J111" s="70"/>
      <c r="K111" s="70"/>
    </row>
    <row r="112" spans="7:11" x14ac:dyDescent="0.25">
      <c r="G112" s="70"/>
      <c r="H112" s="70"/>
      <c r="I112" s="70"/>
      <c r="J112" s="70"/>
      <c r="K112" s="70"/>
    </row>
  </sheetData>
  <phoneticPr fontId="4" type="noConversion"/>
  <pageMargins left="0.75" right="0.75" top="0.5" bottom="0.5" header="0.5" footer="0.5"/>
  <pageSetup paperSize="5" scale="3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IK131"/>
  <sheetViews>
    <sheetView topLeftCell="BJ1" workbookViewId="0">
      <selection activeCell="BR1" sqref="BR1:BY1048576"/>
    </sheetView>
  </sheetViews>
  <sheetFormatPr defaultColWidth="9.1796875" defaultRowHeight="12.5" x14ac:dyDescent="0.25"/>
  <cols>
    <col min="1" max="1" width="49.81640625" bestFit="1" customWidth="1"/>
    <col min="2" max="2" width="9.90625" style="104" bestFit="1" customWidth="1"/>
    <col min="3" max="3" width="4" bestFit="1" customWidth="1"/>
    <col min="4" max="11" width="7.81640625" bestFit="1" customWidth="1"/>
    <col min="12" max="12" width="7.26953125" customWidth="1"/>
    <col min="13" max="13" width="7.81640625" bestFit="1" customWidth="1"/>
    <col min="14" max="15" width="7.26953125" customWidth="1"/>
    <col min="16" max="16" width="7.81640625" bestFit="1" customWidth="1"/>
    <col min="17" max="18" width="7.26953125" customWidth="1"/>
    <col min="19" max="19" width="7.81640625" bestFit="1" customWidth="1"/>
    <col min="20" max="21" width="7.26953125" customWidth="1"/>
    <col min="22" max="22" width="7.81640625" bestFit="1" customWidth="1"/>
    <col min="23" max="23" width="7.26953125" customWidth="1"/>
    <col min="24" max="24" width="8.26953125" bestFit="1" customWidth="1"/>
    <col min="25" max="25" width="8.81640625" bestFit="1" customWidth="1"/>
    <col min="26" max="26" width="8.26953125" bestFit="1" customWidth="1"/>
    <col min="27" max="28" width="8.81640625" bestFit="1" customWidth="1"/>
    <col min="29" max="32" width="8.26953125" bestFit="1" customWidth="1"/>
    <col min="33" max="33" width="7.81640625" customWidth="1"/>
    <col min="34" max="34" width="8.7265625"/>
    <col min="35" max="38" width="9.1796875" customWidth="1"/>
    <col min="39" max="40" width="9.1796875" style="14" customWidth="1"/>
    <col min="41" max="48" width="9.1796875" style="14" hidden="1" customWidth="1"/>
    <col min="49" max="66" width="9.1796875" style="14"/>
    <col min="67" max="69" width="9.1796875" style="14" customWidth="1"/>
    <col min="70" max="77" width="9.1796875" style="14" hidden="1" customWidth="1"/>
    <col min="78" max="16384" width="9.1796875" style="14"/>
  </cols>
  <sheetData>
    <row r="1" spans="1:245" ht="18" x14ac:dyDescent="0.4">
      <c r="A1" s="9" t="s">
        <v>284</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row>
    <row r="2" spans="1:245" ht="26.5" x14ac:dyDescent="0.3">
      <c r="A2" s="22" t="s">
        <v>253</v>
      </c>
      <c r="B2" s="22" t="s">
        <v>78</v>
      </c>
      <c r="C2" s="23">
        <v>1985</v>
      </c>
      <c r="D2" s="25">
        <f>1+C2</f>
        <v>1986</v>
      </c>
      <c r="E2" s="25">
        <f t="shared" ref="E2:W2" si="0">1+D2</f>
        <v>1987</v>
      </c>
      <c r="F2" s="25">
        <f t="shared" si="0"/>
        <v>1988</v>
      </c>
      <c r="G2" s="25">
        <f t="shared" si="0"/>
        <v>1989</v>
      </c>
      <c r="H2" s="25">
        <f t="shared" si="0"/>
        <v>1990</v>
      </c>
      <c r="I2" s="25">
        <f t="shared" si="0"/>
        <v>1991</v>
      </c>
      <c r="J2" s="25">
        <f t="shared" si="0"/>
        <v>1992</v>
      </c>
      <c r="K2" s="25">
        <f t="shared" si="0"/>
        <v>1993</v>
      </c>
      <c r="L2" s="25">
        <f t="shared" si="0"/>
        <v>1994</v>
      </c>
      <c r="M2" s="25">
        <f t="shared" si="0"/>
        <v>1995</v>
      </c>
      <c r="N2" s="25">
        <f t="shared" si="0"/>
        <v>1996</v>
      </c>
      <c r="O2" s="25">
        <f t="shared" si="0"/>
        <v>1997</v>
      </c>
      <c r="P2" s="25">
        <f t="shared" si="0"/>
        <v>1998</v>
      </c>
      <c r="Q2" s="25">
        <f t="shared" si="0"/>
        <v>1999</v>
      </c>
      <c r="R2" s="25">
        <f t="shared" si="0"/>
        <v>2000</v>
      </c>
      <c r="S2" s="25">
        <f t="shared" si="0"/>
        <v>2001</v>
      </c>
      <c r="T2" s="25">
        <f t="shared" si="0"/>
        <v>2002</v>
      </c>
      <c r="U2" s="25">
        <f t="shared" si="0"/>
        <v>2003</v>
      </c>
      <c r="V2" s="25">
        <f t="shared" si="0"/>
        <v>2004</v>
      </c>
      <c r="W2" s="26">
        <f t="shared" si="0"/>
        <v>2005</v>
      </c>
      <c r="X2" s="26">
        <f t="shared" ref="X2:AG2" si="1">W2+1</f>
        <v>2006</v>
      </c>
      <c r="Y2" s="26">
        <f t="shared" si="1"/>
        <v>2007</v>
      </c>
      <c r="Z2" s="26">
        <f t="shared" si="1"/>
        <v>2008</v>
      </c>
      <c r="AA2" s="26">
        <f t="shared" si="1"/>
        <v>2009</v>
      </c>
      <c r="AB2" s="26">
        <f t="shared" si="1"/>
        <v>2010</v>
      </c>
      <c r="AC2" s="26">
        <f t="shared" si="1"/>
        <v>2011</v>
      </c>
      <c r="AD2" s="26">
        <f t="shared" si="1"/>
        <v>2012</v>
      </c>
      <c r="AE2" s="26">
        <f t="shared" si="1"/>
        <v>2013</v>
      </c>
      <c r="AF2" s="26">
        <f t="shared" si="1"/>
        <v>2014</v>
      </c>
      <c r="AG2" s="26">
        <f t="shared" si="1"/>
        <v>2015</v>
      </c>
      <c r="AH2" s="26">
        <f t="shared" ref="AH2" si="2">AG2+1</f>
        <v>2016</v>
      </c>
      <c r="AI2" s="26">
        <f t="shared" ref="AI2" si="3">AH2+1</f>
        <v>2017</v>
      </c>
      <c r="AJ2" s="26">
        <f t="shared" ref="AJ2" si="4">AI2+1</f>
        <v>2018</v>
      </c>
      <c r="AK2" s="26">
        <f t="shared" ref="AK2" si="5">AJ2+1</f>
        <v>2019</v>
      </c>
      <c r="AL2" s="26">
        <f t="shared" ref="AL2" si="6">AK2+1</f>
        <v>2020</v>
      </c>
      <c r="AM2" s="26">
        <f t="shared" ref="AM2" si="7">AL2+1</f>
        <v>2021</v>
      </c>
      <c r="AN2" s="26">
        <f t="shared" ref="AN2" si="8">AM2+1</f>
        <v>2022</v>
      </c>
      <c r="AO2" s="26">
        <f t="shared" ref="AO2" si="9">AN2+1</f>
        <v>2023</v>
      </c>
      <c r="AP2" s="26">
        <f t="shared" ref="AP2" si="10">AO2+1</f>
        <v>2024</v>
      </c>
      <c r="AQ2" s="26">
        <f t="shared" ref="AQ2" si="11">AP2+1</f>
        <v>2025</v>
      </c>
      <c r="AR2" s="26">
        <f t="shared" ref="AR2" si="12">AQ2+1</f>
        <v>2026</v>
      </c>
      <c r="AS2" s="26">
        <f t="shared" ref="AS2" si="13">AR2+1</f>
        <v>2027</v>
      </c>
      <c r="AT2" s="26">
        <f t="shared" ref="AT2" si="14">AS2+1</f>
        <v>2028</v>
      </c>
      <c r="AU2" s="26">
        <f t="shared" ref="AU2" si="15">AT2+1</f>
        <v>2029</v>
      </c>
      <c r="AV2" s="26">
        <f t="shared" ref="AV2" si="16">AU2+1</f>
        <v>2030</v>
      </c>
      <c r="AW2" s="31"/>
      <c r="AX2" s="26" t="str">
        <f>"'"&amp;RIGHT(T2,2)&amp;"-'"&amp;RIGHT(U2,2)&amp;" Change"</f>
        <v>'02-'03 Change</v>
      </c>
      <c r="AY2" s="26" t="str">
        <f t="shared" ref="AY2:BY2" si="17">"'"&amp;RIGHT(U2,2)&amp;"-'"&amp;RIGHT(V2,2)&amp;" Change"</f>
        <v>'03-'04 Change</v>
      </c>
      <c r="AZ2" s="26" t="str">
        <f t="shared" si="17"/>
        <v>'04-'05 Change</v>
      </c>
      <c r="BA2" s="26" t="str">
        <f t="shared" si="17"/>
        <v>'05-'06 Change</v>
      </c>
      <c r="BB2" s="26" t="str">
        <f t="shared" si="17"/>
        <v>'06-'07 Change</v>
      </c>
      <c r="BC2" s="26" t="str">
        <f t="shared" si="17"/>
        <v>'07-'08 Change</v>
      </c>
      <c r="BD2" s="26" t="str">
        <f t="shared" si="17"/>
        <v>'08-'09 Change</v>
      </c>
      <c r="BE2" s="26" t="str">
        <f t="shared" si="17"/>
        <v>'09-'10 Change</v>
      </c>
      <c r="BF2" s="26" t="str">
        <f t="shared" si="17"/>
        <v>'10-'11 Change</v>
      </c>
      <c r="BG2" s="26" t="str">
        <f t="shared" si="17"/>
        <v>'11-'12 Change</v>
      </c>
      <c r="BH2" s="26" t="str">
        <f t="shared" si="17"/>
        <v>'12-'13 Change</v>
      </c>
      <c r="BI2" s="26" t="str">
        <f t="shared" si="17"/>
        <v>'13-'14 Change</v>
      </c>
      <c r="BJ2" s="26" t="str">
        <f t="shared" si="17"/>
        <v>'14-'15 Change</v>
      </c>
      <c r="BK2" s="26" t="str">
        <f t="shared" si="17"/>
        <v>'15-'16 Change</v>
      </c>
      <c r="BL2" s="26" t="str">
        <f t="shared" si="17"/>
        <v>'16-'17 Change</v>
      </c>
      <c r="BM2" s="26" t="str">
        <f t="shared" si="17"/>
        <v>'17-'18 Change</v>
      </c>
      <c r="BN2" s="26" t="str">
        <f t="shared" si="17"/>
        <v>'18-'19 Change</v>
      </c>
      <c r="BO2" s="26" t="str">
        <f t="shared" si="17"/>
        <v>'19-'20 Change</v>
      </c>
      <c r="BP2" s="26" t="str">
        <f t="shared" si="17"/>
        <v>'20-'21 Change</v>
      </c>
      <c r="BQ2" s="26" t="str">
        <f t="shared" si="17"/>
        <v>'21-'22 Change</v>
      </c>
      <c r="BR2" s="26" t="str">
        <f t="shared" si="17"/>
        <v>'22-'23 Change</v>
      </c>
      <c r="BS2" s="26" t="str">
        <f t="shared" si="17"/>
        <v>'23-'24 Change</v>
      </c>
      <c r="BT2" s="26" t="str">
        <f t="shared" si="17"/>
        <v>'24-'25 Change</v>
      </c>
      <c r="BU2" s="26" t="str">
        <f t="shared" si="17"/>
        <v>'25-'26 Change</v>
      </c>
      <c r="BV2" s="26" t="str">
        <f t="shared" si="17"/>
        <v>'26-'27 Change</v>
      </c>
      <c r="BW2" s="26" t="str">
        <f t="shared" si="17"/>
        <v>'27-'28 Change</v>
      </c>
      <c r="BX2" s="26" t="str">
        <f t="shared" si="17"/>
        <v>'28-'29 Change</v>
      </c>
      <c r="BY2" s="26" t="str">
        <f t="shared" si="17"/>
        <v>'29-'30 Change</v>
      </c>
    </row>
    <row r="3" spans="1:245" ht="12.75" customHeight="1" x14ac:dyDescent="0.3">
      <c r="A3" s="65" t="s">
        <v>24</v>
      </c>
      <c r="B3" s="226" t="str">
        <f>IF(A3=0,"",VLOOKUP(A3,'Commodity Code List'!$B$2:$C$18,2,FALSE))</f>
        <v>-</v>
      </c>
      <c r="C3" s="198">
        <v>100</v>
      </c>
      <c r="D3" s="123">
        <f>C3*IF(SUM('Real RevCmdShare by Comm'!H4:H7)=0,1,EXP(SUMPRODUCT('Real RevCmdShare by Comm'!H4:H7,'Real Rail Rate Index'!H4:H7)/SUM('Real RevCmdShare by Comm'!H4:H7)))</f>
        <v>92.837067341457896</v>
      </c>
      <c r="E3" s="123">
        <f>D3*IF(SUM('Real RevCmdShare by Comm'!I4:I7)=0,1,EXP(SUMPRODUCT('Real RevCmdShare by Comm'!I4:I7,'Real Rail Rate Index'!I4:I7)/SUM('Real RevCmdShare by Comm'!I4:I7)))</f>
        <v>85.801221817349216</v>
      </c>
      <c r="F3" s="123">
        <f>E3*IF(SUM('Real RevCmdShare by Comm'!J4:J7)=0,1,EXP(SUMPRODUCT('Real RevCmdShare by Comm'!J4:J7,'Real Rail Rate Index'!J4:J7)/SUM('Real RevCmdShare by Comm'!J4:J7)))</f>
        <v>80.542851835816421</v>
      </c>
      <c r="G3" s="123">
        <f>F3*IF(SUM('Real RevCmdShare by Comm'!K4:K7)=0,1,EXP(SUMPRODUCT('Real RevCmdShare by Comm'!K4:K7,'Real Rail Rate Index'!K4:K7)/SUM('Real RevCmdShare by Comm'!K4:K7)))</f>
        <v>75.016519270195417</v>
      </c>
      <c r="H3" s="123">
        <f>G3*IF(SUM('Real RevCmdShare by Comm'!L4:L7)=0,1,EXP(SUMPRODUCT('Real RevCmdShare by Comm'!L4:L7,'Real Rail Rate Index'!L4:L7)/SUM('Real RevCmdShare by Comm'!L4:L7)))</f>
        <v>72.752513261516839</v>
      </c>
      <c r="I3" s="123">
        <f>H3*IF(SUM('Real RevCmdShare by Comm'!M4:M7)=0,1,EXP(SUMPRODUCT('Real RevCmdShare by Comm'!M4:M7,'Real Rail Rate Index'!M4:M7)/SUM('Real RevCmdShare by Comm'!M4:M7)))</f>
        <v>69.727661127865147</v>
      </c>
      <c r="J3" s="123">
        <f>I3*IF(SUM('Real RevCmdShare by Comm'!N4:N7)=0,1,EXP(SUMPRODUCT('Real RevCmdShare by Comm'!N4:N7,'Real Rail Rate Index'!N4:N7)/SUM('Real RevCmdShare by Comm'!N4:N7)))</f>
        <v>67.858669315650147</v>
      </c>
      <c r="K3" s="123">
        <f>J3*IF(SUM('Real RevCmdShare by Comm'!O4:O7)=0,1,EXP(SUMPRODUCT('Real RevCmdShare by Comm'!O4:O7,'Real Rail Rate Index'!O4:O7)/SUM('Real RevCmdShare by Comm'!O4:O7)))</f>
        <v>66.62367651467855</v>
      </c>
      <c r="L3" s="123">
        <f>K3*IF(SUM('Real RevCmdShare by Comm'!P4:P7)=0,1,EXP(SUMPRODUCT('Real RevCmdShare by Comm'!P4:P7,'Real Rail Rate Index'!P4:P7)/SUM('Real RevCmdShare by Comm'!P4:P7)))</f>
        <v>65.759855672138201</v>
      </c>
      <c r="M3" s="123">
        <f>L3*IF(SUM('Real RevCmdShare by Comm'!Q4:Q7)=0,1,EXP(SUMPRODUCT('Real RevCmdShare by Comm'!Q4:Q7,'Real Rail Rate Index'!Q4:Q7)/SUM('Real RevCmdShare by Comm'!Q4:Q7)))</f>
        <v>63.077293425917887</v>
      </c>
      <c r="N3" s="123">
        <f>M3*IF(SUM('Real RevCmdShare by Comm'!R4:R7)=0,1,EXP(SUMPRODUCT('Real RevCmdShare by Comm'!R4:R7,'Real Rail Rate Index'!R4:R7)/SUM('Real RevCmdShare by Comm'!R4:R7)))</f>
        <v>62.602660214283461</v>
      </c>
      <c r="O3" s="123">
        <f>N3*IF(SUM('Real RevCmdShare by Comm'!S4:S7)=0,1,EXP(SUMPRODUCT('Real RevCmdShare by Comm'!S4:S7,'Real Rail Rate Index'!S4:S7)/SUM('Real RevCmdShare by Comm'!S4:S7)))</f>
        <v>61.514666279685997</v>
      </c>
      <c r="P3" s="123">
        <f>O3*IF(SUM('Real RevCmdShare by Comm'!T4:T7)=0,1,EXP(SUMPRODUCT('Real RevCmdShare by Comm'!T4:T7,'Real Rail Rate Index'!T4:T7)/SUM('Real RevCmdShare by Comm'!T4:T7)))</f>
        <v>60.82511901832617</v>
      </c>
      <c r="Q3" s="123">
        <f>P3*IF(SUM('Real RevCmdShare by Comm'!U4:U7)=0,1,EXP(SUMPRODUCT('Real RevCmdShare by Comm'!U4:U7,'Real Rail Rate Index'!U4:U7)/SUM('Real RevCmdShare by Comm'!U4:U7)))</f>
        <v>59.826553464723276</v>
      </c>
      <c r="R3" s="123">
        <f>Q3*IF(SUM('Real RevCmdShare by Comm'!V4:V7)=0,1,EXP(SUMPRODUCT('Real RevCmdShare by Comm'!V4:V7,'Real Rail Rate Index'!V4:V7)/SUM('Real RevCmdShare by Comm'!V4:V7)))</f>
        <v>58.47458215212221</v>
      </c>
      <c r="S3" s="123">
        <f>R3*IF(SUM('Real RevCmdShare by Comm'!W4:W7)=0,1,EXP(SUMPRODUCT('Real RevCmdShare by Comm'!W4:W7,'Real Rail Rate Index'!W4:W7)/SUM('Real RevCmdShare by Comm'!W4:W7)))</f>
        <v>58.808403783638681</v>
      </c>
      <c r="T3" s="123">
        <f>S3*IF(SUM('Real RevCmdShare by Comm'!X4:X7)=0,1,EXP(SUMPRODUCT('Real RevCmdShare by Comm'!X4:X7,'Real Rail Rate Index'!X4:X7)/SUM('Real RevCmdShare by Comm'!X4:X7)))</f>
        <v>59.07638001356154</v>
      </c>
      <c r="U3" s="123">
        <f>T3*IF(SUM('Real RevCmdShare by Comm'!Y4:Y7)=0,1,EXP(SUMPRODUCT('Real RevCmdShare by Comm'!Y4:Y7,'Real Rail Rate Index'!Y4:Y7)/SUM('Real RevCmdShare by Comm'!Y4:Y7)))</f>
        <v>58.10472909647229</v>
      </c>
      <c r="V3" s="123">
        <f>U3*IF(SUM('Real RevCmdShare by Comm'!Z4:Z7)=0,1,EXP(SUMPRODUCT('Real RevCmdShare by Comm'!Z4:Z7,'Real Rail Rate Index'!Z4:Z7)/SUM('Real RevCmdShare by Comm'!Z4:Z7)))</f>
        <v>61.187078349397559</v>
      </c>
      <c r="W3" s="123">
        <f>V3*IF(SUM('Real RevCmdShare by Comm'!AA4:AA7)=0,1,EXP(SUMPRODUCT('Real RevCmdShare by Comm'!AA4:AA7,'Real Rail Rate Index'!AA4:AA7)/SUM('Real RevCmdShare by Comm'!AA4:AA7)))</f>
        <v>67.252799450783741</v>
      </c>
      <c r="X3" s="123">
        <f>W3*IF(SUM('Real RevCmdShare by Comm'!AB4:AB7)=0,1,EXP(SUMPRODUCT('Real RevCmdShare by Comm'!AB4:AB7,'Real Rail Rate Index'!AB4:AB7)/SUM('Real RevCmdShare by Comm'!AB4:AB7)))</f>
        <v>70.933503270098413</v>
      </c>
      <c r="Y3" s="123">
        <f>X3*IF(SUM('Real RevCmdShare by Comm'!AC4:AC7)=0,1,EXP(SUMPRODUCT('Real RevCmdShare by Comm'!AC4:AC7,'Real Rail Rate Index'!AC4:AC7)/SUM('Real RevCmdShare by Comm'!AC4:AC7)))</f>
        <v>69.372620710439492</v>
      </c>
      <c r="Z3" s="123">
        <f>Y3*IF(SUM('Real RevCmdShare by Comm'!AD4:AD7)=0,1,EXP(SUMPRODUCT('Real RevCmdShare by Comm'!AD4:AD7,'Real Rail Rate Index'!AD4:AD7)/SUM('Real RevCmdShare by Comm'!AD4:AD7)))</f>
        <v>73.87210551110249</v>
      </c>
      <c r="AA3" s="123">
        <f>Z3*IF(SUM('Real RevCmdShare by Comm'!AE4:AE7)=0,1,EXP(SUMPRODUCT('Real RevCmdShare by Comm'!AE4:AE7,'Real Rail Rate Index'!AE4:AE7)/SUM('Real RevCmdShare by Comm'!AE4:AE7)))</f>
        <v>64.640219073695675</v>
      </c>
      <c r="AB3" s="123">
        <f>AA3*IF(SUM('Real RevCmdShare by Comm'!AF4:AF7)=0,1,EXP(SUMPRODUCT('Real RevCmdShare by Comm'!AF4:AF7,'Real Rail Rate Index'!AF4:AF7)/SUM('Real RevCmdShare by Comm'!AF4:AF7)))</f>
        <v>68.854563668215917</v>
      </c>
      <c r="AC3" s="123">
        <f>AB3*IF(SUM('Real RevCmdShare by Comm'!AG4:AG7)=0,1,EXP(SUMPRODUCT('Real RevCmdShare by Comm'!AG4:AG7,'Real Rail Rate Index'!AG4:AG7)/SUM('Real RevCmdShare by Comm'!AG4:AG7)))</f>
        <v>72.709198153952812</v>
      </c>
      <c r="AD3" s="123">
        <f>AC3*IF(SUM('Real RevCmdShare by Comm'!AH4:AH7)=0,1,EXP(SUMPRODUCT('Real RevCmdShare by Comm'!AH4:AH7,'Real Rail Rate Index'!AH4:AH7)/SUM('Real RevCmdShare by Comm'!AH4:AH7)))</f>
        <v>72.733025209753706</v>
      </c>
      <c r="AE3" s="123">
        <f>AD3*IF(SUM('Real RevCmdShare by Comm'!AI4:AI7)=0,1,EXP(SUMPRODUCT('Real RevCmdShare by Comm'!AI4:AI7,'Real Rail Rate Index'!AI4:AI7)/SUM('Real RevCmdShare by Comm'!AI4:AI7)))</f>
        <v>67.958091785037794</v>
      </c>
      <c r="AF3" s="123">
        <f>AE3*IF(SUM('Real RevCmdShare by Comm'!AJ4:AJ7)=0,1,EXP(SUMPRODUCT('Real RevCmdShare by Comm'!AJ4:AJ7,'Real Rail Rate Index'!AJ4:AJ7)/SUM('Real RevCmdShare by Comm'!AJ4:AJ7)))</f>
        <v>75.204214188589319</v>
      </c>
      <c r="AG3" s="123">
        <f>AF3*IF(SUM('Real RevCmdShare by Comm'!AK4:AK7)=0,1,EXP(SUMPRODUCT('Real RevCmdShare by Comm'!AK4:AK7,'Real Rail Rate Index'!AK4:AK7)/SUM('Real RevCmdShare by Comm'!AK4:AK7)))</f>
        <v>75.405821399007877</v>
      </c>
      <c r="AH3" s="123">
        <f>AG3*IF(SUM('Real RevCmdShare by Comm'!AL4:AL7)=0,1,EXP(SUMPRODUCT('Real RevCmdShare by Comm'!AL4:AL7,'Real Rail Rate Index'!AL4:AL7)/SUM('Real RevCmdShare by Comm'!AL4:AL7)))</f>
        <v>72.871486227399487</v>
      </c>
      <c r="AI3" s="123">
        <f>AH3*IF(SUM('Real RevCmdShare by Comm'!AM4:AM7)=0,1,EXP(SUMPRODUCT('Real RevCmdShare by Comm'!AM4:AM7,'Real Rail Rate Index'!AM4:AM7)/SUM('Real RevCmdShare by Comm'!AM4:AM7)))</f>
        <v>74.422936075620456</v>
      </c>
      <c r="AJ3" s="123">
        <f>AI3*IF(SUM('Real RevCmdShare by Comm'!AN4:AN7)=0,1,EXP(SUMPRODUCT('Real RevCmdShare by Comm'!AN4:AN7,'Real Rail Rate Index'!AN4:AN7)/SUM('Real RevCmdShare by Comm'!AN4:AN7)))</f>
        <v>77.405419679359611</v>
      </c>
      <c r="AK3" s="123">
        <f>AJ3*IF(SUM('Real RevCmdShare by Comm'!AO4:AO7)=0,1,EXP(SUMPRODUCT('Real RevCmdShare by Comm'!AO4:AO7,'Real Rail Rate Index'!AO4:AO7)/SUM('Real RevCmdShare by Comm'!AO4:AO7)))</f>
        <v>78.200172098442252</v>
      </c>
      <c r="AL3" s="123">
        <f>AK3*IF(SUM('Real RevCmdShare by Comm'!AP4:AP7)=0,1,EXP(SUMPRODUCT('Real RevCmdShare by Comm'!AP4:AP7,'Real Rail Rate Index'!AP4:AP7)/SUM('Real RevCmdShare by Comm'!AP4:AP7)))</f>
        <v>74.369977963253831</v>
      </c>
      <c r="AM3" s="123">
        <f>AL3*IF(SUM('Real RevCmdShare by Comm'!AQ4:AQ7)=0,1,EXP(SUMPRODUCT('Real RevCmdShare by Comm'!AQ4:AQ7,'Real Rail Rate Index'!AQ4:AQ7)/SUM('Real RevCmdShare by Comm'!AQ4:AQ7)))</f>
        <v>78.59218425242166</v>
      </c>
      <c r="AN3" s="123">
        <f>AM3*IF(SUM('Real RevCmdShare by Comm'!AR4:AR7)=0,1,EXP(SUMPRODUCT('Real RevCmdShare by Comm'!AR4:AR7,'Real Rail Rate Index'!AR4:AR7)/SUM('Real RevCmdShare by Comm'!AR4:AR7)))</f>
        <v>91.827914886464043</v>
      </c>
      <c r="AO3" s="123" t="e">
        <f>AN3*IF(SUM('Real RevCmdShare by Comm'!AS4:AS7)=0,1,EXP(SUMPRODUCT('Real RevCmdShare by Comm'!AS4:AS7,'Real Rail Rate Index'!AS4:AS7)/SUM('Real RevCmdShare by Comm'!AS4:AS7)))</f>
        <v>#N/A</v>
      </c>
      <c r="AP3" s="123" t="e">
        <f>AO3*IF(SUM('Real RevCmdShare by Comm'!AT4:AT7)=0,1,EXP(SUMPRODUCT('Real RevCmdShare by Comm'!AT4:AT7,'Real Rail Rate Index'!AT4:AT7)/SUM('Real RevCmdShare by Comm'!AT4:AT7)))</f>
        <v>#N/A</v>
      </c>
      <c r="AQ3" s="123" t="e">
        <f>AP3*IF(SUM('Real RevCmdShare by Comm'!AU4:AU7)=0,1,EXP(SUMPRODUCT('Real RevCmdShare by Comm'!AU4:AU7,'Real Rail Rate Index'!AU4:AU7)/SUM('Real RevCmdShare by Comm'!AU4:AU7)))</f>
        <v>#N/A</v>
      </c>
      <c r="AR3" s="123" t="e">
        <f>AQ3*IF(SUM('Real RevCmdShare by Comm'!AV4:AV7)=0,1,EXP(SUMPRODUCT('Real RevCmdShare by Comm'!AV4:AV7,'Real Rail Rate Index'!AV4:AV7)/SUM('Real RevCmdShare by Comm'!AV4:AV7)))</f>
        <v>#N/A</v>
      </c>
      <c r="AS3" s="123" t="e">
        <f>AR3*IF(SUM('Real RevCmdShare by Comm'!AW4:AW7)=0,1,EXP(SUMPRODUCT('Real RevCmdShare by Comm'!AW4:AW7,'Real Rail Rate Index'!AW4:AW7)/SUM('Real RevCmdShare by Comm'!AW4:AW7)))</f>
        <v>#N/A</v>
      </c>
      <c r="AT3" s="123" t="e">
        <f>AS3*IF(SUM('Real RevCmdShare by Comm'!AX4:AX7)=0,1,EXP(SUMPRODUCT('Real RevCmdShare by Comm'!AX4:AX7,'Real Rail Rate Index'!AX4:AX7)/SUM('Real RevCmdShare by Comm'!AX4:AX7)))</f>
        <v>#N/A</v>
      </c>
      <c r="AU3" s="123" t="e">
        <f>AT3*IF(SUM('Real RevCmdShare by Comm'!AY4:AY7)=0,1,EXP(SUMPRODUCT('Real RevCmdShare by Comm'!AY4:AY7,'Real Rail Rate Index'!AY4:AY7)/SUM('Real RevCmdShare by Comm'!AY4:AY7)))</f>
        <v>#N/A</v>
      </c>
      <c r="AV3" s="123" t="e">
        <f>AU3*IF(SUM('Real RevCmdShare by Comm'!AZ4:AZ7)=0,1,EXP(SUMPRODUCT('Real RevCmdShare by Comm'!AZ4:AZ7,'Real Rail Rate Index'!AZ4:AZ7)/SUM('Real RevCmdShare by Comm'!AZ4:AZ7)))</f>
        <v>#N/A</v>
      </c>
      <c r="AW3" s="123"/>
      <c r="AX3" s="123">
        <f>IF(T3&gt;0,U3-T3,0)</f>
        <v>-0.97165091708924933</v>
      </c>
      <c r="AY3" s="123">
        <f>IF(U3&gt;0,V3-U3,0)</f>
        <v>3.082349252925269</v>
      </c>
      <c r="AZ3" s="123">
        <f t="shared" ref="AZ3:BY3" si="18">IF(V3&gt;0,W3-V3,0)</f>
        <v>6.0657211013861811</v>
      </c>
      <c r="BA3" s="123">
        <f t="shared" si="18"/>
        <v>3.6807038193146724</v>
      </c>
      <c r="BB3" s="123">
        <f t="shared" si="18"/>
        <v>-1.5608825596589213</v>
      </c>
      <c r="BC3" s="123">
        <f t="shared" si="18"/>
        <v>4.4994848006629979</v>
      </c>
      <c r="BD3" s="123">
        <f t="shared" si="18"/>
        <v>-9.2318864374068141</v>
      </c>
      <c r="BE3" s="123">
        <f t="shared" si="18"/>
        <v>4.2143445945202416</v>
      </c>
      <c r="BF3" s="123">
        <f t="shared" si="18"/>
        <v>3.854634485736895</v>
      </c>
      <c r="BG3" s="123">
        <f t="shared" si="18"/>
        <v>2.3827055800893504E-2</v>
      </c>
      <c r="BH3" s="123">
        <f t="shared" si="18"/>
        <v>-4.7749334247159112</v>
      </c>
      <c r="BI3" s="123">
        <f t="shared" si="18"/>
        <v>7.2461224035515244</v>
      </c>
      <c r="BJ3" s="123">
        <f t="shared" si="18"/>
        <v>0.20160721041855822</v>
      </c>
      <c r="BK3" s="123">
        <f t="shared" si="18"/>
        <v>-2.5343351716083902</v>
      </c>
      <c r="BL3" s="123">
        <f t="shared" si="18"/>
        <v>1.5514498482209689</v>
      </c>
      <c r="BM3" s="123">
        <f t="shared" si="18"/>
        <v>2.9824836037391549</v>
      </c>
      <c r="BN3" s="123">
        <f t="shared" si="18"/>
        <v>0.79475241908264138</v>
      </c>
      <c r="BO3" s="123">
        <f t="shared" si="18"/>
        <v>-3.830194135188421</v>
      </c>
      <c r="BP3" s="123">
        <f t="shared" si="18"/>
        <v>4.2222062891678291</v>
      </c>
      <c r="BQ3" s="123">
        <f t="shared" si="18"/>
        <v>13.235730634042383</v>
      </c>
      <c r="BR3" s="123" t="e">
        <f t="shared" si="18"/>
        <v>#N/A</v>
      </c>
      <c r="BS3" s="123" t="e">
        <f t="shared" si="18"/>
        <v>#N/A</v>
      </c>
      <c r="BT3" s="123" t="e">
        <f t="shared" si="18"/>
        <v>#N/A</v>
      </c>
      <c r="BU3" s="123" t="e">
        <f t="shared" si="18"/>
        <v>#N/A</v>
      </c>
      <c r="BV3" s="123" t="e">
        <f t="shared" si="18"/>
        <v>#N/A</v>
      </c>
      <c r="BW3" s="123" t="e">
        <f t="shared" si="18"/>
        <v>#N/A</v>
      </c>
      <c r="BX3" s="123" t="e">
        <f t="shared" si="18"/>
        <v>#N/A</v>
      </c>
      <c r="BY3" s="123" t="e">
        <f t="shared" si="18"/>
        <v>#N/A</v>
      </c>
      <c r="BZ3" s="15"/>
      <c r="CA3" s="16"/>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14"/>
      <c r="DC3" s="15"/>
      <c r="DD3" s="16"/>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14"/>
      <c r="EF3" s="15"/>
      <c r="EG3" s="16"/>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14"/>
      <c r="FI3" s="15"/>
      <c r="FJ3" s="16"/>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14"/>
      <c r="GL3" s="15"/>
      <c r="GM3" s="16"/>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14"/>
      <c r="HO3" s="15"/>
      <c r="HP3" s="16"/>
      <c r="HQ3" s="17"/>
      <c r="HR3" s="17"/>
      <c r="HS3" s="17"/>
      <c r="HT3" s="17"/>
      <c r="HU3" s="17"/>
      <c r="HV3" s="17"/>
      <c r="HW3" s="17"/>
      <c r="HX3" s="17"/>
      <c r="HY3" s="17"/>
      <c r="HZ3" s="17"/>
      <c r="IA3" s="17"/>
      <c r="IB3" s="17"/>
      <c r="IC3" s="17"/>
      <c r="ID3" s="17"/>
      <c r="IE3" s="17"/>
      <c r="IF3" s="17"/>
      <c r="IG3" s="17"/>
      <c r="IH3" s="17"/>
      <c r="II3" s="17"/>
      <c r="IJ3" s="17"/>
      <c r="IK3" s="17"/>
    </row>
    <row r="4" spans="1:245" ht="12.75" customHeight="1" x14ac:dyDescent="0.3">
      <c r="A4" s="20" t="s">
        <v>255</v>
      </c>
      <c r="B4" s="227" t="str">
        <f>IF(A4=0,"",VLOOKUP(A4,'Commodity Code List'!$B$2:$C$18,2,FALSE))</f>
        <v>01</v>
      </c>
      <c r="C4" s="124">
        <v>100</v>
      </c>
      <c r="D4" s="125">
        <f>C4*IF(SUM('Real RevCmdShare by Comm'!H8:H8)=0,1,EXP(SUMPRODUCT('Real RevCmdShare by Comm'!H8:H8,'Real Rail Rate Index'!H8:H8)/SUM('Real RevCmdShare by Comm'!H8:H8)))</f>
        <v>93.082971629694057</v>
      </c>
      <c r="E4" s="125">
        <f>D4*IF(SUM('Real RevCmdShare by Comm'!I8:I8)=0,1,EXP(SUMPRODUCT('Real RevCmdShare by Comm'!I8:I8,'Real Rail Rate Index'!I8:I8)/SUM('Real RevCmdShare by Comm'!I8:I8)))</f>
        <v>87.678478332024198</v>
      </c>
      <c r="F4" s="125">
        <f>E4*IF(SUM('Real RevCmdShare by Comm'!J8:J8)=0,1,EXP(SUMPRODUCT('Real RevCmdShare by Comm'!J8:J8,'Real Rail Rate Index'!J8:J8)/SUM('Real RevCmdShare by Comm'!J8:J8)))</f>
        <v>84.484501613924849</v>
      </c>
      <c r="G4" s="125">
        <f>F4*IF(SUM('Real RevCmdShare by Comm'!K8:K8)=0,1,EXP(SUMPRODUCT('Real RevCmdShare by Comm'!K8:K8,'Real Rail Rate Index'!K8:K8)/SUM('Real RevCmdShare by Comm'!K8:K8)))</f>
        <v>80.722618051010215</v>
      </c>
      <c r="H4" s="125">
        <f>G4*IF(SUM('Real RevCmdShare by Comm'!L8:L8)=0,1,EXP(SUMPRODUCT('Real RevCmdShare by Comm'!L8:L8,'Real Rail Rate Index'!L8:L8)/SUM('Real RevCmdShare by Comm'!L8:L8)))</f>
        <v>79.057066815839377</v>
      </c>
      <c r="I4" s="125">
        <f>H4*IF(SUM('Real RevCmdShare by Comm'!M8:M8)=0,1,EXP(SUMPRODUCT('Real RevCmdShare by Comm'!M8:M8,'Real Rail Rate Index'!M8:M8)/SUM('Real RevCmdShare by Comm'!M8:M8)))</f>
        <v>73.578950619953957</v>
      </c>
      <c r="J4" s="125">
        <f>I4*IF(SUM('Real RevCmdShare by Comm'!N8:N8)=0,1,EXP(SUMPRODUCT('Real RevCmdShare by Comm'!N8:N8,'Real Rail Rate Index'!N8:N8)/SUM('Real RevCmdShare by Comm'!N8:N8)))</f>
        <v>66.768724216482738</v>
      </c>
      <c r="K4" s="125">
        <f>J4*IF(SUM('Real RevCmdShare by Comm'!O8:O8)=0,1,EXP(SUMPRODUCT('Real RevCmdShare by Comm'!O8:O8,'Real Rail Rate Index'!O8:O8)/SUM('Real RevCmdShare by Comm'!O8:O8)))</f>
        <v>69.275750822571609</v>
      </c>
      <c r="L4" s="125">
        <f>K4*IF(SUM('Real RevCmdShare by Comm'!P8:P8)=0,1,EXP(SUMPRODUCT('Real RevCmdShare by Comm'!P8:P8,'Real Rail Rate Index'!P8:P8)/SUM('Real RevCmdShare by Comm'!P8:P8)))</f>
        <v>69.509351524480337</v>
      </c>
      <c r="M4" s="125">
        <f>L4*IF(SUM('Real RevCmdShare by Comm'!Q8:Q8)=0,1,EXP(SUMPRODUCT('Real RevCmdShare by Comm'!Q8:Q8,'Real Rail Rate Index'!Q8:Q8)/SUM('Real RevCmdShare by Comm'!Q8:Q8)))</f>
        <v>66.80240528701556</v>
      </c>
      <c r="N4" s="125">
        <f>M4*IF(SUM('Real RevCmdShare by Comm'!R8:R8)=0,1,EXP(SUMPRODUCT('Real RevCmdShare by Comm'!R8:R8,'Real Rail Rate Index'!R8:R8)/SUM('Real RevCmdShare by Comm'!R8:R8)))</f>
        <v>66.515424323182955</v>
      </c>
      <c r="O4" s="125">
        <f>N4*IF(SUM('Real RevCmdShare by Comm'!S8:S8)=0,1,EXP(SUMPRODUCT('Real RevCmdShare by Comm'!S8:S8,'Real Rail Rate Index'!S8:S8)/SUM('Real RevCmdShare by Comm'!S8:S8)))</f>
        <v>66.969513482846168</v>
      </c>
      <c r="P4" s="125">
        <f>O4*IF(SUM('Real RevCmdShare by Comm'!T8:T8)=0,1,EXP(SUMPRODUCT('Real RevCmdShare by Comm'!T8:T8,'Real Rail Rate Index'!T8:T8)/SUM('Real RevCmdShare by Comm'!T8:T8)))</f>
        <v>64.867233245694024</v>
      </c>
      <c r="Q4" s="125">
        <f>P4*IF(SUM('Real RevCmdShare by Comm'!U8:U8)=0,1,EXP(SUMPRODUCT('Real RevCmdShare by Comm'!U8:U8,'Real Rail Rate Index'!U8:U8)/SUM('Real RevCmdShare by Comm'!U8:U8)))</f>
        <v>63.425443958980715</v>
      </c>
      <c r="R4" s="125">
        <f>Q4*IF(SUM('Real RevCmdShare by Comm'!V8:V8)=0,1,EXP(SUMPRODUCT('Real RevCmdShare by Comm'!V8:V8,'Real Rail Rate Index'!V8:V8)/SUM('Real RevCmdShare by Comm'!V8:V8)))</f>
        <v>60.175830702647104</v>
      </c>
      <c r="S4" s="125">
        <f>R4*IF(SUM('Real RevCmdShare by Comm'!W8:W8)=0,1,EXP(SUMPRODUCT('Real RevCmdShare by Comm'!W8:W8,'Real Rail Rate Index'!W8:W8)/SUM('Real RevCmdShare by Comm'!W8:W8)))</f>
        <v>62.342412261291436</v>
      </c>
      <c r="T4" s="125">
        <f>S4*IF(SUM('Real RevCmdShare by Comm'!X8:X8)=0,1,EXP(SUMPRODUCT('Real RevCmdShare by Comm'!X8:X8,'Real Rail Rate Index'!X8:X8)/SUM('Real RevCmdShare by Comm'!X8:X8)))</f>
        <v>66.088781822724712</v>
      </c>
      <c r="U4" s="125">
        <f>T4*IF(SUM('Real RevCmdShare by Comm'!Y8:Y8)=0,1,EXP(SUMPRODUCT('Real RevCmdShare by Comm'!Y8:Y8,'Real Rail Rate Index'!Y8:Y8)/SUM('Real RevCmdShare by Comm'!Y8:Y8)))</f>
        <v>61.535966696986215</v>
      </c>
      <c r="V4" s="125">
        <f>U4*IF(SUM('Real RevCmdShare by Comm'!Z8:Z8)=0,1,EXP(SUMPRODUCT('Real RevCmdShare by Comm'!Z8:Z8,'Real Rail Rate Index'!Z8:Z8)/SUM('Real RevCmdShare by Comm'!Z8:Z8)))</f>
        <v>59.264925498240281</v>
      </c>
      <c r="W4" s="125">
        <f>V4*IF(SUM('Real RevCmdShare by Comm'!AA8:AA8)=0,1,EXP(SUMPRODUCT('Real RevCmdShare by Comm'!AA8:AA8,'Real Rail Rate Index'!AA8:AA8)/SUM('Real RevCmdShare by Comm'!AA8:AA8)))</f>
        <v>70.502234306499119</v>
      </c>
      <c r="X4" s="125">
        <f>W4*IF(SUM('Real RevCmdShare by Comm'!AB8:AB8)=0,1,EXP(SUMPRODUCT('Real RevCmdShare by Comm'!AB8:AB8,'Real Rail Rate Index'!AB8:AB8)/SUM('Real RevCmdShare by Comm'!AB8:AB8)))</f>
        <v>69.402244524901192</v>
      </c>
      <c r="Y4" s="125">
        <f>X4*IF(SUM('Real RevCmdShare by Comm'!AC8:AC8)=0,1,EXP(SUMPRODUCT('Real RevCmdShare by Comm'!AC8:AC8,'Real Rail Rate Index'!AC8:AC8)/SUM('Real RevCmdShare by Comm'!AC8:AC8)))</f>
        <v>70.028788686499382</v>
      </c>
      <c r="Z4" s="125">
        <f>Y4*IF(SUM('Real RevCmdShare by Comm'!AD8:AD8)=0,1,EXP(SUMPRODUCT('Real RevCmdShare by Comm'!AD8:AD8,'Real Rail Rate Index'!AD8:AD8)/SUM('Real RevCmdShare by Comm'!AD8:AD8)))</f>
        <v>76.754677786195543</v>
      </c>
      <c r="AA4" s="125">
        <f>Z4*IF(SUM('Real RevCmdShare by Comm'!AE8:AE8)=0,1,EXP(SUMPRODUCT('Real RevCmdShare by Comm'!AE8:AE8,'Real Rail Rate Index'!AE8:AE8)/SUM('Real RevCmdShare by Comm'!AE8:AE8)))</f>
        <v>72.554524937285734</v>
      </c>
      <c r="AB4" s="125">
        <f>AA4*IF(SUM('Real RevCmdShare by Comm'!AF8:AF8)=0,1,EXP(SUMPRODUCT('Real RevCmdShare by Comm'!AF8:AF8,'Real Rail Rate Index'!AF8:AF8)/SUM('Real RevCmdShare by Comm'!AF8:AF8)))</f>
        <v>72.749620466282536</v>
      </c>
      <c r="AC4" s="125">
        <f>AB4*IF(SUM('Real RevCmdShare by Comm'!AG8:AG8)=0,1,EXP(SUMPRODUCT('Real RevCmdShare by Comm'!AG8:AG8,'Real Rail Rate Index'!AG8:AG8)/SUM('Real RevCmdShare by Comm'!AG8:AG8)))</f>
        <v>81.717851013551694</v>
      </c>
      <c r="AD4" s="125">
        <f>AC4*IF(SUM('Real RevCmdShare by Comm'!AH8:AH8)=0,1,EXP(SUMPRODUCT('Real RevCmdShare by Comm'!AH8:AH8,'Real Rail Rate Index'!AH8:AH8)/SUM('Real RevCmdShare by Comm'!AH8:AH8)))</f>
        <v>85.939266389795833</v>
      </c>
      <c r="AE4" s="125">
        <f>AD4*IF(SUM('Real RevCmdShare by Comm'!AI8:AI8)=0,1,EXP(SUMPRODUCT('Real RevCmdShare by Comm'!AI8:AI8,'Real Rail Rate Index'!AI8:AI8)/SUM('Real RevCmdShare by Comm'!AI8:AI8)))</f>
        <v>85.304860541724622</v>
      </c>
      <c r="AF4" s="125">
        <f>AE4*IF(SUM('Real RevCmdShare by Comm'!AJ8:AJ8)=0,1,EXP(SUMPRODUCT('Real RevCmdShare by Comm'!AJ8:AJ8,'Real Rail Rate Index'!AJ8:AJ8)/SUM('Real RevCmdShare by Comm'!AJ8:AJ8)))</f>
        <v>84.533164015815956</v>
      </c>
      <c r="AG4" s="125">
        <f>AF4*IF(SUM('Real RevCmdShare by Comm'!AK8:AK8)=0,1,EXP(SUMPRODUCT('Real RevCmdShare by Comm'!AK8:AK8,'Real Rail Rate Index'!AK8:AK8)/SUM('Real RevCmdShare by Comm'!AK8:AK8)))</f>
        <v>77.109711505216239</v>
      </c>
      <c r="AH4" s="125">
        <f>AG4*IF(SUM('Real RevCmdShare by Comm'!AL8:AL8)=0,1,EXP(SUMPRODUCT('Real RevCmdShare by Comm'!AL8:AL8,'Real Rail Rate Index'!AL8:AL8)/SUM('Real RevCmdShare by Comm'!AL8:AL8)))</f>
        <v>71.468528417050578</v>
      </c>
      <c r="AI4" s="125">
        <f>AH4*IF(SUM('Real RevCmdShare by Comm'!AM8:AM8)=0,1,EXP(SUMPRODUCT('Real RevCmdShare by Comm'!AM8:AM8,'Real Rail Rate Index'!AM8:AM8)/SUM('Real RevCmdShare by Comm'!AM8:AM8)))</f>
        <v>73.813099934890005</v>
      </c>
      <c r="AJ4" s="125">
        <f>AI4*IF(SUM('Real RevCmdShare by Comm'!AN8:AN8)=0,1,EXP(SUMPRODUCT('Real RevCmdShare by Comm'!AN8:AN8,'Real Rail Rate Index'!AN8:AN8)/SUM('Real RevCmdShare by Comm'!AN8:AN8)))</f>
        <v>69.630102347444989</v>
      </c>
      <c r="AK4" s="125">
        <f>AJ4*IF(SUM('Real RevCmdShare by Comm'!AO8:AO8)=0,1,EXP(SUMPRODUCT('Real RevCmdShare by Comm'!AO8:AO8,'Real Rail Rate Index'!AO8:AO8)/SUM('Real RevCmdShare by Comm'!AO8:AO8)))</f>
        <v>68.196925108399711</v>
      </c>
      <c r="AL4" s="125">
        <f>AK4*IF(SUM('Real RevCmdShare by Comm'!AP8:AP8)=0,1,EXP(SUMPRODUCT('Real RevCmdShare by Comm'!AP8:AP8,'Real Rail Rate Index'!AP8:AP8)/SUM('Real RevCmdShare by Comm'!AP8:AP8)))</f>
        <v>63.324464136728068</v>
      </c>
      <c r="AM4" s="125">
        <f>AL4*IF(SUM('Real RevCmdShare by Comm'!AQ8:AQ8)=0,1,EXP(SUMPRODUCT('Real RevCmdShare by Comm'!AQ8:AQ8,'Real Rail Rate Index'!AQ8:AQ8)/SUM('Real RevCmdShare by Comm'!AQ8:AQ8)))</f>
        <v>61.91277711753181</v>
      </c>
      <c r="AN4" s="125">
        <f>AM4*IF(SUM('Real RevCmdShare by Comm'!AR8:AR8)=0,1,EXP(SUMPRODUCT('Real RevCmdShare by Comm'!AR8:AR8,'Real Rail Rate Index'!AR8:AR8)/SUM('Real RevCmdShare by Comm'!AR8:AR8)))</f>
        <v>76.919575398172157</v>
      </c>
      <c r="AO4" s="125" t="e">
        <f>AN4*IF(SUM('Real RevCmdShare by Comm'!AS8:AS8)=0,1,EXP(SUMPRODUCT('Real RevCmdShare by Comm'!AS8:AS8,'Real Rail Rate Index'!AS8:AS8)/SUM('Real RevCmdShare by Comm'!AS8:AS8)))</f>
        <v>#N/A</v>
      </c>
      <c r="AP4" s="125" t="e">
        <f>AO4*IF(SUM('Real RevCmdShare by Comm'!AT8:AT8)=0,1,EXP(SUMPRODUCT('Real RevCmdShare by Comm'!AT8:AT8,'Real Rail Rate Index'!AT8:AT8)/SUM('Real RevCmdShare by Comm'!AT8:AT8)))</f>
        <v>#N/A</v>
      </c>
      <c r="AQ4" s="125" t="e">
        <f>AP4*IF(SUM('Real RevCmdShare by Comm'!AU8:AU8)=0,1,EXP(SUMPRODUCT('Real RevCmdShare by Comm'!AU8:AU8,'Real Rail Rate Index'!AU8:AU8)/SUM('Real RevCmdShare by Comm'!AU8:AU8)))</f>
        <v>#N/A</v>
      </c>
      <c r="AR4" s="125" t="e">
        <f>AQ4*IF(SUM('Real RevCmdShare by Comm'!AV8:AV8)=0,1,EXP(SUMPRODUCT('Real RevCmdShare by Comm'!AV8:AV8,'Real Rail Rate Index'!AV8:AV8)/SUM('Real RevCmdShare by Comm'!AV8:AV8)))</f>
        <v>#N/A</v>
      </c>
      <c r="AS4" s="125" t="e">
        <f>AR4*IF(SUM('Real RevCmdShare by Comm'!AW8:AW8)=0,1,EXP(SUMPRODUCT('Real RevCmdShare by Comm'!AW8:AW8,'Real Rail Rate Index'!AW8:AW8)/SUM('Real RevCmdShare by Comm'!AW8:AW8)))</f>
        <v>#N/A</v>
      </c>
      <c r="AT4" s="125" t="e">
        <f>AS4*IF(SUM('Real RevCmdShare by Comm'!AX8:AX8)=0,1,EXP(SUMPRODUCT('Real RevCmdShare by Comm'!AX8:AX8,'Real Rail Rate Index'!AX8:AX8)/SUM('Real RevCmdShare by Comm'!AX8:AX8)))</f>
        <v>#N/A</v>
      </c>
      <c r="AU4" s="125" t="e">
        <f>AT4*IF(SUM('Real RevCmdShare by Comm'!AY8:AY8)=0,1,EXP(SUMPRODUCT('Real RevCmdShare by Comm'!AY8:AY8,'Real Rail Rate Index'!AY8:AY8)/SUM('Real RevCmdShare by Comm'!AY8:AY8)))</f>
        <v>#N/A</v>
      </c>
      <c r="AV4" s="125" t="e">
        <f>AU4*IF(SUM('Real RevCmdShare by Comm'!AZ8:AZ8)=0,1,EXP(SUMPRODUCT('Real RevCmdShare by Comm'!AZ8:AZ8,'Real Rail Rate Index'!AZ8:AZ8)/SUM('Real RevCmdShare by Comm'!AZ8:AZ8)))</f>
        <v>#N/A</v>
      </c>
      <c r="AW4" s="125"/>
      <c r="AX4" s="220">
        <f t="shared" ref="AX4:AX19" si="19">IF(T4&gt;0,U4-T4,0)</f>
        <v>-4.5528151257384977</v>
      </c>
      <c r="AY4" s="220">
        <f t="shared" ref="AY4:AY19" si="20">IF(U4&gt;0,V4-U4,0)</f>
        <v>-2.2710411987459338</v>
      </c>
      <c r="AZ4" s="220">
        <f t="shared" ref="AZ4:AZ19" si="21">IF(V4&gt;0,W4-V4,0)</f>
        <v>11.237308808258838</v>
      </c>
      <c r="BA4" s="220">
        <f t="shared" ref="BA4:BA19" si="22">IF(W4&gt;0,X4-W4,0)</f>
        <v>-1.0999897815979267</v>
      </c>
      <c r="BB4" s="220">
        <f t="shared" ref="BB4:BB19" si="23">IF(X4&gt;0,Y4-X4,0)</f>
        <v>0.62654416159818993</v>
      </c>
      <c r="BC4" s="220">
        <f t="shared" ref="BC4:BC19" si="24">IF(Y4&gt;0,Z4-Y4,0)</f>
        <v>6.7258890996961611</v>
      </c>
      <c r="BD4" s="220">
        <f t="shared" ref="BD4:BD19" si="25">IF(Z4&gt;0,AA4-Z4,0)</f>
        <v>-4.2001528489098092</v>
      </c>
      <c r="BE4" s="220">
        <f t="shared" ref="BE4:BE19" si="26">IF(AA4&gt;0,AB4-AA4,0)</f>
        <v>0.19509552899680216</v>
      </c>
      <c r="BF4" s="220">
        <f t="shared" ref="BF4:BF19" si="27">IF(AB4&gt;0,AC4-AB4,0)</f>
        <v>8.9682305472691581</v>
      </c>
      <c r="BG4" s="220">
        <f t="shared" ref="BG4:BG19" si="28">IF(AC4&gt;0,AD4-AC4,0)</f>
        <v>4.2214153762441384</v>
      </c>
      <c r="BH4" s="220">
        <f t="shared" ref="BH4:BH19" si="29">IF(AD4&gt;0,AE4-AD4,0)</f>
        <v>-0.6344058480712107</v>
      </c>
      <c r="BI4" s="220">
        <f t="shared" ref="BI4:BI19" si="30">IF(AE4&gt;0,AF4-AE4,0)</f>
        <v>-0.77169652590866633</v>
      </c>
      <c r="BJ4" s="220">
        <f t="shared" ref="BJ4:BJ19" si="31">IF(AF4&gt;0,AG4-AF4,0)</f>
        <v>-7.4234525105997164</v>
      </c>
      <c r="BK4" s="220">
        <f t="shared" ref="BK4:BK19" si="32">IF(AG4&gt;0,AH4-AG4,0)</f>
        <v>-5.6411830881656613</v>
      </c>
      <c r="BL4" s="220">
        <f t="shared" ref="BL4:BL19" si="33">IF(AH4&gt;0,AI4-AH4,0)</f>
        <v>2.3445715178394266</v>
      </c>
      <c r="BM4" s="220">
        <f t="shared" ref="BM4:BM19" si="34">IF(AI4&gt;0,AJ4-AI4,0)</f>
        <v>-4.1829975874450156</v>
      </c>
      <c r="BN4" s="220">
        <f t="shared" ref="BN4:BN19" si="35">IF(AJ4&gt;0,AK4-AJ4,0)</f>
        <v>-1.4331772390452784</v>
      </c>
      <c r="BO4" s="220">
        <f t="shared" ref="BO4:BO19" si="36">IF(AK4&gt;0,AL4-AK4,0)</f>
        <v>-4.8724609716716429</v>
      </c>
      <c r="BP4" s="220">
        <f t="shared" ref="BP4:BP19" si="37">IF(AL4&gt;0,AM4-AL4,0)</f>
        <v>-1.4116870191962576</v>
      </c>
      <c r="BQ4" s="220">
        <f t="shared" ref="BQ4:BQ19" si="38">IF(AM4&gt;0,AN4-AM4,0)</f>
        <v>15.006798280640346</v>
      </c>
      <c r="BR4" s="220" t="e">
        <f t="shared" ref="BR4:BR19" si="39">IF(AN4&gt;0,AO4-AN4,0)</f>
        <v>#N/A</v>
      </c>
      <c r="BS4" s="220" t="e">
        <f t="shared" ref="BS4:BS19" si="40">IF(AO4&gt;0,AP4-AO4,0)</f>
        <v>#N/A</v>
      </c>
      <c r="BT4" s="220" t="e">
        <f t="shared" ref="BT4:BT19" si="41">IF(AP4&gt;0,AQ4-AP4,0)</f>
        <v>#N/A</v>
      </c>
      <c r="BU4" s="220" t="e">
        <f t="shared" ref="BU4:BU19" si="42">IF(AQ4&gt;0,AR4-AQ4,0)</f>
        <v>#N/A</v>
      </c>
      <c r="BV4" s="220" t="e">
        <f t="shared" ref="BV4:BV19" si="43">IF(AR4&gt;0,AS4-AR4,0)</f>
        <v>#N/A</v>
      </c>
      <c r="BW4" s="220" t="e">
        <f t="shared" ref="BW4:BW19" si="44">IF(AS4&gt;0,AT4-AS4,0)</f>
        <v>#N/A</v>
      </c>
      <c r="BX4" s="220" t="e">
        <f t="shared" ref="BX4:BX19" si="45">IF(AT4&gt;0,AU4-AT4,0)</f>
        <v>#N/A</v>
      </c>
      <c r="BY4" s="220" t="e">
        <f t="shared" ref="BY4:BY19" si="46">IF(AU4&gt;0,AV4-AU4,0)</f>
        <v>#N/A</v>
      </c>
      <c r="BZ4" s="15"/>
      <c r="CA4" s="16"/>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14"/>
      <c r="DC4" s="15"/>
      <c r="DD4" s="16"/>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14"/>
      <c r="EF4" s="15"/>
      <c r="EG4" s="16"/>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14"/>
      <c r="FI4" s="15"/>
      <c r="FJ4" s="16"/>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14"/>
      <c r="GL4" s="15"/>
      <c r="GM4" s="16"/>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14"/>
      <c r="HO4" s="15"/>
      <c r="HP4" s="16"/>
      <c r="HQ4" s="17"/>
      <c r="HR4" s="17"/>
      <c r="HS4" s="17"/>
      <c r="HT4" s="17"/>
      <c r="HU4" s="17"/>
      <c r="HV4" s="17"/>
      <c r="HW4" s="17"/>
      <c r="HX4" s="17"/>
      <c r="HY4" s="17"/>
      <c r="HZ4" s="17"/>
      <c r="IA4" s="17"/>
      <c r="IB4" s="17"/>
      <c r="IC4" s="17"/>
      <c r="ID4" s="17"/>
      <c r="IE4" s="17"/>
      <c r="IF4" s="17"/>
      <c r="IG4" s="17"/>
      <c r="IH4" s="17"/>
      <c r="II4" s="17"/>
      <c r="IJ4" s="17"/>
      <c r="IK4" s="17"/>
    </row>
    <row r="5" spans="1:245" ht="12.75" customHeight="1" x14ac:dyDescent="0.3">
      <c r="A5" s="18" t="s">
        <v>33</v>
      </c>
      <c r="B5" s="226" t="str">
        <f>IF(A5=0,"",VLOOKUP(A5,'Commodity Code List'!$B$2:$C$18,2,FALSE))</f>
        <v>0113, 0114</v>
      </c>
      <c r="C5" s="198">
        <v>100</v>
      </c>
      <c r="D5" s="123">
        <f>C5*IF(SUM('Real RevCmdShare by Comm'!H9:H26)=0,1,EXP(SUMPRODUCT('Real RevCmdShare by Comm'!H9:H26,'Real Rail Rate Index'!H9:H26)/SUM('Real RevCmdShare by Comm'!H9:H26)))</f>
        <v>88.927235893809851</v>
      </c>
      <c r="E5" s="123">
        <f>D5*IF(SUM('Real RevCmdShare by Comm'!I9:I26)=0,1,EXP(SUMPRODUCT('Real RevCmdShare by Comm'!I9:I26,'Real Rail Rate Index'!I9:I26)/SUM('Real RevCmdShare by Comm'!I9:I26)))</f>
        <v>82.243824331802088</v>
      </c>
      <c r="F5" s="123">
        <f>E5*IF(SUM('Real RevCmdShare by Comm'!J9:J26)=0,1,EXP(SUMPRODUCT('Real RevCmdShare by Comm'!J9:J26,'Real Rail Rate Index'!J9:J26)/SUM('Real RevCmdShare by Comm'!J9:J26)))</f>
        <v>85.289709761819296</v>
      </c>
      <c r="G5" s="123">
        <f>F5*IF(SUM('Real RevCmdShare by Comm'!K9:K26)=0,1,EXP(SUMPRODUCT('Real RevCmdShare by Comm'!K9:K26,'Real Rail Rate Index'!K9:K26)/SUM('Real RevCmdShare by Comm'!K9:K26)))</f>
        <v>82.74317340323195</v>
      </c>
      <c r="H5" s="123">
        <f>G5*IF(SUM('Real RevCmdShare by Comm'!L9:L26)=0,1,EXP(SUMPRODUCT('Real RevCmdShare by Comm'!L9:L26,'Real Rail Rate Index'!L9:L26)/SUM('Real RevCmdShare by Comm'!L9:L26)))</f>
        <v>84.21953361212546</v>
      </c>
      <c r="I5" s="123">
        <f>H5*IF(SUM('Real RevCmdShare by Comm'!M9:M26)=0,1,EXP(SUMPRODUCT('Real RevCmdShare by Comm'!M9:M26,'Real Rail Rate Index'!M9:M26)/SUM('Real RevCmdShare by Comm'!M9:M26)))</f>
        <v>81.385749220703559</v>
      </c>
      <c r="J5" s="123">
        <f>I5*IF(SUM('Real RevCmdShare by Comm'!N9:N26)=0,1,EXP(SUMPRODUCT('Real RevCmdShare by Comm'!N9:N26,'Real Rail Rate Index'!N9:N26)/SUM('Real RevCmdShare by Comm'!N9:N26)))</f>
        <v>81.133801627081354</v>
      </c>
      <c r="K5" s="123">
        <f>J5*IF(SUM('Real RevCmdShare by Comm'!O9:O26)=0,1,EXP(SUMPRODUCT('Real RevCmdShare by Comm'!O9:O26,'Real Rail Rate Index'!O9:O26)/SUM('Real RevCmdShare by Comm'!O9:O26)))</f>
        <v>82.742833867601263</v>
      </c>
      <c r="L5" s="123">
        <f>K5*IF(SUM('Real RevCmdShare by Comm'!P9:P26)=0,1,EXP(SUMPRODUCT('Real RevCmdShare by Comm'!P9:P26,'Real Rail Rate Index'!P9:P26)/SUM('Real RevCmdShare by Comm'!P9:P26)))</f>
        <v>85.475541079745923</v>
      </c>
      <c r="M5" s="123">
        <f>L5*IF(SUM('Real RevCmdShare by Comm'!Q9:Q26)=0,1,EXP(SUMPRODUCT('Real RevCmdShare by Comm'!Q9:Q26,'Real Rail Rate Index'!Q9:Q26)/SUM('Real RevCmdShare by Comm'!Q9:Q26)))</f>
        <v>80.057380176763985</v>
      </c>
      <c r="N5" s="123">
        <f>M5*IF(SUM('Real RevCmdShare by Comm'!R9:R26)=0,1,EXP(SUMPRODUCT('Real RevCmdShare by Comm'!R9:R26,'Real Rail Rate Index'!R9:R26)/SUM('Real RevCmdShare by Comm'!R9:R26)))</f>
        <v>79.356145976832593</v>
      </c>
      <c r="O5" s="123">
        <f>N5*IF(SUM('Real RevCmdShare by Comm'!S9:S26)=0,1,EXP(SUMPRODUCT('Real RevCmdShare by Comm'!S9:S26,'Real Rail Rate Index'!S9:S26)/SUM('Real RevCmdShare by Comm'!S9:S26)))</f>
        <v>79.303928556356922</v>
      </c>
      <c r="P5" s="123">
        <f>O5*IF(SUM('Real RevCmdShare by Comm'!T9:T26)=0,1,EXP(SUMPRODUCT('Real RevCmdShare by Comm'!T9:T26,'Real Rail Rate Index'!T9:T26)/SUM('Real RevCmdShare by Comm'!T9:T26)))</f>
        <v>77.53419435324146</v>
      </c>
      <c r="Q5" s="123">
        <f>P5*IF(SUM('Real RevCmdShare by Comm'!U9:U26)=0,1,EXP(SUMPRODUCT('Real RevCmdShare by Comm'!U9:U26,'Real Rail Rate Index'!U9:U26)/SUM('Real RevCmdShare by Comm'!U9:U26)))</f>
        <v>74.976525210526205</v>
      </c>
      <c r="R5" s="123">
        <f>Q5*IF(SUM('Real RevCmdShare by Comm'!V9:V26)=0,1,EXP(SUMPRODUCT('Real RevCmdShare by Comm'!V9:V26,'Real Rail Rate Index'!V9:V26)/SUM('Real RevCmdShare by Comm'!V9:V26)))</f>
        <v>73.51317054475777</v>
      </c>
      <c r="S5" s="123">
        <f>R5*IF(SUM('Real RevCmdShare by Comm'!W9:W26)=0,1,EXP(SUMPRODUCT('Real RevCmdShare by Comm'!W9:W26,'Real Rail Rate Index'!W9:W26)/SUM('Real RevCmdShare by Comm'!W9:W26)))</f>
        <v>72.321726672541914</v>
      </c>
      <c r="T5" s="123">
        <f>S5*IF(SUM('Real RevCmdShare by Comm'!X9:X26)=0,1,EXP(SUMPRODUCT('Real RevCmdShare by Comm'!X9:X26,'Real Rail Rate Index'!X9:X26)/SUM('Real RevCmdShare by Comm'!X9:X26)))</f>
        <v>72.845472564401177</v>
      </c>
      <c r="U5" s="123">
        <f>T5*IF(SUM('Real RevCmdShare by Comm'!Y9:Y26)=0,1,EXP(SUMPRODUCT('Real RevCmdShare by Comm'!Y9:Y26,'Real Rail Rate Index'!Y9:Y26)/SUM('Real RevCmdShare by Comm'!Y9:Y26)))</f>
        <v>70.844733661778307</v>
      </c>
      <c r="V5" s="123">
        <f>U5*IF(SUM('Real RevCmdShare by Comm'!Z9:Z26)=0,1,EXP(SUMPRODUCT('Real RevCmdShare by Comm'!Z9:Z26,'Real Rail Rate Index'!Z9:Z26)/SUM('Real RevCmdShare by Comm'!Z9:Z26)))</f>
        <v>73.469220967338543</v>
      </c>
      <c r="W5" s="123">
        <f>V5*IF(SUM('Real RevCmdShare by Comm'!AA9:AA26)=0,1,EXP(SUMPRODUCT('Real RevCmdShare by Comm'!AA9:AA26,'Real Rail Rate Index'!AA9:AA26)/SUM('Real RevCmdShare by Comm'!AA9:AA26)))</f>
        <v>80.308207892111241</v>
      </c>
      <c r="X5" s="123">
        <f>W5*IF(SUM('Real RevCmdShare by Comm'!AB9:AB26)=0,1,EXP(SUMPRODUCT('Real RevCmdShare by Comm'!AB9:AB26,'Real Rail Rate Index'!AB9:AB26)/SUM('Real RevCmdShare by Comm'!AB9:AB26)))</f>
        <v>83.461429463088038</v>
      </c>
      <c r="Y5" s="123">
        <f>X5*IF(SUM('Real RevCmdShare by Comm'!AC9:AC26)=0,1,EXP(SUMPRODUCT('Real RevCmdShare by Comm'!AC9:AC26,'Real Rail Rate Index'!AC9:AC26)/SUM('Real RevCmdShare by Comm'!AC9:AC26)))</f>
        <v>85.795712667366075</v>
      </c>
      <c r="Z5" s="123">
        <f>Y5*IF(SUM('Real RevCmdShare by Comm'!AD9:AD26)=0,1,EXP(SUMPRODUCT('Real RevCmdShare by Comm'!AD9:AD26,'Real Rail Rate Index'!AD9:AD26)/SUM('Real RevCmdShare by Comm'!AD9:AD26)))</f>
        <v>98.322812825356991</v>
      </c>
      <c r="AA5" s="123">
        <f>Z5*IF(SUM('Real RevCmdShare by Comm'!AE9:AE26)=0,1,EXP(SUMPRODUCT('Real RevCmdShare by Comm'!AE9:AE26,'Real Rail Rate Index'!AE9:AE26)/SUM('Real RevCmdShare by Comm'!AE9:AE26)))</f>
        <v>92.546274648864298</v>
      </c>
      <c r="AB5" s="123">
        <f>AA5*IF(SUM('Real RevCmdShare by Comm'!AF9:AF26)=0,1,EXP(SUMPRODUCT('Real RevCmdShare by Comm'!AF9:AF26,'Real Rail Rate Index'!AF9:AF26)/SUM('Real RevCmdShare by Comm'!AF9:AF26)))</f>
        <v>97.039897855009343</v>
      </c>
      <c r="AC5" s="123">
        <f>AB5*IF(SUM('Real RevCmdShare by Comm'!AG9:AG26)=0,1,EXP(SUMPRODUCT('Real RevCmdShare by Comm'!AG9:AG26,'Real Rail Rate Index'!AG9:AG26)/SUM('Real RevCmdShare by Comm'!AG9:AG26)))</f>
        <v>104.49558189466848</v>
      </c>
      <c r="AD5" s="123">
        <f>AC5*IF(SUM('Real RevCmdShare by Comm'!AH9:AH26)=0,1,EXP(SUMPRODUCT('Real RevCmdShare by Comm'!AH9:AH26,'Real Rail Rate Index'!AH9:AH26)/SUM('Real RevCmdShare by Comm'!AH9:AH26)))</f>
        <v>106.3532057740718</v>
      </c>
      <c r="AE5" s="123">
        <f>AD5*IF(SUM('Real RevCmdShare by Comm'!AI9:AI26)=0,1,EXP(SUMPRODUCT('Real RevCmdShare by Comm'!AI9:AI26,'Real Rail Rate Index'!AI9:AI26)/SUM('Real RevCmdShare by Comm'!AI9:AI26)))</f>
        <v>107.51197546814335</v>
      </c>
      <c r="AF5" s="123">
        <f>AE5*IF(SUM('Real RevCmdShare by Comm'!AJ9:AJ26)=0,1,EXP(SUMPRODUCT('Real RevCmdShare by Comm'!AJ9:AJ26,'Real Rail Rate Index'!AJ9:AJ26)/SUM('Real RevCmdShare by Comm'!AJ9:AJ26)))</f>
        <v>108.20285735664496</v>
      </c>
      <c r="AG5" s="123">
        <f>AF5*IF(SUM('Real RevCmdShare by Comm'!AK9:AK26)=0,1,EXP(SUMPRODUCT('Real RevCmdShare by Comm'!AK9:AK26,'Real Rail Rate Index'!AK9:AK26)/SUM('Real RevCmdShare by Comm'!AK9:AK26)))</f>
        <v>101.99706190683139</v>
      </c>
      <c r="AH5" s="123">
        <f>AG5*IF(SUM('Real RevCmdShare by Comm'!AL9:AL26)=0,1,EXP(SUMPRODUCT('Real RevCmdShare by Comm'!AL9:AL26,'Real Rail Rate Index'!AL9:AL26)/SUM('Real RevCmdShare by Comm'!AL9:AL26)))</f>
        <v>100.91161510010164</v>
      </c>
      <c r="AI5" s="123">
        <f>AH5*IF(SUM('Real RevCmdShare by Comm'!AM9:AM26)=0,1,EXP(SUMPRODUCT('Real RevCmdShare by Comm'!AM9:AM26,'Real Rail Rate Index'!AM9:AM26)/SUM('Real RevCmdShare by Comm'!AM9:AM26)))</f>
        <v>101.63932068184783</v>
      </c>
      <c r="AJ5" s="123">
        <f>AI5*IF(SUM('Real RevCmdShare by Comm'!AN9:AN26)=0,1,EXP(SUMPRODUCT('Real RevCmdShare by Comm'!AN9:AN26,'Real Rail Rate Index'!AN9:AN26)/SUM('Real RevCmdShare by Comm'!AN9:AN26)))</f>
        <v>100.48473411313549</v>
      </c>
      <c r="AK5" s="123">
        <f>AJ5*IF(SUM('Real RevCmdShare by Comm'!AO9:AO26)=0,1,EXP(SUMPRODUCT('Real RevCmdShare by Comm'!AO9:AO26,'Real Rail Rate Index'!AO9:AO26)/SUM('Real RevCmdShare by Comm'!AO9:AO26)))</f>
        <v>106.78456490277225</v>
      </c>
      <c r="AL5" s="123">
        <f>AK5*IF(SUM('Real RevCmdShare by Comm'!AP9:AP26)=0,1,EXP(SUMPRODUCT('Real RevCmdShare by Comm'!AP9:AP26,'Real Rail Rate Index'!AP9:AP26)/SUM('Real RevCmdShare by Comm'!AP9:AP26)))</f>
        <v>104.6711887592723</v>
      </c>
      <c r="AM5" s="123">
        <f>AL5*IF(SUM('Real RevCmdShare by Comm'!AQ9:AQ26)=0,1,EXP(SUMPRODUCT('Real RevCmdShare by Comm'!AQ9:AQ26,'Real Rail Rate Index'!AQ9:AQ26)/SUM('Real RevCmdShare by Comm'!AQ9:AQ26)))</f>
        <v>98.321445579463386</v>
      </c>
      <c r="AN5" s="123">
        <f>AM5*IF(SUM('Real RevCmdShare by Comm'!AR9:AR26)=0,1,EXP(SUMPRODUCT('Real RevCmdShare by Comm'!AR9:AR26,'Real Rail Rate Index'!AR9:AR26)/SUM('Real RevCmdShare by Comm'!AR9:AR26)))</f>
        <v>101.01183860844976</v>
      </c>
      <c r="AO5" s="123" t="e">
        <f>AN5*IF(SUM('Real RevCmdShare by Comm'!AS9:AS26)=0,1,EXP(SUMPRODUCT('Real RevCmdShare by Comm'!AS9:AS26,'Real Rail Rate Index'!AS9:AS26)/SUM('Real RevCmdShare by Comm'!AS9:AS26)))</f>
        <v>#N/A</v>
      </c>
      <c r="AP5" s="123" t="e">
        <f>AO5*IF(SUM('Real RevCmdShare by Comm'!AT9:AT26)=0,1,EXP(SUMPRODUCT('Real RevCmdShare by Comm'!AT9:AT26,'Real Rail Rate Index'!AT9:AT26)/SUM('Real RevCmdShare by Comm'!AT9:AT26)))</f>
        <v>#N/A</v>
      </c>
      <c r="AQ5" s="123" t="e">
        <f>AP5*IF(SUM('Real RevCmdShare by Comm'!AU9:AU26)=0,1,EXP(SUMPRODUCT('Real RevCmdShare by Comm'!AU9:AU26,'Real Rail Rate Index'!AU9:AU26)/SUM('Real RevCmdShare by Comm'!AU9:AU26)))</f>
        <v>#N/A</v>
      </c>
      <c r="AR5" s="123" t="e">
        <f>AQ5*IF(SUM('Real RevCmdShare by Comm'!AV9:AV26)=0,1,EXP(SUMPRODUCT('Real RevCmdShare by Comm'!AV9:AV26,'Real Rail Rate Index'!AV9:AV26)/SUM('Real RevCmdShare by Comm'!AV9:AV26)))</f>
        <v>#N/A</v>
      </c>
      <c r="AS5" s="123" t="e">
        <f>AR5*IF(SUM('Real RevCmdShare by Comm'!AW9:AW26)=0,1,EXP(SUMPRODUCT('Real RevCmdShare by Comm'!AW9:AW26,'Real Rail Rate Index'!AW9:AW26)/SUM('Real RevCmdShare by Comm'!AW9:AW26)))</f>
        <v>#N/A</v>
      </c>
      <c r="AT5" s="123" t="e">
        <f>AS5*IF(SUM('Real RevCmdShare by Comm'!AX9:AX26)=0,1,EXP(SUMPRODUCT('Real RevCmdShare by Comm'!AX9:AX26,'Real Rail Rate Index'!AX9:AX26)/SUM('Real RevCmdShare by Comm'!AX9:AX26)))</f>
        <v>#N/A</v>
      </c>
      <c r="AU5" s="123" t="e">
        <f>AT5*IF(SUM('Real RevCmdShare by Comm'!AY9:AY26)=0,1,EXP(SUMPRODUCT('Real RevCmdShare by Comm'!AY9:AY26,'Real Rail Rate Index'!AY9:AY26)/SUM('Real RevCmdShare by Comm'!AY9:AY26)))</f>
        <v>#N/A</v>
      </c>
      <c r="AV5" s="123" t="e">
        <f>AU5*IF(SUM('Real RevCmdShare by Comm'!AZ9:AZ26)=0,1,EXP(SUMPRODUCT('Real RevCmdShare by Comm'!AZ9:AZ26,'Real Rail Rate Index'!AZ9:AZ26)/SUM('Real RevCmdShare by Comm'!AZ9:AZ26)))</f>
        <v>#N/A</v>
      </c>
      <c r="AW5" s="123"/>
      <c r="AX5" s="123">
        <f t="shared" si="19"/>
        <v>-2.0007389026228708</v>
      </c>
      <c r="AY5" s="123">
        <f t="shared" si="20"/>
        <v>2.6244873055602369</v>
      </c>
      <c r="AZ5" s="123">
        <f t="shared" si="21"/>
        <v>6.8389869247726978</v>
      </c>
      <c r="BA5" s="123">
        <f t="shared" si="22"/>
        <v>3.1532215709767968</v>
      </c>
      <c r="BB5" s="123">
        <f t="shared" si="23"/>
        <v>2.3342832042780373</v>
      </c>
      <c r="BC5" s="123">
        <f t="shared" si="24"/>
        <v>12.527100157990915</v>
      </c>
      <c r="BD5" s="123">
        <f t="shared" si="25"/>
        <v>-5.7765381764926929</v>
      </c>
      <c r="BE5" s="123">
        <f t="shared" si="26"/>
        <v>4.4936232061450454</v>
      </c>
      <c r="BF5" s="123">
        <f t="shared" si="27"/>
        <v>7.4556840396591326</v>
      </c>
      <c r="BG5" s="123">
        <f t="shared" si="28"/>
        <v>1.8576238794033202</v>
      </c>
      <c r="BH5" s="123">
        <f t="shared" si="29"/>
        <v>1.1587696940715517</v>
      </c>
      <c r="BI5" s="123">
        <f t="shared" si="30"/>
        <v>0.69088188850160748</v>
      </c>
      <c r="BJ5" s="123">
        <f t="shared" si="31"/>
        <v>-6.2057954498135643</v>
      </c>
      <c r="BK5" s="123">
        <f t="shared" si="32"/>
        <v>-1.0854468067297489</v>
      </c>
      <c r="BL5" s="123">
        <f t="shared" si="33"/>
        <v>0.72770558174619282</v>
      </c>
      <c r="BM5" s="123">
        <f t="shared" si="34"/>
        <v>-1.1545865687123467</v>
      </c>
      <c r="BN5" s="123">
        <f t="shared" si="35"/>
        <v>6.2998307896367578</v>
      </c>
      <c r="BO5" s="123">
        <f t="shared" si="36"/>
        <v>-2.1133761434999485</v>
      </c>
      <c r="BP5" s="123">
        <f t="shared" si="37"/>
        <v>-6.349743179808911</v>
      </c>
      <c r="BQ5" s="123">
        <f t="shared" si="38"/>
        <v>2.690393028986378</v>
      </c>
      <c r="BR5" s="123" t="e">
        <f t="shared" si="39"/>
        <v>#N/A</v>
      </c>
      <c r="BS5" s="123" t="e">
        <f t="shared" si="40"/>
        <v>#N/A</v>
      </c>
      <c r="BT5" s="123" t="e">
        <f t="shared" si="41"/>
        <v>#N/A</v>
      </c>
      <c r="BU5" s="123" t="e">
        <f t="shared" si="42"/>
        <v>#N/A</v>
      </c>
      <c r="BV5" s="123" t="e">
        <f t="shared" si="43"/>
        <v>#N/A</v>
      </c>
      <c r="BW5" s="123" t="e">
        <f t="shared" si="44"/>
        <v>#N/A</v>
      </c>
      <c r="BX5" s="123" t="e">
        <f t="shared" si="45"/>
        <v>#N/A</v>
      </c>
      <c r="BY5" s="123" t="e">
        <f t="shared" si="46"/>
        <v>#N/A</v>
      </c>
    </row>
    <row r="6" spans="1:245" ht="12.75" customHeight="1" x14ac:dyDescent="0.3">
      <c r="A6" s="195" t="s">
        <v>144</v>
      </c>
      <c r="B6" s="227" t="str">
        <f>IF(A6=0,"",VLOOKUP(A6,'Commodity Code List'!$B$2:$C$18,2,FALSE))</f>
        <v>10</v>
      </c>
      <c r="C6" s="124">
        <v>100</v>
      </c>
      <c r="D6" s="125">
        <f>C6*IF(SUM('Real RevCmdShare by Comm'!H27:H29)=0,1,EXP(SUMPRODUCT('Real RevCmdShare by Comm'!H27:H29,'Real Rail Rate Index'!H27:H29)/SUM('Real RevCmdShare by Comm'!H27:H29)))</f>
        <v>97.467166340882429</v>
      </c>
      <c r="E6" s="125">
        <f>D6*IF(SUM('Real RevCmdShare by Comm'!I27:I29)=0,1,EXP(SUMPRODUCT('Real RevCmdShare by Comm'!I27:I29,'Real Rail Rate Index'!I27:I29)/SUM('Real RevCmdShare by Comm'!I27:I29)))</f>
        <v>88.820548329365437</v>
      </c>
      <c r="F6" s="125">
        <f>E6*IF(SUM('Real RevCmdShare by Comm'!J27:J29)=0,1,EXP(SUMPRODUCT('Real RevCmdShare by Comm'!J27:J29,'Real Rail Rate Index'!J27:J29)/SUM('Real RevCmdShare by Comm'!J27:J29)))</f>
        <v>74.666457903985034</v>
      </c>
      <c r="G6" s="125">
        <f>F6*IF(SUM('Real RevCmdShare by Comm'!K27:K29)=0,1,EXP(SUMPRODUCT('Real RevCmdShare by Comm'!K27:K29,'Real Rail Rate Index'!K27:K29)/SUM('Real RevCmdShare by Comm'!K27:K29)))</f>
        <v>68.303491054199469</v>
      </c>
      <c r="H6" s="125">
        <f>G6*IF(SUM('Real RevCmdShare by Comm'!L27:L29)=0,1,EXP(SUMPRODUCT('Real RevCmdShare by Comm'!L27:L29,'Real Rail Rate Index'!L27:L29)/SUM('Real RevCmdShare by Comm'!L27:L29)))</f>
        <v>70.556677410168078</v>
      </c>
      <c r="I6" s="125">
        <f>H6*IF(SUM('Real RevCmdShare by Comm'!M27:M29)=0,1,EXP(SUMPRODUCT('Real RevCmdShare by Comm'!M27:M29,'Real Rail Rate Index'!M27:M29)/SUM('Real RevCmdShare by Comm'!M27:M29)))</f>
        <v>73.121189638628707</v>
      </c>
      <c r="J6" s="125">
        <f>I6*IF(SUM('Real RevCmdShare by Comm'!N27:N29)=0,1,EXP(SUMPRODUCT('Real RevCmdShare by Comm'!N27:N29,'Real Rail Rate Index'!N27:N29)/SUM('Real RevCmdShare by Comm'!N27:N29)))</f>
        <v>69.549760251524489</v>
      </c>
      <c r="K6" s="125">
        <f>J6*IF(SUM('Real RevCmdShare by Comm'!O27:O29)=0,1,EXP(SUMPRODUCT('Real RevCmdShare by Comm'!O27:O29,'Real Rail Rate Index'!O27:O29)/SUM('Real RevCmdShare by Comm'!O27:O29)))</f>
        <v>64.413353068697404</v>
      </c>
      <c r="L6" s="125">
        <f>K6*IF(SUM('Real RevCmdShare by Comm'!P27:P29)=0,1,EXP(SUMPRODUCT('Real RevCmdShare by Comm'!P27:P29,'Real Rail Rate Index'!P27:P29)/SUM('Real RevCmdShare by Comm'!P27:P29)))</f>
        <v>63.398755324274475</v>
      </c>
      <c r="M6" s="125">
        <f>L6*IF(SUM('Real RevCmdShare by Comm'!Q27:Q29)=0,1,EXP(SUMPRODUCT('Real RevCmdShare by Comm'!Q27:Q29,'Real Rail Rate Index'!Q27:Q29)/SUM('Real RevCmdShare by Comm'!Q27:Q29)))</f>
        <v>57.918057454967148</v>
      </c>
      <c r="N6" s="125">
        <f>M6*IF(SUM('Real RevCmdShare by Comm'!R27:R29)=0,1,EXP(SUMPRODUCT('Real RevCmdShare by Comm'!R27:R29,'Real Rail Rate Index'!R27:R29)/SUM('Real RevCmdShare by Comm'!R27:R29)))</f>
        <v>56.608362496325881</v>
      </c>
      <c r="O6" s="125">
        <f>N6*IF(SUM('Real RevCmdShare by Comm'!S27:S29)=0,1,EXP(SUMPRODUCT('Real RevCmdShare by Comm'!S27:S29,'Real Rail Rate Index'!S27:S29)/SUM('Real RevCmdShare by Comm'!S27:S29)))</f>
        <v>64.647257038763541</v>
      </c>
      <c r="P6" s="125">
        <f>O6*IF(SUM('Real RevCmdShare by Comm'!T27:T29)=0,1,EXP(SUMPRODUCT('Real RevCmdShare by Comm'!T27:T29,'Real Rail Rate Index'!T27:T29)/SUM('Real RevCmdShare by Comm'!T27:T29)))</f>
        <v>67.157992830827467</v>
      </c>
      <c r="Q6" s="125">
        <f>P6*IF(SUM('Real RevCmdShare by Comm'!U27:U29)=0,1,EXP(SUMPRODUCT('Real RevCmdShare by Comm'!U27:U29,'Real Rail Rate Index'!U27:U29)/SUM('Real RevCmdShare by Comm'!U27:U29)))</f>
        <v>65.564272449940574</v>
      </c>
      <c r="R6" s="125">
        <f>Q6*IF(SUM('Real RevCmdShare by Comm'!V27:V29)=0,1,EXP(SUMPRODUCT('Real RevCmdShare by Comm'!V27:V29,'Real Rail Rate Index'!V27:V29)/SUM('Real RevCmdShare by Comm'!V27:V29)))</f>
        <v>64.66919723129503</v>
      </c>
      <c r="S6" s="125">
        <f>R6*IF(SUM('Real RevCmdShare by Comm'!W27:W29)=0,1,EXP(SUMPRODUCT('Real RevCmdShare by Comm'!W27:W29,'Real Rail Rate Index'!W27:W29)/SUM('Real RevCmdShare by Comm'!W27:W29)))</f>
        <v>54.971106562026641</v>
      </c>
      <c r="T6" s="125">
        <f>S6*IF(SUM('Real RevCmdShare by Comm'!X27:X29)=0,1,EXP(SUMPRODUCT('Real RevCmdShare by Comm'!X27:X29,'Real Rail Rate Index'!X27:X29)/SUM('Real RevCmdShare by Comm'!X27:X29)))</f>
        <v>59.764366703774471</v>
      </c>
      <c r="U6" s="125">
        <f>T6*IF(SUM('Real RevCmdShare by Comm'!Y27:Y29)=0,1,EXP(SUMPRODUCT('Real RevCmdShare by Comm'!Y27:Y29,'Real Rail Rate Index'!Y27:Y29)/SUM('Real RevCmdShare by Comm'!Y27:Y29)))</f>
        <v>68.92486942864906</v>
      </c>
      <c r="V6" s="125">
        <f>U6*IF(SUM('Real RevCmdShare by Comm'!Z27:Z29)=0,1,EXP(SUMPRODUCT('Real RevCmdShare by Comm'!Z27:Z29,'Real Rail Rate Index'!Z27:Z29)/SUM('Real RevCmdShare by Comm'!Z27:Z29)))</f>
        <v>57.973408101401432</v>
      </c>
      <c r="W6" s="125">
        <f>V6*IF(SUM('Real RevCmdShare by Comm'!AA27:AA29)=0,1,EXP(SUMPRODUCT('Real RevCmdShare by Comm'!AA27:AA29,'Real Rail Rate Index'!AA27:AA29)/SUM('Real RevCmdShare by Comm'!AA27:AA29)))</f>
        <v>59.859086343306039</v>
      </c>
      <c r="X6" s="125">
        <f>W6*IF(SUM('Real RevCmdShare by Comm'!AB27:AB29)=0,1,EXP(SUMPRODUCT('Real RevCmdShare by Comm'!AB27:AB29,'Real Rail Rate Index'!AB27:AB29)/SUM('Real RevCmdShare by Comm'!AB27:AB29)))</f>
        <v>62.771256644583666</v>
      </c>
      <c r="Y6" s="125">
        <f>X6*IF(SUM('Real RevCmdShare by Comm'!AC27:AC29)=0,1,EXP(SUMPRODUCT('Real RevCmdShare by Comm'!AC27:AC29,'Real Rail Rate Index'!AC27:AC29)/SUM('Real RevCmdShare by Comm'!AC27:AC29)))</f>
        <v>66.119169854160546</v>
      </c>
      <c r="Z6" s="125">
        <f>Y6*IF(SUM('Real RevCmdShare by Comm'!AD27:AD29)=0,1,EXP(SUMPRODUCT('Real RevCmdShare by Comm'!AD27:AD29,'Real Rail Rate Index'!AD27:AD29)/SUM('Real RevCmdShare by Comm'!AD27:AD29)))</f>
        <v>70.843284138589681</v>
      </c>
      <c r="AA6" s="125">
        <f>Z6*IF(SUM('Real RevCmdShare by Comm'!AE27:AE29)=0,1,EXP(SUMPRODUCT('Real RevCmdShare by Comm'!AE27:AE29,'Real Rail Rate Index'!AE27:AE29)/SUM('Real RevCmdShare by Comm'!AE27:AE29)))</f>
        <v>76.62001217029632</v>
      </c>
      <c r="AB6" s="125">
        <f>AA6*IF(SUM('Real RevCmdShare by Comm'!AF27:AF29)=0,1,EXP(SUMPRODUCT('Real RevCmdShare by Comm'!AF27:AF29,'Real Rail Rate Index'!AF27:AF29)/SUM('Real RevCmdShare by Comm'!AF27:AF29)))</f>
        <v>65.602011781161821</v>
      </c>
      <c r="AC6" s="125">
        <f>AB6*IF(SUM('Real RevCmdShare by Comm'!AG27:AG29)=0,1,EXP(SUMPRODUCT('Real RevCmdShare by Comm'!AG27:AG29,'Real Rail Rate Index'!AG27:AG29)/SUM('Real RevCmdShare by Comm'!AG27:AG29)))</f>
        <v>72.394099425630458</v>
      </c>
      <c r="AD6" s="125">
        <f>AC6*IF(SUM('Real RevCmdShare by Comm'!AH27:AH29)=0,1,EXP(SUMPRODUCT('Real RevCmdShare by Comm'!AH27:AH29,'Real Rail Rate Index'!AH27:AH29)/SUM('Real RevCmdShare by Comm'!AH27:AH29)))</f>
        <v>71.835064449357674</v>
      </c>
      <c r="AE6" s="125">
        <f>AD6*IF(SUM('Real RevCmdShare by Comm'!AI27:AI29)=0,1,EXP(SUMPRODUCT('Real RevCmdShare by Comm'!AI27:AI29,'Real Rail Rate Index'!AI27:AI29)/SUM('Real RevCmdShare by Comm'!AI27:AI29)))</f>
        <v>71.31620147011752</v>
      </c>
      <c r="AF6" s="125">
        <f>AE6*IF(SUM('Real RevCmdShare by Comm'!AJ27:AJ29)=0,1,EXP(SUMPRODUCT('Real RevCmdShare by Comm'!AJ27:AJ29,'Real Rail Rate Index'!AJ27:AJ29)/SUM('Real RevCmdShare by Comm'!AJ27:AJ29)))</f>
        <v>70.895747222718057</v>
      </c>
      <c r="AG6" s="125">
        <f>AF6*IF(SUM('Real RevCmdShare by Comm'!AK27:AK29)=0,1,EXP(SUMPRODUCT('Real RevCmdShare by Comm'!AK27:AK29,'Real Rail Rate Index'!AK27:AK29)/SUM('Real RevCmdShare by Comm'!AK27:AK29)))</f>
        <v>70.431796458537562</v>
      </c>
      <c r="AH6" s="125">
        <f>AG6*IF(SUM('Real RevCmdShare by Comm'!AL27:AL29)=0,1,EXP(SUMPRODUCT('Real RevCmdShare by Comm'!AL27:AL29,'Real Rail Rate Index'!AL27:AL29)/SUM('Real RevCmdShare by Comm'!AL27:AL29)))</f>
        <v>61.71103154957045</v>
      </c>
      <c r="AI6" s="125">
        <f>AH6*IF(SUM('Real RevCmdShare by Comm'!AM27:AM29)=0,1,EXP(SUMPRODUCT('Real RevCmdShare by Comm'!AM27:AM29,'Real Rail Rate Index'!AM27:AM29)/SUM('Real RevCmdShare by Comm'!AM27:AM29)))</f>
        <v>53.115513575308128</v>
      </c>
      <c r="AJ6" s="125">
        <f>AI6*IF(SUM('Real RevCmdShare by Comm'!AN27:AN29)=0,1,EXP(SUMPRODUCT('Real RevCmdShare by Comm'!AN27:AN29,'Real Rail Rate Index'!AN27:AN29)/SUM('Real RevCmdShare by Comm'!AN27:AN29)))</f>
        <v>43.739820684832182</v>
      </c>
      <c r="AK6" s="125">
        <f>AJ6*IF(SUM('Real RevCmdShare by Comm'!AO27:AO29)=0,1,EXP(SUMPRODUCT('Real RevCmdShare by Comm'!AO27:AO29,'Real Rail Rate Index'!AO27:AO29)/SUM('Real RevCmdShare by Comm'!AO27:AO29)))</f>
        <v>70.155740917059759</v>
      </c>
      <c r="AL6" s="125">
        <f>AK6*IF(SUM('Real RevCmdShare by Comm'!AP27:AP29)=0,1,EXP(SUMPRODUCT('Real RevCmdShare by Comm'!AP27:AP29,'Real Rail Rate Index'!AP27:AP29)/SUM('Real RevCmdShare by Comm'!AP27:AP29)))</f>
        <v>72.124363100591793</v>
      </c>
      <c r="AM6" s="125">
        <f>AL6*IF(SUM('Real RevCmdShare by Comm'!AQ27:AQ29)=0,1,EXP(SUMPRODUCT('Real RevCmdShare by Comm'!AQ27:AQ29,'Real Rail Rate Index'!AQ27:AQ29)/SUM('Real RevCmdShare by Comm'!AQ27:AQ29)))</f>
        <v>65.135179913843189</v>
      </c>
      <c r="AN6" s="125">
        <f>AM6*IF(SUM('Real RevCmdShare by Comm'!AR27:AR29)=0,1,EXP(SUMPRODUCT('Real RevCmdShare by Comm'!AR27:AR29,'Real Rail Rate Index'!AR27:AR29)/SUM('Real RevCmdShare by Comm'!AR27:AR29)))</f>
        <v>41.838921096425373</v>
      </c>
      <c r="AO6" s="125" t="e">
        <f>AN6*IF(SUM('Real RevCmdShare by Comm'!AS27:AS29)=0,1,EXP(SUMPRODUCT('Real RevCmdShare by Comm'!AS27:AS29,'Real Rail Rate Index'!AS27:AS29)/SUM('Real RevCmdShare by Comm'!AS27:AS29)))</f>
        <v>#N/A</v>
      </c>
      <c r="AP6" s="125" t="e">
        <f>AO6*IF(SUM('Real RevCmdShare by Comm'!AT27:AT29)=0,1,EXP(SUMPRODUCT('Real RevCmdShare by Comm'!AT27:AT29,'Real Rail Rate Index'!AT27:AT29)/SUM('Real RevCmdShare by Comm'!AT27:AT29)))</f>
        <v>#N/A</v>
      </c>
      <c r="AQ6" s="125" t="e">
        <f>AP6*IF(SUM('Real RevCmdShare by Comm'!AU27:AU29)=0,1,EXP(SUMPRODUCT('Real RevCmdShare by Comm'!AU27:AU29,'Real Rail Rate Index'!AU27:AU29)/SUM('Real RevCmdShare by Comm'!AU27:AU29)))</f>
        <v>#N/A</v>
      </c>
      <c r="AR6" s="125" t="e">
        <f>AQ6*IF(SUM('Real RevCmdShare by Comm'!AV27:AV29)=0,1,EXP(SUMPRODUCT('Real RevCmdShare by Comm'!AV27:AV29,'Real Rail Rate Index'!AV27:AV29)/SUM('Real RevCmdShare by Comm'!AV27:AV29)))</f>
        <v>#N/A</v>
      </c>
      <c r="AS6" s="125" t="e">
        <f>AR6*IF(SUM('Real RevCmdShare by Comm'!AW27:AW29)=0,1,EXP(SUMPRODUCT('Real RevCmdShare by Comm'!AW27:AW29,'Real Rail Rate Index'!AW27:AW29)/SUM('Real RevCmdShare by Comm'!AW27:AW29)))</f>
        <v>#N/A</v>
      </c>
      <c r="AT6" s="125" t="e">
        <f>AS6*IF(SUM('Real RevCmdShare by Comm'!AX27:AX29)=0,1,EXP(SUMPRODUCT('Real RevCmdShare by Comm'!AX27:AX29,'Real Rail Rate Index'!AX27:AX29)/SUM('Real RevCmdShare by Comm'!AX27:AX29)))</f>
        <v>#N/A</v>
      </c>
      <c r="AU6" s="125" t="e">
        <f>AT6*IF(SUM('Real RevCmdShare by Comm'!AY27:AY29)=0,1,EXP(SUMPRODUCT('Real RevCmdShare by Comm'!AY27:AY29,'Real Rail Rate Index'!AY27:AY29)/SUM('Real RevCmdShare by Comm'!AY27:AY29)))</f>
        <v>#N/A</v>
      </c>
      <c r="AV6" s="125" t="e">
        <f>AU6*IF(SUM('Real RevCmdShare by Comm'!AZ27:AZ29)=0,1,EXP(SUMPRODUCT('Real RevCmdShare by Comm'!AZ27:AZ29,'Real Rail Rate Index'!AZ27:AZ29)/SUM('Real RevCmdShare by Comm'!AZ27:AZ29)))</f>
        <v>#N/A</v>
      </c>
      <c r="AW6" s="125"/>
      <c r="AX6" s="220">
        <f t="shared" si="19"/>
        <v>9.1605027248745898</v>
      </c>
      <c r="AY6" s="220">
        <f t="shared" si="20"/>
        <v>-10.951461327247628</v>
      </c>
      <c r="AZ6" s="220">
        <f t="shared" si="21"/>
        <v>1.885678241904607</v>
      </c>
      <c r="BA6" s="220">
        <f t="shared" si="22"/>
        <v>2.9121703012776265</v>
      </c>
      <c r="BB6" s="220">
        <f t="shared" si="23"/>
        <v>3.3479132095768804</v>
      </c>
      <c r="BC6" s="220">
        <f t="shared" si="24"/>
        <v>4.7241142844291346</v>
      </c>
      <c r="BD6" s="220">
        <f t="shared" si="25"/>
        <v>5.7767280317066394</v>
      </c>
      <c r="BE6" s="220">
        <f t="shared" si="26"/>
        <v>-11.0180003891345</v>
      </c>
      <c r="BF6" s="220">
        <f t="shared" si="27"/>
        <v>6.7920876444686371</v>
      </c>
      <c r="BG6" s="220">
        <f t="shared" si="28"/>
        <v>-0.55903497627278398</v>
      </c>
      <c r="BH6" s="220">
        <f t="shared" si="29"/>
        <v>-0.51886297924015423</v>
      </c>
      <c r="BI6" s="220">
        <f t="shared" si="30"/>
        <v>-0.42045424739946213</v>
      </c>
      <c r="BJ6" s="220">
        <f t="shared" si="31"/>
        <v>-0.46395076418049541</v>
      </c>
      <c r="BK6" s="220">
        <f t="shared" si="32"/>
        <v>-8.7207649089671122</v>
      </c>
      <c r="BL6" s="220">
        <f t="shared" si="33"/>
        <v>-8.5955179742623216</v>
      </c>
      <c r="BM6" s="220">
        <f t="shared" si="34"/>
        <v>-9.3756928904759462</v>
      </c>
      <c r="BN6" s="220">
        <f>IF(AJ6&gt;0,AK6-AJ6,0)</f>
        <v>26.415920232227577</v>
      </c>
      <c r="BO6" s="220">
        <f t="shared" si="36"/>
        <v>1.9686221835320339</v>
      </c>
      <c r="BP6" s="220">
        <f t="shared" si="37"/>
        <v>-6.9891831867486047</v>
      </c>
      <c r="BQ6" s="220">
        <f t="shared" si="38"/>
        <v>-23.296258817417815</v>
      </c>
      <c r="BR6" s="220" t="e">
        <f t="shared" si="39"/>
        <v>#N/A</v>
      </c>
      <c r="BS6" s="220" t="e">
        <f t="shared" si="40"/>
        <v>#N/A</v>
      </c>
      <c r="BT6" s="220" t="e">
        <f t="shared" si="41"/>
        <v>#N/A</v>
      </c>
      <c r="BU6" s="220" t="e">
        <f t="shared" si="42"/>
        <v>#N/A</v>
      </c>
      <c r="BV6" s="220" t="e">
        <f t="shared" si="43"/>
        <v>#N/A</v>
      </c>
      <c r="BW6" s="220" t="e">
        <f t="shared" si="44"/>
        <v>#N/A</v>
      </c>
      <c r="BX6" s="220" t="e">
        <f t="shared" si="45"/>
        <v>#N/A</v>
      </c>
      <c r="BY6" s="220" t="e">
        <f t="shared" si="46"/>
        <v>#N/A</v>
      </c>
    </row>
    <row r="7" spans="1:245" ht="12.75" customHeight="1" x14ac:dyDescent="0.3">
      <c r="A7" s="65" t="s">
        <v>40</v>
      </c>
      <c r="B7" s="226" t="str">
        <f>IF(A7=0,"",VLOOKUP(A7,'Commodity Code List'!$B$2:$C$18,2,FALSE))</f>
        <v>11</v>
      </c>
      <c r="C7" s="198">
        <v>100</v>
      </c>
      <c r="D7" s="123">
        <f>C7*IF(SUM('Real RevCmdShare by Comm'!H30:H37)=0,1,EXP(SUMPRODUCT('Real RevCmdShare by Comm'!H30:H37,'Real Rail Rate Index'!H30:H37)/SUM('Real RevCmdShare by Comm'!H30:H37)))</f>
        <v>94.736763409873745</v>
      </c>
      <c r="E7" s="123">
        <f>D7*IF(SUM('Real RevCmdShare by Comm'!I30:I37)=0,1,EXP(SUMPRODUCT('Real RevCmdShare by Comm'!I30:I37,'Real Rail Rate Index'!I30:I37)/SUM('Real RevCmdShare by Comm'!I30:I37)))</f>
        <v>87.807388484133753</v>
      </c>
      <c r="F7" s="123">
        <f>E7*IF(SUM('Real RevCmdShare by Comm'!J30:J37)=0,1,EXP(SUMPRODUCT('Real RevCmdShare by Comm'!J30:J37,'Real Rail Rate Index'!J30:J37)/SUM('Real RevCmdShare by Comm'!J30:J37)))</f>
        <v>83.352093496599664</v>
      </c>
      <c r="G7" s="123">
        <f>F7*IF(SUM('Real RevCmdShare by Comm'!K30:K37)=0,1,EXP(SUMPRODUCT('Real RevCmdShare by Comm'!K30:K37,'Real Rail Rate Index'!K30:K37)/SUM('Real RevCmdShare by Comm'!K30:K37)))</f>
        <v>79.782006632137254</v>
      </c>
      <c r="H7" s="123">
        <f>G7*IF(SUM('Real RevCmdShare by Comm'!L30:L37)=0,1,EXP(SUMPRODUCT('Real RevCmdShare by Comm'!L30:L37,'Real Rail Rate Index'!L30:L37)/SUM('Real RevCmdShare by Comm'!L30:L37)))</f>
        <v>77.112430553535376</v>
      </c>
      <c r="I7" s="123">
        <f>H7*IF(SUM('Real RevCmdShare by Comm'!M30:M37)=0,1,EXP(SUMPRODUCT('Real RevCmdShare by Comm'!M30:M37,'Real Rail Rate Index'!M30:M37)/SUM('Real RevCmdShare by Comm'!M30:M37)))</f>
        <v>75.672038265691938</v>
      </c>
      <c r="J7" s="123">
        <f>I7*IF(SUM('Real RevCmdShare by Comm'!N30:N37)=0,1,EXP(SUMPRODUCT('Real RevCmdShare by Comm'!N30:N37,'Real Rail Rate Index'!N30:N37)/SUM('Real RevCmdShare by Comm'!N30:N37)))</f>
        <v>73.057434786513355</v>
      </c>
      <c r="K7" s="123">
        <f>J7*IF(SUM('Real RevCmdShare by Comm'!O30:O37)=0,1,EXP(SUMPRODUCT('Real RevCmdShare by Comm'!O30:O37,'Real Rail Rate Index'!O30:O37)/SUM('Real RevCmdShare by Comm'!O30:O37)))</f>
        <v>69.854284011287234</v>
      </c>
      <c r="L7" s="123">
        <f>K7*IF(SUM('Real RevCmdShare by Comm'!P30:P37)=0,1,EXP(SUMPRODUCT('Real RevCmdShare by Comm'!P30:P37,'Real Rail Rate Index'!P30:P37)/SUM('Real RevCmdShare by Comm'!P30:P37)))</f>
        <v>64.46721937889194</v>
      </c>
      <c r="M7" s="123">
        <f>L7*IF(SUM('Real RevCmdShare by Comm'!Q30:Q37)=0,1,EXP(SUMPRODUCT('Real RevCmdShare by Comm'!Q30:Q37,'Real Rail Rate Index'!Q30:Q37)/SUM('Real RevCmdShare by Comm'!Q30:Q37)))</f>
        <v>62.169510175437708</v>
      </c>
      <c r="N7" s="123">
        <f>M7*IF(SUM('Real RevCmdShare by Comm'!R30:R37)=0,1,EXP(SUMPRODUCT('Real RevCmdShare by Comm'!R30:R37,'Real Rail Rate Index'!R30:R37)/SUM('Real RevCmdShare by Comm'!R30:R37)))</f>
        <v>59.534649634173938</v>
      </c>
      <c r="O7" s="123">
        <f>N7*IF(SUM('Real RevCmdShare by Comm'!S30:S37)=0,1,EXP(SUMPRODUCT('Real RevCmdShare by Comm'!S30:S37,'Real Rail Rate Index'!S30:S37)/SUM('Real RevCmdShare by Comm'!S30:S37)))</f>
        <v>58.624709860988851</v>
      </c>
      <c r="P7" s="123">
        <f>O7*IF(SUM('Real RevCmdShare by Comm'!T30:T37)=0,1,EXP(SUMPRODUCT('Real RevCmdShare by Comm'!T30:T37,'Real Rail Rate Index'!T30:T37)/SUM('Real RevCmdShare by Comm'!T30:T37)))</f>
        <v>55.83647516076838</v>
      </c>
      <c r="Q7" s="123">
        <f>P7*IF(SUM('Real RevCmdShare by Comm'!U30:U37)=0,1,EXP(SUMPRODUCT('Real RevCmdShare by Comm'!U30:U37,'Real Rail Rate Index'!U30:U37)/SUM('Real RevCmdShare by Comm'!U30:U37)))</f>
        <v>54.419157932456201</v>
      </c>
      <c r="R7" s="123">
        <f>Q7*IF(SUM('Real RevCmdShare by Comm'!V30:V37)=0,1,EXP(SUMPRODUCT('Real RevCmdShare by Comm'!V30:V37,'Real Rail Rate Index'!V30:V37)/SUM('Real RevCmdShare by Comm'!V30:V37)))</f>
        <v>52.75345719756988</v>
      </c>
      <c r="S7" s="123">
        <f>R7*IF(SUM('Real RevCmdShare by Comm'!W30:W37)=0,1,EXP(SUMPRODUCT('Real RevCmdShare by Comm'!W30:W37,'Real Rail Rate Index'!W30:W37)/SUM('Real RevCmdShare by Comm'!W30:W37)))</f>
        <v>50.880277324378142</v>
      </c>
      <c r="T7" s="123">
        <f>S7*IF(SUM('Real RevCmdShare by Comm'!X30:X37)=0,1,EXP(SUMPRODUCT('Real RevCmdShare by Comm'!X30:X37,'Real Rail Rate Index'!X30:X37)/SUM('Real RevCmdShare by Comm'!X30:X37)))</f>
        <v>51.659261907885309</v>
      </c>
      <c r="U7" s="123">
        <f>T7*IF(SUM('Real RevCmdShare by Comm'!Y30:Y37)=0,1,EXP(SUMPRODUCT('Real RevCmdShare by Comm'!Y30:Y37,'Real Rail Rate Index'!Y30:Y37)/SUM('Real RevCmdShare by Comm'!Y30:Y37)))</f>
        <v>50.673612506404446</v>
      </c>
      <c r="V7" s="123">
        <f>U7*IF(SUM('Real RevCmdShare by Comm'!Z30:Z37)=0,1,EXP(SUMPRODUCT('Real RevCmdShare by Comm'!Z30:Z37,'Real Rail Rate Index'!Z30:Z37)/SUM('Real RevCmdShare by Comm'!Z30:Z37)))</f>
        <v>49.272804532364432</v>
      </c>
      <c r="W7" s="123">
        <f>V7*IF(SUM('Real RevCmdShare by Comm'!AA30:AA37)=0,1,EXP(SUMPRODUCT('Real RevCmdShare by Comm'!AA30:AA37,'Real Rail Rate Index'!AA30:AA37)/SUM('Real RevCmdShare by Comm'!AA30:AA37)))</f>
        <v>52.570727671120999</v>
      </c>
      <c r="X7" s="123">
        <f>W7*IF(SUM('Real RevCmdShare by Comm'!AB30:AB37)=0,1,EXP(SUMPRODUCT('Real RevCmdShare by Comm'!AB30:AB37,'Real Rail Rate Index'!AB30:AB37)/SUM('Real RevCmdShare by Comm'!AB30:AB37)))</f>
        <v>54.208111162449072</v>
      </c>
      <c r="Y7" s="123">
        <f>X7*IF(SUM('Real RevCmdShare by Comm'!AC30:AC37)=0,1,EXP(SUMPRODUCT('Real RevCmdShare by Comm'!AC30:AC37,'Real Rail Rate Index'!AC30:AC37)/SUM('Real RevCmdShare by Comm'!AC30:AC37)))</f>
        <v>56.142826896335684</v>
      </c>
      <c r="Z7" s="123">
        <f>Y7*IF(SUM('Real RevCmdShare by Comm'!AD30:AD37)=0,1,EXP(SUMPRODUCT('Real RevCmdShare by Comm'!AD30:AD37,'Real Rail Rate Index'!AD30:AD37)/SUM('Real RevCmdShare by Comm'!AD30:AD37)))</f>
        <v>68.749987596969646</v>
      </c>
      <c r="AA7" s="123">
        <f>Z7*IF(SUM('Real RevCmdShare by Comm'!AE30:AE37)=0,1,EXP(SUMPRODUCT('Real RevCmdShare by Comm'!AE30:AE37,'Real Rail Rate Index'!AE30:AE37)/SUM('Real RevCmdShare by Comm'!AE30:AE37)))</f>
        <v>63.876110246036255</v>
      </c>
      <c r="AB7" s="123">
        <f>AA7*IF(SUM('Real RevCmdShare by Comm'!AF30:AF37)=0,1,EXP(SUMPRODUCT('Real RevCmdShare by Comm'!AF30:AF37,'Real Rail Rate Index'!AF30:AF37)/SUM('Real RevCmdShare by Comm'!AF30:AF37)))</f>
        <v>69.937242777740224</v>
      </c>
      <c r="AC7" s="123">
        <f>AB7*IF(SUM('Real RevCmdShare by Comm'!AG30:AG37)=0,1,EXP(SUMPRODUCT('Real RevCmdShare by Comm'!AG30:AG37,'Real Rail Rate Index'!AG30:AG37)/SUM('Real RevCmdShare by Comm'!AG30:AG37)))</f>
        <v>78.831001804815301</v>
      </c>
      <c r="AD7" s="123">
        <f>AC7*IF(SUM('Real RevCmdShare by Comm'!AH30:AH37)=0,1,EXP(SUMPRODUCT('Real RevCmdShare by Comm'!AH30:AH37,'Real Rail Rate Index'!AH30:AH37)/SUM('Real RevCmdShare by Comm'!AH30:AH37)))</f>
        <v>78.054636859632467</v>
      </c>
      <c r="AE7" s="123">
        <f>AD7*IF(SUM('Real RevCmdShare by Comm'!AI30:AI37)=0,1,EXP(SUMPRODUCT('Real RevCmdShare by Comm'!AI30:AI37,'Real Rail Rate Index'!AI30:AI37)/SUM('Real RevCmdShare by Comm'!AI30:AI37)))</f>
        <v>76.761791534061928</v>
      </c>
      <c r="AF7" s="123">
        <f>AE7*IF(SUM('Real RevCmdShare by Comm'!AJ30:AJ37)=0,1,EXP(SUMPRODUCT('Real RevCmdShare by Comm'!AJ30:AJ37,'Real Rail Rate Index'!AJ30:AJ37)/SUM('Real RevCmdShare by Comm'!AJ30:AJ37)))</f>
        <v>71.08936298863172</v>
      </c>
      <c r="AG7" s="123">
        <f>AF7*IF(SUM('Real RevCmdShare by Comm'!AK30:AK37)=0,1,EXP(SUMPRODUCT('Real RevCmdShare by Comm'!AK30:AK37,'Real Rail Rate Index'!AK30:AK37)/SUM('Real RevCmdShare by Comm'!AK30:AK37)))</f>
        <v>69.027852867108848</v>
      </c>
      <c r="AH7" s="123">
        <f>AG7*IF(SUM('Real RevCmdShare by Comm'!AL30:AL37)=0,1,EXP(SUMPRODUCT('Real RevCmdShare by Comm'!AL30:AL37,'Real Rail Rate Index'!AL30:AL37)/SUM('Real RevCmdShare by Comm'!AL30:AL37)))</f>
        <v>65.230115128168123</v>
      </c>
      <c r="AI7" s="123">
        <f>AH7*IF(SUM('Real RevCmdShare by Comm'!AM30:AM37)=0,1,EXP(SUMPRODUCT('Real RevCmdShare by Comm'!AM30:AM37,'Real Rail Rate Index'!AM30:AM37)/SUM('Real RevCmdShare by Comm'!AM30:AM37)))</f>
        <v>66.680768865518971</v>
      </c>
      <c r="AJ7" s="123">
        <f>AI7*IF(SUM('Real RevCmdShare by Comm'!AN30:AN37)=0,1,EXP(SUMPRODUCT('Real RevCmdShare by Comm'!AN30:AN37,'Real Rail Rate Index'!AN30:AN37)/SUM('Real RevCmdShare by Comm'!AN30:AN37)))</f>
        <v>67.028910715723285</v>
      </c>
      <c r="AK7" s="123">
        <f>AJ7*IF(SUM('Real RevCmdShare by Comm'!AO30:AO37)=0,1,EXP(SUMPRODUCT('Real RevCmdShare by Comm'!AO30:AO37,'Real Rail Rate Index'!AO30:AO37)/SUM('Real RevCmdShare by Comm'!AO30:AO37)))</f>
        <v>64.864986075400466</v>
      </c>
      <c r="AL7" s="123">
        <f>AK7*IF(SUM('Real RevCmdShare by Comm'!AP30:AP37)=0,1,EXP(SUMPRODUCT('Real RevCmdShare by Comm'!AP30:AP37,'Real Rail Rate Index'!AP30:AP37)/SUM('Real RevCmdShare by Comm'!AP30:AP37)))</f>
        <v>57.640944400155291</v>
      </c>
      <c r="AM7" s="123">
        <f>AL7*IF(SUM('Real RevCmdShare by Comm'!AQ30:AQ37)=0,1,EXP(SUMPRODUCT('Real RevCmdShare by Comm'!AQ30:AQ37,'Real Rail Rate Index'!AQ30:AQ37)/SUM('Real RevCmdShare by Comm'!AQ30:AQ37)))</f>
        <v>60.820113805987361</v>
      </c>
      <c r="AN7" s="123">
        <f>AM7*IF(SUM('Real RevCmdShare by Comm'!AR30:AR37)=0,1,EXP(SUMPRODUCT('Real RevCmdShare by Comm'!AR30:AR37,'Real Rail Rate Index'!AR30:AR37)/SUM('Real RevCmdShare by Comm'!AR30:AR37)))</f>
        <v>73.053688494943501</v>
      </c>
      <c r="AO7" s="123" t="e">
        <f>AN7*IF(SUM('Real RevCmdShare by Comm'!AS30:AS37)=0,1,EXP(SUMPRODUCT('Real RevCmdShare by Comm'!AS30:AS37,'Real Rail Rate Index'!AS30:AS37)/SUM('Real RevCmdShare by Comm'!AS30:AS37)))</f>
        <v>#N/A</v>
      </c>
      <c r="AP7" s="123" t="e">
        <f>AO7*IF(SUM('Real RevCmdShare by Comm'!AT30:AT37)=0,1,EXP(SUMPRODUCT('Real RevCmdShare by Comm'!AT30:AT37,'Real Rail Rate Index'!AT30:AT37)/SUM('Real RevCmdShare by Comm'!AT30:AT37)))</f>
        <v>#N/A</v>
      </c>
      <c r="AQ7" s="123" t="e">
        <f>AP7*IF(SUM('Real RevCmdShare by Comm'!AU30:AU37)=0,1,EXP(SUMPRODUCT('Real RevCmdShare by Comm'!AU30:AU37,'Real Rail Rate Index'!AU30:AU37)/SUM('Real RevCmdShare by Comm'!AU30:AU37)))</f>
        <v>#N/A</v>
      </c>
      <c r="AR7" s="123" t="e">
        <f>AQ7*IF(SUM('Real RevCmdShare by Comm'!AV30:AV37)=0,1,EXP(SUMPRODUCT('Real RevCmdShare by Comm'!AV30:AV37,'Real Rail Rate Index'!AV30:AV37)/SUM('Real RevCmdShare by Comm'!AV30:AV37)))</f>
        <v>#N/A</v>
      </c>
      <c r="AS7" s="123" t="e">
        <f>AR7*IF(SUM('Real RevCmdShare by Comm'!AW30:AW37)=0,1,EXP(SUMPRODUCT('Real RevCmdShare by Comm'!AW30:AW37,'Real Rail Rate Index'!AW30:AW37)/SUM('Real RevCmdShare by Comm'!AW30:AW37)))</f>
        <v>#N/A</v>
      </c>
      <c r="AT7" s="123" t="e">
        <f>AS7*IF(SUM('Real RevCmdShare by Comm'!AX30:AX37)=0,1,EXP(SUMPRODUCT('Real RevCmdShare by Comm'!AX30:AX37,'Real Rail Rate Index'!AX30:AX37)/SUM('Real RevCmdShare by Comm'!AX30:AX37)))</f>
        <v>#N/A</v>
      </c>
      <c r="AU7" s="123" t="e">
        <f>AT7*IF(SUM('Real RevCmdShare by Comm'!AY30:AY37)=0,1,EXP(SUMPRODUCT('Real RevCmdShare by Comm'!AY30:AY37,'Real Rail Rate Index'!AY30:AY37)/SUM('Real RevCmdShare by Comm'!AY30:AY37)))</f>
        <v>#N/A</v>
      </c>
      <c r="AV7" s="123" t="e">
        <f>AU7*IF(SUM('Real RevCmdShare by Comm'!AZ30:AZ37)=0,1,EXP(SUMPRODUCT('Real RevCmdShare by Comm'!AZ30:AZ37,'Real Rail Rate Index'!AZ30:AZ37)/SUM('Real RevCmdShare by Comm'!AZ30:AZ37)))</f>
        <v>#N/A</v>
      </c>
      <c r="AW7" s="123"/>
      <c r="AX7" s="123">
        <f t="shared" si="19"/>
        <v>-0.98564940148086322</v>
      </c>
      <c r="AY7" s="123">
        <f t="shared" si="20"/>
        <v>-1.4008079740400134</v>
      </c>
      <c r="AZ7" s="123">
        <f t="shared" si="21"/>
        <v>3.2979231387565662</v>
      </c>
      <c r="BA7" s="123">
        <f t="shared" si="22"/>
        <v>1.6373834913280731</v>
      </c>
      <c r="BB7" s="123">
        <f t="shared" si="23"/>
        <v>1.9347157338866126</v>
      </c>
      <c r="BC7" s="123">
        <f t="shared" si="24"/>
        <v>12.607160700633962</v>
      </c>
      <c r="BD7" s="123">
        <f t="shared" si="25"/>
        <v>-4.873877350933391</v>
      </c>
      <c r="BE7" s="123">
        <f t="shared" si="26"/>
        <v>6.0611325317039686</v>
      </c>
      <c r="BF7" s="123">
        <f t="shared" si="27"/>
        <v>8.8937590270750775</v>
      </c>
      <c r="BG7" s="123">
        <f t="shared" si="28"/>
        <v>-0.77636494518283428</v>
      </c>
      <c r="BH7" s="123">
        <f t="shared" si="29"/>
        <v>-1.2928453255705392</v>
      </c>
      <c r="BI7" s="123">
        <f t="shared" si="30"/>
        <v>-5.6724285454302077</v>
      </c>
      <c r="BJ7" s="123">
        <f t="shared" si="31"/>
        <v>-2.0615101215228719</v>
      </c>
      <c r="BK7" s="123">
        <f t="shared" si="32"/>
        <v>-3.7977377389407252</v>
      </c>
      <c r="BL7" s="123">
        <f t="shared" si="33"/>
        <v>1.4506537373508479</v>
      </c>
      <c r="BM7" s="123">
        <f t="shared" si="34"/>
        <v>0.3481418502043141</v>
      </c>
      <c r="BN7" s="123">
        <f t="shared" si="35"/>
        <v>-2.1639246403228185</v>
      </c>
      <c r="BO7" s="123">
        <f t="shared" si="36"/>
        <v>-7.224041675245175</v>
      </c>
      <c r="BP7" s="123">
        <f t="shared" si="37"/>
        <v>3.1791694058320701</v>
      </c>
      <c r="BQ7" s="123">
        <f t="shared" si="38"/>
        <v>12.233574688956139</v>
      </c>
      <c r="BR7" s="123" t="e">
        <f t="shared" si="39"/>
        <v>#N/A</v>
      </c>
      <c r="BS7" s="123" t="e">
        <f t="shared" si="40"/>
        <v>#N/A</v>
      </c>
      <c r="BT7" s="123" t="e">
        <f t="shared" si="41"/>
        <v>#N/A</v>
      </c>
      <c r="BU7" s="123" t="e">
        <f t="shared" si="42"/>
        <v>#N/A</v>
      </c>
      <c r="BV7" s="123" t="e">
        <f t="shared" si="43"/>
        <v>#N/A</v>
      </c>
      <c r="BW7" s="123" t="e">
        <f t="shared" si="44"/>
        <v>#N/A</v>
      </c>
      <c r="BX7" s="123" t="e">
        <f t="shared" si="45"/>
        <v>#N/A</v>
      </c>
      <c r="BY7" s="123" t="e">
        <f t="shared" si="46"/>
        <v>#N/A</v>
      </c>
      <c r="BZ7" s="15"/>
      <c r="CA7" s="16"/>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14"/>
      <c r="DC7" s="15"/>
      <c r="DD7" s="16"/>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14"/>
      <c r="EF7" s="15"/>
      <c r="EG7" s="16"/>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14"/>
      <c r="FI7" s="15"/>
      <c r="FJ7" s="16"/>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14"/>
      <c r="GL7" s="15"/>
      <c r="GM7" s="16"/>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14"/>
      <c r="HO7" s="15"/>
      <c r="HP7" s="16"/>
      <c r="HQ7" s="17"/>
      <c r="HR7" s="17"/>
      <c r="HS7" s="17"/>
      <c r="HT7" s="17"/>
      <c r="HU7" s="17"/>
      <c r="HV7" s="17"/>
      <c r="HW7" s="17"/>
      <c r="HX7" s="17"/>
      <c r="HY7" s="17"/>
      <c r="HZ7" s="17"/>
      <c r="IA7" s="17"/>
      <c r="IB7" s="17"/>
      <c r="IC7" s="17"/>
      <c r="ID7" s="17"/>
      <c r="IE7" s="17"/>
      <c r="IF7" s="17"/>
      <c r="IG7" s="17"/>
      <c r="IH7" s="17"/>
      <c r="II7" s="17"/>
      <c r="IJ7" s="17"/>
      <c r="IK7" s="17"/>
    </row>
    <row r="8" spans="1:245" ht="12.75" customHeight="1" x14ac:dyDescent="0.3">
      <c r="A8" s="193" t="s">
        <v>64</v>
      </c>
      <c r="B8" s="227" t="str">
        <f>IF(A8=0,"",VLOOKUP(A8,'Commodity Code List'!$B$2:$C$18,2,FALSE))</f>
        <v>13</v>
      </c>
      <c r="C8" s="124"/>
      <c r="D8" s="125"/>
      <c r="E8" s="125"/>
      <c r="F8" s="125"/>
      <c r="G8" s="125"/>
      <c r="H8" s="125"/>
      <c r="I8" s="125"/>
      <c r="J8" s="125"/>
      <c r="K8" s="125"/>
      <c r="L8" s="125"/>
      <c r="M8" s="125"/>
      <c r="N8" s="125"/>
      <c r="O8" s="125"/>
      <c r="P8" s="125"/>
      <c r="Q8" s="125"/>
      <c r="R8" s="125"/>
      <c r="S8" s="125"/>
      <c r="T8" s="125"/>
      <c r="U8" s="125"/>
      <c r="V8" s="125"/>
      <c r="W8" s="125"/>
      <c r="X8" s="125"/>
      <c r="Y8" s="277">
        <v>100</v>
      </c>
      <c r="Z8" s="125">
        <f>Y8*IF(SUM('Real RevCmdShare by Comm'!AD38:AD40)=0,1,EXP(SUMPRODUCT('Real RevCmdShare by Comm'!AD38:AD40,'Real Rail Rate Index'!AD38:AD40)/SUM('Real RevCmdShare by Comm'!AD38:AD40)))</f>
        <v>94.287488311263289</v>
      </c>
      <c r="AA8" s="125">
        <f>Z8*IF(SUM('Real RevCmdShare by Comm'!AE38:AE40)=0,1,EXP(SUMPRODUCT('Real RevCmdShare by Comm'!AE38:AE40,'Real Rail Rate Index'!AE38:AE40)/SUM('Real RevCmdShare by Comm'!AE38:AE40)))</f>
        <v>78.745416708826596</v>
      </c>
      <c r="AB8" s="125">
        <f>AA8*IF(SUM('Real RevCmdShare by Comm'!AF38:AF40)=0,1,EXP(SUMPRODUCT('Real RevCmdShare by Comm'!AF38:AF40,'Real Rail Rate Index'!AF38:AF40)/SUM('Real RevCmdShare by Comm'!AF38:AF40)))</f>
        <v>65.954486589757877</v>
      </c>
      <c r="AC8" s="125">
        <f>AB8*IF(SUM('Real RevCmdShare by Comm'!AG38:AG40)=0,1,EXP(SUMPRODUCT('Real RevCmdShare by Comm'!AG38:AG40,'Real Rail Rate Index'!AG38:AG40)/SUM('Real RevCmdShare by Comm'!AG38:AG40)))</f>
        <v>76.598465883867433</v>
      </c>
      <c r="AD8" s="125">
        <f>AC8*IF(SUM('Real RevCmdShare by Comm'!AH38:AH40)=0,1,EXP(SUMPRODUCT('Real RevCmdShare by Comm'!AH38:AH40,'Real Rail Rate Index'!AH38:AH40)/SUM('Real RevCmdShare by Comm'!AH38:AH40)))</f>
        <v>78.487385626379009</v>
      </c>
      <c r="AE8" s="125">
        <f>AD8*IF(SUM('Real RevCmdShare by Comm'!AI38:AI40)=0,1,EXP(SUMPRODUCT('Real RevCmdShare by Comm'!AI38:AI40,'Real Rail Rate Index'!AI38:AI40)/SUM('Real RevCmdShare by Comm'!AI38:AI40)))</f>
        <v>75.358457349842425</v>
      </c>
      <c r="AF8" s="125">
        <f>AE8*IF(SUM('Real RevCmdShare by Comm'!AJ38:AJ40)=0,1,EXP(SUMPRODUCT('Real RevCmdShare by Comm'!AJ38:AJ40,'Real Rail Rate Index'!AJ38:AJ40)/SUM('Real RevCmdShare by Comm'!AJ38:AJ40)))</f>
        <v>73.971965390076207</v>
      </c>
      <c r="AG8" s="125">
        <f>AF8*IF(SUM('Real RevCmdShare by Comm'!AK38:AK40)=0,1,EXP(SUMPRODUCT('Real RevCmdShare by Comm'!AK38:AK40,'Real Rail Rate Index'!AK38:AK40)/SUM('Real RevCmdShare by Comm'!AK38:AK40)))</f>
        <v>63.711009247603329</v>
      </c>
      <c r="AH8" s="125">
        <f>AG8*IF(SUM('Real RevCmdShare by Comm'!AL38:AL40)=0,1,EXP(SUMPRODUCT('Real RevCmdShare by Comm'!AL38:AL40,'Real Rail Rate Index'!AL38:AL40)/SUM('Real RevCmdShare by Comm'!AL38:AL40)))</f>
        <v>59.606886296952652</v>
      </c>
      <c r="AI8" s="125">
        <f>AH8*IF(SUM('Real RevCmdShare by Comm'!AM38:AM40)=0,1,EXP(SUMPRODUCT('Real RevCmdShare by Comm'!AM38:AM40,'Real Rail Rate Index'!AM38:AM40)/SUM('Real RevCmdShare by Comm'!AM38:AM40)))</f>
        <v>54.999338942809842</v>
      </c>
      <c r="AJ8" s="125">
        <f>AI8*IF(SUM('Real RevCmdShare by Comm'!AN38:AN40)=0,1,EXP(SUMPRODUCT('Real RevCmdShare by Comm'!AN38:AN40,'Real Rail Rate Index'!AN38:AN40)/SUM('Real RevCmdShare by Comm'!AN38:AN40)))</f>
        <v>57.553330974803352</v>
      </c>
      <c r="AK8" s="125">
        <f>AJ8*IF(SUM('Real RevCmdShare by Comm'!AO38:AO40)=0,1,EXP(SUMPRODUCT('Real RevCmdShare by Comm'!AO38:AO40,'Real Rail Rate Index'!AO38:AO40)/SUM('Real RevCmdShare by Comm'!AO38:AO40)))</f>
        <v>64.10008388608118</v>
      </c>
      <c r="AL8" s="125">
        <f>AK8*IF(SUM('Real RevCmdShare by Comm'!AP38:AP40)=0,1,EXP(SUMPRODUCT('Real RevCmdShare by Comm'!AP38:AP40,'Real Rail Rate Index'!AP38:AP40)/SUM('Real RevCmdShare by Comm'!AP38:AP40)))</f>
        <v>61.871842639863921</v>
      </c>
      <c r="AM8" s="125">
        <f>AL8*IF(SUM('Real RevCmdShare by Comm'!AQ38:AQ40)=0,1,EXP(SUMPRODUCT('Real RevCmdShare by Comm'!AQ38:AQ40,'Real Rail Rate Index'!AQ38:AQ40)/SUM('Real RevCmdShare by Comm'!AQ38:AQ40)))</f>
        <v>52.583018273120757</v>
      </c>
      <c r="AN8" s="125">
        <f>AM8*IF(SUM('Real RevCmdShare by Comm'!AR38:AR40)=0,1,EXP(SUMPRODUCT('Real RevCmdShare by Comm'!AR38:AR40,'Real Rail Rate Index'!AR38:AR40)/SUM('Real RevCmdShare by Comm'!AR38:AR40)))</f>
        <v>67.01502252372174</v>
      </c>
      <c r="AO8" s="125" t="e">
        <f>AN8*IF(SUM('Real RevCmdShare by Comm'!AS38:AS40)=0,1,EXP(SUMPRODUCT('Real RevCmdShare by Comm'!AS38:AS40,'Real Rail Rate Index'!AS38:AS40)/SUM('Real RevCmdShare by Comm'!AS38:AS40)))</f>
        <v>#N/A</v>
      </c>
      <c r="AP8" s="125" t="e">
        <f>AO8*IF(SUM('Real RevCmdShare by Comm'!AT38:AT40)=0,1,EXP(SUMPRODUCT('Real RevCmdShare by Comm'!AT38:AT40,'Real Rail Rate Index'!AT38:AT40)/SUM('Real RevCmdShare by Comm'!AT38:AT40)))</f>
        <v>#N/A</v>
      </c>
      <c r="AQ8" s="125" t="e">
        <f>AP8*IF(SUM('Real RevCmdShare by Comm'!AU38:AU40)=0,1,EXP(SUMPRODUCT('Real RevCmdShare by Comm'!AU38:AU40,'Real Rail Rate Index'!AU38:AU40)/SUM('Real RevCmdShare by Comm'!AU38:AU40)))</f>
        <v>#N/A</v>
      </c>
      <c r="AR8" s="125" t="e">
        <f>AQ8*IF(SUM('Real RevCmdShare by Comm'!AV38:AV40)=0,1,EXP(SUMPRODUCT('Real RevCmdShare by Comm'!AV38:AV40,'Real Rail Rate Index'!AV38:AV40)/SUM('Real RevCmdShare by Comm'!AV38:AV40)))</f>
        <v>#N/A</v>
      </c>
      <c r="AS8" s="125" t="e">
        <f>AR8*IF(SUM('Real RevCmdShare by Comm'!AW38:AW40)=0,1,EXP(SUMPRODUCT('Real RevCmdShare by Comm'!AW38:AW40,'Real Rail Rate Index'!AW38:AW40)/SUM('Real RevCmdShare by Comm'!AW38:AW40)))</f>
        <v>#N/A</v>
      </c>
      <c r="AT8" s="125" t="e">
        <f>AS8*IF(SUM('Real RevCmdShare by Comm'!AX38:AX40)=0,1,EXP(SUMPRODUCT('Real RevCmdShare by Comm'!AX38:AX40,'Real Rail Rate Index'!AX38:AX40)/SUM('Real RevCmdShare by Comm'!AX38:AX40)))</f>
        <v>#N/A</v>
      </c>
      <c r="AU8" s="125" t="e">
        <f>AT8*IF(SUM('Real RevCmdShare by Comm'!AY38:AY40)=0,1,EXP(SUMPRODUCT('Real RevCmdShare by Comm'!AY38:AY40,'Real Rail Rate Index'!AY38:AY40)/SUM('Real RevCmdShare by Comm'!AY38:AY40)))</f>
        <v>#N/A</v>
      </c>
      <c r="AV8" s="125" t="e">
        <f>AU8*IF(SUM('Real RevCmdShare by Comm'!AZ38:AZ40)=0,1,EXP(SUMPRODUCT('Real RevCmdShare by Comm'!AZ38:AZ40,'Real Rail Rate Index'!AZ38:AZ40)/SUM('Real RevCmdShare by Comm'!AZ38:AZ40)))</f>
        <v>#N/A</v>
      </c>
      <c r="AW8" s="125"/>
      <c r="AX8" s="220">
        <f t="shared" si="19"/>
        <v>0</v>
      </c>
      <c r="AY8" s="220">
        <f t="shared" si="20"/>
        <v>0</v>
      </c>
      <c r="AZ8" s="220">
        <f t="shared" si="21"/>
        <v>0</v>
      </c>
      <c r="BA8" s="220">
        <f t="shared" si="22"/>
        <v>0</v>
      </c>
      <c r="BB8" s="220">
        <f t="shared" si="23"/>
        <v>0</v>
      </c>
      <c r="BC8" s="220">
        <f t="shared" si="24"/>
        <v>-5.7125116887367113</v>
      </c>
      <c r="BD8" s="220">
        <f t="shared" si="25"/>
        <v>-15.542071602436693</v>
      </c>
      <c r="BE8" s="220">
        <f t="shared" si="26"/>
        <v>-12.790930119068719</v>
      </c>
      <c r="BF8" s="220">
        <f t="shared" si="27"/>
        <v>10.643979294109556</v>
      </c>
      <c r="BG8" s="220">
        <f t="shared" si="28"/>
        <v>1.8889197425115754</v>
      </c>
      <c r="BH8" s="220">
        <f t="shared" si="29"/>
        <v>-3.128928276536584</v>
      </c>
      <c r="BI8" s="220">
        <f t="shared" si="30"/>
        <v>-1.386491959766218</v>
      </c>
      <c r="BJ8" s="220">
        <f t="shared" si="31"/>
        <v>-10.260956142472878</v>
      </c>
      <c r="BK8" s="220">
        <f t="shared" si="32"/>
        <v>-4.1041229506506767</v>
      </c>
      <c r="BL8" s="220">
        <f t="shared" si="33"/>
        <v>-4.6075473541428096</v>
      </c>
      <c r="BM8" s="220">
        <f t="shared" si="34"/>
        <v>2.5539920319935092</v>
      </c>
      <c r="BN8" s="220">
        <f t="shared" si="35"/>
        <v>6.546752911277828</v>
      </c>
      <c r="BO8" s="220">
        <f t="shared" si="36"/>
        <v>-2.2282412462172587</v>
      </c>
      <c r="BP8" s="220">
        <f t="shared" si="37"/>
        <v>-9.2888243667431638</v>
      </c>
      <c r="BQ8" s="220">
        <f t="shared" si="38"/>
        <v>14.432004250600983</v>
      </c>
      <c r="BR8" s="220" t="e">
        <f t="shared" si="39"/>
        <v>#N/A</v>
      </c>
      <c r="BS8" s="220" t="e">
        <f t="shared" si="40"/>
        <v>#N/A</v>
      </c>
      <c r="BT8" s="220" t="e">
        <f t="shared" si="41"/>
        <v>#N/A</v>
      </c>
      <c r="BU8" s="220" t="e">
        <f t="shared" si="42"/>
        <v>#N/A</v>
      </c>
      <c r="BV8" s="220" t="e">
        <f t="shared" si="43"/>
        <v>#N/A</v>
      </c>
      <c r="BW8" s="220" t="e">
        <f t="shared" si="44"/>
        <v>#N/A</v>
      </c>
      <c r="BX8" s="220" t="e">
        <f t="shared" si="45"/>
        <v>#N/A</v>
      </c>
      <c r="BY8" s="220" t="e">
        <f t="shared" si="46"/>
        <v>#N/A</v>
      </c>
      <c r="BZ8" s="15"/>
      <c r="CA8" s="16"/>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14"/>
      <c r="DC8" s="15"/>
      <c r="DD8" s="16"/>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14"/>
      <c r="EF8" s="15"/>
      <c r="EG8" s="16"/>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14"/>
      <c r="FI8" s="15"/>
      <c r="FJ8" s="16"/>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14"/>
      <c r="GL8" s="15"/>
      <c r="GM8" s="16"/>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14"/>
      <c r="HO8" s="15"/>
      <c r="HP8" s="16"/>
      <c r="HQ8" s="17"/>
      <c r="HR8" s="17"/>
      <c r="HS8" s="17"/>
      <c r="HT8" s="17"/>
      <c r="HU8" s="17"/>
      <c r="HV8" s="17"/>
      <c r="HW8" s="17"/>
      <c r="HX8" s="17"/>
      <c r="HY8" s="17"/>
      <c r="HZ8" s="17"/>
      <c r="IA8" s="17"/>
      <c r="IB8" s="17"/>
      <c r="IC8" s="17"/>
      <c r="ID8" s="17"/>
      <c r="IE8" s="17"/>
      <c r="IF8" s="17"/>
      <c r="IG8" s="17"/>
      <c r="IH8" s="17"/>
      <c r="II8" s="17"/>
      <c r="IJ8" s="17"/>
      <c r="IK8" s="17"/>
    </row>
    <row r="9" spans="1:245" ht="12.75" customHeight="1" x14ac:dyDescent="0.3">
      <c r="A9" s="199" t="s">
        <v>42</v>
      </c>
      <c r="B9" s="226" t="str">
        <f>IF(A9=0,"",VLOOKUP(A9,'Commodity Code List'!$B$2:$C$18,2,FALSE))</f>
        <v>14</v>
      </c>
      <c r="C9" s="198">
        <v>100</v>
      </c>
      <c r="D9" s="123">
        <f>C9*IF(SUM('Real RevCmdShare by Comm'!H41:H43)=0,1,EXP(SUMPRODUCT('Real RevCmdShare by Comm'!H41:H43,'Real Rail Rate Index'!H41:H43)/SUM('Real RevCmdShare by Comm'!H41:H43)))</f>
        <v>93.956622342581326</v>
      </c>
      <c r="E9" s="123">
        <f>D9*IF(SUM('Real RevCmdShare by Comm'!I41:I43)=0,1,EXP(SUMPRODUCT('Real RevCmdShare by Comm'!I41:I43,'Real Rail Rate Index'!I41:I43)/SUM('Real RevCmdShare by Comm'!I41:I43)))</f>
        <v>89.021789956767805</v>
      </c>
      <c r="F9" s="123">
        <f>E9*IF(SUM('Real RevCmdShare by Comm'!J41:J43)=0,1,EXP(SUMPRODUCT('Real RevCmdShare by Comm'!J41:J43,'Real Rail Rate Index'!J41:J43)/SUM('Real RevCmdShare by Comm'!J41:J43)))</f>
        <v>84.293350737586579</v>
      </c>
      <c r="G9" s="123">
        <f>F9*IF(SUM('Real RevCmdShare by Comm'!K41:K43)=0,1,EXP(SUMPRODUCT('Real RevCmdShare by Comm'!K41:K43,'Real Rail Rate Index'!K41:K43)/SUM('Real RevCmdShare by Comm'!K41:K43)))</f>
        <v>80.265696881673463</v>
      </c>
      <c r="H9" s="123">
        <f>G9*IF(SUM('Real RevCmdShare by Comm'!L41:L43)=0,1,EXP(SUMPRODUCT('Real RevCmdShare by Comm'!L41:L43,'Real Rail Rate Index'!L41:L43)/SUM('Real RevCmdShare by Comm'!L41:L43)))</f>
        <v>75.811188799154607</v>
      </c>
      <c r="I9" s="123">
        <f>H9*IF(SUM('Real RevCmdShare by Comm'!M41:M43)=0,1,EXP(SUMPRODUCT('Real RevCmdShare by Comm'!M41:M43,'Real Rail Rate Index'!M41:M43)/SUM('Real RevCmdShare by Comm'!M41:M43)))</f>
        <v>75.183559901255762</v>
      </c>
      <c r="J9" s="123">
        <f>I9*IF(SUM('Real RevCmdShare by Comm'!N41:N43)=0,1,EXP(SUMPRODUCT('Real RevCmdShare by Comm'!N41:N43,'Real Rail Rate Index'!N41:N43)/SUM('Real RevCmdShare by Comm'!N41:N43)))</f>
        <v>71.962323778148644</v>
      </c>
      <c r="K9" s="123">
        <f>J9*IF(SUM('Real RevCmdShare by Comm'!O41:O43)=0,1,EXP(SUMPRODUCT('Real RevCmdShare by Comm'!O41:O43,'Real Rail Rate Index'!O41:O43)/SUM('Real RevCmdShare by Comm'!O41:O43)))</f>
        <v>71.847098373123899</v>
      </c>
      <c r="L9" s="123">
        <f>K9*IF(SUM('Real RevCmdShare by Comm'!P41:P43)=0,1,EXP(SUMPRODUCT('Real RevCmdShare by Comm'!P41:P43,'Real Rail Rate Index'!P41:P43)/SUM('Real RevCmdShare by Comm'!P41:P43)))</f>
        <v>71.69286636465705</v>
      </c>
      <c r="M9" s="123">
        <f>L9*IF(SUM('Real RevCmdShare by Comm'!Q41:Q43)=0,1,EXP(SUMPRODUCT('Real RevCmdShare by Comm'!Q41:Q43,'Real Rail Rate Index'!Q41:Q43)/SUM('Real RevCmdShare by Comm'!Q41:Q43)))</f>
        <v>68.776487415683235</v>
      </c>
      <c r="N9" s="123">
        <f>M9*IF(SUM('Real RevCmdShare by Comm'!R41:R43)=0,1,EXP(SUMPRODUCT('Real RevCmdShare by Comm'!R41:R43,'Real Rail Rate Index'!R41:R43)/SUM('Real RevCmdShare by Comm'!R41:R43)))</f>
        <v>66.644140833695047</v>
      </c>
      <c r="O9" s="123">
        <f>N9*IF(SUM('Real RevCmdShare by Comm'!S41:S43)=0,1,EXP(SUMPRODUCT('Real RevCmdShare by Comm'!S41:S43,'Real Rail Rate Index'!S41:S43)/SUM('Real RevCmdShare by Comm'!S41:S43)))</f>
        <v>64.4219592939873</v>
      </c>
      <c r="P9" s="123">
        <f>O9*IF(SUM('Real RevCmdShare by Comm'!T41:T43)=0,1,EXP(SUMPRODUCT('Real RevCmdShare by Comm'!T41:T43,'Real Rail Rate Index'!T41:T43)/SUM('Real RevCmdShare by Comm'!T41:T43)))</f>
        <v>63.366374760757068</v>
      </c>
      <c r="Q9" s="123">
        <f>P9*IF(SUM('Real RevCmdShare by Comm'!U41:U43)=0,1,EXP(SUMPRODUCT('Real RevCmdShare by Comm'!U41:U43,'Real Rail Rate Index'!U41:U43)/SUM('Real RevCmdShare by Comm'!U41:U43)))</f>
        <v>61.879788084012631</v>
      </c>
      <c r="R9" s="123">
        <f>Q9*IF(SUM('Real RevCmdShare by Comm'!V41:V43)=0,1,EXP(SUMPRODUCT('Real RevCmdShare by Comm'!V41:V43,'Real Rail Rate Index'!V41:V43)/SUM('Real RevCmdShare by Comm'!V41:V43)))</f>
        <v>59.119557272463261</v>
      </c>
      <c r="S9" s="123">
        <f>R9*IF(SUM('Real RevCmdShare by Comm'!W41:W43)=0,1,EXP(SUMPRODUCT('Real RevCmdShare by Comm'!W41:W43,'Real Rail Rate Index'!W41:W43)/SUM('Real RevCmdShare by Comm'!W41:W43)))</f>
        <v>60.307816219694587</v>
      </c>
      <c r="T9" s="123">
        <f>S9*IF(SUM('Real RevCmdShare by Comm'!X41:X43)=0,1,EXP(SUMPRODUCT('Real RevCmdShare by Comm'!X41:X43,'Real Rail Rate Index'!X41:X43)/SUM('Real RevCmdShare by Comm'!X41:X43)))</f>
        <v>59.406196418224617</v>
      </c>
      <c r="U9" s="123">
        <f>T9*IF(SUM('Real RevCmdShare by Comm'!Y41:Y43)=0,1,EXP(SUMPRODUCT('Real RevCmdShare by Comm'!Y41:Y43,'Real Rail Rate Index'!Y41:Y43)/SUM('Real RevCmdShare by Comm'!Y41:Y43)))</f>
        <v>57.088679933909084</v>
      </c>
      <c r="V9" s="123">
        <f>U9*IF(SUM('Real RevCmdShare by Comm'!Z41:Z43)=0,1,EXP(SUMPRODUCT('Real RevCmdShare by Comm'!Z41:Z43,'Real Rail Rate Index'!Z41:Z43)/SUM('Real RevCmdShare by Comm'!Z41:Z43)))</f>
        <v>58.51872568299644</v>
      </c>
      <c r="W9" s="123">
        <f>V9*IF(SUM('Real RevCmdShare by Comm'!AA41:AA43)=0,1,EXP(SUMPRODUCT('Real RevCmdShare by Comm'!AA41:AA43,'Real Rail Rate Index'!AA41:AA43)/SUM('Real RevCmdShare by Comm'!AA41:AA43)))</f>
        <v>62.796130324463896</v>
      </c>
      <c r="X9" s="123">
        <f>W9*IF(SUM('Real RevCmdShare by Comm'!AB41:AB43)=0,1,EXP(SUMPRODUCT('Real RevCmdShare by Comm'!AB41:AB43,'Real Rail Rate Index'!AB41:AB43)/SUM('Real RevCmdShare by Comm'!AB41:AB43)))</f>
        <v>68.032944913171832</v>
      </c>
      <c r="Y9" s="123">
        <f>X9*IF(SUM('Real RevCmdShare by Comm'!AC41:AC43)=0,1,EXP(SUMPRODUCT('Real RevCmdShare by Comm'!AC41:AC43,'Real Rail Rate Index'!AC41:AC43)/SUM('Real RevCmdShare by Comm'!AC41:AC43)))</f>
        <v>69.807235898527324</v>
      </c>
      <c r="Z9" s="123">
        <f>Y9*IF(SUM('Real RevCmdShare by Comm'!AD41:AD43)=0,1,EXP(SUMPRODUCT('Real RevCmdShare by Comm'!AD41:AD43,'Real Rail Rate Index'!AD41:AD43)/SUM('Real RevCmdShare by Comm'!AD41:AD43)))</f>
        <v>80.461636962255966</v>
      </c>
      <c r="AA9" s="123">
        <f>Z9*IF(SUM('Real RevCmdShare by Comm'!AE41:AE43)=0,1,EXP(SUMPRODUCT('Real RevCmdShare by Comm'!AE41:AE43,'Real Rail Rate Index'!AE41:AE43)/SUM('Real RevCmdShare by Comm'!AE41:AE43)))</f>
        <v>78.200555771900525</v>
      </c>
      <c r="AB9" s="123">
        <f>AA9*IF(SUM('Real RevCmdShare by Comm'!AF41:AF43)=0,1,EXP(SUMPRODUCT('Real RevCmdShare by Comm'!AF41:AF43,'Real Rail Rate Index'!AF41:AF43)/SUM('Real RevCmdShare by Comm'!AF41:AF43)))</f>
        <v>81.412554124656012</v>
      </c>
      <c r="AC9" s="123">
        <f>AB9*IF(SUM('Real RevCmdShare by Comm'!AG41:AG43)=0,1,EXP(SUMPRODUCT('Real RevCmdShare by Comm'!AG41:AG43,'Real Rail Rate Index'!AG41:AG43)/SUM('Real RevCmdShare by Comm'!AG41:AG43)))</f>
        <v>87.578246579091612</v>
      </c>
      <c r="AD9" s="123">
        <f>AC9*IF(SUM('Real RevCmdShare by Comm'!AH41:AH43)=0,1,EXP(SUMPRODUCT('Real RevCmdShare by Comm'!AH41:AH43,'Real Rail Rate Index'!AH41:AH43)/SUM('Real RevCmdShare by Comm'!AH41:AH43)))</f>
        <v>89.744627023538243</v>
      </c>
      <c r="AE9" s="123">
        <f>AD9*IF(SUM('Real RevCmdShare by Comm'!AI41:AI43)=0,1,EXP(SUMPRODUCT('Real RevCmdShare by Comm'!AI41:AI43,'Real Rail Rate Index'!AI41:AI43)/SUM('Real RevCmdShare by Comm'!AI41:AI43)))</f>
        <v>89.355549238626622</v>
      </c>
      <c r="AF9" s="123">
        <f>AE9*IF(SUM('Real RevCmdShare by Comm'!AJ41:AJ43)=0,1,EXP(SUMPRODUCT('Real RevCmdShare by Comm'!AJ41:AJ43,'Real Rail Rate Index'!AJ41:AJ43)/SUM('Real RevCmdShare by Comm'!AJ41:AJ43)))</f>
        <v>89.55880286467891</v>
      </c>
      <c r="AG9" s="123">
        <f>AF9*IF(SUM('Real RevCmdShare by Comm'!AK41:AK43)=0,1,EXP(SUMPRODUCT('Real RevCmdShare by Comm'!AK41:AK43,'Real Rail Rate Index'!AK41:AK43)/SUM('Real RevCmdShare by Comm'!AK41:AK43)))</f>
        <v>80.219702272011631</v>
      </c>
      <c r="AH9" s="123">
        <f>AG9*IF(SUM('Real RevCmdShare by Comm'!AL41:AL43)=0,1,EXP(SUMPRODUCT('Real RevCmdShare by Comm'!AL41:AL43,'Real Rail Rate Index'!AL41:AL43)/SUM('Real RevCmdShare by Comm'!AL41:AL43)))</f>
        <v>75.221737447602436</v>
      </c>
      <c r="AI9" s="123">
        <f>AH9*IF(SUM('Real RevCmdShare by Comm'!AM41:AM43)=0,1,EXP(SUMPRODUCT('Real RevCmdShare by Comm'!AM41:AM43,'Real Rail Rate Index'!AM41:AM43)/SUM('Real RevCmdShare by Comm'!AM41:AM43)))</f>
        <v>75.025363185731919</v>
      </c>
      <c r="AJ9" s="123">
        <f>AI9*IF(SUM('Real RevCmdShare by Comm'!AN41:AN43)=0,1,EXP(SUMPRODUCT('Real RevCmdShare by Comm'!AN41:AN43,'Real Rail Rate Index'!AN41:AN43)/SUM('Real RevCmdShare by Comm'!AN41:AN43)))</f>
        <v>76.038971414609918</v>
      </c>
      <c r="AK9" s="123">
        <f>AJ9*IF(SUM('Real RevCmdShare by Comm'!AO41:AO43)=0,1,EXP(SUMPRODUCT('Real RevCmdShare by Comm'!AO41:AO43,'Real Rail Rate Index'!AO41:AO43)/SUM('Real RevCmdShare by Comm'!AO41:AO43)))</f>
        <v>77.760797376016541</v>
      </c>
      <c r="AL9" s="123">
        <f>AK9*IF(SUM('Real RevCmdShare by Comm'!AP41:AP43)=0,1,EXP(SUMPRODUCT('Real RevCmdShare by Comm'!AP41:AP43,'Real Rail Rate Index'!AP41:AP43)/SUM('Real RevCmdShare by Comm'!AP41:AP43)))</f>
        <v>75.505460746536372</v>
      </c>
      <c r="AM9" s="123">
        <f>AL9*IF(SUM('Real RevCmdShare by Comm'!AQ41:AQ43)=0,1,EXP(SUMPRODUCT('Real RevCmdShare by Comm'!AQ41:AQ43,'Real Rail Rate Index'!AQ41:AQ43)/SUM('Real RevCmdShare by Comm'!AQ41:AQ43)))</f>
        <v>70.642661436030167</v>
      </c>
      <c r="AN9" s="123">
        <f>AM9*IF(SUM('Real RevCmdShare by Comm'!AR41:AR43)=0,1,EXP(SUMPRODUCT('Real RevCmdShare by Comm'!AR41:AR43,'Real Rail Rate Index'!AR41:AR43)/SUM('Real RevCmdShare by Comm'!AR41:AR43)))</f>
        <v>73.402836178007874</v>
      </c>
      <c r="AO9" s="123" t="e">
        <f>AN9*IF(SUM('Real RevCmdShare by Comm'!AS41:AS43)=0,1,EXP(SUMPRODUCT('Real RevCmdShare by Comm'!AS41:AS43,'Real Rail Rate Index'!AS41:AS43)/SUM('Real RevCmdShare by Comm'!AS41:AS43)))</f>
        <v>#N/A</v>
      </c>
      <c r="AP9" s="123" t="e">
        <f>AO9*IF(SUM('Real RevCmdShare by Comm'!AT41:AT43)=0,1,EXP(SUMPRODUCT('Real RevCmdShare by Comm'!AT41:AT43,'Real Rail Rate Index'!AT41:AT43)/SUM('Real RevCmdShare by Comm'!AT41:AT43)))</f>
        <v>#N/A</v>
      </c>
      <c r="AQ9" s="123" t="e">
        <f>AP9*IF(SUM('Real RevCmdShare by Comm'!AU41:AU43)=0,1,EXP(SUMPRODUCT('Real RevCmdShare by Comm'!AU41:AU43,'Real Rail Rate Index'!AU41:AU43)/SUM('Real RevCmdShare by Comm'!AU41:AU43)))</f>
        <v>#N/A</v>
      </c>
      <c r="AR9" s="123" t="e">
        <f>AQ9*IF(SUM('Real RevCmdShare by Comm'!AV41:AV43)=0,1,EXP(SUMPRODUCT('Real RevCmdShare by Comm'!AV41:AV43,'Real Rail Rate Index'!AV41:AV43)/SUM('Real RevCmdShare by Comm'!AV41:AV43)))</f>
        <v>#N/A</v>
      </c>
      <c r="AS9" s="123" t="e">
        <f>AR9*IF(SUM('Real RevCmdShare by Comm'!AW41:AW43)=0,1,EXP(SUMPRODUCT('Real RevCmdShare by Comm'!AW41:AW43,'Real Rail Rate Index'!AW41:AW43)/SUM('Real RevCmdShare by Comm'!AW41:AW43)))</f>
        <v>#N/A</v>
      </c>
      <c r="AT9" s="123" t="e">
        <f>AS9*IF(SUM('Real RevCmdShare by Comm'!AX41:AX43)=0,1,EXP(SUMPRODUCT('Real RevCmdShare by Comm'!AX41:AX43,'Real Rail Rate Index'!AX41:AX43)/SUM('Real RevCmdShare by Comm'!AX41:AX43)))</f>
        <v>#N/A</v>
      </c>
      <c r="AU9" s="123" t="e">
        <f>AT9*IF(SUM('Real RevCmdShare by Comm'!AY41:AY43)=0,1,EXP(SUMPRODUCT('Real RevCmdShare by Comm'!AY41:AY43,'Real Rail Rate Index'!AY41:AY43)/SUM('Real RevCmdShare by Comm'!AY41:AY43)))</f>
        <v>#N/A</v>
      </c>
      <c r="AV9" s="123" t="e">
        <f>AU9*IF(SUM('Real RevCmdShare by Comm'!AZ41:AZ43)=0,1,EXP(SUMPRODUCT('Real RevCmdShare by Comm'!AZ41:AZ43,'Real Rail Rate Index'!AZ41:AZ43)/SUM('Real RevCmdShare by Comm'!AZ41:AZ43)))</f>
        <v>#N/A</v>
      </c>
      <c r="AW9" s="123"/>
      <c r="AX9" s="123">
        <f t="shared" si="19"/>
        <v>-2.3175164843155329</v>
      </c>
      <c r="AY9" s="123">
        <f t="shared" si="20"/>
        <v>1.4300457490873555</v>
      </c>
      <c r="AZ9" s="123">
        <f t="shared" si="21"/>
        <v>4.2774046414674558</v>
      </c>
      <c r="BA9" s="123">
        <f t="shared" si="22"/>
        <v>5.2368145887079365</v>
      </c>
      <c r="BB9" s="123">
        <f t="shared" si="23"/>
        <v>1.774290985355492</v>
      </c>
      <c r="BC9" s="123">
        <f t="shared" si="24"/>
        <v>10.654401063728642</v>
      </c>
      <c r="BD9" s="123">
        <f t="shared" si="25"/>
        <v>-2.2610811903554406</v>
      </c>
      <c r="BE9" s="123">
        <f t="shared" si="26"/>
        <v>3.2119983527554865</v>
      </c>
      <c r="BF9" s="123">
        <f t="shared" si="27"/>
        <v>6.1656924544356002</v>
      </c>
      <c r="BG9" s="123">
        <f t="shared" si="28"/>
        <v>2.1663804444466308</v>
      </c>
      <c r="BH9" s="123">
        <f t="shared" si="29"/>
        <v>-0.38907778491162048</v>
      </c>
      <c r="BI9" s="123">
        <f t="shared" si="30"/>
        <v>0.20325362605228747</v>
      </c>
      <c r="BJ9" s="123">
        <f t="shared" si="31"/>
        <v>-9.339100592667279</v>
      </c>
      <c r="BK9" s="123">
        <f t="shared" si="32"/>
        <v>-4.9979648244091948</v>
      </c>
      <c r="BL9" s="123">
        <f t="shared" si="33"/>
        <v>-0.19637426187051688</v>
      </c>
      <c r="BM9" s="123">
        <f t="shared" si="34"/>
        <v>1.0136082288779988</v>
      </c>
      <c r="BN9" s="123">
        <f t="shared" si="35"/>
        <v>1.7218259614066227</v>
      </c>
      <c r="BO9" s="123">
        <f t="shared" si="36"/>
        <v>-2.2553366294801691</v>
      </c>
      <c r="BP9" s="123">
        <f t="shared" si="37"/>
        <v>-4.8627993105062046</v>
      </c>
      <c r="BQ9" s="123">
        <f t="shared" si="38"/>
        <v>2.760174741977707</v>
      </c>
      <c r="BR9" s="123" t="e">
        <f t="shared" si="39"/>
        <v>#N/A</v>
      </c>
      <c r="BS9" s="123" t="e">
        <f t="shared" si="40"/>
        <v>#N/A</v>
      </c>
      <c r="BT9" s="123" t="e">
        <f t="shared" si="41"/>
        <v>#N/A</v>
      </c>
      <c r="BU9" s="123" t="e">
        <f t="shared" si="42"/>
        <v>#N/A</v>
      </c>
      <c r="BV9" s="123" t="e">
        <f t="shared" si="43"/>
        <v>#N/A</v>
      </c>
      <c r="BW9" s="123" t="e">
        <f t="shared" si="44"/>
        <v>#N/A</v>
      </c>
      <c r="BX9" s="123" t="e">
        <f t="shared" si="45"/>
        <v>#N/A</v>
      </c>
      <c r="BY9" s="123" t="e">
        <f t="shared" si="46"/>
        <v>#N/A</v>
      </c>
      <c r="BZ9" s="15"/>
      <c r="CA9" s="16"/>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14"/>
      <c r="DC9" s="15"/>
      <c r="DD9" s="16"/>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14"/>
      <c r="EF9" s="15"/>
      <c r="EG9" s="16"/>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14"/>
      <c r="FI9" s="15"/>
      <c r="FJ9" s="16"/>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14"/>
      <c r="GL9" s="15"/>
      <c r="GM9" s="16"/>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14"/>
      <c r="HO9" s="15"/>
      <c r="HP9" s="16"/>
      <c r="HQ9" s="17"/>
      <c r="HR9" s="17"/>
      <c r="HS9" s="17"/>
      <c r="HT9" s="17"/>
      <c r="HU9" s="17"/>
      <c r="HV9" s="17"/>
      <c r="HW9" s="17"/>
      <c r="HX9" s="17"/>
      <c r="HY9" s="17"/>
      <c r="HZ9" s="17"/>
      <c r="IA9" s="17"/>
      <c r="IB9" s="17"/>
      <c r="IC9" s="17"/>
      <c r="ID9" s="17"/>
      <c r="IE9" s="17"/>
      <c r="IF9" s="17"/>
      <c r="IG9" s="17"/>
      <c r="IH9" s="17"/>
      <c r="II9" s="17"/>
      <c r="IJ9" s="17"/>
      <c r="IK9" s="17"/>
    </row>
    <row r="10" spans="1:245" ht="12.75" customHeight="1" x14ac:dyDescent="0.3">
      <c r="A10" s="193" t="s">
        <v>44</v>
      </c>
      <c r="B10" s="227" t="str">
        <f>IF(A10=0,"",VLOOKUP(A10,'Commodity Code List'!$B$2:$C$18,2,FALSE))</f>
        <v>20</v>
      </c>
      <c r="C10" s="124">
        <v>100</v>
      </c>
      <c r="D10" s="125">
        <f>C10*IF(SUM('Real RevCmdShare by Comm'!H44:H46)=0,1,EXP(SUMPRODUCT('Real RevCmdShare by Comm'!H44:H46,'Real Rail Rate Index'!H44:H46)/SUM('Real RevCmdShare by Comm'!H44:H46)))</f>
        <v>92.679625225279864</v>
      </c>
      <c r="E10" s="125">
        <f>D10*IF(SUM('Real RevCmdShare by Comm'!I44:I46)=0,1,EXP(SUMPRODUCT('Real RevCmdShare by Comm'!I44:I46,'Real Rail Rate Index'!I44:I46)/SUM('Real RevCmdShare by Comm'!I44:I46)))</f>
        <v>82.844933403729286</v>
      </c>
      <c r="F10" s="125">
        <f>E10*IF(SUM('Real RevCmdShare by Comm'!J44:J46)=0,1,EXP(SUMPRODUCT('Real RevCmdShare by Comm'!J44:J46,'Real Rail Rate Index'!J44:J46)/SUM('Real RevCmdShare by Comm'!J44:J46)))</f>
        <v>78.576304972337155</v>
      </c>
      <c r="G10" s="125">
        <f>F10*IF(SUM('Real RevCmdShare by Comm'!K44:K46)=0,1,EXP(SUMPRODUCT('Real RevCmdShare by Comm'!K44:K46,'Real Rail Rate Index'!K44:K46)/SUM('Real RevCmdShare by Comm'!K44:K46)))</f>
        <v>73.473789098762438</v>
      </c>
      <c r="H10" s="125">
        <f>G10*IF(SUM('Real RevCmdShare by Comm'!L44:L46)=0,1,EXP(SUMPRODUCT('Real RevCmdShare by Comm'!L44:L46,'Real Rail Rate Index'!L44:L46)/SUM('Real RevCmdShare by Comm'!L44:L46)))</f>
        <v>69.426116718387831</v>
      </c>
      <c r="I10" s="125">
        <f>H10*IF(SUM('Real RevCmdShare by Comm'!M44:M46)=0,1,EXP(SUMPRODUCT('Real RevCmdShare by Comm'!M44:M46,'Real Rail Rate Index'!M44:M46)/SUM('Real RevCmdShare by Comm'!M44:M46)))</f>
        <v>69.029721666041752</v>
      </c>
      <c r="J10" s="125">
        <f>I10*IF(SUM('Real RevCmdShare by Comm'!N44:N46)=0,1,EXP(SUMPRODUCT('Real RevCmdShare by Comm'!N44:N46,'Real Rail Rate Index'!N44:N46)/SUM('Real RevCmdShare by Comm'!N44:N46)))</f>
        <v>66.289631698192821</v>
      </c>
      <c r="K10" s="125">
        <f>J10*IF(SUM('Real RevCmdShare by Comm'!O44:O46)=0,1,EXP(SUMPRODUCT('Real RevCmdShare by Comm'!O44:O46,'Real Rail Rate Index'!O44:O46)/SUM('Real RevCmdShare by Comm'!O44:O46)))</f>
        <v>64.738140427454439</v>
      </c>
      <c r="L10" s="125">
        <f>K10*IF(SUM('Real RevCmdShare by Comm'!P44:P46)=0,1,EXP(SUMPRODUCT('Real RevCmdShare by Comm'!P44:P46,'Real Rail Rate Index'!P44:P46)/SUM('Real RevCmdShare by Comm'!P44:P46)))</f>
        <v>63.825758432012371</v>
      </c>
      <c r="M10" s="125">
        <f>L10*IF(SUM('Real RevCmdShare by Comm'!Q44:Q46)=0,1,EXP(SUMPRODUCT('Real RevCmdShare by Comm'!Q44:Q46,'Real Rail Rate Index'!Q44:Q46)/SUM('Real RevCmdShare by Comm'!Q44:Q46)))</f>
        <v>61.670684587355439</v>
      </c>
      <c r="N10" s="125">
        <f>M10*IF(SUM('Real RevCmdShare by Comm'!R44:R46)=0,1,EXP(SUMPRODUCT('Real RevCmdShare by Comm'!R44:R46,'Real Rail Rate Index'!R44:R46)/SUM('Real RevCmdShare by Comm'!R44:R46)))</f>
        <v>59.803704995848477</v>
      </c>
      <c r="O10" s="125">
        <f>N10*IF(SUM('Real RevCmdShare by Comm'!S44:S46)=0,1,EXP(SUMPRODUCT('Real RevCmdShare by Comm'!S44:S46,'Real Rail Rate Index'!S44:S46)/SUM('Real RevCmdShare by Comm'!S44:S46)))</f>
        <v>57.044543699404443</v>
      </c>
      <c r="P10" s="125">
        <f>O10*IF(SUM('Real RevCmdShare by Comm'!T44:T46)=0,1,EXP(SUMPRODUCT('Real RevCmdShare by Comm'!T44:T46,'Real Rail Rate Index'!T44:T46)/SUM('Real RevCmdShare by Comm'!T44:T46)))</f>
        <v>55.729097293500637</v>
      </c>
      <c r="Q10" s="125">
        <f>P10*IF(SUM('Real RevCmdShare by Comm'!U44:U46)=0,1,EXP(SUMPRODUCT('Real RevCmdShare by Comm'!U44:U46,'Real Rail Rate Index'!U44:U46)/SUM('Real RevCmdShare by Comm'!U44:U46)))</f>
        <v>54.248596831733984</v>
      </c>
      <c r="R10" s="125">
        <f>Q10*IF(SUM('Real RevCmdShare by Comm'!V44:V46)=0,1,EXP(SUMPRODUCT('Real RevCmdShare by Comm'!V44:V46,'Real Rail Rate Index'!V44:V46)/SUM('Real RevCmdShare by Comm'!V44:V46)))</f>
        <v>52.146944947308654</v>
      </c>
      <c r="S10" s="125">
        <f>R10*IF(SUM('Real RevCmdShare by Comm'!W44:W46)=0,1,EXP(SUMPRODUCT('Real RevCmdShare by Comm'!W44:W46,'Real Rail Rate Index'!W44:W46)/SUM('Real RevCmdShare by Comm'!W44:W46)))</f>
        <v>52.265914873509274</v>
      </c>
      <c r="T10" s="125">
        <f>S10*IF(SUM('Real RevCmdShare by Comm'!X44:X46)=0,1,EXP(SUMPRODUCT('Real RevCmdShare by Comm'!X44:X46,'Real Rail Rate Index'!X44:X46)/SUM('Real RevCmdShare by Comm'!X44:X46)))</f>
        <v>52.609530397619032</v>
      </c>
      <c r="U10" s="125">
        <f>T10*IF(SUM('Real RevCmdShare by Comm'!Y44:Y46)=0,1,EXP(SUMPRODUCT('Real RevCmdShare by Comm'!Y44:Y46,'Real Rail Rate Index'!Y44:Y46)/SUM('Real RevCmdShare by Comm'!Y44:Y46)))</f>
        <v>51.32472924471314</v>
      </c>
      <c r="V10" s="125">
        <f>U10*IF(SUM('Real RevCmdShare by Comm'!Z44:Z46)=0,1,EXP(SUMPRODUCT('Real RevCmdShare by Comm'!Z44:Z46,'Real Rail Rate Index'!Z44:Z46)/SUM('Real RevCmdShare by Comm'!Z44:Z46)))</f>
        <v>50.811209452438938</v>
      </c>
      <c r="W10" s="125">
        <f>V10*IF(SUM('Real RevCmdShare by Comm'!AA44:AA46)=0,1,EXP(SUMPRODUCT('Real RevCmdShare by Comm'!AA44:AA46,'Real Rail Rate Index'!AA44:AA46)/SUM('Real RevCmdShare by Comm'!AA44:AA46)))</f>
        <v>53.467971096483446</v>
      </c>
      <c r="X10" s="125">
        <f>W10*IF(SUM('Real RevCmdShare by Comm'!AB44:AB46)=0,1,EXP(SUMPRODUCT('Real RevCmdShare by Comm'!AB44:AB46,'Real Rail Rate Index'!AB44:AB46)/SUM('Real RevCmdShare by Comm'!AB44:AB46)))</f>
        <v>57.848936983711504</v>
      </c>
      <c r="Y10" s="125">
        <f>X10*IF(SUM('Real RevCmdShare by Comm'!AC44:AC46)=0,1,EXP(SUMPRODUCT('Real RevCmdShare by Comm'!AC44:AC46,'Real Rail Rate Index'!AC44:AC46)/SUM('Real RevCmdShare by Comm'!AC44:AC46)))</f>
        <v>60.518759686887435</v>
      </c>
      <c r="Z10" s="125">
        <f>Y10*IF(SUM('Real RevCmdShare by Comm'!AD44:AD46)=0,1,EXP(SUMPRODUCT('Real RevCmdShare by Comm'!AD44:AD46,'Real Rail Rate Index'!AD44:AD46)/SUM('Real RevCmdShare by Comm'!AD44:AD46)))</f>
        <v>67.263431322261582</v>
      </c>
      <c r="AA10" s="125">
        <f>Z10*IF(SUM('Real RevCmdShare by Comm'!AE44:AE46)=0,1,EXP(SUMPRODUCT('Real RevCmdShare by Comm'!AE44:AE46,'Real Rail Rate Index'!AE44:AE46)/SUM('Real RevCmdShare by Comm'!AE44:AE46)))</f>
        <v>63.229669500883709</v>
      </c>
      <c r="AB10" s="125">
        <f>AA10*IF(SUM('Real RevCmdShare by Comm'!AF44:AF46)=0,1,EXP(SUMPRODUCT('Real RevCmdShare by Comm'!AF44:AF46,'Real Rail Rate Index'!AF44:AF46)/SUM('Real RevCmdShare by Comm'!AF44:AF46)))</f>
        <v>63.956114369074378</v>
      </c>
      <c r="AC10" s="125">
        <f>AB10*IF(SUM('Real RevCmdShare by Comm'!AG44:AG46)=0,1,EXP(SUMPRODUCT('Real RevCmdShare by Comm'!AG44:AG46,'Real Rail Rate Index'!AG44:AG46)/SUM('Real RevCmdShare by Comm'!AG44:AG46)))</f>
        <v>69.354976228218106</v>
      </c>
      <c r="AD10" s="125">
        <f>AC10*IF(SUM('Real RevCmdShare by Comm'!AH44:AH46)=0,1,EXP(SUMPRODUCT('Real RevCmdShare by Comm'!AH44:AH46,'Real Rail Rate Index'!AH44:AH46)/SUM('Real RevCmdShare by Comm'!AH44:AH46)))</f>
        <v>70.285895132034767</v>
      </c>
      <c r="AE10" s="125">
        <f>AD10*IF(SUM('Real RevCmdShare by Comm'!AI44:AI46)=0,1,EXP(SUMPRODUCT('Real RevCmdShare by Comm'!AI44:AI46,'Real Rail Rate Index'!AI44:AI46)/SUM('Real RevCmdShare by Comm'!AI44:AI46)))</f>
        <v>70.687930149172757</v>
      </c>
      <c r="AF10" s="125">
        <f>AE10*IF(SUM('Real RevCmdShare by Comm'!AJ44:AJ46)=0,1,EXP(SUMPRODUCT('Real RevCmdShare by Comm'!AJ44:AJ46,'Real Rail Rate Index'!AJ44:AJ46)/SUM('Real RevCmdShare by Comm'!AJ44:AJ46)))</f>
        <v>71.365083817776778</v>
      </c>
      <c r="AG10" s="125">
        <f>AF10*IF(SUM('Real RevCmdShare by Comm'!AK44:AK46)=0,1,EXP(SUMPRODUCT('Real RevCmdShare by Comm'!AK44:AK46,'Real Rail Rate Index'!AK44:AK46)/SUM('Real RevCmdShare by Comm'!AK44:AK46)))</f>
        <v>65.127250439340273</v>
      </c>
      <c r="AH10" s="125">
        <f>AG10*IF(SUM('Real RevCmdShare by Comm'!AL44:AL46)=0,1,EXP(SUMPRODUCT('Real RevCmdShare by Comm'!AL44:AL46,'Real Rail Rate Index'!AL44:AL46)/SUM('Real RevCmdShare by Comm'!AL44:AL46)))</f>
        <v>64.242341703352736</v>
      </c>
      <c r="AI10" s="125">
        <f>AH10*IF(SUM('Real RevCmdShare by Comm'!AM44:AM46)=0,1,EXP(SUMPRODUCT('Real RevCmdShare by Comm'!AM44:AM46,'Real Rail Rate Index'!AM44:AM46)/SUM('Real RevCmdShare by Comm'!AM44:AM46)))</f>
        <v>63.644497438559853</v>
      </c>
      <c r="AJ10" s="125">
        <f>AI10*IF(SUM('Real RevCmdShare by Comm'!AN44:AN46)=0,1,EXP(SUMPRODUCT('Real RevCmdShare by Comm'!AN44:AN46,'Real Rail Rate Index'!AN44:AN46)/SUM('Real RevCmdShare by Comm'!AN44:AN46)))</f>
        <v>63.779894444524494</v>
      </c>
      <c r="AK10" s="125">
        <f>AJ10*IF(SUM('Real RevCmdShare by Comm'!AO44:AO46)=0,1,EXP(SUMPRODUCT('Real RevCmdShare by Comm'!AO44:AO46,'Real Rail Rate Index'!AO44:AO46)/SUM('Real RevCmdShare by Comm'!AO44:AO46)))</f>
        <v>64.584931675767294</v>
      </c>
      <c r="AL10" s="125">
        <f>AK10*IF(SUM('Real RevCmdShare by Comm'!AP44:AP46)=0,1,EXP(SUMPRODUCT('Real RevCmdShare by Comm'!AP44:AP46,'Real Rail Rate Index'!AP44:AP46)/SUM('Real RevCmdShare by Comm'!AP44:AP46)))</f>
        <v>62.021895351483089</v>
      </c>
      <c r="AM10" s="125">
        <f>AL10*IF(SUM('Real RevCmdShare by Comm'!AQ44:AQ46)=0,1,EXP(SUMPRODUCT('Real RevCmdShare by Comm'!AQ44:AQ46,'Real Rail Rate Index'!AQ44:AQ46)/SUM('Real RevCmdShare by Comm'!AQ44:AQ46)))</f>
        <v>60.735540411035707</v>
      </c>
      <c r="AN10" s="125">
        <f>AM10*IF(SUM('Real RevCmdShare by Comm'!AR44:AR46)=0,1,EXP(SUMPRODUCT('Real RevCmdShare by Comm'!AR44:AR46,'Real Rail Rate Index'!AR44:AR46)/SUM('Real RevCmdShare by Comm'!AR44:AR46)))</f>
        <v>67.683782042043077</v>
      </c>
      <c r="AO10" s="125" t="e">
        <f>AN10*IF(SUM('Real RevCmdShare by Comm'!AS44:AS46)=0,1,EXP(SUMPRODUCT('Real RevCmdShare by Comm'!AS44:AS46,'Real Rail Rate Index'!AS44:AS46)/SUM('Real RevCmdShare by Comm'!AS44:AS46)))</f>
        <v>#N/A</v>
      </c>
      <c r="AP10" s="125" t="e">
        <f>AO10*IF(SUM('Real RevCmdShare by Comm'!AT44:AT46)=0,1,EXP(SUMPRODUCT('Real RevCmdShare by Comm'!AT44:AT46,'Real Rail Rate Index'!AT44:AT46)/SUM('Real RevCmdShare by Comm'!AT44:AT46)))</f>
        <v>#N/A</v>
      </c>
      <c r="AQ10" s="125" t="e">
        <f>AP10*IF(SUM('Real RevCmdShare by Comm'!AU44:AU46)=0,1,EXP(SUMPRODUCT('Real RevCmdShare by Comm'!AU44:AU46,'Real Rail Rate Index'!AU44:AU46)/SUM('Real RevCmdShare by Comm'!AU44:AU46)))</f>
        <v>#N/A</v>
      </c>
      <c r="AR10" s="125" t="e">
        <f>AQ10*IF(SUM('Real RevCmdShare by Comm'!AV44:AV46)=0,1,EXP(SUMPRODUCT('Real RevCmdShare by Comm'!AV44:AV46,'Real Rail Rate Index'!AV44:AV46)/SUM('Real RevCmdShare by Comm'!AV44:AV46)))</f>
        <v>#N/A</v>
      </c>
      <c r="AS10" s="125" t="e">
        <f>AR10*IF(SUM('Real RevCmdShare by Comm'!AW44:AW46)=0,1,EXP(SUMPRODUCT('Real RevCmdShare by Comm'!AW44:AW46,'Real Rail Rate Index'!AW44:AW46)/SUM('Real RevCmdShare by Comm'!AW44:AW46)))</f>
        <v>#N/A</v>
      </c>
      <c r="AT10" s="125" t="e">
        <f>AS10*IF(SUM('Real RevCmdShare by Comm'!AX44:AX46)=0,1,EXP(SUMPRODUCT('Real RevCmdShare by Comm'!AX44:AX46,'Real Rail Rate Index'!AX44:AX46)/SUM('Real RevCmdShare by Comm'!AX44:AX46)))</f>
        <v>#N/A</v>
      </c>
      <c r="AU10" s="125" t="e">
        <f>AT10*IF(SUM('Real RevCmdShare by Comm'!AY44:AY46)=0,1,EXP(SUMPRODUCT('Real RevCmdShare by Comm'!AY44:AY46,'Real Rail Rate Index'!AY44:AY46)/SUM('Real RevCmdShare by Comm'!AY44:AY46)))</f>
        <v>#N/A</v>
      </c>
      <c r="AV10" s="125" t="e">
        <f>AU10*IF(SUM('Real RevCmdShare by Comm'!AZ44:AZ46)=0,1,EXP(SUMPRODUCT('Real RevCmdShare by Comm'!AZ44:AZ46,'Real Rail Rate Index'!AZ44:AZ46)/SUM('Real RevCmdShare by Comm'!AZ44:AZ46)))</f>
        <v>#N/A</v>
      </c>
      <c r="AW10" s="125"/>
      <c r="AX10" s="220">
        <f t="shared" si="19"/>
        <v>-1.2848011529058923</v>
      </c>
      <c r="AY10" s="220">
        <f t="shared" si="20"/>
        <v>-0.5135197922742023</v>
      </c>
      <c r="AZ10" s="220">
        <f t="shared" si="21"/>
        <v>2.6567616440445079</v>
      </c>
      <c r="BA10" s="220">
        <f t="shared" si="22"/>
        <v>4.3809658872280579</v>
      </c>
      <c r="BB10" s="220">
        <f t="shared" si="23"/>
        <v>2.6698227031759316</v>
      </c>
      <c r="BC10" s="220">
        <f t="shared" si="24"/>
        <v>6.7446716353741465</v>
      </c>
      <c r="BD10" s="220">
        <f t="shared" si="25"/>
        <v>-4.0337618213778725</v>
      </c>
      <c r="BE10" s="220">
        <f t="shared" si="26"/>
        <v>0.72644486819066856</v>
      </c>
      <c r="BF10" s="220">
        <f t="shared" si="27"/>
        <v>5.3988618591437287</v>
      </c>
      <c r="BG10" s="220">
        <f t="shared" si="28"/>
        <v>0.93091890381666076</v>
      </c>
      <c r="BH10" s="220">
        <f t="shared" si="29"/>
        <v>0.40203501713799028</v>
      </c>
      <c r="BI10" s="220">
        <f t="shared" si="30"/>
        <v>0.67715366860402071</v>
      </c>
      <c r="BJ10" s="220">
        <f t="shared" si="31"/>
        <v>-6.2378333784365054</v>
      </c>
      <c r="BK10" s="220">
        <f t="shared" si="32"/>
        <v>-0.88490873598753694</v>
      </c>
      <c r="BL10" s="220">
        <f t="shared" si="33"/>
        <v>-0.597844264792883</v>
      </c>
      <c r="BM10" s="220">
        <f t="shared" si="34"/>
        <v>0.13539700596464144</v>
      </c>
      <c r="BN10" s="220">
        <f t="shared" si="35"/>
        <v>0.80503723124279958</v>
      </c>
      <c r="BO10" s="220">
        <f t="shared" si="36"/>
        <v>-2.5630363242842051</v>
      </c>
      <c r="BP10" s="220">
        <f t="shared" si="37"/>
        <v>-1.2863549404473815</v>
      </c>
      <c r="BQ10" s="220">
        <f t="shared" si="38"/>
        <v>6.9482416310073702</v>
      </c>
      <c r="BR10" s="220" t="e">
        <f t="shared" si="39"/>
        <v>#N/A</v>
      </c>
      <c r="BS10" s="220" t="e">
        <f t="shared" si="40"/>
        <v>#N/A</v>
      </c>
      <c r="BT10" s="220" t="e">
        <f t="shared" si="41"/>
        <v>#N/A</v>
      </c>
      <c r="BU10" s="220" t="e">
        <f t="shared" si="42"/>
        <v>#N/A</v>
      </c>
      <c r="BV10" s="220" t="e">
        <f t="shared" si="43"/>
        <v>#N/A</v>
      </c>
      <c r="BW10" s="220" t="e">
        <f t="shared" si="44"/>
        <v>#N/A</v>
      </c>
      <c r="BX10" s="220" t="e">
        <f t="shared" si="45"/>
        <v>#N/A</v>
      </c>
      <c r="BY10" s="220" t="e">
        <f t="shared" si="46"/>
        <v>#N/A</v>
      </c>
      <c r="BZ10" s="15"/>
      <c r="CA10" s="16"/>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14"/>
      <c r="DC10" s="15"/>
      <c r="DD10" s="16"/>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14"/>
      <c r="EF10" s="15"/>
      <c r="EG10" s="16"/>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14"/>
      <c r="FI10" s="15"/>
      <c r="FJ10" s="16"/>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14"/>
      <c r="GL10" s="15"/>
      <c r="GM10" s="16"/>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14"/>
      <c r="HO10" s="15"/>
      <c r="HP10" s="16"/>
      <c r="HQ10" s="17"/>
      <c r="HR10" s="17"/>
      <c r="HS10" s="17"/>
      <c r="HT10" s="17"/>
      <c r="HU10" s="17"/>
      <c r="HV10" s="17"/>
      <c r="HW10" s="17"/>
      <c r="HX10" s="17"/>
      <c r="HY10" s="17"/>
      <c r="HZ10" s="17"/>
      <c r="IA10" s="17"/>
      <c r="IB10" s="17"/>
      <c r="IC10" s="17"/>
      <c r="ID10" s="17"/>
      <c r="IE10" s="17"/>
      <c r="IF10" s="17"/>
      <c r="IG10" s="17"/>
      <c r="IH10" s="17"/>
      <c r="II10" s="17"/>
      <c r="IJ10" s="17"/>
      <c r="IK10" s="17"/>
    </row>
    <row r="11" spans="1:245" ht="12.75" customHeight="1" x14ac:dyDescent="0.3">
      <c r="A11" s="199" t="s">
        <v>46</v>
      </c>
      <c r="B11" s="226" t="str">
        <f>IF(A11=0,"",VLOOKUP(A11,'Commodity Code List'!$B$2:$C$18,2,FALSE))</f>
        <v>24</v>
      </c>
      <c r="C11" s="198">
        <v>100</v>
      </c>
      <c r="D11" s="123">
        <f>C11*IF(SUM('Real RevCmdShare by Comm'!H47:H49)=0,1,EXP(SUMPRODUCT('Real RevCmdShare by Comm'!H47:H49,'Real Rail Rate Index'!H47:H49)/SUM('Real RevCmdShare by Comm'!H47:H49)))</f>
        <v>92.751187425789865</v>
      </c>
      <c r="E11" s="123">
        <f>D11*IF(SUM('Real RevCmdShare by Comm'!I47:I49)=0,1,EXP(SUMPRODUCT('Real RevCmdShare by Comm'!I47:I49,'Real Rail Rate Index'!I47:I49)/SUM('Real RevCmdShare by Comm'!I47:I49)))</f>
        <v>86.552275410772438</v>
      </c>
      <c r="F11" s="123">
        <f>E11*IF(SUM('Real RevCmdShare by Comm'!J47:J49)=0,1,EXP(SUMPRODUCT('Real RevCmdShare by Comm'!J47:J49,'Real Rail Rate Index'!J47:J49)/SUM('Real RevCmdShare by Comm'!J47:J49)))</f>
        <v>85.168162417083565</v>
      </c>
      <c r="G11" s="123">
        <f>F11*IF(SUM('Real RevCmdShare by Comm'!K47:K49)=0,1,EXP(SUMPRODUCT('Real RevCmdShare by Comm'!K47:K49,'Real Rail Rate Index'!K47:K49)/SUM('Real RevCmdShare by Comm'!K47:K49)))</f>
        <v>82.644306387149513</v>
      </c>
      <c r="H11" s="123">
        <f>G11*IF(SUM('Real RevCmdShare by Comm'!L47:L49)=0,1,EXP(SUMPRODUCT('Real RevCmdShare by Comm'!L47:L49,'Real Rail Rate Index'!L47:L49)/SUM('Real RevCmdShare by Comm'!L47:L49)))</f>
        <v>79.473380454043664</v>
      </c>
      <c r="I11" s="123">
        <f>H11*IF(SUM('Real RevCmdShare by Comm'!M47:M49)=0,1,EXP(SUMPRODUCT('Real RevCmdShare by Comm'!M47:M49,'Real Rail Rate Index'!M47:M49)/SUM('Real RevCmdShare by Comm'!M47:M49)))</f>
        <v>75.256064827027302</v>
      </c>
      <c r="J11" s="123">
        <f>I11*IF(SUM('Real RevCmdShare by Comm'!N47:N49)=0,1,EXP(SUMPRODUCT('Real RevCmdShare by Comm'!N47:N49,'Real Rail Rate Index'!N47:N49)/SUM('Real RevCmdShare by Comm'!N47:N49)))</f>
        <v>71.828054697706321</v>
      </c>
      <c r="K11" s="123">
        <f>J11*IF(SUM('Real RevCmdShare by Comm'!O47:O49)=0,1,EXP(SUMPRODUCT('Real RevCmdShare by Comm'!O47:O49,'Real Rail Rate Index'!O47:O49)/SUM('Real RevCmdShare by Comm'!O47:O49)))</f>
        <v>72.560583276353697</v>
      </c>
      <c r="L11" s="123">
        <f>K11*IF(SUM('Real RevCmdShare by Comm'!P47:P49)=0,1,EXP(SUMPRODUCT('Real RevCmdShare by Comm'!P47:P49,'Real Rail Rate Index'!P47:P49)/SUM('Real RevCmdShare by Comm'!P47:P49)))</f>
        <v>72.750602490196641</v>
      </c>
      <c r="M11" s="123">
        <f>L11*IF(SUM('Real RevCmdShare by Comm'!Q47:Q49)=0,1,EXP(SUMPRODUCT('Real RevCmdShare by Comm'!Q47:Q49,'Real Rail Rate Index'!Q47:Q49)/SUM('Real RevCmdShare by Comm'!Q47:Q49)))</f>
        <v>71.254505084516666</v>
      </c>
      <c r="N11" s="123">
        <f>M11*IF(SUM('Real RevCmdShare by Comm'!R47:R49)=0,1,EXP(SUMPRODUCT('Real RevCmdShare by Comm'!R47:R49,'Real Rail Rate Index'!R47:R49)/SUM('Real RevCmdShare by Comm'!R47:R49)))</f>
        <v>70.635171696929248</v>
      </c>
      <c r="O11" s="123">
        <f>N11*IF(SUM('Real RevCmdShare by Comm'!S47:S49)=0,1,EXP(SUMPRODUCT('Real RevCmdShare by Comm'!S47:S49,'Real Rail Rate Index'!S47:S49)/SUM('Real RevCmdShare by Comm'!S47:S49)))</f>
        <v>68.382860119559794</v>
      </c>
      <c r="P11" s="123">
        <f>O11*IF(SUM('Real RevCmdShare by Comm'!T47:T49)=0,1,EXP(SUMPRODUCT('Real RevCmdShare by Comm'!T47:T49,'Real Rail Rate Index'!T47:T49)/SUM('Real RevCmdShare by Comm'!T47:T49)))</f>
        <v>67.970050498197963</v>
      </c>
      <c r="Q11" s="123">
        <f>P11*IF(SUM('Real RevCmdShare by Comm'!U47:U49)=0,1,EXP(SUMPRODUCT('Real RevCmdShare by Comm'!U47:U49,'Real Rail Rate Index'!U47:U49)/SUM('Real RevCmdShare by Comm'!U47:U49)))</f>
        <v>66.150862506524504</v>
      </c>
      <c r="R11" s="123">
        <f>Q11*IF(SUM('Real RevCmdShare by Comm'!V47:V49)=0,1,EXP(SUMPRODUCT('Real RevCmdShare by Comm'!V47:V49,'Real Rail Rate Index'!V47:V49)/SUM('Real RevCmdShare by Comm'!V47:V49)))</f>
        <v>63.940033604558579</v>
      </c>
      <c r="S11" s="123">
        <f>R11*IF(SUM('Real RevCmdShare by Comm'!W47:W49)=0,1,EXP(SUMPRODUCT('Real RevCmdShare by Comm'!W47:W49,'Real Rail Rate Index'!W47:W49)/SUM('Real RevCmdShare by Comm'!W47:W49)))</f>
        <v>63.195643109814156</v>
      </c>
      <c r="T11" s="123">
        <f>S11*IF(SUM('Real RevCmdShare by Comm'!X47:X49)=0,1,EXP(SUMPRODUCT('Real RevCmdShare by Comm'!X47:X49,'Real Rail Rate Index'!X47:X49)/SUM('Real RevCmdShare by Comm'!X47:X49)))</f>
        <v>67.664978581310493</v>
      </c>
      <c r="U11" s="123">
        <f>T11*IF(SUM('Real RevCmdShare by Comm'!Y47:Y49)=0,1,EXP(SUMPRODUCT('Real RevCmdShare by Comm'!Y47:Y49,'Real Rail Rate Index'!Y47:Y49)/SUM('Real RevCmdShare by Comm'!Y47:Y49)))</f>
        <v>66.07647679947253</v>
      </c>
      <c r="V11" s="123">
        <f>U11*IF(SUM('Real RevCmdShare by Comm'!Z47:Z49)=0,1,EXP(SUMPRODUCT('Real RevCmdShare by Comm'!Z47:Z49,'Real Rail Rate Index'!Z47:Z49)/SUM('Real RevCmdShare by Comm'!Z47:Z49)))</f>
        <v>62.215634055371211</v>
      </c>
      <c r="W11" s="123">
        <f>V11*IF(SUM('Real RevCmdShare by Comm'!AA47:AA49)=0,1,EXP(SUMPRODUCT('Real RevCmdShare by Comm'!AA47:AA49,'Real Rail Rate Index'!AA47:AA49)/SUM('Real RevCmdShare by Comm'!AA47:AA49)))</f>
        <v>67.798417649273432</v>
      </c>
      <c r="X11" s="123">
        <f>W11*IF(SUM('Real RevCmdShare by Comm'!AB47:AB49)=0,1,EXP(SUMPRODUCT('Real RevCmdShare by Comm'!AB47:AB49,'Real Rail Rate Index'!AB47:AB49)/SUM('Real RevCmdShare by Comm'!AB47:AB49)))</f>
        <v>71.772448893819075</v>
      </c>
      <c r="Y11" s="123">
        <f>X11*IF(SUM('Real RevCmdShare by Comm'!AC47:AC49)=0,1,EXP(SUMPRODUCT('Real RevCmdShare by Comm'!AC47:AC49,'Real Rail Rate Index'!AC47:AC49)/SUM('Real RevCmdShare by Comm'!AC47:AC49)))</f>
        <v>71.883247194358859</v>
      </c>
      <c r="Z11" s="123">
        <f>Y11*IF(SUM('Real RevCmdShare by Comm'!AD47:AD49)=0,1,EXP(SUMPRODUCT('Real RevCmdShare by Comm'!AD47:AD49,'Real Rail Rate Index'!AD47:AD49)/SUM('Real RevCmdShare by Comm'!AD47:AD49)))</f>
        <v>76.349154255054728</v>
      </c>
      <c r="AA11" s="123">
        <f>Z11*IF(SUM('Real RevCmdShare by Comm'!AE47:AE49)=0,1,EXP(SUMPRODUCT('Real RevCmdShare by Comm'!AE47:AE49,'Real Rail Rate Index'!AE47:AE49)/SUM('Real RevCmdShare by Comm'!AE47:AE49)))</f>
        <v>70.2176539616339</v>
      </c>
      <c r="AB11" s="123">
        <f>AA11*IF(SUM('Real RevCmdShare by Comm'!AF47:AF49)=0,1,EXP(SUMPRODUCT('Real RevCmdShare by Comm'!AF47:AF49,'Real Rail Rate Index'!AF47:AF49)/SUM('Real RevCmdShare by Comm'!AF47:AF49)))</f>
        <v>71.655911226866095</v>
      </c>
      <c r="AC11" s="123">
        <f>AB11*IF(SUM('Real RevCmdShare by Comm'!AG47:AG49)=0,1,EXP(SUMPRODUCT('Real RevCmdShare by Comm'!AG47:AG49,'Real Rail Rate Index'!AG47:AG49)/SUM('Real RevCmdShare by Comm'!AG47:AG49)))</f>
        <v>76.78064480771728</v>
      </c>
      <c r="AD11" s="123">
        <f>AC11*IF(SUM('Real RevCmdShare by Comm'!AH47:AH49)=0,1,EXP(SUMPRODUCT('Real RevCmdShare by Comm'!AH47:AH49,'Real Rail Rate Index'!AH47:AH49)/SUM('Real RevCmdShare by Comm'!AH47:AH49)))</f>
        <v>78.35030972158016</v>
      </c>
      <c r="AE11" s="123">
        <f>AD11*IF(SUM('Real RevCmdShare by Comm'!AI47:AI49)=0,1,EXP(SUMPRODUCT('Real RevCmdShare by Comm'!AI47:AI49,'Real Rail Rate Index'!AI47:AI49)/SUM('Real RevCmdShare by Comm'!AI47:AI49)))</f>
        <v>80.275179223395384</v>
      </c>
      <c r="AF11" s="123">
        <f>AE11*IF(SUM('Real RevCmdShare by Comm'!AJ47:AJ49)=0,1,EXP(SUMPRODUCT('Real RevCmdShare by Comm'!AJ47:AJ49,'Real Rail Rate Index'!AJ47:AJ49)/SUM('Real RevCmdShare by Comm'!AJ47:AJ49)))</f>
        <v>81.644338950158101</v>
      </c>
      <c r="AG11" s="123">
        <f>AF11*IF(SUM('Real RevCmdShare by Comm'!AK47:AK49)=0,1,EXP(SUMPRODUCT('Real RevCmdShare by Comm'!AK47:AK49,'Real Rail Rate Index'!AK47:AK49)/SUM('Real RevCmdShare by Comm'!AK47:AK49)))</f>
        <v>81.460387974397705</v>
      </c>
      <c r="AH11" s="123">
        <f>AG11*IF(SUM('Real RevCmdShare by Comm'!AL47:AL49)=0,1,EXP(SUMPRODUCT('Real RevCmdShare by Comm'!AL47:AL49,'Real Rail Rate Index'!AL47:AL49)/SUM('Real RevCmdShare by Comm'!AL47:AL49)))</f>
        <v>80.512904930308054</v>
      </c>
      <c r="AI11" s="123">
        <f>AH11*IF(SUM('Real RevCmdShare by Comm'!AM47:AM49)=0,1,EXP(SUMPRODUCT('Real RevCmdShare by Comm'!AM47:AM49,'Real Rail Rate Index'!AM47:AM49)/SUM('Real RevCmdShare by Comm'!AM47:AM49)))</f>
        <v>81.979696394845107</v>
      </c>
      <c r="AJ11" s="123">
        <f>AI11*IF(SUM('Real RevCmdShare by Comm'!AN47:AN49)=0,1,EXP(SUMPRODUCT('Real RevCmdShare by Comm'!AN47:AN49,'Real Rail Rate Index'!AN47:AN49)/SUM('Real RevCmdShare by Comm'!AN47:AN49)))</f>
        <v>84.375454079537917</v>
      </c>
      <c r="AK11" s="123">
        <f>AJ11*IF(SUM('Real RevCmdShare by Comm'!AO47:AO49)=0,1,EXP(SUMPRODUCT('Real RevCmdShare by Comm'!AO47:AO49,'Real Rail Rate Index'!AO47:AO49)/SUM('Real RevCmdShare by Comm'!AO47:AO49)))</f>
        <v>83.261691318527326</v>
      </c>
      <c r="AL11" s="123">
        <f>AK11*IF(SUM('Real RevCmdShare by Comm'!AP47:AP49)=0,1,EXP(SUMPRODUCT('Real RevCmdShare by Comm'!AP47:AP49,'Real Rail Rate Index'!AP47:AP49)/SUM('Real RevCmdShare by Comm'!AP47:AP49)))</f>
        <v>83.355146057911313</v>
      </c>
      <c r="AM11" s="123">
        <f>AL11*IF(SUM('Real RevCmdShare by Comm'!AQ47:AQ49)=0,1,EXP(SUMPRODUCT('Real RevCmdShare by Comm'!AQ47:AQ49,'Real Rail Rate Index'!AQ47:AQ49)/SUM('Real RevCmdShare by Comm'!AQ47:AQ49)))</f>
        <v>81.296253610713322</v>
      </c>
      <c r="AN11" s="123">
        <f>AM11*IF(SUM('Real RevCmdShare by Comm'!AR47:AR49)=0,1,EXP(SUMPRODUCT('Real RevCmdShare by Comm'!AR47:AR49,'Real Rail Rate Index'!AR47:AR49)/SUM('Real RevCmdShare by Comm'!AR47:AR49)))</f>
        <v>90.491988638850088</v>
      </c>
      <c r="AO11" s="123" t="e">
        <f>AN11*IF(SUM('Real RevCmdShare by Comm'!AS47:AS49)=0,1,EXP(SUMPRODUCT('Real RevCmdShare by Comm'!AS47:AS49,'Real Rail Rate Index'!AS47:AS49)/SUM('Real RevCmdShare by Comm'!AS47:AS49)))</f>
        <v>#N/A</v>
      </c>
      <c r="AP11" s="123" t="e">
        <f>AO11*IF(SUM('Real RevCmdShare by Comm'!AT47:AT49)=0,1,EXP(SUMPRODUCT('Real RevCmdShare by Comm'!AT47:AT49,'Real Rail Rate Index'!AT47:AT49)/SUM('Real RevCmdShare by Comm'!AT47:AT49)))</f>
        <v>#N/A</v>
      </c>
      <c r="AQ11" s="123" t="e">
        <f>AP11*IF(SUM('Real RevCmdShare by Comm'!AU47:AU49)=0,1,EXP(SUMPRODUCT('Real RevCmdShare by Comm'!AU47:AU49,'Real Rail Rate Index'!AU47:AU49)/SUM('Real RevCmdShare by Comm'!AU47:AU49)))</f>
        <v>#N/A</v>
      </c>
      <c r="AR11" s="123" t="e">
        <f>AQ11*IF(SUM('Real RevCmdShare by Comm'!AV47:AV49)=0,1,EXP(SUMPRODUCT('Real RevCmdShare by Comm'!AV47:AV49,'Real Rail Rate Index'!AV47:AV49)/SUM('Real RevCmdShare by Comm'!AV47:AV49)))</f>
        <v>#N/A</v>
      </c>
      <c r="AS11" s="123" t="e">
        <f>AR11*IF(SUM('Real RevCmdShare by Comm'!AW47:AW49)=0,1,EXP(SUMPRODUCT('Real RevCmdShare by Comm'!AW47:AW49,'Real Rail Rate Index'!AW47:AW49)/SUM('Real RevCmdShare by Comm'!AW47:AW49)))</f>
        <v>#N/A</v>
      </c>
      <c r="AT11" s="123" t="e">
        <f>AS11*IF(SUM('Real RevCmdShare by Comm'!AX47:AX49)=0,1,EXP(SUMPRODUCT('Real RevCmdShare by Comm'!AX47:AX49,'Real Rail Rate Index'!AX47:AX49)/SUM('Real RevCmdShare by Comm'!AX47:AX49)))</f>
        <v>#N/A</v>
      </c>
      <c r="AU11" s="123" t="e">
        <f>AT11*IF(SUM('Real RevCmdShare by Comm'!AY47:AY49)=0,1,EXP(SUMPRODUCT('Real RevCmdShare by Comm'!AY47:AY49,'Real Rail Rate Index'!AY47:AY49)/SUM('Real RevCmdShare by Comm'!AY47:AY49)))</f>
        <v>#N/A</v>
      </c>
      <c r="AV11" s="123" t="e">
        <f>AU11*IF(SUM('Real RevCmdShare by Comm'!AZ47:AZ49)=0,1,EXP(SUMPRODUCT('Real RevCmdShare by Comm'!AZ47:AZ49,'Real Rail Rate Index'!AZ47:AZ49)/SUM('Real RevCmdShare by Comm'!AZ47:AZ49)))</f>
        <v>#N/A</v>
      </c>
      <c r="AW11" s="123"/>
      <c r="AX11" s="123">
        <f t="shared" si="19"/>
        <v>-1.5885017818379623</v>
      </c>
      <c r="AY11" s="123">
        <f t="shared" si="20"/>
        <v>-3.8608427441013191</v>
      </c>
      <c r="AZ11" s="123">
        <f t="shared" si="21"/>
        <v>5.5827835939022208</v>
      </c>
      <c r="BA11" s="123">
        <f t="shared" si="22"/>
        <v>3.9740312445456425</v>
      </c>
      <c r="BB11" s="123">
        <f t="shared" si="23"/>
        <v>0.11079830053978412</v>
      </c>
      <c r="BC11" s="123">
        <f t="shared" si="24"/>
        <v>4.4659070606958693</v>
      </c>
      <c r="BD11" s="123">
        <f t="shared" si="25"/>
        <v>-6.131500293420828</v>
      </c>
      <c r="BE11" s="123">
        <f t="shared" si="26"/>
        <v>1.4382572652321954</v>
      </c>
      <c r="BF11" s="123">
        <f t="shared" si="27"/>
        <v>5.1247335808511849</v>
      </c>
      <c r="BG11" s="123">
        <f t="shared" si="28"/>
        <v>1.56966491386288</v>
      </c>
      <c r="BH11" s="123">
        <f t="shared" si="29"/>
        <v>1.9248695018152233</v>
      </c>
      <c r="BI11" s="123">
        <f t="shared" si="30"/>
        <v>1.3691597267627174</v>
      </c>
      <c r="BJ11" s="123">
        <f t="shared" si="31"/>
        <v>-0.18395097576039632</v>
      </c>
      <c r="BK11" s="123">
        <f t="shared" si="32"/>
        <v>-0.94748304408965112</v>
      </c>
      <c r="BL11" s="123">
        <f t="shared" si="33"/>
        <v>1.466791464537053</v>
      </c>
      <c r="BM11" s="123">
        <f t="shared" si="34"/>
        <v>2.3957576846928106</v>
      </c>
      <c r="BN11" s="123">
        <f t="shared" si="35"/>
        <v>-1.1137627610105909</v>
      </c>
      <c r="BO11" s="123">
        <f t="shared" si="36"/>
        <v>9.3454739383986407E-2</v>
      </c>
      <c r="BP11" s="123">
        <f t="shared" si="37"/>
        <v>-2.0588924471979908</v>
      </c>
      <c r="BQ11" s="123">
        <f t="shared" si="38"/>
        <v>9.1957350281367667</v>
      </c>
      <c r="BR11" s="123" t="e">
        <f t="shared" si="39"/>
        <v>#N/A</v>
      </c>
      <c r="BS11" s="123" t="e">
        <f t="shared" si="40"/>
        <v>#N/A</v>
      </c>
      <c r="BT11" s="123" t="e">
        <f t="shared" si="41"/>
        <v>#N/A</v>
      </c>
      <c r="BU11" s="123" t="e">
        <f t="shared" si="42"/>
        <v>#N/A</v>
      </c>
      <c r="BV11" s="123" t="e">
        <f t="shared" si="43"/>
        <v>#N/A</v>
      </c>
      <c r="BW11" s="123" t="e">
        <f t="shared" si="44"/>
        <v>#N/A</v>
      </c>
      <c r="BX11" s="123" t="e">
        <f t="shared" si="45"/>
        <v>#N/A</v>
      </c>
      <c r="BY11" s="123" t="e">
        <f t="shared" si="46"/>
        <v>#N/A</v>
      </c>
      <c r="BZ11" s="15"/>
      <c r="CA11" s="16"/>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14"/>
      <c r="DC11" s="15"/>
      <c r="DD11" s="16"/>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14"/>
      <c r="EF11" s="15"/>
      <c r="EG11" s="16"/>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14"/>
      <c r="FI11" s="15"/>
      <c r="FJ11" s="16"/>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14"/>
      <c r="GL11" s="15"/>
      <c r="GM11" s="16"/>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14"/>
      <c r="HO11" s="15"/>
      <c r="HP11" s="16"/>
      <c r="HQ11" s="17"/>
      <c r="HR11" s="17"/>
      <c r="HS11" s="17"/>
      <c r="HT11" s="17"/>
      <c r="HU11" s="17"/>
      <c r="HV11" s="17"/>
      <c r="HW11" s="17"/>
      <c r="HX11" s="17"/>
      <c r="HY11" s="17"/>
      <c r="HZ11" s="17"/>
      <c r="IA11" s="17"/>
      <c r="IB11" s="17"/>
      <c r="IC11" s="17"/>
      <c r="ID11" s="17"/>
      <c r="IE11" s="17"/>
      <c r="IF11" s="17"/>
      <c r="IG11" s="17"/>
      <c r="IH11" s="17"/>
      <c r="II11" s="17"/>
      <c r="IJ11" s="17"/>
      <c r="IK11" s="17"/>
    </row>
    <row r="12" spans="1:245" ht="12.75" customHeight="1" x14ac:dyDescent="0.3">
      <c r="A12" s="193" t="s">
        <v>48</v>
      </c>
      <c r="B12" s="227" t="str">
        <f>IF(A12=0,"",VLOOKUP(A12,'Commodity Code List'!$B$2:$C$18,2,FALSE))</f>
        <v>26</v>
      </c>
      <c r="C12" s="124">
        <v>100</v>
      </c>
      <c r="D12" s="125">
        <f>C12*IF(SUM('Real RevCmdShare by Comm'!H50:H52)=0,1,EXP(SUMPRODUCT('Real RevCmdShare by Comm'!H50:H52,'Real Rail Rate Index'!H50:H52)/SUM('Real RevCmdShare by Comm'!H50:H52)))</f>
        <v>96.290128233111062</v>
      </c>
      <c r="E12" s="125">
        <f>D12*IF(SUM('Real RevCmdShare by Comm'!I50:I52)=0,1,EXP(SUMPRODUCT('Real RevCmdShare by Comm'!I50:I52,'Real Rail Rate Index'!I50:I52)/SUM('Real RevCmdShare by Comm'!I50:I52)))</f>
        <v>93.699440483065771</v>
      </c>
      <c r="F12" s="125">
        <f>E12*IF(SUM('Real RevCmdShare by Comm'!J50:J52)=0,1,EXP(SUMPRODUCT('Real RevCmdShare by Comm'!J50:J52,'Real Rail Rate Index'!J50:J52)/SUM('Real RevCmdShare by Comm'!J50:J52)))</f>
        <v>93.400415536615355</v>
      </c>
      <c r="G12" s="125">
        <f>F12*IF(SUM('Real RevCmdShare by Comm'!K50:K52)=0,1,EXP(SUMPRODUCT('Real RevCmdShare by Comm'!K50:K52,'Real Rail Rate Index'!K50:K52)/SUM('Real RevCmdShare by Comm'!K50:K52)))</f>
        <v>90.147486816121003</v>
      </c>
      <c r="H12" s="125">
        <f>G12*IF(SUM('Real RevCmdShare by Comm'!L50:L52)=0,1,EXP(SUMPRODUCT('Real RevCmdShare by Comm'!L50:L52,'Real Rail Rate Index'!L50:L52)/SUM('Real RevCmdShare by Comm'!L50:L52)))</f>
        <v>85.474092941329317</v>
      </c>
      <c r="I12" s="125">
        <f>H12*IF(SUM('Real RevCmdShare by Comm'!M50:M52)=0,1,EXP(SUMPRODUCT('Real RevCmdShare by Comm'!M50:M52,'Real Rail Rate Index'!M50:M52)/SUM('Real RevCmdShare by Comm'!M50:M52)))</f>
        <v>81.869892520369618</v>
      </c>
      <c r="J12" s="125">
        <f>I12*IF(SUM('Real RevCmdShare by Comm'!N50:N52)=0,1,EXP(SUMPRODUCT('Real RevCmdShare by Comm'!N50:N52,'Real Rail Rate Index'!N50:N52)/SUM('Real RevCmdShare by Comm'!N50:N52)))</f>
        <v>77.192849652842241</v>
      </c>
      <c r="K12" s="125">
        <f>J12*IF(SUM('Real RevCmdShare by Comm'!O50:O52)=0,1,EXP(SUMPRODUCT('Real RevCmdShare by Comm'!O50:O52,'Real Rail Rate Index'!O50:O52)/SUM('Real RevCmdShare by Comm'!O50:O52)))</f>
        <v>73.076023045996436</v>
      </c>
      <c r="L12" s="125">
        <f>K12*IF(SUM('Real RevCmdShare by Comm'!P50:P52)=0,1,EXP(SUMPRODUCT('Real RevCmdShare by Comm'!P50:P52,'Real Rail Rate Index'!P50:P52)/SUM('Real RevCmdShare by Comm'!P50:P52)))</f>
        <v>70.359319444496663</v>
      </c>
      <c r="M12" s="125">
        <f>L12*IF(SUM('Real RevCmdShare by Comm'!Q50:Q52)=0,1,EXP(SUMPRODUCT('Real RevCmdShare by Comm'!Q50:Q52,'Real Rail Rate Index'!Q50:Q52)/SUM('Real RevCmdShare by Comm'!Q50:Q52)))</f>
        <v>68.850250093780289</v>
      </c>
      <c r="N12" s="125">
        <f>M12*IF(SUM('Real RevCmdShare by Comm'!R50:R52)=0,1,EXP(SUMPRODUCT('Real RevCmdShare by Comm'!R50:R52,'Real Rail Rate Index'!R50:R52)/SUM('Real RevCmdShare by Comm'!R50:R52)))</f>
        <v>68.34647951023554</v>
      </c>
      <c r="O12" s="125">
        <f>N12*IF(SUM('Real RevCmdShare by Comm'!S50:S52)=0,1,EXP(SUMPRODUCT('Real RevCmdShare by Comm'!S50:S52,'Real Rail Rate Index'!S50:S52)/SUM('Real RevCmdShare by Comm'!S50:S52)))</f>
        <v>66.252569553001976</v>
      </c>
      <c r="P12" s="125">
        <f>O12*IF(SUM('Real RevCmdShare by Comm'!T50:T52)=0,1,EXP(SUMPRODUCT('Real RevCmdShare by Comm'!T50:T52,'Real Rail Rate Index'!T50:T52)/SUM('Real RevCmdShare by Comm'!T50:T52)))</f>
        <v>66.069844082922927</v>
      </c>
      <c r="Q12" s="125">
        <f>P12*IF(SUM('Real RevCmdShare by Comm'!U50:U52)=0,1,EXP(SUMPRODUCT('Real RevCmdShare by Comm'!U50:U52,'Real Rail Rate Index'!U50:U52)/SUM('Real RevCmdShare by Comm'!U50:U52)))</f>
        <v>64.726244032250094</v>
      </c>
      <c r="R12" s="125">
        <f>Q12*IF(SUM('Real RevCmdShare by Comm'!V50:V52)=0,1,EXP(SUMPRODUCT('Real RevCmdShare by Comm'!V50:V52,'Real Rail Rate Index'!V50:V52)/SUM('Real RevCmdShare by Comm'!V50:V52)))</f>
        <v>63.51316319974692</v>
      </c>
      <c r="S12" s="125">
        <f>R12*IF(SUM('Real RevCmdShare by Comm'!W50:W52)=0,1,EXP(SUMPRODUCT('Real RevCmdShare by Comm'!W50:W52,'Real Rail Rate Index'!W50:W52)/SUM('Real RevCmdShare by Comm'!W50:W52)))</f>
        <v>62.945693959143405</v>
      </c>
      <c r="T12" s="125">
        <f>S12*IF(SUM('Real RevCmdShare by Comm'!X50:X52)=0,1,EXP(SUMPRODUCT('Real RevCmdShare by Comm'!X50:X52,'Real Rail Rate Index'!X50:X52)/SUM('Real RevCmdShare by Comm'!X50:X52)))</f>
        <v>64.604767415840868</v>
      </c>
      <c r="U12" s="125">
        <f>T12*IF(SUM('Real RevCmdShare by Comm'!Y50:Y52)=0,1,EXP(SUMPRODUCT('Real RevCmdShare by Comm'!Y50:Y52,'Real Rail Rate Index'!Y50:Y52)/SUM('Real RevCmdShare by Comm'!Y50:Y52)))</f>
        <v>61.684439224486596</v>
      </c>
      <c r="V12" s="125">
        <f>U12*IF(SUM('Real RevCmdShare by Comm'!Z50:Z52)=0,1,EXP(SUMPRODUCT('Real RevCmdShare by Comm'!Z50:Z52,'Real Rail Rate Index'!Z50:Z52)/SUM('Real RevCmdShare by Comm'!Z50:Z52)))</f>
        <v>62.361408481162513</v>
      </c>
      <c r="W12" s="125">
        <f>V12*IF(SUM('Real RevCmdShare by Comm'!AA50:AA52)=0,1,EXP(SUMPRODUCT('Real RevCmdShare by Comm'!AA50:AA52,'Real Rail Rate Index'!AA50:AA52)/SUM('Real RevCmdShare by Comm'!AA50:AA52)))</f>
        <v>67.132013054423382</v>
      </c>
      <c r="X12" s="125">
        <f>W12*IF(SUM('Real RevCmdShare by Comm'!AB50:AB52)=0,1,EXP(SUMPRODUCT('Real RevCmdShare by Comm'!AB50:AB52,'Real Rail Rate Index'!AB50:AB52)/SUM('Real RevCmdShare by Comm'!AB50:AB52)))</f>
        <v>72.677541448361666</v>
      </c>
      <c r="Y12" s="125">
        <f>X12*IF(SUM('Real RevCmdShare by Comm'!AC50:AC52)=0,1,EXP(SUMPRODUCT('Real RevCmdShare by Comm'!AC50:AC52,'Real Rail Rate Index'!AC50:AC52)/SUM('Real RevCmdShare by Comm'!AC50:AC52)))</f>
        <v>72.72687315498608</v>
      </c>
      <c r="Z12" s="125">
        <f>Y12*IF(SUM('Real RevCmdShare by Comm'!AD50:AD52)=0,1,EXP(SUMPRODUCT('Real RevCmdShare by Comm'!AD50:AD52,'Real Rail Rate Index'!AD50:AD52)/SUM('Real RevCmdShare by Comm'!AD50:AD52)))</f>
        <v>78.53869200112652</v>
      </c>
      <c r="AA12" s="125">
        <f>Z12*IF(SUM('Real RevCmdShare by Comm'!AE50:AE52)=0,1,EXP(SUMPRODUCT('Real RevCmdShare by Comm'!AE50:AE52,'Real Rail Rate Index'!AE50:AE52)/SUM('Real RevCmdShare by Comm'!AE50:AE52)))</f>
        <v>69.45570328137164</v>
      </c>
      <c r="AB12" s="125">
        <f>AA12*IF(SUM('Real RevCmdShare by Comm'!AF50:AF52)=0,1,EXP(SUMPRODUCT('Real RevCmdShare by Comm'!AF50:AF52,'Real Rail Rate Index'!AF50:AF52)/SUM('Real RevCmdShare by Comm'!AF50:AF52)))</f>
        <v>71.811383520904997</v>
      </c>
      <c r="AC12" s="125">
        <f>AB12*IF(SUM('Real RevCmdShare by Comm'!AG50:AG52)=0,1,EXP(SUMPRODUCT('Real RevCmdShare by Comm'!AG50:AG52,'Real Rail Rate Index'!AG50:AG52)/SUM('Real RevCmdShare by Comm'!AG50:AG52)))</f>
        <v>76.482669358647158</v>
      </c>
      <c r="AD12" s="125">
        <f>AC12*IF(SUM('Real RevCmdShare by Comm'!AH50:AH52)=0,1,EXP(SUMPRODUCT('Real RevCmdShare by Comm'!AH50:AH52,'Real Rail Rate Index'!AH50:AH52)/SUM('Real RevCmdShare by Comm'!AH50:AH52)))</f>
        <v>77.783183297726808</v>
      </c>
      <c r="AE12" s="125">
        <f>AD12*IF(SUM('Real RevCmdShare by Comm'!AI50:AI52)=0,1,EXP(SUMPRODUCT('Real RevCmdShare by Comm'!AI50:AI52,'Real Rail Rate Index'!AI50:AI52)/SUM('Real RevCmdShare by Comm'!AI50:AI52)))</f>
        <v>77.588832394298606</v>
      </c>
      <c r="AF12" s="125">
        <f>AE12*IF(SUM('Real RevCmdShare by Comm'!AJ50:AJ52)=0,1,EXP(SUMPRODUCT('Real RevCmdShare by Comm'!AJ50:AJ52,'Real Rail Rate Index'!AJ50:AJ52)/SUM('Real RevCmdShare by Comm'!AJ50:AJ52)))</f>
        <v>78.068538491437238</v>
      </c>
      <c r="AG12" s="125">
        <f>AF12*IF(SUM('Real RevCmdShare by Comm'!AK50:AK52)=0,1,EXP(SUMPRODUCT('Real RevCmdShare by Comm'!AK50:AK52,'Real Rail Rate Index'!AK50:AK52)/SUM('Real RevCmdShare by Comm'!AK50:AK52)))</f>
        <v>75.324892709325098</v>
      </c>
      <c r="AH12" s="125">
        <f>AG12*IF(SUM('Real RevCmdShare by Comm'!AL50:AL52)=0,1,EXP(SUMPRODUCT('Real RevCmdShare by Comm'!AL50:AL52,'Real Rail Rate Index'!AL50:AL52)/SUM('Real RevCmdShare by Comm'!AL50:AL52)))</f>
        <v>73.705227918990573</v>
      </c>
      <c r="AI12" s="125">
        <f>AH12*IF(SUM('Real RevCmdShare by Comm'!AM50:AM52)=0,1,EXP(SUMPRODUCT('Real RevCmdShare by Comm'!AM50:AM52,'Real Rail Rate Index'!AM50:AM52)/SUM('Real RevCmdShare by Comm'!AM50:AM52)))</f>
        <v>73.230618167086249</v>
      </c>
      <c r="AJ12" s="125">
        <f>AI12*IF(SUM('Real RevCmdShare by Comm'!AN50:AN52)=0,1,EXP(SUMPRODUCT('Real RevCmdShare by Comm'!AN50:AN52,'Real Rail Rate Index'!AN50:AN52)/SUM('Real RevCmdShare by Comm'!AN50:AN52)))</f>
        <v>74.97501718484456</v>
      </c>
      <c r="AK12" s="125">
        <f>AJ12*IF(SUM('Real RevCmdShare by Comm'!AO50:AO52)=0,1,EXP(SUMPRODUCT('Real RevCmdShare by Comm'!AO50:AO52,'Real Rail Rate Index'!AO50:AO52)/SUM('Real RevCmdShare by Comm'!AO50:AO52)))</f>
        <v>75.03718513636278</v>
      </c>
      <c r="AL12" s="125">
        <f>AK12*IF(SUM('Real RevCmdShare by Comm'!AP50:AP52)=0,1,EXP(SUMPRODUCT('Real RevCmdShare by Comm'!AP50:AP52,'Real Rail Rate Index'!AP50:AP52)/SUM('Real RevCmdShare by Comm'!AP50:AP52)))</f>
        <v>72.627707412747512</v>
      </c>
      <c r="AM12" s="125">
        <f>AL12*IF(SUM('Real RevCmdShare by Comm'!AQ50:AQ52)=0,1,EXP(SUMPRODUCT('Real RevCmdShare by Comm'!AQ50:AQ52,'Real Rail Rate Index'!AQ50:AQ52)/SUM('Real RevCmdShare by Comm'!AQ50:AQ52)))</f>
        <v>71.217589213693032</v>
      </c>
      <c r="AN12" s="125">
        <f>AM12*IF(SUM('Real RevCmdShare by Comm'!AR50:AR52)=0,1,EXP(SUMPRODUCT('Real RevCmdShare by Comm'!AR50:AR52,'Real Rail Rate Index'!AR50:AR52)/SUM('Real RevCmdShare by Comm'!AR50:AR52)))</f>
        <v>79.166261382698281</v>
      </c>
      <c r="AO12" s="125" t="e">
        <f>AN12*IF(SUM('Real RevCmdShare by Comm'!AS50:AS52)=0,1,EXP(SUMPRODUCT('Real RevCmdShare by Comm'!AS50:AS52,'Real Rail Rate Index'!AS50:AS52)/SUM('Real RevCmdShare by Comm'!AS50:AS52)))</f>
        <v>#N/A</v>
      </c>
      <c r="AP12" s="125" t="e">
        <f>AO12*IF(SUM('Real RevCmdShare by Comm'!AT50:AT52)=0,1,EXP(SUMPRODUCT('Real RevCmdShare by Comm'!AT50:AT52,'Real Rail Rate Index'!AT50:AT52)/SUM('Real RevCmdShare by Comm'!AT50:AT52)))</f>
        <v>#N/A</v>
      </c>
      <c r="AQ12" s="125" t="e">
        <f>AP12*IF(SUM('Real RevCmdShare by Comm'!AU50:AU52)=0,1,EXP(SUMPRODUCT('Real RevCmdShare by Comm'!AU50:AU52,'Real Rail Rate Index'!AU50:AU52)/SUM('Real RevCmdShare by Comm'!AU50:AU52)))</f>
        <v>#N/A</v>
      </c>
      <c r="AR12" s="125" t="e">
        <f>AQ12*IF(SUM('Real RevCmdShare by Comm'!AV50:AV52)=0,1,EXP(SUMPRODUCT('Real RevCmdShare by Comm'!AV50:AV52,'Real Rail Rate Index'!AV50:AV52)/SUM('Real RevCmdShare by Comm'!AV50:AV52)))</f>
        <v>#N/A</v>
      </c>
      <c r="AS12" s="125" t="e">
        <f>AR12*IF(SUM('Real RevCmdShare by Comm'!AW50:AW52)=0,1,EXP(SUMPRODUCT('Real RevCmdShare by Comm'!AW50:AW52,'Real Rail Rate Index'!AW50:AW52)/SUM('Real RevCmdShare by Comm'!AW50:AW52)))</f>
        <v>#N/A</v>
      </c>
      <c r="AT12" s="125" t="e">
        <f>AS12*IF(SUM('Real RevCmdShare by Comm'!AX50:AX52)=0,1,EXP(SUMPRODUCT('Real RevCmdShare by Comm'!AX50:AX52,'Real Rail Rate Index'!AX50:AX52)/SUM('Real RevCmdShare by Comm'!AX50:AX52)))</f>
        <v>#N/A</v>
      </c>
      <c r="AU12" s="125" t="e">
        <f>AT12*IF(SUM('Real RevCmdShare by Comm'!AY50:AY52)=0,1,EXP(SUMPRODUCT('Real RevCmdShare by Comm'!AY50:AY52,'Real Rail Rate Index'!AY50:AY52)/SUM('Real RevCmdShare by Comm'!AY50:AY52)))</f>
        <v>#N/A</v>
      </c>
      <c r="AV12" s="125" t="e">
        <f>AU12*IF(SUM('Real RevCmdShare by Comm'!AZ50:AZ52)=0,1,EXP(SUMPRODUCT('Real RevCmdShare by Comm'!AZ50:AZ52,'Real Rail Rate Index'!AZ50:AZ52)/SUM('Real RevCmdShare by Comm'!AZ50:AZ52)))</f>
        <v>#N/A</v>
      </c>
      <c r="AW12" s="125"/>
      <c r="AX12" s="220">
        <f t="shared" si="19"/>
        <v>-2.9203281913542725</v>
      </c>
      <c r="AY12" s="220">
        <f t="shared" si="20"/>
        <v>0.67696925667591756</v>
      </c>
      <c r="AZ12" s="220">
        <f t="shared" si="21"/>
        <v>4.7706045732608686</v>
      </c>
      <c r="BA12" s="220">
        <f t="shared" si="22"/>
        <v>5.5455283939382838</v>
      </c>
      <c r="BB12" s="220">
        <f t="shared" si="23"/>
        <v>4.9331706624414551E-2</v>
      </c>
      <c r="BC12" s="220">
        <f t="shared" si="24"/>
        <v>5.8118188461404401</v>
      </c>
      <c r="BD12" s="220">
        <f t="shared" si="25"/>
        <v>-9.08298871975488</v>
      </c>
      <c r="BE12" s="220">
        <f t="shared" si="26"/>
        <v>2.3556802395333563</v>
      </c>
      <c r="BF12" s="220">
        <f t="shared" si="27"/>
        <v>4.6712858377421611</v>
      </c>
      <c r="BG12" s="220">
        <f t="shared" si="28"/>
        <v>1.3005139390796501</v>
      </c>
      <c r="BH12" s="220">
        <f t="shared" si="29"/>
        <v>-0.1943509034282016</v>
      </c>
      <c r="BI12" s="220">
        <f t="shared" si="30"/>
        <v>0.47970609713863155</v>
      </c>
      <c r="BJ12" s="220">
        <f t="shared" si="31"/>
        <v>-2.7436457821121394</v>
      </c>
      <c r="BK12" s="220">
        <f t="shared" si="32"/>
        <v>-1.6196647903345252</v>
      </c>
      <c r="BL12" s="220">
        <f t="shared" si="33"/>
        <v>-0.47460975190432464</v>
      </c>
      <c r="BM12" s="220">
        <f t="shared" si="34"/>
        <v>1.7443990177583117</v>
      </c>
      <c r="BN12" s="220">
        <f t="shared" si="35"/>
        <v>6.2167951518219411E-2</v>
      </c>
      <c r="BO12" s="220">
        <f t="shared" si="36"/>
        <v>-2.409477723615268</v>
      </c>
      <c r="BP12" s="220">
        <f t="shared" si="37"/>
        <v>-1.4101181990544802</v>
      </c>
      <c r="BQ12" s="220">
        <f t="shared" si="38"/>
        <v>7.9486721690052491</v>
      </c>
      <c r="BR12" s="220" t="e">
        <f t="shared" si="39"/>
        <v>#N/A</v>
      </c>
      <c r="BS12" s="220" t="e">
        <f t="shared" si="40"/>
        <v>#N/A</v>
      </c>
      <c r="BT12" s="220" t="e">
        <f t="shared" si="41"/>
        <v>#N/A</v>
      </c>
      <c r="BU12" s="220" t="e">
        <f t="shared" si="42"/>
        <v>#N/A</v>
      </c>
      <c r="BV12" s="220" t="e">
        <f t="shared" si="43"/>
        <v>#N/A</v>
      </c>
      <c r="BW12" s="220" t="e">
        <f t="shared" si="44"/>
        <v>#N/A</v>
      </c>
      <c r="BX12" s="220" t="e">
        <f t="shared" si="45"/>
        <v>#N/A</v>
      </c>
      <c r="BY12" s="220" t="e">
        <f t="shared" si="46"/>
        <v>#N/A</v>
      </c>
      <c r="BZ12" s="15"/>
      <c r="CA12" s="16"/>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14"/>
      <c r="DC12" s="15"/>
      <c r="DD12" s="16"/>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14"/>
      <c r="EF12" s="15"/>
      <c r="EG12" s="16"/>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14"/>
      <c r="FI12" s="15"/>
      <c r="FJ12" s="16"/>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14"/>
      <c r="GL12" s="15"/>
      <c r="GM12" s="16"/>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14"/>
      <c r="HO12" s="15"/>
      <c r="HP12" s="16"/>
      <c r="HQ12" s="17"/>
      <c r="HR12" s="17"/>
      <c r="HS12" s="17"/>
      <c r="HT12" s="17"/>
      <c r="HU12" s="17"/>
      <c r="HV12" s="17"/>
      <c r="HW12" s="17"/>
      <c r="HX12" s="17"/>
      <c r="HY12" s="17"/>
      <c r="HZ12" s="17"/>
      <c r="IA12" s="17"/>
      <c r="IB12" s="17"/>
      <c r="IC12" s="17"/>
      <c r="ID12" s="17"/>
      <c r="IE12" s="17"/>
      <c r="IF12" s="17"/>
      <c r="IG12" s="17"/>
      <c r="IH12" s="17"/>
      <c r="II12" s="17"/>
      <c r="IJ12" s="17"/>
      <c r="IK12" s="17"/>
    </row>
    <row r="13" spans="1:245" ht="12.75" customHeight="1" x14ac:dyDescent="0.3">
      <c r="A13" s="18" t="s">
        <v>50</v>
      </c>
      <c r="B13" s="226" t="str">
        <f>IF(A13=0,"",VLOOKUP(A13,'Commodity Code List'!$B$2:$C$18,2,FALSE))</f>
        <v>28</v>
      </c>
      <c r="C13" s="198">
        <v>100</v>
      </c>
      <c r="D13" s="123">
        <f>C13*IF(SUM('Real RevCmdShare by Comm'!H53:H55)=0,1,EXP(SUMPRODUCT('Real RevCmdShare by Comm'!H53:H55,'Real Rail Rate Index'!H53:H55)/SUM('Real RevCmdShare by Comm'!H53:H55)))</f>
        <v>97.213806789340367</v>
      </c>
      <c r="E13" s="123">
        <f>D13*IF(SUM('Real RevCmdShare by Comm'!I53:I55)=0,1,EXP(SUMPRODUCT('Real RevCmdShare by Comm'!I53:I55,'Real Rail Rate Index'!I53:I55)/SUM('Real RevCmdShare by Comm'!I53:I55)))</f>
        <v>91.494323044557362</v>
      </c>
      <c r="F13" s="123">
        <f>E13*IF(SUM('Real RevCmdShare by Comm'!J53:J55)=0,1,EXP(SUMPRODUCT('Real RevCmdShare by Comm'!J53:J55,'Real Rail Rate Index'!J53:J55)/SUM('Real RevCmdShare by Comm'!J53:J55)))</f>
        <v>89.714528316927499</v>
      </c>
      <c r="G13" s="123">
        <f>F13*IF(SUM('Real RevCmdShare by Comm'!K53:K55)=0,1,EXP(SUMPRODUCT('Real RevCmdShare by Comm'!K53:K55,'Real Rail Rate Index'!K53:K55)/SUM('Real RevCmdShare by Comm'!K53:K55)))</f>
        <v>86.186127475136075</v>
      </c>
      <c r="H13" s="123">
        <f>G13*IF(SUM('Real RevCmdShare by Comm'!L53:L55)=0,1,EXP(SUMPRODUCT('Real RevCmdShare by Comm'!L53:L55,'Real Rail Rate Index'!L53:L55)/SUM('Real RevCmdShare by Comm'!L53:L55)))</f>
        <v>83.188976007561621</v>
      </c>
      <c r="I13" s="123">
        <f>H13*IF(SUM('Real RevCmdShare by Comm'!M53:M55)=0,1,EXP(SUMPRODUCT('Real RevCmdShare by Comm'!M53:M55,'Real Rail Rate Index'!M53:M55)/SUM('Real RevCmdShare by Comm'!M53:M55)))</f>
        <v>81.596141644873825</v>
      </c>
      <c r="J13" s="123">
        <f>I13*IF(SUM('Real RevCmdShare by Comm'!N53:N55)=0,1,EXP(SUMPRODUCT('Real RevCmdShare by Comm'!N53:N55,'Real Rail Rate Index'!N53:N55)/SUM('Real RevCmdShare by Comm'!N53:N55)))</f>
        <v>77.888436696822666</v>
      </c>
      <c r="K13" s="123">
        <f>J13*IF(SUM('Real RevCmdShare by Comm'!O53:O55)=0,1,EXP(SUMPRODUCT('Real RevCmdShare by Comm'!O53:O55,'Real Rail Rate Index'!O53:O55)/SUM('Real RevCmdShare by Comm'!O53:O55)))</f>
        <v>75.372421038765481</v>
      </c>
      <c r="L13" s="123">
        <f>K13*IF(SUM('Real RevCmdShare by Comm'!P53:P55)=0,1,EXP(SUMPRODUCT('Real RevCmdShare by Comm'!P53:P55,'Real Rail Rate Index'!P53:P55)/SUM('Real RevCmdShare by Comm'!P53:P55)))</f>
        <v>72.413999732050527</v>
      </c>
      <c r="M13" s="123">
        <f>L13*IF(SUM('Real RevCmdShare by Comm'!Q53:Q55)=0,1,EXP(SUMPRODUCT('Real RevCmdShare by Comm'!Q53:Q55,'Real Rail Rate Index'!Q53:Q55)/SUM('Real RevCmdShare by Comm'!Q53:Q55)))</f>
        <v>69.969917165398158</v>
      </c>
      <c r="N13" s="123">
        <f>M13*IF(SUM('Real RevCmdShare by Comm'!R53:R55)=0,1,EXP(SUMPRODUCT('Real RevCmdShare by Comm'!R53:R55,'Real Rail Rate Index'!R53:R55)/SUM('Real RevCmdShare by Comm'!R53:R55)))</f>
        <v>69.160786958773969</v>
      </c>
      <c r="O13" s="123">
        <f>N13*IF(SUM('Real RevCmdShare by Comm'!S53:S55)=0,1,EXP(SUMPRODUCT('Real RevCmdShare by Comm'!S53:S55,'Real Rail Rate Index'!S53:S55)/SUM('Real RevCmdShare by Comm'!S53:S55)))</f>
        <v>67.649744573780694</v>
      </c>
      <c r="P13" s="123">
        <f>O13*IF(SUM('Real RevCmdShare by Comm'!T53:T55)=0,1,EXP(SUMPRODUCT('Real RevCmdShare by Comm'!T53:T55,'Real Rail Rate Index'!T53:T55)/SUM('Real RevCmdShare by Comm'!T53:T55)))</f>
        <v>66.296480630443099</v>
      </c>
      <c r="Q13" s="123">
        <f>P13*IF(SUM('Real RevCmdShare by Comm'!U53:U55)=0,1,EXP(SUMPRODUCT('Real RevCmdShare by Comm'!U53:U55,'Real Rail Rate Index'!U53:U55)/SUM('Real RevCmdShare by Comm'!U53:U55)))</f>
        <v>63.695671921391309</v>
      </c>
      <c r="R13" s="123">
        <f>Q13*IF(SUM('Real RevCmdShare by Comm'!V53:V55)=0,1,EXP(SUMPRODUCT('Real RevCmdShare by Comm'!V53:V55,'Real Rail Rate Index'!V53:V55)/SUM('Real RevCmdShare by Comm'!V53:V55)))</f>
        <v>60.233517566029477</v>
      </c>
      <c r="S13" s="123">
        <f>R13*IF(SUM('Real RevCmdShare by Comm'!W53:W55)=0,1,EXP(SUMPRODUCT('Real RevCmdShare by Comm'!W53:W55,'Real Rail Rate Index'!W53:W55)/SUM('Real RevCmdShare by Comm'!W53:W55)))</f>
        <v>59.916938715622031</v>
      </c>
      <c r="T13" s="123">
        <f>S13*IF(SUM('Real RevCmdShare by Comm'!X53:X55)=0,1,EXP(SUMPRODUCT('Real RevCmdShare by Comm'!X53:X55,'Real Rail Rate Index'!X53:X55)/SUM('Real RevCmdShare by Comm'!X53:X55)))</f>
        <v>59.739925259941629</v>
      </c>
      <c r="U13" s="123">
        <f>T13*IF(SUM('Real RevCmdShare by Comm'!Y53:Y55)=0,1,EXP(SUMPRODUCT('Real RevCmdShare by Comm'!Y53:Y55,'Real Rail Rate Index'!Y53:Y55)/SUM('Real RevCmdShare by Comm'!Y53:Y55)))</f>
        <v>56.269823745989797</v>
      </c>
      <c r="V13" s="123">
        <f>U13*IF(SUM('Real RevCmdShare by Comm'!Z53:Z55)=0,1,EXP(SUMPRODUCT('Real RevCmdShare by Comm'!Z53:Z55,'Real Rail Rate Index'!Z53:Z55)/SUM('Real RevCmdShare by Comm'!Z53:Z55)))</f>
        <v>54.308069277858728</v>
      </c>
      <c r="W13" s="123">
        <f>V13*IF(SUM('Real RevCmdShare by Comm'!AA53:AA55)=0,1,EXP(SUMPRODUCT('Real RevCmdShare by Comm'!AA53:AA55,'Real Rail Rate Index'!AA53:AA55)/SUM('Real RevCmdShare by Comm'!AA53:AA55)))</f>
        <v>57.027738069608596</v>
      </c>
      <c r="X13" s="123">
        <f>W13*IF(SUM('Real RevCmdShare by Comm'!AB53:AB55)=0,1,EXP(SUMPRODUCT('Real RevCmdShare by Comm'!AB53:AB55,'Real Rail Rate Index'!AB53:AB55)/SUM('Real RevCmdShare by Comm'!AB53:AB55)))</f>
        <v>59.34625862874168</v>
      </c>
      <c r="Y13" s="123">
        <f>X13*IF(SUM('Real RevCmdShare by Comm'!AC53:AC55)=0,1,EXP(SUMPRODUCT('Real RevCmdShare by Comm'!AC53:AC55,'Real Rail Rate Index'!AC53:AC55)/SUM('Real RevCmdShare by Comm'!AC53:AC55)))</f>
        <v>61.7759240055506</v>
      </c>
      <c r="Z13" s="123">
        <f>Y13*IF(SUM('Real RevCmdShare by Comm'!AD53:AD55)=0,1,EXP(SUMPRODUCT('Real RevCmdShare by Comm'!AD53:AD55,'Real Rail Rate Index'!AD53:AD55)/SUM('Real RevCmdShare by Comm'!AD53:AD55)))</f>
        <v>68.060007774400248</v>
      </c>
      <c r="AA13" s="123">
        <f>Z13*IF(SUM('Real RevCmdShare by Comm'!AE53:AE55)=0,1,EXP(SUMPRODUCT('Real RevCmdShare by Comm'!AE53:AE55,'Real Rail Rate Index'!AE53:AE55)/SUM('Real RevCmdShare by Comm'!AE53:AE55)))</f>
        <v>64.729908501509698</v>
      </c>
      <c r="AB13" s="123">
        <f>AA13*IF(SUM('Real RevCmdShare by Comm'!AF53:AF55)=0,1,EXP(SUMPRODUCT('Real RevCmdShare by Comm'!AF53:AF55,'Real Rail Rate Index'!AF53:AF55)/SUM('Real RevCmdShare by Comm'!AF53:AF55)))</f>
        <v>66.157000068570909</v>
      </c>
      <c r="AC13" s="123">
        <f>AB13*IF(SUM('Real RevCmdShare by Comm'!AG53:AG55)=0,1,EXP(SUMPRODUCT('Real RevCmdShare by Comm'!AG53:AG55,'Real Rail Rate Index'!AG53:AG55)/SUM('Real RevCmdShare by Comm'!AG53:AG55)))</f>
        <v>69.690414577289673</v>
      </c>
      <c r="AD13" s="123">
        <f>AC13*IF(SUM('Real RevCmdShare by Comm'!AH53:AH55)=0,1,EXP(SUMPRODUCT('Real RevCmdShare by Comm'!AH53:AH55,'Real Rail Rate Index'!AH53:AH55)/SUM('Real RevCmdShare by Comm'!AH53:AH55)))</f>
        <v>71.55089326076704</v>
      </c>
      <c r="AE13" s="123">
        <f>AD13*IF(SUM('Real RevCmdShare by Comm'!AI53:AI55)=0,1,EXP(SUMPRODUCT('Real RevCmdShare by Comm'!AI53:AI55,'Real Rail Rate Index'!AI53:AI55)/SUM('Real RevCmdShare by Comm'!AI53:AI55)))</f>
        <v>70.898534045802251</v>
      </c>
      <c r="AF13" s="123">
        <f>AE13*IF(SUM('Real RevCmdShare by Comm'!AJ53:AJ55)=0,1,EXP(SUMPRODUCT('Real RevCmdShare by Comm'!AJ53:AJ55,'Real Rail Rate Index'!AJ53:AJ55)/SUM('Real RevCmdShare by Comm'!AJ53:AJ55)))</f>
        <v>70.20575190615746</v>
      </c>
      <c r="AG13" s="123">
        <f>AF13*IF(SUM('Real RevCmdShare by Comm'!AK53:AK55)=0,1,EXP(SUMPRODUCT('Real RevCmdShare by Comm'!AK53:AK55,'Real Rail Rate Index'!AK53:AK55)/SUM('Real RevCmdShare by Comm'!AK53:AK55)))</f>
        <v>65.474925684229405</v>
      </c>
      <c r="AH13" s="123">
        <f>AG13*IF(SUM('Real RevCmdShare by Comm'!AL53:AL55)=0,1,EXP(SUMPRODUCT('Real RevCmdShare by Comm'!AL53:AL55,'Real Rail Rate Index'!AL53:AL55)/SUM('Real RevCmdShare by Comm'!AL53:AL55)))</f>
        <v>65.611998115693297</v>
      </c>
      <c r="AI13" s="123">
        <f>AH13*IF(SUM('Real RevCmdShare by Comm'!AM53:AM55)=0,1,EXP(SUMPRODUCT('Real RevCmdShare by Comm'!AM53:AM55,'Real Rail Rate Index'!AM53:AM55)/SUM('Real RevCmdShare by Comm'!AM53:AM55)))</f>
        <v>65.003882147454732</v>
      </c>
      <c r="AJ13" s="123">
        <f>AI13*IF(SUM('Real RevCmdShare by Comm'!AN53:AN55)=0,1,EXP(SUMPRODUCT('Real RevCmdShare by Comm'!AN53:AN55,'Real Rail Rate Index'!AN53:AN55)/SUM('Real RevCmdShare by Comm'!AN53:AN55)))</f>
        <v>64.220961584119848</v>
      </c>
      <c r="AK13" s="123">
        <f>AJ13*IF(SUM('Real RevCmdShare by Comm'!AO53:AO55)=0,1,EXP(SUMPRODUCT('Real RevCmdShare by Comm'!AO53:AO55,'Real Rail Rate Index'!AO53:AO55)/SUM('Real RevCmdShare by Comm'!AO53:AO55)))</f>
        <v>65.26355795546327</v>
      </c>
      <c r="AL13" s="123">
        <f>AK13*IF(SUM('Real RevCmdShare by Comm'!AP53:AP55)=0,1,EXP(SUMPRODUCT('Real RevCmdShare by Comm'!AP53:AP55,'Real Rail Rate Index'!AP53:AP55)/SUM('Real RevCmdShare by Comm'!AP53:AP55)))</f>
        <v>65.627393200592095</v>
      </c>
      <c r="AM13" s="123">
        <f>AL13*IF(SUM('Real RevCmdShare by Comm'!AQ53:AQ55)=0,1,EXP(SUMPRODUCT('Real RevCmdShare by Comm'!AQ53:AQ55,'Real Rail Rate Index'!AQ53:AQ55)/SUM('Real RevCmdShare by Comm'!AQ53:AQ55)))</f>
        <v>63.039469048958779</v>
      </c>
      <c r="AN13" s="123">
        <f>AM13*IF(SUM('Real RevCmdShare by Comm'!AR53:AR55)=0,1,EXP(SUMPRODUCT('Real RevCmdShare by Comm'!AR53:AR55,'Real Rail Rate Index'!AR53:AR55)/SUM('Real RevCmdShare by Comm'!AR53:AR55)))</f>
        <v>66.966907589247072</v>
      </c>
      <c r="AO13" s="123" t="e">
        <f>AN13*IF(SUM('Real RevCmdShare by Comm'!AS53:AS55)=0,1,EXP(SUMPRODUCT('Real RevCmdShare by Comm'!AS53:AS55,'Real Rail Rate Index'!AS53:AS55)/SUM('Real RevCmdShare by Comm'!AS53:AS55)))</f>
        <v>#N/A</v>
      </c>
      <c r="AP13" s="123" t="e">
        <f>AO13*IF(SUM('Real RevCmdShare by Comm'!AT53:AT55)=0,1,EXP(SUMPRODUCT('Real RevCmdShare by Comm'!AT53:AT55,'Real Rail Rate Index'!AT53:AT55)/SUM('Real RevCmdShare by Comm'!AT53:AT55)))</f>
        <v>#N/A</v>
      </c>
      <c r="AQ13" s="123" t="e">
        <f>AP13*IF(SUM('Real RevCmdShare by Comm'!AU53:AU55)=0,1,EXP(SUMPRODUCT('Real RevCmdShare by Comm'!AU53:AU55,'Real Rail Rate Index'!AU53:AU55)/SUM('Real RevCmdShare by Comm'!AU53:AU55)))</f>
        <v>#N/A</v>
      </c>
      <c r="AR13" s="123" t="e">
        <f>AQ13*IF(SUM('Real RevCmdShare by Comm'!AV53:AV55)=0,1,EXP(SUMPRODUCT('Real RevCmdShare by Comm'!AV53:AV55,'Real Rail Rate Index'!AV53:AV55)/SUM('Real RevCmdShare by Comm'!AV53:AV55)))</f>
        <v>#N/A</v>
      </c>
      <c r="AS13" s="123" t="e">
        <f>AR13*IF(SUM('Real RevCmdShare by Comm'!AW53:AW55)=0,1,EXP(SUMPRODUCT('Real RevCmdShare by Comm'!AW53:AW55,'Real Rail Rate Index'!AW53:AW55)/SUM('Real RevCmdShare by Comm'!AW53:AW55)))</f>
        <v>#N/A</v>
      </c>
      <c r="AT13" s="123" t="e">
        <f>AS13*IF(SUM('Real RevCmdShare by Comm'!AX53:AX55)=0,1,EXP(SUMPRODUCT('Real RevCmdShare by Comm'!AX53:AX55,'Real Rail Rate Index'!AX53:AX55)/SUM('Real RevCmdShare by Comm'!AX53:AX55)))</f>
        <v>#N/A</v>
      </c>
      <c r="AU13" s="123" t="e">
        <f>AT13*IF(SUM('Real RevCmdShare by Comm'!AY53:AY55)=0,1,EXP(SUMPRODUCT('Real RevCmdShare by Comm'!AY53:AY55,'Real Rail Rate Index'!AY53:AY55)/SUM('Real RevCmdShare by Comm'!AY53:AY55)))</f>
        <v>#N/A</v>
      </c>
      <c r="AV13" s="123" t="e">
        <f>AU13*IF(SUM('Real RevCmdShare by Comm'!AZ53:AZ55)=0,1,EXP(SUMPRODUCT('Real RevCmdShare by Comm'!AZ53:AZ55,'Real Rail Rate Index'!AZ53:AZ55)/SUM('Real RevCmdShare by Comm'!AZ53:AZ55)))</f>
        <v>#N/A</v>
      </c>
      <c r="AW13" s="123"/>
      <c r="AX13" s="123">
        <f t="shared" si="19"/>
        <v>-3.4701015139518319</v>
      </c>
      <c r="AY13" s="123">
        <f t="shared" si="20"/>
        <v>-1.961754468131069</v>
      </c>
      <c r="AZ13" s="123">
        <f t="shared" si="21"/>
        <v>2.7196687917498679</v>
      </c>
      <c r="BA13" s="123">
        <f t="shared" si="22"/>
        <v>2.3185205591330842</v>
      </c>
      <c r="BB13" s="123">
        <f t="shared" si="23"/>
        <v>2.42966537680892</v>
      </c>
      <c r="BC13" s="123">
        <f t="shared" si="24"/>
        <v>6.2840837688496478</v>
      </c>
      <c r="BD13" s="123">
        <f t="shared" si="25"/>
        <v>-3.3300992728905499</v>
      </c>
      <c r="BE13" s="123">
        <f t="shared" si="26"/>
        <v>1.4270915670612112</v>
      </c>
      <c r="BF13" s="123">
        <f t="shared" si="27"/>
        <v>3.5334145087187636</v>
      </c>
      <c r="BG13" s="123">
        <f t="shared" si="28"/>
        <v>1.8604786834773677</v>
      </c>
      <c r="BH13" s="123">
        <f t="shared" si="29"/>
        <v>-0.65235921496478966</v>
      </c>
      <c r="BI13" s="123">
        <f t="shared" si="30"/>
        <v>-0.69278213964479107</v>
      </c>
      <c r="BJ13" s="123">
        <f t="shared" si="31"/>
        <v>-4.730826221928055</v>
      </c>
      <c r="BK13" s="123">
        <f t="shared" si="32"/>
        <v>0.13707243146389203</v>
      </c>
      <c r="BL13" s="123">
        <f t="shared" si="33"/>
        <v>-0.60811596823856462</v>
      </c>
      <c r="BM13" s="123">
        <f t="shared" si="34"/>
        <v>-0.78292056333488347</v>
      </c>
      <c r="BN13" s="123">
        <f t="shared" si="35"/>
        <v>1.0425963713434214</v>
      </c>
      <c r="BO13" s="123">
        <f t="shared" si="36"/>
        <v>0.36383524512882559</v>
      </c>
      <c r="BP13" s="123">
        <f t="shared" si="37"/>
        <v>-2.5879241516333167</v>
      </c>
      <c r="BQ13" s="123">
        <f t="shared" si="38"/>
        <v>3.9274385402882928</v>
      </c>
      <c r="BR13" s="123" t="e">
        <f t="shared" si="39"/>
        <v>#N/A</v>
      </c>
      <c r="BS13" s="123" t="e">
        <f t="shared" si="40"/>
        <v>#N/A</v>
      </c>
      <c r="BT13" s="123" t="e">
        <f t="shared" si="41"/>
        <v>#N/A</v>
      </c>
      <c r="BU13" s="123" t="e">
        <f t="shared" si="42"/>
        <v>#N/A</v>
      </c>
      <c r="BV13" s="123" t="e">
        <f t="shared" si="43"/>
        <v>#N/A</v>
      </c>
      <c r="BW13" s="123" t="e">
        <f t="shared" si="44"/>
        <v>#N/A</v>
      </c>
      <c r="BX13" s="123" t="e">
        <f t="shared" si="45"/>
        <v>#N/A</v>
      </c>
      <c r="BY13" s="123" t="e">
        <f t="shared" si="46"/>
        <v>#N/A</v>
      </c>
    </row>
    <row r="14" spans="1:245" ht="12.75" customHeight="1" x14ac:dyDescent="0.3">
      <c r="A14" s="195" t="s">
        <v>52</v>
      </c>
      <c r="B14" s="227" t="str">
        <f>IF(A14=0,"",VLOOKUP(A14,'Commodity Code List'!$B$2:$C$18,2,FALSE))</f>
        <v>29</v>
      </c>
      <c r="C14" s="124">
        <v>100</v>
      </c>
      <c r="D14" s="125">
        <f>C14*IF(SUM('Real RevCmdShare by Comm'!H56:H58)=0,1,EXP(SUMPRODUCT('Real RevCmdShare by Comm'!H56:H58,'Real Rail Rate Index'!H56:H58)/SUM('Real RevCmdShare by Comm'!H56:H58)))</f>
        <v>94.185792749409842</v>
      </c>
      <c r="E14" s="125">
        <f>D14*IF(SUM('Real RevCmdShare by Comm'!I56:I58)=0,1,EXP(SUMPRODUCT('Real RevCmdShare by Comm'!I56:I58,'Real Rail Rate Index'!I56:I58)/SUM('Real RevCmdShare by Comm'!I56:I58)))</f>
        <v>84.637713563011729</v>
      </c>
      <c r="F14" s="125">
        <f>E14*IF(SUM('Real RevCmdShare by Comm'!J56:J58)=0,1,EXP(SUMPRODUCT('Real RevCmdShare by Comm'!J56:J58,'Real Rail Rate Index'!J56:J58)/SUM('Real RevCmdShare by Comm'!J56:J58)))</f>
        <v>78.564165409363127</v>
      </c>
      <c r="G14" s="125">
        <f>F14*IF(SUM('Real RevCmdShare by Comm'!K56:K58)=0,1,EXP(SUMPRODUCT('Real RevCmdShare by Comm'!K56:K58,'Real Rail Rate Index'!K56:K58)/SUM('Real RevCmdShare by Comm'!K56:K58)))</f>
        <v>75.685481941748293</v>
      </c>
      <c r="H14" s="125">
        <f>G14*IF(SUM('Real RevCmdShare by Comm'!L56:L58)=0,1,EXP(SUMPRODUCT('Real RevCmdShare by Comm'!L56:L58,'Real Rail Rate Index'!L56:L58)/SUM('Real RevCmdShare by Comm'!L56:L58)))</f>
        <v>71.947807332465459</v>
      </c>
      <c r="I14" s="125">
        <f>H14*IF(SUM('Real RevCmdShare by Comm'!M56:M58)=0,1,EXP(SUMPRODUCT('Real RevCmdShare by Comm'!M56:M58,'Real Rail Rate Index'!M56:M58)/SUM('Real RevCmdShare by Comm'!M56:M58)))</f>
        <v>75.123993195792963</v>
      </c>
      <c r="J14" s="125">
        <f>I14*IF(SUM('Real RevCmdShare by Comm'!N56:N58)=0,1,EXP(SUMPRODUCT('Real RevCmdShare by Comm'!N56:N58,'Real Rail Rate Index'!N56:N58)/SUM('Real RevCmdShare by Comm'!N56:N58)))</f>
        <v>69.819945279203182</v>
      </c>
      <c r="K14" s="125">
        <f>J14*IF(SUM('Real RevCmdShare by Comm'!O56:O58)=0,1,EXP(SUMPRODUCT('Real RevCmdShare by Comm'!O56:O58,'Real Rail Rate Index'!O56:O58)/SUM('Real RevCmdShare by Comm'!O56:O58)))</f>
        <v>68.595934541314719</v>
      </c>
      <c r="L14" s="125">
        <f>K14*IF(SUM('Real RevCmdShare by Comm'!P56:P58)=0,1,EXP(SUMPRODUCT('Real RevCmdShare by Comm'!P56:P58,'Real Rail Rate Index'!P56:P58)/SUM('Real RevCmdShare by Comm'!P56:P58)))</f>
        <v>66.547354453223548</v>
      </c>
      <c r="M14" s="125">
        <f>L14*IF(SUM('Real RevCmdShare by Comm'!Q56:Q58)=0,1,EXP(SUMPRODUCT('Real RevCmdShare by Comm'!Q56:Q58,'Real Rail Rate Index'!Q56:Q58)/SUM('Real RevCmdShare by Comm'!Q56:Q58)))</f>
        <v>63.276491346907726</v>
      </c>
      <c r="N14" s="125">
        <f>M14*IF(SUM('Real RevCmdShare by Comm'!R56:R58)=0,1,EXP(SUMPRODUCT('Real RevCmdShare by Comm'!R56:R58,'Real Rail Rate Index'!R56:R58)/SUM('Real RevCmdShare by Comm'!R56:R58)))</f>
        <v>60.821046592396712</v>
      </c>
      <c r="O14" s="125">
        <f>N14*IF(SUM('Real RevCmdShare by Comm'!S56:S58)=0,1,EXP(SUMPRODUCT('Real RevCmdShare by Comm'!S56:S58,'Real Rail Rate Index'!S56:S58)/SUM('Real RevCmdShare by Comm'!S56:S58)))</f>
        <v>58.824310393222227</v>
      </c>
      <c r="P14" s="125">
        <f>O14*IF(SUM('Real RevCmdShare by Comm'!T56:T58)=0,1,EXP(SUMPRODUCT('Real RevCmdShare by Comm'!T56:T58,'Real Rail Rate Index'!T56:T58)/SUM('Real RevCmdShare by Comm'!T56:T58)))</f>
        <v>58.265136342823247</v>
      </c>
      <c r="Q14" s="125">
        <f>P14*IF(SUM('Real RevCmdShare by Comm'!U56:U58)=0,1,EXP(SUMPRODUCT('Real RevCmdShare by Comm'!U56:U58,'Real Rail Rate Index'!U56:U58)/SUM('Real RevCmdShare by Comm'!U56:U58)))</f>
        <v>56.519416369126844</v>
      </c>
      <c r="R14" s="125">
        <f>Q14*IF(SUM('Real RevCmdShare by Comm'!V56:V58)=0,1,EXP(SUMPRODUCT('Real RevCmdShare by Comm'!V56:V58,'Real Rail Rate Index'!V56:V58)/SUM('Real RevCmdShare by Comm'!V56:V58)))</f>
        <v>53.789639942424323</v>
      </c>
      <c r="S14" s="125">
        <f>R14*IF(SUM('Real RevCmdShare by Comm'!W56:W58)=0,1,EXP(SUMPRODUCT('Real RevCmdShare by Comm'!W56:W58,'Real Rail Rate Index'!W56:W58)/SUM('Real RevCmdShare by Comm'!W56:W58)))</f>
        <v>53.555701306488217</v>
      </c>
      <c r="T14" s="125">
        <f>S14*IF(SUM('Real RevCmdShare by Comm'!X56:X58)=0,1,EXP(SUMPRODUCT('Real RevCmdShare by Comm'!X56:X58,'Real Rail Rate Index'!X56:X58)/SUM('Real RevCmdShare by Comm'!X56:X58)))</f>
        <v>53.29417973001393</v>
      </c>
      <c r="U14" s="125">
        <f>T14*IF(SUM('Real RevCmdShare by Comm'!Y56:Y58)=0,1,EXP(SUMPRODUCT('Real RevCmdShare by Comm'!Y56:Y58,'Real Rail Rate Index'!Y56:Y58)/SUM('Real RevCmdShare by Comm'!Y56:Y58)))</f>
        <v>49.858278727832847</v>
      </c>
      <c r="V14" s="125">
        <f>U14*IF(SUM('Real RevCmdShare by Comm'!Z56:Z58)=0,1,EXP(SUMPRODUCT('Real RevCmdShare by Comm'!Z56:Z58,'Real Rail Rate Index'!Z56:Z58)/SUM('Real RevCmdShare by Comm'!Z56:Z58)))</f>
        <v>50.315428274072403</v>
      </c>
      <c r="W14" s="125">
        <f>V14*IF(SUM('Real RevCmdShare by Comm'!AA56:AA58)=0,1,EXP(SUMPRODUCT('Real RevCmdShare by Comm'!AA56:AA58,'Real Rail Rate Index'!AA56:AA58)/SUM('Real RevCmdShare by Comm'!AA56:AA58)))</f>
        <v>53.289722370046867</v>
      </c>
      <c r="X14" s="125">
        <f>W14*IF(SUM('Real RevCmdShare by Comm'!AB56:AB58)=0,1,EXP(SUMPRODUCT('Real RevCmdShare by Comm'!AB56:AB58,'Real Rail Rate Index'!AB56:AB58)/SUM('Real RevCmdShare by Comm'!AB56:AB58)))</f>
        <v>57.878710005076115</v>
      </c>
      <c r="Y14" s="125">
        <f>X14*IF(SUM('Real RevCmdShare by Comm'!AC56:AC58)=0,1,EXP(SUMPRODUCT('Real RevCmdShare by Comm'!AC56:AC58,'Real Rail Rate Index'!AC56:AC58)/SUM('Real RevCmdShare by Comm'!AC56:AC58)))</f>
        <v>61.389792232688535</v>
      </c>
      <c r="Z14" s="125">
        <f>Y14*IF(SUM('Real RevCmdShare by Comm'!AD56:AD58)=0,1,EXP(SUMPRODUCT('Real RevCmdShare by Comm'!AD56:AD58,'Real Rail Rate Index'!AD56:AD58)/SUM('Real RevCmdShare by Comm'!AD56:AD58)))</f>
        <v>73.004018275038774</v>
      </c>
      <c r="AA14" s="125">
        <f>Z14*IF(SUM('Real RevCmdShare by Comm'!AE56:AE58)=0,1,EXP(SUMPRODUCT('Real RevCmdShare by Comm'!AE56:AE58,'Real Rail Rate Index'!AE56:AE58)/SUM('Real RevCmdShare by Comm'!AE56:AE58)))</f>
        <v>72.628664648093206</v>
      </c>
      <c r="AB14" s="125">
        <f>AA14*IF(SUM('Real RevCmdShare by Comm'!AF56:AF58)=0,1,EXP(SUMPRODUCT('Real RevCmdShare by Comm'!AF56:AF58,'Real Rail Rate Index'!AF56:AF58)/SUM('Real RevCmdShare by Comm'!AF56:AF58)))</f>
        <v>74.466619268501276</v>
      </c>
      <c r="AC14" s="125">
        <f>AB14*IF(SUM('Real RevCmdShare by Comm'!AG56:AG58)=0,1,EXP(SUMPRODUCT('Real RevCmdShare by Comm'!AG56:AG58,'Real Rail Rate Index'!AG56:AG58)/SUM('Real RevCmdShare by Comm'!AG56:AG58)))</f>
        <v>80.541687589887118</v>
      </c>
      <c r="AD14" s="125">
        <f>AC14*IF(SUM('Real RevCmdShare by Comm'!AH56:AH58)=0,1,EXP(SUMPRODUCT('Real RevCmdShare by Comm'!AH56:AH58,'Real Rail Rate Index'!AH56:AH58)/SUM('Real RevCmdShare by Comm'!AH56:AH58)))</f>
        <v>80.724490428557218</v>
      </c>
      <c r="AE14" s="125">
        <f>AD14*IF(SUM('Real RevCmdShare by Comm'!AI56:AI58)=0,1,EXP(SUMPRODUCT('Real RevCmdShare by Comm'!AI56:AI58,'Real Rail Rate Index'!AI56:AI58)/SUM('Real RevCmdShare by Comm'!AI56:AI58)))</f>
        <v>82.037829050970274</v>
      </c>
      <c r="AF14" s="125">
        <f>AE14*IF(SUM('Real RevCmdShare by Comm'!AJ56:AJ58)=0,1,EXP(SUMPRODUCT('Real RevCmdShare by Comm'!AJ56:AJ58,'Real Rail Rate Index'!AJ56:AJ58)/SUM('Real RevCmdShare by Comm'!AJ56:AJ58)))</f>
        <v>82.130427693380852</v>
      </c>
      <c r="AG14" s="125">
        <f>AF14*IF(SUM('Real RevCmdShare by Comm'!AK56:AK58)=0,1,EXP(SUMPRODUCT('Real RevCmdShare by Comm'!AK56:AK58,'Real Rail Rate Index'!AK56:AK58)/SUM('Real RevCmdShare by Comm'!AK56:AK58)))</f>
        <v>76.330863232661315</v>
      </c>
      <c r="AH14" s="125">
        <f>AG14*IF(SUM('Real RevCmdShare by Comm'!AL56:AL58)=0,1,EXP(SUMPRODUCT('Real RevCmdShare by Comm'!AL56:AL58,'Real Rail Rate Index'!AL56:AL58)/SUM('Real RevCmdShare by Comm'!AL56:AL58)))</f>
        <v>73.672755744469555</v>
      </c>
      <c r="AI14" s="125">
        <f>AH14*IF(SUM('Real RevCmdShare by Comm'!AM56:AM58)=0,1,EXP(SUMPRODUCT('Real RevCmdShare by Comm'!AM56:AM58,'Real Rail Rate Index'!AM56:AM58)/SUM('Real RevCmdShare by Comm'!AM56:AM58)))</f>
        <v>73.459675593163212</v>
      </c>
      <c r="AJ14" s="125">
        <f>AI14*IF(SUM('Real RevCmdShare by Comm'!AN56:AN58)=0,1,EXP(SUMPRODUCT('Real RevCmdShare by Comm'!AN56:AN58,'Real Rail Rate Index'!AN56:AN58)/SUM('Real RevCmdShare by Comm'!AN56:AN58)))</f>
        <v>73.335844301139403</v>
      </c>
      <c r="AK14" s="125">
        <f>AJ14*IF(SUM('Real RevCmdShare by Comm'!AO56:AO58)=0,1,EXP(SUMPRODUCT('Real RevCmdShare by Comm'!AO56:AO58,'Real Rail Rate Index'!AO56:AO58)/SUM('Real RevCmdShare by Comm'!AO56:AO58)))</f>
        <v>73.838653117828713</v>
      </c>
      <c r="AL14" s="125">
        <f>AK14*IF(SUM('Real RevCmdShare by Comm'!AP56:AP58)=0,1,EXP(SUMPRODUCT('Real RevCmdShare by Comm'!AP56:AP58,'Real Rail Rate Index'!AP56:AP58)/SUM('Real RevCmdShare by Comm'!AP56:AP58)))</f>
        <v>72.241361920285001</v>
      </c>
      <c r="AM14" s="125">
        <f>AL14*IF(SUM('Real RevCmdShare by Comm'!AQ56:AQ58)=0,1,EXP(SUMPRODUCT('Real RevCmdShare by Comm'!AQ56:AQ58,'Real Rail Rate Index'!AQ56:AQ58)/SUM('Real RevCmdShare by Comm'!AQ56:AQ58)))</f>
        <v>68.767878628555238</v>
      </c>
      <c r="AN14" s="125">
        <f>AM14*IF(SUM('Real RevCmdShare by Comm'!AR56:AR58)=0,1,EXP(SUMPRODUCT('Real RevCmdShare by Comm'!AR56:AR58,'Real Rail Rate Index'!AR56:AR58)/SUM('Real RevCmdShare by Comm'!AR56:AR58)))</f>
        <v>70.492886884991336</v>
      </c>
      <c r="AO14" s="125" t="e">
        <f>AN14*IF(SUM('Real RevCmdShare by Comm'!AS56:AS58)=0,1,EXP(SUMPRODUCT('Real RevCmdShare by Comm'!AS56:AS58,'Real Rail Rate Index'!AS56:AS58)/SUM('Real RevCmdShare by Comm'!AS56:AS58)))</f>
        <v>#N/A</v>
      </c>
      <c r="AP14" s="125" t="e">
        <f>AO14*IF(SUM('Real RevCmdShare by Comm'!AT56:AT58)=0,1,EXP(SUMPRODUCT('Real RevCmdShare by Comm'!AT56:AT58,'Real Rail Rate Index'!AT56:AT58)/SUM('Real RevCmdShare by Comm'!AT56:AT58)))</f>
        <v>#N/A</v>
      </c>
      <c r="AQ14" s="125" t="e">
        <f>AP14*IF(SUM('Real RevCmdShare by Comm'!AU56:AU58)=0,1,EXP(SUMPRODUCT('Real RevCmdShare by Comm'!AU56:AU58,'Real Rail Rate Index'!AU56:AU58)/SUM('Real RevCmdShare by Comm'!AU56:AU58)))</f>
        <v>#N/A</v>
      </c>
      <c r="AR14" s="125" t="e">
        <f>AQ14*IF(SUM('Real RevCmdShare by Comm'!AV56:AV58)=0,1,EXP(SUMPRODUCT('Real RevCmdShare by Comm'!AV56:AV58,'Real Rail Rate Index'!AV56:AV58)/SUM('Real RevCmdShare by Comm'!AV56:AV58)))</f>
        <v>#N/A</v>
      </c>
      <c r="AS14" s="125" t="e">
        <f>AR14*IF(SUM('Real RevCmdShare by Comm'!AW56:AW58)=0,1,EXP(SUMPRODUCT('Real RevCmdShare by Comm'!AW56:AW58,'Real Rail Rate Index'!AW56:AW58)/SUM('Real RevCmdShare by Comm'!AW56:AW58)))</f>
        <v>#N/A</v>
      </c>
      <c r="AT14" s="125" t="e">
        <f>AS14*IF(SUM('Real RevCmdShare by Comm'!AX56:AX58)=0,1,EXP(SUMPRODUCT('Real RevCmdShare by Comm'!AX56:AX58,'Real Rail Rate Index'!AX56:AX58)/SUM('Real RevCmdShare by Comm'!AX56:AX58)))</f>
        <v>#N/A</v>
      </c>
      <c r="AU14" s="125" t="e">
        <f>AT14*IF(SUM('Real RevCmdShare by Comm'!AY56:AY58)=0,1,EXP(SUMPRODUCT('Real RevCmdShare by Comm'!AY56:AY58,'Real Rail Rate Index'!AY56:AY58)/SUM('Real RevCmdShare by Comm'!AY56:AY58)))</f>
        <v>#N/A</v>
      </c>
      <c r="AV14" s="125" t="e">
        <f>AU14*IF(SUM('Real RevCmdShare by Comm'!AZ56:AZ58)=0,1,EXP(SUMPRODUCT('Real RevCmdShare by Comm'!AZ56:AZ58,'Real Rail Rate Index'!AZ56:AZ58)/SUM('Real RevCmdShare by Comm'!AZ56:AZ58)))</f>
        <v>#N/A</v>
      </c>
      <c r="AW14" s="125"/>
      <c r="AX14" s="220">
        <f t="shared" si="19"/>
        <v>-3.4359010021810832</v>
      </c>
      <c r="AY14" s="220">
        <f t="shared" si="20"/>
        <v>0.45714954623955606</v>
      </c>
      <c r="AZ14" s="220">
        <f t="shared" si="21"/>
        <v>2.9742940959744644</v>
      </c>
      <c r="BA14" s="220">
        <f t="shared" si="22"/>
        <v>4.5889876350292482</v>
      </c>
      <c r="BB14" s="220">
        <f t="shared" si="23"/>
        <v>3.5110822276124196</v>
      </c>
      <c r="BC14" s="220">
        <f t="shared" si="24"/>
        <v>11.614226042350239</v>
      </c>
      <c r="BD14" s="220">
        <f t="shared" si="25"/>
        <v>-0.37535362694556795</v>
      </c>
      <c r="BE14" s="220">
        <f t="shared" si="26"/>
        <v>1.8379546204080697</v>
      </c>
      <c r="BF14" s="220">
        <f t="shared" si="27"/>
        <v>6.0750683213858423</v>
      </c>
      <c r="BG14" s="220">
        <f t="shared" si="28"/>
        <v>0.18280283867009928</v>
      </c>
      <c r="BH14" s="220">
        <f t="shared" si="29"/>
        <v>1.3133386224130561</v>
      </c>
      <c r="BI14" s="220">
        <f t="shared" si="30"/>
        <v>9.2598642410578691E-2</v>
      </c>
      <c r="BJ14" s="220">
        <f t="shared" si="31"/>
        <v>-5.7995644607195374</v>
      </c>
      <c r="BK14" s="220">
        <f t="shared" si="32"/>
        <v>-2.6581074881917601</v>
      </c>
      <c r="BL14" s="220">
        <f t="shared" si="33"/>
        <v>-0.21308015130634317</v>
      </c>
      <c r="BM14" s="220">
        <f t="shared" si="34"/>
        <v>-0.12383129202380871</v>
      </c>
      <c r="BN14" s="220">
        <f t="shared" si="35"/>
        <v>0.50280881668930988</v>
      </c>
      <c r="BO14" s="220">
        <f t="shared" si="36"/>
        <v>-1.5972911975437114</v>
      </c>
      <c r="BP14" s="220">
        <f t="shared" si="37"/>
        <v>-3.4734832917297638</v>
      </c>
      <c r="BQ14" s="220">
        <f t="shared" si="38"/>
        <v>1.725008256436098</v>
      </c>
      <c r="BR14" s="220" t="e">
        <f t="shared" si="39"/>
        <v>#N/A</v>
      </c>
      <c r="BS14" s="220" t="e">
        <f t="shared" si="40"/>
        <v>#N/A</v>
      </c>
      <c r="BT14" s="220" t="e">
        <f t="shared" si="41"/>
        <v>#N/A</v>
      </c>
      <c r="BU14" s="220" t="e">
        <f t="shared" si="42"/>
        <v>#N/A</v>
      </c>
      <c r="BV14" s="220" t="e">
        <f t="shared" si="43"/>
        <v>#N/A</v>
      </c>
      <c r="BW14" s="220" t="e">
        <f t="shared" si="44"/>
        <v>#N/A</v>
      </c>
      <c r="BX14" s="220" t="e">
        <f t="shared" si="45"/>
        <v>#N/A</v>
      </c>
      <c r="BY14" s="220" t="e">
        <f t="shared" si="46"/>
        <v>#N/A</v>
      </c>
    </row>
    <row r="15" spans="1:245" ht="12.75" customHeight="1" x14ac:dyDescent="0.3">
      <c r="A15" s="18" t="s">
        <v>54</v>
      </c>
      <c r="B15" s="226" t="str">
        <f>IF(A15=0,"",VLOOKUP(A15,'Commodity Code List'!$B$2:$C$18,2,FALSE))</f>
        <v>32</v>
      </c>
      <c r="C15" s="198">
        <v>100</v>
      </c>
      <c r="D15" s="123">
        <f>C15*IF(SUM('Real RevCmdShare by Comm'!H59:H61)=0,1,EXP(SUMPRODUCT('Real RevCmdShare by Comm'!H59:H61,'Real Rail Rate Index'!H59:H61)/SUM('Real RevCmdShare by Comm'!H59:H61)))</f>
        <v>98.656446069058717</v>
      </c>
      <c r="E15" s="123">
        <f>D15*IF(SUM('Real RevCmdShare by Comm'!I59:I61)=0,1,EXP(SUMPRODUCT('Real RevCmdShare by Comm'!I59:I61,'Real Rail Rate Index'!I59:I61)/SUM('Real RevCmdShare by Comm'!I59:I61)))</f>
        <v>91.761268214950107</v>
      </c>
      <c r="F15" s="123">
        <f>E15*IF(SUM('Real RevCmdShare by Comm'!J59:J61)=0,1,EXP(SUMPRODUCT('Real RevCmdShare by Comm'!J59:J61,'Real Rail Rate Index'!J59:J61)/SUM('Real RevCmdShare by Comm'!J59:J61)))</f>
        <v>89.310739162410599</v>
      </c>
      <c r="G15" s="123">
        <f>F15*IF(SUM('Real RevCmdShare by Comm'!K59:K61)=0,1,EXP(SUMPRODUCT('Real RevCmdShare by Comm'!K59:K61,'Real Rail Rate Index'!K59:K61)/SUM('Real RevCmdShare by Comm'!K59:K61)))</f>
        <v>84.271215957610551</v>
      </c>
      <c r="H15" s="123">
        <f>G15*IF(SUM('Real RevCmdShare by Comm'!L59:L61)=0,1,EXP(SUMPRODUCT('Real RevCmdShare by Comm'!L59:L61,'Real Rail Rate Index'!L59:L61)/SUM('Real RevCmdShare by Comm'!L59:L61)))</f>
        <v>80.660672519959007</v>
      </c>
      <c r="I15" s="123">
        <f>H15*IF(SUM('Real RevCmdShare by Comm'!M59:M61)=0,1,EXP(SUMPRODUCT('Real RevCmdShare by Comm'!M59:M61,'Real Rail Rate Index'!M59:M61)/SUM('Real RevCmdShare by Comm'!M59:M61)))</f>
        <v>79.998236462186171</v>
      </c>
      <c r="J15" s="123">
        <f>I15*IF(SUM('Real RevCmdShare by Comm'!N59:N61)=0,1,EXP(SUMPRODUCT('Real RevCmdShare by Comm'!N59:N61,'Real Rail Rate Index'!N59:N61)/SUM('Real RevCmdShare by Comm'!N59:N61)))</f>
        <v>77.906622764100035</v>
      </c>
      <c r="K15" s="123">
        <f>J15*IF(SUM('Real RevCmdShare by Comm'!O59:O61)=0,1,EXP(SUMPRODUCT('Real RevCmdShare by Comm'!O59:O61,'Real Rail Rate Index'!O59:O61)/SUM('Real RevCmdShare by Comm'!O59:O61)))</f>
        <v>78.454461190586613</v>
      </c>
      <c r="L15" s="123">
        <f>K15*IF(SUM('Real RevCmdShare by Comm'!P59:P61)=0,1,EXP(SUMPRODUCT('Real RevCmdShare by Comm'!P59:P61,'Real Rail Rate Index'!P59:P61)/SUM('Real RevCmdShare by Comm'!P59:P61)))</f>
        <v>74.732643219215944</v>
      </c>
      <c r="M15" s="123">
        <f>L15*IF(SUM('Real RevCmdShare by Comm'!Q59:Q61)=0,1,EXP(SUMPRODUCT('Real RevCmdShare by Comm'!Q59:Q61,'Real Rail Rate Index'!Q59:Q61)/SUM('Real RevCmdShare by Comm'!Q59:Q61)))</f>
        <v>73.13214382553322</v>
      </c>
      <c r="N15" s="123">
        <f>M15*IF(SUM('Real RevCmdShare by Comm'!R59:R61)=0,1,EXP(SUMPRODUCT('Real RevCmdShare by Comm'!R59:R61,'Real Rail Rate Index'!R59:R61)/SUM('Real RevCmdShare by Comm'!R59:R61)))</f>
        <v>71.260954991535144</v>
      </c>
      <c r="O15" s="123">
        <f>N15*IF(SUM('Real RevCmdShare by Comm'!S59:S61)=0,1,EXP(SUMPRODUCT('Real RevCmdShare by Comm'!S59:S61,'Real Rail Rate Index'!S59:S61)/SUM('Real RevCmdShare by Comm'!S59:S61)))</f>
        <v>70.978831289966337</v>
      </c>
      <c r="P15" s="123">
        <f>O15*IF(SUM('Real RevCmdShare by Comm'!T59:T61)=0,1,EXP(SUMPRODUCT('Real RevCmdShare by Comm'!T59:T61,'Real Rail Rate Index'!T59:T61)/SUM('Real RevCmdShare by Comm'!T59:T61)))</f>
        <v>70.642101127230859</v>
      </c>
      <c r="Q15" s="123">
        <f>P15*IF(SUM('Real RevCmdShare by Comm'!U59:U61)=0,1,EXP(SUMPRODUCT('Real RevCmdShare by Comm'!U59:U61,'Real Rail Rate Index'!U59:U61)/SUM('Real RevCmdShare by Comm'!U59:U61)))</f>
        <v>68.746034537420769</v>
      </c>
      <c r="R15" s="123">
        <f>Q15*IF(SUM('Real RevCmdShare by Comm'!V59:V61)=0,1,EXP(SUMPRODUCT('Real RevCmdShare by Comm'!V59:V61,'Real Rail Rate Index'!V59:V61)/SUM('Real RevCmdShare by Comm'!V59:V61)))</f>
        <v>66.713673721345316</v>
      </c>
      <c r="S15" s="123">
        <f>R15*IF(SUM('Real RevCmdShare by Comm'!W59:W61)=0,1,EXP(SUMPRODUCT('Real RevCmdShare by Comm'!W59:W61,'Real Rail Rate Index'!W59:W61)/SUM('Real RevCmdShare by Comm'!W59:W61)))</f>
        <v>67.465344262618146</v>
      </c>
      <c r="T15" s="123">
        <f>S15*IF(SUM('Real RevCmdShare by Comm'!X59:X61)=0,1,EXP(SUMPRODUCT('Real RevCmdShare by Comm'!X59:X61,'Real Rail Rate Index'!X59:X61)/SUM('Real RevCmdShare by Comm'!X59:X61)))</f>
        <v>68.88135965774454</v>
      </c>
      <c r="U15" s="123">
        <f>T15*IF(SUM('Real RevCmdShare by Comm'!Y59:Y61)=0,1,EXP(SUMPRODUCT('Real RevCmdShare by Comm'!Y59:Y61,'Real Rail Rate Index'!Y59:Y61)/SUM('Real RevCmdShare by Comm'!Y59:Y61)))</f>
        <v>65.644176731482929</v>
      </c>
      <c r="V15" s="123">
        <f>U15*IF(SUM('Real RevCmdShare by Comm'!Z59:Z61)=0,1,EXP(SUMPRODUCT('Real RevCmdShare by Comm'!Z59:Z61,'Real Rail Rate Index'!Z59:Z61)/SUM('Real RevCmdShare by Comm'!Z59:Z61)))</f>
        <v>67.213202180361179</v>
      </c>
      <c r="W15" s="123">
        <f>V15*IF(SUM('Real RevCmdShare by Comm'!AA59:AA61)=0,1,EXP(SUMPRODUCT('Real RevCmdShare by Comm'!AA59:AA61,'Real Rail Rate Index'!AA59:AA61)/SUM('Real RevCmdShare by Comm'!AA59:AA61)))</f>
        <v>71.77151203459016</v>
      </c>
      <c r="X15" s="123">
        <f>W15*IF(SUM('Real RevCmdShare by Comm'!AB59:AB61)=0,1,EXP(SUMPRODUCT('Real RevCmdShare by Comm'!AB59:AB61,'Real Rail Rate Index'!AB59:AB61)/SUM('Real RevCmdShare by Comm'!AB59:AB61)))</f>
        <v>77.309075318438275</v>
      </c>
      <c r="Y15" s="123">
        <f>X15*IF(SUM('Real RevCmdShare by Comm'!AC59:AC61)=0,1,EXP(SUMPRODUCT('Real RevCmdShare by Comm'!AC59:AC61,'Real Rail Rate Index'!AC59:AC61)/SUM('Real RevCmdShare by Comm'!AC59:AC61)))</f>
        <v>78.904267546632653</v>
      </c>
      <c r="Z15" s="123">
        <f>Y15*IF(SUM('Real RevCmdShare by Comm'!AD59:AD61)=0,1,EXP(SUMPRODUCT('Real RevCmdShare by Comm'!AD59:AD61,'Real Rail Rate Index'!AD59:AD61)/SUM('Real RevCmdShare by Comm'!AD59:AD61)))</f>
        <v>85.703293866186598</v>
      </c>
      <c r="AA15" s="123">
        <f>Z15*IF(SUM('Real RevCmdShare by Comm'!AE59:AE61)=0,1,EXP(SUMPRODUCT('Real RevCmdShare by Comm'!AE59:AE61,'Real Rail Rate Index'!AE59:AE61)/SUM('Real RevCmdShare by Comm'!AE59:AE61)))</f>
        <v>82.300214802214114</v>
      </c>
      <c r="AB15" s="123">
        <f>AA15*IF(SUM('Real RevCmdShare by Comm'!AF59:AF61)=0,1,EXP(SUMPRODUCT('Real RevCmdShare by Comm'!AF59:AF61,'Real Rail Rate Index'!AF59:AF61)/SUM('Real RevCmdShare by Comm'!AF59:AF61)))</f>
        <v>83.431898216818112</v>
      </c>
      <c r="AC15" s="123">
        <f>AB15*IF(SUM('Real RevCmdShare by Comm'!AG59:AG61)=0,1,EXP(SUMPRODUCT('Real RevCmdShare by Comm'!AG59:AG61,'Real Rail Rate Index'!AG59:AG61)/SUM('Real RevCmdShare by Comm'!AG59:AG61)))</f>
        <v>88.879374831189892</v>
      </c>
      <c r="AD15" s="123">
        <f>AC15*IF(SUM('Real RevCmdShare by Comm'!AH59:AH61)=0,1,EXP(SUMPRODUCT('Real RevCmdShare by Comm'!AH59:AH61,'Real Rail Rate Index'!AH59:AH61)/SUM('Real RevCmdShare by Comm'!AH59:AH61)))</f>
        <v>89.157965970122802</v>
      </c>
      <c r="AE15" s="123">
        <f>AD15*IF(SUM('Real RevCmdShare by Comm'!AI59:AI61)=0,1,EXP(SUMPRODUCT('Real RevCmdShare by Comm'!AI59:AI61,'Real Rail Rate Index'!AI59:AI61)/SUM('Real RevCmdShare by Comm'!AI59:AI61)))</f>
        <v>90.886589547749423</v>
      </c>
      <c r="AF15" s="123">
        <f>AE15*IF(SUM('Real RevCmdShare by Comm'!AJ59:AJ61)=0,1,EXP(SUMPRODUCT('Real RevCmdShare by Comm'!AJ59:AJ61,'Real Rail Rate Index'!AJ59:AJ61)/SUM('Real RevCmdShare by Comm'!AJ59:AJ61)))</f>
        <v>89.93586850921541</v>
      </c>
      <c r="AG15" s="123">
        <f>AF15*IF(SUM('Real RevCmdShare by Comm'!AK59:AK61)=0,1,EXP(SUMPRODUCT('Real RevCmdShare by Comm'!AK59:AK61,'Real Rail Rate Index'!AK59:AK61)/SUM('Real RevCmdShare by Comm'!AK59:AK61)))</f>
        <v>80.893717744828749</v>
      </c>
      <c r="AH15" s="123">
        <f>AG15*IF(SUM('Real RevCmdShare by Comm'!AL59:AL61)=0,1,EXP(SUMPRODUCT('Real RevCmdShare by Comm'!AL59:AL61,'Real Rail Rate Index'!AL59:AL61)/SUM('Real RevCmdShare by Comm'!AL59:AL61)))</f>
        <v>83.461427195820917</v>
      </c>
      <c r="AI15" s="123">
        <f>AH15*IF(SUM('Real RevCmdShare by Comm'!AM59:AM61)=0,1,EXP(SUMPRODUCT('Real RevCmdShare by Comm'!AM59:AM61,'Real Rail Rate Index'!AM59:AM61)/SUM('Real RevCmdShare by Comm'!AM59:AM61)))</f>
        <v>82.86904203299791</v>
      </c>
      <c r="AJ15" s="123">
        <f>AI15*IF(SUM('Real RevCmdShare by Comm'!AN59:AN61)=0,1,EXP(SUMPRODUCT('Real RevCmdShare by Comm'!AN59:AN61,'Real Rail Rate Index'!AN59:AN61)/SUM('Real RevCmdShare by Comm'!AN59:AN61)))</f>
        <v>82.655251882634062</v>
      </c>
      <c r="AK15" s="123">
        <f>AJ15*IF(SUM('Real RevCmdShare by Comm'!AO59:AO61)=0,1,EXP(SUMPRODUCT('Real RevCmdShare by Comm'!AO59:AO61,'Real Rail Rate Index'!AO59:AO61)/SUM('Real RevCmdShare by Comm'!AO59:AO61)))</f>
        <v>82.795767768456258</v>
      </c>
      <c r="AL15" s="123">
        <f>AK15*IF(SUM('Real RevCmdShare by Comm'!AP59:AP61)=0,1,EXP(SUMPRODUCT('Real RevCmdShare by Comm'!AP59:AP61,'Real Rail Rate Index'!AP59:AP61)/SUM('Real RevCmdShare by Comm'!AP59:AP61)))</f>
        <v>82.503370022952495</v>
      </c>
      <c r="AM15" s="123">
        <f>AL15*IF(SUM('Real RevCmdShare by Comm'!AQ59:AQ61)=0,1,EXP(SUMPRODUCT('Real RevCmdShare by Comm'!AQ59:AQ61,'Real Rail Rate Index'!AQ59:AQ61)/SUM('Real RevCmdShare by Comm'!AQ59:AQ61)))</f>
        <v>78.651528521949515</v>
      </c>
      <c r="AN15" s="123">
        <f>AM15*IF(SUM('Real RevCmdShare by Comm'!AR59:AR61)=0,1,EXP(SUMPRODUCT('Real RevCmdShare by Comm'!AR59:AR61,'Real Rail Rate Index'!AR59:AR61)/SUM('Real RevCmdShare by Comm'!AR59:AR61)))</f>
        <v>83.69690393303172</v>
      </c>
      <c r="AO15" s="123" t="e">
        <f>AN15*IF(SUM('Real RevCmdShare by Comm'!AS59:AS61)=0,1,EXP(SUMPRODUCT('Real RevCmdShare by Comm'!AS59:AS61,'Real Rail Rate Index'!AS59:AS61)/SUM('Real RevCmdShare by Comm'!AS59:AS61)))</f>
        <v>#N/A</v>
      </c>
      <c r="AP15" s="123" t="e">
        <f>AO15*IF(SUM('Real RevCmdShare by Comm'!AT59:AT61)=0,1,EXP(SUMPRODUCT('Real RevCmdShare by Comm'!AT59:AT61,'Real Rail Rate Index'!AT59:AT61)/SUM('Real RevCmdShare by Comm'!AT59:AT61)))</f>
        <v>#N/A</v>
      </c>
      <c r="AQ15" s="123" t="e">
        <f>AP15*IF(SUM('Real RevCmdShare by Comm'!AU59:AU61)=0,1,EXP(SUMPRODUCT('Real RevCmdShare by Comm'!AU59:AU61,'Real Rail Rate Index'!AU59:AU61)/SUM('Real RevCmdShare by Comm'!AU59:AU61)))</f>
        <v>#N/A</v>
      </c>
      <c r="AR15" s="123" t="e">
        <f>AQ15*IF(SUM('Real RevCmdShare by Comm'!AV59:AV61)=0,1,EXP(SUMPRODUCT('Real RevCmdShare by Comm'!AV59:AV61,'Real Rail Rate Index'!AV59:AV61)/SUM('Real RevCmdShare by Comm'!AV59:AV61)))</f>
        <v>#N/A</v>
      </c>
      <c r="AS15" s="123" t="e">
        <f>AR15*IF(SUM('Real RevCmdShare by Comm'!AW59:AW61)=0,1,EXP(SUMPRODUCT('Real RevCmdShare by Comm'!AW59:AW61,'Real Rail Rate Index'!AW59:AW61)/SUM('Real RevCmdShare by Comm'!AW59:AW61)))</f>
        <v>#N/A</v>
      </c>
      <c r="AT15" s="123" t="e">
        <f>AS15*IF(SUM('Real RevCmdShare by Comm'!AX59:AX61)=0,1,EXP(SUMPRODUCT('Real RevCmdShare by Comm'!AX59:AX61,'Real Rail Rate Index'!AX59:AX61)/SUM('Real RevCmdShare by Comm'!AX59:AX61)))</f>
        <v>#N/A</v>
      </c>
      <c r="AU15" s="123" t="e">
        <f>AT15*IF(SUM('Real RevCmdShare by Comm'!AY59:AY61)=0,1,EXP(SUMPRODUCT('Real RevCmdShare by Comm'!AY59:AY61,'Real Rail Rate Index'!AY59:AY61)/SUM('Real RevCmdShare by Comm'!AY59:AY61)))</f>
        <v>#N/A</v>
      </c>
      <c r="AV15" s="123" t="e">
        <f>AU15*IF(SUM('Real RevCmdShare by Comm'!AZ59:AZ61)=0,1,EXP(SUMPRODUCT('Real RevCmdShare by Comm'!AZ59:AZ61,'Real Rail Rate Index'!AZ59:AZ61)/SUM('Real RevCmdShare by Comm'!AZ59:AZ61)))</f>
        <v>#N/A</v>
      </c>
      <c r="AW15" s="123"/>
      <c r="AX15" s="123">
        <f t="shared" si="19"/>
        <v>-3.2371829262616103</v>
      </c>
      <c r="AY15" s="123">
        <f t="shared" si="20"/>
        <v>1.56902544887825</v>
      </c>
      <c r="AZ15" s="123">
        <f t="shared" si="21"/>
        <v>4.5583098542289804</v>
      </c>
      <c r="BA15" s="123">
        <f t="shared" si="22"/>
        <v>5.5375632838481152</v>
      </c>
      <c r="BB15" s="123">
        <f t="shared" si="23"/>
        <v>1.595192228194378</v>
      </c>
      <c r="BC15" s="123">
        <f t="shared" si="24"/>
        <v>6.7990263195539455</v>
      </c>
      <c r="BD15" s="123">
        <f t="shared" si="25"/>
        <v>-3.4030790639724842</v>
      </c>
      <c r="BE15" s="123">
        <f t="shared" si="26"/>
        <v>1.131683414603998</v>
      </c>
      <c r="BF15" s="123">
        <f t="shared" si="27"/>
        <v>5.4474766143717801</v>
      </c>
      <c r="BG15" s="123">
        <f t="shared" si="28"/>
        <v>0.2785911389329101</v>
      </c>
      <c r="BH15" s="123">
        <f t="shared" si="29"/>
        <v>1.728623577626621</v>
      </c>
      <c r="BI15" s="123">
        <f t="shared" si="30"/>
        <v>-0.95072103853401302</v>
      </c>
      <c r="BJ15" s="123">
        <f t="shared" si="31"/>
        <v>-9.0421507643866619</v>
      </c>
      <c r="BK15" s="123">
        <f t="shared" si="32"/>
        <v>2.5677094509921687</v>
      </c>
      <c r="BL15" s="123">
        <f t="shared" si="33"/>
        <v>-0.59238516282300679</v>
      </c>
      <c r="BM15" s="123">
        <f t="shared" si="34"/>
        <v>-0.21379015036384885</v>
      </c>
      <c r="BN15" s="123">
        <f t="shared" si="35"/>
        <v>0.14051588582219665</v>
      </c>
      <c r="BO15" s="123">
        <f t="shared" si="36"/>
        <v>-0.29239774550376296</v>
      </c>
      <c r="BP15" s="123">
        <f t="shared" si="37"/>
        <v>-3.8518415010029798</v>
      </c>
      <c r="BQ15" s="123">
        <f t="shared" si="38"/>
        <v>5.0453754110822047</v>
      </c>
      <c r="BR15" s="123" t="e">
        <f t="shared" si="39"/>
        <v>#N/A</v>
      </c>
      <c r="BS15" s="123" t="e">
        <f t="shared" si="40"/>
        <v>#N/A</v>
      </c>
      <c r="BT15" s="123" t="e">
        <f t="shared" si="41"/>
        <v>#N/A</v>
      </c>
      <c r="BU15" s="123" t="e">
        <f t="shared" si="42"/>
        <v>#N/A</v>
      </c>
      <c r="BV15" s="123" t="e">
        <f t="shared" si="43"/>
        <v>#N/A</v>
      </c>
      <c r="BW15" s="123" t="e">
        <f t="shared" si="44"/>
        <v>#N/A</v>
      </c>
      <c r="BX15" s="123" t="e">
        <f t="shared" si="45"/>
        <v>#N/A</v>
      </c>
      <c r="BY15" s="123" t="e">
        <f t="shared" si="46"/>
        <v>#N/A</v>
      </c>
    </row>
    <row r="16" spans="1:245" ht="12.75" customHeight="1" x14ac:dyDescent="0.3">
      <c r="A16" s="195" t="s">
        <v>56</v>
      </c>
      <c r="B16" s="227" t="str">
        <f>IF(A16=0,"",VLOOKUP(A16,'Commodity Code List'!$B$2:$C$18,2,FALSE))</f>
        <v>33</v>
      </c>
      <c r="C16" s="124">
        <v>100</v>
      </c>
      <c r="D16" s="125">
        <f>C16*IF(SUM('Real RevCmdShare by Comm'!H62:H64)=0,1,EXP(SUMPRODUCT('Real RevCmdShare by Comm'!H62:H64,'Real Rail Rate Index'!H62:H64)/SUM('Real RevCmdShare by Comm'!H62:H64)))</f>
        <v>91.786772504114566</v>
      </c>
      <c r="E16" s="125">
        <f>D16*IF(SUM('Real RevCmdShare by Comm'!I62:I64)=0,1,EXP(SUMPRODUCT('Real RevCmdShare by Comm'!I62:I64,'Real Rail Rate Index'!I62:I64)/SUM('Real RevCmdShare by Comm'!I62:I64)))</f>
        <v>76.438321627164157</v>
      </c>
      <c r="F16" s="125">
        <f>E16*IF(SUM('Real RevCmdShare by Comm'!J62:J64)=0,1,EXP(SUMPRODUCT('Real RevCmdShare by Comm'!J62:J64,'Real Rail Rate Index'!J62:J64)/SUM('Real RevCmdShare by Comm'!J62:J64)))</f>
        <v>69.035639763240084</v>
      </c>
      <c r="G16" s="125">
        <f>F16*IF(SUM('Real RevCmdShare by Comm'!K62:K64)=0,1,EXP(SUMPRODUCT('Real RevCmdShare by Comm'!K62:K64,'Real Rail Rate Index'!K62:K64)/SUM('Real RevCmdShare by Comm'!K62:K64)))</f>
        <v>68.119179589386093</v>
      </c>
      <c r="H16" s="125">
        <f>G16*IF(SUM('Real RevCmdShare by Comm'!L62:L64)=0,1,EXP(SUMPRODUCT('Real RevCmdShare by Comm'!L62:L64,'Real Rail Rate Index'!L62:L64)/SUM('Real RevCmdShare by Comm'!L62:L64)))</f>
        <v>66.220755525153109</v>
      </c>
      <c r="I16" s="125">
        <f>H16*IF(SUM('Real RevCmdShare by Comm'!M62:M64)=0,1,EXP(SUMPRODUCT('Real RevCmdShare by Comm'!M62:M64,'Real Rail Rate Index'!M62:M64)/SUM('Real RevCmdShare by Comm'!M62:M64)))</f>
        <v>70.20151954930175</v>
      </c>
      <c r="J16" s="125">
        <f>I16*IF(SUM('Real RevCmdShare by Comm'!N62:N64)=0,1,EXP(SUMPRODUCT('Real RevCmdShare by Comm'!N62:N64,'Real Rail Rate Index'!N62:N64)/SUM('Real RevCmdShare by Comm'!N62:N64)))</f>
        <v>67.144213658045615</v>
      </c>
      <c r="K16" s="125">
        <f>J16*IF(SUM('Real RevCmdShare by Comm'!O62:O64)=0,1,EXP(SUMPRODUCT('Real RevCmdShare by Comm'!O62:O64,'Real Rail Rate Index'!O62:O64)/SUM('Real RevCmdShare by Comm'!O62:O64)))</f>
        <v>64.737252166276107</v>
      </c>
      <c r="L16" s="125">
        <f>K16*IF(SUM('Real RevCmdShare by Comm'!P62:P64)=0,1,EXP(SUMPRODUCT('Real RevCmdShare by Comm'!P62:P64,'Real Rail Rate Index'!P62:P64)/SUM('Real RevCmdShare by Comm'!P62:P64)))</f>
        <v>63.466825909083646</v>
      </c>
      <c r="M16" s="125">
        <f>L16*IF(SUM('Real RevCmdShare by Comm'!Q62:Q64)=0,1,EXP(SUMPRODUCT('Real RevCmdShare by Comm'!Q62:Q64,'Real Rail Rate Index'!Q62:Q64)/SUM('Real RevCmdShare by Comm'!Q62:Q64)))</f>
        <v>63.68260437579044</v>
      </c>
      <c r="N16" s="125">
        <f>M16*IF(SUM('Real RevCmdShare by Comm'!R62:R64)=0,1,EXP(SUMPRODUCT('Real RevCmdShare by Comm'!R62:R64,'Real Rail Rate Index'!R62:R64)/SUM('Real RevCmdShare by Comm'!R62:R64)))</f>
        <v>62.086994651755525</v>
      </c>
      <c r="O16" s="125">
        <f>N16*IF(SUM('Real RevCmdShare by Comm'!S62:S64)=0,1,EXP(SUMPRODUCT('Real RevCmdShare by Comm'!S62:S64,'Real Rail Rate Index'!S62:S64)/SUM('Real RevCmdShare by Comm'!S62:S64)))</f>
        <v>60.968764731421309</v>
      </c>
      <c r="P16" s="125">
        <f>O16*IF(SUM('Real RevCmdShare by Comm'!T62:T64)=0,1,EXP(SUMPRODUCT('Real RevCmdShare by Comm'!T62:T64,'Real Rail Rate Index'!T62:T64)/SUM('Real RevCmdShare by Comm'!T62:T64)))</f>
        <v>59.931212566352428</v>
      </c>
      <c r="Q16" s="125">
        <f>P16*IF(SUM('Real RevCmdShare by Comm'!U62:U64)=0,1,EXP(SUMPRODUCT('Real RevCmdShare by Comm'!U62:U64,'Real Rail Rate Index'!U62:U64)/SUM('Real RevCmdShare by Comm'!U62:U64)))</f>
        <v>58.587656655758394</v>
      </c>
      <c r="R16" s="125">
        <f>Q16*IF(SUM('Real RevCmdShare by Comm'!V62:V64)=0,1,EXP(SUMPRODUCT('Real RevCmdShare by Comm'!V62:V64,'Real Rail Rate Index'!V62:V64)/SUM('Real RevCmdShare by Comm'!V62:V64)))</f>
        <v>56.444409752571246</v>
      </c>
      <c r="S16" s="125">
        <f>R16*IF(SUM('Real RevCmdShare by Comm'!W62:W64)=0,1,EXP(SUMPRODUCT('Real RevCmdShare by Comm'!W62:W64,'Real Rail Rate Index'!W62:W64)/SUM('Real RevCmdShare by Comm'!W62:W64)))</f>
        <v>59.099692095748395</v>
      </c>
      <c r="T16" s="125">
        <f>S16*IF(SUM('Real RevCmdShare by Comm'!X62:X64)=0,1,EXP(SUMPRODUCT('Real RevCmdShare by Comm'!X62:X64,'Real Rail Rate Index'!X62:X64)/SUM('Real RevCmdShare by Comm'!X62:X64)))</f>
        <v>58.309649701331942</v>
      </c>
      <c r="U16" s="125">
        <f>T16*IF(SUM('Real RevCmdShare by Comm'!Y62:Y64)=0,1,EXP(SUMPRODUCT('Real RevCmdShare by Comm'!Y62:Y64,'Real Rail Rate Index'!Y62:Y64)/SUM('Real RevCmdShare by Comm'!Y62:Y64)))</f>
        <v>58.491852754345807</v>
      </c>
      <c r="V16" s="125">
        <f>U16*IF(SUM('Real RevCmdShare by Comm'!Z62:Z64)=0,1,EXP(SUMPRODUCT('Real RevCmdShare by Comm'!Z62:Z64,'Real Rail Rate Index'!Z62:Z64)/SUM('Real RevCmdShare by Comm'!Z62:Z64)))</f>
        <v>59.501182655693817</v>
      </c>
      <c r="W16" s="125">
        <f>V16*IF(SUM('Real RevCmdShare by Comm'!AA62:AA64)=0,1,EXP(SUMPRODUCT('Real RevCmdShare by Comm'!AA62:AA64,'Real Rail Rate Index'!AA62:AA64)/SUM('Real RevCmdShare by Comm'!AA62:AA64)))</f>
        <v>67.123352768550617</v>
      </c>
      <c r="X16" s="125">
        <f>W16*IF(SUM('Real RevCmdShare by Comm'!AB62:AB64)=0,1,EXP(SUMPRODUCT('Real RevCmdShare by Comm'!AB62:AB64,'Real Rail Rate Index'!AB62:AB64)/SUM('Real RevCmdShare by Comm'!AB62:AB64)))</f>
        <v>74.443320800250092</v>
      </c>
      <c r="Y16" s="125">
        <f>X16*IF(SUM('Real RevCmdShare by Comm'!AC62:AC64)=0,1,EXP(SUMPRODUCT('Real RevCmdShare by Comm'!AC62:AC64,'Real Rail Rate Index'!AC62:AC64)/SUM('Real RevCmdShare by Comm'!AC62:AC64)))</f>
        <v>79.525633966383168</v>
      </c>
      <c r="Z16" s="125">
        <f>Y16*IF(SUM('Real RevCmdShare by Comm'!AD62:AD64)=0,1,EXP(SUMPRODUCT('Real RevCmdShare by Comm'!AD62:AD64,'Real Rail Rate Index'!AD62:AD64)/SUM('Real RevCmdShare by Comm'!AD62:AD64)))</f>
        <v>87.75469181898994</v>
      </c>
      <c r="AA16" s="125">
        <f>Z16*IF(SUM('Real RevCmdShare by Comm'!AE62:AE64)=0,1,EXP(SUMPRODUCT('Real RevCmdShare by Comm'!AE62:AE64,'Real Rail Rate Index'!AE62:AE64)/SUM('Real RevCmdShare by Comm'!AE62:AE64)))</f>
        <v>79.555364455535525</v>
      </c>
      <c r="AB16" s="125">
        <f>AA16*IF(SUM('Real RevCmdShare by Comm'!AF62:AF64)=0,1,EXP(SUMPRODUCT('Real RevCmdShare by Comm'!AF62:AF64,'Real Rail Rate Index'!AF62:AF64)/SUM('Real RevCmdShare by Comm'!AF62:AF64)))</f>
        <v>84.299646968012837</v>
      </c>
      <c r="AC16" s="125">
        <f>AB16*IF(SUM('Real RevCmdShare by Comm'!AG62:AG64)=0,1,EXP(SUMPRODUCT('Real RevCmdShare by Comm'!AG62:AG64,'Real Rail Rate Index'!AG62:AG64)/SUM('Real RevCmdShare by Comm'!AG62:AG64)))</f>
        <v>88.89200282302474</v>
      </c>
      <c r="AD16" s="125">
        <f>AC16*IF(SUM('Real RevCmdShare by Comm'!AH62:AH64)=0,1,EXP(SUMPRODUCT('Real RevCmdShare by Comm'!AH62:AH64,'Real Rail Rate Index'!AH62:AH64)/SUM('Real RevCmdShare by Comm'!AH62:AH64)))</f>
        <v>92.223056380580729</v>
      </c>
      <c r="AE16" s="125">
        <f>AD16*IF(SUM('Real RevCmdShare by Comm'!AI62:AI64)=0,1,EXP(SUMPRODUCT('Real RevCmdShare by Comm'!AI62:AI64,'Real Rail Rate Index'!AI62:AI64)/SUM('Real RevCmdShare by Comm'!AI62:AI64)))</f>
        <v>94.006674498386872</v>
      </c>
      <c r="AF16" s="125">
        <f>AE16*IF(SUM('Real RevCmdShare by Comm'!AJ62:AJ64)=0,1,EXP(SUMPRODUCT('Real RevCmdShare by Comm'!AJ62:AJ64,'Real Rail Rate Index'!AJ62:AJ64)/SUM('Real RevCmdShare by Comm'!AJ62:AJ64)))</f>
        <v>92.828269806669013</v>
      </c>
      <c r="AG16" s="125">
        <f>AF16*IF(SUM('Real RevCmdShare by Comm'!AK62:AK64)=0,1,EXP(SUMPRODUCT('Real RevCmdShare by Comm'!AK62:AK64,'Real Rail Rate Index'!AK62:AK64)/SUM('Real RevCmdShare by Comm'!AK62:AK64)))</f>
        <v>85.358463303538841</v>
      </c>
      <c r="AH16" s="125">
        <f>AG16*IF(SUM('Real RevCmdShare by Comm'!AL62:AL64)=0,1,EXP(SUMPRODUCT('Real RevCmdShare by Comm'!AL62:AL64,'Real Rail Rate Index'!AL62:AL64)/SUM('Real RevCmdShare by Comm'!AL62:AL64)))</f>
        <v>83.494957500501584</v>
      </c>
      <c r="AI16" s="125">
        <f>AH16*IF(SUM('Real RevCmdShare by Comm'!AM62:AM64)=0,1,EXP(SUMPRODUCT('Real RevCmdShare by Comm'!AM62:AM64,'Real Rail Rate Index'!AM62:AM64)/SUM('Real RevCmdShare by Comm'!AM62:AM64)))</f>
        <v>82.865665506721001</v>
      </c>
      <c r="AJ16" s="125">
        <f>AI16*IF(SUM('Real RevCmdShare by Comm'!AN62:AN64)=0,1,EXP(SUMPRODUCT('Real RevCmdShare by Comm'!AN62:AN64,'Real Rail Rate Index'!AN62:AN64)/SUM('Real RevCmdShare by Comm'!AN62:AN64)))</f>
        <v>85.459542992609002</v>
      </c>
      <c r="AK16" s="125">
        <f>AJ16*IF(SUM('Real RevCmdShare by Comm'!AO62:AO64)=0,1,EXP(SUMPRODUCT('Real RevCmdShare by Comm'!AO62:AO64,'Real Rail Rate Index'!AO62:AO64)/SUM('Real RevCmdShare by Comm'!AO62:AO64)))</f>
        <v>86.45815528973931</v>
      </c>
      <c r="AL16" s="125">
        <f>AK16*IF(SUM('Real RevCmdShare by Comm'!AP62:AP64)=0,1,EXP(SUMPRODUCT('Real RevCmdShare by Comm'!AP62:AP64,'Real Rail Rate Index'!AP62:AP64)/SUM('Real RevCmdShare by Comm'!AP62:AP64)))</f>
        <v>82.845867759333444</v>
      </c>
      <c r="AM16" s="125">
        <f>AL16*IF(SUM('Real RevCmdShare by Comm'!AQ62:AQ64)=0,1,EXP(SUMPRODUCT('Real RevCmdShare by Comm'!AQ62:AQ64,'Real Rail Rate Index'!AQ62:AQ64)/SUM('Real RevCmdShare by Comm'!AQ62:AQ64)))</f>
        <v>79.97007236601101</v>
      </c>
      <c r="AN16" s="125">
        <f>AM16*IF(SUM('Real RevCmdShare by Comm'!AR62:AR64)=0,1,EXP(SUMPRODUCT('Real RevCmdShare by Comm'!AR62:AR64,'Real Rail Rate Index'!AR62:AR64)/SUM('Real RevCmdShare by Comm'!AR62:AR64)))</f>
        <v>87.043165073048883</v>
      </c>
      <c r="AO16" s="125" t="e">
        <f>AN16*IF(SUM('Real RevCmdShare by Comm'!AS62:AS64)=0,1,EXP(SUMPRODUCT('Real RevCmdShare by Comm'!AS62:AS64,'Real Rail Rate Index'!AS62:AS64)/SUM('Real RevCmdShare by Comm'!AS62:AS64)))</f>
        <v>#N/A</v>
      </c>
      <c r="AP16" s="125" t="e">
        <f>AO16*IF(SUM('Real RevCmdShare by Comm'!AT62:AT64)=0,1,EXP(SUMPRODUCT('Real RevCmdShare by Comm'!AT62:AT64,'Real Rail Rate Index'!AT62:AT64)/SUM('Real RevCmdShare by Comm'!AT62:AT64)))</f>
        <v>#N/A</v>
      </c>
      <c r="AQ16" s="125" t="e">
        <f>AP16*IF(SUM('Real RevCmdShare by Comm'!AU62:AU64)=0,1,EXP(SUMPRODUCT('Real RevCmdShare by Comm'!AU62:AU64,'Real Rail Rate Index'!AU62:AU64)/SUM('Real RevCmdShare by Comm'!AU62:AU64)))</f>
        <v>#N/A</v>
      </c>
      <c r="AR16" s="125" t="e">
        <f>AQ16*IF(SUM('Real RevCmdShare by Comm'!AV62:AV64)=0,1,EXP(SUMPRODUCT('Real RevCmdShare by Comm'!AV62:AV64,'Real Rail Rate Index'!AV62:AV64)/SUM('Real RevCmdShare by Comm'!AV62:AV64)))</f>
        <v>#N/A</v>
      </c>
      <c r="AS16" s="125" t="e">
        <f>AR16*IF(SUM('Real RevCmdShare by Comm'!AW62:AW64)=0,1,EXP(SUMPRODUCT('Real RevCmdShare by Comm'!AW62:AW64,'Real Rail Rate Index'!AW62:AW64)/SUM('Real RevCmdShare by Comm'!AW62:AW64)))</f>
        <v>#N/A</v>
      </c>
      <c r="AT16" s="125" t="e">
        <f>AS16*IF(SUM('Real RevCmdShare by Comm'!AX62:AX64)=0,1,EXP(SUMPRODUCT('Real RevCmdShare by Comm'!AX62:AX64,'Real Rail Rate Index'!AX62:AX64)/SUM('Real RevCmdShare by Comm'!AX62:AX64)))</f>
        <v>#N/A</v>
      </c>
      <c r="AU16" s="125" t="e">
        <f>AT16*IF(SUM('Real RevCmdShare by Comm'!AY62:AY64)=0,1,EXP(SUMPRODUCT('Real RevCmdShare by Comm'!AY62:AY64,'Real Rail Rate Index'!AY62:AY64)/SUM('Real RevCmdShare by Comm'!AY62:AY64)))</f>
        <v>#N/A</v>
      </c>
      <c r="AV16" s="125" t="e">
        <f>AU16*IF(SUM('Real RevCmdShare by Comm'!AZ62:AZ64)=0,1,EXP(SUMPRODUCT('Real RevCmdShare by Comm'!AZ62:AZ64,'Real Rail Rate Index'!AZ62:AZ64)/SUM('Real RevCmdShare by Comm'!AZ62:AZ64)))</f>
        <v>#N/A</v>
      </c>
      <c r="AW16" s="125"/>
      <c r="AX16" s="220">
        <f t="shared" si="19"/>
        <v>0.18220305301386475</v>
      </c>
      <c r="AY16" s="220">
        <f t="shared" si="20"/>
        <v>1.0093299013480106</v>
      </c>
      <c r="AZ16" s="220">
        <f t="shared" si="21"/>
        <v>7.6221701128568</v>
      </c>
      <c r="BA16" s="220">
        <f t="shared" si="22"/>
        <v>7.3199680316994744</v>
      </c>
      <c r="BB16" s="220">
        <f t="shared" si="23"/>
        <v>5.0823131661330763</v>
      </c>
      <c r="BC16" s="220">
        <f t="shared" si="24"/>
        <v>8.2290578526067719</v>
      </c>
      <c r="BD16" s="220">
        <f t="shared" si="25"/>
        <v>-8.1993273634544153</v>
      </c>
      <c r="BE16" s="220">
        <f t="shared" si="26"/>
        <v>4.7442825124773123</v>
      </c>
      <c r="BF16" s="220">
        <f t="shared" si="27"/>
        <v>4.5923558550119026</v>
      </c>
      <c r="BG16" s="220">
        <f t="shared" si="28"/>
        <v>3.3310535575559896</v>
      </c>
      <c r="BH16" s="220">
        <f t="shared" si="29"/>
        <v>1.7836181178061423</v>
      </c>
      <c r="BI16" s="220">
        <f t="shared" si="30"/>
        <v>-1.1784046917178586</v>
      </c>
      <c r="BJ16" s="220">
        <f t="shared" si="31"/>
        <v>-7.4698065031301724</v>
      </c>
      <c r="BK16" s="220">
        <f t="shared" si="32"/>
        <v>-1.8635058030372562</v>
      </c>
      <c r="BL16" s="220">
        <f t="shared" si="33"/>
        <v>-0.62929199378058343</v>
      </c>
      <c r="BM16" s="220">
        <f t="shared" si="34"/>
        <v>2.5938774858880009</v>
      </c>
      <c r="BN16" s="220">
        <f t="shared" si="35"/>
        <v>0.99861229713030752</v>
      </c>
      <c r="BO16" s="220">
        <f t="shared" si="36"/>
        <v>-3.6122875304058653</v>
      </c>
      <c r="BP16" s="220">
        <f t="shared" si="37"/>
        <v>-2.8757953933224343</v>
      </c>
      <c r="BQ16" s="220">
        <f t="shared" si="38"/>
        <v>7.0730927070378726</v>
      </c>
      <c r="BR16" s="220" t="e">
        <f t="shared" si="39"/>
        <v>#N/A</v>
      </c>
      <c r="BS16" s="220" t="e">
        <f t="shared" si="40"/>
        <v>#N/A</v>
      </c>
      <c r="BT16" s="220" t="e">
        <f t="shared" si="41"/>
        <v>#N/A</v>
      </c>
      <c r="BU16" s="220" t="e">
        <f t="shared" si="42"/>
        <v>#N/A</v>
      </c>
      <c r="BV16" s="220" t="e">
        <f t="shared" si="43"/>
        <v>#N/A</v>
      </c>
      <c r="BW16" s="220" t="e">
        <f t="shared" si="44"/>
        <v>#N/A</v>
      </c>
      <c r="BX16" s="220" t="e">
        <f t="shared" si="45"/>
        <v>#N/A</v>
      </c>
      <c r="BY16" s="220" t="e">
        <f t="shared" si="46"/>
        <v>#N/A</v>
      </c>
    </row>
    <row r="17" spans="1:245" ht="12.75" customHeight="1" x14ac:dyDescent="0.3">
      <c r="A17" s="65" t="s">
        <v>58</v>
      </c>
      <c r="B17" s="226" t="str">
        <f>IF(A17=0,"",VLOOKUP(A17,'Commodity Code List'!$B$2:$C$18,2,FALSE))</f>
        <v>37</v>
      </c>
      <c r="C17" s="198">
        <v>100</v>
      </c>
      <c r="D17" s="123">
        <f>C17*IF(SUM('Real RevCmdShare by Comm'!H65:H67)=0,1,EXP(SUMPRODUCT('Real RevCmdShare by Comm'!H65:H67,'Real Rail Rate Index'!H65:H67)/SUM('Real RevCmdShare by Comm'!H65:H67)))</f>
        <v>98.668637040100222</v>
      </c>
      <c r="E17" s="123">
        <f>D17*IF(SUM('Real RevCmdShare by Comm'!I65:I67)=0,1,EXP(SUMPRODUCT('Real RevCmdShare by Comm'!I65:I67,'Real Rail Rate Index'!I65:I67)/SUM('Real RevCmdShare by Comm'!I65:I67)))</f>
        <v>93.757149231577088</v>
      </c>
      <c r="F17" s="123">
        <f>E17*IF(SUM('Real RevCmdShare by Comm'!J65:J67)=0,1,EXP(SUMPRODUCT('Real RevCmdShare by Comm'!J65:J67,'Real Rail Rate Index'!J65:J67)/SUM('Real RevCmdShare by Comm'!J65:J67)))</f>
        <v>93.523116926117964</v>
      </c>
      <c r="G17" s="123">
        <f>F17*IF(SUM('Real RevCmdShare by Comm'!K65:K67)=0,1,EXP(SUMPRODUCT('Real RevCmdShare by Comm'!K65:K67,'Real Rail Rate Index'!K65:K67)/SUM('Real RevCmdShare by Comm'!K65:K67)))</f>
        <v>88.469151141443831</v>
      </c>
      <c r="H17" s="123">
        <f>G17*IF(SUM('Real RevCmdShare by Comm'!L65:L67)=0,1,EXP(SUMPRODUCT('Real RevCmdShare by Comm'!L65:L67,'Real Rail Rate Index'!L65:L67)/SUM('Real RevCmdShare by Comm'!L65:L67)))</f>
        <v>85.151328371449281</v>
      </c>
      <c r="I17" s="123">
        <f>H17*IF(SUM('Real RevCmdShare by Comm'!M65:M67)=0,1,EXP(SUMPRODUCT('Real RevCmdShare by Comm'!M65:M67,'Real Rail Rate Index'!M65:M67)/SUM('Real RevCmdShare by Comm'!M65:M67)))</f>
        <v>75.48720322358686</v>
      </c>
      <c r="J17" s="123">
        <f>I17*IF(SUM('Real RevCmdShare by Comm'!N65:N67)=0,1,EXP(SUMPRODUCT('Real RevCmdShare by Comm'!N65:N67,'Real Rail Rate Index'!N65:N67)/SUM('Real RevCmdShare by Comm'!N65:N67)))</f>
        <v>68.403751116008522</v>
      </c>
      <c r="K17" s="123">
        <f>J17*IF(SUM('Real RevCmdShare by Comm'!O65:O67)=0,1,EXP(SUMPRODUCT('Real RevCmdShare by Comm'!O65:O67,'Real Rail Rate Index'!O65:O67)/SUM('Real RevCmdShare by Comm'!O65:O67)))</f>
        <v>68.600856076581096</v>
      </c>
      <c r="L17" s="123">
        <f>K17*IF(SUM('Real RevCmdShare by Comm'!P65:P67)=0,1,EXP(SUMPRODUCT('Real RevCmdShare by Comm'!P65:P67,'Real Rail Rate Index'!P65:P67)/SUM('Real RevCmdShare by Comm'!P65:P67)))</f>
        <v>68.480971330165275</v>
      </c>
      <c r="M17" s="123">
        <f>L17*IF(SUM('Real RevCmdShare by Comm'!Q65:Q67)=0,1,EXP(SUMPRODUCT('Real RevCmdShare by Comm'!Q65:Q67,'Real Rail Rate Index'!Q65:Q67)/SUM('Real RevCmdShare by Comm'!Q65:Q67)))</f>
        <v>63.27672063113468</v>
      </c>
      <c r="N17" s="123">
        <f>M17*IF(SUM('Real RevCmdShare by Comm'!R65:R67)=0,1,EXP(SUMPRODUCT('Real RevCmdShare by Comm'!R65:R67,'Real Rail Rate Index'!R65:R67)/SUM('Real RevCmdShare by Comm'!R65:R67)))</f>
        <v>63.587114684758546</v>
      </c>
      <c r="O17" s="123">
        <f>N17*IF(SUM('Real RevCmdShare by Comm'!S65:S67)=0,1,EXP(SUMPRODUCT('Real RevCmdShare by Comm'!S65:S67,'Real Rail Rate Index'!S65:S67)/SUM('Real RevCmdShare by Comm'!S65:S67)))</f>
        <v>58.063642481112879</v>
      </c>
      <c r="P17" s="123">
        <f>O17*IF(SUM('Real RevCmdShare by Comm'!T65:T67)=0,1,EXP(SUMPRODUCT('Real RevCmdShare by Comm'!T65:T67,'Real Rail Rate Index'!T65:T67)/SUM('Real RevCmdShare by Comm'!T65:T67)))</f>
        <v>51.676247430712586</v>
      </c>
      <c r="Q17" s="123">
        <f>P17*IF(SUM('Real RevCmdShare by Comm'!U65:U67)=0,1,EXP(SUMPRODUCT('Real RevCmdShare by Comm'!U65:U67,'Real Rail Rate Index'!U65:U67)/SUM('Real RevCmdShare by Comm'!U65:U67)))</f>
        <v>50.078112045466504</v>
      </c>
      <c r="R17" s="123">
        <f>Q17*IF(SUM('Real RevCmdShare by Comm'!V65:V67)=0,1,EXP(SUMPRODUCT('Real RevCmdShare by Comm'!V65:V67,'Real Rail Rate Index'!V65:V67)/SUM('Real RevCmdShare by Comm'!V65:V67)))</f>
        <v>50.499162770623428</v>
      </c>
      <c r="S17" s="123">
        <f>R17*IF(SUM('Real RevCmdShare by Comm'!W65:W67)=0,1,EXP(SUMPRODUCT('Real RevCmdShare by Comm'!W65:W67,'Real Rail Rate Index'!W65:W67)/SUM('Real RevCmdShare by Comm'!W65:W67)))</f>
        <v>52.482293816521739</v>
      </c>
      <c r="T17" s="123">
        <f>S17*IF(SUM('Real RevCmdShare by Comm'!X65:X67)=0,1,EXP(SUMPRODUCT('Real RevCmdShare by Comm'!X65:X67,'Real Rail Rate Index'!X65:X67)/SUM('Real RevCmdShare by Comm'!X65:X67)))</f>
        <v>55.219629086392587</v>
      </c>
      <c r="U17" s="123">
        <f>T17*IF(SUM('Real RevCmdShare by Comm'!Y65:Y67)=0,1,EXP(SUMPRODUCT('Real RevCmdShare by Comm'!Y65:Y67,'Real Rail Rate Index'!Y65:Y67)/SUM('Real RevCmdShare by Comm'!Y65:Y67)))</f>
        <v>50.400656738551646</v>
      </c>
      <c r="V17" s="123">
        <f>U17*IF(SUM('Real RevCmdShare by Comm'!Z65:Z67)=0,1,EXP(SUMPRODUCT('Real RevCmdShare by Comm'!Z65:Z67,'Real Rail Rate Index'!Z65:Z67)/SUM('Real RevCmdShare by Comm'!Z65:Z67)))</f>
        <v>46.340136488919846</v>
      </c>
      <c r="W17" s="123">
        <f>V17*IF(SUM('Real RevCmdShare by Comm'!AA65:AA67)=0,1,EXP(SUMPRODUCT('Real RevCmdShare by Comm'!AA65:AA67,'Real Rail Rate Index'!AA65:AA67)/SUM('Real RevCmdShare by Comm'!AA65:AA67)))</f>
        <v>45.745820413541999</v>
      </c>
      <c r="X17" s="123">
        <f>W17*IF(SUM('Real RevCmdShare by Comm'!AB65:AB67)=0,1,EXP(SUMPRODUCT('Real RevCmdShare by Comm'!AB65:AB67,'Real Rail Rate Index'!AB65:AB67)/SUM('Real RevCmdShare by Comm'!AB65:AB67)))</f>
        <v>47.041674698262099</v>
      </c>
      <c r="Y17" s="123">
        <f>X17*IF(SUM('Real RevCmdShare by Comm'!AC65:AC67)=0,1,EXP(SUMPRODUCT('Real RevCmdShare by Comm'!AC65:AC67,'Real Rail Rate Index'!AC65:AC67)/SUM('Real RevCmdShare by Comm'!AC65:AC67)))</f>
        <v>46.049487815788403</v>
      </c>
      <c r="Z17" s="123">
        <f>Y17*IF(SUM('Real RevCmdShare by Comm'!AD65:AD67)=0,1,EXP(SUMPRODUCT('Real RevCmdShare by Comm'!AD65:AD67,'Real Rail Rate Index'!AD65:AD67)/SUM('Real RevCmdShare by Comm'!AD65:AD67)))</f>
        <v>54.645436641462489</v>
      </c>
      <c r="AA17" s="123">
        <f>Z17*IF(SUM('Real RevCmdShare by Comm'!AE65:AE67)=0,1,EXP(SUMPRODUCT('Real RevCmdShare by Comm'!AE65:AE67,'Real Rail Rate Index'!AE65:AE67)/SUM('Real RevCmdShare by Comm'!AE65:AE67)))</f>
        <v>57.280275968687405</v>
      </c>
      <c r="AB17" s="123">
        <f>AA17*IF(SUM('Real RevCmdShare by Comm'!AF65:AF67)=0,1,EXP(SUMPRODUCT('Real RevCmdShare by Comm'!AF65:AF67,'Real Rail Rate Index'!AF65:AF67)/SUM('Real RevCmdShare by Comm'!AF65:AF67)))</f>
        <v>62.874678948957772</v>
      </c>
      <c r="AC17" s="123">
        <f>AB17*IF(SUM('Real RevCmdShare by Comm'!AG65:AG67)=0,1,EXP(SUMPRODUCT('Real RevCmdShare by Comm'!AG65:AG67,'Real Rail Rate Index'!AG65:AG67)/SUM('Real RevCmdShare by Comm'!AG65:AG67)))</f>
        <v>67.008403037632036</v>
      </c>
      <c r="AD17" s="123">
        <f>AC17*IF(SUM('Real RevCmdShare by Comm'!AH65:AH67)=0,1,EXP(SUMPRODUCT('Real RevCmdShare by Comm'!AH65:AH67,'Real Rail Rate Index'!AH65:AH67)/SUM('Real RevCmdShare by Comm'!AH65:AH67)))</f>
        <v>69.631795687928587</v>
      </c>
      <c r="AE17" s="123">
        <f>AD17*IF(SUM('Real RevCmdShare by Comm'!AI65:AI67)=0,1,EXP(SUMPRODUCT('Real RevCmdShare by Comm'!AI65:AI67,'Real Rail Rate Index'!AI65:AI67)/SUM('Real RevCmdShare by Comm'!AI65:AI67)))</f>
        <v>70.106941849544924</v>
      </c>
      <c r="AF17" s="123">
        <f>AE17*IF(SUM('Real RevCmdShare by Comm'!AJ65:AJ67)=0,1,EXP(SUMPRODUCT('Real RevCmdShare by Comm'!AJ65:AJ67,'Real Rail Rate Index'!AJ65:AJ67)/SUM('Real RevCmdShare by Comm'!AJ65:AJ67)))</f>
        <v>68.723447960614635</v>
      </c>
      <c r="AG17" s="123">
        <f>AF17*IF(SUM('Real RevCmdShare by Comm'!AK65:AK67)=0,1,EXP(SUMPRODUCT('Real RevCmdShare by Comm'!AK65:AK67,'Real Rail Rate Index'!AK65:AK67)/SUM('Real RevCmdShare by Comm'!AK65:AK67)))</f>
        <v>65.071391763428707</v>
      </c>
      <c r="AH17" s="123">
        <f>AG17*IF(SUM('Real RevCmdShare by Comm'!AL65:AL67)=0,1,EXP(SUMPRODUCT('Real RevCmdShare by Comm'!AL65:AL67,'Real Rail Rate Index'!AL65:AL67)/SUM('Real RevCmdShare by Comm'!AL65:AL67)))</f>
        <v>62.456794011289901</v>
      </c>
      <c r="AI17" s="123">
        <f>AH17*IF(SUM('Real RevCmdShare by Comm'!AM65:AM67)=0,1,EXP(SUMPRODUCT('Real RevCmdShare by Comm'!AM65:AM67,'Real Rail Rate Index'!AM65:AM67)/SUM('Real RevCmdShare by Comm'!AM65:AM67)))</f>
        <v>61.553699641177957</v>
      </c>
      <c r="AJ17" s="123">
        <f>AI17*IF(SUM('Real RevCmdShare by Comm'!AN65:AN67)=0,1,EXP(SUMPRODUCT('Real RevCmdShare by Comm'!AN65:AN67,'Real Rail Rate Index'!AN65:AN67)/SUM('Real RevCmdShare by Comm'!AN65:AN67)))</f>
        <v>63.263931019030835</v>
      </c>
      <c r="AK17" s="123">
        <f>AJ17*IF(SUM('Real RevCmdShare by Comm'!AO65:AO67)=0,1,EXP(SUMPRODUCT('Real RevCmdShare by Comm'!AO65:AO67,'Real Rail Rate Index'!AO65:AO67)/SUM('Real RevCmdShare by Comm'!AO65:AO67)))</f>
        <v>64.935624867168642</v>
      </c>
      <c r="AL17" s="123">
        <f>AK17*IF(SUM('Real RevCmdShare by Comm'!AP65:AP67)=0,1,EXP(SUMPRODUCT('Real RevCmdShare by Comm'!AP65:AP67,'Real Rail Rate Index'!AP65:AP67)/SUM('Real RevCmdShare by Comm'!AP65:AP67)))</f>
        <v>64.927077580126294</v>
      </c>
      <c r="AM17" s="123">
        <f>AL17*IF(SUM('Real RevCmdShare by Comm'!AQ65:AQ67)=0,1,EXP(SUMPRODUCT('Real RevCmdShare by Comm'!AQ65:AQ67,'Real Rail Rate Index'!AQ65:AQ67)/SUM('Real RevCmdShare by Comm'!AQ65:AQ67)))</f>
        <v>67.312346515894689</v>
      </c>
      <c r="AN17" s="123">
        <f>AM17*IF(SUM('Real RevCmdShare by Comm'!AR65:AR67)=0,1,EXP(SUMPRODUCT('Real RevCmdShare by Comm'!AR65:AR67,'Real Rail Rate Index'!AR65:AR67)/SUM('Real RevCmdShare by Comm'!AR65:AR67)))</f>
        <v>72.020121984007844</v>
      </c>
      <c r="AO17" s="123" t="e">
        <f>AN17*IF(SUM('Real RevCmdShare by Comm'!AS65:AS67)=0,1,EXP(SUMPRODUCT('Real RevCmdShare by Comm'!AS65:AS67,'Real Rail Rate Index'!AS65:AS67)/SUM('Real RevCmdShare by Comm'!AS65:AS67)))</f>
        <v>#N/A</v>
      </c>
      <c r="AP17" s="123" t="e">
        <f>AO17*IF(SUM('Real RevCmdShare by Comm'!AT65:AT67)=0,1,EXP(SUMPRODUCT('Real RevCmdShare by Comm'!AT65:AT67,'Real Rail Rate Index'!AT65:AT67)/SUM('Real RevCmdShare by Comm'!AT65:AT67)))</f>
        <v>#N/A</v>
      </c>
      <c r="AQ17" s="123" t="e">
        <f>AP17*IF(SUM('Real RevCmdShare by Comm'!AU65:AU67)=0,1,EXP(SUMPRODUCT('Real RevCmdShare by Comm'!AU65:AU67,'Real Rail Rate Index'!AU65:AU67)/SUM('Real RevCmdShare by Comm'!AU65:AU67)))</f>
        <v>#N/A</v>
      </c>
      <c r="AR17" s="123" t="e">
        <f>AQ17*IF(SUM('Real RevCmdShare by Comm'!AV65:AV67)=0,1,EXP(SUMPRODUCT('Real RevCmdShare by Comm'!AV65:AV67,'Real Rail Rate Index'!AV65:AV67)/SUM('Real RevCmdShare by Comm'!AV65:AV67)))</f>
        <v>#N/A</v>
      </c>
      <c r="AS17" s="123" t="e">
        <f>AR17*IF(SUM('Real RevCmdShare by Comm'!AW65:AW67)=0,1,EXP(SUMPRODUCT('Real RevCmdShare by Comm'!AW65:AW67,'Real Rail Rate Index'!AW65:AW67)/SUM('Real RevCmdShare by Comm'!AW65:AW67)))</f>
        <v>#N/A</v>
      </c>
      <c r="AT17" s="123" t="e">
        <f>AS17*IF(SUM('Real RevCmdShare by Comm'!AX65:AX67)=0,1,EXP(SUMPRODUCT('Real RevCmdShare by Comm'!AX65:AX67,'Real Rail Rate Index'!AX65:AX67)/SUM('Real RevCmdShare by Comm'!AX65:AX67)))</f>
        <v>#N/A</v>
      </c>
      <c r="AU17" s="123" t="e">
        <f>AT17*IF(SUM('Real RevCmdShare by Comm'!AY65:AY67)=0,1,EXP(SUMPRODUCT('Real RevCmdShare by Comm'!AY65:AY67,'Real Rail Rate Index'!AY65:AY67)/SUM('Real RevCmdShare by Comm'!AY65:AY67)))</f>
        <v>#N/A</v>
      </c>
      <c r="AV17" s="123" t="e">
        <f>AU17*IF(SUM('Real RevCmdShare by Comm'!AZ65:AZ67)=0,1,EXP(SUMPRODUCT('Real RevCmdShare by Comm'!AZ65:AZ67,'Real Rail Rate Index'!AZ65:AZ67)/SUM('Real RevCmdShare by Comm'!AZ65:AZ67)))</f>
        <v>#N/A</v>
      </c>
      <c r="AW17" s="123"/>
      <c r="AX17" s="123">
        <f t="shared" si="19"/>
        <v>-4.8189723478409405</v>
      </c>
      <c r="AY17" s="123">
        <f t="shared" si="20"/>
        <v>-4.0605202496318</v>
      </c>
      <c r="AZ17" s="123">
        <f t="shared" si="21"/>
        <v>-0.59431607537784714</v>
      </c>
      <c r="BA17" s="123">
        <f t="shared" si="22"/>
        <v>1.2958542847201002</v>
      </c>
      <c r="BB17" s="123">
        <f t="shared" si="23"/>
        <v>-0.99218688247369613</v>
      </c>
      <c r="BC17" s="123">
        <f t="shared" si="24"/>
        <v>8.5959488256740855</v>
      </c>
      <c r="BD17" s="123">
        <f t="shared" si="25"/>
        <v>2.6348393272249169</v>
      </c>
      <c r="BE17" s="123">
        <f t="shared" si="26"/>
        <v>5.5944029802703668</v>
      </c>
      <c r="BF17" s="123">
        <f t="shared" si="27"/>
        <v>4.1337240886742634</v>
      </c>
      <c r="BG17" s="123">
        <f t="shared" si="28"/>
        <v>2.6233926502965517</v>
      </c>
      <c r="BH17" s="123">
        <f t="shared" si="29"/>
        <v>0.47514616161633683</v>
      </c>
      <c r="BI17" s="123">
        <f t="shared" si="30"/>
        <v>-1.383493888930289</v>
      </c>
      <c r="BJ17" s="123">
        <f t="shared" si="31"/>
        <v>-3.652056197185928</v>
      </c>
      <c r="BK17" s="123">
        <f t="shared" si="32"/>
        <v>-2.6145977521388062</v>
      </c>
      <c r="BL17" s="123">
        <f t="shared" si="33"/>
        <v>-0.90309437011194404</v>
      </c>
      <c r="BM17" s="123">
        <f t="shared" si="34"/>
        <v>1.7102313778528782</v>
      </c>
      <c r="BN17" s="123">
        <f t="shared" si="35"/>
        <v>1.6716938481378065</v>
      </c>
      <c r="BO17" s="123">
        <f t="shared" si="36"/>
        <v>-8.5472870423473069E-3</v>
      </c>
      <c r="BP17" s="123">
        <f t="shared" si="37"/>
        <v>2.3852689357683943</v>
      </c>
      <c r="BQ17" s="123">
        <f t="shared" si="38"/>
        <v>4.7077754681131552</v>
      </c>
      <c r="BR17" s="123" t="e">
        <f t="shared" si="39"/>
        <v>#N/A</v>
      </c>
      <c r="BS17" s="123" t="e">
        <f t="shared" si="40"/>
        <v>#N/A</v>
      </c>
      <c r="BT17" s="123" t="e">
        <f t="shared" si="41"/>
        <v>#N/A</v>
      </c>
      <c r="BU17" s="123" t="e">
        <f t="shared" si="42"/>
        <v>#N/A</v>
      </c>
      <c r="BV17" s="123" t="e">
        <f t="shared" si="43"/>
        <v>#N/A</v>
      </c>
      <c r="BW17" s="123" t="e">
        <f t="shared" si="44"/>
        <v>#N/A</v>
      </c>
      <c r="BX17" s="123" t="e">
        <f t="shared" si="45"/>
        <v>#N/A</v>
      </c>
      <c r="BY17" s="123" t="e">
        <f t="shared" si="46"/>
        <v>#N/A</v>
      </c>
      <c r="BZ17" s="15"/>
      <c r="CA17" s="16"/>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14"/>
      <c r="DC17" s="15"/>
      <c r="DD17" s="16"/>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14"/>
      <c r="EF17" s="15"/>
      <c r="EG17" s="16"/>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14"/>
      <c r="FI17" s="15"/>
      <c r="FJ17" s="16"/>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14"/>
      <c r="GL17" s="15"/>
      <c r="GM17" s="16"/>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14"/>
      <c r="HO17" s="15"/>
      <c r="HP17" s="16"/>
      <c r="HQ17" s="17"/>
      <c r="HR17" s="17"/>
      <c r="HS17" s="17"/>
      <c r="HT17" s="17"/>
      <c r="HU17" s="17"/>
      <c r="HV17" s="17"/>
      <c r="HW17" s="17"/>
      <c r="HX17" s="17"/>
      <c r="HY17" s="17"/>
      <c r="HZ17" s="17"/>
      <c r="IA17" s="17"/>
      <c r="IB17" s="17"/>
      <c r="IC17" s="17"/>
      <c r="ID17" s="17"/>
      <c r="IE17" s="17"/>
      <c r="IF17" s="17"/>
      <c r="IG17" s="17"/>
      <c r="IH17" s="17"/>
      <c r="II17" s="17"/>
      <c r="IJ17" s="17"/>
      <c r="IK17" s="17"/>
    </row>
    <row r="18" spans="1:245" ht="12.75" customHeight="1" x14ac:dyDescent="0.3">
      <c r="A18" s="20" t="s">
        <v>60</v>
      </c>
      <c r="B18" s="227" t="str">
        <f>IF(A18=0,"",VLOOKUP(A18,'Commodity Code List'!$B$2:$C$18,2,FALSE))</f>
        <v>40</v>
      </c>
      <c r="C18" s="124">
        <v>100</v>
      </c>
      <c r="D18" s="125">
        <f>C18*IF(SUM('Real RevCmdShare by Comm'!H68:H70)=0,1,EXP(SUMPRODUCT('Real RevCmdShare by Comm'!H68:H70,'Real Rail Rate Index'!H68:H70)/SUM('Real RevCmdShare by Comm'!H68:H70)))</f>
        <v>94.997652027529213</v>
      </c>
      <c r="E18" s="125">
        <f>D18*IF(SUM('Real RevCmdShare by Comm'!I68:I70)=0,1,EXP(SUMPRODUCT('Real RevCmdShare by Comm'!I68:I70,'Real Rail Rate Index'!I68:I70)/SUM('Real RevCmdShare by Comm'!I68:I70)))</f>
        <v>79.021954933465935</v>
      </c>
      <c r="F18" s="125">
        <f>E18*IF(SUM('Real RevCmdShare by Comm'!J68:J70)=0,1,EXP(SUMPRODUCT('Real RevCmdShare by Comm'!J68:J70,'Real Rail Rate Index'!J68:J70)/SUM('Real RevCmdShare by Comm'!J68:J70)))</f>
        <v>75.087988502104281</v>
      </c>
      <c r="G18" s="125">
        <f>F18*IF(SUM('Real RevCmdShare by Comm'!K68:K70)=0,1,EXP(SUMPRODUCT('Real RevCmdShare by Comm'!K68:K70,'Real Rail Rate Index'!K68:K70)/SUM('Real RevCmdShare by Comm'!K68:K70)))</f>
        <v>72.85823267477879</v>
      </c>
      <c r="H18" s="125">
        <f>G18*IF(SUM('Real RevCmdShare by Comm'!L68:L70)=0,1,EXP(SUMPRODUCT('Real RevCmdShare by Comm'!L68:L70,'Real Rail Rate Index'!L68:L70)/SUM('Real RevCmdShare by Comm'!L68:L70)))</f>
        <v>67.925571599660927</v>
      </c>
      <c r="I18" s="125">
        <f>H18*IF(SUM('Real RevCmdShare by Comm'!M68:M70)=0,1,EXP(SUMPRODUCT('Real RevCmdShare by Comm'!M68:M70,'Real Rail Rate Index'!M68:M70)/SUM('Real RevCmdShare by Comm'!M68:M70)))</f>
        <v>71.129511163816616</v>
      </c>
      <c r="J18" s="125">
        <f>I18*IF(SUM('Real RevCmdShare by Comm'!N68:N70)=0,1,EXP(SUMPRODUCT('Real RevCmdShare by Comm'!N68:N70,'Real Rail Rate Index'!N68:N70)/SUM('Real RevCmdShare by Comm'!N68:N70)))</f>
        <v>66.682981715184852</v>
      </c>
      <c r="K18" s="125">
        <f>J18*IF(SUM('Real RevCmdShare by Comm'!O68:O70)=0,1,EXP(SUMPRODUCT('Real RevCmdShare by Comm'!O68:O70,'Real Rail Rate Index'!O68:O70)/SUM('Real RevCmdShare by Comm'!O68:O70)))</f>
        <v>62.064599539457085</v>
      </c>
      <c r="L18" s="125">
        <f>K18*IF(SUM('Real RevCmdShare by Comm'!P68:P70)=0,1,EXP(SUMPRODUCT('Real RevCmdShare by Comm'!P68:P70,'Real Rail Rate Index'!P68:P70)/SUM('Real RevCmdShare by Comm'!P68:P70)))</f>
        <v>59.539258808367386</v>
      </c>
      <c r="M18" s="125">
        <f>L18*IF(SUM('Real RevCmdShare by Comm'!Q68:Q70)=0,1,EXP(SUMPRODUCT('Real RevCmdShare by Comm'!Q68:Q70,'Real Rail Rate Index'!Q68:Q70)/SUM('Real RevCmdShare by Comm'!Q68:Q70)))</f>
        <v>59.231305323108849</v>
      </c>
      <c r="N18" s="125">
        <f>M18*IF(SUM('Real RevCmdShare by Comm'!R68:R70)=0,1,EXP(SUMPRODUCT('Real RevCmdShare by Comm'!R68:R70,'Real Rail Rate Index'!R68:R70)/SUM('Real RevCmdShare by Comm'!R68:R70)))</f>
        <v>59.371672383798725</v>
      </c>
      <c r="O18" s="125">
        <f>N18*IF(SUM('Real RevCmdShare by Comm'!S68:S70)=0,1,EXP(SUMPRODUCT('Real RevCmdShare by Comm'!S68:S70,'Real Rail Rate Index'!S68:S70)/SUM('Real RevCmdShare by Comm'!S68:S70)))</f>
        <v>58.647548717084774</v>
      </c>
      <c r="P18" s="125">
        <f>O18*IF(SUM('Real RevCmdShare by Comm'!T68:T70)=0,1,EXP(SUMPRODUCT('Real RevCmdShare by Comm'!T68:T70,'Real Rail Rate Index'!T68:T70)/SUM('Real RevCmdShare by Comm'!T68:T70)))</f>
        <v>56.012447351244546</v>
      </c>
      <c r="Q18" s="125">
        <f>P18*IF(SUM('Real RevCmdShare by Comm'!U68:U70)=0,1,EXP(SUMPRODUCT('Real RevCmdShare by Comm'!U68:U70,'Real Rail Rate Index'!U68:U70)/SUM('Real RevCmdShare by Comm'!U68:U70)))</f>
        <v>53.751222508684613</v>
      </c>
      <c r="R18" s="125">
        <f>Q18*IF(SUM('Real RevCmdShare by Comm'!V68:V70)=0,1,EXP(SUMPRODUCT('Real RevCmdShare by Comm'!V68:V70,'Real Rail Rate Index'!V68:V70)/SUM('Real RevCmdShare by Comm'!V68:V70)))</f>
        <v>52.322771843961043</v>
      </c>
      <c r="S18" s="125">
        <f>R18*IF(SUM('Real RevCmdShare by Comm'!W68:W70)=0,1,EXP(SUMPRODUCT('Real RevCmdShare by Comm'!W68:W70,'Real Rail Rate Index'!W68:W70)/SUM('Real RevCmdShare by Comm'!W68:W70)))</f>
        <v>52.014579898252812</v>
      </c>
      <c r="T18" s="125">
        <f>S18*IF(SUM('Real RevCmdShare by Comm'!X68:X70)=0,1,EXP(SUMPRODUCT('Real RevCmdShare by Comm'!X68:X70,'Real Rail Rate Index'!X68:X70)/SUM('Real RevCmdShare by Comm'!X68:X70)))</f>
        <v>51.927615125435452</v>
      </c>
      <c r="U18" s="125">
        <f>T18*IF(SUM('Real RevCmdShare by Comm'!Y68:Y70)=0,1,EXP(SUMPRODUCT('Real RevCmdShare by Comm'!Y68:Y70,'Real Rail Rate Index'!Y68:Y70)/SUM('Real RevCmdShare by Comm'!Y68:Y70)))</f>
        <v>50.334782356255083</v>
      </c>
      <c r="V18" s="125">
        <f>U18*IF(SUM('Real RevCmdShare by Comm'!Z68:Z70)=0,1,EXP(SUMPRODUCT('Real RevCmdShare by Comm'!Z68:Z70,'Real Rail Rate Index'!Z68:Z70)/SUM('Real RevCmdShare by Comm'!Z68:Z70)))</f>
        <v>52.075053033814392</v>
      </c>
      <c r="W18" s="125">
        <f>V18*IF(SUM('Real RevCmdShare by Comm'!AA68:AA70)=0,1,EXP(SUMPRODUCT('Real RevCmdShare by Comm'!AA68:AA70,'Real Rail Rate Index'!AA68:AA70)/SUM('Real RevCmdShare by Comm'!AA68:AA70)))</f>
        <v>58.693127708947706</v>
      </c>
      <c r="X18" s="125">
        <f>W18*IF(SUM('Real RevCmdShare by Comm'!AB68:AB70)=0,1,EXP(SUMPRODUCT('Real RevCmdShare by Comm'!AB68:AB70,'Real Rail Rate Index'!AB68:AB70)/SUM('Real RevCmdShare by Comm'!AB68:AB70)))</f>
        <v>62.477648918965585</v>
      </c>
      <c r="Y18" s="125">
        <f>X18*IF(SUM('Real RevCmdShare by Comm'!AC68:AC70)=0,1,EXP(SUMPRODUCT('Real RevCmdShare by Comm'!AC68:AC70,'Real Rail Rate Index'!AC68:AC70)/SUM('Real RevCmdShare by Comm'!AC68:AC70)))</f>
        <v>64.608477177331238</v>
      </c>
      <c r="Z18" s="125">
        <f>Y18*IF(SUM('Real RevCmdShare by Comm'!AD68:AD70)=0,1,EXP(SUMPRODUCT('Real RevCmdShare by Comm'!AD68:AD70,'Real Rail Rate Index'!AD68:AD70)/SUM('Real RevCmdShare by Comm'!AD68:AD70)))</f>
        <v>72.56728567048323</v>
      </c>
      <c r="AA18" s="125">
        <f>Z18*IF(SUM('Real RevCmdShare by Comm'!AE68:AE70)=0,1,EXP(SUMPRODUCT('Real RevCmdShare by Comm'!AE68:AE70,'Real Rail Rate Index'!AE68:AE70)/SUM('Real RevCmdShare by Comm'!AE68:AE70)))</f>
        <v>67.084166649074433</v>
      </c>
      <c r="AB18" s="125">
        <f>AA18*IF(SUM('Real RevCmdShare by Comm'!AF68:AF70)=0,1,EXP(SUMPRODUCT('Real RevCmdShare by Comm'!AF68:AF70,'Real Rail Rate Index'!AF68:AF70)/SUM('Real RevCmdShare by Comm'!AF68:AF70)))</f>
        <v>67.982119707237928</v>
      </c>
      <c r="AC18" s="125">
        <f>AB18*IF(SUM('Real RevCmdShare by Comm'!AG68:AG70)=0,1,EXP(SUMPRODUCT('Real RevCmdShare by Comm'!AG68:AG70,'Real Rail Rate Index'!AG68:AG70)/SUM('Real RevCmdShare by Comm'!AG68:AG70)))</f>
        <v>73.391532929201176</v>
      </c>
      <c r="AD18" s="125">
        <f>AC18*IF(SUM('Real RevCmdShare by Comm'!AH68:AH70)=0,1,EXP(SUMPRODUCT('Real RevCmdShare by Comm'!AH68:AH70,'Real Rail Rate Index'!AH68:AH70)/SUM('Real RevCmdShare by Comm'!AH68:AH70)))</f>
        <v>76.07940840485648</v>
      </c>
      <c r="AE18" s="125">
        <f>AD18*IF(SUM('Real RevCmdShare by Comm'!AI68:AI70)=0,1,EXP(SUMPRODUCT('Real RevCmdShare by Comm'!AI68:AI70,'Real Rail Rate Index'!AI68:AI70)/SUM('Real RevCmdShare by Comm'!AI68:AI70)))</f>
        <v>73.293850002535834</v>
      </c>
      <c r="AF18" s="125">
        <f>AE18*IF(SUM('Real RevCmdShare by Comm'!AJ68:AJ70)=0,1,EXP(SUMPRODUCT('Real RevCmdShare by Comm'!AJ68:AJ70,'Real Rail Rate Index'!AJ68:AJ70)/SUM('Real RevCmdShare by Comm'!AJ68:AJ70)))</f>
        <v>73.360464757350883</v>
      </c>
      <c r="AG18" s="125">
        <f>AF18*IF(SUM('Real RevCmdShare by Comm'!AK68:AK70)=0,1,EXP(SUMPRODUCT('Real RevCmdShare by Comm'!AK68:AK70,'Real Rail Rate Index'!AK68:AK70)/SUM('Real RevCmdShare by Comm'!AK68:AK70)))</f>
        <v>66.781445882907377</v>
      </c>
      <c r="AH18" s="125">
        <f>AG18*IF(SUM('Real RevCmdShare by Comm'!AL68:AL70)=0,1,EXP(SUMPRODUCT('Real RevCmdShare by Comm'!AL68:AL70,'Real Rail Rate Index'!AL68:AL70)/SUM('Real RevCmdShare by Comm'!AL68:AL70)))</f>
        <v>64.399305476807854</v>
      </c>
      <c r="AI18" s="125">
        <f>AH18*IF(SUM('Real RevCmdShare by Comm'!AM68:AM70)=0,1,EXP(SUMPRODUCT('Real RevCmdShare by Comm'!AM68:AM70,'Real Rail Rate Index'!AM68:AM70)/SUM('Real RevCmdShare by Comm'!AM68:AM70)))</f>
        <v>63.581221230699143</v>
      </c>
      <c r="AJ18" s="125">
        <f>AI18*IF(SUM('Real RevCmdShare by Comm'!AN68:AN70)=0,1,EXP(SUMPRODUCT('Real RevCmdShare by Comm'!AN68:AN70,'Real Rail Rate Index'!AN68:AN70)/SUM('Real RevCmdShare by Comm'!AN68:AN70)))</f>
        <v>62.684189198651758</v>
      </c>
      <c r="AK18" s="125">
        <f>AJ18*IF(SUM('Real RevCmdShare by Comm'!AO68:AO70)=0,1,EXP(SUMPRODUCT('Real RevCmdShare by Comm'!AO68:AO70,'Real Rail Rate Index'!AO68:AO70)/SUM('Real RevCmdShare by Comm'!AO68:AO70)))</f>
        <v>64.55830040795189</v>
      </c>
      <c r="AL18" s="125">
        <f>AK18*IF(SUM('Real RevCmdShare by Comm'!AP68:AP70)=0,1,EXP(SUMPRODUCT('Real RevCmdShare by Comm'!AP68:AP70,'Real Rail Rate Index'!AP68:AP70)/SUM('Real RevCmdShare by Comm'!AP68:AP70)))</f>
        <v>62.987064809516902</v>
      </c>
      <c r="AM18" s="125">
        <f>AL18*IF(SUM('Real RevCmdShare by Comm'!AQ68:AQ70)=0,1,EXP(SUMPRODUCT('Real RevCmdShare by Comm'!AQ68:AQ70,'Real Rail Rate Index'!AQ68:AQ70)/SUM('Real RevCmdShare by Comm'!AQ68:AQ70)))</f>
        <v>58.656445417595386</v>
      </c>
      <c r="AN18" s="125">
        <f>AM18*IF(SUM('Real RevCmdShare by Comm'!AR68:AR70)=0,1,EXP(SUMPRODUCT('Real RevCmdShare by Comm'!AR68:AR70,'Real Rail Rate Index'!AR68:AR70)/SUM('Real RevCmdShare by Comm'!AR68:AR70)))</f>
        <v>61.478726931469396</v>
      </c>
      <c r="AO18" s="125" t="e">
        <f>AN18*IF(SUM('Real RevCmdShare by Comm'!AS68:AS70)=0,1,EXP(SUMPRODUCT('Real RevCmdShare by Comm'!AS68:AS70,'Real Rail Rate Index'!AS68:AS70)/SUM('Real RevCmdShare by Comm'!AS68:AS70)))</f>
        <v>#N/A</v>
      </c>
      <c r="AP18" s="125" t="e">
        <f>AO18*IF(SUM('Real RevCmdShare by Comm'!AT68:AT70)=0,1,EXP(SUMPRODUCT('Real RevCmdShare by Comm'!AT68:AT70,'Real Rail Rate Index'!AT68:AT70)/SUM('Real RevCmdShare by Comm'!AT68:AT70)))</f>
        <v>#N/A</v>
      </c>
      <c r="AQ18" s="125" t="e">
        <f>AP18*IF(SUM('Real RevCmdShare by Comm'!AU68:AU70)=0,1,EXP(SUMPRODUCT('Real RevCmdShare by Comm'!AU68:AU70,'Real Rail Rate Index'!AU68:AU70)/SUM('Real RevCmdShare by Comm'!AU68:AU70)))</f>
        <v>#N/A</v>
      </c>
      <c r="AR18" s="125" t="e">
        <f>AQ18*IF(SUM('Real RevCmdShare by Comm'!AV68:AV70)=0,1,EXP(SUMPRODUCT('Real RevCmdShare by Comm'!AV68:AV70,'Real Rail Rate Index'!AV68:AV70)/SUM('Real RevCmdShare by Comm'!AV68:AV70)))</f>
        <v>#N/A</v>
      </c>
      <c r="AS18" s="125" t="e">
        <f>AR18*IF(SUM('Real RevCmdShare by Comm'!AW68:AW70)=0,1,EXP(SUMPRODUCT('Real RevCmdShare by Comm'!AW68:AW70,'Real Rail Rate Index'!AW68:AW70)/SUM('Real RevCmdShare by Comm'!AW68:AW70)))</f>
        <v>#N/A</v>
      </c>
      <c r="AT18" s="125" t="e">
        <f>AS18*IF(SUM('Real RevCmdShare by Comm'!AX68:AX70)=0,1,EXP(SUMPRODUCT('Real RevCmdShare by Comm'!AX68:AX70,'Real Rail Rate Index'!AX68:AX70)/SUM('Real RevCmdShare by Comm'!AX68:AX70)))</f>
        <v>#N/A</v>
      </c>
      <c r="AU18" s="125" t="e">
        <f>AT18*IF(SUM('Real RevCmdShare by Comm'!AY68:AY70)=0,1,EXP(SUMPRODUCT('Real RevCmdShare by Comm'!AY68:AY70,'Real Rail Rate Index'!AY68:AY70)/SUM('Real RevCmdShare by Comm'!AY68:AY70)))</f>
        <v>#N/A</v>
      </c>
      <c r="AV18" s="125" t="e">
        <f>AU18*IF(SUM('Real RevCmdShare by Comm'!AZ68:AZ70)=0,1,EXP(SUMPRODUCT('Real RevCmdShare by Comm'!AZ68:AZ70,'Real Rail Rate Index'!AZ68:AZ70)/SUM('Real RevCmdShare by Comm'!AZ68:AZ70)))</f>
        <v>#N/A</v>
      </c>
      <c r="AW18" s="125"/>
      <c r="AX18" s="220">
        <f t="shared" si="19"/>
        <v>-1.5928327691803688</v>
      </c>
      <c r="AY18" s="220">
        <f t="shared" si="20"/>
        <v>1.7402706775593089</v>
      </c>
      <c r="AZ18" s="220">
        <f t="shared" si="21"/>
        <v>6.6180746751333146</v>
      </c>
      <c r="BA18" s="220">
        <f t="shared" si="22"/>
        <v>3.7845212100178784</v>
      </c>
      <c r="BB18" s="220">
        <f t="shared" si="23"/>
        <v>2.1308282583656535</v>
      </c>
      <c r="BC18" s="220">
        <f t="shared" si="24"/>
        <v>7.9588084931519916</v>
      </c>
      <c r="BD18" s="220">
        <f t="shared" si="25"/>
        <v>-5.4831190214087968</v>
      </c>
      <c r="BE18" s="220">
        <f t="shared" si="26"/>
        <v>0.89795305816349469</v>
      </c>
      <c r="BF18" s="220">
        <f t="shared" si="27"/>
        <v>5.4094132219632485</v>
      </c>
      <c r="BG18" s="220">
        <f t="shared" si="28"/>
        <v>2.6878754756553036</v>
      </c>
      <c r="BH18" s="220">
        <f t="shared" si="29"/>
        <v>-2.7855584023206461</v>
      </c>
      <c r="BI18" s="220">
        <f t="shared" si="30"/>
        <v>6.6614754815049082E-2</v>
      </c>
      <c r="BJ18" s="220">
        <f t="shared" si="31"/>
        <v>-6.5790188744435056</v>
      </c>
      <c r="BK18" s="220">
        <f t="shared" si="32"/>
        <v>-2.3821404060995235</v>
      </c>
      <c r="BL18" s="220">
        <f t="shared" si="33"/>
        <v>-0.818084246108711</v>
      </c>
      <c r="BM18" s="220">
        <f t="shared" si="34"/>
        <v>-0.89703203204738458</v>
      </c>
      <c r="BN18" s="220">
        <f t="shared" si="35"/>
        <v>1.874111209300132</v>
      </c>
      <c r="BO18" s="220">
        <f t="shared" si="36"/>
        <v>-1.5712355984349884</v>
      </c>
      <c r="BP18" s="220">
        <f t="shared" si="37"/>
        <v>-4.3306193919215161</v>
      </c>
      <c r="BQ18" s="220">
        <f t="shared" si="38"/>
        <v>2.8222815138740103</v>
      </c>
      <c r="BR18" s="220" t="e">
        <f t="shared" si="39"/>
        <v>#N/A</v>
      </c>
      <c r="BS18" s="220" t="e">
        <f t="shared" si="40"/>
        <v>#N/A</v>
      </c>
      <c r="BT18" s="220" t="e">
        <f t="shared" si="41"/>
        <v>#N/A</v>
      </c>
      <c r="BU18" s="220" t="e">
        <f t="shared" si="42"/>
        <v>#N/A</v>
      </c>
      <c r="BV18" s="220" t="e">
        <f t="shared" si="43"/>
        <v>#N/A</v>
      </c>
      <c r="BW18" s="220" t="e">
        <f t="shared" si="44"/>
        <v>#N/A</v>
      </c>
      <c r="BX18" s="220" t="e">
        <f t="shared" si="45"/>
        <v>#N/A</v>
      </c>
      <c r="BY18" s="220" t="e">
        <f t="shared" si="46"/>
        <v>#N/A</v>
      </c>
      <c r="BZ18" s="15"/>
      <c r="CA18" s="16"/>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14"/>
      <c r="DC18" s="15"/>
      <c r="DD18" s="16"/>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14"/>
      <c r="EF18" s="15"/>
      <c r="EG18" s="16"/>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14"/>
      <c r="FI18" s="15"/>
      <c r="FJ18" s="16"/>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14"/>
      <c r="GL18" s="15"/>
      <c r="GM18" s="16"/>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14"/>
      <c r="HO18" s="15"/>
      <c r="HP18" s="16"/>
      <c r="HQ18" s="17"/>
      <c r="HR18" s="17"/>
      <c r="HS18" s="17"/>
      <c r="HT18" s="17"/>
      <c r="HU18" s="17"/>
      <c r="HV18" s="17"/>
      <c r="HW18" s="17"/>
      <c r="HX18" s="17"/>
      <c r="HY18" s="17"/>
      <c r="HZ18" s="17"/>
      <c r="IA18" s="17"/>
      <c r="IB18" s="17"/>
      <c r="IC18" s="17"/>
      <c r="ID18" s="17"/>
      <c r="IE18" s="17"/>
      <c r="IF18" s="17"/>
      <c r="IG18" s="17"/>
      <c r="IH18" s="17"/>
      <c r="II18" s="17"/>
      <c r="IJ18" s="17"/>
      <c r="IK18" s="17"/>
    </row>
    <row r="19" spans="1:245" ht="12.75" customHeight="1" x14ac:dyDescent="0.3">
      <c r="A19" s="65" t="s">
        <v>62</v>
      </c>
      <c r="B19" s="226" t="str">
        <f>IF(A19=0,"",VLOOKUP(A19,'Commodity Code List'!$B$2:$C$18,2,FALSE))</f>
        <v>-</v>
      </c>
      <c r="C19" s="198">
        <v>100</v>
      </c>
      <c r="D19" s="123">
        <f>C19*IF(SUM('Real RevCmdShare by Comm'!H71:H73)=0,1,EXP(SUMPRODUCT('Real RevCmdShare by Comm'!H71:H73,'Real Rail Rate Index'!H71:H73)/SUM('Real RevCmdShare by Comm'!H71:H73)))</f>
        <v>92.997214833759784</v>
      </c>
      <c r="E19" s="123">
        <f>D19*IF(SUM('Real RevCmdShare by Comm'!I71:I73)=0,1,EXP(SUMPRODUCT('Real RevCmdShare by Comm'!I71:I73,'Real Rail Rate Index'!I71:I73)/SUM('Real RevCmdShare by Comm'!I71:I73)))</f>
        <v>82.910514056693998</v>
      </c>
      <c r="F19" s="123">
        <f>E19*IF(SUM('Real RevCmdShare by Comm'!J71:J73)=0,1,EXP(SUMPRODUCT('Real RevCmdShare by Comm'!J71:J73,'Real Rail Rate Index'!J71:J73)/SUM('Real RevCmdShare by Comm'!J71:J73)))</f>
        <v>78.457789820794275</v>
      </c>
      <c r="G19" s="123">
        <f>F19*IF(SUM('Real RevCmdShare by Comm'!K71:K73)=0,1,EXP(SUMPRODUCT('Real RevCmdShare by Comm'!K71:K73,'Real Rail Rate Index'!K71:K73)/SUM('Real RevCmdShare by Comm'!K71:K73)))</f>
        <v>64.821599017214311</v>
      </c>
      <c r="H19" s="123">
        <f>G19*IF(SUM('Real RevCmdShare by Comm'!L71:L73)=0,1,EXP(SUMPRODUCT('Real RevCmdShare by Comm'!L71:L73,'Real Rail Rate Index'!L71:L73)/SUM('Real RevCmdShare by Comm'!L71:L73)))</f>
        <v>58.041486946152673</v>
      </c>
      <c r="I19" s="123">
        <f>H19*IF(SUM('Real RevCmdShare by Comm'!M71:M73)=0,1,EXP(SUMPRODUCT('Real RevCmdShare by Comm'!M71:M73,'Real Rail Rate Index'!M71:M73)/SUM('Real RevCmdShare by Comm'!M71:M73)))</f>
        <v>60.386442948142808</v>
      </c>
      <c r="J19" s="123">
        <f>I19*IF(SUM('Real RevCmdShare by Comm'!N71:N73)=0,1,EXP(SUMPRODUCT('Real RevCmdShare by Comm'!N71:N73,'Real Rail Rate Index'!N71:N73)/SUM('Real RevCmdShare by Comm'!N71:N73)))</f>
        <v>50.938790609583172</v>
      </c>
      <c r="K19" s="123">
        <f>J19*IF(SUM('Real RevCmdShare by Comm'!O71:O73)=0,1,EXP(SUMPRODUCT('Real RevCmdShare by Comm'!O71:O73,'Real Rail Rate Index'!O71:O73)/SUM('Real RevCmdShare by Comm'!O71:O73)))</f>
        <v>51.606603331220938</v>
      </c>
      <c r="L19" s="123">
        <f>K19*IF(SUM('Real RevCmdShare by Comm'!P71:P73)=0,1,EXP(SUMPRODUCT('Real RevCmdShare by Comm'!P71:P73,'Real Rail Rate Index'!P71:P73)/SUM('Real RevCmdShare by Comm'!P71:P73)))</f>
        <v>53.235803349630274</v>
      </c>
      <c r="M19" s="123">
        <f>L19*IF(SUM('Real RevCmdShare by Comm'!Q71:Q73)=0,1,EXP(SUMPRODUCT('Real RevCmdShare by Comm'!Q71:Q73,'Real Rail Rate Index'!Q71:Q73)/SUM('Real RevCmdShare by Comm'!Q71:Q73)))</f>
        <v>48.245682584609341</v>
      </c>
      <c r="N19" s="123">
        <f>M19*IF(SUM('Real RevCmdShare by Comm'!R71:R73)=0,1,EXP(SUMPRODUCT('Real RevCmdShare by Comm'!R71:R73,'Real Rail Rate Index'!R71:R73)/SUM('Real RevCmdShare by Comm'!R71:R73)))</f>
        <v>45.507254560110397</v>
      </c>
      <c r="O19" s="123">
        <f>N19*IF(SUM('Real RevCmdShare by Comm'!S71:S73)=0,1,EXP(SUMPRODUCT('Real RevCmdShare by Comm'!S71:S73,'Real Rail Rate Index'!S71:S73)/SUM('Real RevCmdShare by Comm'!S71:S73)))</f>
        <v>46.019787438237877</v>
      </c>
      <c r="P19" s="123">
        <f>O19*IF(SUM('Real RevCmdShare by Comm'!T71:T73)=0,1,EXP(SUMPRODUCT('Real RevCmdShare by Comm'!T71:T73,'Real Rail Rate Index'!T71:T73)/SUM('Real RevCmdShare by Comm'!T71:T73)))</f>
        <v>45.29145879987928</v>
      </c>
      <c r="Q19" s="123">
        <f>P19*IF(SUM('Real RevCmdShare by Comm'!U71:U73)=0,1,EXP(SUMPRODUCT('Real RevCmdShare by Comm'!U71:U73,'Real Rail Rate Index'!U71:U73)/SUM('Real RevCmdShare by Comm'!U71:U73)))</f>
        <v>44.14814649765831</v>
      </c>
      <c r="R19" s="123">
        <f>Q19*IF(SUM('Real RevCmdShare by Comm'!V71:V73)=0,1,EXP(SUMPRODUCT('Real RevCmdShare by Comm'!V71:V73,'Real Rail Rate Index'!V71:V73)/SUM('Real RevCmdShare by Comm'!V71:V73)))</f>
        <v>41.828145015004274</v>
      </c>
      <c r="S19" s="123">
        <f>R19*IF(SUM('Real RevCmdShare by Comm'!W71:W73)=0,1,EXP(SUMPRODUCT('Real RevCmdShare by Comm'!W71:W73,'Real Rail Rate Index'!W71:W73)/SUM('Real RevCmdShare by Comm'!W71:W73)))</f>
        <v>46.041646113546484</v>
      </c>
      <c r="T19" s="123">
        <f>S19*IF(SUM('Real RevCmdShare by Comm'!X71:X73)=0,1,EXP(SUMPRODUCT('Real RevCmdShare by Comm'!X71:X73,'Real Rail Rate Index'!X71:X73)/SUM('Real RevCmdShare by Comm'!X71:X73)))</f>
        <v>47.252069929555418</v>
      </c>
      <c r="U19" s="123">
        <f>T19*IF(SUM('Real RevCmdShare by Comm'!Y71:Y73)=0,1,EXP(SUMPRODUCT('Real RevCmdShare by Comm'!Y71:Y73,'Real Rail Rate Index'!Y71:Y73)/SUM('Real RevCmdShare by Comm'!Y71:Y73)))</f>
        <v>46.675924952143077</v>
      </c>
      <c r="V19" s="123">
        <f>U19*IF(SUM('Real RevCmdShare by Comm'!Z71:Z73)=0,1,EXP(SUMPRODUCT('Real RevCmdShare by Comm'!Z71:Z73,'Real Rail Rate Index'!Z71:Z73)/SUM('Real RevCmdShare by Comm'!Z71:Z73)))</f>
        <v>44.500234710918875</v>
      </c>
      <c r="W19" s="123">
        <f>V19*IF(SUM('Real RevCmdShare by Comm'!AA71:AA73)=0,1,EXP(SUMPRODUCT('Real RevCmdShare by Comm'!AA71:AA73,'Real Rail Rate Index'!AA71:AA73)/SUM('Real RevCmdShare by Comm'!AA71:AA73)))</f>
        <v>41.218319491063419</v>
      </c>
      <c r="X19" s="123">
        <f>W19*IF(SUM('Real RevCmdShare by Comm'!AB71:AB73)=0,1,EXP(SUMPRODUCT('Real RevCmdShare by Comm'!AB71:AB73,'Real Rail Rate Index'!AB71:AB73)/SUM('Real RevCmdShare by Comm'!AB71:AB73)))</f>
        <v>63.019364871426873</v>
      </c>
      <c r="Y19" s="123">
        <f>X19*IF(SUM('Real RevCmdShare by Comm'!AC71:AC73)=0,1,EXP(SUMPRODUCT('Real RevCmdShare by Comm'!AC71:AC73,'Real Rail Rate Index'!AC71:AC73)/SUM('Real RevCmdShare by Comm'!AC71:AC73)))</f>
        <v>67.588269512802285</v>
      </c>
      <c r="Z19" s="123">
        <f>Y19*IF(SUM('Real RevCmdShare by Comm'!AD71:AD73)=0,1,EXP(SUMPRODUCT('Real RevCmdShare by Comm'!AD71:AD73,'Real Rail Rate Index'!AD71:AD73)/SUM('Real RevCmdShare by Comm'!AD71:AD73)))</f>
        <v>76.796855770255405</v>
      </c>
      <c r="AA19" s="123">
        <f>Z19*IF(SUM('Real RevCmdShare by Comm'!AE71:AE73)=0,1,EXP(SUMPRODUCT('Real RevCmdShare by Comm'!AE71:AE73,'Real Rail Rate Index'!AE71:AE73)/SUM('Real RevCmdShare by Comm'!AE71:AE73)))</f>
        <v>65.087740499814046</v>
      </c>
      <c r="AB19" s="123">
        <f>AA19*IF(SUM('Real RevCmdShare by Comm'!AF71:AF73)=0,1,EXP(SUMPRODUCT('Real RevCmdShare by Comm'!AF71:AF73,'Real Rail Rate Index'!AF71:AF73)/SUM('Real RevCmdShare by Comm'!AF71:AF73)))</f>
        <v>70.901224890520211</v>
      </c>
      <c r="AC19" s="123">
        <f>AB19*IF(SUM('Real RevCmdShare by Comm'!AG71:AG73)=0,1,EXP(SUMPRODUCT('Real RevCmdShare by Comm'!AG71:AG73,'Real Rail Rate Index'!AG71:AG73)/SUM('Real RevCmdShare by Comm'!AG71:AG73)))</f>
        <v>70.87899144013727</v>
      </c>
      <c r="AD19" s="123">
        <f>AC19*IF(SUM('Real RevCmdShare by Comm'!AH71:AH73)=0,1,EXP(SUMPRODUCT('Real RevCmdShare by Comm'!AH71:AH73,'Real Rail Rate Index'!AH71:AH73)/SUM('Real RevCmdShare by Comm'!AH71:AH73)))</f>
        <v>77.073149952416429</v>
      </c>
      <c r="AE19" s="123">
        <f>AD19*IF(SUM('Real RevCmdShare by Comm'!AI71:AI73)=0,1,EXP(SUMPRODUCT('Real RevCmdShare by Comm'!AI71:AI73,'Real Rail Rate Index'!AI71:AI73)/SUM('Real RevCmdShare by Comm'!AI71:AI73)))</f>
        <v>81.197829061967724</v>
      </c>
      <c r="AF19" s="123">
        <f>AE19*IF(SUM('Real RevCmdShare by Comm'!AJ71:AJ73)=0,1,EXP(SUMPRODUCT('Real RevCmdShare by Comm'!AJ71:AJ73,'Real Rail Rate Index'!AJ71:AJ73)/SUM('Real RevCmdShare by Comm'!AJ71:AJ73)))</f>
        <v>78.190752405325512</v>
      </c>
      <c r="AG19" s="123">
        <f>AF19*IF(SUM('Real RevCmdShare by Comm'!AK71:AK73)=0,1,EXP(SUMPRODUCT('Real RevCmdShare by Comm'!AK71:AK73,'Real Rail Rate Index'!AK71:AK73)/SUM('Real RevCmdShare by Comm'!AK71:AK73)))</f>
        <v>77.267475155363726</v>
      </c>
      <c r="AH19" s="123">
        <f>AG19*IF(SUM('Real RevCmdShare by Comm'!AL71:AL73)=0,1,EXP(SUMPRODUCT('Real RevCmdShare by Comm'!AL71:AL73,'Real Rail Rate Index'!AL71:AL73)/SUM('Real RevCmdShare by Comm'!AL71:AL73)))</f>
        <v>87.936872746893854</v>
      </c>
      <c r="AI19" s="123">
        <f>AH19*IF(SUM('Real RevCmdShare by Comm'!AM71:AM73)=0,1,EXP(SUMPRODUCT('Real RevCmdShare by Comm'!AM71:AM73,'Real Rail Rate Index'!AM71:AM73)/SUM('Real RevCmdShare by Comm'!AM71:AM73)))</f>
        <v>89.410610069578965</v>
      </c>
      <c r="AJ19" s="123">
        <f>AI19*IF(SUM('Real RevCmdShare by Comm'!AN71:AN73)=0,1,EXP(SUMPRODUCT('Real RevCmdShare by Comm'!AN71:AN73,'Real Rail Rate Index'!AN71:AN73)/SUM('Real RevCmdShare by Comm'!AN71:AN73)))</f>
        <v>98.08341940691777</v>
      </c>
      <c r="AK19" s="123">
        <f>AJ19*IF(SUM('Real RevCmdShare by Comm'!AO71:AO73)=0,1,EXP(SUMPRODUCT('Real RevCmdShare by Comm'!AO71:AO73,'Real Rail Rate Index'!AO71:AO73)/SUM('Real RevCmdShare by Comm'!AO71:AO73)))</f>
        <v>94.397811896344436</v>
      </c>
      <c r="AL19" s="123">
        <f>AK19*IF(SUM('Real RevCmdShare by Comm'!AP71:AP73)=0,1,EXP(SUMPRODUCT('Real RevCmdShare by Comm'!AP71:AP73,'Real Rail Rate Index'!AP71:AP73)/SUM('Real RevCmdShare by Comm'!AP71:AP73)))</f>
        <v>102.56410080433766</v>
      </c>
      <c r="AM19" s="123">
        <f>AL19*IF(SUM('Real RevCmdShare by Comm'!AQ71:AQ73)=0,1,EXP(SUMPRODUCT('Real RevCmdShare by Comm'!AQ71:AQ73,'Real Rail Rate Index'!AQ71:AQ73)/SUM('Real RevCmdShare by Comm'!AQ71:AQ73)))</f>
        <v>65.191426788321934</v>
      </c>
      <c r="AN19" s="123">
        <f>AM19*IF(SUM('Real RevCmdShare by Comm'!AR71:AR73)=0,1,EXP(SUMPRODUCT('Real RevCmdShare by Comm'!AR71:AR73,'Real Rail Rate Index'!AR71:AR73)/SUM('Real RevCmdShare by Comm'!AR71:AR73)))</f>
        <v>95.150472125391971</v>
      </c>
      <c r="AO19" s="123" t="e">
        <f>AN19*IF(SUM('Real RevCmdShare by Comm'!AS71:AS73)=0,1,EXP(SUMPRODUCT('Real RevCmdShare by Comm'!AS71:AS73,'Real Rail Rate Index'!AS71:AS73)/SUM('Real RevCmdShare by Comm'!AS71:AS73)))</f>
        <v>#N/A</v>
      </c>
      <c r="AP19" s="123" t="e">
        <f>AO19*IF(SUM('Real RevCmdShare by Comm'!AT71:AT73)=0,1,EXP(SUMPRODUCT('Real RevCmdShare by Comm'!AT71:AT73,'Real Rail Rate Index'!AT71:AT73)/SUM('Real RevCmdShare by Comm'!AT71:AT73)))</f>
        <v>#N/A</v>
      </c>
      <c r="AQ19" s="123" t="e">
        <f>AP19*IF(SUM('Real RevCmdShare by Comm'!AU71:AU73)=0,1,EXP(SUMPRODUCT('Real RevCmdShare by Comm'!AU71:AU73,'Real Rail Rate Index'!AU71:AU73)/SUM('Real RevCmdShare by Comm'!AU71:AU73)))</f>
        <v>#N/A</v>
      </c>
      <c r="AR19" s="123" t="e">
        <f>AQ19*IF(SUM('Real RevCmdShare by Comm'!AV71:AV73)=0,1,EXP(SUMPRODUCT('Real RevCmdShare by Comm'!AV71:AV73,'Real Rail Rate Index'!AV71:AV73)/SUM('Real RevCmdShare by Comm'!AV71:AV73)))</f>
        <v>#N/A</v>
      </c>
      <c r="AS19" s="123" t="e">
        <f>AR19*IF(SUM('Real RevCmdShare by Comm'!AW71:AW73)=0,1,EXP(SUMPRODUCT('Real RevCmdShare by Comm'!AW71:AW73,'Real Rail Rate Index'!AW71:AW73)/SUM('Real RevCmdShare by Comm'!AW71:AW73)))</f>
        <v>#N/A</v>
      </c>
      <c r="AT19" s="123" t="e">
        <f>AS19*IF(SUM('Real RevCmdShare by Comm'!AX71:AX73)=0,1,EXP(SUMPRODUCT('Real RevCmdShare by Comm'!AX71:AX73,'Real Rail Rate Index'!AX71:AX73)/SUM('Real RevCmdShare by Comm'!AX71:AX73)))</f>
        <v>#N/A</v>
      </c>
      <c r="AU19" s="123" t="e">
        <f>AT19*IF(SUM('Real RevCmdShare by Comm'!AY71:AY73)=0,1,EXP(SUMPRODUCT('Real RevCmdShare by Comm'!AY71:AY73,'Real Rail Rate Index'!AY71:AY73)/SUM('Real RevCmdShare by Comm'!AY71:AY73)))</f>
        <v>#N/A</v>
      </c>
      <c r="AV19" s="123" t="e">
        <f>AU19*IF(SUM('Real RevCmdShare by Comm'!AZ71:AZ73)=0,1,EXP(SUMPRODUCT('Real RevCmdShare by Comm'!AZ71:AZ73,'Real Rail Rate Index'!AZ71:AZ73)/SUM('Real RevCmdShare by Comm'!AZ71:AZ73)))</f>
        <v>#N/A</v>
      </c>
      <c r="AW19" s="123"/>
      <c r="AX19" s="123">
        <f t="shared" si="19"/>
        <v>-0.57614497741234061</v>
      </c>
      <c r="AY19" s="123">
        <f t="shared" si="20"/>
        <v>-2.1756902412242027</v>
      </c>
      <c r="AZ19" s="123">
        <f t="shared" si="21"/>
        <v>-3.2819152198554562</v>
      </c>
      <c r="BA19" s="123">
        <f t="shared" si="22"/>
        <v>21.801045380363455</v>
      </c>
      <c r="BB19" s="123">
        <f t="shared" si="23"/>
        <v>4.5689046413754113</v>
      </c>
      <c r="BC19" s="123">
        <f t="shared" si="24"/>
        <v>9.2085862574531205</v>
      </c>
      <c r="BD19" s="123">
        <f t="shared" si="25"/>
        <v>-11.709115270441359</v>
      </c>
      <c r="BE19" s="123">
        <f t="shared" si="26"/>
        <v>5.8134843907061651</v>
      </c>
      <c r="BF19" s="123">
        <f t="shared" si="27"/>
        <v>-2.2233450382941555E-2</v>
      </c>
      <c r="BG19" s="123">
        <f t="shared" si="28"/>
        <v>6.1941585122791594</v>
      </c>
      <c r="BH19" s="123">
        <f t="shared" si="29"/>
        <v>4.1246791095512947</v>
      </c>
      <c r="BI19" s="123">
        <f t="shared" si="30"/>
        <v>-3.0070766566422122</v>
      </c>
      <c r="BJ19" s="123">
        <f t="shared" si="31"/>
        <v>-0.92327724996178517</v>
      </c>
      <c r="BK19" s="123">
        <f t="shared" si="32"/>
        <v>10.669397591530128</v>
      </c>
      <c r="BL19" s="123">
        <f t="shared" si="33"/>
        <v>1.4737373226851105</v>
      </c>
      <c r="BM19" s="123">
        <f t="shared" si="34"/>
        <v>8.6728093373388049</v>
      </c>
      <c r="BN19" s="123">
        <f t="shared" si="35"/>
        <v>-3.6856075105733339</v>
      </c>
      <c r="BO19" s="123">
        <f t="shared" si="36"/>
        <v>8.1662889079932199</v>
      </c>
      <c r="BP19" s="123">
        <f t="shared" si="37"/>
        <v>-37.372674016015722</v>
      </c>
      <c r="BQ19" s="123">
        <f t="shared" si="38"/>
        <v>29.959045337070037</v>
      </c>
      <c r="BR19" s="123" t="e">
        <f t="shared" si="39"/>
        <v>#N/A</v>
      </c>
      <c r="BS19" s="123" t="e">
        <f t="shared" si="40"/>
        <v>#N/A</v>
      </c>
      <c r="BT19" s="123" t="e">
        <f t="shared" si="41"/>
        <v>#N/A</v>
      </c>
      <c r="BU19" s="123" t="e">
        <f t="shared" si="42"/>
        <v>#N/A</v>
      </c>
      <c r="BV19" s="123" t="e">
        <f t="shared" si="43"/>
        <v>#N/A</v>
      </c>
      <c r="BW19" s="123" t="e">
        <f t="shared" si="44"/>
        <v>#N/A</v>
      </c>
      <c r="BX19" s="123" t="e">
        <f t="shared" si="45"/>
        <v>#N/A</v>
      </c>
      <c r="BY19" s="123" t="e">
        <f t="shared" si="46"/>
        <v>#N/A</v>
      </c>
      <c r="BZ19" s="15"/>
      <c r="CA19" s="16"/>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14"/>
      <c r="DC19" s="15"/>
      <c r="DD19" s="16"/>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14"/>
      <c r="EF19" s="15"/>
      <c r="EG19" s="16"/>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14"/>
      <c r="FI19" s="15"/>
      <c r="FJ19" s="16"/>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14"/>
      <c r="GL19" s="15"/>
      <c r="GM19" s="16"/>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14"/>
      <c r="HO19" s="15"/>
      <c r="HP19" s="16"/>
      <c r="HQ19" s="17"/>
      <c r="HR19" s="17"/>
      <c r="HS19" s="17"/>
      <c r="HT19" s="17"/>
      <c r="HU19" s="17"/>
      <c r="HV19" s="17"/>
      <c r="HW19" s="17"/>
      <c r="HX19" s="17"/>
      <c r="HY19" s="17"/>
      <c r="HZ19" s="17"/>
      <c r="IA19" s="17"/>
      <c r="IB19" s="17"/>
      <c r="IC19" s="17"/>
      <c r="ID19" s="17"/>
      <c r="IE19" s="17"/>
      <c r="IF19" s="17"/>
      <c r="IG19" s="17"/>
      <c r="IH19" s="17"/>
      <c r="II19" s="17"/>
      <c r="IJ19" s="17"/>
      <c r="IK19" s="17"/>
    </row>
    <row r="20" spans="1:245" x14ac:dyDescent="0.25">
      <c r="A20" s="104"/>
      <c r="C20" s="104"/>
      <c r="D20" s="126"/>
      <c r="E20" s="104"/>
      <c r="F20" s="104"/>
      <c r="G20" s="104"/>
      <c r="H20" s="104"/>
      <c r="I20" s="104"/>
      <c r="J20" s="104"/>
      <c r="K20" s="104"/>
      <c r="L20" s="104"/>
      <c r="M20" s="104"/>
      <c r="N20" s="104"/>
      <c r="O20" s="104"/>
      <c r="P20" s="104"/>
      <c r="Q20" s="104"/>
      <c r="R20" s="104"/>
      <c r="S20" s="104"/>
      <c r="T20" s="104"/>
      <c r="U20" s="104"/>
      <c r="V20" s="104"/>
      <c r="W20" s="104"/>
      <c r="X20" s="104"/>
      <c r="Y20" s="104"/>
      <c r="Z20" s="104"/>
      <c r="AA20" s="38"/>
      <c r="AB20" s="38"/>
      <c r="AC20" s="38"/>
      <c r="AD20" s="38"/>
      <c r="AE20" s="38"/>
      <c r="AF20" s="38"/>
      <c r="AG20" s="38"/>
      <c r="AH20" s="38"/>
      <c r="AI20" s="38"/>
      <c r="AJ20" s="38"/>
      <c r="AK20" s="38"/>
      <c r="AL20" s="38"/>
      <c r="AM20" s="38"/>
      <c r="AN20" s="38"/>
      <c r="AO20" s="38"/>
      <c r="AP20" s="38"/>
      <c r="AQ20" s="38"/>
      <c r="AR20" s="38"/>
      <c r="AS20" s="38"/>
      <c r="AT20" s="38"/>
      <c r="AU20" s="38"/>
      <c r="AV20" s="38"/>
    </row>
    <row r="21" spans="1:245" ht="17.5" x14ac:dyDescent="0.35">
      <c r="A21" s="200"/>
      <c r="B21" s="200"/>
      <c r="C21" s="14"/>
      <c r="D21" s="126"/>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245" x14ac:dyDescent="0.25">
      <c r="A22" s="201"/>
      <c r="B22" s="201"/>
      <c r="C22" s="202"/>
      <c r="D22" s="202"/>
      <c r="E22" s="202"/>
      <c r="F22" s="202"/>
      <c r="G22" s="202"/>
      <c r="H22" s="202"/>
      <c r="I22" s="202"/>
      <c r="J22" s="202"/>
      <c r="K22" s="202"/>
      <c r="L22" s="202"/>
      <c r="M22" s="202"/>
      <c r="N22" s="202"/>
      <c r="O22" s="202"/>
      <c r="P22" s="202"/>
      <c r="Q22" s="202"/>
      <c r="R22" s="202"/>
      <c r="S22" s="14"/>
      <c r="T22" s="14"/>
      <c r="U22" s="14"/>
      <c r="V22" s="14"/>
      <c r="W22" s="14"/>
      <c r="X22" s="14"/>
      <c r="Y22" s="14"/>
      <c r="Z22" s="14"/>
      <c r="AA22" s="14"/>
      <c r="AB22" s="14"/>
      <c r="AC22" s="14"/>
      <c r="AD22" s="14"/>
      <c r="AE22" s="14"/>
      <c r="AF22" s="14"/>
      <c r="AG22" s="14"/>
      <c r="AH22" s="14"/>
      <c r="AI22" s="14"/>
      <c r="AJ22" s="14"/>
      <c r="AK22" s="14"/>
      <c r="AL22" s="14"/>
    </row>
    <row r="23" spans="1:245" ht="51" customHeight="1" x14ac:dyDescent="0.3">
      <c r="A23" s="203"/>
      <c r="B23" s="203"/>
      <c r="C23" s="204"/>
      <c r="D23" s="205"/>
      <c r="E23" s="205"/>
      <c r="F23" s="205"/>
      <c r="G23" s="205"/>
      <c r="H23" s="205"/>
      <c r="I23" s="205"/>
      <c r="J23" s="205"/>
      <c r="K23" s="205"/>
      <c r="L23" s="205"/>
      <c r="M23" s="205"/>
      <c r="N23" s="205"/>
      <c r="O23" s="205"/>
      <c r="P23" s="205"/>
      <c r="Q23" s="205"/>
      <c r="R23" s="205"/>
      <c r="S23" s="205"/>
      <c r="T23" s="205"/>
      <c r="U23" s="205"/>
      <c r="V23" s="205"/>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row>
    <row r="24" spans="1:245" ht="13" x14ac:dyDescent="0.3">
      <c r="A24" s="57"/>
      <c r="B24" s="57"/>
      <c r="C24" s="207"/>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row>
    <row r="25" spans="1:245" ht="13" x14ac:dyDescent="0.3">
      <c r="A25" s="57"/>
      <c r="B25" s="57"/>
      <c r="C25" s="207"/>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row>
    <row r="26" spans="1:245" ht="13" x14ac:dyDescent="0.3">
      <c r="A26" s="57"/>
      <c r="B26" s="57"/>
      <c r="C26" s="207"/>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row>
    <row r="27" spans="1:245" ht="13" x14ac:dyDescent="0.3">
      <c r="A27" s="57"/>
      <c r="B27" s="57"/>
      <c r="C27" s="207"/>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row>
    <row r="28" spans="1:245" ht="13" x14ac:dyDescent="0.3">
      <c r="A28" s="209"/>
      <c r="B28" s="209"/>
      <c r="C28" s="210"/>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row>
    <row r="29" spans="1:245" x14ac:dyDescent="0.25">
      <c r="A29" s="114"/>
      <c r="B29" s="114"/>
      <c r="C29" s="210"/>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15"/>
      <c r="AX29" s="16"/>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14"/>
      <c r="BZ29" s="15"/>
      <c r="CA29" s="16"/>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14"/>
      <c r="DC29" s="15"/>
      <c r="DD29" s="16"/>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14"/>
      <c r="EF29" s="15"/>
      <c r="EG29" s="16"/>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14"/>
      <c r="FI29" s="15"/>
      <c r="FJ29" s="16"/>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14"/>
      <c r="GL29" s="15"/>
      <c r="GM29" s="16"/>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14"/>
      <c r="HO29" s="15"/>
      <c r="HP29" s="16"/>
      <c r="HQ29" s="17"/>
      <c r="HR29" s="17"/>
      <c r="HS29" s="17"/>
      <c r="HT29" s="17"/>
      <c r="HU29" s="17"/>
      <c r="HV29" s="17"/>
      <c r="HW29" s="17"/>
      <c r="HX29" s="17"/>
      <c r="HY29" s="17"/>
      <c r="HZ29" s="17"/>
      <c r="IA29" s="17"/>
      <c r="IB29" s="17"/>
      <c r="IC29" s="17"/>
      <c r="ID29" s="17"/>
      <c r="IE29" s="17"/>
      <c r="IF29" s="17"/>
      <c r="IG29" s="17"/>
      <c r="IH29" s="17"/>
      <c r="II29" s="17"/>
      <c r="IJ29" s="17"/>
      <c r="IK29" s="17"/>
    </row>
    <row r="30" spans="1:245" x14ac:dyDescent="0.25">
      <c r="A30" s="114"/>
      <c r="B30" s="114"/>
      <c r="C30" s="210"/>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15"/>
      <c r="AX30" s="16"/>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14"/>
      <c r="BZ30" s="15"/>
      <c r="CA30" s="16"/>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14"/>
      <c r="DC30" s="15"/>
      <c r="DD30" s="16"/>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14"/>
      <c r="EF30" s="15"/>
      <c r="EG30" s="16"/>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14"/>
      <c r="FI30" s="15"/>
      <c r="FJ30" s="16"/>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14"/>
      <c r="GL30" s="15"/>
      <c r="GM30" s="16"/>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14"/>
      <c r="HO30" s="15"/>
      <c r="HP30" s="16"/>
      <c r="HQ30" s="17"/>
      <c r="HR30" s="17"/>
      <c r="HS30" s="17"/>
      <c r="HT30" s="17"/>
      <c r="HU30" s="17"/>
      <c r="HV30" s="17"/>
      <c r="HW30" s="17"/>
      <c r="HX30" s="17"/>
      <c r="HY30" s="17"/>
      <c r="HZ30" s="17"/>
      <c r="IA30" s="17"/>
      <c r="IB30" s="17"/>
      <c r="IC30" s="17"/>
      <c r="ID30" s="17"/>
      <c r="IE30" s="17"/>
      <c r="IF30" s="17"/>
      <c r="IG30" s="17"/>
      <c r="IH30" s="17"/>
      <c r="II30" s="17"/>
      <c r="IJ30" s="17"/>
      <c r="IK30" s="17"/>
    </row>
    <row r="31" spans="1:245" x14ac:dyDescent="0.25">
      <c r="A31" s="114"/>
      <c r="B31" s="114"/>
      <c r="C31" s="210"/>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15"/>
      <c r="AX31" s="16"/>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14"/>
      <c r="BZ31" s="15"/>
      <c r="CA31" s="16"/>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14"/>
      <c r="DC31" s="15"/>
      <c r="DD31" s="16"/>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14"/>
      <c r="EF31" s="15"/>
      <c r="EG31" s="16"/>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14"/>
      <c r="FI31" s="15"/>
      <c r="FJ31" s="16"/>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14"/>
      <c r="GL31" s="15"/>
      <c r="GM31" s="16"/>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14"/>
      <c r="HO31" s="15"/>
      <c r="HP31" s="16"/>
      <c r="HQ31" s="17"/>
      <c r="HR31" s="17"/>
      <c r="HS31" s="17"/>
      <c r="HT31" s="17"/>
      <c r="HU31" s="17"/>
      <c r="HV31" s="17"/>
      <c r="HW31" s="17"/>
      <c r="HX31" s="17"/>
      <c r="HY31" s="17"/>
      <c r="HZ31" s="17"/>
      <c r="IA31" s="17"/>
      <c r="IB31" s="17"/>
      <c r="IC31" s="17"/>
      <c r="ID31" s="17"/>
      <c r="IE31" s="17"/>
      <c r="IF31" s="17"/>
      <c r="IG31" s="17"/>
      <c r="IH31" s="17"/>
      <c r="II31" s="17"/>
      <c r="IJ31" s="17"/>
      <c r="IK31" s="17"/>
    </row>
    <row r="32" spans="1:245" x14ac:dyDescent="0.25">
      <c r="A32" s="211"/>
      <c r="B32" s="211"/>
      <c r="C32" s="207"/>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row>
    <row r="33" spans="1:245" x14ac:dyDescent="0.25">
      <c r="A33" s="211"/>
      <c r="B33" s="211"/>
      <c r="C33" s="207"/>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row>
    <row r="34" spans="1:245" x14ac:dyDescent="0.25">
      <c r="A34" s="211"/>
      <c r="B34" s="211"/>
      <c r="C34" s="207"/>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row>
    <row r="35" spans="1:245" x14ac:dyDescent="0.25">
      <c r="A35" s="114"/>
      <c r="B35" s="114"/>
      <c r="C35" s="210"/>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15"/>
      <c r="AX35" s="16"/>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14"/>
      <c r="BZ35" s="15"/>
      <c r="CA35" s="16"/>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14"/>
      <c r="DC35" s="15"/>
      <c r="DD35" s="16"/>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14"/>
      <c r="EF35" s="15"/>
      <c r="EG35" s="16"/>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14"/>
      <c r="FI35" s="15"/>
      <c r="FJ35" s="16"/>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14"/>
      <c r="GL35" s="15"/>
      <c r="GM35" s="16"/>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14"/>
      <c r="HO35" s="15"/>
      <c r="HP35" s="16"/>
      <c r="HQ35" s="17"/>
      <c r="HR35" s="17"/>
      <c r="HS35" s="17"/>
      <c r="HT35" s="17"/>
      <c r="HU35" s="17"/>
      <c r="HV35" s="17"/>
      <c r="HW35" s="17"/>
      <c r="HX35" s="17"/>
      <c r="HY35" s="17"/>
      <c r="HZ35" s="17"/>
      <c r="IA35" s="17"/>
      <c r="IB35" s="17"/>
      <c r="IC35" s="17"/>
      <c r="ID35" s="17"/>
      <c r="IE35" s="17"/>
      <c r="IF35" s="17"/>
      <c r="IG35" s="17"/>
      <c r="IH35" s="17"/>
      <c r="II35" s="17"/>
      <c r="IJ35" s="17"/>
      <c r="IK35" s="17"/>
    </row>
    <row r="36" spans="1:245" x14ac:dyDescent="0.25">
      <c r="A36" s="114"/>
      <c r="B36" s="114"/>
      <c r="C36" s="210"/>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15"/>
      <c r="AX36" s="16"/>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14"/>
      <c r="BZ36" s="15"/>
      <c r="CA36" s="16"/>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14"/>
      <c r="DC36" s="15"/>
      <c r="DD36" s="16"/>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14"/>
      <c r="EF36" s="15"/>
      <c r="EG36" s="16"/>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14"/>
      <c r="FI36" s="15"/>
      <c r="FJ36" s="16"/>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14"/>
      <c r="GL36" s="15"/>
      <c r="GM36" s="16"/>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14"/>
      <c r="HO36" s="15"/>
      <c r="HP36" s="16"/>
      <c r="HQ36" s="17"/>
      <c r="HR36" s="17"/>
      <c r="HS36" s="17"/>
      <c r="HT36" s="17"/>
      <c r="HU36" s="17"/>
      <c r="HV36" s="17"/>
      <c r="HW36" s="17"/>
      <c r="HX36" s="17"/>
      <c r="HY36" s="17"/>
      <c r="HZ36" s="17"/>
      <c r="IA36" s="17"/>
      <c r="IB36" s="17"/>
      <c r="IC36" s="17"/>
      <c r="ID36" s="17"/>
      <c r="IE36" s="17"/>
      <c r="IF36" s="17"/>
      <c r="IG36" s="17"/>
      <c r="IH36" s="17"/>
      <c r="II36" s="17"/>
      <c r="IJ36" s="17"/>
      <c r="IK36" s="17"/>
    </row>
    <row r="37" spans="1:245" x14ac:dyDescent="0.25">
      <c r="A37" s="114"/>
      <c r="B37" s="114"/>
      <c r="C37" s="210"/>
      <c r="D37" s="208"/>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row>
    <row r="38" spans="1:245" x14ac:dyDescent="0.25">
      <c r="A38" s="211"/>
      <c r="B38" s="211"/>
      <c r="C38" s="207"/>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row>
    <row r="39" spans="1:245" x14ac:dyDescent="0.25">
      <c r="A39" s="211"/>
      <c r="B39" s="211"/>
      <c r="C39" s="207"/>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row>
    <row r="40" spans="1:245" x14ac:dyDescent="0.25">
      <c r="A40" s="211"/>
      <c r="B40" s="211"/>
      <c r="C40" s="207"/>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row>
    <row r="41" spans="1:245" x14ac:dyDescent="0.25">
      <c r="A41" s="114"/>
      <c r="B41" s="114"/>
      <c r="C41" s="210"/>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row>
    <row r="42" spans="1:245" x14ac:dyDescent="0.25">
      <c r="A42" s="114"/>
      <c r="B42" s="114"/>
      <c r="C42" s="210"/>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row>
    <row r="43" spans="1:245" x14ac:dyDescent="0.25">
      <c r="A43" s="114"/>
      <c r="B43" s="114"/>
      <c r="C43" s="210"/>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row>
    <row r="44" spans="1:245" x14ac:dyDescent="0.25">
      <c r="A44" s="211"/>
      <c r="B44" s="211"/>
      <c r="C44" s="207"/>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row>
    <row r="45" spans="1:245" x14ac:dyDescent="0.25">
      <c r="A45" s="211"/>
      <c r="B45" s="211"/>
      <c r="C45" s="207"/>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row>
    <row r="46" spans="1:245" x14ac:dyDescent="0.25">
      <c r="A46" s="211"/>
      <c r="B46" s="211"/>
      <c r="C46" s="207"/>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row>
    <row r="47" spans="1:245" ht="13" x14ac:dyDescent="0.3">
      <c r="A47" s="209"/>
      <c r="B47" s="209"/>
      <c r="C47" s="210"/>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row>
    <row r="48" spans="1:245" ht="13" x14ac:dyDescent="0.3">
      <c r="A48" s="209"/>
      <c r="B48" s="209"/>
      <c r="C48" s="210"/>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row>
    <row r="49" spans="1:48" ht="13" x14ac:dyDescent="0.3">
      <c r="A49" s="57"/>
      <c r="B49" s="57"/>
      <c r="C49" s="207"/>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row>
    <row r="50" spans="1:48" ht="13" x14ac:dyDescent="0.3">
      <c r="A50" s="57"/>
      <c r="B50" s="57"/>
      <c r="C50" s="207"/>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row>
    <row r="51" spans="1:48" ht="13" x14ac:dyDescent="0.3">
      <c r="A51" s="57"/>
      <c r="B51" s="57"/>
      <c r="C51" s="207"/>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row>
    <row r="52" spans="1:48" ht="13" x14ac:dyDescent="0.3">
      <c r="A52" s="209"/>
      <c r="B52" s="209"/>
      <c r="C52" s="210"/>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row>
    <row r="53" spans="1:48" ht="13" x14ac:dyDescent="0.3">
      <c r="A53" s="57"/>
      <c r="B53" s="57"/>
      <c r="C53" s="207"/>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row>
    <row r="54" spans="1:48" ht="13" x14ac:dyDescent="0.3">
      <c r="A54" s="57"/>
      <c r="B54" s="57"/>
      <c r="C54" s="207"/>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row>
    <row r="55" spans="1:48" ht="13" x14ac:dyDescent="0.3">
      <c r="A55" s="209"/>
      <c r="B55" s="209"/>
      <c r="C55" s="210"/>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row>
    <row r="56" spans="1:48" ht="13" x14ac:dyDescent="0.3">
      <c r="A56" s="209"/>
      <c r="B56" s="209"/>
      <c r="C56" s="210"/>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row>
    <row r="57" spans="1:48" ht="13" x14ac:dyDescent="0.3">
      <c r="A57" s="209"/>
      <c r="B57" s="209"/>
      <c r="C57" s="210"/>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row>
    <row r="58" spans="1:48" ht="13" x14ac:dyDescent="0.3">
      <c r="A58" s="57"/>
      <c r="B58" s="57"/>
      <c r="C58" s="207"/>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row>
    <row r="59" spans="1:48" ht="13" x14ac:dyDescent="0.3">
      <c r="A59" s="57"/>
      <c r="B59" s="57"/>
      <c r="C59" s="207"/>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row>
    <row r="60" spans="1:48" ht="13" x14ac:dyDescent="0.3">
      <c r="A60" s="57"/>
      <c r="B60" s="57"/>
      <c r="C60" s="207"/>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row>
    <row r="61" spans="1:48" ht="13" x14ac:dyDescent="0.3">
      <c r="A61" s="209"/>
      <c r="B61" s="209"/>
      <c r="C61" s="210"/>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row>
    <row r="62" spans="1:48" ht="13" x14ac:dyDescent="0.3">
      <c r="A62" s="209"/>
      <c r="B62" s="209"/>
      <c r="C62" s="210"/>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row>
    <row r="63" spans="1:48" ht="13" x14ac:dyDescent="0.3">
      <c r="A63" s="209"/>
      <c r="B63" s="209"/>
      <c r="C63" s="210"/>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row>
    <row r="64" spans="1:48" ht="13" x14ac:dyDescent="0.3">
      <c r="A64" s="57"/>
      <c r="B64" s="57"/>
      <c r="C64" s="207"/>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row>
    <row r="65" spans="1:48" ht="13" x14ac:dyDescent="0.3">
      <c r="A65" s="57"/>
      <c r="B65" s="57"/>
      <c r="C65" s="207"/>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row>
    <row r="66" spans="1:48" ht="13" x14ac:dyDescent="0.3">
      <c r="A66" s="57"/>
      <c r="B66" s="57"/>
      <c r="C66" s="207"/>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row>
    <row r="67" spans="1:48"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row>
    <row r="68" spans="1:48" ht="13" x14ac:dyDescent="0.3">
      <c r="A68" s="57"/>
      <c r="B68" s="57"/>
      <c r="C68" s="207"/>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row>
    <row r="69" spans="1:48" ht="13" x14ac:dyDescent="0.3">
      <c r="A69" s="57"/>
      <c r="B69" s="57"/>
      <c r="C69" s="207"/>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row>
    <row r="70" spans="1:48" ht="13" x14ac:dyDescent="0.3">
      <c r="A70" s="57"/>
      <c r="B70" s="57"/>
      <c r="C70" s="207"/>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row>
    <row r="71" spans="1:48" ht="13" x14ac:dyDescent="0.3">
      <c r="A71" s="209"/>
      <c r="B71" s="209"/>
      <c r="C71" s="210"/>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row>
    <row r="72" spans="1:48" ht="13" x14ac:dyDescent="0.3">
      <c r="A72" s="209"/>
      <c r="B72" s="209"/>
      <c r="C72" s="210"/>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row>
    <row r="73" spans="1:48" ht="13" x14ac:dyDescent="0.3">
      <c r="A73" s="209"/>
      <c r="B73" s="209"/>
      <c r="C73" s="210"/>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row>
    <row r="74" spans="1:48" ht="13" x14ac:dyDescent="0.3">
      <c r="A74" s="57"/>
      <c r="B74" s="57"/>
      <c r="C74" s="207"/>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row>
    <row r="75" spans="1:48" ht="13" x14ac:dyDescent="0.3">
      <c r="A75" s="57"/>
      <c r="B75" s="57"/>
      <c r="C75" s="207"/>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row>
    <row r="76" spans="1:48" ht="13" x14ac:dyDescent="0.3">
      <c r="A76" s="57"/>
      <c r="B76" s="57"/>
      <c r="C76" s="207"/>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row>
    <row r="77" spans="1:48" ht="13" x14ac:dyDescent="0.3">
      <c r="A77" s="209"/>
      <c r="B77" s="209"/>
      <c r="C77" s="210"/>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row>
    <row r="78" spans="1:48" ht="13" x14ac:dyDescent="0.3">
      <c r="A78" s="209"/>
      <c r="B78" s="209"/>
      <c r="C78" s="210"/>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row>
    <row r="79" spans="1:48" ht="13" x14ac:dyDescent="0.3">
      <c r="A79" s="209"/>
      <c r="B79" s="209"/>
      <c r="C79" s="210"/>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row>
    <row r="80" spans="1:48" ht="13" x14ac:dyDescent="0.3">
      <c r="A80" s="57"/>
      <c r="B80" s="57"/>
      <c r="C80" s="207"/>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row>
    <row r="81" spans="1:48" ht="13" x14ac:dyDescent="0.3">
      <c r="A81" s="57"/>
      <c r="B81" s="57"/>
      <c r="C81" s="207"/>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row>
    <row r="82" spans="1:48" ht="13" x14ac:dyDescent="0.3">
      <c r="A82" s="57"/>
      <c r="B82" s="57"/>
      <c r="C82" s="207"/>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row>
    <row r="83" spans="1:48" ht="13" x14ac:dyDescent="0.3">
      <c r="A83" s="209"/>
      <c r="B83" s="209"/>
      <c r="C83" s="210"/>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row>
    <row r="84" spans="1:48" ht="13" x14ac:dyDescent="0.3">
      <c r="A84" s="209"/>
      <c r="B84" s="209"/>
      <c r="C84" s="210"/>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row>
    <row r="85" spans="1:48" ht="13" x14ac:dyDescent="0.3">
      <c r="A85" s="209"/>
      <c r="B85" s="209"/>
      <c r="C85" s="210"/>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row>
    <row r="86" spans="1:48" ht="13" x14ac:dyDescent="0.3">
      <c r="A86" s="57"/>
      <c r="B86" s="57"/>
      <c r="C86" s="207"/>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row>
    <row r="87" spans="1:48" ht="13" x14ac:dyDescent="0.3">
      <c r="A87" s="57"/>
      <c r="B87" s="57"/>
      <c r="C87" s="207"/>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row>
    <row r="88" spans="1:48" ht="13" x14ac:dyDescent="0.3">
      <c r="A88" s="57"/>
      <c r="B88" s="57"/>
      <c r="C88" s="207"/>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row>
    <row r="89" spans="1:48" ht="13" x14ac:dyDescent="0.3">
      <c r="A89" s="209"/>
      <c r="B89" s="209"/>
      <c r="C89" s="210"/>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row>
    <row r="90" spans="1:48" ht="13" x14ac:dyDescent="0.3">
      <c r="A90" s="209"/>
      <c r="B90" s="209"/>
      <c r="C90" s="210"/>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row>
    <row r="91" spans="1:48" ht="13" x14ac:dyDescent="0.3">
      <c r="A91" s="209"/>
      <c r="B91" s="209"/>
      <c r="C91" s="210"/>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row>
    <row r="92" spans="1:48" x14ac:dyDescent="0.25">
      <c r="A92" s="14"/>
      <c r="B92" s="14"/>
      <c r="C92" s="91"/>
      <c r="D92" s="212"/>
      <c r="E92" s="212"/>
      <c r="F92" s="212"/>
      <c r="G92" s="212"/>
      <c r="H92" s="212"/>
      <c r="I92" s="212"/>
      <c r="J92" s="212"/>
      <c r="K92" s="212"/>
      <c r="L92" s="212"/>
      <c r="M92" s="212"/>
      <c r="N92" s="212"/>
      <c r="O92" s="212"/>
      <c r="P92" s="212"/>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row>
    <row r="93" spans="1:48" s="41" customFormat="1" ht="17.5" x14ac:dyDescent="0.35">
      <c r="A93" s="200"/>
      <c r="B93" s="200"/>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row>
    <row r="94" spans="1:48" ht="13" x14ac:dyDescent="0.3">
      <c r="A94" s="57"/>
      <c r="B94" s="57"/>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row>
    <row r="95" spans="1:48" ht="13" x14ac:dyDescent="0.3">
      <c r="A95" s="209"/>
      <c r="B95" s="209"/>
      <c r="C95" s="210"/>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row>
    <row r="96" spans="1:48" ht="13" x14ac:dyDescent="0.3">
      <c r="A96" s="209"/>
      <c r="B96" s="209"/>
      <c r="C96" s="210"/>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row>
    <row r="97" spans="1:48" ht="13" x14ac:dyDescent="0.3">
      <c r="A97" s="209"/>
      <c r="B97" s="209"/>
      <c r="C97" s="210"/>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row>
    <row r="98" spans="1:48" ht="13" x14ac:dyDescent="0.3">
      <c r="A98" s="57"/>
      <c r="B98" s="57"/>
      <c r="C98" s="207"/>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row>
    <row r="99" spans="1:48" ht="13" x14ac:dyDescent="0.3">
      <c r="A99" s="57"/>
      <c r="B99" s="57"/>
      <c r="C99" s="207"/>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row>
    <row r="100" spans="1:48" ht="13" x14ac:dyDescent="0.3">
      <c r="A100" s="57"/>
      <c r="B100" s="57"/>
      <c r="C100" s="207"/>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row>
    <row r="101" spans="1:48"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row>
    <row r="102" spans="1:48" s="41" customFormat="1" ht="17.5" x14ac:dyDescent="0.35">
      <c r="A102" s="200"/>
      <c r="B102" s="200"/>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13" x14ac:dyDescent="0.3">
      <c r="A103" s="57"/>
      <c r="B103" s="57"/>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row>
    <row r="104" spans="1:48" ht="13" x14ac:dyDescent="0.3">
      <c r="A104" s="213"/>
      <c r="B104" s="213"/>
      <c r="C104" s="214"/>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row>
    <row r="105" spans="1:48" ht="13" x14ac:dyDescent="0.3">
      <c r="A105" s="57"/>
      <c r="B105" s="57"/>
      <c r="C105" s="207"/>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row>
    <row r="106" spans="1:48" ht="13" x14ac:dyDescent="0.3">
      <c r="A106" s="57"/>
      <c r="B106" s="57"/>
      <c r="C106" s="207"/>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row>
    <row r="107" spans="1:48" ht="13" x14ac:dyDescent="0.3">
      <c r="A107" s="57"/>
      <c r="B107" s="57"/>
      <c r="C107" s="207"/>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row>
    <row r="108" spans="1:48" ht="13" x14ac:dyDescent="0.3">
      <c r="A108" s="209"/>
      <c r="B108" s="209"/>
      <c r="C108" s="210"/>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row>
    <row r="109" spans="1:48" ht="13" x14ac:dyDescent="0.3">
      <c r="A109" s="209"/>
      <c r="B109" s="209"/>
      <c r="C109" s="210"/>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row>
    <row r="110" spans="1:48" ht="13" x14ac:dyDescent="0.3">
      <c r="A110" s="209"/>
      <c r="B110" s="209"/>
      <c r="C110" s="210"/>
      <c r="D110" s="208"/>
      <c r="E110" s="208"/>
      <c r="F110" s="208"/>
      <c r="G110" s="208"/>
      <c r="H110" s="208"/>
      <c r="I110" s="208"/>
      <c r="J110" s="208"/>
      <c r="K110" s="208"/>
      <c r="L110" s="208"/>
      <c r="M110" s="208"/>
      <c r="N110" s="208"/>
      <c r="O110" s="208"/>
      <c r="P110" s="208"/>
      <c r="Q110" s="208"/>
      <c r="R110" s="208"/>
      <c r="S110" s="208"/>
      <c r="T110" s="208"/>
      <c r="U110" s="208"/>
      <c r="V110" s="208"/>
      <c r="W110" s="208"/>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row>
    <row r="111" spans="1:48" ht="13" x14ac:dyDescent="0.3">
      <c r="A111" s="57"/>
      <c r="B111" s="57"/>
      <c r="C111" s="207"/>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row>
    <row r="112" spans="1:48" ht="13" x14ac:dyDescent="0.3">
      <c r="A112" s="57"/>
      <c r="B112" s="57"/>
      <c r="C112" s="207"/>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row>
    <row r="113" spans="1:48" ht="13" x14ac:dyDescent="0.3">
      <c r="A113" s="57"/>
      <c r="B113" s="57"/>
      <c r="C113" s="207"/>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row>
    <row r="114" spans="1:48" ht="13" x14ac:dyDescent="0.3">
      <c r="A114" s="209"/>
      <c r="B114" s="209"/>
      <c r="C114" s="210"/>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row>
    <row r="115" spans="1:48" ht="13" x14ac:dyDescent="0.3">
      <c r="A115" s="209"/>
      <c r="B115" s="209"/>
      <c r="C115" s="210"/>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row>
    <row r="116" spans="1:48" ht="13" x14ac:dyDescent="0.3">
      <c r="A116" s="209"/>
      <c r="B116" s="209"/>
      <c r="C116" s="210"/>
      <c r="D116" s="208"/>
      <c r="E116" s="208"/>
      <c r="F116" s="208"/>
      <c r="G116" s="208"/>
      <c r="H116" s="208"/>
      <c r="I116" s="208"/>
      <c r="J116" s="208"/>
      <c r="K116" s="208"/>
      <c r="L116" s="208"/>
      <c r="M116" s="208"/>
      <c r="N116" s="208"/>
      <c r="O116" s="208"/>
      <c r="P116" s="208"/>
      <c r="Q116" s="208"/>
      <c r="R116" s="208"/>
      <c r="S116" s="208"/>
      <c r="T116" s="208"/>
      <c r="U116" s="208"/>
      <c r="V116" s="208"/>
      <c r="W116" s="208"/>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row>
    <row r="117" spans="1:48" ht="13" x14ac:dyDescent="0.3">
      <c r="A117" s="57"/>
      <c r="B117" s="57"/>
      <c r="C117" s="207"/>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row>
    <row r="118" spans="1:48" ht="13" x14ac:dyDescent="0.3">
      <c r="A118" s="57"/>
      <c r="B118" s="57"/>
      <c r="C118" s="207"/>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row>
    <row r="119" spans="1:48" ht="13" x14ac:dyDescent="0.3">
      <c r="A119" s="57"/>
      <c r="B119" s="57"/>
      <c r="C119" s="207"/>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row>
    <row r="120" spans="1:48" ht="13" x14ac:dyDescent="0.3">
      <c r="A120" s="209"/>
      <c r="B120" s="209"/>
      <c r="C120" s="210"/>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row>
    <row r="121" spans="1:48" ht="13" x14ac:dyDescent="0.3">
      <c r="A121" s="209"/>
      <c r="B121" s="209"/>
      <c r="C121" s="210"/>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row>
    <row r="122" spans="1:48" ht="13" x14ac:dyDescent="0.3">
      <c r="A122" s="209"/>
      <c r="B122" s="209"/>
      <c r="C122" s="210"/>
      <c r="D122" s="208"/>
      <c r="E122" s="208"/>
      <c r="F122" s="208"/>
      <c r="G122" s="208"/>
      <c r="H122" s="208"/>
      <c r="I122" s="208"/>
      <c r="J122" s="208"/>
      <c r="K122" s="208"/>
      <c r="L122" s="208"/>
      <c r="M122" s="208"/>
      <c r="N122" s="208"/>
      <c r="O122" s="208"/>
      <c r="P122" s="208"/>
      <c r="Q122" s="208"/>
      <c r="R122" s="208"/>
      <c r="S122" s="208"/>
      <c r="T122" s="208"/>
      <c r="U122" s="208"/>
      <c r="V122" s="208"/>
      <c r="W122" s="208"/>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row>
    <row r="123" spans="1:48" ht="13" x14ac:dyDescent="0.3">
      <c r="A123" s="57"/>
      <c r="B123" s="57"/>
      <c r="C123" s="207"/>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row>
    <row r="124" spans="1:48" ht="13" x14ac:dyDescent="0.3">
      <c r="A124" s="57"/>
      <c r="B124" s="57"/>
      <c r="C124" s="207"/>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row>
    <row r="125" spans="1:48" ht="13" x14ac:dyDescent="0.3">
      <c r="A125" s="57"/>
      <c r="B125" s="57"/>
      <c r="C125" s="207"/>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row>
    <row r="126" spans="1:48" ht="13" x14ac:dyDescent="0.3">
      <c r="A126" s="209"/>
      <c r="B126" s="209"/>
      <c r="C126" s="210"/>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row>
    <row r="127" spans="1:48" ht="13" x14ac:dyDescent="0.3">
      <c r="A127" s="209"/>
      <c r="B127" s="209"/>
      <c r="C127" s="210"/>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row>
    <row r="128" spans="1:48" ht="13" x14ac:dyDescent="0.3">
      <c r="A128" s="209"/>
      <c r="B128" s="209"/>
      <c r="C128" s="210"/>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row>
    <row r="129" spans="1:245"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row>
    <row r="130" spans="1:245"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row>
    <row r="131" spans="1:245" ht="12.75" customHeight="1" x14ac:dyDescent="0.3">
      <c r="A131" s="209"/>
      <c r="B131" s="209"/>
      <c r="C131" s="216"/>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15"/>
      <c r="AX131" s="16"/>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14"/>
      <c r="BZ131" s="15"/>
      <c r="CA131" s="16"/>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14"/>
      <c r="DC131" s="15"/>
      <c r="DD131" s="16"/>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14"/>
      <c r="EF131" s="15"/>
      <c r="EG131" s="16"/>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14"/>
      <c r="FI131" s="15"/>
      <c r="FJ131" s="16"/>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14"/>
      <c r="GL131" s="15"/>
      <c r="GM131" s="16"/>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14"/>
      <c r="HO131" s="15"/>
      <c r="HP131" s="16"/>
      <c r="HQ131" s="17"/>
      <c r="HR131" s="17"/>
      <c r="HS131" s="17"/>
      <c r="HT131" s="17"/>
      <c r="HU131" s="17"/>
      <c r="HV131" s="17"/>
      <c r="HW131" s="17"/>
      <c r="HX131" s="17"/>
      <c r="HY131" s="17"/>
      <c r="HZ131" s="17"/>
      <c r="IA131" s="17"/>
      <c r="IB131" s="17"/>
      <c r="IC131" s="17"/>
      <c r="ID131" s="17"/>
      <c r="IE131" s="17"/>
      <c r="IF131" s="17"/>
      <c r="IG131" s="17"/>
      <c r="IH131" s="17"/>
      <c r="II131" s="17"/>
      <c r="IJ131" s="17"/>
      <c r="IK131" s="17"/>
    </row>
  </sheetData>
  <phoneticPr fontId="4"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A405-1BA0-4F0C-9CE5-BDA2D48B7C52}">
  <sheetPr>
    <tabColor theme="0" tint="-0.499984740745262"/>
  </sheetPr>
  <dimension ref="A1:IV73"/>
  <sheetViews>
    <sheetView topLeftCell="AG1" workbookViewId="0">
      <selection activeCell="AS1" sqref="AS1:AZ1048576"/>
    </sheetView>
  </sheetViews>
  <sheetFormatPr defaultColWidth="9.1796875" defaultRowHeight="12.5" x14ac:dyDescent="0.25"/>
  <cols>
    <col min="1" max="1" width="34.81640625" style="104" customWidth="1"/>
    <col min="2" max="2" width="2.54296875" style="104" hidden="1" customWidth="1"/>
    <col min="3" max="3" width="9.90625" style="104" bestFit="1" customWidth="1"/>
    <col min="4" max="6" width="4.26953125" style="104" bestFit="1" customWidth="1"/>
    <col min="7" max="7" width="4.26953125" style="104" customWidth="1"/>
    <col min="8" max="44" width="8" style="104" customWidth="1"/>
    <col min="45" max="52" width="8" style="14" hidden="1" customWidth="1"/>
    <col min="53" max="16384" width="9.1796875" style="14"/>
  </cols>
  <sheetData>
    <row r="1" spans="1:255" ht="18" x14ac:dyDescent="0.4">
      <c r="A1" s="9" t="s">
        <v>91</v>
      </c>
      <c r="B1" s="9"/>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AD2" s="64"/>
    </row>
    <row r="3" spans="1:255" ht="43" customHeight="1" x14ac:dyDescent="0.3">
      <c r="A3" s="22" t="s">
        <v>76</v>
      </c>
      <c r="B3" s="11" t="s">
        <v>77</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Z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si="1"/>
        <v>2017</v>
      </c>
      <c r="AN3" s="26">
        <f t="shared" si="1"/>
        <v>2018</v>
      </c>
      <c r="AO3" s="26">
        <f t="shared" si="1"/>
        <v>2019</v>
      </c>
      <c r="AP3" s="26">
        <f t="shared" si="1"/>
        <v>2020</v>
      </c>
      <c r="AQ3" s="26">
        <f t="shared" si="1"/>
        <v>2021</v>
      </c>
      <c r="AR3" s="26">
        <f t="shared" si="1"/>
        <v>2022</v>
      </c>
      <c r="AS3" s="26">
        <f t="shared" si="1"/>
        <v>2023</v>
      </c>
      <c r="AT3" s="26">
        <f t="shared" si="1"/>
        <v>2024</v>
      </c>
      <c r="AU3" s="26">
        <f t="shared" si="1"/>
        <v>2025</v>
      </c>
      <c r="AV3" s="26">
        <f t="shared" si="1"/>
        <v>2026</v>
      </c>
      <c r="AW3" s="26">
        <f t="shared" si="1"/>
        <v>2027</v>
      </c>
      <c r="AX3" s="26">
        <f t="shared" si="1"/>
        <v>2028</v>
      </c>
      <c r="AY3" s="26">
        <f t="shared" si="1"/>
        <v>2029</v>
      </c>
      <c r="AZ3" s="26">
        <f t="shared" si="1"/>
        <v>2030</v>
      </c>
    </row>
    <row r="4" spans="1:255" ht="13" x14ac:dyDescent="0.3">
      <c r="A4" s="196" t="s">
        <v>24</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Revenue'!H4)/SUM('Real Revenue'!G$4:H$7)</f>
        <v>9.8327699027268761E-2</v>
      </c>
      <c r="I4" s="78">
        <f>('Real Revenue'!H4+'Real Revenue'!I4)/SUM('Real Revenue'!H$4:I$7)</f>
        <v>9.6058205338776029E-2</v>
      </c>
      <c r="J4" s="78">
        <f>('Real Revenue'!I4+'Real Revenue'!J4)/SUM('Real Revenue'!I$4:J$7)</f>
        <v>9.1915421382915113E-2</v>
      </c>
      <c r="K4" s="78">
        <f>('Real Revenue'!J4+'Real Revenue'!K4)/SUM('Real Revenue'!J$4:K$7)</f>
        <v>7.9011683044405576E-2</v>
      </c>
      <c r="L4" s="78">
        <f>('Real Revenue'!K4+'Real Revenue'!L4)/SUM('Real Revenue'!K$4:L$7)</f>
        <v>6.624840638642232E-2</v>
      </c>
      <c r="M4" s="78">
        <f>('Real Revenue'!L4+'Real Revenue'!M4)/SUM('Real Revenue'!L$4:M$7)</f>
        <v>6.5125641093799688E-2</v>
      </c>
      <c r="N4" s="78">
        <f>('Real Revenue'!M4+'Real Revenue'!N4)/SUM('Real Revenue'!M$4:N$7)</f>
        <v>6.6896619560114112E-2</v>
      </c>
      <c r="O4" s="78">
        <f>('Real Revenue'!N4+'Real Revenue'!O4)/SUM('Real Revenue'!N$4:O$7)</f>
        <v>7.1598594225031412E-2</v>
      </c>
      <c r="P4" s="78">
        <f>('Real Revenue'!O4+'Real Revenue'!P4)/SUM('Real Revenue'!O$4:P$7)</f>
        <v>7.116501920862843E-2</v>
      </c>
      <c r="Q4" s="78">
        <f>('Real Revenue'!P4+'Real Revenue'!Q4)/SUM('Real Revenue'!P$4:Q$7)</f>
        <v>6.3538189954259569E-2</v>
      </c>
      <c r="R4" s="78">
        <f>('Real Revenue'!Q4+'Real Revenue'!R4)/SUM('Real Revenue'!Q$4:R$7)</f>
        <v>5.4325161104328806E-2</v>
      </c>
      <c r="S4" s="78">
        <f>('Real Revenue'!R4+'Real Revenue'!S4)/SUM('Real Revenue'!R$4:S$7)</f>
        <v>5.2095669338348846E-2</v>
      </c>
      <c r="T4" s="78">
        <f>('Real Revenue'!S4+'Real Revenue'!T4)/SUM('Real Revenue'!S$4:T$7)</f>
        <v>5.435349880069229E-2</v>
      </c>
      <c r="U4" s="78">
        <f>('Real Revenue'!T4+'Real Revenue'!U4)/SUM('Real Revenue'!T$4:U$7)</f>
        <v>5.4598409138875155E-2</v>
      </c>
      <c r="V4" s="78">
        <f>('Real Revenue'!U4+'Real Revenue'!V4)/SUM('Real Revenue'!U$4:V$7)</f>
        <v>5.5333107137522E-2</v>
      </c>
      <c r="W4" s="78">
        <f>('Real Revenue'!V4+'Real Revenue'!W4)/SUM('Real Revenue'!V$4:W$7)</f>
        <v>5.9226133136345678E-2</v>
      </c>
      <c r="X4" s="78">
        <f>('Real Revenue'!W4+'Real Revenue'!X4)/SUM('Real Revenue'!W$4:X$7)</f>
        <v>6.315206492633875E-2</v>
      </c>
      <c r="Y4" s="78">
        <f>('Real Revenue'!X4+'Real Revenue'!Y4)/SUM('Real Revenue'!X$4:Y$7)</f>
        <v>6.2643798594944761E-2</v>
      </c>
      <c r="Z4" s="78">
        <f>('Real Revenue'!Y4+'Real Revenue'!Z4)/SUM('Real Revenue'!Y$4:Z$7)</f>
        <v>6.0414577172804657E-2</v>
      </c>
      <c r="AA4" s="78">
        <f>('Real Revenue'!Z4+'Real Revenue'!AA4)/SUM('Real Revenue'!Z$4:AA$7)</f>
        <v>5.827673114941706E-2</v>
      </c>
      <c r="AB4" s="78">
        <f>('Real Revenue'!AA4+'Real Revenue'!AB4)/SUM('Real Revenue'!AA$4:AB$7)</f>
        <v>6.5947884633168197E-2</v>
      </c>
      <c r="AC4" s="78">
        <f>('Real Revenue'!AB4+'Real Revenue'!AC4)/SUM('Real Revenue'!AB$4:AC$7)</f>
        <v>7.0546062301560061E-2</v>
      </c>
      <c r="AD4" s="78">
        <f>('Real Revenue'!AD4+'Real Revenue'!AE4)/SUM('Real Revenue'!AD$4:AE$7)</f>
        <v>6.3178006310274024E-2</v>
      </c>
      <c r="AE4" s="78">
        <f>('Real Revenue'!AE4+'Real Revenue'!AF4)/SUM('Real Revenue'!AE$4:AF$7)</f>
        <v>6.0552181879958498E-2</v>
      </c>
      <c r="AF4" s="78">
        <f>('Real Revenue'!AF4+'Real Revenue'!AG4)/SUM('Real Revenue'!AF$4:AG$7)</f>
        <v>5.8977178846950105E-2</v>
      </c>
      <c r="AG4" s="78">
        <f>('Real Revenue'!AG4+'Real Revenue'!AH4)/SUM('Real Revenue'!AG$4:AH$7)</f>
        <v>5.3941743168208753E-2</v>
      </c>
      <c r="AH4" s="78">
        <f>('Real Revenue'!AH4+'Real Revenue'!AI4)/SUM('Real Revenue'!AH$4:AI$7)</f>
        <v>5.1613331232629657E-2</v>
      </c>
      <c r="AI4" s="78">
        <f>('Real Revenue'!AI4+'Real Revenue'!AJ4)/SUM('Real Revenue'!AI$4:AJ$7)</f>
        <v>5.2674949502995581E-2</v>
      </c>
      <c r="AJ4" s="78">
        <f>('Real Revenue'!AJ4+'Real Revenue'!AK4)/SUM('Real Revenue'!AJ$4:AK$7)</f>
        <v>5.4091747372166619E-2</v>
      </c>
      <c r="AK4" s="78">
        <f>('Real Revenue'!AK4+'Real Revenue'!AL4)/SUM('Real Revenue'!AK$4:AL$7)</f>
        <v>5.5799154219728246E-2</v>
      </c>
      <c r="AL4" s="78">
        <f>('Real Revenue'!AL4+'Real Revenue'!AM4)/SUM('Real Revenue'!AL$4:AM$7)</f>
        <v>5.7454522340206232E-2</v>
      </c>
      <c r="AM4" s="78">
        <f>('Real Revenue'!AM4+'Real Revenue'!AN4)/SUM('Real Revenue'!AM$4:AN$7)</f>
        <v>5.8630517217653166E-2</v>
      </c>
      <c r="AN4" s="78">
        <f>('Real Revenue'!AN4+'Real Revenue'!AO4)/SUM('Real Revenue'!AN$4:AO$7)</f>
        <v>5.8407166906226354E-2</v>
      </c>
      <c r="AO4" s="78">
        <f>('Real Revenue'!AO4+'Real Revenue'!AP4)/SUM('Real Revenue'!AO$4:AP$7)</f>
        <v>6.0490368024951918E-2</v>
      </c>
      <c r="AP4" s="78">
        <f>('Real Revenue'!AP4+'Real Revenue'!AQ4)/SUM('Real Revenue'!AP$4:AQ$7)</f>
        <v>6.2607956867214251E-2</v>
      </c>
      <c r="AQ4" s="78">
        <f>('Real Revenue'!AQ4+'Real Revenue'!AR4)/SUM('Real Revenue'!AQ$4:AR$7)</f>
        <v>6.0543979038518346E-2</v>
      </c>
      <c r="AR4" s="78">
        <f>('Real Revenue'!AR4+'Real Revenue'!AS4)/SUM('Real Revenue'!AR$4:AS$7)</f>
        <v>5.7691049236348962E-2</v>
      </c>
      <c r="AS4" s="78" t="e">
        <f>('Real Revenue'!AS4+'Real Revenue'!AT4)/SUM('Real Revenue'!AS$4:AT$7)</f>
        <v>#N/A</v>
      </c>
      <c r="AT4" s="78" t="e">
        <f>('Real Revenue'!AT4+'Real Revenue'!AU4)/SUM('Real Revenue'!AT$4:AU$7)</f>
        <v>#N/A</v>
      </c>
      <c r="AU4" s="78" t="e">
        <f>('Real Revenue'!AU4+'Real Revenue'!AV4)/SUM('Real Revenue'!AU$4:AV$7)</f>
        <v>#N/A</v>
      </c>
      <c r="AV4" s="78" t="e">
        <f>('Real Revenue'!AV4+'Real Revenue'!AW4)/SUM('Real Revenue'!AV$4:AW$7)</f>
        <v>#N/A</v>
      </c>
      <c r="AW4" s="78" t="e">
        <f>('Real Revenue'!AW4+'Real Revenue'!AX4)/SUM('Real Revenue'!AW$4:AX$7)</f>
        <v>#N/A</v>
      </c>
      <c r="AX4" s="78" t="e">
        <f>('Real Revenue'!AX4+'Real Revenue'!AY4)/SUM('Real Revenue'!AX$4:AY$7)</f>
        <v>#N/A</v>
      </c>
      <c r="AY4" s="78" t="e">
        <f>('Real Revenue'!AY4+'Real Revenue'!AZ4)/SUM('Real Revenue'!AY$4:AZ$7)</f>
        <v>#N/A</v>
      </c>
      <c r="AZ4" s="78" t="e">
        <f>('Real Revenue'!AZ4+'Real Revenue'!BA4)/SUM('Real Revenue'!AZ$4:BA$7)</f>
        <v>#N/A</v>
      </c>
    </row>
    <row r="5" spans="1:255" ht="13" x14ac:dyDescent="0.3">
      <c r="A5" s="196" t="s">
        <v>81</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Revenue'!H5)/SUM('Real Revenue'!G$4:H$7)</f>
        <v>0.20036559678695948</v>
      </c>
      <c r="I5" s="78">
        <f>('Real Revenue'!H5+'Real Revenue'!I5)/SUM('Real Revenue'!H$4:I$7)</f>
        <v>0.20994628004555341</v>
      </c>
      <c r="J5" s="78">
        <f>('Real Revenue'!I5+'Real Revenue'!J5)/SUM('Real Revenue'!I$4:J$7)</f>
        <v>0.21319161101952305</v>
      </c>
      <c r="K5" s="78">
        <f>('Real Revenue'!J5+'Real Revenue'!K5)/SUM('Real Revenue'!J$4:K$7)</f>
        <v>0.22144050412345578</v>
      </c>
      <c r="L5" s="78">
        <f>('Real Revenue'!K5+'Real Revenue'!L5)/SUM('Real Revenue'!K$4:L$7)</f>
        <v>0.21920106902212586</v>
      </c>
      <c r="M5" s="78">
        <f>('Real Revenue'!L5+'Real Revenue'!M5)/SUM('Real Revenue'!L$4:M$7)</f>
        <v>0.20271962609941993</v>
      </c>
      <c r="N5" s="78">
        <f>('Real Revenue'!M5+'Real Revenue'!N5)/SUM('Real Revenue'!M$4:N$7)</f>
        <v>0.20261332322126854</v>
      </c>
      <c r="O5" s="78">
        <f>('Real Revenue'!N5+'Real Revenue'!O5)/SUM('Real Revenue'!N$4:O$7)</f>
        <v>0.20758150161475861</v>
      </c>
      <c r="P5" s="78">
        <f>('Real Revenue'!O5+'Real Revenue'!P5)/SUM('Real Revenue'!O$4:P$7)</f>
        <v>0.2049843147087175</v>
      </c>
      <c r="Q5" s="78">
        <f>('Real Revenue'!P5+'Real Revenue'!Q5)/SUM('Real Revenue'!P$4:Q$7)</f>
        <v>0.20254119841251084</v>
      </c>
      <c r="R5" s="78">
        <f>('Real Revenue'!Q5+'Real Revenue'!R5)/SUM('Real Revenue'!Q$4:R$7)</f>
        <v>0.20071390853389151</v>
      </c>
      <c r="S5" s="78">
        <f>('Real Revenue'!R5+'Real Revenue'!S5)/SUM('Real Revenue'!R$4:S$7)</f>
        <v>0.19533379169918166</v>
      </c>
      <c r="T5" s="78">
        <f>('Real Revenue'!S5+'Real Revenue'!T5)/SUM('Real Revenue'!S$4:T$7)</f>
        <v>0.18826057891469619</v>
      </c>
      <c r="U5" s="78">
        <f>('Real Revenue'!T5+'Real Revenue'!U5)/SUM('Real Revenue'!T$4:U$7)</f>
        <v>0.18605148081946374</v>
      </c>
      <c r="V5" s="78">
        <f>('Real Revenue'!U5+'Real Revenue'!V5)/SUM('Real Revenue'!U$4:V$7)</f>
        <v>0.18595135422955375</v>
      </c>
      <c r="W5" s="78">
        <f>('Real Revenue'!V5+'Real Revenue'!W5)/SUM('Real Revenue'!V$4:W$7)</f>
        <v>0.18726663649887726</v>
      </c>
      <c r="X5" s="78">
        <f>('Real Revenue'!W5+'Real Revenue'!X5)/SUM('Real Revenue'!W$4:X$7)</f>
        <v>0.19270877293511143</v>
      </c>
      <c r="Y5" s="78">
        <f>('Real Revenue'!X5+'Real Revenue'!Y5)/SUM('Real Revenue'!X$4:Y$7)</f>
        <v>0.18501285002628975</v>
      </c>
      <c r="Z5" s="78">
        <f>('Real Revenue'!Y5+'Real Revenue'!Z5)/SUM('Real Revenue'!Y$4:Z$7)</f>
        <v>0.17473239971394394</v>
      </c>
      <c r="AA5" s="78">
        <f>('Real Revenue'!Z5+'Real Revenue'!AA5)/SUM('Real Revenue'!Z$4:AA$7)</f>
        <v>0.16863699488906306</v>
      </c>
      <c r="AB5" s="78">
        <f>('Real Revenue'!AA5+'Real Revenue'!AB5)/SUM('Real Revenue'!AA$4:AB$7)</f>
        <v>0.16045937008409572</v>
      </c>
      <c r="AC5" s="78">
        <f>('Real Revenue'!AB5+'Real Revenue'!AC5)/SUM('Real Revenue'!AB$4:AC$7)</f>
        <v>0.15481357515716224</v>
      </c>
      <c r="AD5" s="78">
        <f>('Real Revenue'!AD5+'Real Revenue'!AE5)/SUM('Real Revenue'!AD$4:AE$7)</f>
        <v>0.15203103306352053</v>
      </c>
      <c r="AE5" s="78">
        <f>('Real Revenue'!AE5+'Real Revenue'!AF5)/SUM('Real Revenue'!AE$4:AF$7)</f>
        <v>0.15470211109959972</v>
      </c>
      <c r="AF5" s="78">
        <f>('Real Revenue'!AF5+'Real Revenue'!AG5)/SUM('Real Revenue'!AF$4:AG$7)</f>
        <v>0.15313495619158982</v>
      </c>
      <c r="AG5" s="78">
        <f>('Real Revenue'!AG5+'Real Revenue'!AH5)/SUM('Real Revenue'!AG$4:AH$7)</f>
        <v>0.13807243979141773</v>
      </c>
      <c r="AH5" s="78">
        <f>('Real Revenue'!AH5+'Real Revenue'!AI5)/SUM('Real Revenue'!AH$4:AI$7)</f>
        <v>0.12831007773845174</v>
      </c>
      <c r="AI5" s="78">
        <f>('Real Revenue'!AI5+'Real Revenue'!AJ5)/SUM('Real Revenue'!AI$4:AJ$7)</f>
        <v>0.13529271961291364</v>
      </c>
      <c r="AJ5" s="78">
        <f>('Real Revenue'!AJ5+'Real Revenue'!AK5)/SUM('Real Revenue'!AJ$4:AK$7)</f>
        <v>0.1499545587761863</v>
      </c>
      <c r="AK5" s="78">
        <f>('Real Revenue'!AK5+'Real Revenue'!AL5)/SUM('Real Revenue'!AK$4:AL$7)</f>
        <v>0.15081073450348306</v>
      </c>
      <c r="AL5" s="78">
        <f>('Real Revenue'!AL5+'Real Revenue'!AM5)/SUM('Real Revenue'!AL$4:AM$7)</f>
        <v>0.1521437973989524</v>
      </c>
      <c r="AM5" s="78">
        <f>('Real Revenue'!AM5+'Real Revenue'!AN5)/SUM('Real Revenue'!AM$4:AN$7)</f>
        <v>0.16245345897685881</v>
      </c>
      <c r="AN5" s="78">
        <f>('Real Revenue'!AN5+'Real Revenue'!AO5)/SUM('Real Revenue'!AN$4:AO$7)</f>
        <v>0.16583320972114088</v>
      </c>
      <c r="AO5" s="78">
        <f>('Real Revenue'!AO5+'Real Revenue'!AP5)/SUM('Real Revenue'!AO$4:AP$7)</f>
        <v>0.16769404360271689</v>
      </c>
      <c r="AP5" s="78">
        <f>('Real Revenue'!AP5+'Real Revenue'!AQ5)/SUM('Real Revenue'!AP$4:AQ$7)</f>
        <v>0.17271020269317444</v>
      </c>
      <c r="AQ5" s="78">
        <f>('Real Revenue'!AQ5+'Real Revenue'!AR5)/SUM('Real Revenue'!AQ$4:AR$7)</f>
        <v>0.17382666803168989</v>
      </c>
      <c r="AR5" s="78">
        <f>('Real Revenue'!AR5+'Real Revenue'!AS5)/SUM('Real Revenue'!AR$4:AS$7)</f>
        <v>0.1700932617690509</v>
      </c>
      <c r="AS5" s="78" t="e">
        <f>('Real Revenue'!AS5+'Real Revenue'!AT5)/SUM('Real Revenue'!AS$4:AT$7)</f>
        <v>#N/A</v>
      </c>
      <c r="AT5" s="78" t="e">
        <f>('Real Revenue'!AT5+'Real Revenue'!AU5)/SUM('Real Revenue'!AT$4:AU$7)</f>
        <v>#N/A</v>
      </c>
      <c r="AU5" s="78" t="e">
        <f>('Real Revenue'!AU5+'Real Revenue'!AV5)/SUM('Real Revenue'!AU$4:AV$7)</f>
        <v>#N/A</v>
      </c>
      <c r="AV5" s="78" t="e">
        <f>('Real Revenue'!AV5+'Real Revenue'!AW5)/SUM('Real Revenue'!AV$4:AW$7)</f>
        <v>#N/A</v>
      </c>
      <c r="AW5" s="78" t="e">
        <f>('Real Revenue'!AW5+'Real Revenue'!AX5)/SUM('Real Revenue'!AW$4:AX$7)</f>
        <v>#N/A</v>
      </c>
      <c r="AX5" s="78" t="e">
        <f>('Real Revenue'!AX5+'Real Revenue'!AY5)/SUM('Real Revenue'!AX$4:AY$7)</f>
        <v>#N/A</v>
      </c>
      <c r="AY5" s="78" t="e">
        <f>('Real Revenue'!AY5+'Real Revenue'!AZ5)/SUM('Real Revenue'!AY$4:AZ$7)</f>
        <v>#N/A</v>
      </c>
      <c r="AZ5" s="78" t="e">
        <f>('Real Revenue'!AZ5+'Real Revenue'!BA5)/SUM('Real Revenue'!AZ$4:BA$7)</f>
        <v>#N/A</v>
      </c>
    </row>
    <row r="6" spans="1:255" ht="13" x14ac:dyDescent="0.3">
      <c r="A6" s="196" t="s">
        <v>81</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Revenue'!H6)/SUM('Real Revenue'!G$4:H$7)</f>
        <v>0.13832427274870143</v>
      </c>
      <c r="I6" s="78">
        <f>('Real Revenue'!H6+'Real Revenue'!I6)/SUM('Real Revenue'!H$4:I$7)</f>
        <v>0.14598394618357452</v>
      </c>
      <c r="J6" s="78">
        <f>('Real Revenue'!I6+'Real Revenue'!J6)/SUM('Real Revenue'!I$4:J$7)</f>
        <v>0.15354590484297059</v>
      </c>
      <c r="K6" s="78">
        <f>('Real Revenue'!J6+'Real Revenue'!K6)/SUM('Real Revenue'!J$4:K$7)</f>
        <v>0.15129420872730842</v>
      </c>
      <c r="L6" s="78">
        <f>('Real Revenue'!K6+'Real Revenue'!L6)/SUM('Real Revenue'!K$4:L$7)</f>
        <v>0.14713014822593493</v>
      </c>
      <c r="M6" s="78">
        <f>('Real Revenue'!L6+'Real Revenue'!M6)/SUM('Real Revenue'!L$4:M$7)</f>
        <v>0.15306812541367584</v>
      </c>
      <c r="N6" s="78">
        <f>('Real Revenue'!M6+'Real Revenue'!N6)/SUM('Real Revenue'!M$4:N$7)</f>
        <v>0.15002792624344061</v>
      </c>
      <c r="O6" s="78">
        <f>('Real Revenue'!N6+'Real Revenue'!O6)/SUM('Real Revenue'!N$4:O$7)</f>
        <v>0.15137898241051245</v>
      </c>
      <c r="P6" s="78">
        <f>('Real Revenue'!O6+'Real Revenue'!P6)/SUM('Real Revenue'!O$4:P$7)</f>
        <v>0.15703964502878356</v>
      </c>
      <c r="Q6" s="78">
        <f>('Real Revenue'!P6+'Real Revenue'!Q6)/SUM('Real Revenue'!P$4:Q$7)</f>
        <v>0.15515912866223686</v>
      </c>
      <c r="R6" s="78">
        <f>('Real Revenue'!Q6+'Real Revenue'!R6)/SUM('Real Revenue'!Q$4:R$7)</f>
        <v>0.15533513995382567</v>
      </c>
      <c r="S6" s="78">
        <f>('Real Revenue'!R6+'Real Revenue'!S6)/SUM('Real Revenue'!R$4:S$7)</f>
        <v>0.1574083071381642</v>
      </c>
      <c r="T6" s="78">
        <f>('Real Revenue'!S6+'Real Revenue'!T6)/SUM('Real Revenue'!S$4:T$7)</f>
        <v>0.15643693714097678</v>
      </c>
      <c r="U6" s="78">
        <f>('Real Revenue'!T6+'Real Revenue'!U6)/SUM('Real Revenue'!T$4:U$7)</f>
        <v>0.15204458692966699</v>
      </c>
      <c r="V6" s="78">
        <f>('Real Revenue'!U6+'Real Revenue'!V6)/SUM('Real Revenue'!U$4:V$7)</f>
        <v>0.14474046071027899</v>
      </c>
      <c r="W6" s="78">
        <f>('Real Revenue'!V6+'Real Revenue'!W6)/SUM('Real Revenue'!V$4:W$7)</f>
        <v>0.13910478185728134</v>
      </c>
      <c r="X6" s="78">
        <f>('Real Revenue'!W6+'Real Revenue'!X6)/SUM('Real Revenue'!W$4:X$7)</f>
        <v>0.13535242989890583</v>
      </c>
      <c r="Y6" s="78">
        <f>('Real Revenue'!X6+'Real Revenue'!Y6)/SUM('Real Revenue'!X$4:Y$7)</f>
        <v>0.13495260500019735</v>
      </c>
      <c r="Z6" s="78">
        <f>('Real Revenue'!Y6+'Real Revenue'!Z6)/SUM('Real Revenue'!Y$4:Z$7)</f>
        <v>0.13772584159914997</v>
      </c>
      <c r="AA6" s="78">
        <f>('Real Revenue'!Z6+'Real Revenue'!AA6)/SUM('Real Revenue'!Z$4:AA$7)</f>
        <v>0.14004411042640599</v>
      </c>
      <c r="AB6" s="78">
        <f>('Real Revenue'!AA6+'Real Revenue'!AB6)/SUM('Real Revenue'!AA$4:AB$7)</f>
        <v>0.14093816242659218</v>
      </c>
      <c r="AC6" s="78">
        <f>('Real Revenue'!AB6+'Real Revenue'!AC6)/SUM('Real Revenue'!AB$4:AC$7)</f>
        <v>0.13975002014742616</v>
      </c>
      <c r="AD6" s="78">
        <f>('Real Revenue'!AD6+'Real Revenue'!AE6)/SUM('Real Revenue'!AD$4:AE$7)</f>
        <v>0.14158879741482869</v>
      </c>
      <c r="AE6" s="78">
        <f>('Real Revenue'!AE6+'Real Revenue'!AF6)/SUM('Real Revenue'!AE$4:AF$7)</f>
        <v>0.1442249950468458</v>
      </c>
      <c r="AF6" s="78">
        <f>('Real Revenue'!AF6+'Real Revenue'!AG6)/SUM('Real Revenue'!AF$4:AG$7)</f>
        <v>0.15125135900829798</v>
      </c>
      <c r="AG6" s="78">
        <f>('Real Revenue'!AG6+'Real Revenue'!AH6)/SUM('Real Revenue'!AG$4:AH$7)</f>
        <v>0.16590784141266607</v>
      </c>
      <c r="AH6" s="78">
        <f>('Real Revenue'!AH6+'Real Revenue'!AI6)/SUM('Real Revenue'!AH$4:AI$7)</f>
        <v>0.17577318981933823</v>
      </c>
      <c r="AI6" s="78">
        <f>('Real Revenue'!AI6+'Real Revenue'!AJ6)/SUM('Real Revenue'!AI$4:AJ$7)</f>
        <v>0.16933005127732842</v>
      </c>
      <c r="AJ6" s="78">
        <f>('Real Revenue'!AJ6+'Real Revenue'!AK6)/SUM('Real Revenue'!AJ$4:AK$7)</f>
        <v>0.158582676330603</v>
      </c>
      <c r="AK6" s="78">
        <f>('Real Revenue'!AK6+'Real Revenue'!AL6)/SUM('Real Revenue'!AK$4:AL$7)</f>
        <v>0.16136062954236613</v>
      </c>
      <c r="AL6" s="78">
        <f>('Real Revenue'!AL6+'Real Revenue'!AM6)/SUM('Real Revenue'!AL$4:AM$7)</f>
        <v>0.15341994381318827</v>
      </c>
      <c r="AM6" s="78">
        <f>('Real Revenue'!AM6+'Real Revenue'!AN6)/SUM('Real Revenue'!AM$4:AN$7)</f>
        <v>0.13705983237692909</v>
      </c>
      <c r="AN6" s="78">
        <f>('Real Revenue'!AN6+'Real Revenue'!AO6)/SUM('Real Revenue'!AN$4:AO$7)</f>
        <v>0.13383263209912705</v>
      </c>
      <c r="AO6" s="78">
        <f>('Real Revenue'!AO6+'Real Revenue'!AP6)/SUM('Real Revenue'!AO$4:AP$7)</f>
        <v>0.13513377394008683</v>
      </c>
      <c r="AP6" s="78">
        <f>('Real Revenue'!AP6+'Real Revenue'!AQ6)/SUM('Real Revenue'!AP$4:AQ$7)</f>
        <v>0.13918438862232924</v>
      </c>
      <c r="AQ6" s="78">
        <f>('Real Revenue'!AQ6+'Real Revenue'!AR6)/SUM('Real Revenue'!AQ$4:AR$7)</f>
        <v>0.13790460478323879</v>
      </c>
      <c r="AR6" s="78">
        <f>('Real Revenue'!AR6+'Real Revenue'!AS6)/SUM('Real Revenue'!AR$4:AS$7)</f>
        <v>0.13990109647820298</v>
      </c>
      <c r="AS6" s="78" t="e">
        <f>('Real Revenue'!AS6+'Real Revenue'!AT6)/SUM('Real Revenue'!AS$4:AT$7)</f>
        <v>#N/A</v>
      </c>
      <c r="AT6" s="78" t="e">
        <f>('Real Revenue'!AT6+'Real Revenue'!AU6)/SUM('Real Revenue'!AT$4:AU$7)</f>
        <v>#N/A</v>
      </c>
      <c r="AU6" s="78" t="e">
        <f>('Real Revenue'!AU6+'Real Revenue'!AV6)/SUM('Real Revenue'!AU$4:AV$7)</f>
        <v>#N/A</v>
      </c>
      <c r="AV6" s="78" t="e">
        <f>('Real Revenue'!AV6+'Real Revenue'!AW6)/SUM('Real Revenue'!AV$4:AW$7)</f>
        <v>#N/A</v>
      </c>
      <c r="AW6" s="78" t="e">
        <f>('Real Revenue'!AW6+'Real Revenue'!AX6)/SUM('Real Revenue'!AW$4:AX$7)</f>
        <v>#N/A</v>
      </c>
      <c r="AX6" s="78" t="e">
        <f>('Real Revenue'!AX6+'Real Revenue'!AY6)/SUM('Real Revenue'!AX$4:AY$7)</f>
        <v>#N/A</v>
      </c>
      <c r="AY6" s="78" t="e">
        <f>('Real Revenue'!AY6+'Real Revenue'!AZ6)/SUM('Real Revenue'!AY$4:AZ$7)</f>
        <v>#N/A</v>
      </c>
      <c r="AZ6" s="78" t="e">
        <f>('Real Revenue'!AZ6+'Real Revenue'!BA6)/SUM('Real Revenue'!AZ$4:BA$7)</f>
        <v>#N/A</v>
      </c>
    </row>
    <row r="7" spans="1:255" ht="13" x14ac:dyDescent="0.3">
      <c r="A7" s="196" t="s">
        <v>81</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Revenue'!H7)/SUM('Real Revenue'!G$4:H$7)</f>
        <v>0.56298243143707039</v>
      </c>
      <c r="I7" s="78">
        <f>('Real Revenue'!H7+'Real Revenue'!I7)/SUM('Real Revenue'!H$4:I$7)</f>
        <v>0.54801156843209586</v>
      </c>
      <c r="J7" s="78">
        <f>('Real Revenue'!I7+'Real Revenue'!J7)/SUM('Real Revenue'!I$4:J$7)</f>
        <v>0.54134706275459121</v>
      </c>
      <c r="K7" s="78">
        <f>('Real Revenue'!J7+'Real Revenue'!K7)/SUM('Real Revenue'!J$4:K$7)</f>
        <v>0.54825360410483026</v>
      </c>
      <c r="L7" s="78">
        <f>('Real Revenue'!K7+'Real Revenue'!L7)/SUM('Real Revenue'!K$4:L$7)</f>
        <v>0.5674203763655169</v>
      </c>
      <c r="M7" s="78">
        <f>('Real Revenue'!L7+'Real Revenue'!M7)/SUM('Real Revenue'!L$4:M$7)</f>
        <v>0.57908660739310447</v>
      </c>
      <c r="N7" s="78">
        <f>('Real Revenue'!M7+'Real Revenue'!N7)/SUM('Real Revenue'!M$4:N$7)</f>
        <v>0.58046213097517652</v>
      </c>
      <c r="O7" s="78">
        <f>('Real Revenue'!N7+'Real Revenue'!O7)/SUM('Real Revenue'!N$4:O$7)</f>
        <v>0.56944092174969763</v>
      </c>
      <c r="P7" s="78">
        <f>('Real Revenue'!O7+'Real Revenue'!P7)/SUM('Real Revenue'!O$4:P$7)</f>
        <v>0.5668110210538706</v>
      </c>
      <c r="Q7" s="78">
        <f>('Real Revenue'!P7+'Real Revenue'!Q7)/SUM('Real Revenue'!P$4:Q$7)</f>
        <v>0.57876148297099261</v>
      </c>
      <c r="R7" s="78">
        <f>('Real Revenue'!Q7+'Real Revenue'!R7)/SUM('Real Revenue'!Q$4:R$7)</f>
        <v>0.58962579040795404</v>
      </c>
      <c r="S7" s="78">
        <f>('Real Revenue'!R7+'Real Revenue'!S7)/SUM('Real Revenue'!R$4:S$7)</f>
        <v>0.59516223182430528</v>
      </c>
      <c r="T7" s="78">
        <f>('Real Revenue'!S7+'Real Revenue'!T7)/SUM('Real Revenue'!S$4:T$7)</f>
        <v>0.60094898514363482</v>
      </c>
      <c r="U7" s="78">
        <f>('Real Revenue'!T7+'Real Revenue'!U7)/SUM('Real Revenue'!T$4:U$7)</f>
        <v>0.60730552311199404</v>
      </c>
      <c r="V7" s="78">
        <f>('Real Revenue'!U7+'Real Revenue'!V7)/SUM('Real Revenue'!U$4:V$7)</f>
        <v>0.61397507792264527</v>
      </c>
      <c r="W7" s="78">
        <f>('Real Revenue'!V7+'Real Revenue'!W7)/SUM('Real Revenue'!V$4:W$7)</f>
        <v>0.6144024485074957</v>
      </c>
      <c r="X7" s="78">
        <f>('Real Revenue'!W7+'Real Revenue'!X7)/SUM('Real Revenue'!W$4:X$7)</f>
        <v>0.60878673223964408</v>
      </c>
      <c r="Y7" s="78">
        <f>('Real Revenue'!X7+'Real Revenue'!Y7)/SUM('Real Revenue'!X$4:Y$7)</f>
        <v>0.61739074637856806</v>
      </c>
      <c r="Z7" s="78">
        <f>('Real Revenue'!Y7+'Real Revenue'!Z7)/SUM('Real Revenue'!Y$4:Z$7)</f>
        <v>0.62712718151410152</v>
      </c>
      <c r="AA7" s="78">
        <f>('Real Revenue'!Z7+'Real Revenue'!AA7)/SUM('Real Revenue'!Z$4:AA$7)</f>
        <v>0.633042163535114</v>
      </c>
      <c r="AB7" s="78">
        <f>('Real Revenue'!AA7+'Real Revenue'!AB7)/SUM('Real Revenue'!AA$4:AB$7)</f>
        <v>0.63265458285614395</v>
      </c>
      <c r="AC7" s="78">
        <f>('Real Revenue'!AB7+'Real Revenue'!AC7)/SUM('Real Revenue'!AB$4:AC$7)</f>
        <v>0.63489034239385167</v>
      </c>
      <c r="AD7" s="78">
        <f>('Real Revenue'!AD7+'Real Revenue'!AE7)/SUM('Real Revenue'!AD$4:AE$7)</f>
        <v>0.64320216321137691</v>
      </c>
      <c r="AE7" s="78">
        <f>('Real Revenue'!AE7+'Real Revenue'!AF7)/SUM('Real Revenue'!AE$4:AF$7)</f>
        <v>0.64052071197359595</v>
      </c>
      <c r="AF7" s="78">
        <f>('Real Revenue'!AF7+'Real Revenue'!AG7)/SUM('Real Revenue'!AF$4:AG$7)</f>
        <v>0.63663650595316212</v>
      </c>
      <c r="AG7" s="78">
        <f>('Real Revenue'!AG7+'Real Revenue'!AH7)/SUM('Real Revenue'!AG$4:AH$7)</f>
        <v>0.64207797562770741</v>
      </c>
      <c r="AH7" s="78">
        <f>('Real Revenue'!AH7+'Real Revenue'!AI7)/SUM('Real Revenue'!AH$4:AI$7)</f>
        <v>0.6443034012095803</v>
      </c>
      <c r="AI7" s="78">
        <f>('Real Revenue'!AI7+'Real Revenue'!AJ7)/SUM('Real Revenue'!AI$4:AJ$7)</f>
        <v>0.64270227960676252</v>
      </c>
      <c r="AJ7" s="78">
        <f>('Real Revenue'!AJ7+'Real Revenue'!AK7)/SUM('Real Revenue'!AJ$4:AK$7)</f>
        <v>0.63737101752104397</v>
      </c>
      <c r="AK7" s="78">
        <f>('Real Revenue'!AK7+'Real Revenue'!AL7)/SUM('Real Revenue'!AK$4:AL$7)</f>
        <v>0.63202948173442264</v>
      </c>
      <c r="AL7" s="78">
        <f>('Real Revenue'!AL7+'Real Revenue'!AM7)/SUM('Real Revenue'!AL$4:AM$7)</f>
        <v>0.6369817364476531</v>
      </c>
      <c r="AM7" s="78">
        <f>('Real Revenue'!AM7+'Real Revenue'!AN7)/SUM('Real Revenue'!AM$4:AN$7)</f>
        <v>0.64185619142855899</v>
      </c>
      <c r="AN7" s="78">
        <f>('Real Revenue'!AN7+'Real Revenue'!AO7)/SUM('Real Revenue'!AN$4:AO$7)</f>
        <v>0.64192699127350572</v>
      </c>
      <c r="AO7" s="78">
        <f>('Real Revenue'!AO7+'Real Revenue'!AP7)/SUM('Real Revenue'!AO$4:AP$7)</f>
        <v>0.63668181443224436</v>
      </c>
      <c r="AP7" s="78">
        <f>('Real Revenue'!AP7+'Real Revenue'!AQ7)/SUM('Real Revenue'!AP$4:AQ$7)</f>
        <v>0.62549745181728211</v>
      </c>
      <c r="AQ7" s="78">
        <f>('Real Revenue'!AQ7+'Real Revenue'!AR7)/SUM('Real Revenue'!AQ$4:AR$7)</f>
        <v>0.62772474814655288</v>
      </c>
      <c r="AR7" s="78">
        <f>('Real Revenue'!AR7+'Real Revenue'!AS7)/SUM('Real Revenue'!AR$4:AS$7)</f>
        <v>0.63231459251639721</v>
      </c>
      <c r="AS7" s="78" t="e">
        <f>('Real Revenue'!AS7+'Real Revenue'!AT7)/SUM('Real Revenue'!AS$4:AT$7)</f>
        <v>#N/A</v>
      </c>
      <c r="AT7" s="78" t="e">
        <f>('Real Revenue'!AT7+'Real Revenue'!AU7)/SUM('Real Revenue'!AT$4:AU$7)</f>
        <v>#N/A</v>
      </c>
      <c r="AU7" s="78" t="e">
        <f>('Real Revenue'!AU7+'Real Revenue'!AV7)/SUM('Real Revenue'!AU$4:AV$7)</f>
        <v>#N/A</v>
      </c>
      <c r="AV7" s="78" t="e">
        <f>('Real Revenue'!AV7+'Real Revenue'!AW7)/SUM('Real Revenue'!AV$4:AW$7)</f>
        <v>#N/A</v>
      </c>
      <c r="AW7" s="78" t="e">
        <f>('Real Revenue'!AW7+'Real Revenue'!AX7)/SUM('Real Revenue'!AW$4:AX$7)</f>
        <v>#N/A</v>
      </c>
      <c r="AX7" s="78" t="e">
        <f>('Real Revenue'!AX7+'Real Revenue'!AY7)/SUM('Real Revenue'!AX$4:AY$7)</f>
        <v>#N/A</v>
      </c>
      <c r="AY7" s="78" t="e">
        <f>('Real Revenue'!AY7+'Real Revenue'!AZ7)/SUM('Real Revenue'!AY$4:AZ$7)</f>
        <v>#N/A</v>
      </c>
      <c r="AZ7" s="78" t="e">
        <f>('Real Revenue'!AZ7+'Real Revenue'!BA7)/SUM('Real Revenue'!AZ$4:BA$7)</f>
        <v>#N/A</v>
      </c>
    </row>
    <row r="8" spans="1:255"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69"/>
      <c r="H8" s="111">
        <f>('Real Revenue'!G8+'Real Revenue'!H8)/SUM('Real Revenue'!G$8:H$8)</f>
        <v>1</v>
      </c>
      <c r="I8" s="111">
        <f>('Real Revenue'!H8+'Real Revenue'!I8)/SUM('Real Revenue'!H$8:I$8)</f>
        <v>1</v>
      </c>
      <c r="J8" s="111">
        <f>('Real Revenue'!I8+'Real Revenue'!J8)/SUM('Real Revenue'!I$8:J$8)</f>
        <v>1</v>
      </c>
      <c r="K8" s="111">
        <f>('Real Revenue'!J8+'Real Revenue'!K8)/SUM('Real Revenue'!J$8:K$8)</f>
        <v>1</v>
      </c>
      <c r="L8" s="111">
        <f>('Real Revenue'!K8+'Real Revenue'!L8)/SUM('Real Revenue'!K$8:L$8)</f>
        <v>1</v>
      </c>
      <c r="M8" s="111">
        <f>('Real Revenue'!L8+'Real Revenue'!M8)/SUM('Real Revenue'!L$8:M$8)</f>
        <v>1</v>
      </c>
      <c r="N8" s="111">
        <f>('Real Revenue'!M8+'Real Revenue'!N8)/SUM('Real Revenue'!M$8:N$8)</f>
        <v>1</v>
      </c>
      <c r="O8" s="111">
        <f>('Real Revenue'!N8+'Real Revenue'!O8)/SUM('Real Revenue'!N$8:O$8)</f>
        <v>1</v>
      </c>
      <c r="P8" s="111">
        <f>('Real Revenue'!O8+'Real Revenue'!P8)/SUM('Real Revenue'!O$8:P$8)</f>
        <v>1</v>
      </c>
      <c r="Q8" s="111">
        <f>('Real Revenue'!P8+'Real Revenue'!Q8)/SUM('Real Revenue'!P$8:Q$8)</f>
        <v>1</v>
      </c>
      <c r="R8" s="111">
        <f>('Real Revenue'!Q8+'Real Revenue'!R8)/SUM('Real Revenue'!Q$8:R$8)</f>
        <v>1</v>
      </c>
      <c r="S8" s="111">
        <f>('Real Revenue'!R8+'Real Revenue'!S8)/SUM('Real Revenue'!R$8:S$8)</f>
        <v>1</v>
      </c>
      <c r="T8" s="111">
        <f>('Real Revenue'!S8+'Real Revenue'!T8)/SUM('Real Revenue'!S$8:T$8)</f>
        <v>1</v>
      </c>
      <c r="U8" s="111">
        <f>('Real Revenue'!T8+'Real Revenue'!U8)/SUM('Real Revenue'!T$8:U$8)</f>
        <v>1</v>
      </c>
      <c r="V8" s="111">
        <f>('Real Revenue'!U8+'Real Revenue'!V8)/SUM('Real Revenue'!U$8:V$8)</f>
        <v>1</v>
      </c>
      <c r="W8" s="111">
        <f>('Real Revenue'!V8+'Real Revenue'!W8)/SUM('Real Revenue'!V$8:W$8)</f>
        <v>1</v>
      </c>
      <c r="X8" s="111">
        <f>('Real Revenue'!W8+'Real Revenue'!X8)/SUM('Real Revenue'!W$8:X$8)</f>
        <v>1</v>
      </c>
      <c r="Y8" s="111">
        <f>('Real Revenue'!X8+'Real Revenue'!Y8)/SUM('Real Revenue'!X$8:Y$8)</f>
        <v>1</v>
      </c>
      <c r="Z8" s="111">
        <f>('Real Revenue'!Y8+'Real Revenue'!Z8)/SUM('Real Revenue'!Y$8:Z$8)</f>
        <v>1</v>
      </c>
      <c r="AA8" s="111">
        <f>('Real Revenue'!Z8+'Real Revenue'!AA8)/SUM('Real Revenue'!Z$8:AA$8)</f>
        <v>1</v>
      </c>
      <c r="AB8" s="111">
        <f>('Real Revenue'!AA8+'Real Revenue'!AB8)/SUM('Real Revenue'!AA$8:AB$8)</f>
        <v>1</v>
      </c>
      <c r="AC8" s="111">
        <f>('Real Revenue'!AB8+'Real Revenue'!AC8)/SUM('Real Revenue'!AB$8:AC$8)</f>
        <v>1</v>
      </c>
      <c r="AD8" s="111">
        <f>('Real Revenue'!AD8+'Real Revenue'!AE8)/SUM('Real Revenue'!AD$8:AE$8)</f>
        <v>1</v>
      </c>
      <c r="AE8" s="111">
        <f>('Real Revenue'!AE8+'Real Revenue'!AF8)/SUM('Real Revenue'!AE$8:AF$8)</f>
        <v>1</v>
      </c>
      <c r="AF8" s="111">
        <f>('Real Revenue'!AF8+'Real Revenue'!AG8)/SUM('Real Revenue'!AF$8:AG$8)</f>
        <v>1</v>
      </c>
      <c r="AG8" s="111">
        <f>('Real Revenue'!AG8+'Real Revenue'!AH8)/SUM('Real Revenue'!AG$8:AH$8)</f>
        <v>1</v>
      </c>
      <c r="AH8" s="111">
        <f>('Real Revenue'!AH8+'Real Revenue'!AI8)/SUM('Real Revenue'!AH$8:AI$8)</f>
        <v>1</v>
      </c>
      <c r="AI8" s="111">
        <f>('Real Revenue'!AI8+'Real Revenue'!AJ8)/SUM('Real Revenue'!AI$8:AJ$8)</f>
        <v>1</v>
      </c>
      <c r="AJ8" s="111">
        <f>('Real Revenue'!AJ8+'Real Revenue'!AK8)/SUM('Real Revenue'!AJ$8:AK$8)</f>
        <v>1</v>
      </c>
      <c r="AK8" s="111">
        <f>('Real Revenue'!AK8+'Real Revenue'!AL8)/SUM('Real Revenue'!AK$8:AL$8)</f>
        <v>1</v>
      </c>
      <c r="AL8" s="111">
        <f>('Real Revenue'!AL8+'Real Revenue'!AM8)/SUM('Real Revenue'!AL$8:AM$8)</f>
        <v>1</v>
      </c>
      <c r="AM8" s="111">
        <f>('Real Revenue'!AM8+'Real Revenue'!AN8)/SUM('Real Revenue'!AM$8:AN$8)</f>
        <v>1</v>
      </c>
      <c r="AN8" s="111">
        <f>('Real Revenue'!AN8+'Real Revenue'!AO8)/SUM('Real Revenue'!AN$8:AO$8)</f>
        <v>1</v>
      </c>
      <c r="AO8" s="111">
        <f>('Real Revenue'!AO8+'Real Revenue'!AP8)/SUM('Real Revenue'!AO$8:AP$8)</f>
        <v>1</v>
      </c>
      <c r="AP8" s="111">
        <f>('Real Revenue'!AP8+'Real Revenue'!AQ8)/SUM('Real Revenue'!AP$8:AQ$8)</f>
        <v>1</v>
      </c>
      <c r="AQ8" s="111">
        <f>('Real Revenue'!AQ8+'Real Revenue'!AR8)/SUM('Real Revenue'!AQ$8:AR$8)</f>
        <v>1</v>
      </c>
      <c r="AR8" s="111">
        <f>('Real Revenue'!AR8+'Real Revenue'!AS8)/SUM('Real Revenue'!AR$8:AS$8)</f>
        <v>1</v>
      </c>
      <c r="AS8" s="111" t="e">
        <f>('Real Revenue'!AS8+'Real Revenue'!AT8)/SUM('Real Revenue'!AS$8:AT$8)</f>
        <v>#N/A</v>
      </c>
      <c r="AT8" s="111" t="e">
        <f>('Real Revenue'!AT8+'Real Revenue'!AU8)/SUM('Real Revenue'!AT$8:AU$8)</f>
        <v>#N/A</v>
      </c>
      <c r="AU8" s="111" t="e">
        <f>('Real Revenue'!AU8+'Real Revenue'!AV8)/SUM('Real Revenue'!AU$8:AV$8)</f>
        <v>#N/A</v>
      </c>
      <c r="AV8" s="111" t="e">
        <f>('Real Revenue'!AV8+'Real Revenue'!AW8)/SUM('Real Revenue'!AV$8:AW$8)</f>
        <v>#N/A</v>
      </c>
      <c r="AW8" s="111" t="e">
        <f>('Real Revenue'!AW8+'Real Revenue'!AX8)/SUM('Real Revenue'!AW$8:AX$8)</f>
        <v>#N/A</v>
      </c>
      <c r="AX8" s="111" t="e">
        <f>('Real Revenue'!AX8+'Real Revenue'!AY8)/SUM('Real Revenue'!AX$8:AY$8)</f>
        <v>#N/A</v>
      </c>
      <c r="AY8" s="111" t="e">
        <f>('Real Revenue'!AY8+'Real Revenue'!AZ8)/SUM('Real Revenue'!AY$8:AZ$8)</f>
        <v>#N/A</v>
      </c>
      <c r="AZ8" s="111" t="e">
        <f>('Real Revenue'!AZ8+'Real Revenue'!BA8)/SUM('Real Revenue'!AZ$8:BA$8)</f>
        <v>#N/A</v>
      </c>
    </row>
    <row r="9" spans="1:255"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Revenue'!H9)/SUM('Real Revenue'!G$9:H$26)</f>
        <v>0.14394123358873376</v>
      </c>
      <c r="I9" s="78">
        <f>('Real Revenue'!H9+'Real Revenue'!I9)/SUM('Real Revenue'!H$9:I$26)</f>
        <v>0.1158761831376412</v>
      </c>
      <c r="J9" s="78">
        <f>('Real Revenue'!I9+'Real Revenue'!J9)/SUM('Real Revenue'!I$9:J$26)</f>
        <v>9.4852923822207613E-2</v>
      </c>
      <c r="K9" s="78">
        <f>('Real Revenue'!J9+'Real Revenue'!K9)/SUM('Real Revenue'!J$9:K$26)</f>
        <v>8.2808205094622514E-2</v>
      </c>
      <c r="L9" s="78">
        <f>('Real Revenue'!K9+'Real Revenue'!L9)/SUM('Real Revenue'!K$9:L$26)</f>
        <v>7.4893662866096875E-2</v>
      </c>
      <c r="M9" s="78">
        <f>('Real Revenue'!L9+'Real Revenue'!M9)/SUM('Real Revenue'!L$9:M$26)</f>
        <v>6.6793184143436532E-2</v>
      </c>
      <c r="N9" s="78">
        <f>('Real Revenue'!M9+'Real Revenue'!N9)/SUM('Real Revenue'!M$9:N$26)</f>
        <v>6.1087058881210944E-2</v>
      </c>
      <c r="O9" s="78">
        <f>('Real Revenue'!N9+'Real Revenue'!O9)/SUM('Real Revenue'!N$9:O$26)</f>
        <v>5.7515038057418796E-2</v>
      </c>
      <c r="P9" s="78">
        <f>('Real Revenue'!O9+'Real Revenue'!P9)/SUM('Real Revenue'!O$9:P$26)</f>
        <v>5.5168751926132409E-2</v>
      </c>
      <c r="Q9" s="78">
        <f>('Real Revenue'!P9+'Real Revenue'!Q9)/SUM('Real Revenue'!P$9:Q$26)</f>
        <v>4.748433017843242E-2</v>
      </c>
      <c r="R9" s="78">
        <f>('Real Revenue'!Q9+'Real Revenue'!R9)/SUM('Real Revenue'!Q$9:R$26)</f>
        <v>3.8936643214155423E-2</v>
      </c>
      <c r="S9" s="78">
        <f>('Real Revenue'!R9+'Real Revenue'!S9)/SUM('Real Revenue'!R$9:S$26)</f>
        <v>3.3604502105032456E-2</v>
      </c>
      <c r="T9" s="78">
        <f>('Real Revenue'!S9+'Real Revenue'!T9)/SUM('Real Revenue'!S$9:T$26)</f>
        <v>2.8745334193236327E-2</v>
      </c>
      <c r="U9" s="78">
        <f>('Real Revenue'!T9+'Real Revenue'!U9)/SUM('Real Revenue'!T$9:U$26)</f>
        <v>2.7183696534882871E-2</v>
      </c>
      <c r="V9" s="78">
        <f>('Real Revenue'!U9+'Real Revenue'!V9)/SUM('Real Revenue'!U$9:V$26)</f>
        <v>2.2965272003420027E-2</v>
      </c>
      <c r="W9" s="78">
        <f>('Real Revenue'!V9+'Real Revenue'!W9)/SUM('Real Revenue'!V$9:W$26)</f>
        <v>1.7827259793595028E-2</v>
      </c>
      <c r="X9" s="78">
        <f>('Real Revenue'!W9+'Real Revenue'!X9)/SUM('Real Revenue'!W$9:X$26)</f>
        <v>1.6503866247322131E-2</v>
      </c>
      <c r="Y9" s="78">
        <f>('Real Revenue'!X9+'Real Revenue'!Y9)/SUM('Real Revenue'!X$9:Y$26)</f>
        <v>1.5785471765631828E-2</v>
      </c>
      <c r="Z9" s="78">
        <f>('Real Revenue'!Y9+'Real Revenue'!Z9)/SUM('Real Revenue'!Y$9:Z$26)</f>
        <v>1.4204663298514011E-2</v>
      </c>
      <c r="AA9" s="78">
        <f>('Real Revenue'!Z9+'Real Revenue'!AA9)/SUM('Real Revenue'!Z$9:AA$26)</f>
        <v>1.2382908373885887E-2</v>
      </c>
      <c r="AB9" s="78">
        <f>('Real Revenue'!AA9+'Real Revenue'!AB9)/SUM('Real Revenue'!AA$9:AB$26)</f>
        <v>1.1181157471433284E-2</v>
      </c>
      <c r="AC9" s="78">
        <f>('Real Revenue'!AB9+'Real Revenue'!AC9)/SUM('Real Revenue'!AB$9:AC$26)</f>
        <v>1.0382356207827287E-2</v>
      </c>
      <c r="AD9" s="78">
        <f>('Real Revenue'!AD9+'Real Revenue'!AE9)/SUM('Real Revenue'!AD$9:AE$26)</f>
        <v>1.0270840186970999E-2</v>
      </c>
      <c r="AE9" s="78">
        <f>('Real Revenue'!AE9+'Real Revenue'!AF9)/SUM('Real Revenue'!AE$9:AF$26)</f>
        <v>1.0907962845752931E-2</v>
      </c>
      <c r="AF9" s="78">
        <f>('Real Revenue'!AF9+'Real Revenue'!AG9)/SUM('Real Revenue'!AF$9:AG$26)</f>
        <v>1.2269353399369531E-2</v>
      </c>
      <c r="AG9" s="78">
        <f>('Real Revenue'!AG9+'Real Revenue'!AH9)/SUM('Real Revenue'!AG$9:AH$26)</f>
        <v>1.3164857912677862E-2</v>
      </c>
      <c r="AH9" s="78">
        <f>('Real Revenue'!AH9+'Real Revenue'!AI9)/SUM('Real Revenue'!AH$9:AI$26)</f>
        <v>1.3450730750264192E-2</v>
      </c>
      <c r="AI9" s="78">
        <f>('Real Revenue'!AI9+'Real Revenue'!AJ9)/SUM('Real Revenue'!AI$9:AJ$26)</f>
        <v>1.3081606950896735E-2</v>
      </c>
      <c r="AJ9" s="78">
        <f>('Real Revenue'!AJ9+'Real Revenue'!AK9)/SUM('Real Revenue'!AJ$9:AK$26)</f>
        <v>1.1113315050056392E-2</v>
      </c>
      <c r="AK9" s="78">
        <f>('Real Revenue'!AK9+'Real Revenue'!AL9)/SUM('Real Revenue'!AK$9:AL$26)</f>
        <v>8.1879460337278276E-3</v>
      </c>
      <c r="AL9" s="78">
        <f>('Real Revenue'!AL9+'Real Revenue'!AM9)/SUM('Real Revenue'!AL$9:AM$26)</f>
        <v>6.3376329144275781E-3</v>
      </c>
      <c r="AM9" s="78">
        <f>('Real Revenue'!AM9+'Real Revenue'!AN9)/SUM('Real Revenue'!AM$9:AN$26)</f>
        <v>6.3300516020891691E-3</v>
      </c>
      <c r="AN9" s="78">
        <f>('Real Revenue'!AN9+'Real Revenue'!AO9)/SUM('Real Revenue'!AN$9:AO$26)</f>
        <v>6.4123294206598598E-3</v>
      </c>
      <c r="AO9" s="78">
        <f>('Real Revenue'!AO9+'Real Revenue'!AP9)/SUM('Real Revenue'!AO$9:AP$26)</f>
        <v>5.5015852690924027E-3</v>
      </c>
      <c r="AP9" s="78">
        <f>('Real Revenue'!AP9+'Real Revenue'!AQ9)/SUM('Real Revenue'!AP$9:AQ$26)</f>
        <v>5.2297510268670775E-3</v>
      </c>
      <c r="AQ9" s="78">
        <f>('Real Revenue'!AQ9+'Real Revenue'!AR9)/SUM('Real Revenue'!AQ$9:AR$26)</f>
        <v>6.0396947134509198E-3</v>
      </c>
      <c r="AR9" s="78">
        <f>('Real Revenue'!AR9+'Real Revenue'!AS9)/SUM('Real Revenue'!AR$9:AS$26)</f>
        <v>5.5423903498927765E-3</v>
      </c>
      <c r="AS9" s="78" t="e">
        <f>('Real Revenue'!AS9+'Real Revenue'!AT9)/SUM('Real Revenue'!AS$9:AT$26)</f>
        <v>#N/A</v>
      </c>
      <c r="AT9" s="78" t="e">
        <f>('Real Revenue'!AT9+'Real Revenue'!AU9)/SUM('Real Revenue'!AT$9:AU$26)</f>
        <v>#N/A</v>
      </c>
      <c r="AU9" s="78" t="e">
        <f>('Real Revenue'!AU9+'Real Revenue'!AV9)/SUM('Real Revenue'!AU$9:AV$26)</f>
        <v>#N/A</v>
      </c>
      <c r="AV9" s="78" t="e">
        <f>('Real Revenue'!AV9+'Real Revenue'!AW9)/SUM('Real Revenue'!AV$9:AW$26)</f>
        <v>#N/A</v>
      </c>
      <c r="AW9" s="78" t="e">
        <f>('Real Revenue'!AW9+'Real Revenue'!AX9)/SUM('Real Revenue'!AW$9:AX$26)</f>
        <v>#N/A</v>
      </c>
      <c r="AX9" s="78" t="e">
        <f>('Real Revenue'!AX9+'Real Revenue'!AY9)/SUM('Real Revenue'!AX$9:AY$26)</f>
        <v>#N/A</v>
      </c>
      <c r="AY9" s="78" t="e">
        <f>('Real Revenue'!AY9+'Real Revenue'!AZ9)/SUM('Real Revenue'!AY$9:AZ$26)</f>
        <v>#N/A</v>
      </c>
      <c r="AZ9" s="78" t="e">
        <f>('Real Revenue'!AZ9+'Real Revenue'!BA9)/SUM('Real Revenue'!AZ$9:BA$26)</f>
        <v>#N/A</v>
      </c>
    </row>
    <row r="10" spans="1:255"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Revenue'!H10)/SUM('Real Revenue'!G$9:H$26)</f>
        <v>0.10077728535549337</v>
      </c>
      <c r="I10" s="78">
        <f>('Real Revenue'!H10+'Real Revenue'!I10)/SUM('Real Revenue'!H$9:I$26)</f>
        <v>0.10515053228622374</v>
      </c>
      <c r="J10" s="78">
        <f>('Real Revenue'!I10+'Real Revenue'!J10)/SUM('Real Revenue'!I$9:J$26)</f>
        <v>0.1060065793712428</v>
      </c>
      <c r="K10" s="78">
        <f>('Real Revenue'!J10+'Real Revenue'!K10)/SUM('Real Revenue'!J$9:K$26)</f>
        <v>0.10082107712057568</v>
      </c>
      <c r="L10" s="78">
        <f>('Real Revenue'!K10+'Real Revenue'!L10)/SUM('Real Revenue'!K$9:L$26)</f>
        <v>0.10062132015579682</v>
      </c>
      <c r="M10" s="78">
        <f>('Real Revenue'!L10+'Real Revenue'!M10)/SUM('Real Revenue'!L$9:M$26)</f>
        <v>0.10500737496242633</v>
      </c>
      <c r="N10" s="78">
        <f>('Real Revenue'!M10+'Real Revenue'!N10)/SUM('Real Revenue'!M$9:N$26)</f>
        <v>0.10380222134069295</v>
      </c>
      <c r="O10" s="78">
        <f>('Real Revenue'!N10+'Real Revenue'!O10)/SUM('Real Revenue'!N$9:O$26)</f>
        <v>9.75778247144444E-2</v>
      </c>
      <c r="P10" s="78">
        <f>('Real Revenue'!O10+'Real Revenue'!P10)/SUM('Real Revenue'!O$9:P$26)</f>
        <v>9.4040677334175454E-2</v>
      </c>
      <c r="Q10" s="78">
        <f>('Real Revenue'!P10+'Real Revenue'!Q10)/SUM('Real Revenue'!P$9:Q$26)</f>
        <v>8.1889378826167675E-2</v>
      </c>
      <c r="R10" s="78">
        <f>('Real Revenue'!Q10+'Real Revenue'!R10)/SUM('Real Revenue'!Q$9:R$26)</f>
        <v>6.9043959424409024E-2</v>
      </c>
      <c r="S10" s="78">
        <f>('Real Revenue'!R10+'Real Revenue'!S10)/SUM('Real Revenue'!R$9:S$26)</f>
        <v>6.691664401803761E-2</v>
      </c>
      <c r="T10" s="78">
        <f>('Real Revenue'!S10+'Real Revenue'!T10)/SUM('Real Revenue'!S$9:T$26)</f>
        <v>6.3557336795309588E-2</v>
      </c>
      <c r="U10" s="78">
        <f>('Real Revenue'!T10+'Real Revenue'!U10)/SUM('Real Revenue'!T$9:U$26)</f>
        <v>5.9359846738993367E-2</v>
      </c>
      <c r="V10" s="78">
        <f>('Real Revenue'!U10+'Real Revenue'!V10)/SUM('Real Revenue'!U$9:V$26)</f>
        <v>5.9445908180112722E-2</v>
      </c>
      <c r="W10" s="78">
        <f>('Real Revenue'!V10+'Real Revenue'!W10)/SUM('Real Revenue'!V$9:W$26)</f>
        <v>6.0134543845778529E-2</v>
      </c>
      <c r="X10" s="78">
        <f>('Real Revenue'!W10+'Real Revenue'!X10)/SUM('Real Revenue'!W$9:X$26)</f>
        <v>5.7097458347942304E-2</v>
      </c>
      <c r="Y10" s="78">
        <f>('Real Revenue'!X10+'Real Revenue'!Y10)/SUM('Real Revenue'!X$9:Y$26)</f>
        <v>5.1968751084666802E-2</v>
      </c>
      <c r="Z10" s="78">
        <f>('Real Revenue'!Y10+'Real Revenue'!Z10)/SUM('Real Revenue'!Y$9:Z$26)</f>
        <v>5.0606187105170945E-2</v>
      </c>
      <c r="AA10" s="78">
        <f>('Real Revenue'!Z10+'Real Revenue'!AA10)/SUM('Real Revenue'!Z$9:AA$26)</f>
        <v>4.4693227632793563E-2</v>
      </c>
      <c r="AB10" s="78">
        <f>('Real Revenue'!AA10+'Real Revenue'!AB10)/SUM('Real Revenue'!AA$9:AB$26)</f>
        <v>3.4573757681092179E-2</v>
      </c>
      <c r="AC10" s="78">
        <f>('Real Revenue'!AB10+'Real Revenue'!AC10)/SUM('Real Revenue'!AB$9:AC$26)</f>
        <v>3.1973521470892066E-2</v>
      </c>
      <c r="AD10" s="78">
        <f>('Real Revenue'!AD10+'Real Revenue'!AE10)/SUM('Real Revenue'!AD$9:AE$26)</f>
        <v>3.2257746684942384E-2</v>
      </c>
      <c r="AE10" s="78">
        <f>('Real Revenue'!AE10+'Real Revenue'!AF10)/SUM('Real Revenue'!AE$9:AF$26)</f>
        <v>3.1865205223807321E-2</v>
      </c>
      <c r="AF10" s="78">
        <f>('Real Revenue'!AF10+'Real Revenue'!AG10)/SUM('Real Revenue'!AF$9:AG$26)</f>
        <v>3.1075044821464105E-2</v>
      </c>
      <c r="AG10" s="78">
        <f>('Real Revenue'!AG10+'Real Revenue'!AH10)/SUM('Real Revenue'!AG$9:AH$26)</f>
        <v>2.9853155937644451E-2</v>
      </c>
      <c r="AH10" s="78">
        <f>('Real Revenue'!AH10+'Real Revenue'!AI10)/SUM('Real Revenue'!AH$9:AI$26)</f>
        <v>3.0962990572639897E-2</v>
      </c>
      <c r="AI10" s="78">
        <f>('Real Revenue'!AI10+'Real Revenue'!AJ10)/SUM('Real Revenue'!AI$9:AJ$26)</f>
        <v>3.2253991256802936E-2</v>
      </c>
      <c r="AJ10" s="78">
        <f>('Real Revenue'!AJ10+'Real Revenue'!AK10)/SUM('Real Revenue'!AJ$9:AK$26)</f>
        <v>2.9307638206362958E-2</v>
      </c>
      <c r="AK10" s="78">
        <f>('Real Revenue'!AK10+'Real Revenue'!AL10)/SUM('Real Revenue'!AK$9:AL$26)</f>
        <v>2.6060832675229403E-2</v>
      </c>
      <c r="AL10" s="78">
        <f>('Real Revenue'!AL10+'Real Revenue'!AM10)/SUM('Real Revenue'!AL$9:AM$26)</f>
        <v>2.1481351056918108E-2</v>
      </c>
      <c r="AM10" s="78">
        <f>('Real Revenue'!AM10+'Real Revenue'!AN10)/SUM('Real Revenue'!AM$9:AN$26)</f>
        <v>1.851250782759024E-2</v>
      </c>
      <c r="AN10" s="78">
        <f>('Real Revenue'!AN10+'Real Revenue'!AO10)/SUM('Real Revenue'!AN$9:AO$26)</f>
        <v>1.8828384870456665E-2</v>
      </c>
      <c r="AO10" s="78">
        <f>('Real Revenue'!AO10+'Real Revenue'!AP10)/SUM('Real Revenue'!AO$9:AP$26)</f>
        <v>1.9760416003575261E-2</v>
      </c>
      <c r="AP10" s="78">
        <f>('Real Revenue'!AP10+'Real Revenue'!AQ10)/SUM('Real Revenue'!AP$9:AQ$26)</f>
        <v>1.971667298901749E-2</v>
      </c>
      <c r="AQ10" s="78">
        <f>('Real Revenue'!AQ10+'Real Revenue'!AR10)/SUM('Real Revenue'!AQ$9:AR$26)</f>
        <v>1.7642278210006357E-2</v>
      </c>
      <c r="AR10" s="78">
        <f>('Real Revenue'!AR10+'Real Revenue'!AS10)/SUM('Real Revenue'!AR$9:AS$26)</f>
        <v>1.7350035390688363E-2</v>
      </c>
      <c r="AS10" s="78" t="e">
        <f>('Real Revenue'!AS10+'Real Revenue'!AT10)/SUM('Real Revenue'!AS$9:AT$26)</f>
        <v>#N/A</v>
      </c>
      <c r="AT10" s="78" t="e">
        <f>('Real Revenue'!AT10+'Real Revenue'!AU10)/SUM('Real Revenue'!AT$9:AU$26)</f>
        <v>#N/A</v>
      </c>
      <c r="AU10" s="78" t="e">
        <f>('Real Revenue'!AU10+'Real Revenue'!AV10)/SUM('Real Revenue'!AU$9:AV$26)</f>
        <v>#N/A</v>
      </c>
      <c r="AV10" s="78" t="e">
        <f>('Real Revenue'!AV10+'Real Revenue'!AW10)/SUM('Real Revenue'!AV$9:AW$26)</f>
        <v>#N/A</v>
      </c>
      <c r="AW10" s="78" t="e">
        <f>('Real Revenue'!AW10+'Real Revenue'!AX10)/SUM('Real Revenue'!AW$9:AX$26)</f>
        <v>#N/A</v>
      </c>
      <c r="AX10" s="78" t="e">
        <f>('Real Revenue'!AX10+'Real Revenue'!AY10)/SUM('Real Revenue'!AX$9:AY$26)</f>
        <v>#N/A</v>
      </c>
      <c r="AY10" s="78" t="e">
        <f>('Real Revenue'!AY10+'Real Revenue'!AZ10)/SUM('Real Revenue'!AY$9:AZ$26)</f>
        <v>#N/A</v>
      </c>
      <c r="AZ10" s="78" t="e">
        <f>('Real Revenue'!AZ10+'Real Revenue'!BA10)/SUM('Real Revenue'!AZ$9:BA$26)</f>
        <v>#N/A</v>
      </c>
    </row>
    <row r="11" spans="1:255"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Revenue'!H11)/SUM('Real Revenue'!G$9:H$26)</f>
        <v>1.7212917749718344E-2</v>
      </c>
      <c r="I11" s="78">
        <f>('Real Revenue'!H11+'Real Revenue'!I11)/SUM('Real Revenue'!H$9:I$26)</f>
        <v>2.4924537251775923E-2</v>
      </c>
      <c r="J11" s="78">
        <f>('Real Revenue'!I11+'Real Revenue'!J11)/SUM('Real Revenue'!I$9:J$26)</f>
        <v>3.8606886968909127E-2</v>
      </c>
      <c r="K11" s="78">
        <f>('Real Revenue'!J11+'Real Revenue'!K11)/SUM('Real Revenue'!J$9:K$26)</f>
        <v>4.6836784208774934E-2</v>
      </c>
      <c r="L11" s="78">
        <f>('Real Revenue'!K11+'Real Revenue'!L11)/SUM('Real Revenue'!K$9:L$26)</f>
        <v>4.9992488710477546E-2</v>
      </c>
      <c r="M11" s="78">
        <f>('Real Revenue'!L11+'Real Revenue'!M11)/SUM('Real Revenue'!L$9:M$26)</f>
        <v>5.2054608187576852E-2</v>
      </c>
      <c r="N11" s="78">
        <f>('Real Revenue'!M11+'Real Revenue'!N11)/SUM('Real Revenue'!M$9:N$26)</f>
        <v>5.1831030691972806E-2</v>
      </c>
      <c r="O11" s="78">
        <f>('Real Revenue'!N11+'Real Revenue'!O11)/SUM('Real Revenue'!N$9:O$26)</f>
        <v>4.7293976086099081E-2</v>
      </c>
      <c r="P11" s="78">
        <f>('Real Revenue'!O11+'Real Revenue'!P11)/SUM('Real Revenue'!O$9:P$26)</f>
        <v>4.2196410627921573E-2</v>
      </c>
      <c r="Q11" s="78">
        <f>('Real Revenue'!P11+'Real Revenue'!Q11)/SUM('Real Revenue'!P$9:Q$26)</f>
        <v>3.7560444802977634E-2</v>
      </c>
      <c r="R11" s="78">
        <f>('Real Revenue'!Q11+'Real Revenue'!R11)/SUM('Real Revenue'!Q$9:R$26)</f>
        <v>3.4491813553196797E-2</v>
      </c>
      <c r="S11" s="78">
        <f>('Real Revenue'!R11+'Real Revenue'!S11)/SUM('Real Revenue'!R$9:S$26)</f>
        <v>2.7725530881775047E-2</v>
      </c>
      <c r="T11" s="78">
        <f>('Real Revenue'!S11+'Real Revenue'!T11)/SUM('Real Revenue'!S$9:T$26)</f>
        <v>2.0876078151770065E-2</v>
      </c>
      <c r="U11" s="78">
        <f>('Real Revenue'!T11+'Real Revenue'!U11)/SUM('Real Revenue'!T$9:U$26)</f>
        <v>1.9284865048443879E-2</v>
      </c>
      <c r="V11" s="78">
        <f>('Real Revenue'!U11+'Real Revenue'!V11)/SUM('Real Revenue'!U$9:V$26)</f>
        <v>1.9585839398841568E-2</v>
      </c>
      <c r="W11" s="78">
        <f>('Real Revenue'!V11+'Real Revenue'!W11)/SUM('Real Revenue'!V$9:W$26)</f>
        <v>1.862972985659439E-2</v>
      </c>
      <c r="X11" s="78">
        <f>('Real Revenue'!W11+'Real Revenue'!X11)/SUM('Real Revenue'!W$9:X$26)</f>
        <v>1.8133331774288785E-2</v>
      </c>
      <c r="Y11" s="78">
        <f>('Real Revenue'!X11+'Real Revenue'!Y11)/SUM('Real Revenue'!X$9:Y$26)</f>
        <v>2.1583928548350232E-2</v>
      </c>
      <c r="Z11" s="78">
        <f>('Real Revenue'!Y11+'Real Revenue'!Z11)/SUM('Real Revenue'!Y$9:Z$26)</f>
        <v>2.1465785578667063E-2</v>
      </c>
      <c r="AA11" s="78">
        <f>('Real Revenue'!Z11+'Real Revenue'!AA11)/SUM('Real Revenue'!Z$9:AA$26)</f>
        <v>1.8059797656263938E-2</v>
      </c>
      <c r="AB11" s="78">
        <f>('Real Revenue'!AA11+'Real Revenue'!AB11)/SUM('Real Revenue'!AA$9:AB$26)</f>
        <v>1.5820093539996142E-2</v>
      </c>
      <c r="AC11" s="78">
        <f>('Real Revenue'!AB11+'Real Revenue'!AC11)/SUM('Real Revenue'!AB$9:AC$26)</f>
        <v>1.7166457931380632E-2</v>
      </c>
      <c r="AD11" s="78">
        <f>('Real Revenue'!AD11+'Real Revenue'!AE11)/SUM('Real Revenue'!AD$9:AE$26)</f>
        <v>1.6707151820865254E-2</v>
      </c>
      <c r="AE11" s="78">
        <f>('Real Revenue'!AE11+'Real Revenue'!AF11)/SUM('Real Revenue'!AE$9:AF$26)</f>
        <v>1.5952330839676589E-2</v>
      </c>
      <c r="AF11" s="78">
        <f>('Real Revenue'!AF11+'Real Revenue'!AG11)/SUM('Real Revenue'!AF$9:AG$26)</f>
        <v>1.9489699863089918E-2</v>
      </c>
      <c r="AG11" s="78">
        <f>('Real Revenue'!AG11+'Real Revenue'!AH11)/SUM('Real Revenue'!AG$9:AH$26)</f>
        <v>2.2368891525613475E-2</v>
      </c>
      <c r="AH11" s="78">
        <f>('Real Revenue'!AH11+'Real Revenue'!AI11)/SUM('Real Revenue'!AH$9:AI$26)</f>
        <v>2.7488394365342769E-2</v>
      </c>
      <c r="AI11" s="78">
        <f>('Real Revenue'!AI11+'Real Revenue'!AJ11)/SUM('Real Revenue'!AI$9:AJ$26)</f>
        <v>3.1355968507112968E-2</v>
      </c>
      <c r="AJ11" s="78">
        <f>('Real Revenue'!AJ11+'Real Revenue'!AK11)/SUM('Real Revenue'!AJ$9:AK$26)</f>
        <v>2.4746687308773812E-2</v>
      </c>
      <c r="AK11" s="78">
        <f>('Real Revenue'!AK11+'Real Revenue'!AL11)/SUM('Real Revenue'!AK$9:AL$26)</f>
        <v>2.0917812427895522E-2</v>
      </c>
      <c r="AL11" s="78">
        <f>('Real Revenue'!AL11+'Real Revenue'!AM11)/SUM('Real Revenue'!AL$9:AM$26)</f>
        <v>2.3663351514207197E-2</v>
      </c>
      <c r="AM11" s="78">
        <f>('Real Revenue'!AM11+'Real Revenue'!AN11)/SUM('Real Revenue'!AM$9:AN$26)</f>
        <v>2.4059748100980362E-2</v>
      </c>
      <c r="AN11" s="78">
        <f>('Real Revenue'!AN11+'Real Revenue'!AO11)/SUM('Real Revenue'!AN$9:AO$26)</f>
        <v>2.1704729501368224E-2</v>
      </c>
      <c r="AO11" s="78">
        <f>('Real Revenue'!AO11+'Real Revenue'!AP11)/SUM('Real Revenue'!AO$9:AP$26)</f>
        <v>2.4928147071506337E-2</v>
      </c>
      <c r="AP11" s="78">
        <f>('Real Revenue'!AP11+'Real Revenue'!AQ11)/SUM('Real Revenue'!AP$9:AQ$26)</f>
        <v>2.6555122154366558E-2</v>
      </c>
      <c r="AQ11" s="78">
        <f>('Real Revenue'!AQ11+'Real Revenue'!AR11)/SUM('Real Revenue'!AQ$9:AR$26)</f>
        <v>2.2428598311351286E-2</v>
      </c>
      <c r="AR11" s="78">
        <f>('Real Revenue'!AR11+'Real Revenue'!AS11)/SUM('Real Revenue'!AR$9:AS$26)</f>
        <v>2.2854506950312662E-2</v>
      </c>
      <c r="AS11" s="78" t="e">
        <f>('Real Revenue'!AS11+'Real Revenue'!AT11)/SUM('Real Revenue'!AS$9:AT$26)</f>
        <v>#N/A</v>
      </c>
      <c r="AT11" s="78" t="e">
        <f>('Real Revenue'!AT11+'Real Revenue'!AU11)/SUM('Real Revenue'!AT$9:AU$26)</f>
        <v>#N/A</v>
      </c>
      <c r="AU11" s="78" t="e">
        <f>('Real Revenue'!AU11+'Real Revenue'!AV11)/SUM('Real Revenue'!AU$9:AV$26)</f>
        <v>#N/A</v>
      </c>
      <c r="AV11" s="78" t="e">
        <f>('Real Revenue'!AV11+'Real Revenue'!AW11)/SUM('Real Revenue'!AV$9:AW$26)</f>
        <v>#N/A</v>
      </c>
      <c r="AW11" s="78" t="e">
        <f>('Real Revenue'!AW11+'Real Revenue'!AX11)/SUM('Real Revenue'!AW$9:AX$26)</f>
        <v>#N/A</v>
      </c>
      <c r="AX11" s="78" t="e">
        <f>('Real Revenue'!AX11+'Real Revenue'!AY11)/SUM('Real Revenue'!AX$9:AY$26)</f>
        <v>#N/A</v>
      </c>
      <c r="AY11" s="78" t="e">
        <f>('Real Revenue'!AY11+'Real Revenue'!AZ11)/SUM('Real Revenue'!AY$9:AZ$26)</f>
        <v>#N/A</v>
      </c>
      <c r="AZ11" s="78" t="e">
        <f>('Real Revenue'!AZ11+'Real Revenue'!BA11)/SUM('Real Revenue'!AZ$9:BA$26)</f>
        <v>#N/A</v>
      </c>
    </row>
    <row r="12" spans="1:255"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69"/>
      <c r="H12" s="111">
        <f>('Real Revenue'!G12+'Real Revenue'!H12)/SUM('Real Revenue'!G$9:H$26)</f>
        <v>3.5943317606833759E-2</v>
      </c>
      <c r="I12" s="111">
        <f>('Real Revenue'!H12+'Real Revenue'!I12)/SUM('Real Revenue'!H$9:I$26)</f>
        <v>3.4301422566617001E-2</v>
      </c>
      <c r="J12" s="111">
        <f>('Real Revenue'!I12+'Real Revenue'!J12)/SUM('Real Revenue'!I$9:J$26)</f>
        <v>3.2634186590966834E-2</v>
      </c>
      <c r="K12" s="111">
        <f>('Real Revenue'!J12+'Real Revenue'!K12)/SUM('Real Revenue'!J$9:K$26)</f>
        <v>2.7109940561183047E-2</v>
      </c>
      <c r="L12" s="111">
        <f>('Real Revenue'!K12+'Real Revenue'!L12)/SUM('Real Revenue'!K$9:L$26)</f>
        <v>2.2305305692020463E-2</v>
      </c>
      <c r="M12" s="111">
        <f>('Real Revenue'!L12+'Real Revenue'!M12)/SUM('Real Revenue'!L$9:M$26)</f>
        <v>1.8356892391376695E-2</v>
      </c>
      <c r="N12" s="111">
        <f>('Real Revenue'!M12+'Real Revenue'!N12)/SUM('Real Revenue'!M$9:N$26)</f>
        <v>1.4523839061629558E-2</v>
      </c>
      <c r="O12" s="111">
        <f>('Real Revenue'!N12+'Real Revenue'!O12)/SUM('Real Revenue'!N$9:O$26)</f>
        <v>1.4198672534103784E-2</v>
      </c>
      <c r="P12" s="111">
        <f>('Real Revenue'!O12+'Real Revenue'!P12)/SUM('Real Revenue'!O$9:P$26)</f>
        <v>1.496757998350115E-2</v>
      </c>
      <c r="Q12" s="111">
        <f>('Real Revenue'!P12+'Real Revenue'!Q12)/SUM('Real Revenue'!P$9:Q$26)</f>
        <v>1.5529539745022877E-2</v>
      </c>
      <c r="R12" s="111">
        <f>('Real Revenue'!Q12+'Real Revenue'!R12)/SUM('Real Revenue'!Q$9:R$26)</f>
        <v>1.6554301014257696E-2</v>
      </c>
      <c r="S12" s="111">
        <f>('Real Revenue'!R12+'Real Revenue'!S12)/SUM('Real Revenue'!R$9:S$26)</f>
        <v>1.7502537839509762E-2</v>
      </c>
      <c r="T12" s="111">
        <f>('Real Revenue'!S12+'Real Revenue'!T12)/SUM('Real Revenue'!S$9:T$26)</f>
        <v>1.817448969002209E-2</v>
      </c>
      <c r="U12" s="111">
        <f>('Real Revenue'!T12+'Real Revenue'!U12)/SUM('Real Revenue'!T$9:U$26)</f>
        <v>1.6998260770090711E-2</v>
      </c>
      <c r="V12" s="111">
        <f>('Real Revenue'!U12+'Real Revenue'!V12)/SUM('Real Revenue'!U$9:V$26)</f>
        <v>1.3158727700069844E-2</v>
      </c>
      <c r="W12" s="111">
        <f>('Real Revenue'!V12+'Real Revenue'!W12)/SUM('Real Revenue'!V$9:W$26)</f>
        <v>1.1522091367744038E-2</v>
      </c>
      <c r="X12" s="111">
        <f>('Real Revenue'!W12+'Real Revenue'!X12)/SUM('Real Revenue'!W$9:X$26)</f>
        <v>1.101286350832772E-2</v>
      </c>
      <c r="Y12" s="111">
        <f>('Real Revenue'!X12+'Real Revenue'!Y12)/SUM('Real Revenue'!X$9:Y$26)</f>
        <v>1.0999153360490517E-2</v>
      </c>
      <c r="Z12" s="111">
        <f>('Real Revenue'!Y12+'Real Revenue'!Z12)/SUM('Real Revenue'!Y$9:Z$26)</f>
        <v>1.0728373899305053E-2</v>
      </c>
      <c r="AA12" s="111">
        <f>('Real Revenue'!Z12+'Real Revenue'!AA12)/SUM('Real Revenue'!Z$9:AA$26)</f>
        <v>9.5017921567484113E-3</v>
      </c>
      <c r="AB12" s="111">
        <f>('Real Revenue'!AA12+'Real Revenue'!AB12)/SUM('Real Revenue'!AA$9:AB$26)</f>
        <v>8.4139852891536287E-3</v>
      </c>
      <c r="AC12" s="111">
        <f>('Real Revenue'!AB12+'Real Revenue'!AC12)/SUM('Real Revenue'!AB$9:AC$26)</f>
        <v>8.0060564816997314E-3</v>
      </c>
      <c r="AD12" s="111">
        <f>('Real Revenue'!AD12+'Real Revenue'!AE12)/SUM('Real Revenue'!AD$9:AE$26)</f>
        <v>8.0567827623257027E-3</v>
      </c>
      <c r="AE12" s="111">
        <f>('Real Revenue'!AE12+'Real Revenue'!AF12)/SUM('Real Revenue'!AE$9:AF$26)</f>
        <v>7.6227292702554647E-3</v>
      </c>
      <c r="AF12" s="111">
        <f>('Real Revenue'!AF12+'Real Revenue'!AG12)/SUM('Real Revenue'!AF$9:AG$26)</f>
        <v>6.9234401496401227E-3</v>
      </c>
      <c r="AG12" s="111">
        <f>('Real Revenue'!AG12+'Real Revenue'!AH12)/SUM('Real Revenue'!AG$9:AH$26)</f>
        <v>7.3283763220221877E-3</v>
      </c>
      <c r="AH12" s="111">
        <f>('Real Revenue'!AH12+'Real Revenue'!AI12)/SUM('Real Revenue'!AH$9:AI$26)</f>
        <v>7.9733801462645842E-3</v>
      </c>
      <c r="AI12" s="111">
        <f>('Real Revenue'!AI12+'Real Revenue'!AJ12)/SUM('Real Revenue'!AI$9:AJ$26)</f>
        <v>8.3044380490691575E-3</v>
      </c>
      <c r="AJ12" s="111">
        <f>('Real Revenue'!AJ12+'Real Revenue'!AK12)/SUM('Real Revenue'!AJ$9:AK$26)</f>
        <v>7.7168268658884759E-3</v>
      </c>
      <c r="AK12" s="111">
        <f>('Real Revenue'!AK12+'Real Revenue'!AL12)/SUM('Real Revenue'!AK$9:AL$26)</f>
        <v>6.0661870714749421E-3</v>
      </c>
      <c r="AL12" s="111">
        <f>('Real Revenue'!AL12+'Real Revenue'!AM12)/SUM('Real Revenue'!AL$9:AM$26)</f>
        <v>5.5944504478632334E-3</v>
      </c>
      <c r="AM12" s="111">
        <f>('Real Revenue'!AM12+'Real Revenue'!AN12)/SUM('Real Revenue'!AM$9:AN$26)</f>
        <v>5.204968851549063E-3</v>
      </c>
      <c r="AN12" s="111">
        <f>('Real Revenue'!AN12+'Real Revenue'!AO12)/SUM('Real Revenue'!AN$9:AO$26)</f>
        <v>4.6897780010358332E-3</v>
      </c>
      <c r="AO12" s="111">
        <f>('Real Revenue'!AO12+'Real Revenue'!AP12)/SUM('Real Revenue'!AO$9:AP$26)</f>
        <v>5.5786096989190806E-3</v>
      </c>
      <c r="AP12" s="111">
        <f>('Real Revenue'!AP12+'Real Revenue'!AQ12)/SUM('Real Revenue'!AP$9:AQ$26)</f>
        <v>5.5726738308277774E-3</v>
      </c>
      <c r="AQ12" s="111">
        <f>('Real Revenue'!AQ12+'Real Revenue'!AR12)/SUM('Real Revenue'!AQ$9:AR$26)</f>
        <v>4.6262166881357392E-3</v>
      </c>
      <c r="AR12" s="111">
        <f>('Real Revenue'!AR12+'Real Revenue'!AS12)/SUM('Real Revenue'!AR$9:AS$26)</f>
        <v>4.3737972629864985E-3</v>
      </c>
      <c r="AS12" s="111" t="e">
        <f>('Real Revenue'!AS12+'Real Revenue'!AT12)/SUM('Real Revenue'!AS$9:AT$26)</f>
        <v>#N/A</v>
      </c>
      <c r="AT12" s="111" t="e">
        <f>('Real Revenue'!AT12+'Real Revenue'!AU12)/SUM('Real Revenue'!AT$9:AU$26)</f>
        <v>#N/A</v>
      </c>
      <c r="AU12" s="111" t="e">
        <f>('Real Revenue'!AU12+'Real Revenue'!AV12)/SUM('Real Revenue'!AU$9:AV$26)</f>
        <v>#N/A</v>
      </c>
      <c r="AV12" s="111" t="e">
        <f>('Real Revenue'!AV12+'Real Revenue'!AW12)/SUM('Real Revenue'!AV$9:AW$26)</f>
        <v>#N/A</v>
      </c>
      <c r="AW12" s="111" t="e">
        <f>('Real Revenue'!AW12+'Real Revenue'!AX12)/SUM('Real Revenue'!AW$9:AX$26)</f>
        <v>#N/A</v>
      </c>
      <c r="AX12" s="111" t="e">
        <f>('Real Revenue'!AX12+'Real Revenue'!AY12)/SUM('Real Revenue'!AX$9:AY$26)</f>
        <v>#N/A</v>
      </c>
      <c r="AY12" s="111" t="e">
        <f>('Real Revenue'!AY12+'Real Revenue'!AZ12)/SUM('Real Revenue'!AY$9:AZ$26)</f>
        <v>#N/A</v>
      </c>
      <c r="AZ12" s="111" t="e">
        <f>('Real Revenue'!AZ12+'Real Revenue'!BA12)/SUM('Real Revenue'!AZ$9:BA$26)</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69"/>
      <c r="H13" s="111">
        <f>('Real Revenue'!G13+'Real Revenue'!H13)/SUM('Real Revenue'!G$9:H$26)</f>
        <v>3.5059734755747592E-2</v>
      </c>
      <c r="I13" s="111">
        <f>('Real Revenue'!H13+'Real Revenue'!I13)/SUM('Real Revenue'!H$9:I$26)</f>
        <v>3.5320706589370497E-2</v>
      </c>
      <c r="J13" s="111">
        <f>('Real Revenue'!I13+'Real Revenue'!J13)/SUM('Real Revenue'!I$9:J$26)</f>
        <v>3.4639499556052257E-2</v>
      </c>
      <c r="K13" s="111">
        <f>('Real Revenue'!J13+'Real Revenue'!K13)/SUM('Real Revenue'!J$9:K$26)</f>
        <v>3.2263966602199969E-2</v>
      </c>
      <c r="L13" s="111">
        <f>('Real Revenue'!K13+'Real Revenue'!L13)/SUM('Real Revenue'!K$9:L$26)</f>
        <v>3.1093747546476452E-2</v>
      </c>
      <c r="M13" s="111">
        <f>('Real Revenue'!L13+'Real Revenue'!M13)/SUM('Real Revenue'!L$9:M$26)</f>
        <v>3.0352119851449283E-2</v>
      </c>
      <c r="N13" s="111">
        <f>('Real Revenue'!M13+'Real Revenue'!N13)/SUM('Real Revenue'!M$9:N$26)</f>
        <v>2.6362942807031359E-2</v>
      </c>
      <c r="O13" s="111">
        <f>('Real Revenue'!N13+'Real Revenue'!O13)/SUM('Real Revenue'!N$9:O$26)</f>
        <v>2.4776601320384093E-2</v>
      </c>
      <c r="P13" s="111">
        <f>('Real Revenue'!O13+'Real Revenue'!P13)/SUM('Real Revenue'!O$9:P$26)</f>
        <v>2.7485836974209039E-2</v>
      </c>
      <c r="Q13" s="111">
        <f>('Real Revenue'!P13+'Real Revenue'!Q13)/SUM('Real Revenue'!P$9:Q$26)</f>
        <v>2.3206820572771025E-2</v>
      </c>
      <c r="R13" s="111">
        <f>('Real Revenue'!Q13+'Real Revenue'!R13)/SUM('Real Revenue'!Q$9:R$26)</f>
        <v>2.3021421049832416E-2</v>
      </c>
      <c r="S13" s="111">
        <f>('Real Revenue'!R13+'Real Revenue'!S13)/SUM('Real Revenue'!R$9:S$26)</f>
        <v>2.9884681389215084E-2</v>
      </c>
      <c r="T13" s="111">
        <f>('Real Revenue'!S13+'Real Revenue'!T13)/SUM('Real Revenue'!S$9:T$26)</f>
        <v>3.2101507216363283E-2</v>
      </c>
      <c r="U13" s="111">
        <f>('Real Revenue'!T13+'Real Revenue'!U13)/SUM('Real Revenue'!T$9:U$26)</f>
        <v>3.0875580791939597E-2</v>
      </c>
      <c r="V13" s="111">
        <f>('Real Revenue'!U13+'Real Revenue'!V13)/SUM('Real Revenue'!U$9:V$26)</f>
        <v>2.6925582850445665E-2</v>
      </c>
      <c r="W13" s="111">
        <f>('Real Revenue'!V13+'Real Revenue'!W13)/SUM('Real Revenue'!V$9:W$26)</f>
        <v>2.3634322064631907E-2</v>
      </c>
      <c r="X13" s="111">
        <f>('Real Revenue'!W13+'Real Revenue'!X13)/SUM('Real Revenue'!W$9:X$26)</f>
        <v>2.3238333721073371E-2</v>
      </c>
      <c r="Y13" s="111">
        <f>('Real Revenue'!X13+'Real Revenue'!Y13)/SUM('Real Revenue'!X$9:Y$26)</f>
        <v>2.3118490360589068E-2</v>
      </c>
      <c r="Z13" s="111">
        <f>('Real Revenue'!Y13+'Real Revenue'!Z13)/SUM('Real Revenue'!Y$9:Z$26)</f>
        <v>2.0985321554172265E-2</v>
      </c>
      <c r="AA13" s="111">
        <f>('Real Revenue'!Z13+'Real Revenue'!AA13)/SUM('Real Revenue'!Z$9:AA$26)</f>
        <v>1.7954076652429051E-2</v>
      </c>
      <c r="AB13" s="111">
        <f>('Real Revenue'!AA13+'Real Revenue'!AB13)/SUM('Real Revenue'!AA$9:AB$26)</f>
        <v>1.472950503824275E-2</v>
      </c>
      <c r="AC13" s="111">
        <f>('Real Revenue'!AB13+'Real Revenue'!AC13)/SUM('Real Revenue'!AB$9:AC$26)</f>
        <v>1.4103098667423567E-2</v>
      </c>
      <c r="AD13" s="111">
        <f>('Real Revenue'!AD13+'Real Revenue'!AE13)/SUM('Real Revenue'!AD$9:AE$26)</f>
        <v>1.4903932272146755E-2</v>
      </c>
      <c r="AE13" s="111">
        <f>('Real Revenue'!AE13+'Real Revenue'!AF13)/SUM('Real Revenue'!AE$9:AF$26)</f>
        <v>1.4694166670441634E-2</v>
      </c>
      <c r="AF13" s="111">
        <f>('Real Revenue'!AF13+'Real Revenue'!AG13)/SUM('Real Revenue'!AF$9:AG$26)</f>
        <v>1.3610428452688958E-2</v>
      </c>
      <c r="AG13" s="111">
        <f>('Real Revenue'!AG13+'Real Revenue'!AH13)/SUM('Real Revenue'!AG$9:AH$26)</f>
        <v>1.3289030783313659E-2</v>
      </c>
      <c r="AH13" s="111">
        <f>('Real Revenue'!AH13+'Real Revenue'!AI13)/SUM('Real Revenue'!AH$9:AI$26)</f>
        <v>1.4518482304705935E-2</v>
      </c>
      <c r="AI13" s="111">
        <f>('Real Revenue'!AI13+'Real Revenue'!AJ13)/SUM('Real Revenue'!AI$9:AJ$26)</f>
        <v>1.4870460027445149E-2</v>
      </c>
      <c r="AJ13" s="111">
        <f>('Real Revenue'!AJ13+'Real Revenue'!AK13)/SUM('Real Revenue'!AJ$9:AK$26)</f>
        <v>1.3540828769351164E-2</v>
      </c>
      <c r="AK13" s="111">
        <f>('Real Revenue'!AK13+'Real Revenue'!AL13)/SUM('Real Revenue'!AK$9:AL$26)</f>
        <v>1.198170158451436E-2</v>
      </c>
      <c r="AL13" s="111">
        <f>('Real Revenue'!AL13+'Real Revenue'!AM13)/SUM('Real Revenue'!AL$9:AM$26)</f>
        <v>1.0650360903455891E-2</v>
      </c>
      <c r="AM13" s="111">
        <f>('Real Revenue'!AM13+'Real Revenue'!AN13)/SUM('Real Revenue'!AM$9:AN$26)</f>
        <v>9.2057193073572293E-3</v>
      </c>
      <c r="AN13" s="111">
        <f>('Real Revenue'!AN13+'Real Revenue'!AO13)/SUM('Real Revenue'!AN$9:AO$26)</f>
        <v>8.0725434457806968E-3</v>
      </c>
      <c r="AO13" s="111">
        <f>('Real Revenue'!AO13+'Real Revenue'!AP13)/SUM('Real Revenue'!AO$9:AP$26)</f>
        <v>8.2633864420447456E-3</v>
      </c>
      <c r="AP13" s="111">
        <f>('Real Revenue'!AP13+'Real Revenue'!AQ13)/SUM('Real Revenue'!AP$9:AQ$26)</f>
        <v>8.6810616855136427E-3</v>
      </c>
      <c r="AQ13" s="111">
        <f>('Real Revenue'!AQ13+'Real Revenue'!AR13)/SUM('Real Revenue'!AQ$9:AR$26)</f>
        <v>8.7948447583732058E-3</v>
      </c>
      <c r="AR13" s="111">
        <f>('Real Revenue'!AR13+'Real Revenue'!AS13)/SUM('Real Revenue'!AR$9:AS$26)</f>
        <v>8.683795950241496E-3</v>
      </c>
      <c r="AS13" s="111" t="e">
        <f>('Real Revenue'!AS13+'Real Revenue'!AT13)/SUM('Real Revenue'!AS$9:AT$26)</f>
        <v>#N/A</v>
      </c>
      <c r="AT13" s="111" t="e">
        <f>('Real Revenue'!AT13+'Real Revenue'!AU13)/SUM('Real Revenue'!AT$9:AU$26)</f>
        <v>#N/A</v>
      </c>
      <c r="AU13" s="111" t="e">
        <f>('Real Revenue'!AU13+'Real Revenue'!AV13)/SUM('Real Revenue'!AU$9:AV$26)</f>
        <v>#N/A</v>
      </c>
      <c r="AV13" s="111" t="e">
        <f>('Real Revenue'!AV13+'Real Revenue'!AW13)/SUM('Real Revenue'!AV$9:AW$26)</f>
        <v>#N/A</v>
      </c>
      <c r="AW13" s="111" t="e">
        <f>('Real Revenue'!AW13+'Real Revenue'!AX13)/SUM('Real Revenue'!AW$9:AX$26)</f>
        <v>#N/A</v>
      </c>
      <c r="AX13" s="111" t="e">
        <f>('Real Revenue'!AX13+'Real Revenue'!AY13)/SUM('Real Revenue'!AX$9:AY$26)</f>
        <v>#N/A</v>
      </c>
      <c r="AY13" s="111" t="e">
        <f>('Real Revenue'!AY13+'Real Revenue'!AZ13)/SUM('Real Revenue'!AY$9:AZ$26)</f>
        <v>#N/A</v>
      </c>
      <c r="AZ13" s="111" t="e">
        <f>('Real Revenue'!AZ13+'Real Revenue'!BA13)/SUM('Real Revenue'!AZ$9:BA$26)</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69"/>
      <c r="H14" s="111">
        <f>('Real Revenue'!G14+'Real Revenue'!H14)/SUM('Real Revenue'!G$9:H$26)</f>
        <v>1.5855976875168629E-2</v>
      </c>
      <c r="I14" s="111">
        <f>('Real Revenue'!H14+'Real Revenue'!I14)/SUM('Real Revenue'!H$9:I$26)</f>
        <v>1.4215334533573482E-2</v>
      </c>
      <c r="J14" s="111">
        <f>('Real Revenue'!I14+'Real Revenue'!J14)/SUM('Real Revenue'!I$9:J$26)</f>
        <v>1.3564635048315246E-2</v>
      </c>
      <c r="K14" s="111">
        <f>('Real Revenue'!J14+'Real Revenue'!K14)/SUM('Real Revenue'!J$9:K$26)</f>
        <v>1.4877977461980746E-2</v>
      </c>
      <c r="L14" s="111">
        <f>('Real Revenue'!K14+'Real Revenue'!L14)/SUM('Real Revenue'!K$9:L$26)</f>
        <v>1.4765213245363633E-2</v>
      </c>
      <c r="M14" s="111">
        <f>('Real Revenue'!L14+'Real Revenue'!M14)/SUM('Real Revenue'!L$9:M$26)</f>
        <v>1.3987878886005691E-2</v>
      </c>
      <c r="N14" s="111">
        <f>('Real Revenue'!M14+'Real Revenue'!N14)/SUM('Real Revenue'!M$9:N$26)</f>
        <v>1.3086327615188711E-2</v>
      </c>
      <c r="O14" s="111">
        <f>('Real Revenue'!N14+'Real Revenue'!O14)/SUM('Real Revenue'!N$9:O$26)</f>
        <v>1.2729064440319125E-2</v>
      </c>
      <c r="P14" s="111">
        <f>('Real Revenue'!O14+'Real Revenue'!P14)/SUM('Real Revenue'!O$9:P$26)</f>
        <v>1.1196191589329819E-2</v>
      </c>
      <c r="Q14" s="111">
        <f>('Real Revenue'!P14+'Real Revenue'!Q14)/SUM('Real Revenue'!P$9:Q$26)</f>
        <v>8.2173516363230198E-3</v>
      </c>
      <c r="R14" s="111">
        <f>('Real Revenue'!Q14+'Real Revenue'!R14)/SUM('Real Revenue'!Q$9:R$26)</f>
        <v>1.062296366657719E-2</v>
      </c>
      <c r="S14" s="111">
        <f>('Real Revenue'!R14+'Real Revenue'!S14)/SUM('Real Revenue'!R$9:S$26)</f>
        <v>1.7715926558454692E-2</v>
      </c>
      <c r="T14" s="111">
        <f>('Real Revenue'!S14+'Real Revenue'!T14)/SUM('Real Revenue'!S$9:T$26)</f>
        <v>2.1835211269598333E-2</v>
      </c>
      <c r="U14" s="111">
        <f>('Real Revenue'!T14+'Real Revenue'!U14)/SUM('Real Revenue'!T$9:U$26)</f>
        <v>2.2184065735945575E-2</v>
      </c>
      <c r="V14" s="111">
        <f>('Real Revenue'!U14+'Real Revenue'!V14)/SUM('Real Revenue'!U$9:V$26)</f>
        <v>1.9599954260995072E-2</v>
      </c>
      <c r="W14" s="111">
        <f>('Real Revenue'!V14+'Real Revenue'!W14)/SUM('Real Revenue'!V$9:W$26)</f>
        <v>1.7060474030204054E-2</v>
      </c>
      <c r="X14" s="111">
        <f>('Real Revenue'!W14+'Real Revenue'!X14)/SUM('Real Revenue'!W$9:X$26)</f>
        <v>1.8208571972447796E-2</v>
      </c>
      <c r="Y14" s="111">
        <f>('Real Revenue'!X14+'Real Revenue'!Y14)/SUM('Real Revenue'!X$9:Y$26)</f>
        <v>1.7984584540690299E-2</v>
      </c>
      <c r="Z14" s="111">
        <f>('Real Revenue'!Y14+'Real Revenue'!Z14)/SUM('Real Revenue'!Y$9:Z$26)</f>
        <v>1.4481011273090877E-2</v>
      </c>
      <c r="AA14" s="111">
        <f>('Real Revenue'!Z14+'Real Revenue'!AA14)/SUM('Real Revenue'!Z$9:AA$26)</f>
        <v>1.2295061342094007E-2</v>
      </c>
      <c r="AB14" s="111">
        <f>('Real Revenue'!AA14+'Real Revenue'!AB14)/SUM('Real Revenue'!AA$9:AB$26)</f>
        <v>1.174519485927201E-2</v>
      </c>
      <c r="AC14" s="111">
        <f>('Real Revenue'!AB14+'Real Revenue'!AC14)/SUM('Real Revenue'!AB$9:AC$26)</f>
        <v>1.0624720988780988E-2</v>
      </c>
      <c r="AD14" s="111">
        <f>('Real Revenue'!AD14+'Real Revenue'!AE14)/SUM('Real Revenue'!AD$9:AE$26)</f>
        <v>8.1655497549715933E-3</v>
      </c>
      <c r="AE14" s="111">
        <f>('Real Revenue'!AE14+'Real Revenue'!AF14)/SUM('Real Revenue'!AE$9:AF$26)</f>
        <v>8.2548736706854389E-3</v>
      </c>
      <c r="AF14" s="111">
        <f>('Real Revenue'!AF14+'Real Revenue'!AG14)/SUM('Real Revenue'!AF$9:AG$26)</f>
        <v>9.5841336844402093E-3</v>
      </c>
      <c r="AG14" s="111">
        <f>('Real Revenue'!AG14+'Real Revenue'!AH14)/SUM('Real Revenue'!AG$9:AH$26)</f>
        <v>1.0209974522267889E-2</v>
      </c>
      <c r="AH14" s="111">
        <f>('Real Revenue'!AH14+'Real Revenue'!AI14)/SUM('Real Revenue'!AH$9:AI$26)</f>
        <v>1.2483450600445355E-2</v>
      </c>
      <c r="AI14" s="111">
        <f>('Real Revenue'!AI14+'Real Revenue'!AJ14)/SUM('Real Revenue'!AI$9:AJ$26)</f>
        <v>1.200204509388377E-2</v>
      </c>
      <c r="AJ14" s="111">
        <f>('Real Revenue'!AJ14+'Real Revenue'!AK14)/SUM('Real Revenue'!AJ$9:AK$26)</f>
        <v>1.0829336564963148E-2</v>
      </c>
      <c r="AK14" s="111">
        <f>('Real Revenue'!AK14+'Real Revenue'!AL14)/SUM('Real Revenue'!AK$9:AL$26)</f>
        <v>1.0297049343766717E-2</v>
      </c>
      <c r="AL14" s="111">
        <f>('Real Revenue'!AL14+'Real Revenue'!AM14)/SUM('Real Revenue'!AL$9:AM$26)</f>
        <v>9.0631898990412817E-3</v>
      </c>
      <c r="AM14" s="111">
        <f>('Real Revenue'!AM14+'Real Revenue'!AN14)/SUM('Real Revenue'!AM$9:AN$26)</f>
        <v>1.0638799311006716E-2</v>
      </c>
      <c r="AN14" s="111">
        <f>('Real Revenue'!AN14+'Real Revenue'!AO14)/SUM('Real Revenue'!AN$9:AO$26)</f>
        <v>1.1289015785588479E-2</v>
      </c>
      <c r="AO14" s="111">
        <f>('Real Revenue'!AO14+'Real Revenue'!AP14)/SUM('Real Revenue'!AO$9:AP$26)</f>
        <v>9.0550288372590691E-3</v>
      </c>
      <c r="AP14" s="111">
        <f>('Real Revenue'!AP14+'Real Revenue'!AQ14)/SUM('Real Revenue'!AP$9:AQ$26)</f>
        <v>7.0414309706207379E-3</v>
      </c>
      <c r="AQ14" s="111">
        <f>('Real Revenue'!AQ14+'Real Revenue'!AR14)/SUM('Real Revenue'!AQ$9:AR$26)</f>
        <v>7.1618107102481704E-3</v>
      </c>
      <c r="AR14" s="111">
        <f>('Real Revenue'!AR14+'Real Revenue'!AS14)/SUM('Real Revenue'!AR$9:AS$26)</f>
        <v>7.7047846615188173E-3</v>
      </c>
      <c r="AS14" s="111" t="e">
        <f>('Real Revenue'!AS14+'Real Revenue'!AT14)/SUM('Real Revenue'!AS$9:AT$26)</f>
        <v>#N/A</v>
      </c>
      <c r="AT14" s="111" t="e">
        <f>('Real Revenue'!AT14+'Real Revenue'!AU14)/SUM('Real Revenue'!AT$9:AU$26)</f>
        <v>#N/A</v>
      </c>
      <c r="AU14" s="111" t="e">
        <f>('Real Revenue'!AU14+'Real Revenue'!AV14)/SUM('Real Revenue'!AU$9:AV$26)</f>
        <v>#N/A</v>
      </c>
      <c r="AV14" s="111" t="e">
        <f>('Real Revenue'!AV14+'Real Revenue'!AW14)/SUM('Real Revenue'!AV$9:AW$26)</f>
        <v>#N/A</v>
      </c>
      <c r="AW14" s="111" t="e">
        <f>('Real Revenue'!AW14+'Real Revenue'!AX14)/SUM('Real Revenue'!AW$9:AX$26)</f>
        <v>#N/A</v>
      </c>
      <c r="AX14" s="111" t="e">
        <f>('Real Revenue'!AX14+'Real Revenue'!AY14)/SUM('Real Revenue'!AX$9:AY$26)</f>
        <v>#N/A</v>
      </c>
      <c r="AY14" s="111" t="e">
        <f>('Real Revenue'!AY14+'Real Revenue'!AZ14)/SUM('Real Revenue'!AY$9:AZ$26)</f>
        <v>#N/A</v>
      </c>
      <c r="AZ14" s="111" t="e">
        <f>('Real Revenue'!AZ14+'Real Revenue'!BA14)/SUM('Real Revenue'!AZ$9:BA$26)</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Revenue'!H15)/SUM('Real Revenue'!G$9:H$26)</f>
        <v>8.835425242601451E-2</v>
      </c>
      <c r="I15" s="78">
        <f>('Real Revenue'!H15+'Real Revenue'!I15)/SUM('Real Revenue'!H$9:I$26)</f>
        <v>7.7248464278524734E-2</v>
      </c>
      <c r="J15" s="78">
        <f>('Real Revenue'!I15+'Real Revenue'!J15)/SUM('Real Revenue'!I$9:J$26)</f>
        <v>5.9225781521916855E-2</v>
      </c>
      <c r="K15" s="78">
        <f>('Real Revenue'!J15+'Real Revenue'!K15)/SUM('Real Revenue'!J$9:K$26)</f>
        <v>5.2716023320410026E-2</v>
      </c>
      <c r="L15" s="78">
        <f>('Real Revenue'!K15+'Real Revenue'!L15)/SUM('Real Revenue'!K$9:L$26)</f>
        <v>5.0157374918676785E-2</v>
      </c>
      <c r="M15" s="78">
        <f>('Real Revenue'!L15+'Real Revenue'!M15)/SUM('Real Revenue'!L$9:M$26)</f>
        <v>4.7657129345174805E-2</v>
      </c>
      <c r="N15" s="78">
        <f>('Real Revenue'!M15+'Real Revenue'!N15)/SUM('Real Revenue'!M$9:N$26)</f>
        <v>4.590940503530172E-2</v>
      </c>
      <c r="O15" s="78">
        <f>('Real Revenue'!N15+'Real Revenue'!O15)/SUM('Real Revenue'!N$9:O$26)</f>
        <v>4.5743670936034139E-2</v>
      </c>
      <c r="P15" s="78">
        <f>('Real Revenue'!O15+'Real Revenue'!P15)/SUM('Real Revenue'!O$9:P$26)</f>
        <v>4.7690641739893708E-2</v>
      </c>
      <c r="Q15" s="78">
        <f>('Real Revenue'!P15+'Real Revenue'!Q15)/SUM('Real Revenue'!P$9:Q$26)</f>
        <v>4.5701788880422763E-2</v>
      </c>
      <c r="R15" s="78">
        <f>('Real Revenue'!Q15+'Real Revenue'!R15)/SUM('Real Revenue'!Q$9:R$26)</f>
        <v>4.5937022481638459E-2</v>
      </c>
      <c r="S15" s="78">
        <f>('Real Revenue'!R15+'Real Revenue'!S15)/SUM('Real Revenue'!R$9:S$26)</f>
        <v>4.8604549524189078E-2</v>
      </c>
      <c r="T15" s="78">
        <f>('Real Revenue'!S15+'Real Revenue'!T15)/SUM('Real Revenue'!S$9:T$26)</f>
        <v>4.6802607323819523E-2</v>
      </c>
      <c r="U15" s="78">
        <f>('Real Revenue'!T15+'Real Revenue'!U15)/SUM('Real Revenue'!T$9:U$26)</f>
        <v>4.2527012184722192E-2</v>
      </c>
      <c r="V15" s="78">
        <f>('Real Revenue'!U15+'Real Revenue'!V15)/SUM('Real Revenue'!U$9:V$26)</f>
        <v>3.550920986766716E-2</v>
      </c>
      <c r="W15" s="78">
        <f>('Real Revenue'!V15+'Real Revenue'!W15)/SUM('Real Revenue'!V$9:W$26)</f>
        <v>3.0730932875649462E-2</v>
      </c>
      <c r="X15" s="78">
        <f>('Real Revenue'!W15+'Real Revenue'!X15)/SUM('Real Revenue'!W$9:X$26)</f>
        <v>2.8446569980471108E-2</v>
      </c>
      <c r="Y15" s="78">
        <f>('Real Revenue'!X15+'Real Revenue'!Y15)/SUM('Real Revenue'!X$9:Y$26)</f>
        <v>2.6881491667925562E-2</v>
      </c>
      <c r="Z15" s="78">
        <f>('Real Revenue'!Y15+'Real Revenue'!Z15)/SUM('Real Revenue'!Y$9:Z$26)</f>
        <v>2.5380006969946568E-2</v>
      </c>
      <c r="AA15" s="78">
        <f>('Real Revenue'!Z15+'Real Revenue'!AA15)/SUM('Real Revenue'!Z$9:AA$26)</f>
        <v>2.4073951378716766E-2</v>
      </c>
      <c r="AB15" s="78">
        <f>('Real Revenue'!AA15+'Real Revenue'!AB15)/SUM('Real Revenue'!AA$9:AB$26)</f>
        <v>2.5326702663027029E-2</v>
      </c>
      <c r="AC15" s="78">
        <f>('Real Revenue'!AB15+'Real Revenue'!AC15)/SUM('Real Revenue'!AB$9:AC$26)</f>
        <v>2.6427655446647443E-2</v>
      </c>
      <c r="AD15" s="78">
        <f>('Real Revenue'!AD15+'Real Revenue'!AE15)/SUM('Real Revenue'!AD$9:AE$26)</f>
        <v>2.697979572747343E-2</v>
      </c>
      <c r="AE15" s="78">
        <f>('Real Revenue'!AE15+'Real Revenue'!AF15)/SUM('Real Revenue'!AE$9:AF$26)</f>
        <v>2.8201341706706622E-2</v>
      </c>
      <c r="AF15" s="78">
        <f>('Real Revenue'!AF15+'Real Revenue'!AG15)/SUM('Real Revenue'!AF$9:AG$26)</f>
        <v>2.8035188854341076E-2</v>
      </c>
      <c r="AG15" s="78">
        <f>('Real Revenue'!AG15+'Real Revenue'!AH15)/SUM('Real Revenue'!AG$9:AH$26)</f>
        <v>2.7393569687869469E-2</v>
      </c>
      <c r="AH15" s="78">
        <f>('Real Revenue'!AH15+'Real Revenue'!AI15)/SUM('Real Revenue'!AH$9:AI$26)</f>
        <v>2.8969692345674813E-2</v>
      </c>
      <c r="AI15" s="78">
        <f>('Real Revenue'!AI15+'Real Revenue'!AJ15)/SUM('Real Revenue'!AI$9:AJ$26)</f>
        <v>2.9566528653746885E-2</v>
      </c>
      <c r="AJ15" s="78">
        <f>('Real Revenue'!AJ15+'Real Revenue'!AK15)/SUM('Real Revenue'!AJ$9:AK$26)</f>
        <v>2.6532136987481941E-2</v>
      </c>
      <c r="AK15" s="78">
        <f>('Real Revenue'!AK15+'Real Revenue'!AL15)/SUM('Real Revenue'!AK$9:AL$26)</f>
        <v>2.2710337899134504E-2</v>
      </c>
      <c r="AL15" s="78">
        <f>('Real Revenue'!AL15+'Real Revenue'!AM15)/SUM('Real Revenue'!AL$9:AM$26)</f>
        <v>1.6962276967250015E-2</v>
      </c>
      <c r="AM15" s="78">
        <f>('Real Revenue'!AM15+'Real Revenue'!AN15)/SUM('Real Revenue'!AM$9:AN$26)</f>
        <v>1.333167965652321E-2</v>
      </c>
      <c r="AN15" s="78">
        <f>('Real Revenue'!AN15+'Real Revenue'!AO15)/SUM('Real Revenue'!AN$9:AO$26)</f>
        <v>1.3603658716079567E-2</v>
      </c>
      <c r="AO15" s="78">
        <f>('Real Revenue'!AO15+'Real Revenue'!AP15)/SUM('Real Revenue'!AO$9:AP$26)</f>
        <v>1.318526209575605E-2</v>
      </c>
      <c r="AP15" s="78">
        <f>('Real Revenue'!AP15+'Real Revenue'!AQ15)/SUM('Real Revenue'!AP$9:AQ$26)</f>
        <v>1.3070596431491862E-2</v>
      </c>
      <c r="AQ15" s="78">
        <f>('Real Revenue'!AQ15+'Real Revenue'!AR15)/SUM('Real Revenue'!AQ$9:AR$26)</f>
        <v>1.3237730375311898E-2</v>
      </c>
      <c r="AR15" s="78">
        <f>('Real Revenue'!AR15+'Real Revenue'!AS15)/SUM('Real Revenue'!AR$9:AS$26)</f>
        <v>1.3279393632426171E-2</v>
      </c>
      <c r="AS15" s="78" t="e">
        <f>('Real Revenue'!AS15+'Real Revenue'!AT15)/SUM('Real Revenue'!AS$9:AT$26)</f>
        <v>#N/A</v>
      </c>
      <c r="AT15" s="78" t="e">
        <f>('Real Revenue'!AT15+'Real Revenue'!AU15)/SUM('Real Revenue'!AT$9:AU$26)</f>
        <v>#N/A</v>
      </c>
      <c r="AU15" s="78" t="e">
        <f>('Real Revenue'!AU15+'Real Revenue'!AV15)/SUM('Real Revenue'!AU$9:AV$26)</f>
        <v>#N/A</v>
      </c>
      <c r="AV15" s="78" t="e">
        <f>('Real Revenue'!AV15+'Real Revenue'!AW15)/SUM('Real Revenue'!AV$9:AW$26)</f>
        <v>#N/A</v>
      </c>
      <c r="AW15" s="78" t="e">
        <f>('Real Revenue'!AW15+'Real Revenue'!AX15)/SUM('Real Revenue'!AW$9:AX$26)</f>
        <v>#N/A</v>
      </c>
      <c r="AX15" s="78" t="e">
        <f>('Real Revenue'!AX15+'Real Revenue'!AY15)/SUM('Real Revenue'!AX$9:AY$26)</f>
        <v>#N/A</v>
      </c>
      <c r="AY15" s="78" t="e">
        <f>('Real Revenue'!AY15+'Real Revenue'!AZ15)/SUM('Real Revenue'!AY$9:AZ$26)</f>
        <v>#N/A</v>
      </c>
      <c r="AZ15" s="78" t="e">
        <f>('Real Revenue'!AZ15+'Real Revenue'!BA15)/SUM('Real Revenue'!AZ$9:BA$26)</f>
        <v>#N/A</v>
      </c>
    </row>
    <row r="16" spans="1:255"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Revenue'!H16)/SUM('Real Revenue'!G$9:H$26)</f>
        <v>6.8200084764115265E-2</v>
      </c>
      <c r="I16" s="78">
        <f>('Real Revenue'!H16+'Real Revenue'!I16)/SUM('Real Revenue'!H$9:I$26)</f>
        <v>8.2700576726180169E-2</v>
      </c>
      <c r="J16" s="78">
        <f>('Real Revenue'!I16+'Real Revenue'!J16)/SUM('Real Revenue'!I$9:J$26)</f>
        <v>7.7542688121915615E-2</v>
      </c>
      <c r="K16" s="78">
        <f>('Real Revenue'!J16+'Real Revenue'!K16)/SUM('Real Revenue'!J$9:K$26)</f>
        <v>7.2299955050528067E-2</v>
      </c>
      <c r="L16" s="78">
        <f>('Real Revenue'!K16+'Real Revenue'!L16)/SUM('Real Revenue'!K$9:L$26)</f>
        <v>7.2619799030759893E-2</v>
      </c>
      <c r="M16" s="78">
        <f>('Real Revenue'!L16+'Real Revenue'!M16)/SUM('Real Revenue'!L$9:M$26)</f>
        <v>7.9963047183529229E-2</v>
      </c>
      <c r="N16" s="78">
        <f>('Real Revenue'!M16+'Real Revenue'!N16)/SUM('Real Revenue'!M$9:N$26)</f>
        <v>9.360320335491594E-2</v>
      </c>
      <c r="O16" s="78">
        <f>('Real Revenue'!N16+'Real Revenue'!O16)/SUM('Real Revenue'!N$9:O$26)</f>
        <v>0.10950695513006052</v>
      </c>
      <c r="P16" s="78">
        <f>('Real Revenue'!O16+'Real Revenue'!P16)/SUM('Real Revenue'!O$9:P$26)</f>
        <v>0.11633704865140017</v>
      </c>
      <c r="Q16" s="78">
        <f>('Real Revenue'!P16+'Real Revenue'!Q16)/SUM('Real Revenue'!P$9:Q$26)</f>
        <v>0.11307684300601466</v>
      </c>
      <c r="R16" s="78">
        <f>('Real Revenue'!Q16+'Real Revenue'!R16)/SUM('Real Revenue'!Q$9:R$26)</f>
        <v>0.10860769632144623</v>
      </c>
      <c r="S16" s="78">
        <f>('Real Revenue'!R16+'Real Revenue'!S16)/SUM('Real Revenue'!R$9:S$26)</f>
        <v>0.10206089031829033</v>
      </c>
      <c r="T16" s="78">
        <f>('Real Revenue'!S16+'Real Revenue'!T16)/SUM('Real Revenue'!S$9:T$26)</f>
        <v>9.968719603100519E-2</v>
      </c>
      <c r="U16" s="78">
        <f>('Real Revenue'!T16+'Real Revenue'!U16)/SUM('Real Revenue'!T$9:U$26)</f>
        <v>9.526086287892388E-2</v>
      </c>
      <c r="V16" s="78">
        <f>('Real Revenue'!U16+'Real Revenue'!V16)/SUM('Real Revenue'!U$9:V$26)</f>
        <v>8.960145164065389E-2</v>
      </c>
      <c r="W16" s="78">
        <f>('Real Revenue'!V16+'Real Revenue'!W16)/SUM('Real Revenue'!V$9:W$26)</f>
        <v>9.0429450878807216E-2</v>
      </c>
      <c r="X16" s="78">
        <f>('Real Revenue'!W16+'Real Revenue'!X16)/SUM('Real Revenue'!W$9:X$26)</f>
        <v>9.220148427013572E-2</v>
      </c>
      <c r="Y16" s="78">
        <f>('Real Revenue'!X16+'Real Revenue'!Y16)/SUM('Real Revenue'!X$9:Y$26)</f>
        <v>9.6267585044002929E-2</v>
      </c>
      <c r="Z16" s="78">
        <f>('Real Revenue'!Y16+'Real Revenue'!Z16)/SUM('Real Revenue'!Y$9:Z$26)</f>
        <v>9.8122485020377556E-2</v>
      </c>
      <c r="AA16" s="78">
        <f>('Real Revenue'!Z16+'Real Revenue'!AA16)/SUM('Real Revenue'!Z$9:AA$26)</f>
        <v>9.3604140352225751E-2</v>
      </c>
      <c r="AB16" s="78">
        <f>('Real Revenue'!AA16+'Real Revenue'!AB16)/SUM('Real Revenue'!AA$9:AB$26)</f>
        <v>8.4162253627156181E-2</v>
      </c>
      <c r="AC16" s="78">
        <f>('Real Revenue'!AB16+'Real Revenue'!AC16)/SUM('Real Revenue'!AB$9:AC$26)</f>
        <v>8.2467812576675625E-2</v>
      </c>
      <c r="AD16" s="78">
        <f>('Real Revenue'!AD16+'Real Revenue'!AE16)/SUM('Real Revenue'!AD$9:AE$26)</f>
        <v>7.6387863225159405E-2</v>
      </c>
      <c r="AE16" s="78">
        <f>('Real Revenue'!AE16+'Real Revenue'!AF16)/SUM('Real Revenue'!AE$9:AF$26)</f>
        <v>7.2724986268577083E-2</v>
      </c>
      <c r="AF16" s="78">
        <f>('Real Revenue'!AF16+'Real Revenue'!AG16)/SUM('Real Revenue'!AF$9:AG$26)</f>
        <v>7.6515857733284898E-2</v>
      </c>
      <c r="AG16" s="78">
        <f>('Real Revenue'!AG16+'Real Revenue'!AH16)/SUM('Real Revenue'!AG$9:AH$26)</f>
        <v>7.7017233671578575E-2</v>
      </c>
      <c r="AH16" s="78">
        <f>('Real Revenue'!AH16+'Real Revenue'!AI16)/SUM('Real Revenue'!AH$9:AI$26)</f>
        <v>7.699719751572065E-2</v>
      </c>
      <c r="AI16" s="78">
        <f>('Real Revenue'!AI16+'Real Revenue'!AJ16)/SUM('Real Revenue'!AI$9:AJ$26)</f>
        <v>7.8247072477915236E-2</v>
      </c>
      <c r="AJ16" s="78">
        <f>('Real Revenue'!AJ16+'Real Revenue'!AK16)/SUM('Real Revenue'!AJ$9:AK$26)</f>
        <v>7.4385996256242023E-2</v>
      </c>
      <c r="AK16" s="78">
        <f>('Real Revenue'!AK16+'Real Revenue'!AL16)/SUM('Real Revenue'!AK$9:AL$26)</f>
        <v>6.7956606374721659E-2</v>
      </c>
      <c r="AL16" s="78">
        <f>('Real Revenue'!AL16+'Real Revenue'!AM16)/SUM('Real Revenue'!AL$9:AM$26)</f>
        <v>6.2240375513256764E-2</v>
      </c>
      <c r="AM16" s="78">
        <f>('Real Revenue'!AM16+'Real Revenue'!AN16)/SUM('Real Revenue'!AM$9:AN$26)</f>
        <v>5.9538745588085973E-2</v>
      </c>
      <c r="AN16" s="78">
        <f>('Real Revenue'!AN16+'Real Revenue'!AO16)/SUM('Real Revenue'!AN$9:AO$26)</f>
        <v>5.9559263133337315E-2</v>
      </c>
      <c r="AO16" s="78">
        <f>('Real Revenue'!AO16+'Real Revenue'!AP16)/SUM('Real Revenue'!AO$9:AP$26)</f>
        <v>5.9175288170882114E-2</v>
      </c>
      <c r="AP16" s="78">
        <f>('Real Revenue'!AP16+'Real Revenue'!AQ16)/SUM('Real Revenue'!AP$9:AQ$26)</f>
        <v>5.4284271939814513E-2</v>
      </c>
      <c r="AQ16" s="78">
        <f>('Real Revenue'!AQ16+'Real Revenue'!AR16)/SUM('Real Revenue'!AQ$9:AR$26)</f>
        <v>4.7942193144758401E-2</v>
      </c>
      <c r="AR16" s="78">
        <f>('Real Revenue'!AR16+'Real Revenue'!AS16)/SUM('Real Revenue'!AR$9:AS$26)</f>
        <v>4.6860375979862777E-2</v>
      </c>
      <c r="AS16" s="78" t="e">
        <f>('Real Revenue'!AS16+'Real Revenue'!AT16)/SUM('Real Revenue'!AS$9:AT$26)</f>
        <v>#N/A</v>
      </c>
      <c r="AT16" s="78" t="e">
        <f>('Real Revenue'!AT16+'Real Revenue'!AU16)/SUM('Real Revenue'!AT$9:AU$26)</f>
        <v>#N/A</v>
      </c>
      <c r="AU16" s="78" t="e">
        <f>('Real Revenue'!AU16+'Real Revenue'!AV16)/SUM('Real Revenue'!AU$9:AV$26)</f>
        <v>#N/A</v>
      </c>
      <c r="AV16" s="78" t="e">
        <f>('Real Revenue'!AV16+'Real Revenue'!AW16)/SUM('Real Revenue'!AV$9:AW$26)</f>
        <v>#N/A</v>
      </c>
      <c r="AW16" s="78" t="e">
        <f>('Real Revenue'!AW16+'Real Revenue'!AX16)/SUM('Real Revenue'!AW$9:AX$26)</f>
        <v>#N/A</v>
      </c>
      <c r="AX16" s="78" t="e">
        <f>('Real Revenue'!AX16+'Real Revenue'!AY16)/SUM('Real Revenue'!AX$9:AY$26)</f>
        <v>#N/A</v>
      </c>
      <c r="AY16" s="78" t="e">
        <f>('Real Revenue'!AY16+'Real Revenue'!AZ16)/SUM('Real Revenue'!AY$9:AZ$26)</f>
        <v>#N/A</v>
      </c>
      <c r="AZ16" s="78" t="e">
        <f>('Real Revenue'!AZ16+'Real Revenue'!BA16)/SUM('Real Revenue'!AZ$9:BA$26)</f>
        <v>#N/A</v>
      </c>
    </row>
    <row r="17" spans="1:255"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Revenue'!H17)/SUM('Real Revenue'!G$9:H$26)</f>
        <v>4.1642492916761843E-2</v>
      </c>
      <c r="I17" s="78">
        <f>('Real Revenue'!H17+'Real Revenue'!I17)/SUM('Real Revenue'!H$9:I$26)</f>
        <v>5.2194884848475807E-2</v>
      </c>
      <c r="J17" s="78">
        <f>('Real Revenue'!I17+'Real Revenue'!J17)/SUM('Real Revenue'!I$9:J$26)</f>
        <v>6.5209191096025701E-2</v>
      </c>
      <c r="K17" s="78">
        <f>('Real Revenue'!J17+'Real Revenue'!K17)/SUM('Real Revenue'!J$9:K$26)</f>
        <v>6.2028753464024512E-2</v>
      </c>
      <c r="L17" s="78">
        <f>('Real Revenue'!K17+'Real Revenue'!L17)/SUM('Real Revenue'!K$9:L$26)</f>
        <v>5.3538120006540325E-2</v>
      </c>
      <c r="M17" s="78">
        <f>('Real Revenue'!L17+'Real Revenue'!M17)/SUM('Real Revenue'!L$9:M$26)</f>
        <v>5.7620537091848958E-2</v>
      </c>
      <c r="N17" s="78">
        <f>('Real Revenue'!M17+'Real Revenue'!N17)/SUM('Real Revenue'!M$9:N$26)</f>
        <v>6.6444125854503891E-2</v>
      </c>
      <c r="O17" s="78">
        <f>('Real Revenue'!N17+'Real Revenue'!O17)/SUM('Real Revenue'!N$9:O$26)</f>
        <v>6.6152828781172623E-2</v>
      </c>
      <c r="P17" s="78">
        <f>('Real Revenue'!O17+'Real Revenue'!P17)/SUM('Real Revenue'!O$9:P$26)</f>
        <v>6.3015375161076623E-2</v>
      </c>
      <c r="Q17" s="78">
        <f>('Real Revenue'!P17+'Real Revenue'!Q17)/SUM('Real Revenue'!P$9:Q$26)</f>
        <v>6.579503591207117E-2</v>
      </c>
      <c r="R17" s="78">
        <f>('Real Revenue'!Q17+'Real Revenue'!R17)/SUM('Real Revenue'!Q$9:R$26)</f>
        <v>6.4721353107466892E-2</v>
      </c>
      <c r="S17" s="78">
        <f>('Real Revenue'!R17+'Real Revenue'!S17)/SUM('Real Revenue'!R$9:S$26)</f>
        <v>5.7481686460256851E-2</v>
      </c>
      <c r="T17" s="78">
        <f>('Real Revenue'!S17+'Real Revenue'!T17)/SUM('Real Revenue'!S$9:T$26)</f>
        <v>6.8556221218776137E-2</v>
      </c>
      <c r="U17" s="78">
        <f>('Real Revenue'!T17+'Real Revenue'!U17)/SUM('Real Revenue'!T$9:U$26)</f>
        <v>8.7324689313541731E-2</v>
      </c>
      <c r="V17" s="78">
        <f>('Real Revenue'!U17+'Real Revenue'!V17)/SUM('Real Revenue'!U$9:V$26)</f>
        <v>9.8531856750797148E-2</v>
      </c>
      <c r="W17" s="78">
        <f>('Real Revenue'!V17+'Real Revenue'!W17)/SUM('Real Revenue'!V$9:W$26)</f>
        <v>0.10356184849469191</v>
      </c>
      <c r="X17" s="78">
        <f>('Real Revenue'!W17+'Real Revenue'!X17)/SUM('Real Revenue'!W$9:X$26)</f>
        <v>0.11071782147518687</v>
      </c>
      <c r="Y17" s="78">
        <f>('Real Revenue'!X17+'Real Revenue'!Y17)/SUM('Real Revenue'!X$9:Y$26)</f>
        <v>0.11150488567335173</v>
      </c>
      <c r="Z17" s="78">
        <f>('Real Revenue'!Y17+'Real Revenue'!Z17)/SUM('Real Revenue'!Y$9:Z$26)</f>
        <v>0.11561401373241277</v>
      </c>
      <c r="AA17" s="78">
        <f>('Real Revenue'!Z17+'Real Revenue'!AA17)/SUM('Real Revenue'!Z$9:AA$26)</f>
        <v>0.12190034239672871</v>
      </c>
      <c r="AB17" s="78">
        <f>('Real Revenue'!AA17+'Real Revenue'!AB17)/SUM('Real Revenue'!AA$9:AB$26)</f>
        <v>0.11641239201159134</v>
      </c>
      <c r="AC17" s="78">
        <f>('Real Revenue'!AB17+'Real Revenue'!AC17)/SUM('Real Revenue'!AB$9:AC$26)</f>
        <v>0.11680922477958135</v>
      </c>
      <c r="AD17" s="78">
        <f>('Real Revenue'!AD17+'Real Revenue'!AE17)/SUM('Real Revenue'!AD$9:AE$26)</f>
        <v>0.11124428737242305</v>
      </c>
      <c r="AE17" s="78">
        <f>('Real Revenue'!AE17+'Real Revenue'!AF17)/SUM('Real Revenue'!AE$9:AF$26)</f>
        <v>0.10716725818829168</v>
      </c>
      <c r="AF17" s="78">
        <f>('Real Revenue'!AF17+'Real Revenue'!AG17)/SUM('Real Revenue'!AF$9:AG$26)</f>
        <v>0.11706851324671425</v>
      </c>
      <c r="AG17" s="78">
        <f>('Real Revenue'!AG17+'Real Revenue'!AH17)/SUM('Real Revenue'!AG$9:AH$26)</f>
        <v>0.12741635882490676</v>
      </c>
      <c r="AH17" s="78">
        <f>('Real Revenue'!AH17+'Real Revenue'!AI17)/SUM('Real Revenue'!AH$9:AI$26)</f>
        <v>0.13612029423543265</v>
      </c>
      <c r="AI17" s="78">
        <f>('Real Revenue'!AI17+'Real Revenue'!AJ17)/SUM('Real Revenue'!AI$9:AJ$26)</f>
        <v>0.15396096704846388</v>
      </c>
      <c r="AJ17" s="78">
        <f>('Real Revenue'!AJ17+'Real Revenue'!AK17)/SUM('Real Revenue'!AJ$9:AK$26)</f>
        <v>0.15068901414553679</v>
      </c>
      <c r="AK17" s="78">
        <f>('Real Revenue'!AK17+'Real Revenue'!AL17)/SUM('Real Revenue'!AK$9:AL$26)</f>
        <v>0.139619120156036</v>
      </c>
      <c r="AL17" s="78">
        <f>('Real Revenue'!AL17+'Real Revenue'!AM17)/SUM('Real Revenue'!AL$9:AM$26)</f>
        <v>0.13988666795151314</v>
      </c>
      <c r="AM17" s="78">
        <f>('Real Revenue'!AM17+'Real Revenue'!AN17)/SUM('Real Revenue'!AM$9:AN$26)</f>
        <v>0.13660594110398372</v>
      </c>
      <c r="AN17" s="78">
        <f>('Real Revenue'!AN17+'Real Revenue'!AO17)/SUM('Real Revenue'!AN$9:AO$26)</f>
        <v>0.14061989862096017</v>
      </c>
      <c r="AO17" s="78">
        <f>('Real Revenue'!AO17+'Real Revenue'!AP17)/SUM('Real Revenue'!AO$9:AP$26)</f>
        <v>0.15588883606263618</v>
      </c>
      <c r="AP17" s="78">
        <f>('Real Revenue'!AP17+'Real Revenue'!AQ17)/SUM('Real Revenue'!AP$9:AQ$26)</f>
        <v>0.16618383789825533</v>
      </c>
      <c r="AQ17" s="78">
        <f>('Real Revenue'!AQ17+'Real Revenue'!AR17)/SUM('Real Revenue'!AQ$9:AR$26)</f>
        <v>0.16491276916905728</v>
      </c>
      <c r="AR17" s="78">
        <f>('Real Revenue'!AR17+'Real Revenue'!AS17)/SUM('Real Revenue'!AR$9:AS$26)</f>
        <v>0.16202938890878171</v>
      </c>
      <c r="AS17" s="78" t="e">
        <f>('Real Revenue'!AS17+'Real Revenue'!AT17)/SUM('Real Revenue'!AS$9:AT$26)</f>
        <v>#N/A</v>
      </c>
      <c r="AT17" s="78" t="e">
        <f>('Real Revenue'!AT17+'Real Revenue'!AU17)/SUM('Real Revenue'!AT$9:AU$26)</f>
        <v>#N/A</v>
      </c>
      <c r="AU17" s="78" t="e">
        <f>('Real Revenue'!AU17+'Real Revenue'!AV17)/SUM('Real Revenue'!AU$9:AV$26)</f>
        <v>#N/A</v>
      </c>
      <c r="AV17" s="78" t="e">
        <f>('Real Revenue'!AV17+'Real Revenue'!AW17)/SUM('Real Revenue'!AV$9:AW$26)</f>
        <v>#N/A</v>
      </c>
      <c r="AW17" s="78" t="e">
        <f>('Real Revenue'!AW17+'Real Revenue'!AX17)/SUM('Real Revenue'!AW$9:AX$26)</f>
        <v>#N/A</v>
      </c>
      <c r="AX17" s="78" t="e">
        <f>('Real Revenue'!AX17+'Real Revenue'!AY17)/SUM('Real Revenue'!AX$9:AY$26)</f>
        <v>#N/A</v>
      </c>
      <c r="AY17" s="78" t="e">
        <f>('Real Revenue'!AY17+'Real Revenue'!AZ17)/SUM('Real Revenue'!AY$9:AZ$26)</f>
        <v>#N/A</v>
      </c>
      <c r="AZ17" s="78" t="e">
        <f>('Real Revenue'!AZ17+'Real Revenue'!BA17)/SUM('Real Revenue'!AZ$9:BA$26)</f>
        <v>#N/A</v>
      </c>
    </row>
    <row r="18" spans="1:255"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69"/>
      <c r="H18" s="111">
        <f>('Real Revenue'!G18+'Real Revenue'!H18)/SUM('Real Revenue'!G$9:H$26)</f>
        <v>2.8138868207684749E-2</v>
      </c>
      <c r="I18" s="111">
        <f>('Real Revenue'!H18+'Real Revenue'!I18)/SUM('Real Revenue'!H$9:I$26)</f>
        <v>2.5686174354958163E-2</v>
      </c>
      <c r="J18" s="111">
        <f>('Real Revenue'!I18+'Real Revenue'!J18)/SUM('Real Revenue'!I$9:J$26)</f>
        <v>1.9627929079707482E-2</v>
      </c>
      <c r="K18" s="111">
        <f>('Real Revenue'!J18+'Real Revenue'!K18)/SUM('Real Revenue'!J$9:K$26)</f>
        <v>1.5983979508763041E-2</v>
      </c>
      <c r="L18" s="111">
        <f>('Real Revenue'!K18+'Real Revenue'!L18)/SUM('Real Revenue'!K$9:L$26)</f>
        <v>1.4827387863570478E-2</v>
      </c>
      <c r="M18" s="111">
        <f>('Real Revenue'!L18+'Real Revenue'!M18)/SUM('Real Revenue'!L$9:M$26)</f>
        <v>1.4082846133887912E-2</v>
      </c>
      <c r="N18" s="111">
        <f>('Real Revenue'!M18+'Real Revenue'!N18)/SUM('Real Revenue'!M$9:N$26)</f>
        <v>1.3309003149163398E-2</v>
      </c>
      <c r="O18" s="111">
        <f>('Real Revenue'!N18+'Real Revenue'!O18)/SUM('Real Revenue'!N$9:O$26)</f>
        <v>1.4190638376578723E-2</v>
      </c>
      <c r="P18" s="111">
        <f>('Real Revenue'!O18+'Real Revenue'!P18)/SUM('Real Revenue'!O$9:P$26)</f>
        <v>1.7450889893624384E-2</v>
      </c>
      <c r="Q18" s="111">
        <f>('Real Revenue'!P18+'Real Revenue'!Q18)/SUM('Real Revenue'!P$9:Q$26)</f>
        <v>2.0397743738041166E-2</v>
      </c>
      <c r="R18" s="111">
        <f>('Real Revenue'!Q18+'Real Revenue'!R18)/SUM('Real Revenue'!Q$9:R$26)</f>
        <v>2.3782330604327405E-2</v>
      </c>
      <c r="S18" s="111">
        <f>('Real Revenue'!R18+'Real Revenue'!S18)/SUM('Real Revenue'!R$9:S$26)</f>
        <v>3.1313929819729094E-2</v>
      </c>
      <c r="T18" s="111">
        <f>('Real Revenue'!S18+'Real Revenue'!T18)/SUM('Real Revenue'!S$9:T$26)</f>
        <v>3.5942583644708093E-2</v>
      </c>
      <c r="U18" s="111">
        <f>('Real Revenue'!T18+'Real Revenue'!U18)/SUM('Real Revenue'!T$9:U$26)</f>
        <v>3.55427057783895E-2</v>
      </c>
      <c r="V18" s="111">
        <f>('Real Revenue'!U18+'Real Revenue'!V18)/SUM('Real Revenue'!U$9:V$26)</f>
        <v>3.1050155760720878E-2</v>
      </c>
      <c r="W18" s="111">
        <f>('Real Revenue'!V18+'Real Revenue'!W18)/SUM('Real Revenue'!V$9:W$26)</f>
        <v>2.7514867686697482E-2</v>
      </c>
      <c r="X18" s="111">
        <f>('Real Revenue'!W18+'Real Revenue'!X18)/SUM('Real Revenue'!W$9:X$26)</f>
        <v>2.7058806581239603E-2</v>
      </c>
      <c r="Y18" s="111">
        <f>('Real Revenue'!X18+'Real Revenue'!Y18)/SUM('Real Revenue'!X$9:Y$26)</f>
        <v>2.9987255009723067E-2</v>
      </c>
      <c r="Z18" s="111">
        <f>('Real Revenue'!Y18+'Real Revenue'!Z18)/SUM('Real Revenue'!Y$9:Z$26)</f>
        <v>2.9549033049649485E-2</v>
      </c>
      <c r="AA18" s="111">
        <f>('Real Revenue'!Z18+'Real Revenue'!AA18)/SUM('Real Revenue'!Z$9:AA$26)</f>
        <v>2.4745112562250173E-2</v>
      </c>
      <c r="AB18" s="111">
        <f>('Real Revenue'!AA18+'Real Revenue'!AB18)/SUM('Real Revenue'!AA$9:AB$26)</f>
        <v>2.466725729344342E-2</v>
      </c>
      <c r="AC18" s="111">
        <f>('Real Revenue'!AB18+'Real Revenue'!AC18)/SUM('Real Revenue'!AB$9:AC$26)</f>
        <v>2.5537323642643942E-2</v>
      </c>
      <c r="AD18" s="111">
        <f>('Real Revenue'!AD18+'Real Revenue'!AE18)/SUM('Real Revenue'!AD$9:AE$26)</f>
        <v>2.2974882795972314E-2</v>
      </c>
      <c r="AE18" s="111">
        <f>('Real Revenue'!AE18+'Real Revenue'!AF18)/SUM('Real Revenue'!AE$9:AF$26)</f>
        <v>1.8652856525207873E-2</v>
      </c>
      <c r="AF18" s="111">
        <f>('Real Revenue'!AF18+'Real Revenue'!AG18)/SUM('Real Revenue'!AF$9:AG$26)</f>
        <v>1.5940763825576638E-2</v>
      </c>
      <c r="AG18" s="111">
        <f>('Real Revenue'!AG18+'Real Revenue'!AH18)/SUM('Real Revenue'!AG$9:AH$26)</f>
        <v>1.6435224112296316E-2</v>
      </c>
      <c r="AH18" s="111">
        <f>('Real Revenue'!AH18+'Real Revenue'!AI18)/SUM('Real Revenue'!AH$9:AI$26)</f>
        <v>1.8816288600692673E-2</v>
      </c>
      <c r="AI18" s="111">
        <f>('Real Revenue'!AI18+'Real Revenue'!AJ18)/SUM('Real Revenue'!AI$9:AJ$26)</f>
        <v>1.9204205794488432E-2</v>
      </c>
      <c r="AJ18" s="111">
        <f>('Real Revenue'!AJ18+'Real Revenue'!AK18)/SUM('Real Revenue'!AJ$9:AK$26)</f>
        <v>1.7153919194983883E-2</v>
      </c>
      <c r="AK18" s="111">
        <f>('Real Revenue'!AK18+'Real Revenue'!AL18)/SUM('Real Revenue'!AK$9:AL$26)</f>
        <v>1.4718992221581427E-2</v>
      </c>
      <c r="AL18" s="111">
        <f>('Real Revenue'!AL18+'Real Revenue'!AM18)/SUM('Real Revenue'!AL$9:AM$26)</f>
        <v>1.2422854693092815E-2</v>
      </c>
      <c r="AM18" s="111">
        <f>('Real Revenue'!AM18+'Real Revenue'!AN18)/SUM('Real Revenue'!AM$9:AN$26)</f>
        <v>1.1481831769267039E-2</v>
      </c>
      <c r="AN18" s="111">
        <f>('Real Revenue'!AN18+'Real Revenue'!AO18)/SUM('Real Revenue'!AN$9:AO$26)</f>
        <v>1.2009391165914134E-2</v>
      </c>
      <c r="AO18" s="111">
        <f>('Real Revenue'!AO18+'Real Revenue'!AP18)/SUM('Real Revenue'!AO$9:AP$26)</f>
        <v>1.4277126924443773E-2</v>
      </c>
      <c r="AP18" s="111">
        <f>('Real Revenue'!AP18+'Real Revenue'!AQ18)/SUM('Real Revenue'!AP$9:AQ$26)</f>
        <v>1.4752027068346418E-2</v>
      </c>
      <c r="AQ18" s="111">
        <f>('Real Revenue'!AQ18+'Real Revenue'!AR18)/SUM('Real Revenue'!AQ$9:AR$26)</f>
        <v>1.3806483826599759E-2</v>
      </c>
      <c r="AR18" s="111">
        <f>('Real Revenue'!AR18+'Real Revenue'!AS18)/SUM('Real Revenue'!AR$9:AS$26)</f>
        <v>1.3758828756762683E-2</v>
      </c>
      <c r="AS18" s="111" t="e">
        <f>('Real Revenue'!AS18+'Real Revenue'!AT18)/SUM('Real Revenue'!AS$9:AT$26)</f>
        <v>#N/A</v>
      </c>
      <c r="AT18" s="111" t="e">
        <f>('Real Revenue'!AT18+'Real Revenue'!AU18)/SUM('Real Revenue'!AT$9:AU$26)</f>
        <v>#N/A</v>
      </c>
      <c r="AU18" s="111" t="e">
        <f>('Real Revenue'!AU18+'Real Revenue'!AV18)/SUM('Real Revenue'!AU$9:AV$26)</f>
        <v>#N/A</v>
      </c>
      <c r="AV18" s="111" t="e">
        <f>('Real Revenue'!AV18+'Real Revenue'!AW18)/SUM('Real Revenue'!AV$9:AW$26)</f>
        <v>#N/A</v>
      </c>
      <c r="AW18" s="111" t="e">
        <f>('Real Revenue'!AW18+'Real Revenue'!AX18)/SUM('Real Revenue'!AW$9:AX$26)</f>
        <v>#N/A</v>
      </c>
      <c r="AX18" s="111" t="e">
        <f>('Real Revenue'!AX18+'Real Revenue'!AY18)/SUM('Real Revenue'!AX$9:AY$26)</f>
        <v>#N/A</v>
      </c>
      <c r="AY18" s="111" t="e">
        <f>('Real Revenue'!AY18+'Real Revenue'!AZ18)/SUM('Real Revenue'!AY$9:AZ$26)</f>
        <v>#N/A</v>
      </c>
      <c r="AZ18" s="111" t="e">
        <f>('Real Revenue'!AZ18+'Real Revenue'!BA18)/SUM('Real Revenue'!AZ$9:BA$26)</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69"/>
      <c r="H19" s="111">
        <f>('Real Revenue'!G19+'Real Revenue'!H19)/SUM('Real Revenue'!G$9:H$26)</f>
        <v>2.4588044563290494E-2</v>
      </c>
      <c r="I19" s="111">
        <f>('Real Revenue'!H19+'Real Revenue'!I19)/SUM('Real Revenue'!H$9:I$26)</f>
        <v>3.3707943725350971E-2</v>
      </c>
      <c r="J19" s="111">
        <f>('Real Revenue'!I19+'Real Revenue'!J19)/SUM('Real Revenue'!I$9:J$26)</f>
        <v>3.4141669622048405E-2</v>
      </c>
      <c r="K19" s="111">
        <f>('Real Revenue'!J19+'Real Revenue'!K19)/SUM('Real Revenue'!J$9:K$26)</f>
        <v>3.009555588704781E-2</v>
      </c>
      <c r="L19" s="111">
        <f>('Real Revenue'!K19+'Real Revenue'!L19)/SUM('Real Revenue'!K$9:L$26)</f>
        <v>3.2085506969943965E-2</v>
      </c>
      <c r="M19" s="111">
        <f>('Real Revenue'!L19+'Real Revenue'!M19)/SUM('Real Revenue'!L$9:M$26)</f>
        <v>3.5904473202564575E-2</v>
      </c>
      <c r="N19" s="111">
        <f>('Real Revenue'!M19+'Real Revenue'!N19)/SUM('Real Revenue'!M$9:N$26)</f>
        <v>3.6066996310155509E-2</v>
      </c>
      <c r="O19" s="111">
        <f>('Real Revenue'!N19+'Real Revenue'!O19)/SUM('Real Revenue'!N$9:O$26)</f>
        <v>4.0937846524194285E-2</v>
      </c>
      <c r="P19" s="111">
        <f>('Real Revenue'!O19+'Real Revenue'!P19)/SUM('Real Revenue'!O$9:P$26)</f>
        <v>4.3235870058013062E-2</v>
      </c>
      <c r="Q19" s="111">
        <f>('Real Revenue'!P19+'Real Revenue'!Q19)/SUM('Real Revenue'!P$9:Q$26)</f>
        <v>3.9124360754379466E-2</v>
      </c>
      <c r="R19" s="111">
        <f>('Real Revenue'!Q19+'Real Revenue'!R19)/SUM('Real Revenue'!Q$9:R$26)</f>
        <v>4.0348302976127765E-2</v>
      </c>
      <c r="S19" s="111">
        <f>('Real Revenue'!R19+'Real Revenue'!S19)/SUM('Real Revenue'!R$9:S$26)</f>
        <v>4.8846097803331844E-2</v>
      </c>
      <c r="T19" s="111">
        <f>('Real Revenue'!S19+'Real Revenue'!T19)/SUM('Real Revenue'!S$9:T$26)</f>
        <v>5.8970897990719931E-2</v>
      </c>
      <c r="U19" s="111">
        <f>('Real Revenue'!T19+'Real Revenue'!U19)/SUM('Real Revenue'!T$9:U$26)</f>
        <v>5.8118214579133548E-2</v>
      </c>
      <c r="V19" s="111">
        <f>('Real Revenue'!U19+'Real Revenue'!V19)/SUM('Real Revenue'!U$9:V$26)</f>
        <v>5.2291025911626356E-2</v>
      </c>
      <c r="W19" s="111">
        <f>('Real Revenue'!V19+'Real Revenue'!W19)/SUM('Real Revenue'!V$9:W$26)</f>
        <v>4.8728906938922581E-2</v>
      </c>
      <c r="X19" s="111">
        <f>('Real Revenue'!W19+'Real Revenue'!X19)/SUM('Real Revenue'!W$9:X$26)</f>
        <v>4.641142184474821E-2</v>
      </c>
      <c r="Y19" s="111">
        <f>('Real Revenue'!X19+'Real Revenue'!Y19)/SUM('Real Revenue'!X$9:Y$26)</f>
        <v>4.6070157094968013E-2</v>
      </c>
      <c r="Z19" s="111">
        <f>('Real Revenue'!Y19+'Real Revenue'!Z19)/SUM('Real Revenue'!Y$9:Z$26)</f>
        <v>4.0504414165041164E-2</v>
      </c>
      <c r="AA19" s="111">
        <f>('Real Revenue'!Z19+'Real Revenue'!AA19)/SUM('Real Revenue'!Z$9:AA$26)</f>
        <v>3.6060814322162592E-2</v>
      </c>
      <c r="AB19" s="111">
        <f>('Real Revenue'!AA19+'Real Revenue'!AB19)/SUM('Real Revenue'!AA$9:AB$26)</f>
        <v>3.2938543160629316E-2</v>
      </c>
      <c r="AC19" s="111">
        <f>('Real Revenue'!AB19+'Real Revenue'!AC19)/SUM('Real Revenue'!AB$9:AC$26)</f>
        <v>3.1047481677168889E-2</v>
      </c>
      <c r="AD19" s="111">
        <f>('Real Revenue'!AD19+'Real Revenue'!AE19)/SUM('Real Revenue'!AD$9:AE$26)</f>
        <v>2.9602809298554786E-2</v>
      </c>
      <c r="AE19" s="111">
        <f>('Real Revenue'!AE19+'Real Revenue'!AF19)/SUM('Real Revenue'!AE$9:AF$26)</f>
        <v>2.5907636994931395E-2</v>
      </c>
      <c r="AF19" s="111">
        <f>('Real Revenue'!AF19+'Real Revenue'!AG19)/SUM('Real Revenue'!AF$9:AG$26)</f>
        <v>2.0353268522955298E-2</v>
      </c>
      <c r="AG19" s="111">
        <f>('Real Revenue'!AG19+'Real Revenue'!AH19)/SUM('Real Revenue'!AG$9:AH$26)</f>
        <v>1.8850941576201714E-2</v>
      </c>
      <c r="AH19" s="111">
        <f>('Real Revenue'!AH19+'Real Revenue'!AI19)/SUM('Real Revenue'!AH$9:AI$26)</f>
        <v>1.8957991994171679E-2</v>
      </c>
      <c r="AI19" s="111">
        <f>('Real Revenue'!AI19+'Real Revenue'!AJ19)/SUM('Real Revenue'!AI$9:AJ$26)</f>
        <v>1.7809916337772801E-2</v>
      </c>
      <c r="AJ19" s="111">
        <f>('Real Revenue'!AJ19+'Real Revenue'!AK19)/SUM('Real Revenue'!AJ$9:AK$26)</f>
        <v>1.6730371864696052E-2</v>
      </c>
      <c r="AK19" s="111">
        <f>('Real Revenue'!AK19+'Real Revenue'!AL19)/SUM('Real Revenue'!AK$9:AL$26)</f>
        <v>1.4207355591461593E-2</v>
      </c>
      <c r="AL19" s="111">
        <f>('Real Revenue'!AL19+'Real Revenue'!AM19)/SUM('Real Revenue'!AL$9:AM$26)</f>
        <v>1.251133727043984E-2</v>
      </c>
      <c r="AM19" s="111">
        <f>('Real Revenue'!AM19+'Real Revenue'!AN19)/SUM('Real Revenue'!AM$9:AN$26)</f>
        <v>1.2207137735591751E-2</v>
      </c>
      <c r="AN19" s="111">
        <f>('Real Revenue'!AN19+'Real Revenue'!AO19)/SUM('Real Revenue'!AN$9:AO$26)</f>
        <v>1.2985459167195689E-2</v>
      </c>
      <c r="AO19" s="111">
        <f>('Real Revenue'!AO19+'Real Revenue'!AP19)/SUM('Real Revenue'!AO$9:AP$26)</f>
        <v>1.2845032610179944E-2</v>
      </c>
      <c r="AP19" s="111">
        <f>('Real Revenue'!AP19+'Real Revenue'!AQ19)/SUM('Real Revenue'!AP$9:AQ$26)</f>
        <v>9.6565045945102897E-3</v>
      </c>
      <c r="AQ19" s="111">
        <f>('Real Revenue'!AQ19+'Real Revenue'!AR19)/SUM('Real Revenue'!AQ$9:AR$26)</f>
        <v>7.7596012047902122E-3</v>
      </c>
      <c r="AR19" s="111">
        <f>('Real Revenue'!AR19+'Real Revenue'!AS19)/SUM('Real Revenue'!AR$9:AS$26)</f>
        <v>8.8887337194517996E-3</v>
      </c>
      <c r="AS19" s="111" t="e">
        <f>('Real Revenue'!AS19+'Real Revenue'!AT19)/SUM('Real Revenue'!AS$9:AT$26)</f>
        <v>#N/A</v>
      </c>
      <c r="AT19" s="111" t="e">
        <f>('Real Revenue'!AT19+'Real Revenue'!AU19)/SUM('Real Revenue'!AT$9:AU$26)</f>
        <v>#N/A</v>
      </c>
      <c r="AU19" s="111" t="e">
        <f>('Real Revenue'!AU19+'Real Revenue'!AV19)/SUM('Real Revenue'!AU$9:AV$26)</f>
        <v>#N/A</v>
      </c>
      <c r="AV19" s="111" t="e">
        <f>('Real Revenue'!AV19+'Real Revenue'!AW19)/SUM('Real Revenue'!AV$9:AW$26)</f>
        <v>#N/A</v>
      </c>
      <c r="AW19" s="111" t="e">
        <f>('Real Revenue'!AW19+'Real Revenue'!AX19)/SUM('Real Revenue'!AW$9:AX$26)</f>
        <v>#N/A</v>
      </c>
      <c r="AX19" s="111" t="e">
        <f>('Real Revenue'!AX19+'Real Revenue'!AY19)/SUM('Real Revenue'!AX$9:AY$26)</f>
        <v>#N/A</v>
      </c>
      <c r="AY19" s="111" t="e">
        <f>('Real Revenue'!AY19+'Real Revenue'!AZ19)/SUM('Real Revenue'!AY$9:AZ$26)</f>
        <v>#N/A</v>
      </c>
      <c r="AZ19" s="111" t="e">
        <f>('Real Revenue'!AZ19+'Real Revenue'!BA19)/SUM('Real Revenue'!AZ$9:BA$26)</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69"/>
      <c r="H20" s="111">
        <f>('Real Revenue'!G20+'Real Revenue'!H20)/SUM('Real Revenue'!G$9:H$26)</f>
        <v>7.1397052472009115E-2</v>
      </c>
      <c r="I20" s="111">
        <f>('Real Revenue'!H20+'Real Revenue'!I20)/SUM('Real Revenue'!H$9:I$26)</f>
        <v>6.1685097488643099E-2</v>
      </c>
      <c r="J20" s="111">
        <f>('Real Revenue'!I20+'Real Revenue'!J20)/SUM('Real Revenue'!I$9:J$26)</f>
        <v>5.5218300884764912E-2</v>
      </c>
      <c r="K20" s="111">
        <f>('Real Revenue'!J20+'Real Revenue'!K20)/SUM('Real Revenue'!J$9:K$26)</f>
        <v>4.7056579013148775E-2</v>
      </c>
      <c r="L20" s="111">
        <f>('Real Revenue'!K20+'Real Revenue'!L20)/SUM('Real Revenue'!K$9:L$26)</f>
        <v>4.7453645881553298E-2</v>
      </c>
      <c r="M20" s="111">
        <f>('Real Revenue'!L20+'Real Revenue'!M20)/SUM('Real Revenue'!L$9:M$26)</f>
        <v>4.7332054122697358E-2</v>
      </c>
      <c r="N20" s="111">
        <f>('Real Revenue'!M20+'Real Revenue'!N20)/SUM('Real Revenue'!M$9:N$26)</f>
        <v>4.6382237002743076E-2</v>
      </c>
      <c r="O20" s="111">
        <f>('Real Revenue'!N20+'Real Revenue'!O20)/SUM('Real Revenue'!N$9:O$26)</f>
        <v>4.654201473761712E-2</v>
      </c>
      <c r="P20" s="111">
        <f>('Real Revenue'!O20+'Real Revenue'!P20)/SUM('Real Revenue'!O$9:P$26)</f>
        <v>4.589284570797058E-2</v>
      </c>
      <c r="Q20" s="111">
        <f>('Real Revenue'!P20+'Real Revenue'!Q20)/SUM('Real Revenue'!P$9:Q$26)</f>
        <v>3.5938691539596217E-2</v>
      </c>
      <c r="R20" s="111">
        <f>('Real Revenue'!Q20+'Real Revenue'!R20)/SUM('Real Revenue'!Q$9:R$26)</f>
        <v>3.0603462498459601E-2</v>
      </c>
      <c r="S20" s="111">
        <f>('Real Revenue'!R20+'Real Revenue'!S20)/SUM('Real Revenue'!R$9:S$26)</f>
        <v>3.972776491780515E-2</v>
      </c>
      <c r="T20" s="111">
        <f>('Real Revenue'!S20+'Real Revenue'!T20)/SUM('Real Revenue'!S$9:T$26)</f>
        <v>5.565567384918705E-2</v>
      </c>
      <c r="U20" s="111">
        <f>('Real Revenue'!T20+'Real Revenue'!U20)/SUM('Real Revenue'!T$9:U$26)</f>
        <v>6.243850427353749E-2</v>
      </c>
      <c r="V20" s="111">
        <f>('Real Revenue'!U20+'Real Revenue'!V20)/SUM('Real Revenue'!U$9:V$26)</f>
        <v>6.1285158838411249E-2</v>
      </c>
      <c r="W20" s="111">
        <f>('Real Revenue'!V20+'Real Revenue'!W20)/SUM('Real Revenue'!V$9:W$26)</f>
        <v>6.1347367447849875E-2</v>
      </c>
      <c r="X20" s="111">
        <f>('Real Revenue'!W20+'Real Revenue'!X20)/SUM('Real Revenue'!W$9:X$26)</f>
        <v>5.7798290079392148E-2</v>
      </c>
      <c r="Y20" s="111">
        <f>('Real Revenue'!X20+'Real Revenue'!Y20)/SUM('Real Revenue'!X$9:Y$26)</f>
        <v>5.406318356335188E-2</v>
      </c>
      <c r="Z20" s="111">
        <f>('Real Revenue'!Y20+'Real Revenue'!Z20)/SUM('Real Revenue'!Y$9:Z$26)</f>
        <v>5.2751016797968502E-2</v>
      </c>
      <c r="AA20" s="111">
        <f>('Real Revenue'!Z20+'Real Revenue'!AA20)/SUM('Real Revenue'!Z$9:AA$26)</f>
        <v>4.7152359060801861E-2</v>
      </c>
      <c r="AB20" s="111">
        <f>('Real Revenue'!AA20+'Real Revenue'!AB20)/SUM('Real Revenue'!AA$9:AB$26)</f>
        <v>4.6371548994368836E-2</v>
      </c>
      <c r="AC20" s="111">
        <f>('Real Revenue'!AB20+'Real Revenue'!AC20)/SUM('Real Revenue'!AB$9:AC$26)</f>
        <v>5.0615433952235646E-2</v>
      </c>
      <c r="AD20" s="111">
        <f>('Real Revenue'!AD20+'Real Revenue'!AE20)/SUM('Real Revenue'!AD$9:AE$26)</f>
        <v>5.0128357594213011E-2</v>
      </c>
      <c r="AE20" s="111">
        <f>('Real Revenue'!AE20+'Real Revenue'!AF20)/SUM('Real Revenue'!AE$9:AF$26)</f>
        <v>4.8389567861719163E-2</v>
      </c>
      <c r="AF20" s="111">
        <f>('Real Revenue'!AF20+'Real Revenue'!AG20)/SUM('Real Revenue'!AF$9:AG$26)</f>
        <v>4.3707886627540528E-2</v>
      </c>
      <c r="AG20" s="111">
        <f>('Real Revenue'!AG20+'Real Revenue'!AH20)/SUM('Real Revenue'!AG$9:AH$26)</f>
        <v>4.2655344070045495E-2</v>
      </c>
      <c r="AH20" s="111">
        <f>('Real Revenue'!AH20+'Real Revenue'!AI20)/SUM('Real Revenue'!AH$9:AI$26)</f>
        <v>4.0098551530263954E-2</v>
      </c>
      <c r="AI20" s="111">
        <f>('Real Revenue'!AI20+'Real Revenue'!AJ20)/SUM('Real Revenue'!AI$9:AJ$26)</f>
        <v>3.4985197481502896E-2</v>
      </c>
      <c r="AJ20" s="111">
        <f>('Real Revenue'!AJ20+'Real Revenue'!AK20)/SUM('Real Revenue'!AJ$9:AK$26)</f>
        <v>3.9016794010854727E-2</v>
      </c>
      <c r="AK20" s="111">
        <f>('Real Revenue'!AK20+'Real Revenue'!AL20)/SUM('Real Revenue'!AK$9:AL$26)</f>
        <v>3.5756679076872189E-2</v>
      </c>
      <c r="AL20" s="111">
        <f>('Real Revenue'!AL20+'Real Revenue'!AM20)/SUM('Real Revenue'!AL$9:AM$26)</f>
        <v>3.3875893681061531E-2</v>
      </c>
      <c r="AM20" s="111">
        <f>('Real Revenue'!AM20+'Real Revenue'!AN20)/SUM('Real Revenue'!AM$9:AN$26)</f>
        <v>4.0235093412456215E-2</v>
      </c>
      <c r="AN20" s="111">
        <f>('Real Revenue'!AN20+'Real Revenue'!AO20)/SUM('Real Revenue'!AN$9:AO$26)</f>
        <v>4.2110528450292325E-2</v>
      </c>
      <c r="AO20" s="111">
        <f>('Real Revenue'!AO20+'Real Revenue'!AP20)/SUM('Real Revenue'!AO$9:AP$26)</f>
        <v>4.4472149339356865E-2</v>
      </c>
      <c r="AP20" s="111">
        <f>('Real Revenue'!AP20+'Real Revenue'!AQ20)/SUM('Real Revenue'!AP$9:AQ$26)</f>
        <v>4.5481115819039408E-2</v>
      </c>
      <c r="AQ20" s="111">
        <f>('Real Revenue'!AQ20+'Real Revenue'!AR20)/SUM('Real Revenue'!AQ$9:AR$26)</f>
        <v>4.4954793575361453E-2</v>
      </c>
      <c r="AR20" s="111">
        <f>('Real Revenue'!AR20+'Real Revenue'!AS20)/SUM('Real Revenue'!AR$9:AS$26)</f>
        <v>4.7333374685294381E-2</v>
      </c>
      <c r="AS20" s="111" t="e">
        <f>('Real Revenue'!AS20+'Real Revenue'!AT20)/SUM('Real Revenue'!AS$9:AT$26)</f>
        <v>#N/A</v>
      </c>
      <c r="AT20" s="111" t="e">
        <f>('Real Revenue'!AT20+'Real Revenue'!AU20)/SUM('Real Revenue'!AT$9:AU$26)</f>
        <v>#N/A</v>
      </c>
      <c r="AU20" s="111" t="e">
        <f>('Real Revenue'!AU20+'Real Revenue'!AV20)/SUM('Real Revenue'!AU$9:AV$26)</f>
        <v>#N/A</v>
      </c>
      <c r="AV20" s="111" t="e">
        <f>('Real Revenue'!AV20+'Real Revenue'!AW20)/SUM('Real Revenue'!AV$9:AW$26)</f>
        <v>#N/A</v>
      </c>
      <c r="AW20" s="111" t="e">
        <f>('Real Revenue'!AW20+'Real Revenue'!AX20)/SUM('Real Revenue'!AW$9:AX$26)</f>
        <v>#N/A</v>
      </c>
      <c r="AX20" s="111" t="e">
        <f>('Real Revenue'!AX20+'Real Revenue'!AY20)/SUM('Real Revenue'!AX$9:AY$26)</f>
        <v>#N/A</v>
      </c>
      <c r="AY20" s="111" t="e">
        <f>('Real Revenue'!AY20+'Real Revenue'!AZ20)/SUM('Real Revenue'!AY$9:AZ$26)</f>
        <v>#N/A</v>
      </c>
      <c r="AZ20" s="111" t="e">
        <f>('Real Revenue'!AZ20+'Real Revenue'!BA20)/SUM('Real Revenue'!AZ$9:BA$26)</f>
        <v>#N/A</v>
      </c>
    </row>
    <row r="21" spans="1:255"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Revenue'!H21)/SUM('Real Revenue'!G$9:H$26)</f>
        <v>5.7635721491642075E-2</v>
      </c>
      <c r="I21" s="78">
        <f>('Real Revenue'!H21+'Real Revenue'!I21)/SUM('Real Revenue'!H$9:I$26)</f>
        <v>5.4931265221522918E-2</v>
      </c>
      <c r="J21" s="78">
        <f>('Real Revenue'!I21+'Real Revenue'!J21)/SUM('Real Revenue'!I$9:J$26)</f>
        <v>4.3106056277398025E-2</v>
      </c>
      <c r="K21" s="78">
        <f>('Real Revenue'!J21+'Real Revenue'!K21)/SUM('Real Revenue'!J$9:K$26)</f>
        <v>4.4274228150823658E-2</v>
      </c>
      <c r="L21" s="78">
        <f>('Real Revenue'!K21+'Real Revenue'!L21)/SUM('Real Revenue'!K$9:L$26)</f>
        <v>4.9079475163870977E-2</v>
      </c>
      <c r="M21" s="78">
        <f>('Real Revenue'!L21+'Real Revenue'!M21)/SUM('Real Revenue'!L$9:M$26)</f>
        <v>5.4478659923844673E-2</v>
      </c>
      <c r="N21" s="78">
        <f>('Real Revenue'!M21+'Real Revenue'!N21)/SUM('Real Revenue'!M$9:N$26)</f>
        <v>5.4417725823624932E-2</v>
      </c>
      <c r="O21" s="78">
        <f>('Real Revenue'!N21+'Real Revenue'!O21)/SUM('Real Revenue'!N$9:O$26)</f>
        <v>5.1590130360801213E-2</v>
      </c>
      <c r="P21" s="78">
        <f>('Real Revenue'!O21+'Real Revenue'!P21)/SUM('Real Revenue'!O$9:P$26)</f>
        <v>5.1814580563649147E-2</v>
      </c>
      <c r="Q21" s="78">
        <f>('Real Revenue'!P21+'Real Revenue'!Q21)/SUM('Real Revenue'!P$9:Q$26)</f>
        <v>4.8142624576925169E-2</v>
      </c>
      <c r="R21" s="78">
        <f>('Real Revenue'!Q21+'Real Revenue'!R21)/SUM('Real Revenue'!Q$9:R$26)</f>
        <v>4.6366301827933255E-2</v>
      </c>
      <c r="S21" s="78">
        <f>('Real Revenue'!R21+'Real Revenue'!S21)/SUM('Real Revenue'!R$9:S$26)</f>
        <v>4.4410111819124617E-2</v>
      </c>
      <c r="T21" s="78">
        <f>('Real Revenue'!S21+'Real Revenue'!T21)/SUM('Real Revenue'!S$9:T$26)</f>
        <v>3.583946623770895E-2</v>
      </c>
      <c r="U21" s="78">
        <f>('Real Revenue'!T21+'Real Revenue'!U21)/SUM('Real Revenue'!T$9:U$26)</f>
        <v>3.222770268471669E-2</v>
      </c>
      <c r="V21" s="78">
        <f>('Real Revenue'!U21+'Real Revenue'!V21)/SUM('Real Revenue'!U$9:V$26)</f>
        <v>3.4653106811169843E-2</v>
      </c>
      <c r="W21" s="78">
        <f>('Real Revenue'!V21+'Real Revenue'!W21)/SUM('Real Revenue'!V$9:W$26)</f>
        <v>3.5720235349300064E-2</v>
      </c>
      <c r="X21" s="78">
        <f>('Real Revenue'!W21+'Real Revenue'!X21)/SUM('Real Revenue'!W$9:X$26)</f>
        <v>3.4388979794844107E-2</v>
      </c>
      <c r="Y21" s="78">
        <f>('Real Revenue'!X21+'Real Revenue'!Y21)/SUM('Real Revenue'!X$9:Y$26)</f>
        <v>3.2420283462949187E-2</v>
      </c>
      <c r="Z21" s="78">
        <f>('Real Revenue'!Y21+'Real Revenue'!Z21)/SUM('Real Revenue'!Y$9:Z$26)</f>
        <v>3.0431672723129851E-2</v>
      </c>
      <c r="AA21" s="78">
        <f>('Real Revenue'!Z21+'Real Revenue'!AA21)/SUM('Real Revenue'!Z$9:AA$26)</f>
        <v>2.9692334820334468E-2</v>
      </c>
      <c r="AB21" s="78">
        <f>('Real Revenue'!AA21+'Real Revenue'!AB21)/SUM('Real Revenue'!AA$9:AB$26)</f>
        <v>3.02409589308704E-2</v>
      </c>
      <c r="AC21" s="78">
        <f>('Real Revenue'!AB21+'Real Revenue'!AC21)/SUM('Real Revenue'!AB$9:AC$26)</f>
        <v>3.2772980109819848E-2</v>
      </c>
      <c r="AD21" s="78">
        <f>('Real Revenue'!AD21+'Real Revenue'!AE21)/SUM('Real Revenue'!AD$9:AE$26)</f>
        <v>3.636832283639093E-2</v>
      </c>
      <c r="AE21" s="78">
        <f>('Real Revenue'!AE21+'Real Revenue'!AF21)/SUM('Real Revenue'!AE$9:AF$26)</f>
        <v>3.8580686568181317E-2</v>
      </c>
      <c r="AF21" s="78">
        <f>('Real Revenue'!AF21+'Real Revenue'!AG21)/SUM('Real Revenue'!AF$9:AG$26)</f>
        <v>3.7814622422332925E-2</v>
      </c>
      <c r="AG21" s="78">
        <f>('Real Revenue'!AG21+'Real Revenue'!AH21)/SUM('Real Revenue'!AG$9:AH$26)</f>
        <v>3.5988325310962091E-2</v>
      </c>
      <c r="AH21" s="78">
        <f>('Real Revenue'!AH21+'Real Revenue'!AI21)/SUM('Real Revenue'!AH$9:AI$26)</f>
        <v>3.9330797365977291E-2</v>
      </c>
      <c r="AI21" s="78">
        <f>('Real Revenue'!AI21+'Real Revenue'!AJ21)/SUM('Real Revenue'!AI$9:AJ$26)</f>
        <v>4.237620068691756E-2</v>
      </c>
      <c r="AJ21" s="78">
        <f>('Real Revenue'!AJ21+'Real Revenue'!AK21)/SUM('Real Revenue'!AJ$9:AK$26)</f>
        <v>3.7919347473561446E-2</v>
      </c>
      <c r="AK21" s="78">
        <f>('Real Revenue'!AK21+'Real Revenue'!AL21)/SUM('Real Revenue'!AK$9:AL$26)</f>
        <v>3.6816231720571711E-2</v>
      </c>
      <c r="AL21" s="78">
        <f>('Real Revenue'!AL21+'Real Revenue'!AM21)/SUM('Real Revenue'!AL$9:AM$26)</f>
        <v>3.3817995715568892E-2</v>
      </c>
      <c r="AM21" s="78">
        <f>('Real Revenue'!AM21+'Real Revenue'!AN21)/SUM('Real Revenue'!AM$9:AN$26)</f>
        <v>3.1201233705003727E-2</v>
      </c>
      <c r="AN21" s="78">
        <f>('Real Revenue'!AN21+'Real Revenue'!AO21)/SUM('Real Revenue'!AN$9:AO$26)</f>
        <v>3.299089376324759E-2</v>
      </c>
      <c r="AO21" s="78">
        <f>('Real Revenue'!AO21+'Real Revenue'!AP21)/SUM('Real Revenue'!AO$9:AP$26)</f>
        <v>3.2012228935760327E-2</v>
      </c>
      <c r="AP21" s="78">
        <f>('Real Revenue'!AP21+'Real Revenue'!AQ21)/SUM('Real Revenue'!AP$9:AQ$26)</f>
        <v>3.1131819178010698E-2</v>
      </c>
      <c r="AQ21" s="78">
        <f>('Real Revenue'!AQ21+'Real Revenue'!AR21)/SUM('Real Revenue'!AQ$9:AR$26)</f>
        <v>3.0799297649560835E-2</v>
      </c>
      <c r="AR21" s="78">
        <f>('Real Revenue'!AR21+'Real Revenue'!AS21)/SUM('Real Revenue'!AR$9:AS$26)</f>
        <v>2.9596136485904024E-2</v>
      </c>
      <c r="AS21" s="78" t="e">
        <f>('Real Revenue'!AS21+'Real Revenue'!AT21)/SUM('Real Revenue'!AS$9:AT$26)</f>
        <v>#N/A</v>
      </c>
      <c r="AT21" s="78" t="e">
        <f>('Real Revenue'!AT21+'Real Revenue'!AU21)/SUM('Real Revenue'!AT$9:AU$26)</f>
        <v>#N/A</v>
      </c>
      <c r="AU21" s="78" t="e">
        <f>('Real Revenue'!AU21+'Real Revenue'!AV21)/SUM('Real Revenue'!AU$9:AV$26)</f>
        <v>#N/A</v>
      </c>
      <c r="AV21" s="78" t="e">
        <f>('Real Revenue'!AV21+'Real Revenue'!AW21)/SUM('Real Revenue'!AV$9:AW$26)</f>
        <v>#N/A</v>
      </c>
      <c r="AW21" s="78" t="e">
        <f>('Real Revenue'!AW21+'Real Revenue'!AX21)/SUM('Real Revenue'!AW$9:AX$26)</f>
        <v>#N/A</v>
      </c>
      <c r="AX21" s="78" t="e">
        <f>('Real Revenue'!AX21+'Real Revenue'!AY21)/SUM('Real Revenue'!AX$9:AY$26)</f>
        <v>#N/A</v>
      </c>
      <c r="AY21" s="78" t="e">
        <f>('Real Revenue'!AY21+'Real Revenue'!AZ21)/SUM('Real Revenue'!AY$9:AZ$26)</f>
        <v>#N/A</v>
      </c>
      <c r="AZ21" s="78" t="e">
        <f>('Real Revenue'!AZ21+'Real Revenue'!BA21)/SUM('Real Revenue'!AZ$9:BA$26)</f>
        <v>#N/A</v>
      </c>
    </row>
    <row r="22" spans="1:255"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Revenue'!H22)/SUM('Real Revenue'!G$9:H$26)</f>
        <v>5.5511376402101999E-2</v>
      </c>
      <c r="I22" s="78">
        <f>('Real Revenue'!H22+'Real Revenue'!I22)/SUM('Real Revenue'!H$9:I$26)</f>
        <v>6.8080037882548239E-2</v>
      </c>
      <c r="J22" s="78">
        <f>('Real Revenue'!I22+'Real Revenue'!J22)/SUM('Real Revenue'!I$9:J$26)</f>
        <v>6.8736535482391253E-2</v>
      </c>
      <c r="K22" s="78">
        <f>('Real Revenue'!J22+'Real Revenue'!K22)/SUM('Real Revenue'!J$9:K$26)</f>
        <v>7.0125502221517325E-2</v>
      </c>
      <c r="L22" s="78">
        <f>('Real Revenue'!K22+'Real Revenue'!L22)/SUM('Real Revenue'!K$9:L$26)</f>
        <v>7.7579646133989474E-2</v>
      </c>
      <c r="M22" s="78">
        <f>('Real Revenue'!L22+'Real Revenue'!M22)/SUM('Real Revenue'!L$9:M$26)</f>
        <v>8.2611037066761595E-2</v>
      </c>
      <c r="N22" s="78">
        <f>('Real Revenue'!M22+'Real Revenue'!N22)/SUM('Real Revenue'!M$9:N$26)</f>
        <v>9.4841795146599225E-2</v>
      </c>
      <c r="O22" s="78">
        <f>('Real Revenue'!N22+'Real Revenue'!O22)/SUM('Real Revenue'!N$9:O$26)</f>
        <v>0.10317148327060863</v>
      </c>
      <c r="P22" s="78">
        <f>('Real Revenue'!O22+'Real Revenue'!P22)/SUM('Real Revenue'!O$9:P$26)</f>
        <v>0.11164369797447693</v>
      </c>
      <c r="Q22" s="78">
        <f>('Real Revenue'!P22+'Real Revenue'!Q22)/SUM('Real Revenue'!P$9:Q$26)</f>
        <v>0.11550556644810209</v>
      </c>
      <c r="R22" s="78">
        <f>('Real Revenue'!Q22+'Real Revenue'!R22)/SUM('Real Revenue'!Q$9:R$26)</f>
        <v>0.11621426320894342</v>
      </c>
      <c r="S22" s="78">
        <f>('Real Revenue'!R22+'Real Revenue'!S22)/SUM('Real Revenue'!R$9:S$26)</f>
        <v>0.11129269367370705</v>
      </c>
      <c r="T22" s="78">
        <f>('Real Revenue'!S22+'Real Revenue'!T22)/SUM('Real Revenue'!S$9:T$26)</f>
        <v>9.4555207544020581E-2</v>
      </c>
      <c r="U22" s="78">
        <f>('Real Revenue'!T22+'Real Revenue'!U22)/SUM('Real Revenue'!T$9:U$26)</f>
        <v>7.9837642221200517E-2</v>
      </c>
      <c r="V22" s="78">
        <f>('Real Revenue'!U22+'Real Revenue'!V22)/SUM('Real Revenue'!U$9:V$26)</f>
        <v>7.8511942989588163E-2</v>
      </c>
      <c r="W22" s="78">
        <f>('Real Revenue'!V22+'Real Revenue'!W22)/SUM('Real Revenue'!V$9:W$26)</f>
        <v>8.4604285699091425E-2</v>
      </c>
      <c r="X22" s="78">
        <f>('Real Revenue'!W22+'Real Revenue'!X22)/SUM('Real Revenue'!W$9:X$26)</f>
        <v>7.7363356568742075E-2</v>
      </c>
      <c r="Y22" s="78">
        <f>('Real Revenue'!X22+'Real Revenue'!Y22)/SUM('Real Revenue'!X$9:Y$26)</f>
        <v>7.115260404717573E-2</v>
      </c>
      <c r="Z22" s="78">
        <f>('Real Revenue'!Y22+'Real Revenue'!Z22)/SUM('Real Revenue'!Y$9:Z$26)</f>
        <v>7.3854114203932064E-2</v>
      </c>
      <c r="AA22" s="78">
        <f>('Real Revenue'!Z22+'Real Revenue'!AA22)/SUM('Real Revenue'!Z$9:AA$26)</f>
        <v>8.5739387515834625E-2</v>
      </c>
      <c r="AB22" s="78">
        <f>('Real Revenue'!AA22+'Real Revenue'!AB22)/SUM('Real Revenue'!AA$9:AB$26)</f>
        <v>8.7180330704073994E-2</v>
      </c>
      <c r="AC22" s="78">
        <f>('Real Revenue'!AB22+'Real Revenue'!AC22)/SUM('Real Revenue'!AB$9:AC$26)</f>
        <v>7.5527992976831132E-2</v>
      </c>
      <c r="AD22" s="78">
        <f>('Real Revenue'!AD22+'Real Revenue'!AE22)/SUM('Real Revenue'!AD$9:AE$26)</f>
        <v>7.2720138096231055E-2</v>
      </c>
      <c r="AE22" s="78">
        <f>('Real Revenue'!AE22+'Real Revenue'!AF22)/SUM('Real Revenue'!AE$9:AF$26)</f>
        <v>7.6958096252228783E-2</v>
      </c>
      <c r="AF22" s="78">
        <f>('Real Revenue'!AF22+'Real Revenue'!AG22)/SUM('Real Revenue'!AF$9:AG$26)</f>
        <v>7.6605669316326813E-2</v>
      </c>
      <c r="AG22" s="78">
        <f>('Real Revenue'!AG22+'Real Revenue'!AH22)/SUM('Real Revenue'!AG$9:AH$26)</f>
        <v>7.0297842026472587E-2</v>
      </c>
      <c r="AH22" s="78">
        <f>('Real Revenue'!AH22+'Real Revenue'!AI22)/SUM('Real Revenue'!AH$9:AI$26)</f>
        <v>6.5699090024156831E-2</v>
      </c>
      <c r="AI22" s="78">
        <f>('Real Revenue'!AI22+'Real Revenue'!AJ22)/SUM('Real Revenue'!AI$9:AJ$26)</f>
        <v>6.5895797753323493E-2</v>
      </c>
      <c r="AJ22" s="78">
        <f>('Real Revenue'!AJ22+'Real Revenue'!AK22)/SUM('Real Revenue'!AJ$9:AK$26)</f>
        <v>6.5108576504023769E-2</v>
      </c>
      <c r="AK22" s="78">
        <f>('Real Revenue'!AK22+'Real Revenue'!AL22)/SUM('Real Revenue'!AK$9:AL$26)</f>
        <v>6.8688937019543386E-2</v>
      </c>
      <c r="AL22" s="78">
        <f>('Real Revenue'!AL22+'Real Revenue'!AM22)/SUM('Real Revenue'!AL$9:AM$26)</f>
        <v>6.8241253036918553E-2</v>
      </c>
      <c r="AM22" s="78">
        <f>('Real Revenue'!AM22+'Real Revenue'!AN22)/SUM('Real Revenue'!AM$9:AN$26)</f>
        <v>6.1116301481229394E-2</v>
      </c>
      <c r="AN22" s="78">
        <f>('Real Revenue'!AN22+'Real Revenue'!AO22)/SUM('Real Revenue'!AN$9:AO$26)</f>
        <v>5.5637711139759516E-2</v>
      </c>
      <c r="AO22" s="78">
        <f>('Real Revenue'!AO22+'Real Revenue'!AP22)/SUM('Real Revenue'!AO$9:AP$26)</f>
        <v>5.3121815824199732E-2</v>
      </c>
      <c r="AP22" s="78">
        <f>('Real Revenue'!AP22+'Real Revenue'!AQ22)/SUM('Real Revenue'!AP$9:AQ$26)</f>
        <v>5.3528404074368194E-2</v>
      </c>
      <c r="AQ22" s="78">
        <f>('Real Revenue'!AQ22+'Real Revenue'!AR22)/SUM('Real Revenue'!AQ$9:AR$26)</f>
        <v>5.1998626268157773E-2</v>
      </c>
      <c r="AR22" s="78">
        <f>('Real Revenue'!AR22+'Real Revenue'!AS22)/SUM('Real Revenue'!AR$9:AS$26)</f>
        <v>5.2641063780019738E-2</v>
      </c>
      <c r="AS22" s="78" t="e">
        <f>('Real Revenue'!AS22+'Real Revenue'!AT22)/SUM('Real Revenue'!AS$9:AT$26)</f>
        <v>#N/A</v>
      </c>
      <c r="AT22" s="78" t="e">
        <f>('Real Revenue'!AT22+'Real Revenue'!AU22)/SUM('Real Revenue'!AT$9:AU$26)</f>
        <v>#N/A</v>
      </c>
      <c r="AU22" s="78" t="e">
        <f>('Real Revenue'!AU22+'Real Revenue'!AV22)/SUM('Real Revenue'!AU$9:AV$26)</f>
        <v>#N/A</v>
      </c>
      <c r="AV22" s="78" t="e">
        <f>('Real Revenue'!AV22+'Real Revenue'!AW22)/SUM('Real Revenue'!AV$9:AW$26)</f>
        <v>#N/A</v>
      </c>
      <c r="AW22" s="78" t="e">
        <f>('Real Revenue'!AW22+'Real Revenue'!AX22)/SUM('Real Revenue'!AW$9:AX$26)</f>
        <v>#N/A</v>
      </c>
      <c r="AX22" s="78" t="e">
        <f>('Real Revenue'!AX22+'Real Revenue'!AY22)/SUM('Real Revenue'!AX$9:AY$26)</f>
        <v>#N/A</v>
      </c>
      <c r="AY22" s="78" t="e">
        <f>('Real Revenue'!AY22+'Real Revenue'!AZ22)/SUM('Real Revenue'!AY$9:AZ$26)</f>
        <v>#N/A</v>
      </c>
      <c r="AZ22" s="78" t="e">
        <f>('Real Revenue'!AZ22+'Real Revenue'!BA22)/SUM('Real Revenue'!AZ$9:BA$26)</f>
        <v>#N/A</v>
      </c>
    </row>
    <row r="23" spans="1:255"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Revenue'!H23)/SUM('Real Revenue'!G$9:H$26)</f>
        <v>9.1148495618540631E-2</v>
      </c>
      <c r="I23" s="78">
        <f>('Real Revenue'!H23+'Real Revenue'!I23)/SUM('Real Revenue'!H$9:I$26)</f>
        <v>9.2451224736609799E-2</v>
      </c>
      <c r="J23" s="78">
        <f>('Real Revenue'!I23+'Real Revenue'!J23)/SUM('Real Revenue'!I$9:J$26)</f>
        <v>0.1143850958999361</v>
      </c>
      <c r="K23" s="78">
        <f>('Real Revenue'!J23+'Real Revenue'!K23)/SUM('Real Revenue'!J$9:K$26)</f>
        <v>0.13799834717049722</v>
      </c>
      <c r="L23" s="78">
        <f>('Real Revenue'!K23+'Real Revenue'!L23)/SUM('Real Revenue'!K$9:L$26)</f>
        <v>0.14027638734942965</v>
      </c>
      <c r="M23" s="78">
        <f>('Real Revenue'!L23+'Real Revenue'!M23)/SUM('Real Revenue'!L$9:M$26)</f>
        <v>0.12717966655434018</v>
      </c>
      <c r="N23" s="78">
        <f>('Real Revenue'!M23+'Real Revenue'!N23)/SUM('Real Revenue'!M$9:N$26)</f>
        <v>0.12071359466000256</v>
      </c>
      <c r="O23" s="78">
        <f>('Real Revenue'!N23+'Real Revenue'!O23)/SUM('Real Revenue'!N$9:O$26)</f>
        <v>0.12078683534236538</v>
      </c>
      <c r="P23" s="78">
        <f>('Real Revenue'!O23+'Real Revenue'!P23)/SUM('Real Revenue'!O$9:P$26)</f>
        <v>0.11460046489945269</v>
      </c>
      <c r="Q23" s="78">
        <f>('Real Revenue'!P23+'Real Revenue'!Q23)/SUM('Real Revenue'!P$9:Q$26)</f>
        <v>0.13964010408855845</v>
      </c>
      <c r="R23" s="78">
        <f>('Real Revenue'!Q23+'Real Revenue'!R23)/SUM('Real Revenue'!Q$9:R$26)</f>
        <v>0.14970356306842564</v>
      </c>
      <c r="S23" s="78">
        <f>('Real Revenue'!R23+'Real Revenue'!S23)/SUM('Real Revenue'!R$9:S$26)</f>
        <v>0.1286859429076232</v>
      </c>
      <c r="T23" s="78">
        <f>('Real Revenue'!S23+'Real Revenue'!T23)/SUM('Real Revenue'!S$9:T$26)</f>
        <v>0.12154053597056109</v>
      </c>
      <c r="U23" s="78">
        <f>('Real Revenue'!T23+'Real Revenue'!U23)/SUM('Real Revenue'!T$9:U$26)</f>
        <v>0.14267520497435168</v>
      </c>
      <c r="V23" s="78">
        <f>('Real Revenue'!U23+'Real Revenue'!V23)/SUM('Real Revenue'!U$9:V$26)</f>
        <v>0.17293211739035108</v>
      </c>
      <c r="W23" s="78">
        <f>('Real Revenue'!V23+'Real Revenue'!W23)/SUM('Real Revenue'!V$9:W$26)</f>
        <v>0.2034533017896025</v>
      </c>
      <c r="X23" s="78">
        <f>('Real Revenue'!W23+'Real Revenue'!X23)/SUM('Real Revenue'!W$9:X$26)</f>
        <v>0.23201215335221895</v>
      </c>
      <c r="Y23" s="78">
        <f>('Real Revenue'!X23+'Real Revenue'!Y23)/SUM('Real Revenue'!X$9:Y$26)</f>
        <v>0.24048859944576242</v>
      </c>
      <c r="Z23" s="78">
        <f>('Real Revenue'!Y23+'Real Revenue'!Z23)/SUM('Real Revenue'!Y$9:Z$26)</f>
        <v>0.26274621781779517</v>
      </c>
      <c r="AA23" s="78">
        <f>('Real Revenue'!Z23+'Real Revenue'!AA23)/SUM('Real Revenue'!Z$9:AA$26)</f>
        <v>0.29675083871334323</v>
      </c>
      <c r="AB23" s="78">
        <f>('Real Revenue'!AA23+'Real Revenue'!AB23)/SUM('Real Revenue'!AA$9:AB$26)</f>
        <v>0.32774398722304893</v>
      </c>
      <c r="AC23" s="78">
        <f>('Real Revenue'!AB23+'Real Revenue'!AC23)/SUM('Real Revenue'!AB$9:AC$26)</f>
        <v>0.34462746951831552</v>
      </c>
      <c r="AD23" s="78">
        <f>('Real Revenue'!AD23+'Real Revenue'!AE23)/SUM('Real Revenue'!AD$9:AE$26)</f>
        <v>0.36185436789760306</v>
      </c>
      <c r="AE23" s="78">
        <f>('Real Revenue'!AE23+'Real Revenue'!AF23)/SUM('Real Revenue'!AE$9:AF$26)</f>
        <v>0.36372314421674107</v>
      </c>
      <c r="AF23" s="78">
        <f>('Real Revenue'!AF23+'Real Revenue'!AG23)/SUM('Real Revenue'!AF$9:AG$26)</f>
        <v>0.3775913724000316</v>
      </c>
      <c r="AG23" s="78">
        <f>('Real Revenue'!AG23+'Real Revenue'!AH23)/SUM('Real Revenue'!AG$9:AH$26)</f>
        <v>0.39155288863808618</v>
      </c>
      <c r="AH23" s="78">
        <f>('Real Revenue'!AH23+'Real Revenue'!AI23)/SUM('Real Revenue'!AH$9:AI$26)</f>
        <v>0.37918522048638958</v>
      </c>
      <c r="AI23" s="78">
        <f>('Real Revenue'!AI23+'Real Revenue'!AJ23)/SUM('Real Revenue'!AI$9:AJ$26)</f>
        <v>0.36589646119325914</v>
      </c>
      <c r="AJ23" s="78">
        <f>('Real Revenue'!AJ23+'Real Revenue'!AK23)/SUM('Real Revenue'!AJ$9:AK$26)</f>
        <v>0.39024750781460321</v>
      </c>
      <c r="AK23" s="78">
        <f>('Real Revenue'!AK23+'Real Revenue'!AL23)/SUM('Real Revenue'!AK$9:AL$26)</f>
        <v>0.42205011074396798</v>
      </c>
      <c r="AL23" s="78">
        <f>('Real Revenue'!AL23+'Real Revenue'!AM23)/SUM('Real Revenue'!AL$9:AM$26)</f>
        <v>0.44577444976958369</v>
      </c>
      <c r="AM23" s="78">
        <f>('Real Revenue'!AM23+'Real Revenue'!AN23)/SUM('Real Revenue'!AM$9:AN$26)</f>
        <v>0.46572198119319558</v>
      </c>
      <c r="AN23" s="78">
        <f>('Real Revenue'!AN23+'Real Revenue'!AO23)/SUM('Real Revenue'!AN$9:AO$26)</f>
        <v>0.46991298358255118</v>
      </c>
      <c r="AO23" s="78">
        <f>('Real Revenue'!AO23+'Real Revenue'!AP23)/SUM('Real Revenue'!AO$9:AP$26)</f>
        <v>0.45945432847686934</v>
      </c>
      <c r="AP23" s="78">
        <f>('Real Revenue'!AP23+'Real Revenue'!AQ23)/SUM('Real Revenue'!AP$9:AQ$26)</f>
        <v>0.46530475171196339</v>
      </c>
      <c r="AQ23" s="78">
        <f>('Real Revenue'!AQ23+'Real Revenue'!AR23)/SUM('Real Revenue'!AQ$9:AR$26)</f>
        <v>0.48569363554223022</v>
      </c>
      <c r="AR23" s="78">
        <f>('Real Revenue'!AR23+'Real Revenue'!AS23)/SUM('Real Revenue'!AR$9:AS$26)</f>
        <v>0.485756556073909</v>
      </c>
      <c r="AS23" s="78" t="e">
        <f>('Real Revenue'!AS23+'Real Revenue'!AT23)/SUM('Real Revenue'!AS$9:AT$26)</f>
        <v>#N/A</v>
      </c>
      <c r="AT23" s="78" t="e">
        <f>('Real Revenue'!AT23+'Real Revenue'!AU23)/SUM('Real Revenue'!AT$9:AU$26)</f>
        <v>#N/A</v>
      </c>
      <c r="AU23" s="78" t="e">
        <f>('Real Revenue'!AU23+'Real Revenue'!AV23)/SUM('Real Revenue'!AU$9:AV$26)</f>
        <v>#N/A</v>
      </c>
      <c r="AV23" s="78" t="e">
        <f>('Real Revenue'!AV23+'Real Revenue'!AW23)/SUM('Real Revenue'!AV$9:AW$26)</f>
        <v>#N/A</v>
      </c>
      <c r="AW23" s="78" t="e">
        <f>('Real Revenue'!AW23+'Real Revenue'!AX23)/SUM('Real Revenue'!AW$9:AX$26)</f>
        <v>#N/A</v>
      </c>
      <c r="AX23" s="78" t="e">
        <f>('Real Revenue'!AX23+'Real Revenue'!AY23)/SUM('Real Revenue'!AX$9:AY$26)</f>
        <v>#N/A</v>
      </c>
      <c r="AY23" s="78" t="e">
        <f>('Real Revenue'!AY23+'Real Revenue'!AZ23)/SUM('Real Revenue'!AY$9:AZ$26)</f>
        <v>#N/A</v>
      </c>
      <c r="AZ23" s="78" t="e">
        <f>('Real Revenue'!AZ23+'Real Revenue'!BA23)/SUM('Real Revenue'!AZ$9:BA$26)</f>
        <v>#N/A</v>
      </c>
    </row>
    <row r="24" spans="1:255"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69"/>
      <c r="H24" s="111">
        <f>('Real Revenue'!G24+'Real Revenue'!H24)/SUM('Real Revenue'!G$9:H$26)</f>
        <v>2.0882197680797611E-2</v>
      </c>
      <c r="I24" s="111">
        <f>('Real Revenue'!H24+'Real Revenue'!I24)/SUM('Real Revenue'!H$9:I$26)</f>
        <v>2.2087584789648961E-2</v>
      </c>
      <c r="J24" s="111">
        <f>('Real Revenue'!I24+'Real Revenue'!J24)/SUM('Real Revenue'!I$9:J$26)</f>
        <v>2.0423819861064407E-2</v>
      </c>
      <c r="K24" s="111">
        <f>('Real Revenue'!J24+'Real Revenue'!K24)/SUM('Real Revenue'!J$9:K$26)</f>
        <v>1.8976418439270594E-2</v>
      </c>
      <c r="L24" s="111">
        <f>('Real Revenue'!K24+'Real Revenue'!L24)/SUM('Real Revenue'!K$9:L$26)</f>
        <v>2.0044168035068633E-2</v>
      </c>
      <c r="M24" s="111">
        <f>('Real Revenue'!L24+'Real Revenue'!M24)/SUM('Real Revenue'!L$9:M$26)</f>
        <v>2.1503122620498985E-2</v>
      </c>
      <c r="N24" s="111">
        <f>('Real Revenue'!M24+'Real Revenue'!N24)/SUM('Real Revenue'!M$9:N$26)</f>
        <v>1.8821666568048925E-2</v>
      </c>
      <c r="O24" s="111">
        <f>('Real Revenue'!N24+'Real Revenue'!O24)/SUM('Real Revenue'!N$9:O$26)</f>
        <v>2.0067767864856385E-2</v>
      </c>
      <c r="P24" s="111">
        <f>('Real Revenue'!O24+'Real Revenue'!P24)/SUM('Real Revenue'!O$9:P$26)</f>
        <v>2.7567769036207036E-2</v>
      </c>
      <c r="Q24" s="111">
        <f>('Real Revenue'!P24+'Real Revenue'!Q24)/SUM('Real Revenue'!P$9:Q$26)</f>
        <v>2.8335854354479498E-2</v>
      </c>
      <c r="R24" s="111">
        <f>('Real Revenue'!Q24+'Real Revenue'!R24)/SUM('Real Revenue'!Q$9:R$26)</f>
        <v>2.6576457859436659E-2</v>
      </c>
      <c r="S24" s="111">
        <f>('Real Revenue'!R24+'Real Revenue'!S24)/SUM('Real Revenue'!R$9:S$26)</f>
        <v>3.552699951641923E-2</v>
      </c>
      <c r="T24" s="111">
        <f>('Real Revenue'!S24+'Real Revenue'!T24)/SUM('Real Revenue'!S$9:T$26)</f>
        <v>3.8521008289155882E-2</v>
      </c>
      <c r="U24" s="111">
        <f>('Real Revenue'!T24+'Real Revenue'!U24)/SUM('Real Revenue'!T$9:U$26)</f>
        <v>3.4418929837210802E-2</v>
      </c>
      <c r="V24" s="111">
        <f>('Real Revenue'!U24+'Real Revenue'!V24)/SUM('Real Revenue'!U$9:V$26)</f>
        <v>3.3654469286450509E-2</v>
      </c>
      <c r="W24" s="111">
        <f>('Real Revenue'!V24+'Real Revenue'!W24)/SUM('Real Revenue'!V$9:W$26)</f>
        <v>3.0377522006776184E-2</v>
      </c>
      <c r="X24" s="111">
        <f>('Real Revenue'!W24+'Real Revenue'!X24)/SUM('Real Revenue'!W$9:X$26)</f>
        <v>2.7781042956850379E-2</v>
      </c>
      <c r="Y24" s="111">
        <f>('Real Revenue'!X24+'Real Revenue'!Y24)/SUM('Real Revenue'!X$9:Y$26)</f>
        <v>3.1987377611605271E-2</v>
      </c>
      <c r="Z24" s="111">
        <f>('Real Revenue'!Y24+'Real Revenue'!Z24)/SUM('Real Revenue'!Y$9:Z$26)</f>
        <v>3.1469466228835528E-2</v>
      </c>
      <c r="AA24" s="111">
        <f>('Real Revenue'!Z24+'Real Revenue'!AA24)/SUM('Real Revenue'!Z$9:AA$26)</f>
        <v>2.5226797337428251E-2</v>
      </c>
      <c r="AB24" s="111">
        <f>('Real Revenue'!AA24+'Real Revenue'!AB24)/SUM('Real Revenue'!AA$9:AB$26)</f>
        <v>2.5859152881094475E-2</v>
      </c>
      <c r="AC24" s="111">
        <f>('Real Revenue'!AB24+'Real Revenue'!AC24)/SUM('Real Revenue'!AB$9:AC$26)</f>
        <v>2.7710996214772805E-2</v>
      </c>
      <c r="AD24" s="111">
        <f>('Real Revenue'!AD24+'Real Revenue'!AE24)/SUM('Real Revenue'!AD$9:AE$26)</f>
        <v>2.6914808017960663E-2</v>
      </c>
      <c r="AE24" s="111">
        <f>('Real Revenue'!AE24+'Real Revenue'!AF24)/SUM('Real Revenue'!AE$9:AF$26)</f>
        <v>2.1683841008956095E-2</v>
      </c>
      <c r="AF24" s="111">
        <f>('Real Revenue'!AF24+'Real Revenue'!AG24)/SUM('Real Revenue'!AF$9:AG$26)</f>
        <v>1.6179518546770733E-2</v>
      </c>
      <c r="AG24" s="111">
        <f>('Real Revenue'!AG24+'Real Revenue'!AH24)/SUM('Real Revenue'!AG$9:AH$26)</f>
        <v>1.6409031906839323E-2</v>
      </c>
      <c r="AH24" s="111">
        <f>('Real Revenue'!AH24+'Real Revenue'!AI24)/SUM('Real Revenue'!AH$9:AI$26)</f>
        <v>1.801624219023407E-2</v>
      </c>
      <c r="AI24" s="111">
        <f>('Real Revenue'!AI24+'Real Revenue'!AJ24)/SUM('Real Revenue'!AI$9:AJ$26)</f>
        <v>1.8934917466285821E-2</v>
      </c>
      <c r="AJ24" s="111">
        <f>('Real Revenue'!AJ24+'Real Revenue'!AK24)/SUM('Real Revenue'!AJ$9:AK$26)</f>
        <v>1.8850832600361949E-2</v>
      </c>
      <c r="AK24" s="111">
        <f>('Real Revenue'!AK24+'Real Revenue'!AL24)/SUM('Real Revenue'!AK$9:AL$26)</f>
        <v>2.1496091235090758E-2</v>
      </c>
      <c r="AL24" s="111">
        <f>('Real Revenue'!AL24+'Real Revenue'!AM24)/SUM('Real Revenue'!AL$9:AM$26)</f>
        <v>2.2384200962927352E-2</v>
      </c>
      <c r="AM24" s="111">
        <f>('Real Revenue'!AM24+'Real Revenue'!AN24)/SUM('Real Revenue'!AM$9:AN$26)</f>
        <v>2.1284746273113067E-2</v>
      </c>
      <c r="AN24" s="111">
        <f>('Real Revenue'!AN24+'Real Revenue'!AO24)/SUM('Real Revenue'!AN$9:AO$26)</f>
        <v>2.2406528655439496E-2</v>
      </c>
      <c r="AO24" s="111">
        <f>('Real Revenue'!AO24+'Real Revenue'!AP24)/SUM('Real Revenue'!AO$9:AP$26)</f>
        <v>2.3515555848523845E-2</v>
      </c>
      <c r="AP24" s="111">
        <f>('Real Revenue'!AP24+'Real Revenue'!AQ24)/SUM('Real Revenue'!AP$9:AQ$26)</f>
        <v>2.2178527045626732E-2</v>
      </c>
      <c r="AQ24" s="111">
        <f>('Real Revenue'!AQ24+'Real Revenue'!AR24)/SUM('Real Revenue'!AQ$9:AR$26)</f>
        <v>2.0542017847177386E-2</v>
      </c>
      <c r="AR24" s="111">
        <f>('Real Revenue'!AR24+'Real Revenue'!AS24)/SUM('Real Revenue'!AR$9:AS$26)</f>
        <v>2.0422941160027186E-2</v>
      </c>
      <c r="AS24" s="111" t="e">
        <f>('Real Revenue'!AS24+'Real Revenue'!AT24)/SUM('Real Revenue'!AS$9:AT$26)</f>
        <v>#N/A</v>
      </c>
      <c r="AT24" s="111" t="e">
        <f>('Real Revenue'!AT24+'Real Revenue'!AU24)/SUM('Real Revenue'!AT$9:AU$26)</f>
        <v>#N/A</v>
      </c>
      <c r="AU24" s="111" t="e">
        <f>('Real Revenue'!AU24+'Real Revenue'!AV24)/SUM('Real Revenue'!AU$9:AV$26)</f>
        <v>#N/A</v>
      </c>
      <c r="AV24" s="111" t="e">
        <f>('Real Revenue'!AV24+'Real Revenue'!AW24)/SUM('Real Revenue'!AV$9:AW$26)</f>
        <v>#N/A</v>
      </c>
      <c r="AW24" s="111" t="e">
        <f>('Real Revenue'!AW24+'Real Revenue'!AX24)/SUM('Real Revenue'!AW$9:AX$26)</f>
        <v>#N/A</v>
      </c>
      <c r="AX24" s="111" t="e">
        <f>('Real Revenue'!AX24+'Real Revenue'!AY24)/SUM('Real Revenue'!AX$9:AY$26)</f>
        <v>#N/A</v>
      </c>
      <c r="AY24" s="111" t="e">
        <f>('Real Revenue'!AY24+'Real Revenue'!AZ24)/SUM('Real Revenue'!AY$9:AZ$26)</f>
        <v>#N/A</v>
      </c>
      <c r="AZ24" s="111" t="e">
        <f>('Real Revenue'!AZ24+'Real Revenue'!BA24)/SUM('Real Revenue'!AZ$9:BA$26)</f>
        <v>#N/A</v>
      </c>
    </row>
    <row r="25" spans="1:255"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69"/>
      <c r="H25" s="111">
        <f>('Real Revenue'!G25+'Real Revenue'!H25)/SUM('Real Revenue'!G$9:H$26)</f>
        <v>2.8495507210715341E-2</v>
      </c>
      <c r="I25" s="111">
        <f>('Real Revenue'!H25+'Real Revenue'!I25)/SUM('Real Revenue'!H$9:I$26)</f>
        <v>3.500318251900942E-2</v>
      </c>
      <c r="J25" s="111">
        <f>('Real Revenue'!I25+'Real Revenue'!J25)/SUM('Real Revenue'!I$9:J$26)</f>
        <v>3.9508050076173223E-2</v>
      </c>
      <c r="K25" s="111">
        <f>('Real Revenue'!J25+'Real Revenue'!K25)/SUM('Real Revenue'!J$9:K$26)</f>
        <v>4.3817659184905863E-2</v>
      </c>
      <c r="L25" s="111">
        <f>('Real Revenue'!K25+'Real Revenue'!L25)/SUM('Real Revenue'!K$9:L$26)</f>
        <v>4.8362318532905575E-2</v>
      </c>
      <c r="M25" s="111">
        <f>('Real Revenue'!L25+'Real Revenue'!M25)/SUM('Real Revenue'!L$9:M$26)</f>
        <v>4.6475576461941358E-2</v>
      </c>
      <c r="N25" s="111">
        <f>('Real Revenue'!M25+'Real Revenue'!N25)/SUM('Real Revenue'!M$9:N$26)</f>
        <v>3.952271012025773E-2</v>
      </c>
      <c r="O25" s="111">
        <f>('Real Revenue'!N25+'Real Revenue'!O25)/SUM('Real Revenue'!N$9:O$26)</f>
        <v>3.7928988008282122E-2</v>
      </c>
      <c r="P25" s="111">
        <f>('Real Revenue'!O25+'Real Revenue'!P25)/SUM('Real Revenue'!O$9:P$26)</f>
        <v>4.1718547388248331E-2</v>
      </c>
      <c r="Q25" s="111">
        <f>('Real Revenue'!P25+'Real Revenue'!Q25)/SUM('Real Revenue'!P$9:Q$26)</f>
        <v>4.3070791678569573E-2</v>
      </c>
      <c r="R25" s="111">
        <f>('Real Revenue'!Q25+'Real Revenue'!R25)/SUM('Real Revenue'!Q$9:R$26)</f>
        <v>4.4860269125873382E-2</v>
      </c>
      <c r="S25" s="111">
        <f>('Real Revenue'!R25+'Real Revenue'!S25)/SUM('Real Revenue'!R$9:S$26)</f>
        <v>5.1589412268977453E-2</v>
      </c>
      <c r="T25" s="111">
        <f>('Real Revenue'!S25+'Real Revenue'!T25)/SUM('Real Revenue'!S$9:T$26)</f>
        <v>5.5197039351335186E-2</v>
      </c>
      <c r="U25" s="111">
        <f>('Real Revenue'!T25+'Real Revenue'!U25)/SUM('Real Revenue'!T$9:U$26)</f>
        <v>5.068608884627069E-2</v>
      </c>
      <c r="V25" s="111">
        <f>('Real Revenue'!U25+'Real Revenue'!V25)/SUM('Real Revenue'!U$9:V$26)</f>
        <v>4.5441957298906877E-2</v>
      </c>
      <c r="W25" s="111">
        <f>('Real Revenue'!V25+'Real Revenue'!W25)/SUM('Real Revenue'!V$9:W$26)</f>
        <v>3.9376857781777623E-2</v>
      </c>
      <c r="X25" s="111">
        <f>('Real Revenue'!W25+'Real Revenue'!X25)/SUM('Real Revenue'!W$9:X$26)</f>
        <v>3.4361748633213125E-2</v>
      </c>
      <c r="Y25" s="111">
        <f>('Real Revenue'!X25+'Real Revenue'!Y25)/SUM('Real Revenue'!X$9:Y$26)</f>
        <v>3.3158174167533562E-2</v>
      </c>
      <c r="Z25" s="111">
        <f>('Real Revenue'!Y25+'Real Revenue'!Z25)/SUM('Real Revenue'!Y$9:Z$26)</f>
        <v>2.7527641773396384E-2</v>
      </c>
      <c r="AA25" s="111">
        <f>('Real Revenue'!Z25+'Real Revenue'!AA25)/SUM('Real Revenue'!Z$9:AA$26)</f>
        <v>2.4494704963900032E-2</v>
      </c>
      <c r="AB25" s="111">
        <f>('Real Revenue'!AA25+'Real Revenue'!AB25)/SUM('Real Revenue'!AA$9:AB$26)</f>
        <v>2.6064337665806007E-2</v>
      </c>
      <c r="AC25" s="111">
        <f>('Real Revenue'!AB25+'Real Revenue'!AC25)/SUM('Real Revenue'!AB$9:AC$26)</f>
        <v>2.3377317753371499E-2</v>
      </c>
      <c r="AD25" s="111">
        <f>('Real Revenue'!AD25+'Real Revenue'!AE25)/SUM('Real Revenue'!AD$9:AE$26)</f>
        <v>2.2038104333135189E-2</v>
      </c>
      <c r="AE25" s="111">
        <f>('Real Revenue'!AE25+'Real Revenue'!AF25)/SUM('Real Revenue'!AE$9:AF$26)</f>
        <v>2.1255364870262923E-2</v>
      </c>
      <c r="AF25" s="111">
        <f>('Real Revenue'!AF25+'Real Revenue'!AG25)/SUM('Real Revenue'!AF$9:AG$26)</f>
        <v>1.5540697090511753E-2</v>
      </c>
      <c r="AG25" s="111">
        <f>('Real Revenue'!AG25+'Real Revenue'!AH25)/SUM('Real Revenue'!AG$9:AH$26)</f>
        <v>1.4093592197362932E-2</v>
      </c>
      <c r="AH25" s="111">
        <f>('Real Revenue'!AH25+'Real Revenue'!AI25)/SUM('Real Revenue'!AH$9:AI$26)</f>
        <v>1.4118540638324985E-2</v>
      </c>
      <c r="AI25" s="111">
        <f>('Real Revenue'!AI25+'Real Revenue'!AJ25)/SUM('Real Revenue'!AI$9:AJ$26)</f>
        <v>1.116534035547683E-2</v>
      </c>
      <c r="AJ25" s="111">
        <f>('Real Revenue'!AJ25+'Real Revenue'!AK25)/SUM('Real Revenue'!AJ$9:AK$26)</f>
        <v>1.0255868151728216E-2</v>
      </c>
      <c r="AK25" s="111">
        <f>('Real Revenue'!AK25+'Real Revenue'!AL25)/SUM('Real Revenue'!AK$9:AL$26)</f>
        <v>1.192522961182734E-2</v>
      </c>
      <c r="AL25" s="111">
        <f>('Real Revenue'!AL25+'Real Revenue'!AM25)/SUM('Real Revenue'!AL$9:AM$26)</f>
        <v>1.2684184583932327E-2</v>
      </c>
      <c r="AM25" s="111">
        <f>('Real Revenue'!AM25+'Real Revenue'!AN25)/SUM('Real Revenue'!AM$9:AN$26)</f>
        <v>1.2126759616625361E-2</v>
      </c>
      <c r="AN25" s="111">
        <f>('Real Revenue'!AN25+'Real Revenue'!AO25)/SUM('Real Revenue'!AN$9:AO$26)</f>
        <v>1.2921330077796542E-2</v>
      </c>
      <c r="AO25" s="111">
        <f>('Real Revenue'!AO25+'Real Revenue'!AP25)/SUM('Real Revenue'!AO$9:AP$26)</f>
        <v>1.2407606736861716E-2</v>
      </c>
      <c r="AP25" s="111">
        <f>('Real Revenue'!AP25+'Real Revenue'!AQ25)/SUM('Real Revenue'!AP$9:AQ$26)</f>
        <v>1.1693433799373787E-2</v>
      </c>
      <c r="AQ25" s="111">
        <f>('Real Revenue'!AQ25+'Real Revenue'!AR25)/SUM('Real Revenue'!AQ$9:AR$26)</f>
        <v>1.0580370458536614E-2</v>
      </c>
      <c r="AR25" s="111">
        <f>('Real Revenue'!AR25+'Real Revenue'!AS25)/SUM('Real Revenue'!AR$9:AS$26)</f>
        <v>1.0006389545476481E-2</v>
      </c>
      <c r="AS25" s="111" t="e">
        <f>('Real Revenue'!AS25+'Real Revenue'!AT25)/SUM('Real Revenue'!AS$9:AT$26)</f>
        <v>#N/A</v>
      </c>
      <c r="AT25" s="111" t="e">
        <f>('Real Revenue'!AT25+'Real Revenue'!AU25)/SUM('Real Revenue'!AT$9:AU$26)</f>
        <v>#N/A</v>
      </c>
      <c r="AU25" s="111" t="e">
        <f>('Real Revenue'!AU25+'Real Revenue'!AV25)/SUM('Real Revenue'!AU$9:AV$26)</f>
        <v>#N/A</v>
      </c>
      <c r="AV25" s="111" t="e">
        <f>('Real Revenue'!AV25+'Real Revenue'!AW25)/SUM('Real Revenue'!AV$9:AW$26)</f>
        <v>#N/A</v>
      </c>
      <c r="AW25" s="111" t="e">
        <f>('Real Revenue'!AW25+'Real Revenue'!AX25)/SUM('Real Revenue'!AW$9:AX$26)</f>
        <v>#N/A</v>
      </c>
      <c r="AX25" s="111" t="e">
        <f>('Real Revenue'!AX25+'Real Revenue'!AY25)/SUM('Real Revenue'!AX$9:AY$26)</f>
        <v>#N/A</v>
      </c>
      <c r="AY25" s="111" t="e">
        <f>('Real Revenue'!AY25+'Real Revenue'!AZ25)/SUM('Real Revenue'!AY$9:AZ$26)</f>
        <v>#N/A</v>
      </c>
      <c r="AZ25" s="111" t="e">
        <f>('Real Revenue'!AZ25+'Real Revenue'!BA25)/SUM('Real Revenue'!AZ$9:BA$26)</f>
        <v>#N/A</v>
      </c>
    </row>
    <row r="26" spans="1:255"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69"/>
      <c r="H26" s="111">
        <f>('Real Revenue'!G26+'Real Revenue'!H26)/SUM('Real Revenue'!G$9:H$26)</f>
        <v>7.5215440314630885E-2</v>
      </c>
      <c r="I26" s="111">
        <f>('Real Revenue'!H26+'Real Revenue'!I26)/SUM('Real Revenue'!H$9:I$26)</f>
        <v>6.4434847063325862E-2</v>
      </c>
      <c r="J26" s="111">
        <f>('Real Revenue'!I26+'Real Revenue'!J26)/SUM('Real Revenue'!I$9:J$26)</f>
        <v>8.2570170718963914E-2</v>
      </c>
      <c r="K26" s="111">
        <f>('Real Revenue'!J26+'Real Revenue'!K26)/SUM('Real Revenue'!J$9:K$26)</f>
        <v>9.9909047539725959E-2</v>
      </c>
      <c r="L26" s="111">
        <f>('Real Revenue'!K26+'Real Revenue'!L26)/SUM('Real Revenue'!K$9:L$26)</f>
        <v>0.10030443189745923</v>
      </c>
      <c r="M26" s="111">
        <f>('Real Revenue'!L26+'Real Revenue'!M26)/SUM('Real Revenue'!L$9:M$26)</f>
        <v>9.863979187063901E-2</v>
      </c>
      <c r="N26" s="111">
        <f>('Real Revenue'!M26+'Real Revenue'!N26)/SUM('Real Revenue'!M$9:N$26)</f>
        <v>9.9274116576957117E-2</v>
      </c>
      <c r="O26" s="111">
        <f>('Real Revenue'!N26+'Real Revenue'!O26)/SUM('Real Revenue'!N$9:O$26)</f>
        <v>8.9289663514659764E-2</v>
      </c>
      <c r="P26" s="111">
        <f>('Real Revenue'!O26+'Real Revenue'!P26)/SUM('Real Revenue'!O$9:P$26)</f>
        <v>7.3976820490717687E-2</v>
      </c>
      <c r="Q26" s="111">
        <f>('Real Revenue'!P26+'Real Revenue'!Q26)/SUM('Real Revenue'!P$9:Q$26)</f>
        <v>9.1382729261144949E-2</v>
      </c>
      <c r="R26" s="111">
        <f>('Real Revenue'!Q26+'Real Revenue'!R26)/SUM('Real Revenue'!Q$9:R$26)</f>
        <v>0.1096078749974926</v>
      </c>
      <c r="S26" s="111">
        <f>('Real Revenue'!R26+'Real Revenue'!S26)/SUM('Real Revenue'!R$9:S$26)</f>
        <v>0.10711009817852153</v>
      </c>
      <c r="T26" s="111">
        <f>('Real Revenue'!S26+'Real Revenue'!T26)/SUM('Real Revenue'!S$9:T$26)</f>
        <v>0.10344160523270279</v>
      </c>
      <c r="U26" s="111">
        <f>('Real Revenue'!T26+'Real Revenue'!U26)/SUM('Real Revenue'!T$9:U$26)</f>
        <v>0.10305612680770516</v>
      </c>
      <c r="V26" s="111">
        <f>('Real Revenue'!U26+'Real Revenue'!V26)/SUM('Real Revenue'!U$9:V$26)</f>
        <v>0.10485626305977191</v>
      </c>
      <c r="W26" s="111">
        <f>('Real Revenue'!V26+'Real Revenue'!W26)/SUM('Real Revenue'!V$9:W$26)</f>
        <v>9.5346002092285817E-2</v>
      </c>
      <c r="X26" s="111">
        <f>('Real Revenue'!W26+'Real Revenue'!X26)/SUM('Real Revenue'!W$9:X$26)</f>
        <v>8.7263898891555516E-2</v>
      </c>
      <c r="Y26" s="111">
        <f>('Real Revenue'!X26+'Real Revenue'!Y26)/SUM('Real Revenue'!X$9:Y$26)</f>
        <v>8.4578023551231937E-2</v>
      </c>
      <c r="Z26" s="111">
        <f>('Real Revenue'!Y26+'Real Revenue'!Z26)/SUM('Real Revenue'!Y$9:Z$26)</f>
        <v>7.9578574808594829E-2</v>
      </c>
      <c r="AA26" s="111">
        <f>('Real Revenue'!Z26+'Real Revenue'!AA26)/SUM('Real Revenue'!Z$9:AA$26)</f>
        <v>7.5672352762058914E-2</v>
      </c>
      <c r="AB26" s="111">
        <f>('Real Revenue'!AA26+'Real Revenue'!AB26)/SUM('Real Revenue'!AA$9:AB$26)</f>
        <v>7.6568840965700047E-2</v>
      </c>
      <c r="AC26" s="111">
        <f>('Real Revenue'!AB26+'Real Revenue'!AC26)/SUM('Real Revenue'!AB$9:AC$26)</f>
        <v>7.0822099603932154E-2</v>
      </c>
      <c r="AD26" s="111">
        <f>('Real Revenue'!AD26+'Real Revenue'!AE26)/SUM('Real Revenue'!AD$9:AE$26)</f>
        <v>7.2424259322660292E-2</v>
      </c>
      <c r="AE26" s="111">
        <f>('Real Revenue'!AE26+'Real Revenue'!AF26)/SUM('Real Revenue'!AE$9:AF$26)</f>
        <v>8.7457951017576502E-2</v>
      </c>
      <c r="AF26" s="111">
        <f>('Real Revenue'!AF26+'Real Revenue'!AG26)/SUM('Real Revenue'!AF$9:AG$26)</f>
        <v>8.1694541042920385E-2</v>
      </c>
      <c r="AG26" s="111">
        <f>('Real Revenue'!AG26+'Real Revenue'!AH26)/SUM('Real Revenue'!AG$9:AH$26)</f>
        <v>6.567536097383897E-2</v>
      </c>
      <c r="AH26" s="111">
        <f>('Real Revenue'!AH26+'Real Revenue'!AI26)/SUM('Real Revenue'!AH$9:AI$26)</f>
        <v>5.6812664333298089E-2</v>
      </c>
      <c r="AI26" s="111">
        <f>('Real Revenue'!AI26+'Real Revenue'!AJ26)/SUM('Real Revenue'!AI$9:AJ$26)</f>
        <v>5.0088884865636341E-2</v>
      </c>
      <c r="AJ26" s="111">
        <f>('Real Revenue'!AJ26+'Real Revenue'!AK26)/SUM('Real Revenue'!AJ$9:AK$26)</f>
        <v>5.5855002230530131E-2</v>
      </c>
      <c r="AK26" s="111">
        <f>('Real Revenue'!AK26+'Real Revenue'!AL26)/SUM('Real Revenue'!AK$9:AL$26)</f>
        <v>6.0542779212582706E-2</v>
      </c>
      <c r="AL26" s="111">
        <f>('Real Revenue'!AL26+'Real Revenue'!AM26)/SUM('Real Revenue'!AL$9:AM$26)</f>
        <v>6.2408173118541702E-2</v>
      </c>
      <c r="AM26" s="111">
        <f>('Real Revenue'!AM26+'Real Revenue'!AN26)/SUM('Real Revenue'!AM$9:AN$26)</f>
        <v>6.1196753464352154E-2</v>
      </c>
      <c r="AN26" s="111">
        <f>('Real Revenue'!AN26+'Real Revenue'!AO26)/SUM('Real Revenue'!AN$9:AO$26)</f>
        <v>5.4245572502536608E-2</v>
      </c>
      <c r="AO26" s="111">
        <f>('Real Revenue'!AO26+'Real Revenue'!AP26)/SUM('Real Revenue'!AO$9:AP$26)</f>
        <v>4.6557595652133091E-2</v>
      </c>
      <c r="AP26" s="111">
        <f>('Real Revenue'!AP26+'Real Revenue'!AQ26)/SUM('Real Revenue'!AP$9:AQ$26)</f>
        <v>3.9937997781986187E-2</v>
      </c>
      <c r="AQ26" s="111">
        <f>('Real Revenue'!AQ26+'Real Revenue'!AR26)/SUM('Real Revenue'!AQ$9:AR$26)</f>
        <v>4.1079037546892259E-2</v>
      </c>
      <c r="AR26" s="111">
        <f>('Real Revenue'!AR26+'Real Revenue'!AS26)/SUM('Real Revenue'!AR$9:AS$26)</f>
        <v>4.291750670644328E-2</v>
      </c>
      <c r="AS26" s="111" t="e">
        <f>('Real Revenue'!AS26+'Real Revenue'!AT26)/SUM('Real Revenue'!AS$9:AT$26)</f>
        <v>#N/A</v>
      </c>
      <c r="AT26" s="111" t="e">
        <f>('Real Revenue'!AT26+'Real Revenue'!AU26)/SUM('Real Revenue'!AT$9:AU$26)</f>
        <v>#N/A</v>
      </c>
      <c r="AU26" s="111" t="e">
        <f>('Real Revenue'!AU26+'Real Revenue'!AV26)/SUM('Real Revenue'!AU$9:AV$26)</f>
        <v>#N/A</v>
      </c>
      <c r="AV26" s="111" t="e">
        <f>('Real Revenue'!AV26+'Real Revenue'!AW26)/SUM('Real Revenue'!AV$9:AW$26)</f>
        <v>#N/A</v>
      </c>
      <c r="AW26" s="111" t="e">
        <f>('Real Revenue'!AW26+'Real Revenue'!AX26)/SUM('Real Revenue'!AW$9:AX$26)</f>
        <v>#N/A</v>
      </c>
      <c r="AX26" s="111" t="e">
        <f>('Real Revenue'!AX26+'Real Revenue'!AY26)/SUM('Real Revenue'!AX$9:AY$26)</f>
        <v>#N/A</v>
      </c>
      <c r="AY26" s="111" t="e">
        <f>('Real Revenue'!AY26+'Real Revenue'!AZ26)/SUM('Real Revenue'!AY$9:AZ$26)</f>
        <v>#N/A</v>
      </c>
      <c r="AZ26" s="111" t="e">
        <f>('Real Revenue'!AZ26+'Real Revenue'!BA26)/SUM('Real Revenue'!AZ$9:BA$26)</f>
        <v>#N/A</v>
      </c>
    </row>
    <row r="27" spans="1:255"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Revenue'!H27)/SUM('Real Revenue'!G$27:H$29)</f>
        <v>0.288609586250614</v>
      </c>
      <c r="I27" s="78">
        <f>('Real Revenue'!H27+'Real Revenue'!I27)/SUM('Real Revenue'!H$27:I$29)</f>
        <v>0.29860749439456086</v>
      </c>
      <c r="J27" s="78">
        <f>('Real Revenue'!I27+'Real Revenue'!J27)/SUM('Real Revenue'!I$27:J$29)</f>
        <v>0.30257821926802925</v>
      </c>
      <c r="K27" s="78">
        <f>('Real Revenue'!J27+'Real Revenue'!K27)/SUM('Real Revenue'!J$27:K$29)</f>
        <v>0.3187261214024607</v>
      </c>
      <c r="L27" s="78">
        <f>('Real Revenue'!K27+'Real Revenue'!L27)/SUM('Real Revenue'!K$27:L$29)</f>
        <v>0.30137270398997701</v>
      </c>
      <c r="M27" s="78">
        <f>('Real Revenue'!L27+'Real Revenue'!M27)/SUM('Real Revenue'!L$27:M$29)</f>
        <v>0.28307494360544699</v>
      </c>
      <c r="N27" s="78">
        <f>('Real Revenue'!M27+'Real Revenue'!N27)/SUM('Real Revenue'!M$27:N$29)</f>
        <v>0.26437414385361774</v>
      </c>
      <c r="O27" s="78">
        <f>('Real Revenue'!N27+'Real Revenue'!O27)/SUM('Real Revenue'!N$27:O$29)</f>
        <v>0.27583051368806361</v>
      </c>
      <c r="P27" s="78">
        <f>('Real Revenue'!O27+'Real Revenue'!P27)/SUM('Real Revenue'!O$27:P$29)</f>
        <v>0.30404869332701628</v>
      </c>
      <c r="Q27" s="78">
        <f>('Real Revenue'!P27+'Real Revenue'!Q27)/SUM('Real Revenue'!P$27:Q$29)</f>
        <v>0.29553548232267135</v>
      </c>
      <c r="R27" s="78">
        <f>('Real Revenue'!Q27+'Real Revenue'!R27)/SUM('Real Revenue'!Q$27:R$29)</f>
        <v>0.2918306213852575</v>
      </c>
      <c r="S27" s="78">
        <f>('Real Revenue'!R27+'Real Revenue'!S27)/SUM('Real Revenue'!R$27:S$29)</f>
        <v>0.31221143874740187</v>
      </c>
      <c r="T27" s="78">
        <f>('Real Revenue'!S27+'Real Revenue'!T27)/SUM('Real Revenue'!S$27:T$29)</f>
        <v>0.29423596744386227</v>
      </c>
      <c r="U27" s="78">
        <f>('Real Revenue'!T27+'Real Revenue'!U27)/SUM('Real Revenue'!T$27:U$29)</f>
        <v>0.2481741070253356</v>
      </c>
      <c r="V27" s="78">
        <f>('Real Revenue'!U27+'Real Revenue'!V27)/SUM('Real Revenue'!U$27:V$29)</f>
        <v>0.25671938640184783</v>
      </c>
      <c r="W27" s="78">
        <f>('Real Revenue'!V27+'Real Revenue'!W27)/SUM('Real Revenue'!V$27:W$29)</f>
        <v>0.26896627543696527</v>
      </c>
      <c r="X27" s="78">
        <f>('Real Revenue'!W27+'Real Revenue'!X27)/SUM('Real Revenue'!W$27:X$29)</f>
        <v>0.2774798164969608</v>
      </c>
      <c r="Y27" s="78">
        <f>('Real Revenue'!X27+'Real Revenue'!Y27)/SUM('Real Revenue'!X$27:Y$29)</f>
        <v>0.26728993458462225</v>
      </c>
      <c r="Z27" s="78">
        <f>('Real Revenue'!Y27+'Real Revenue'!Z27)/SUM('Real Revenue'!Y$27:Z$29)</f>
        <v>0.24795640701928423</v>
      </c>
      <c r="AA27" s="78">
        <f>('Real Revenue'!Z27+'Real Revenue'!AA27)/SUM('Real Revenue'!Z$27:AA$29)</f>
        <v>0.26393568676183227</v>
      </c>
      <c r="AB27" s="78">
        <f>('Real Revenue'!AA27+'Real Revenue'!AB27)/SUM('Real Revenue'!AA$27:AB$29)</f>
        <v>0.26807056269027579</v>
      </c>
      <c r="AC27" s="78">
        <f>('Real Revenue'!AB27+'Real Revenue'!AC27)/SUM('Real Revenue'!AB$27:AC$29)</f>
        <v>0.27258105837339491</v>
      </c>
      <c r="AD27" s="78">
        <f>('Real Revenue'!AD27+'Real Revenue'!AE27)/SUM('Real Revenue'!AD$27:AE$29)</f>
        <v>0.24306878244296246</v>
      </c>
      <c r="AE27" s="78">
        <f>('Real Revenue'!AE27+'Real Revenue'!AF27)/SUM('Real Revenue'!AE$27:AF$29)</f>
        <v>0.22677359944176861</v>
      </c>
      <c r="AF27" s="78">
        <f>('Real Revenue'!AF27+'Real Revenue'!AG27)/SUM('Real Revenue'!AF$27:AG$29)</f>
        <v>0.25025950631425314</v>
      </c>
      <c r="AG27" s="78">
        <f>('Real Revenue'!AG27+'Real Revenue'!AH27)/SUM('Real Revenue'!AG$27:AH$29)</f>
        <v>0.25417913255876773</v>
      </c>
      <c r="AH27" s="78">
        <f>('Real Revenue'!AH27+'Real Revenue'!AI27)/SUM('Real Revenue'!AH$27:AI$29)</f>
        <v>0.25382351227938299</v>
      </c>
      <c r="AI27" s="78">
        <f>('Real Revenue'!AI27+'Real Revenue'!AJ27)/SUM('Real Revenue'!AI$27:AJ$29)</f>
        <v>0.26237931289532102</v>
      </c>
      <c r="AJ27" s="78">
        <f>('Real Revenue'!AJ27+'Real Revenue'!AK27)/SUM('Real Revenue'!AJ$27:AK$29)</f>
        <v>0.25999770215324169</v>
      </c>
      <c r="AK27" s="78">
        <f>('Real Revenue'!AK27+'Real Revenue'!AL27)/SUM('Real Revenue'!AK$27:AL$29)</f>
        <v>0.2569487728537983</v>
      </c>
      <c r="AL27" s="78">
        <f>('Real Revenue'!AL27+'Real Revenue'!AM27)/SUM('Real Revenue'!AL$27:AM$29)</f>
        <v>0.21311996726120472</v>
      </c>
      <c r="AM27" s="78">
        <f>('Real Revenue'!AM27+'Real Revenue'!AN27)/SUM('Real Revenue'!AM$27:AN$29)</f>
        <v>0.1391807068997194</v>
      </c>
      <c r="AN27" s="78">
        <f>('Real Revenue'!AN27+'Real Revenue'!AO27)/SUM('Real Revenue'!AN$27:AO$29)</f>
        <v>0.13942165850048477</v>
      </c>
      <c r="AO27" s="78">
        <f>('Real Revenue'!AO27+'Real Revenue'!AP27)/SUM('Real Revenue'!AO$27:AP$29)</f>
        <v>0.24817477886520409</v>
      </c>
      <c r="AP27" s="78">
        <f>('Real Revenue'!AP27+'Real Revenue'!AQ27)/SUM('Real Revenue'!AP$27:AQ$29)</f>
        <v>0.34898670811550569</v>
      </c>
      <c r="AQ27" s="78">
        <f>('Real Revenue'!AQ27+'Real Revenue'!AR27)/SUM('Real Revenue'!AQ$27:AR$29)</f>
        <v>0.29987368020293859</v>
      </c>
      <c r="AR27" s="78">
        <f>('Real Revenue'!AR27+'Real Revenue'!AS27)/SUM('Real Revenue'!AR$27:AS$29)</f>
        <v>0.20797992544560215</v>
      </c>
      <c r="AS27" s="78" t="e">
        <f>('Real Revenue'!AS27+'Real Revenue'!AT27)/SUM('Real Revenue'!AS$27:AT$29)</f>
        <v>#N/A</v>
      </c>
      <c r="AT27" s="78" t="e">
        <f>('Real Revenue'!AT27+'Real Revenue'!AU27)/SUM('Real Revenue'!AT$27:AU$29)</f>
        <v>#N/A</v>
      </c>
      <c r="AU27" s="78" t="e">
        <f>('Real Revenue'!AU27+'Real Revenue'!AV27)/SUM('Real Revenue'!AU$27:AV$29)</f>
        <v>#N/A</v>
      </c>
      <c r="AV27" s="78" t="e">
        <f>('Real Revenue'!AV27+'Real Revenue'!AW27)/SUM('Real Revenue'!AV$27:AW$29)</f>
        <v>#N/A</v>
      </c>
      <c r="AW27" s="78" t="e">
        <f>('Real Revenue'!AW27+'Real Revenue'!AX27)/SUM('Real Revenue'!AW$27:AX$29)</f>
        <v>#N/A</v>
      </c>
      <c r="AX27" s="78" t="e">
        <f>('Real Revenue'!AX27+'Real Revenue'!AY27)/SUM('Real Revenue'!AX$27:AY$29)</f>
        <v>#N/A</v>
      </c>
      <c r="AY27" s="78" t="e">
        <f>('Real Revenue'!AY27+'Real Revenue'!AZ27)/SUM('Real Revenue'!AY$27:AZ$29)</f>
        <v>#N/A</v>
      </c>
      <c r="AZ27" s="78" t="e">
        <f>('Real Revenue'!AZ27+'Real Revenue'!BA27)/SUM('Real Revenue'!AZ$27:BA$29)</f>
        <v>#N/A</v>
      </c>
    </row>
    <row r="28" spans="1:255"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Revenue'!H28)/SUM('Real Revenue'!G$27:H$29)</f>
        <v>0.23978470297121765</v>
      </c>
      <c r="I28" s="78">
        <f>('Real Revenue'!H28+'Real Revenue'!I28)/SUM('Real Revenue'!H$27:I$29)</f>
        <v>0.22046598986365878</v>
      </c>
      <c r="J28" s="78">
        <f>('Real Revenue'!I28+'Real Revenue'!J28)/SUM('Real Revenue'!I$27:J$29)</f>
        <v>0.19400759397613312</v>
      </c>
      <c r="K28" s="78">
        <f>('Real Revenue'!J28+'Real Revenue'!K28)/SUM('Real Revenue'!J$27:K$29)</f>
        <v>0.15441201366060073</v>
      </c>
      <c r="L28" s="78">
        <f>('Real Revenue'!K28+'Real Revenue'!L28)/SUM('Real Revenue'!K$27:L$29)</f>
        <v>0.17876477136849722</v>
      </c>
      <c r="M28" s="78">
        <f>('Real Revenue'!L28+'Real Revenue'!M28)/SUM('Real Revenue'!L$27:M$29)</f>
        <v>0.21016545087766586</v>
      </c>
      <c r="N28" s="78">
        <f>('Real Revenue'!M28+'Real Revenue'!N28)/SUM('Real Revenue'!M$27:N$29)</f>
        <v>0.22635680797707497</v>
      </c>
      <c r="O28" s="78">
        <f>('Real Revenue'!N28+'Real Revenue'!O28)/SUM('Real Revenue'!N$27:O$29)</f>
        <v>0.20974878144582149</v>
      </c>
      <c r="P28" s="78">
        <f>('Real Revenue'!O28+'Real Revenue'!P28)/SUM('Real Revenue'!O$27:P$29)</f>
        <v>0.18845248960261254</v>
      </c>
      <c r="Q28" s="78">
        <f>('Real Revenue'!P28+'Real Revenue'!Q28)/SUM('Real Revenue'!P$27:Q$29)</f>
        <v>0.19093027001158</v>
      </c>
      <c r="R28" s="78">
        <f>('Real Revenue'!Q28+'Real Revenue'!R28)/SUM('Real Revenue'!Q$27:R$29)</f>
        <v>0.17411073407474842</v>
      </c>
      <c r="S28" s="78">
        <f>('Real Revenue'!R28+'Real Revenue'!S28)/SUM('Real Revenue'!R$27:S$29)</f>
        <v>0.15868846789368471</v>
      </c>
      <c r="T28" s="78">
        <f>('Real Revenue'!S28+'Real Revenue'!T28)/SUM('Real Revenue'!S$27:T$29)</f>
        <v>0.21531585681494494</v>
      </c>
      <c r="U28" s="78">
        <f>('Real Revenue'!T28+'Real Revenue'!U28)/SUM('Real Revenue'!T$27:U$29)</f>
        <v>0.26354278760112704</v>
      </c>
      <c r="V28" s="78">
        <f>('Real Revenue'!U28+'Real Revenue'!V28)/SUM('Real Revenue'!U$27:V$29)</f>
        <v>0.25815597075040969</v>
      </c>
      <c r="W28" s="78">
        <f>('Real Revenue'!V28+'Real Revenue'!W28)/SUM('Real Revenue'!V$27:W$29)</f>
        <v>0.23966650124829489</v>
      </c>
      <c r="X28" s="78">
        <f>('Real Revenue'!W28+'Real Revenue'!X28)/SUM('Real Revenue'!W$27:X$29)</f>
        <v>0.23875516796898702</v>
      </c>
      <c r="Y28" s="78">
        <f>('Real Revenue'!X28+'Real Revenue'!Y28)/SUM('Real Revenue'!X$27:Y$29)</f>
        <v>0.26719705988485526</v>
      </c>
      <c r="Z28" s="78">
        <f>('Real Revenue'!Y28+'Real Revenue'!Z28)/SUM('Real Revenue'!Y$27:Z$29)</f>
        <v>0.26187460614000924</v>
      </c>
      <c r="AA28" s="78">
        <f>('Real Revenue'!Z28+'Real Revenue'!AA28)/SUM('Real Revenue'!Z$27:AA$29)</f>
        <v>0.23953838964421012</v>
      </c>
      <c r="AB28" s="78">
        <f>('Real Revenue'!AA28+'Real Revenue'!AB28)/SUM('Real Revenue'!AA$27:AB$29)</f>
        <v>0.22895877771448514</v>
      </c>
      <c r="AC28" s="78">
        <f>('Real Revenue'!AB28+'Real Revenue'!AC28)/SUM('Real Revenue'!AB$27:AC$29)</f>
        <v>0.23932176484195788</v>
      </c>
      <c r="AD28" s="78">
        <f>('Real Revenue'!AD28+'Real Revenue'!AE28)/SUM('Real Revenue'!AD$27:AE$29)</f>
        <v>0.23728455447119873</v>
      </c>
      <c r="AE28" s="78">
        <f>('Real Revenue'!AE28+'Real Revenue'!AF28)/SUM('Real Revenue'!AE$27:AF$29)</f>
        <v>0.21987059170183237</v>
      </c>
      <c r="AF28" s="78">
        <f>('Real Revenue'!AF28+'Real Revenue'!AG28)/SUM('Real Revenue'!AF$27:AG$29)</f>
        <v>0.2059667734264832</v>
      </c>
      <c r="AG28" s="78">
        <f>('Real Revenue'!AG28+'Real Revenue'!AH28)/SUM('Real Revenue'!AG$27:AH$29)</f>
        <v>0.20569976429891265</v>
      </c>
      <c r="AH28" s="78">
        <f>('Real Revenue'!AH28+'Real Revenue'!AI28)/SUM('Real Revenue'!AH$27:AI$29)</f>
        <v>0.21587903131670014</v>
      </c>
      <c r="AI28" s="78">
        <f>('Real Revenue'!AI28+'Real Revenue'!AJ28)/SUM('Real Revenue'!AI$27:AJ$29)</f>
        <v>0.21204664413591343</v>
      </c>
      <c r="AJ28" s="78">
        <f>('Real Revenue'!AJ28+'Real Revenue'!AK28)/SUM('Real Revenue'!AJ$27:AK$29)</f>
        <v>0.20356529586577046</v>
      </c>
      <c r="AK28" s="78">
        <f>('Real Revenue'!AK28+'Real Revenue'!AL28)/SUM('Real Revenue'!AK$27:AL$29)</f>
        <v>0.21794980487550994</v>
      </c>
      <c r="AL28" s="78">
        <f>('Real Revenue'!AL28+'Real Revenue'!AM28)/SUM('Real Revenue'!AL$27:AM$29)</f>
        <v>0.25135048925367254</v>
      </c>
      <c r="AM28" s="78">
        <f>('Real Revenue'!AM28+'Real Revenue'!AN28)/SUM('Real Revenue'!AM$27:AN$29)</f>
        <v>0.32545773937391165</v>
      </c>
      <c r="AN28" s="78">
        <f>('Real Revenue'!AN28+'Real Revenue'!AO28)/SUM('Real Revenue'!AN$27:AO$29)</f>
        <v>0.35710679259415529</v>
      </c>
      <c r="AO28" s="78">
        <f>('Real Revenue'!AO28+'Real Revenue'!AP28)/SUM('Real Revenue'!AO$27:AP$29)</f>
        <v>0.33051594268790663</v>
      </c>
      <c r="AP28" s="78">
        <f>('Real Revenue'!AP28+'Real Revenue'!AQ28)/SUM('Real Revenue'!AP$27:AQ$29)</f>
        <v>0.3076876515776526</v>
      </c>
      <c r="AQ28" s="78">
        <f>('Real Revenue'!AQ28+'Real Revenue'!AR28)/SUM('Real Revenue'!AQ$27:AR$29)</f>
        <v>0.31329909854545235</v>
      </c>
      <c r="AR28" s="78">
        <f>('Real Revenue'!AR28+'Real Revenue'!AS28)/SUM('Real Revenue'!AR$27:AS$29)</f>
        <v>0.317319181627155</v>
      </c>
      <c r="AS28" s="78" t="e">
        <f>('Real Revenue'!AS28+'Real Revenue'!AT28)/SUM('Real Revenue'!AS$27:AT$29)</f>
        <v>#N/A</v>
      </c>
      <c r="AT28" s="78" t="e">
        <f>('Real Revenue'!AT28+'Real Revenue'!AU28)/SUM('Real Revenue'!AT$27:AU$29)</f>
        <v>#N/A</v>
      </c>
      <c r="AU28" s="78" t="e">
        <f>('Real Revenue'!AU28+'Real Revenue'!AV28)/SUM('Real Revenue'!AU$27:AV$29)</f>
        <v>#N/A</v>
      </c>
      <c r="AV28" s="78" t="e">
        <f>('Real Revenue'!AV28+'Real Revenue'!AW28)/SUM('Real Revenue'!AV$27:AW$29)</f>
        <v>#N/A</v>
      </c>
      <c r="AW28" s="78" t="e">
        <f>('Real Revenue'!AW28+'Real Revenue'!AX28)/SUM('Real Revenue'!AW$27:AX$29)</f>
        <v>#N/A</v>
      </c>
      <c r="AX28" s="78" t="e">
        <f>('Real Revenue'!AX28+'Real Revenue'!AY28)/SUM('Real Revenue'!AX$27:AY$29)</f>
        <v>#N/A</v>
      </c>
      <c r="AY28" s="78" t="e">
        <f>('Real Revenue'!AY28+'Real Revenue'!AZ28)/SUM('Real Revenue'!AY$27:AZ$29)</f>
        <v>#N/A</v>
      </c>
      <c r="AZ28" s="78" t="e">
        <f>('Real Revenue'!AZ28+'Real Revenue'!BA28)/SUM('Real Revenue'!AZ$27:BA$29)</f>
        <v>#N/A</v>
      </c>
    </row>
    <row r="29" spans="1:255"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Revenue'!H29)/SUM('Real Revenue'!G$27:H$29)</f>
        <v>0.47160571077816832</v>
      </c>
      <c r="I29" s="78">
        <f>('Real Revenue'!H29+'Real Revenue'!I29)/SUM('Real Revenue'!H$27:I$29)</f>
        <v>0.48092651574178041</v>
      </c>
      <c r="J29" s="78">
        <f>('Real Revenue'!I29+'Real Revenue'!J29)/SUM('Real Revenue'!I$27:J$29)</f>
        <v>0.5034141867558376</v>
      </c>
      <c r="K29" s="78">
        <f>('Real Revenue'!J29+'Real Revenue'!K29)/SUM('Real Revenue'!J$27:K$29)</f>
        <v>0.52686186493693854</v>
      </c>
      <c r="L29" s="78">
        <f>('Real Revenue'!K29+'Real Revenue'!L29)/SUM('Real Revenue'!K$27:L$29)</f>
        <v>0.51986252464152582</v>
      </c>
      <c r="M29" s="78">
        <f>('Real Revenue'!L29+'Real Revenue'!M29)/SUM('Real Revenue'!L$27:M$29)</f>
        <v>0.50675960551688704</v>
      </c>
      <c r="N29" s="78">
        <f>('Real Revenue'!M29+'Real Revenue'!N29)/SUM('Real Revenue'!M$27:N$29)</f>
        <v>0.50926904816930729</v>
      </c>
      <c r="O29" s="78">
        <f>('Real Revenue'!N29+'Real Revenue'!O29)/SUM('Real Revenue'!N$27:O$29)</f>
        <v>0.51442070486611491</v>
      </c>
      <c r="P29" s="78">
        <f>('Real Revenue'!O29+'Real Revenue'!P29)/SUM('Real Revenue'!O$27:P$29)</f>
        <v>0.50749881707037114</v>
      </c>
      <c r="Q29" s="78">
        <f>('Real Revenue'!P29+'Real Revenue'!Q29)/SUM('Real Revenue'!P$27:Q$29)</f>
        <v>0.51353424766574862</v>
      </c>
      <c r="R29" s="78">
        <f>('Real Revenue'!Q29+'Real Revenue'!R29)/SUM('Real Revenue'!Q$27:R$29)</f>
        <v>0.53405864453999408</v>
      </c>
      <c r="S29" s="78">
        <f>('Real Revenue'!R29+'Real Revenue'!S29)/SUM('Real Revenue'!R$27:S$29)</f>
        <v>0.52910009335891339</v>
      </c>
      <c r="T29" s="78">
        <f>('Real Revenue'!S29+'Real Revenue'!T29)/SUM('Real Revenue'!S$27:T$29)</f>
        <v>0.49044817574119287</v>
      </c>
      <c r="U29" s="78">
        <f>('Real Revenue'!T29+'Real Revenue'!U29)/SUM('Real Revenue'!T$27:U$29)</f>
        <v>0.48828310537353742</v>
      </c>
      <c r="V29" s="78">
        <f>('Real Revenue'!U29+'Real Revenue'!V29)/SUM('Real Revenue'!U$27:V$29)</f>
        <v>0.48512464284774248</v>
      </c>
      <c r="W29" s="78">
        <f>('Real Revenue'!V29+'Real Revenue'!W29)/SUM('Real Revenue'!V$27:W$29)</f>
        <v>0.49136722331473986</v>
      </c>
      <c r="X29" s="78">
        <f>('Real Revenue'!W29+'Real Revenue'!X29)/SUM('Real Revenue'!W$27:X$29)</f>
        <v>0.48376501553405199</v>
      </c>
      <c r="Y29" s="78">
        <f>('Real Revenue'!X29+'Real Revenue'!Y29)/SUM('Real Revenue'!X$27:Y$29)</f>
        <v>0.46551300553052238</v>
      </c>
      <c r="Z29" s="78">
        <f>('Real Revenue'!Y29+'Real Revenue'!Z29)/SUM('Real Revenue'!Y$27:Z$29)</f>
        <v>0.49016898684070631</v>
      </c>
      <c r="AA29" s="78">
        <f>('Real Revenue'!Z29+'Real Revenue'!AA29)/SUM('Real Revenue'!Z$27:AA$29)</f>
        <v>0.49652592359395775</v>
      </c>
      <c r="AB29" s="78">
        <f>('Real Revenue'!AA29+'Real Revenue'!AB29)/SUM('Real Revenue'!AA$27:AB$29)</f>
        <v>0.50297065959523901</v>
      </c>
      <c r="AC29" s="78">
        <f>('Real Revenue'!AB29+'Real Revenue'!AC29)/SUM('Real Revenue'!AB$27:AC$29)</f>
        <v>0.4880971767846472</v>
      </c>
      <c r="AD29" s="78">
        <f>('Real Revenue'!AD29+'Real Revenue'!AE29)/SUM('Real Revenue'!AD$27:AE$29)</f>
        <v>0.51964666308583884</v>
      </c>
      <c r="AE29" s="78">
        <f>('Real Revenue'!AE29+'Real Revenue'!AF29)/SUM('Real Revenue'!AE$27:AF$29)</f>
        <v>0.55335580885639912</v>
      </c>
      <c r="AF29" s="78">
        <f>('Real Revenue'!AF29+'Real Revenue'!AG29)/SUM('Real Revenue'!AF$27:AG$29)</f>
        <v>0.54377372025926396</v>
      </c>
      <c r="AG29" s="78">
        <f>('Real Revenue'!AG29+'Real Revenue'!AH29)/SUM('Real Revenue'!AG$27:AH$29)</f>
        <v>0.54012110314231965</v>
      </c>
      <c r="AH29" s="78">
        <f>('Real Revenue'!AH29+'Real Revenue'!AI29)/SUM('Real Revenue'!AH$27:AI$29)</f>
        <v>0.5302974564039169</v>
      </c>
      <c r="AI29" s="78">
        <f>('Real Revenue'!AI29+'Real Revenue'!AJ29)/SUM('Real Revenue'!AI$27:AJ$29)</f>
        <v>0.52557404296876553</v>
      </c>
      <c r="AJ29" s="78">
        <f>('Real Revenue'!AJ29+'Real Revenue'!AK29)/SUM('Real Revenue'!AJ$27:AK$29)</f>
        <v>0.53643700198098798</v>
      </c>
      <c r="AK29" s="78">
        <f>('Real Revenue'!AK29+'Real Revenue'!AL29)/SUM('Real Revenue'!AK$27:AL$29)</f>
        <v>0.52510142227069168</v>
      </c>
      <c r="AL29" s="78">
        <f>('Real Revenue'!AL29+'Real Revenue'!AM29)/SUM('Real Revenue'!AL$27:AM$29)</f>
        <v>0.53552954348512283</v>
      </c>
      <c r="AM29" s="78">
        <f>('Real Revenue'!AM29+'Real Revenue'!AN29)/SUM('Real Revenue'!AM$27:AN$29)</f>
        <v>0.53536155372636884</v>
      </c>
      <c r="AN29" s="78">
        <f>('Real Revenue'!AN29+'Real Revenue'!AO29)/SUM('Real Revenue'!AN$27:AO$29)</f>
        <v>0.50347154890536006</v>
      </c>
      <c r="AO29" s="78">
        <f>('Real Revenue'!AO29+'Real Revenue'!AP29)/SUM('Real Revenue'!AO$27:AP$29)</f>
        <v>0.42130927844688937</v>
      </c>
      <c r="AP29" s="78">
        <f>('Real Revenue'!AP29+'Real Revenue'!AQ29)/SUM('Real Revenue'!AP$27:AQ$29)</f>
        <v>0.34332564030684171</v>
      </c>
      <c r="AQ29" s="78">
        <f>('Real Revenue'!AQ29+'Real Revenue'!AR29)/SUM('Real Revenue'!AQ$27:AR$29)</f>
        <v>0.38682722125160918</v>
      </c>
      <c r="AR29" s="78">
        <f>('Real Revenue'!AR29+'Real Revenue'!AS29)/SUM('Real Revenue'!AR$27:AS$29)</f>
        <v>0.47470089292724277</v>
      </c>
      <c r="AS29" s="78" t="e">
        <f>('Real Revenue'!AS29+'Real Revenue'!AT29)/SUM('Real Revenue'!AS$27:AT$29)</f>
        <v>#N/A</v>
      </c>
      <c r="AT29" s="78" t="e">
        <f>('Real Revenue'!AT29+'Real Revenue'!AU29)/SUM('Real Revenue'!AT$27:AU$29)</f>
        <v>#N/A</v>
      </c>
      <c r="AU29" s="78" t="e">
        <f>('Real Revenue'!AU29+'Real Revenue'!AV29)/SUM('Real Revenue'!AU$27:AV$29)</f>
        <v>#N/A</v>
      </c>
      <c r="AV29" s="78" t="e">
        <f>('Real Revenue'!AV29+'Real Revenue'!AW29)/SUM('Real Revenue'!AV$27:AW$29)</f>
        <v>#N/A</v>
      </c>
      <c r="AW29" s="78" t="e">
        <f>('Real Revenue'!AW29+'Real Revenue'!AX29)/SUM('Real Revenue'!AW$27:AX$29)</f>
        <v>#N/A</v>
      </c>
      <c r="AX29" s="78" t="e">
        <f>('Real Revenue'!AX29+'Real Revenue'!AY29)/SUM('Real Revenue'!AX$27:AY$29)</f>
        <v>#N/A</v>
      </c>
      <c r="AY29" s="78" t="e">
        <f>('Real Revenue'!AY29+'Real Revenue'!AZ29)/SUM('Real Revenue'!AY$27:AZ$29)</f>
        <v>#N/A</v>
      </c>
      <c r="AZ29" s="78" t="e">
        <f>('Real Revenue'!AZ29+'Real Revenue'!BA29)/SUM('Real Revenue'!AZ$27:BA$29)</f>
        <v>#N/A</v>
      </c>
    </row>
    <row r="30" spans="1:255"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69"/>
      <c r="H30" s="111">
        <f>('Real Revenue'!G30+'Real Revenue'!H30)/SUM('Real Revenue'!G$30:H$37)</f>
        <v>0.35343864834860761</v>
      </c>
      <c r="I30" s="111">
        <f>('Real Revenue'!H30+'Real Revenue'!I30)/SUM('Real Revenue'!H$30:I$37)</f>
        <v>0.344566880427358</v>
      </c>
      <c r="J30" s="111">
        <f>('Real Revenue'!I30+'Real Revenue'!J30)/SUM('Real Revenue'!I$30:J$37)</f>
        <v>0.32979687704471417</v>
      </c>
      <c r="K30" s="111">
        <f>('Real Revenue'!J30+'Real Revenue'!K30)/SUM('Real Revenue'!J$30:K$37)</f>
        <v>0.32981453384085568</v>
      </c>
      <c r="L30" s="111">
        <f>('Real Revenue'!K30+'Real Revenue'!L30)/SUM('Real Revenue'!K$30:L$37)</f>
        <v>0.33699820486189919</v>
      </c>
      <c r="M30" s="111">
        <f>('Real Revenue'!L30+'Real Revenue'!M30)/SUM('Real Revenue'!L$30:M$37)</f>
        <v>0.30037418746925215</v>
      </c>
      <c r="N30" s="111">
        <f>('Real Revenue'!M30+'Real Revenue'!N30)/SUM('Real Revenue'!M$30:N$37)</f>
        <v>0.26590904110769309</v>
      </c>
      <c r="O30" s="111">
        <f>('Real Revenue'!N30+'Real Revenue'!O30)/SUM('Real Revenue'!N$30:O$37)</f>
        <v>0.26100668272999444</v>
      </c>
      <c r="P30" s="111">
        <f>('Real Revenue'!O30+'Real Revenue'!P30)/SUM('Real Revenue'!O$30:P$37)</f>
        <v>0.26424675595736585</v>
      </c>
      <c r="Q30" s="111">
        <f>('Real Revenue'!P30+'Real Revenue'!Q30)/SUM('Real Revenue'!P$30:Q$37)</f>
        <v>0.26628080138065963</v>
      </c>
      <c r="R30" s="111">
        <f>('Real Revenue'!Q30+'Real Revenue'!R30)/SUM('Real Revenue'!Q$30:R$37)</f>
        <v>0.25256782923938031</v>
      </c>
      <c r="S30" s="111">
        <f>('Real Revenue'!R30+'Real Revenue'!S30)/SUM('Real Revenue'!R$30:S$37)</f>
        <v>0.25426430648386406</v>
      </c>
      <c r="T30" s="111">
        <f>('Real Revenue'!S30+'Real Revenue'!T30)/SUM('Real Revenue'!S$30:T$37)</f>
        <v>0.25640947841907047</v>
      </c>
      <c r="U30" s="111">
        <f>('Real Revenue'!T30+'Real Revenue'!U30)/SUM('Real Revenue'!T$30:U$37)</f>
        <v>0.22935815916569094</v>
      </c>
      <c r="V30" s="111">
        <f>('Real Revenue'!U30+'Real Revenue'!V30)/SUM('Real Revenue'!U$30:V$37)</f>
        <v>0.20388902967378611</v>
      </c>
      <c r="W30" s="111">
        <f>('Real Revenue'!V30+'Real Revenue'!W30)/SUM('Real Revenue'!V$30:W$37)</f>
        <v>0.19255613829793622</v>
      </c>
      <c r="X30" s="111">
        <f>('Real Revenue'!W30+'Real Revenue'!X30)/SUM('Real Revenue'!W$30:X$37)</f>
        <v>0.18216296811581606</v>
      </c>
      <c r="Y30" s="111">
        <f>('Real Revenue'!X30+'Real Revenue'!Y30)/SUM('Real Revenue'!X$30:Y$37)</f>
        <v>0.17874275936679476</v>
      </c>
      <c r="Z30" s="111">
        <f>('Real Revenue'!Y30+'Real Revenue'!Z30)/SUM('Real Revenue'!Y$30:Z$37)</f>
        <v>0.17458524171056145</v>
      </c>
      <c r="AA30" s="111">
        <f>('Real Revenue'!Z30+'Real Revenue'!AA30)/SUM('Real Revenue'!Z$30:AA$37)</f>
        <v>0.16996056895462297</v>
      </c>
      <c r="AB30" s="111">
        <f>('Real Revenue'!AA30+'Real Revenue'!AB30)/SUM('Real Revenue'!AA$30:AB$37)</f>
        <v>0.1651768256635274</v>
      </c>
      <c r="AC30" s="111">
        <f>('Real Revenue'!AB30+'Real Revenue'!AC30)/SUM('Real Revenue'!AB$30:AC$37)</f>
        <v>0.15190827136018711</v>
      </c>
      <c r="AD30" s="111">
        <f>('Real Revenue'!AD30+'Real Revenue'!AE30)/SUM('Real Revenue'!AD$30:AE$37)</f>
        <v>0.14337072534354894</v>
      </c>
      <c r="AE30" s="111">
        <f>('Real Revenue'!AE30+'Real Revenue'!AF30)/SUM('Real Revenue'!AE$30:AF$37)</f>
        <v>0.1318540050336072</v>
      </c>
      <c r="AF30" s="111">
        <f>('Real Revenue'!AF30+'Real Revenue'!AG30)/SUM('Real Revenue'!AF$30:AG$37)</f>
        <v>0.12336265676442167</v>
      </c>
      <c r="AG30" s="111">
        <f>('Real Revenue'!AG30+'Real Revenue'!AH30)/SUM('Real Revenue'!AG$30:AH$37)</f>
        <v>0.13695268921025763</v>
      </c>
      <c r="AH30" s="111">
        <f>('Real Revenue'!AH30+'Real Revenue'!AI30)/SUM('Real Revenue'!AH$30:AI$37)</f>
        <v>0.14446617751004917</v>
      </c>
      <c r="AI30" s="111">
        <f>('Real Revenue'!AI30+'Real Revenue'!AJ30)/SUM('Real Revenue'!AI$30:AJ$37)</f>
        <v>0.13583841455721687</v>
      </c>
      <c r="AJ30" s="111">
        <f>('Real Revenue'!AJ30+'Real Revenue'!AK30)/SUM('Real Revenue'!AJ$30:AK$37)</f>
        <v>0.12267584248144092</v>
      </c>
      <c r="AK30" s="111">
        <f>('Real Revenue'!AK30+'Real Revenue'!AL30)/SUM('Real Revenue'!AK$30:AL$37)</f>
        <v>0.11444616118690581</v>
      </c>
      <c r="AL30" s="111">
        <f>('Real Revenue'!AL30+'Real Revenue'!AM30)/SUM('Real Revenue'!AL$30:AM$37)</f>
        <v>0.11445732832057026</v>
      </c>
      <c r="AM30" s="111">
        <f>('Real Revenue'!AM30+'Real Revenue'!AN30)/SUM('Real Revenue'!AM$30:AN$37)</f>
        <v>0.12807040129636896</v>
      </c>
      <c r="AN30" s="111">
        <f>('Real Revenue'!AN30+'Real Revenue'!AO30)/SUM('Real Revenue'!AN$30:AO$37)</f>
        <v>0.14135344384934848</v>
      </c>
      <c r="AO30" s="111">
        <f>('Real Revenue'!AO30+'Real Revenue'!AP30)/SUM('Real Revenue'!AO$30:AP$37)</f>
        <v>0.15544181755839964</v>
      </c>
      <c r="AP30" s="111">
        <f>('Real Revenue'!AP30+'Real Revenue'!AQ30)/SUM('Real Revenue'!AP$30:AQ$37)</f>
        <v>0.1665128383148094</v>
      </c>
      <c r="AQ30" s="111">
        <f>('Real Revenue'!AQ30+'Real Revenue'!AR30)/SUM('Real Revenue'!AQ$30:AR$37)</f>
        <v>0.16792609117405102</v>
      </c>
      <c r="AR30" s="111">
        <f>('Real Revenue'!AR30+'Real Revenue'!AS30)/SUM('Real Revenue'!AR$30:AS$37)</f>
        <v>0.18538539127568895</v>
      </c>
      <c r="AS30" s="111" t="e">
        <f>('Real Revenue'!AS30+'Real Revenue'!AT30)/SUM('Real Revenue'!AS$30:AT$37)</f>
        <v>#N/A</v>
      </c>
      <c r="AT30" s="111" t="e">
        <f>('Real Revenue'!AT30+'Real Revenue'!AU30)/SUM('Real Revenue'!AT$30:AU$37)</f>
        <v>#N/A</v>
      </c>
      <c r="AU30" s="111" t="e">
        <f>('Real Revenue'!AU30+'Real Revenue'!AV30)/SUM('Real Revenue'!AU$30:AV$37)</f>
        <v>#N/A</v>
      </c>
      <c r="AV30" s="111" t="e">
        <f>('Real Revenue'!AV30+'Real Revenue'!AW30)/SUM('Real Revenue'!AV$30:AW$37)</f>
        <v>#N/A</v>
      </c>
      <c r="AW30" s="111" t="e">
        <f>('Real Revenue'!AW30+'Real Revenue'!AX30)/SUM('Real Revenue'!AW$30:AX$37)</f>
        <v>#N/A</v>
      </c>
      <c r="AX30" s="111" t="e">
        <f>('Real Revenue'!AX30+'Real Revenue'!AY30)/SUM('Real Revenue'!AX$30:AY$37)</f>
        <v>#N/A</v>
      </c>
      <c r="AY30" s="111" t="e">
        <f>('Real Revenue'!AY30+'Real Revenue'!AZ30)/SUM('Real Revenue'!AY$30:AZ$37)</f>
        <v>#N/A</v>
      </c>
      <c r="AZ30" s="111" t="e">
        <f>('Real Revenue'!AZ30+'Real Revenue'!BA30)/SUM('Real Revenue'!AZ$30:BA$37)</f>
        <v>#N/A</v>
      </c>
    </row>
    <row r="31" spans="1:255"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69"/>
      <c r="H31" s="111">
        <f>('Real Revenue'!G31+'Real Revenue'!H31)/SUM('Real Revenue'!G$30:H$37)</f>
        <v>0.10385306098535294</v>
      </c>
      <c r="I31" s="111">
        <f>('Real Revenue'!H31+'Real Revenue'!I31)/SUM('Real Revenue'!H$30:I$37)</f>
        <v>0.11940544380223392</v>
      </c>
      <c r="J31" s="111">
        <f>('Real Revenue'!I31+'Real Revenue'!J31)/SUM('Real Revenue'!I$30:J$37)</f>
        <v>0.12141991921818002</v>
      </c>
      <c r="K31" s="111">
        <f>('Real Revenue'!J31+'Real Revenue'!K31)/SUM('Real Revenue'!J$30:K$37)</f>
        <v>0.11371198183950983</v>
      </c>
      <c r="L31" s="111">
        <f>('Real Revenue'!K31+'Real Revenue'!L31)/SUM('Real Revenue'!K$30:L$37)</f>
        <v>0.10398068016142405</v>
      </c>
      <c r="M31" s="111">
        <f>('Real Revenue'!L31+'Real Revenue'!M31)/SUM('Real Revenue'!L$30:M$37)</f>
        <v>0.10691965365979006</v>
      </c>
      <c r="N31" s="111">
        <f>('Real Revenue'!M31+'Real Revenue'!N31)/SUM('Real Revenue'!M$30:N$37)</f>
        <v>0.11455084652104942</v>
      </c>
      <c r="O31" s="111">
        <f>('Real Revenue'!N31+'Real Revenue'!O31)/SUM('Real Revenue'!N$30:O$37)</f>
        <v>0.10517941111661165</v>
      </c>
      <c r="P31" s="111">
        <f>('Real Revenue'!O31+'Real Revenue'!P31)/SUM('Real Revenue'!O$30:P$37)</f>
        <v>9.9700573126311448E-2</v>
      </c>
      <c r="Q31" s="111">
        <f>('Real Revenue'!P31+'Real Revenue'!Q31)/SUM('Real Revenue'!P$30:Q$37)</f>
        <v>9.7694057644752225E-2</v>
      </c>
      <c r="R31" s="111">
        <f>('Real Revenue'!Q31+'Real Revenue'!R31)/SUM('Real Revenue'!Q$30:R$37)</f>
        <v>9.1690874283373941E-2</v>
      </c>
      <c r="S31" s="111">
        <f>('Real Revenue'!R31+'Real Revenue'!S31)/SUM('Real Revenue'!R$30:S$37)</f>
        <v>9.2522665767363413E-2</v>
      </c>
      <c r="T31" s="111">
        <f>('Real Revenue'!S31+'Real Revenue'!T31)/SUM('Real Revenue'!S$30:T$37)</f>
        <v>9.906353543960654E-2</v>
      </c>
      <c r="U31" s="111">
        <f>('Real Revenue'!T31+'Real Revenue'!U31)/SUM('Real Revenue'!T$30:U$37)</f>
        <v>0.10272369333836745</v>
      </c>
      <c r="V31" s="111">
        <f>('Real Revenue'!U31+'Real Revenue'!V31)/SUM('Real Revenue'!U$30:V$37)</f>
        <v>0.10454302158589593</v>
      </c>
      <c r="W31" s="111">
        <f>('Real Revenue'!V31+'Real Revenue'!W31)/SUM('Real Revenue'!V$30:W$37)</f>
        <v>0.10652944917553551</v>
      </c>
      <c r="X31" s="111">
        <f>('Real Revenue'!W31+'Real Revenue'!X31)/SUM('Real Revenue'!W$30:X$37)</f>
        <v>0.1149678526336556</v>
      </c>
      <c r="Y31" s="111">
        <f>('Real Revenue'!X31+'Real Revenue'!Y31)/SUM('Real Revenue'!X$30:Y$37)</f>
        <v>0.12224101719839178</v>
      </c>
      <c r="Z31" s="111">
        <f>('Real Revenue'!Y31+'Real Revenue'!Z31)/SUM('Real Revenue'!Y$30:Z$37)</f>
        <v>0.1191856637502275</v>
      </c>
      <c r="AA31" s="111">
        <f>('Real Revenue'!Z31+'Real Revenue'!AA31)/SUM('Real Revenue'!Z$30:AA$37)</f>
        <v>0.12515434478384288</v>
      </c>
      <c r="AB31" s="111">
        <f>('Real Revenue'!AA31+'Real Revenue'!AB31)/SUM('Real Revenue'!AA$30:AB$37)</f>
        <v>0.13331082468379007</v>
      </c>
      <c r="AC31" s="111">
        <f>('Real Revenue'!AB31+'Real Revenue'!AC31)/SUM('Real Revenue'!AB$30:AC$37)</f>
        <v>0.13887540358768805</v>
      </c>
      <c r="AD31" s="111">
        <f>('Real Revenue'!AD31+'Real Revenue'!AE31)/SUM('Real Revenue'!AD$30:AE$37)</f>
        <v>0.14589939908317051</v>
      </c>
      <c r="AE31" s="111">
        <f>('Real Revenue'!AE31+'Real Revenue'!AF31)/SUM('Real Revenue'!AE$30:AF$37)</f>
        <v>0.14264343945876648</v>
      </c>
      <c r="AF31" s="111">
        <f>('Real Revenue'!AF31+'Real Revenue'!AG31)/SUM('Real Revenue'!AF$30:AG$37)</f>
        <v>0.13871381284913156</v>
      </c>
      <c r="AG31" s="111">
        <f>('Real Revenue'!AG31+'Real Revenue'!AH31)/SUM('Real Revenue'!AG$30:AH$37)</f>
        <v>0.13070940434382541</v>
      </c>
      <c r="AH31" s="111">
        <f>('Real Revenue'!AH31+'Real Revenue'!AI31)/SUM('Real Revenue'!AH$30:AI$37)</f>
        <v>0.11662442105080693</v>
      </c>
      <c r="AI31" s="111">
        <f>('Real Revenue'!AI31+'Real Revenue'!AJ31)/SUM('Real Revenue'!AI$30:AJ$37)</f>
        <v>0.10709539151970134</v>
      </c>
      <c r="AJ31" s="111">
        <f>('Real Revenue'!AJ31+'Real Revenue'!AK31)/SUM('Real Revenue'!AJ$30:AK$37)</f>
        <v>0.1068217456549726</v>
      </c>
      <c r="AK31" s="111">
        <f>('Real Revenue'!AK31+'Real Revenue'!AL31)/SUM('Real Revenue'!AK$30:AL$37)</f>
        <v>0.11359213023863203</v>
      </c>
      <c r="AL31" s="111">
        <f>('Real Revenue'!AL31+'Real Revenue'!AM31)/SUM('Real Revenue'!AL$30:AM$37)</f>
        <v>0.12162203569902311</v>
      </c>
      <c r="AM31" s="111">
        <f>('Real Revenue'!AM31+'Real Revenue'!AN31)/SUM('Real Revenue'!AM$30:AN$37)</f>
        <v>0.11890345068160714</v>
      </c>
      <c r="AN31" s="111">
        <f>('Real Revenue'!AN31+'Real Revenue'!AO31)/SUM('Real Revenue'!AN$30:AO$37)</f>
        <v>0.10718540030344159</v>
      </c>
      <c r="AO31" s="111">
        <f>('Real Revenue'!AO31+'Real Revenue'!AP31)/SUM('Real Revenue'!AO$30:AP$37)</f>
        <v>0.10350550549297571</v>
      </c>
      <c r="AP31" s="111">
        <f>('Real Revenue'!AP31+'Real Revenue'!AQ31)/SUM('Real Revenue'!AP$30:AQ$37)</f>
        <v>0.11237580874214384</v>
      </c>
      <c r="AQ31" s="111">
        <f>('Real Revenue'!AQ31+'Real Revenue'!AR31)/SUM('Real Revenue'!AQ$30:AR$37)</f>
        <v>0.10777200890398941</v>
      </c>
      <c r="AR31" s="111">
        <f>('Real Revenue'!AR31+'Real Revenue'!AS31)/SUM('Real Revenue'!AR$30:AS$37)</f>
        <v>9.4209706235072438E-2</v>
      </c>
      <c r="AS31" s="111" t="e">
        <f>('Real Revenue'!AS31+'Real Revenue'!AT31)/SUM('Real Revenue'!AS$30:AT$37)</f>
        <v>#N/A</v>
      </c>
      <c r="AT31" s="111" t="e">
        <f>('Real Revenue'!AT31+'Real Revenue'!AU31)/SUM('Real Revenue'!AT$30:AU$37)</f>
        <v>#N/A</v>
      </c>
      <c r="AU31" s="111" t="e">
        <f>('Real Revenue'!AU31+'Real Revenue'!AV31)/SUM('Real Revenue'!AU$30:AV$37)</f>
        <v>#N/A</v>
      </c>
      <c r="AV31" s="111" t="e">
        <f>('Real Revenue'!AV31+'Real Revenue'!AW31)/SUM('Real Revenue'!AV$30:AW$37)</f>
        <v>#N/A</v>
      </c>
      <c r="AW31" s="111" t="e">
        <f>('Real Revenue'!AW31+'Real Revenue'!AX31)/SUM('Real Revenue'!AW$30:AX$37)</f>
        <v>#N/A</v>
      </c>
      <c r="AX31" s="111" t="e">
        <f>('Real Revenue'!AX31+'Real Revenue'!AY31)/SUM('Real Revenue'!AX$30:AY$37)</f>
        <v>#N/A</v>
      </c>
      <c r="AY31" s="111" t="e">
        <f>('Real Revenue'!AY31+'Real Revenue'!AZ31)/SUM('Real Revenue'!AY$30:AZ$37)</f>
        <v>#N/A</v>
      </c>
      <c r="AZ31" s="111" t="e">
        <f>('Real Revenue'!AZ31+'Real Revenue'!BA31)/SUM('Real Revenue'!AZ$30:BA$37)</f>
        <v>#N/A</v>
      </c>
    </row>
    <row r="32" spans="1:255"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63"/>
      <c r="H32" s="197">
        <f>('Real Revenue'!G32+'Real Revenue'!H32)/SUM('Real Revenue'!G$30:H$37)</f>
        <v>0.16583757407060715</v>
      </c>
      <c r="I32" s="197">
        <f>('Real Revenue'!H32+'Real Revenue'!I32)/SUM('Real Revenue'!H$30:I$37)</f>
        <v>0.1590096457243424</v>
      </c>
      <c r="J32" s="197">
        <f>('Real Revenue'!I32+'Real Revenue'!J32)/SUM('Real Revenue'!I$30:J$37)</f>
        <v>0.1610414282356819</v>
      </c>
      <c r="K32" s="197">
        <f>('Real Revenue'!J32+'Real Revenue'!K32)/SUM('Real Revenue'!J$30:K$37)</f>
        <v>0.16108370556720461</v>
      </c>
      <c r="L32" s="197">
        <f>('Real Revenue'!K32+'Real Revenue'!L32)/SUM('Real Revenue'!K$30:L$37)</f>
        <v>0.15083795088839577</v>
      </c>
      <c r="M32" s="197">
        <f>('Real Revenue'!L32+'Real Revenue'!M32)/SUM('Real Revenue'!L$30:M$37)</f>
        <v>0.15416290744571073</v>
      </c>
      <c r="N32" s="197">
        <f>('Real Revenue'!M32+'Real Revenue'!N32)/SUM('Real Revenue'!M$30:N$37)</f>
        <v>0.15972277905729765</v>
      </c>
      <c r="O32" s="197">
        <f>('Real Revenue'!N32+'Real Revenue'!O32)/SUM('Real Revenue'!N$30:O$37)</f>
        <v>0.15383395506126177</v>
      </c>
      <c r="P32" s="197">
        <f>('Real Revenue'!O32+'Real Revenue'!P32)/SUM('Real Revenue'!O$30:P$37)</f>
        <v>0.13886965882190624</v>
      </c>
      <c r="Q32" s="197">
        <f>('Real Revenue'!P32+'Real Revenue'!Q32)/SUM('Real Revenue'!P$30:Q$37)</f>
        <v>0.13099222247353393</v>
      </c>
      <c r="R32" s="197">
        <f>('Real Revenue'!Q32+'Real Revenue'!R32)/SUM('Real Revenue'!Q$30:R$37)</f>
        <v>0.13381812810215651</v>
      </c>
      <c r="S32" s="197">
        <f>('Real Revenue'!R32+'Real Revenue'!S32)/SUM('Real Revenue'!R$30:S$37)</f>
        <v>0.13253756643322501</v>
      </c>
      <c r="T32" s="197">
        <f>('Real Revenue'!S32+'Real Revenue'!T32)/SUM('Real Revenue'!S$30:T$37)</f>
        <v>0.12459931092050869</v>
      </c>
      <c r="U32" s="197">
        <f>('Real Revenue'!T32+'Real Revenue'!U32)/SUM('Real Revenue'!T$30:U$37)</f>
        <v>0.11388577936307838</v>
      </c>
      <c r="V32" s="197">
        <f>('Real Revenue'!U32+'Real Revenue'!V32)/SUM('Real Revenue'!U$30:V$37)</f>
        <v>0.11071379041288631</v>
      </c>
      <c r="W32" s="197">
        <f>('Real Revenue'!V32+'Real Revenue'!W32)/SUM('Real Revenue'!V$30:W$37)</f>
        <v>0.1103942712781963</v>
      </c>
      <c r="X32" s="197">
        <f>('Real Revenue'!W32+'Real Revenue'!X32)/SUM('Real Revenue'!W$30:X$37)</f>
        <v>0.10014181069735228</v>
      </c>
      <c r="Y32" s="197">
        <f>('Real Revenue'!X32+'Real Revenue'!Y32)/SUM('Real Revenue'!X$30:Y$37)</f>
        <v>9.4454442047065157E-2</v>
      </c>
      <c r="Z32" s="197">
        <f>('Real Revenue'!Y32+'Real Revenue'!Z32)/SUM('Real Revenue'!Y$30:Z$37)</f>
        <v>9.9216628044494992E-2</v>
      </c>
      <c r="AA32" s="197">
        <f>('Real Revenue'!Z32+'Real Revenue'!AA32)/SUM('Real Revenue'!Z$30:AA$37)</f>
        <v>0.10012791489313258</v>
      </c>
      <c r="AB32" s="197">
        <f>('Real Revenue'!AA32+'Real Revenue'!AB32)/SUM('Real Revenue'!AA$30:AB$37)</f>
        <v>9.4472138461243513E-2</v>
      </c>
      <c r="AC32" s="197">
        <f>('Real Revenue'!AB32+'Real Revenue'!AC32)/SUM('Real Revenue'!AB$30:AC$37)</f>
        <v>8.7924526448308102E-2</v>
      </c>
      <c r="AD32" s="197">
        <f>('Real Revenue'!AD32+'Real Revenue'!AE32)/SUM('Real Revenue'!AD$30:AE$37)</f>
        <v>8.5515164674623931E-2</v>
      </c>
      <c r="AE32" s="197">
        <f>('Real Revenue'!AE32+'Real Revenue'!AF32)/SUM('Real Revenue'!AE$30:AF$37)</f>
        <v>8.0815521679048027E-2</v>
      </c>
      <c r="AF32" s="197">
        <f>('Real Revenue'!AF32+'Real Revenue'!AG32)/SUM('Real Revenue'!AF$30:AG$37)</f>
        <v>7.8108015303133146E-2</v>
      </c>
      <c r="AG32" s="197">
        <f>('Real Revenue'!AG32+'Real Revenue'!AH32)/SUM('Real Revenue'!AG$30:AH$37)</f>
        <v>8.1437176732901836E-2</v>
      </c>
      <c r="AH32" s="197">
        <f>('Real Revenue'!AH32+'Real Revenue'!AI32)/SUM('Real Revenue'!AH$30:AI$37)</f>
        <v>8.2956724086279521E-2</v>
      </c>
      <c r="AI32" s="197">
        <f>('Real Revenue'!AI32+'Real Revenue'!AJ32)/SUM('Real Revenue'!AI$30:AJ$37)</f>
        <v>8.1851334040711418E-2</v>
      </c>
      <c r="AJ32" s="197">
        <f>('Real Revenue'!AJ32+'Real Revenue'!AK32)/SUM('Real Revenue'!AJ$30:AK$37)</f>
        <v>8.1018058776161347E-2</v>
      </c>
      <c r="AK32" s="197">
        <f>('Real Revenue'!AK32+'Real Revenue'!AL32)/SUM('Real Revenue'!AK$30:AL$37)</f>
        <v>8.0132812582627375E-2</v>
      </c>
      <c r="AL32" s="197">
        <f>('Real Revenue'!AL32+'Real Revenue'!AM32)/SUM('Real Revenue'!AL$30:AM$37)</f>
        <v>7.787251955557481E-2</v>
      </c>
      <c r="AM32" s="197">
        <f>('Real Revenue'!AM32+'Real Revenue'!AN32)/SUM('Real Revenue'!AM$30:AN$37)</f>
        <v>8.5040857986563786E-2</v>
      </c>
      <c r="AN32" s="197">
        <f>('Real Revenue'!AN32+'Real Revenue'!AO32)/SUM('Real Revenue'!AN$30:AO$37)</f>
        <v>9.7356961820480051E-2</v>
      </c>
      <c r="AO32" s="197">
        <f>('Real Revenue'!AO32+'Real Revenue'!AP32)/SUM('Real Revenue'!AO$30:AP$37)</f>
        <v>9.7075496061030817E-2</v>
      </c>
      <c r="AP32" s="197">
        <f>('Real Revenue'!AP32+'Real Revenue'!AQ32)/SUM('Real Revenue'!AP$30:AQ$37)</f>
        <v>8.923987488319883E-2</v>
      </c>
      <c r="AQ32" s="197">
        <f>('Real Revenue'!AQ32+'Real Revenue'!AR32)/SUM('Real Revenue'!AQ$30:AR$37)</f>
        <v>9.6754671222347086E-2</v>
      </c>
      <c r="AR32" s="197">
        <f>('Real Revenue'!AR32+'Real Revenue'!AS32)/SUM('Real Revenue'!AR$30:AS$37)</f>
        <v>0.10688929339531349</v>
      </c>
      <c r="AS32" s="197" t="e">
        <f>('Real Revenue'!AS32+'Real Revenue'!AT32)/SUM('Real Revenue'!AS$30:AT$37)</f>
        <v>#N/A</v>
      </c>
      <c r="AT32" s="197" t="e">
        <f>('Real Revenue'!AT32+'Real Revenue'!AU32)/SUM('Real Revenue'!AT$30:AU$37)</f>
        <v>#N/A</v>
      </c>
      <c r="AU32" s="197" t="e">
        <f>('Real Revenue'!AU32+'Real Revenue'!AV32)/SUM('Real Revenue'!AU$30:AV$37)</f>
        <v>#N/A</v>
      </c>
      <c r="AV32" s="197" t="e">
        <f>('Real Revenue'!AV32+'Real Revenue'!AW32)/SUM('Real Revenue'!AV$30:AW$37)</f>
        <v>#N/A</v>
      </c>
      <c r="AW32" s="197" t="e">
        <f>('Real Revenue'!AW32+'Real Revenue'!AX32)/SUM('Real Revenue'!AW$30:AX$37)</f>
        <v>#N/A</v>
      </c>
      <c r="AX32" s="197" t="e">
        <f>('Real Revenue'!AX32+'Real Revenue'!AY32)/SUM('Real Revenue'!AX$30:AY$37)</f>
        <v>#N/A</v>
      </c>
      <c r="AY32" s="197" t="e">
        <f>('Real Revenue'!AY32+'Real Revenue'!AZ32)/SUM('Real Revenue'!AY$30:AZ$37)</f>
        <v>#N/A</v>
      </c>
      <c r="AZ32" s="197" t="e">
        <f>('Real Revenue'!AZ32+'Real Revenue'!BA32)/SUM('Real Revenue'!AZ$30:BA$37)</f>
        <v>#N/A</v>
      </c>
    </row>
    <row r="33" spans="1:256"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63"/>
      <c r="H33" s="197">
        <f>('Real Revenue'!G33+'Real Revenue'!H33)/SUM('Real Revenue'!G$30:H$37)</f>
        <v>8.7628997272338E-2</v>
      </c>
      <c r="I33" s="197">
        <f>('Real Revenue'!H33+'Real Revenue'!I33)/SUM('Real Revenue'!H$30:I$37)</f>
        <v>9.7947001812768025E-2</v>
      </c>
      <c r="J33" s="197">
        <f>('Real Revenue'!I33+'Real Revenue'!J33)/SUM('Real Revenue'!I$30:J$37)</f>
        <v>0.115987457774424</v>
      </c>
      <c r="K33" s="197">
        <f>('Real Revenue'!J33+'Real Revenue'!K33)/SUM('Real Revenue'!J$30:K$37)</f>
        <v>0.12128185451047653</v>
      </c>
      <c r="L33" s="197">
        <f>('Real Revenue'!K33+'Real Revenue'!L33)/SUM('Real Revenue'!K$30:L$37)</f>
        <v>0.12346653228460004</v>
      </c>
      <c r="M33" s="197">
        <f>('Real Revenue'!L33+'Real Revenue'!M33)/SUM('Real Revenue'!L$30:M$37)</f>
        <v>0.13020350842506079</v>
      </c>
      <c r="N33" s="197">
        <f>('Real Revenue'!M33+'Real Revenue'!N33)/SUM('Real Revenue'!M$30:N$37)</f>
        <v>0.13942531072624195</v>
      </c>
      <c r="O33" s="197">
        <f>('Real Revenue'!N33+'Real Revenue'!O33)/SUM('Real Revenue'!N$30:O$37)</f>
        <v>0.14868686284805185</v>
      </c>
      <c r="P33" s="197">
        <f>('Real Revenue'!O33+'Real Revenue'!P33)/SUM('Real Revenue'!O$30:P$37)</f>
        <v>0.14782443900989806</v>
      </c>
      <c r="Q33" s="197">
        <f>('Real Revenue'!P33+'Real Revenue'!Q33)/SUM('Real Revenue'!P$30:Q$37)</f>
        <v>0.14516257096022708</v>
      </c>
      <c r="R33" s="197">
        <f>('Real Revenue'!Q33+'Real Revenue'!R33)/SUM('Real Revenue'!Q$30:R$37)</f>
        <v>0.14973318287252968</v>
      </c>
      <c r="S33" s="197">
        <f>('Real Revenue'!R33+'Real Revenue'!S33)/SUM('Real Revenue'!R$30:S$37)</f>
        <v>0.15432589475032385</v>
      </c>
      <c r="T33" s="197">
        <f>('Real Revenue'!S33+'Real Revenue'!T33)/SUM('Real Revenue'!S$30:T$37)</f>
        <v>0.14452104782057884</v>
      </c>
      <c r="U33" s="197">
        <f>('Real Revenue'!T33+'Real Revenue'!U33)/SUM('Real Revenue'!T$30:U$37)</f>
        <v>0.14071624501085345</v>
      </c>
      <c r="V33" s="197">
        <f>('Real Revenue'!U33+'Real Revenue'!V33)/SUM('Real Revenue'!U$30:V$37)</f>
        <v>0.14677055187816351</v>
      </c>
      <c r="W33" s="197">
        <f>('Real Revenue'!V33+'Real Revenue'!W33)/SUM('Real Revenue'!V$30:W$37)</f>
        <v>0.15546038723570443</v>
      </c>
      <c r="X33" s="197">
        <f>('Real Revenue'!W33+'Real Revenue'!X33)/SUM('Real Revenue'!W$30:X$37)</f>
        <v>0.16530380659314134</v>
      </c>
      <c r="Y33" s="197">
        <f>('Real Revenue'!X33+'Real Revenue'!Y33)/SUM('Real Revenue'!X$30:Y$37)</f>
        <v>0.1605092365337232</v>
      </c>
      <c r="Z33" s="197">
        <f>('Real Revenue'!Y33+'Real Revenue'!Z33)/SUM('Real Revenue'!Y$30:Z$37)</f>
        <v>0.15461865150623402</v>
      </c>
      <c r="AA33" s="197">
        <f>('Real Revenue'!Z33+'Real Revenue'!AA33)/SUM('Real Revenue'!Z$30:AA$37)</f>
        <v>0.15606694736675292</v>
      </c>
      <c r="AB33" s="197">
        <f>('Real Revenue'!AA33+'Real Revenue'!AB33)/SUM('Real Revenue'!AA$30:AB$37)</f>
        <v>0.15509420492493328</v>
      </c>
      <c r="AC33" s="197">
        <f>('Real Revenue'!AB33+'Real Revenue'!AC33)/SUM('Real Revenue'!AB$30:AC$37)</f>
        <v>0.15530573707775375</v>
      </c>
      <c r="AD33" s="197">
        <f>('Real Revenue'!AD33+'Real Revenue'!AE33)/SUM('Real Revenue'!AD$30:AE$37)</f>
        <v>0.15535028252496483</v>
      </c>
      <c r="AE33" s="197">
        <f>('Real Revenue'!AE33+'Real Revenue'!AF33)/SUM('Real Revenue'!AE$30:AF$37)</f>
        <v>0.16987453703640801</v>
      </c>
      <c r="AF33" s="197">
        <f>('Real Revenue'!AF33+'Real Revenue'!AG33)/SUM('Real Revenue'!AF$30:AG$37)</f>
        <v>0.17880014909663974</v>
      </c>
      <c r="AG33" s="197">
        <f>('Real Revenue'!AG33+'Real Revenue'!AH33)/SUM('Real Revenue'!AG$30:AH$37)</f>
        <v>0.17470824880914376</v>
      </c>
      <c r="AH33" s="197">
        <f>('Real Revenue'!AH33+'Real Revenue'!AI33)/SUM('Real Revenue'!AH$30:AI$37)</f>
        <v>0.18188251607893158</v>
      </c>
      <c r="AI33" s="197">
        <f>('Real Revenue'!AI33+'Real Revenue'!AJ33)/SUM('Real Revenue'!AI$30:AJ$37)</f>
        <v>0.19865758001665457</v>
      </c>
      <c r="AJ33" s="197">
        <f>('Real Revenue'!AJ33+'Real Revenue'!AK33)/SUM('Real Revenue'!AJ$30:AK$37)</f>
        <v>0.20752604254299523</v>
      </c>
      <c r="AK33" s="197">
        <f>('Real Revenue'!AK33+'Real Revenue'!AL33)/SUM('Real Revenue'!AK$30:AL$37)</f>
        <v>0.20020909845425086</v>
      </c>
      <c r="AL33" s="197">
        <f>('Real Revenue'!AL33+'Real Revenue'!AM33)/SUM('Real Revenue'!AL$30:AM$37)</f>
        <v>0.19786652858427212</v>
      </c>
      <c r="AM33" s="197">
        <f>('Real Revenue'!AM33+'Real Revenue'!AN33)/SUM('Real Revenue'!AM$30:AN$37)</f>
        <v>0.18819858019609587</v>
      </c>
      <c r="AN33" s="197">
        <f>('Real Revenue'!AN33+'Real Revenue'!AO33)/SUM('Real Revenue'!AN$30:AO$37)</f>
        <v>0.16759129000795897</v>
      </c>
      <c r="AO33" s="197">
        <f>('Real Revenue'!AO33+'Real Revenue'!AP33)/SUM('Real Revenue'!AO$30:AP$37)</f>
        <v>0.16742741099402875</v>
      </c>
      <c r="AP33" s="197">
        <f>('Real Revenue'!AP33+'Real Revenue'!AQ33)/SUM('Real Revenue'!AP$30:AQ$37)</f>
        <v>0.17020354311627647</v>
      </c>
      <c r="AQ33" s="197">
        <f>('Real Revenue'!AQ33+'Real Revenue'!AR33)/SUM('Real Revenue'!AQ$30:AR$37)</f>
        <v>0.15944648873095943</v>
      </c>
      <c r="AR33" s="197">
        <f>('Real Revenue'!AR33+'Real Revenue'!AS33)/SUM('Real Revenue'!AR$30:AS$37)</f>
        <v>0.15441774264450658</v>
      </c>
      <c r="AS33" s="197" t="e">
        <f>('Real Revenue'!AS33+'Real Revenue'!AT33)/SUM('Real Revenue'!AS$30:AT$37)</f>
        <v>#N/A</v>
      </c>
      <c r="AT33" s="197" t="e">
        <f>('Real Revenue'!AT33+'Real Revenue'!AU33)/SUM('Real Revenue'!AT$30:AU$37)</f>
        <v>#N/A</v>
      </c>
      <c r="AU33" s="197" t="e">
        <f>('Real Revenue'!AU33+'Real Revenue'!AV33)/SUM('Real Revenue'!AU$30:AV$37)</f>
        <v>#N/A</v>
      </c>
      <c r="AV33" s="197" t="e">
        <f>('Real Revenue'!AV33+'Real Revenue'!AW33)/SUM('Real Revenue'!AV$30:AW$37)</f>
        <v>#N/A</v>
      </c>
      <c r="AW33" s="197" t="e">
        <f>('Real Revenue'!AW33+'Real Revenue'!AX33)/SUM('Real Revenue'!AW$30:AX$37)</f>
        <v>#N/A</v>
      </c>
      <c r="AX33" s="197" t="e">
        <f>('Real Revenue'!AX33+'Real Revenue'!AY33)/SUM('Real Revenue'!AX$30:AY$37)</f>
        <v>#N/A</v>
      </c>
      <c r="AY33" s="197" t="e">
        <f>('Real Revenue'!AY33+'Real Revenue'!AZ33)/SUM('Real Revenue'!AY$30:AZ$37)</f>
        <v>#N/A</v>
      </c>
      <c r="AZ33" s="197" t="e">
        <f>('Real Revenue'!AZ33+'Real Revenue'!BA33)/SUM('Real Revenue'!AZ$30:BA$37)</f>
        <v>#N/A</v>
      </c>
    </row>
    <row r="34" spans="1:256"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69"/>
      <c r="H34" s="111">
        <f>('Real Revenue'!G34+'Real Revenue'!H34)/SUM('Real Revenue'!G$30:H$37)</f>
        <v>7.7760891685011588E-2</v>
      </c>
      <c r="I34" s="111">
        <f>('Real Revenue'!H34+'Real Revenue'!I34)/SUM('Real Revenue'!H$30:I$37)</f>
        <v>7.6250301387880096E-2</v>
      </c>
      <c r="J34" s="111">
        <f>('Real Revenue'!I34+'Real Revenue'!J34)/SUM('Real Revenue'!I$30:J$37)</f>
        <v>7.4172921035784226E-2</v>
      </c>
      <c r="K34" s="111">
        <f>('Real Revenue'!J34+'Real Revenue'!K34)/SUM('Real Revenue'!J$30:K$37)</f>
        <v>7.0336355438969989E-2</v>
      </c>
      <c r="L34" s="111">
        <f>('Real Revenue'!K34+'Real Revenue'!L34)/SUM('Real Revenue'!K$30:L$37)</f>
        <v>7.0238234734432067E-2</v>
      </c>
      <c r="M34" s="111">
        <f>('Real Revenue'!L34+'Real Revenue'!M34)/SUM('Real Revenue'!L$30:M$37)</f>
        <v>7.5170589948710467E-2</v>
      </c>
      <c r="N34" s="111">
        <f>('Real Revenue'!M34+'Real Revenue'!N34)/SUM('Real Revenue'!M$30:N$37)</f>
        <v>7.3435485205832554E-2</v>
      </c>
      <c r="O34" s="111">
        <f>('Real Revenue'!N34+'Real Revenue'!O34)/SUM('Real Revenue'!N$30:O$37)</f>
        <v>6.7501834873520156E-2</v>
      </c>
      <c r="P34" s="111">
        <f>('Real Revenue'!O34+'Real Revenue'!P34)/SUM('Real Revenue'!O$30:P$37)</f>
        <v>7.0410528229905553E-2</v>
      </c>
      <c r="Q34" s="111">
        <f>('Real Revenue'!P34+'Real Revenue'!Q34)/SUM('Real Revenue'!P$30:Q$37)</f>
        <v>7.4080923401693435E-2</v>
      </c>
      <c r="R34" s="111">
        <f>('Real Revenue'!Q34+'Real Revenue'!R34)/SUM('Real Revenue'!Q$30:R$37)</f>
        <v>7.407630371857489E-2</v>
      </c>
      <c r="S34" s="111">
        <f>('Real Revenue'!R34+'Real Revenue'!S34)/SUM('Real Revenue'!R$30:S$37)</f>
        <v>7.2523324407736497E-2</v>
      </c>
      <c r="T34" s="111">
        <f>('Real Revenue'!S34+'Real Revenue'!T34)/SUM('Real Revenue'!S$30:T$37)</f>
        <v>7.0821474517082011E-2</v>
      </c>
      <c r="U34" s="111">
        <f>('Real Revenue'!T34+'Real Revenue'!U34)/SUM('Real Revenue'!T$30:U$37)</f>
        <v>7.7152008860954427E-2</v>
      </c>
      <c r="V34" s="111">
        <f>('Real Revenue'!U34+'Real Revenue'!V34)/SUM('Real Revenue'!U$30:V$37)</f>
        <v>8.4508240397052889E-2</v>
      </c>
      <c r="W34" s="111">
        <f>('Real Revenue'!V34+'Real Revenue'!W34)/SUM('Real Revenue'!V$30:W$37)</f>
        <v>8.3582634110664342E-2</v>
      </c>
      <c r="X34" s="111">
        <f>('Real Revenue'!W34+'Real Revenue'!X34)/SUM('Real Revenue'!W$30:X$37)</f>
        <v>8.2673937825947716E-2</v>
      </c>
      <c r="Y34" s="111">
        <f>('Real Revenue'!X34+'Real Revenue'!Y34)/SUM('Real Revenue'!X$30:Y$37)</f>
        <v>8.3425380950487668E-2</v>
      </c>
      <c r="Z34" s="111">
        <f>('Real Revenue'!Y34+'Real Revenue'!Z34)/SUM('Real Revenue'!Y$30:Z$37)</f>
        <v>8.2268370770885405E-2</v>
      </c>
      <c r="AA34" s="111">
        <f>('Real Revenue'!Z34+'Real Revenue'!AA34)/SUM('Real Revenue'!Z$30:AA$37)</f>
        <v>8.4738979995649194E-2</v>
      </c>
      <c r="AB34" s="111">
        <f>('Real Revenue'!AA34+'Real Revenue'!AB34)/SUM('Real Revenue'!AA$30:AB$37)</f>
        <v>9.1363917377544124E-2</v>
      </c>
      <c r="AC34" s="111">
        <f>('Real Revenue'!AB34+'Real Revenue'!AC34)/SUM('Real Revenue'!AB$30:AC$37)</f>
        <v>9.958837629262797E-2</v>
      </c>
      <c r="AD34" s="111">
        <f>('Real Revenue'!AD34+'Real Revenue'!AE34)/SUM('Real Revenue'!AD$30:AE$37)</f>
        <v>0.10595242156758199</v>
      </c>
      <c r="AE34" s="111">
        <f>('Real Revenue'!AE34+'Real Revenue'!AF34)/SUM('Real Revenue'!AE$30:AF$37)</f>
        <v>0.10746031900931924</v>
      </c>
      <c r="AF34" s="111">
        <f>('Real Revenue'!AF34+'Real Revenue'!AG34)/SUM('Real Revenue'!AF$30:AG$37)</f>
        <v>0.10334541359288278</v>
      </c>
      <c r="AG34" s="111">
        <f>('Real Revenue'!AG34+'Real Revenue'!AH34)/SUM('Real Revenue'!AG$30:AH$37)</f>
        <v>9.549979789614732E-2</v>
      </c>
      <c r="AH34" s="111">
        <f>('Real Revenue'!AH34+'Real Revenue'!AI34)/SUM('Real Revenue'!AH$30:AI$37)</f>
        <v>9.480576274782436E-2</v>
      </c>
      <c r="AI34" s="111">
        <f>('Real Revenue'!AI34+'Real Revenue'!AJ34)/SUM('Real Revenue'!AI$30:AJ$37)</f>
        <v>9.8711089305049474E-2</v>
      </c>
      <c r="AJ34" s="111">
        <f>('Real Revenue'!AJ34+'Real Revenue'!AK34)/SUM('Real Revenue'!AJ$30:AK$37)</f>
        <v>9.6114145081541869E-2</v>
      </c>
      <c r="AK34" s="111">
        <f>('Real Revenue'!AK34+'Real Revenue'!AL34)/SUM('Real Revenue'!AK$30:AL$37)</f>
        <v>8.738699281800047E-2</v>
      </c>
      <c r="AL34" s="111">
        <f>('Real Revenue'!AL34+'Real Revenue'!AM34)/SUM('Real Revenue'!AL$30:AM$37)</f>
        <v>8.6104987018126702E-2</v>
      </c>
      <c r="AM34" s="111">
        <f>('Real Revenue'!AM34+'Real Revenue'!AN34)/SUM('Real Revenue'!AM$30:AN$37)</f>
        <v>9.3626988411074349E-2</v>
      </c>
      <c r="AN34" s="111">
        <f>('Real Revenue'!AN34+'Real Revenue'!AO34)/SUM('Real Revenue'!AN$30:AO$37)</f>
        <v>9.3713154598756343E-2</v>
      </c>
      <c r="AO34" s="111">
        <f>('Real Revenue'!AO34+'Real Revenue'!AP34)/SUM('Real Revenue'!AO$30:AP$37)</f>
        <v>8.7880558712366511E-2</v>
      </c>
      <c r="AP34" s="111">
        <f>('Real Revenue'!AP34+'Real Revenue'!AQ34)/SUM('Real Revenue'!AP$30:AQ$37)</f>
        <v>8.8353715387251369E-2</v>
      </c>
      <c r="AQ34" s="111">
        <f>('Real Revenue'!AQ34+'Real Revenue'!AR34)/SUM('Real Revenue'!AQ$30:AR$37)</f>
        <v>9.0343467130185998E-2</v>
      </c>
      <c r="AR34" s="111">
        <f>('Real Revenue'!AR34+'Real Revenue'!AS34)/SUM('Real Revenue'!AR$30:AS$37)</f>
        <v>8.4985958248647173E-2</v>
      </c>
      <c r="AS34" s="111" t="e">
        <f>('Real Revenue'!AS34+'Real Revenue'!AT34)/SUM('Real Revenue'!AS$30:AT$37)</f>
        <v>#N/A</v>
      </c>
      <c r="AT34" s="111" t="e">
        <f>('Real Revenue'!AT34+'Real Revenue'!AU34)/SUM('Real Revenue'!AT$30:AU$37)</f>
        <v>#N/A</v>
      </c>
      <c r="AU34" s="111" t="e">
        <f>('Real Revenue'!AU34+'Real Revenue'!AV34)/SUM('Real Revenue'!AU$30:AV$37)</f>
        <v>#N/A</v>
      </c>
      <c r="AV34" s="111" t="e">
        <f>('Real Revenue'!AV34+'Real Revenue'!AW34)/SUM('Real Revenue'!AV$30:AW$37)</f>
        <v>#N/A</v>
      </c>
      <c r="AW34" s="111" t="e">
        <f>('Real Revenue'!AW34+'Real Revenue'!AX34)/SUM('Real Revenue'!AW$30:AX$37)</f>
        <v>#N/A</v>
      </c>
      <c r="AX34" s="111" t="e">
        <f>('Real Revenue'!AX34+'Real Revenue'!AY34)/SUM('Real Revenue'!AX$30:AY$37)</f>
        <v>#N/A</v>
      </c>
      <c r="AY34" s="111" t="e">
        <f>('Real Revenue'!AY34+'Real Revenue'!AZ34)/SUM('Real Revenue'!AY$30:AZ$37)</f>
        <v>#N/A</v>
      </c>
      <c r="AZ34" s="111" t="e">
        <f>('Real Revenue'!AZ34+'Real Revenue'!BA34)/SUM('Real Revenue'!AZ$30:BA$37)</f>
        <v>#N/A</v>
      </c>
    </row>
    <row r="35" spans="1:256"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69"/>
      <c r="H35" s="111">
        <f>('Real Revenue'!G35+'Real Revenue'!H35)/SUM('Real Revenue'!G$30:H$37)</f>
        <v>0.1451032707857553</v>
      </c>
      <c r="I35" s="111">
        <f>('Real Revenue'!H35+'Real Revenue'!I35)/SUM('Real Revenue'!H$30:I$37)</f>
        <v>0.13840477952291574</v>
      </c>
      <c r="J35" s="111">
        <f>('Real Revenue'!I35+'Real Revenue'!J35)/SUM('Real Revenue'!I$30:J$37)</f>
        <v>0.13330819132165722</v>
      </c>
      <c r="K35" s="111">
        <f>('Real Revenue'!J35+'Real Revenue'!K35)/SUM('Real Revenue'!J$30:K$37)</f>
        <v>0.14050694366706959</v>
      </c>
      <c r="L35" s="111">
        <f>('Real Revenue'!K35+'Real Revenue'!L35)/SUM('Real Revenue'!K$30:L$37)</f>
        <v>0.15516245302533596</v>
      </c>
      <c r="M35" s="111">
        <f>('Real Revenue'!L35+'Real Revenue'!M35)/SUM('Real Revenue'!L$30:M$37)</f>
        <v>0.16684667185632768</v>
      </c>
      <c r="N35" s="111">
        <f>('Real Revenue'!M35+'Real Revenue'!N35)/SUM('Real Revenue'!M$30:N$37)</f>
        <v>0.17136619383849386</v>
      </c>
      <c r="O35" s="111">
        <f>('Real Revenue'!N35+'Real Revenue'!O35)/SUM('Real Revenue'!N$30:O$37)</f>
        <v>0.18934581690439553</v>
      </c>
      <c r="P35" s="111">
        <f>('Real Revenue'!O35+'Real Revenue'!P35)/SUM('Real Revenue'!O$30:P$37)</f>
        <v>0.20353951967325828</v>
      </c>
      <c r="Q35" s="111">
        <f>('Real Revenue'!P35+'Real Revenue'!Q35)/SUM('Real Revenue'!P$30:Q$37)</f>
        <v>0.20592875517321124</v>
      </c>
      <c r="R35" s="111">
        <f>('Real Revenue'!Q35+'Real Revenue'!R35)/SUM('Real Revenue'!Q$30:R$37)</f>
        <v>0.21916063758289128</v>
      </c>
      <c r="S35" s="111">
        <f>('Real Revenue'!R35+'Real Revenue'!S35)/SUM('Real Revenue'!R$30:S$37)</f>
        <v>0.22039366988756531</v>
      </c>
      <c r="T35" s="111">
        <f>('Real Revenue'!S35+'Real Revenue'!T35)/SUM('Real Revenue'!S$30:T$37)</f>
        <v>0.22614642837546878</v>
      </c>
      <c r="U35" s="111">
        <f>('Real Revenue'!T35+'Real Revenue'!U35)/SUM('Real Revenue'!T$30:U$37)</f>
        <v>0.24301844125177033</v>
      </c>
      <c r="V35" s="111">
        <f>('Real Revenue'!U35+'Real Revenue'!V35)/SUM('Real Revenue'!U$30:V$37)</f>
        <v>0.24696814977157536</v>
      </c>
      <c r="W35" s="111">
        <f>('Real Revenue'!V35+'Real Revenue'!W35)/SUM('Real Revenue'!V$30:W$37)</f>
        <v>0.25098520642926209</v>
      </c>
      <c r="X35" s="111">
        <f>('Real Revenue'!W35+'Real Revenue'!X35)/SUM('Real Revenue'!W$30:X$37)</f>
        <v>0.25406970402274986</v>
      </c>
      <c r="Y35" s="111">
        <f>('Real Revenue'!X35+'Real Revenue'!Y35)/SUM('Real Revenue'!X$30:Y$37)</f>
        <v>0.24909804278243833</v>
      </c>
      <c r="Z35" s="111">
        <f>('Real Revenue'!Y35+'Real Revenue'!Z35)/SUM('Real Revenue'!Y$30:Z$37)</f>
        <v>0.2501609814431362</v>
      </c>
      <c r="AA35" s="111">
        <f>('Real Revenue'!Z35+'Real Revenue'!AA35)/SUM('Real Revenue'!Z$30:AA$37)</f>
        <v>0.24844204877874335</v>
      </c>
      <c r="AB35" s="111">
        <f>('Real Revenue'!AA35+'Real Revenue'!AB35)/SUM('Real Revenue'!AA$30:AB$37)</f>
        <v>0.24599692770727333</v>
      </c>
      <c r="AC35" s="111">
        <f>('Real Revenue'!AB35+'Real Revenue'!AC35)/SUM('Real Revenue'!AB$30:AC$37)</f>
        <v>0.24860328159595282</v>
      </c>
      <c r="AD35" s="111">
        <f>('Real Revenue'!AD35+'Real Revenue'!AE35)/SUM('Real Revenue'!AD$30:AE$37)</f>
        <v>0.24691908396336851</v>
      </c>
      <c r="AE35" s="111">
        <f>('Real Revenue'!AE35+'Real Revenue'!AF35)/SUM('Real Revenue'!AE$30:AF$37)</f>
        <v>0.25796847344656926</v>
      </c>
      <c r="AF35" s="111">
        <f>('Real Revenue'!AF35+'Real Revenue'!AG35)/SUM('Real Revenue'!AF$30:AG$37)</f>
        <v>0.26260614136051202</v>
      </c>
      <c r="AG35" s="111">
        <f>('Real Revenue'!AG35+'Real Revenue'!AH35)/SUM('Real Revenue'!AG$30:AH$37)</f>
        <v>0.26051457455232607</v>
      </c>
      <c r="AH35" s="111">
        <f>('Real Revenue'!AH35+'Real Revenue'!AI35)/SUM('Real Revenue'!AH$30:AI$37)</f>
        <v>0.26915383307712176</v>
      </c>
      <c r="AI35" s="111">
        <f>('Real Revenue'!AI35+'Real Revenue'!AJ35)/SUM('Real Revenue'!AI$30:AJ$37)</f>
        <v>0.27652149792792163</v>
      </c>
      <c r="AJ35" s="111">
        <f>('Real Revenue'!AJ35+'Real Revenue'!AK35)/SUM('Real Revenue'!AJ$30:AK$37)</f>
        <v>0.28796524687952152</v>
      </c>
      <c r="AK35" s="111">
        <f>('Real Revenue'!AK35+'Real Revenue'!AL35)/SUM('Real Revenue'!AK$30:AL$37)</f>
        <v>0.29463912473437665</v>
      </c>
      <c r="AL35" s="111">
        <f>('Real Revenue'!AL35+'Real Revenue'!AM35)/SUM('Real Revenue'!AL$30:AM$37)</f>
        <v>0.29839618604778007</v>
      </c>
      <c r="AM35" s="111">
        <f>('Real Revenue'!AM35+'Real Revenue'!AN35)/SUM('Real Revenue'!AM$30:AN$37)</f>
        <v>0.2965717060451058</v>
      </c>
      <c r="AN35" s="111">
        <f>('Real Revenue'!AN35+'Real Revenue'!AO35)/SUM('Real Revenue'!AN$30:AO$37)</f>
        <v>0.29674117026303481</v>
      </c>
      <c r="AO35" s="111">
        <f>('Real Revenue'!AO35+'Real Revenue'!AP35)/SUM('Real Revenue'!AO$30:AP$37)</f>
        <v>0.28751116679059885</v>
      </c>
      <c r="AP35" s="111">
        <f>('Real Revenue'!AP35+'Real Revenue'!AQ35)/SUM('Real Revenue'!AP$30:AQ$37)</f>
        <v>0.27016484820934517</v>
      </c>
      <c r="AQ35" s="111">
        <f>('Real Revenue'!AQ35+'Real Revenue'!AR35)/SUM('Real Revenue'!AQ$30:AR$37)</f>
        <v>0.278154109391544</v>
      </c>
      <c r="AR35" s="111">
        <f>('Real Revenue'!AR35+'Real Revenue'!AS35)/SUM('Real Revenue'!AR$30:AS$37)</f>
        <v>0.28456154217847812</v>
      </c>
      <c r="AS35" s="111" t="e">
        <f>('Real Revenue'!AS35+'Real Revenue'!AT35)/SUM('Real Revenue'!AS$30:AT$37)</f>
        <v>#N/A</v>
      </c>
      <c r="AT35" s="111" t="e">
        <f>('Real Revenue'!AT35+'Real Revenue'!AU35)/SUM('Real Revenue'!AT$30:AU$37)</f>
        <v>#N/A</v>
      </c>
      <c r="AU35" s="111" t="e">
        <f>('Real Revenue'!AU35+'Real Revenue'!AV35)/SUM('Real Revenue'!AU$30:AV$37)</f>
        <v>#N/A</v>
      </c>
      <c r="AV35" s="111" t="e">
        <f>('Real Revenue'!AV35+'Real Revenue'!AW35)/SUM('Real Revenue'!AV$30:AW$37)</f>
        <v>#N/A</v>
      </c>
      <c r="AW35" s="111" t="e">
        <f>('Real Revenue'!AW35+'Real Revenue'!AX35)/SUM('Real Revenue'!AW$30:AX$37)</f>
        <v>#N/A</v>
      </c>
      <c r="AX35" s="111" t="e">
        <f>('Real Revenue'!AX35+'Real Revenue'!AY35)/SUM('Real Revenue'!AX$30:AY$37)</f>
        <v>#N/A</v>
      </c>
      <c r="AY35" s="111" t="e">
        <f>('Real Revenue'!AY35+'Real Revenue'!AZ35)/SUM('Real Revenue'!AY$30:AZ$37)</f>
        <v>#N/A</v>
      </c>
      <c r="AZ35" s="111" t="e">
        <f>('Real Revenue'!AZ35+'Real Revenue'!BA35)/SUM('Real Revenue'!AZ$30:BA$37)</f>
        <v>#N/A</v>
      </c>
    </row>
    <row r="36" spans="1:256"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63"/>
      <c r="H36" s="197">
        <f>('Real Revenue'!G36+'Real Revenue'!H36)/SUM('Real Revenue'!G$30:H$37)</f>
        <v>4.9649256270326084E-3</v>
      </c>
      <c r="I36" s="197">
        <f>('Real Revenue'!H36+'Real Revenue'!I36)/SUM('Real Revenue'!H$30:I$37)</f>
        <v>3.8096618497941537E-3</v>
      </c>
      <c r="J36" s="197">
        <f>('Real Revenue'!I36+'Real Revenue'!J36)/SUM('Real Revenue'!I$30:J$37)</f>
        <v>7.6370225385418234E-3</v>
      </c>
      <c r="K36" s="197">
        <f>('Real Revenue'!J36+'Real Revenue'!K36)/SUM('Real Revenue'!J$30:K$37)</f>
        <v>9.9934444623402275E-3</v>
      </c>
      <c r="L36" s="197">
        <f>('Real Revenue'!K36+'Real Revenue'!L36)/SUM('Real Revenue'!K$30:L$37)</f>
        <v>9.1409497731588657E-3</v>
      </c>
      <c r="M36" s="197">
        <f>('Real Revenue'!L36+'Real Revenue'!M36)/SUM('Real Revenue'!L$30:M$37)</f>
        <v>1.0625468890570944E-2</v>
      </c>
      <c r="N36" s="197">
        <f>('Real Revenue'!M36+'Real Revenue'!N36)/SUM('Real Revenue'!M$30:N$37)</f>
        <v>1.1194966790877356E-2</v>
      </c>
      <c r="O36" s="197">
        <f>('Real Revenue'!N36+'Real Revenue'!O36)/SUM('Real Revenue'!N$30:O$37)</f>
        <v>1.2475489823418359E-2</v>
      </c>
      <c r="P36" s="197">
        <f>('Real Revenue'!O36+'Real Revenue'!P36)/SUM('Real Revenue'!O$30:P$37)</f>
        <v>1.3713219720756304E-2</v>
      </c>
      <c r="Q36" s="197">
        <f>('Real Revenue'!P36+'Real Revenue'!Q36)/SUM('Real Revenue'!P$30:Q$37)</f>
        <v>1.2743162549723103E-2</v>
      </c>
      <c r="R36" s="197">
        <f>('Real Revenue'!Q36+'Real Revenue'!R36)/SUM('Real Revenue'!Q$30:R$37)</f>
        <v>1.4137140789614833E-2</v>
      </c>
      <c r="S36" s="197">
        <f>('Real Revenue'!R36+'Real Revenue'!S36)/SUM('Real Revenue'!R$30:S$37)</f>
        <v>1.4010260231277357E-2</v>
      </c>
      <c r="T36" s="197">
        <f>('Real Revenue'!S36+'Real Revenue'!T36)/SUM('Real Revenue'!S$30:T$37)</f>
        <v>1.5134442160291004E-2</v>
      </c>
      <c r="U36" s="197">
        <f>('Real Revenue'!T36+'Real Revenue'!U36)/SUM('Real Revenue'!T$30:U$37)</f>
        <v>2.186884362976842E-2</v>
      </c>
      <c r="V36" s="197">
        <f>('Real Revenue'!U36+'Real Revenue'!V36)/SUM('Real Revenue'!U$30:V$37)</f>
        <v>2.6883160570757274E-2</v>
      </c>
      <c r="W36" s="197">
        <f>('Real Revenue'!V36+'Real Revenue'!W36)/SUM('Real Revenue'!V$30:W$37)</f>
        <v>2.9155671966037057E-2</v>
      </c>
      <c r="X36" s="197">
        <f>('Real Revenue'!W36+'Real Revenue'!X36)/SUM('Real Revenue'!W$30:X$37)</f>
        <v>3.080892004438001E-2</v>
      </c>
      <c r="Y36" s="197">
        <f>('Real Revenue'!X36+'Real Revenue'!Y36)/SUM('Real Revenue'!X$30:Y$37)</f>
        <v>3.4015146402186842E-2</v>
      </c>
      <c r="Z36" s="197">
        <f>('Real Revenue'!Y36+'Real Revenue'!Z36)/SUM('Real Revenue'!Y$30:Z$37)</f>
        <v>3.6428450100428972E-2</v>
      </c>
      <c r="AA36" s="197">
        <f>('Real Revenue'!Z36+'Real Revenue'!AA36)/SUM('Real Revenue'!Z$30:AA$37)</f>
        <v>3.1146781298515138E-2</v>
      </c>
      <c r="AB36" s="197">
        <f>('Real Revenue'!AA36+'Real Revenue'!AB36)/SUM('Real Revenue'!AA$30:AB$37)</f>
        <v>2.4984237933033462E-2</v>
      </c>
      <c r="AC36" s="197">
        <f>('Real Revenue'!AB36+'Real Revenue'!AC36)/SUM('Real Revenue'!AB$30:AC$37)</f>
        <v>2.3810354775306856E-2</v>
      </c>
      <c r="AD36" s="197">
        <f>('Real Revenue'!AD36+'Real Revenue'!AE36)/SUM('Real Revenue'!AD$30:AE$37)</f>
        <v>2.5510271627017373E-2</v>
      </c>
      <c r="AE36" s="197">
        <f>('Real Revenue'!AE36+'Real Revenue'!AF36)/SUM('Real Revenue'!AE$30:AF$37)</f>
        <v>2.3704135905434888E-2</v>
      </c>
      <c r="AF36" s="197">
        <f>('Real Revenue'!AF36+'Real Revenue'!AG36)/SUM('Real Revenue'!AF$30:AG$37)</f>
        <v>2.4916554939618179E-2</v>
      </c>
      <c r="AG36" s="197">
        <f>('Real Revenue'!AG36+'Real Revenue'!AH36)/SUM('Real Revenue'!AG$30:AH$37)</f>
        <v>2.7017874101755695E-2</v>
      </c>
      <c r="AH36" s="197">
        <f>('Real Revenue'!AH36+'Real Revenue'!AI36)/SUM('Real Revenue'!AH$30:AI$37)</f>
        <v>2.8230520935494101E-2</v>
      </c>
      <c r="AI36" s="197">
        <f>('Real Revenue'!AI36+'Real Revenue'!AJ36)/SUM('Real Revenue'!AI$30:AJ$37)</f>
        <v>2.7616376040056512E-2</v>
      </c>
      <c r="AJ36" s="197">
        <f>('Real Revenue'!AJ36+'Real Revenue'!AK36)/SUM('Real Revenue'!AJ$30:AK$37)</f>
        <v>2.0176700083495133E-2</v>
      </c>
      <c r="AK36" s="197">
        <f>('Real Revenue'!AK36+'Real Revenue'!AL36)/SUM('Real Revenue'!AK$30:AL$37)</f>
        <v>2.0655902127771651E-2</v>
      </c>
      <c r="AL36" s="197">
        <f>('Real Revenue'!AL36+'Real Revenue'!AM36)/SUM('Real Revenue'!AL$30:AM$37)</f>
        <v>2.1224979965104203E-2</v>
      </c>
      <c r="AM36" s="197">
        <f>('Real Revenue'!AM36+'Real Revenue'!AN36)/SUM('Real Revenue'!AM$30:AN$37)</f>
        <v>2.1141879148761707E-2</v>
      </c>
      <c r="AN36" s="197">
        <f>('Real Revenue'!AN36+'Real Revenue'!AO36)/SUM('Real Revenue'!AN$30:AO$37)</f>
        <v>2.6896958337388047E-2</v>
      </c>
      <c r="AO36" s="197">
        <f>('Real Revenue'!AO36+'Real Revenue'!AP36)/SUM('Real Revenue'!AO$30:AP$37)</f>
        <v>2.5763105602654442E-2</v>
      </c>
      <c r="AP36" s="197">
        <f>('Real Revenue'!AP36+'Real Revenue'!AQ36)/SUM('Real Revenue'!AP$30:AQ$37)</f>
        <v>2.0631932843253504E-2</v>
      </c>
      <c r="AQ36" s="197">
        <f>('Real Revenue'!AQ36+'Real Revenue'!AR36)/SUM('Real Revenue'!AQ$30:AR$37)</f>
        <v>2.328886539351864E-2</v>
      </c>
      <c r="AR36" s="197">
        <f>('Real Revenue'!AR36+'Real Revenue'!AS36)/SUM('Real Revenue'!AR$30:AS$37)</f>
        <v>1.9361283929899459E-2</v>
      </c>
      <c r="AS36" s="197" t="e">
        <f>('Real Revenue'!AS36+'Real Revenue'!AT36)/SUM('Real Revenue'!AS$30:AT$37)</f>
        <v>#N/A</v>
      </c>
      <c r="AT36" s="197" t="e">
        <f>('Real Revenue'!AT36+'Real Revenue'!AU36)/SUM('Real Revenue'!AT$30:AU$37)</f>
        <v>#N/A</v>
      </c>
      <c r="AU36" s="197" t="e">
        <f>('Real Revenue'!AU36+'Real Revenue'!AV36)/SUM('Real Revenue'!AU$30:AV$37)</f>
        <v>#N/A</v>
      </c>
      <c r="AV36" s="197" t="e">
        <f>('Real Revenue'!AV36+'Real Revenue'!AW36)/SUM('Real Revenue'!AV$30:AW$37)</f>
        <v>#N/A</v>
      </c>
      <c r="AW36" s="197" t="e">
        <f>('Real Revenue'!AW36+'Real Revenue'!AX36)/SUM('Real Revenue'!AW$30:AX$37)</f>
        <v>#N/A</v>
      </c>
      <c r="AX36" s="197" t="e">
        <f>('Real Revenue'!AX36+'Real Revenue'!AY36)/SUM('Real Revenue'!AX$30:AY$37)</f>
        <v>#N/A</v>
      </c>
      <c r="AY36" s="197" t="e">
        <f>('Real Revenue'!AY36+'Real Revenue'!AZ36)/SUM('Real Revenue'!AY$30:AZ$37)</f>
        <v>#N/A</v>
      </c>
      <c r="AZ36" s="197" t="e">
        <f>('Real Revenue'!AZ36+'Real Revenue'!BA36)/SUM('Real Revenue'!AZ$30:BA$37)</f>
        <v>#N/A</v>
      </c>
    </row>
    <row r="37" spans="1:256"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63"/>
      <c r="H37" s="197">
        <f>('Real Revenue'!G37+'Real Revenue'!H37)/SUM('Real Revenue'!G$30:H$37)</f>
        <v>6.1412631225294875E-2</v>
      </c>
      <c r="I37" s="197">
        <f>('Real Revenue'!H37+'Real Revenue'!I37)/SUM('Real Revenue'!H$30:I$37)</f>
        <v>6.0606285472707577E-2</v>
      </c>
      <c r="J37" s="197">
        <f>('Real Revenue'!I37+'Real Revenue'!J37)/SUM('Real Revenue'!I$30:J$37)</f>
        <v>5.6636182831016603E-2</v>
      </c>
      <c r="K37" s="197">
        <f>('Real Revenue'!J37+'Real Revenue'!K37)/SUM('Real Revenue'!J$30:K$37)</f>
        <v>5.3271180673573518E-2</v>
      </c>
      <c r="L37" s="197">
        <f>('Real Revenue'!K37+'Real Revenue'!L37)/SUM('Real Revenue'!K$30:L$37)</f>
        <v>5.017499427075426E-2</v>
      </c>
      <c r="M37" s="197">
        <f>('Real Revenue'!L37+'Real Revenue'!M37)/SUM('Real Revenue'!L$30:M$37)</f>
        <v>5.5697012304577312E-2</v>
      </c>
      <c r="N37" s="197">
        <f>('Real Revenue'!M37+'Real Revenue'!N37)/SUM('Real Revenue'!M$30:N$37)</f>
        <v>6.4395376752514069E-2</v>
      </c>
      <c r="O37" s="197">
        <f>('Real Revenue'!N37+'Real Revenue'!O37)/SUM('Real Revenue'!N$30:O$37)</f>
        <v>6.1969946642746257E-2</v>
      </c>
      <c r="P37" s="197">
        <f>('Real Revenue'!O37+'Real Revenue'!P37)/SUM('Real Revenue'!O$30:P$37)</f>
        <v>6.1695305460598107E-2</v>
      </c>
      <c r="Q37" s="197">
        <f>('Real Revenue'!P37+'Real Revenue'!Q37)/SUM('Real Revenue'!P$30:Q$37)</f>
        <v>6.7117506416199221E-2</v>
      </c>
      <c r="R37" s="197">
        <f>('Real Revenue'!Q37+'Real Revenue'!R37)/SUM('Real Revenue'!Q$30:R$37)</f>
        <v>6.4815903411478457E-2</v>
      </c>
      <c r="S37" s="197">
        <f>('Real Revenue'!R37+'Real Revenue'!S37)/SUM('Real Revenue'!R$30:S$37)</f>
        <v>5.9422312038644468E-2</v>
      </c>
      <c r="T37" s="197">
        <f>('Real Revenue'!S37+'Real Revenue'!T37)/SUM('Real Revenue'!S$30:T$37)</f>
        <v>6.3304282347393673E-2</v>
      </c>
      <c r="U37" s="197">
        <f>('Real Revenue'!T37+'Real Revenue'!U37)/SUM('Real Revenue'!T$30:U$37)</f>
        <v>7.1276829379516612E-2</v>
      </c>
      <c r="V37" s="197">
        <f>('Real Revenue'!U37+'Real Revenue'!V37)/SUM('Real Revenue'!U$30:V$37)</f>
        <v>7.5724055709882679E-2</v>
      </c>
      <c r="W37" s="197">
        <f>('Real Revenue'!V37+'Real Revenue'!W37)/SUM('Real Revenue'!V$30:W$37)</f>
        <v>7.1336241506663969E-2</v>
      </c>
      <c r="X37" s="197">
        <f>('Real Revenue'!W37+'Real Revenue'!X37)/SUM('Real Revenue'!W$30:X$37)</f>
        <v>6.987100006695697E-2</v>
      </c>
      <c r="Y37" s="197">
        <f>('Real Revenue'!X37+'Real Revenue'!Y37)/SUM('Real Revenue'!X$30:Y$37)</f>
        <v>7.7513974718912138E-2</v>
      </c>
      <c r="Z37" s="197">
        <f>('Real Revenue'!Y37+'Real Revenue'!Z37)/SUM('Real Revenue'!Y$30:Z$37)</f>
        <v>8.3536012674031587E-2</v>
      </c>
      <c r="AA37" s="197">
        <f>('Real Revenue'!Z37+'Real Revenue'!AA37)/SUM('Real Revenue'!Z$30:AA$37)</f>
        <v>8.436241392874104E-2</v>
      </c>
      <c r="AB37" s="197">
        <f>('Real Revenue'!AA37+'Real Revenue'!AB37)/SUM('Real Revenue'!AA$30:AB$37)</f>
        <v>8.9600923248654998E-2</v>
      </c>
      <c r="AC37" s="197">
        <f>('Real Revenue'!AB37+'Real Revenue'!AC37)/SUM('Real Revenue'!AB$30:AC$37)</f>
        <v>9.3984048862175498E-2</v>
      </c>
      <c r="AD37" s="197">
        <f>('Real Revenue'!AD37+'Real Revenue'!AE37)/SUM('Real Revenue'!AD$30:AE$37)</f>
        <v>9.1482651215723909E-2</v>
      </c>
      <c r="AE37" s="197">
        <f>('Real Revenue'!AE37+'Real Revenue'!AF37)/SUM('Real Revenue'!AE$30:AF$37)</f>
        <v>8.567956843084687E-2</v>
      </c>
      <c r="AF37" s="197">
        <f>('Real Revenue'!AF37+'Real Revenue'!AG37)/SUM('Real Revenue'!AF$30:AG$37)</f>
        <v>9.0147256093660907E-2</v>
      </c>
      <c r="AG37" s="197">
        <f>('Real Revenue'!AG37+'Real Revenue'!AH37)/SUM('Real Revenue'!AG$30:AH$37)</f>
        <v>9.3160234353642402E-2</v>
      </c>
      <c r="AH37" s="197">
        <f>('Real Revenue'!AH37+'Real Revenue'!AI37)/SUM('Real Revenue'!AH$30:AI$37)</f>
        <v>8.1880044513492595E-2</v>
      </c>
      <c r="AI37" s="197">
        <f>('Real Revenue'!AI37+'Real Revenue'!AJ37)/SUM('Real Revenue'!AI$30:AJ$37)</f>
        <v>7.3708316592688061E-2</v>
      </c>
      <c r="AJ37" s="197">
        <f>('Real Revenue'!AJ37+'Real Revenue'!AK37)/SUM('Real Revenue'!AJ$30:AK$37)</f>
        <v>7.7702218499871523E-2</v>
      </c>
      <c r="AK37" s="197">
        <f>('Real Revenue'!AK37+'Real Revenue'!AL37)/SUM('Real Revenue'!AK$30:AL$37)</f>
        <v>8.8937777857435368E-2</v>
      </c>
      <c r="AL37" s="197">
        <f>('Real Revenue'!AL37+'Real Revenue'!AM37)/SUM('Real Revenue'!AL$30:AM$37)</f>
        <v>8.2455434809548894E-2</v>
      </c>
      <c r="AM37" s="197">
        <f>('Real Revenue'!AM37+'Real Revenue'!AN37)/SUM('Real Revenue'!AM$30:AN$37)</f>
        <v>6.8446136234422528E-2</v>
      </c>
      <c r="AN37" s="197">
        <f>('Real Revenue'!AN37+'Real Revenue'!AO37)/SUM('Real Revenue'!AN$30:AO$37)</f>
        <v>6.9161620819591776E-2</v>
      </c>
      <c r="AO37" s="197">
        <f>('Real Revenue'!AO37+'Real Revenue'!AP37)/SUM('Real Revenue'!AO$30:AP$37)</f>
        <v>7.5394938787945356E-2</v>
      </c>
      <c r="AP37" s="197">
        <f>('Real Revenue'!AP37+'Real Revenue'!AQ37)/SUM('Real Revenue'!AP$30:AQ$37)</f>
        <v>8.251743850372166E-2</v>
      </c>
      <c r="AQ37" s="197">
        <f>('Real Revenue'!AQ37+'Real Revenue'!AR37)/SUM('Real Revenue'!AQ$30:AR$37)</f>
        <v>7.6314298053404478E-2</v>
      </c>
      <c r="AR37" s="197">
        <f>('Real Revenue'!AR37+'Real Revenue'!AS37)/SUM('Real Revenue'!AR$30:AS$37)</f>
        <v>7.0189082092393967E-2</v>
      </c>
      <c r="AS37" s="197" t="e">
        <f>('Real Revenue'!AS37+'Real Revenue'!AT37)/SUM('Real Revenue'!AS$30:AT$37)</f>
        <v>#N/A</v>
      </c>
      <c r="AT37" s="197" t="e">
        <f>('Real Revenue'!AT37+'Real Revenue'!AU37)/SUM('Real Revenue'!AT$30:AU$37)</f>
        <v>#N/A</v>
      </c>
      <c r="AU37" s="197" t="e">
        <f>('Real Revenue'!AU37+'Real Revenue'!AV37)/SUM('Real Revenue'!AU$30:AV$37)</f>
        <v>#N/A</v>
      </c>
      <c r="AV37" s="197" t="e">
        <f>('Real Revenue'!AV37+'Real Revenue'!AW37)/SUM('Real Revenue'!AV$30:AW$37)</f>
        <v>#N/A</v>
      </c>
      <c r="AW37" s="197" t="e">
        <f>('Real Revenue'!AW37+'Real Revenue'!AX37)/SUM('Real Revenue'!AW$30:AX$37)</f>
        <v>#N/A</v>
      </c>
      <c r="AX37" s="197" t="e">
        <f>('Real Revenue'!AX37+'Real Revenue'!AY37)/SUM('Real Revenue'!AX$30:AY$37)</f>
        <v>#N/A</v>
      </c>
      <c r="AY37" s="197" t="e">
        <f>('Real Revenue'!AY37+'Real Revenue'!AZ37)/SUM('Real Revenue'!AY$30:AZ$37)</f>
        <v>#N/A</v>
      </c>
      <c r="AZ37" s="197" t="e">
        <f>('Real Revenue'!AZ37+'Real Revenue'!BA37)/SUM('Real Revenue'!AZ$30:BA$37)</f>
        <v>#N/A</v>
      </c>
    </row>
    <row r="38" spans="1:256"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Revenue'!AE38)/SUM('Real Revenue'!AD$38:AE$40)</f>
        <v>0.35541457031815937</v>
      </c>
      <c r="AE38" s="111">
        <f>('Real Revenue'!AE38+'Real Revenue'!AF38)/SUM('Real Revenue'!AE$38:AF$40)</f>
        <v>0.35963100198614145</v>
      </c>
      <c r="AF38" s="111">
        <f>('Real Revenue'!AF38+'Real Revenue'!AG38)/SUM('Real Revenue'!AF$38:AG$40)</f>
        <v>0.24764213311026506</v>
      </c>
      <c r="AG38" s="111">
        <f>('Real Revenue'!AG38+'Real Revenue'!AH38)/SUM('Real Revenue'!AG$38:AH$40)</f>
        <v>0.14314796011091011</v>
      </c>
      <c r="AH38" s="111">
        <f>('Real Revenue'!AH38+'Real Revenue'!AI38)/SUM('Real Revenue'!AH$38:AI$40)</f>
        <v>0.12018930814764485</v>
      </c>
      <c r="AI38" s="111">
        <f>('Real Revenue'!AI38+'Real Revenue'!AJ38)/SUM('Real Revenue'!AI$38:AJ$40)</f>
        <v>9.1322345873977431E-2</v>
      </c>
      <c r="AJ38" s="111">
        <f>('Real Revenue'!AJ38+'Real Revenue'!AK38)/SUM('Real Revenue'!AJ$38:AK$40)</f>
        <v>6.1233988809277794E-2</v>
      </c>
      <c r="AK38" s="111">
        <f>('Real Revenue'!AK38+'Real Revenue'!AL38)/SUM('Real Revenue'!AK$38:AL$40)</f>
        <v>4.0701388126522658E-2</v>
      </c>
      <c r="AL38" s="111">
        <f>('Real Revenue'!AL38+'Real Revenue'!AM38)/SUM('Real Revenue'!AL$38:AM$40)</f>
        <v>4.1524734979791707E-2</v>
      </c>
      <c r="AM38" s="111">
        <f>('Real Revenue'!AM38+'Real Revenue'!AN38)/SUM('Real Revenue'!AM$38:AN$40)</f>
        <v>7.375884308373408E-2</v>
      </c>
      <c r="AN38" s="111">
        <f>('Real Revenue'!AN38+'Real Revenue'!AO38)/SUM('Real Revenue'!AN$38:AO$40)</f>
        <v>6.2462351371547271E-2</v>
      </c>
      <c r="AO38" s="111">
        <f>('Real Revenue'!AO38+'Real Revenue'!AP38)/SUM('Real Revenue'!AO$38:AP$40)</f>
        <v>4.0137137883827737E-2</v>
      </c>
      <c r="AP38" s="111">
        <f>('Real Revenue'!AP38+'Real Revenue'!AQ38)/SUM('Real Revenue'!AP$38:AQ$40)</f>
        <v>4.5196633257133405E-2</v>
      </c>
      <c r="AQ38" s="111">
        <f>('Real Revenue'!AQ38+'Real Revenue'!AR38)/SUM('Real Revenue'!AQ$38:AR$40)</f>
        <v>6.5707999189936542E-2</v>
      </c>
      <c r="AR38" s="111">
        <f>('Real Revenue'!AR38+'Real Revenue'!AS38)/SUM('Real Revenue'!AR$38:AS$40)</f>
        <v>7.5766934128923949E-2</v>
      </c>
      <c r="AS38" s="111" t="e">
        <f>('Real Revenue'!AS38+'Real Revenue'!AT38)/SUM('Real Revenue'!AS$38:AT$40)</f>
        <v>#N/A</v>
      </c>
      <c r="AT38" s="111" t="e">
        <f>('Real Revenue'!AT38+'Real Revenue'!AU38)/SUM('Real Revenue'!AT$38:AU$40)</f>
        <v>#N/A</v>
      </c>
      <c r="AU38" s="111" t="e">
        <f>('Real Revenue'!AU38+'Real Revenue'!AV38)/SUM('Real Revenue'!AU$38:AV$40)</f>
        <v>#N/A</v>
      </c>
      <c r="AV38" s="111" t="e">
        <f>('Real Revenue'!AV38+'Real Revenue'!AW38)/SUM('Real Revenue'!AV$38:AW$40)</f>
        <v>#N/A</v>
      </c>
      <c r="AW38" s="111" t="e">
        <f>('Real Revenue'!AW38+'Real Revenue'!AX38)/SUM('Real Revenue'!AW$38:AX$40)</f>
        <v>#N/A</v>
      </c>
      <c r="AX38" s="111" t="e">
        <f>('Real Revenue'!AX38+'Real Revenue'!AY38)/SUM('Real Revenue'!AX$38:AY$40)</f>
        <v>#N/A</v>
      </c>
      <c r="AY38" s="111" t="e">
        <f>('Real Revenue'!AY38+'Real Revenue'!AZ38)/SUM('Real Revenue'!AY$38:AZ$40)</f>
        <v>#N/A</v>
      </c>
      <c r="AZ38" s="111" t="e">
        <f>('Real Revenue'!AZ38+'Real Revenue'!BA38)/SUM('Real Revenue'!AZ$38:BA$40)</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Revenue'!AE39)/SUM('Real Revenue'!AD$38:AE$40)</f>
        <v>0.50814190417352045</v>
      </c>
      <c r="AE39" s="111">
        <f>('Real Revenue'!AE39+'Real Revenue'!AF39)/SUM('Real Revenue'!AE$38:AF$40)</f>
        <v>0.50717473010388492</v>
      </c>
      <c r="AF39" s="111">
        <f>('Real Revenue'!AF39+'Real Revenue'!AG39)/SUM('Real Revenue'!AF$38:AG$40)</f>
        <v>0.41447820416401787</v>
      </c>
      <c r="AG39" s="111">
        <f>('Real Revenue'!AG39+'Real Revenue'!AH39)/SUM('Real Revenue'!AG$38:AH$40)</f>
        <v>0.32740731893382774</v>
      </c>
      <c r="AH39" s="111">
        <f>('Real Revenue'!AH39+'Real Revenue'!AI39)/SUM('Real Revenue'!AH$38:AI$40)</f>
        <v>0.18106016152800172</v>
      </c>
      <c r="AI39" s="111">
        <f>('Real Revenue'!AI39+'Real Revenue'!AJ39)/SUM('Real Revenue'!AI$38:AJ$40)</f>
        <v>0.14475673294370903</v>
      </c>
      <c r="AJ39" s="111">
        <f>('Real Revenue'!AJ39+'Real Revenue'!AK39)/SUM('Real Revenue'!AJ$38:AK$40)</f>
        <v>0.13664770710429167</v>
      </c>
      <c r="AK39" s="111">
        <f>('Real Revenue'!AK39+'Real Revenue'!AL39)/SUM('Real Revenue'!AK$38:AL$40)</f>
        <v>0.12574723950497577</v>
      </c>
      <c r="AL39" s="111">
        <f>('Real Revenue'!AL39+'Real Revenue'!AM39)/SUM('Real Revenue'!AL$38:AM$40)</f>
        <v>0.13594840881957293</v>
      </c>
      <c r="AM39" s="111">
        <f>('Real Revenue'!AM39+'Real Revenue'!AN39)/SUM('Real Revenue'!AM$38:AN$40)</f>
        <v>0.21385635046116466</v>
      </c>
      <c r="AN39" s="111">
        <f>('Real Revenue'!AN39+'Real Revenue'!AO39)/SUM('Real Revenue'!AN$38:AO$40)</f>
        <v>0.28166372498800502</v>
      </c>
      <c r="AO39" s="111">
        <f>('Real Revenue'!AO39+'Real Revenue'!AP39)/SUM('Real Revenue'!AO$38:AP$40)</f>
        <v>0.20302947582490033</v>
      </c>
      <c r="AP39" s="111">
        <f>('Real Revenue'!AP39+'Real Revenue'!AQ39)/SUM('Real Revenue'!AP$38:AQ$40)</f>
        <v>0.1389533298258219</v>
      </c>
      <c r="AQ39" s="111">
        <f>('Real Revenue'!AQ39+'Real Revenue'!AR39)/SUM('Real Revenue'!AQ$38:AR$40)</f>
        <v>0.11507199096276331</v>
      </c>
      <c r="AR39" s="111">
        <f>('Real Revenue'!AR39+'Real Revenue'!AS39)/SUM('Real Revenue'!AR$38:AS$40)</f>
        <v>7.2999347068134796E-2</v>
      </c>
      <c r="AS39" s="111" t="e">
        <f>('Real Revenue'!AS39+'Real Revenue'!AT39)/SUM('Real Revenue'!AS$38:AT$40)</f>
        <v>#N/A</v>
      </c>
      <c r="AT39" s="111" t="e">
        <f>('Real Revenue'!AT39+'Real Revenue'!AU39)/SUM('Real Revenue'!AT$38:AU$40)</f>
        <v>#N/A</v>
      </c>
      <c r="AU39" s="111" t="e">
        <f>('Real Revenue'!AU39+'Real Revenue'!AV39)/SUM('Real Revenue'!AU$38:AV$40)</f>
        <v>#N/A</v>
      </c>
      <c r="AV39" s="111" t="e">
        <f>('Real Revenue'!AV39+'Real Revenue'!AW39)/SUM('Real Revenue'!AV$38:AW$40)</f>
        <v>#N/A</v>
      </c>
      <c r="AW39" s="111" t="e">
        <f>('Real Revenue'!AW39+'Real Revenue'!AX39)/SUM('Real Revenue'!AW$38:AX$40)</f>
        <v>#N/A</v>
      </c>
      <c r="AX39" s="111" t="e">
        <f>('Real Revenue'!AX39+'Real Revenue'!AY39)/SUM('Real Revenue'!AX$38:AY$40)</f>
        <v>#N/A</v>
      </c>
      <c r="AY39" s="111" t="e">
        <f>('Real Revenue'!AY39+'Real Revenue'!AZ39)/SUM('Real Revenue'!AY$38:AZ$40)</f>
        <v>#N/A</v>
      </c>
      <c r="AZ39" s="111" t="e">
        <f>('Real Revenue'!AZ39+'Real Revenue'!BA39)/SUM('Real Revenue'!AZ$38:BA$40)</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97">
        <f>('Real Revenue'!AD40+'Real Revenue'!AE40)/SUM('Real Revenue'!AD$38:AE$40)</f>
        <v>0.1364435255083202</v>
      </c>
      <c r="AE40" s="197">
        <f>('Real Revenue'!AE40+'Real Revenue'!AF40)/SUM('Real Revenue'!AE$38:AF$40)</f>
        <v>0.13319426790997363</v>
      </c>
      <c r="AF40" s="197">
        <f>('Real Revenue'!AF40+'Real Revenue'!AG40)/SUM('Real Revenue'!AF$38:AG$40)</f>
        <v>0.33787966272571707</v>
      </c>
      <c r="AG40" s="197">
        <f>('Real Revenue'!AG40+'Real Revenue'!AH40)/SUM('Real Revenue'!AG$38:AH$40)</f>
        <v>0.52944472095526218</v>
      </c>
      <c r="AH40" s="197">
        <f>('Real Revenue'!AH40+'Real Revenue'!AI40)/SUM('Real Revenue'!AH$38:AI$40)</f>
        <v>0.69875053032435341</v>
      </c>
      <c r="AI40" s="197">
        <f>('Real Revenue'!AI40+'Real Revenue'!AJ40)/SUM('Real Revenue'!AI$38:AJ$40)</f>
        <v>0.76392092118231358</v>
      </c>
      <c r="AJ40" s="197">
        <f>('Real Revenue'!AJ40+'Real Revenue'!AK40)/SUM('Real Revenue'!AJ$38:AK$40)</f>
        <v>0.80211830408643048</v>
      </c>
      <c r="AK40" s="197">
        <f>('Real Revenue'!AK40+'Real Revenue'!AL40)/SUM('Real Revenue'!AK$38:AL$40)</f>
        <v>0.83355137236850163</v>
      </c>
      <c r="AL40" s="197">
        <f>('Real Revenue'!AL40+'Real Revenue'!AM40)/SUM('Real Revenue'!AL$38:AM$40)</f>
        <v>0.82252685620063548</v>
      </c>
      <c r="AM40" s="197">
        <f>('Real Revenue'!AM40+'Real Revenue'!AN40)/SUM('Real Revenue'!AM$38:AN$40)</f>
        <v>0.71238480645510138</v>
      </c>
      <c r="AN40" s="197">
        <f>('Real Revenue'!AN40+'Real Revenue'!AO40)/SUM('Real Revenue'!AN$38:AO$40)</f>
        <v>0.65587392364044783</v>
      </c>
      <c r="AO40" s="197">
        <f>('Real Revenue'!AO40+'Real Revenue'!AP40)/SUM('Real Revenue'!AO$38:AP$40)</f>
        <v>0.75683338629127195</v>
      </c>
      <c r="AP40" s="197">
        <f>('Real Revenue'!AP40+'Real Revenue'!AQ40)/SUM('Real Revenue'!AP$38:AQ$40)</f>
        <v>0.81585003691704472</v>
      </c>
      <c r="AQ40" s="197">
        <f>('Real Revenue'!AQ40+'Real Revenue'!AR40)/SUM('Real Revenue'!AQ$38:AR$40)</f>
        <v>0.81922000984730015</v>
      </c>
      <c r="AR40" s="197">
        <f>('Real Revenue'!AR40+'Real Revenue'!AS40)/SUM('Real Revenue'!AR$38:AS$40)</f>
        <v>0.8512337188029413</v>
      </c>
      <c r="AS40" s="197" t="e">
        <f>('Real Revenue'!AS40+'Real Revenue'!AT40)/SUM('Real Revenue'!AS$38:AT$40)</f>
        <v>#N/A</v>
      </c>
      <c r="AT40" s="197" t="e">
        <f>('Real Revenue'!AT40+'Real Revenue'!AU40)/SUM('Real Revenue'!AT$38:AU$40)</f>
        <v>#N/A</v>
      </c>
      <c r="AU40" s="197" t="e">
        <f>('Real Revenue'!AU40+'Real Revenue'!AV40)/SUM('Real Revenue'!AU$38:AV$40)</f>
        <v>#N/A</v>
      </c>
      <c r="AV40" s="197" t="e">
        <f>('Real Revenue'!AV40+'Real Revenue'!AW40)/SUM('Real Revenue'!AV$38:AW$40)</f>
        <v>#N/A</v>
      </c>
      <c r="AW40" s="197" t="e">
        <f>('Real Revenue'!AW40+'Real Revenue'!AX40)/SUM('Real Revenue'!AW$38:AX$40)</f>
        <v>#N/A</v>
      </c>
      <c r="AX40" s="197" t="e">
        <f>('Real Revenue'!AX40+'Real Revenue'!AY40)/SUM('Real Revenue'!AX$38:AY$40)</f>
        <v>#N/A</v>
      </c>
      <c r="AY40" s="197" t="e">
        <f>('Real Revenue'!AY40+'Real Revenue'!AZ40)/SUM('Real Revenue'!AY$38:AZ$40)</f>
        <v>#N/A</v>
      </c>
      <c r="AZ40" s="197" t="e">
        <f>('Real Revenue'!AZ40+'Real Revenue'!BA40)/SUM('Real Revenue'!AZ$38:BA$40)</f>
        <v>#N/A</v>
      </c>
    </row>
    <row r="41" spans="1:256"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69"/>
      <c r="H41" s="111">
        <f>('Real Revenue'!G41+'Real Revenue'!H41)/SUM('Real Revenue'!G$41:H$43)</f>
        <v>0.18598229395529817</v>
      </c>
      <c r="I41" s="111">
        <f>('Real Revenue'!H41+'Real Revenue'!I41)/SUM('Real Revenue'!H$41:I$43)</f>
        <v>0.19465688255265293</v>
      </c>
      <c r="J41" s="111">
        <f>('Real Revenue'!I41+'Real Revenue'!J41)/SUM('Real Revenue'!I$41:J$43)</f>
        <v>0.2003462729563483</v>
      </c>
      <c r="K41" s="111">
        <f>('Real Revenue'!J41+'Real Revenue'!K41)/SUM('Real Revenue'!J$41:K$43)</f>
        <v>0.20757599378011163</v>
      </c>
      <c r="L41" s="111">
        <f>('Real Revenue'!K41+'Real Revenue'!L41)/SUM('Real Revenue'!K$41:L$43)</f>
        <v>0.20478003634859324</v>
      </c>
      <c r="M41" s="111">
        <f>('Real Revenue'!L41+'Real Revenue'!M41)/SUM('Real Revenue'!L$41:M$43)</f>
        <v>0.1971270111060979</v>
      </c>
      <c r="N41" s="111">
        <f>('Real Revenue'!M41+'Real Revenue'!N41)/SUM('Real Revenue'!M$41:N$43)</f>
        <v>0.19418181632660086</v>
      </c>
      <c r="O41" s="111">
        <f>('Real Revenue'!N41+'Real Revenue'!O41)/SUM('Real Revenue'!N$41:O$43)</f>
        <v>0.18837549995748359</v>
      </c>
      <c r="P41" s="111">
        <f>('Real Revenue'!O41+'Real Revenue'!P41)/SUM('Real Revenue'!O$41:P$43)</f>
        <v>0.17895065921776826</v>
      </c>
      <c r="Q41" s="111">
        <f>('Real Revenue'!P41+'Real Revenue'!Q41)/SUM('Real Revenue'!P$41:Q$43)</f>
        <v>0.16748069150704811</v>
      </c>
      <c r="R41" s="111">
        <f>('Real Revenue'!Q41+'Real Revenue'!R41)/SUM('Real Revenue'!Q$41:R$43)</f>
        <v>0.16515060417360955</v>
      </c>
      <c r="S41" s="111">
        <f>('Real Revenue'!R41+'Real Revenue'!S41)/SUM('Real Revenue'!R$41:S$43)</f>
        <v>0.16878970845707059</v>
      </c>
      <c r="T41" s="111">
        <f>('Real Revenue'!S41+'Real Revenue'!T41)/SUM('Real Revenue'!S$41:T$43)</f>
        <v>0.1704631821222217</v>
      </c>
      <c r="U41" s="111">
        <f>('Real Revenue'!T41+'Real Revenue'!U41)/SUM('Real Revenue'!T$41:U$43)</f>
        <v>0.16887820663847292</v>
      </c>
      <c r="V41" s="111">
        <f>('Real Revenue'!U41+'Real Revenue'!V41)/SUM('Real Revenue'!U$41:V$43)</f>
        <v>0.16182973218070223</v>
      </c>
      <c r="W41" s="111">
        <f>('Real Revenue'!V41+'Real Revenue'!W41)/SUM('Real Revenue'!V$41:W$43)</f>
        <v>0.15268350434444178</v>
      </c>
      <c r="X41" s="111">
        <f>('Real Revenue'!W41+'Real Revenue'!X41)/SUM('Real Revenue'!W$41:X$43)</f>
        <v>0.14451198947010652</v>
      </c>
      <c r="Y41" s="111">
        <f>('Real Revenue'!X41+'Real Revenue'!Y41)/SUM('Real Revenue'!X$41:Y$43)</f>
        <v>0.13796357386452088</v>
      </c>
      <c r="Z41" s="111">
        <f>('Real Revenue'!Y41+'Real Revenue'!Z41)/SUM('Real Revenue'!Y$41:Z$43)</f>
        <v>0.13666034567172314</v>
      </c>
      <c r="AA41" s="111">
        <f>('Real Revenue'!Z41+'Real Revenue'!AA41)/SUM('Real Revenue'!Z$41:AA$43)</f>
        <v>0.13345566547405174</v>
      </c>
      <c r="AB41" s="111">
        <f>('Real Revenue'!AA41+'Real Revenue'!AB41)/SUM('Real Revenue'!AA$41:AB$43)</f>
        <v>0.12764174302371442</v>
      </c>
      <c r="AC41" s="111">
        <f>('Real Revenue'!AB41+'Real Revenue'!AC41)/SUM('Real Revenue'!AB$41:AC$43)</f>
        <v>0.12326706826070535</v>
      </c>
      <c r="AD41" s="111">
        <f>('Real Revenue'!AD41+'Real Revenue'!AE41)/SUM('Real Revenue'!AD$41:AE$43)</f>
        <v>0.11030221789325999</v>
      </c>
      <c r="AE41" s="111">
        <f>('Real Revenue'!AE41+'Real Revenue'!AF41)/SUM('Real Revenue'!AE$41:AF$43)</f>
        <v>0.10570944245513861</v>
      </c>
      <c r="AF41" s="111">
        <f>('Real Revenue'!AF41+'Real Revenue'!AG41)/SUM('Real Revenue'!AF$41:AG$43)</f>
        <v>0.1006309389042177</v>
      </c>
      <c r="AG41" s="111">
        <f>('Real Revenue'!AG41+'Real Revenue'!AH41)/SUM('Real Revenue'!AG$41:AH$43)</f>
        <v>8.3067343462760679E-2</v>
      </c>
      <c r="AH41" s="111">
        <f>('Real Revenue'!AH41+'Real Revenue'!AI41)/SUM('Real Revenue'!AH$41:AI$43)</f>
        <v>7.6991722685145647E-2</v>
      </c>
      <c r="AI41" s="111">
        <f>('Real Revenue'!AI41+'Real Revenue'!AJ41)/SUM('Real Revenue'!AI$41:AJ$43)</f>
        <v>7.2987849415771716E-2</v>
      </c>
      <c r="AJ41" s="111">
        <f>('Real Revenue'!AJ41+'Real Revenue'!AK41)/SUM('Real Revenue'!AJ$41:AK$43)</f>
        <v>6.4788183891417023E-2</v>
      </c>
      <c r="AK41" s="111">
        <f>('Real Revenue'!AK41+'Real Revenue'!AL41)/SUM('Real Revenue'!AK$41:AL$43)</f>
        <v>6.1840022926982562E-2</v>
      </c>
      <c r="AL41" s="111">
        <f>('Real Revenue'!AL41+'Real Revenue'!AM41)/SUM('Real Revenue'!AL$41:AM$43)</f>
        <v>6.6607214442585952E-2</v>
      </c>
      <c r="AM41" s="111">
        <f>('Real Revenue'!AM41+'Real Revenue'!AN41)/SUM('Real Revenue'!AM$41:AN$43)</f>
        <v>6.0038797725038229E-2</v>
      </c>
      <c r="AN41" s="111">
        <f>('Real Revenue'!AN41+'Real Revenue'!AO41)/SUM('Real Revenue'!AN$41:AO$43)</f>
        <v>5.0943995490479968E-2</v>
      </c>
      <c r="AO41" s="111">
        <f>('Real Revenue'!AO41+'Real Revenue'!AP41)/SUM('Real Revenue'!AO$41:AP$43)</f>
        <v>5.6903503216439957E-2</v>
      </c>
      <c r="AP41" s="111">
        <f>('Real Revenue'!AP41+'Real Revenue'!AQ41)/SUM('Real Revenue'!AP$41:AQ$43)</f>
        <v>7.9375328982656854E-2</v>
      </c>
      <c r="AQ41" s="111">
        <f>('Real Revenue'!AQ41+'Real Revenue'!AR41)/SUM('Real Revenue'!AQ$41:AR$43)</f>
        <v>9.4101485023493067E-2</v>
      </c>
      <c r="AR41" s="111">
        <f>('Real Revenue'!AR41+'Real Revenue'!AS41)/SUM('Real Revenue'!AR$41:AS$43)</f>
        <v>8.5803996630338719E-2</v>
      </c>
      <c r="AS41" s="111" t="e">
        <f>('Real Revenue'!AS41+'Real Revenue'!AT41)/SUM('Real Revenue'!AS$41:AT$43)</f>
        <v>#N/A</v>
      </c>
      <c r="AT41" s="111" t="e">
        <f>('Real Revenue'!AT41+'Real Revenue'!AU41)/SUM('Real Revenue'!AT$41:AU$43)</f>
        <v>#N/A</v>
      </c>
      <c r="AU41" s="111" t="e">
        <f>('Real Revenue'!AU41+'Real Revenue'!AV41)/SUM('Real Revenue'!AU$41:AV$43)</f>
        <v>#N/A</v>
      </c>
      <c r="AV41" s="111" t="e">
        <f>('Real Revenue'!AV41+'Real Revenue'!AW41)/SUM('Real Revenue'!AV$41:AW$43)</f>
        <v>#N/A</v>
      </c>
      <c r="AW41" s="111" t="e">
        <f>('Real Revenue'!AW41+'Real Revenue'!AX41)/SUM('Real Revenue'!AW$41:AX$43)</f>
        <v>#N/A</v>
      </c>
      <c r="AX41" s="111" t="e">
        <f>('Real Revenue'!AX41+'Real Revenue'!AY41)/SUM('Real Revenue'!AX$41:AY$43)</f>
        <v>#N/A</v>
      </c>
      <c r="AY41" s="111" t="e">
        <f>('Real Revenue'!AY41+'Real Revenue'!AZ41)/SUM('Real Revenue'!AY$41:AZ$43)</f>
        <v>#N/A</v>
      </c>
      <c r="AZ41" s="111" t="e">
        <f>('Real Revenue'!AZ41+'Real Revenue'!BA41)/SUM('Real Revenue'!AZ$41:BA$43)</f>
        <v>#N/A</v>
      </c>
    </row>
    <row r="42" spans="1:256"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69"/>
      <c r="H42" s="111">
        <f>('Real Revenue'!G42+'Real Revenue'!H42)/SUM('Real Revenue'!G$41:H$43)</f>
        <v>0.17763420091358439</v>
      </c>
      <c r="I42" s="111">
        <f>('Real Revenue'!H42+'Real Revenue'!I42)/SUM('Real Revenue'!H$41:I$43)</f>
        <v>0.20256708445386171</v>
      </c>
      <c r="J42" s="111">
        <f>('Real Revenue'!I42+'Real Revenue'!J42)/SUM('Real Revenue'!I$41:J$43)</f>
        <v>0.19532788559370795</v>
      </c>
      <c r="K42" s="111">
        <f>('Real Revenue'!J42+'Real Revenue'!K42)/SUM('Real Revenue'!J$41:K$43)</f>
        <v>0.1807956334697253</v>
      </c>
      <c r="L42" s="111">
        <f>('Real Revenue'!K42+'Real Revenue'!L42)/SUM('Real Revenue'!K$41:L$43)</f>
        <v>0.18304314437798808</v>
      </c>
      <c r="M42" s="111">
        <f>('Real Revenue'!L42+'Real Revenue'!M42)/SUM('Real Revenue'!L$41:M$43)</f>
        <v>0.18762624342032047</v>
      </c>
      <c r="N42" s="111">
        <f>('Real Revenue'!M42+'Real Revenue'!N42)/SUM('Real Revenue'!M$41:N$43)</f>
        <v>0.19591082985313452</v>
      </c>
      <c r="O42" s="111">
        <f>('Real Revenue'!N42+'Real Revenue'!O42)/SUM('Real Revenue'!N$41:O$43)</f>
        <v>0.21476819207824285</v>
      </c>
      <c r="P42" s="111">
        <f>('Real Revenue'!O42+'Real Revenue'!P42)/SUM('Real Revenue'!O$41:P$43)</f>
        <v>0.23207033787702158</v>
      </c>
      <c r="Q42" s="111">
        <f>('Real Revenue'!P42+'Real Revenue'!Q42)/SUM('Real Revenue'!P$41:Q$43)</f>
        <v>0.23067646020732754</v>
      </c>
      <c r="R42" s="111">
        <f>('Real Revenue'!Q42+'Real Revenue'!R42)/SUM('Real Revenue'!Q$41:R$43)</f>
        <v>0.22695974082582773</v>
      </c>
      <c r="S42" s="111">
        <f>('Real Revenue'!R42+'Real Revenue'!S42)/SUM('Real Revenue'!R$41:S$43)</f>
        <v>0.23180000112719454</v>
      </c>
      <c r="T42" s="111">
        <f>('Real Revenue'!S42+'Real Revenue'!T42)/SUM('Real Revenue'!S$41:T$43)</f>
        <v>0.24956707353155433</v>
      </c>
      <c r="U42" s="111">
        <f>('Real Revenue'!T42+'Real Revenue'!U42)/SUM('Real Revenue'!T$41:U$43)</f>
        <v>0.26756702735893984</v>
      </c>
      <c r="V42" s="111">
        <f>('Real Revenue'!U42+'Real Revenue'!V42)/SUM('Real Revenue'!U$41:V$43)</f>
        <v>0.26851135509888929</v>
      </c>
      <c r="W42" s="111">
        <f>('Real Revenue'!V42+'Real Revenue'!W42)/SUM('Real Revenue'!V$41:W$43)</f>
        <v>0.27933716129223318</v>
      </c>
      <c r="X42" s="111">
        <f>('Real Revenue'!W42+'Real Revenue'!X42)/SUM('Real Revenue'!W$41:X$43)</f>
        <v>0.29353353023647116</v>
      </c>
      <c r="Y42" s="111">
        <f>('Real Revenue'!X42+'Real Revenue'!Y42)/SUM('Real Revenue'!X$41:Y$43)</f>
        <v>0.28703825577397413</v>
      </c>
      <c r="Z42" s="111">
        <f>('Real Revenue'!Y42+'Real Revenue'!Z42)/SUM('Real Revenue'!Y$41:Z$43)</f>
        <v>0.28087805664854093</v>
      </c>
      <c r="AA42" s="111">
        <f>('Real Revenue'!Z42+'Real Revenue'!AA42)/SUM('Real Revenue'!Z$41:AA$43)</f>
        <v>0.28393076889925428</v>
      </c>
      <c r="AB42" s="111">
        <f>('Real Revenue'!AA42+'Real Revenue'!AB42)/SUM('Real Revenue'!AA$41:AB$43)</f>
        <v>0.27180061826056795</v>
      </c>
      <c r="AC42" s="111">
        <f>('Real Revenue'!AB42+'Real Revenue'!AC42)/SUM('Real Revenue'!AB$41:AC$43)</f>
        <v>0.2497267528708608</v>
      </c>
      <c r="AD42" s="111">
        <f>('Real Revenue'!AD42+'Real Revenue'!AE42)/SUM('Real Revenue'!AD$41:AE$43)</f>
        <v>0.22443935382010288</v>
      </c>
      <c r="AE42" s="111">
        <f>('Real Revenue'!AE42+'Real Revenue'!AF42)/SUM('Real Revenue'!AE$41:AF$43)</f>
        <v>0.20596518243332432</v>
      </c>
      <c r="AF42" s="111">
        <f>('Real Revenue'!AF42+'Real Revenue'!AG42)/SUM('Real Revenue'!AF$41:AG$43)</f>
        <v>0.18340791986121621</v>
      </c>
      <c r="AG42" s="111">
        <f>('Real Revenue'!AG42+'Real Revenue'!AH42)/SUM('Real Revenue'!AG$41:AH$43)</f>
        <v>0.15378353960657973</v>
      </c>
      <c r="AH42" s="111">
        <f>('Real Revenue'!AH42+'Real Revenue'!AI42)/SUM('Real Revenue'!AH$41:AI$43)</f>
        <v>0.13243408100815221</v>
      </c>
      <c r="AI42" s="111">
        <f>('Real Revenue'!AI42+'Real Revenue'!AJ42)/SUM('Real Revenue'!AI$41:AJ$43)</f>
        <v>0.11956716765697523</v>
      </c>
      <c r="AJ42" s="111">
        <f>('Real Revenue'!AJ42+'Real Revenue'!AK42)/SUM('Real Revenue'!AJ$41:AK$43)</f>
        <v>0.10792001344510578</v>
      </c>
      <c r="AK42" s="111">
        <f>('Real Revenue'!AK42+'Real Revenue'!AL42)/SUM('Real Revenue'!AK$41:AL$43)</f>
        <v>0.1108164742737232</v>
      </c>
      <c r="AL42" s="111">
        <f>('Real Revenue'!AL42+'Real Revenue'!AM42)/SUM('Real Revenue'!AL$41:AM$43)</f>
        <v>0.13045883246456857</v>
      </c>
      <c r="AM42" s="111">
        <f>('Real Revenue'!AM42+'Real Revenue'!AN42)/SUM('Real Revenue'!AM$41:AN$43)</f>
        <v>0.10954969342834588</v>
      </c>
      <c r="AN42" s="111">
        <f>('Real Revenue'!AN42+'Real Revenue'!AO42)/SUM('Real Revenue'!AN$41:AO$43)</f>
        <v>8.9281822258874141E-2</v>
      </c>
      <c r="AO42" s="111">
        <f>('Real Revenue'!AO42+'Real Revenue'!AP42)/SUM('Real Revenue'!AO$41:AP$43)</f>
        <v>0.11527565566436768</v>
      </c>
      <c r="AP42" s="111">
        <f>('Real Revenue'!AP42+'Real Revenue'!AQ42)/SUM('Real Revenue'!AP$41:AQ$43)</f>
        <v>0.15816818833020974</v>
      </c>
      <c r="AQ42" s="111">
        <f>('Real Revenue'!AQ42+'Real Revenue'!AR42)/SUM('Real Revenue'!AQ$41:AR$43)</f>
        <v>0.18133892282062294</v>
      </c>
      <c r="AR42" s="111">
        <f>('Real Revenue'!AR42+'Real Revenue'!AS42)/SUM('Real Revenue'!AR$41:AS$43)</f>
        <v>0.17665774640398235</v>
      </c>
      <c r="AS42" s="111" t="e">
        <f>('Real Revenue'!AS42+'Real Revenue'!AT42)/SUM('Real Revenue'!AS$41:AT$43)</f>
        <v>#N/A</v>
      </c>
      <c r="AT42" s="111" t="e">
        <f>('Real Revenue'!AT42+'Real Revenue'!AU42)/SUM('Real Revenue'!AT$41:AU$43)</f>
        <v>#N/A</v>
      </c>
      <c r="AU42" s="111" t="e">
        <f>('Real Revenue'!AU42+'Real Revenue'!AV42)/SUM('Real Revenue'!AU$41:AV$43)</f>
        <v>#N/A</v>
      </c>
      <c r="AV42" s="111" t="e">
        <f>('Real Revenue'!AV42+'Real Revenue'!AW42)/SUM('Real Revenue'!AV$41:AW$43)</f>
        <v>#N/A</v>
      </c>
      <c r="AW42" s="111" t="e">
        <f>('Real Revenue'!AW42+'Real Revenue'!AX42)/SUM('Real Revenue'!AW$41:AX$43)</f>
        <v>#N/A</v>
      </c>
      <c r="AX42" s="111" t="e">
        <f>('Real Revenue'!AX42+'Real Revenue'!AY42)/SUM('Real Revenue'!AX$41:AY$43)</f>
        <v>#N/A</v>
      </c>
      <c r="AY42" s="111" t="e">
        <f>('Real Revenue'!AY42+'Real Revenue'!AZ42)/SUM('Real Revenue'!AY$41:AZ$43)</f>
        <v>#N/A</v>
      </c>
      <c r="AZ42" s="111" t="e">
        <f>('Real Revenue'!AZ42+'Real Revenue'!BA42)/SUM('Real Revenue'!AZ$41:BA$43)</f>
        <v>#N/A</v>
      </c>
    </row>
    <row r="43" spans="1:256"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69"/>
      <c r="H43" s="111">
        <f>('Real Revenue'!G43+'Real Revenue'!H43)/SUM('Real Revenue'!G$41:H$43)</f>
        <v>0.63638350513111752</v>
      </c>
      <c r="I43" s="111">
        <f>('Real Revenue'!H43+'Real Revenue'!I43)/SUM('Real Revenue'!H$41:I$43)</f>
        <v>0.60277603299348526</v>
      </c>
      <c r="J43" s="111">
        <f>('Real Revenue'!I43+'Real Revenue'!J43)/SUM('Real Revenue'!I$41:J$43)</f>
        <v>0.60432584144994383</v>
      </c>
      <c r="K43" s="111">
        <f>('Real Revenue'!J43+'Real Revenue'!K43)/SUM('Real Revenue'!J$41:K$43)</f>
        <v>0.61162837275016302</v>
      </c>
      <c r="L43" s="111">
        <f>('Real Revenue'!K43+'Real Revenue'!L43)/SUM('Real Revenue'!K$41:L$43)</f>
        <v>0.61217681927341894</v>
      </c>
      <c r="M43" s="111">
        <f>('Real Revenue'!L43+'Real Revenue'!M43)/SUM('Real Revenue'!L$41:M$43)</f>
        <v>0.61524674547358171</v>
      </c>
      <c r="N43" s="111">
        <f>('Real Revenue'!M43+'Real Revenue'!N43)/SUM('Real Revenue'!M$41:N$43)</f>
        <v>0.60990735382026462</v>
      </c>
      <c r="O43" s="111">
        <f>('Real Revenue'!N43+'Real Revenue'!O43)/SUM('Real Revenue'!N$41:O$43)</f>
        <v>0.59685630796427347</v>
      </c>
      <c r="P43" s="111">
        <f>('Real Revenue'!O43+'Real Revenue'!P43)/SUM('Real Revenue'!O$41:P$43)</f>
        <v>0.58897900290520999</v>
      </c>
      <c r="Q43" s="111">
        <f>('Real Revenue'!P43+'Real Revenue'!Q43)/SUM('Real Revenue'!P$41:Q$43)</f>
        <v>0.60184284828562418</v>
      </c>
      <c r="R43" s="111">
        <f>('Real Revenue'!Q43+'Real Revenue'!R43)/SUM('Real Revenue'!Q$41:R$43)</f>
        <v>0.60788965500056269</v>
      </c>
      <c r="S43" s="111">
        <f>('Real Revenue'!R43+'Real Revenue'!S43)/SUM('Real Revenue'!R$41:S$43)</f>
        <v>0.59941029041573479</v>
      </c>
      <c r="T43" s="111">
        <f>('Real Revenue'!S43+'Real Revenue'!T43)/SUM('Real Revenue'!S$41:T$43)</f>
        <v>0.57996974434622395</v>
      </c>
      <c r="U43" s="111">
        <f>('Real Revenue'!T43+'Real Revenue'!U43)/SUM('Real Revenue'!T$41:U$43)</f>
        <v>0.56355476600258736</v>
      </c>
      <c r="V43" s="111">
        <f>('Real Revenue'!U43+'Real Revenue'!V43)/SUM('Real Revenue'!U$41:V$43)</f>
        <v>0.56965891272040847</v>
      </c>
      <c r="W43" s="111">
        <f>('Real Revenue'!V43+'Real Revenue'!W43)/SUM('Real Revenue'!V$41:W$43)</f>
        <v>0.56797933436332504</v>
      </c>
      <c r="X43" s="111">
        <f>('Real Revenue'!W43+'Real Revenue'!X43)/SUM('Real Revenue'!W$41:X$43)</f>
        <v>0.56195448029342232</v>
      </c>
      <c r="Y43" s="111">
        <f>('Real Revenue'!X43+'Real Revenue'!Y43)/SUM('Real Revenue'!X$41:Y$43)</f>
        <v>0.57499817036150491</v>
      </c>
      <c r="Z43" s="111">
        <f>('Real Revenue'!Y43+'Real Revenue'!Z43)/SUM('Real Revenue'!Y$41:Z$43)</f>
        <v>0.58246159767973593</v>
      </c>
      <c r="AA43" s="111">
        <f>('Real Revenue'!Z43+'Real Revenue'!AA43)/SUM('Real Revenue'!Z$41:AA$43)</f>
        <v>0.58261356562669386</v>
      </c>
      <c r="AB43" s="111">
        <f>('Real Revenue'!AA43+'Real Revenue'!AB43)/SUM('Real Revenue'!AA$41:AB$43)</f>
        <v>0.60055763871571766</v>
      </c>
      <c r="AC43" s="111">
        <f>('Real Revenue'!AB43+'Real Revenue'!AC43)/SUM('Real Revenue'!AB$41:AC$43)</f>
        <v>0.62700617886843379</v>
      </c>
      <c r="AD43" s="111">
        <f>('Real Revenue'!AD43+'Real Revenue'!AE43)/SUM('Real Revenue'!AD$41:AE$43)</f>
        <v>0.66525842828663717</v>
      </c>
      <c r="AE43" s="111">
        <f>('Real Revenue'!AE43+'Real Revenue'!AF43)/SUM('Real Revenue'!AE$41:AF$43)</f>
        <v>0.68832537511153702</v>
      </c>
      <c r="AF43" s="111">
        <f>('Real Revenue'!AF43+'Real Revenue'!AG43)/SUM('Real Revenue'!AF$41:AG$43)</f>
        <v>0.71596114123456611</v>
      </c>
      <c r="AG43" s="111">
        <f>('Real Revenue'!AG43+'Real Revenue'!AH43)/SUM('Real Revenue'!AG$41:AH$43)</f>
        <v>0.76314911693065945</v>
      </c>
      <c r="AH43" s="111">
        <f>('Real Revenue'!AH43+'Real Revenue'!AI43)/SUM('Real Revenue'!AH$41:AI$43)</f>
        <v>0.79057419630670223</v>
      </c>
      <c r="AI43" s="111">
        <f>('Real Revenue'!AI43+'Real Revenue'!AJ43)/SUM('Real Revenue'!AI$41:AJ$43)</f>
        <v>0.80744498292725297</v>
      </c>
      <c r="AJ43" s="111">
        <f>('Real Revenue'!AJ43+'Real Revenue'!AK43)/SUM('Real Revenue'!AJ$41:AK$43)</f>
        <v>0.82729180266347713</v>
      </c>
      <c r="AK43" s="111">
        <f>('Real Revenue'!AK43+'Real Revenue'!AL43)/SUM('Real Revenue'!AK$41:AL$43)</f>
        <v>0.82734350279929425</v>
      </c>
      <c r="AL43" s="111">
        <f>('Real Revenue'!AL43+'Real Revenue'!AM43)/SUM('Real Revenue'!AL$41:AM$43)</f>
        <v>0.80293395309284543</v>
      </c>
      <c r="AM43" s="111">
        <f>('Real Revenue'!AM43+'Real Revenue'!AN43)/SUM('Real Revenue'!AM$41:AN$43)</f>
        <v>0.83041150884661585</v>
      </c>
      <c r="AN43" s="111">
        <f>('Real Revenue'!AN43+'Real Revenue'!AO43)/SUM('Real Revenue'!AN$41:AO$43)</f>
        <v>0.85977418225064595</v>
      </c>
      <c r="AO43" s="111">
        <f>('Real Revenue'!AO43+'Real Revenue'!AP43)/SUM('Real Revenue'!AO$41:AP$43)</f>
        <v>0.8278208411191923</v>
      </c>
      <c r="AP43" s="111">
        <f>('Real Revenue'!AP43+'Real Revenue'!AQ43)/SUM('Real Revenue'!AP$41:AQ$43)</f>
        <v>0.7624564826871334</v>
      </c>
      <c r="AQ43" s="111">
        <f>('Real Revenue'!AQ43+'Real Revenue'!AR43)/SUM('Real Revenue'!AQ$41:AR$43)</f>
        <v>0.72455959215588395</v>
      </c>
      <c r="AR43" s="111">
        <f>('Real Revenue'!AR43+'Real Revenue'!AS43)/SUM('Real Revenue'!AR$41:AS$43)</f>
        <v>0.73753825696567887</v>
      </c>
      <c r="AS43" s="111" t="e">
        <f>('Real Revenue'!AS43+'Real Revenue'!AT43)/SUM('Real Revenue'!AS$41:AT$43)</f>
        <v>#N/A</v>
      </c>
      <c r="AT43" s="111" t="e">
        <f>('Real Revenue'!AT43+'Real Revenue'!AU43)/SUM('Real Revenue'!AT$41:AU$43)</f>
        <v>#N/A</v>
      </c>
      <c r="AU43" s="111" t="e">
        <f>('Real Revenue'!AU43+'Real Revenue'!AV43)/SUM('Real Revenue'!AU$41:AV$43)</f>
        <v>#N/A</v>
      </c>
      <c r="AV43" s="111" t="e">
        <f>('Real Revenue'!AV43+'Real Revenue'!AW43)/SUM('Real Revenue'!AV$41:AW$43)</f>
        <v>#N/A</v>
      </c>
      <c r="AW43" s="111" t="e">
        <f>('Real Revenue'!AW43+'Real Revenue'!AX43)/SUM('Real Revenue'!AW$41:AX$43)</f>
        <v>#N/A</v>
      </c>
      <c r="AX43" s="111" t="e">
        <f>('Real Revenue'!AX43+'Real Revenue'!AY43)/SUM('Real Revenue'!AX$41:AY$43)</f>
        <v>#N/A</v>
      </c>
      <c r="AY43" s="111" t="e">
        <f>('Real Revenue'!AY43+'Real Revenue'!AZ43)/SUM('Real Revenue'!AY$41:AZ$43)</f>
        <v>#N/A</v>
      </c>
      <c r="AZ43" s="111" t="e">
        <f>('Real Revenue'!AZ43+'Real Revenue'!BA43)/SUM('Real Revenue'!AZ$41:BA$43)</f>
        <v>#N/A</v>
      </c>
    </row>
    <row r="44" spans="1:256"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Revenue'!H44)/SUM('Real Revenue'!G$44:H$46)</f>
        <v>0.1922498624318425</v>
      </c>
      <c r="I44" s="78">
        <f>('Real Revenue'!H44+'Real Revenue'!I44)/SUM('Real Revenue'!H$44:I$46)</f>
        <v>0.19819057808360188</v>
      </c>
      <c r="J44" s="78">
        <f>('Real Revenue'!I44+'Real Revenue'!J44)/SUM('Real Revenue'!I$44:J$46)</f>
        <v>0.20283239275829473</v>
      </c>
      <c r="K44" s="78">
        <f>('Real Revenue'!J44+'Real Revenue'!K44)/SUM('Real Revenue'!J$44:K$46)</f>
        <v>0.20302298367547042</v>
      </c>
      <c r="L44" s="78">
        <f>('Real Revenue'!K44+'Real Revenue'!L44)/SUM('Real Revenue'!K$44:L$46)</f>
        <v>0.19339821586803821</v>
      </c>
      <c r="M44" s="78">
        <f>('Real Revenue'!L44+'Real Revenue'!M44)/SUM('Real Revenue'!L$44:M$46)</f>
        <v>0.18748729384403179</v>
      </c>
      <c r="N44" s="78">
        <f>('Real Revenue'!M44+'Real Revenue'!N44)/SUM('Real Revenue'!M$44:N$46)</f>
        <v>0.18542858857724384</v>
      </c>
      <c r="O44" s="78">
        <f>('Real Revenue'!N44+'Real Revenue'!O44)/SUM('Real Revenue'!N$44:O$46)</f>
        <v>0.1865647407932296</v>
      </c>
      <c r="P44" s="78">
        <f>('Real Revenue'!O44+'Real Revenue'!P44)/SUM('Real Revenue'!O$44:P$46)</f>
        <v>0.1840315519900188</v>
      </c>
      <c r="Q44" s="78">
        <f>('Real Revenue'!P44+'Real Revenue'!Q44)/SUM('Real Revenue'!P$44:Q$46)</f>
        <v>0.17988999422738422</v>
      </c>
      <c r="R44" s="78">
        <f>('Real Revenue'!Q44+'Real Revenue'!R44)/SUM('Real Revenue'!Q$44:R$46)</f>
        <v>0.1793037257935787</v>
      </c>
      <c r="S44" s="78">
        <f>('Real Revenue'!R44+'Real Revenue'!S44)/SUM('Real Revenue'!R$44:S$46)</f>
        <v>0.17364104243696807</v>
      </c>
      <c r="T44" s="78">
        <f>('Real Revenue'!S44+'Real Revenue'!T44)/SUM('Real Revenue'!S$44:T$46)</f>
        <v>0.16990011170352304</v>
      </c>
      <c r="U44" s="78">
        <f>('Real Revenue'!T44+'Real Revenue'!U44)/SUM('Real Revenue'!T$44:U$46)</f>
        <v>0.17006830361696343</v>
      </c>
      <c r="V44" s="78">
        <f>('Real Revenue'!U44+'Real Revenue'!V44)/SUM('Real Revenue'!U$44:V$46)</f>
        <v>0.16634901210630387</v>
      </c>
      <c r="W44" s="78">
        <f>('Real Revenue'!V44+'Real Revenue'!W44)/SUM('Real Revenue'!V$44:W$46)</f>
        <v>0.16244167356197395</v>
      </c>
      <c r="X44" s="78">
        <f>('Real Revenue'!W44+'Real Revenue'!X44)/SUM('Real Revenue'!W$44:X$46)</f>
        <v>0.16380372281860298</v>
      </c>
      <c r="Y44" s="78">
        <f>('Real Revenue'!X44+'Real Revenue'!Y44)/SUM('Real Revenue'!X$44:Y$46)</f>
        <v>0.16325416344439295</v>
      </c>
      <c r="Z44" s="78">
        <f>('Real Revenue'!Y44+'Real Revenue'!Z44)/SUM('Real Revenue'!Y$44:Z$46)</f>
        <v>0.15227511885781669</v>
      </c>
      <c r="AA44" s="78">
        <f>('Real Revenue'!Z44+'Real Revenue'!AA44)/SUM('Real Revenue'!Z$44:AA$46)</f>
        <v>0.13854707218145088</v>
      </c>
      <c r="AB44" s="78">
        <f>('Real Revenue'!AA44+'Real Revenue'!AB44)/SUM('Real Revenue'!AA$44:AB$46)</f>
        <v>0.13112265673654877</v>
      </c>
      <c r="AC44" s="78">
        <f>('Real Revenue'!AB44+'Real Revenue'!AC44)/SUM('Real Revenue'!AB$44:AC$46)</f>
        <v>0.12663136368431363</v>
      </c>
      <c r="AD44" s="78">
        <f>('Real Revenue'!AD44+'Real Revenue'!AE44)/SUM('Real Revenue'!AD$44:AE$46)</f>
        <v>0.12349685478370828</v>
      </c>
      <c r="AE44" s="78">
        <f>('Real Revenue'!AE44+'Real Revenue'!AF44)/SUM('Real Revenue'!AE$44:AF$46)</f>
        <v>0.12346636842893612</v>
      </c>
      <c r="AF44" s="78">
        <f>('Real Revenue'!AF44+'Real Revenue'!AG44)/SUM('Real Revenue'!AF$44:AG$46)</f>
        <v>0.12645694180347306</v>
      </c>
      <c r="AG44" s="78">
        <f>('Real Revenue'!AG44+'Real Revenue'!AH44)/SUM('Real Revenue'!AG$44:AH$46)</f>
        <v>0.12467323660881155</v>
      </c>
      <c r="AH44" s="78">
        <f>('Real Revenue'!AH44+'Real Revenue'!AI44)/SUM('Real Revenue'!AH$44:AI$46)</f>
        <v>0.12428186449962993</v>
      </c>
      <c r="AI44" s="78">
        <f>('Real Revenue'!AI44+'Real Revenue'!AJ44)/SUM('Real Revenue'!AI$44:AJ$46)</f>
        <v>0.12829285369908211</v>
      </c>
      <c r="AJ44" s="78">
        <f>('Real Revenue'!AJ44+'Real Revenue'!AK44)/SUM('Real Revenue'!AJ$44:AK$46)</f>
        <v>0.12773614399605848</v>
      </c>
      <c r="AK44" s="78">
        <f>('Real Revenue'!AK44+'Real Revenue'!AL44)/SUM('Real Revenue'!AK$44:AL$46)</f>
        <v>0.11365101296287</v>
      </c>
      <c r="AL44" s="78">
        <f>('Real Revenue'!AL44+'Real Revenue'!AM44)/SUM('Real Revenue'!AL$44:AM$46)</f>
        <v>0.10367530931522717</v>
      </c>
      <c r="AM44" s="78">
        <f>('Real Revenue'!AM44+'Real Revenue'!AN44)/SUM('Real Revenue'!AM$44:AN$46)</f>
        <v>0.1021750997878052</v>
      </c>
      <c r="AN44" s="78">
        <f>('Real Revenue'!AN44+'Real Revenue'!AO44)/SUM('Real Revenue'!AN$44:AO$46)</f>
        <v>0.10083295535281858</v>
      </c>
      <c r="AO44" s="78">
        <f>('Real Revenue'!AO44+'Real Revenue'!AP44)/SUM('Real Revenue'!AO$44:AP$46)</f>
        <v>0.10276261896192267</v>
      </c>
      <c r="AP44" s="78">
        <f>('Real Revenue'!AP44+'Real Revenue'!AQ44)/SUM('Real Revenue'!AP$44:AQ$46)</f>
        <v>0.11230809139021533</v>
      </c>
      <c r="AQ44" s="78">
        <f>('Real Revenue'!AQ44+'Real Revenue'!AR44)/SUM('Real Revenue'!AQ$44:AR$46)</f>
        <v>0.1145729890639224</v>
      </c>
      <c r="AR44" s="78">
        <f>('Real Revenue'!AR44+'Real Revenue'!AS44)/SUM('Real Revenue'!AR$44:AS$46)</f>
        <v>0.10926587342522219</v>
      </c>
      <c r="AS44" s="78" t="e">
        <f>('Real Revenue'!AS44+'Real Revenue'!AT44)/SUM('Real Revenue'!AS$44:AT$46)</f>
        <v>#N/A</v>
      </c>
      <c r="AT44" s="78" t="e">
        <f>('Real Revenue'!AT44+'Real Revenue'!AU44)/SUM('Real Revenue'!AT$44:AU$46)</f>
        <v>#N/A</v>
      </c>
      <c r="AU44" s="78" t="e">
        <f>('Real Revenue'!AU44+'Real Revenue'!AV44)/SUM('Real Revenue'!AU$44:AV$46)</f>
        <v>#N/A</v>
      </c>
      <c r="AV44" s="78" t="e">
        <f>('Real Revenue'!AV44+'Real Revenue'!AW44)/SUM('Real Revenue'!AV$44:AW$46)</f>
        <v>#N/A</v>
      </c>
      <c r="AW44" s="78" t="e">
        <f>('Real Revenue'!AW44+'Real Revenue'!AX44)/SUM('Real Revenue'!AW$44:AX$46)</f>
        <v>#N/A</v>
      </c>
      <c r="AX44" s="78" t="e">
        <f>('Real Revenue'!AX44+'Real Revenue'!AY44)/SUM('Real Revenue'!AX$44:AY$46)</f>
        <v>#N/A</v>
      </c>
      <c r="AY44" s="78" t="e">
        <f>('Real Revenue'!AY44+'Real Revenue'!AZ44)/SUM('Real Revenue'!AY$44:AZ$46)</f>
        <v>#N/A</v>
      </c>
      <c r="AZ44" s="78" t="e">
        <f>('Real Revenue'!AZ44+'Real Revenue'!BA44)/SUM('Real Revenue'!AZ$44:BA$46)</f>
        <v>#N/A</v>
      </c>
    </row>
    <row r="45" spans="1:256"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Revenue'!H45)/SUM('Real Revenue'!G$44:H$46)</f>
        <v>0.27449571397977285</v>
      </c>
      <c r="I45" s="78">
        <f>('Real Revenue'!H45+'Real Revenue'!I45)/SUM('Real Revenue'!H$44:I$46)</f>
        <v>0.27430038828704933</v>
      </c>
      <c r="J45" s="78">
        <f>('Real Revenue'!I45+'Real Revenue'!J45)/SUM('Real Revenue'!I$44:J$46)</f>
        <v>0.26202091599460725</v>
      </c>
      <c r="K45" s="78">
        <f>('Real Revenue'!J45+'Real Revenue'!K45)/SUM('Real Revenue'!J$44:K$46)</f>
        <v>0.25551138788229938</v>
      </c>
      <c r="L45" s="78">
        <f>('Real Revenue'!K45+'Real Revenue'!L45)/SUM('Real Revenue'!K$44:L$46)</f>
        <v>0.2524573823842251</v>
      </c>
      <c r="M45" s="78">
        <f>('Real Revenue'!L45+'Real Revenue'!M45)/SUM('Real Revenue'!L$44:M$46)</f>
        <v>0.259276534029387</v>
      </c>
      <c r="N45" s="78">
        <f>('Real Revenue'!M45+'Real Revenue'!N45)/SUM('Real Revenue'!M$44:N$46)</f>
        <v>0.26544640872804731</v>
      </c>
      <c r="O45" s="78">
        <f>('Real Revenue'!N45+'Real Revenue'!O45)/SUM('Real Revenue'!N$44:O$46)</f>
        <v>0.26481900562092164</v>
      </c>
      <c r="P45" s="78">
        <f>('Real Revenue'!O45+'Real Revenue'!P45)/SUM('Real Revenue'!O$44:P$46)</f>
        <v>0.27423307902226501</v>
      </c>
      <c r="Q45" s="78">
        <f>('Real Revenue'!P45+'Real Revenue'!Q45)/SUM('Real Revenue'!P$44:Q$46)</f>
        <v>0.28454837019494389</v>
      </c>
      <c r="R45" s="78">
        <f>('Real Revenue'!Q45+'Real Revenue'!R45)/SUM('Real Revenue'!Q$44:R$46)</f>
        <v>0.29737947481852656</v>
      </c>
      <c r="S45" s="78">
        <f>('Real Revenue'!R45+'Real Revenue'!S45)/SUM('Real Revenue'!R$44:S$46)</f>
        <v>0.31194124233071968</v>
      </c>
      <c r="T45" s="78">
        <f>('Real Revenue'!S45+'Real Revenue'!T45)/SUM('Real Revenue'!S$44:T$46)</f>
        <v>0.31528388465203716</v>
      </c>
      <c r="U45" s="78">
        <f>('Real Revenue'!T45+'Real Revenue'!U45)/SUM('Real Revenue'!T$44:U$46)</f>
        <v>0.30871124534065614</v>
      </c>
      <c r="V45" s="78">
        <f>('Real Revenue'!U45+'Real Revenue'!V45)/SUM('Real Revenue'!U$44:V$46)</f>
        <v>0.30233827476217023</v>
      </c>
      <c r="W45" s="78">
        <f>('Real Revenue'!V45+'Real Revenue'!W45)/SUM('Real Revenue'!V$44:W$46)</f>
        <v>0.2942237863493733</v>
      </c>
      <c r="X45" s="78">
        <f>('Real Revenue'!W45+'Real Revenue'!X45)/SUM('Real Revenue'!W$44:X$46)</f>
        <v>0.285933720235717</v>
      </c>
      <c r="Y45" s="78">
        <f>('Real Revenue'!X45+'Real Revenue'!Y45)/SUM('Real Revenue'!X$44:Y$46)</f>
        <v>0.28301715762908036</v>
      </c>
      <c r="Z45" s="78">
        <f>('Real Revenue'!Y45+'Real Revenue'!Z45)/SUM('Real Revenue'!Y$44:Z$46)</f>
        <v>0.28921313318798075</v>
      </c>
      <c r="AA45" s="78">
        <f>('Real Revenue'!Z45+'Real Revenue'!AA45)/SUM('Real Revenue'!Z$44:AA$46)</f>
        <v>0.28769916511765514</v>
      </c>
      <c r="AB45" s="78">
        <f>('Real Revenue'!AA45+'Real Revenue'!AB45)/SUM('Real Revenue'!AA$44:AB$46)</f>
        <v>0.28511308139918046</v>
      </c>
      <c r="AC45" s="78">
        <f>('Real Revenue'!AB45+'Real Revenue'!AC45)/SUM('Real Revenue'!AB$44:AC$46)</f>
        <v>0.28160402309964955</v>
      </c>
      <c r="AD45" s="78">
        <f>('Real Revenue'!AD45+'Real Revenue'!AE45)/SUM('Real Revenue'!AD$44:AE$46)</f>
        <v>0.27374308603185049</v>
      </c>
      <c r="AE45" s="78">
        <f>('Real Revenue'!AE45+'Real Revenue'!AF45)/SUM('Real Revenue'!AE$44:AF$46)</f>
        <v>0.27558266087199934</v>
      </c>
      <c r="AF45" s="78">
        <f>('Real Revenue'!AF45+'Real Revenue'!AG45)/SUM('Real Revenue'!AF$44:AG$46)</f>
        <v>0.2739032290364381</v>
      </c>
      <c r="AG45" s="78">
        <f>('Real Revenue'!AG45+'Real Revenue'!AH45)/SUM('Real Revenue'!AG$44:AH$46)</f>
        <v>0.27450494830929234</v>
      </c>
      <c r="AH45" s="78">
        <f>('Real Revenue'!AH45+'Real Revenue'!AI45)/SUM('Real Revenue'!AH$44:AI$46)</f>
        <v>0.28238825787827632</v>
      </c>
      <c r="AI45" s="78">
        <f>('Real Revenue'!AI45+'Real Revenue'!AJ45)/SUM('Real Revenue'!AI$44:AJ$46)</f>
        <v>0.28605037809599654</v>
      </c>
      <c r="AJ45" s="78">
        <f>('Real Revenue'!AJ45+'Real Revenue'!AK45)/SUM('Real Revenue'!AJ$44:AK$46)</f>
        <v>0.28880373813929544</v>
      </c>
      <c r="AK45" s="78">
        <f>('Real Revenue'!AK45+'Real Revenue'!AL45)/SUM('Real Revenue'!AK$44:AL$46)</f>
        <v>0.2705911356959303</v>
      </c>
      <c r="AL45" s="78">
        <f>('Real Revenue'!AL45+'Real Revenue'!AM45)/SUM('Real Revenue'!AL$44:AM$46)</f>
        <v>0.24811753956050864</v>
      </c>
      <c r="AM45" s="78">
        <f>('Real Revenue'!AM45+'Real Revenue'!AN45)/SUM('Real Revenue'!AM$44:AN$46)</f>
        <v>0.24128969364505326</v>
      </c>
      <c r="AN45" s="78">
        <f>('Real Revenue'!AN45+'Real Revenue'!AO45)/SUM('Real Revenue'!AN$44:AO$46)</f>
        <v>0.24023872256386383</v>
      </c>
      <c r="AO45" s="78">
        <f>('Real Revenue'!AO45+'Real Revenue'!AP45)/SUM('Real Revenue'!AO$44:AP$46)</f>
        <v>0.24848197099400715</v>
      </c>
      <c r="AP45" s="78">
        <f>('Real Revenue'!AP45+'Real Revenue'!AQ45)/SUM('Real Revenue'!AP$44:AQ$46)</f>
        <v>0.25907664786288465</v>
      </c>
      <c r="AQ45" s="78">
        <f>('Real Revenue'!AQ45+'Real Revenue'!AR45)/SUM('Real Revenue'!AQ$44:AR$46)</f>
        <v>0.26105501658994629</v>
      </c>
      <c r="AR45" s="78">
        <f>('Real Revenue'!AR45+'Real Revenue'!AS45)/SUM('Real Revenue'!AR$44:AS$46)</f>
        <v>0.25483860468864727</v>
      </c>
      <c r="AS45" s="78" t="e">
        <f>('Real Revenue'!AS45+'Real Revenue'!AT45)/SUM('Real Revenue'!AS$44:AT$46)</f>
        <v>#N/A</v>
      </c>
      <c r="AT45" s="78" t="e">
        <f>('Real Revenue'!AT45+'Real Revenue'!AU45)/SUM('Real Revenue'!AT$44:AU$46)</f>
        <v>#N/A</v>
      </c>
      <c r="AU45" s="78" t="e">
        <f>('Real Revenue'!AU45+'Real Revenue'!AV45)/SUM('Real Revenue'!AU$44:AV$46)</f>
        <v>#N/A</v>
      </c>
      <c r="AV45" s="78" t="e">
        <f>('Real Revenue'!AV45+'Real Revenue'!AW45)/SUM('Real Revenue'!AV$44:AW$46)</f>
        <v>#N/A</v>
      </c>
      <c r="AW45" s="78" t="e">
        <f>('Real Revenue'!AW45+'Real Revenue'!AX45)/SUM('Real Revenue'!AW$44:AX$46)</f>
        <v>#N/A</v>
      </c>
      <c r="AX45" s="78" t="e">
        <f>('Real Revenue'!AX45+'Real Revenue'!AY45)/SUM('Real Revenue'!AX$44:AY$46)</f>
        <v>#N/A</v>
      </c>
      <c r="AY45" s="78" t="e">
        <f>('Real Revenue'!AY45+'Real Revenue'!AZ45)/SUM('Real Revenue'!AY$44:AZ$46)</f>
        <v>#N/A</v>
      </c>
      <c r="AZ45" s="78" t="e">
        <f>('Real Revenue'!AZ45+'Real Revenue'!BA45)/SUM('Real Revenue'!AZ$44:BA$46)</f>
        <v>#N/A</v>
      </c>
    </row>
    <row r="46" spans="1:256"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Revenue'!H46)/SUM('Real Revenue'!G$44:H$46)</f>
        <v>0.53325442358838482</v>
      </c>
      <c r="I46" s="78">
        <f>('Real Revenue'!H46+'Real Revenue'!I46)/SUM('Real Revenue'!H$44:I$46)</f>
        <v>0.52750903362934876</v>
      </c>
      <c r="J46" s="78">
        <f>('Real Revenue'!I46+'Real Revenue'!J46)/SUM('Real Revenue'!I$44:J$46)</f>
        <v>0.53514669124709802</v>
      </c>
      <c r="K46" s="78">
        <f>('Real Revenue'!J46+'Real Revenue'!K46)/SUM('Real Revenue'!J$44:K$46)</f>
        <v>0.54146562844223012</v>
      </c>
      <c r="L46" s="78">
        <f>('Real Revenue'!K46+'Real Revenue'!L46)/SUM('Real Revenue'!K$44:L$46)</f>
        <v>0.55414440174773671</v>
      </c>
      <c r="M46" s="78">
        <f>('Real Revenue'!L46+'Real Revenue'!M46)/SUM('Real Revenue'!L$44:M$46)</f>
        <v>0.55323617212658127</v>
      </c>
      <c r="N46" s="78">
        <f>('Real Revenue'!M46+'Real Revenue'!N46)/SUM('Real Revenue'!M$44:N$46)</f>
        <v>0.54912500269470887</v>
      </c>
      <c r="O46" s="78">
        <f>('Real Revenue'!N46+'Real Revenue'!O46)/SUM('Real Revenue'!N$44:O$46)</f>
        <v>0.54861625358584876</v>
      </c>
      <c r="P46" s="78">
        <f>('Real Revenue'!O46+'Real Revenue'!P46)/SUM('Real Revenue'!O$44:P$46)</f>
        <v>0.54173536898771624</v>
      </c>
      <c r="Q46" s="78">
        <f>('Real Revenue'!P46+'Real Revenue'!Q46)/SUM('Real Revenue'!P$44:Q$46)</f>
        <v>0.535561635577672</v>
      </c>
      <c r="R46" s="78">
        <f>('Real Revenue'!Q46+'Real Revenue'!R46)/SUM('Real Revenue'!Q$44:R$46)</f>
        <v>0.52331679938789488</v>
      </c>
      <c r="S46" s="78">
        <f>('Real Revenue'!R46+'Real Revenue'!S46)/SUM('Real Revenue'!R$44:S$46)</f>
        <v>0.51441771523231239</v>
      </c>
      <c r="T46" s="78">
        <f>('Real Revenue'!S46+'Real Revenue'!T46)/SUM('Real Revenue'!S$44:T$46)</f>
        <v>0.51481600364443991</v>
      </c>
      <c r="U46" s="78">
        <f>('Real Revenue'!T46+'Real Revenue'!U46)/SUM('Real Revenue'!T$44:U$46)</f>
        <v>0.52122045104238046</v>
      </c>
      <c r="V46" s="78">
        <f>('Real Revenue'!U46+'Real Revenue'!V46)/SUM('Real Revenue'!U$44:V$46)</f>
        <v>0.53131271313152584</v>
      </c>
      <c r="W46" s="78">
        <f>('Real Revenue'!V46+'Real Revenue'!W46)/SUM('Real Revenue'!V$44:W$46)</f>
        <v>0.54333454008865278</v>
      </c>
      <c r="X46" s="78">
        <f>('Real Revenue'!W46+'Real Revenue'!X46)/SUM('Real Revenue'!W$44:X$46)</f>
        <v>0.55026255694567983</v>
      </c>
      <c r="Y46" s="78">
        <f>('Real Revenue'!X46+'Real Revenue'!Y46)/SUM('Real Revenue'!X$44:Y$46)</f>
        <v>0.55372867892652677</v>
      </c>
      <c r="Z46" s="78">
        <f>('Real Revenue'!Y46+'Real Revenue'!Z46)/SUM('Real Revenue'!Y$44:Z$46)</f>
        <v>0.55851174795420255</v>
      </c>
      <c r="AA46" s="78">
        <f>('Real Revenue'!Z46+'Real Revenue'!AA46)/SUM('Real Revenue'!Z$44:AA$46)</f>
        <v>0.57375376270089418</v>
      </c>
      <c r="AB46" s="78">
        <f>('Real Revenue'!AA46+'Real Revenue'!AB46)/SUM('Real Revenue'!AA$44:AB$46)</f>
        <v>0.58376426186427099</v>
      </c>
      <c r="AC46" s="78">
        <f>('Real Revenue'!AB46+'Real Revenue'!AC46)/SUM('Real Revenue'!AB$44:AC$46)</f>
        <v>0.59176461321603679</v>
      </c>
      <c r="AD46" s="78">
        <f>('Real Revenue'!AD46+'Real Revenue'!AE46)/SUM('Real Revenue'!AD$44:AE$46)</f>
        <v>0.60276005918444131</v>
      </c>
      <c r="AE46" s="78">
        <f>('Real Revenue'!AE46+'Real Revenue'!AF46)/SUM('Real Revenue'!AE$44:AF$46)</f>
        <v>0.60095097069906467</v>
      </c>
      <c r="AF46" s="78">
        <f>('Real Revenue'!AF46+'Real Revenue'!AG46)/SUM('Real Revenue'!AF$44:AG$46)</f>
        <v>0.59963982916008884</v>
      </c>
      <c r="AG46" s="78">
        <f>('Real Revenue'!AG46+'Real Revenue'!AH46)/SUM('Real Revenue'!AG$44:AH$46)</f>
        <v>0.60082181508189625</v>
      </c>
      <c r="AH46" s="78">
        <f>('Real Revenue'!AH46+'Real Revenue'!AI46)/SUM('Real Revenue'!AH$44:AI$46)</f>
        <v>0.59332987762209377</v>
      </c>
      <c r="AI46" s="78">
        <f>('Real Revenue'!AI46+'Real Revenue'!AJ46)/SUM('Real Revenue'!AI$44:AJ$46)</f>
        <v>0.58565676820492141</v>
      </c>
      <c r="AJ46" s="78">
        <f>('Real Revenue'!AJ46+'Real Revenue'!AK46)/SUM('Real Revenue'!AJ$44:AK$46)</f>
        <v>0.58346011786464624</v>
      </c>
      <c r="AK46" s="78">
        <f>('Real Revenue'!AK46+'Real Revenue'!AL46)/SUM('Real Revenue'!AK$44:AL$46)</f>
        <v>0.61575785134119987</v>
      </c>
      <c r="AL46" s="78">
        <f>('Real Revenue'!AL46+'Real Revenue'!AM46)/SUM('Real Revenue'!AL$44:AM$46)</f>
        <v>0.64820715112426408</v>
      </c>
      <c r="AM46" s="78">
        <f>('Real Revenue'!AM46+'Real Revenue'!AN46)/SUM('Real Revenue'!AM$44:AN$46)</f>
        <v>0.65653520656714148</v>
      </c>
      <c r="AN46" s="78">
        <f>('Real Revenue'!AN46+'Real Revenue'!AO46)/SUM('Real Revenue'!AN$44:AO$46)</f>
        <v>0.65892832208331764</v>
      </c>
      <c r="AO46" s="78">
        <f>('Real Revenue'!AO46+'Real Revenue'!AP46)/SUM('Real Revenue'!AO$44:AP$46)</f>
        <v>0.64875541004407022</v>
      </c>
      <c r="AP46" s="78">
        <f>('Real Revenue'!AP46+'Real Revenue'!AQ46)/SUM('Real Revenue'!AP$44:AQ$46)</f>
        <v>0.6286152607469</v>
      </c>
      <c r="AQ46" s="78">
        <f>('Real Revenue'!AQ46+'Real Revenue'!AR46)/SUM('Real Revenue'!AQ$44:AR$46)</f>
        <v>0.62437199434613133</v>
      </c>
      <c r="AR46" s="78">
        <f>('Real Revenue'!AR46+'Real Revenue'!AS46)/SUM('Real Revenue'!AR$44:AS$46)</f>
        <v>0.63589552188613041</v>
      </c>
      <c r="AS46" s="78" t="e">
        <f>('Real Revenue'!AS46+'Real Revenue'!AT46)/SUM('Real Revenue'!AS$44:AT$46)</f>
        <v>#N/A</v>
      </c>
      <c r="AT46" s="78" t="e">
        <f>('Real Revenue'!AT46+'Real Revenue'!AU46)/SUM('Real Revenue'!AT$44:AU$46)</f>
        <v>#N/A</v>
      </c>
      <c r="AU46" s="78" t="e">
        <f>('Real Revenue'!AU46+'Real Revenue'!AV46)/SUM('Real Revenue'!AU$44:AV$46)</f>
        <v>#N/A</v>
      </c>
      <c r="AV46" s="78" t="e">
        <f>('Real Revenue'!AV46+'Real Revenue'!AW46)/SUM('Real Revenue'!AV$44:AW$46)</f>
        <v>#N/A</v>
      </c>
      <c r="AW46" s="78" t="e">
        <f>('Real Revenue'!AW46+'Real Revenue'!AX46)/SUM('Real Revenue'!AW$44:AX$46)</f>
        <v>#N/A</v>
      </c>
      <c r="AX46" s="78" t="e">
        <f>('Real Revenue'!AX46+'Real Revenue'!AY46)/SUM('Real Revenue'!AX$44:AY$46)</f>
        <v>#N/A</v>
      </c>
      <c r="AY46" s="78" t="e">
        <f>('Real Revenue'!AY46+'Real Revenue'!AZ46)/SUM('Real Revenue'!AY$44:AZ$46)</f>
        <v>#N/A</v>
      </c>
      <c r="AZ46" s="78" t="e">
        <f>('Real Revenue'!AZ46+'Real Revenue'!BA46)/SUM('Real Revenue'!AZ$44:BA$46)</f>
        <v>#N/A</v>
      </c>
    </row>
    <row r="47" spans="1:256"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Revenue'!H47)/SUM('Real Revenue'!G$47:H$49)</f>
        <v>0.26728519504482107</v>
      </c>
      <c r="I47" s="79">
        <f>('Real Revenue'!H47+'Real Revenue'!I47)/SUM('Real Revenue'!H$47:I$49)</f>
        <v>0.26993138988301746</v>
      </c>
      <c r="J47" s="79">
        <f>('Real Revenue'!I47+'Real Revenue'!J47)/SUM('Real Revenue'!I$47:J$49)</f>
        <v>0.28291109618812094</v>
      </c>
      <c r="K47" s="79">
        <f>('Real Revenue'!J47+'Real Revenue'!K47)/SUM('Real Revenue'!J$47:K$49)</f>
        <v>0.25720984633604127</v>
      </c>
      <c r="L47" s="79">
        <f>('Real Revenue'!K47+'Real Revenue'!L47)/SUM('Real Revenue'!K$47:L$49)</f>
        <v>0.2452012598933235</v>
      </c>
      <c r="M47" s="79">
        <f>('Real Revenue'!L47+'Real Revenue'!M47)/SUM('Real Revenue'!L$47:M$49)</f>
        <v>0.25329958947592834</v>
      </c>
      <c r="N47" s="79">
        <f>('Real Revenue'!M47+'Real Revenue'!N47)/SUM('Real Revenue'!M$47:N$49)</f>
        <v>0.24769044732072826</v>
      </c>
      <c r="O47" s="79">
        <f>('Real Revenue'!N47+'Real Revenue'!O47)/SUM('Real Revenue'!N$47:O$49)</f>
        <v>0.23591049916790255</v>
      </c>
      <c r="P47" s="79">
        <f>('Real Revenue'!O47+'Real Revenue'!P47)/SUM('Real Revenue'!O$47:P$49)</f>
        <v>0.22571197474255594</v>
      </c>
      <c r="Q47" s="79">
        <f>('Real Revenue'!P47+'Real Revenue'!Q47)/SUM('Real Revenue'!P$47:Q$49)</f>
        <v>0.2196077763359324</v>
      </c>
      <c r="R47" s="79">
        <f>('Real Revenue'!Q47+'Real Revenue'!R47)/SUM('Real Revenue'!Q$47:R$49)</f>
        <v>0.2080168837952536</v>
      </c>
      <c r="S47" s="79">
        <f>('Real Revenue'!R47+'Real Revenue'!S47)/SUM('Real Revenue'!R$47:S$49)</f>
        <v>0.19775463828927881</v>
      </c>
      <c r="T47" s="79">
        <f>('Real Revenue'!S47+'Real Revenue'!T47)/SUM('Real Revenue'!S$47:T$49)</f>
        <v>0.18291641861423674</v>
      </c>
      <c r="U47" s="79">
        <f>('Real Revenue'!T47+'Real Revenue'!U47)/SUM('Real Revenue'!T$47:U$49)</f>
        <v>0.16156627922106423</v>
      </c>
      <c r="V47" s="79">
        <f>('Real Revenue'!U47+'Real Revenue'!V47)/SUM('Real Revenue'!U$47:V$49)</f>
        <v>0.15145579198181086</v>
      </c>
      <c r="W47" s="79">
        <f>('Real Revenue'!V47+'Real Revenue'!W47)/SUM('Real Revenue'!V$47:W$49)</f>
        <v>0.14602370881049037</v>
      </c>
      <c r="X47" s="79">
        <f>('Real Revenue'!W47+'Real Revenue'!X47)/SUM('Real Revenue'!W$47:X$49)</f>
        <v>0.1353074391927489</v>
      </c>
      <c r="Y47" s="79">
        <f>('Real Revenue'!X47+'Real Revenue'!Y47)/SUM('Real Revenue'!X$47:Y$49)</f>
        <v>0.12772878629514997</v>
      </c>
      <c r="Z47" s="79">
        <f>('Real Revenue'!Y47+'Real Revenue'!Z47)/SUM('Real Revenue'!Y$47:Z$49)</f>
        <v>0.12230866085452967</v>
      </c>
      <c r="AA47" s="79">
        <f>('Real Revenue'!Z47+'Real Revenue'!AA47)/SUM('Real Revenue'!Z$47:AA$49)</f>
        <v>0.11482397256259615</v>
      </c>
      <c r="AB47" s="79">
        <f>('Real Revenue'!AA47+'Real Revenue'!AB47)/SUM('Real Revenue'!AA$47:AB$49)</f>
        <v>0.1103698912151303</v>
      </c>
      <c r="AC47" s="79">
        <f>('Real Revenue'!AB47+'Real Revenue'!AC47)/SUM('Real Revenue'!AB$47:AC$49)</f>
        <v>0.11044331121229266</v>
      </c>
      <c r="AD47" s="79">
        <f>('Real Revenue'!AD47+'Real Revenue'!AE47)/SUM('Real Revenue'!AD$47:AE$49)</f>
        <v>0.12192699315686116</v>
      </c>
      <c r="AE47" s="79">
        <f>('Real Revenue'!AE47+'Real Revenue'!AF47)/SUM('Real Revenue'!AE$47:AF$49)</f>
        <v>0.13160373837327702</v>
      </c>
      <c r="AF47" s="79">
        <f>('Real Revenue'!AF47+'Real Revenue'!AG47)/SUM('Real Revenue'!AF$47:AG$49)</f>
        <v>0.12396179036950426</v>
      </c>
      <c r="AG47" s="79">
        <f>('Real Revenue'!AG47+'Real Revenue'!AH47)/SUM('Real Revenue'!AG$47:AH$49)</f>
        <v>0.12069422321749222</v>
      </c>
      <c r="AH47" s="79">
        <f>('Real Revenue'!AH47+'Real Revenue'!AI47)/SUM('Real Revenue'!AH$47:AI$49)</f>
        <v>0.11877708701721727</v>
      </c>
      <c r="AI47" s="79">
        <f>('Real Revenue'!AI47+'Real Revenue'!AJ47)/SUM('Real Revenue'!AI$47:AJ$49)</f>
        <v>0.11393813018458467</v>
      </c>
      <c r="AJ47" s="79">
        <f>('Real Revenue'!AJ47+'Real Revenue'!AK47)/SUM('Real Revenue'!AJ$47:AK$49)</f>
        <v>0.11135400418064133</v>
      </c>
      <c r="AK47" s="79">
        <f>('Real Revenue'!AK47+'Real Revenue'!AL47)/SUM('Real Revenue'!AK$47:AL$49)</f>
        <v>0.10353912706215219</v>
      </c>
      <c r="AL47" s="79">
        <f>('Real Revenue'!AL47+'Real Revenue'!AM47)/SUM('Real Revenue'!AL$47:AM$49)</f>
        <v>9.6421385460098319E-2</v>
      </c>
      <c r="AM47" s="79">
        <f>('Real Revenue'!AM47+'Real Revenue'!AN47)/SUM('Real Revenue'!AM$47:AN$49)</f>
        <v>9.3512722775211346E-2</v>
      </c>
      <c r="AN47" s="79">
        <f>('Real Revenue'!AN47+'Real Revenue'!AO47)/SUM('Real Revenue'!AN$47:AO$49)</f>
        <v>8.8599471659990325E-2</v>
      </c>
      <c r="AO47" s="79">
        <f>('Real Revenue'!AO47+'Real Revenue'!AP47)/SUM('Real Revenue'!AO$47:AP$49)</f>
        <v>8.96463292290203E-2</v>
      </c>
      <c r="AP47" s="79">
        <f>('Real Revenue'!AP47+'Real Revenue'!AQ47)/SUM('Real Revenue'!AP$47:AQ$49)</f>
        <v>9.2489240517859492E-2</v>
      </c>
      <c r="AQ47" s="79">
        <f>('Real Revenue'!AQ47+'Real Revenue'!AR47)/SUM('Real Revenue'!AQ$47:AR$49)</f>
        <v>8.9701262237148333E-2</v>
      </c>
      <c r="AR47" s="79">
        <f>('Real Revenue'!AR47+'Real Revenue'!AS47)/SUM('Real Revenue'!AR$47:AS$49)</f>
        <v>9.1482393774631091E-2</v>
      </c>
      <c r="AS47" s="79" t="e">
        <f>('Real Revenue'!AS47+'Real Revenue'!AT47)/SUM('Real Revenue'!AS$47:AT$49)</f>
        <v>#N/A</v>
      </c>
      <c r="AT47" s="79" t="e">
        <f>('Real Revenue'!AT47+'Real Revenue'!AU47)/SUM('Real Revenue'!AT$47:AU$49)</f>
        <v>#N/A</v>
      </c>
      <c r="AU47" s="79" t="e">
        <f>('Real Revenue'!AU47+'Real Revenue'!AV47)/SUM('Real Revenue'!AU$47:AV$49)</f>
        <v>#N/A</v>
      </c>
      <c r="AV47" s="79" t="e">
        <f>('Real Revenue'!AV47+'Real Revenue'!AW47)/SUM('Real Revenue'!AV$47:AW$49)</f>
        <v>#N/A</v>
      </c>
      <c r="AW47" s="79" t="e">
        <f>('Real Revenue'!AW47+'Real Revenue'!AX47)/SUM('Real Revenue'!AW$47:AX$49)</f>
        <v>#N/A</v>
      </c>
      <c r="AX47" s="79" t="e">
        <f>('Real Revenue'!AX47+'Real Revenue'!AY47)/SUM('Real Revenue'!AX$47:AY$49)</f>
        <v>#N/A</v>
      </c>
      <c r="AY47" s="79" t="e">
        <f>('Real Revenue'!AY47+'Real Revenue'!AZ47)/SUM('Real Revenue'!AY$47:AZ$49)</f>
        <v>#N/A</v>
      </c>
      <c r="AZ47" s="79" t="e">
        <f>('Real Revenue'!AZ47+'Real Revenue'!BA47)/SUM('Real Revenue'!AZ$47:BA$49)</f>
        <v>#N/A</v>
      </c>
    </row>
    <row r="48" spans="1:256"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Revenue'!H48)/SUM('Real Revenue'!G$47:H$49)</f>
        <v>0.14398187007604277</v>
      </c>
      <c r="I48" s="79">
        <f>('Real Revenue'!H48+'Real Revenue'!I48)/SUM('Real Revenue'!H$47:I$49)</f>
        <v>0.1709996875675252</v>
      </c>
      <c r="J48" s="79">
        <f>('Real Revenue'!I48+'Real Revenue'!J48)/SUM('Real Revenue'!I$47:J$49)</f>
        <v>0.1892751386047381</v>
      </c>
      <c r="K48" s="79">
        <f>('Real Revenue'!J48+'Real Revenue'!K48)/SUM('Real Revenue'!J$47:K$49)</f>
        <v>0.17765279344038989</v>
      </c>
      <c r="L48" s="79">
        <f>('Real Revenue'!K48+'Real Revenue'!L48)/SUM('Real Revenue'!K$47:L$49)</f>
        <v>0.16676368550573289</v>
      </c>
      <c r="M48" s="79">
        <f>('Real Revenue'!L48+'Real Revenue'!M48)/SUM('Real Revenue'!L$47:M$49)</f>
        <v>0.16678793412723986</v>
      </c>
      <c r="N48" s="79">
        <f>('Real Revenue'!M48+'Real Revenue'!N48)/SUM('Real Revenue'!M$47:N$49)</f>
        <v>0.16647397790999338</v>
      </c>
      <c r="O48" s="79">
        <f>('Real Revenue'!N48+'Real Revenue'!O48)/SUM('Real Revenue'!N$47:O$49)</f>
        <v>0.16492928545408347</v>
      </c>
      <c r="P48" s="79">
        <f>('Real Revenue'!O48+'Real Revenue'!P48)/SUM('Real Revenue'!O$47:P$49)</f>
        <v>0.16360878844393731</v>
      </c>
      <c r="Q48" s="79">
        <f>('Real Revenue'!P48+'Real Revenue'!Q48)/SUM('Real Revenue'!P$47:Q$49)</f>
        <v>0.16176388137691816</v>
      </c>
      <c r="R48" s="79">
        <f>('Real Revenue'!Q48+'Real Revenue'!R48)/SUM('Real Revenue'!Q$47:R$49)</f>
        <v>0.16253283596466023</v>
      </c>
      <c r="S48" s="79">
        <f>('Real Revenue'!R48+'Real Revenue'!S48)/SUM('Real Revenue'!R$47:S$49)</f>
        <v>0.15861500646555118</v>
      </c>
      <c r="T48" s="79">
        <f>('Real Revenue'!S48+'Real Revenue'!T48)/SUM('Real Revenue'!S$47:T$49)</f>
        <v>0.15389531380798896</v>
      </c>
      <c r="U48" s="79">
        <f>('Real Revenue'!T48+'Real Revenue'!U48)/SUM('Real Revenue'!T$47:U$49)</f>
        <v>0.1557321915013562</v>
      </c>
      <c r="V48" s="79">
        <f>('Real Revenue'!U48+'Real Revenue'!V48)/SUM('Real Revenue'!U$47:V$49)</f>
        <v>0.1630349957367036</v>
      </c>
      <c r="W48" s="79">
        <f>('Real Revenue'!V48+'Real Revenue'!W48)/SUM('Real Revenue'!V$47:W$49)</f>
        <v>0.17229884408968338</v>
      </c>
      <c r="X48" s="79">
        <f>('Real Revenue'!W48+'Real Revenue'!X48)/SUM('Real Revenue'!W$47:X$49)</f>
        <v>0.17733747411368894</v>
      </c>
      <c r="Y48" s="79">
        <f>('Real Revenue'!X48+'Real Revenue'!Y48)/SUM('Real Revenue'!X$47:Y$49)</f>
        <v>0.17702702812605603</v>
      </c>
      <c r="Z48" s="79">
        <f>('Real Revenue'!Y48+'Real Revenue'!Z48)/SUM('Real Revenue'!Y$47:Z$49)</f>
        <v>0.16776594920266094</v>
      </c>
      <c r="AA48" s="79">
        <f>('Real Revenue'!Z48+'Real Revenue'!AA48)/SUM('Real Revenue'!Z$47:AA$49)</f>
        <v>0.16689137641151267</v>
      </c>
      <c r="AB48" s="79">
        <f>('Real Revenue'!AA48+'Real Revenue'!AB48)/SUM('Real Revenue'!AA$47:AB$49)</f>
        <v>0.16609337069853514</v>
      </c>
      <c r="AC48" s="79">
        <f>('Real Revenue'!AB48+'Real Revenue'!AC48)/SUM('Real Revenue'!AB$47:AC$49)</f>
        <v>0.16021203993279198</v>
      </c>
      <c r="AD48" s="79">
        <f>('Real Revenue'!AD48+'Real Revenue'!AE48)/SUM('Real Revenue'!AD$47:AE$49)</f>
        <v>0.15880280564565066</v>
      </c>
      <c r="AE48" s="79">
        <f>('Real Revenue'!AE48+'Real Revenue'!AF48)/SUM('Real Revenue'!AE$47:AF$49)</f>
        <v>0.15234351784801581</v>
      </c>
      <c r="AF48" s="79">
        <f>('Real Revenue'!AF48+'Real Revenue'!AG48)/SUM('Real Revenue'!AF$47:AG$49)</f>
        <v>0.14986302429142059</v>
      </c>
      <c r="AG48" s="79">
        <f>('Real Revenue'!AG48+'Real Revenue'!AH48)/SUM('Real Revenue'!AG$47:AH$49)</f>
        <v>0.16274675017333726</v>
      </c>
      <c r="AH48" s="79">
        <f>('Real Revenue'!AH48+'Real Revenue'!AI48)/SUM('Real Revenue'!AH$47:AI$49)</f>
        <v>0.17039240555082577</v>
      </c>
      <c r="AI48" s="79">
        <f>('Real Revenue'!AI48+'Real Revenue'!AJ48)/SUM('Real Revenue'!AI$47:AJ$49)</f>
        <v>0.16665038850924174</v>
      </c>
      <c r="AJ48" s="79">
        <f>('Real Revenue'!AJ48+'Real Revenue'!AK48)/SUM('Real Revenue'!AJ$47:AK$49)</f>
        <v>0.17168884823458377</v>
      </c>
      <c r="AK48" s="79">
        <f>('Real Revenue'!AK48+'Real Revenue'!AL48)/SUM('Real Revenue'!AK$47:AL$49)</f>
        <v>0.16296238053174297</v>
      </c>
      <c r="AL48" s="79">
        <f>('Real Revenue'!AL48+'Real Revenue'!AM48)/SUM('Real Revenue'!AL$47:AM$49)</f>
        <v>0.14673729001812785</v>
      </c>
      <c r="AM48" s="79">
        <f>('Real Revenue'!AM48+'Real Revenue'!AN48)/SUM('Real Revenue'!AM$47:AN$49)</f>
        <v>0.14275871288654063</v>
      </c>
      <c r="AN48" s="79">
        <f>('Real Revenue'!AN48+'Real Revenue'!AO48)/SUM('Real Revenue'!AN$47:AO$49)</f>
        <v>0.14680035852267584</v>
      </c>
      <c r="AO48" s="79">
        <f>('Real Revenue'!AO48+'Real Revenue'!AP48)/SUM('Real Revenue'!AO$47:AP$49)</f>
        <v>0.15894430055361758</v>
      </c>
      <c r="AP48" s="79">
        <f>('Real Revenue'!AP48+'Real Revenue'!AQ48)/SUM('Real Revenue'!AP$47:AQ$49)</f>
        <v>0.16560274543636597</v>
      </c>
      <c r="AQ48" s="79">
        <f>('Real Revenue'!AQ48+'Real Revenue'!AR48)/SUM('Real Revenue'!AQ$47:AR$49)</f>
        <v>0.16026554751208161</v>
      </c>
      <c r="AR48" s="79">
        <f>('Real Revenue'!AR48+'Real Revenue'!AS48)/SUM('Real Revenue'!AR$47:AS$49)</f>
        <v>0.15988340615901578</v>
      </c>
      <c r="AS48" s="79" t="e">
        <f>('Real Revenue'!AS48+'Real Revenue'!AT48)/SUM('Real Revenue'!AS$47:AT$49)</f>
        <v>#N/A</v>
      </c>
      <c r="AT48" s="79" t="e">
        <f>('Real Revenue'!AT48+'Real Revenue'!AU48)/SUM('Real Revenue'!AT$47:AU$49)</f>
        <v>#N/A</v>
      </c>
      <c r="AU48" s="79" t="e">
        <f>('Real Revenue'!AU48+'Real Revenue'!AV48)/SUM('Real Revenue'!AU$47:AV$49)</f>
        <v>#N/A</v>
      </c>
      <c r="AV48" s="79" t="e">
        <f>('Real Revenue'!AV48+'Real Revenue'!AW48)/SUM('Real Revenue'!AV$47:AW$49)</f>
        <v>#N/A</v>
      </c>
      <c r="AW48" s="79" t="e">
        <f>('Real Revenue'!AW48+'Real Revenue'!AX48)/SUM('Real Revenue'!AW$47:AX$49)</f>
        <v>#N/A</v>
      </c>
      <c r="AX48" s="79" t="e">
        <f>('Real Revenue'!AX48+'Real Revenue'!AY48)/SUM('Real Revenue'!AX$47:AY$49)</f>
        <v>#N/A</v>
      </c>
      <c r="AY48" s="79" t="e">
        <f>('Real Revenue'!AY48+'Real Revenue'!AZ48)/SUM('Real Revenue'!AY$47:AZ$49)</f>
        <v>#N/A</v>
      </c>
      <c r="AZ48" s="79" t="e">
        <f>('Real Revenue'!AZ48+'Real Revenue'!BA48)/SUM('Real Revenue'!AZ$47:BA$49)</f>
        <v>#N/A</v>
      </c>
    </row>
    <row r="49" spans="1:52"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Revenue'!H49)/SUM('Real Revenue'!G$47:H$49)</f>
        <v>0.58873293487913614</v>
      </c>
      <c r="I49" s="79">
        <f>('Real Revenue'!H49+'Real Revenue'!I49)/SUM('Real Revenue'!H$47:I$49)</f>
        <v>0.55906892254945739</v>
      </c>
      <c r="J49" s="79">
        <f>('Real Revenue'!I49+'Real Revenue'!J49)/SUM('Real Revenue'!I$47:J$49)</f>
        <v>0.52781376520714096</v>
      </c>
      <c r="K49" s="79">
        <f>('Real Revenue'!J49+'Real Revenue'!K49)/SUM('Real Revenue'!J$47:K$49)</f>
        <v>0.56513736022356886</v>
      </c>
      <c r="L49" s="79">
        <f>('Real Revenue'!K49+'Real Revenue'!L49)/SUM('Real Revenue'!K$47:L$49)</f>
        <v>0.58803505460094363</v>
      </c>
      <c r="M49" s="79">
        <f>('Real Revenue'!L49+'Real Revenue'!M49)/SUM('Real Revenue'!L$47:M$49)</f>
        <v>0.57991247639683186</v>
      </c>
      <c r="N49" s="79">
        <f>('Real Revenue'!M49+'Real Revenue'!N49)/SUM('Real Revenue'!M$47:N$49)</f>
        <v>0.58583557476927839</v>
      </c>
      <c r="O49" s="79">
        <f>('Real Revenue'!N49+'Real Revenue'!O49)/SUM('Real Revenue'!N$47:O$49)</f>
        <v>0.59916021537801389</v>
      </c>
      <c r="P49" s="79">
        <f>('Real Revenue'!O49+'Real Revenue'!P49)/SUM('Real Revenue'!O$47:P$49)</f>
        <v>0.61067923681350667</v>
      </c>
      <c r="Q49" s="79">
        <f>('Real Revenue'!P49+'Real Revenue'!Q49)/SUM('Real Revenue'!P$47:Q$49)</f>
        <v>0.61862834228714947</v>
      </c>
      <c r="R49" s="79">
        <f>('Real Revenue'!Q49+'Real Revenue'!R49)/SUM('Real Revenue'!Q$47:R$49)</f>
        <v>0.6294502802400862</v>
      </c>
      <c r="S49" s="79">
        <f>('Real Revenue'!R49+'Real Revenue'!S49)/SUM('Real Revenue'!R$47:S$49)</f>
        <v>0.64363035524516987</v>
      </c>
      <c r="T49" s="79">
        <f>('Real Revenue'!S49+'Real Revenue'!T49)/SUM('Real Revenue'!S$47:T$49)</f>
        <v>0.66318826757777405</v>
      </c>
      <c r="U49" s="79">
        <f>('Real Revenue'!T49+'Real Revenue'!U49)/SUM('Real Revenue'!T$47:U$49)</f>
        <v>0.68270152927757954</v>
      </c>
      <c r="V49" s="79">
        <f>('Real Revenue'!U49+'Real Revenue'!V49)/SUM('Real Revenue'!U$47:V$49)</f>
        <v>0.68550921228148565</v>
      </c>
      <c r="W49" s="79">
        <f>('Real Revenue'!V49+'Real Revenue'!W49)/SUM('Real Revenue'!V$47:W$49)</f>
        <v>0.68167744709982625</v>
      </c>
      <c r="X49" s="79">
        <f>('Real Revenue'!W49+'Real Revenue'!X49)/SUM('Real Revenue'!W$47:X$49)</f>
        <v>0.68735508669356216</v>
      </c>
      <c r="Y49" s="79">
        <f>('Real Revenue'!X49+'Real Revenue'!Y49)/SUM('Real Revenue'!X$47:Y$49)</f>
        <v>0.69524418557879386</v>
      </c>
      <c r="Z49" s="79">
        <f>('Real Revenue'!Y49+'Real Revenue'!Z49)/SUM('Real Revenue'!Y$47:Z$49)</f>
        <v>0.70992538994280929</v>
      </c>
      <c r="AA49" s="79">
        <f>('Real Revenue'!Z49+'Real Revenue'!AA49)/SUM('Real Revenue'!Z$47:AA$49)</f>
        <v>0.71828465102589123</v>
      </c>
      <c r="AB49" s="79">
        <f>('Real Revenue'!AA49+'Real Revenue'!AB49)/SUM('Real Revenue'!AA$47:AB$49)</f>
        <v>0.72353673808633445</v>
      </c>
      <c r="AC49" s="79">
        <f>('Real Revenue'!AB49+'Real Revenue'!AC49)/SUM('Real Revenue'!AB$47:AC$49)</f>
        <v>0.72934464885491535</v>
      </c>
      <c r="AD49" s="79">
        <f>('Real Revenue'!AD49+'Real Revenue'!AE49)/SUM('Real Revenue'!AD$47:AE$49)</f>
        <v>0.71927020119748808</v>
      </c>
      <c r="AE49" s="79">
        <f>('Real Revenue'!AE49+'Real Revenue'!AF49)/SUM('Real Revenue'!AE$47:AF$49)</f>
        <v>0.7160527437787072</v>
      </c>
      <c r="AF49" s="79">
        <f>('Real Revenue'!AF49+'Real Revenue'!AG49)/SUM('Real Revenue'!AF$47:AG$49)</f>
        <v>0.72617518533907521</v>
      </c>
      <c r="AG49" s="79">
        <f>('Real Revenue'!AG49+'Real Revenue'!AH49)/SUM('Real Revenue'!AG$47:AH$49)</f>
        <v>0.71655902660917059</v>
      </c>
      <c r="AH49" s="79">
        <f>('Real Revenue'!AH49+'Real Revenue'!AI49)/SUM('Real Revenue'!AH$47:AI$49)</f>
        <v>0.71083050743195686</v>
      </c>
      <c r="AI49" s="79">
        <f>('Real Revenue'!AI49+'Real Revenue'!AJ49)/SUM('Real Revenue'!AI$47:AJ$49)</f>
        <v>0.71941148130617349</v>
      </c>
      <c r="AJ49" s="79">
        <f>('Real Revenue'!AJ49+'Real Revenue'!AK49)/SUM('Real Revenue'!AJ$47:AK$49)</f>
        <v>0.7169571475847748</v>
      </c>
      <c r="AK49" s="79">
        <f>('Real Revenue'!AK49+'Real Revenue'!AL49)/SUM('Real Revenue'!AK$47:AL$49)</f>
        <v>0.73349849240610476</v>
      </c>
      <c r="AL49" s="79">
        <f>('Real Revenue'!AL49+'Real Revenue'!AM49)/SUM('Real Revenue'!AL$47:AM$49)</f>
        <v>0.75684132452177388</v>
      </c>
      <c r="AM49" s="79">
        <f>('Real Revenue'!AM49+'Real Revenue'!AN49)/SUM('Real Revenue'!AM$47:AN$49)</f>
        <v>0.76372856433824798</v>
      </c>
      <c r="AN49" s="79">
        <f>('Real Revenue'!AN49+'Real Revenue'!AO49)/SUM('Real Revenue'!AN$47:AO$49)</f>
        <v>0.76460016981733392</v>
      </c>
      <c r="AO49" s="79">
        <f>('Real Revenue'!AO49+'Real Revenue'!AP49)/SUM('Real Revenue'!AO$47:AP$49)</f>
        <v>0.75140937021736209</v>
      </c>
      <c r="AP49" s="79">
        <f>('Real Revenue'!AP49+'Real Revenue'!AQ49)/SUM('Real Revenue'!AP$47:AQ$49)</f>
        <v>0.74190801404577456</v>
      </c>
      <c r="AQ49" s="79">
        <f>('Real Revenue'!AQ49+'Real Revenue'!AR49)/SUM('Real Revenue'!AQ$47:AR$49)</f>
        <v>0.75003319025076998</v>
      </c>
      <c r="AR49" s="79">
        <f>('Real Revenue'!AR49+'Real Revenue'!AS49)/SUM('Real Revenue'!AR$47:AS$49)</f>
        <v>0.74863420006635306</v>
      </c>
      <c r="AS49" s="79" t="e">
        <f>('Real Revenue'!AS49+'Real Revenue'!AT49)/SUM('Real Revenue'!AS$47:AT$49)</f>
        <v>#N/A</v>
      </c>
      <c r="AT49" s="79" t="e">
        <f>('Real Revenue'!AT49+'Real Revenue'!AU49)/SUM('Real Revenue'!AT$47:AU$49)</f>
        <v>#N/A</v>
      </c>
      <c r="AU49" s="79" t="e">
        <f>('Real Revenue'!AU49+'Real Revenue'!AV49)/SUM('Real Revenue'!AU$47:AV$49)</f>
        <v>#N/A</v>
      </c>
      <c r="AV49" s="79" t="e">
        <f>('Real Revenue'!AV49+'Real Revenue'!AW49)/SUM('Real Revenue'!AV$47:AW$49)</f>
        <v>#N/A</v>
      </c>
      <c r="AW49" s="79" t="e">
        <f>('Real Revenue'!AW49+'Real Revenue'!AX49)/SUM('Real Revenue'!AW$47:AX$49)</f>
        <v>#N/A</v>
      </c>
      <c r="AX49" s="79" t="e">
        <f>('Real Revenue'!AX49+'Real Revenue'!AY49)/SUM('Real Revenue'!AX$47:AY$49)</f>
        <v>#N/A</v>
      </c>
      <c r="AY49" s="79" t="e">
        <f>('Real Revenue'!AY49+'Real Revenue'!AZ49)/SUM('Real Revenue'!AY$47:AZ$49)</f>
        <v>#N/A</v>
      </c>
      <c r="AZ49" s="79" t="e">
        <f>('Real Revenue'!AZ49+'Real Revenue'!BA49)/SUM('Real Revenue'!AZ$47:BA$49)</f>
        <v>#N/A</v>
      </c>
    </row>
    <row r="50" spans="1:52"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Revenue'!H50)/SUM('Real Revenue'!G$50:H$52)</f>
        <v>0.11787195125324833</v>
      </c>
      <c r="I50" s="78">
        <f>('Real Revenue'!H50+'Real Revenue'!I50)/SUM('Real Revenue'!H$50:I$52)</f>
        <v>0.11427375510349512</v>
      </c>
      <c r="J50" s="78">
        <f>('Real Revenue'!I50+'Real Revenue'!J50)/SUM('Real Revenue'!I$50:J$52)</f>
        <v>0.11162271389749037</v>
      </c>
      <c r="K50" s="78">
        <f>('Real Revenue'!J50+'Real Revenue'!K50)/SUM('Real Revenue'!J$50:K$52)</f>
        <v>0.1118403344320404</v>
      </c>
      <c r="L50" s="78">
        <f>('Real Revenue'!K50+'Real Revenue'!L50)/SUM('Real Revenue'!K$50:L$52)</f>
        <v>0.11455363657168462</v>
      </c>
      <c r="M50" s="78">
        <f>('Real Revenue'!L50+'Real Revenue'!M50)/SUM('Real Revenue'!L$50:M$52)</f>
        <v>0.11993622073011848</v>
      </c>
      <c r="N50" s="78">
        <f>('Real Revenue'!M50+'Real Revenue'!N50)/SUM('Real Revenue'!M$50:N$52)</f>
        <v>0.12294812269966172</v>
      </c>
      <c r="O50" s="78">
        <f>('Real Revenue'!N50+'Real Revenue'!O50)/SUM('Real Revenue'!N$50:O$52)</f>
        <v>0.11827378041817689</v>
      </c>
      <c r="P50" s="78">
        <f>('Real Revenue'!O50+'Real Revenue'!P50)/SUM('Real Revenue'!O$50:P$52)</f>
        <v>0.11918261662883874</v>
      </c>
      <c r="Q50" s="78">
        <f>('Real Revenue'!P50+'Real Revenue'!Q50)/SUM('Real Revenue'!P$50:Q$52)</f>
        <v>0.12456080615681726</v>
      </c>
      <c r="R50" s="78">
        <f>('Real Revenue'!Q50+'Real Revenue'!R50)/SUM('Real Revenue'!Q$50:R$52)</f>
        <v>0.13291093926196365</v>
      </c>
      <c r="S50" s="78">
        <f>('Real Revenue'!R50+'Real Revenue'!S50)/SUM('Real Revenue'!R$50:S$52)</f>
        <v>0.13518184490675608</v>
      </c>
      <c r="T50" s="78">
        <f>('Real Revenue'!S50+'Real Revenue'!T50)/SUM('Real Revenue'!S$50:T$52)</f>
        <v>0.13011947257618475</v>
      </c>
      <c r="U50" s="78">
        <f>('Real Revenue'!T50+'Real Revenue'!U50)/SUM('Real Revenue'!T$50:U$52)</f>
        <v>0.12475008223207448</v>
      </c>
      <c r="V50" s="78">
        <f>('Real Revenue'!U50+'Real Revenue'!V50)/SUM('Real Revenue'!U$50:V$52)</f>
        <v>0.11602841494073245</v>
      </c>
      <c r="W50" s="78">
        <f>('Real Revenue'!V50+'Real Revenue'!W50)/SUM('Real Revenue'!V$50:W$52)</f>
        <v>0.11437108746029763</v>
      </c>
      <c r="X50" s="78">
        <f>('Real Revenue'!W50+'Real Revenue'!X50)/SUM('Real Revenue'!W$50:X$52)</f>
        <v>0.12330244809400367</v>
      </c>
      <c r="Y50" s="78">
        <f>('Real Revenue'!X50+'Real Revenue'!Y50)/SUM('Real Revenue'!X$50:Y$52)</f>
        <v>0.13587978984180277</v>
      </c>
      <c r="Z50" s="78">
        <f>('Real Revenue'!Y50+'Real Revenue'!Z50)/SUM('Real Revenue'!Y$50:Z$52)</f>
        <v>0.1331755153826473</v>
      </c>
      <c r="AA50" s="78">
        <f>('Real Revenue'!Z50+'Real Revenue'!AA50)/SUM('Real Revenue'!Z$50:AA$52)</f>
        <v>0.11879852803856732</v>
      </c>
      <c r="AB50" s="78">
        <f>('Real Revenue'!AA50+'Real Revenue'!AB50)/SUM('Real Revenue'!AA$50:AB$52)</f>
        <v>0.11683450126505231</v>
      </c>
      <c r="AC50" s="78">
        <f>('Real Revenue'!AB50+'Real Revenue'!AC50)/SUM('Real Revenue'!AB$50:AC$52)</f>
        <v>0.12220486471932562</v>
      </c>
      <c r="AD50" s="78">
        <f>('Real Revenue'!AD50+'Real Revenue'!AE50)/SUM('Real Revenue'!AD$50:AE$52)</f>
        <v>0.12055042294067154</v>
      </c>
      <c r="AE50" s="78">
        <f>('Real Revenue'!AE50+'Real Revenue'!AF50)/SUM('Real Revenue'!AE$50:AF$52)</f>
        <v>0.12097029033867794</v>
      </c>
      <c r="AF50" s="78">
        <f>('Real Revenue'!AF50+'Real Revenue'!AG50)/SUM('Real Revenue'!AF$50:AG$52)</f>
        <v>0.12634975695160036</v>
      </c>
      <c r="AG50" s="78">
        <f>('Real Revenue'!AG50+'Real Revenue'!AH50)/SUM('Real Revenue'!AG$50:AH$52)</f>
        <v>0.12855984982931531</v>
      </c>
      <c r="AH50" s="78">
        <f>('Real Revenue'!AH50+'Real Revenue'!AI50)/SUM('Real Revenue'!AH$50:AI$52)</f>
        <v>0.13774970360034558</v>
      </c>
      <c r="AI50" s="78">
        <f>('Real Revenue'!AI50+'Real Revenue'!AJ50)/SUM('Real Revenue'!AI$50:AJ$52)</f>
        <v>0.14113484891683759</v>
      </c>
      <c r="AJ50" s="78">
        <f>('Real Revenue'!AJ50+'Real Revenue'!AK50)/SUM('Real Revenue'!AJ$50:AK$52)</f>
        <v>0.13960815678232036</v>
      </c>
      <c r="AK50" s="78">
        <f>('Real Revenue'!AK50+'Real Revenue'!AL50)/SUM('Real Revenue'!AK$50:AL$52)</f>
        <v>0.12610960473570715</v>
      </c>
      <c r="AL50" s="78">
        <f>('Real Revenue'!AL50+'Real Revenue'!AM50)/SUM('Real Revenue'!AL$50:AM$52)</f>
        <v>0.1178433816609718</v>
      </c>
      <c r="AM50" s="78">
        <f>('Real Revenue'!AM50+'Real Revenue'!AN50)/SUM('Real Revenue'!AM$50:AN$52)</f>
        <v>0.12494300105625472</v>
      </c>
      <c r="AN50" s="78">
        <f>('Real Revenue'!AN50+'Real Revenue'!AO50)/SUM('Real Revenue'!AN$50:AO$52)</f>
        <v>0.12187233367327491</v>
      </c>
      <c r="AO50" s="78">
        <f>('Real Revenue'!AO50+'Real Revenue'!AP50)/SUM('Real Revenue'!AO$50:AP$52)</f>
        <v>0.1280852340620228</v>
      </c>
      <c r="AP50" s="78">
        <f>('Real Revenue'!AP50+'Real Revenue'!AQ50)/SUM('Real Revenue'!AP$50:AQ$52)</f>
        <v>0.14332559069500833</v>
      </c>
      <c r="AQ50" s="78">
        <f>('Real Revenue'!AQ50+'Real Revenue'!AR50)/SUM('Real Revenue'!AQ$50:AR$52)</f>
        <v>0.14297273787240891</v>
      </c>
      <c r="AR50" s="78">
        <f>('Real Revenue'!AR50+'Real Revenue'!AS50)/SUM('Real Revenue'!AR$50:AS$52)</f>
        <v>0.13205059667640626</v>
      </c>
      <c r="AS50" s="78" t="e">
        <f>('Real Revenue'!AS50+'Real Revenue'!AT50)/SUM('Real Revenue'!AS$50:AT$52)</f>
        <v>#N/A</v>
      </c>
      <c r="AT50" s="78" t="e">
        <f>('Real Revenue'!AT50+'Real Revenue'!AU50)/SUM('Real Revenue'!AT$50:AU$52)</f>
        <v>#N/A</v>
      </c>
      <c r="AU50" s="78" t="e">
        <f>('Real Revenue'!AU50+'Real Revenue'!AV50)/SUM('Real Revenue'!AU$50:AV$52)</f>
        <v>#N/A</v>
      </c>
      <c r="AV50" s="78" t="e">
        <f>('Real Revenue'!AV50+'Real Revenue'!AW50)/SUM('Real Revenue'!AV$50:AW$52)</f>
        <v>#N/A</v>
      </c>
      <c r="AW50" s="78" t="e">
        <f>('Real Revenue'!AW50+'Real Revenue'!AX50)/SUM('Real Revenue'!AW$50:AX$52)</f>
        <v>#N/A</v>
      </c>
      <c r="AX50" s="78" t="e">
        <f>('Real Revenue'!AX50+'Real Revenue'!AY50)/SUM('Real Revenue'!AX$50:AY$52)</f>
        <v>#N/A</v>
      </c>
      <c r="AY50" s="78" t="e">
        <f>('Real Revenue'!AY50+'Real Revenue'!AZ50)/SUM('Real Revenue'!AY$50:AZ$52)</f>
        <v>#N/A</v>
      </c>
      <c r="AZ50" s="78" t="e">
        <f>('Real Revenue'!AZ50+'Real Revenue'!BA50)/SUM('Real Revenue'!AZ$50:BA$52)</f>
        <v>#N/A</v>
      </c>
    </row>
    <row r="51" spans="1:52"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Revenue'!H51)/SUM('Real Revenue'!G$50:H$52)</f>
        <v>0.30595967666347001</v>
      </c>
      <c r="I51" s="78">
        <f>('Real Revenue'!H51+'Real Revenue'!I51)/SUM('Real Revenue'!H$50:I$52)</f>
        <v>0.31003905088909101</v>
      </c>
      <c r="J51" s="78">
        <f>('Real Revenue'!I51+'Real Revenue'!J51)/SUM('Real Revenue'!I$50:J$52)</f>
        <v>0.3048386035315892</v>
      </c>
      <c r="K51" s="78">
        <f>('Real Revenue'!J51+'Real Revenue'!K51)/SUM('Real Revenue'!J$50:K$52)</f>
        <v>0.29824880222880484</v>
      </c>
      <c r="L51" s="78">
        <f>('Real Revenue'!K51+'Real Revenue'!L51)/SUM('Real Revenue'!K$50:L$52)</f>
        <v>0.29636595608584754</v>
      </c>
      <c r="M51" s="78">
        <f>('Real Revenue'!L51+'Real Revenue'!M51)/SUM('Real Revenue'!L$50:M$52)</f>
        <v>0.29033637870295353</v>
      </c>
      <c r="N51" s="78">
        <f>('Real Revenue'!M51+'Real Revenue'!N51)/SUM('Real Revenue'!M$50:N$52)</f>
        <v>0.28681385071396992</v>
      </c>
      <c r="O51" s="78">
        <f>('Real Revenue'!N51+'Real Revenue'!O51)/SUM('Real Revenue'!N$50:O$52)</f>
        <v>0.28775282198775004</v>
      </c>
      <c r="P51" s="78">
        <f>('Real Revenue'!O51+'Real Revenue'!P51)/SUM('Real Revenue'!O$50:P$52)</f>
        <v>0.28720242556032338</v>
      </c>
      <c r="Q51" s="78">
        <f>('Real Revenue'!P51+'Real Revenue'!Q51)/SUM('Real Revenue'!P$50:Q$52)</f>
        <v>0.29261282130012733</v>
      </c>
      <c r="R51" s="78">
        <f>('Real Revenue'!Q51+'Real Revenue'!R51)/SUM('Real Revenue'!Q$50:R$52)</f>
        <v>0.29535580531374434</v>
      </c>
      <c r="S51" s="78">
        <f>('Real Revenue'!R51+'Real Revenue'!S51)/SUM('Real Revenue'!R$50:S$52)</f>
        <v>0.28116849793039134</v>
      </c>
      <c r="T51" s="78">
        <f>('Real Revenue'!S51+'Real Revenue'!T51)/SUM('Real Revenue'!S$50:T$52)</f>
        <v>0.27289373723332849</v>
      </c>
      <c r="U51" s="78">
        <f>('Real Revenue'!T51+'Real Revenue'!U51)/SUM('Real Revenue'!T$50:U$52)</f>
        <v>0.28053932982550239</v>
      </c>
      <c r="V51" s="78">
        <f>('Real Revenue'!U51+'Real Revenue'!V51)/SUM('Real Revenue'!U$50:V$52)</f>
        <v>0.28191841734187129</v>
      </c>
      <c r="W51" s="78">
        <f>('Real Revenue'!V51+'Real Revenue'!W51)/SUM('Real Revenue'!V$50:W$52)</f>
        <v>0.27851384015315733</v>
      </c>
      <c r="X51" s="78">
        <f>('Real Revenue'!W51+'Real Revenue'!X51)/SUM('Real Revenue'!W$50:X$52)</f>
        <v>0.27977599475407966</v>
      </c>
      <c r="Y51" s="78">
        <f>('Real Revenue'!X51+'Real Revenue'!Y51)/SUM('Real Revenue'!X$50:Y$52)</f>
        <v>0.28796442161587993</v>
      </c>
      <c r="Z51" s="78">
        <f>('Real Revenue'!Y51+'Real Revenue'!Z51)/SUM('Real Revenue'!Y$50:Z$52)</f>
        <v>0.29266215959306879</v>
      </c>
      <c r="AA51" s="78">
        <f>('Real Revenue'!Z51+'Real Revenue'!AA51)/SUM('Real Revenue'!Z$50:AA$52)</f>
        <v>0.2912030561061037</v>
      </c>
      <c r="AB51" s="78">
        <f>('Real Revenue'!AA51+'Real Revenue'!AB51)/SUM('Real Revenue'!AA$50:AB$52)</f>
        <v>0.2845286566749321</v>
      </c>
      <c r="AC51" s="78">
        <f>('Real Revenue'!AB51+'Real Revenue'!AC51)/SUM('Real Revenue'!AB$50:AC$52)</f>
        <v>0.27478688796522888</v>
      </c>
      <c r="AD51" s="78">
        <f>('Real Revenue'!AD51+'Real Revenue'!AE51)/SUM('Real Revenue'!AD$50:AE$52)</f>
        <v>0.27140724435399782</v>
      </c>
      <c r="AE51" s="78">
        <f>('Real Revenue'!AE51+'Real Revenue'!AF51)/SUM('Real Revenue'!AE$50:AF$52)</f>
        <v>0.26840786538116385</v>
      </c>
      <c r="AF51" s="78">
        <f>('Real Revenue'!AF51+'Real Revenue'!AG51)/SUM('Real Revenue'!AF$50:AG$52)</f>
        <v>0.25117159117978549</v>
      </c>
      <c r="AG51" s="78">
        <f>('Real Revenue'!AG51+'Real Revenue'!AH51)/SUM('Real Revenue'!AG$50:AH$52)</f>
        <v>0.24723437562485459</v>
      </c>
      <c r="AH51" s="78">
        <f>('Real Revenue'!AH51+'Real Revenue'!AI51)/SUM('Real Revenue'!AH$50:AI$52)</f>
        <v>0.25304461580559368</v>
      </c>
      <c r="AI51" s="78">
        <f>('Real Revenue'!AI51+'Real Revenue'!AJ51)/SUM('Real Revenue'!AI$50:AJ$52)</f>
        <v>0.24716761239716767</v>
      </c>
      <c r="AJ51" s="78">
        <f>('Real Revenue'!AJ51+'Real Revenue'!AK51)/SUM('Real Revenue'!AJ$50:AK$52)</f>
        <v>0.2534641012519307</v>
      </c>
      <c r="AK51" s="78">
        <f>('Real Revenue'!AK51+'Real Revenue'!AL51)/SUM('Real Revenue'!AK$50:AL$52)</f>
        <v>0.2485005634656903</v>
      </c>
      <c r="AL51" s="78">
        <f>('Real Revenue'!AL51+'Real Revenue'!AM51)/SUM('Real Revenue'!AL$50:AM$52)</f>
        <v>0.23453837014495921</v>
      </c>
      <c r="AM51" s="78">
        <f>('Real Revenue'!AM51+'Real Revenue'!AN51)/SUM('Real Revenue'!AM$50:AN$52)</f>
        <v>0.23373047193691129</v>
      </c>
      <c r="AN51" s="78">
        <f>('Real Revenue'!AN51+'Real Revenue'!AO51)/SUM('Real Revenue'!AN$50:AO$52)</f>
        <v>0.23731027611592251</v>
      </c>
      <c r="AO51" s="78">
        <f>('Real Revenue'!AO51+'Real Revenue'!AP51)/SUM('Real Revenue'!AO$50:AP$52)</f>
        <v>0.24834556776227021</v>
      </c>
      <c r="AP51" s="78">
        <f>('Real Revenue'!AP51+'Real Revenue'!AQ51)/SUM('Real Revenue'!AP$50:AQ$52)</f>
        <v>0.25290520717240816</v>
      </c>
      <c r="AQ51" s="78">
        <f>('Real Revenue'!AQ51+'Real Revenue'!AR51)/SUM('Real Revenue'!AQ$50:AR$52)</f>
        <v>0.24635375723836</v>
      </c>
      <c r="AR51" s="78">
        <f>('Real Revenue'!AR51+'Real Revenue'!AS51)/SUM('Real Revenue'!AR$50:AS$52)</f>
        <v>0.24493750141931694</v>
      </c>
      <c r="AS51" s="78" t="e">
        <f>('Real Revenue'!AS51+'Real Revenue'!AT51)/SUM('Real Revenue'!AS$50:AT$52)</f>
        <v>#N/A</v>
      </c>
      <c r="AT51" s="78" t="e">
        <f>('Real Revenue'!AT51+'Real Revenue'!AU51)/SUM('Real Revenue'!AT$50:AU$52)</f>
        <v>#N/A</v>
      </c>
      <c r="AU51" s="78" t="e">
        <f>('Real Revenue'!AU51+'Real Revenue'!AV51)/SUM('Real Revenue'!AU$50:AV$52)</f>
        <v>#N/A</v>
      </c>
      <c r="AV51" s="78" t="e">
        <f>('Real Revenue'!AV51+'Real Revenue'!AW51)/SUM('Real Revenue'!AV$50:AW$52)</f>
        <v>#N/A</v>
      </c>
      <c r="AW51" s="78" t="e">
        <f>('Real Revenue'!AW51+'Real Revenue'!AX51)/SUM('Real Revenue'!AW$50:AX$52)</f>
        <v>#N/A</v>
      </c>
      <c r="AX51" s="78" t="e">
        <f>('Real Revenue'!AX51+'Real Revenue'!AY51)/SUM('Real Revenue'!AX$50:AY$52)</f>
        <v>#N/A</v>
      </c>
      <c r="AY51" s="78" t="e">
        <f>('Real Revenue'!AY51+'Real Revenue'!AZ51)/SUM('Real Revenue'!AY$50:AZ$52)</f>
        <v>#N/A</v>
      </c>
      <c r="AZ51" s="78" t="e">
        <f>('Real Revenue'!AZ51+'Real Revenue'!BA51)/SUM('Real Revenue'!AZ$50:BA$52)</f>
        <v>#N/A</v>
      </c>
    </row>
    <row r="52" spans="1:52"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Revenue'!H52)/SUM('Real Revenue'!G$50:H$52)</f>
        <v>0.57616837208328164</v>
      </c>
      <c r="I52" s="78">
        <f>('Real Revenue'!H52+'Real Revenue'!I52)/SUM('Real Revenue'!H$50:I$52)</f>
        <v>0.57568719400741386</v>
      </c>
      <c r="J52" s="78">
        <f>('Real Revenue'!I52+'Real Revenue'!J52)/SUM('Real Revenue'!I$50:J$52)</f>
        <v>0.58353868257092045</v>
      </c>
      <c r="K52" s="78">
        <f>('Real Revenue'!J52+'Real Revenue'!K52)/SUM('Real Revenue'!J$50:K$52)</f>
        <v>0.58991086333915477</v>
      </c>
      <c r="L52" s="78">
        <f>('Real Revenue'!K52+'Real Revenue'!L52)/SUM('Real Revenue'!K$50:L$52)</f>
        <v>0.58908040734246769</v>
      </c>
      <c r="M52" s="78">
        <f>('Real Revenue'!L52+'Real Revenue'!M52)/SUM('Real Revenue'!L$50:M$52)</f>
        <v>0.58972740056692807</v>
      </c>
      <c r="N52" s="78">
        <f>('Real Revenue'!M52+'Real Revenue'!N52)/SUM('Real Revenue'!M$50:N$52)</f>
        <v>0.59023802658636837</v>
      </c>
      <c r="O52" s="78">
        <f>('Real Revenue'!N52+'Real Revenue'!O52)/SUM('Real Revenue'!N$50:O$52)</f>
        <v>0.59397339759407319</v>
      </c>
      <c r="P52" s="78">
        <f>('Real Revenue'!O52+'Real Revenue'!P52)/SUM('Real Revenue'!O$50:P$52)</f>
        <v>0.59361495781083795</v>
      </c>
      <c r="Q52" s="78">
        <f>('Real Revenue'!P52+'Real Revenue'!Q52)/SUM('Real Revenue'!P$50:Q$52)</f>
        <v>0.58282637254305547</v>
      </c>
      <c r="R52" s="78">
        <f>('Real Revenue'!Q52+'Real Revenue'!R52)/SUM('Real Revenue'!Q$50:R$52)</f>
        <v>0.5717332554242921</v>
      </c>
      <c r="S52" s="78">
        <f>('Real Revenue'!R52+'Real Revenue'!S52)/SUM('Real Revenue'!R$50:S$52)</f>
        <v>0.58364965716285266</v>
      </c>
      <c r="T52" s="78">
        <f>('Real Revenue'!S52+'Real Revenue'!T52)/SUM('Real Revenue'!S$50:T$52)</f>
        <v>0.59698679019048673</v>
      </c>
      <c r="U52" s="78">
        <f>('Real Revenue'!T52+'Real Revenue'!U52)/SUM('Real Revenue'!T$50:U$52)</f>
        <v>0.59471058794242315</v>
      </c>
      <c r="V52" s="78">
        <f>('Real Revenue'!U52+'Real Revenue'!V52)/SUM('Real Revenue'!U$50:V$52)</f>
        <v>0.60205316771739625</v>
      </c>
      <c r="W52" s="78">
        <f>('Real Revenue'!V52+'Real Revenue'!W52)/SUM('Real Revenue'!V$50:W$52)</f>
        <v>0.60711507238654483</v>
      </c>
      <c r="X52" s="78">
        <f>('Real Revenue'!W52+'Real Revenue'!X52)/SUM('Real Revenue'!W$50:X$52)</f>
        <v>0.59692155715191675</v>
      </c>
      <c r="Y52" s="78">
        <f>('Real Revenue'!X52+'Real Revenue'!Y52)/SUM('Real Revenue'!X$50:Y$52)</f>
        <v>0.57615578854231742</v>
      </c>
      <c r="Z52" s="78">
        <f>('Real Revenue'!Y52+'Real Revenue'!Z52)/SUM('Real Revenue'!Y$50:Z$52)</f>
        <v>0.57416232502428399</v>
      </c>
      <c r="AA52" s="78">
        <f>('Real Revenue'!Z52+'Real Revenue'!AA52)/SUM('Real Revenue'!Z$50:AA$52)</f>
        <v>0.58999841585532897</v>
      </c>
      <c r="AB52" s="78">
        <f>('Real Revenue'!AA52+'Real Revenue'!AB52)/SUM('Real Revenue'!AA$50:AB$52)</f>
        <v>0.59863684206001555</v>
      </c>
      <c r="AC52" s="78">
        <f>('Real Revenue'!AB52+'Real Revenue'!AC52)/SUM('Real Revenue'!AB$50:AC$52)</f>
        <v>0.60300824731544544</v>
      </c>
      <c r="AD52" s="78">
        <f>('Real Revenue'!AD52+'Real Revenue'!AE52)/SUM('Real Revenue'!AD$50:AE$52)</f>
        <v>0.6080423327053307</v>
      </c>
      <c r="AE52" s="78">
        <f>('Real Revenue'!AE52+'Real Revenue'!AF52)/SUM('Real Revenue'!AE$50:AF$52)</f>
        <v>0.61062184428015831</v>
      </c>
      <c r="AF52" s="78">
        <f>('Real Revenue'!AF52+'Real Revenue'!AG52)/SUM('Real Revenue'!AF$50:AG$52)</f>
        <v>0.62247865186861429</v>
      </c>
      <c r="AG52" s="78">
        <f>('Real Revenue'!AG52+'Real Revenue'!AH52)/SUM('Real Revenue'!AG$50:AH$52)</f>
        <v>0.62420577454583004</v>
      </c>
      <c r="AH52" s="78">
        <f>('Real Revenue'!AH52+'Real Revenue'!AI52)/SUM('Real Revenue'!AH$50:AI$52)</f>
        <v>0.60920568059406066</v>
      </c>
      <c r="AI52" s="78">
        <f>('Real Revenue'!AI52+'Real Revenue'!AJ52)/SUM('Real Revenue'!AI$50:AJ$52)</f>
        <v>0.61169753868599475</v>
      </c>
      <c r="AJ52" s="78">
        <f>('Real Revenue'!AJ52+'Real Revenue'!AK52)/SUM('Real Revenue'!AJ$50:AK$52)</f>
        <v>0.60692774196574906</v>
      </c>
      <c r="AK52" s="78">
        <f>('Real Revenue'!AK52+'Real Revenue'!AL52)/SUM('Real Revenue'!AK$50:AL$52)</f>
        <v>0.62538983179860264</v>
      </c>
      <c r="AL52" s="78">
        <f>('Real Revenue'!AL52+'Real Revenue'!AM52)/SUM('Real Revenue'!AL$50:AM$52)</f>
        <v>0.64761824819406899</v>
      </c>
      <c r="AM52" s="78">
        <f>('Real Revenue'!AM52+'Real Revenue'!AN52)/SUM('Real Revenue'!AM$50:AN$52)</f>
        <v>0.64132652700683401</v>
      </c>
      <c r="AN52" s="78">
        <f>('Real Revenue'!AN52+'Real Revenue'!AO52)/SUM('Real Revenue'!AN$50:AO$52)</f>
        <v>0.64081739021080264</v>
      </c>
      <c r="AO52" s="78">
        <f>('Real Revenue'!AO52+'Real Revenue'!AP52)/SUM('Real Revenue'!AO$50:AP$52)</f>
        <v>0.623569198175707</v>
      </c>
      <c r="AP52" s="78">
        <f>('Real Revenue'!AP52+'Real Revenue'!AQ52)/SUM('Real Revenue'!AP$50:AQ$52)</f>
        <v>0.60376920213258345</v>
      </c>
      <c r="AQ52" s="78">
        <f>('Real Revenue'!AQ52+'Real Revenue'!AR52)/SUM('Real Revenue'!AQ$50:AR$52)</f>
        <v>0.610673504889231</v>
      </c>
      <c r="AR52" s="78">
        <f>('Real Revenue'!AR52+'Real Revenue'!AS52)/SUM('Real Revenue'!AR$50:AS$52)</f>
        <v>0.6230119019042768</v>
      </c>
      <c r="AS52" s="78" t="e">
        <f>('Real Revenue'!AS52+'Real Revenue'!AT52)/SUM('Real Revenue'!AS$50:AT$52)</f>
        <v>#N/A</v>
      </c>
      <c r="AT52" s="78" t="e">
        <f>('Real Revenue'!AT52+'Real Revenue'!AU52)/SUM('Real Revenue'!AT$50:AU$52)</f>
        <v>#N/A</v>
      </c>
      <c r="AU52" s="78" t="e">
        <f>('Real Revenue'!AU52+'Real Revenue'!AV52)/SUM('Real Revenue'!AU$50:AV$52)</f>
        <v>#N/A</v>
      </c>
      <c r="AV52" s="78" t="e">
        <f>('Real Revenue'!AV52+'Real Revenue'!AW52)/SUM('Real Revenue'!AV$50:AW$52)</f>
        <v>#N/A</v>
      </c>
      <c r="AW52" s="78" t="e">
        <f>('Real Revenue'!AW52+'Real Revenue'!AX52)/SUM('Real Revenue'!AW$50:AX$52)</f>
        <v>#N/A</v>
      </c>
      <c r="AX52" s="78" t="e">
        <f>('Real Revenue'!AX52+'Real Revenue'!AY52)/SUM('Real Revenue'!AX$50:AY$52)</f>
        <v>#N/A</v>
      </c>
      <c r="AY52" s="78" t="e">
        <f>('Real Revenue'!AY52+'Real Revenue'!AZ52)/SUM('Real Revenue'!AY$50:AZ$52)</f>
        <v>#N/A</v>
      </c>
      <c r="AZ52" s="78" t="e">
        <f>('Real Revenue'!AZ52+'Real Revenue'!BA52)/SUM('Real Revenue'!AZ$50:BA$52)</f>
        <v>#N/A</v>
      </c>
    </row>
    <row r="53" spans="1:52"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Revenue'!H53)/SUM('Real Revenue'!G$53:H$55)</f>
        <v>0.17801573681525584</v>
      </c>
      <c r="I53" s="79">
        <f>('Real Revenue'!H53+'Real Revenue'!I53)/SUM('Real Revenue'!H$53:I$55)</f>
        <v>0.17275075536427495</v>
      </c>
      <c r="J53" s="79">
        <f>('Real Revenue'!I53+'Real Revenue'!J53)/SUM('Real Revenue'!I$53:J$55)</f>
        <v>0.16746430724815137</v>
      </c>
      <c r="K53" s="79">
        <f>('Real Revenue'!J53+'Real Revenue'!K53)/SUM('Real Revenue'!J$53:K$55)</f>
        <v>0.16968704375573584</v>
      </c>
      <c r="L53" s="79">
        <f>('Real Revenue'!K53+'Real Revenue'!L53)/SUM('Real Revenue'!K$53:L$55)</f>
        <v>0.16876697828071496</v>
      </c>
      <c r="M53" s="79">
        <f>('Real Revenue'!L53+'Real Revenue'!M53)/SUM('Real Revenue'!L$53:M$55)</f>
        <v>0.16909530011426391</v>
      </c>
      <c r="N53" s="79">
        <f>('Real Revenue'!M53+'Real Revenue'!N53)/SUM('Real Revenue'!M$53:N$55)</f>
        <v>0.16997814290083643</v>
      </c>
      <c r="O53" s="79">
        <f>('Real Revenue'!N53+'Real Revenue'!O53)/SUM('Real Revenue'!N$53:O$55)</f>
        <v>0.16513432436589726</v>
      </c>
      <c r="P53" s="79">
        <f>('Real Revenue'!O53+'Real Revenue'!P53)/SUM('Real Revenue'!O$53:P$55)</f>
        <v>0.16395104133529115</v>
      </c>
      <c r="Q53" s="79">
        <f>('Real Revenue'!P53+'Real Revenue'!Q53)/SUM('Real Revenue'!P$53:Q$55)</f>
        <v>0.165185898545369</v>
      </c>
      <c r="R53" s="79">
        <f>('Real Revenue'!Q53+'Real Revenue'!R53)/SUM('Real Revenue'!Q$53:R$55)</f>
        <v>0.16384950093144907</v>
      </c>
      <c r="S53" s="79">
        <f>('Real Revenue'!R53+'Real Revenue'!S53)/SUM('Real Revenue'!R$53:S$55)</f>
        <v>0.16419969274894941</v>
      </c>
      <c r="T53" s="79">
        <f>('Real Revenue'!S53+'Real Revenue'!T53)/SUM('Real Revenue'!S$53:T$55)</f>
        <v>0.16584765771983331</v>
      </c>
      <c r="U53" s="79">
        <f>('Real Revenue'!T53+'Real Revenue'!U53)/SUM('Real Revenue'!T$53:U$55)</f>
        <v>0.16661832988463063</v>
      </c>
      <c r="V53" s="79">
        <f>('Real Revenue'!U53+'Real Revenue'!V53)/SUM('Real Revenue'!U$53:V$55)</f>
        <v>0.16598777669661696</v>
      </c>
      <c r="W53" s="79">
        <f>('Real Revenue'!V53+'Real Revenue'!W53)/SUM('Real Revenue'!V$53:W$55)</f>
        <v>0.16435191503773466</v>
      </c>
      <c r="X53" s="79">
        <f>('Real Revenue'!W53+'Real Revenue'!X53)/SUM('Real Revenue'!W$53:X$55)</f>
        <v>0.17205845653581231</v>
      </c>
      <c r="Y53" s="79">
        <f>('Real Revenue'!X53+'Real Revenue'!Y53)/SUM('Real Revenue'!X$53:Y$55)</f>
        <v>0.17933631106781764</v>
      </c>
      <c r="Z53" s="79">
        <f>('Real Revenue'!Y53+'Real Revenue'!Z53)/SUM('Real Revenue'!Y$53:Z$55)</f>
        <v>0.1721714374764079</v>
      </c>
      <c r="AA53" s="79">
        <f>('Real Revenue'!Z53+'Real Revenue'!AA53)/SUM('Real Revenue'!Z$53:AA$55)</f>
        <v>0.16426626901214825</v>
      </c>
      <c r="AB53" s="79">
        <f>('Real Revenue'!AA53+'Real Revenue'!AB53)/SUM('Real Revenue'!AA$53:AB$55)</f>
        <v>0.16924761480558106</v>
      </c>
      <c r="AC53" s="79">
        <f>('Real Revenue'!AB53+'Real Revenue'!AC53)/SUM('Real Revenue'!AB$53:AC$55)</f>
        <v>0.17760408580112177</v>
      </c>
      <c r="AD53" s="79">
        <f>('Real Revenue'!AD53+'Real Revenue'!AE53)/SUM('Real Revenue'!AD$53:AE$55)</f>
        <v>0.17779482927943691</v>
      </c>
      <c r="AE53" s="79">
        <f>('Real Revenue'!AE53+'Real Revenue'!AF53)/SUM('Real Revenue'!AE$53:AF$55)</f>
        <v>0.17789531276202686</v>
      </c>
      <c r="AF53" s="79">
        <f>('Real Revenue'!AF53+'Real Revenue'!AG53)/SUM('Real Revenue'!AF$53:AG$55)</f>
        <v>0.18217025744744061</v>
      </c>
      <c r="AG53" s="79">
        <f>('Real Revenue'!AG53+'Real Revenue'!AH53)/SUM('Real Revenue'!AG$53:AH$55)</f>
        <v>0.18222034149232874</v>
      </c>
      <c r="AH53" s="79">
        <f>('Real Revenue'!AH53+'Real Revenue'!AI53)/SUM('Real Revenue'!AH$53:AI$55)</f>
        <v>0.18360855176116353</v>
      </c>
      <c r="AI53" s="79">
        <f>('Real Revenue'!AI53+'Real Revenue'!AJ53)/SUM('Real Revenue'!AI$53:AJ$55)</f>
        <v>0.1862801701143377</v>
      </c>
      <c r="AJ53" s="79">
        <f>('Real Revenue'!AJ53+'Real Revenue'!AK53)/SUM('Real Revenue'!AJ$53:AK$55)</f>
        <v>0.18781784852532746</v>
      </c>
      <c r="AK53" s="79">
        <f>('Real Revenue'!AK53+'Real Revenue'!AL53)/SUM('Real Revenue'!AK$53:AL$55)</f>
        <v>0.1784714457109004</v>
      </c>
      <c r="AL53" s="79">
        <f>('Real Revenue'!AL53+'Real Revenue'!AM53)/SUM('Real Revenue'!AL$53:AM$55)</f>
        <v>0.17024725487084466</v>
      </c>
      <c r="AM53" s="79">
        <f>('Real Revenue'!AM53+'Real Revenue'!AN53)/SUM('Real Revenue'!AM$53:AN$55)</f>
        <v>0.17158516565655554</v>
      </c>
      <c r="AN53" s="79">
        <f>('Real Revenue'!AN53+'Real Revenue'!AO53)/SUM('Real Revenue'!AN$53:AO$55)</f>
        <v>0.17415489435013343</v>
      </c>
      <c r="AO53" s="79">
        <f>('Real Revenue'!AO53+'Real Revenue'!AP53)/SUM('Real Revenue'!AO$53:AP$55)</f>
        <v>0.18637939790306099</v>
      </c>
      <c r="AP53" s="79">
        <f>('Real Revenue'!AP53+'Real Revenue'!AQ53)/SUM('Real Revenue'!AP$53:AQ$55)</f>
        <v>0.20006293562502522</v>
      </c>
      <c r="AQ53" s="79">
        <f>('Real Revenue'!AQ53+'Real Revenue'!AR53)/SUM('Real Revenue'!AQ$53:AR$55)</f>
        <v>0.19907333874469846</v>
      </c>
      <c r="AR53" s="79">
        <f>('Real Revenue'!AR53+'Real Revenue'!AS53)/SUM('Real Revenue'!AR$53:AS$55)</f>
        <v>0.19869801422370306</v>
      </c>
      <c r="AS53" s="79" t="e">
        <f>('Real Revenue'!AS53+'Real Revenue'!AT53)/SUM('Real Revenue'!AS$53:AT$55)</f>
        <v>#N/A</v>
      </c>
      <c r="AT53" s="79" t="e">
        <f>('Real Revenue'!AT53+'Real Revenue'!AU53)/SUM('Real Revenue'!AT$53:AU$55)</f>
        <v>#N/A</v>
      </c>
      <c r="AU53" s="79" t="e">
        <f>('Real Revenue'!AU53+'Real Revenue'!AV53)/SUM('Real Revenue'!AU$53:AV$55)</f>
        <v>#N/A</v>
      </c>
      <c r="AV53" s="79" t="e">
        <f>('Real Revenue'!AV53+'Real Revenue'!AW53)/SUM('Real Revenue'!AV$53:AW$55)</f>
        <v>#N/A</v>
      </c>
      <c r="AW53" s="79" t="e">
        <f>('Real Revenue'!AW53+'Real Revenue'!AX53)/SUM('Real Revenue'!AW$53:AX$55)</f>
        <v>#N/A</v>
      </c>
      <c r="AX53" s="79" t="e">
        <f>('Real Revenue'!AX53+'Real Revenue'!AY53)/SUM('Real Revenue'!AX$53:AY$55)</f>
        <v>#N/A</v>
      </c>
      <c r="AY53" s="79" t="e">
        <f>('Real Revenue'!AY53+'Real Revenue'!AZ53)/SUM('Real Revenue'!AY$53:AZ$55)</f>
        <v>#N/A</v>
      </c>
      <c r="AZ53" s="79" t="e">
        <f>('Real Revenue'!AZ53+'Real Revenue'!BA53)/SUM('Real Revenue'!AZ$53:BA$55)</f>
        <v>#N/A</v>
      </c>
    </row>
    <row r="54" spans="1:52"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Revenue'!H54)/SUM('Real Revenue'!G$53:H$55)</f>
        <v>0.27746445751022136</v>
      </c>
      <c r="I54" s="79">
        <f>('Real Revenue'!H54+'Real Revenue'!I54)/SUM('Real Revenue'!H$53:I$55)</f>
        <v>0.27723801010064608</v>
      </c>
      <c r="J54" s="79">
        <f>('Real Revenue'!I54+'Real Revenue'!J54)/SUM('Real Revenue'!I$53:J$55)</f>
        <v>0.27252734761748926</v>
      </c>
      <c r="K54" s="79">
        <f>('Real Revenue'!J54+'Real Revenue'!K54)/SUM('Real Revenue'!J$53:K$55)</f>
        <v>0.27032671291885307</v>
      </c>
      <c r="L54" s="79">
        <f>('Real Revenue'!K54+'Real Revenue'!L54)/SUM('Real Revenue'!K$53:L$55)</f>
        <v>0.2741208924868449</v>
      </c>
      <c r="M54" s="79">
        <f>('Real Revenue'!L54+'Real Revenue'!M54)/SUM('Real Revenue'!L$53:M$55)</f>
        <v>0.27629829227325697</v>
      </c>
      <c r="N54" s="79">
        <f>('Real Revenue'!M54+'Real Revenue'!N54)/SUM('Real Revenue'!M$53:N$55)</f>
        <v>0.27946290635442239</v>
      </c>
      <c r="O54" s="79">
        <f>('Real Revenue'!N54+'Real Revenue'!O54)/SUM('Real Revenue'!N$53:O$55)</f>
        <v>0.28526010481080316</v>
      </c>
      <c r="P54" s="79">
        <f>('Real Revenue'!O54+'Real Revenue'!P54)/SUM('Real Revenue'!O$53:P$55)</f>
        <v>0.28640568915317483</v>
      </c>
      <c r="Q54" s="79">
        <f>('Real Revenue'!P54+'Real Revenue'!Q54)/SUM('Real Revenue'!P$53:Q$55)</f>
        <v>0.28215638837727824</v>
      </c>
      <c r="R54" s="79">
        <f>('Real Revenue'!Q54+'Real Revenue'!R54)/SUM('Real Revenue'!Q$53:R$55)</f>
        <v>0.27653006301417804</v>
      </c>
      <c r="S54" s="79">
        <f>('Real Revenue'!R54+'Real Revenue'!S54)/SUM('Real Revenue'!R$53:S$55)</f>
        <v>0.27548146294444059</v>
      </c>
      <c r="T54" s="79">
        <f>('Real Revenue'!S54+'Real Revenue'!T54)/SUM('Real Revenue'!S$53:T$55)</f>
        <v>0.2734908817633443</v>
      </c>
      <c r="U54" s="79">
        <f>('Real Revenue'!T54+'Real Revenue'!U54)/SUM('Real Revenue'!T$53:U$55)</f>
        <v>0.26936853543545308</v>
      </c>
      <c r="V54" s="79">
        <f>('Real Revenue'!U54+'Real Revenue'!V54)/SUM('Real Revenue'!U$53:V$55)</f>
        <v>0.27034706379549589</v>
      </c>
      <c r="W54" s="79">
        <f>('Real Revenue'!V54+'Real Revenue'!W54)/SUM('Real Revenue'!V$53:W$55)</f>
        <v>0.26933163753229006</v>
      </c>
      <c r="X54" s="79">
        <f>('Real Revenue'!W54+'Real Revenue'!X54)/SUM('Real Revenue'!W$53:X$55)</f>
        <v>0.27373159785639056</v>
      </c>
      <c r="Y54" s="79">
        <f>('Real Revenue'!X54+'Real Revenue'!Y54)/SUM('Real Revenue'!X$53:Y$55)</f>
        <v>0.27969154969609639</v>
      </c>
      <c r="Z54" s="79">
        <f>('Real Revenue'!Y54+'Real Revenue'!Z54)/SUM('Real Revenue'!Y$53:Z$55)</f>
        <v>0.27921085244233129</v>
      </c>
      <c r="AA54" s="79">
        <f>('Real Revenue'!Z54+'Real Revenue'!AA54)/SUM('Real Revenue'!Z$53:AA$55)</f>
        <v>0.28226320741970023</v>
      </c>
      <c r="AB54" s="79">
        <f>('Real Revenue'!AA54+'Real Revenue'!AB54)/SUM('Real Revenue'!AA$53:AB$55)</f>
        <v>0.29343746759432027</v>
      </c>
      <c r="AC54" s="79">
        <f>('Real Revenue'!AB54+'Real Revenue'!AC54)/SUM('Real Revenue'!AB$53:AC$55)</f>
        <v>0.30520629631180629</v>
      </c>
      <c r="AD54" s="79">
        <f>('Real Revenue'!AD54+'Real Revenue'!AE54)/SUM('Real Revenue'!AD$53:AE$55)</f>
        <v>0.32089905872377555</v>
      </c>
      <c r="AE54" s="79">
        <f>('Real Revenue'!AE54+'Real Revenue'!AF54)/SUM('Real Revenue'!AE$53:AF$55)</f>
        <v>0.33374215290016068</v>
      </c>
      <c r="AF54" s="79">
        <f>('Real Revenue'!AF54+'Real Revenue'!AG54)/SUM('Real Revenue'!AF$53:AG$55)</f>
        <v>0.32831623625690848</v>
      </c>
      <c r="AG54" s="79">
        <f>('Real Revenue'!AG54+'Real Revenue'!AH54)/SUM('Real Revenue'!AG$53:AH$55)</f>
        <v>0.31996982147651898</v>
      </c>
      <c r="AH54" s="79">
        <f>('Real Revenue'!AH54+'Real Revenue'!AI54)/SUM('Real Revenue'!AH$53:AI$55)</f>
        <v>0.31648626427374299</v>
      </c>
      <c r="AI54" s="79">
        <f>('Real Revenue'!AI54+'Real Revenue'!AJ54)/SUM('Real Revenue'!AI$53:AJ$55)</f>
        <v>0.31536495970995004</v>
      </c>
      <c r="AJ54" s="79">
        <f>('Real Revenue'!AJ54+'Real Revenue'!AK54)/SUM('Real Revenue'!AJ$53:AK$55)</f>
        <v>0.31313510239093445</v>
      </c>
      <c r="AK54" s="79">
        <f>('Real Revenue'!AK54+'Real Revenue'!AL54)/SUM('Real Revenue'!AK$53:AL$55)</f>
        <v>0.30258420019129911</v>
      </c>
      <c r="AL54" s="79">
        <f>('Real Revenue'!AL54+'Real Revenue'!AM54)/SUM('Real Revenue'!AL$53:AM$55)</f>
        <v>0.29436401485586861</v>
      </c>
      <c r="AM54" s="79">
        <f>('Real Revenue'!AM54+'Real Revenue'!AN54)/SUM('Real Revenue'!AM$53:AN$55)</f>
        <v>0.29394420006481897</v>
      </c>
      <c r="AN54" s="79">
        <f>('Real Revenue'!AN54+'Real Revenue'!AO54)/SUM('Real Revenue'!AN$53:AO$55)</f>
        <v>0.29805369287324346</v>
      </c>
      <c r="AO54" s="79">
        <f>('Real Revenue'!AO54+'Real Revenue'!AP54)/SUM('Real Revenue'!AO$53:AP$55)</f>
        <v>0.30834626046212721</v>
      </c>
      <c r="AP54" s="79">
        <f>('Real Revenue'!AP54+'Real Revenue'!AQ54)/SUM('Real Revenue'!AP$53:AQ$55)</f>
        <v>0.31498830617270135</v>
      </c>
      <c r="AQ54" s="79">
        <f>('Real Revenue'!AQ54+'Real Revenue'!AR54)/SUM('Real Revenue'!AQ$53:AR$55)</f>
        <v>0.31270564030944042</v>
      </c>
      <c r="AR54" s="79">
        <f>('Real Revenue'!AR54+'Real Revenue'!AS54)/SUM('Real Revenue'!AR$53:AS$55)</f>
        <v>0.31610255006099575</v>
      </c>
      <c r="AS54" s="79" t="e">
        <f>('Real Revenue'!AS54+'Real Revenue'!AT54)/SUM('Real Revenue'!AS$53:AT$55)</f>
        <v>#N/A</v>
      </c>
      <c r="AT54" s="79" t="e">
        <f>('Real Revenue'!AT54+'Real Revenue'!AU54)/SUM('Real Revenue'!AT$53:AU$55)</f>
        <v>#N/A</v>
      </c>
      <c r="AU54" s="79" t="e">
        <f>('Real Revenue'!AU54+'Real Revenue'!AV54)/SUM('Real Revenue'!AU$53:AV$55)</f>
        <v>#N/A</v>
      </c>
      <c r="AV54" s="79" t="e">
        <f>('Real Revenue'!AV54+'Real Revenue'!AW54)/SUM('Real Revenue'!AV$53:AW$55)</f>
        <v>#N/A</v>
      </c>
      <c r="AW54" s="79" t="e">
        <f>('Real Revenue'!AW54+'Real Revenue'!AX54)/SUM('Real Revenue'!AW$53:AX$55)</f>
        <v>#N/A</v>
      </c>
      <c r="AX54" s="79" t="e">
        <f>('Real Revenue'!AX54+'Real Revenue'!AY54)/SUM('Real Revenue'!AX$53:AY$55)</f>
        <v>#N/A</v>
      </c>
      <c r="AY54" s="79" t="e">
        <f>('Real Revenue'!AY54+'Real Revenue'!AZ54)/SUM('Real Revenue'!AY$53:AZ$55)</f>
        <v>#N/A</v>
      </c>
      <c r="AZ54" s="79" t="e">
        <f>('Real Revenue'!AZ54+'Real Revenue'!BA54)/SUM('Real Revenue'!AZ$53:BA$55)</f>
        <v>#N/A</v>
      </c>
    </row>
    <row r="55" spans="1:52"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Revenue'!H55)/SUM('Real Revenue'!G$53:H$55)</f>
        <v>0.54451980567452285</v>
      </c>
      <c r="I55" s="79">
        <f>('Real Revenue'!H55+'Real Revenue'!I55)/SUM('Real Revenue'!H$53:I$55)</f>
        <v>0.55001123453507883</v>
      </c>
      <c r="J55" s="79">
        <f>('Real Revenue'!I55+'Real Revenue'!J55)/SUM('Real Revenue'!I$53:J$55)</f>
        <v>0.56000834513435949</v>
      </c>
      <c r="K55" s="79">
        <f>('Real Revenue'!J55+'Real Revenue'!K55)/SUM('Real Revenue'!J$53:K$55)</f>
        <v>0.55998624332541103</v>
      </c>
      <c r="L55" s="79">
        <f>('Real Revenue'!K55+'Real Revenue'!L55)/SUM('Real Revenue'!K$53:L$55)</f>
        <v>0.55711212923244002</v>
      </c>
      <c r="M55" s="79">
        <f>('Real Revenue'!L55+'Real Revenue'!M55)/SUM('Real Revenue'!L$53:M$55)</f>
        <v>0.55460640761247926</v>
      </c>
      <c r="N55" s="79">
        <f>('Real Revenue'!M55+'Real Revenue'!N55)/SUM('Real Revenue'!M$53:N$55)</f>
        <v>0.55055895074474115</v>
      </c>
      <c r="O55" s="79">
        <f>('Real Revenue'!N55+'Real Revenue'!O55)/SUM('Real Revenue'!N$53:O$55)</f>
        <v>0.54960557082329964</v>
      </c>
      <c r="P55" s="79">
        <f>('Real Revenue'!O55+'Real Revenue'!P55)/SUM('Real Revenue'!O$53:P$55)</f>
        <v>0.54964326951153397</v>
      </c>
      <c r="Q55" s="79">
        <f>('Real Revenue'!P55+'Real Revenue'!Q55)/SUM('Real Revenue'!P$53:Q$55)</f>
        <v>0.55265771307735267</v>
      </c>
      <c r="R55" s="79">
        <f>('Real Revenue'!Q55+'Real Revenue'!R55)/SUM('Real Revenue'!Q$53:R$55)</f>
        <v>0.55962043605437273</v>
      </c>
      <c r="S55" s="79">
        <f>('Real Revenue'!R55+'Real Revenue'!S55)/SUM('Real Revenue'!R$53:S$55)</f>
        <v>0.56031884430660994</v>
      </c>
      <c r="T55" s="79">
        <f>('Real Revenue'!S55+'Real Revenue'!T55)/SUM('Real Revenue'!S$53:T$55)</f>
        <v>0.56066146051682242</v>
      </c>
      <c r="U55" s="79">
        <f>('Real Revenue'!T55+'Real Revenue'!U55)/SUM('Real Revenue'!T$53:U$55)</f>
        <v>0.56401313467991632</v>
      </c>
      <c r="V55" s="79">
        <f>('Real Revenue'!U55+'Real Revenue'!V55)/SUM('Real Revenue'!U$53:V$55)</f>
        <v>0.56366515950788709</v>
      </c>
      <c r="W55" s="79">
        <f>('Real Revenue'!V55+'Real Revenue'!W55)/SUM('Real Revenue'!V$53:W$55)</f>
        <v>0.56631644742997522</v>
      </c>
      <c r="X55" s="79">
        <f>('Real Revenue'!W55+'Real Revenue'!X55)/SUM('Real Revenue'!W$53:X$55)</f>
        <v>0.55420994560779713</v>
      </c>
      <c r="Y55" s="79">
        <f>('Real Revenue'!X55+'Real Revenue'!Y55)/SUM('Real Revenue'!X$53:Y$55)</f>
        <v>0.54097213923608589</v>
      </c>
      <c r="Z55" s="79">
        <f>('Real Revenue'!Y55+'Real Revenue'!Z55)/SUM('Real Revenue'!Y$53:Z$55)</f>
        <v>0.54861771008126081</v>
      </c>
      <c r="AA55" s="79">
        <f>('Real Revenue'!Z55+'Real Revenue'!AA55)/SUM('Real Revenue'!Z$53:AA$55)</f>
        <v>0.55347052356815174</v>
      </c>
      <c r="AB55" s="79">
        <f>('Real Revenue'!AA55+'Real Revenue'!AB55)/SUM('Real Revenue'!AA$53:AB$55)</f>
        <v>0.53731491760009864</v>
      </c>
      <c r="AC55" s="79">
        <f>('Real Revenue'!AB55+'Real Revenue'!AC55)/SUM('Real Revenue'!AB$53:AC$55)</f>
        <v>0.51718961788707185</v>
      </c>
      <c r="AD55" s="79">
        <f>('Real Revenue'!AD55+'Real Revenue'!AE55)/SUM('Real Revenue'!AD$53:AE$55)</f>
        <v>0.50130611199678765</v>
      </c>
      <c r="AE55" s="79">
        <f>('Real Revenue'!AE55+'Real Revenue'!AF55)/SUM('Real Revenue'!AE$53:AF$55)</f>
        <v>0.48836253433781246</v>
      </c>
      <c r="AF55" s="79">
        <f>('Real Revenue'!AF55+'Real Revenue'!AG55)/SUM('Real Revenue'!AF$53:AG$55)</f>
        <v>0.48951350629565088</v>
      </c>
      <c r="AG55" s="79">
        <f>('Real Revenue'!AG55+'Real Revenue'!AH55)/SUM('Real Revenue'!AG$53:AH$55)</f>
        <v>0.49780983703115234</v>
      </c>
      <c r="AH55" s="79">
        <f>('Real Revenue'!AH55+'Real Revenue'!AI55)/SUM('Real Revenue'!AH$53:AI$55)</f>
        <v>0.49990518396509342</v>
      </c>
      <c r="AI55" s="79">
        <f>('Real Revenue'!AI55+'Real Revenue'!AJ55)/SUM('Real Revenue'!AI$53:AJ$55)</f>
        <v>0.49835487017571212</v>
      </c>
      <c r="AJ55" s="79">
        <f>('Real Revenue'!AJ55+'Real Revenue'!AK55)/SUM('Real Revenue'!AJ$53:AK$55)</f>
        <v>0.4990470490837382</v>
      </c>
      <c r="AK55" s="79">
        <f>('Real Revenue'!AK55+'Real Revenue'!AL55)/SUM('Real Revenue'!AK$53:AL$55)</f>
        <v>0.51894435409780038</v>
      </c>
      <c r="AL55" s="79">
        <f>('Real Revenue'!AL55+'Real Revenue'!AM55)/SUM('Real Revenue'!AL$53:AM$55)</f>
        <v>0.53538873027328671</v>
      </c>
      <c r="AM55" s="79">
        <f>('Real Revenue'!AM55+'Real Revenue'!AN55)/SUM('Real Revenue'!AM$53:AN$55)</f>
        <v>0.5344706342786254</v>
      </c>
      <c r="AN55" s="79">
        <f>('Real Revenue'!AN55+'Real Revenue'!AO55)/SUM('Real Revenue'!AN$53:AO$55)</f>
        <v>0.527791412776623</v>
      </c>
      <c r="AO55" s="79">
        <f>('Real Revenue'!AO55+'Real Revenue'!AP55)/SUM('Real Revenue'!AO$53:AP$55)</f>
        <v>0.50527434163481189</v>
      </c>
      <c r="AP55" s="79">
        <f>('Real Revenue'!AP55+'Real Revenue'!AQ55)/SUM('Real Revenue'!AP$53:AQ$55)</f>
        <v>0.48494875820227346</v>
      </c>
      <c r="AQ55" s="79">
        <f>('Real Revenue'!AQ55+'Real Revenue'!AR55)/SUM('Real Revenue'!AQ$53:AR$55)</f>
        <v>0.48822102094586117</v>
      </c>
      <c r="AR55" s="79">
        <f>('Real Revenue'!AR55+'Real Revenue'!AS55)/SUM('Real Revenue'!AR$53:AS$55)</f>
        <v>0.48519943571530111</v>
      </c>
      <c r="AS55" s="79" t="e">
        <f>('Real Revenue'!AS55+'Real Revenue'!AT55)/SUM('Real Revenue'!AS$53:AT$55)</f>
        <v>#N/A</v>
      </c>
      <c r="AT55" s="79" t="e">
        <f>('Real Revenue'!AT55+'Real Revenue'!AU55)/SUM('Real Revenue'!AT$53:AU$55)</f>
        <v>#N/A</v>
      </c>
      <c r="AU55" s="79" t="e">
        <f>('Real Revenue'!AU55+'Real Revenue'!AV55)/SUM('Real Revenue'!AU$53:AV$55)</f>
        <v>#N/A</v>
      </c>
      <c r="AV55" s="79" t="e">
        <f>('Real Revenue'!AV55+'Real Revenue'!AW55)/SUM('Real Revenue'!AV$53:AW$55)</f>
        <v>#N/A</v>
      </c>
      <c r="AW55" s="79" t="e">
        <f>('Real Revenue'!AW55+'Real Revenue'!AX55)/SUM('Real Revenue'!AW$53:AX$55)</f>
        <v>#N/A</v>
      </c>
      <c r="AX55" s="79" t="e">
        <f>('Real Revenue'!AX55+'Real Revenue'!AY55)/SUM('Real Revenue'!AX$53:AY$55)</f>
        <v>#N/A</v>
      </c>
      <c r="AY55" s="79" t="e">
        <f>('Real Revenue'!AY55+'Real Revenue'!AZ55)/SUM('Real Revenue'!AY$53:AZ$55)</f>
        <v>#N/A</v>
      </c>
      <c r="AZ55" s="79" t="e">
        <f>('Real Revenue'!AZ55+'Real Revenue'!BA55)/SUM('Real Revenue'!AZ$53:BA$55)</f>
        <v>#N/A</v>
      </c>
    </row>
    <row r="56" spans="1:52"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Revenue'!H56)/SUM('Real Revenue'!G$56:H$58)</f>
        <v>0.34230197847887284</v>
      </c>
      <c r="I56" s="78">
        <f>('Real Revenue'!H56+'Real Revenue'!I56)/SUM('Real Revenue'!H$56:I$58)</f>
        <v>0.33758051149547158</v>
      </c>
      <c r="J56" s="78">
        <f>('Real Revenue'!I56+'Real Revenue'!J56)/SUM('Real Revenue'!I$56:J$58)</f>
        <v>0.33490566679220363</v>
      </c>
      <c r="K56" s="78">
        <f>('Real Revenue'!J56+'Real Revenue'!K56)/SUM('Real Revenue'!J$56:K$58)</f>
        <v>0.3216049254065419</v>
      </c>
      <c r="L56" s="78">
        <f>('Real Revenue'!K56+'Real Revenue'!L56)/SUM('Real Revenue'!K$56:L$58)</f>
        <v>0.31102878005787826</v>
      </c>
      <c r="M56" s="78">
        <f>('Real Revenue'!L56+'Real Revenue'!M56)/SUM('Real Revenue'!L$56:M$58)</f>
        <v>0.33453806415433351</v>
      </c>
      <c r="N56" s="78">
        <f>('Real Revenue'!M56+'Real Revenue'!N56)/SUM('Real Revenue'!M$56:N$58)</f>
        <v>0.35801659243770168</v>
      </c>
      <c r="O56" s="78">
        <f>('Real Revenue'!N56+'Real Revenue'!O56)/SUM('Real Revenue'!N$56:O$58)</f>
        <v>0.35223715723834836</v>
      </c>
      <c r="P56" s="78">
        <f>('Real Revenue'!O56+'Real Revenue'!P56)/SUM('Real Revenue'!O$56:P$58)</f>
        <v>0.34318195457967743</v>
      </c>
      <c r="Q56" s="78">
        <f>('Real Revenue'!P56+'Real Revenue'!Q56)/SUM('Real Revenue'!P$56:Q$58)</f>
        <v>0.32705112194829228</v>
      </c>
      <c r="R56" s="78">
        <f>('Real Revenue'!Q56+'Real Revenue'!R56)/SUM('Real Revenue'!Q$56:R$58)</f>
        <v>0.32579179378360928</v>
      </c>
      <c r="S56" s="78">
        <f>('Real Revenue'!R56+'Real Revenue'!S56)/SUM('Real Revenue'!R$56:S$58)</f>
        <v>0.33143255820397011</v>
      </c>
      <c r="T56" s="78">
        <f>('Real Revenue'!S56+'Real Revenue'!T56)/SUM('Real Revenue'!S$56:T$58)</f>
        <v>0.31290924712892387</v>
      </c>
      <c r="U56" s="78">
        <f>('Real Revenue'!T56+'Real Revenue'!U56)/SUM('Real Revenue'!T$56:U$58)</f>
        <v>0.29575020453055223</v>
      </c>
      <c r="V56" s="78">
        <f>('Real Revenue'!U56+'Real Revenue'!V56)/SUM('Real Revenue'!U$56:V$58)</f>
        <v>0.29528519101271478</v>
      </c>
      <c r="W56" s="78">
        <f>('Real Revenue'!V56+'Real Revenue'!W56)/SUM('Real Revenue'!V$56:W$58)</f>
        <v>0.29479836347151184</v>
      </c>
      <c r="X56" s="78">
        <f>('Real Revenue'!W56+'Real Revenue'!X56)/SUM('Real Revenue'!W$56:X$58)</f>
        <v>0.28986806940014448</v>
      </c>
      <c r="Y56" s="78">
        <f>('Real Revenue'!X56+'Real Revenue'!Y56)/SUM('Real Revenue'!X$56:Y$58)</f>
        <v>0.29425775097482015</v>
      </c>
      <c r="Z56" s="78">
        <f>('Real Revenue'!Y56+'Real Revenue'!Z56)/SUM('Real Revenue'!Y$56:Z$58)</f>
        <v>0.28226322222903127</v>
      </c>
      <c r="AA56" s="78">
        <f>('Real Revenue'!Z56+'Real Revenue'!AA56)/SUM('Real Revenue'!Z$56:AA$58)</f>
        <v>0.268502621514771</v>
      </c>
      <c r="AB56" s="78">
        <f>('Real Revenue'!AA56+'Real Revenue'!AB56)/SUM('Real Revenue'!AA$56:AB$58)</f>
        <v>0.26536319371032596</v>
      </c>
      <c r="AC56" s="78">
        <f>('Real Revenue'!AB56+'Real Revenue'!AC56)/SUM('Real Revenue'!AB$56:AC$58)</f>
        <v>0.26210006194481272</v>
      </c>
      <c r="AD56" s="78">
        <f>('Real Revenue'!AD56+'Real Revenue'!AE56)/SUM('Real Revenue'!AD$56:AE$58)</f>
        <v>0.24869432297037658</v>
      </c>
      <c r="AE56" s="78">
        <f>('Real Revenue'!AE56+'Real Revenue'!AF56)/SUM('Real Revenue'!AE$56:AF$58)</f>
        <v>0.22822357360346388</v>
      </c>
      <c r="AF56" s="78">
        <f>('Real Revenue'!AF56+'Real Revenue'!AG56)/SUM('Real Revenue'!AF$56:AG$58)</f>
        <v>0.23040707938708624</v>
      </c>
      <c r="AG56" s="78">
        <f>('Real Revenue'!AG56+'Real Revenue'!AH56)/SUM('Real Revenue'!AG$56:AH$58)</f>
        <v>0.22873564772780469</v>
      </c>
      <c r="AH56" s="78">
        <f>('Real Revenue'!AH56+'Real Revenue'!AI56)/SUM('Real Revenue'!AH$56:AI$58)</f>
        <v>0.2143710015040306</v>
      </c>
      <c r="AI56" s="78">
        <f>('Real Revenue'!AI56+'Real Revenue'!AJ56)/SUM('Real Revenue'!AI$56:AJ$58)</f>
        <v>0.20401923958569781</v>
      </c>
      <c r="AJ56" s="78">
        <f>('Real Revenue'!AJ56+'Real Revenue'!AK56)/SUM('Real Revenue'!AJ$56:AK$58)</f>
        <v>0.20580716221809445</v>
      </c>
      <c r="AK56" s="78">
        <f>('Real Revenue'!AK56+'Real Revenue'!AL56)/SUM('Real Revenue'!AK$56:AL$58)</f>
        <v>0.19469897104144573</v>
      </c>
      <c r="AL56" s="78">
        <f>('Real Revenue'!AL56+'Real Revenue'!AM56)/SUM('Real Revenue'!AL$56:AM$58)</f>
        <v>0.19274988694413145</v>
      </c>
      <c r="AM56" s="78">
        <f>('Real Revenue'!AM56+'Real Revenue'!AN56)/SUM('Real Revenue'!AM$56:AN$58)</f>
        <v>0.20723197069213989</v>
      </c>
      <c r="AN56" s="78">
        <f>('Real Revenue'!AN56+'Real Revenue'!AO56)/SUM('Real Revenue'!AN$56:AO$58)</f>
        <v>0.20339799953997884</v>
      </c>
      <c r="AO56" s="78">
        <f>('Real Revenue'!AO56+'Real Revenue'!AP56)/SUM('Real Revenue'!AO$56:AP$58)</f>
        <v>0.20092904282563126</v>
      </c>
      <c r="AP56" s="78">
        <f>('Real Revenue'!AP56+'Real Revenue'!AQ56)/SUM('Real Revenue'!AP$56:AQ$58)</f>
        <v>0.21383058440598485</v>
      </c>
      <c r="AQ56" s="78">
        <f>('Real Revenue'!AQ56+'Real Revenue'!AR56)/SUM('Real Revenue'!AQ$56:AR$58)</f>
        <v>0.22531988231991798</v>
      </c>
      <c r="AR56" s="78">
        <f>('Real Revenue'!AR56+'Real Revenue'!AS56)/SUM('Real Revenue'!AR$56:AS$58)</f>
        <v>0.22259270670243847</v>
      </c>
      <c r="AS56" s="78" t="e">
        <f>('Real Revenue'!AS56+'Real Revenue'!AT56)/SUM('Real Revenue'!AS$56:AT$58)</f>
        <v>#N/A</v>
      </c>
      <c r="AT56" s="78" t="e">
        <f>('Real Revenue'!AT56+'Real Revenue'!AU56)/SUM('Real Revenue'!AT$56:AU$58)</f>
        <v>#N/A</v>
      </c>
      <c r="AU56" s="78" t="e">
        <f>('Real Revenue'!AU56+'Real Revenue'!AV56)/SUM('Real Revenue'!AU$56:AV$58)</f>
        <v>#N/A</v>
      </c>
      <c r="AV56" s="78" t="e">
        <f>('Real Revenue'!AV56+'Real Revenue'!AW56)/SUM('Real Revenue'!AV$56:AW$58)</f>
        <v>#N/A</v>
      </c>
      <c r="AW56" s="78" t="e">
        <f>('Real Revenue'!AW56+'Real Revenue'!AX56)/SUM('Real Revenue'!AW$56:AX$58)</f>
        <v>#N/A</v>
      </c>
      <c r="AX56" s="78" t="e">
        <f>('Real Revenue'!AX56+'Real Revenue'!AY56)/SUM('Real Revenue'!AX$56:AY$58)</f>
        <v>#N/A</v>
      </c>
      <c r="AY56" s="78" t="e">
        <f>('Real Revenue'!AY56+'Real Revenue'!AZ56)/SUM('Real Revenue'!AY$56:AZ$58)</f>
        <v>#N/A</v>
      </c>
      <c r="AZ56" s="78" t="e">
        <f>('Real Revenue'!AZ56+'Real Revenue'!BA56)/SUM('Real Revenue'!AZ$56:BA$58)</f>
        <v>#N/A</v>
      </c>
    </row>
    <row r="57" spans="1:52"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Revenue'!H57)/SUM('Real Revenue'!G$56:H$58)</f>
        <v>0.30146102277342657</v>
      </c>
      <c r="I57" s="78">
        <f>('Real Revenue'!H57+'Real Revenue'!I57)/SUM('Real Revenue'!H$56:I$58)</f>
        <v>0.29627244919273882</v>
      </c>
      <c r="J57" s="78">
        <f>('Real Revenue'!I57+'Real Revenue'!J57)/SUM('Real Revenue'!I$56:J$58)</f>
        <v>0.30237784158375119</v>
      </c>
      <c r="K57" s="78">
        <f>('Real Revenue'!J57+'Real Revenue'!K57)/SUM('Real Revenue'!J$56:K$58)</f>
        <v>0.30844692421537528</v>
      </c>
      <c r="L57" s="78">
        <f>('Real Revenue'!K57+'Real Revenue'!L57)/SUM('Real Revenue'!K$56:L$58)</f>
        <v>0.31100747068671392</v>
      </c>
      <c r="M57" s="78">
        <f>('Real Revenue'!L57+'Real Revenue'!M57)/SUM('Real Revenue'!L$56:M$58)</f>
        <v>0.29982090340310413</v>
      </c>
      <c r="N57" s="78">
        <f>('Real Revenue'!M57+'Real Revenue'!N57)/SUM('Real Revenue'!M$56:N$58)</f>
        <v>0.29203097448982346</v>
      </c>
      <c r="O57" s="78">
        <f>('Real Revenue'!N57+'Real Revenue'!O57)/SUM('Real Revenue'!N$56:O$58)</f>
        <v>0.30408877827258368</v>
      </c>
      <c r="P57" s="78">
        <f>('Real Revenue'!O57+'Real Revenue'!P57)/SUM('Real Revenue'!O$56:P$58)</f>
        <v>0.30790794935084165</v>
      </c>
      <c r="Q57" s="78">
        <f>('Real Revenue'!P57+'Real Revenue'!Q57)/SUM('Real Revenue'!P$56:Q$58)</f>
        <v>0.30819071276184717</v>
      </c>
      <c r="R57" s="78">
        <f>('Real Revenue'!Q57+'Real Revenue'!R57)/SUM('Real Revenue'!Q$56:R$58)</f>
        <v>0.30321567733446098</v>
      </c>
      <c r="S57" s="78">
        <f>('Real Revenue'!R57+'Real Revenue'!S57)/SUM('Real Revenue'!R$56:S$58)</f>
        <v>0.29865514810880794</v>
      </c>
      <c r="T57" s="78">
        <f>('Real Revenue'!S57+'Real Revenue'!T57)/SUM('Real Revenue'!S$56:T$58)</f>
        <v>0.30623995204150073</v>
      </c>
      <c r="U57" s="78">
        <f>('Real Revenue'!T57+'Real Revenue'!U57)/SUM('Real Revenue'!T$56:U$58)</f>
        <v>0.30988346512053144</v>
      </c>
      <c r="V57" s="78">
        <f>('Real Revenue'!U57+'Real Revenue'!V57)/SUM('Real Revenue'!U$56:V$58)</f>
        <v>0.29960939995941221</v>
      </c>
      <c r="W57" s="78">
        <f>('Real Revenue'!V57+'Real Revenue'!W57)/SUM('Real Revenue'!V$56:W$58)</f>
        <v>0.28703796514850088</v>
      </c>
      <c r="X57" s="78">
        <f>('Real Revenue'!W57+'Real Revenue'!X57)/SUM('Real Revenue'!W$56:X$58)</f>
        <v>0.28958667079571393</v>
      </c>
      <c r="Y57" s="78">
        <f>('Real Revenue'!X57+'Real Revenue'!Y57)/SUM('Real Revenue'!X$56:Y$58)</f>
        <v>0.3040439973722126</v>
      </c>
      <c r="Z57" s="78">
        <f>('Real Revenue'!Y57+'Real Revenue'!Z57)/SUM('Real Revenue'!Y$56:Z$58)</f>
        <v>0.31661971481154616</v>
      </c>
      <c r="AA57" s="78">
        <f>('Real Revenue'!Z57+'Real Revenue'!AA57)/SUM('Real Revenue'!Z$56:AA$58)</f>
        <v>0.31131310503844645</v>
      </c>
      <c r="AB57" s="78">
        <f>('Real Revenue'!AA57+'Real Revenue'!AB57)/SUM('Real Revenue'!AA$56:AB$58)</f>
        <v>0.29748338170717553</v>
      </c>
      <c r="AC57" s="78">
        <f>('Real Revenue'!AB57+'Real Revenue'!AC57)/SUM('Real Revenue'!AB$56:AC$58)</f>
        <v>0.28790573092398136</v>
      </c>
      <c r="AD57" s="78">
        <f>('Real Revenue'!AD57+'Real Revenue'!AE57)/SUM('Real Revenue'!AD$56:AE$58)</f>
        <v>0.28582572861075772</v>
      </c>
      <c r="AE57" s="78">
        <f>('Real Revenue'!AE57+'Real Revenue'!AF57)/SUM('Real Revenue'!AE$56:AF$58)</f>
        <v>0.29761059187508404</v>
      </c>
      <c r="AF57" s="78">
        <f>('Real Revenue'!AF57+'Real Revenue'!AG57)/SUM('Real Revenue'!AF$56:AG$58)</f>
        <v>0.29877567781568343</v>
      </c>
      <c r="AG57" s="78">
        <f>('Real Revenue'!AG57+'Real Revenue'!AH57)/SUM('Real Revenue'!AG$56:AH$58)</f>
        <v>0.28620307072291518</v>
      </c>
      <c r="AH57" s="78">
        <f>('Real Revenue'!AH57+'Real Revenue'!AI57)/SUM('Real Revenue'!AH$56:AI$58)</f>
        <v>0.28864516886406039</v>
      </c>
      <c r="AI57" s="78">
        <f>('Real Revenue'!AI57+'Real Revenue'!AJ57)/SUM('Real Revenue'!AI$56:AJ$58)</f>
        <v>0.2946665077547157</v>
      </c>
      <c r="AJ57" s="78">
        <f>('Real Revenue'!AJ57+'Real Revenue'!AK57)/SUM('Real Revenue'!AJ$56:AK$58)</f>
        <v>0.28470339674207434</v>
      </c>
      <c r="AK57" s="78">
        <f>('Real Revenue'!AK57+'Real Revenue'!AL57)/SUM('Real Revenue'!AK$56:AL$58)</f>
        <v>0.26502668631028803</v>
      </c>
      <c r="AL57" s="78">
        <f>('Real Revenue'!AL57+'Real Revenue'!AM57)/SUM('Real Revenue'!AL$56:AM$58)</f>
        <v>0.26157876016739845</v>
      </c>
      <c r="AM57" s="78">
        <f>('Real Revenue'!AM57+'Real Revenue'!AN57)/SUM('Real Revenue'!AM$56:AN$58)</f>
        <v>0.26227889756969119</v>
      </c>
      <c r="AN57" s="78">
        <f>('Real Revenue'!AN57+'Real Revenue'!AO57)/SUM('Real Revenue'!AN$56:AO$58)</f>
        <v>0.25362180883893476</v>
      </c>
      <c r="AO57" s="78">
        <f>('Real Revenue'!AO57+'Real Revenue'!AP57)/SUM('Real Revenue'!AO$56:AP$58)</f>
        <v>0.25290115552865156</v>
      </c>
      <c r="AP57" s="78">
        <f>('Real Revenue'!AP57+'Real Revenue'!AQ57)/SUM('Real Revenue'!AP$56:AQ$58)</f>
        <v>0.27224190195600606</v>
      </c>
      <c r="AQ57" s="78">
        <f>('Real Revenue'!AQ57+'Real Revenue'!AR57)/SUM('Real Revenue'!AQ$56:AR$58)</f>
        <v>0.28272041769191109</v>
      </c>
      <c r="AR57" s="78">
        <f>('Real Revenue'!AR57+'Real Revenue'!AS57)/SUM('Real Revenue'!AR$56:AS$58)</f>
        <v>0.26509797765244292</v>
      </c>
      <c r="AS57" s="78" t="e">
        <f>('Real Revenue'!AS57+'Real Revenue'!AT57)/SUM('Real Revenue'!AS$56:AT$58)</f>
        <v>#N/A</v>
      </c>
      <c r="AT57" s="78" t="e">
        <f>('Real Revenue'!AT57+'Real Revenue'!AU57)/SUM('Real Revenue'!AT$56:AU$58)</f>
        <v>#N/A</v>
      </c>
      <c r="AU57" s="78" t="e">
        <f>('Real Revenue'!AU57+'Real Revenue'!AV57)/SUM('Real Revenue'!AU$56:AV$58)</f>
        <v>#N/A</v>
      </c>
      <c r="AV57" s="78" t="e">
        <f>('Real Revenue'!AV57+'Real Revenue'!AW57)/SUM('Real Revenue'!AV$56:AW$58)</f>
        <v>#N/A</v>
      </c>
      <c r="AW57" s="78" t="e">
        <f>('Real Revenue'!AW57+'Real Revenue'!AX57)/SUM('Real Revenue'!AW$56:AX$58)</f>
        <v>#N/A</v>
      </c>
      <c r="AX57" s="78" t="e">
        <f>('Real Revenue'!AX57+'Real Revenue'!AY57)/SUM('Real Revenue'!AX$56:AY$58)</f>
        <v>#N/A</v>
      </c>
      <c r="AY57" s="78" t="e">
        <f>('Real Revenue'!AY57+'Real Revenue'!AZ57)/SUM('Real Revenue'!AY$56:AZ$58)</f>
        <v>#N/A</v>
      </c>
      <c r="AZ57" s="78" t="e">
        <f>('Real Revenue'!AZ57+'Real Revenue'!BA57)/SUM('Real Revenue'!AZ$56:BA$58)</f>
        <v>#N/A</v>
      </c>
    </row>
    <row r="58" spans="1:52"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Revenue'!H58)/SUM('Real Revenue'!G$56:H$58)</f>
        <v>0.35623699874770054</v>
      </c>
      <c r="I58" s="78">
        <f>('Real Revenue'!H58+'Real Revenue'!I58)/SUM('Real Revenue'!H$56:I$58)</f>
        <v>0.3661470393117896</v>
      </c>
      <c r="J58" s="78">
        <f>('Real Revenue'!I58+'Real Revenue'!J58)/SUM('Real Revenue'!I$56:J$58)</f>
        <v>0.36271649162404518</v>
      </c>
      <c r="K58" s="78">
        <f>('Real Revenue'!J58+'Real Revenue'!K58)/SUM('Real Revenue'!J$56:K$58)</f>
        <v>0.36994815037808282</v>
      </c>
      <c r="L58" s="78">
        <f>('Real Revenue'!K58+'Real Revenue'!L58)/SUM('Real Revenue'!K$56:L$58)</f>
        <v>0.37796374925540788</v>
      </c>
      <c r="M58" s="78">
        <f>('Real Revenue'!L58+'Real Revenue'!M58)/SUM('Real Revenue'!L$56:M$58)</f>
        <v>0.36564103244256235</v>
      </c>
      <c r="N58" s="78">
        <f>('Real Revenue'!M58+'Real Revenue'!N58)/SUM('Real Revenue'!M$56:N$58)</f>
        <v>0.34995243307247481</v>
      </c>
      <c r="O58" s="78">
        <f>('Real Revenue'!N58+'Real Revenue'!O58)/SUM('Real Revenue'!N$56:O$58)</f>
        <v>0.34367406448906801</v>
      </c>
      <c r="P58" s="78">
        <f>('Real Revenue'!O58+'Real Revenue'!P58)/SUM('Real Revenue'!O$56:P$58)</f>
        <v>0.34891009606948081</v>
      </c>
      <c r="Q58" s="78">
        <f>('Real Revenue'!P58+'Real Revenue'!Q58)/SUM('Real Revenue'!P$56:Q$58)</f>
        <v>0.36475816528986049</v>
      </c>
      <c r="R58" s="78">
        <f>('Real Revenue'!Q58+'Real Revenue'!R58)/SUM('Real Revenue'!Q$56:R$58)</f>
        <v>0.37099252888192974</v>
      </c>
      <c r="S58" s="78">
        <f>('Real Revenue'!R58+'Real Revenue'!S58)/SUM('Real Revenue'!R$56:S$58)</f>
        <v>0.36991229368722206</v>
      </c>
      <c r="T58" s="78">
        <f>('Real Revenue'!S58+'Real Revenue'!T58)/SUM('Real Revenue'!S$56:T$58)</f>
        <v>0.38085080082957529</v>
      </c>
      <c r="U58" s="78">
        <f>('Real Revenue'!T58+'Real Revenue'!U58)/SUM('Real Revenue'!T$56:U$58)</f>
        <v>0.39436633034891633</v>
      </c>
      <c r="V58" s="78">
        <f>('Real Revenue'!U58+'Real Revenue'!V58)/SUM('Real Revenue'!U$56:V$58)</f>
        <v>0.40510540902787301</v>
      </c>
      <c r="W58" s="78">
        <f>('Real Revenue'!V58+'Real Revenue'!W58)/SUM('Real Revenue'!V$56:W$58)</f>
        <v>0.41816367137998733</v>
      </c>
      <c r="X58" s="78">
        <f>('Real Revenue'!W58+'Real Revenue'!X58)/SUM('Real Revenue'!W$56:X$58)</f>
        <v>0.42054525980414154</v>
      </c>
      <c r="Y58" s="78">
        <f>('Real Revenue'!X58+'Real Revenue'!Y58)/SUM('Real Revenue'!X$56:Y$58)</f>
        <v>0.40169825165296719</v>
      </c>
      <c r="Z58" s="78">
        <f>('Real Revenue'!Y58+'Real Revenue'!Z58)/SUM('Real Revenue'!Y$56:Z$58)</f>
        <v>0.40111706295942257</v>
      </c>
      <c r="AA58" s="78">
        <f>('Real Revenue'!Z58+'Real Revenue'!AA58)/SUM('Real Revenue'!Z$56:AA$58)</f>
        <v>0.42018427344678255</v>
      </c>
      <c r="AB58" s="78">
        <f>('Real Revenue'!AA58+'Real Revenue'!AB58)/SUM('Real Revenue'!AA$56:AB$58)</f>
        <v>0.43715342458249862</v>
      </c>
      <c r="AC58" s="78">
        <f>('Real Revenue'!AB58+'Real Revenue'!AC58)/SUM('Real Revenue'!AB$56:AC$58)</f>
        <v>0.44999420713120586</v>
      </c>
      <c r="AD58" s="78">
        <f>('Real Revenue'!AD58+'Real Revenue'!AE58)/SUM('Real Revenue'!AD$56:AE$58)</f>
        <v>0.4654799484188657</v>
      </c>
      <c r="AE58" s="78">
        <f>('Real Revenue'!AE58+'Real Revenue'!AF58)/SUM('Real Revenue'!AE$56:AF$58)</f>
        <v>0.47416583452145217</v>
      </c>
      <c r="AF58" s="78">
        <f>('Real Revenue'!AF58+'Real Revenue'!AG58)/SUM('Real Revenue'!AF$56:AG$58)</f>
        <v>0.47081724279723014</v>
      </c>
      <c r="AG58" s="78">
        <f>('Real Revenue'!AG58+'Real Revenue'!AH58)/SUM('Real Revenue'!AG$56:AH$58)</f>
        <v>0.48506128154928013</v>
      </c>
      <c r="AH58" s="78">
        <f>('Real Revenue'!AH58+'Real Revenue'!AI58)/SUM('Real Revenue'!AH$56:AI$58)</f>
        <v>0.49698382963190901</v>
      </c>
      <c r="AI58" s="78">
        <f>('Real Revenue'!AI58+'Real Revenue'!AJ58)/SUM('Real Revenue'!AI$56:AJ$58)</f>
        <v>0.50131425265958651</v>
      </c>
      <c r="AJ58" s="78">
        <f>('Real Revenue'!AJ58+'Real Revenue'!AK58)/SUM('Real Revenue'!AJ$56:AK$58)</f>
        <v>0.50948944103983129</v>
      </c>
      <c r="AK58" s="78">
        <f>('Real Revenue'!AK58+'Real Revenue'!AL58)/SUM('Real Revenue'!AK$56:AL$58)</f>
        <v>0.54027434264826624</v>
      </c>
      <c r="AL58" s="78">
        <f>('Real Revenue'!AL58+'Real Revenue'!AM58)/SUM('Real Revenue'!AL$56:AM$58)</f>
        <v>0.54567135288847013</v>
      </c>
      <c r="AM58" s="78">
        <f>('Real Revenue'!AM58+'Real Revenue'!AN58)/SUM('Real Revenue'!AM$56:AN$58)</f>
        <v>0.53048913173816903</v>
      </c>
      <c r="AN58" s="78">
        <f>('Real Revenue'!AN58+'Real Revenue'!AO58)/SUM('Real Revenue'!AN$56:AO$58)</f>
        <v>0.54298019162108635</v>
      </c>
      <c r="AO58" s="78">
        <f>('Real Revenue'!AO58+'Real Revenue'!AP58)/SUM('Real Revenue'!AO$56:AP$58)</f>
        <v>0.54616980164571727</v>
      </c>
      <c r="AP58" s="78">
        <f>('Real Revenue'!AP58+'Real Revenue'!AQ58)/SUM('Real Revenue'!AP$56:AQ$58)</f>
        <v>0.51392751363800904</v>
      </c>
      <c r="AQ58" s="78">
        <f>('Real Revenue'!AQ58+'Real Revenue'!AR58)/SUM('Real Revenue'!AQ$56:AR$58)</f>
        <v>0.49195969998817096</v>
      </c>
      <c r="AR58" s="78">
        <f>('Real Revenue'!AR58+'Real Revenue'!AS58)/SUM('Real Revenue'!AR$56:AS$58)</f>
        <v>0.51230931564511861</v>
      </c>
      <c r="AS58" s="78" t="e">
        <f>('Real Revenue'!AS58+'Real Revenue'!AT58)/SUM('Real Revenue'!AS$56:AT$58)</f>
        <v>#N/A</v>
      </c>
      <c r="AT58" s="78" t="e">
        <f>('Real Revenue'!AT58+'Real Revenue'!AU58)/SUM('Real Revenue'!AT$56:AU$58)</f>
        <v>#N/A</v>
      </c>
      <c r="AU58" s="78" t="e">
        <f>('Real Revenue'!AU58+'Real Revenue'!AV58)/SUM('Real Revenue'!AU$56:AV$58)</f>
        <v>#N/A</v>
      </c>
      <c r="AV58" s="78" t="e">
        <f>('Real Revenue'!AV58+'Real Revenue'!AW58)/SUM('Real Revenue'!AV$56:AW$58)</f>
        <v>#N/A</v>
      </c>
      <c r="AW58" s="78" t="e">
        <f>('Real Revenue'!AW58+'Real Revenue'!AX58)/SUM('Real Revenue'!AW$56:AX$58)</f>
        <v>#N/A</v>
      </c>
      <c r="AX58" s="78" t="e">
        <f>('Real Revenue'!AX58+'Real Revenue'!AY58)/SUM('Real Revenue'!AX$56:AY$58)</f>
        <v>#N/A</v>
      </c>
      <c r="AY58" s="78" t="e">
        <f>('Real Revenue'!AY58+'Real Revenue'!AZ58)/SUM('Real Revenue'!AY$56:AZ$58)</f>
        <v>#N/A</v>
      </c>
      <c r="AZ58" s="78" t="e">
        <f>('Real Revenue'!AZ58+'Real Revenue'!BA58)/SUM('Real Revenue'!AZ$56:BA$58)</f>
        <v>#N/A</v>
      </c>
    </row>
    <row r="59" spans="1:52"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Revenue'!H59)/SUM('Real Revenue'!G$59:H$61)</f>
        <v>0.36667494224106117</v>
      </c>
      <c r="I59" s="79">
        <f>('Real Revenue'!H59+'Real Revenue'!I59)/SUM('Real Revenue'!H$59:I$61)</f>
        <v>0.36933352628306232</v>
      </c>
      <c r="J59" s="79">
        <f>('Real Revenue'!I59+'Real Revenue'!J59)/SUM('Real Revenue'!I$59:J$61)</f>
        <v>0.35751295012016771</v>
      </c>
      <c r="K59" s="79">
        <f>('Real Revenue'!J59+'Real Revenue'!K59)/SUM('Real Revenue'!J$59:K$61)</f>
        <v>0.34572147272506931</v>
      </c>
      <c r="L59" s="79">
        <f>('Real Revenue'!K59+'Real Revenue'!L59)/SUM('Real Revenue'!K$59:L$61)</f>
        <v>0.35015891489691353</v>
      </c>
      <c r="M59" s="79">
        <f>('Real Revenue'!L59+'Real Revenue'!M59)/SUM('Real Revenue'!L$59:M$61)</f>
        <v>0.34712224922577478</v>
      </c>
      <c r="N59" s="79">
        <f>('Real Revenue'!M59+'Real Revenue'!N59)/SUM('Real Revenue'!M$59:N$61)</f>
        <v>0.34442473093804515</v>
      </c>
      <c r="O59" s="79">
        <f>('Real Revenue'!N59+'Real Revenue'!O59)/SUM('Real Revenue'!N$59:O$61)</f>
        <v>0.35186088801879145</v>
      </c>
      <c r="P59" s="79">
        <f>('Real Revenue'!O59+'Real Revenue'!P59)/SUM('Real Revenue'!O$59:P$61)</f>
        <v>0.34617030970277901</v>
      </c>
      <c r="Q59" s="79">
        <f>('Real Revenue'!P59+'Real Revenue'!Q59)/SUM('Real Revenue'!P$59:Q$61)</f>
        <v>0.33895380217306481</v>
      </c>
      <c r="R59" s="79">
        <f>('Real Revenue'!Q59+'Real Revenue'!R59)/SUM('Real Revenue'!Q$59:R$61)</f>
        <v>0.34897803294369323</v>
      </c>
      <c r="S59" s="79">
        <f>('Real Revenue'!R59+'Real Revenue'!S59)/SUM('Real Revenue'!R$59:S$61)</f>
        <v>0.34209772136733912</v>
      </c>
      <c r="T59" s="79">
        <f>('Real Revenue'!S59+'Real Revenue'!T59)/SUM('Real Revenue'!S$59:T$61)</f>
        <v>0.33196660570242709</v>
      </c>
      <c r="U59" s="79">
        <f>('Real Revenue'!T59+'Real Revenue'!U59)/SUM('Real Revenue'!T$59:U$61)</f>
        <v>0.33017188904558398</v>
      </c>
      <c r="V59" s="79">
        <f>('Real Revenue'!U59+'Real Revenue'!V59)/SUM('Real Revenue'!U$59:V$61)</f>
        <v>0.31414210082909194</v>
      </c>
      <c r="W59" s="79">
        <f>('Real Revenue'!V59+'Real Revenue'!W59)/SUM('Real Revenue'!V$59:W$61)</f>
        <v>0.3139201906431825</v>
      </c>
      <c r="X59" s="79">
        <f>('Real Revenue'!W59+'Real Revenue'!X59)/SUM('Real Revenue'!W$59:X$61)</f>
        <v>0.32655603510797432</v>
      </c>
      <c r="Y59" s="79">
        <f>('Real Revenue'!X59+'Real Revenue'!Y59)/SUM('Real Revenue'!X$59:Y$61)</f>
        <v>0.33589922605669398</v>
      </c>
      <c r="Z59" s="79">
        <f>('Real Revenue'!Y59+'Real Revenue'!Z59)/SUM('Real Revenue'!Y$59:Z$61)</f>
        <v>0.33617871771037761</v>
      </c>
      <c r="AA59" s="79">
        <f>('Real Revenue'!Z59+'Real Revenue'!AA59)/SUM('Real Revenue'!Z$59:AA$61)</f>
        <v>0.33258532096585125</v>
      </c>
      <c r="AB59" s="79">
        <f>('Real Revenue'!AA59+'Real Revenue'!AB59)/SUM('Real Revenue'!AA$59:AB$61)</f>
        <v>0.32841670046504279</v>
      </c>
      <c r="AC59" s="79">
        <f>('Real Revenue'!AB59+'Real Revenue'!AC59)/SUM('Real Revenue'!AB$59:AC$61)</f>
        <v>0.32843869433504291</v>
      </c>
      <c r="AD59" s="79">
        <f>('Real Revenue'!AD59+'Real Revenue'!AE59)/SUM('Real Revenue'!AD$59:AE$61)</f>
        <v>0.3261392553304957</v>
      </c>
      <c r="AE59" s="79">
        <f>('Real Revenue'!AE59+'Real Revenue'!AF59)/SUM('Real Revenue'!AE$59:AF$61)</f>
        <v>0.32290806902184283</v>
      </c>
      <c r="AF59" s="79">
        <f>('Real Revenue'!AF59+'Real Revenue'!AG59)/SUM('Real Revenue'!AF$59:AG$61)</f>
        <v>0.31346668519195015</v>
      </c>
      <c r="AG59" s="79">
        <f>('Real Revenue'!AG59+'Real Revenue'!AH59)/SUM('Real Revenue'!AG$59:AH$61)</f>
        <v>0.29095313015723479</v>
      </c>
      <c r="AH59" s="79">
        <f>('Real Revenue'!AH59+'Real Revenue'!AI59)/SUM('Real Revenue'!AH$59:AI$61)</f>
        <v>0.29275740360723107</v>
      </c>
      <c r="AI59" s="79">
        <f>('Real Revenue'!AI59+'Real Revenue'!AJ59)/SUM('Real Revenue'!AI$59:AJ$61)</f>
        <v>0.30142112551688094</v>
      </c>
      <c r="AJ59" s="79">
        <f>('Real Revenue'!AJ59+'Real Revenue'!AK59)/SUM('Real Revenue'!AJ$59:AK$61)</f>
        <v>0.29896312432714933</v>
      </c>
      <c r="AK59" s="79">
        <f>('Real Revenue'!AK59+'Real Revenue'!AL59)/SUM('Real Revenue'!AK$59:AL$61)</f>
        <v>0.27693490693502504</v>
      </c>
      <c r="AL59" s="79">
        <f>('Real Revenue'!AL59+'Real Revenue'!AM59)/SUM('Real Revenue'!AL$59:AM$61)</f>
        <v>0.26709941155845524</v>
      </c>
      <c r="AM59" s="79">
        <f>('Real Revenue'!AM59+'Real Revenue'!AN59)/SUM('Real Revenue'!AM$59:AN$61)</f>
        <v>0.27858257042323059</v>
      </c>
      <c r="AN59" s="79">
        <f>('Real Revenue'!AN59+'Real Revenue'!AO59)/SUM('Real Revenue'!AN$59:AO$61)</f>
        <v>0.27427771014692481</v>
      </c>
      <c r="AO59" s="79">
        <f>('Real Revenue'!AO59+'Real Revenue'!AP59)/SUM('Real Revenue'!AO$59:AP$61)</f>
        <v>0.2767452009888689</v>
      </c>
      <c r="AP59" s="79">
        <f>('Real Revenue'!AP59+'Real Revenue'!AQ59)/SUM('Real Revenue'!AP$59:AQ$61)</f>
        <v>0.29633440449563814</v>
      </c>
      <c r="AQ59" s="79">
        <f>('Real Revenue'!AQ59+'Real Revenue'!AR59)/SUM('Real Revenue'!AQ$59:AR$61)</f>
        <v>0.30062144214406167</v>
      </c>
      <c r="AR59" s="79">
        <f>('Real Revenue'!AR59+'Real Revenue'!AS59)/SUM('Real Revenue'!AR$59:AS$61)</f>
        <v>0.29203039834316868</v>
      </c>
      <c r="AS59" s="79" t="e">
        <f>('Real Revenue'!AS59+'Real Revenue'!AT59)/SUM('Real Revenue'!AS$59:AT$61)</f>
        <v>#N/A</v>
      </c>
      <c r="AT59" s="79" t="e">
        <f>('Real Revenue'!AT59+'Real Revenue'!AU59)/SUM('Real Revenue'!AT$59:AU$61)</f>
        <v>#N/A</v>
      </c>
      <c r="AU59" s="79" t="e">
        <f>('Real Revenue'!AU59+'Real Revenue'!AV59)/SUM('Real Revenue'!AU$59:AV$61)</f>
        <v>#N/A</v>
      </c>
      <c r="AV59" s="79" t="e">
        <f>('Real Revenue'!AV59+'Real Revenue'!AW59)/SUM('Real Revenue'!AV$59:AW$61)</f>
        <v>#N/A</v>
      </c>
      <c r="AW59" s="79" t="e">
        <f>('Real Revenue'!AW59+'Real Revenue'!AX59)/SUM('Real Revenue'!AW$59:AX$61)</f>
        <v>#N/A</v>
      </c>
      <c r="AX59" s="79" t="e">
        <f>('Real Revenue'!AX59+'Real Revenue'!AY59)/SUM('Real Revenue'!AX$59:AY$61)</f>
        <v>#N/A</v>
      </c>
      <c r="AY59" s="79" t="e">
        <f>('Real Revenue'!AY59+'Real Revenue'!AZ59)/SUM('Real Revenue'!AY$59:AZ$61)</f>
        <v>#N/A</v>
      </c>
      <c r="AZ59" s="79" t="e">
        <f>('Real Revenue'!AZ59+'Real Revenue'!BA59)/SUM('Real Revenue'!AZ$59:BA$61)</f>
        <v>#N/A</v>
      </c>
    </row>
    <row r="60" spans="1:52"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Revenue'!H60)/SUM('Real Revenue'!G$59:H$61)</f>
        <v>0.26034283959225618</v>
      </c>
      <c r="I60" s="79">
        <f>('Real Revenue'!H60+'Real Revenue'!I60)/SUM('Real Revenue'!H$59:I$61)</f>
        <v>0.26057031075133247</v>
      </c>
      <c r="J60" s="79">
        <f>('Real Revenue'!I60+'Real Revenue'!J60)/SUM('Real Revenue'!I$59:J$61)</f>
        <v>0.25959026180131045</v>
      </c>
      <c r="K60" s="79">
        <f>('Real Revenue'!J60+'Real Revenue'!K60)/SUM('Real Revenue'!J$59:K$61)</f>
        <v>0.2551787259922364</v>
      </c>
      <c r="L60" s="79">
        <f>('Real Revenue'!K60+'Real Revenue'!L60)/SUM('Real Revenue'!K$59:L$61)</f>
        <v>0.25226741552028059</v>
      </c>
      <c r="M60" s="79">
        <f>('Real Revenue'!L60+'Real Revenue'!M60)/SUM('Real Revenue'!L$59:M$61)</f>
        <v>0.24453922870305433</v>
      </c>
      <c r="N60" s="79">
        <f>('Real Revenue'!M60+'Real Revenue'!N60)/SUM('Real Revenue'!M$59:N$61)</f>
        <v>0.25386296325818297</v>
      </c>
      <c r="O60" s="79">
        <f>('Real Revenue'!N60+'Real Revenue'!O60)/SUM('Real Revenue'!N$59:O$61)</f>
        <v>0.27679624962802285</v>
      </c>
      <c r="P60" s="79">
        <f>('Real Revenue'!O60+'Real Revenue'!P60)/SUM('Real Revenue'!O$59:P$61)</f>
        <v>0.27497469069707087</v>
      </c>
      <c r="Q60" s="79">
        <f>('Real Revenue'!P60+'Real Revenue'!Q60)/SUM('Real Revenue'!P$59:Q$61)</f>
        <v>0.26854494256056716</v>
      </c>
      <c r="R60" s="79">
        <f>('Real Revenue'!Q60+'Real Revenue'!R60)/SUM('Real Revenue'!Q$59:R$61)</f>
        <v>0.26780568959043333</v>
      </c>
      <c r="S60" s="79">
        <f>('Real Revenue'!R60+'Real Revenue'!S60)/SUM('Real Revenue'!R$59:S$61)</f>
        <v>0.26247705048904185</v>
      </c>
      <c r="T60" s="79">
        <f>('Real Revenue'!S60+'Real Revenue'!T60)/SUM('Real Revenue'!S$59:T$61)</f>
        <v>0.25986805871754826</v>
      </c>
      <c r="U60" s="79">
        <f>('Real Revenue'!T60+'Real Revenue'!U60)/SUM('Real Revenue'!T$59:U$61)</f>
        <v>0.26643194607962634</v>
      </c>
      <c r="V60" s="79">
        <f>('Real Revenue'!U60+'Real Revenue'!V60)/SUM('Real Revenue'!U$59:V$61)</f>
        <v>0.27546712319306793</v>
      </c>
      <c r="W60" s="79">
        <f>('Real Revenue'!V60+'Real Revenue'!W60)/SUM('Real Revenue'!V$59:W$61)</f>
        <v>0.28000369310437878</v>
      </c>
      <c r="X60" s="79">
        <f>('Real Revenue'!W60+'Real Revenue'!X60)/SUM('Real Revenue'!W$59:X$61)</f>
        <v>0.28539068841961307</v>
      </c>
      <c r="Y60" s="79">
        <f>('Real Revenue'!X60+'Real Revenue'!Y60)/SUM('Real Revenue'!X$59:Y$61)</f>
        <v>0.28673089588493111</v>
      </c>
      <c r="Z60" s="79">
        <f>('Real Revenue'!Y60+'Real Revenue'!Z60)/SUM('Real Revenue'!Y$59:Z$61)</f>
        <v>0.29014198784662876</v>
      </c>
      <c r="AA60" s="79">
        <f>('Real Revenue'!Z60+'Real Revenue'!AA60)/SUM('Real Revenue'!Z$59:AA$61)</f>
        <v>0.2961693375222923</v>
      </c>
      <c r="AB60" s="79">
        <f>('Real Revenue'!AA60+'Real Revenue'!AB60)/SUM('Real Revenue'!AA$59:AB$61)</f>
        <v>0.2999325947970774</v>
      </c>
      <c r="AC60" s="79">
        <f>('Real Revenue'!AB60+'Real Revenue'!AC60)/SUM('Real Revenue'!AB$59:AC$61)</f>
        <v>0.29435899059165682</v>
      </c>
      <c r="AD60" s="79">
        <f>('Real Revenue'!AD60+'Real Revenue'!AE60)/SUM('Real Revenue'!AD$59:AE$61)</f>
        <v>0.27475852193033007</v>
      </c>
      <c r="AE60" s="79">
        <f>('Real Revenue'!AE60+'Real Revenue'!AF60)/SUM('Real Revenue'!AE$59:AF$61)</f>
        <v>0.27973859919685012</v>
      </c>
      <c r="AF60" s="79">
        <f>('Real Revenue'!AF60+'Real Revenue'!AG60)/SUM('Real Revenue'!AF$59:AG$61)</f>
        <v>0.29979820460490997</v>
      </c>
      <c r="AG60" s="79">
        <f>('Real Revenue'!AG60+'Real Revenue'!AH60)/SUM('Real Revenue'!AG$59:AH$61)</f>
        <v>0.3089641593741147</v>
      </c>
      <c r="AH60" s="79">
        <f>('Real Revenue'!AH60+'Real Revenue'!AI60)/SUM('Real Revenue'!AH$59:AI$61)</f>
        <v>0.31010031433112967</v>
      </c>
      <c r="AI60" s="79">
        <f>('Real Revenue'!AI60+'Real Revenue'!AJ60)/SUM('Real Revenue'!AI$59:AJ$61)</f>
        <v>0.30171471757690255</v>
      </c>
      <c r="AJ60" s="79">
        <f>('Real Revenue'!AJ60+'Real Revenue'!AK60)/SUM('Real Revenue'!AJ$59:AK$61)</f>
        <v>0.29667451307721776</v>
      </c>
      <c r="AK60" s="79">
        <f>('Real Revenue'!AK60+'Real Revenue'!AL60)/SUM('Real Revenue'!AK$59:AL$61)</f>
        <v>0.30121423989224366</v>
      </c>
      <c r="AL60" s="79">
        <f>('Real Revenue'!AL60+'Real Revenue'!AM60)/SUM('Real Revenue'!AL$59:AM$61)</f>
        <v>0.31598059117104144</v>
      </c>
      <c r="AM60" s="79">
        <f>('Real Revenue'!AM60+'Real Revenue'!AN60)/SUM('Real Revenue'!AM$59:AN$61)</f>
        <v>0.31879731879523687</v>
      </c>
      <c r="AN60" s="79">
        <f>('Real Revenue'!AN60+'Real Revenue'!AO60)/SUM('Real Revenue'!AN$59:AO$61)</f>
        <v>0.32445095165319854</v>
      </c>
      <c r="AO60" s="79">
        <f>('Real Revenue'!AO60+'Real Revenue'!AP60)/SUM('Real Revenue'!AO$59:AP$61)</f>
        <v>0.33978308214351727</v>
      </c>
      <c r="AP60" s="79">
        <f>('Real Revenue'!AP60+'Real Revenue'!AQ60)/SUM('Real Revenue'!AP$59:AQ$61)</f>
        <v>0.3525843027156928</v>
      </c>
      <c r="AQ60" s="79">
        <f>('Real Revenue'!AQ60+'Real Revenue'!AR60)/SUM('Real Revenue'!AQ$59:AR$61)</f>
        <v>0.35893975377702392</v>
      </c>
      <c r="AR60" s="79">
        <f>('Real Revenue'!AR60+'Real Revenue'!AS60)/SUM('Real Revenue'!AR$59:AS$61)</f>
        <v>0.36561932878046571</v>
      </c>
      <c r="AS60" s="79" t="e">
        <f>('Real Revenue'!AS60+'Real Revenue'!AT60)/SUM('Real Revenue'!AS$59:AT$61)</f>
        <v>#N/A</v>
      </c>
      <c r="AT60" s="79" t="e">
        <f>('Real Revenue'!AT60+'Real Revenue'!AU60)/SUM('Real Revenue'!AT$59:AU$61)</f>
        <v>#N/A</v>
      </c>
      <c r="AU60" s="79" t="e">
        <f>('Real Revenue'!AU60+'Real Revenue'!AV60)/SUM('Real Revenue'!AU$59:AV$61)</f>
        <v>#N/A</v>
      </c>
      <c r="AV60" s="79" t="e">
        <f>('Real Revenue'!AV60+'Real Revenue'!AW60)/SUM('Real Revenue'!AV$59:AW$61)</f>
        <v>#N/A</v>
      </c>
      <c r="AW60" s="79" t="e">
        <f>('Real Revenue'!AW60+'Real Revenue'!AX60)/SUM('Real Revenue'!AW$59:AX$61)</f>
        <v>#N/A</v>
      </c>
      <c r="AX60" s="79" t="e">
        <f>('Real Revenue'!AX60+'Real Revenue'!AY60)/SUM('Real Revenue'!AX$59:AY$61)</f>
        <v>#N/A</v>
      </c>
      <c r="AY60" s="79" t="e">
        <f>('Real Revenue'!AY60+'Real Revenue'!AZ60)/SUM('Real Revenue'!AY$59:AZ$61)</f>
        <v>#N/A</v>
      </c>
      <c r="AZ60" s="79" t="e">
        <f>('Real Revenue'!AZ60+'Real Revenue'!BA60)/SUM('Real Revenue'!AZ$59:BA$61)</f>
        <v>#N/A</v>
      </c>
    </row>
    <row r="61" spans="1:52"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Revenue'!H61)/SUM('Real Revenue'!G$59:H$61)</f>
        <v>0.37298221816668259</v>
      </c>
      <c r="I61" s="79">
        <f>('Real Revenue'!H61+'Real Revenue'!I61)/SUM('Real Revenue'!H$59:I$61)</f>
        <v>0.37009616296560516</v>
      </c>
      <c r="J61" s="79">
        <f>('Real Revenue'!I61+'Real Revenue'!J61)/SUM('Real Revenue'!I$59:J$61)</f>
        <v>0.3828967880785219</v>
      </c>
      <c r="K61" s="79">
        <f>('Real Revenue'!J61+'Real Revenue'!K61)/SUM('Real Revenue'!J$59:K$61)</f>
        <v>0.39909980128269434</v>
      </c>
      <c r="L61" s="79">
        <f>('Real Revenue'!K61+'Real Revenue'!L61)/SUM('Real Revenue'!K$59:L$61)</f>
        <v>0.39757366958280571</v>
      </c>
      <c r="M61" s="79">
        <f>('Real Revenue'!L61+'Real Revenue'!M61)/SUM('Real Revenue'!L$59:M$61)</f>
        <v>0.40833852207117088</v>
      </c>
      <c r="N61" s="79">
        <f>('Real Revenue'!M61+'Real Revenue'!N61)/SUM('Real Revenue'!M$59:N$61)</f>
        <v>0.40171230580377193</v>
      </c>
      <c r="O61" s="79">
        <f>('Real Revenue'!N61+'Real Revenue'!O61)/SUM('Real Revenue'!N$59:O$61)</f>
        <v>0.3713428623531857</v>
      </c>
      <c r="P61" s="79">
        <f>('Real Revenue'!O61+'Real Revenue'!P61)/SUM('Real Revenue'!O$59:P$61)</f>
        <v>0.37885499960015012</v>
      </c>
      <c r="Q61" s="79">
        <f>('Real Revenue'!P61+'Real Revenue'!Q61)/SUM('Real Revenue'!P$59:Q$61)</f>
        <v>0.39250125526636803</v>
      </c>
      <c r="R61" s="79">
        <f>('Real Revenue'!Q61+'Real Revenue'!R61)/SUM('Real Revenue'!Q$59:R$61)</f>
        <v>0.38321627746587344</v>
      </c>
      <c r="S61" s="79">
        <f>('Real Revenue'!R61+'Real Revenue'!S61)/SUM('Real Revenue'!R$59:S$61)</f>
        <v>0.39542522814361913</v>
      </c>
      <c r="T61" s="79">
        <f>('Real Revenue'!S61+'Real Revenue'!T61)/SUM('Real Revenue'!S$59:T$61)</f>
        <v>0.40816533558002477</v>
      </c>
      <c r="U61" s="79">
        <f>('Real Revenue'!T61+'Real Revenue'!U61)/SUM('Real Revenue'!T$59:U$61)</f>
        <v>0.40339616487478969</v>
      </c>
      <c r="V61" s="79">
        <f>('Real Revenue'!U61+'Real Revenue'!V61)/SUM('Real Revenue'!U$59:V$61)</f>
        <v>0.41039077597784007</v>
      </c>
      <c r="W61" s="79">
        <f>('Real Revenue'!V61+'Real Revenue'!W61)/SUM('Real Revenue'!V$59:W$61)</f>
        <v>0.40607611625243861</v>
      </c>
      <c r="X61" s="79">
        <f>('Real Revenue'!W61+'Real Revenue'!X61)/SUM('Real Revenue'!W$59:X$61)</f>
        <v>0.38805327647241256</v>
      </c>
      <c r="Y61" s="79">
        <f>('Real Revenue'!X61+'Real Revenue'!Y61)/SUM('Real Revenue'!X$59:Y$61)</f>
        <v>0.37736987805837485</v>
      </c>
      <c r="Z61" s="79">
        <f>('Real Revenue'!Y61+'Real Revenue'!Z61)/SUM('Real Revenue'!Y$59:Z$61)</f>
        <v>0.37367929444299336</v>
      </c>
      <c r="AA61" s="79">
        <f>('Real Revenue'!Z61+'Real Revenue'!AA61)/SUM('Real Revenue'!Z$59:AA$61)</f>
        <v>0.37124534151185656</v>
      </c>
      <c r="AB61" s="79">
        <f>('Real Revenue'!AA61+'Real Revenue'!AB61)/SUM('Real Revenue'!AA$59:AB$61)</f>
        <v>0.37165070473787976</v>
      </c>
      <c r="AC61" s="79">
        <f>('Real Revenue'!AB61+'Real Revenue'!AC61)/SUM('Real Revenue'!AB$59:AC$61)</f>
        <v>0.37720231507330021</v>
      </c>
      <c r="AD61" s="79">
        <f>('Real Revenue'!AD61+'Real Revenue'!AE61)/SUM('Real Revenue'!AD$59:AE$61)</f>
        <v>0.39910222273917423</v>
      </c>
      <c r="AE61" s="79">
        <f>('Real Revenue'!AE61+'Real Revenue'!AF61)/SUM('Real Revenue'!AE$59:AF$61)</f>
        <v>0.39735333178130705</v>
      </c>
      <c r="AF61" s="79">
        <f>('Real Revenue'!AF61+'Real Revenue'!AG61)/SUM('Real Revenue'!AF$59:AG$61)</f>
        <v>0.38673511020313978</v>
      </c>
      <c r="AG61" s="79">
        <f>('Real Revenue'!AG61+'Real Revenue'!AH61)/SUM('Real Revenue'!AG$59:AH$61)</f>
        <v>0.4000827104686504</v>
      </c>
      <c r="AH61" s="79">
        <f>('Real Revenue'!AH61+'Real Revenue'!AI61)/SUM('Real Revenue'!AH$59:AI$61)</f>
        <v>0.39714228206163932</v>
      </c>
      <c r="AI61" s="79">
        <f>('Real Revenue'!AI61+'Real Revenue'!AJ61)/SUM('Real Revenue'!AI$59:AJ$61)</f>
        <v>0.39686415690621651</v>
      </c>
      <c r="AJ61" s="79">
        <f>('Real Revenue'!AJ61+'Real Revenue'!AK61)/SUM('Real Revenue'!AJ$59:AK$61)</f>
        <v>0.4043623625956328</v>
      </c>
      <c r="AK61" s="79">
        <f>('Real Revenue'!AK61+'Real Revenue'!AL61)/SUM('Real Revenue'!AK$59:AL$61)</f>
        <v>0.42185085317273119</v>
      </c>
      <c r="AL61" s="79">
        <f>('Real Revenue'!AL61+'Real Revenue'!AM61)/SUM('Real Revenue'!AL$59:AM$61)</f>
        <v>0.41691999727050344</v>
      </c>
      <c r="AM61" s="79">
        <f>('Real Revenue'!AM61+'Real Revenue'!AN61)/SUM('Real Revenue'!AM$59:AN$61)</f>
        <v>0.40262011078153254</v>
      </c>
      <c r="AN61" s="79">
        <f>('Real Revenue'!AN61+'Real Revenue'!AO61)/SUM('Real Revenue'!AN$59:AO$61)</f>
        <v>0.40127133819987665</v>
      </c>
      <c r="AO61" s="79">
        <f>('Real Revenue'!AO61+'Real Revenue'!AP61)/SUM('Real Revenue'!AO$59:AP$61)</f>
        <v>0.38347171686761383</v>
      </c>
      <c r="AP61" s="79">
        <f>('Real Revenue'!AP61+'Real Revenue'!AQ61)/SUM('Real Revenue'!AP$59:AQ$61)</f>
        <v>0.35108129278866901</v>
      </c>
      <c r="AQ61" s="79">
        <f>('Real Revenue'!AQ61+'Real Revenue'!AR61)/SUM('Real Revenue'!AQ$59:AR$61)</f>
        <v>0.34043880407891453</v>
      </c>
      <c r="AR61" s="79">
        <f>('Real Revenue'!AR61+'Real Revenue'!AS61)/SUM('Real Revenue'!AR$59:AS$61)</f>
        <v>0.3423502728763656</v>
      </c>
      <c r="AS61" s="79" t="e">
        <f>('Real Revenue'!AS61+'Real Revenue'!AT61)/SUM('Real Revenue'!AS$59:AT$61)</f>
        <v>#N/A</v>
      </c>
      <c r="AT61" s="79" t="e">
        <f>('Real Revenue'!AT61+'Real Revenue'!AU61)/SUM('Real Revenue'!AT$59:AU$61)</f>
        <v>#N/A</v>
      </c>
      <c r="AU61" s="79" t="e">
        <f>('Real Revenue'!AU61+'Real Revenue'!AV61)/SUM('Real Revenue'!AU$59:AV$61)</f>
        <v>#N/A</v>
      </c>
      <c r="AV61" s="79" t="e">
        <f>('Real Revenue'!AV61+'Real Revenue'!AW61)/SUM('Real Revenue'!AV$59:AW$61)</f>
        <v>#N/A</v>
      </c>
      <c r="AW61" s="79" t="e">
        <f>('Real Revenue'!AW61+'Real Revenue'!AX61)/SUM('Real Revenue'!AW$59:AX$61)</f>
        <v>#N/A</v>
      </c>
      <c r="AX61" s="79" t="e">
        <f>('Real Revenue'!AX61+'Real Revenue'!AY61)/SUM('Real Revenue'!AX$59:AY$61)</f>
        <v>#N/A</v>
      </c>
      <c r="AY61" s="79" t="e">
        <f>('Real Revenue'!AY61+'Real Revenue'!AZ61)/SUM('Real Revenue'!AY$59:AZ$61)</f>
        <v>#N/A</v>
      </c>
      <c r="AZ61" s="79" t="e">
        <f>('Real Revenue'!AZ61+'Real Revenue'!BA61)/SUM('Real Revenue'!AZ$59:BA$61)</f>
        <v>#N/A</v>
      </c>
    </row>
    <row r="62" spans="1:52"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Revenue'!H62)/SUM('Real Revenue'!G$62:H$64)</f>
        <v>0.27665052934835499</v>
      </c>
      <c r="I62" s="78">
        <f>('Real Revenue'!H62+'Real Revenue'!I62)/SUM('Real Revenue'!H$62:I$64)</f>
        <v>0.26434023571534243</v>
      </c>
      <c r="J62" s="78">
        <f>('Real Revenue'!I62+'Real Revenue'!J62)/SUM('Real Revenue'!I$62:J$64)</f>
        <v>0.22903701875186036</v>
      </c>
      <c r="K62" s="78">
        <f>('Real Revenue'!J62+'Real Revenue'!K62)/SUM('Real Revenue'!J$62:K$64)</f>
        <v>0.20667052626886856</v>
      </c>
      <c r="L62" s="78">
        <f>('Real Revenue'!K62+'Real Revenue'!L62)/SUM('Real Revenue'!K$62:L$64)</f>
        <v>0.2000791750810271</v>
      </c>
      <c r="M62" s="78">
        <f>('Real Revenue'!L62+'Real Revenue'!M62)/SUM('Real Revenue'!L$62:M$64)</f>
        <v>0.21967651551039852</v>
      </c>
      <c r="N62" s="78">
        <f>('Real Revenue'!M62+'Real Revenue'!N62)/SUM('Real Revenue'!M$62:N$64)</f>
        <v>0.24459558426944214</v>
      </c>
      <c r="O62" s="78">
        <f>('Real Revenue'!N62+'Real Revenue'!O62)/SUM('Real Revenue'!N$62:O$64)</f>
        <v>0.25784991654341405</v>
      </c>
      <c r="P62" s="78">
        <f>('Real Revenue'!O62+'Real Revenue'!P62)/SUM('Real Revenue'!O$62:P$64)</f>
        <v>0.27615134000674507</v>
      </c>
      <c r="Q62" s="78">
        <f>('Real Revenue'!P62+'Real Revenue'!Q62)/SUM('Real Revenue'!P$62:Q$64)</f>
        <v>0.2762063430120188</v>
      </c>
      <c r="R62" s="78">
        <f>('Real Revenue'!Q62+'Real Revenue'!R62)/SUM('Real Revenue'!Q$62:R$64)</f>
        <v>0.2721938939916887</v>
      </c>
      <c r="S62" s="78">
        <f>('Real Revenue'!R62+'Real Revenue'!S62)/SUM('Real Revenue'!R$62:S$64)</f>
        <v>0.27080363493664017</v>
      </c>
      <c r="T62" s="78">
        <f>('Real Revenue'!S62+'Real Revenue'!T62)/SUM('Real Revenue'!S$62:T$64)</f>
        <v>0.27095788273372268</v>
      </c>
      <c r="U62" s="78">
        <f>('Real Revenue'!T62+'Real Revenue'!U62)/SUM('Real Revenue'!T$62:U$64)</f>
        <v>0.29229800332075107</v>
      </c>
      <c r="V62" s="78">
        <f>('Real Revenue'!U62+'Real Revenue'!V62)/SUM('Real Revenue'!U$62:V$64)</f>
        <v>0.30315899675019142</v>
      </c>
      <c r="W62" s="78">
        <f>('Real Revenue'!V62+'Real Revenue'!W62)/SUM('Real Revenue'!V$62:W$64)</f>
        <v>0.29041554284691407</v>
      </c>
      <c r="X62" s="78">
        <f>('Real Revenue'!W62+'Real Revenue'!X62)/SUM('Real Revenue'!W$62:X$64)</f>
        <v>0.29120111101535784</v>
      </c>
      <c r="Y62" s="78">
        <f>('Real Revenue'!X62+'Real Revenue'!Y62)/SUM('Real Revenue'!X$62:Y$64)</f>
        <v>0.29459733950429245</v>
      </c>
      <c r="Z62" s="78">
        <f>('Real Revenue'!Y62+'Real Revenue'!Z62)/SUM('Real Revenue'!Y$62:Z$64)</f>
        <v>0.28622979341143295</v>
      </c>
      <c r="AA62" s="78">
        <f>('Real Revenue'!Z62+'Real Revenue'!AA62)/SUM('Real Revenue'!Z$62:AA$64)</f>
        <v>0.27775355859337009</v>
      </c>
      <c r="AB62" s="78">
        <f>('Real Revenue'!AA62+'Real Revenue'!AB62)/SUM('Real Revenue'!AA$62:AB$64)</f>
        <v>0.2726697278357722</v>
      </c>
      <c r="AC62" s="78">
        <f>('Real Revenue'!AB62+'Real Revenue'!AC62)/SUM('Real Revenue'!AB$62:AC$64)</f>
        <v>0.26328255692052971</v>
      </c>
      <c r="AD62" s="78">
        <f>('Real Revenue'!AD62+'Real Revenue'!AE62)/SUM('Real Revenue'!AD$62:AE$64)</f>
        <v>0.24083034160528122</v>
      </c>
      <c r="AE62" s="78">
        <f>('Real Revenue'!AE62+'Real Revenue'!AF62)/SUM('Real Revenue'!AE$62:AF$64)</f>
        <v>0.22899825035649043</v>
      </c>
      <c r="AF62" s="78">
        <f>('Real Revenue'!AF62+'Real Revenue'!AG62)/SUM('Real Revenue'!AF$62:AG$64)</f>
        <v>0.23571599689885142</v>
      </c>
      <c r="AG62" s="78">
        <f>('Real Revenue'!AG62+'Real Revenue'!AH62)/SUM('Real Revenue'!AG$62:AH$64)</f>
        <v>0.23532293830502846</v>
      </c>
      <c r="AH62" s="78">
        <f>('Real Revenue'!AH62+'Real Revenue'!AI62)/SUM('Real Revenue'!AH$62:AI$64)</f>
        <v>0.21919354977792163</v>
      </c>
      <c r="AI62" s="78">
        <f>('Real Revenue'!AI62+'Real Revenue'!AJ62)/SUM('Real Revenue'!AI$62:AJ$64)</f>
        <v>0.21278869194233896</v>
      </c>
      <c r="AJ62" s="78">
        <f>('Real Revenue'!AJ62+'Real Revenue'!AK62)/SUM('Real Revenue'!AJ$62:AK$64)</f>
        <v>0.22362752275706904</v>
      </c>
      <c r="AK62" s="78">
        <f>('Real Revenue'!AK62+'Real Revenue'!AL62)/SUM('Real Revenue'!AK$62:AL$64)</f>
        <v>0.21755174278600334</v>
      </c>
      <c r="AL62" s="78">
        <f>('Real Revenue'!AL62+'Real Revenue'!AM62)/SUM('Real Revenue'!AL$62:AM$64)</f>
        <v>0.21368988514880463</v>
      </c>
      <c r="AM62" s="78">
        <f>('Real Revenue'!AM62+'Real Revenue'!AN62)/SUM('Real Revenue'!AM$62:AN$64)</f>
        <v>0.21668369100160528</v>
      </c>
      <c r="AN62" s="78">
        <f>('Real Revenue'!AN62+'Real Revenue'!AO62)/SUM('Real Revenue'!AN$62:AO$64)</f>
        <v>0.20716067886485673</v>
      </c>
      <c r="AO62" s="78">
        <f>('Real Revenue'!AO62+'Real Revenue'!AP62)/SUM('Real Revenue'!AO$62:AP$64)</f>
        <v>0.20429961022010065</v>
      </c>
      <c r="AP62" s="78">
        <f>('Real Revenue'!AP62+'Real Revenue'!AQ62)/SUM('Real Revenue'!AP$62:AQ$64)</f>
        <v>0.2026287780381362</v>
      </c>
      <c r="AQ62" s="78">
        <f>('Real Revenue'!AQ62+'Real Revenue'!AR62)/SUM('Real Revenue'!AQ$62:AR$64)</f>
        <v>0.2159086967566029</v>
      </c>
      <c r="AR62" s="78">
        <f>('Real Revenue'!AR62+'Real Revenue'!AS62)/SUM('Real Revenue'!AR$62:AS$64)</f>
        <v>0.22284468777834202</v>
      </c>
      <c r="AS62" s="78" t="e">
        <f>('Real Revenue'!AS62+'Real Revenue'!AT62)/SUM('Real Revenue'!AS$62:AT$64)</f>
        <v>#N/A</v>
      </c>
      <c r="AT62" s="78" t="e">
        <f>('Real Revenue'!AT62+'Real Revenue'!AU62)/SUM('Real Revenue'!AT$62:AU$64)</f>
        <v>#N/A</v>
      </c>
      <c r="AU62" s="78" t="e">
        <f>('Real Revenue'!AU62+'Real Revenue'!AV62)/SUM('Real Revenue'!AU$62:AV$64)</f>
        <v>#N/A</v>
      </c>
      <c r="AV62" s="78" t="e">
        <f>('Real Revenue'!AV62+'Real Revenue'!AW62)/SUM('Real Revenue'!AV$62:AW$64)</f>
        <v>#N/A</v>
      </c>
      <c r="AW62" s="78" t="e">
        <f>('Real Revenue'!AW62+'Real Revenue'!AX62)/SUM('Real Revenue'!AW$62:AX$64)</f>
        <v>#N/A</v>
      </c>
      <c r="AX62" s="78" t="e">
        <f>('Real Revenue'!AX62+'Real Revenue'!AY62)/SUM('Real Revenue'!AX$62:AY$64)</f>
        <v>#N/A</v>
      </c>
      <c r="AY62" s="78" t="e">
        <f>('Real Revenue'!AY62+'Real Revenue'!AZ62)/SUM('Real Revenue'!AY$62:AZ$64)</f>
        <v>#N/A</v>
      </c>
      <c r="AZ62" s="78" t="e">
        <f>('Real Revenue'!AZ62+'Real Revenue'!BA62)/SUM('Real Revenue'!AZ$62:BA$64)</f>
        <v>#N/A</v>
      </c>
    </row>
    <row r="63" spans="1:52"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Revenue'!H63)/SUM('Real Revenue'!G$62:H$64)</f>
        <v>0.27371443863877887</v>
      </c>
      <c r="I63" s="78">
        <f>('Real Revenue'!H63+'Real Revenue'!I63)/SUM('Real Revenue'!H$62:I$64)</f>
        <v>0.26139506258379341</v>
      </c>
      <c r="J63" s="78">
        <f>('Real Revenue'!I63+'Real Revenue'!J63)/SUM('Real Revenue'!I$62:J$64)</f>
        <v>0.2628498190032309</v>
      </c>
      <c r="K63" s="78">
        <f>('Real Revenue'!J63+'Real Revenue'!K63)/SUM('Real Revenue'!J$62:K$64)</f>
        <v>0.27179371139946251</v>
      </c>
      <c r="L63" s="78">
        <f>('Real Revenue'!K63+'Real Revenue'!L63)/SUM('Real Revenue'!K$62:L$64)</f>
        <v>0.28166425420042185</v>
      </c>
      <c r="M63" s="78">
        <f>('Real Revenue'!L63+'Real Revenue'!M63)/SUM('Real Revenue'!L$62:M$64)</f>
        <v>0.28961333709078424</v>
      </c>
      <c r="N63" s="78">
        <f>('Real Revenue'!M63+'Real Revenue'!N63)/SUM('Real Revenue'!M$62:N$64)</f>
        <v>0.28278373545883989</v>
      </c>
      <c r="O63" s="78">
        <f>('Real Revenue'!N63+'Real Revenue'!O63)/SUM('Real Revenue'!N$62:O$64)</f>
        <v>0.26696763729148965</v>
      </c>
      <c r="P63" s="78">
        <f>('Real Revenue'!O63+'Real Revenue'!P63)/SUM('Real Revenue'!O$62:P$64)</f>
        <v>0.26313770723597529</v>
      </c>
      <c r="Q63" s="78">
        <f>('Real Revenue'!P63+'Real Revenue'!Q63)/SUM('Real Revenue'!P$62:Q$64)</f>
        <v>0.26153235466808156</v>
      </c>
      <c r="R63" s="78">
        <f>('Real Revenue'!Q63+'Real Revenue'!R63)/SUM('Real Revenue'!Q$62:R$64)</f>
        <v>0.25678334182239709</v>
      </c>
      <c r="S63" s="78">
        <f>('Real Revenue'!R63+'Real Revenue'!S63)/SUM('Real Revenue'!R$62:S$64)</f>
        <v>0.26164775371112658</v>
      </c>
      <c r="T63" s="78">
        <f>('Real Revenue'!S63+'Real Revenue'!T63)/SUM('Real Revenue'!S$62:T$64)</f>
        <v>0.26628119720718552</v>
      </c>
      <c r="U63" s="78">
        <f>('Real Revenue'!T63+'Real Revenue'!U63)/SUM('Real Revenue'!T$62:U$64)</f>
        <v>0.25583736957936154</v>
      </c>
      <c r="V63" s="78">
        <f>('Real Revenue'!U63+'Real Revenue'!V63)/SUM('Real Revenue'!U$62:V$64)</f>
        <v>0.25380093047635344</v>
      </c>
      <c r="W63" s="78">
        <f>('Real Revenue'!V63+'Real Revenue'!W63)/SUM('Real Revenue'!V$62:W$64)</f>
        <v>0.26612466188288081</v>
      </c>
      <c r="X63" s="78">
        <f>('Real Revenue'!W63+'Real Revenue'!X63)/SUM('Real Revenue'!W$62:X$64)</f>
        <v>0.27758827016377896</v>
      </c>
      <c r="Y63" s="78">
        <f>('Real Revenue'!X63+'Real Revenue'!Y63)/SUM('Real Revenue'!X$62:Y$64)</f>
        <v>0.27686719967718137</v>
      </c>
      <c r="Z63" s="78">
        <f>('Real Revenue'!Y63+'Real Revenue'!Z63)/SUM('Real Revenue'!Y$62:Z$64)</f>
        <v>0.26663031617294247</v>
      </c>
      <c r="AA63" s="78">
        <f>('Real Revenue'!Z63+'Real Revenue'!AA63)/SUM('Real Revenue'!Z$62:AA$64)</f>
        <v>0.26903581383025099</v>
      </c>
      <c r="AB63" s="78">
        <f>('Real Revenue'!AA63+'Real Revenue'!AB63)/SUM('Real Revenue'!AA$62:AB$64)</f>
        <v>0.27673315818546251</v>
      </c>
      <c r="AC63" s="78">
        <f>('Real Revenue'!AB63+'Real Revenue'!AC63)/SUM('Real Revenue'!AB$62:AC$64)</f>
        <v>0.27558852288701002</v>
      </c>
      <c r="AD63" s="78">
        <f>('Real Revenue'!AD63+'Real Revenue'!AE63)/SUM('Real Revenue'!AD$62:AE$64)</f>
        <v>0.27495350734496837</v>
      </c>
      <c r="AE63" s="78">
        <f>('Real Revenue'!AE63+'Real Revenue'!AF63)/SUM('Real Revenue'!AE$62:AF$64)</f>
        <v>0.27804965245662555</v>
      </c>
      <c r="AF63" s="78">
        <f>('Real Revenue'!AF63+'Real Revenue'!AG63)/SUM('Real Revenue'!AF$62:AG$64)</f>
        <v>0.28282263335237384</v>
      </c>
      <c r="AG63" s="78">
        <f>('Real Revenue'!AG63+'Real Revenue'!AH63)/SUM('Real Revenue'!AG$62:AH$64)</f>
        <v>0.29834487642907959</v>
      </c>
      <c r="AH63" s="78">
        <f>('Real Revenue'!AH63+'Real Revenue'!AI63)/SUM('Real Revenue'!AH$62:AI$64)</f>
        <v>0.30979606880470384</v>
      </c>
      <c r="AI63" s="78">
        <f>('Real Revenue'!AI63+'Real Revenue'!AJ63)/SUM('Real Revenue'!AI$62:AJ$64)</f>
        <v>0.30951765766046796</v>
      </c>
      <c r="AJ63" s="78">
        <f>('Real Revenue'!AJ63+'Real Revenue'!AK63)/SUM('Real Revenue'!AJ$62:AK$64)</f>
        <v>0.30465043288250482</v>
      </c>
      <c r="AK63" s="78">
        <f>('Real Revenue'!AK63+'Real Revenue'!AL63)/SUM('Real Revenue'!AK$62:AL$64)</f>
        <v>0.28767836019483434</v>
      </c>
      <c r="AL63" s="78">
        <f>('Real Revenue'!AL63+'Real Revenue'!AM63)/SUM('Real Revenue'!AL$62:AM$64)</f>
        <v>0.26782457234517765</v>
      </c>
      <c r="AM63" s="78">
        <f>('Real Revenue'!AM63+'Real Revenue'!AN63)/SUM('Real Revenue'!AM$62:AN$64)</f>
        <v>0.26970482573621596</v>
      </c>
      <c r="AN63" s="78">
        <f>('Real Revenue'!AN63+'Real Revenue'!AO63)/SUM('Real Revenue'!AN$62:AO$64)</f>
        <v>0.26853028776856441</v>
      </c>
      <c r="AO63" s="78">
        <f>('Real Revenue'!AO63+'Real Revenue'!AP63)/SUM('Real Revenue'!AO$62:AP$64)</f>
        <v>0.27108317384925096</v>
      </c>
      <c r="AP63" s="78">
        <f>('Real Revenue'!AP63+'Real Revenue'!AQ63)/SUM('Real Revenue'!AP$62:AQ$64)</f>
        <v>0.27830667540856491</v>
      </c>
      <c r="AQ63" s="78">
        <f>('Real Revenue'!AQ63+'Real Revenue'!AR63)/SUM('Real Revenue'!AQ$62:AR$64)</f>
        <v>0.26059948993255455</v>
      </c>
      <c r="AR63" s="78">
        <f>('Real Revenue'!AR63+'Real Revenue'!AS63)/SUM('Real Revenue'!AR$62:AS$64)</f>
        <v>0.2451018889762196</v>
      </c>
      <c r="AS63" s="78" t="e">
        <f>('Real Revenue'!AS63+'Real Revenue'!AT63)/SUM('Real Revenue'!AS$62:AT$64)</f>
        <v>#N/A</v>
      </c>
      <c r="AT63" s="78" t="e">
        <f>('Real Revenue'!AT63+'Real Revenue'!AU63)/SUM('Real Revenue'!AT$62:AU$64)</f>
        <v>#N/A</v>
      </c>
      <c r="AU63" s="78" t="e">
        <f>('Real Revenue'!AU63+'Real Revenue'!AV63)/SUM('Real Revenue'!AU$62:AV$64)</f>
        <v>#N/A</v>
      </c>
      <c r="AV63" s="78" t="e">
        <f>('Real Revenue'!AV63+'Real Revenue'!AW63)/SUM('Real Revenue'!AV$62:AW$64)</f>
        <v>#N/A</v>
      </c>
      <c r="AW63" s="78" t="e">
        <f>('Real Revenue'!AW63+'Real Revenue'!AX63)/SUM('Real Revenue'!AW$62:AX$64)</f>
        <v>#N/A</v>
      </c>
      <c r="AX63" s="78" t="e">
        <f>('Real Revenue'!AX63+'Real Revenue'!AY63)/SUM('Real Revenue'!AX$62:AY$64)</f>
        <v>#N/A</v>
      </c>
      <c r="AY63" s="78" t="e">
        <f>('Real Revenue'!AY63+'Real Revenue'!AZ63)/SUM('Real Revenue'!AY$62:AZ$64)</f>
        <v>#N/A</v>
      </c>
      <c r="AZ63" s="78" t="e">
        <f>('Real Revenue'!AZ63+'Real Revenue'!BA63)/SUM('Real Revenue'!AZ$62:BA$64)</f>
        <v>#N/A</v>
      </c>
    </row>
    <row r="64" spans="1:52"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Revenue'!H64)/SUM('Real Revenue'!G$62:H$64)</f>
        <v>0.44963503201286614</v>
      </c>
      <c r="I64" s="78">
        <f>('Real Revenue'!H64+'Real Revenue'!I64)/SUM('Real Revenue'!H$62:I$64)</f>
        <v>0.47426470170086416</v>
      </c>
      <c r="J64" s="78">
        <f>('Real Revenue'!I64+'Real Revenue'!J64)/SUM('Real Revenue'!I$62:J$64)</f>
        <v>0.50811316224490877</v>
      </c>
      <c r="K64" s="78">
        <f>('Real Revenue'!J64+'Real Revenue'!K64)/SUM('Real Revenue'!J$62:K$64)</f>
        <v>0.52153576233166887</v>
      </c>
      <c r="L64" s="78">
        <f>('Real Revenue'!K64+'Real Revenue'!L64)/SUM('Real Revenue'!K$62:L$64)</f>
        <v>0.51825657071855114</v>
      </c>
      <c r="M64" s="78">
        <f>('Real Revenue'!L64+'Real Revenue'!M64)/SUM('Real Revenue'!L$62:M$64)</f>
        <v>0.49071014739881724</v>
      </c>
      <c r="N64" s="78">
        <f>('Real Revenue'!M64+'Real Revenue'!N64)/SUM('Real Revenue'!M$62:N$64)</f>
        <v>0.47262068027171805</v>
      </c>
      <c r="O64" s="78">
        <f>('Real Revenue'!N64+'Real Revenue'!O64)/SUM('Real Revenue'!N$62:O$64)</f>
        <v>0.47518244616509614</v>
      </c>
      <c r="P64" s="78">
        <f>('Real Revenue'!O64+'Real Revenue'!P64)/SUM('Real Revenue'!O$62:P$64)</f>
        <v>0.46071095275727958</v>
      </c>
      <c r="Q64" s="78">
        <f>('Real Revenue'!P64+'Real Revenue'!Q64)/SUM('Real Revenue'!P$62:Q$64)</f>
        <v>0.46226130231989976</v>
      </c>
      <c r="R64" s="78">
        <f>('Real Revenue'!Q64+'Real Revenue'!R64)/SUM('Real Revenue'!Q$62:R$64)</f>
        <v>0.47102276418591432</v>
      </c>
      <c r="S64" s="78">
        <f>('Real Revenue'!R64+'Real Revenue'!S64)/SUM('Real Revenue'!R$62:S$64)</f>
        <v>0.46754861135223319</v>
      </c>
      <c r="T64" s="78">
        <f>('Real Revenue'!S64+'Real Revenue'!T64)/SUM('Real Revenue'!S$62:T$64)</f>
        <v>0.46276092005909175</v>
      </c>
      <c r="U64" s="78">
        <f>('Real Revenue'!T64+'Real Revenue'!U64)/SUM('Real Revenue'!T$62:U$64)</f>
        <v>0.45186462709988751</v>
      </c>
      <c r="V64" s="78">
        <f>('Real Revenue'!U64+'Real Revenue'!V64)/SUM('Real Revenue'!U$62:V$64)</f>
        <v>0.44304007277345514</v>
      </c>
      <c r="W64" s="78">
        <f>('Real Revenue'!V64+'Real Revenue'!W64)/SUM('Real Revenue'!V$62:W$64)</f>
        <v>0.44345979527020507</v>
      </c>
      <c r="X64" s="78">
        <f>('Real Revenue'!W64+'Real Revenue'!X64)/SUM('Real Revenue'!W$62:X$64)</f>
        <v>0.43121061882086315</v>
      </c>
      <c r="Y64" s="78">
        <f>('Real Revenue'!X64+'Real Revenue'!Y64)/SUM('Real Revenue'!X$62:Y$64)</f>
        <v>0.42853546081852628</v>
      </c>
      <c r="Z64" s="78">
        <f>('Real Revenue'!Y64+'Real Revenue'!Z64)/SUM('Real Revenue'!Y$62:Z$64)</f>
        <v>0.44713989041562463</v>
      </c>
      <c r="AA64" s="78">
        <f>('Real Revenue'!Z64+'Real Revenue'!AA64)/SUM('Real Revenue'!Z$62:AA$64)</f>
        <v>0.4532106275763787</v>
      </c>
      <c r="AB64" s="78">
        <f>('Real Revenue'!AA64+'Real Revenue'!AB64)/SUM('Real Revenue'!AA$62:AB$64)</f>
        <v>0.45059711397876523</v>
      </c>
      <c r="AC64" s="78">
        <f>('Real Revenue'!AB64+'Real Revenue'!AC64)/SUM('Real Revenue'!AB$62:AC$64)</f>
        <v>0.46112892019246027</v>
      </c>
      <c r="AD64" s="78">
        <f>('Real Revenue'!AD64+'Real Revenue'!AE64)/SUM('Real Revenue'!AD$62:AE$64)</f>
        <v>0.48421615104975052</v>
      </c>
      <c r="AE64" s="78">
        <f>('Real Revenue'!AE64+'Real Revenue'!AF64)/SUM('Real Revenue'!AE$62:AF$64)</f>
        <v>0.4929520971868841</v>
      </c>
      <c r="AF64" s="78">
        <f>('Real Revenue'!AF64+'Real Revenue'!AG64)/SUM('Real Revenue'!AF$62:AG$64)</f>
        <v>0.48146136974877479</v>
      </c>
      <c r="AG64" s="78">
        <f>('Real Revenue'!AG64+'Real Revenue'!AH64)/SUM('Real Revenue'!AG$62:AH$64)</f>
        <v>0.46633218526589199</v>
      </c>
      <c r="AH64" s="78">
        <f>('Real Revenue'!AH64+'Real Revenue'!AI64)/SUM('Real Revenue'!AH$62:AI$64)</f>
        <v>0.4710103814173745</v>
      </c>
      <c r="AI64" s="78">
        <f>('Real Revenue'!AI64+'Real Revenue'!AJ64)/SUM('Real Revenue'!AI$62:AJ$64)</f>
        <v>0.47769365039719303</v>
      </c>
      <c r="AJ64" s="78">
        <f>('Real Revenue'!AJ64+'Real Revenue'!AK64)/SUM('Real Revenue'!AJ$62:AK$64)</f>
        <v>0.47172204436042603</v>
      </c>
      <c r="AK64" s="78">
        <f>('Real Revenue'!AK64+'Real Revenue'!AL64)/SUM('Real Revenue'!AK$62:AL$64)</f>
        <v>0.49476989701916241</v>
      </c>
      <c r="AL64" s="78">
        <f>('Real Revenue'!AL64+'Real Revenue'!AM64)/SUM('Real Revenue'!AL$62:AM$64)</f>
        <v>0.51848554250601775</v>
      </c>
      <c r="AM64" s="78">
        <f>('Real Revenue'!AM64+'Real Revenue'!AN64)/SUM('Real Revenue'!AM$62:AN$64)</f>
        <v>0.51361148326217865</v>
      </c>
      <c r="AN64" s="78">
        <f>('Real Revenue'!AN64+'Real Revenue'!AO64)/SUM('Real Revenue'!AN$62:AO$64)</f>
        <v>0.52430903336657886</v>
      </c>
      <c r="AO64" s="78">
        <f>('Real Revenue'!AO64+'Real Revenue'!AP64)/SUM('Real Revenue'!AO$62:AP$64)</f>
        <v>0.52461721593064836</v>
      </c>
      <c r="AP64" s="78">
        <f>('Real Revenue'!AP64+'Real Revenue'!AQ64)/SUM('Real Revenue'!AP$62:AQ$64)</f>
        <v>0.51906454655329892</v>
      </c>
      <c r="AQ64" s="78">
        <f>('Real Revenue'!AQ64+'Real Revenue'!AR64)/SUM('Real Revenue'!AQ$62:AR$64)</f>
        <v>0.5234918133108426</v>
      </c>
      <c r="AR64" s="78">
        <f>('Real Revenue'!AR64+'Real Revenue'!AS64)/SUM('Real Revenue'!AR$62:AS$64)</f>
        <v>0.53205342324543847</v>
      </c>
      <c r="AS64" s="78" t="e">
        <f>('Real Revenue'!AS64+'Real Revenue'!AT64)/SUM('Real Revenue'!AS$62:AT$64)</f>
        <v>#N/A</v>
      </c>
      <c r="AT64" s="78" t="e">
        <f>('Real Revenue'!AT64+'Real Revenue'!AU64)/SUM('Real Revenue'!AT$62:AU$64)</f>
        <v>#N/A</v>
      </c>
      <c r="AU64" s="78" t="e">
        <f>('Real Revenue'!AU64+'Real Revenue'!AV64)/SUM('Real Revenue'!AU$62:AV$64)</f>
        <v>#N/A</v>
      </c>
      <c r="AV64" s="78" t="e">
        <f>('Real Revenue'!AV64+'Real Revenue'!AW64)/SUM('Real Revenue'!AV$62:AW$64)</f>
        <v>#N/A</v>
      </c>
      <c r="AW64" s="78" t="e">
        <f>('Real Revenue'!AW64+'Real Revenue'!AX64)/SUM('Real Revenue'!AW$62:AX$64)</f>
        <v>#N/A</v>
      </c>
      <c r="AX64" s="78" t="e">
        <f>('Real Revenue'!AX64+'Real Revenue'!AY64)/SUM('Real Revenue'!AX$62:AY$64)</f>
        <v>#N/A</v>
      </c>
      <c r="AY64" s="78" t="e">
        <f>('Real Revenue'!AY64+'Real Revenue'!AZ64)/SUM('Real Revenue'!AY$62:AZ$64)</f>
        <v>#N/A</v>
      </c>
      <c r="AZ64" s="78" t="e">
        <f>('Real Revenue'!AZ64+'Real Revenue'!BA64)/SUM('Real Revenue'!AZ$62:BA$64)</f>
        <v>#N/A</v>
      </c>
    </row>
    <row r="65" spans="1:52"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Revenue'!H65)/SUM('Real Revenue'!G$65:H$67)</f>
        <v>9.2207446405679072E-2</v>
      </c>
      <c r="I65" s="79">
        <f>('Real Revenue'!H65+'Real Revenue'!I65)/SUM('Real Revenue'!H$65:I$67)</f>
        <v>8.6736231644179054E-2</v>
      </c>
      <c r="J65" s="79">
        <f>('Real Revenue'!I65+'Real Revenue'!J65)/SUM('Real Revenue'!I$65:J$67)</f>
        <v>7.5665295175695646E-2</v>
      </c>
      <c r="K65" s="79">
        <f>('Real Revenue'!J65+'Real Revenue'!K65)/SUM('Real Revenue'!J$65:K$67)</f>
        <v>6.9631889674801078E-2</v>
      </c>
      <c r="L65" s="79">
        <f>('Real Revenue'!K65+'Real Revenue'!L65)/SUM('Real Revenue'!K$65:L$67)</f>
        <v>7.0264620957431675E-2</v>
      </c>
      <c r="M65" s="79">
        <f>('Real Revenue'!L65+'Real Revenue'!M65)/SUM('Real Revenue'!L$65:M$67)</f>
        <v>9.0399593293047698E-2</v>
      </c>
      <c r="N65" s="79">
        <f>('Real Revenue'!M65+'Real Revenue'!N65)/SUM('Real Revenue'!M$65:N$67)</f>
        <v>0.12297011706891045</v>
      </c>
      <c r="O65" s="79">
        <f>('Real Revenue'!N65+'Real Revenue'!O65)/SUM('Real Revenue'!N$65:O$67)</f>
        <v>0.13808992407701118</v>
      </c>
      <c r="P65" s="79">
        <f>('Real Revenue'!O65+'Real Revenue'!P65)/SUM('Real Revenue'!O$65:P$67)</f>
        <v>0.14239451465288991</v>
      </c>
      <c r="Q65" s="79">
        <f>('Real Revenue'!P65+'Real Revenue'!Q65)/SUM('Real Revenue'!P$65:Q$67)</f>
        <v>0.14486426406225211</v>
      </c>
      <c r="R65" s="79">
        <f>('Real Revenue'!Q65+'Real Revenue'!R65)/SUM('Real Revenue'!Q$65:R$67)</f>
        <v>0.14128827792452867</v>
      </c>
      <c r="S65" s="79">
        <f>('Real Revenue'!R65+'Real Revenue'!S65)/SUM('Real Revenue'!R$65:S$67)</f>
        <v>0.13745833345512165</v>
      </c>
      <c r="T65" s="79">
        <f>('Real Revenue'!S65+'Real Revenue'!T65)/SUM('Real Revenue'!S$65:T$67)</f>
        <v>0.1706998999258218</v>
      </c>
      <c r="U65" s="79">
        <f>('Real Revenue'!T65+'Real Revenue'!U65)/SUM('Real Revenue'!T$65:U$67)</f>
        <v>0.20915523593292173</v>
      </c>
      <c r="V65" s="79">
        <f>('Real Revenue'!U65+'Real Revenue'!V65)/SUM('Real Revenue'!U$65:V$67)</f>
        <v>0.22751887527796938</v>
      </c>
      <c r="W65" s="79">
        <f>('Real Revenue'!V65+'Real Revenue'!W65)/SUM('Real Revenue'!V$65:W$67)</f>
        <v>0.22854794163622291</v>
      </c>
      <c r="X65" s="79">
        <f>('Real Revenue'!W65+'Real Revenue'!X65)/SUM('Real Revenue'!W$65:X$67)</f>
        <v>0.22354154180027377</v>
      </c>
      <c r="Y65" s="79">
        <f>('Real Revenue'!X65+'Real Revenue'!Y65)/SUM('Real Revenue'!X$65:Y$67)</f>
        <v>0.23802827973972229</v>
      </c>
      <c r="Z65" s="79">
        <f>('Real Revenue'!Y65+'Real Revenue'!Z65)/SUM('Real Revenue'!Y$65:Z$67)</f>
        <v>0.22566574085133731</v>
      </c>
      <c r="AA65" s="79">
        <f>('Real Revenue'!Z65+'Real Revenue'!AA65)/SUM('Real Revenue'!Z$65:AA$67)</f>
        <v>0.20414154040688404</v>
      </c>
      <c r="AB65" s="79">
        <f>('Real Revenue'!AA65+'Real Revenue'!AB65)/SUM('Real Revenue'!AA$65:AB$67)</f>
        <v>0.20371808296252467</v>
      </c>
      <c r="AC65" s="79">
        <f>('Real Revenue'!AB65+'Real Revenue'!AC65)/SUM('Real Revenue'!AB$65:AC$67)</f>
        <v>0.20764660339254137</v>
      </c>
      <c r="AD65" s="79">
        <f>('Real Revenue'!AD65+'Real Revenue'!AE65)/SUM('Real Revenue'!AD$65:AE$67)</f>
        <v>0.21601067222897105</v>
      </c>
      <c r="AE65" s="79">
        <f>('Real Revenue'!AE65+'Real Revenue'!AF65)/SUM('Real Revenue'!AE$65:AF$67)</f>
        <v>0.22284882929885413</v>
      </c>
      <c r="AF65" s="79">
        <f>('Real Revenue'!AF65+'Real Revenue'!AG65)/SUM('Real Revenue'!AF$65:AG$67)</f>
        <v>0.21643605851760589</v>
      </c>
      <c r="AG65" s="79">
        <f>('Real Revenue'!AG65+'Real Revenue'!AH65)/SUM('Real Revenue'!AG$65:AH$67)</f>
        <v>0.20859085803762173</v>
      </c>
      <c r="AH65" s="79">
        <f>('Real Revenue'!AH65+'Real Revenue'!AI65)/SUM('Real Revenue'!AH$65:AI$67)</f>
        <v>0.21033829111401278</v>
      </c>
      <c r="AI65" s="79">
        <f>('Real Revenue'!AI65+'Real Revenue'!AJ65)/SUM('Real Revenue'!AI$65:AJ$67)</f>
        <v>0.2086140314717245</v>
      </c>
      <c r="AJ65" s="79">
        <f>('Real Revenue'!AJ65+'Real Revenue'!AK65)/SUM('Real Revenue'!AJ$65:AK$67)</f>
        <v>0.20600239824080879</v>
      </c>
      <c r="AK65" s="79">
        <f>('Real Revenue'!AK65+'Real Revenue'!AL65)/SUM('Real Revenue'!AK$65:AL$67)</f>
        <v>0.2010983528786694</v>
      </c>
      <c r="AL65" s="79">
        <f>('Real Revenue'!AL65+'Real Revenue'!AM65)/SUM('Real Revenue'!AL$65:AM$67)</f>
        <v>0.20275769817334779</v>
      </c>
      <c r="AM65" s="79">
        <f>('Real Revenue'!AM65+'Real Revenue'!AN65)/SUM('Real Revenue'!AM$65:AN$67)</f>
        <v>0.20702874889352371</v>
      </c>
      <c r="AN65" s="79">
        <f>('Real Revenue'!AN65+'Real Revenue'!AO65)/SUM('Real Revenue'!AN$65:AO$67)</f>
        <v>0.20144666932791161</v>
      </c>
      <c r="AO65" s="79">
        <f>('Real Revenue'!AO65+'Real Revenue'!AP65)/SUM('Real Revenue'!AO$65:AP$67)</f>
        <v>0.21072781106291627</v>
      </c>
      <c r="AP65" s="79">
        <f>('Real Revenue'!AP65+'Real Revenue'!AQ65)/SUM('Real Revenue'!AP$65:AQ$67)</f>
        <v>0.228359648658084</v>
      </c>
      <c r="AQ65" s="79">
        <f>('Real Revenue'!AQ65+'Real Revenue'!AR65)/SUM('Real Revenue'!AQ$65:AR$67)</f>
        <v>0.22246887422061365</v>
      </c>
      <c r="AR65" s="79">
        <f>('Real Revenue'!AR65+'Real Revenue'!AS65)/SUM('Real Revenue'!AR$65:AS$67)</f>
        <v>0.20680181467859649</v>
      </c>
      <c r="AS65" s="79" t="e">
        <f>('Real Revenue'!AS65+'Real Revenue'!AT65)/SUM('Real Revenue'!AS$65:AT$67)</f>
        <v>#N/A</v>
      </c>
      <c r="AT65" s="79" t="e">
        <f>('Real Revenue'!AT65+'Real Revenue'!AU65)/SUM('Real Revenue'!AT$65:AU$67)</f>
        <v>#N/A</v>
      </c>
      <c r="AU65" s="79" t="e">
        <f>('Real Revenue'!AU65+'Real Revenue'!AV65)/SUM('Real Revenue'!AU$65:AV$67)</f>
        <v>#N/A</v>
      </c>
      <c r="AV65" s="79" t="e">
        <f>('Real Revenue'!AV65+'Real Revenue'!AW65)/SUM('Real Revenue'!AV$65:AW$67)</f>
        <v>#N/A</v>
      </c>
      <c r="AW65" s="79" t="e">
        <f>('Real Revenue'!AW65+'Real Revenue'!AX65)/SUM('Real Revenue'!AW$65:AX$67)</f>
        <v>#N/A</v>
      </c>
      <c r="AX65" s="79" t="e">
        <f>('Real Revenue'!AX65+'Real Revenue'!AY65)/SUM('Real Revenue'!AX$65:AY$67)</f>
        <v>#N/A</v>
      </c>
      <c r="AY65" s="79" t="e">
        <f>('Real Revenue'!AY65+'Real Revenue'!AZ65)/SUM('Real Revenue'!AY$65:AZ$67)</f>
        <v>#N/A</v>
      </c>
      <c r="AZ65" s="79" t="e">
        <f>('Real Revenue'!AZ65+'Real Revenue'!BA65)/SUM('Real Revenue'!AZ$65:BA$67)</f>
        <v>#N/A</v>
      </c>
    </row>
    <row r="66" spans="1:52"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Revenue'!H66)/SUM('Real Revenue'!G$65:H$67)</f>
        <v>0.30597179025618892</v>
      </c>
      <c r="I66" s="79">
        <f>('Real Revenue'!H66+'Real Revenue'!I66)/SUM('Real Revenue'!H$65:I$67)</f>
        <v>0.29406018993938621</v>
      </c>
      <c r="J66" s="79">
        <f>('Real Revenue'!I66+'Real Revenue'!J66)/SUM('Real Revenue'!I$65:J$67)</f>
        <v>0.26104360444336794</v>
      </c>
      <c r="K66" s="79">
        <f>('Real Revenue'!J66+'Real Revenue'!K66)/SUM('Real Revenue'!J$65:K$67)</f>
        <v>0.23976690662109271</v>
      </c>
      <c r="L66" s="79">
        <f>('Real Revenue'!K66+'Real Revenue'!L66)/SUM('Real Revenue'!K$65:L$67)</f>
        <v>0.22960191518638387</v>
      </c>
      <c r="M66" s="79">
        <f>('Real Revenue'!L66+'Real Revenue'!M66)/SUM('Real Revenue'!L$65:M$67)</f>
        <v>0.2431834344316928</v>
      </c>
      <c r="N66" s="79">
        <f>('Real Revenue'!M66+'Real Revenue'!N66)/SUM('Real Revenue'!M$65:N$67)</f>
        <v>0.29226581894199805</v>
      </c>
      <c r="O66" s="79">
        <f>('Real Revenue'!N66+'Real Revenue'!O66)/SUM('Real Revenue'!N$65:O$67)</f>
        <v>0.33002375110861198</v>
      </c>
      <c r="P66" s="79">
        <f>('Real Revenue'!O66+'Real Revenue'!P66)/SUM('Real Revenue'!O$65:P$67)</f>
        <v>0.33708909054126174</v>
      </c>
      <c r="Q66" s="79">
        <f>('Real Revenue'!P66+'Real Revenue'!Q66)/SUM('Real Revenue'!P$65:Q$67)</f>
        <v>0.34842204524424253</v>
      </c>
      <c r="R66" s="79">
        <f>('Real Revenue'!Q66+'Real Revenue'!R66)/SUM('Real Revenue'!Q$65:R$67)</f>
        <v>0.36048784498632164</v>
      </c>
      <c r="S66" s="79">
        <f>('Real Revenue'!R66+'Real Revenue'!S66)/SUM('Real Revenue'!R$65:S$67)</f>
        <v>0.35139656565477667</v>
      </c>
      <c r="T66" s="79">
        <f>('Real Revenue'!S66+'Real Revenue'!T66)/SUM('Real Revenue'!S$65:T$67)</f>
        <v>0.35103771700040726</v>
      </c>
      <c r="U66" s="79">
        <f>('Real Revenue'!T66+'Real Revenue'!U66)/SUM('Real Revenue'!T$65:U$67)</f>
        <v>0.35914233501361631</v>
      </c>
      <c r="V66" s="79">
        <f>('Real Revenue'!U66+'Real Revenue'!V66)/SUM('Real Revenue'!U$65:V$67)</f>
        <v>0.34756865631526795</v>
      </c>
      <c r="W66" s="79">
        <f>('Real Revenue'!V66+'Real Revenue'!W66)/SUM('Real Revenue'!V$65:W$67)</f>
        <v>0.33336509581543416</v>
      </c>
      <c r="X66" s="79">
        <f>('Real Revenue'!W66+'Real Revenue'!X66)/SUM('Real Revenue'!W$65:X$67)</f>
        <v>0.32927473286679398</v>
      </c>
      <c r="Y66" s="79">
        <f>('Real Revenue'!X66+'Real Revenue'!Y66)/SUM('Real Revenue'!X$65:Y$67)</f>
        <v>0.32439681632296169</v>
      </c>
      <c r="Z66" s="79">
        <f>('Real Revenue'!Y66+'Real Revenue'!Z66)/SUM('Real Revenue'!Y$65:Z$67)</f>
        <v>0.33189772116345023</v>
      </c>
      <c r="AA66" s="79">
        <f>('Real Revenue'!Z66+'Real Revenue'!AA66)/SUM('Real Revenue'!Z$65:AA$67)</f>
        <v>0.33978359797080898</v>
      </c>
      <c r="AB66" s="79">
        <f>('Real Revenue'!AA66+'Real Revenue'!AB66)/SUM('Real Revenue'!AA$65:AB$67)</f>
        <v>0.34148111038379397</v>
      </c>
      <c r="AC66" s="79">
        <f>('Real Revenue'!AB66+'Real Revenue'!AC66)/SUM('Real Revenue'!AB$65:AC$67)</f>
        <v>0.33714368120727328</v>
      </c>
      <c r="AD66" s="79">
        <f>('Real Revenue'!AD66+'Real Revenue'!AE66)/SUM('Real Revenue'!AD$65:AE$67)</f>
        <v>0.3261129962518749</v>
      </c>
      <c r="AE66" s="79">
        <f>('Real Revenue'!AE66+'Real Revenue'!AF66)/SUM('Real Revenue'!AE$65:AF$67)</f>
        <v>0.32224240538947785</v>
      </c>
      <c r="AF66" s="79">
        <f>('Real Revenue'!AF66+'Real Revenue'!AG66)/SUM('Real Revenue'!AF$65:AG$67)</f>
        <v>0.31722822452190758</v>
      </c>
      <c r="AG66" s="79">
        <f>('Real Revenue'!AG66+'Real Revenue'!AH66)/SUM('Real Revenue'!AG$65:AH$67)</f>
        <v>0.3236607058971343</v>
      </c>
      <c r="AH66" s="79">
        <f>('Real Revenue'!AH66+'Real Revenue'!AI66)/SUM('Real Revenue'!AH$65:AI$67)</f>
        <v>0.32580061334704913</v>
      </c>
      <c r="AI66" s="79">
        <f>('Real Revenue'!AI66+'Real Revenue'!AJ66)/SUM('Real Revenue'!AI$65:AJ$67)</f>
        <v>0.31879784472257461</v>
      </c>
      <c r="AJ66" s="79">
        <f>('Real Revenue'!AJ66+'Real Revenue'!AK66)/SUM('Real Revenue'!AJ$65:AK$67)</f>
        <v>0.31076460549088808</v>
      </c>
      <c r="AK66" s="79">
        <f>('Real Revenue'!AK66+'Real Revenue'!AL66)/SUM('Real Revenue'!AK$65:AL$67)</f>
        <v>0.2852543836715854</v>
      </c>
      <c r="AL66" s="79">
        <f>('Real Revenue'!AL66+'Real Revenue'!AM66)/SUM('Real Revenue'!AL$65:AM$67)</f>
        <v>0.27307185723348526</v>
      </c>
      <c r="AM66" s="79">
        <f>('Real Revenue'!AM66+'Real Revenue'!AN66)/SUM('Real Revenue'!AM$65:AN$67)</f>
        <v>0.28522109314409572</v>
      </c>
      <c r="AN66" s="79">
        <f>('Real Revenue'!AN66+'Real Revenue'!AO66)/SUM('Real Revenue'!AN$65:AO$67)</f>
        <v>0.28855386078064238</v>
      </c>
      <c r="AO66" s="79">
        <f>('Real Revenue'!AO66+'Real Revenue'!AP66)/SUM('Real Revenue'!AO$65:AP$67)</f>
        <v>0.28525334735695623</v>
      </c>
      <c r="AP66" s="79">
        <f>('Real Revenue'!AP66+'Real Revenue'!AQ66)/SUM('Real Revenue'!AP$65:AQ$67)</f>
        <v>0.28113391355855805</v>
      </c>
      <c r="AQ66" s="79">
        <f>('Real Revenue'!AQ66+'Real Revenue'!AR66)/SUM('Real Revenue'!AQ$65:AR$67)</f>
        <v>0.28046465645096119</v>
      </c>
      <c r="AR66" s="79">
        <f>('Real Revenue'!AR66+'Real Revenue'!AS66)/SUM('Real Revenue'!AR$65:AS$67)</f>
        <v>0.28079921785127165</v>
      </c>
      <c r="AS66" s="79" t="e">
        <f>('Real Revenue'!AS66+'Real Revenue'!AT66)/SUM('Real Revenue'!AS$65:AT$67)</f>
        <v>#N/A</v>
      </c>
      <c r="AT66" s="79" t="e">
        <f>('Real Revenue'!AT66+'Real Revenue'!AU66)/SUM('Real Revenue'!AT$65:AU$67)</f>
        <v>#N/A</v>
      </c>
      <c r="AU66" s="79" t="e">
        <f>('Real Revenue'!AU66+'Real Revenue'!AV66)/SUM('Real Revenue'!AU$65:AV$67)</f>
        <v>#N/A</v>
      </c>
      <c r="AV66" s="79" t="e">
        <f>('Real Revenue'!AV66+'Real Revenue'!AW66)/SUM('Real Revenue'!AV$65:AW$67)</f>
        <v>#N/A</v>
      </c>
      <c r="AW66" s="79" t="e">
        <f>('Real Revenue'!AW66+'Real Revenue'!AX66)/SUM('Real Revenue'!AW$65:AX$67)</f>
        <v>#N/A</v>
      </c>
      <c r="AX66" s="79" t="e">
        <f>('Real Revenue'!AX66+'Real Revenue'!AY66)/SUM('Real Revenue'!AX$65:AY$67)</f>
        <v>#N/A</v>
      </c>
      <c r="AY66" s="79" t="e">
        <f>('Real Revenue'!AY66+'Real Revenue'!AZ66)/SUM('Real Revenue'!AY$65:AZ$67)</f>
        <v>#N/A</v>
      </c>
      <c r="AZ66" s="79" t="e">
        <f>('Real Revenue'!AZ66+'Real Revenue'!BA66)/SUM('Real Revenue'!AZ$65:BA$67)</f>
        <v>#N/A</v>
      </c>
    </row>
    <row r="67" spans="1:52"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Revenue'!H67)/SUM('Real Revenue'!G$65:H$67)</f>
        <v>0.60182076333813195</v>
      </c>
      <c r="I67" s="79">
        <f>('Real Revenue'!H67+'Real Revenue'!I67)/SUM('Real Revenue'!H$65:I$67)</f>
        <v>0.6192035784164347</v>
      </c>
      <c r="J67" s="79">
        <f>('Real Revenue'!I67+'Real Revenue'!J67)/SUM('Real Revenue'!I$65:J$67)</f>
        <v>0.6632911003809363</v>
      </c>
      <c r="K67" s="79">
        <f>('Real Revenue'!J67+'Real Revenue'!K67)/SUM('Real Revenue'!J$65:K$67)</f>
        <v>0.69060120370410627</v>
      </c>
      <c r="L67" s="79">
        <f>('Real Revenue'!K67+'Real Revenue'!L67)/SUM('Real Revenue'!K$65:L$67)</f>
        <v>0.70013346385618447</v>
      </c>
      <c r="M67" s="79">
        <f>('Real Revenue'!L67+'Real Revenue'!M67)/SUM('Real Revenue'!L$65:M$67)</f>
        <v>0.66641697227525953</v>
      </c>
      <c r="N67" s="79">
        <f>('Real Revenue'!M67+'Real Revenue'!N67)/SUM('Real Revenue'!M$65:N$67)</f>
        <v>0.58476406398909164</v>
      </c>
      <c r="O67" s="79">
        <f>('Real Revenue'!N67+'Real Revenue'!O67)/SUM('Real Revenue'!N$65:O$67)</f>
        <v>0.53188632481437681</v>
      </c>
      <c r="P67" s="79">
        <f>('Real Revenue'!O67+'Real Revenue'!P67)/SUM('Real Revenue'!O$65:P$67)</f>
        <v>0.52051639480584821</v>
      </c>
      <c r="Q67" s="79">
        <f>('Real Revenue'!P67+'Real Revenue'!Q67)/SUM('Real Revenue'!P$65:Q$67)</f>
        <v>0.50671369069350547</v>
      </c>
      <c r="R67" s="79">
        <f>('Real Revenue'!Q67+'Real Revenue'!R67)/SUM('Real Revenue'!Q$65:R$67)</f>
        <v>0.49822387708914967</v>
      </c>
      <c r="S67" s="79">
        <f>('Real Revenue'!R67+'Real Revenue'!S67)/SUM('Real Revenue'!R$65:S$67)</f>
        <v>0.51114510089010157</v>
      </c>
      <c r="T67" s="79">
        <f>('Real Revenue'!S67+'Real Revenue'!T67)/SUM('Real Revenue'!S$65:T$67)</f>
        <v>0.47826238307377089</v>
      </c>
      <c r="U67" s="79">
        <f>('Real Revenue'!T67+'Real Revenue'!U67)/SUM('Real Revenue'!T$65:U$67)</f>
        <v>0.43170242905346196</v>
      </c>
      <c r="V67" s="79">
        <f>('Real Revenue'!U67+'Real Revenue'!V67)/SUM('Real Revenue'!U$65:V$67)</f>
        <v>0.42491246840676272</v>
      </c>
      <c r="W67" s="79">
        <f>('Real Revenue'!V67+'Real Revenue'!W67)/SUM('Real Revenue'!V$65:W$67)</f>
        <v>0.43808696254834284</v>
      </c>
      <c r="X67" s="79">
        <f>('Real Revenue'!W67+'Real Revenue'!X67)/SUM('Real Revenue'!W$65:X$67)</f>
        <v>0.44718372533293221</v>
      </c>
      <c r="Y67" s="79">
        <f>('Real Revenue'!X67+'Real Revenue'!Y67)/SUM('Real Revenue'!X$65:Y$67)</f>
        <v>0.43757490393731613</v>
      </c>
      <c r="Z67" s="79">
        <f>('Real Revenue'!Y67+'Real Revenue'!Z67)/SUM('Real Revenue'!Y$65:Z$67)</f>
        <v>0.44243653798521237</v>
      </c>
      <c r="AA67" s="79">
        <f>('Real Revenue'!Z67+'Real Revenue'!AA67)/SUM('Real Revenue'!Z$65:AA$67)</f>
        <v>0.45607486162230693</v>
      </c>
      <c r="AB67" s="79">
        <f>('Real Revenue'!AA67+'Real Revenue'!AB67)/SUM('Real Revenue'!AA$65:AB$67)</f>
        <v>0.4548008066536815</v>
      </c>
      <c r="AC67" s="79">
        <f>('Real Revenue'!AB67+'Real Revenue'!AC67)/SUM('Real Revenue'!AB$65:AC$67)</f>
        <v>0.4552097154001854</v>
      </c>
      <c r="AD67" s="79">
        <f>('Real Revenue'!AD67+'Real Revenue'!AE67)/SUM('Real Revenue'!AD$65:AE$67)</f>
        <v>0.45787633151915386</v>
      </c>
      <c r="AE67" s="79">
        <f>('Real Revenue'!AE67+'Real Revenue'!AF67)/SUM('Real Revenue'!AE$65:AF$67)</f>
        <v>0.45490876531166791</v>
      </c>
      <c r="AF67" s="79">
        <f>('Real Revenue'!AF67+'Real Revenue'!AG67)/SUM('Real Revenue'!AF$65:AG$67)</f>
        <v>0.46633571696048648</v>
      </c>
      <c r="AG67" s="79">
        <f>('Real Revenue'!AG67+'Real Revenue'!AH67)/SUM('Real Revenue'!AG$65:AH$67)</f>
        <v>0.46774843606524413</v>
      </c>
      <c r="AH67" s="79">
        <f>('Real Revenue'!AH67+'Real Revenue'!AI67)/SUM('Real Revenue'!AH$65:AI$67)</f>
        <v>0.46386109553893817</v>
      </c>
      <c r="AI67" s="79">
        <f>('Real Revenue'!AI67+'Real Revenue'!AJ67)/SUM('Real Revenue'!AI$65:AJ$67)</f>
        <v>0.47258812380570092</v>
      </c>
      <c r="AJ67" s="79">
        <f>('Real Revenue'!AJ67+'Real Revenue'!AK67)/SUM('Real Revenue'!AJ$65:AK$67)</f>
        <v>0.48323299626830313</v>
      </c>
      <c r="AK67" s="79">
        <f>('Real Revenue'!AK67+'Real Revenue'!AL67)/SUM('Real Revenue'!AK$65:AL$67)</f>
        <v>0.5136472634497451</v>
      </c>
      <c r="AL67" s="79">
        <f>('Real Revenue'!AL67+'Real Revenue'!AM67)/SUM('Real Revenue'!AL$65:AM$67)</f>
        <v>0.52417044459316708</v>
      </c>
      <c r="AM67" s="79">
        <f>('Real Revenue'!AM67+'Real Revenue'!AN67)/SUM('Real Revenue'!AM$65:AN$67)</f>
        <v>0.50775015796238054</v>
      </c>
      <c r="AN67" s="79">
        <f>('Real Revenue'!AN67+'Real Revenue'!AO67)/SUM('Real Revenue'!AN$65:AO$67)</f>
        <v>0.50999946989144607</v>
      </c>
      <c r="AO67" s="79">
        <f>('Real Revenue'!AO67+'Real Revenue'!AP67)/SUM('Real Revenue'!AO$65:AP$67)</f>
        <v>0.50401884158012733</v>
      </c>
      <c r="AP67" s="79">
        <f>('Real Revenue'!AP67+'Real Revenue'!AQ67)/SUM('Real Revenue'!AP$65:AQ$67)</f>
        <v>0.49050643778335784</v>
      </c>
      <c r="AQ67" s="79">
        <f>('Real Revenue'!AQ67+'Real Revenue'!AR67)/SUM('Real Revenue'!AQ$65:AR$67)</f>
        <v>0.49706646932842524</v>
      </c>
      <c r="AR67" s="79">
        <f>('Real Revenue'!AR67+'Real Revenue'!AS67)/SUM('Real Revenue'!AR$65:AS$67)</f>
        <v>0.51239896747013192</v>
      </c>
      <c r="AS67" s="79" t="e">
        <f>('Real Revenue'!AS67+'Real Revenue'!AT67)/SUM('Real Revenue'!AS$65:AT$67)</f>
        <v>#N/A</v>
      </c>
      <c r="AT67" s="79" t="e">
        <f>('Real Revenue'!AT67+'Real Revenue'!AU67)/SUM('Real Revenue'!AT$65:AU$67)</f>
        <v>#N/A</v>
      </c>
      <c r="AU67" s="79" t="e">
        <f>('Real Revenue'!AU67+'Real Revenue'!AV67)/SUM('Real Revenue'!AU$65:AV$67)</f>
        <v>#N/A</v>
      </c>
      <c r="AV67" s="79" t="e">
        <f>('Real Revenue'!AV67+'Real Revenue'!AW67)/SUM('Real Revenue'!AV$65:AW$67)</f>
        <v>#N/A</v>
      </c>
      <c r="AW67" s="79" t="e">
        <f>('Real Revenue'!AW67+'Real Revenue'!AX67)/SUM('Real Revenue'!AW$65:AX$67)</f>
        <v>#N/A</v>
      </c>
      <c r="AX67" s="79" t="e">
        <f>('Real Revenue'!AX67+'Real Revenue'!AY67)/SUM('Real Revenue'!AX$65:AY$67)</f>
        <v>#N/A</v>
      </c>
      <c r="AY67" s="79" t="e">
        <f>('Real Revenue'!AY67+'Real Revenue'!AZ67)/SUM('Real Revenue'!AY$65:AZ$67)</f>
        <v>#N/A</v>
      </c>
      <c r="AZ67" s="79" t="e">
        <f>('Real Revenue'!AZ67+'Real Revenue'!BA67)/SUM('Real Revenue'!AZ$65:BA$67)</f>
        <v>#N/A</v>
      </c>
    </row>
    <row r="68" spans="1:52"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Revenue'!H68)/SUM('Real Revenue'!G$68:H$70)</f>
        <v>0.57538217099214584</v>
      </c>
      <c r="I68" s="78">
        <f>('Real Revenue'!H68+'Real Revenue'!I68)/SUM('Real Revenue'!H$68:I$70)</f>
        <v>0.56677196875211067</v>
      </c>
      <c r="J68" s="78">
        <f>('Real Revenue'!I68+'Real Revenue'!J68)/SUM('Real Revenue'!I$68:J$70)</f>
        <v>0.55645253949909568</v>
      </c>
      <c r="K68" s="78">
        <f>('Real Revenue'!J68+'Real Revenue'!K68)/SUM('Real Revenue'!J$68:K$70)</f>
        <v>0.55770017424113505</v>
      </c>
      <c r="L68" s="78">
        <f>('Real Revenue'!K68+'Real Revenue'!L68)/SUM('Real Revenue'!K$68:L$70)</f>
        <v>0.5378052439699168</v>
      </c>
      <c r="M68" s="78">
        <f>('Real Revenue'!L68+'Real Revenue'!M68)/SUM('Real Revenue'!L$68:M$70)</f>
        <v>0.51541941182041662</v>
      </c>
      <c r="N68" s="78">
        <f>('Real Revenue'!M68+'Real Revenue'!N68)/SUM('Real Revenue'!M$68:N$70)</f>
        <v>0.51580280422353242</v>
      </c>
      <c r="O68" s="78">
        <f>('Real Revenue'!N68+'Real Revenue'!O68)/SUM('Real Revenue'!N$68:O$70)</f>
        <v>0.49827689758763155</v>
      </c>
      <c r="P68" s="78">
        <f>('Real Revenue'!O68+'Real Revenue'!P68)/SUM('Real Revenue'!O$68:P$70)</f>
        <v>0.48567486680599731</v>
      </c>
      <c r="Q68" s="78">
        <f>('Real Revenue'!P68+'Real Revenue'!Q68)/SUM('Real Revenue'!P$68:Q$70)</f>
        <v>0.48966338793173986</v>
      </c>
      <c r="R68" s="78">
        <f>('Real Revenue'!Q68+'Real Revenue'!R68)/SUM('Real Revenue'!Q$68:R$70)</f>
        <v>0.49553308188387774</v>
      </c>
      <c r="S68" s="78">
        <f>('Real Revenue'!R68+'Real Revenue'!S68)/SUM('Real Revenue'!R$68:S$70)</f>
        <v>0.48524544552910537</v>
      </c>
      <c r="T68" s="78">
        <f>('Real Revenue'!S68+'Real Revenue'!T68)/SUM('Real Revenue'!S$68:T$70)</f>
        <v>0.46423391194087071</v>
      </c>
      <c r="U68" s="78">
        <f>('Real Revenue'!T68+'Real Revenue'!U68)/SUM('Real Revenue'!T$68:U$70)</f>
        <v>0.45024888221457082</v>
      </c>
      <c r="V68" s="78">
        <f>('Real Revenue'!U68+'Real Revenue'!V68)/SUM('Real Revenue'!U$68:V$70)</f>
        <v>0.43724192783767185</v>
      </c>
      <c r="W68" s="78">
        <f>('Real Revenue'!V68+'Real Revenue'!W68)/SUM('Real Revenue'!V$68:W$70)</f>
        <v>0.42824320562258777</v>
      </c>
      <c r="X68" s="78">
        <f>('Real Revenue'!W68+'Real Revenue'!X68)/SUM('Real Revenue'!W$68:X$70)</f>
        <v>0.42975539836329429</v>
      </c>
      <c r="Y68" s="78">
        <f>('Real Revenue'!X68+'Real Revenue'!Y68)/SUM('Real Revenue'!X$68:Y$70)</f>
        <v>0.42893057087999914</v>
      </c>
      <c r="Z68" s="78">
        <f>('Real Revenue'!Y68+'Real Revenue'!Z68)/SUM('Real Revenue'!Y$68:Z$70)</f>
        <v>0.4163875956870331</v>
      </c>
      <c r="AA68" s="78">
        <f>('Real Revenue'!Z68+'Real Revenue'!AA68)/SUM('Real Revenue'!Z$68:AA$70)</f>
        <v>0.41123627430412907</v>
      </c>
      <c r="AB68" s="78">
        <f>('Real Revenue'!AA68+'Real Revenue'!AB68)/SUM('Real Revenue'!AA$68:AB$70)</f>
        <v>0.41908479467177506</v>
      </c>
      <c r="AC68" s="78">
        <f>('Real Revenue'!AB68+'Real Revenue'!AC68)/SUM('Real Revenue'!AB$68:AC$70)</f>
        <v>0.42145385355004267</v>
      </c>
      <c r="AD68" s="78">
        <f>('Real Revenue'!AD68+'Real Revenue'!AE68)/SUM('Real Revenue'!AD$68:AE$70)</f>
        <v>0.42007258803937902</v>
      </c>
      <c r="AE68" s="78">
        <f>('Real Revenue'!AE68+'Real Revenue'!AF68)/SUM('Real Revenue'!AE$68:AF$70)</f>
        <v>0.4160173569974831</v>
      </c>
      <c r="AF68" s="78">
        <f>('Real Revenue'!AF68+'Real Revenue'!AG68)/SUM('Real Revenue'!AF$68:AG$70)</f>
        <v>0.41625351537504396</v>
      </c>
      <c r="AG68" s="78">
        <f>('Real Revenue'!AG68+'Real Revenue'!AH68)/SUM('Real Revenue'!AG$68:AH$70)</f>
        <v>0.41371254866187079</v>
      </c>
      <c r="AH68" s="78">
        <f>('Real Revenue'!AH68+'Real Revenue'!AI68)/SUM('Real Revenue'!AH$68:AI$70)</f>
        <v>0.40402307251680319</v>
      </c>
      <c r="AI68" s="78">
        <f>('Real Revenue'!AI68+'Real Revenue'!AJ68)/SUM('Real Revenue'!AI$68:AJ$70)</f>
        <v>0.40101909353977772</v>
      </c>
      <c r="AJ68" s="78">
        <f>('Real Revenue'!AJ68+'Real Revenue'!AK68)/SUM('Real Revenue'!AJ$68:AK$70)</f>
        <v>0.41568262311741822</v>
      </c>
      <c r="AK68" s="78">
        <f>('Real Revenue'!AK68+'Real Revenue'!AL68)/SUM('Real Revenue'!AK$68:AL$70)</f>
        <v>0.37931086448459267</v>
      </c>
      <c r="AL68" s="78">
        <f>('Real Revenue'!AL68+'Real Revenue'!AM68)/SUM('Real Revenue'!AL$68:AM$70)</f>
        <v>0.34469561813219185</v>
      </c>
      <c r="AM68" s="78">
        <f>('Real Revenue'!AM68+'Real Revenue'!AN68)/SUM('Real Revenue'!AM$68:AN$70)</f>
        <v>0.37024780598990276</v>
      </c>
      <c r="AN68" s="78">
        <f>('Real Revenue'!AN68+'Real Revenue'!AO68)/SUM('Real Revenue'!AN$68:AO$70)</f>
        <v>0.3546684281411327</v>
      </c>
      <c r="AO68" s="78">
        <f>('Real Revenue'!AO68+'Real Revenue'!AP68)/SUM('Real Revenue'!AO$68:AP$70)</f>
        <v>0.35479391168757352</v>
      </c>
      <c r="AP68" s="78">
        <f>('Real Revenue'!AP68+'Real Revenue'!AQ68)/SUM('Real Revenue'!AP$68:AQ$70)</f>
        <v>0.37263332427860663</v>
      </c>
      <c r="AQ68" s="78">
        <f>('Real Revenue'!AQ68+'Real Revenue'!AR68)/SUM('Real Revenue'!AQ$68:AR$70)</f>
        <v>0.36385759281132579</v>
      </c>
      <c r="AR68" s="78">
        <f>('Real Revenue'!AR68+'Real Revenue'!AS68)/SUM('Real Revenue'!AR$68:AS$70)</f>
        <v>0.35510060775583224</v>
      </c>
      <c r="AS68" s="78" t="e">
        <f>('Real Revenue'!AS68+'Real Revenue'!AT68)/SUM('Real Revenue'!AS$68:AT$70)</f>
        <v>#N/A</v>
      </c>
      <c r="AT68" s="78" t="e">
        <f>('Real Revenue'!AT68+'Real Revenue'!AU68)/SUM('Real Revenue'!AT$68:AU$70)</f>
        <v>#N/A</v>
      </c>
      <c r="AU68" s="78" t="e">
        <f>('Real Revenue'!AU68+'Real Revenue'!AV68)/SUM('Real Revenue'!AU$68:AV$70)</f>
        <v>#N/A</v>
      </c>
      <c r="AV68" s="78" t="e">
        <f>('Real Revenue'!AV68+'Real Revenue'!AW68)/SUM('Real Revenue'!AV$68:AW$70)</f>
        <v>#N/A</v>
      </c>
      <c r="AW68" s="78" t="e">
        <f>('Real Revenue'!AW68+'Real Revenue'!AX68)/SUM('Real Revenue'!AW$68:AX$70)</f>
        <v>#N/A</v>
      </c>
      <c r="AX68" s="78" t="e">
        <f>('Real Revenue'!AX68+'Real Revenue'!AY68)/SUM('Real Revenue'!AX$68:AY$70)</f>
        <v>#N/A</v>
      </c>
      <c r="AY68" s="78" t="e">
        <f>('Real Revenue'!AY68+'Real Revenue'!AZ68)/SUM('Real Revenue'!AY$68:AZ$70)</f>
        <v>#N/A</v>
      </c>
      <c r="AZ68" s="78" t="e">
        <f>('Real Revenue'!AZ68+'Real Revenue'!BA68)/SUM('Real Revenue'!AZ$68:BA$70)</f>
        <v>#N/A</v>
      </c>
    </row>
    <row r="69" spans="1:52"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Revenue'!H69)/SUM('Real Revenue'!G$68:H$70)</f>
        <v>0.23486305535781135</v>
      </c>
      <c r="I69" s="78">
        <f>('Real Revenue'!H69+'Real Revenue'!I69)/SUM('Real Revenue'!H$68:I$70)</f>
        <v>0.2425083004085716</v>
      </c>
      <c r="J69" s="78">
        <f>('Real Revenue'!I69+'Real Revenue'!J69)/SUM('Real Revenue'!I$68:J$70)</f>
        <v>0.24967749206772025</v>
      </c>
      <c r="K69" s="78">
        <f>('Real Revenue'!J69+'Real Revenue'!K69)/SUM('Real Revenue'!J$68:K$70)</f>
        <v>0.24293622742200038</v>
      </c>
      <c r="L69" s="78">
        <f>('Real Revenue'!K69+'Real Revenue'!L69)/SUM('Real Revenue'!K$68:L$70)</f>
        <v>0.24446547253342465</v>
      </c>
      <c r="M69" s="78">
        <f>('Real Revenue'!L69+'Real Revenue'!M69)/SUM('Real Revenue'!L$68:M$70)</f>
        <v>0.24456489664295525</v>
      </c>
      <c r="N69" s="78">
        <f>('Real Revenue'!M69+'Real Revenue'!N69)/SUM('Real Revenue'!M$68:N$70)</f>
        <v>0.22577500621518198</v>
      </c>
      <c r="O69" s="78">
        <f>('Real Revenue'!N69+'Real Revenue'!O69)/SUM('Real Revenue'!N$68:O$70)</f>
        <v>0.22765514481528989</v>
      </c>
      <c r="P69" s="78">
        <f>('Real Revenue'!O69+'Real Revenue'!P69)/SUM('Real Revenue'!O$68:P$70)</f>
        <v>0.24686897169828848</v>
      </c>
      <c r="Q69" s="78">
        <f>('Real Revenue'!P69+'Real Revenue'!Q69)/SUM('Real Revenue'!P$68:Q$70)</f>
        <v>0.25459815673465647</v>
      </c>
      <c r="R69" s="78">
        <f>('Real Revenue'!Q69+'Real Revenue'!R69)/SUM('Real Revenue'!Q$68:R$70)</f>
        <v>0.2542180542498112</v>
      </c>
      <c r="S69" s="78">
        <f>('Real Revenue'!R69+'Real Revenue'!S69)/SUM('Real Revenue'!R$68:S$70)</f>
        <v>0.26595968317226892</v>
      </c>
      <c r="T69" s="78">
        <f>('Real Revenue'!S69+'Real Revenue'!T69)/SUM('Real Revenue'!S$68:T$70)</f>
        <v>0.27710921513952685</v>
      </c>
      <c r="U69" s="78">
        <f>('Real Revenue'!T69+'Real Revenue'!U69)/SUM('Real Revenue'!T$68:U$70)</f>
        <v>0.2814936386683034</v>
      </c>
      <c r="V69" s="78">
        <f>('Real Revenue'!U69+'Real Revenue'!V69)/SUM('Real Revenue'!U$68:V$70)</f>
        <v>0.2923981498637136</v>
      </c>
      <c r="W69" s="78">
        <f>('Real Revenue'!V69+'Real Revenue'!W69)/SUM('Real Revenue'!V$68:W$70)</f>
        <v>0.29652675273844148</v>
      </c>
      <c r="X69" s="78">
        <f>('Real Revenue'!W69+'Real Revenue'!X69)/SUM('Real Revenue'!W$68:X$70)</f>
        <v>0.2931673929250716</v>
      </c>
      <c r="Y69" s="78">
        <f>('Real Revenue'!X69+'Real Revenue'!Y69)/SUM('Real Revenue'!X$68:Y$70)</f>
        <v>0.30523820477784525</v>
      </c>
      <c r="Z69" s="78">
        <f>('Real Revenue'!Y69+'Real Revenue'!Z69)/SUM('Real Revenue'!Y$68:Z$70)</f>
        <v>0.32073774133392663</v>
      </c>
      <c r="AA69" s="78">
        <f>('Real Revenue'!Z69+'Real Revenue'!AA69)/SUM('Real Revenue'!Z$68:AA$70)</f>
        <v>0.32395679255473236</v>
      </c>
      <c r="AB69" s="78">
        <f>('Real Revenue'!AA69+'Real Revenue'!AB69)/SUM('Real Revenue'!AA$68:AB$70)</f>
        <v>0.32782413116531162</v>
      </c>
      <c r="AC69" s="78">
        <f>('Real Revenue'!AB69+'Real Revenue'!AC69)/SUM('Real Revenue'!AB$68:AC$70)</f>
        <v>0.33386936070369327</v>
      </c>
      <c r="AD69" s="78">
        <f>('Real Revenue'!AD69+'Real Revenue'!AE69)/SUM('Real Revenue'!AD$68:AE$70)</f>
        <v>0.34410940626216469</v>
      </c>
      <c r="AE69" s="78">
        <f>('Real Revenue'!AE69+'Real Revenue'!AF69)/SUM('Real Revenue'!AE$68:AF$70)</f>
        <v>0.34932830644245216</v>
      </c>
      <c r="AF69" s="78">
        <f>('Real Revenue'!AF69+'Real Revenue'!AG69)/SUM('Real Revenue'!AF$68:AG$70)</f>
        <v>0.35847697329268513</v>
      </c>
      <c r="AG69" s="78">
        <f>('Real Revenue'!AG69+'Real Revenue'!AH69)/SUM('Real Revenue'!AG$68:AH$70)</f>
        <v>0.38960915272474139</v>
      </c>
      <c r="AH69" s="78">
        <f>('Real Revenue'!AH69+'Real Revenue'!AI69)/SUM('Real Revenue'!AH$68:AI$70)</f>
        <v>0.40176011037511922</v>
      </c>
      <c r="AI69" s="78">
        <f>('Real Revenue'!AI69+'Real Revenue'!AJ69)/SUM('Real Revenue'!AI$68:AJ$70)</f>
        <v>0.40004795904403623</v>
      </c>
      <c r="AJ69" s="78">
        <f>('Real Revenue'!AJ69+'Real Revenue'!AK69)/SUM('Real Revenue'!AJ$68:AK$70)</f>
        <v>0.39849722338529892</v>
      </c>
      <c r="AK69" s="78">
        <f>('Real Revenue'!AK69+'Real Revenue'!AL69)/SUM('Real Revenue'!AK$68:AL$70)</f>
        <v>0.39060357772699683</v>
      </c>
      <c r="AL69" s="78">
        <f>('Real Revenue'!AL69+'Real Revenue'!AM69)/SUM('Real Revenue'!AL$68:AM$70)</f>
        <v>0.38306058738486409</v>
      </c>
      <c r="AM69" s="78">
        <f>('Real Revenue'!AM69+'Real Revenue'!AN69)/SUM('Real Revenue'!AM$68:AN$70)</f>
        <v>0.38479600102596451</v>
      </c>
      <c r="AN69" s="78">
        <f>('Real Revenue'!AN69+'Real Revenue'!AO69)/SUM('Real Revenue'!AN$68:AO$70)</f>
        <v>0.39196039790137194</v>
      </c>
      <c r="AO69" s="78">
        <f>('Real Revenue'!AO69+'Real Revenue'!AP69)/SUM('Real Revenue'!AO$68:AP$70)</f>
        <v>0.39554432875041751</v>
      </c>
      <c r="AP69" s="78">
        <f>('Real Revenue'!AP69+'Real Revenue'!AQ69)/SUM('Real Revenue'!AP$68:AQ$70)</f>
        <v>0.40594431085196275</v>
      </c>
      <c r="AQ69" s="78">
        <f>('Real Revenue'!AQ69+'Real Revenue'!AR69)/SUM('Real Revenue'!AQ$68:AR$70)</f>
        <v>0.4017795196500028</v>
      </c>
      <c r="AR69" s="78">
        <f>('Real Revenue'!AR69+'Real Revenue'!AS69)/SUM('Real Revenue'!AR$68:AS$70)</f>
        <v>0.3969132659647957</v>
      </c>
      <c r="AS69" s="78" t="e">
        <f>('Real Revenue'!AS69+'Real Revenue'!AT69)/SUM('Real Revenue'!AS$68:AT$70)</f>
        <v>#N/A</v>
      </c>
      <c r="AT69" s="78" t="e">
        <f>('Real Revenue'!AT69+'Real Revenue'!AU69)/SUM('Real Revenue'!AT$68:AU$70)</f>
        <v>#N/A</v>
      </c>
      <c r="AU69" s="78" t="e">
        <f>('Real Revenue'!AU69+'Real Revenue'!AV69)/SUM('Real Revenue'!AU$68:AV$70)</f>
        <v>#N/A</v>
      </c>
      <c r="AV69" s="78" t="e">
        <f>('Real Revenue'!AV69+'Real Revenue'!AW69)/SUM('Real Revenue'!AV$68:AW$70)</f>
        <v>#N/A</v>
      </c>
      <c r="AW69" s="78" t="e">
        <f>('Real Revenue'!AW69+'Real Revenue'!AX69)/SUM('Real Revenue'!AW$68:AX$70)</f>
        <v>#N/A</v>
      </c>
      <c r="AX69" s="78" t="e">
        <f>('Real Revenue'!AX69+'Real Revenue'!AY69)/SUM('Real Revenue'!AX$68:AY$70)</f>
        <v>#N/A</v>
      </c>
      <c r="AY69" s="78" t="e">
        <f>('Real Revenue'!AY69+'Real Revenue'!AZ69)/SUM('Real Revenue'!AY$68:AZ$70)</f>
        <v>#N/A</v>
      </c>
      <c r="AZ69" s="78" t="e">
        <f>('Real Revenue'!AZ69+'Real Revenue'!BA69)/SUM('Real Revenue'!AZ$68:BA$70)</f>
        <v>#N/A</v>
      </c>
    </row>
    <row r="70" spans="1:52"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Revenue'!H70)/SUM('Real Revenue'!G$68:H$70)</f>
        <v>0.18975477365004287</v>
      </c>
      <c r="I70" s="78">
        <f>('Real Revenue'!H70+'Real Revenue'!I70)/SUM('Real Revenue'!H$68:I$70)</f>
        <v>0.19071973083931779</v>
      </c>
      <c r="J70" s="78">
        <f>('Real Revenue'!I70+'Real Revenue'!J70)/SUM('Real Revenue'!I$68:J$70)</f>
        <v>0.19386996843318419</v>
      </c>
      <c r="K70" s="78">
        <f>('Real Revenue'!J70+'Real Revenue'!K70)/SUM('Real Revenue'!J$68:K$70)</f>
        <v>0.19936359833686468</v>
      </c>
      <c r="L70" s="78">
        <f>('Real Revenue'!K70+'Real Revenue'!L70)/SUM('Real Revenue'!K$68:L$70)</f>
        <v>0.2177292834966584</v>
      </c>
      <c r="M70" s="78">
        <f>('Real Revenue'!L70+'Real Revenue'!M70)/SUM('Real Revenue'!L$68:M$70)</f>
        <v>0.24001569153662805</v>
      </c>
      <c r="N70" s="78">
        <f>('Real Revenue'!M70+'Real Revenue'!N70)/SUM('Real Revenue'!M$68:N$70)</f>
        <v>0.25842218956128571</v>
      </c>
      <c r="O70" s="78">
        <f>('Real Revenue'!N70+'Real Revenue'!O70)/SUM('Real Revenue'!N$68:O$70)</f>
        <v>0.27406795759707864</v>
      </c>
      <c r="P70" s="78">
        <f>('Real Revenue'!O70+'Real Revenue'!P70)/SUM('Real Revenue'!O$68:P$70)</f>
        <v>0.26745616149571416</v>
      </c>
      <c r="Q70" s="78">
        <f>('Real Revenue'!P70+'Real Revenue'!Q70)/SUM('Real Revenue'!P$68:Q$70)</f>
        <v>0.25573845533360368</v>
      </c>
      <c r="R70" s="78">
        <f>('Real Revenue'!Q70+'Real Revenue'!R70)/SUM('Real Revenue'!Q$68:R$70)</f>
        <v>0.25024886386631118</v>
      </c>
      <c r="S70" s="78">
        <f>('Real Revenue'!R70+'Real Revenue'!S70)/SUM('Real Revenue'!R$68:S$70)</f>
        <v>0.24879487129862565</v>
      </c>
      <c r="T70" s="78">
        <f>('Real Revenue'!S70+'Real Revenue'!T70)/SUM('Real Revenue'!S$68:T$70)</f>
        <v>0.25865687291960243</v>
      </c>
      <c r="U70" s="78">
        <f>('Real Revenue'!T70+'Real Revenue'!U70)/SUM('Real Revenue'!T$68:U$70)</f>
        <v>0.26825747911712583</v>
      </c>
      <c r="V70" s="78">
        <f>('Real Revenue'!U70+'Real Revenue'!V70)/SUM('Real Revenue'!U$68:V$70)</f>
        <v>0.2703599222986145</v>
      </c>
      <c r="W70" s="78">
        <f>('Real Revenue'!V70+'Real Revenue'!W70)/SUM('Real Revenue'!V$68:W$70)</f>
        <v>0.27523004163897058</v>
      </c>
      <c r="X70" s="78">
        <f>('Real Revenue'!W70+'Real Revenue'!X70)/SUM('Real Revenue'!W$68:X$70)</f>
        <v>0.27707720871163405</v>
      </c>
      <c r="Y70" s="78">
        <f>('Real Revenue'!X70+'Real Revenue'!Y70)/SUM('Real Revenue'!X$68:Y$70)</f>
        <v>0.2658312243421555</v>
      </c>
      <c r="Z70" s="78">
        <f>('Real Revenue'!Y70+'Real Revenue'!Z70)/SUM('Real Revenue'!Y$68:Z$70)</f>
        <v>0.26287466297904039</v>
      </c>
      <c r="AA70" s="78">
        <f>('Real Revenue'!Z70+'Real Revenue'!AA70)/SUM('Real Revenue'!Z$68:AA$70)</f>
        <v>0.26480693314113857</v>
      </c>
      <c r="AB70" s="78">
        <f>('Real Revenue'!AA70+'Real Revenue'!AB70)/SUM('Real Revenue'!AA$68:AB$70)</f>
        <v>0.25309107416291327</v>
      </c>
      <c r="AC70" s="78">
        <f>('Real Revenue'!AB70+'Real Revenue'!AC70)/SUM('Real Revenue'!AB$68:AC$70)</f>
        <v>0.24467678574626406</v>
      </c>
      <c r="AD70" s="78">
        <f>('Real Revenue'!AD70+'Real Revenue'!AE70)/SUM('Real Revenue'!AD$68:AE$70)</f>
        <v>0.23581800569845618</v>
      </c>
      <c r="AE70" s="78">
        <f>('Real Revenue'!AE70+'Real Revenue'!AF70)/SUM('Real Revenue'!AE$68:AF$70)</f>
        <v>0.23465433656006465</v>
      </c>
      <c r="AF70" s="78">
        <f>('Real Revenue'!AF70+'Real Revenue'!AG70)/SUM('Real Revenue'!AF$68:AG$70)</f>
        <v>0.22526951133227088</v>
      </c>
      <c r="AG70" s="78">
        <f>('Real Revenue'!AG70+'Real Revenue'!AH70)/SUM('Real Revenue'!AG$68:AH$70)</f>
        <v>0.19667829861338781</v>
      </c>
      <c r="AH70" s="78">
        <f>('Real Revenue'!AH70+'Real Revenue'!AI70)/SUM('Real Revenue'!AH$68:AI$70)</f>
        <v>0.19421681710807742</v>
      </c>
      <c r="AI70" s="78">
        <f>('Real Revenue'!AI70+'Real Revenue'!AJ70)/SUM('Real Revenue'!AI$68:AJ$70)</f>
        <v>0.19893294741618595</v>
      </c>
      <c r="AJ70" s="78">
        <f>('Real Revenue'!AJ70+'Real Revenue'!AK70)/SUM('Real Revenue'!AJ$68:AK$70)</f>
        <v>0.18582015349728295</v>
      </c>
      <c r="AK70" s="78">
        <f>('Real Revenue'!AK70+'Real Revenue'!AL70)/SUM('Real Revenue'!AK$68:AL$70)</f>
        <v>0.23008555778841069</v>
      </c>
      <c r="AL70" s="78">
        <f>('Real Revenue'!AL70+'Real Revenue'!AM70)/SUM('Real Revenue'!AL$68:AM$70)</f>
        <v>0.27224379448294417</v>
      </c>
      <c r="AM70" s="78">
        <f>('Real Revenue'!AM70+'Real Revenue'!AN70)/SUM('Real Revenue'!AM$68:AN$70)</f>
        <v>0.24495619298413282</v>
      </c>
      <c r="AN70" s="78">
        <f>('Real Revenue'!AN70+'Real Revenue'!AO70)/SUM('Real Revenue'!AN$68:AO$70)</f>
        <v>0.25337117395749542</v>
      </c>
      <c r="AO70" s="78">
        <f>('Real Revenue'!AO70+'Real Revenue'!AP70)/SUM('Real Revenue'!AO$68:AP$70)</f>
        <v>0.24966175956200887</v>
      </c>
      <c r="AP70" s="78">
        <f>('Real Revenue'!AP70+'Real Revenue'!AQ70)/SUM('Real Revenue'!AP$68:AQ$70)</f>
        <v>0.22142236486943068</v>
      </c>
      <c r="AQ70" s="78">
        <f>('Real Revenue'!AQ70+'Real Revenue'!AR70)/SUM('Real Revenue'!AQ$68:AR$70)</f>
        <v>0.23436288753867157</v>
      </c>
      <c r="AR70" s="78">
        <f>('Real Revenue'!AR70+'Real Revenue'!AS70)/SUM('Real Revenue'!AR$68:AS$70)</f>
        <v>0.24798612627937203</v>
      </c>
      <c r="AS70" s="78" t="e">
        <f>('Real Revenue'!AS70+'Real Revenue'!AT70)/SUM('Real Revenue'!AS$68:AT$70)</f>
        <v>#N/A</v>
      </c>
      <c r="AT70" s="78" t="e">
        <f>('Real Revenue'!AT70+'Real Revenue'!AU70)/SUM('Real Revenue'!AT$68:AU$70)</f>
        <v>#N/A</v>
      </c>
      <c r="AU70" s="78" t="e">
        <f>('Real Revenue'!AU70+'Real Revenue'!AV70)/SUM('Real Revenue'!AU$68:AV$70)</f>
        <v>#N/A</v>
      </c>
      <c r="AV70" s="78" t="e">
        <f>('Real Revenue'!AV70+'Real Revenue'!AW70)/SUM('Real Revenue'!AV$68:AW$70)</f>
        <v>#N/A</v>
      </c>
      <c r="AW70" s="78" t="e">
        <f>('Real Revenue'!AW70+'Real Revenue'!AX70)/SUM('Real Revenue'!AW$68:AX$70)</f>
        <v>#N/A</v>
      </c>
      <c r="AX70" s="78" t="e">
        <f>('Real Revenue'!AX70+'Real Revenue'!AY70)/SUM('Real Revenue'!AX$68:AY$70)</f>
        <v>#N/A</v>
      </c>
      <c r="AY70" s="78" t="e">
        <f>('Real Revenue'!AY70+'Real Revenue'!AZ70)/SUM('Real Revenue'!AY$68:AZ$70)</f>
        <v>#N/A</v>
      </c>
      <c r="AZ70" s="78" t="e">
        <f>('Real Revenue'!AZ70+'Real Revenue'!BA70)/SUM('Real Revenue'!AZ$68:BA$70)</f>
        <v>#N/A</v>
      </c>
    </row>
    <row r="71" spans="1:52"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Revenue'!H71)/SUM('Real Revenue'!G$71:H$73)</f>
        <v>0.18049706472271695</v>
      </c>
      <c r="I71" s="79">
        <f>('Real Revenue'!H71+'Real Revenue'!I71)/SUM('Real Revenue'!H$71:I$73)</f>
        <v>0.18884023496788999</v>
      </c>
      <c r="J71" s="79">
        <f>('Real Revenue'!I71+'Real Revenue'!J71)/SUM('Real Revenue'!I$71:J$73)</f>
        <v>0.19483881057929781</v>
      </c>
      <c r="K71" s="79">
        <f>('Real Revenue'!J71+'Real Revenue'!K71)/SUM('Real Revenue'!J$71:K$73)</f>
        <v>0.17325231691414364</v>
      </c>
      <c r="L71" s="79">
        <f>('Real Revenue'!K71+'Real Revenue'!L71)/SUM('Real Revenue'!K$71:L$73)</f>
        <v>0.16098201754995453</v>
      </c>
      <c r="M71" s="79">
        <f>('Real Revenue'!L71+'Real Revenue'!M71)/SUM('Real Revenue'!L$71:M$73)</f>
        <v>0.16026504846146625</v>
      </c>
      <c r="N71" s="79">
        <f>('Real Revenue'!M71+'Real Revenue'!N71)/SUM('Real Revenue'!M$71:N$73)</f>
        <v>0.15768407819477054</v>
      </c>
      <c r="O71" s="79">
        <f>('Real Revenue'!N71+'Real Revenue'!O71)/SUM('Real Revenue'!N$71:O$73)</f>
        <v>0.16136395422475536</v>
      </c>
      <c r="P71" s="79">
        <f>('Real Revenue'!O71+'Real Revenue'!P71)/SUM('Real Revenue'!O$71:P$73)</f>
        <v>0.17261738131104601</v>
      </c>
      <c r="Q71" s="79">
        <f>('Real Revenue'!P71+'Real Revenue'!Q71)/SUM('Real Revenue'!P$71:Q$73)</f>
        <v>0.17100618856613159</v>
      </c>
      <c r="R71" s="79">
        <f>('Real Revenue'!Q71+'Real Revenue'!R71)/SUM('Real Revenue'!Q$71:R$73)</f>
        <v>0.16408509471332844</v>
      </c>
      <c r="S71" s="79">
        <f>('Real Revenue'!R71+'Real Revenue'!S71)/SUM('Real Revenue'!R$71:S$73)</f>
        <v>0.15861360425171767</v>
      </c>
      <c r="T71" s="79">
        <f>('Real Revenue'!S71+'Real Revenue'!T71)/SUM('Real Revenue'!S$71:T$73)</f>
        <v>0.15085736084775778</v>
      </c>
      <c r="U71" s="79">
        <f>('Real Revenue'!T71+'Real Revenue'!U71)/SUM('Real Revenue'!T$71:U$73)</f>
        <v>0.1509707187098096</v>
      </c>
      <c r="V71" s="79">
        <f>('Real Revenue'!U71+'Real Revenue'!V71)/SUM('Real Revenue'!U$71:V$73)</f>
        <v>0.15021122078894084</v>
      </c>
      <c r="W71" s="79">
        <f>('Real Revenue'!V71+'Real Revenue'!W71)/SUM('Real Revenue'!V$71:W$73)</f>
        <v>0.14784689943970308</v>
      </c>
      <c r="X71" s="79">
        <f>('Real Revenue'!W71+'Real Revenue'!X71)/SUM('Real Revenue'!W$71:X$73)</f>
        <v>0.14984196669981026</v>
      </c>
      <c r="Y71" s="79">
        <f>('Real Revenue'!X71+'Real Revenue'!Y71)/SUM('Real Revenue'!X$71:Y$73)</f>
        <v>0.15405197012479183</v>
      </c>
      <c r="Z71" s="79">
        <f>('Real Revenue'!Y71+'Real Revenue'!Z71)/SUM('Real Revenue'!Y$71:Z$73)</f>
        <v>0.15004634727130714</v>
      </c>
      <c r="AA71" s="79">
        <f>('Real Revenue'!Z71+'Real Revenue'!AA71)/SUM('Real Revenue'!Z$71:AA$73)</f>
        <v>0.13119325336926629</v>
      </c>
      <c r="AB71" s="79">
        <f>('Real Revenue'!AA71+'Real Revenue'!AB71)/SUM('Real Revenue'!AA$71:AB$73)</f>
        <v>0.13049286345149969</v>
      </c>
      <c r="AC71" s="79">
        <f>('Real Revenue'!AB71+'Real Revenue'!AC71)/SUM('Real Revenue'!AB$71:AC$73)</f>
        <v>0.14926166544589423</v>
      </c>
      <c r="AD71" s="79">
        <f>('Real Revenue'!AD71+'Real Revenue'!AE71)/SUM('Real Revenue'!AD$71:AE$73)</f>
        <v>0.13122211978325782</v>
      </c>
      <c r="AE71" s="79">
        <f>('Real Revenue'!AE71+'Real Revenue'!AF71)/SUM('Real Revenue'!AE$71:AF$73)</f>
        <v>0.10561078798633833</v>
      </c>
      <c r="AF71" s="79">
        <f>('Real Revenue'!AF71+'Real Revenue'!AG71)/SUM('Real Revenue'!AF$71:AG$73)</f>
        <v>0.11896219528292613</v>
      </c>
      <c r="AG71" s="79">
        <f>('Real Revenue'!AG71+'Real Revenue'!AH71)/SUM('Real Revenue'!AG$71:AH$73)</f>
        <v>0.12556143766193148</v>
      </c>
      <c r="AH71" s="79">
        <f>('Real Revenue'!AH71+'Real Revenue'!AI71)/SUM('Real Revenue'!AH$71:AI$73)</f>
        <v>0.11248931725154611</v>
      </c>
      <c r="AI71" s="79">
        <f>('Real Revenue'!AI71+'Real Revenue'!AJ71)/SUM('Real Revenue'!AI$71:AJ$73)</f>
        <v>0.13280732263856004</v>
      </c>
      <c r="AJ71" s="79">
        <f>('Real Revenue'!AJ71+'Real Revenue'!AK71)/SUM('Real Revenue'!AJ$71:AK$73)</f>
        <v>0.13078824874082029</v>
      </c>
      <c r="AK71" s="79">
        <f>('Real Revenue'!AK71+'Real Revenue'!AL71)/SUM('Real Revenue'!AK$71:AL$73)</f>
        <v>0.11377157694579444</v>
      </c>
      <c r="AL71" s="79">
        <f>('Real Revenue'!AL71+'Real Revenue'!AM71)/SUM('Real Revenue'!AL$71:AM$73)</f>
        <v>0.13748389430162836</v>
      </c>
      <c r="AM71" s="79">
        <f>('Real Revenue'!AM71+'Real Revenue'!AN71)/SUM('Real Revenue'!AM$71:AN$73)</f>
        <v>0.14109353014493378</v>
      </c>
      <c r="AN71" s="79">
        <f>('Real Revenue'!AN71+'Real Revenue'!AO71)/SUM('Real Revenue'!AN$71:AO$73)</f>
        <v>0.1281181983475396</v>
      </c>
      <c r="AO71" s="79">
        <f>('Real Revenue'!AO71+'Real Revenue'!AP71)/SUM('Real Revenue'!AO$71:AP$73)</f>
        <v>0.12878931508032387</v>
      </c>
      <c r="AP71" s="79">
        <f>('Real Revenue'!AP71+'Real Revenue'!AQ71)/SUM('Real Revenue'!AP$71:AQ$73)</f>
        <v>0.14922560596661424</v>
      </c>
      <c r="AQ71" s="79">
        <f>('Real Revenue'!AQ71+'Real Revenue'!AR71)/SUM('Real Revenue'!AQ$71:AR$73)</f>
        <v>0.13042740950777512</v>
      </c>
      <c r="AR71" s="79">
        <f>('Real Revenue'!AR71+'Real Revenue'!AS71)/SUM('Real Revenue'!AR$71:AS$73)</f>
        <v>0.10301626336868727</v>
      </c>
      <c r="AS71" s="79" t="e">
        <f>('Real Revenue'!AS71+'Real Revenue'!AT71)/SUM('Real Revenue'!AS$71:AT$73)</f>
        <v>#N/A</v>
      </c>
      <c r="AT71" s="79" t="e">
        <f>('Real Revenue'!AT71+'Real Revenue'!AU71)/SUM('Real Revenue'!AT$71:AU$73)</f>
        <v>#N/A</v>
      </c>
      <c r="AU71" s="79" t="e">
        <f>('Real Revenue'!AU71+'Real Revenue'!AV71)/SUM('Real Revenue'!AU$71:AV$73)</f>
        <v>#N/A</v>
      </c>
      <c r="AV71" s="79" t="e">
        <f>('Real Revenue'!AV71+'Real Revenue'!AW71)/SUM('Real Revenue'!AV$71:AW$73)</f>
        <v>#N/A</v>
      </c>
      <c r="AW71" s="79" t="e">
        <f>('Real Revenue'!AW71+'Real Revenue'!AX71)/SUM('Real Revenue'!AW$71:AX$73)</f>
        <v>#N/A</v>
      </c>
      <c r="AX71" s="79" t="e">
        <f>('Real Revenue'!AX71+'Real Revenue'!AY71)/SUM('Real Revenue'!AX$71:AY$73)</f>
        <v>#N/A</v>
      </c>
      <c r="AY71" s="79" t="e">
        <f>('Real Revenue'!AY71+'Real Revenue'!AZ71)/SUM('Real Revenue'!AY$71:AZ$73)</f>
        <v>#N/A</v>
      </c>
      <c r="AZ71" s="79" t="e">
        <f>('Real Revenue'!AZ71+'Real Revenue'!BA71)/SUM('Real Revenue'!AZ$71:BA$73)</f>
        <v>#N/A</v>
      </c>
    </row>
    <row r="72" spans="1:52" ht="13" x14ac:dyDescent="0.3">
      <c r="A72" s="20" t="s">
        <v>81</v>
      </c>
      <c r="B72" s="21">
        <f>'Nom Revenue'!B72</f>
        <v>0</v>
      </c>
      <c r="C72" s="24" t="str">
        <f>IF(B72=0,"",'Formatted Data'!C1273)</f>
        <v/>
      </c>
      <c r="D72" s="69" t="str">
        <f>'Formatted Data'!E67</f>
        <v>M</v>
      </c>
      <c r="E72" s="69" t="str">
        <f>'Formatted Data'!F67</f>
        <v>X</v>
      </c>
      <c r="F72" s="69" t="str">
        <f>'Formatted Data'!G67</f>
        <v>X</v>
      </c>
      <c r="G72" s="69"/>
      <c r="H72" s="79">
        <f>('Real Revenue'!G72+'Real Revenue'!H72)/SUM('Real Revenue'!G$71:H$73)</f>
        <v>0.25595454041176702</v>
      </c>
      <c r="I72" s="79">
        <f>('Real Revenue'!H72+'Real Revenue'!I72)/SUM('Real Revenue'!H$71:I$73)</f>
        <v>0.26060991762024599</v>
      </c>
      <c r="J72" s="79">
        <f>('Real Revenue'!I72+'Real Revenue'!J72)/SUM('Real Revenue'!I$71:J$73)</f>
        <v>0.26517618225570694</v>
      </c>
      <c r="K72" s="79">
        <f>('Real Revenue'!J72+'Real Revenue'!K72)/SUM('Real Revenue'!J$71:K$73)</f>
        <v>0.251556176879288</v>
      </c>
      <c r="L72" s="79">
        <f>('Real Revenue'!K72+'Real Revenue'!L72)/SUM('Real Revenue'!K$71:L$73)</f>
        <v>0.23983642830592442</v>
      </c>
      <c r="M72" s="79">
        <f>('Real Revenue'!L72+'Real Revenue'!M72)/SUM('Real Revenue'!L$71:M$73)</f>
        <v>0.24503451822573977</v>
      </c>
      <c r="N72" s="79">
        <f>('Real Revenue'!M72+'Real Revenue'!N72)/SUM('Real Revenue'!M$71:N$73)</f>
        <v>0.24783237430146579</v>
      </c>
      <c r="O72" s="79">
        <f>('Real Revenue'!N72+'Real Revenue'!O72)/SUM('Real Revenue'!N$71:O$73)</f>
        <v>0.24295625214845978</v>
      </c>
      <c r="P72" s="79">
        <f>('Real Revenue'!O72+'Real Revenue'!P72)/SUM('Real Revenue'!O$71:P$73)</f>
        <v>0.25152403206571217</v>
      </c>
      <c r="Q72" s="79">
        <f>('Real Revenue'!P72+'Real Revenue'!Q72)/SUM('Real Revenue'!P$71:Q$73)</f>
        <v>0.2700820281656377</v>
      </c>
      <c r="R72" s="79">
        <f>('Real Revenue'!Q72+'Real Revenue'!R72)/SUM('Real Revenue'!Q$71:R$73)</f>
        <v>0.2755176331087123</v>
      </c>
      <c r="S72" s="79">
        <f>('Real Revenue'!R72+'Real Revenue'!S72)/SUM('Real Revenue'!R$71:S$73)</f>
        <v>0.27856362076487584</v>
      </c>
      <c r="T72" s="79">
        <f>('Real Revenue'!S72+'Real Revenue'!T72)/SUM('Real Revenue'!S$71:T$73)</f>
        <v>0.30962322081578059</v>
      </c>
      <c r="U72" s="79">
        <f>('Real Revenue'!T72+'Real Revenue'!U72)/SUM('Real Revenue'!T$71:U$73)</f>
        <v>0.32183736931168938</v>
      </c>
      <c r="V72" s="79">
        <f>('Real Revenue'!U72+'Real Revenue'!V72)/SUM('Real Revenue'!U$71:V$73)</f>
        <v>0.30292473914165735</v>
      </c>
      <c r="W72" s="79">
        <f>('Real Revenue'!V72+'Real Revenue'!W72)/SUM('Real Revenue'!V$71:W$73)</f>
        <v>0.29905018306740605</v>
      </c>
      <c r="X72" s="79">
        <f>('Real Revenue'!W72+'Real Revenue'!X72)/SUM('Real Revenue'!W$71:X$73)</f>
        <v>0.29524524651229905</v>
      </c>
      <c r="Y72" s="79">
        <f>('Real Revenue'!X72+'Real Revenue'!Y72)/SUM('Real Revenue'!X$71:Y$73)</f>
        <v>0.28449944467464267</v>
      </c>
      <c r="Z72" s="79">
        <f>('Real Revenue'!Y72+'Real Revenue'!Z72)/SUM('Real Revenue'!Y$71:Z$73)</f>
        <v>0.28319356814515639</v>
      </c>
      <c r="AA72" s="79">
        <f>('Real Revenue'!Z72+'Real Revenue'!AA72)/SUM('Real Revenue'!Z$71:AA$73)</f>
        <v>0.28691287357507572</v>
      </c>
      <c r="AB72" s="79">
        <f>('Real Revenue'!AA72+'Real Revenue'!AB72)/SUM('Real Revenue'!AA$71:AB$73)</f>
        <v>0.26092996284454767</v>
      </c>
      <c r="AC72" s="79">
        <f>('Real Revenue'!AB72+'Real Revenue'!AC72)/SUM('Real Revenue'!AB$71:AC$73)</f>
        <v>0.21039003942728168</v>
      </c>
      <c r="AD72" s="79">
        <f>('Real Revenue'!AD72+'Real Revenue'!AE72)/SUM('Real Revenue'!AD$71:AE$73)</f>
        <v>0.19239829294613228</v>
      </c>
      <c r="AE72" s="79">
        <f>('Real Revenue'!AE72+'Real Revenue'!AF72)/SUM('Real Revenue'!AE$71:AF$73)</f>
        <v>0.19506435724833207</v>
      </c>
      <c r="AF72" s="79">
        <f>('Real Revenue'!AF72+'Real Revenue'!AG72)/SUM('Real Revenue'!AF$71:AG$73)</f>
        <v>0.20364688925248298</v>
      </c>
      <c r="AG72" s="79">
        <f>('Real Revenue'!AG72+'Real Revenue'!AH72)/SUM('Real Revenue'!AG$71:AH$73)</f>
        <v>0.20107030986865732</v>
      </c>
      <c r="AH72" s="79">
        <f>('Real Revenue'!AH72+'Real Revenue'!AI72)/SUM('Real Revenue'!AH$71:AI$73)</f>
        <v>0.22942926399177083</v>
      </c>
      <c r="AI72" s="79">
        <f>('Real Revenue'!AI72+'Real Revenue'!AJ72)/SUM('Real Revenue'!AI$71:AJ$73)</f>
        <v>0.26149145995181444</v>
      </c>
      <c r="AJ72" s="79">
        <f>('Real Revenue'!AJ72+'Real Revenue'!AK72)/SUM('Real Revenue'!AJ$71:AK$73)</f>
        <v>0.28142096405384731</v>
      </c>
      <c r="AK72" s="79">
        <f>('Real Revenue'!AK72+'Real Revenue'!AL72)/SUM('Real Revenue'!AK$71:AL$73)</f>
        <v>0.28493125892290211</v>
      </c>
      <c r="AL72" s="79">
        <f>('Real Revenue'!AL72+'Real Revenue'!AM72)/SUM('Real Revenue'!AL$71:AM$73)</f>
        <v>0.24342036557296165</v>
      </c>
      <c r="AM72" s="79">
        <f>('Real Revenue'!AM72+'Real Revenue'!AN72)/SUM('Real Revenue'!AM$71:AN$73)</f>
        <v>0.22993955094146942</v>
      </c>
      <c r="AN72" s="79">
        <f>('Real Revenue'!AN72+'Real Revenue'!AO72)/SUM('Real Revenue'!AN$71:AO$73)</f>
        <v>0.23209369493660104</v>
      </c>
      <c r="AO72" s="79">
        <f>('Real Revenue'!AO72+'Real Revenue'!AP72)/SUM('Real Revenue'!AO$71:AP$73)</f>
        <v>0.23194752481054151</v>
      </c>
      <c r="AP72" s="79">
        <f>('Real Revenue'!AP72+'Real Revenue'!AQ72)/SUM('Real Revenue'!AP$71:AQ$73)</f>
        <v>0.25840360144598656</v>
      </c>
      <c r="AQ72" s="79">
        <f>('Real Revenue'!AQ72+'Real Revenue'!AR72)/SUM('Real Revenue'!AQ$71:AR$73)</f>
        <v>0.26681259995514095</v>
      </c>
      <c r="AR72" s="79">
        <f>('Real Revenue'!AR72+'Real Revenue'!AS72)/SUM('Real Revenue'!AR$71:AS$73)</f>
        <v>0.2343244554483514</v>
      </c>
      <c r="AS72" s="79" t="e">
        <f>('Real Revenue'!AS72+'Real Revenue'!AT72)/SUM('Real Revenue'!AS$71:AT$73)</f>
        <v>#N/A</v>
      </c>
      <c r="AT72" s="79" t="e">
        <f>('Real Revenue'!AT72+'Real Revenue'!AU72)/SUM('Real Revenue'!AT$71:AU$73)</f>
        <v>#N/A</v>
      </c>
      <c r="AU72" s="79" t="e">
        <f>('Real Revenue'!AU72+'Real Revenue'!AV72)/SUM('Real Revenue'!AU$71:AV$73)</f>
        <v>#N/A</v>
      </c>
      <c r="AV72" s="79" t="e">
        <f>('Real Revenue'!AV72+'Real Revenue'!AW72)/SUM('Real Revenue'!AV$71:AW$73)</f>
        <v>#N/A</v>
      </c>
      <c r="AW72" s="79" t="e">
        <f>('Real Revenue'!AW72+'Real Revenue'!AX72)/SUM('Real Revenue'!AW$71:AX$73)</f>
        <v>#N/A</v>
      </c>
      <c r="AX72" s="79" t="e">
        <f>('Real Revenue'!AX72+'Real Revenue'!AY72)/SUM('Real Revenue'!AX$71:AY$73)</f>
        <v>#N/A</v>
      </c>
      <c r="AY72" s="79" t="e">
        <f>('Real Revenue'!AY72+'Real Revenue'!AZ72)/SUM('Real Revenue'!AY$71:AZ$73)</f>
        <v>#N/A</v>
      </c>
      <c r="AZ72" s="79" t="e">
        <f>('Real Revenue'!AZ72+'Real Revenue'!BA72)/SUM('Real Revenue'!AZ$71:BA$73)</f>
        <v>#N/A</v>
      </c>
    </row>
    <row r="73" spans="1:52" ht="13" x14ac:dyDescent="0.3">
      <c r="A73" s="20" t="s">
        <v>81</v>
      </c>
      <c r="B73" s="21">
        <f>'Nom Revenue'!B73</f>
        <v>0</v>
      </c>
      <c r="C73" s="24" t="str">
        <f>IF(B73=0,"",'Formatted Data'!C1274)</f>
        <v/>
      </c>
      <c r="D73" s="69" t="str">
        <f>'Formatted Data'!E68</f>
        <v>L</v>
      </c>
      <c r="E73" s="69" t="str">
        <f>'Formatted Data'!F68</f>
        <v>X</v>
      </c>
      <c r="F73" s="69" t="str">
        <f>'Formatted Data'!G68</f>
        <v>X</v>
      </c>
      <c r="G73" s="69"/>
      <c r="H73" s="79">
        <f>('Real Revenue'!G73+'Real Revenue'!H73)/SUM('Real Revenue'!G$71:H$73)</f>
        <v>0.563548394865516</v>
      </c>
      <c r="I73" s="79">
        <f>('Real Revenue'!H73+'Real Revenue'!I73)/SUM('Real Revenue'!H$71:I$73)</f>
        <v>0.55054984741186386</v>
      </c>
      <c r="J73" s="79">
        <f>('Real Revenue'!I73+'Real Revenue'!J73)/SUM('Real Revenue'!I$71:J$73)</f>
        <v>0.5399850071649952</v>
      </c>
      <c r="K73" s="79">
        <f>('Real Revenue'!J73+'Real Revenue'!K73)/SUM('Real Revenue'!J$71:K$73)</f>
        <v>0.57519150620656834</v>
      </c>
      <c r="L73" s="79">
        <f>('Real Revenue'!K73+'Real Revenue'!L73)/SUM('Real Revenue'!K$71:L$73)</f>
        <v>0.59918155414412111</v>
      </c>
      <c r="M73" s="79">
        <f>('Real Revenue'!L73+'Real Revenue'!M73)/SUM('Real Revenue'!L$71:M$73)</f>
        <v>0.59470043331279399</v>
      </c>
      <c r="N73" s="79">
        <f>('Real Revenue'!M73+'Real Revenue'!N73)/SUM('Real Revenue'!M$71:N$73)</f>
        <v>0.59448354750376375</v>
      </c>
      <c r="O73" s="79">
        <f>('Real Revenue'!N73+'Real Revenue'!O73)/SUM('Real Revenue'!N$71:O$73)</f>
        <v>0.5956797936267848</v>
      </c>
      <c r="P73" s="79">
        <f>('Real Revenue'!O73+'Real Revenue'!P73)/SUM('Real Revenue'!O$71:P$73)</f>
        <v>0.57585858662324196</v>
      </c>
      <c r="Q73" s="79">
        <f>('Real Revenue'!P73+'Real Revenue'!Q73)/SUM('Real Revenue'!P$71:Q$73)</f>
        <v>0.55891178326823066</v>
      </c>
      <c r="R73" s="79">
        <f>('Real Revenue'!Q73+'Real Revenue'!R73)/SUM('Real Revenue'!Q$71:R$73)</f>
        <v>0.56039727217795932</v>
      </c>
      <c r="S73" s="79">
        <f>('Real Revenue'!R73+'Real Revenue'!S73)/SUM('Real Revenue'!R$71:S$73)</f>
        <v>0.56282277498340638</v>
      </c>
      <c r="T73" s="79">
        <f>('Real Revenue'!S73+'Real Revenue'!T73)/SUM('Real Revenue'!S$71:T$73)</f>
        <v>0.53951941833646178</v>
      </c>
      <c r="U73" s="79">
        <f>('Real Revenue'!T73+'Real Revenue'!U73)/SUM('Real Revenue'!T$71:U$73)</f>
        <v>0.5271919119785009</v>
      </c>
      <c r="V73" s="79">
        <f>('Real Revenue'!U73+'Real Revenue'!V73)/SUM('Real Revenue'!U$71:V$73)</f>
        <v>0.54686404006940181</v>
      </c>
      <c r="W73" s="79">
        <f>('Real Revenue'!V73+'Real Revenue'!W73)/SUM('Real Revenue'!V$71:W$73)</f>
        <v>0.55310291749289076</v>
      </c>
      <c r="X73" s="79">
        <f>('Real Revenue'!W73+'Real Revenue'!X73)/SUM('Real Revenue'!W$71:X$73)</f>
        <v>0.55491278678789058</v>
      </c>
      <c r="Y73" s="79">
        <f>('Real Revenue'!X73+'Real Revenue'!Y73)/SUM('Real Revenue'!X$71:Y$73)</f>
        <v>0.56144858520056551</v>
      </c>
      <c r="Z73" s="79">
        <f>('Real Revenue'!Y73+'Real Revenue'!Z73)/SUM('Real Revenue'!Y$71:Z$73)</f>
        <v>0.56676008458353644</v>
      </c>
      <c r="AA73" s="79">
        <f>('Real Revenue'!Z73+'Real Revenue'!AA73)/SUM('Real Revenue'!Z$71:AA$73)</f>
        <v>0.58189387305565798</v>
      </c>
      <c r="AB73" s="79">
        <f>('Real Revenue'!AA73+'Real Revenue'!AB73)/SUM('Real Revenue'!AA$71:AB$73)</f>
        <v>0.6085771737039527</v>
      </c>
      <c r="AC73" s="79">
        <f>('Real Revenue'!AB73+'Real Revenue'!AC73)/SUM('Real Revenue'!AB$71:AC$73)</f>
        <v>0.64034829512682412</v>
      </c>
      <c r="AD73" s="79">
        <f>('Real Revenue'!AD73+'Real Revenue'!AE73)/SUM('Real Revenue'!AD$71:AE$73)</f>
        <v>0.67637958727060987</v>
      </c>
      <c r="AE73" s="79">
        <f>('Real Revenue'!AE73+'Real Revenue'!AF73)/SUM('Real Revenue'!AE$71:AF$73)</f>
        <v>0.69932485476532946</v>
      </c>
      <c r="AF73" s="79">
        <f>('Real Revenue'!AF73+'Real Revenue'!AG73)/SUM('Real Revenue'!AF$71:AG$73)</f>
        <v>0.67739091546459096</v>
      </c>
      <c r="AG73" s="79">
        <f>('Real Revenue'!AG73+'Real Revenue'!AH73)/SUM('Real Revenue'!AG$71:AH$73)</f>
        <v>0.67336825246941123</v>
      </c>
      <c r="AH73" s="79">
        <f>('Real Revenue'!AH73+'Real Revenue'!AI73)/SUM('Real Revenue'!AH$71:AI$73)</f>
        <v>0.65808141875668313</v>
      </c>
      <c r="AI73" s="79">
        <f>('Real Revenue'!AI73+'Real Revenue'!AJ73)/SUM('Real Revenue'!AI$71:AJ$73)</f>
        <v>0.60570121740962546</v>
      </c>
      <c r="AJ73" s="79">
        <f>('Real Revenue'!AJ73+'Real Revenue'!AK73)/SUM('Real Revenue'!AJ$71:AK$73)</f>
        <v>0.58779078720533229</v>
      </c>
      <c r="AK73" s="79">
        <f>('Real Revenue'!AK73+'Real Revenue'!AL73)/SUM('Real Revenue'!AK$71:AL$73)</f>
        <v>0.60129716413130352</v>
      </c>
      <c r="AL73" s="79">
        <f>('Real Revenue'!AL73+'Real Revenue'!AM73)/SUM('Real Revenue'!AL$71:AM$73)</f>
        <v>0.61909574012540991</v>
      </c>
      <c r="AM73" s="79">
        <f>('Real Revenue'!AM73+'Real Revenue'!AN73)/SUM('Real Revenue'!AM$71:AN$73)</f>
        <v>0.62896691891359691</v>
      </c>
      <c r="AN73" s="79">
        <f>('Real Revenue'!AN73+'Real Revenue'!AO73)/SUM('Real Revenue'!AN$71:AO$73)</f>
        <v>0.63978810671585928</v>
      </c>
      <c r="AO73" s="79">
        <f>('Real Revenue'!AO73+'Real Revenue'!AP73)/SUM('Real Revenue'!AO$71:AP$73)</f>
        <v>0.63926316010913475</v>
      </c>
      <c r="AP73" s="79">
        <f>('Real Revenue'!AP73+'Real Revenue'!AQ73)/SUM('Real Revenue'!AP$71:AQ$73)</f>
        <v>0.59237079258739922</v>
      </c>
      <c r="AQ73" s="79">
        <f>('Real Revenue'!AQ73+'Real Revenue'!AR73)/SUM('Real Revenue'!AQ$71:AR$73)</f>
        <v>0.60275999053708396</v>
      </c>
      <c r="AR73" s="79">
        <f>('Real Revenue'!AR73+'Real Revenue'!AS73)/SUM('Real Revenue'!AR$71:AS$73)</f>
        <v>0.66265928118296136</v>
      </c>
      <c r="AS73" s="79" t="e">
        <f>('Real Revenue'!AS73+'Real Revenue'!AT73)/SUM('Real Revenue'!AS$71:AT$73)</f>
        <v>#N/A</v>
      </c>
      <c r="AT73" s="79" t="e">
        <f>('Real Revenue'!AT73+'Real Revenue'!AU73)/SUM('Real Revenue'!AT$71:AU$73)</f>
        <v>#N/A</v>
      </c>
      <c r="AU73" s="79" t="e">
        <f>('Real Revenue'!AU73+'Real Revenue'!AV73)/SUM('Real Revenue'!AU$71:AV$73)</f>
        <v>#N/A</v>
      </c>
      <c r="AV73" s="79" t="e">
        <f>('Real Revenue'!AV73+'Real Revenue'!AW73)/SUM('Real Revenue'!AV$71:AW$73)</f>
        <v>#N/A</v>
      </c>
      <c r="AW73" s="79" t="e">
        <f>('Real Revenue'!AW73+'Real Revenue'!AX73)/SUM('Real Revenue'!AW$71:AX$73)</f>
        <v>#N/A</v>
      </c>
      <c r="AX73" s="79" t="e">
        <f>('Real Revenue'!AX73+'Real Revenue'!AY73)/SUM('Real Revenue'!AX$71:AY$73)</f>
        <v>#N/A</v>
      </c>
      <c r="AY73" s="79" t="e">
        <f>('Real Revenue'!AY73+'Real Revenue'!AZ73)/SUM('Real Revenue'!AY$71:AZ$73)</f>
        <v>#N/A</v>
      </c>
      <c r="AZ73" s="79" t="e">
        <f>('Real Revenue'!AZ73+'Real Revenue'!BA73)/SUM('Real Revenue'!AZ$71:BA$73)</f>
        <v>#N/A</v>
      </c>
    </row>
  </sheetData>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IN78"/>
  <sheetViews>
    <sheetView topLeftCell="BH1" workbookViewId="0">
      <pane ySplit="3" topLeftCell="A64" activePane="bottomLeft" state="frozen"/>
      <selection activeCell="D1" sqref="D1"/>
      <selection pane="bottomLeft" activeCell="CE65" sqref="CE65"/>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9" width="7.54296875" style="30" customWidth="1"/>
    <col min="10" max="19" width="9.1796875" style="30"/>
    <col min="20" max="21" width="8.7265625"/>
    <col min="22" max="28" width="9.1796875" style="30"/>
    <col min="29" max="29" width="8.90625" style="30" bestFit="1" customWidth="1"/>
    <col min="30" max="30" width="9.1796875" style="30" customWidth="1"/>
    <col min="31" max="43" width="9.1796875" style="30"/>
    <col min="44" max="46" width="9.1796875" style="30" customWidth="1"/>
    <col min="47" max="54" width="9.1796875" style="30" hidden="1" customWidth="1"/>
    <col min="55" max="55" width="9.1796875" style="30"/>
    <col min="56" max="56" width="8.54296875" customWidth="1"/>
    <col min="57" max="60" width="8.26953125" customWidth="1"/>
    <col min="61" max="73" width="8.81640625" customWidth="1"/>
    <col min="74" max="81" width="8.81640625" hidden="1" customWidth="1"/>
    <col min="82" max="82" width="9.1796875" style="14"/>
    <col min="83" max="84" width="14.36328125" style="14" bestFit="1" customWidth="1"/>
    <col min="85" max="85" width="9.1796875" style="14"/>
    <col min="86" max="86" width="18.81640625" style="14" bestFit="1" customWidth="1"/>
    <col min="87" max="89" width="9.1796875" style="14"/>
    <col min="90" max="90" width="4.7265625" style="14" customWidth="1"/>
    <col min="91" max="16384" width="9.1796875" style="14"/>
  </cols>
  <sheetData>
    <row r="1" spans="1:248" ht="18" x14ac:dyDescent="0.4">
      <c r="A1" s="9" t="s">
        <v>85</v>
      </c>
      <c r="B1" s="9"/>
      <c r="C1" s="104"/>
      <c r="D1" s="104"/>
      <c r="E1" s="104"/>
      <c r="F1" s="104"/>
      <c r="T1" s="104"/>
      <c r="U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row>
    <row r="2" spans="1:248" x14ac:dyDescent="0.25">
      <c r="A2" s="107"/>
      <c r="B2" s="10"/>
      <c r="C2" s="107"/>
      <c r="D2" s="107"/>
      <c r="E2" s="107"/>
      <c r="F2" s="107"/>
      <c r="T2" s="107"/>
      <c r="U2" s="107"/>
      <c r="AL2" s="157" t="s">
        <v>86</v>
      </c>
      <c r="BD2" s="104"/>
      <c r="BE2" s="104"/>
      <c r="BF2" s="104"/>
      <c r="BG2" s="104"/>
      <c r="BH2" s="104"/>
      <c r="BI2" s="104"/>
      <c r="BJ2" s="104"/>
      <c r="BK2" s="71"/>
      <c r="BL2" s="71"/>
      <c r="BM2" s="71"/>
      <c r="BN2" s="71"/>
      <c r="BO2" s="71"/>
      <c r="BP2" s="71"/>
      <c r="BQ2" s="71"/>
      <c r="BR2" s="71"/>
      <c r="BS2" s="71"/>
      <c r="BT2" s="71"/>
      <c r="BU2" s="71"/>
      <c r="BV2" s="71"/>
      <c r="BW2" s="71"/>
      <c r="BX2" s="71"/>
      <c r="BY2" s="71"/>
      <c r="BZ2" s="71"/>
      <c r="CA2" s="71"/>
      <c r="CB2" s="71"/>
      <c r="CC2" s="71"/>
    </row>
    <row r="3" spans="1:248" ht="43" customHeight="1" x14ac:dyDescent="0.3">
      <c r="A3" s="22" t="s">
        <v>76</v>
      </c>
      <c r="B3" s="11" t="s">
        <v>77</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80</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87</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BB3" si="15">AZ3+1</f>
        <v>2029</v>
      </c>
      <c r="BB3" s="31">
        <f t="shared" si="15"/>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6">"'"&amp;RIGHT(AD3,2)&amp;"-'"&amp;RIGHT(AE3,2)&amp;" % Change"</f>
        <v>'07-'08 % Change</v>
      </c>
      <c r="BH3" s="26" t="str">
        <f t="shared" si="16"/>
        <v>'08-'09 % Change</v>
      </c>
      <c r="BI3" s="26" t="str">
        <f t="shared" si="16"/>
        <v>'09-'10 % Change</v>
      </c>
      <c r="BJ3" s="26" t="str">
        <f t="shared" si="16"/>
        <v>'10-'11 % Change</v>
      </c>
      <c r="BK3" s="26" t="str">
        <f t="shared" si="16"/>
        <v>'11-'12 % Change</v>
      </c>
      <c r="BL3" s="26" t="str">
        <f t="shared" si="16"/>
        <v>'12-'13 % Change</v>
      </c>
      <c r="BM3" s="26" t="str">
        <f t="shared" si="16"/>
        <v>'13-'14 % Change</v>
      </c>
      <c r="BN3" s="26" t="str">
        <f>"'"&amp;RIGHT(AK3,2)&amp;"-'"&amp;RIGHT(AM3,2)&amp;" % Change"</f>
        <v>'14-'15 % Change</v>
      </c>
      <c r="BO3" s="26" t="str">
        <f>"'"&amp;RIGHT(AM3,2)&amp;"-'"&amp;RIGHT(AN3,2)&amp;" % Change"</f>
        <v>'15-'16 % Change</v>
      </c>
      <c r="BP3" s="26" t="str">
        <f t="shared" ref="BP3:CC3" si="17">"'"&amp;RIGHT(AN3,2)&amp;"-'"&amp;RIGHT(AO3,2)&amp;" % Change"</f>
        <v>'16-'17 % Change</v>
      </c>
      <c r="BQ3" s="26" t="str">
        <f t="shared" si="17"/>
        <v>'17-'18 % Change</v>
      </c>
      <c r="BR3" s="26" t="str">
        <f t="shared" si="17"/>
        <v>'18-'19 % Change</v>
      </c>
      <c r="BS3" s="26" t="str">
        <f t="shared" si="17"/>
        <v>'19-'20 % Change</v>
      </c>
      <c r="BT3" s="26" t="str">
        <f t="shared" si="17"/>
        <v>'20-'21 % Change</v>
      </c>
      <c r="BU3" s="26" t="str">
        <f t="shared" si="17"/>
        <v>'21-'22 % Change</v>
      </c>
      <c r="BV3" s="26" t="str">
        <f t="shared" si="17"/>
        <v>'22-'23 % Change</v>
      </c>
      <c r="BW3" s="26" t="str">
        <f t="shared" si="17"/>
        <v>'23-'24 % Change</v>
      </c>
      <c r="BX3" s="26" t="str">
        <f t="shared" si="17"/>
        <v>'24-'25 % Change</v>
      </c>
      <c r="BY3" s="26" t="str">
        <f t="shared" si="17"/>
        <v>'25-'26 % Change</v>
      </c>
      <c r="BZ3" s="26" t="str">
        <f t="shared" si="17"/>
        <v>'26-'27 % Change</v>
      </c>
      <c r="CA3" s="26" t="str">
        <f t="shared" si="17"/>
        <v>'27-'28 % Change</v>
      </c>
      <c r="CB3" s="26" t="str">
        <f t="shared" si="17"/>
        <v>'28-'29 % Change</v>
      </c>
      <c r="CC3" s="26" t="str">
        <f t="shared" si="17"/>
        <v>'29-'30 % Change</v>
      </c>
    </row>
    <row r="4" spans="1:248" ht="13" x14ac:dyDescent="0.3">
      <c r="A4" s="18" t="s">
        <v>24</v>
      </c>
      <c r="B4" s="19">
        <f>'Nom Revenue'!B4</f>
        <v>1</v>
      </c>
      <c r="C4" s="63" t="str">
        <f>IF(B4=0,"",VLOOKUP('Nom Revenue'!A4,'Commodity Code List'!$B$2:$C$18,2,FALSE))</f>
        <v>-</v>
      </c>
      <c r="D4" s="63" t="str">
        <f>'Formatted Data'!E2</f>
        <v>S</v>
      </c>
      <c r="E4" s="63" t="str">
        <f>'Formatted Data'!F2</f>
        <v>X</v>
      </c>
      <c r="F4" s="63" t="str">
        <f>'Formatted Data'!G2</f>
        <v>X</v>
      </c>
      <c r="G4" s="118">
        <f>VLOOKUP(G$3*100+ROW($A4)-ROW($A$4),'Formatted Data'!$A:$M,12,FALSE)</f>
        <v>7986</v>
      </c>
      <c r="H4" s="118">
        <f>VLOOKUP(H$3*100+ROW($A4)-ROW($A$4),'Formatted Data'!$A:$M,12,FALSE)</f>
        <v>8359</v>
      </c>
      <c r="I4" s="118">
        <f>VLOOKUP(I$3*100+ROW($A4)-ROW($A$4),'Formatted Data'!$A:$M,12,FALSE)</f>
        <v>8909</v>
      </c>
      <c r="J4" s="118">
        <f>VLOOKUP(J$3*100+ROW($A4)-ROW($A$4),'Formatted Data'!$A:$M,12,FALSE)</f>
        <v>8982</v>
      </c>
      <c r="K4" s="118">
        <f>VLOOKUP(K$3*100+ROW($A4)-ROW($A$4),'Formatted Data'!$A:$M,12,FALSE)</f>
        <v>5062</v>
      </c>
      <c r="L4" s="118">
        <f>VLOOKUP(L$3*100+ROW($A4)-ROW($A$4),'Formatted Data'!$A:$M,12,FALSE)</f>
        <v>5168</v>
      </c>
      <c r="M4" s="118">
        <f>VLOOKUP(M$3*100+ROW($A4)-ROW($A$4),'Formatted Data'!$A:$M,12,FALSE)</f>
        <v>5181</v>
      </c>
      <c r="N4" s="118">
        <f>VLOOKUP(N$3*100+ROW($A4)-ROW($A$4),'Formatted Data'!$A:$M,12,FALSE)</f>
        <v>5834</v>
      </c>
      <c r="O4" s="118">
        <f>VLOOKUP(O$3*100+ROW($A4)-ROW($A$4),'Formatted Data'!$A:$M,12,FALSE)</f>
        <v>6709</v>
      </c>
      <c r="P4" s="118">
        <f>VLOOKUP(P$3*100+ROW($A4)-ROW($A$4),'Formatted Data'!$A:$M,12,FALSE)</f>
        <v>8112</v>
      </c>
      <c r="Q4" s="118">
        <f>VLOOKUP(Q$3*100+ROW($A4)-ROW($A$4),'Formatted Data'!$A:$M,12,FALSE)</f>
        <v>6597</v>
      </c>
      <c r="R4" s="118">
        <f>VLOOKUP(R$3*100+ROW($A4)-ROW($A$4),'Formatted Data'!$A:$M,12,FALSE)</f>
        <v>5425</v>
      </c>
      <c r="S4" s="118">
        <f>VLOOKUP(S$3*100+ROW($A4)-ROW($A$4),'Formatted Data'!$A:$M,12,FALSE)</f>
        <v>5905</v>
      </c>
      <c r="T4" s="118">
        <f>VLOOKUP(T$3*100+ROW($A4)-ROW($A$4),'Formatted Data'!$A:$M,12,FALSE)</f>
        <v>6069</v>
      </c>
      <c r="U4" s="118">
        <f>VLOOKUP(U$3*100+ROW($A4)-ROW($A$4),'Formatted Data'!$A:$M,12,FALSE)</f>
        <v>6279</v>
      </c>
      <c r="V4" s="118">
        <f>VLOOKUP(V$3*100+ROW($A4)-ROW($A$4),'Formatted Data'!$A:$M,12,FALSE)</f>
        <v>6708</v>
      </c>
      <c r="W4" s="118">
        <f>VLOOKUP(W$3*100+ROW($A4)-ROW($A$4),'Formatted Data'!$A:$M,12,FALSE)</f>
        <v>6851</v>
      </c>
      <c r="X4" s="118">
        <f>VLOOKUP(X$3*100+ROW($A4)-ROW($A$4),'Formatted Data'!$A:$M,12,FALSE)</f>
        <v>7368</v>
      </c>
      <c r="Y4" s="118">
        <f>VLOOKUP(Y$3*100+ROW($A4)-ROW($A$4),'Formatted Data'!$A:$M,12,FALSE)</f>
        <v>7898</v>
      </c>
      <c r="Z4" s="118">
        <f>VLOOKUP(Z$3*100+ROW($A4)-ROW($A$4),'Formatted Data'!$A:$M,12,FALSE)</f>
        <v>7777</v>
      </c>
      <c r="AA4" s="118">
        <f>VLOOKUP(AA$3*100+ROW($A4)-ROW($A$4),'Formatted Data'!$A:$M,12,FALSE)</f>
        <v>8116</v>
      </c>
      <c r="AB4" s="118">
        <f>VLOOKUP(AB$3*100+ROW($A4)-ROW($A$4),'Formatted Data'!$A:$M,12,FALSE)</f>
        <v>8835</v>
      </c>
      <c r="AC4" s="118">
        <f>AD4</f>
        <v>9028</v>
      </c>
      <c r="AD4" s="118">
        <f>VLOOKUP(AD$3*100+ROW($A4)-ROW($A$4),'Formatted Data'!$A:$M,12,FALSE)</f>
        <v>9028</v>
      </c>
      <c r="AE4" s="118">
        <f>VLOOKUP(AE$3*100+ROW($A4)-ROW($A$4),'Formatted Data'!$A:$M,12,FALSE)</f>
        <v>8713</v>
      </c>
      <c r="AF4" s="118">
        <f>VLOOKUP(AF$3*100+ROW($A4)-ROW($A$4),'Formatted Data'!$A:$M,12,FALSE)</f>
        <v>7130</v>
      </c>
      <c r="AG4" s="118">
        <f>VLOOKUP(AG$3*100+ROW($A4)-ROW($A$4),'Formatted Data'!$A:$M,12,FALSE)</f>
        <v>7843</v>
      </c>
      <c r="AH4" s="118">
        <f>VLOOKUP(AH$3*100+ROW($A4)-ROW($A$4),'Formatted Data'!$A:$M,12,FALSE)</f>
        <v>7937</v>
      </c>
      <c r="AI4" s="118">
        <f>VLOOKUP(AI$3*100+ROW($A4)-ROW($A$4),'Formatted Data'!$A:$M,12,FALSE)</f>
        <v>9635</v>
      </c>
      <c r="AJ4" s="118">
        <f>VLOOKUP(AJ$3*100+ROW($A4)-ROW($A$4),'Formatted Data'!$A:$M,12,FALSE)</f>
        <v>12362</v>
      </c>
      <c r="AK4" s="118">
        <f>VLOOKUP(AK$3*100+ROW($A4)-ROW($A$4),'Formatted Data'!$A:$M,12,FALSE)</f>
        <v>9673</v>
      </c>
      <c r="AL4" s="118">
        <f>AM4*(1/(1+'2015 Mileage Linking Factors'!K4))</f>
        <v>8524.955897459542</v>
      </c>
      <c r="AM4" s="118">
        <f>VLOOKUP(AM$3*100+ROW($A4)-ROW($A$4),'Formatted Data'!$A:$M,12,FALSE)</f>
        <v>8900</v>
      </c>
      <c r="AN4" s="118">
        <f>VLOOKUP(AN$3*100+ROW($A4)-ROW($A$4),'Formatted Data'!$A:$M,12,FALSE)</f>
        <v>8484</v>
      </c>
      <c r="AO4" s="118">
        <f>VLOOKUP(AO$3*100+ROW($A4)-ROW($A$4),'Formatted Data'!$A:$M,12,FALSE)</f>
        <v>8956</v>
      </c>
      <c r="AP4" s="118">
        <f>VLOOKUP(AP$3*100+ROW($A4)-ROW($A$4),'Formatted Data'!$A:$M,12,FALSE)</f>
        <v>9399</v>
      </c>
      <c r="AQ4" s="118">
        <f>VLOOKUP(AQ$3*100+ROW($A4)-ROW($A$4),'Formatted Data'!$A:$M,12,FALSE)</f>
        <v>9359</v>
      </c>
      <c r="AR4" s="118">
        <f>VLOOKUP(AR$3*100+ROW($A4)-ROW($A$4),'Formatted Data'!$A:$M,12,FALSE)</f>
        <v>9240</v>
      </c>
      <c r="AS4" s="118">
        <f>VLOOKUP(AS$3*100+ROW($A4)-ROW($A$4),'Formatted Data'!$A:$M,12,FALSE)</f>
        <v>9199</v>
      </c>
      <c r="AT4" s="118">
        <f>VLOOKUP(AT$3*100+ROW($A4)-ROW($A$4),'Formatted Data'!$A:$M,12,FALSE)</f>
        <v>8302</v>
      </c>
      <c r="AU4" s="118" t="e">
        <f>VLOOKUP(AU$3*100+ROW($A4)-ROW($A$4),'Formatted Data'!$A:$M,12,FALSE)</f>
        <v>#N/A</v>
      </c>
      <c r="AV4" s="118" t="e">
        <f>VLOOKUP(AV$3*100+ROW($A4)-ROW($A$4),'Formatted Data'!$A:$M,12,FALSE)</f>
        <v>#N/A</v>
      </c>
      <c r="AW4" s="118" t="e">
        <f>VLOOKUP(AW$3*100+ROW($A4)-ROW($A$4),'Formatted Data'!$A:$M,12,FALSE)</f>
        <v>#N/A</v>
      </c>
      <c r="AX4" s="118" t="e">
        <f>VLOOKUP(AX$3*100+ROW($A4)-ROW($A$4),'Formatted Data'!$A:$M,12,FALSE)</f>
        <v>#N/A</v>
      </c>
      <c r="AY4" s="118" t="e">
        <f>VLOOKUP(AY$3*100+ROW($A4)-ROW($A$4),'Formatted Data'!$A:$M,12,FALSE)</f>
        <v>#N/A</v>
      </c>
      <c r="AZ4" s="118" t="e">
        <f>VLOOKUP(AZ$3*100+ROW($A4)-ROW($A$4),'Formatted Data'!$A:$M,12,FALSE)</f>
        <v>#N/A</v>
      </c>
      <c r="BA4" s="118" t="e">
        <f>VLOOKUP(BA$3*100+ROW($A4)-ROW($A$4),'Formatted Data'!$A:$M,12,FALSE)</f>
        <v>#N/A</v>
      </c>
      <c r="BB4" s="118" t="e">
        <f>VLOOKUP(BB$3*100+ROW($A4)-ROW($A$4),'Formatted Data'!$A:$M,12,FALSE)</f>
        <v>#N/A</v>
      </c>
      <c r="BC4" s="118"/>
      <c r="BD4" s="78">
        <f>IF(Z4&gt;0,AA4/Z4-1,0)</f>
        <v>4.3590073293043652E-2</v>
      </c>
      <c r="BE4" s="78">
        <f>IF(AA4&gt;0,AB4/AA4-1,0)</f>
        <v>8.8590438639724045E-2</v>
      </c>
      <c r="BF4" s="78">
        <f>IF(AB4&gt;0,AC4/AB4-1,0)</f>
        <v>2.1844934917939929E-2</v>
      </c>
      <c r="BG4" s="78">
        <f t="shared" ref="BG4:BM4" si="18">IF(AD4&gt;0,AE4/AD4-1,0)</f>
        <v>-3.4891448825875027E-2</v>
      </c>
      <c r="BH4" s="78">
        <f t="shared" si="18"/>
        <v>-0.18168254332606448</v>
      </c>
      <c r="BI4" s="78">
        <f t="shared" si="18"/>
        <v>0.10000000000000009</v>
      </c>
      <c r="BJ4" s="78">
        <f t="shared" si="18"/>
        <v>1.1985209741170566E-2</v>
      </c>
      <c r="BK4" s="78">
        <f t="shared" si="18"/>
        <v>0.21393473604636504</v>
      </c>
      <c r="BL4" s="78">
        <f t="shared" si="18"/>
        <v>0.28303061754021797</v>
      </c>
      <c r="BM4" s="78">
        <f t="shared" si="18"/>
        <v>-0.21752143666073454</v>
      </c>
      <c r="BN4" s="78">
        <f>IF(AK4&gt;0,AL4/AK4-1,0)</f>
        <v>-0.11868542360596068</v>
      </c>
      <c r="BO4" s="78">
        <f t="shared" ref="BO4:BO35" si="19">IF(AM4&gt;0,AN4/AM4-1,0)</f>
        <v>-4.6741573033707851E-2</v>
      </c>
      <c r="BP4" s="78">
        <f t="shared" ref="BP4:CC19" si="20">IF(AN4&gt;0,AO4/AN4-1,0)</f>
        <v>5.5634134842055705E-2</v>
      </c>
      <c r="BQ4" s="78">
        <f t="shared" si="20"/>
        <v>4.9464046449307686E-2</v>
      </c>
      <c r="BR4" s="78">
        <f t="shared" si="20"/>
        <v>-4.2557718906266473E-3</v>
      </c>
      <c r="BS4" s="78">
        <f t="shared" si="20"/>
        <v>-1.2715033657442087E-2</v>
      </c>
      <c r="BT4" s="78">
        <f t="shared" si="20"/>
        <v>-4.4372294372294618E-3</v>
      </c>
      <c r="BU4" s="78">
        <f t="shared" si="20"/>
        <v>-9.7510598978149843E-2</v>
      </c>
      <c r="BV4" s="78" t="e">
        <f t="shared" si="20"/>
        <v>#N/A</v>
      </c>
      <c r="BW4" s="78" t="e">
        <f t="shared" si="20"/>
        <v>#N/A</v>
      </c>
      <c r="BX4" s="78" t="e">
        <f t="shared" si="20"/>
        <v>#N/A</v>
      </c>
      <c r="BY4" s="78" t="e">
        <f t="shared" si="20"/>
        <v>#N/A</v>
      </c>
      <c r="BZ4" s="78" t="e">
        <f t="shared" si="20"/>
        <v>#N/A</v>
      </c>
      <c r="CA4" s="78" t="e">
        <f t="shared" si="20"/>
        <v>#N/A</v>
      </c>
      <c r="CB4" s="78" t="e">
        <f t="shared" si="20"/>
        <v>#N/A</v>
      </c>
      <c r="CC4" s="78" t="e">
        <f t="shared" si="20"/>
        <v>#N/A</v>
      </c>
    </row>
    <row r="5" spans="1:248" ht="13" x14ac:dyDescent="0.3">
      <c r="A5" s="18" t="s">
        <v>81</v>
      </c>
      <c r="B5" s="19">
        <f>'Nom Revenue'!B5</f>
        <v>0</v>
      </c>
      <c r="C5" s="63" t="str">
        <f>IF(B5=0,"",VLOOKUP('Nom Revenue'!A5,'Commodity Code List'!$B$2:$C$18,2,FALSE))</f>
        <v/>
      </c>
      <c r="D5" s="63" t="str">
        <f>'Formatted Data'!E3</f>
        <v>M</v>
      </c>
      <c r="E5" s="63" t="str">
        <f>'Formatted Data'!F3</f>
        <v>X</v>
      </c>
      <c r="F5" s="63" t="str">
        <f>'Formatted Data'!G3</f>
        <v>X</v>
      </c>
      <c r="G5" s="118">
        <f>VLOOKUP(G$3*100+ROW($A5)-ROW($A$4),'Formatted Data'!$A:$M,12,FALSE)</f>
        <v>19404</v>
      </c>
      <c r="H5" s="118">
        <f>VLOOKUP(H$3*100+ROW($A5)-ROW($A$4),'Formatted Data'!$A:$M,12,FALSE)</f>
        <v>22276</v>
      </c>
      <c r="I5" s="118">
        <f>VLOOKUP(I$3*100+ROW($A5)-ROW($A$4),'Formatted Data'!$A:$M,12,FALSE)</f>
        <v>23232</v>
      </c>
      <c r="J5" s="118">
        <f>VLOOKUP(J$3*100+ROW($A5)-ROW($A$4),'Formatted Data'!$A:$M,12,FALSE)</f>
        <v>25528</v>
      </c>
      <c r="K5" s="118">
        <f>VLOOKUP(K$3*100+ROW($A5)-ROW($A$4),'Formatted Data'!$A:$M,12,FALSE)</f>
        <v>21193</v>
      </c>
      <c r="L5" s="118">
        <f>VLOOKUP(L$3*100+ROW($A5)-ROW($A$4),'Formatted Data'!$A:$M,12,FALSE)</f>
        <v>19127</v>
      </c>
      <c r="M5" s="118">
        <f>VLOOKUP(M$3*100+ROW($A5)-ROW($A$4),'Formatted Data'!$A:$M,12,FALSE)</f>
        <v>18843</v>
      </c>
      <c r="N5" s="118">
        <f>VLOOKUP(N$3*100+ROW($A5)-ROW($A$4),'Formatted Data'!$A:$M,12,FALSE)</f>
        <v>21542</v>
      </c>
      <c r="O5" s="118">
        <f>VLOOKUP(O$3*100+ROW($A5)-ROW($A$4),'Formatted Data'!$A:$M,12,FALSE)</f>
        <v>23800</v>
      </c>
      <c r="P5" s="118">
        <f>VLOOKUP(P$3*100+ROW($A5)-ROW($A$4),'Formatted Data'!$A:$M,12,FALSE)</f>
        <v>27085</v>
      </c>
      <c r="Q5" s="118">
        <f>VLOOKUP(Q$3*100+ROW($A5)-ROW($A$4),'Formatted Data'!$A:$M,12,FALSE)</f>
        <v>28785</v>
      </c>
      <c r="R5" s="118">
        <f>VLOOKUP(R$3*100+ROW($A5)-ROW($A$4),'Formatted Data'!$A:$M,12,FALSE)</f>
        <v>29097</v>
      </c>
      <c r="S5" s="118">
        <f>VLOOKUP(S$3*100+ROW($A5)-ROW($A$4),'Formatted Data'!$A:$M,12,FALSE)</f>
        <v>28362</v>
      </c>
      <c r="T5" s="118">
        <f>VLOOKUP(T$3*100+ROW($A5)-ROW($A$4),'Formatted Data'!$A:$M,12,FALSE)</f>
        <v>27702</v>
      </c>
      <c r="U5" s="118">
        <f>VLOOKUP(U$3*100+ROW($A5)-ROW($A$4),'Formatted Data'!$A:$M,12,FALSE)</f>
        <v>30402</v>
      </c>
      <c r="V5" s="118">
        <f>VLOOKUP(V$3*100+ROW($A5)-ROW($A$4),'Formatted Data'!$A:$M,12,FALSE)</f>
        <v>32848</v>
      </c>
      <c r="W5" s="118">
        <f>VLOOKUP(W$3*100+ROW($A5)-ROW($A$4),'Formatted Data'!$A:$M,12,FALSE)</f>
        <v>32554</v>
      </c>
      <c r="X5" s="118">
        <f>VLOOKUP(X$3*100+ROW($A5)-ROW($A$4),'Formatted Data'!$A:$M,12,FALSE)</f>
        <v>34921</v>
      </c>
      <c r="Y5" s="118">
        <f>VLOOKUP(Y$3*100+ROW($A5)-ROW($A$4),'Formatted Data'!$A:$M,12,FALSE)</f>
        <v>35628</v>
      </c>
      <c r="Z5" s="118">
        <f>VLOOKUP(Z$3*100+ROW($A5)-ROW($A$4),'Formatted Data'!$A:$M,12,FALSE)</f>
        <v>36483</v>
      </c>
      <c r="AA5" s="118">
        <f>VLOOKUP(AA$3*100+ROW($A5)-ROW($A$4),'Formatted Data'!$A:$M,12,FALSE)</f>
        <v>35201</v>
      </c>
      <c r="AB5" s="118">
        <f>VLOOKUP(AB$3*100+ROW($A5)-ROW($A$4),'Formatted Data'!$A:$M,12,FALSE)</f>
        <v>33689</v>
      </c>
      <c r="AC5" s="118">
        <f t="shared" ref="AC5:AC68" si="21">AD5</f>
        <v>32472</v>
      </c>
      <c r="AD5" s="118">
        <f>VLOOKUP(AD$3*100+ROW($A5)-ROW($A$4),'Formatted Data'!$A:$M,12,FALSE)</f>
        <v>32472</v>
      </c>
      <c r="AE5" s="118">
        <f>VLOOKUP(AE$3*100+ROW($A5)-ROW($A$4),'Formatted Data'!$A:$M,12,FALSE)</f>
        <v>32642</v>
      </c>
      <c r="AF5" s="118">
        <f>VLOOKUP(AF$3*100+ROW($A5)-ROW($A$4),'Formatted Data'!$A:$M,12,FALSE)</f>
        <v>28058</v>
      </c>
      <c r="AG5" s="118">
        <f>VLOOKUP(AG$3*100+ROW($A5)-ROW($A$4),'Formatted Data'!$A:$M,12,FALSE)</f>
        <v>30760</v>
      </c>
      <c r="AH5" s="118">
        <f>VLOOKUP(AH$3*100+ROW($A5)-ROW($A$4),'Formatted Data'!$A:$M,12,FALSE)</f>
        <v>29936</v>
      </c>
      <c r="AI5" s="118">
        <f>VLOOKUP(AI$3*100+ROW($A5)-ROW($A$4),'Formatted Data'!$A:$M,12,FALSE)</f>
        <v>34909</v>
      </c>
      <c r="AJ5" s="118">
        <f>VLOOKUP(AJ$3*100+ROW($A5)-ROW($A$4),'Formatted Data'!$A:$M,12,FALSE)</f>
        <v>45477</v>
      </c>
      <c r="AK5" s="118">
        <f>VLOOKUP(AK$3*100+ROW($A5)-ROW($A$4),'Formatted Data'!$A:$M,12,FALSE)</f>
        <v>40119</v>
      </c>
      <c r="AL5" s="118">
        <f>AM5*(1/(1+'2015 Mileage Linking Factors'!K5))</f>
        <v>34382.392352731491</v>
      </c>
      <c r="AM5" s="118">
        <f>VLOOKUP(AM$3*100+ROW($A5)-ROW($A$4),'Formatted Data'!$A:$M,12,FALSE)</f>
        <v>35895</v>
      </c>
      <c r="AN5" s="118">
        <f>VLOOKUP(AN$3*100+ROW($A5)-ROW($A$4),'Formatted Data'!$A:$M,12,FALSE)</f>
        <v>36807</v>
      </c>
      <c r="AO5" s="118">
        <f>VLOOKUP(AO$3*100+ROW($A5)-ROW($A$4),'Formatted Data'!$A:$M,12,FALSE)</f>
        <v>38441</v>
      </c>
      <c r="AP5" s="118">
        <f>VLOOKUP(AP$3*100+ROW($A5)-ROW($A$4),'Formatted Data'!$A:$M,12,FALSE)</f>
        <v>42245</v>
      </c>
      <c r="AQ5" s="118">
        <f>VLOOKUP(AQ$3*100+ROW($A5)-ROW($A$4),'Formatted Data'!$A:$M,12,FALSE)</f>
        <v>39505</v>
      </c>
      <c r="AR5" s="118">
        <f>VLOOKUP(AR$3*100+ROW($A5)-ROW($A$4),'Formatted Data'!$A:$M,12,FALSE)</f>
        <v>41440</v>
      </c>
      <c r="AS5" s="118">
        <f>VLOOKUP(AS$3*100+ROW($A5)-ROW($A$4),'Formatted Data'!$A:$M,12,FALSE)</f>
        <v>40938</v>
      </c>
      <c r="AT5" s="118">
        <f>VLOOKUP(AT$3*100+ROW($A5)-ROW($A$4),'Formatted Data'!$A:$M,12,FALSE)</f>
        <v>38409</v>
      </c>
      <c r="AU5" s="118" t="e">
        <f>VLOOKUP(AU$3*100+ROW($A5)-ROW($A$4),'Formatted Data'!$A:$M,12,FALSE)</f>
        <v>#N/A</v>
      </c>
      <c r="AV5" s="118" t="e">
        <f>VLOOKUP(AV$3*100+ROW($A5)-ROW($A$4),'Formatted Data'!$A:$M,12,FALSE)</f>
        <v>#N/A</v>
      </c>
      <c r="AW5" s="118" t="e">
        <f>VLOOKUP(AW$3*100+ROW($A5)-ROW($A$4),'Formatted Data'!$A:$M,12,FALSE)</f>
        <v>#N/A</v>
      </c>
      <c r="AX5" s="118" t="e">
        <f>VLOOKUP(AX$3*100+ROW($A5)-ROW($A$4),'Formatted Data'!$A:$M,12,FALSE)</f>
        <v>#N/A</v>
      </c>
      <c r="AY5" s="118" t="e">
        <f>VLOOKUP(AY$3*100+ROW($A5)-ROW($A$4),'Formatted Data'!$A:$M,12,FALSE)</f>
        <v>#N/A</v>
      </c>
      <c r="AZ5" s="118" t="e">
        <f>VLOOKUP(AZ$3*100+ROW($A5)-ROW($A$4),'Formatted Data'!$A:$M,12,FALSE)</f>
        <v>#N/A</v>
      </c>
      <c r="BA5" s="118" t="e">
        <f>VLOOKUP(BA$3*100+ROW($A5)-ROW($A$4),'Formatted Data'!$A:$M,12,FALSE)</f>
        <v>#N/A</v>
      </c>
      <c r="BB5" s="118" t="e">
        <f>VLOOKUP(BB$3*100+ROW($A5)-ROW($A$4),'Formatted Data'!$A:$M,12,FALSE)</f>
        <v>#N/A</v>
      </c>
      <c r="BC5" s="118"/>
      <c r="BD5" s="78">
        <f t="shared" ref="BD5:BD71" si="22">IF(Z5&gt;0,AA5/Z5-1,0)</f>
        <v>-3.5139654085464489E-2</v>
      </c>
      <c r="BE5" s="78">
        <f t="shared" ref="BE5:BE37" si="23">IF(AA5&gt;0,AB5/AA5-1,0)</f>
        <v>-4.2953325189625247E-2</v>
      </c>
      <c r="BF5" s="78">
        <f t="shared" ref="BF5:BF68" si="24">IF(AB5&gt;0,AC5/AB5-1,0)</f>
        <v>-3.6124551040398911E-2</v>
      </c>
      <c r="BG5" s="78">
        <f t="shared" ref="BG5:BG32" si="25">IF(AD5&gt;0,AE5/AD5-1,0)</f>
        <v>5.2352796255235035E-3</v>
      </c>
      <c r="BH5" s="78">
        <f t="shared" ref="BH5:BH32" si="26">IF(AE5&gt;0,AF5/AE5-1,0)</f>
        <v>-0.140432571533607</v>
      </c>
      <c r="BI5" s="78">
        <f t="shared" ref="BI5:BI32" si="27">IF(AF5&gt;0,AG5/AF5-1,0)</f>
        <v>9.6300520350702135E-2</v>
      </c>
      <c r="BJ5" s="78">
        <f t="shared" ref="BJ5:BJ32" si="28">IF(AG5&gt;0,AH5/AG5-1,0)</f>
        <v>-2.678803641092331E-2</v>
      </c>
      <c r="BK5" s="78">
        <f t="shared" ref="BK5:BK32" si="29">IF(AH5&gt;0,AI5/AH5-1,0)</f>
        <v>0.16612105825761625</v>
      </c>
      <c r="BL5" s="78">
        <f t="shared" ref="BL5:BL32" si="30">IF(AI5&gt;0,AJ5/AI5-1,0)</f>
        <v>0.30272995502592459</v>
      </c>
      <c r="BM5" s="78">
        <f t="shared" ref="BM5:BM32" si="31">IF(AJ5&gt;0,AK5/AJ5-1,0)</f>
        <v>-0.11781779800778414</v>
      </c>
      <c r="BN5" s="78">
        <f t="shared" ref="BN5:BN68" si="32">IF(AK5&gt;0,AL5/AK5-1,0)</f>
        <v>-0.14298979653701516</v>
      </c>
      <c r="BO5" s="78">
        <f t="shared" si="19"/>
        <v>2.5407438361888746E-2</v>
      </c>
      <c r="BP5" s="78">
        <f t="shared" si="20"/>
        <v>4.439372945363651E-2</v>
      </c>
      <c r="BQ5" s="78">
        <f t="shared" si="20"/>
        <v>9.8956842954137425E-2</v>
      </c>
      <c r="BR5" s="78">
        <f t="shared" si="20"/>
        <v>-6.4859746715587696E-2</v>
      </c>
      <c r="BS5" s="78">
        <f t="shared" si="20"/>
        <v>4.8981141627642E-2</v>
      </c>
      <c r="BT5" s="78">
        <f t="shared" si="20"/>
        <v>-1.2113899613899637E-2</v>
      </c>
      <c r="BU5" s="78">
        <f t="shared" si="20"/>
        <v>-6.1776344716400367E-2</v>
      </c>
      <c r="BV5" s="78" t="e">
        <f t="shared" si="20"/>
        <v>#N/A</v>
      </c>
      <c r="BW5" s="78" t="e">
        <f t="shared" si="20"/>
        <v>#N/A</v>
      </c>
      <c r="BX5" s="78" t="e">
        <f t="shared" si="20"/>
        <v>#N/A</v>
      </c>
      <c r="BY5" s="78" t="e">
        <f t="shared" si="20"/>
        <v>#N/A</v>
      </c>
      <c r="BZ5" s="78" t="e">
        <f t="shared" si="20"/>
        <v>#N/A</v>
      </c>
      <c r="CA5" s="78" t="e">
        <f t="shared" si="20"/>
        <v>#N/A</v>
      </c>
      <c r="CB5" s="78" t="e">
        <f t="shared" si="20"/>
        <v>#N/A</v>
      </c>
      <c r="CC5" s="78" t="e">
        <f t="shared" si="20"/>
        <v>#N/A</v>
      </c>
    </row>
    <row r="6" spans="1:248" ht="13" x14ac:dyDescent="0.3">
      <c r="A6" s="18" t="s">
        <v>81</v>
      </c>
      <c r="B6" s="19">
        <f>'Nom Revenue'!B6</f>
        <v>0</v>
      </c>
      <c r="C6" s="63" t="str">
        <f>IF(B6=0,"",VLOOKUP('Nom Revenue'!A6,'Commodity Code List'!$B$2:$C$18,2,FALSE))</f>
        <v/>
      </c>
      <c r="D6" s="63" t="str">
        <f>'Formatted Data'!E4</f>
        <v>L</v>
      </c>
      <c r="E6" s="63" t="str">
        <f>'Formatted Data'!F4</f>
        <v>X</v>
      </c>
      <c r="F6" s="63" t="str">
        <f>'Formatted Data'!G4</f>
        <v>X</v>
      </c>
      <c r="G6" s="118">
        <f>VLOOKUP(G$3*100+ROW($A6)-ROW($A$4),'Formatted Data'!$A:$M,12,FALSE)</f>
        <v>14666</v>
      </c>
      <c r="H6" s="118">
        <f>VLOOKUP(H$3*100+ROW($A6)-ROW($A$4),'Formatted Data'!$A:$M,12,FALSE)</f>
        <v>16774</v>
      </c>
      <c r="I6" s="118">
        <f>VLOOKUP(I$3*100+ROW($A6)-ROW($A$4),'Formatted Data'!$A:$M,12,FALSE)</f>
        <v>18678</v>
      </c>
      <c r="J6" s="118">
        <f>VLOOKUP(J$3*100+ROW($A6)-ROW($A$4),'Formatted Data'!$A:$M,12,FALSE)</f>
        <v>20747</v>
      </c>
      <c r="K6" s="118">
        <f>VLOOKUP(K$3*100+ROW($A6)-ROW($A$4),'Formatted Data'!$A:$M,12,FALSE)</f>
        <v>14324</v>
      </c>
      <c r="L6" s="118">
        <f>VLOOKUP(L$3*100+ROW($A6)-ROW($A$4),'Formatted Data'!$A:$M,12,FALSE)</f>
        <v>15542</v>
      </c>
      <c r="M6" s="118">
        <f>VLOOKUP(M$3*100+ROW($A6)-ROW($A$4),'Formatted Data'!$A:$M,12,FALSE)</f>
        <v>16924</v>
      </c>
      <c r="N6" s="118">
        <f>VLOOKUP(N$3*100+ROW($A6)-ROW($A$4),'Formatted Data'!$A:$M,12,FALSE)</f>
        <v>17711</v>
      </c>
      <c r="O6" s="118">
        <f>VLOOKUP(O$3*100+ROW($A6)-ROW($A$4),'Formatted Data'!$A:$M,12,FALSE)</f>
        <v>20216</v>
      </c>
      <c r="P6" s="118">
        <f>VLOOKUP(P$3*100+ROW($A6)-ROW($A$4),'Formatted Data'!$A:$M,12,FALSE)</f>
        <v>22319</v>
      </c>
      <c r="Q6" s="118">
        <f>VLOOKUP(Q$3*100+ROW($A6)-ROW($A$4),'Formatted Data'!$A:$M,12,FALSE)</f>
        <v>21455</v>
      </c>
      <c r="R6" s="118">
        <f>VLOOKUP(R$3*100+ROW($A6)-ROW($A$4),'Formatted Data'!$A:$M,12,FALSE)</f>
        <v>23531</v>
      </c>
      <c r="S6" s="118">
        <f>VLOOKUP(S$3*100+ROW($A6)-ROW($A$4),'Formatted Data'!$A:$M,12,FALSE)</f>
        <v>25869</v>
      </c>
      <c r="T6" s="118">
        <f>VLOOKUP(T$3*100+ROW($A6)-ROW($A$4),'Formatted Data'!$A:$M,12,FALSE)</f>
        <v>27077</v>
      </c>
      <c r="U6" s="118">
        <f>VLOOKUP(U$3*100+ROW($A6)-ROW($A$4),'Formatted Data'!$A:$M,12,FALSE)</f>
        <v>28009</v>
      </c>
      <c r="V6" s="118">
        <f>VLOOKUP(V$3*100+ROW($A6)-ROW($A$4),'Formatted Data'!$A:$M,12,FALSE)</f>
        <v>28553</v>
      </c>
      <c r="W6" s="118">
        <f>VLOOKUP(W$3*100+ROW($A6)-ROW($A$4),'Formatted Data'!$A:$M,12,FALSE)</f>
        <v>27649</v>
      </c>
      <c r="X6" s="118">
        <f>VLOOKUP(X$3*100+ROW($A6)-ROW($A$4),'Formatted Data'!$A:$M,12,FALSE)</f>
        <v>30041</v>
      </c>
      <c r="Y6" s="118">
        <f>VLOOKUP(Y$3*100+ROW($A6)-ROW($A$4),'Formatted Data'!$A:$M,12,FALSE)</f>
        <v>30652</v>
      </c>
      <c r="Z6" s="118">
        <f>VLOOKUP(Z$3*100+ROW($A6)-ROW($A$4),'Formatted Data'!$A:$M,12,FALSE)</f>
        <v>31239</v>
      </c>
      <c r="AA6" s="118">
        <f>VLOOKUP(AA$3*100+ROW($A6)-ROW($A$4),'Formatted Data'!$A:$M,12,FALSE)</f>
        <v>31006</v>
      </c>
      <c r="AB6" s="118">
        <f>VLOOKUP(AB$3*100+ROW($A6)-ROW($A$4),'Formatted Data'!$A:$M,12,FALSE)</f>
        <v>31585</v>
      </c>
      <c r="AC6" s="118">
        <f t="shared" si="21"/>
        <v>30929</v>
      </c>
      <c r="AD6" s="118">
        <f>VLOOKUP(AD$3*100+ROW($A6)-ROW($A$4),'Formatted Data'!$A:$M,12,FALSE)</f>
        <v>30929</v>
      </c>
      <c r="AE6" s="118">
        <f>VLOOKUP(AE$3*100+ROW($A6)-ROW($A$4),'Formatted Data'!$A:$M,12,FALSE)</f>
        <v>32068</v>
      </c>
      <c r="AF6" s="118">
        <f>VLOOKUP(AF$3*100+ROW($A6)-ROW($A$4),'Formatted Data'!$A:$M,12,FALSE)</f>
        <v>27101</v>
      </c>
      <c r="AG6" s="118">
        <f>VLOOKUP(AG$3*100+ROW($A6)-ROW($A$4),'Formatted Data'!$A:$M,12,FALSE)</f>
        <v>31345</v>
      </c>
      <c r="AH6" s="118">
        <f>VLOOKUP(AH$3*100+ROW($A6)-ROW($A$4),'Formatted Data'!$A:$M,12,FALSE)</f>
        <v>39133</v>
      </c>
      <c r="AI6" s="118">
        <f>VLOOKUP(AI$3*100+ROW($A6)-ROW($A$4),'Formatted Data'!$A:$M,12,FALSE)</f>
        <v>44457</v>
      </c>
      <c r="AJ6" s="118">
        <f>VLOOKUP(AJ$3*100+ROW($A6)-ROW($A$4),'Formatted Data'!$A:$M,12,FALSE)</f>
        <v>44692</v>
      </c>
      <c r="AK6" s="118">
        <f>VLOOKUP(AK$3*100+ROW($A6)-ROW($A$4),'Formatted Data'!$A:$M,12,FALSE)</f>
        <v>40467</v>
      </c>
      <c r="AL6" s="118">
        <f>AM6*(1/(1+'2015 Mileage Linking Factors'!K6))</f>
        <v>40762.699232841376</v>
      </c>
      <c r="AM6" s="118">
        <f>VLOOKUP(AM$3*100+ROW($A6)-ROW($A$4),'Formatted Data'!$A:$M,12,FALSE)</f>
        <v>42556</v>
      </c>
      <c r="AN6" s="118">
        <f>VLOOKUP(AN$3*100+ROW($A6)-ROW($A$4),'Formatted Data'!$A:$M,12,FALSE)</f>
        <v>34307</v>
      </c>
      <c r="AO6" s="118">
        <f>VLOOKUP(AO$3*100+ROW($A6)-ROW($A$4),'Formatted Data'!$A:$M,12,FALSE)</f>
        <v>34483</v>
      </c>
      <c r="AP6" s="118">
        <f>VLOOKUP(AP$3*100+ROW($A6)-ROW($A$4),'Formatted Data'!$A:$M,12,FALSE)</f>
        <v>35466</v>
      </c>
      <c r="AQ6" s="118">
        <f>VLOOKUP(AQ$3*100+ROW($A6)-ROW($A$4),'Formatted Data'!$A:$M,12,FALSE)</f>
        <v>34371</v>
      </c>
      <c r="AR6" s="118">
        <f>VLOOKUP(AR$3*100+ROW($A6)-ROW($A$4),'Formatted Data'!$A:$M,12,FALSE)</f>
        <v>34515</v>
      </c>
      <c r="AS6" s="118">
        <f>VLOOKUP(AS$3*100+ROW($A6)-ROW($A$4),'Formatted Data'!$A:$M,12,FALSE)</f>
        <v>34167</v>
      </c>
      <c r="AT6" s="118">
        <f>VLOOKUP(AT$3*100+ROW($A6)-ROW($A$4),'Formatted Data'!$A:$M,12,FALSE)</f>
        <v>34387</v>
      </c>
      <c r="AU6" s="118" t="e">
        <f>VLOOKUP(AU$3*100+ROW($A6)-ROW($A$4),'Formatted Data'!$A:$M,12,FALSE)</f>
        <v>#N/A</v>
      </c>
      <c r="AV6" s="118" t="e">
        <f>VLOOKUP(AV$3*100+ROW($A6)-ROW($A$4),'Formatted Data'!$A:$M,12,FALSE)</f>
        <v>#N/A</v>
      </c>
      <c r="AW6" s="118" t="e">
        <f>VLOOKUP(AW$3*100+ROW($A6)-ROW($A$4),'Formatted Data'!$A:$M,12,FALSE)</f>
        <v>#N/A</v>
      </c>
      <c r="AX6" s="118" t="e">
        <f>VLOOKUP(AX$3*100+ROW($A6)-ROW($A$4),'Formatted Data'!$A:$M,12,FALSE)</f>
        <v>#N/A</v>
      </c>
      <c r="AY6" s="118" t="e">
        <f>VLOOKUP(AY$3*100+ROW($A6)-ROW($A$4),'Formatted Data'!$A:$M,12,FALSE)</f>
        <v>#N/A</v>
      </c>
      <c r="AZ6" s="118" t="e">
        <f>VLOOKUP(AZ$3*100+ROW($A6)-ROW($A$4),'Formatted Data'!$A:$M,12,FALSE)</f>
        <v>#N/A</v>
      </c>
      <c r="BA6" s="118" t="e">
        <f>VLOOKUP(BA$3*100+ROW($A6)-ROW($A$4),'Formatted Data'!$A:$M,12,FALSE)</f>
        <v>#N/A</v>
      </c>
      <c r="BB6" s="118" t="e">
        <f>VLOOKUP(BB$3*100+ROW($A6)-ROW($A$4),'Formatted Data'!$A:$M,12,FALSE)</f>
        <v>#N/A</v>
      </c>
      <c r="BC6" s="118"/>
      <c r="BD6" s="78">
        <f t="shared" si="22"/>
        <v>-7.4586254361534987E-3</v>
      </c>
      <c r="BE6" s="78">
        <f t="shared" si="23"/>
        <v>1.8673805069986393E-2</v>
      </c>
      <c r="BF6" s="78">
        <f t="shared" si="24"/>
        <v>-2.0769352540763064E-2</v>
      </c>
      <c r="BG6" s="78">
        <f t="shared" si="25"/>
        <v>3.6826279543470619E-2</v>
      </c>
      <c r="BH6" s="78">
        <f t="shared" si="26"/>
        <v>-0.15488960957964326</v>
      </c>
      <c r="BI6" s="78">
        <f t="shared" si="27"/>
        <v>0.15659938747647684</v>
      </c>
      <c r="BJ6" s="78">
        <f t="shared" si="28"/>
        <v>0.24846067953421591</v>
      </c>
      <c r="BK6" s="78">
        <f t="shared" si="29"/>
        <v>0.13604885901924213</v>
      </c>
      <c r="BL6" s="78">
        <f t="shared" si="30"/>
        <v>5.2860067031064162E-3</v>
      </c>
      <c r="BM6" s="78">
        <f t="shared" si="31"/>
        <v>-9.4535934842924885E-2</v>
      </c>
      <c r="BN6" s="78">
        <f t="shared" si="32"/>
        <v>7.3071696157702704E-3</v>
      </c>
      <c r="BO6" s="78">
        <f t="shared" si="19"/>
        <v>-0.1938387066453614</v>
      </c>
      <c r="BP6" s="78">
        <f t="shared" si="20"/>
        <v>5.1301483662227199E-3</v>
      </c>
      <c r="BQ6" s="78">
        <f t="shared" si="20"/>
        <v>2.850680045239673E-2</v>
      </c>
      <c r="BR6" s="78">
        <f t="shared" si="20"/>
        <v>-3.0874640500761275E-2</v>
      </c>
      <c r="BS6" s="78">
        <f t="shared" si="20"/>
        <v>4.1895784236711808E-3</v>
      </c>
      <c r="BT6" s="78">
        <f t="shared" si="20"/>
        <v>-1.008257279443725E-2</v>
      </c>
      <c r="BU6" s="78">
        <f t="shared" si="20"/>
        <v>6.4389615711066828E-3</v>
      </c>
      <c r="BV6" s="78" t="e">
        <f t="shared" si="20"/>
        <v>#N/A</v>
      </c>
      <c r="BW6" s="78" t="e">
        <f t="shared" si="20"/>
        <v>#N/A</v>
      </c>
      <c r="BX6" s="78" t="e">
        <f t="shared" si="20"/>
        <v>#N/A</v>
      </c>
      <c r="BY6" s="78" t="e">
        <f t="shared" si="20"/>
        <v>#N/A</v>
      </c>
      <c r="BZ6" s="78" t="e">
        <f t="shared" si="20"/>
        <v>#N/A</v>
      </c>
      <c r="CA6" s="78" t="e">
        <f t="shared" si="20"/>
        <v>#N/A</v>
      </c>
      <c r="CB6" s="78" t="e">
        <f t="shared" si="20"/>
        <v>#N/A</v>
      </c>
      <c r="CC6" s="78" t="e">
        <f t="shared" si="20"/>
        <v>#N/A</v>
      </c>
    </row>
    <row r="7" spans="1:248" ht="13" x14ac:dyDescent="0.3">
      <c r="A7" s="18" t="s">
        <v>81</v>
      </c>
      <c r="B7" s="19">
        <f>'Nom Revenue'!B7</f>
        <v>0</v>
      </c>
      <c r="C7" s="63" t="str">
        <f>IF(B7=0,"",VLOOKUP('Nom Revenue'!A7,'Commodity Code List'!$B$2:$C$18,2,FALSE))</f>
        <v/>
      </c>
      <c r="D7" s="63" t="str">
        <f>'Formatted Data'!E5</f>
        <v>VL</v>
      </c>
      <c r="E7" s="63" t="str">
        <f>'Formatted Data'!F5</f>
        <v>X</v>
      </c>
      <c r="F7" s="63" t="str">
        <f>'Formatted Data'!G5</f>
        <v>X</v>
      </c>
      <c r="G7" s="118">
        <f>VLOOKUP(G$3*100+ROW($A7)-ROW($A$4),'Formatted Data'!$A:$M,12,FALSE)</f>
        <v>72351</v>
      </c>
      <c r="H7" s="118">
        <f>VLOOKUP(H$3*100+ROW($A7)-ROW($A$4),'Formatted Data'!$A:$M,12,FALSE)</f>
        <v>78197</v>
      </c>
      <c r="I7" s="118">
        <f>VLOOKUP(I$3*100+ROW($A7)-ROW($A$4),'Formatted Data'!$A:$M,12,FALSE)</f>
        <v>83035</v>
      </c>
      <c r="J7" s="118">
        <f>VLOOKUP(J$3*100+ROW($A7)-ROW($A$4),'Formatted Data'!$A:$M,12,FALSE)</f>
        <v>92712</v>
      </c>
      <c r="K7" s="118">
        <f>VLOOKUP(K$3*100+ROW($A7)-ROW($A$4),'Formatted Data'!$A:$M,12,FALSE)</f>
        <v>79767</v>
      </c>
      <c r="L7" s="118">
        <f>VLOOKUP(L$3*100+ROW($A7)-ROW($A$4),'Formatted Data'!$A:$M,12,FALSE)</f>
        <v>87135</v>
      </c>
      <c r="M7" s="118">
        <f>VLOOKUP(M$3*100+ROW($A7)-ROW($A$4),'Formatted Data'!$A:$M,12,FALSE)</f>
        <v>95073</v>
      </c>
      <c r="N7" s="118">
        <f>VLOOKUP(N$3*100+ROW($A7)-ROW($A$4),'Formatted Data'!$A:$M,12,FALSE)</f>
        <v>102538</v>
      </c>
      <c r="O7" s="118">
        <f>VLOOKUP(O$3*100+ROW($A7)-ROW($A$4),'Formatted Data'!$A:$M,12,FALSE)</f>
        <v>108077</v>
      </c>
      <c r="P7" s="118">
        <f>VLOOKUP(P$3*100+ROW($A7)-ROW($A$4),'Formatted Data'!$A:$M,12,FALSE)</f>
        <v>120390</v>
      </c>
      <c r="Q7" s="118">
        <f>VLOOKUP(Q$3*100+ROW($A7)-ROW($A$4),'Formatted Data'!$A:$M,12,FALSE)</f>
        <v>127797</v>
      </c>
      <c r="R7" s="118">
        <f>VLOOKUP(R$3*100+ROW($A7)-ROW($A$4),'Formatted Data'!$A:$M,12,FALSE)</f>
        <v>136339</v>
      </c>
      <c r="S7" s="118">
        <f>VLOOKUP(S$3*100+ROW($A7)-ROW($A$4),'Formatted Data'!$A:$M,12,FALSE)</f>
        <v>140988</v>
      </c>
      <c r="T7" s="118">
        <f>VLOOKUP(T$3*100+ROW($A7)-ROW($A$4),'Formatted Data'!$A:$M,12,FALSE)</f>
        <v>147115</v>
      </c>
      <c r="U7" s="118">
        <f>VLOOKUP(U$3*100+ROW($A7)-ROW($A$4),'Formatted Data'!$A:$M,12,FALSE)</f>
        <v>157671</v>
      </c>
      <c r="V7" s="118">
        <f>VLOOKUP(V$3*100+ROW($A7)-ROW($A$4),'Formatted Data'!$A:$M,12,FALSE)</f>
        <v>168873</v>
      </c>
      <c r="W7" s="118">
        <f>VLOOKUP(W$3*100+ROW($A7)-ROW($A$4),'Formatted Data'!$A:$M,12,FALSE)</f>
        <v>161941</v>
      </c>
      <c r="X7" s="118">
        <f>VLOOKUP(X$3*100+ROW($A7)-ROW($A$4),'Formatted Data'!$A:$M,12,FALSE)</f>
        <v>173497</v>
      </c>
      <c r="Y7" s="118">
        <f>VLOOKUP(Y$3*100+ROW($A7)-ROW($A$4),'Formatted Data'!$A:$M,12,FALSE)</f>
        <v>188011</v>
      </c>
      <c r="Z7" s="118">
        <f>VLOOKUP(Z$3*100+ROW($A7)-ROW($A$4),'Formatted Data'!$A:$M,12,FALSE)</f>
        <v>187959</v>
      </c>
      <c r="AA7" s="118">
        <f>VLOOKUP(AA$3*100+ROW($A7)-ROW($A$4),'Formatted Data'!$A:$M,12,FALSE)</f>
        <v>198391</v>
      </c>
      <c r="AB7" s="118">
        <f>VLOOKUP(AB$3*100+ROW($A7)-ROW($A$4),'Formatted Data'!$A:$M,12,FALSE)</f>
        <v>204560</v>
      </c>
      <c r="AC7" s="118">
        <f t="shared" si="21"/>
        <v>204956</v>
      </c>
      <c r="AD7" s="118">
        <f>VLOOKUP(AD$3*100+ROW($A7)-ROW($A$4),'Formatted Data'!$A:$M,12,FALSE)</f>
        <v>204956</v>
      </c>
      <c r="AE7" s="118">
        <f>VLOOKUP(AE$3*100+ROW($A7)-ROW($A$4),'Formatted Data'!$A:$M,12,FALSE)</f>
        <v>196520</v>
      </c>
      <c r="AF7" s="118">
        <f>VLOOKUP(AF$3*100+ROW($A7)-ROW($A$4),'Formatted Data'!$A:$M,12,FALSE)</f>
        <v>168864</v>
      </c>
      <c r="AG7" s="118">
        <f>VLOOKUP(AG$3*100+ROW($A7)-ROW($A$4),'Formatted Data'!$A:$M,12,FALSE)</f>
        <v>190995</v>
      </c>
      <c r="AH7" s="118">
        <f>VLOOKUP(AH$3*100+ROW($A7)-ROW($A$4),'Formatted Data'!$A:$M,12,FALSE)</f>
        <v>198252</v>
      </c>
      <c r="AI7" s="118">
        <f>VLOOKUP(AI$3*100+ROW($A7)-ROW($A$4),'Formatted Data'!$A:$M,12,FALSE)</f>
        <v>207056</v>
      </c>
      <c r="AJ7" s="118">
        <f>VLOOKUP(AJ$3*100+ROW($A7)-ROW($A$4),'Formatted Data'!$A:$M,12,FALSE)</f>
        <v>226623</v>
      </c>
      <c r="AK7" s="118">
        <f>VLOOKUP(AK$3*100+ROW($A7)-ROW($A$4),'Formatted Data'!$A:$M,12,FALSE)</f>
        <v>221608</v>
      </c>
      <c r="AL7" s="118">
        <f>AM7*(1/(1+'2015 Mileage Linking Factors'!K7))</f>
        <v>210657.40738750447</v>
      </c>
      <c r="AM7" s="118">
        <f>VLOOKUP(AM$3*100+ROW($A7)-ROW($A$4),'Formatted Data'!$A:$M,12,FALSE)</f>
        <v>219925</v>
      </c>
      <c r="AN7" s="118">
        <f>VLOOKUP(AN$3*100+ROW($A7)-ROW($A$4),'Formatted Data'!$A:$M,12,FALSE)</f>
        <v>226922</v>
      </c>
      <c r="AO7" s="118">
        <f>VLOOKUP(AO$3*100+ROW($A7)-ROW($A$4),'Formatted Data'!$A:$M,12,FALSE)</f>
        <v>232513</v>
      </c>
      <c r="AP7" s="118">
        <f>VLOOKUP(AP$3*100+ROW($A7)-ROW($A$4),'Formatted Data'!$A:$M,12,FALSE)</f>
        <v>247671</v>
      </c>
      <c r="AQ7" s="118">
        <f>VLOOKUP(AQ$3*100+ROW($A7)-ROW($A$4),'Formatted Data'!$A:$M,12,FALSE)</f>
        <v>226396</v>
      </c>
      <c r="AR7" s="118">
        <f>VLOOKUP(AR$3*100+ROW($A7)-ROW($A$4),'Formatted Data'!$A:$M,12,FALSE)</f>
        <v>220024</v>
      </c>
      <c r="AS7" s="118">
        <f>VLOOKUP(AS$3*100+ROW($A7)-ROW($A$4),'Formatted Data'!$A:$M,12,FALSE)</f>
        <v>219222</v>
      </c>
      <c r="AT7" s="118">
        <f>VLOOKUP(AT$3*100+ROW($A7)-ROW($A$4),'Formatted Data'!$A:$M,12,FALSE)</f>
        <v>195941</v>
      </c>
      <c r="AU7" s="118" t="e">
        <f>VLOOKUP(AU$3*100+ROW($A7)-ROW($A$4),'Formatted Data'!$A:$M,12,FALSE)</f>
        <v>#N/A</v>
      </c>
      <c r="AV7" s="118" t="e">
        <f>VLOOKUP(AV$3*100+ROW($A7)-ROW($A$4),'Formatted Data'!$A:$M,12,FALSE)</f>
        <v>#N/A</v>
      </c>
      <c r="AW7" s="118" t="e">
        <f>VLOOKUP(AW$3*100+ROW($A7)-ROW($A$4),'Formatted Data'!$A:$M,12,FALSE)</f>
        <v>#N/A</v>
      </c>
      <c r="AX7" s="118" t="e">
        <f>VLOOKUP(AX$3*100+ROW($A7)-ROW($A$4),'Formatted Data'!$A:$M,12,FALSE)</f>
        <v>#N/A</v>
      </c>
      <c r="AY7" s="118" t="e">
        <f>VLOOKUP(AY$3*100+ROW($A7)-ROW($A$4),'Formatted Data'!$A:$M,12,FALSE)</f>
        <v>#N/A</v>
      </c>
      <c r="AZ7" s="118" t="e">
        <f>VLOOKUP(AZ$3*100+ROW($A7)-ROW($A$4),'Formatted Data'!$A:$M,12,FALSE)</f>
        <v>#N/A</v>
      </c>
      <c r="BA7" s="118" t="e">
        <f>VLOOKUP(BA$3*100+ROW($A7)-ROW($A$4),'Formatted Data'!$A:$M,12,FALSE)</f>
        <v>#N/A</v>
      </c>
      <c r="BB7" s="118" t="e">
        <f>VLOOKUP(BB$3*100+ROW($A7)-ROW($A$4),'Formatted Data'!$A:$M,12,FALSE)</f>
        <v>#N/A</v>
      </c>
      <c r="BC7" s="118"/>
      <c r="BD7" s="78">
        <f t="shared" si="22"/>
        <v>5.5501465745189105E-2</v>
      </c>
      <c r="BE7" s="78">
        <f t="shared" si="23"/>
        <v>3.1095160566759539E-2</v>
      </c>
      <c r="BF7" s="78">
        <f t="shared" si="24"/>
        <v>1.9358623386780405E-3</v>
      </c>
      <c r="BG7" s="78">
        <f t="shared" si="25"/>
        <v>-4.1160053865219814E-2</v>
      </c>
      <c r="BH7" s="78">
        <f t="shared" si="26"/>
        <v>-0.14072867901485853</v>
      </c>
      <c r="BI7" s="78">
        <f t="shared" si="27"/>
        <v>0.13105812961910179</v>
      </c>
      <c r="BJ7" s="78">
        <f t="shared" si="28"/>
        <v>3.799575905128405E-2</v>
      </c>
      <c r="BK7" s="78">
        <f t="shared" si="29"/>
        <v>4.4408127030244327E-2</v>
      </c>
      <c r="BL7" s="78">
        <f t="shared" si="30"/>
        <v>9.4501004559153001E-2</v>
      </c>
      <c r="BM7" s="78">
        <f t="shared" si="31"/>
        <v>-2.2129263137457333E-2</v>
      </c>
      <c r="BN7" s="78">
        <f t="shared" si="32"/>
        <v>-4.9414247736974892E-2</v>
      </c>
      <c r="BO7" s="78">
        <f t="shared" si="19"/>
        <v>3.18153916107764E-2</v>
      </c>
      <c r="BP7" s="78">
        <f t="shared" si="20"/>
        <v>2.4638422012850159E-2</v>
      </c>
      <c r="BQ7" s="78">
        <f t="shared" si="20"/>
        <v>6.5192053777638259E-2</v>
      </c>
      <c r="BR7" s="78">
        <f t="shared" si="20"/>
        <v>-8.5900246698240812E-2</v>
      </c>
      <c r="BS7" s="78">
        <f t="shared" si="20"/>
        <v>-2.814537359317304E-2</v>
      </c>
      <c r="BT7" s="78">
        <f t="shared" si="20"/>
        <v>-3.6450569028833035E-3</v>
      </c>
      <c r="BU7" s="78">
        <f t="shared" si="20"/>
        <v>-0.10619828301904011</v>
      </c>
      <c r="BV7" s="78" t="e">
        <f t="shared" si="20"/>
        <v>#N/A</v>
      </c>
      <c r="BW7" s="78" t="e">
        <f t="shared" si="20"/>
        <v>#N/A</v>
      </c>
      <c r="BX7" s="78" t="e">
        <f t="shared" si="20"/>
        <v>#N/A</v>
      </c>
      <c r="BY7" s="78" t="e">
        <f t="shared" si="20"/>
        <v>#N/A</v>
      </c>
      <c r="BZ7" s="78" t="e">
        <f t="shared" si="20"/>
        <v>#N/A</v>
      </c>
      <c r="CA7" s="78" t="e">
        <f t="shared" si="20"/>
        <v>#N/A</v>
      </c>
      <c r="CB7" s="78" t="e">
        <f t="shared" si="20"/>
        <v>#N/A</v>
      </c>
      <c r="CC7" s="78" t="e">
        <f t="shared" si="20"/>
        <v>#N/A</v>
      </c>
    </row>
    <row r="8" spans="1:248" ht="13" x14ac:dyDescent="0.3">
      <c r="A8" s="20" t="s">
        <v>31</v>
      </c>
      <c r="B8" s="21">
        <f>'Nom Revenue'!B8</f>
        <v>1</v>
      </c>
      <c r="C8" s="69" t="str">
        <f>IF(B8=0,"",VLOOKUP('Nom Revenue'!A8,'Commodity Code List'!$B$2:$C$18,2,FALSE))</f>
        <v>01</v>
      </c>
      <c r="D8" s="69" t="str">
        <f>'Formatted Data'!E6</f>
        <v>X</v>
      </c>
      <c r="E8" s="69" t="str">
        <f>'Formatted Data'!F6</f>
        <v>X</v>
      </c>
      <c r="F8" s="69" t="str">
        <f>'Formatted Data'!G6</f>
        <v>X</v>
      </c>
      <c r="G8" s="119">
        <f>VLOOKUP(G$3*100+ROW($A8)-ROW($A$4),'Formatted Data'!$A:$M,12,FALSE)</f>
        <v>5549</v>
      </c>
      <c r="H8" s="119">
        <f>VLOOKUP(H$3*100+ROW($A8)-ROW($A$4),'Formatted Data'!$A:$M,12,FALSE)</f>
        <v>6043</v>
      </c>
      <c r="I8" s="119">
        <f>VLOOKUP(I$3*100+ROW($A8)-ROW($A$4),'Formatted Data'!$A:$M,12,FALSE)</f>
        <v>7034</v>
      </c>
      <c r="J8" s="119">
        <f>VLOOKUP(J$3*100+ROW($A8)-ROW($A$4),'Formatted Data'!$A:$M,12,FALSE)</f>
        <v>6934</v>
      </c>
      <c r="K8" s="119">
        <f>VLOOKUP(K$3*100+ROW($A8)-ROW($A$4),'Formatted Data'!$A:$M,12,FALSE)</f>
        <v>6352</v>
      </c>
      <c r="L8" s="119">
        <f>VLOOKUP(L$3*100+ROW($A8)-ROW($A$4),'Formatted Data'!$A:$M,12,FALSE)</f>
        <v>6702</v>
      </c>
      <c r="M8" s="119">
        <f>VLOOKUP(M$3*100+ROW($A8)-ROW($A$4),'Formatted Data'!$A:$M,12,FALSE)</f>
        <v>6150</v>
      </c>
      <c r="N8" s="119">
        <f>VLOOKUP(N$3*100+ROW($A8)-ROW($A$4),'Formatted Data'!$A:$M,12,FALSE)</f>
        <v>6793</v>
      </c>
      <c r="O8" s="119">
        <f>VLOOKUP(O$3*100+ROW($A8)-ROW($A$4),'Formatted Data'!$A:$M,12,FALSE)</f>
        <v>5806</v>
      </c>
      <c r="P8" s="119">
        <f>VLOOKUP(P$3*100+ROW($A8)-ROW($A$4),'Formatted Data'!$A:$M,12,FALSE)</f>
        <v>6310</v>
      </c>
      <c r="Q8" s="119">
        <f>VLOOKUP(Q$3*100+ROW($A8)-ROW($A$4),'Formatted Data'!$A:$M,12,FALSE)</f>
        <v>5927</v>
      </c>
      <c r="R8" s="119">
        <f>VLOOKUP(R$3*100+ROW($A8)-ROW($A$4),'Formatted Data'!$A:$M,12,FALSE)</f>
        <v>5286</v>
      </c>
      <c r="S8" s="119">
        <f>VLOOKUP(S$3*100+ROW($A8)-ROW($A$4),'Formatted Data'!$A:$M,12,FALSE)</f>
        <v>5357</v>
      </c>
      <c r="T8" s="119">
        <f>VLOOKUP(T$3*100+ROW($A8)-ROW($A$4),'Formatted Data'!$A:$M,12,FALSE)</f>
        <v>5409</v>
      </c>
      <c r="U8" s="119">
        <f>VLOOKUP(U$3*100+ROW($A8)-ROW($A$4),'Formatted Data'!$A:$M,12,FALSE)</f>
        <v>4484</v>
      </c>
      <c r="V8" s="119">
        <f>VLOOKUP(V$3*100+ROW($A8)-ROW($A$4),'Formatted Data'!$A:$M,12,FALSE)</f>
        <v>5191</v>
      </c>
      <c r="W8" s="119">
        <f>VLOOKUP(W$3*100+ROW($A8)-ROW($A$4),'Formatted Data'!$A:$M,12,FALSE)</f>
        <v>5225</v>
      </c>
      <c r="X8" s="119">
        <f>VLOOKUP(X$3*100+ROW($A8)-ROW($A$4),'Formatted Data'!$A:$M,12,FALSE)</f>
        <v>4964</v>
      </c>
      <c r="Y8" s="119">
        <f>VLOOKUP(Y$3*100+ROW($A8)-ROW($A$4),'Formatted Data'!$A:$M,12,FALSE)</f>
        <v>5311</v>
      </c>
      <c r="Z8" s="119">
        <f>VLOOKUP(Z$3*100+ROW($A8)-ROW($A$4),'Formatted Data'!$A:$M,12,FALSE)</f>
        <v>5420</v>
      </c>
      <c r="AA8" s="119">
        <f>VLOOKUP(AA$3*100+ROW($A8)-ROW($A$4),'Formatted Data'!$A:$M,12,FALSE)</f>
        <v>5609</v>
      </c>
      <c r="AB8" s="119">
        <f>VLOOKUP(AB$3*100+ROW($A8)-ROW($A$4),'Formatted Data'!$A:$M,12,FALSE)</f>
        <v>5935</v>
      </c>
      <c r="AC8" s="119">
        <f t="shared" si="21"/>
        <v>5356</v>
      </c>
      <c r="AD8" s="119">
        <f>VLOOKUP(AD$3*100+ROW($A8)-ROW($A$4),'Formatted Data'!$A:$M,12,FALSE)</f>
        <v>5356</v>
      </c>
      <c r="AE8" s="119">
        <f>VLOOKUP(AE$3*100+ROW($A8)-ROW($A$4),'Formatted Data'!$A:$M,12,FALSE)</f>
        <v>5336</v>
      </c>
      <c r="AF8" s="119">
        <f>VLOOKUP(AF$3*100+ROW($A8)-ROW($A$4),'Formatted Data'!$A:$M,12,FALSE)</f>
        <v>5764</v>
      </c>
      <c r="AG8" s="119">
        <f>VLOOKUP(AG$3*100+ROW($A8)-ROW($A$4),'Formatted Data'!$A:$M,12,FALSE)</f>
        <v>6373</v>
      </c>
      <c r="AH8" s="119">
        <f>VLOOKUP(AH$3*100+ROW($A8)-ROW($A$4),'Formatted Data'!$A:$M,12,FALSE)</f>
        <v>6006</v>
      </c>
      <c r="AI8" s="119">
        <f>VLOOKUP(AI$3*100+ROW($A8)-ROW($A$4),'Formatted Data'!$A:$M,12,FALSE)</f>
        <v>5907</v>
      </c>
      <c r="AJ8" s="119">
        <f>VLOOKUP(AJ$3*100+ROW($A8)-ROW($A$4),'Formatted Data'!$A:$M,12,FALSE)</f>
        <v>5981</v>
      </c>
      <c r="AK8" s="119">
        <f>VLOOKUP(AK$3*100+ROW($A8)-ROW($A$4),'Formatted Data'!$A:$M,12,FALSE)</f>
        <v>6209</v>
      </c>
      <c r="AL8" s="119">
        <f>AM8*(1/(1+'2015 Mileage Linking Factors'!K8))</f>
        <v>5853.4837628511532</v>
      </c>
      <c r="AM8" s="119">
        <f>VLOOKUP(AM$3*100+ROW($A8)-ROW($A$4),'Formatted Data'!$A:$M,12,FALSE)</f>
        <v>6111</v>
      </c>
      <c r="AN8" s="119">
        <f>VLOOKUP(AN$3*100+ROW($A8)-ROW($A$4),'Formatted Data'!$A:$M,12,FALSE)</f>
        <v>5945</v>
      </c>
      <c r="AO8" s="119">
        <f>VLOOKUP(AO$3*100+ROW($A8)-ROW($A$4),'Formatted Data'!$A:$M,12,FALSE)</f>
        <v>5722</v>
      </c>
      <c r="AP8" s="119">
        <f>VLOOKUP(AP$3*100+ROW($A8)-ROW($A$4),'Formatted Data'!$A:$M,12,FALSE)</f>
        <v>6618</v>
      </c>
      <c r="AQ8" s="119">
        <f>VLOOKUP(AQ$3*100+ROW($A8)-ROW($A$4),'Formatted Data'!$A:$M,12,FALSE)</f>
        <v>4831</v>
      </c>
      <c r="AR8" s="119">
        <f>VLOOKUP(AR$3*100+ROW($A8)-ROW($A$4),'Formatted Data'!$A:$M,12,FALSE)</f>
        <v>5495</v>
      </c>
      <c r="AS8" s="119">
        <f>VLOOKUP(AS$3*100+ROW($A8)-ROW($A$4),'Formatted Data'!$A:$M,12,FALSE)</f>
        <v>5127</v>
      </c>
      <c r="AT8" s="119">
        <f>VLOOKUP(AT$3*100+ROW($A8)-ROW($A$4),'Formatted Data'!$A:$M,12,FALSE)</f>
        <v>4064</v>
      </c>
      <c r="AU8" s="119" t="e">
        <f>VLOOKUP(AU$3*100+ROW($A8)-ROW($A$4),'Formatted Data'!$A:$M,12,FALSE)</f>
        <v>#N/A</v>
      </c>
      <c r="AV8" s="119" t="e">
        <f>VLOOKUP(AV$3*100+ROW($A8)-ROW($A$4),'Formatted Data'!$A:$M,12,FALSE)</f>
        <v>#N/A</v>
      </c>
      <c r="AW8" s="119" t="e">
        <f>VLOOKUP(AW$3*100+ROW($A8)-ROW($A$4),'Formatted Data'!$A:$M,12,FALSE)</f>
        <v>#N/A</v>
      </c>
      <c r="AX8" s="119" t="e">
        <f>VLOOKUP(AX$3*100+ROW($A8)-ROW($A$4),'Formatted Data'!$A:$M,12,FALSE)</f>
        <v>#N/A</v>
      </c>
      <c r="AY8" s="119" t="e">
        <f>VLOOKUP(AY$3*100+ROW($A8)-ROW($A$4),'Formatted Data'!$A:$M,12,FALSE)</f>
        <v>#N/A</v>
      </c>
      <c r="AZ8" s="119" t="e">
        <f>VLOOKUP(AZ$3*100+ROW($A8)-ROW($A$4),'Formatted Data'!$A:$M,12,FALSE)</f>
        <v>#N/A</v>
      </c>
      <c r="BA8" s="119" t="e">
        <f>VLOOKUP(BA$3*100+ROW($A8)-ROW($A$4),'Formatted Data'!$A:$M,12,FALSE)</f>
        <v>#N/A</v>
      </c>
      <c r="BB8" s="119" t="e">
        <f>VLOOKUP(BB$3*100+ROW($A8)-ROW($A$4),'Formatted Data'!$A:$M,12,FALSE)</f>
        <v>#N/A</v>
      </c>
      <c r="BC8" s="119"/>
      <c r="BD8" s="79">
        <f t="shared" si="22"/>
        <v>3.4870848708487001E-2</v>
      </c>
      <c r="BE8" s="79">
        <f t="shared" si="23"/>
        <v>5.8120877161704332E-2</v>
      </c>
      <c r="BF8" s="111">
        <f t="shared" si="24"/>
        <v>-9.7556866048862712E-2</v>
      </c>
      <c r="BG8" s="79">
        <f t="shared" si="25"/>
        <v>-3.7341299477221535E-3</v>
      </c>
      <c r="BH8" s="79">
        <f t="shared" si="26"/>
        <v>8.0209895052473668E-2</v>
      </c>
      <c r="BI8" s="79">
        <f t="shared" si="27"/>
        <v>0.1056557945870924</v>
      </c>
      <c r="BJ8" s="79">
        <f t="shared" si="28"/>
        <v>-5.7586693864741911E-2</v>
      </c>
      <c r="BK8" s="79">
        <f t="shared" si="29"/>
        <v>-1.6483516483516536E-2</v>
      </c>
      <c r="BL8" s="79">
        <f t="shared" si="30"/>
        <v>1.2527509734213682E-2</v>
      </c>
      <c r="BM8" s="79">
        <f t="shared" si="31"/>
        <v>3.8120715599398114E-2</v>
      </c>
      <c r="BN8" s="79">
        <f t="shared" si="32"/>
        <v>-5.7258211813310811E-2</v>
      </c>
      <c r="BO8" s="79">
        <f t="shared" si="19"/>
        <v>-2.7164130256913777E-2</v>
      </c>
      <c r="BP8" s="79">
        <f t="shared" si="20"/>
        <v>-3.7510513036164816E-2</v>
      </c>
      <c r="BQ8" s="79">
        <f t="shared" si="20"/>
        <v>0.15658860538273323</v>
      </c>
      <c r="BR8" s="79">
        <f t="shared" si="20"/>
        <v>-0.27002115442731944</v>
      </c>
      <c r="BS8" s="79">
        <f t="shared" si="20"/>
        <v>0.13744566342372178</v>
      </c>
      <c r="BT8" s="79">
        <f t="shared" si="20"/>
        <v>-6.6969972702456748E-2</v>
      </c>
      <c r="BU8" s="79">
        <f t="shared" si="20"/>
        <v>-0.20733372342500489</v>
      </c>
      <c r="BV8" s="79" t="e">
        <f t="shared" si="20"/>
        <v>#N/A</v>
      </c>
      <c r="BW8" s="79" t="e">
        <f t="shared" si="20"/>
        <v>#N/A</v>
      </c>
      <c r="BX8" s="79" t="e">
        <f t="shared" si="20"/>
        <v>#N/A</v>
      </c>
      <c r="BY8" s="79" t="e">
        <f t="shared" si="20"/>
        <v>#N/A</v>
      </c>
      <c r="BZ8" s="79" t="e">
        <f t="shared" si="20"/>
        <v>#N/A</v>
      </c>
      <c r="CA8" s="79" t="e">
        <f t="shared" si="20"/>
        <v>#N/A</v>
      </c>
      <c r="CB8" s="79" t="e">
        <f t="shared" si="20"/>
        <v>#N/A</v>
      </c>
      <c r="CC8" s="79" t="e">
        <f t="shared" si="20"/>
        <v>#N/A</v>
      </c>
    </row>
    <row r="9" spans="1:248" ht="13" x14ac:dyDescent="0.3">
      <c r="A9" s="18" t="s">
        <v>33</v>
      </c>
      <c r="B9" s="120">
        <f>'Nom Revenue'!B9</f>
        <v>1</v>
      </c>
      <c r="C9" s="63" t="str">
        <f>IF(B9=0,"",VLOOKUP('Nom Revenue'!A9,'Commodity Code List'!$B$2:$C$18,2,FALSE))</f>
        <v>0113, 0114</v>
      </c>
      <c r="D9" s="63" t="str">
        <f>'Formatted Data'!E7</f>
        <v>S</v>
      </c>
      <c r="E9" s="63" t="str">
        <f>'Formatted Data'!F7</f>
        <v>R</v>
      </c>
      <c r="F9" s="63" t="str">
        <f>'Formatted Data'!G7</f>
        <v>S</v>
      </c>
      <c r="G9" s="118">
        <f>VLOOKUP(G$3*100+ROW($A9)-ROW($A$4),'Formatted Data'!$A:$M,12,FALSE)</f>
        <v>5550</v>
      </c>
      <c r="H9" s="118">
        <f>VLOOKUP(H$3*100+ROW($A9)-ROW($A$4),'Formatted Data'!$A:$M,12,FALSE)</f>
        <v>5258</v>
      </c>
      <c r="I9" s="118">
        <f>VLOOKUP(I$3*100+ROW($A9)-ROW($A$4),'Formatted Data'!$A:$M,12,FALSE)</f>
        <v>4920</v>
      </c>
      <c r="J9" s="118">
        <f>VLOOKUP(J$3*100+ROW($A9)-ROW($A$4),'Formatted Data'!$A:$M,12,FALSE)</f>
        <v>4622</v>
      </c>
      <c r="K9" s="118">
        <f>VLOOKUP(K$3*100+ROW($A9)-ROW($A$4),'Formatted Data'!$A:$M,12,FALSE)</f>
        <v>4229</v>
      </c>
      <c r="L9" s="118">
        <f>VLOOKUP(L$3*100+ROW($A9)-ROW($A$4),'Formatted Data'!$A:$M,12,FALSE)</f>
        <v>3798</v>
      </c>
      <c r="M9" s="118">
        <f>VLOOKUP(M$3*100+ROW($A9)-ROW($A$4),'Formatted Data'!$A:$M,12,FALSE)</f>
        <v>3050</v>
      </c>
      <c r="N9" s="118">
        <f>VLOOKUP(N$3*100+ROW($A9)-ROW($A$4),'Formatted Data'!$A:$M,12,FALSE)</f>
        <v>3293</v>
      </c>
      <c r="O9" s="118">
        <f>VLOOKUP(O$3*100+ROW($A9)-ROW($A$4),'Formatted Data'!$A:$M,12,FALSE)</f>
        <v>3112</v>
      </c>
      <c r="P9" s="118">
        <f>VLOOKUP(P$3*100+ROW($A9)-ROW($A$4),'Formatted Data'!$A:$M,12,FALSE)</f>
        <v>3092</v>
      </c>
      <c r="Q9" s="118">
        <f>VLOOKUP(Q$3*100+ROW($A9)-ROW($A$4),'Formatted Data'!$A:$M,12,FALSE)</f>
        <v>2994</v>
      </c>
      <c r="R9" s="118">
        <f>VLOOKUP(R$3*100+ROW($A9)-ROW($A$4),'Formatted Data'!$A:$M,12,FALSE)</f>
        <v>2640</v>
      </c>
      <c r="S9" s="118">
        <f>VLOOKUP(S$3*100+ROW($A9)-ROW($A$4),'Formatted Data'!$A:$M,12,FALSE)</f>
        <v>2099</v>
      </c>
      <c r="T9" s="118">
        <f>VLOOKUP(T$3*100+ROW($A9)-ROW($A$4),'Formatted Data'!$A:$M,12,FALSE)</f>
        <v>1838</v>
      </c>
      <c r="U9" s="118">
        <f>VLOOKUP(U$3*100+ROW($A9)-ROW($A$4),'Formatted Data'!$A:$M,12,FALSE)</f>
        <v>2038</v>
      </c>
      <c r="V9" s="118">
        <f>VLOOKUP(V$3*100+ROW($A9)-ROW($A$4),'Formatted Data'!$A:$M,12,FALSE)</f>
        <v>1190</v>
      </c>
      <c r="W9" s="118">
        <f>VLOOKUP(W$3*100+ROW($A9)-ROW($A$4),'Formatted Data'!$A:$M,12,FALSE)</f>
        <v>1020</v>
      </c>
      <c r="X9" s="118">
        <f>VLOOKUP(X$3*100+ROW($A9)-ROW($A$4),'Formatted Data'!$A:$M,12,FALSE)</f>
        <v>989</v>
      </c>
      <c r="Y9" s="118">
        <f>VLOOKUP(Y$3*100+ROW($A9)-ROW($A$4),'Formatted Data'!$A:$M,12,FALSE)</f>
        <v>1046</v>
      </c>
      <c r="Z9" s="118">
        <f>VLOOKUP(Z$3*100+ROW($A9)-ROW($A$4),'Formatted Data'!$A:$M,12,FALSE)</f>
        <v>828</v>
      </c>
      <c r="AA9" s="118">
        <f>VLOOKUP(AA$3*100+ROW($A9)-ROW($A$4),'Formatted Data'!$A:$M,12,FALSE)</f>
        <v>772</v>
      </c>
      <c r="AB9" s="118">
        <f>VLOOKUP(AB$3*100+ROW($A9)-ROW($A$4),'Formatted Data'!$A:$M,12,FALSE)</f>
        <v>799</v>
      </c>
      <c r="AC9" s="118">
        <f t="shared" si="21"/>
        <v>745</v>
      </c>
      <c r="AD9" s="118">
        <f>VLOOKUP(AD$3*100+ROW($A9)-ROW($A$4),'Formatted Data'!$A:$M,12,FALSE)</f>
        <v>745</v>
      </c>
      <c r="AE9" s="118">
        <f>VLOOKUP(AE$3*100+ROW($A9)-ROW($A$4),'Formatted Data'!$A:$M,12,FALSE)</f>
        <v>790</v>
      </c>
      <c r="AF9" s="118">
        <f>VLOOKUP(AF$3*100+ROW($A9)-ROW($A$4),'Formatted Data'!$A:$M,12,FALSE)</f>
        <v>780</v>
      </c>
      <c r="AG9" s="118">
        <f>VLOOKUP(AG$3*100+ROW($A9)-ROW($A$4),'Formatted Data'!$A:$M,12,FALSE)</f>
        <v>877</v>
      </c>
      <c r="AH9" s="118">
        <f>VLOOKUP(AH$3*100+ROW($A9)-ROW($A$4),'Formatted Data'!$A:$M,12,FALSE)</f>
        <v>798</v>
      </c>
      <c r="AI9" s="118">
        <f>VLOOKUP(AI$3*100+ROW($A9)-ROW($A$4),'Formatted Data'!$A:$M,12,FALSE)</f>
        <v>749</v>
      </c>
      <c r="AJ9" s="118">
        <f>VLOOKUP(AJ$3*100+ROW($A9)-ROW($A$4),'Formatted Data'!$A:$M,12,FALSE)</f>
        <v>697</v>
      </c>
      <c r="AK9" s="118">
        <f>VLOOKUP(AK$3*100+ROW($A9)-ROW($A$4),'Formatted Data'!$A:$M,12,FALSE)</f>
        <v>574</v>
      </c>
      <c r="AL9" s="118">
        <f>AM9*(1/(1+'2015 Mileage Linking Factors'!K9))</f>
        <v>395.59626805065062</v>
      </c>
      <c r="AM9" s="118">
        <f>VLOOKUP(AM$3*100+ROW($A9)-ROW($A$4),'Formatted Data'!$A:$M,12,FALSE)</f>
        <v>413</v>
      </c>
      <c r="AN9" s="118">
        <f>VLOOKUP(AN$3*100+ROW($A9)-ROW($A$4),'Formatted Data'!$A:$M,12,FALSE)</f>
        <v>378</v>
      </c>
      <c r="AO9" s="118">
        <f>VLOOKUP(AO$3*100+ROW($A9)-ROW($A$4),'Formatted Data'!$A:$M,12,FALSE)</f>
        <v>425</v>
      </c>
      <c r="AP9" s="118">
        <f>VLOOKUP(AP$3*100+ROW($A9)-ROW($A$4),'Formatted Data'!$A:$M,12,FALSE)</f>
        <v>376</v>
      </c>
      <c r="AQ9" s="118">
        <f>VLOOKUP(AQ$3*100+ROW($A9)-ROW($A$4),'Formatted Data'!$A:$M,12,FALSE)</f>
        <v>262</v>
      </c>
      <c r="AR9" s="118">
        <f>VLOOKUP(AR$3*100+ROW($A9)-ROW($A$4),'Formatted Data'!$A:$M,12,FALSE)</f>
        <v>279</v>
      </c>
      <c r="AS9" s="118">
        <f>VLOOKUP(AS$3*100+ROW($A9)-ROW($A$4),'Formatted Data'!$A:$M,12,FALSE)</f>
        <v>340</v>
      </c>
      <c r="AT9" s="118">
        <f>VLOOKUP(AT$3*100+ROW($A9)-ROW($A$4),'Formatted Data'!$A:$M,12,FALSE)</f>
        <v>329</v>
      </c>
      <c r="AU9" s="118" t="e">
        <f>VLOOKUP(AU$3*100+ROW($A9)-ROW($A$4),'Formatted Data'!$A:$M,12,FALSE)</f>
        <v>#N/A</v>
      </c>
      <c r="AV9" s="118" t="e">
        <f>VLOOKUP(AV$3*100+ROW($A9)-ROW($A$4),'Formatted Data'!$A:$M,12,FALSE)</f>
        <v>#N/A</v>
      </c>
      <c r="AW9" s="118" t="e">
        <f>VLOOKUP(AW$3*100+ROW($A9)-ROW($A$4),'Formatted Data'!$A:$M,12,FALSE)</f>
        <v>#N/A</v>
      </c>
      <c r="AX9" s="118" t="e">
        <f>VLOOKUP(AX$3*100+ROW($A9)-ROW($A$4),'Formatted Data'!$A:$M,12,FALSE)</f>
        <v>#N/A</v>
      </c>
      <c r="AY9" s="118" t="e">
        <f>VLOOKUP(AY$3*100+ROW($A9)-ROW($A$4),'Formatted Data'!$A:$M,12,FALSE)</f>
        <v>#N/A</v>
      </c>
      <c r="AZ9" s="118" t="e">
        <f>VLOOKUP(AZ$3*100+ROW($A9)-ROW($A$4),'Formatted Data'!$A:$M,12,FALSE)</f>
        <v>#N/A</v>
      </c>
      <c r="BA9" s="118" t="e">
        <f>VLOOKUP(BA$3*100+ROW($A9)-ROW($A$4),'Formatted Data'!$A:$M,12,FALSE)</f>
        <v>#N/A</v>
      </c>
      <c r="BB9" s="118" t="e">
        <f>VLOOKUP(BB$3*100+ROW($A9)-ROW($A$4),'Formatted Data'!$A:$M,12,FALSE)</f>
        <v>#N/A</v>
      </c>
      <c r="BC9" s="118"/>
      <c r="BD9" s="78">
        <f t="shared" si="22"/>
        <v>-6.7632850241545861E-2</v>
      </c>
      <c r="BE9" s="78">
        <f t="shared" si="23"/>
        <v>3.4974093264248607E-2</v>
      </c>
      <c r="BF9" s="78">
        <f t="shared" si="24"/>
        <v>-6.7584480600750951E-2</v>
      </c>
      <c r="BG9" s="78">
        <f t="shared" si="25"/>
        <v>6.0402684563758413E-2</v>
      </c>
      <c r="BH9" s="78">
        <f t="shared" si="26"/>
        <v>-1.2658227848101222E-2</v>
      </c>
      <c r="BI9" s="78">
        <f t="shared" si="27"/>
        <v>0.12435897435897436</v>
      </c>
      <c r="BJ9" s="78">
        <f t="shared" si="28"/>
        <v>-9.0079817559863162E-2</v>
      </c>
      <c r="BK9" s="78">
        <f t="shared" si="29"/>
        <v>-6.1403508771929793E-2</v>
      </c>
      <c r="BL9" s="78">
        <f t="shared" si="30"/>
        <v>-6.9425901201602191E-2</v>
      </c>
      <c r="BM9" s="78">
        <f t="shared" si="31"/>
        <v>-0.17647058823529416</v>
      </c>
      <c r="BN9" s="78">
        <f t="shared" si="32"/>
        <v>-0.31080789538214182</v>
      </c>
      <c r="BO9" s="78">
        <f t="shared" si="19"/>
        <v>-8.4745762711864403E-2</v>
      </c>
      <c r="BP9" s="78">
        <f t="shared" si="20"/>
        <v>0.12433862433862441</v>
      </c>
      <c r="BQ9" s="78">
        <f t="shared" si="20"/>
        <v>-0.11529411764705877</v>
      </c>
      <c r="BR9" s="78">
        <f t="shared" si="20"/>
        <v>-0.30319148936170215</v>
      </c>
      <c r="BS9" s="78">
        <f t="shared" si="20"/>
        <v>6.4885496183206159E-2</v>
      </c>
      <c r="BT9" s="78">
        <f t="shared" si="20"/>
        <v>0.21863799283154117</v>
      </c>
      <c r="BU9" s="78">
        <f t="shared" si="20"/>
        <v>-3.2352941176470584E-2</v>
      </c>
      <c r="BV9" s="78" t="e">
        <f t="shared" si="20"/>
        <v>#N/A</v>
      </c>
      <c r="BW9" s="78" t="e">
        <f t="shared" si="20"/>
        <v>#N/A</v>
      </c>
      <c r="BX9" s="78" t="e">
        <f t="shared" si="20"/>
        <v>#N/A</v>
      </c>
      <c r="BY9" s="78" t="e">
        <f t="shared" si="20"/>
        <v>#N/A</v>
      </c>
      <c r="BZ9" s="78" t="e">
        <f t="shared" si="20"/>
        <v>#N/A</v>
      </c>
      <c r="CA9" s="78" t="e">
        <f t="shared" si="20"/>
        <v>#N/A</v>
      </c>
      <c r="CB9" s="78" t="e">
        <f t="shared" si="20"/>
        <v>#N/A</v>
      </c>
      <c r="CC9" s="78" t="e">
        <f t="shared" si="20"/>
        <v>#N/A</v>
      </c>
    </row>
    <row r="10" spans="1:248" x14ac:dyDescent="0.25">
      <c r="A10" s="112" t="s">
        <v>81</v>
      </c>
      <c r="B10" s="120">
        <f>'Nom Revenue'!B10</f>
        <v>0</v>
      </c>
      <c r="C10" s="63" t="str">
        <f>IF(B10=0,"",VLOOKUP('Nom Revenue'!A10,'Commodity Code List'!$B$2:$C$18,2,FALSE))</f>
        <v/>
      </c>
      <c r="D10" s="63" t="str">
        <f>'Formatted Data'!E8</f>
        <v>S</v>
      </c>
      <c r="E10" s="63" t="str">
        <f>'Formatted Data'!F8</f>
        <v>R</v>
      </c>
      <c r="F10" s="63" t="str">
        <f>'Formatted Data'!G8</f>
        <v>M</v>
      </c>
      <c r="G10" s="118">
        <f>VLOOKUP(G$3*100+ROW($A10)-ROW($A$4),'Formatted Data'!$A:$M,12,FALSE)</f>
        <v>4025</v>
      </c>
      <c r="H10" s="118">
        <f>VLOOKUP(H$3*100+ROW($A10)-ROW($A$4),'Formatted Data'!$A:$M,12,FALSE)</f>
        <v>4912</v>
      </c>
      <c r="I10" s="118">
        <f>VLOOKUP(I$3*100+ROW($A10)-ROW($A$4),'Formatted Data'!$A:$M,12,FALSE)</f>
        <v>6278</v>
      </c>
      <c r="J10" s="118">
        <f>VLOOKUP(J$3*100+ROW($A10)-ROW($A$4),'Formatted Data'!$A:$M,12,FALSE)</f>
        <v>7239</v>
      </c>
      <c r="K10" s="118">
        <f>VLOOKUP(K$3*100+ROW($A10)-ROW($A$4),'Formatted Data'!$A:$M,12,FALSE)</f>
        <v>6393</v>
      </c>
      <c r="L10" s="118">
        <f>VLOOKUP(L$3*100+ROW($A10)-ROW($A$4),'Formatted Data'!$A:$M,12,FALSE)</f>
        <v>6537</v>
      </c>
      <c r="M10" s="118">
        <f>VLOOKUP(M$3*100+ROW($A10)-ROW($A$4),'Formatted Data'!$A:$M,12,FALSE)</f>
        <v>6039</v>
      </c>
      <c r="N10" s="118">
        <f>VLOOKUP(N$3*100+ROW($A10)-ROW($A$4),'Formatted Data'!$A:$M,12,FALSE)</f>
        <v>6386</v>
      </c>
      <c r="O10" s="118">
        <f>VLOOKUP(O$3*100+ROW($A10)-ROW($A$4),'Formatted Data'!$A:$M,12,FALSE)</f>
        <v>5961</v>
      </c>
      <c r="P10" s="118">
        <f>VLOOKUP(P$3*100+ROW($A10)-ROW($A$4),'Formatted Data'!$A:$M,12,FALSE)</f>
        <v>5895</v>
      </c>
      <c r="Q10" s="118">
        <f>VLOOKUP(Q$3*100+ROW($A10)-ROW($A$4),'Formatted Data'!$A:$M,12,FALSE)</f>
        <v>5844</v>
      </c>
      <c r="R10" s="118">
        <f>VLOOKUP(R$3*100+ROW($A10)-ROW($A$4),'Formatted Data'!$A:$M,12,FALSE)</f>
        <v>5242</v>
      </c>
      <c r="S10" s="118">
        <f>VLOOKUP(S$3*100+ROW($A10)-ROW($A$4),'Formatted Data'!$A:$M,12,FALSE)</f>
        <v>5031</v>
      </c>
      <c r="T10" s="118">
        <f>VLOOKUP(T$3*100+ROW($A10)-ROW($A$4),'Formatted Data'!$A:$M,12,FALSE)</f>
        <v>4544</v>
      </c>
      <c r="U10" s="118">
        <f>VLOOKUP(U$3*100+ROW($A10)-ROW($A$4),'Formatted Data'!$A:$M,12,FALSE)</f>
        <v>4822</v>
      </c>
      <c r="V10" s="118">
        <f>VLOOKUP(V$3*100+ROW($A10)-ROW($A$4),'Formatted Data'!$A:$M,12,FALSE)</f>
        <v>4498</v>
      </c>
      <c r="W10" s="118">
        <f>VLOOKUP(W$3*100+ROW($A10)-ROW($A$4),'Formatted Data'!$A:$M,12,FALSE)</f>
        <v>4677</v>
      </c>
      <c r="X10" s="118">
        <f>VLOOKUP(X$3*100+ROW($A10)-ROW($A$4),'Formatted Data'!$A:$M,12,FALSE)</f>
        <v>3903</v>
      </c>
      <c r="Y10" s="118">
        <f>VLOOKUP(Y$3*100+ROW($A10)-ROW($A$4),'Formatted Data'!$A:$M,12,FALSE)</f>
        <v>3799</v>
      </c>
      <c r="Z10" s="118">
        <f>VLOOKUP(Z$3*100+ROW($A10)-ROW($A$4),'Formatted Data'!$A:$M,12,FALSE)</f>
        <v>3777</v>
      </c>
      <c r="AA10" s="118">
        <f>VLOOKUP(AA$3*100+ROW($A10)-ROW($A$4),'Formatted Data'!$A:$M,12,FALSE)</f>
        <v>3179</v>
      </c>
      <c r="AB10" s="118">
        <f>VLOOKUP(AB$3*100+ROW($A10)-ROW($A$4),'Formatted Data'!$A:$M,12,FALSE)</f>
        <v>2994</v>
      </c>
      <c r="AC10" s="118">
        <f t="shared" si="21"/>
        <v>2939</v>
      </c>
      <c r="AD10" s="118">
        <f>VLOOKUP(AD$3*100+ROW($A10)-ROW($A$4),'Formatted Data'!$A:$M,12,FALSE)</f>
        <v>2939</v>
      </c>
      <c r="AE10" s="118">
        <f>VLOOKUP(AE$3*100+ROW($A10)-ROW($A$4),'Formatted Data'!$A:$M,12,FALSE)</f>
        <v>2758</v>
      </c>
      <c r="AF10" s="118">
        <f>VLOOKUP(AF$3*100+ROW($A10)-ROW($A$4),'Formatted Data'!$A:$M,12,FALSE)</f>
        <v>2503</v>
      </c>
      <c r="AG10" s="118">
        <f>VLOOKUP(AG$3*100+ROW($A10)-ROW($A$4),'Formatted Data'!$A:$M,12,FALSE)</f>
        <v>2437</v>
      </c>
      <c r="AH10" s="118">
        <f>VLOOKUP(AH$3*100+ROW($A10)-ROW($A$4),'Formatted Data'!$A:$M,12,FALSE)</f>
        <v>2259</v>
      </c>
      <c r="AI10" s="118">
        <f>VLOOKUP(AI$3*100+ROW($A10)-ROW($A$4),'Formatted Data'!$A:$M,12,FALSE)</f>
        <v>2230</v>
      </c>
      <c r="AJ10" s="118">
        <f>VLOOKUP(AJ$3*100+ROW($A10)-ROW($A$4),'Formatted Data'!$A:$M,12,FALSE)</f>
        <v>2028</v>
      </c>
      <c r="AK10" s="118">
        <f>VLOOKUP(AK$3*100+ROW($A10)-ROW($A$4),'Formatted Data'!$A:$M,12,FALSE)</f>
        <v>1984</v>
      </c>
      <c r="AL10" s="118">
        <f>AM10*(1/(1+'2015 Mileage Linking Factors'!K10))</f>
        <v>1928.1726091669727</v>
      </c>
      <c r="AM10" s="118">
        <f>VLOOKUP(AM$3*100+ROW($A10)-ROW($A$4),'Formatted Data'!$A:$M,12,FALSE)</f>
        <v>2013</v>
      </c>
      <c r="AN10" s="118">
        <f>VLOOKUP(AN$3*100+ROW($A10)-ROW($A$4),'Formatted Data'!$A:$M,12,FALSE)</f>
        <v>1488</v>
      </c>
      <c r="AO10" s="118">
        <f>VLOOKUP(AO$3*100+ROW($A10)-ROW($A$4),'Formatted Data'!$A:$M,12,FALSE)</f>
        <v>1565</v>
      </c>
      <c r="AP10" s="118">
        <f>VLOOKUP(AP$3*100+ROW($A10)-ROW($A$4),'Formatted Data'!$A:$M,12,FALSE)</f>
        <v>1383</v>
      </c>
      <c r="AQ10" s="118">
        <f>VLOOKUP(AQ$3*100+ROW($A10)-ROW($A$4),'Formatted Data'!$A:$M,12,FALSE)</f>
        <v>1663</v>
      </c>
      <c r="AR10" s="118">
        <f>VLOOKUP(AR$3*100+ROW($A10)-ROW($A$4),'Formatted Data'!$A:$M,12,FALSE)</f>
        <v>1524</v>
      </c>
      <c r="AS10" s="118">
        <f>VLOOKUP(AS$3*100+ROW($A10)-ROW($A$4),'Formatted Data'!$A:$M,12,FALSE)</f>
        <v>1428</v>
      </c>
      <c r="AT10" s="118">
        <f>VLOOKUP(AT$3*100+ROW($A10)-ROW($A$4),'Formatted Data'!$A:$M,12,FALSE)</f>
        <v>1527</v>
      </c>
      <c r="AU10" s="118" t="e">
        <f>VLOOKUP(AU$3*100+ROW($A10)-ROW($A$4),'Formatted Data'!$A:$M,12,FALSE)</f>
        <v>#N/A</v>
      </c>
      <c r="AV10" s="118" t="e">
        <f>VLOOKUP(AV$3*100+ROW($A10)-ROW($A$4),'Formatted Data'!$A:$M,12,FALSE)</f>
        <v>#N/A</v>
      </c>
      <c r="AW10" s="118" t="e">
        <f>VLOOKUP(AW$3*100+ROW($A10)-ROW($A$4),'Formatted Data'!$A:$M,12,FALSE)</f>
        <v>#N/A</v>
      </c>
      <c r="AX10" s="118" t="e">
        <f>VLOOKUP(AX$3*100+ROW($A10)-ROW($A$4),'Formatted Data'!$A:$M,12,FALSE)</f>
        <v>#N/A</v>
      </c>
      <c r="AY10" s="118" t="e">
        <f>VLOOKUP(AY$3*100+ROW($A10)-ROW($A$4),'Formatted Data'!$A:$M,12,FALSE)</f>
        <v>#N/A</v>
      </c>
      <c r="AZ10" s="118" t="e">
        <f>VLOOKUP(AZ$3*100+ROW($A10)-ROW($A$4),'Formatted Data'!$A:$M,12,FALSE)</f>
        <v>#N/A</v>
      </c>
      <c r="BA10" s="118" t="e">
        <f>VLOOKUP(BA$3*100+ROW($A10)-ROW($A$4),'Formatted Data'!$A:$M,12,FALSE)</f>
        <v>#N/A</v>
      </c>
      <c r="BB10" s="118" t="e">
        <f>VLOOKUP(BB$3*100+ROW($A10)-ROW($A$4),'Formatted Data'!$A:$M,12,FALSE)</f>
        <v>#N/A</v>
      </c>
      <c r="BC10" s="118"/>
      <c r="BD10" s="78">
        <f t="shared" si="22"/>
        <v>-0.15832671432353718</v>
      </c>
      <c r="BE10" s="78">
        <f t="shared" si="23"/>
        <v>-5.8194400754954412E-2</v>
      </c>
      <c r="BF10" s="78">
        <f t="shared" si="24"/>
        <v>-1.8370073480293958E-2</v>
      </c>
      <c r="BG10" s="78">
        <f t="shared" si="25"/>
        <v>-6.1585573324259957E-2</v>
      </c>
      <c r="BH10" s="78">
        <f t="shared" si="26"/>
        <v>-9.2458303118201579E-2</v>
      </c>
      <c r="BI10" s="78">
        <f t="shared" si="27"/>
        <v>-2.6368357970435463E-2</v>
      </c>
      <c r="BJ10" s="78">
        <f t="shared" si="28"/>
        <v>-7.3040623717685715E-2</v>
      </c>
      <c r="BK10" s="78">
        <f t="shared" si="29"/>
        <v>-1.2837538733953102E-2</v>
      </c>
      <c r="BL10" s="78">
        <f t="shared" si="30"/>
        <v>-9.0582959641255623E-2</v>
      </c>
      <c r="BM10" s="78">
        <f t="shared" si="31"/>
        <v>-2.1696252465483234E-2</v>
      </c>
      <c r="BN10" s="78">
        <f t="shared" si="32"/>
        <v>-2.813880586342099E-2</v>
      </c>
      <c r="BO10" s="78">
        <f t="shared" si="19"/>
        <v>-0.2608047690014903</v>
      </c>
      <c r="BP10" s="78">
        <f t="shared" si="20"/>
        <v>5.1747311827956999E-2</v>
      </c>
      <c r="BQ10" s="78">
        <f t="shared" si="20"/>
        <v>-0.11629392971246011</v>
      </c>
      <c r="BR10" s="78">
        <f t="shared" si="20"/>
        <v>0.20245842371655831</v>
      </c>
      <c r="BS10" s="78">
        <f t="shared" si="20"/>
        <v>-8.3583884546001186E-2</v>
      </c>
      <c r="BT10" s="78">
        <f t="shared" si="20"/>
        <v>-6.2992125984251968E-2</v>
      </c>
      <c r="BU10" s="78">
        <f t="shared" si="20"/>
        <v>6.9327731092436951E-2</v>
      </c>
      <c r="BV10" s="78" t="e">
        <f t="shared" si="20"/>
        <v>#N/A</v>
      </c>
      <c r="BW10" s="78" t="e">
        <f t="shared" si="20"/>
        <v>#N/A</v>
      </c>
      <c r="BX10" s="78" t="e">
        <f t="shared" si="20"/>
        <v>#N/A</v>
      </c>
      <c r="BY10" s="78" t="e">
        <f t="shared" si="20"/>
        <v>#N/A</v>
      </c>
      <c r="BZ10" s="78" t="e">
        <f t="shared" si="20"/>
        <v>#N/A</v>
      </c>
      <c r="CA10" s="78" t="e">
        <f t="shared" si="20"/>
        <v>#N/A</v>
      </c>
      <c r="CB10" s="78" t="e">
        <f t="shared" si="20"/>
        <v>#N/A</v>
      </c>
      <c r="CC10" s="78" t="e">
        <f t="shared" si="20"/>
        <v>#N/A</v>
      </c>
    </row>
    <row r="11" spans="1:248" x14ac:dyDescent="0.25">
      <c r="A11" s="112" t="s">
        <v>81</v>
      </c>
      <c r="B11" s="120">
        <f>'Nom Revenue'!B11</f>
        <v>0</v>
      </c>
      <c r="C11" s="63" t="str">
        <f>IF(B11=0,"",VLOOKUP('Nom Revenue'!A11,'Commodity Code List'!$B$2:$C$18,2,FALSE))</f>
        <v/>
      </c>
      <c r="D11" s="63" t="str">
        <f>'Formatted Data'!E9</f>
        <v>S</v>
      </c>
      <c r="E11" s="63" t="str">
        <f>'Formatted Data'!F9</f>
        <v>R</v>
      </c>
      <c r="F11" s="63" t="str">
        <f>'Formatted Data'!G9</f>
        <v>U</v>
      </c>
      <c r="G11" s="118">
        <f>VLOOKUP(G$3*100+ROW($A11)-ROW($A$4),'Formatted Data'!$A:$M,12,FALSE)</f>
        <v>1091</v>
      </c>
      <c r="H11" s="118">
        <f>VLOOKUP(H$3*100+ROW($A11)-ROW($A$4),'Formatted Data'!$A:$M,12,FALSE)</f>
        <v>1256</v>
      </c>
      <c r="I11" s="118">
        <f>VLOOKUP(I$3*100+ROW($A11)-ROW($A$4),'Formatted Data'!$A:$M,12,FALSE)</f>
        <v>2444</v>
      </c>
      <c r="J11" s="118">
        <f>VLOOKUP(J$3*100+ROW($A11)-ROW($A$4),'Formatted Data'!$A:$M,12,FALSE)</f>
        <v>4028</v>
      </c>
      <c r="K11" s="118">
        <f>VLOOKUP(K$3*100+ROW($A11)-ROW($A$4),'Formatted Data'!$A:$M,12,FALSE)</f>
        <v>3895</v>
      </c>
      <c r="L11" s="118">
        <f>VLOOKUP(L$3*100+ROW($A11)-ROW($A$4),'Formatted Data'!$A:$M,12,FALSE)</f>
        <v>3639</v>
      </c>
      <c r="M11" s="118">
        <f>VLOOKUP(M$3*100+ROW($A11)-ROW($A$4),'Formatted Data'!$A:$M,12,FALSE)</f>
        <v>3579</v>
      </c>
      <c r="N11" s="118">
        <f>VLOOKUP(N$3*100+ROW($A11)-ROW($A$4),'Formatted Data'!$A:$M,12,FALSE)</f>
        <v>3749</v>
      </c>
      <c r="O11" s="118">
        <f>VLOOKUP(O$3*100+ROW($A11)-ROW($A$4),'Formatted Data'!$A:$M,12,FALSE)</f>
        <v>3291</v>
      </c>
      <c r="P11" s="118">
        <f>VLOOKUP(P$3*100+ROW($A11)-ROW($A$4),'Formatted Data'!$A:$M,12,FALSE)</f>
        <v>2741</v>
      </c>
      <c r="Q11" s="118">
        <f>VLOOKUP(Q$3*100+ROW($A11)-ROW($A$4),'Formatted Data'!$A:$M,12,FALSE)</f>
        <v>3079</v>
      </c>
      <c r="R11" s="118">
        <f>VLOOKUP(R$3*100+ROW($A11)-ROW($A$4),'Formatted Data'!$A:$M,12,FALSE)</f>
        <v>2673</v>
      </c>
      <c r="S11" s="118">
        <f>VLOOKUP(S$3*100+ROW($A11)-ROW($A$4),'Formatted Data'!$A:$M,12,FALSE)</f>
        <v>1618</v>
      </c>
      <c r="T11" s="118">
        <f>VLOOKUP(T$3*100+ROW($A11)-ROW($A$4),'Formatted Data'!$A:$M,12,FALSE)</f>
        <v>1614</v>
      </c>
      <c r="U11" s="118">
        <f>VLOOKUP(U$3*100+ROW($A11)-ROW($A$4),'Formatted Data'!$A:$M,12,FALSE)</f>
        <v>1569</v>
      </c>
      <c r="V11" s="118">
        <f>VLOOKUP(V$3*100+ROW($A11)-ROW($A$4),'Formatted Data'!$A:$M,12,FALSE)</f>
        <v>1735</v>
      </c>
      <c r="W11" s="118">
        <f>VLOOKUP(W$3*100+ROW($A11)-ROW($A$4),'Formatted Data'!$A:$M,12,FALSE)</f>
        <v>1455</v>
      </c>
      <c r="X11" s="118">
        <f>VLOOKUP(X$3*100+ROW($A11)-ROW($A$4),'Formatted Data'!$A:$M,12,FALSE)</f>
        <v>1407</v>
      </c>
      <c r="Y11" s="118">
        <f>VLOOKUP(Y$3*100+ROW($A11)-ROW($A$4),'Formatted Data'!$A:$M,12,FALSE)</f>
        <v>1679</v>
      </c>
      <c r="Z11" s="118">
        <f>VLOOKUP(Z$3*100+ROW($A11)-ROW($A$4),'Formatted Data'!$A:$M,12,FALSE)</f>
        <v>1599</v>
      </c>
      <c r="AA11" s="118">
        <f>VLOOKUP(AA$3*100+ROW($A11)-ROW($A$4),'Formatted Data'!$A:$M,12,FALSE)</f>
        <v>1655</v>
      </c>
      <c r="AB11" s="118">
        <f>VLOOKUP(AB$3*100+ROW($A11)-ROW($A$4),'Formatted Data'!$A:$M,12,FALSE)</f>
        <v>1839</v>
      </c>
      <c r="AC11" s="118">
        <f t="shared" si="21"/>
        <v>2185</v>
      </c>
      <c r="AD11" s="118">
        <f>VLOOKUP(AD$3*100+ROW($A11)-ROW($A$4),'Formatted Data'!$A:$M,12,FALSE)</f>
        <v>2185</v>
      </c>
      <c r="AE11" s="118">
        <f>VLOOKUP(AE$3*100+ROW($A11)-ROW($A$4),'Formatted Data'!$A:$M,12,FALSE)</f>
        <v>1664</v>
      </c>
      <c r="AF11" s="118">
        <f>VLOOKUP(AF$3*100+ROW($A11)-ROW($A$4),'Formatted Data'!$A:$M,12,FALSE)</f>
        <v>1796</v>
      </c>
      <c r="AG11" s="118">
        <f>VLOOKUP(AG$3*100+ROW($A11)-ROW($A$4),'Formatted Data'!$A:$M,12,FALSE)</f>
        <v>2214</v>
      </c>
      <c r="AH11" s="118">
        <f>VLOOKUP(AH$3*100+ROW($A11)-ROW($A$4),'Formatted Data'!$A:$M,12,FALSE)</f>
        <v>2080</v>
      </c>
      <c r="AI11" s="118">
        <f>VLOOKUP(AI$3*100+ROW($A11)-ROW($A$4),'Formatted Data'!$A:$M,12,FALSE)</f>
        <v>2594</v>
      </c>
      <c r="AJ11" s="118">
        <f>VLOOKUP(AJ$3*100+ROW($A11)-ROW($A$4),'Formatted Data'!$A:$M,12,FALSE)</f>
        <v>2507</v>
      </c>
      <c r="AK11" s="118">
        <f>VLOOKUP(AK$3*100+ROW($A11)-ROW($A$4),'Formatted Data'!$A:$M,12,FALSE)</f>
        <v>1935</v>
      </c>
      <c r="AL11" s="118">
        <f>AM11*(1/(1+'2015 Mileage Linking Factors'!K11))</f>
        <v>2248.0979203750048</v>
      </c>
      <c r="AM11" s="118">
        <f>VLOOKUP(AM$3*100+ROW($A11)-ROW($A$4),'Formatted Data'!$A:$M,12,FALSE)</f>
        <v>2347</v>
      </c>
      <c r="AN11" s="118">
        <f>VLOOKUP(AN$3*100+ROW($A11)-ROW($A$4),'Formatted Data'!$A:$M,12,FALSE)</f>
        <v>2458</v>
      </c>
      <c r="AO11" s="118">
        <f>VLOOKUP(AO$3*100+ROW($A11)-ROW($A$4),'Formatted Data'!$A:$M,12,FALSE)</f>
        <v>2295</v>
      </c>
      <c r="AP11" s="118">
        <f>VLOOKUP(AP$3*100+ROW($A11)-ROW($A$4),'Formatted Data'!$A:$M,12,FALSE)</f>
        <v>2010</v>
      </c>
      <c r="AQ11" s="118">
        <f>VLOOKUP(AQ$3*100+ROW($A11)-ROW($A$4),'Formatted Data'!$A:$M,12,FALSE)</f>
        <v>2725</v>
      </c>
      <c r="AR11" s="118">
        <f>VLOOKUP(AR$3*100+ROW($A11)-ROW($A$4),'Formatted Data'!$A:$M,12,FALSE)</f>
        <v>2288</v>
      </c>
      <c r="AS11" s="118">
        <f>VLOOKUP(AS$3*100+ROW($A11)-ROW($A$4),'Formatted Data'!$A:$M,12,FALSE)</f>
        <v>2127</v>
      </c>
      <c r="AT11" s="118">
        <f>VLOOKUP(AT$3*100+ROW($A11)-ROW($A$4),'Formatted Data'!$A:$M,12,FALSE)</f>
        <v>2191</v>
      </c>
      <c r="AU11" s="118" t="e">
        <f>VLOOKUP(AU$3*100+ROW($A11)-ROW($A$4),'Formatted Data'!$A:$M,12,FALSE)</f>
        <v>#N/A</v>
      </c>
      <c r="AV11" s="118" t="e">
        <f>VLOOKUP(AV$3*100+ROW($A11)-ROW($A$4),'Formatted Data'!$A:$M,12,FALSE)</f>
        <v>#N/A</v>
      </c>
      <c r="AW11" s="118" t="e">
        <f>VLOOKUP(AW$3*100+ROW($A11)-ROW($A$4),'Formatted Data'!$A:$M,12,FALSE)</f>
        <v>#N/A</v>
      </c>
      <c r="AX11" s="118" t="e">
        <f>VLOOKUP(AX$3*100+ROW($A11)-ROW($A$4),'Formatted Data'!$A:$M,12,FALSE)</f>
        <v>#N/A</v>
      </c>
      <c r="AY11" s="118" t="e">
        <f>VLOOKUP(AY$3*100+ROW($A11)-ROW($A$4),'Formatted Data'!$A:$M,12,FALSE)</f>
        <v>#N/A</v>
      </c>
      <c r="AZ11" s="118" t="e">
        <f>VLOOKUP(AZ$3*100+ROW($A11)-ROW($A$4),'Formatted Data'!$A:$M,12,FALSE)</f>
        <v>#N/A</v>
      </c>
      <c r="BA11" s="118" t="e">
        <f>VLOOKUP(BA$3*100+ROW($A11)-ROW($A$4),'Formatted Data'!$A:$M,12,FALSE)</f>
        <v>#N/A</v>
      </c>
      <c r="BB11" s="118" t="e">
        <f>VLOOKUP(BB$3*100+ROW($A11)-ROW($A$4),'Formatted Data'!$A:$M,12,FALSE)</f>
        <v>#N/A</v>
      </c>
      <c r="BC11" s="118"/>
      <c r="BD11" s="78">
        <f t="shared" si="22"/>
        <v>3.5021888680425217E-2</v>
      </c>
      <c r="BE11" s="78">
        <f t="shared" si="23"/>
        <v>0.11117824773413898</v>
      </c>
      <c r="BF11" s="78">
        <f t="shared" si="24"/>
        <v>0.18814573137574775</v>
      </c>
      <c r="BG11" s="78">
        <f t="shared" si="25"/>
        <v>-0.23844393592677349</v>
      </c>
      <c r="BH11" s="78">
        <f t="shared" si="26"/>
        <v>7.9326923076923128E-2</v>
      </c>
      <c r="BI11" s="78">
        <f t="shared" si="27"/>
        <v>0.23273942093541211</v>
      </c>
      <c r="BJ11" s="78">
        <f t="shared" si="28"/>
        <v>-6.0523938572719094E-2</v>
      </c>
      <c r="BK11" s="78">
        <f t="shared" si="29"/>
        <v>0.24711538461538463</v>
      </c>
      <c r="BL11" s="78">
        <f t="shared" si="30"/>
        <v>-3.3538936006168085E-2</v>
      </c>
      <c r="BM11" s="78">
        <f t="shared" si="31"/>
        <v>-0.22816114878340643</v>
      </c>
      <c r="BN11" s="78">
        <f t="shared" si="32"/>
        <v>0.16180771078811618</v>
      </c>
      <c r="BO11" s="78">
        <f t="shared" si="19"/>
        <v>4.7294418406476302E-2</v>
      </c>
      <c r="BP11" s="78">
        <f t="shared" si="20"/>
        <v>-6.6314076484947138E-2</v>
      </c>
      <c r="BQ11" s="78">
        <f t="shared" si="20"/>
        <v>-0.12418300653594772</v>
      </c>
      <c r="BR11" s="78">
        <f t="shared" si="20"/>
        <v>0.35572139303482597</v>
      </c>
      <c r="BS11" s="78">
        <f t="shared" si="20"/>
        <v>-0.16036697247706422</v>
      </c>
      <c r="BT11" s="78">
        <f t="shared" si="20"/>
        <v>-7.036713286713292E-2</v>
      </c>
      <c r="BU11" s="78">
        <f t="shared" si="20"/>
        <v>3.0089327691584344E-2</v>
      </c>
      <c r="BV11" s="78" t="e">
        <f t="shared" si="20"/>
        <v>#N/A</v>
      </c>
      <c r="BW11" s="78" t="e">
        <f t="shared" si="20"/>
        <v>#N/A</v>
      </c>
      <c r="BX11" s="78" t="e">
        <f t="shared" si="20"/>
        <v>#N/A</v>
      </c>
      <c r="BY11" s="78" t="e">
        <f t="shared" si="20"/>
        <v>#N/A</v>
      </c>
      <c r="BZ11" s="78" t="e">
        <f t="shared" si="20"/>
        <v>#N/A</v>
      </c>
      <c r="CA11" s="78" t="e">
        <f t="shared" si="20"/>
        <v>#N/A</v>
      </c>
      <c r="CB11" s="78" t="e">
        <f t="shared" si="20"/>
        <v>#N/A</v>
      </c>
      <c r="CC11" s="78" t="e">
        <f t="shared" si="20"/>
        <v>#N/A</v>
      </c>
    </row>
    <row r="12" spans="1:248" x14ac:dyDescent="0.25">
      <c r="A12" s="113" t="s">
        <v>81</v>
      </c>
      <c r="B12" s="42">
        <f>'Nom Revenue'!B12</f>
        <v>0</v>
      </c>
      <c r="C12" s="69" t="str">
        <f>IF(B12=0,"",VLOOKUP('Nom Revenue'!A12,'Commodity Code List'!$B$2:$C$18,2,FALSE))</f>
        <v/>
      </c>
      <c r="D12" s="69" t="str">
        <f>'Formatted Data'!E10</f>
        <v>S</v>
      </c>
      <c r="E12" s="69" t="str">
        <f>'Formatted Data'!F10</f>
        <v>P</v>
      </c>
      <c r="F12" s="69" t="str">
        <f>'Formatted Data'!G10</f>
        <v>S</v>
      </c>
      <c r="G12" s="119">
        <f>VLOOKUP(G$3*100+ROW($A12)-ROW($A$4),'Formatted Data'!$A:$M,12,FALSE)</f>
        <v>1364</v>
      </c>
      <c r="H12" s="119">
        <f>VLOOKUP(H$3*100+ROW($A12)-ROW($A$4),'Formatted Data'!$A:$M,12,FALSE)</f>
        <v>1472</v>
      </c>
      <c r="I12" s="119">
        <f>VLOOKUP(I$3*100+ROW($A12)-ROW($A$4),'Formatted Data'!$A:$M,12,FALSE)</f>
        <v>1677</v>
      </c>
      <c r="J12" s="119">
        <f>VLOOKUP(J$3*100+ROW($A12)-ROW($A$4),'Formatted Data'!$A:$M,12,FALSE)</f>
        <v>1637</v>
      </c>
      <c r="K12" s="119">
        <f>VLOOKUP(K$3*100+ROW($A12)-ROW($A$4),'Formatted Data'!$A:$M,12,FALSE)</f>
        <v>1287</v>
      </c>
      <c r="L12" s="119">
        <f>VLOOKUP(L$3*100+ROW($A12)-ROW($A$4),'Formatted Data'!$A:$M,12,FALSE)</f>
        <v>1140</v>
      </c>
      <c r="M12" s="119">
        <f>VLOOKUP(M$3*100+ROW($A12)-ROW($A$4),'Formatted Data'!$A:$M,12,FALSE)</f>
        <v>754</v>
      </c>
      <c r="N12" s="119">
        <f>VLOOKUP(N$3*100+ROW($A12)-ROW($A$4),'Formatted Data'!$A:$M,12,FALSE)</f>
        <v>789</v>
      </c>
      <c r="O12" s="119">
        <f>VLOOKUP(O$3*100+ROW($A12)-ROW($A$4),'Formatted Data'!$A:$M,12,FALSE)</f>
        <v>833</v>
      </c>
      <c r="P12" s="119">
        <f>VLOOKUP(P$3*100+ROW($A12)-ROW($A$4),'Formatted Data'!$A:$M,12,FALSE)</f>
        <v>911</v>
      </c>
      <c r="Q12" s="119">
        <f>VLOOKUP(Q$3*100+ROW($A12)-ROW($A$4),'Formatted Data'!$A:$M,12,FALSE)</f>
        <v>1246</v>
      </c>
      <c r="R12" s="119">
        <f>VLOOKUP(R$3*100+ROW($A12)-ROW($A$4),'Formatted Data'!$A:$M,12,FALSE)</f>
        <v>1482</v>
      </c>
      <c r="S12" s="119">
        <f>VLOOKUP(S$3*100+ROW($A12)-ROW($A$4),'Formatted Data'!$A:$M,12,FALSE)</f>
        <v>1338</v>
      </c>
      <c r="T12" s="119">
        <f>VLOOKUP(T$3*100+ROW($A12)-ROW($A$4),'Formatted Data'!$A:$M,12,FALSE)</f>
        <v>1483</v>
      </c>
      <c r="U12" s="119">
        <f>VLOOKUP(U$3*100+ROW($A12)-ROW($A$4),'Formatted Data'!$A:$M,12,FALSE)</f>
        <v>1206</v>
      </c>
      <c r="V12" s="119">
        <f>VLOOKUP(V$3*100+ROW($A12)-ROW($A$4),'Formatted Data'!$A:$M,12,FALSE)</f>
        <v>777</v>
      </c>
      <c r="W12" s="119">
        <f>VLOOKUP(W$3*100+ROW($A12)-ROW($A$4),'Formatted Data'!$A:$M,12,FALSE)</f>
        <v>766</v>
      </c>
      <c r="X12" s="119">
        <f>VLOOKUP(X$3*100+ROW($A12)-ROW($A$4),'Formatted Data'!$A:$M,12,FALSE)</f>
        <v>727</v>
      </c>
      <c r="Y12" s="119">
        <f>VLOOKUP(Y$3*100+ROW($A12)-ROW($A$4),'Formatted Data'!$A:$M,12,FALSE)</f>
        <v>862</v>
      </c>
      <c r="Z12" s="119">
        <f>VLOOKUP(Z$3*100+ROW($A12)-ROW($A$4),'Formatted Data'!$A:$M,12,FALSE)</f>
        <v>752</v>
      </c>
      <c r="AA12" s="119">
        <f>VLOOKUP(AA$3*100+ROW($A12)-ROW($A$4),'Formatted Data'!$A:$M,12,FALSE)</f>
        <v>718</v>
      </c>
      <c r="AB12" s="119">
        <f>VLOOKUP(AB$3*100+ROW($A12)-ROW($A$4),'Formatted Data'!$A:$M,12,FALSE)</f>
        <v>662</v>
      </c>
      <c r="AC12" s="119">
        <f t="shared" si="21"/>
        <v>672</v>
      </c>
      <c r="AD12" s="119">
        <f>VLOOKUP(AD$3*100+ROW($A12)-ROW($A$4),'Formatted Data'!$A:$M,12,FALSE)</f>
        <v>672</v>
      </c>
      <c r="AE12" s="119">
        <f>VLOOKUP(AE$3*100+ROW($A12)-ROW($A$4),'Formatted Data'!$A:$M,12,FALSE)</f>
        <v>667</v>
      </c>
      <c r="AF12" s="119">
        <f>VLOOKUP(AF$3*100+ROW($A12)-ROW($A$4),'Formatted Data'!$A:$M,12,FALSE)</f>
        <v>606</v>
      </c>
      <c r="AG12" s="119">
        <f>VLOOKUP(AG$3*100+ROW($A12)-ROW($A$4),'Formatted Data'!$A:$M,12,FALSE)</f>
        <v>530</v>
      </c>
      <c r="AH12" s="119">
        <f>VLOOKUP(AH$3*100+ROW($A12)-ROW($A$4),'Formatted Data'!$A:$M,12,FALSE)</f>
        <v>569</v>
      </c>
      <c r="AI12" s="119">
        <f>VLOOKUP(AI$3*100+ROW($A12)-ROW($A$4),'Formatted Data'!$A:$M,12,FALSE)</f>
        <v>513</v>
      </c>
      <c r="AJ12" s="119">
        <f>VLOOKUP(AJ$3*100+ROW($A12)-ROW($A$4),'Formatted Data'!$A:$M,12,FALSE)</f>
        <v>539</v>
      </c>
      <c r="AK12" s="119">
        <f>VLOOKUP(AK$3*100+ROW($A12)-ROW($A$4),'Formatted Data'!$A:$M,12,FALSE)</f>
        <v>433</v>
      </c>
      <c r="AL12" s="119">
        <f>AM12*(1/(1+'2015 Mileage Linking Factors'!K12))</f>
        <v>341.95609611157937</v>
      </c>
      <c r="AM12" s="119">
        <f>VLOOKUP(AM$3*100+ROW($A12)-ROW($A$4),'Formatted Data'!$A:$M,12,FALSE)</f>
        <v>357</v>
      </c>
      <c r="AN12" s="119">
        <f>VLOOKUP(AN$3*100+ROW($A12)-ROW($A$4),'Formatted Data'!$A:$M,12,FALSE)</f>
        <v>423</v>
      </c>
      <c r="AO12" s="119">
        <f>VLOOKUP(AO$3*100+ROW($A12)-ROW($A$4),'Formatted Data'!$A:$M,12,FALSE)</f>
        <v>323</v>
      </c>
      <c r="AP12" s="119">
        <f>VLOOKUP(AP$3*100+ROW($A12)-ROW($A$4),'Formatted Data'!$A:$M,12,FALSE)</f>
        <v>350</v>
      </c>
      <c r="AQ12" s="119">
        <f>VLOOKUP(AQ$3*100+ROW($A12)-ROW($A$4),'Formatted Data'!$A:$M,12,FALSE)</f>
        <v>452</v>
      </c>
      <c r="AR12" s="119">
        <f>VLOOKUP(AR$3*100+ROW($A12)-ROW($A$4),'Formatted Data'!$A:$M,12,FALSE)</f>
        <v>349</v>
      </c>
      <c r="AS12" s="119">
        <f>VLOOKUP(AS$3*100+ROW($A12)-ROW($A$4),'Formatted Data'!$A:$M,12,FALSE)</f>
        <v>334</v>
      </c>
      <c r="AT12" s="119">
        <f>VLOOKUP(AT$3*100+ROW($A12)-ROW($A$4),'Formatted Data'!$A:$M,12,FALSE)</f>
        <v>356</v>
      </c>
      <c r="AU12" s="119" t="e">
        <f>VLOOKUP(AU$3*100+ROW($A12)-ROW($A$4),'Formatted Data'!$A:$M,12,FALSE)</f>
        <v>#N/A</v>
      </c>
      <c r="AV12" s="119" t="e">
        <f>VLOOKUP(AV$3*100+ROW($A12)-ROW($A$4),'Formatted Data'!$A:$M,12,FALSE)</f>
        <v>#N/A</v>
      </c>
      <c r="AW12" s="119" t="e">
        <f>VLOOKUP(AW$3*100+ROW($A12)-ROW($A$4),'Formatted Data'!$A:$M,12,FALSE)</f>
        <v>#N/A</v>
      </c>
      <c r="AX12" s="119" t="e">
        <f>VLOOKUP(AX$3*100+ROW($A12)-ROW($A$4),'Formatted Data'!$A:$M,12,FALSE)</f>
        <v>#N/A</v>
      </c>
      <c r="AY12" s="119" t="e">
        <f>VLOOKUP(AY$3*100+ROW($A12)-ROW($A$4),'Formatted Data'!$A:$M,12,FALSE)</f>
        <v>#N/A</v>
      </c>
      <c r="AZ12" s="119" t="e">
        <f>VLOOKUP(AZ$3*100+ROW($A12)-ROW($A$4),'Formatted Data'!$A:$M,12,FALSE)</f>
        <v>#N/A</v>
      </c>
      <c r="BA12" s="119" t="e">
        <f>VLOOKUP(BA$3*100+ROW($A12)-ROW($A$4),'Formatted Data'!$A:$M,12,FALSE)</f>
        <v>#N/A</v>
      </c>
      <c r="BB12" s="119" t="e">
        <f>VLOOKUP(BB$3*100+ROW($A12)-ROW($A$4),'Formatted Data'!$A:$M,12,FALSE)</f>
        <v>#N/A</v>
      </c>
      <c r="BC12" s="119"/>
      <c r="BD12" s="79">
        <f t="shared" si="22"/>
        <v>-4.5212765957446832E-2</v>
      </c>
      <c r="BE12" s="79">
        <f t="shared" si="23"/>
        <v>-7.7994428969359375E-2</v>
      </c>
      <c r="BF12" s="111">
        <f t="shared" si="24"/>
        <v>1.5105740181268867E-2</v>
      </c>
      <c r="BG12" s="79">
        <f t="shared" si="25"/>
        <v>-7.440476190476164E-3</v>
      </c>
      <c r="BH12" s="79">
        <f t="shared" si="26"/>
        <v>-9.145427286356822E-2</v>
      </c>
      <c r="BI12" s="79">
        <f t="shared" si="27"/>
        <v>-0.12541254125412538</v>
      </c>
      <c r="BJ12" s="79">
        <f t="shared" si="28"/>
        <v>7.3584905660377453E-2</v>
      </c>
      <c r="BK12" s="79">
        <f t="shared" si="29"/>
        <v>-9.8418277680140553E-2</v>
      </c>
      <c r="BL12" s="79">
        <f t="shared" si="30"/>
        <v>5.0682261208577106E-2</v>
      </c>
      <c r="BM12" s="79">
        <f t="shared" si="31"/>
        <v>-0.19666048237476808</v>
      </c>
      <c r="BN12" s="79">
        <f t="shared" si="32"/>
        <v>-0.21026305747903151</v>
      </c>
      <c r="BO12" s="79">
        <f t="shared" si="19"/>
        <v>0.18487394957983194</v>
      </c>
      <c r="BP12" s="79">
        <f t="shared" si="20"/>
        <v>-0.2364066193853428</v>
      </c>
      <c r="BQ12" s="79">
        <f t="shared" si="20"/>
        <v>8.3591331269349922E-2</v>
      </c>
      <c r="BR12" s="79">
        <f t="shared" si="20"/>
        <v>0.29142857142857137</v>
      </c>
      <c r="BS12" s="79">
        <f t="shared" si="20"/>
        <v>-0.22787610619469023</v>
      </c>
      <c r="BT12" s="79">
        <f t="shared" si="20"/>
        <v>-4.2979942693409767E-2</v>
      </c>
      <c r="BU12" s="79">
        <f t="shared" si="20"/>
        <v>6.5868263473053856E-2</v>
      </c>
      <c r="BV12" s="79" t="e">
        <f t="shared" si="20"/>
        <v>#N/A</v>
      </c>
      <c r="BW12" s="79" t="e">
        <f t="shared" si="20"/>
        <v>#N/A</v>
      </c>
      <c r="BX12" s="79" t="e">
        <f t="shared" si="20"/>
        <v>#N/A</v>
      </c>
      <c r="BY12" s="79" t="e">
        <f t="shared" si="20"/>
        <v>#N/A</v>
      </c>
      <c r="BZ12" s="79" t="e">
        <f t="shared" si="20"/>
        <v>#N/A</v>
      </c>
      <c r="CA12" s="79" t="e">
        <f t="shared" si="20"/>
        <v>#N/A</v>
      </c>
      <c r="CB12" s="79" t="e">
        <f t="shared" si="20"/>
        <v>#N/A</v>
      </c>
      <c r="CC12" s="79" t="e">
        <f t="shared" si="20"/>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row>
    <row r="13" spans="1:248" x14ac:dyDescent="0.25">
      <c r="A13" s="113" t="s">
        <v>81</v>
      </c>
      <c r="B13" s="42">
        <f>'Nom Revenue'!B13</f>
        <v>0</v>
      </c>
      <c r="C13" s="69" t="str">
        <f>IF(B13=0,"",VLOOKUP('Nom Revenue'!A13,'Commodity Code List'!$B$2:$C$18,2,FALSE))</f>
        <v/>
      </c>
      <c r="D13" s="69" t="str">
        <f>'Formatted Data'!E11</f>
        <v>S</v>
      </c>
      <c r="E13" s="69" t="str">
        <f>'Formatted Data'!F11</f>
        <v>P</v>
      </c>
      <c r="F13" s="69" t="str">
        <f>'Formatted Data'!G11</f>
        <v>M</v>
      </c>
      <c r="G13" s="119">
        <f>VLOOKUP(G$3*100+ROW($A13)-ROW($A$4),'Formatted Data'!$A:$M,12,FALSE)</f>
        <v>1627</v>
      </c>
      <c r="H13" s="119">
        <f>VLOOKUP(H$3*100+ROW($A13)-ROW($A$4),'Formatted Data'!$A:$M,12,FALSE)</f>
        <v>1830</v>
      </c>
      <c r="I13" s="119">
        <f>VLOOKUP(I$3*100+ROW($A13)-ROW($A$4),'Formatted Data'!$A:$M,12,FALSE)</f>
        <v>2220</v>
      </c>
      <c r="J13" s="119">
        <f>VLOOKUP(J$3*100+ROW($A13)-ROW($A$4),'Formatted Data'!$A:$M,12,FALSE)</f>
        <v>2535</v>
      </c>
      <c r="K13" s="119">
        <f>VLOOKUP(K$3*100+ROW($A13)-ROW($A$4),'Formatted Data'!$A:$M,12,FALSE)</f>
        <v>2150</v>
      </c>
      <c r="L13" s="119">
        <f>VLOOKUP(L$3*100+ROW($A13)-ROW($A$4),'Formatted Data'!$A:$M,12,FALSE)</f>
        <v>2051</v>
      </c>
      <c r="M13" s="119">
        <f>VLOOKUP(M$3*100+ROW($A13)-ROW($A$4),'Formatted Data'!$A:$M,12,FALSE)</f>
        <v>1652</v>
      </c>
      <c r="N13" s="119">
        <f>VLOOKUP(N$3*100+ROW($A13)-ROW($A$4),'Formatted Data'!$A:$M,12,FALSE)</f>
        <v>1525</v>
      </c>
      <c r="O13" s="119">
        <f>VLOOKUP(O$3*100+ROW($A13)-ROW($A$4),'Formatted Data'!$A:$M,12,FALSE)</f>
        <v>1740</v>
      </c>
      <c r="P13" s="119">
        <f>VLOOKUP(P$3*100+ROW($A13)-ROW($A$4),'Formatted Data'!$A:$M,12,FALSE)</f>
        <v>2064</v>
      </c>
      <c r="Q13" s="119">
        <f>VLOOKUP(Q$3*100+ROW($A13)-ROW($A$4),'Formatted Data'!$A:$M,12,FALSE)</f>
        <v>1691</v>
      </c>
      <c r="R13" s="119">
        <f>VLOOKUP(R$3*100+ROW($A13)-ROW($A$4),'Formatted Data'!$A:$M,12,FALSE)</f>
        <v>2612</v>
      </c>
      <c r="S13" s="119">
        <f>VLOOKUP(S$3*100+ROW($A13)-ROW($A$4),'Formatted Data'!$A:$M,12,FALSE)</f>
        <v>2610</v>
      </c>
      <c r="T13" s="119">
        <f>VLOOKUP(T$3*100+ROW($A13)-ROW($A$4),'Formatted Data'!$A:$M,12,FALSE)</f>
        <v>2678</v>
      </c>
      <c r="U13" s="119">
        <f>VLOOKUP(U$3*100+ROW($A13)-ROW($A$4),'Formatted Data'!$A:$M,12,FALSE)</f>
        <v>2580</v>
      </c>
      <c r="V13" s="119">
        <f>VLOOKUP(V$3*100+ROW($A13)-ROW($A$4),'Formatted Data'!$A:$M,12,FALSE)</f>
        <v>2096</v>
      </c>
      <c r="W13" s="119">
        <f>VLOOKUP(W$3*100+ROW($A13)-ROW($A$4),'Formatted Data'!$A:$M,12,FALSE)</f>
        <v>2007</v>
      </c>
      <c r="X13" s="119">
        <f>VLOOKUP(X$3*100+ROW($A13)-ROW($A$4),'Formatted Data'!$A:$M,12,FALSE)</f>
        <v>2019</v>
      </c>
      <c r="Y13" s="119">
        <f>VLOOKUP(Y$3*100+ROW($A13)-ROW($A$4),'Formatted Data'!$A:$M,12,FALSE)</f>
        <v>1840</v>
      </c>
      <c r="Z13" s="119">
        <f>VLOOKUP(Z$3*100+ROW($A13)-ROW($A$4),'Formatted Data'!$A:$M,12,FALSE)</f>
        <v>1692</v>
      </c>
      <c r="AA13" s="119">
        <f>VLOOKUP(AA$3*100+ROW($A13)-ROW($A$4),'Formatted Data'!$A:$M,12,FALSE)</f>
        <v>1673</v>
      </c>
      <c r="AB13" s="119">
        <f>VLOOKUP(AB$3*100+ROW($A13)-ROW($A$4),'Formatted Data'!$A:$M,12,FALSE)</f>
        <v>1479</v>
      </c>
      <c r="AC13" s="119">
        <f t="shared" si="21"/>
        <v>1646</v>
      </c>
      <c r="AD13" s="119">
        <f>VLOOKUP(AD$3*100+ROW($A13)-ROW($A$4),'Formatted Data'!$A:$M,12,FALSE)</f>
        <v>1646</v>
      </c>
      <c r="AE13" s="119">
        <f>VLOOKUP(AE$3*100+ROW($A13)-ROW($A$4),'Formatted Data'!$A:$M,12,FALSE)</f>
        <v>1467</v>
      </c>
      <c r="AF13" s="119">
        <f>VLOOKUP(AF$3*100+ROW($A13)-ROW($A$4),'Formatted Data'!$A:$M,12,FALSE)</f>
        <v>1323</v>
      </c>
      <c r="AG13" s="119">
        <f>VLOOKUP(AG$3*100+ROW($A13)-ROW($A$4),'Formatted Data'!$A:$M,12,FALSE)</f>
        <v>1321</v>
      </c>
      <c r="AH13" s="119">
        <f>VLOOKUP(AH$3*100+ROW($A13)-ROW($A$4),'Formatted Data'!$A:$M,12,FALSE)</f>
        <v>1218</v>
      </c>
      <c r="AI13" s="119">
        <f>VLOOKUP(AI$3*100+ROW($A13)-ROW($A$4),'Formatted Data'!$A:$M,12,FALSE)</f>
        <v>1220</v>
      </c>
      <c r="AJ13" s="119">
        <f>VLOOKUP(AJ$3*100+ROW($A13)-ROW($A$4),'Formatted Data'!$A:$M,12,FALSE)</f>
        <v>1089</v>
      </c>
      <c r="AK13" s="119">
        <f>VLOOKUP(AK$3*100+ROW($A13)-ROW($A$4),'Formatted Data'!$A:$M,12,FALSE)</f>
        <v>1060</v>
      </c>
      <c r="AL13" s="119">
        <f>AM13*(1/(1+'2015 Mileage Linking Factors'!K13))</f>
        <v>923.37724552258408</v>
      </c>
      <c r="AM13" s="119">
        <f>VLOOKUP(AM$3*100+ROW($A13)-ROW($A$4),'Formatted Data'!$A:$M,12,FALSE)</f>
        <v>964</v>
      </c>
      <c r="AN13" s="119">
        <f>VLOOKUP(AN$3*100+ROW($A13)-ROW($A$4),'Formatted Data'!$A:$M,12,FALSE)</f>
        <v>939</v>
      </c>
      <c r="AO13" s="119">
        <f>VLOOKUP(AO$3*100+ROW($A13)-ROW($A$4),'Formatted Data'!$A:$M,12,FALSE)</f>
        <v>761</v>
      </c>
      <c r="AP13" s="119">
        <f>VLOOKUP(AP$3*100+ROW($A13)-ROW($A$4),'Formatted Data'!$A:$M,12,FALSE)</f>
        <v>617</v>
      </c>
      <c r="AQ13" s="119">
        <f>VLOOKUP(AQ$3*100+ROW($A13)-ROW($A$4),'Formatted Data'!$A:$M,12,FALSE)</f>
        <v>740</v>
      </c>
      <c r="AR13" s="119">
        <f>VLOOKUP(AR$3*100+ROW($A13)-ROW($A$4),'Formatted Data'!$A:$M,12,FALSE)</f>
        <v>808</v>
      </c>
      <c r="AS13" s="119">
        <f>VLOOKUP(AS$3*100+ROW($A13)-ROW($A$4),'Formatted Data'!$A:$M,12,FALSE)</f>
        <v>768</v>
      </c>
      <c r="AT13" s="119">
        <f>VLOOKUP(AT$3*100+ROW($A13)-ROW($A$4),'Formatted Data'!$A:$M,12,FALSE)</f>
        <v>787</v>
      </c>
      <c r="AU13" s="119" t="e">
        <f>VLOOKUP(AU$3*100+ROW($A13)-ROW($A$4),'Formatted Data'!$A:$M,12,FALSE)</f>
        <v>#N/A</v>
      </c>
      <c r="AV13" s="119" t="e">
        <f>VLOOKUP(AV$3*100+ROW($A13)-ROW($A$4),'Formatted Data'!$A:$M,12,FALSE)</f>
        <v>#N/A</v>
      </c>
      <c r="AW13" s="119" t="e">
        <f>VLOOKUP(AW$3*100+ROW($A13)-ROW($A$4),'Formatted Data'!$A:$M,12,FALSE)</f>
        <v>#N/A</v>
      </c>
      <c r="AX13" s="119" t="e">
        <f>VLOOKUP(AX$3*100+ROW($A13)-ROW($A$4),'Formatted Data'!$A:$M,12,FALSE)</f>
        <v>#N/A</v>
      </c>
      <c r="AY13" s="119" t="e">
        <f>VLOOKUP(AY$3*100+ROW($A13)-ROW($A$4),'Formatted Data'!$A:$M,12,FALSE)</f>
        <v>#N/A</v>
      </c>
      <c r="AZ13" s="119" t="e">
        <f>VLOOKUP(AZ$3*100+ROW($A13)-ROW($A$4),'Formatted Data'!$A:$M,12,FALSE)</f>
        <v>#N/A</v>
      </c>
      <c r="BA13" s="119" t="e">
        <f>VLOOKUP(BA$3*100+ROW($A13)-ROW($A$4),'Formatted Data'!$A:$M,12,FALSE)</f>
        <v>#N/A</v>
      </c>
      <c r="BB13" s="119" t="e">
        <f>VLOOKUP(BB$3*100+ROW($A13)-ROW($A$4),'Formatted Data'!$A:$M,12,FALSE)</f>
        <v>#N/A</v>
      </c>
      <c r="BC13" s="119"/>
      <c r="BD13" s="79">
        <f t="shared" si="22"/>
        <v>-1.1229314420803771E-2</v>
      </c>
      <c r="BE13" s="79">
        <f t="shared" si="23"/>
        <v>-0.11595935445307826</v>
      </c>
      <c r="BF13" s="111">
        <f t="shared" si="24"/>
        <v>0.11291413116970928</v>
      </c>
      <c r="BG13" s="79">
        <f t="shared" si="25"/>
        <v>-0.10874848116646418</v>
      </c>
      <c r="BH13" s="79">
        <f t="shared" si="26"/>
        <v>-9.8159509202453976E-2</v>
      </c>
      <c r="BI13" s="79">
        <f t="shared" si="27"/>
        <v>-1.5117157974300355E-3</v>
      </c>
      <c r="BJ13" s="79">
        <f t="shared" si="28"/>
        <v>-7.7971233913701754E-2</v>
      </c>
      <c r="BK13" s="79">
        <f t="shared" si="29"/>
        <v>1.6420361247948545E-3</v>
      </c>
      <c r="BL13" s="79">
        <f t="shared" si="30"/>
        <v>-0.10737704918032787</v>
      </c>
      <c r="BM13" s="79">
        <f t="shared" si="31"/>
        <v>-2.6629935720844822E-2</v>
      </c>
      <c r="BN13" s="79">
        <f t="shared" si="32"/>
        <v>-0.12888939101643015</v>
      </c>
      <c r="BO13" s="79">
        <f t="shared" si="19"/>
        <v>-2.5933609958506243E-2</v>
      </c>
      <c r="BP13" s="79">
        <f t="shared" si="20"/>
        <v>-0.18956336528221507</v>
      </c>
      <c r="BQ13" s="79">
        <f t="shared" si="20"/>
        <v>-0.18922470433639949</v>
      </c>
      <c r="BR13" s="79">
        <f t="shared" si="20"/>
        <v>0.19935170178282013</v>
      </c>
      <c r="BS13" s="79">
        <f t="shared" si="20"/>
        <v>9.1891891891891841E-2</v>
      </c>
      <c r="BT13" s="79">
        <f t="shared" si="20"/>
        <v>-4.9504950495049549E-2</v>
      </c>
      <c r="BU13" s="79">
        <f t="shared" si="20"/>
        <v>2.4739583333333259E-2</v>
      </c>
      <c r="BV13" s="79" t="e">
        <f t="shared" si="20"/>
        <v>#N/A</v>
      </c>
      <c r="BW13" s="79" t="e">
        <f t="shared" si="20"/>
        <v>#N/A</v>
      </c>
      <c r="BX13" s="79" t="e">
        <f t="shared" si="20"/>
        <v>#N/A</v>
      </c>
      <c r="BY13" s="79" t="e">
        <f t="shared" si="20"/>
        <v>#N/A</v>
      </c>
      <c r="BZ13" s="79" t="e">
        <f t="shared" si="20"/>
        <v>#N/A</v>
      </c>
      <c r="CA13" s="79" t="e">
        <f t="shared" si="20"/>
        <v>#N/A</v>
      </c>
      <c r="CB13" s="79" t="e">
        <f t="shared" si="20"/>
        <v>#N/A</v>
      </c>
      <c r="CC13" s="79" t="e">
        <f t="shared" si="20"/>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row>
    <row r="14" spans="1:248" x14ac:dyDescent="0.25">
      <c r="A14" s="113" t="s">
        <v>81</v>
      </c>
      <c r="B14" s="42">
        <f>'Nom Revenue'!B14</f>
        <v>0</v>
      </c>
      <c r="C14" s="69" t="str">
        <f>IF(B14=0,"",VLOOKUP('Nom Revenue'!A14,'Commodity Code List'!$B$2:$C$18,2,FALSE))</f>
        <v/>
      </c>
      <c r="D14" s="69" t="str">
        <f>'Formatted Data'!E12</f>
        <v>S</v>
      </c>
      <c r="E14" s="69" t="str">
        <f>'Formatted Data'!F12</f>
        <v>P</v>
      </c>
      <c r="F14" s="69" t="str">
        <f>'Formatted Data'!G12</f>
        <v>U</v>
      </c>
      <c r="G14" s="119">
        <f>VLOOKUP(G$3*100+ROW($A14)-ROW($A$4),'Formatted Data'!$A:$M,12,FALSE)</f>
        <v>1060</v>
      </c>
      <c r="H14" s="119">
        <f>VLOOKUP(H$3*100+ROW($A14)-ROW($A$4),'Formatted Data'!$A:$M,12,FALSE)</f>
        <v>1285</v>
      </c>
      <c r="I14" s="119">
        <f>VLOOKUP(I$3*100+ROW($A14)-ROW($A$4),'Formatted Data'!$A:$M,12,FALSE)</f>
        <v>1412</v>
      </c>
      <c r="J14" s="119">
        <f>VLOOKUP(J$3*100+ROW($A14)-ROW($A$4),'Formatted Data'!$A:$M,12,FALSE)</f>
        <v>1813</v>
      </c>
      <c r="K14" s="119">
        <f>VLOOKUP(K$3*100+ROW($A14)-ROW($A$4),'Formatted Data'!$A:$M,12,FALSE)</f>
        <v>1968</v>
      </c>
      <c r="L14" s="119">
        <f>VLOOKUP(L$3*100+ROW($A14)-ROW($A$4),'Formatted Data'!$A:$M,12,FALSE)</f>
        <v>1498</v>
      </c>
      <c r="M14" s="119">
        <f>VLOOKUP(M$3*100+ROW($A14)-ROW($A$4),'Formatted Data'!$A:$M,12,FALSE)</f>
        <v>1310</v>
      </c>
      <c r="N14" s="119">
        <f>VLOOKUP(N$3*100+ROW($A14)-ROW($A$4),'Formatted Data'!$A:$M,12,FALSE)</f>
        <v>1051</v>
      </c>
      <c r="O14" s="119">
        <f>VLOOKUP(O$3*100+ROW($A14)-ROW($A$4),'Formatted Data'!$A:$M,12,FALSE)</f>
        <v>1491</v>
      </c>
      <c r="P14" s="119">
        <f>VLOOKUP(P$3*100+ROW($A14)-ROW($A$4),'Formatted Data'!$A:$M,12,FALSE)</f>
        <v>944</v>
      </c>
      <c r="Q14" s="119">
        <f>VLOOKUP(Q$3*100+ROW($A14)-ROW($A$4),'Formatted Data'!$A:$M,12,FALSE)</f>
        <v>988</v>
      </c>
      <c r="R14" s="119">
        <f>VLOOKUP(R$3*100+ROW($A14)-ROW($A$4),'Formatted Data'!$A:$M,12,FALSE)</f>
        <v>1439</v>
      </c>
      <c r="S14" s="119">
        <f>VLOOKUP(S$3*100+ROW($A14)-ROW($A$4),'Formatted Data'!$A:$M,12,FALSE)</f>
        <v>1683</v>
      </c>
      <c r="T14" s="119">
        <f>VLOOKUP(T$3*100+ROW($A14)-ROW($A$4),'Formatted Data'!$A:$M,12,FALSE)</f>
        <v>1816</v>
      </c>
      <c r="U14" s="119">
        <f>VLOOKUP(U$3*100+ROW($A14)-ROW($A$4),'Formatted Data'!$A:$M,12,FALSE)</f>
        <v>1889</v>
      </c>
      <c r="V14" s="119">
        <f>VLOOKUP(V$3*100+ROW($A14)-ROW($A$4),'Formatted Data'!$A:$M,12,FALSE)</f>
        <v>1397</v>
      </c>
      <c r="W14" s="119">
        <f>VLOOKUP(W$3*100+ROW($A14)-ROW($A$4),'Formatted Data'!$A:$M,12,FALSE)</f>
        <v>1583</v>
      </c>
      <c r="X14" s="119">
        <f>VLOOKUP(X$3*100+ROW($A14)-ROW($A$4),'Formatted Data'!$A:$M,12,FALSE)</f>
        <v>1632</v>
      </c>
      <c r="Y14" s="119">
        <f>VLOOKUP(Y$3*100+ROW($A14)-ROW($A$4),'Formatted Data'!$A:$M,12,FALSE)</f>
        <v>1482</v>
      </c>
      <c r="Z14" s="119">
        <f>VLOOKUP(Z$3*100+ROW($A14)-ROW($A$4),'Formatted Data'!$A:$M,12,FALSE)</f>
        <v>1058</v>
      </c>
      <c r="AA14" s="119">
        <f>VLOOKUP(AA$3*100+ROW($A14)-ROW($A$4),'Formatted Data'!$A:$M,12,FALSE)</f>
        <v>1361</v>
      </c>
      <c r="AB14" s="119">
        <f>VLOOKUP(AB$3*100+ROW($A14)-ROW($A$4),'Formatted Data'!$A:$M,12,FALSE)</f>
        <v>1484</v>
      </c>
      <c r="AC14" s="119">
        <f t="shared" si="21"/>
        <v>1267</v>
      </c>
      <c r="AD14" s="119">
        <f>VLOOKUP(AD$3*100+ROW($A14)-ROW($A$4),'Formatted Data'!$A:$M,12,FALSE)</f>
        <v>1267</v>
      </c>
      <c r="AE14" s="119">
        <f>VLOOKUP(AE$3*100+ROW($A14)-ROW($A$4),'Formatted Data'!$A:$M,12,FALSE)</f>
        <v>742</v>
      </c>
      <c r="AF14" s="119">
        <f>VLOOKUP(AF$3*100+ROW($A14)-ROW($A$4),'Formatted Data'!$A:$M,12,FALSE)</f>
        <v>1018</v>
      </c>
      <c r="AG14" s="119">
        <f>VLOOKUP(AG$3*100+ROW($A14)-ROW($A$4),'Formatted Data'!$A:$M,12,FALSE)</f>
        <v>1015</v>
      </c>
      <c r="AH14" s="119">
        <f>VLOOKUP(AH$3*100+ROW($A14)-ROW($A$4),'Formatted Data'!$A:$M,12,FALSE)</f>
        <v>1222</v>
      </c>
      <c r="AI14" s="119">
        <f>VLOOKUP(AI$3*100+ROW($A14)-ROW($A$4),'Formatted Data'!$A:$M,12,FALSE)</f>
        <v>1239</v>
      </c>
      <c r="AJ14" s="119">
        <f>VLOOKUP(AJ$3*100+ROW($A14)-ROW($A$4),'Formatted Data'!$A:$M,12,FALSE)</f>
        <v>889</v>
      </c>
      <c r="AK14" s="119">
        <f>VLOOKUP(AK$3*100+ROW($A14)-ROW($A$4),'Formatted Data'!$A:$M,12,FALSE)</f>
        <v>1268</v>
      </c>
      <c r="AL14" s="119">
        <f>AM14*(1/(1+'2015 Mileage Linking Factors'!K14))</f>
        <v>865.905632730722</v>
      </c>
      <c r="AM14" s="119">
        <f>VLOOKUP(AM$3*100+ROW($A14)-ROW($A$4),'Formatted Data'!$A:$M,12,FALSE)</f>
        <v>904</v>
      </c>
      <c r="AN14" s="119">
        <f>VLOOKUP(AN$3*100+ROW($A14)-ROW($A$4),'Formatted Data'!$A:$M,12,FALSE)</f>
        <v>904</v>
      </c>
      <c r="AO14" s="119">
        <f>VLOOKUP(AO$3*100+ROW($A14)-ROW($A$4),'Formatted Data'!$A:$M,12,FALSE)</f>
        <v>1206</v>
      </c>
      <c r="AP14" s="119">
        <f>VLOOKUP(AP$3*100+ROW($A14)-ROW($A$4),'Formatted Data'!$A:$M,12,FALSE)</f>
        <v>984</v>
      </c>
      <c r="AQ14" s="119">
        <f>VLOOKUP(AQ$3*100+ROW($A14)-ROW($A$4),'Formatted Data'!$A:$M,12,FALSE)</f>
        <v>714</v>
      </c>
      <c r="AR14" s="119">
        <f>VLOOKUP(AR$3*100+ROW($A14)-ROW($A$4),'Formatted Data'!$A:$M,12,FALSE)</f>
        <v>596</v>
      </c>
      <c r="AS14" s="119">
        <f>VLOOKUP(AS$3*100+ROW($A14)-ROW($A$4),'Formatted Data'!$A:$M,12,FALSE)</f>
        <v>761</v>
      </c>
      <c r="AT14" s="119">
        <f>VLOOKUP(AT$3*100+ROW($A14)-ROW($A$4),'Formatted Data'!$A:$M,12,FALSE)</f>
        <v>731</v>
      </c>
      <c r="AU14" s="119" t="e">
        <f>VLOOKUP(AU$3*100+ROW($A14)-ROW($A$4),'Formatted Data'!$A:$M,12,FALSE)</f>
        <v>#N/A</v>
      </c>
      <c r="AV14" s="119" t="e">
        <f>VLOOKUP(AV$3*100+ROW($A14)-ROW($A$4),'Formatted Data'!$A:$M,12,FALSE)</f>
        <v>#N/A</v>
      </c>
      <c r="AW14" s="119" t="e">
        <f>VLOOKUP(AW$3*100+ROW($A14)-ROW($A$4),'Formatted Data'!$A:$M,12,FALSE)</f>
        <v>#N/A</v>
      </c>
      <c r="AX14" s="119" t="e">
        <f>VLOOKUP(AX$3*100+ROW($A14)-ROW($A$4),'Formatted Data'!$A:$M,12,FALSE)</f>
        <v>#N/A</v>
      </c>
      <c r="AY14" s="119" t="e">
        <f>VLOOKUP(AY$3*100+ROW($A14)-ROW($A$4),'Formatted Data'!$A:$M,12,FALSE)</f>
        <v>#N/A</v>
      </c>
      <c r="AZ14" s="119" t="e">
        <f>VLOOKUP(AZ$3*100+ROW($A14)-ROW($A$4),'Formatted Data'!$A:$M,12,FALSE)</f>
        <v>#N/A</v>
      </c>
      <c r="BA14" s="119" t="e">
        <f>VLOOKUP(BA$3*100+ROW($A14)-ROW($A$4),'Formatted Data'!$A:$M,12,FALSE)</f>
        <v>#N/A</v>
      </c>
      <c r="BB14" s="119" t="e">
        <f>VLOOKUP(BB$3*100+ROW($A14)-ROW($A$4),'Formatted Data'!$A:$M,12,FALSE)</f>
        <v>#N/A</v>
      </c>
      <c r="BC14" s="119"/>
      <c r="BD14" s="79">
        <f t="shared" si="22"/>
        <v>0.2863894139886578</v>
      </c>
      <c r="BE14" s="79">
        <f t="shared" si="23"/>
        <v>9.0374724467303436E-2</v>
      </c>
      <c r="BF14" s="111">
        <f t="shared" si="24"/>
        <v>-0.14622641509433965</v>
      </c>
      <c r="BG14" s="79">
        <f t="shared" si="25"/>
        <v>-0.41436464088397795</v>
      </c>
      <c r="BH14" s="79">
        <f t="shared" si="26"/>
        <v>0.37196765498652296</v>
      </c>
      <c r="BI14" s="79">
        <f t="shared" si="27"/>
        <v>-2.9469548133594925E-3</v>
      </c>
      <c r="BJ14" s="79">
        <f t="shared" si="28"/>
        <v>0.20394088669950738</v>
      </c>
      <c r="BK14" s="79">
        <f t="shared" si="29"/>
        <v>1.3911620294599025E-2</v>
      </c>
      <c r="BL14" s="79">
        <f t="shared" si="30"/>
        <v>-0.28248587570621464</v>
      </c>
      <c r="BM14" s="79">
        <f t="shared" si="31"/>
        <v>0.42632170978627681</v>
      </c>
      <c r="BN14" s="79">
        <f t="shared" si="32"/>
        <v>-0.31710912245211198</v>
      </c>
      <c r="BO14" s="79">
        <f t="shared" si="19"/>
        <v>0</v>
      </c>
      <c r="BP14" s="79">
        <f t="shared" si="20"/>
        <v>0.33407079646017701</v>
      </c>
      <c r="BQ14" s="79">
        <f t="shared" si="20"/>
        <v>-0.1840796019900498</v>
      </c>
      <c r="BR14" s="79">
        <f t="shared" si="20"/>
        <v>-0.27439024390243905</v>
      </c>
      <c r="BS14" s="79">
        <f t="shared" si="20"/>
        <v>-0.165266106442577</v>
      </c>
      <c r="BT14" s="79">
        <f t="shared" si="20"/>
        <v>0.27684563758389258</v>
      </c>
      <c r="BU14" s="79">
        <f t="shared" si="20"/>
        <v>-3.942181340341655E-2</v>
      </c>
      <c r="BV14" s="79" t="e">
        <f t="shared" si="20"/>
        <v>#N/A</v>
      </c>
      <c r="BW14" s="79" t="e">
        <f t="shared" si="20"/>
        <v>#N/A</v>
      </c>
      <c r="BX14" s="79" t="e">
        <f t="shared" si="20"/>
        <v>#N/A</v>
      </c>
      <c r="BY14" s="79" t="e">
        <f t="shared" si="20"/>
        <v>#N/A</v>
      </c>
      <c r="BZ14" s="79" t="e">
        <f t="shared" si="20"/>
        <v>#N/A</v>
      </c>
      <c r="CA14" s="79" t="e">
        <f t="shared" si="20"/>
        <v>#N/A</v>
      </c>
      <c r="CB14" s="79" t="e">
        <f t="shared" si="20"/>
        <v>#N/A</v>
      </c>
      <c r="CC14" s="79" t="e">
        <f t="shared" si="20"/>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row>
    <row r="15" spans="1:248" x14ac:dyDescent="0.25">
      <c r="A15" s="112" t="s">
        <v>81</v>
      </c>
      <c r="B15" s="120">
        <f>'Nom Revenue'!B15</f>
        <v>0</v>
      </c>
      <c r="C15" s="63" t="str">
        <f>IF(B15=0,"",VLOOKUP('Nom Revenue'!A15,'Commodity Code List'!$B$2:$C$18,2,FALSE))</f>
        <v/>
      </c>
      <c r="D15" s="63" t="str">
        <f>'Formatted Data'!E13</f>
        <v>M</v>
      </c>
      <c r="E15" s="63" t="str">
        <f>'Formatted Data'!F13</f>
        <v>R</v>
      </c>
      <c r="F15" s="63" t="str">
        <f>'Formatted Data'!G13</f>
        <v>S</v>
      </c>
      <c r="G15" s="118">
        <f>VLOOKUP(G$3*100+ROW($A15)-ROW($A$4),'Formatted Data'!$A:$M,12,FALSE)</f>
        <v>4750</v>
      </c>
      <c r="H15" s="118">
        <f>VLOOKUP(H$3*100+ROW($A15)-ROW($A$4),'Formatted Data'!$A:$M,12,FALSE)</f>
        <v>5773</v>
      </c>
      <c r="I15" s="118">
        <f>VLOOKUP(I$3*100+ROW($A15)-ROW($A$4),'Formatted Data'!$A:$M,12,FALSE)</f>
        <v>5002</v>
      </c>
      <c r="J15" s="118">
        <f>VLOOKUP(J$3*100+ROW($A15)-ROW($A$4),'Formatted Data'!$A:$M,12,FALSE)</f>
        <v>4669</v>
      </c>
      <c r="K15" s="118">
        <f>VLOOKUP(K$3*100+ROW($A15)-ROW($A$4),'Formatted Data'!$A:$M,12,FALSE)</f>
        <v>4296</v>
      </c>
      <c r="L15" s="118">
        <f>VLOOKUP(L$3*100+ROW($A15)-ROW($A$4),'Formatted Data'!$A:$M,12,FALSE)</f>
        <v>4047</v>
      </c>
      <c r="M15" s="118">
        <f>VLOOKUP(M$3*100+ROW($A15)-ROW($A$4),'Formatted Data'!$A:$M,12,FALSE)</f>
        <v>3602</v>
      </c>
      <c r="N15" s="118">
        <f>VLOOKUP(N$3*100+ROW($A15)-ROW($A$4),'Formatted Data'!$A:$M,12,FALSE)</f>
        <v>3861</v>
      </c>
      <c r="O15" s="118">
        <f>VLOOKUP(O$3*100+ROW($A15)-ROW($A$4),'Formatted Data'!$A:$M,12,FALSE)</f>
        <v>4053</v>
      </c>
      <c r="P15" s="118">
        <f>VLOOKUP(P$3*100+ROW($A15)-ROW($A$4),'Formatted Data'!$A:$M,12,FALSE)</f>
        <v>4089</v>
      </c>
      <c r="Q15" s="118">
        <f>VLOOKUP(Q$3*100+ROW($A15)-ROW($A$4),'Formatted Data'!$A:$M,12,FALSE)</f>
        <v>4529</v>
      </c>
      <c r="R15" s="118">
        <f>VLOOKUP(R$3*100+ROW($A15)-ROW($A$4),'Formatted Data'!$A:$M,12,FALSE)</f>
        <v>4660</v>
      </c>
      <c r="S15" s="118">
        <f>VLOOKUP(S$3*100+ROW($A15)-ROW($A$4),'Formatted Data'!$A:$M,12,FALSE)</f>
        <v>4290</v>
      </c>
      <c r="T15" s="118">
        <f>VLOOKUP(T$3*100+ROW($A15)-ROW($A$4),'Formatted Data'!$A:$M,12,FALSE)</f>
        <v>4014</v>
      </c>
      <c r="U15" s="118">
        <f>VLOOKUP(U$3*100+ROW($A15)-ROW($A$4),'Formatted Data'!$A:$M,12,FALSE)</f>
        <v>3871</v>
      </c>
      <c r="V15" s="118">
        <f>VLOOKUP(V$3*100+ROW($A15)-ROW($A$4),'Formatted Data'!$A:$M,12,FALSE)</f>
        <v>3029</v>
      </c>
      <c r="W15" s="118">
        <f>VLOOKUP(W$3*100+ROW($A15)-ROW($A$4),'Formatted Data'!$A:$M,12,FALSE)</f>
        <v>3016</v>
      </c>
      <c r="X15" s="118">
        <f>VLOOKUP(X$3*100+ROW($A15)-ROW($A$4),'Formatted Data'!$A:$M,12,FALSE)</f>
        <v>2593</v>
      </c>
      <c r="Y15" s="118">
        <f>VLOOKUP(Y$3*100+ROW($A15)-ROW($A$4),'Formatted Data'!$A:$M,12,FALSE)</f>
        <v>2835</v>
      </c>
      <c r="Z15" s="118">
        <f>VLOOKUP(Z$3*100+ROW($A15)-ROW($A$4),'Formatted Data'!$A:$M,12,FALSE)</f>
        <v>2448</v>
      </c>
      <c r="AA15" s="118">
        <f>VLOOKUP(AA$3*100+ROW($A15)-ROW($A$4),'Formatted Data'!$A:$M,12,FALSE)</f>
        <v>2700</v>
      </c>
      <c r="AB15" s="118">
        <f>VLOOKUP(AB$3*100+ROW($A15)-ROW($A$4),'Formatted Data'!$A:$M,12,FALSE)</f>
        <v>3337</v>
      </c>
      <c r="AC15" s="118">
        <f t="shared" si="21"/>
        <v>3170</v>
      </c>
      <c r="AD15" s="118">
        <f>VLOOKUP(AD$3*100+ROW($A15)-ROW($A$4),'Formatted Data'!$A:$M,12,FALSE)</f>
        <v>3170</v>
      </c>
      <c r="AE15" s="118">
        <f>VLOOKUP(AE$3*100+ROW($A15)-ROW($A$4),'Formatted Data'!$A:$M,12,FALSE)</f>
        <v>3327</v>
      </c>
      <c r="AF15" s="118">
        <f>VLOOKUP(AF$3*100+ROW($A15)-ROW($A$4),'Formatted Data'!$A:$M,12,FALSE)</f>
        <v>3212</v>
      </c>
      <c r="AG15" s="118">
        <f>VLOOKUP(AG$3*100+ROW($A15)-ROW($A$4),'Formatted Data'!$A:$M,12,FALSE)</f>
        <v>3155</v>
      </c>
      <c r="AH15" s="118">
        <f>VLOOKUP(AH$3*100+ROW($A15)-ROW($A$4),'Formatted Data'!$A:$M,12,FALSE)</f>
        <v>2815</v>
      </c>
      <c r="AI15" s="118">
        <f>VLOOKUP(AI$3*100+ROW($A15)-ROW($A$4),'Formatted Data'!$A:$M,12,FALSE)</f>
        <v>2795</v>
      </c>
      <c r="AJ15" s="118">
        <f>VLOOKUP(AJ$3*100+ROW($A15)-ROW($A$4),'Formatted Data'!$A:$M,12,FALSE)</f>
        <v>2596</v>
      </c>
      <c r="AK15" s="118">
        <f>VLOOKUP(AK$3*100+ROW($A15)-ROW($A$4),'Formatted Data'!$A:$M,12,FALSE)</f>
        <v>2432</v>
      </c>
      <c r="AL15" s="118">
        <f>AM15*(1/(1+'2015 Mileage Linking Factors'!K15))</f>
        <v>2006.7171466491843</v>
      </c>
      <c r="AM15" s="118">
        <f>VLOOKUP(AM$3*100+ROW($A15)-ROW($A$4),'Formatted Data'!$A:$M,12,FALSE)</f>
        <v>2095</v>
      </c>
      <c r="AN15" s="118">
        <f>VLOOKUP(AN$3*100+ROW($A15)-ROW($A$4),'Formatted Data'!$A:$M,12,FALSE)</f>
        <v>1428</v>
      </c>
      <c r="AO15" s="118">
        <f>VLOOKUP(AO$3*100+ROW($A15)-ROW($A$4),'Formatted Data'!$A:$M,12,FALSE)</f>
        <v>1396</v>
      </c>
      <c r="AP15" s="118">
        <f>VLOOKUP(AP$3*100+ROW($A15)-ROW($A$4),'Formatted Data'!$A:$M,12,FALSE)</f>
        <v>1302</v>
      </c>
      <c r="AQ15" s="118">
        <f>VLOOKUP(AQ$3*100+ROW($A15)-ROW($A$4),'Formatted Data'!$A:$M,12,FALSE)</f>
        <v>1108</v>
      </c>
      <c r="AR15" s="118">
        <f>VLOOKUP(AR$3*100+ROW($A15)-ROW($A$4),'Formatted Data'!$A:$M,12,FALSE)</f>
        <v>1282</v>
      </c>
      <c r="AS15" s="118">
        <f>VLOOKUP(AS$3*100+ROW($A15)-ROW($A$4),'Formatted Data'!$A:$M,12,FALSE)</f>
        <v>1383</v>
      </c>
      <c r="AT15" s="118">
        <f>VLOOKUP(AT$3*100+ROW($A15)-ROW($A$4),'Formatted Data'!$A:$M,12,FALSE)</f>
        <v>1578</v>
      </c>
      <c r="AU15" s="118" t="e">
        <f>VLOOKUP(AU$3*100+ROW($A15)-ROW($A$4),'Formatted Data'!$A:$M,12,FALSE)</f>
        <v>#N/A</v>
      </c>
      <c r="AV15" s="118" t="e">
        <f>VLOOKUP(AV$3*100+ROW($A15)-ROW($A$4),'Formatted Data'!$A:$M,12,FALSE)</f>
        <v>#N/A</v>
      </c>
      <c r="AW15" s="118" t="e">
        <f>VLOOKUP(AW$3*100+ROW($A15)-ROW($A$4),'Formatted Data'!$A:$M,12,FALSE)</f>
        <v>#N/A</v>
      </c>
      <c r="AX15" s="118" t="e">
        <f>VLOOKUP(AX$3*100+ROW($A15)-ROW($A$4),'Formatted Data'!$A:$M,12,FALSE)</f>
        <v>#N/A</v>
      </c>
      <c r="AY15" s="118" t="e">
        <f>VLOOKUP(AY$3*100+ROW($A15)-ROW($A$4),'Formatted Data'!$A:$M,12,FALSE)</f>
        <v>#N/A</v>
      </c>
      <c r="AZ15" s="118" t="e">
        <f>VLOOKUP(AZ$3*100+ROW($A15)-ROW($A$4),'Formatted Data'!$A:$M,12,FALSE)</f>
        <v>#N/A</v>
      </c>
      <c r="BA15" s="118" t="e">
        <f>VLOOKUP(BA$3*100+ROW($A15)-ROW($A$4),'Formatted Data'!$A:$M,12,FALSE)</f>
        <v>#N/A</v>
      </c>
      <c r="BB15" s="118" t="e">
        <f>VLOOKUP(BB$3*100+ROW($A15)-ROW($A$4),'Formatted Data'!$A:$M,12,FALSE)</f>
        <v>#N/A</v>
      </c>
      <c r="BC15" s="118"/>
      <c r="BD15" s="78">
        <f t="shared" si="22"/>
        <v>0.10294117647058831</v>
      </c>
      <c r="BE15" s="78">
        <f t="shared" si="23"/>
        <v>0.23592592592592587</v>
      </c>
      <c r="BF15" s="78">
        <f t="shared" si="24"/>
        <v>-5.0044950554390177E-2</v>
      </c>
      <c r="BG15" s="78">
        <f t="shared" si="25"/>
        <v>4.9526813880126141E-2</v>
      </c>
      <c r="BH15" s="78">
        <f t="shared" si="26"/>
        <v>-3.4565674782085942E-2</v>
      </c>
      <c r="BI15" s="78">
        <f t="shared" si="27"/>
        <v>-1.7745952677459487E-2</v>
      </c>
      <c r="BJ15" s="78">
        <f t="shared" si="28"/>
        <v>-0.1077654516640254</v>
      </c>
      <c r="BK15" s="78">
        <f t="shared" si="29"/>
        <v>-7.1047957371225268E-3</v>
      </c>
      <c r="BL15" s="78">
        <f t="shared" si="30"/>
        <v>-7.1198568872987478E-2</v>
      </c>
      <c r="BM15" s="78">
        <f t="shared" si="31"/>
        <v>-6.3174114021571692E-2</v>
      </c>
      <c r="BN15" s="78">
        <f t="shared" si="32"/>
        <v>-0.17486959430543403</v>
      </c>
      <c r="BO15" s="78">
        <f t="shared" si="19"/>
        <v>-0.31837708830548928</v>
      </c>
      <c r="BP15" s="78">
        <f t="shared" si="20"/>
        <v>-2.2408963585434205E-2</v>
      </c>
      <c r="BQ15" s="78">
        <f t="shared" si="20"/>
        <v>-6.7335243553008572E-2</v>
      </c>
      <c r="BR15" s="78">
        <f t="shared" si="20"/>
        <v>-0.14900153609831024</v>
      </c>
      <c r="BS15" s="78">
        <f t="shared" si="20"/>
        <v>0.15703971119133575</v>
      </c>
      <c r="BT15" s="78">
        <f t="shared" si="20"/>
        <v>7.8783151326053069E-2</v>
      </c>
      <c r="BU15" s="78">
        <f t="shared" si="20"/>
        <v>0.14099783080260297</v>
      </c>
      <c r="BV15" s="78" t="e">
        <f t="shared" si="20"/>
        <v>#N/A</v>
      </c>
      <c r="BW15" s="78" t="e">
        <f t="shared" si="20"/>
        <v>#N/A</v>
      </c>
      <c r="BX15" s="78" t="e">
        <f t="shared" si="20"/>
        <v>#N/A</v>
      </c>
      <c r="BY15" s="78" t="e">
        <f t="shared" si="20"/>
        <v>#N/A</v>
      </c>
      <c r="BZ15" s="78" t="e">
        <f t="shared" si="20"/>
        <v>#N/A</v>
      </c>
      <c r="CA15" s="78" t="e">
        <f t="shared" si="20"/>
        <v>#N/A</v>
      </c>
      <c r="CB15" s="78" t="e">
        <f t="shared" si="20"/>
        <v>#N/A</v>
      </c>
      <c r="CC15" s="78" t="e">
        <f t="shared" si="20"/>
        <v>#N/A</v>
      </c>
    </row>
    <row r="16" spans="1:248" x14ac:dyDescent="0.25">
      <c r="A16" s="112" t="s">
        <v>81</v>
      </c>
      <c r="B16" s="120">
        <f>'Nom Revenue'!B16</f>
        <v>0</v>
      </c>
      <c r="C16" s="63" t="str">
        <f>IF(B16=0,"",VLOOKUP('Nom Revenue'!A16,'Commodity Code List'!$B$2:$C$18,2,FALSE))</f>
        <v/>
      </c>
      <c r="D16" s="63" t="str">
        <f>'Formatted Data'!E14</f>
        <v>M</v>
      </c>
      <c r="E16" s="63" t="str">
        <f>'Formatted Data'!F14</f>
        <v>R</v>
      </c>
      <c r="F16" s="63" t="str">
        <f>'Formatted Data'!G14</f>
        <v>M</v>
      </c>
      <c r="G16" s="118">
        <f>VLOOKUP(G$3*100+ROW($A16)-ROW($A$4),'Formatted Data'!$A:$M,12,FALSE)</f>
        <v>3393</v>
      </c>
      <c r="H16" s="118">
        <f>VLOOKUP(H$3*100+ROW($A16)-ROW($A$4),'Formatted Data'!$A:$M,12,FALSE)</f>
        <v>6600</v>
      </c>
      <c r="I16" s="118">
        <f>VLOOKUP(I$3*100+ROW($A16)-ROW($A$4),'Formatted Data'!$A:$M,12,FALSE)</f>
        <v>7650</v>
      </c>
      <c r="J16" s="118">
        <f>VLOOKUP(J$3*100+ROW($A16)-ROW($A$4),'Formatted Data'!$A:$M,12,FALSE)</f>
        <v>8326</v>
      </c>
      <c r="K16" s="118">
        <f>VLOOKUP(K$3*100+ROW($A16)-ROW($A$4),'Formatted Data'!$A:$M,12,FALSE)</f>
        <v>6876</v>
      </c>
      <c r="L16" s="118">
        <f>VLOOKUP(L$3*100+ROW($A16)-ROW($A$4),'Formatted Data'!$A:$M,12,FALSE)</f>
        <v>6880</v>
      </c>
      <c r="M16" s="118">
        <f>VLOOKUP(M$3*100+ROW($A16)-ROW($A$4),'Formatted Data'!$A:$M,12,FALSE)</f>
        <v>7077</v>
      </c>
      <c r="N16" s="118">
        <f>VLOOKUP(N$3*100+ROW($A16)-ROW($A$4),'Formatted Data'!$A:$M,12,FALSE)</f>
        <v>9814</v>
      </c>
      <c r="O16" s="118">
        <f>VLOOKUP(O$3*100+ROW($A16)-ROW($A$4),'Formatted Data'!$A:$M,12,FALSE)</f>
        <v>11384</v>
      </c>
      <c r="P16" s="118">
        <f>VLOOKUP(P$3*100+ROW($A16)-ROW($A$4),'Formatted Data'!$A:$M,12,FALSE)</f>
        <v>10496</v>
      </c>
      <c r="Q16" s="118">
        <f>VLOOKUP(Q$3*100+ROW($A16)-ROW($A$4),'Formatted Data'!$A:$M,12,FALSE)</f>
        <v>13583</v>
      </c>
      <c r="R16" s="118">
        <f>VLOOKUP(R$3*100+ROW($A16)-ROW($A$4),'Formatted Data'!$A:$M,12,FALSE)</f>
        <v>11672</v>
      </c>
      <c r="S16" s="118">
        <f>VLOOKUP(S$3*100+ROW($A16)-ROW($A$4),'Formatted Data'!$A:$M,12,FALSE)</f>
        <v>10381</v>
      </c>
      <c r="T16" s="118">
        <f>VLOOKUP(T$3*100+ROW($A16)-ROW($A$4),'Formatted Data'!$A:$M,12,FALSE)</f>
        <v>10662</v>
      </c>
      <c r="U16" s="118">
        <f>VLOOKUP(U$3*100+ROW($A16)-ROW($A$4),'Formatted Data'!$A:$M,12,FALSE)</f>
        <v>10190</v>
      </c>
      <c r="V16" s="118">
        <f>VLOOKUP(V$3*100+ROW($A16)-ROW($A$4),'Formatted Data'!$A:$M,12,FALSE)</f>
        <v>10080</v>
      </c>
      <c r="W16" s="118">
        <f>VLOOKUP(W$3*100+ROW($A16)-ROW($A$4),'Formatted Data'!$A:$M,12,FALSE)</f>
        <v>10375</v>
      </c>
      <c r="X16" s="118">
        <f>VLOOKUP(X$3*100+ROW($A16)-ROW($A$4),'Formatted Data'!$A:$M,12,FALSE)</f>
        <v>10343</v>
      </c>
      <c r="Y16" s="118">
        <f>VLOOKUP(Y$3*100+ROW($A16)-ROW($A$4),'Formatted Data'!$A:$M,12,FALSE)</f>
        <v>11051</v>
      </c>
      <c r="Z16" s="118">
        <f>VLOOKUP(Z$3*100+ROW($A16)-ROW($A$4),'Formatted Data'!$A:$M,12,FALSE)</f>
        <v>10850</v>
      </c>
      <c r="AA16" s="118">
        <f>VLOOKUP(AA$3*100+ROW($A16)-ROW($A$4),'Formatted Data'!$A:$M,12,FALSE)</f>
        <v>10915</v>
      </c>
      <c r="AB16" s="118">
        <f>VLOOKUP(AB$3*100+ROW($A16)-ROW($A$4),'Formatted Data'!$A:$M,12,FALSE)</f>
        <v>11508</v>
      </c>
      <c r="AC16" s="118">
        <f t="shared" si="21"/>
        <v>11330</v>
      </c>
      <c r="AD16" s="118">
        <f>VLOOKUP(AD$3*100+ROW($A16)-ROW($A$4),'Formatted Data'!$A:$M,12,FALSE)</f>
        <v>11330</v>
      </c>
      <c r="AE16" s="118">
        <f>VLOOKUP(AE$3*100+ROW($A16)-ROW($A$4),'Formatted Data'!$A:$M,12,FALSE)</f>
        <v>9467</v>
      </c>
      <c r="AF16" s="118">
        <f>VLOOKUP(AF$3*100+ROW($A16)-ROW($A$4),'Formatted Data'!$A:$M,12,FALSE)</f>
        <v>9464</v>
      </c>
      <c r="AG16" s="118">
        <f>VLOOKUP(AG$3*100+ROW($A16)-ROW($A$4),'Formatted Data'!$A:$M,12,FALSE)</f>
        <v>9731</v>
      </c>
      <c r="AH16" s="118">
        <f>VLOOKUP(AH$3*100+ROW($A16)-ROW($A$4),'Formatted Data'!$A:$M,12,FALSE)</f>
        <v>8909</v>
      </c>
      <c r="AI16" s="118">
        <f>VLOOKUP(AI$3*100+ROW($A16)-ROW($A$4),'Formatted Data'!$A:$M,12,FALSE)</f>
        <v>7720</v>
      </c>
      <c r="AJ16" s="118">
        <f>VLOOKUP(AJ$3*100+ROW($A16)-ROW($A$4),'Formatted Data'!$A:$M,12,FALSE)</f>
        <v>7931</v>
      </c>
      <c r="AK16" s="118">
        <f>VLOOKUP(AK$3*100+ROW($A16)-ROW($A$4),'Formatted Data'!$A:$M,12,FALSE)</f>
        <v>7523</v>
      </c>
      <c r="AL16" s="118">
        <f>AM16*(1/(1+'2015 Mileage Linking Factors'!K16))</f>
        <v>7013.4524810335688</v>
      </c>
      <c r="AM16" s="118">
        <f>VLOOKUP(AM$3*100+ROW($A16)-ROW($A$4),'Formatted Data'!$A:$M,12,FALSE)</f>
        <v>7322</v>
      </c>
      <c r="AN16" s="118">
        <f>VLOOKUP(AN$3*100+ROW($A16)-ROW($A$4),'Formatted Data'!$A:$M,12,FALSE)</f>
        <v>6942</v>
      </c>
      <c r="AO16" s="118">
        <f>VLOOKUP(AO$3*100+ROW($A16)-ROW($A$4),'Formatted Data'!$A:$M,12,FALSE)</f>
        <v>7041</v>
      </c>
      <c r="AP16" s="118">
        <f>VLOOKUP(AP$3*100+ROW($A16)-ROW($A$4),'Formatted Data'!$A:$M,12,FALSE)</f>
        <v>6495</v>
      </c>
      <c r="AQ16" s="118">
        <f>VLOOKUP(AQ$3*100+ROW($A16)-ROW($A$4),'Formatted Data'!$A:$M,12,FALSE)</f>
        <v>6168</v>
      </c>
      <c r="AR16" s="118">
        <f>VLOOKUP(AR$3*100+ROW($A16)-ROW($A$4),'Formatted Data'!$A:$M,12,FALSE)</f>
        <v>5317</v>
      </c>
      <c r="AS16" s="118">
        <f>VLOOKUP(AS$3*100+ROW($A16)-ROW($A$4),'Formatted Data'!$A:$M,12,FALSE)</f>
        <v>5749</v>
      </c>
      <c r="AT16" s="118">
        <f>VLOOKUP(AT$3*100+ROW($A16)-ROW($A$4),'Formatted Data'!$A:$M,12,FALSE)</f>
        <v>5609</v>
      </c>
      <c r="AU16" s="118" t="e">
        <f>VLOOKUP(AU$3*100+ROW($A16)-ROW($A$4),'Formatted Data'!$A:$M,12,FALSE)</f>
        <v>#N/A</v>
      </c>
      <c r="AV16" s="118" t="e">
        <f>VLOOKUP(AV$3*100+ROW($A16)-ROW($A$4),'Formatted Data'!$A:$M,12,FALSE)</f>
        <v>#N/A</v>
      </c>
      <c r="AW16" s="118" t="e">
        <f>VLOOKUP(AW$3*100+ROW($A16)-ROW($A$4),'Formatted Data'!$A:$M,12,FALSE)</f>
        <v>#N/A</v>
      </c>
      <c r="AX16" s="118" t="e">
        <f>VLOOKUP(AX$3*100+ROW($A16)-ROW($A$4),'Formatted Data'!$A:$M,12,FALSE)</f>
        <v>#N/A</v>
      </c>
      <c r="AY16" s="118" t="e">
        <f>VLOOKUP(AY$3*100+ROW($A16)-ROW($A$4),'Formatted Data'!$A:$M,12,FALSE)</f>
        <v>#N/A</v>
      </c>
      <c r="AZ16" s="118" t="e">
        <f>VLOOKUP(AZ$3*100+ROW($A16)-ROW($A$4),'Formatted Data'!$A:$M,12,FALSE)</f>
        <v>#N/A</v>
      </c>
      <c r="BA16" s="118" t="e">
        <f>VLOOKUP(BA$3*100+ROW($A16)-ROW($A$4),'Formatted Data'!$A:$M,12,FALSE)</f>
        <v>#N/A</v>
      </c>
      <c r="BB16" s="118" t="e">
        <f>VLOOKUP(BB$3*100+ROW($A16)-ROW($A$4),'Formatted Data'!$A:$M,12,FALSE)</f>
        <v>#N/A</v>
      </c>
      <c r="BC16" s="118"/>
      <c r="BD16" s="78">
        <f t="shared" si="22"/>
        <v>5.9907834101382562E-3</v>
      </c>
      <c r="BE16" s="78">
        <f t="shared" si="23"/>
        <v>5.4328905176362907E-2</v>
      </c>
      <c r="BF16" s="78">
        <f t="shared" si="24"/>
        <v>-1.546750086896076E-2</v>
      </c>
      <c r="BG16" s="78">
        <f t="shared" si="25"/>
        <v>-0.1644307149161518</v>
      </c>
      <c r="BH16" s="78">
        <f t="shared" si="26"/>
        <v>-3.1689025034331575E-4</v>
      </c>
      <c r="BI16" s="78">
        <f t="shared" si="27"/>
        <v>2.8212172442941608E-2</v>
      </c>
      <c r="BJ16" s="78">
        <f t="shared" si="28"/>
        <v>-8.4472305004624437E-2</v>
      </c>
      <c r="BK16" s="78">
        <f t="shared" si="29"/>
        <v>-0.13346054551577058</v>
      </c>
      <c r="BL16" s="78">
        <f t="shared" si="30"/>
        <v>2.7331606217616544E-2</v>
      </c>
      <c r="BM16" s="78">
        <f t="shared" si="31"/>
        <v>-5.144370192913883E-2</v>
      </c>
      <c r="BN16" s="78">
        <f t="shared" si="32"/>
        <v>-6.7731957858092717E-2</v>
      </c>
      <c r="BO16" s="78">
        <f t="shared" si="19"/>
        <v>-5.1898388418464947E-2</v>
      </c>
      <c r="BP16" s="78">
        <f t="shared" si="20"/>
        <v>1.4261019878997416E-2</v>
      </c>
      <c r="BQ16" s="78">
        <f t="shared" si="20"/>
        <v>-7.7545803152961224E-2</v>
      </c>
      <c r="BR16" s="78">
        <f t="shared" si="20"/>
        <v>-5.0346420323325591E-2</v>
      </c>
      <c r="BS16" s="78">
        <f t="shared" si="20"/>
        <v>-0.13797016861219191</v>
      </c>
      <c r="BT16" s="78">
        <f t="shared" si="20"/>
        <v>8.1248824525108176E-2</v>
      </c>
      <c r="BU16" s="78">
        <f t="shared" si="20"/>
        <v>-2.4352061228039679E-2</v>
      </c>
      <c r="BV16" s="78" t="e">
        <f t="shared" si="20"/>
        <v>#N/A</v>
      </c>
      <c r="BW16" s="78" t="e">
        <f t="shared" si="20"/>
        <v>#N/A</v>
      </c>
      <c r="BX16" s="78" t="e">
        <f t="shared" si="20"/>
        <v>#N/A</v>
      </c>
      <c r="BY16" s="78" t="e">
        <f t="shared" si="20"/>
        <v>#N/A</v>
      </c>
      <c r="BZ16" s="78" t="e">
        <f t="shared" si="20"/>
        <v>#N/A</v>
      </c>
      <c r="CA16" s="78" t="e">
        <f t="shared" si="20"/>
        <v>#N/A</v>
      </c>
      <c r="CB16" s="78" t="e">
        <f t="shared" si="20"/>
        <v>#N/A</v>
      </c>
      <c r="CC16" s="78" t="e">
        <f t="shared" si="20"/>
        <v>#N/A</v>
      </c>
    </row>
    <row r="17" spans="1:248" x14ac:dyDescent="0.25">
      <c r="A17" s="112" t="s">
        <v>81</v>
      </c>
      <c r="B17" s="120">
        <f>'Nom Revenue'!B17</f>
        <v>0</v>
      </c>
      <c r="C17" s="63" t="str">
        <f>IF(B17=0,"",VLOOKUP('Nom Revenue'!A17,'Commodity Code List'!$B$2:$C$18,2,FALSE))</f>
        <v/>
      </c>
      <c r="D17" s="63" t="str">
        <f>'Formatted Data'!E15</f>
        <v>M</v>
      </c>
      <c r="E17" s="63" t="str">
        <f>'Formatted Data'!F15</f>
        <v>R</v>
      </c>
      <c r="F17" s="63" t="str">
        <f>'Formatted Data'!G15</f>
        <v>U</v>
      </c>
      <c r="G17" s="118">
        <f>VLOOKUP(G$3*100+ROW($A17)-ROW($A$4),'Formatted Data'!$A:$M,12,FALSE)</f>
        <v>4127</v>
      </c>
      <c r="H17" s="118">
        <f>VLOOKUP(H$3*100+ROW($A17)-ROW($A$4),'Formatted Data'!$A:$M,12,FALSE)</f>
        <v>4765</v>
      </c>
      <c r="I17" s="118">
        <f>VLOOKUP(I$3*100+ROW($A17)-ROW($A$4),'Formatted Data'!$A:$M,12,FALSE)</f>
        <v>8159</v>
      </c>
      <c r="J17" s="118">
        <f>VLOOKUP(J$3*100+ROW($A17)-ROW($A$4),'Formatted Data'!$A:$M,12,FALSE)</f>
        <v>9491</v>
      </c>
      <c r="K17" s="118">
        <f>VLOOKUP(K$3*100+ROW($A17)-ROW($A$4),'Formatted Data'!$A:$M,12,FALSE)</f>
        <v>7733</v>
      </c>
      <c r="L17" s="118">
        <f>VLOOKUP(L$3*100+ROW($A17)-ROW($A$4),'Formatted Data'!$A:$M,12,FALSE)</f>
        <v>5961</v>
      </c>
      <c r="M17" s="118">
        <f>VLOOKUP(M$3*100+ROW($A17)-ROW($A$4),'Formatted Data'!$A:$M,12,FALSE)</f>
        <v>7821</v>
      </c>
      <c r="N17" s="118">
        <f>VLOOKUP(N$3*100+ROW($A17)-ROW($A$4),'Formatted Data'!$A:$M,12,FALSE)</f>
        <v>8276</v>
      </c>
      <c r="O17" s="118">
        <f>VLOOKUP(O$3*100+ROW($A17)-ROW($A$4),'Formatted Data'!$A:$M,12,FALSE)</f>
        <v>7605</v>
      </c>
      <c r="P17" s="118">
        <f>VLOOKUP(P$3*100+ROW($A17)-ROW($A$4),'Formatted Data'!$A:$M,12,FALSE)</f>
        <v>6670</v>
      </c>
      <c r="Q17" s="118">
        <f>VLOOKUP(Q$3*100+ROW($A17)-ROW($A$4),'Formatted Data'!$A:$M,12,FALSE)</f>
        <v>9644</v>
      </c>
      <c r="R17" s="118">
        <f>VLOOKUP(R$3*100+ROW($A17)-ROW($A$4),'Formatted Data'!$A:$M,12,FALSE)</f>
        <v>7686</v>
      </c>
      <c r="S17" s="118">
        <f>VLOOKUP(S$3*100+ROW($A17)-ROW($A$4),'Formatted Data'!$A:$M,12,FALSE)</f>
        <v>6749</v>
      </c>
      <c r="T17" s="118">
        <f>VLOOKUP(T$3*100+ROW($A17)-ROW($A$4),'Formatted Data'!$A:$M,12,FALSE)</f>
        <v>9696</v>
      </c>
      <c r="U17" s="118">
        <f>VLOOKUP(U$3*100+ROW($A17)-ROW($A$4),'Formatted Data'!$A:$M,12,FALSE)</f>
        <v>11434</v>
      </c>
      <c r="V17" s="118">
        <f>VLOOKUP(V$3*100+ROW($A17)-ROW($A$4),'Formatted Data'!$A:$M,12,FALSE)</f>
        <v>12703</v>
      </c>
      <c r="W17" s="118">
        <f>VLOOKUP(W$3*100+ROW($A17)-ROW($A$4),'Formatted Data'!$A:$M,12,FALSE)</f>
        <v>12854</v>
      </c>
      <c r="X17" s="118">
        <f>VLOOKUP(X$3*100+ROW($A17)-ROW($A$4),'Formatted Data'!$A:$M,12,FALSE)</f>
        <v>14930</v>
      </c>
      <c r="Y17" s="118">
        <f>VLOOKUP(Y$3*100+ROW($A17)-ROW($A$4),'Formatted Data'!$A:$M,12,FALSE)</f>
        <v>13043</v>
      </c>
      <c r="Z17" s="118">
        <f>VLOOKUP(Z$3*100+ROW($A17)-ROW($A$4),'Formatted Data'!$A:$M,12,FALSE)</f>
        <v>16308</v>
      </c>
      <c r="AA17" s="118">
        <f>VLOOKUP(AA$3*100+ROW($A17)-ROW($A$4),'Formatted Data'!$A:$M,12,FALSE)</f>
        <v>15705</v>
      </c>
      <c r="AB17" s="118">
        <f>VLOOKUP(AB$3*100+ROW($A17)-ROW($A$4),'Formatted Data'!$A:$M,12,FALSE)</f>
        <v>18870</v>
      </c>
      <c r="AC17" s="118">
        <f t="shared" si="21"/>
        <v>18581</v>
      </c>
      <c r="AD17" s="118">
        <f>VLOOKUP(AD$3*100+ROW($A17)-ROW($A$4),'Formatted Data'!$A:$M,12,FALSE)</f>
        <v>18581</v>
      </c>
      <c r="AE17" s="118">
        <f>VLOOKUP(AE$3*100+ROW($A17)-ROW($A$4),'Formatted Data'!$A:$M,12,FALSE)</f>
        <v>17385</v>
      </c>
      <c r="AF17" s="118">
        <f>VLOOKUP(AF$3*100+ROW($A17)-ROW($A$4),'Formatted Data'!$A:$M,12,FALSE)</f>
        <v>15941</v>
      </c>
      <c r="AG17" s="118">
        <f>VLOOKUP(AG$3*100+ROW($A17)-ROW($A$4),'Formatted Data'!$A:$M,12,FALSE)</f>
        <v>19215</v>
      </c>
      <c r="AH17" s="118">
        <f>VLOOKUP(AH$3*100+ROW($A17)-ROW($A$4),'Formatted Data'!$A:$M,12,FALSE)</f>
        <v>17583</v>
      </c>
      <c r="AI17" s="118">
        <f>VLOOKUP(AI$3*100+ROW($A17)-ROW($A$4),'Formatted Data'!$A:$M,12,FALSE)</f>
        <v>18197</v>
      </c>
      <c r="AJ17" s="118">
        <f>VLOOKUP(AJ$3*100+ROW($A17)-ROW($A$4),'Formatted Data'!$A:$M,12,FALSE)</f>
        <v>20609</v>
      </c>
      <c r="AK17" s="118">
        <f>VLOOKUP(AK$3*100+ROW($A17)-ROW($A$4),'Formatted Data'!$A:$M,12,FALSE)</f>
        <v>19482</v>
      </c>
      <c r="AL17" s="118">
        <f>AM17*(1/(1+'2015 Mileage Linking Factors'!K17))</f>
        <v>19937.860337710154</v>
      </c>
      <c r="AM17" s="118">
        <f>VLOOKUP(AM$3*100+ROW($A17)-ROW($A$4),'Formatted Data'!$A:$M,12,FALSE)</f>
        <v>20815</v>
      </c>
      <c r="AN17" s="118">
        <f>VLOOKUP(AN$3*100+ROW($A17)-ROW($A$4),'Formatted Data'!$A:$M,12,FALSE)</f>
        <v>20094</v>
      </c>
      <c r="AO17" s="118">
        <f>VLOOKUP(AO$3*100+ROW($A17)-ROW($A$4),'Formatted Data'!$A:$M,12,FALSE)</f>
        <v>18212</v>
      </c>
      <c r="AP17" s="118">
        <f>VLOOKUP(AP$3*100+ROW($A17)-ROW($A$4),'Formatted Data'!$A:$M,12,FALSE)</f>
        <v>19556</v>
      </c>
      <c r="AQ17" s="118">
        <f>VLOOKUP(AQ$3*100+ROW($A17)-ROW($A$4),'Formatted Data'!$A:$M,12,FALSE)</f>
        <v>20604</v>
      </c>
      <c r="AR17" s="118">
        <f>VLOOKUP(AR$3*100+ROW($A17)-ROW($A$4),'Formatted Data'!$A:$M,12,FALSE)</f>
        <v>22141</v>
      </c>
      <c r="AS17" s="118">
        <f>VLOOKUP(AS$3*100+ROW($A17)-ROW($A$4),'Formatted Data'!$A:$M,12,FALSE)</f>
        <v>22661</v>
      </c>
      <c r="AT17" s="118">
        <f>VLOOKUP(AT$3*100+ROW($A17)-ROW($A$4),'Formatted Data'!$A:$M,12,FALSE)</f>
        <v>24134</v>
      </c>
      <c r="AU17" s="118" t="e">
        <f>VLOOKUP(AU$3*100+ROW($A17)-ROW($A$4),'Formatted Data'!$A:$M,12,FALSE)</f>
        <v>#N/A</v>
      </c>
      <c r="AV17" s="118" t="e">
        <f>VLOOKUP(AV$3*100+ROW($A17)-ROW($A$4),'Formatted Data'!$A:$M,12,FALSE)</f>
        <v>#N/A</v>
      </c>
      <c r="AW17" s="118" t="e">
        <f>VLOOKUP(AW$3*100+ROW($A17)-ROW($A$4),'Formatted Data'!$A:$M,12,FALSE)</f>
        <v>#N/A</v>
      </c>
      <c r="AX17" s="118" t="e">
        <f>VLOOKUP(AX$3*100+ROW($A17)-ROW($A$4),'Formatted Data'!$A:$M,12,FALSE)</f>
        <v>#N/A</v>
      </c>
      <c r="AY17" s="118" t="e">
        <f>VLOOKUP(AY$3*100+ROW($A17)-ROW($A$4),'Formatted Data'!$A:$M,12,FALSE)</f>
        <v>#N/A</v>
      </c>
      <c r="AZ17" s="118" t="e">
        <f>VLOOKUP(AZ$3*100+ROW($A17)-ROW($A$4),'Formatted Data'!$A:$M,12,FALSE)</f>
        <v>#N/A</v>
      </c>
      <c r="BA17" s="118" t="e">
        <f>VLOOKUP(BA$3*100+ROW($A17)-ROW($A$4),'Formatted Data'!$A:$M,12,FALSE)</f>
        <v>#N/A</v>
      </c>
      <c r="BB17" s="118" t="e">
        <f>VLOOKUP(BB$3*100+ROW($A17)-ROW($A$4),'Formatted Data'!$A:$M,12,FALSE)</f>
        <v>#N/A</v>
      </c>
      <c r="BC17" s="118"/>
      <c r="BD17" s="78">
        <f t="shared" si="22"/>
        <v>-3.6975717439293621E-2</v>
      </c>
      <c r="BE17" s="78">
        <f t="shared" si="23"/>
        <v>0.20152817574021009</v>
      </c>
      <c r="BF17" s="78">
        <f t="shared" si="24"/>
        <v>-1.531531531531527E-2</v>
      </c>
      <c r="BG17" s="78">
        <f t="shared" si="25"/>
        <v>-6.4366826327969417E-2</v>
      </c>
      <c r="BH17" s="78">
        <f t="shared" si="26"/>
        <v>-8.306010928961749E-2</v>
      </c>
      <c r="BI17" s="78">
        <f t="shared" si="27"/>
        <v>0.20538234740605987</v>
      </c>
      <c r="BJ17" s="78">
        <f t="shared" si="28"/>
        <v>-8.4933645589383322E-2</v>
      </c>
      <c r="BK17" s="78">
        <f t="shared" si="29"/>
        <v>3.4920093271910257E-2</v>
      </c>
      <c r="BL17" s="78">
        <f t="shared" si="30"/>
        <v>0.13254932131670061</v>
      </c>
      <c r="BM17" s="78">
        <f t="shared" si="31"/>
        <v>-5.4684846426318545E-2</v>
      </c>
      <c r="BN17" s="78">
        <f t="shared" si="32"/>
        <v>2.3399052341143367E-2</v>
      </c>
      <c r="BO17" s="78">
        <f t="shared" si="19"/>
        <v>-3.4638481864040394E-2</v>
      </c>
      <c r="BP17" s="78">
        <f t="shared" si="20"/>
        <v>-9.3659798944958683E-2</v>
      </c>
      <c r="BQ17" s="78">
        <f t="shared" si="20"/>
        <v>7.3797496156380316E-2</v>
      </c>
      <c r="BR17" s="78">
        <f t="shared" si="20"/>
        <v>5.3589691143383078E-2</v>
      </c>
      <c r="BS17" s="78">
        <f t="shared" si="20"/>
        <v>7.4597165598912829E-2</v>
      </c>
      <c r="BT17" s="78">
        <f t="shared" si="20"/>
        <v>2.3485840747933695E-2</v>
      </c>
      <c r="BU17" s="78">
        <f t="shared" si="20"/>
        <v>6.5001544503773045E-2</v>
      </c>
      <c r="BV17" s="78" t="e">
        <f t="shared" si="20"/>
        <v>#N/A</v>
      </c>
      <c r="BW17" s="78" t="e">
        <f t="shared" si="20"/>
        <v>#N/A</v>
      </c>
      <c r="BX17" s="78" t="e">
        <f t="shared" si="20"/>
        <v>#N/A</v>
      </c>
      <c r="BY17" s="78" t="e">
        <f t="shared" si="20"/>
        <v>#N/A</v>
      </c>
      <c r="BZ17" s="78" t="e">
        <f t="shared" si="20"/>
        <v>#N/A</v>
      </c>
      <c r="CA17" s="78" t="e">
        <f t="shared" si="20"/>
        <v>#N/A</v>
      </c>
      <c r="CB17" s="78" t="e">
        <f t="shared" si="20"/>
        <v>#N/A</v>
      </c>
      <c r="CC17" s="78" t="e">
        <f t="shared" si="20"/>
        <v>#N/A</v>
      </c>
    </row>
    <row r="18" spans="1:248" x14ac:dyDescent="0.25">
      <c r="A18" s="113" t="s">
        <v>81</v>
      </c>
      <c r="B18" s="42">
        <f>'Nom Revenue'!B18</f>
        <v>0</v>
      </c>
      <c r="C18" s="69" t="str">
        <f>IF(B18=0,"",VLOOKUP('Nom Revenue'!A18,'Commodity Code List'!$B$2:$C$18,2,FALSE))</f>
        <v/>
      </c>
      <c r="D18" s="69" t="str">
        <f>'Formatted Data'!E16</f>
        <v>M</v>
      </c>
      <c r="E18" s="69" t="str">
        <f>'Formatted Data'!F16</f>
        <v>P</v>
      </c>
      <c r="F18" s="69" t="str">
        <f>'Formatted Data'!G16</f>
        <v>S</v>
      </c>
      <c r="G18" s="119">
        <f>VLOOKUP(G$3*100+ROW($A18)-ROW($A$4),'Formatted Data'!$A:$M,12,FALSE)</f>
        <v>1502</v>
      </c>
      <c r="H18" s="119">
        <f>VLOOKUP(H$3*100+ROW($A18)-ROW($A$4),'Formatted Data'!$A:$M,12,FALSE)</f>
        <v>1861</v>
      </c>
      <c r="I18" s="119">
        <f>VLOOKUP(I$3*100+ROW($A18)-ROW($A$4),'Formatted Data'!$A:$M,12,FALSE)</f>
        <v>1805</v>
      </c>
      <c r="J18" s="119">
        <f>VLOOKUP(J$3*100+ROW($A18)-ROW($A$4),'Formatted Data'!$A:$M,12,FALSE)</f>
        <v>1507</v>
      </c>
      <c r="K18" s="119">
        <f>VLOOKUP(K$3*100+ROW($A18)-ROW($A$4),'Formatted Data'!$A:$M,12,FALSE)</f>
        <v>1354</v>
      </c>
      <c r="L18" s="119">
        <f>VLOOKUP(L$3*100+ROW($A18)-ROW($A$4),'Formatted Data'!$A:$M,12,FALSE)</f>
        <v>1364</v>
      </c>
      <c r="M18" s="119">
        <f>VLOOKUP(M$3*100+ROW($A18)-ROW($A$4),'Formatted Data'!$A:$M,12,FALSE)</f>
        <v>1107</v>
      </c>
      <c r="N18" s="119">
        <f>VLOOKUP(N$3*100+ROW($A18)-ROW($A$4),'Formatted Data'!$A:$M,12,FALSE)</f>
        <v>1231</v>
      </c>
      <c r="O18" s="119">
        <f>VLOOKUP(O$3*100+ROW($A18)-ROW($A$4),'Formatted Data'!$A:$M,12,FALSE)</f>
        <v>1445</v>
      </c>
      <c r="P18" s="119">
        <f>VLOOKUP(P$3*100+ROW($A18)-ROW($A$4),'Formatted Data'!$A:$M,12,FALSE)</f>
        <v>1790</v>
      </c>
      <c r="Q18" s="119">
        <f>VLOOKUP(Q$3*100+ROW($A18)-ROW($A$4),'Formatted Data'!$A:$M,12,FALSE)</f>
        <v>2345</v>
      </c>
      <c r="R18" s="119">
        <f>VLOOKUP(R$3*100+ROW($A18)-ROW($A$4),'Formatted Data'!$A:$M,12,FALSE)</f>
        <v>2766</v>
      </c>
      <c r="S18" s="119">
        <f>VLOOKUP(S$3*100+ROW($A18)-ROW($A$4),'Formatted Data'!$A:$M,12,FALSE)</f>
        <v>3447</v>
      </c>
      <c r="T18" s="119">
        <f>VLOOKUP(T$3*100+ROW($A18)-ROW($A$4),'Formatted Data'!$A:$M,12,FALSE)</f>
        <v>3364</v>
      </c>
      <c r="U18" s="119">
        <f>VLOOKUP(U$3*100+ROW($A18)-ROW($A$4),'Formatted Data'!$A:$M,12,FALSE)</f>
        <v>3798</v>
      </c>
      <c r="V18" s="119">
        <f>VLOOKUP(V$3*100+ROW($A18)-ROW($A$4),'Formatted Data'!$A:$M,12,FALSE)</f>
        <v>2866</v>
      </c>
      <c r="W18" s="119">
        <f>VLOOKUP(W$3*100+ROW($A18)-ROW($A$4),'Formatted Data'!$A:$M,12,FALSE)</f>
        <v>3047</v>
      </c>
      <c r="X18" s="119">
        <f>VLOOKUP(X$3*100+ROW($A18)-ROW($A$4),'Formatted Data'!$A:$M,12,FALSE)</f>
        <v>2856</v>
      </c>
      <c r="Y18" s="119">
        <f>VLOOKUP(Y$3*100+ROW($A18)-ROW($A$4),'Formatted Data'!$A:$M,12,FALSE)</f>
        <v>4198</v>
      </c>
      <c r="Z18" s="119">
        <f>VLOOKUP(Z$3*100+ROW($A18)-ROW($A$4),'Formatted Data'!$A:$M,12,FALSE)</f>
        <v>2877</v>
      </c>
      <c r="AA18" s="119">
        <f>VLOOKUP(AA$3*100+ROW($A18)-ROW($A$4),'Formatted Data'!$A:$M,12,FALSE)</f>
        <v>3147</v>
      </c>
      <c r="AB18" s="119">
        <f>VLOOKUP(AB$3*100+ROW($A18)-ROW($A$4),'Formatted Data'!$A:$M,12,FALSE)</f>
        <v>3562</v>
      </c>
      <c r="AC18" s="119">
        <f t="shared" si="21"/>
        <v>3361</v>
      </c>
      <c r="AD18" s="119">
        <f>VLOOKUP(AD$3*100+ROW($A18)-ROW($A$4),'Formatted Data'!$A:$M,12,FALSE)</f>
        <v>3361</v>
      </c>
      <c r="AE18" s="119">
        <f>VLOOKUP(AE$3*100+ROW($A18)-ROW($A$4),'Formatted Data'!$A:$M,12,FALSE)</f>
        <v>2730</v>
      </c>
      <c r="AF18" s="119">
        <f>VLOOKUP(AF$3*100+ROW($A18)-ROW($A$4),'Formatted Data'!$A:$M,12,FALSE)</f>
        <v>2034</v>
      </c>
      <c r="AG18" s="119">
        <f>VLOOKUP(AG$3*100+ROW($A18)-ROW($A$4),'Formatted Data'!$A:$M,12,FALSE)</f>
        <v>2130</v>
      </c>
      <c r="AH18" s="119">
        <f>VLOOKUP(AH$3*100+ROW($A18)-ROW($A$4),'Formatted Data'!$A:$M,12,FALSE)</f>
        <v>2070</v>
      </c>
      <c r="AI18" s="119">
        <f>VLOOKUP(AI$3*100+ROW($A18)-ROW($A$4),'Formatted Data'!$A:$M,12,FALSE)</f>
        <v>2190</v>
      </c>
      <c r="AJ18" s="119">
        <f>VLOOKUP(AJ$3*100+ROW($A18)-ROW($A$4),'Formatted Data'!$A:$M,12,FALSE)</f>
        <v>1851</v>
      </c>
      <c r="AK18" s="119">
        <f>VLOOKUP(AK$3*100+ROW($A18)-ROW($A$4),'Formatted Data'!$A:$M,12,FALSE)</f>
        <v>1893</v>
      </c>
      <c r="AL18" s="119">
        <f>AM18*(1/(1+'2015 Mileage Linking Factors'!K18))</f>
        <v>1505.7562551467865</v>
      </c>
      <c r="AM18" s="119">
        <f>VLOOKUP(AM$3*100+ROW($A18)-ROW($A$4),'Formatted Data'!$A:$M,12,FALSE)</f>
        <v>1572</v>
      </c>
      <c r="AN18" s="119">
        <f>VLOOKUP(AN$3*100+ROW($A18)-ROW($A$4),'Formatted Data'!$A:$M,12,FALSE)</f>
        <v>1393</v>
      </c>
      <c r="AO18" s="119">
        <f>VLOOKUP(AO$3*100+ROW($A18)-ROW($A$4),'Formatted Data'!$A:$M,12,FALSE)</f>
        <v>1266</v>
      </c>
      <c r="AP18" s="119">
        <f>VLOOKUP(AP$3*100+ROW($A18)-ROW($A$4),'Formatted Data'!$A:$M,12,FALSE)</f>
        <v>1410</v>
      </c>
      <c r="AQ18" s="119">
        <f>VLOOKUP(AQ$3*100+ROW($A18)-ROW($A$4),'Formatted Data'!$A:$M,12,FALSE)</f>
        <v>1682</v>
      </c>
      <c r="AR18" s="119">
        <f>VLOOKUP(AR$3*100+ROW($A18)-ROW($A$4),'Formatted Data'!$A:$M,12,FALSE)</f>
        <v>1570</v>
      </c>
      <c r="AS18" s="119">
        <f>VLOOKUP(AS$3*100+ROW($A18)-ROW($A$4),'Formatted Data'!$A:$M,12,FALSE)</f>
        <v>1650</v>
      </c>
      <c r="AT18" s="119">
        <f>VLOOKUP(AT$3*100+ROW($A18)-ROW($A$4),'Formatted Data'!$A:$M,12,FALSE)</f>
        <v>1756</v>
      </c>
      <c r="AU18" s="119" t="e">
        <f>VLOOKUP(AU$3*100+ROW($A18)-ROW($A$4),'Formatted Data'!$A:$M,12,FALSE)</f>
        <v>#N/A</v>
      </c>
      <c r="AV18" s="119" t="e">
        <f>VLOOKUP(AV$3*100+ROW($A18)-ROW($A$4),'Formatted Data'!$A:$M,12,FALSE)</f>
        <v>#N/A</v>
      </c>
      <c r="AW18" s="119" t="e">
        <f>VLOOKUP(AW$3*100+ROW($A18)-ROW($A$4),'Formatted Data'!$A:$M,12,FALSE)</f>
        <v>#N/A</v>
      </c>
      <c r="AX18" s="119" t="e">
        <f>VLOOKUP(AX$3*100+ROW($A18)-ROW($A$4),'Formatted Data'!$A:$M,12,FALSE)</f>
        <v>#N/A</v>
      </c>
      <c r="AY18" s="119" t="e">
        <f>VLOOKUP(AY$3*100+ROW($A18)-ROW($A$4),'Formatted Data'!$A:$M,12,FALSE)</f>
        <v>#N/A</v>
      </c>
      <c r="AZ18" s="119" t="e">
        <f>VLOOKUP(AZ$3*100+ROW($A18)-ROW($A$4),'Formatted Data'!$A:$M,12,FALSE)</f>
        <v>#N/A</v>
      </c>
      <c r="BA18" s="119" t="e">
        <f>VLOOKUP(BA$3*100+ROW($A18)-ROW($A$4),'Formatted Data'!$A:$M,12,FALSE)</f>
        <v>#N/A</v>
      </c>
      <c r="BB18" s="119" t="e">
        <f>VLOOKUP(BB$3*100+ROW($A18)-ROW($A$4),'Formatted Data'!$A:$M,12,FALSE)</f>
        <v>#N/A</v>
      </c>
      <c r="BC18" s="119"/>
      <c r="BD18" s="79">
        <f t="shared" si="22"/>
        <v>9.3847758081334831E-2</v>
      </c>
      <c r="BE18" s="79">
        <f t="shared" si="23"/>
        <v>0.13187162376866857</v>
      </c>
      <c r="BF18" s="111">
        <f t="shared" si="24"/>
        <v>-5.6428972487366669E-2</v>
      </c>
      <c r="BG18" s="79">
        <f t="shared" si="25"/>
        <v>-0.18774174352871165</v>
      </c>
      <c r="BH18" s="79">
        <f t="shared" si="26"/>
        <v>-0.25494505494505493</v>
      </c>
      <c r="BI18" s="79">
        <f t="shared" si="27"/>
        <v>4.71976401179941E-2</v>
      </c>
      <c r="BJ18" s="79">
        <f t="shared" si="28"/>
        <v>-2.8169014084507005E-2</v>
      </c>
      <c r="BK18" s="79">
        <f t="shared" si="29"/>
        <v>5.7971014492753659E-2</v>
      </c>
      <c r="BL18" s="79">
        <f t="shared" si="30"/>
        <v>-0.15479452054794518</v>
      </c>
      <c r="BM18" s="79">
        <f t="shared" si="31"/>
        <v>2.2690437601296631E-2</v>
      </c>
      <c r="BN18" s="79">
        <f t="shared" si="32"/>
        <v>-0.20456616209889777</v>
      </c>
      <c r="BO18" s="79">
        <f t="shared" si="19"/>
        <v>-0.11386768447837148</v>
      </c>
      <c r="BP18" s="79">
        <f t="shared" si="20"/>
        <v>-9.1170136396267032E-2</v>
      </c>
      <c r="BQ18" s="79">
        <f t="shared" si="20"/>
        <v>0.11374407582938395</v>
      </c>
      <c r="BR18" s="79">
        <f t="shared" si="20"/>
        <v>0.19290780141843977</v>
      </c>
      <c r="BS18" s="79">
        <f t="shared" si="20"/>
        <v>-6.6587395957193762E-2</v>
      </c>
      <c r="BT18" s="79">
        <f t="shared" si="20"/>
        <v>5.0955414012738842E-2</v>
      </c>
      <c r="BU18" s="79">
        <f t="shared" si="20"/>
        <v>6.4242424242424212E-2</v>
      </c>
      <c r="BV18" s="79" t="e">
        <f t="shared" si="20"/>
        <v>#N/A</v>
      </c>
      <c r="BW18" s="79" t="e">
        <f t="shared" si="20"/>
        <v>#N/A</v>
      </c>
      <c r="BX18" s="79" t="e">
        <f t="shared" si="20"/>
        <v>#N/A</v>
      </c>
      <c r="BY18" s="79" t="e">
        <f t="shared" si="20"/>
        <v>#N/A</v>
      </c>
      <c r="BZ18" s="79" t="e">
        <f t="shared" si="20"/>
        <v>#N/A</v>
      </c>
      <c r="CA18" s="79" t="e">
        <f t="shared" si="20"/>
        <v>#N/A</v>
      </c>
      <c r="CB18" s="79" t="e">
        <f t="shared" si="20"/>
        <v>#N/A</v>
      </c>
      <c r="CC18" s="79" t="e">
        <f t="shared" si="20"/>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row>
    <row r="19" spans="1:248" x14ac:dyDescent="0.25">
      <c r="A19" s="113" t="s">
        <v>81</v>
      </c>
      <c r="B19" s="42">
        <f>'Nom Revenue'!B19</f>
        <v>0</v>
      </c>
      <c r="C19" s="69" t="str">
        <f>IF(B19=0,"",VLOOKUP('Nom Revenue'!A19,'Commodity Code List'!$B$2:$C$18,2,FALSE))</f>
        <v/>
      </c>
      <c r="D19" s="69" t="str">
        <f>'Formatted Data'!E17</f>
        <v>M</v>
      </c>
      <c r="E19" s="69" t="str">
        <f>'Formatted Data'!F17</f>
        <v>P</v>
      </c>
      <c r="F19" s="69" t="str">
        <f>'Formatted Data'!G17</f>
        <v>M</v>
      </c>
      <c r="G19" s="119">
        <f>VLOOKUP(G$3*100+ROW($A19)-ROW($A$4),'Formatted Data'!$A:$M,12,FALSE)</f>
        <v>1318</v>
      </c>
      <c r="H19" s="119">
        <f>VLOOKUP(H$3*100+ROW($A19)-ROW($A$4),'Formatted Data'!$A:$M,12,FALSE)</f>
        <v>2489</v>
      </c>
      <c r="I19" s="119">
        <f>VLOOKUP(I$3*100+ROW($A19)-ROW($A$4),'Formatted Data'!$A:$M,12,FALSE)</f>
        <v>3347</v>
      </c>
      <c r="J19" s="119">
        <f>VLOOKUP(J$3*100+ROW($A19)-ROW($A$4),'Formatted Data'!$A:$M,12,FALSE)</f>
        <v>3677</v>
      </c>
      <c r="K19" s="119">
        <f>VLOOKUP(K$3*100+ROW($A19)-ROW($A$4),'Formatted Data'!$A:$M,12,FALSE)</f>
        <v>3294</v>
      </c>
      <c r="L19" s="119">
        <f>VLOOKUP(L$3*100+ROW($A19)-ROW($A$4),'Formatted Data'!$A:$M,12,FALSE)</f>
        <v>3890</v>
      </c>
      <c r="M19" s="119">
        <f>VLOOKUP(M$3*100+ROW($A19)-ROW($A$4),'Formatted Data'!$A:$M,12,FALSE)</f>
        <v>3535</v>
      </c>
      <c r="N19" s="119">
        <f>VLOOKUP(N$3*100+ROW($A19)-ROW($A$4),'Formatted Data'!$A:$M,12,FALSE)</f>
        <v>4018</v>
      </c>
      <c r="O19" s="119">
        <f>VLOOKUP(O$3*100+ROW($A19)-ROW($A$4),'Formatted Data'!$A:$M,12,FALSE)</f>
        <v>4978</v>
      </c>
      <c r="P19" s="119">
        <f>VLOOKUP(P$3*100+ROW($A19)-ROW($A$4),'Formatted Data'!$A:$M,12,FALSE)</f>
        <v>4273</v>
      </c>
      <c r="Q19" s="119">
        <f>VLOOKUP(Q$3*100+ROW($A19)-ROW($A$4),'Formatted Data'!$A:$M,12,FALSE)</f>
        <v>5388</v>
      </c>
      <c r="R19" s="119">
        <f>VLOOKUP(R$3*100+ROW($A19)-ROW($A$4),'Formatted Data'!$A:$M,12,FALSE)</f>
        <v>5443</v>
      </c>
      <c r="S19" s="119">
        <f>VLOOKUP(S$3*100+ROW($A19)-ROW($A$4),'Formatted Data'!$A:$M,12,FALSE)</f>
        <v>6436</v>
      </c>
      <c r="T19" s="119">
        <f>VLOOKUP(T$3*100+ROW($A19)-ROW($A$4),'Formatted Data'!$A:$M,12,FALSE)</f>
        <v>6984</v>
      </c>
      <c r="U19" s="119">
        <f>VLOOKUP(U$3*100+ROW($A19)-ROW($A$4),'Formatted Data'!$A:$M,12,FALSE)</f>
        <v>6656</v>
      </c>
      <c r="V19" s="119">
        <f>VLOOKUP(V$3*100+ROW($A19)-ROW($A$4),'Formatted Data'!$A:$M,12,FALSE)</f>
        <v>6428</v>
      </c>
      <c r="W19" s="119">
        <f>VLOOKUP(W$3*100+ROW($A19)-ROW($A$4),'Formatted Data'!$A:$M,12,FALSE)</f>
        <v>5948</v>
      </c>
      <c r="X19" s="119">
        <f>VLOOKUP(X$3*100+ROW($A19)-ROW($A$4),'Formatted Data'!$A:$M,12,FALSE)</f>
        <v>5782</v>
      </c>
      <c r="Y19" s="119">
        <f>VLOOKUP(Y$3*100+ROW($A19)-ROW($A$4),'Formatted Data'!$A:$M,12,FALSE)</f>
        <v>5978</v>
      </c>
      <c r="Z19" s="119">
        <f>VLOOKUP(Z$3*100+ROW($A19)-ROW($A$4),'Formatted Data'!$A:$M,12,FALSE)</f>
        <v>4538</v>
      </c>
      <c r="AA19" s="119">
        <f>VLOOKUP(AA$3*100+ROW($A19)-ROW($A$4),'Formatted Data'!$A:$M,12,FALSE)</f>
        <v>4957</v>
      </c>
      <c r="AB19" s="119">
        <f>VLOOKUP(AB$3*100+ROW($A19)-ROW($A$4),'Formatted Data'!$A:$M,12,FALSE)</f>
        <v>5034</v>
      </c>
      <c r="AC19" s="119">
        <f t="shared" si="21"/>
        <v>4612</v>
      </c>
      <c r="AD19" s="119">
        <f>VLOOKUP(AD$3*100+ROW($A19)-ROW($A$4),'Formatted Data'!$A:$M,12,FALSE)</f>
        <v>4612</v>
      </c>
      <c r="AE19" s="119">
        <f>VLOOKUP(AE$3*100+ROW($A19)-ROW($A$4),'Formatted Data'!$A:$M,12,FALSE)</f>
        <v>4046</v>
      </c>
      <c r="AF19" s="119">
        <f>VLOOKUP(AF$3*100+ROW($A19)-ROW($A$4),'Formatted Data'!$A:$M,12,FALSE)</f>
        <v>3191</v>
      </c>
      <c r="AG19" s="119">
        <f>VLOOKUP(AG$3*100+ROW($A19)-ROW($A$4),'Formatted Data'!$A:$M,12,FALSE)</f>
        <v>2405</v>
      </c>
      <c r="AH19" s="119">
        <f>VLOOKUP(AH$3*100+ROW($A19)-ROW($A$4),'Formatted Data'!$A:$M,12,FALSE)</f>
        <v>2514</v>
      </c>
      <c r="AI19" s="119">
        <f>VLOOKUP(AI$3*100+ROW($A19)-ROW($A$4),'Formatted Data'!$A:$M,12,FALSE)</f>
        <v>1920</v>
      </c>
      <c r="AJ19" s="119">
        <f>VLOOKUP(AJ$3*100+ROW($A19)-ROW($A$4),'Formatted Data'!$A:$M,12,FALSE)</f>
        <v>1974</v>
      </c>
      <c r="AK19" s="119">
        <f>VLOOKUP(AK$3*100+ROW($A19)-ROW($A$4),'Formatted Data'!$A:$M,12,FALSE)</f>
        <v>1744</v>
      </c>
      <c r="AL19" s="119">
        <f>AM19*(1/(1+'2015 Mileage Linking Factors'!K19))</f>
        <v>1477.9783089640532</v>
      </c>
      <c r="AM19" s="119">
        <f>VLOOKUP(AM$3*100+ROW($A19)-ROW($A$4),'Formatted Data'!$A:$M,12,FALSE)</f>
        <v>1543</v>
      </c>
      <c r="AN19" s="119">
        <f>VLOOKUP(AN$3*100+ROW($A19)-ROW($A$4),'Formatted Data'!$A:$M,12,FALSE)</f>
        <v>1548</v>
      </c>
      <c r="AO19" s="119">
        <f>VLOOKUP(AO$3*100+ROW($A19)-ROW($A$4),'Formatted Data'!$A:$M,12,FALSE)</f>
        <v>1618</v>
      </c>
      <c r="AP19" s="119">
        <f>VLOOKUP(AP$3*100+ROW($A19)-ROW($A$4),'Formatted Data'!$A:$M,12,FALSE)</f>
        <v>1653</v>
      </c>
      <c r="AQ19" s="119">
        <f>VLOOKUP(AQ$3*100+ROW($A19)-ROW($A$4),'Formatted Data'!$A:$M,12,FALSE)</f>
        <v>1546</v>
      </c>
      <c r="AR19" s="119">
        <f>VLOOKUP(AR$3*100+ROW($A19)-ROW($A$4),'Formatted Data'!$A:$M,12,FALSE)</f>
        <v>896</v>
      </c>
      <c r="AS19" s="119">
        <f>VLOOKUP(AS$3*100+ROW($A19)-ROW($A$4),'Formatted Data'!$A:$M,12,FALSE)</f>
        <v>1060</v>
      </c>
      <c r="AT19" s="119">
        <f>VLOOKUP(AT$3*100+ROW($A19)-ROW($A$4),'Formatted Data'!$A:$M,12,FALSE)</f>
        <v>1288</v>
      </c>
      <c r="AU19" s="119" t="e">
        <f>VLOOKUP(AU$3*100+ROW($A19)-ROW($A$4),'Formatted Data'!$A:$M,12,FALSE)</f>
        <v>#N/A</v>
      </c>
      <c r="AV19" s="119" t="e">
        <f>VLOOKUP(AV$3*100+ROW($A19)-ROW($A$4),'Formatted Data'!$A:$M,12,FALSE)</f>
        <v>#N/A</v>
      </c>
      <c r="AW19" s="119" t="e">
        <f>VLOOKUP(AW$3*100+ROW($A19)-ROW($A$4),'Formatted Data'!$A:$M,12,FALSE)</f>
        <v>#N/A</v>
      </c>
      <c r="AX19" s="119" t="e">
        <f>VLOOKUP(AX$3*100+ROW($A19)-ROW($A$4),'Formatted Data'!$A:$M,12,FALSE)</f>
        <v>#N/A</v>
      </c>
      <c r="AY19" s="119" t="e">
        <f>VLOOKUP(AY$3*100+ROW($A19)-ROW($A$4),'Formatted Data'!$A:$M,12,FALSE)</f>
        <v>#N/A</v>
      </c>
      <c r="AZ19" s="119" t="e">
        <f>VLOOKUP(AZ$3*100+ROW($A19)-ROW($A$4),'Formatted Data'!$A:$M,12,FALSE)</f>
        <v>#N/A</v>
      </c>
      <c r="BA19" s="119" t="e">
        <f>VLOOKUP(BA$3*100+ROW($A19)-ROW($A$4),'Formatted Data'!$A:$M,12,FALSE)</f>
        <v>#N/A</v>
      </c>
      <c r="BB19" s="119" t="e">
        <f>VLOOKUP(BB$3*100+ROW($A19)-ROW($A$4),'Formatted Data'!$A:$M,12,FALSE)</f>
        <v>#N/A</v>
      </c>
      <c r="BC19" s="119"/>
      <c r="BD19" s="79">
        <f t="shared" si="22"/>
        <v>9.2331423534596668E-2</v>
      </c>
      <c r="BE19" s="79">
        <f t="shared" si="23"/>
        <v>1.5533588864232506E-2</v>
      </c>
      <c r="BF19" s="111">
        <f t="shared" si="24"/>
        <v>-8.3829956297179153E-2</v>
      </c>
      <c r="BG19" s="79">
        <f t="shared" si="25"/>
        <v>-0.12272333044232442</v>
      </c>
      <c r="BH19" s="79">
        <f t="shared" si="26"/>
        <v>-0.2113198220464656</v>
      </c>
      <c r="BI19" s="79">
        <f t="shared" si="27"/>
        <v>-0.24631776872453781</v>
      </c>
      <c r="BJ19" s="79">
        <f t="shared" si="28"/>
        <v>4.5322245322245269E-2</v>
      </c>
      <c r="BK19" s="79">
        <f t="shared" si="29"/>
        <v>-0.23627684964200479</v>
      </c>
      <c r="BL19" s="79">
        <f t="shared" si="30"/>
        <v>2.8124999999999956E-2</v>
      </c>
      <c r="BM19" s="79">
        <f t="shared" si="31"/>
        <v>-0.11651469098277611</v>
      </c>
      <c r="BN19" s="79">
        <f t="shared" si="32"/>
        <v>-0.15253537330042821</v>
      </c>
      <c r="BO19" s="79">
        <f t="shared" si="19"/>
        <v>3.240440699935121E-3</v>
      </c>
      <c r="BP19" s="79">
        <f t="shared" si="20"/>
        <v>4.5219638242893989E-2</v>
      </c>
      <c r="BQ19" s="79">
        <f t="shared" si="20"/>
        <v>2.1631644004944439E-2</v>
      </c>
      <c r="BR19" s="79">
        <f t="shared" si="20"/>
        <v>-6.4730792498487566E-2</v>
      </c>
      <c r="BS19" s="79">
        <f t="shared" si="20"/>
        <v>-0.42043984476067275</v>
      </c>
      <c r="BT19" s="79">
        <f t="shared" si="20"/>
        <v>0.18303571428571419</v>
      </c>
      <c r="BU19" s="79">
        <f t="shared" si="20"/>
        <v>0.21509433962264146</v>
      </c>
      <c r="BV19" s="79" t="e">
        <f t="shared" si="20"/>
        <v>#N/A</v>
      </c>
      <c r="BW19" s="79" t="e">
        <f t="shared" si="20"/>
        <v>#N/A</v>
      </c>
      <c r="BX19" s="79" t="e">
        <f t="shared" si="20"/>
        <v>#N/A</v>
      </c>
      <c r="BY19" s="79" t="e">
        <f t="shared" si="20"/>
        <v>#N/A</v>
      </c>
      <c r="BZ19" s="79" t="e">
        <f t="shared" si="20"/>
        <v>#N/A</v>
      </c>
      <c r="CA19" s="79" t="e">
        <f t="shared" si="20"/>
        <v>#N/A</v>
      </c>
      <c r="CB19" s="79" t="e">
        <f t="shared" si="20"/>
        <v>#N/A</v>
      </c>
      <c r="CC19" s="79" t="e">
        <f t="shared" si="20"/>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row>
    <row r="20" spans="1:248" x14ac:dyDescent="0.25">
      <c r="A20" s="113" t="s">
        <v>81</v>
      </c>
      <c r="B20" s="42">
        <f>'Nom Revenue'!B20</f>
        <v>0</v>
      </c>
      <c r="C20" s="69" t="str">
        <f>IF(B20=0,"",VLOOKUP('Nom Revenue'!A20,'Commodity Code List'!$B$2:$C$18,2,FALSE))</f>
        <v/>
      </c>
      <c r="D20" s="69" t="str">
        <f>'Formatted Data'!E18</f>
        <v>M</v>
      </c>
      <c r="E20" s="69" t="str">
        <f>'Formatted Data'!F18</f>
        <v>P</v>
      </c>
      <c r="F20" s="69" t="str">
        <f>'Formatted Data'!G18</f>
        <v>U</v>
      </c>
      <c r="G20" s="119">
        <f>VLOOKUP(G$3*100+ROW($A20)-ROW($A$4),'Formatted Data'!$A:$M,12,FALSE)</f>
        <v>9754</v>
      </c>
      <c r="H20" s="119">
        <f>VLOOKUP(H$3*100+ROW($A20)-ROW($A$4),'Formatted Data'!$A:$M,12,FALSE)</f>
        <v>7780</v>
      </c>
      <c r="I20" s="119">
        <f>VLOOKUP(I$3*100+ROW($A20)-ROW($A$4),'Formatted Data'!$A:$M,12,FALSE)</f>
        <v>9093</v>
      </c>
      <c r="J20" s="119">
        <f>VLOOKUP(J$3*100+ROW($A20)-ROW($A$4),'Formatted Data'!$A:$M,12,FALSE)</f>
        <v>7033</v>
      </c>
      <c r="K20" s="119">
        <f>VLOOKUP(K$3*100+ROW($A20)-ROW($A$4),'Formatted Data'!$A:$M,12,FALSE)</f>
        <v>6860</v>
      </c>
      <c r="L20" s="119">
        <f>VLOOKUP(L$3*100+ROW($A20)-ROW($A$4),'Formatted Data'!$A:$M,12,FALSE)</f>
        <v>7073</v>
      </c>
      <c r="M20" s="119">
        <f>VLOOKUP(M$3*100+ROW($A20)-ROW($A$4),'Formatted Data'!$A:$M,12,FALSE)</f>
        <v>6345</v>
      </c>
      <c r="N20" s="119">
        <f>VLOOKUP(N$3*100+ROW($A20)-ROW($A$4),'Formatted Data'!$A:$M,12,FALSE)</f>
        <v>6483</v>
      </c>
      <c r="O20" s="119">
        <f>VLOOKUP(O$3*100+ROW($A20)-ROW($A$4),'Formatted Data'!$A:$M,12,FALSE)</f>
        <v>6594</v>
      </c>
      <c r="P20" s="119">
        <f>VLOOKUP(P$3*100+ROW($A20)-ROW($A$4),'Formatted Data'!$A:$M,12,FALSE)</f>
        <v>6158</v>
      </c>
      <c r="Q20" s="119">
        <f>VLOOKUP(Q$3*100+ROW($A20)-ROW($A$4),'Formatted Data'!$A:$M,12,FALSE)</f>
        <v>5262</v>
      </c>
      <c r="R20" s="119">
        <f>VLOOKUP(R$3*100+ROW($A20)-ROW($A$4),'Formatted Data'!$A:$M,12,FALSE)</f>
        <v>5195</v>
      </c>
      <c r="S20" s="119">
        <f>VLOOKUP(S$3*100+ROW($A20)-ROW($A$4),'Formatted Data'!$A:$M,12,FALSE)</f>
        <v>6752</v>
      </c>
      <c r="T20" s="119">
        <f>VLOOKUP(T$3*100+ROW($A20)-ROW($A$4),'Formatted Data'!$A:$M,12,FALSE)</f>
        <v>8473</v>
      </c>
      <c r="U20" s="119">
        <f>VLOOKUP(U$3*100+ROW($A20)-ROW($A$4),'Formatted Data'!$A:$M,12,FALSE)</f>
        <v>8643</v>
      </c>
      <c r="V20" s="119">
        <f>VLOOKUP(V$3*100+ROW($A20)-ROW($A$4),'Formatted Data'!$A:$M,12,FALSE)</f>
        <v>8663</v>
      </c>
      <c r="W20" s="119">
        <f>VLOOKUP(W$3*100+ROW($A20)-ROW($A$4),'Formatted Data'!$A:$M,12,FALSE)</f>
        <v>8779</v>
      </c>
      <c r="X20" s="119">
        <f>VLOOKUP(X$3*100+ROW($A20)-ROW($A$4),'Formatted Data'!$A:$M,12,FALSE)</f>
        <v>8042</v>
      </c>
      <c r="Y20" s="119">
        <f>VLOOKUP(Y$3*100+ROW($A20)-ROW($A$4),'Formatted Data'!$A:$M,12,FALSE)</f>
        <v>7818</v>
      </c>
      <c r="Z20" s="119">
        <f>VLOOKUP(Z$3*100+ROW($A20)-ROW($A$4),'Formatted Data'!$A:$M,12,FALSE)</f>
        <v>7595</v>
      </c>
      <c r="AA20" s="119">
        <f>VLOOKUP(AA$3*100+ROW($A20)-ROW($A$4),'Formatted Data'!$A:$M,12,FALSE)</f>
        <v>6798</v>
      </c>
      <c r="AB20" s="119">
        <f>VLOOKUP(AB$3*100+ROW($A20)-ROW($A$4),'Formatted Data'!$A:$M,12,FALSE)</f>
        <v>9870</v>
      </c>
      <c r="AC20" s="119">
        <f t="shared" si="21"/>
        <v>9667</v>
      </c>
      <c r="AD20" s="119">
        <f>VLOOKUP(AD$3*100+ROW($A20)-ROW($A$4),'Formatted Data'!$A:$M,12,FALSE)</f>
        <v>9667</v>
      </c>
      <c r="AE20" s="119">
        <f>VLOOKUP(AE$3*100+ROW($A20)-ROW($A$4),'Formatted Data'!$A:$M,12,FALSE)</f>
        <v>9097</v>
      </c>
      <c r="AF20" s="119">
        <f>VLOOKUP(AF$3*100+ROW($A20)-ROW($A$4),'Formatted Data'!$A:$M,12,FALSE)</f>
        <v>8163</v>
      </c>
      <c r="AG20" s="119">
        <f>VLOOKUP(AG$3*100+ROW($A20)-ROW($A$4),'Formatted Data'!$A:$M,12,FALSE)</f>
        <v>7079</v>
      </c>
      <c r="AH20" s="119">
        <f>VLOOKUP(AH$3*100+ROW($A20)-ROW($A$4),'Formatted Data'!$A:$M,12,FALSE)</f>
        <v>7069</v>
      </c>
      <c r="AI20" s="119">
        <f>VLOOKUP(AI$3*100+ROW($A20)-ROW($A$4),'Formatted Data'!$A:$M,12,FALSE)</f>
        <v>4633</v>
      </c>
      <c r="AJ20" s="119">
        <f>VLOOKUP(AJ$3*100+ROW($A20)-ROW($A$4),'Formatted Data'!$A:$M,12,FALSE)</f>
        <v>4749</v>
      </c>
      <c r="AK20" s="119">
        <f>VLOOKUP(AK$3*100+ROW($A20)-ROW($A$4),'Formatted Data'!$A:$M,12,FALSE)</f>
        <v>6229</v>
      </c>
      <c r="AL20" s="119">
        <f>AM20*(1/(1+'2015 Mileage Linking Factors'!K20))</f>
        <v>4572.8246578058261</v>
      </c>
      <c r="AM20" s="119">
        <f>VLOOKUP(AM$3*100+ROW($A20)-ROW($A$4),'Formatted Data'!$A:$M,12,FALSE)</f>
        <v>4774</v>
      </c>
      <c r="AN20" s="119">
        <f>VLOOKUP(AN$3*100+ROW($A20)-ROW($A$4),'Formatted Data'!$A:$M,12,FALSE)</f>
        <v>6251</v>
      </c>
      <c r="AO20" s="119">
        <f>VLOOKUP(AO$3*100+ROW($A20)-ROW($A$4),'Formatted Data'!$A:$M,12,FALSE)</f>
        <v>6819</v>
      </c>
      <c r="AP20" s="119">
        <f>VLOOKUP(AP$3*100+ROW($A20)-ROW($A$4),'Formatted Data'!$A:$M,12,FALSE)</f>
        <v>6688</v>
      </c>
      <c r="AQ20" s="119">
        <f>VLOOKUP(AQ$3*100+ROW($A20)-ROW($A$4),'Formatted Data'!$A:$M,12,FALSE)</f>
        <v>7308</v>
      </c>
      <c r="AR20" s="119">
        <f>VLOOKUP(AR$3*100+ROW($A20)-ROW($A$4),'Formatted Data'!$A:$M,12,FALSE)</f>
        <v>7568</v>
      </c>
      <c r="AS20" s="119">
        <f>VLOOKUP(AS$3*100+ROW($A20)-ROW($A$4),'Formatted Data'!$A:$M,12,FALSE)</f>
        <v>8055</v>
      </c>
      <c r="AT20" s="119">
        <f>VLOOKUP(AT$3*100+ROW($A20)-ROW($A$4),'Formatted Data'!$A:$M,12,FALSE)</f>
        <v>8604</v>
      </c>
      <c r="AU20" s="119" t="e">
        <f>VLOOKUP(AU$3*100+ROW($A20)-ROW($A$4),'Formatted Data'!$A:$M,12,FALSE)</f>
        <v>#N/A</v>
      </c>
      <c r="AV20" s="119" t="e">
        <f>VLOOKUP(AV$3*100+ROW($A20)-ROW($A$4),'Formatted Data'!$A:$M,12,FALSE)</f>
        <v>#N/A</v>
      </c>
      <c r="AW20" s="119" t="e">
        <f>VLOOKUP(AW$3*100+ROW($A20)-ROW($A$4),'Formatted Data'!$A:$M,12,FALSE)</f>
        <v>#N/A</v>
      </c>
      <c r="AX20" s="119" t="e">
        <f>VLOOKUP(AX$3*100+ROW($A20)-ROW($A$4),'Formatted Data'!$A:$M,12,FALSE)</f>
        <v>#N/A</v>
      </c>
      <c r="AY20" s="119" t="e">
        <f>VLOOKUP(AY$3*100+ROW($A20)-ROW($A$4),'Formatted Data'!$A:$M,12,FALSE)</f>
        <v>#N/A</v>
      </c>
      <c r="AZ20" s="119" t="e">
        <f>VLOOKUP(AZ$3*100+ROW($A20)-ROW($A$4),'Formatted Data'!$A:$M,12,FALSE)</f>
        <v>#N/A</v>
      </c>
      <c r="BA20" s="119" t="e">
        <f>VLOOKUP(BA$3*100+ROW($A20)-ROW($A$4),'Formatted Data'!$A:$M,12,FALSE)</f>
        <v>#N/A</v>
      </c>
      <c r="BB20" s="119" t="e">
        <f>VLOOKUP(BB$3*100+ROW($A20)-ROW($A$4),'Formatted Data'!$A:$M,12,FALSE)</f>
        <v>#N/A</v>
      </c>
      <c r="BC20" s="119"/>
      <c r="BD20" s="79">
        <f t="shared" si="22"/>
        <v>-0.10493745885450956</v>
      </c>
      <c r="BE20" s="79">
        <f t="shared" si="23"/>
        <v>0.4518976169461606</v>
      </c>
      <c r="BF20" s="111">
        <f t="shared" si="24"/>
        <v>-2.0567375886524797E-2</v>
      </c>
      <c r="BG20" s="79">
        <f t="shared" si="25"/>
        <v>-5.89634840177925E-2</v>
      </c>
      <c r="BH20" s="79">
        <f t="shared" si="26"/>
        <v>-0.10267121028910631</v>
      </c>
      <c r="BI20" s="79">
        <f t="shared" si="27"/>
        <v>-0.13279431581526402</v>
      </c>
      <c r="BJ20" s="79">
        <f t="shared" si="28"/>
        <v>-1.4126289023873584E-3</v>
      </c>
      <c r="BK20" s="79">
        <f t="shared" si="29"/>
        <v>-0.34460319705757536</v>
      </c>
      <c r="BL20" s="79">
        <f t="shared" si="30"/>
        <v>2.5037772501618871E-2</v>
      </c>
      <c r="BM20" s="79">
        <f t="shared" si="31"/>
        <v>0.31164455674878933</v>
      </c>
      <c r="BN20" s="79">
        <f t="shared" si="32"/>
        <v>-0.26588141630986895</v>
      </c>
      <c r="BO20" s="79">
        <f t="shared" si="19"/>
        <v>0.30938416422287385</v>
      </c>
      <c r="BP20" s="79">
        <f t="shared" ref="BP20:CC35" si="33">IF(AN20&gt;0,AO20/AN20-1,0)</f>
        <v>9.0865461526155711E-2</v>
      </c>
      <c r="BQ20" s="79">
        <f t="shared" si="33"/>
        <v>-1.9211028009972098E-2</v>
      </c>
      <c r="BR20" s="79">
        <f t="shared" si="33"/>
        <v>9.2703349282296621E-2</v>
      </c>
      <c r="BS20" s="79">
        <f t="shared" si="33"/>
        <v>3.5577449370552738E-2</v>
      </c>
      <c r="BT20" s="79">
        <f t="shared" si="33"/>
        <v>6.4349894291754861E-2</v>
      </c>
      <c r="BU20" s="79">
        <f t="shared" si="33"/>
        <v>6.815642458100557E-2</v>
      </c>
      <c r="BV20" s="79" t="e">
        <f t="shared" si="33"/>
        <v>#N/A</v>
      </c>
      <c r="BW20" s="79" t="e">
        <f t="shared" si="33"/>
        <v>#N/A</v>
      </c>
      <c r="BX20" s="79" t="e">
        <f t="shared" si="33"/>
        <v>#N/A</v>
      </c>
      <c r="BY20" s="79" t="e">
        <f t="shared" si="33"/>
        <v>#N/A</v>
      </c>
      <c r="BZ20" s="79" t="e">
        <f t="shared" si="33"/>
        <v>#N/A</v>
      </c>
      <c r="CA20" s="79" t="e">
        <f t="shared" si="33"/>
        <v>#N/A</v>
      </c>
      <c r="CB20" s="79" t="e">
        <f t="shared" si="33"/>
        <v>#N/A</v>
      </c>
      <c r="CC20" s="79" t="e">
        <f t="shared" si="33"/>
        <v>#N/A</v>
      </c>
    </row>
    <row r="21" spans="1:248" x14ac:dyDescent="0.25">
      <c r="A21" s="112" t="s">
        <v>81</v>
      </c>
      <c r="B21" s="120">
        <f>'Nom Revenue'!B21</f>
        <v>0</v>
      </c>
      <c r="C21" s="63" t="str">
        <f>IF(B21=0,"",VLOOKUP('Nom Revenue'!A21,'Commodity Code List'!$B$2:$C$18,2,FALSE))</f>
        <v/>
      </c>
      <c r="D21" s="63" t="str">
        <f>'Formatted Data'!E19</f>
        <v>L</v>
      </c>
      <c r="E21" s="63" t="str">
        <f>'Formatted Data'!F19</f>
        <v>R</v>
      </c>
      <c r="F21" s="63" t="str">
        <f>'Formatted Data'!G19</f>
        <v>S</v>
      </c>
      <c r="G21" s="118">
        <f>VLOOKUP(G$3*100+ROW($A21)-ROW($A$4),'Formatted Data'!$A:$M,12,FALSE)</f>
        <v>3483</v>
      </c>
      <c r="H21" s="118">
        <f>VLOOKUP(H$3*100+ROW($A21)-ROW($A$4),'Formatted Data'!$A:$M,12,FALSE)</f>
        <v>5431</v>
      </c>
      <c r="I21" s="118">
        <f>VLOOKUP(I$3*100+ROW($A21)-ROW($A$4),'Formatted Data'!$A:$M,12,FALSE)</f>
        <v>4676</v>
      </c>
      <c r="J21" s="118">
        <f>VLOOKUP(J$3*100+ROW($A21)-ROW($A$4),'Formatted Data'!$A:$M,12,FALSE)</f>
        <v>5053</v>
      </c>
      <c r="K21" s="118">
        <f>VLOOKUP(K$3*100+ROW($A21)-ROW($A$4),'Formatted Data'!$A:$M,12,FALSE)</f>
        <v>5465</v>
      </c>
      <c r="L21" s="118">
        <f>VLOOKUP(L$3*100+ROW($A21)-ROW($A$4),'Formatted Data'!$A:$M,12,FALSE)</f>
        <v>6216</v>
      </c>
      <c r="M21" s="118">
        <f>VLOOKUP(M$3*100+ROW($A21)-ROW($A$4),'Formatted Data'!$A:$M,12,FALSE)</f>
        <v>6548</v>
      </c>
      <c r="N21" s="118">
        <f>VLOOKUP(N$3*100+ROW($A21)-ROW($A$4),'Formatted Data'!$A:$M,12,FALSE)</f>
        <v>6280</v>
      </c>
      <c r="O21" s="118">
        <f>VLOOKUP(O$3*100+ROW($A21)-ROW($A$4),'Formatted Data'!$A:$M,12,FALSE)</f>
        <v>6055</v>
      </c>
      <c r="P21" s="118">
        <f>VLOOKUP(P$3*100+ROW($A21)-ROW($A$4),'Formatted Data'!$A:$M,12,FALSE)</f>
        <v>5543</v>
      </c>
      <c r="Q21" s="118">
        <f>VLOOKUP(Q$3*100+ROW($A21)-ROW($A$4),'Formatted Data'!$A:$M,12,FALSE)</f>
        <v>6631</v>
      </c>
      <c r="R21" s="118">
        <f>VLOOKUP(R$3*100+ROW($A21)-ROW($A$4),'Formatted Data'!$A:$M,12,FALSE)</f>
        <v>6402</v>
      </c>
      <c r="S21" s="118">
        <f>VLOOKUP(S$3*100+ROW($A21)-ROW($A$4),'Formatted Data'!$A:$M,12,FALSE)</f>
        <v>5310</v>
      </c>
      <c r="T21" s="118">
        <f>VLOOKUP(T$3*100+ROW($A21)-ROW($A$4),'Formatted Data'!$A:$M,12,FALSE)</f>
        <v>3862</v>
      </c>
      <c r="U21" s="118">
        <f>VLOOKUP(U$3*100+ROW($A21)-ROW($A$4),'Formatted Data'!$A:$M,12,FALSE)</f>
        <v>4522</v>
      </c>
      <c r="V21" s="118">
        <f>VLOOKUP(V$3*100+ROW($A21)-ROW($A$4),'Formatted Data'!$A:$M,12,FALSE)</f>
        <v>4822</v>
      </c>
      <c r="W21" s="118">
        <f>VLOOKUP(W$3*100+ROW($A21)-ROW($A$4),'Formatted Data'!$A:$M,12,FALSE)</f>
        <v>4781</v>
      </c>
      <c r="X21" s="118">
        <f>VLOOKUP(X$3*100+ROW($A21)-ROW($A$4),'Formatted Data'!$A:$M,12,FALSE)</f>
        <v>4333</v>
      </c>
      <c r="Y21" s="118">
        <f>VLOOKUP(Y$3*100+ROW($A21)-ROW($A$4),'Formatted Data'!$A:$M,12,FALSE)</f>
        <v>4356</v>
      </c>
      <c r="Z21" s="118">
        <f>VLOOKUP(Z$3*100+ROW($A21)-ROW($A$4),'Formatted Data'!$A:$M,12,FALSE)</f>
        <v>4114</v>
      </c>
      <c r="AA21" s="118">
        <f>VLOOKUP(AA$3*100+ROW($A21)-ROW($A$4),'Formatted Data'!$A:$M,12,FALSE)</f>
        <v>4610</v>
      </c>
      <c r="AB21" s="118">
        <f>VLOOKUP(AB$3*100+ROW($A21)-ROW($A$4),'Formatted Data'!$A:$M,12,FALSE)</f>
        <v>5333</v>
      </c>
      <c r="AC21" s="118">
        <f t="shared" si="21"/>
        <v>5791</v>
      </c>
      <c r="AD21" s="118">
        <f>VLOOKUP(AD$3*100+ROW($A21)-ROW($A$4),'Formatted Data'!$A:$M,12,FALSE)</f>
        <v>5791</v>
      </c>
      <c r="AE21" s="118">
        <f>VLOOKUP(AE$3*100+ROW($A21)-ROW($A$4),'Formatted Data'!$A:$M,12,FALSE)</f>
        <v>6410</v>
      </c>
      <c r="AF21" s="118">
        <f>VLOOKUP(AF$3*100+ROW($A21)-ROW($A$4),'Formatted Data'!$A:$M,12,FALSE)</f>
        <v>6266</v>
      </c>
      <c r="AG21" s="118">
        <f>VLOOKUP(AG$3*100+ROW($A21)-ROW($A$4),'Formatted Data'!$A:$M,12,FALSE)</f>
        <v>5777</v>
      </c>
      <c r="AH21" s="118">
        <f>VLOOKUP(AH$3*100+ROW($A21)-ROW($A$4),'Formatted Data'!$A:$M,12,FALSE)</f>
        <v>5001</v>
      </c>
      <c r="AI21" s="118">
        <f>VLOOKUP(AI$3*100+ROW($A21)-ROW($A$4),'Formatted Data'!$A:$M,12,FALSE)</f>
        <v>5326</v>
      </c>
      <c r="AJ21" s="118">
        <f>VLOOKUP(AJ$3*100+ROW($A21)-ROW($A$4),'Formatted Data'!$A:$M,12,FALSE)</f>
        <v>5112</v>
      </c>
      <c r="AK21" s="118">
        <f>VLOOKUP(AK$3*100+ROW($A21)-ROW($A$4),'Formatted Data'!$A:$M,12,FALSE)</f>
        <v>4732</v>
      </c>
      <c r="AL21" s="118">
        <f>AM21*(1/(1+'2015 Mileage Linking Factors'!K21))</f>
        <v>5789.3071285669066</v>
      </c>
      <c r="AM21" s="118">
        <f>VLOOKUP(AM$3*100+ROW($A21)-ROW($A$4),'Formatted Data'!$A:$M,12,FALSE)</f>
        <v>6044</v>
      </c>
      <c r="AN21" s="118">
        <f>VLOOKUP(AN$3*100+ROW($A21)-ROW($A$4),'Formatted Data'!$A:$M,12,FALSE)</f>
        <v>4704</v>
      </c>
      <c r="AO21" s="118">
        <f>VLOOKUP(AO$3*100+ROW($A21)-ROW($A$4),'Formatted Data'!$A:$M,12,FALSE)</f>
        <v>5111</v>
      </c>
      <c r="AP21" s="118">
        <f>VLOOKUP(AP$3*100+ROW($A21)-ROW($A$4),'Formatted Data'!$A:$M,12,FALSE)</f>
        <v>4616</v>
      </c>
      <c r="AQ21" s="118">
        <f>VLOOKUP(AQ$3*100+ROW($A21)-ROW($A$4),'Formatted Data'!$A:$M,12,FALSE)</f>
        <v>4422</v>
      </c>
      <c r="AR21" s="118">
        <f>VLOOKUP(AR$3*100+ROW($A21)-ROW($A$4),'Formatted Data'!$A:$M,12,FALSE)</f>
        <v>4273</v>
      </c>
      <c r="AS21" s="118">
        <f>VLOOKUP(AS$3*100+ROW($A21)-ROW($A$4),'Formatted Data'!$A:$M,12,FALSE)</f>
        <v>5042</v>
      </c>
      <c r="AT21" s="118">
        <f>VLOOKUP(AT$3*100+ROW($A21)-ROW($A$4),'Formatted Data'!$A:$M,12,FALSE)</f>
        <v>4872</v>
      </c>
      <c r="AU21" s="118" t="e">
        <f>VLOOKUP(AU$3*100+ROW($A21)-ROW($A$4),'Formatted Data'!$A:$M,12,FALSE)</f>
        <v>#N/A</v>
      </c>
      <c r="AV21" s="118" t="e">
        <f>VLOOKUP(AV$3*100+ROW($A21)-ROW($A$4),'Formatted Data'!$A:$M,12,FALSE)</f>
        <v>#N/A</v>
      </c>
      <c r="AW21" s="118" t="e">
        <f>VLOOKUP(AW$3*100+ROW($A21)-ROW($A$4),'Formatted Data'!$A:$M,12,FALSE)</f>
        <v>#N/A</v>
      </c>
      <c r="AX21" s="118" t="e">
        <f>VLOOKUP(AX$3*100+ROW($A21)-ROW($A$4),'Formatted Data'!$A:$M,12,FALSE)</f>
        <v>#N/A</v>
      </c>
      <c r="AY21" s="118" t="e">
        <f>VLOOKUP(AY$3*100+ROW($A21)-ROW($A$4),'Formatted Data'!$A:$M,12,FALSE)</f>
        <v>#N/A</v>
      </c>
      <c r="AZ21" s="118" t="e">
        <f>VLOOKUP(AZ$3*100+ROW($A21)-ROW($A$4),'Formatted Data'!$A:$M,12,FALSE)</f>
        <v>#N/A</v>
      </c>
      <c r="BA21" s="118" t="e">
        <f>VLOOKUP(BA$3*100+ROW($A21)-ROW($A$4),'Formatted Data'!$A:$M,12,FALSE)</f>
        <v>#N/A</v>
      </c>
      <c r="BB21" s="118" t="e">
        <f>VLOOKUP(BB$3*100+ROW($A21)-ROW($A$4),'Formatted Data'!$A:$M,12,FALSE)</f>
        <v>#N/A</v>
      </c>
      <c r="BC21" s="118"/>
      <c r="BD21" s="78">
        <f t="shared" si="22"/>
        <v>0.12056392805055904</v>
      </c>
      <c r="BE21" s="78">
        <f t="shared" si="23"/>
        <v>0.15683297180043376</v>
      </c>
      <c r="BF21" s="78">
        <f t="shared" si="24"/>
        <v>8.5880367522970236E-2</v>
      </c>
      <c r="BG21" s="78">
        <f t="shared" si="25"/>
        <v>0.10689000172681751</v>
      </c>
      <c r="BH21" s="78">
        <f t="shared" si="26"/>
        <v>-2.2464898595943805E-2</v>
      </c>
      <c r="BI21" s="78">
        <f t="shared" si="27"/>
        <v>-7.8040217044366367E-2</v>
      </c>
      <c r="BJ21" s="78">
        <f t="shared" si="28"/>
        <v>-0.13432577462350703</v>
      </c>
      <c r="BK21" s="78">
        <f t="shared" si="29"/>
        <v>6.4987002599480093E-2</v>
      </c>
      <c r="BL21" s="78">
        <f t="shared" si="30"/>
        <v>-4.0180247840781114E-2</v>
      </c>
      <c r="BM21" s="78">
        <f t="shared" si="31"/>
        <v>-7.4334898278560213E-2</v>
      </c>
      <c r="BN21" s="78">
        <f t="shared" si="32"/>
        <v>0.22343768566502686</v>
      </c>
      <c r="BO21" s="78">
        <f t="shared" si="19"/>
        <v>-0.22170747849106553</v>
      </c>
      <c r="BP21" s="78">
        <f t="shared" si="33"/>
        <v>8.6522108843537504E-2</v>
      </c>
      <c r="BQ21" s="78">
        <f t="shared" si="33"/>
        <v>-9.6849931520250454E-2</v>
      </c>
      <c r="BR21" s="78">
        <f t="shared" si="33"/>
        <v>-4.2027729636048505E-2</v>
      </c>
      <c r="BS21" s="78">
        <f t="shared" si="33"/>
        <v>-3.3695160560832216E-2</v>
      </c>
      <c r="BT21" s="78">
        <f t="shared" si="33"/>
        <v>0.17996723613386378</v>
      </c>
      <c r="BU21" s="78">
        <f t="shared" si="33"/>
        <v>-3.3716779055930179E-2</v>
      </c>
      <c r="BV21" s="78" t="e">
        <f t="shared" si="33"/>
        <v>#N/A</v>
      </c>
      <c r="BW21" s="78" t="e">
        <f t="shared" si="33"/>
        <v>#N/A</v>
      </c>
      <c r="BX21" s="78" t="e">
        <f t="shared" si="33"/>
        <v>#N/A</v>
      </c>
      <c r="BY21" s="78" t="e">
        <f t="shared" si="33"/>
        <v>#N/A</v>
      </c>
      <c r="BZ21" s="78" t="e">
        <f t="shared" si="33"/>
        <v>#N/A</v>
      </c>
      <c r="CA21" s="78" t="e">
        <f t="shared" si="33"/>
        <v>#N/A</v>
      </c>
      <c r="CB21" s="78" t="e">
        <f t="shared" si="33"/>
        <v>#N/A</v>
      </c>
      <c r="CC21" s="78" t="e">
        <f t="shared" si="33"/>
        <v>#N/A</v>
      </c>
    </row>
    <row r="22" spans="1:248" x14ac:dyDescent="0.25">
      <c r="A22" s="112" t="s">
        <v>81</v>
      </c>
      <c r="B22" s="120">
        <f>'Nom Revenue'!B22</f>
        <v>0</v>
      </c>
      <c r="C22" s="63" t="str">
        <f>IF(B22=0,"",VLOOKUP('Nom Revenue'!A22,'Commodity Code List'!$B$2:$C$18,2,FALSE))</f>
        <v/>
      </c>
      <c r="D22" s="63" t="str">
        <f>'Formatted Data'!E20</f>
        <v>L</v>
      </c>
      <c r="E22" s="63" t="str">
        <f>'Formatted Data'!F20</f>
        <v>R</v>
      </c>
      <c r="F22" s="63" t="str">
        <f>'Formatted Data'!G20</f>
        <v>M</v>
      </c>
      <c r="G22" s="118">
        <f>VLOOKUP(G$3*100+ROW($A22)-ROW($A$4),'Formatted Data'!$A:$M,12,FALSE)</f>
        <v>4681</v>
      </c>
      <c r="H22" s="118">
        <f>VLOOKUP(H$3*100+ROW($A22)-ROW($A$4),'Formatted Data'!$A:$M,12,FALSE)</f>
        <v>6197</v>
      </c>
      <c r="I22" s="118">
        <f>VLOOKUP(I$3*100+ROW($A22)-ROW($A$4),'Formatted Data'!$A:$M,12,FALSE)</f>
        <v>10036</v>
      </c>
      <c r="J22" s="118">
        <f>VLOOKUP(J$3*100+ROW($A22)-ROW($A$4),'Formatted Data'!$A:$M,12,FALSE)</f>
        <v>8197</v>
      </c>
      <c r="K22" s="118">
        <f>VLOOKUP(K$3*100+ROW($A22)-ROW($A$4),'Formatted Data'!$A:$M,12,FALSE)</f>
        <v>9468</v>
      </c>
      <c r="L22" s="118">
        <f>VLOOKUP(L$3*100+ROW($A22)-ROW($A$4),'Formatted Data'!$A:$M,12,FALSE)</f>
        <v>9562</v>
      </c>
      <c r="M22" s="118">
        <f>VLOOKUP(M$3*100+ROW($A22)-ROW($A$4),'Formatted Data'!$A:$M,12,FALSE)</f>
        <v>9969</v>
      </c>
      <c r="N22" s="118">
        <f>VLOOKUP(N$3*100+ROW($A22)-ROW($A$4),'Formatted Data'!$A:$M,12,FALSE)</f>
        <v>12209</v>
      </c>
      <c r="O22" s="118">
        <f>VLOOKUP(O$3*100+ROW($A22)-ROW($A$4),'Formatted Data'!$A:$M,12,FALSE)</f>
        <v>13146</v>
      </c>
      <c r="P22" s="118">
        <f>VLOOKUP(P$3*100+ROW($A22)-ROW($A$4),'Formatted Data'!$A:$M,12,FALSE)</f>
        <v>12967</v>
      </c>
      <c r="Q22" s="118">
        <f>VLOOKUP(Q$3*100+ROW($A22)-ROW($A$4),'Formatted Data'!$A:$M,12,FALSE)</f>
        <v>17841</v>
      </c>
      <c r="R22" s="118">
        <f>VLOOKUP(R$3*100+ROW($A22)-ROW($A$4),'Formatted Data'!$A:$M,12,FALSE)</f>
        <v>16573</v>
      </c>
      <c r="S22" s="118">
        <f>VLOOKUP(S$3*100+ROW($A22)-ROW($A$4),'Formatted Data'!$A:$M,12,FALSE)</f>
        <v>14062</v>
      </c>
      <c r="T22" s="118">
        <f>VLOOKUP(T$3*100+ROW($A22)-ROW($A$4),'Formatted Data'!$A:$M,12,FALSE)</f>
        <v>11631</v>
      </c>
      <c r="U22" s="118">
        <f>VLOOKUP(U$3*100+ROW($A22)-ROW($A$4),'Formatted Data'!$A:$M,12,FALSE)</f>
        <v>11049</v>
      </c>
      <c r="V22" s="118">
        <f>VLOOKUP(V$3*100+ROW($A22)-ROW($A$4),'Formatted Data'!$A:$M,12,FALSE)</f>
        <v>11706</v>
      </c>
      <c r="W22" s="118">
        <f>VLOOKUP(W$3*100+ROW($A22)-ROW($A$4),'Formatted Data'!$A:$M,12,FALSE)</f>
        <v>12675</v>
      </c>
      <c r="X22" s="118">
        <f>VLOOKUP(X$3*100+ROW($A22)-ROW($A$4),'Formatted Data'!$A:$M,12,FALSE)</f>
        <v>9480</v>
      </c>
      <c r="Y22" s="118">
        <f>VLOOKUP(Y$3*100+ROW($A22)-ROW($A$4),'Formatted Data'!$A:$M,12,FALSE)</f>
        <v>11208</v>
      </c>
      <c r="Z22" s="118">
        <f>VLOOKUP(Z$3*100+ROW($A22)-ROW($A$4),'Formatted Data'!$A:$M,12,FALSE)</f>
        <v>10827</v>
      </c>
      <c r="AA22" s="118">
        <f>VLOOKUP(AA$3*100+ROW($A22)-ROW($A$4),'Formatted Data'!$A:$M,12,FALSE)</f>
        <v>16148</v>
      </c>
      <c r="AB22" s="118">
        <f>VLOOKUP(AB$3*100+ROW($A22)-ROW($A$4),'Formatted Data'!$A:$M,12,FALSE)</f>
        <v>15307</v>
      </c>
      <c r="AC22" s="118">
        <f t="shared" si="21"/>
        <v>12985</v>
      </c>
      <c r="AD22" s="118">
        <f>VLOOKUP(AD$3*100+ROW($A22)-ROW($A$4),'Formatted Data'!$A:$M,12,FALSE)</f>
        <v>12985</v>
      </c>
      <c r="AE22" s="118">
        <f>VLOOKUP(AE$3*100+ROW($A22)-ROW($A$4),'Formatted Data'!$A:$M,12,FALSE)</f>
        <v>14196</v>
      </c>
      <c r="AF22" s="118">
        <f>VLOOKUP(AF$3*100+ROW($A22)-ROW($A$4),'Formatted Data'!$A:$M,12,FALSE)</f>
        <v>13438</v>
      </c>
      <c r="AG22" s="118">
        <f>VLOOKUP(AG$3*100+ROW($A22)-ROW($A$4),'Formatted Data'!$A:$M,12,FALSE)</f>
        <v>12614</v>
      </c>
      <c r="AH22" s="118">
        <f>VLOOKUP(AH$3*100+ROW($A22)-ROW($A$4),'Formatted Data'!$A:$M,12,FALSE)</f>
        <v>10049</v>
      </c>
      <c r="AI22" s="118">
        <f>VLOOKUP(AI$3*100+ROW($A22)-ROW($A$4),'Formatted Data'!$A:$M,12,FALSE)</f>
        <v>8958</v>
      </c>
      <c r="AJ22" s="118">
        <f>VLOOKUP(AJ$3*100+ROW($A22)-ROW($A$4),'Formatted Data'!$A:$M,12,FALSE)</f>
        <v>8877</v>
      </c>
      <c r="AK22" s="118">
        <f>VLOOKUP(AK$3*100+ROW($A22)-ROW($A$4),'Formatted Data'!$A:$M,12,FALSE)</f>
        <v>9114</v>
      </c>
      <c r="AL22" s="118">
        <f>AM22*(1/(1+'2015 Mileage Linking Factors'!K22))</f>
        <v>11524.974085194743</v>
      </c>
      <c r="AM22" s="118">
        <f>VLOOKUP(AM$3*100+ROW($A22)-ROW($A$4),'Formatted Data'!$A:$M,12,FALSE)</f>
        <v>12032</v>
      </c>
      <c r="AN22" s="118">
        <f>VLOOKUP(AN$3*100+ROW($A22)-ROW($A$4),'Formatted Data'!$A:$M,12,FALSE)</f>
        <v>10577</v>
      </c>
      <c r="AO22" s="118">
        <f>VLOOKUP(AO$3*100+ROW($A22)-ROW($A$4),'Formatted Data'!$A:$M,12,FALSE)</f>
        <v>9711</v>
      </c>
      <c r="AP22" s="118">
        <f>VLOOKUP(AP$3*100+ROW($A22)-ROW($A$4),'Formatted Data'!$A:$M,12,FALSE)</f>
        <v>7761</v>
      </c>
      <c r="AQ22" s="118">
        <f>VLOOKUP(AQ$3*100+ROW($A22)-ROW($A$4),'Formatted Data'!$A:$M,12,FALSE)</f>
        <v>7945</v>
      </c>
      <c r="AR22" s="118">
        <f>VLOOKUP(AR$3*100+ROW($A22)-ROW($A$4),'Formatted Data'!$A:$M,12,FALSE)</f>
        <v>7460</v>
      </c>
      <c r="AS22" s="118">
        <f>VLOOKUP(AS$3*100+ROW($A22)-ROW($A$4),'Formatted Data'!$A:$M,12,FALSE)</f>
        <v>8709</v>
      </c>
      <c r="AT22" s="118">
        <f>VLOOKUP(AT$3*100+ROW($A22)-ROW($A$4),'Formatted Data'!$A:$M,12,FALSE)</f>
        <v>9401</v>
      </c>
      <c r="AU22" s="118" t="e">
        <f>VLOOKUP(AU$3*100+ROW($A22)-ROW($A$4),'Formatted Data'!$A:$M,12,FALSE)</f>
        <v>#N/A</v>
      </c>
      <c r="AV22" s="118" t="e">
        <f>VLOOKUP(AV$3*100+ROW($A22)-ROW($A$4),'Formatted Data'!$A:$M,12,FALSE)</f>
        <v>#N/A</v>
      </c>
      <c r="AW22" s="118" t="e">
        <f>VLOOKUP(AW$3*100+ROW($A22)-ROW($A$4),'Formatted Data'!$A:$M,12,FALSE)</f>
        <v>#N/A</v>
      </c>
      <c r="AX22" s="118" t="e">
        <f>VLOOKUP(AX$3*100+ROW($A22)-ROW($A$4),'Formatted Data'!$A:$M,12,FALSE)</f>
        <v>#N/A</v>
      </c>
      <c r="AY22" s="118" t="e">
        <f>VLOOKUP(AY$3*100+ROW($A22)-ROW($A$4),'Formatted Data'!$A:$M,12,FALSE)</f>
        <v>#N/A</v>
      </c>
      <c r="AZ22" s="118" t="e">
        <f>VLOOKUP(AZ$3*100+ROW($A22)-ROW($A$4),'Formatted Data'!$A:$M,12,FALSE)</f>
        <v>#N/A</v>
      </c>
      <c r="BA22" s="118" t="e">
        <f>VLOOKUP(BA$3*100+ROW($A22)-ROW($A$4),'Formatted Data'!$A:$M,12,FALSE)</f>
        <v>#N/A</v>
      </c>
      <c r="BB22" s="118" t="e">
        <f>VLOOKUP(BB$3*100+ROW($A22)-ROW($A$4),'Formatted Data'!$A:$M,12,FALSE)</f>
        <v>#N/A</v>
      </c>
      <c r="BC22" s="118"/>
      <c r="BD22" s="78">
        <f t="shared" si="22"/>
        <v>0.49145654382562109</v>
      </c>
      <c r="BE22" s="78">
        <f t="shared" si="23"/>
        <v>-5.2080753034431493E-2</v>
      </c>
      <c r="BF22" s="78">
        <f t="shared" si="24"/>
        <v>-0.15169530280263932</v>
      </c>
      <c r="BG22" s="78">
        <f t="shared" si="25"/>
        <v>9.3261455525606385E-2</v>
      </c>
      <c r="BH22" s="78">
        <f t="shared" si="26"/>
        <v>-5.3395322626091812E-2</v>
      </c>
      <c r="BI22" s="78">
        <f t="shared" si="27"/>
        <v>-6.1318648608423842E-2</v>
      </c>
      <c r="BJ22" s="78">
        <f t="shared" si="28"/>
        <v>-0.20334548913905182</v>
      </c>
      <c r="BK22" s="78">
        <f t="shared" si="29"/>
        <v>-0.10856801671808136</v>
      </c>
      <c r="BL22" s="78">
        <f t="shared" si="30"/>
        <v>-9.0421969189551366E-3</v>
      </c>
      <c r="BM22" s="78">
        <f t="shared" si="31"/>
        <v>2.6698208854342598E-2</v>
      </c>
      <c r="BN22" s="78">
        <f t="shared" si="32"/>
        <v>0.26453522988750744</v>
      </c>
      <c r="BO22" s="78">
        <f t="shared" si="19"/>
        <v>-0.12092752659574468</v>
      </c>
      <c r="BP22" s="78">
        <f t="shared" si="33"/>
        <v>-8.1875768176231434E-2</v>
      </c>
      <c r="BQ22" s="78">
        <f t="shared" si="33"/>
        <v>-0.20080321285140568</v>
      </c>
      <c r="BR22" s="78">
        <f t="shared" si="33"/>
        <v>2.3708285014817587E-2</v>
      </c>
      <c r="BS22" s="78">
        <f t="shared" si="33"/>
        <v>-6.1044682190056654E-2</v>
      </c>
      <c r="BT22" s="78">
        <f t="shared" si="33"/>
        <v>0.16742627345844507</v>
      </c>
      <c r="BU22" s="78">
        <f t="shared" si="33"/>
        <v>7.9458031921001204E-2</v>
      </c>
      <c r="BV22" s="78" t="e">
        <f t="shared" si="33"/>
        <v>#N/A</v>
      </c>
      <c r="BW22" s="78" t="e">
        <f t="shared" si="33"/>
        <v>#N/A</v>
      </c>
      <c r="BX22" s="78" t="e">
        <f t="shared" si="33"/>
        <v>#N/A</v>
      </c>
      <c r="BY22" s="78" t="e">
        <f t="shared" si="33"/>
        <v>#N/A</v>
      </c>
      <c r="BZ22" s="78" t="e">
        <f t="shared" si="33"/>
        <v>#N/A</v>
      </c>
      <c r="CA22" s="78" t="e">
        <f t="shared" si="33"/>
        <v>#N/A</v>
      </c>
      <c r="CB22" s="78" t="e">
        <f t="shared" si="33"/>
        <v>#N/A</v>
      </c>
      <c r="CC22" s="78" t="e">
        <f t="shared" si="33"/>
        <v>#N/A</v>
      </c>
    </row>
    <row r="23" spans="1:248" x14ac:dyDescent="0.25">
      <c r="A23" s="112" t="s">
        <v>81</v>
      </c>
      <c r="B23" s="120">
        <f>'Nom Revenue'!B23</f>
        <v>0</v>
      </c>
      <c r="C23" s="63" t="str">
        <f>IF(B23=0,"",VLOOKUP('Nom Revenue'!A23,'Commodity Code List'!$B$2:$C$18,2,FALSE))</f>
        <v/>
      </c>
      <c r="D23" s="63" t="str">
        <f>'Formatted Data'!E21</f>
        <v>L</v>
      </c>
      <c r="E23" s="63" t="str">
        <f>'Formatted Data'!F21</f>
        <v>R</v>
      </c>
      <c r="F23" s="63" t="str">
        <f>'Formatted Data'!G21</f>
        <v>U</v>
      </c>
      <c r="G23" s="118">
        <f>VLOOKUP(G$3*100+ROW($A23)-ROW($A$4),'Formatted Data'!$A:$M,12,FALSE)</f>
        <v>11858</v>
      </c>
      <c r="H23" s="118">
        <f>VLOOKUP(H$3*100+ROW($A23)-ROW($A$4),'Formatted Data'!$A:$M,12,FALSE)</f>
        <v>11742</v>
      </c>
      <c r="I23" s="118">
        <f>VLOOKUP(I$3*100+ROW($A23)-ROW($A$4),'Formatted Data'!$A:$M,12,FALSE)</f>
        <v>15382</v>
      </c>
      <c r="J23" s="118">
        <f>VLOOKUP(J$3*100+ROW($A23)-ROW($A$4),'Formatted Data'!$A:$M,12,FALSE)</f>
        <v>21053</v>
      </c>
      <c r="K23" s="118">
        <f>VLOOKUP(K$3*100+ROW($A23)-ROW($A$4),'Formatted Data'!$A:$M,12,FALSE)</f>
        <v>23723</v>
      </c>
      <c r="L23" s="118">
        <f>VLOOKUP(L$3*100+ROW($A23)-ROW($A$4),'Formatted Data'!$A:$M,12,FALSE)</f>
        <v>19592</v>
      </c>
      <c r="M23" s="118">
        <f>VLOOKUP(M$3*100+ROW($A23)-ROW($A$4),'Formatted Data'!$A:$M,12,FALSE)</f>
        <v>17304</v>
      </c>
      <c r="N23" s="118">
        <f>VLOOKUP(N$3*100+ROW($A23)-ROW($A$4),'Formatted Data'!$A:$M,12,FALSE)</f>
        <v>17845</v>
      </c>
      <c r="O23" s="118">
        <f>VLOOKUP(O$3*100+ROW($A23)-ROW($A$4),'Formatted Data'!$A:$M,12,FALSE)</f>
        <v>17597</v>
      </c>
      <c r="P23" s="118">
        <f>VLOOKUP(P$3*100+ROW($A23)-ROW($A$4),'Formatted Data'!$A:$M,12,FALSE)</f>
        <v>13518</v>
      </c>
      <c r="Q23" s="118">
        <f>VLOOKUP(Q$3*100+ROW($A23)-ROW($A$4),'Formatted Data'!$A:$M,12,FALSE)</f>
        <v>30181</v>
      </c>
      <c r="R23" s="118">
        <f>VLOOKUP(R$3*100+ROW($A23)-ROW($A$4),'Formatted Data'!$A:$M,12,FALSE)</f>
        <v>20284</v>
      </c>
      <c r="S23" s="118">
        <f>VLOOKUP(S$3*100+ROW($A23)-ROW($A$4),'Formatted Data'!$A:$M,12,FALSE)</f>
        <v>20306</v>
      </c>
      <c r="T23" s="118">
        <f>VLOOKUP(T$3*100+ROW($A23)-ROW($A$4),'Formatted Data'!$A:$M,12,FALSE)</f>
        <v>17729</v>
      </c>
      <c r="U23" s="118">
        <f>VLOOKUP(U$3*100+ROW($A23)-ROW($A$4),'Formatted Data'!$A:$M,12,FALSE)</f>
        <v>28476</v>
      </c>
      <c r="V23" s="118">
        <f>VLOOKUP(V$3*100+ROW($A23)-ROW($A$4),'Formatted Data'!$A:$M,12,FALSE)</f>
        <v>29626</v>
      </c>
      <c r="W23" s="118">
        <f>VLOOKUP(W$3*100+ROW($A23)-ROW($A$4),'Formatted Data'!$A:$M,12,FALSE)</f>
        <v>39535</v>
      </c>
      <c r="X23" s="118">
        <f>VLOOKUP(X$3*100+ROW($A23)-ROW($A$4),'Formatted Data'!$A:$M,12,FALSE)</f>
        <v>41376</v>
      </c>
      <c r="Y23" s="118">
        <f>VLOOKUP(Y$3*100+ROW($A23)-ROW($A$4),'Formatted Data'!$A:$M,12,FALSE)</f>
        <v>45592</v>
      </c>
      <c r="Z23" s="118">
        <f>VLOOKUP(Z$3*100+ROW($A23)-ROW($A$4),'Formatted Data'!$A:$M,12,FALSE)</f>
        <v>52881</v>
      </c>
      <c r="AA23" s="118">
        <f>VLOOKUP(AA$3*100+ROW($A23)-ROW($A$4),'Formatted Data'!$A:$M,12,FALSE)</f>
        <v>61737</v>
      </c>
      <c r="AB23" s="118">
        <f>VLOOKUP(AB$3*100+ROW($A23)-ROW($A$4),'Formatted Data'!$A:$M,12,FALSE)</f>
        <v>74863</v>
      </c>
      <c r="AC23" s="118">
        <f t="shared" si="21"/>
        <v>72361</v>
      </c>
      <c r="AD23" s="118">
        <f>VLOOKUP(AD$3*100+ROW($A23)-ROW($A$4),'Formatted Data'!$A:$M,12,FALSE)</f>
        <v>72361</v>
      </c>
      <c r="AE23" s="118">
        <f>VLOOKUP(AE$3*100+ROW($A23)-ROW($A$4),'Formatted Data'!$A:$M,12,FALSE)</f>
        <v>80889</v>
      </c>
      <c r="AF23" s="118">
        <f>VLOOKUP(AF$3*100+ROW($A23)-ROW($A$4),'Formatted Data'!$A:$M,12,FALSE)</f>
        <v>69429</v>
      </c>
      <c r="AG23" s="118">
        <f>VLOOKUP(AG$3*100+ROW($A23)-ROW($A$4),'Formatted Data'!$A:$M,12,FALSE)</f>
        <v>82983</v>
      </c>
      <c r="AH23" s="118">
        <f>VLOOKUP(AH$3*100+ROW($A23)-ROW($A$4),'Formatted Data'!$A:$M,12,FALSE)</f>
        <v>67403</v>
      </c>
      <c r="AI23" s="118">
        <f>VLOOKUP(AI$3*100+ROW($A23)-ROW($A$4),'Formatted Data'!$A:$M,12,FALSE)</f>
        <v>60313</v>
      </c>
      <c r="AJ23" s="118">
        <f>VLOOKUP(AJ$3*100+ROW($A23)-ROW($A$4),'Formatted Data'!$A:$M,12,FALSE)</f>
        <v>54282</v>
      </c>
      <c r="AK23" s="118">
        <f>VLOOKUP(AK$3*100+ROW($A23)-ROW($A$4),'Formatted Data'!$A:$M,12,FALSE)</f>
        <v>75849</v>
      </c>
      <c r="AL23" s="118">
        <f>AM23*(1/(1+'2015 Mileage Linking Factors'!K23))</f>
        <v>77044.528388343912</v>
      </c>
      <c r="AM23" s="118">
        <f>VLOOKUP(AM$3*100+ROW($A23)-ROW($A$4),'Formatted Data'!$A:$M,12,FALSE)</f>
        <v>80434</v>
      </c>
      <c r="AN23" s="118">
        <f>VLOOKUP(AN$3*100+ROW($A23)-ROW($A$4),'Formatted Data'!$A:$M,12,FALSE)</f>
        <v>96368</v>
      </c>
      <c r="AO23" s="118">
        <f>VLOOKUP(AO$3*100+ROW($A23)-ROW($A$4),'Formatted Data'!$A:$M,12,FALSE)</f>
        <v>90489</v>
      </c>
      <c r="AP23" s="118">
        <f>VLOOKUP(AP$3*100+ROW($A23)-ROW($A$4),'Formatted Data'!$A:$M,12,FALSE)</f>
        <v>96973</v>
      </c>
      <c r="AQ23" s="118">
        <f>VLOOKUP(AQ$3*100+ROW($A23)-ROW($A$4),'Formatted Data'!$A:$M,12,FALSE)</f>
        <v>78437</v>
      </c>
      <c r="AR23" s="118">
        <f>VLOOKUP(AR$3*100+ROW($A23)-ROW($A$4),'Formatted Data'!$A:$M,12,FALSE)</f>
        <v>93608</v>
      </c>
      <c r="AS23" s="118">
        <f>VLOOKUP(AS$3*100+ROW($A23)-ROW($A$4),'Formatted Data'!$A:$M,12,FALSE)</f>
        <v>99280</v>
      </c>
      <c r="AT23" s="118">
        <f>VLOOKUP(AT$3*100+ROW($A23)-ROW($A$4),'Formatted Data'!$A:$M,12,FALSE)</f>
        <v>109411</v>
      </c>
      <c r="AU23" s="118" t="e">
        <f>VLOOKUP(AU$3*100+ROW($A23)-ROW($A$4),'Formatted Data'!$A:$M,12,FALSE)</f>
        <v>#N/A</v>
      </c>
      <c r="AV23" s="118" t="e">
        <f>VLOOKUP(AV$3*100+ROW($A23)-ROW($A$4),'Formatted Data'!$A:$M,12,FALSE)</f>
        <v>#N/A</v>
      </c>
      <c r="AW23" s="118" t="e">
        <f>VLOOKUP(AW$3*100+ROW($A23)-ROW($A$4),'Formatted Data'!$A:$M,12,FALSE)</f>
        <v>#N/A</v>
      </c>
      <c r="AX23" s="118" t="e">
        <f>VLOOKUP(AX$3*100+ROW($A23)-ROW($A$4),'Formatted Data'!$A:$M,12,FALSE)</f>
        <v>#N/A</v>
      </c>
      <c r="AY23" s="118" t="e">
        <f>VLOOKUP(AY$3*100+ROW($A23)-ROW($A$4),'Formatted Data'!$A:$M,12,FALSE)</f>
        <v>#N/A</v>
      </c>
      <c r="AZ23" s="118" t="e">
        <f>VLOOKUP(AZ$3*100+ROW($A23)-ROW($A$4),'Formatted Data'!$A:$M,12,FALSE)</f>
        <v>#N/A</v>
      </c>
      <c r="BA23" s="118" t="e">
        <f>VLOOKUP(BA$3*100+ROW($A23)-ROW($A$4),'Formatted Data'!$A:$M,12,FALSE)</f>
        <v>#N/A</v>
      </c>
      <c r="BB23" s="118" t="e">
        <f>VLOOKUP(BB$3*100+ROW($A23)-ROW($A$4),'Formatted Data'!$A:$M,12,FALSE)</f>
        <v>#N/A</v>
      </c>
      <c r="BC23" s="118"/>
      <c r="BD23" s="78">
        <f t="shared" si="22"/>
        <v>0.16747035797356324</v>
      </c>
      <c r="BE23" s="78">
        <f t="shared" si="23"/>
        <v>0.21261156194826447</v>
      </c>
      <c r="BF23" s="78">
        <f t="shared" si="24"/>
        <v>-3.3421049116385881E-2</v>
      </c>
      <c r="BG23" s="78">
        <f t="shared" si="25"/>
        <v>0.11785353989027247</v>
      </c>
      <c r="BH23" s="78">
        <f t="shared" si="26"/>
        <v>-0.14167562956644286</v>
      </c>
      <c r="BI23" s="78">
        <f t="shared" si="27"/>
        <v>0.19522101715421503</v>
      </c>
      <c r="BJ23" s="78">
        <f t="shared" si="28"/>
        <v>-0.18774929804899798</v>
      </c>
      <c r="BK23" s="78">
        <f t="shared" si="29"/>
        <v>-0.10518819637108145</v>
      </c>
      <c r="BL23" s="78">
        <f t="shared" si="30"/>
        <v>-9.9995025947971383E-2</v>
      </c>
      <c r="BM23" s="78">
        <f t="shared" si="31"/>
        <v>0.39731402674919858</v>
      </c>
      <c r="BN23" s="78">
        <f t="shared" si="32"/>
        <v>1.5761953201016699E-2</v>
      </c>
      <c r="BO23" s="78">
        <f t="shared" si="19"/>
        <v>0.19810030584081351</v>
      </c>
      <c r="BP23" s="78">
        <f t="shared" si="33"/>
        <v>-6.1005728042503704E-2</v>
      </c>
      <c r="BQ23" s="78">
        <f t="shared" si="33"/>
        <v>7.1655118301672038E-2</v>
      </c>
      <c r="BR23" s="78">
        <f t="shared" si="33"/>
        <v>-0.19114598908974667</v>
      </c>
      <c r="BS23" s="78">
        <f t="shared" si="33"/>
        <v>0.19341637237528198</v>
      </c>
      <c r="BT23" s="78">
        <f t="shared" si="33"/>
        <v>6.0593111699854818E-2</v>
      </c>
      <c r="BU23" s="78">
        <f t="shared" si="33"/>
        <v>0.10204472199838843</v>
      </c>
      <c r="BV23" s="78" t="e">
        <f t="shared" si="33"/>
        <v>#N/A</v>
      </c>
      <c r="BW23" s="78" t="e">
        <f t="shared" si="33"/>
        <v>#N/A</v>
      </c>
      <c r="BX23" s="78" t="e">
        <f t="shared" si="33"/>
        <v>#N/A</v>
      </c>
      <c r="BY23" s="78" t="e">
        <f t="shared" si="33"/>
        <v>#N/A</v>
      </c>
      <c r="BZ23" s="78" t="e">
        <f t="shared" si="33"/>
        <v>#N/A</v>
      </c>
      <c r="CA23" s="78" t="e">
        <f t="shared" si="33"/>
        <v>#N/A</v>
      </c>
      <c r="CB23" s="78" t="e">
        <f t="shared" si="33"/>
        <v>#N/A</v>
      </c>
      <c r="CC23" s="78" t="e">
        <f t="shared" si="33"/>
        <v>#N/A</v>
      </c>
    </row>
    <row r="24" spans="1:248" x14ac:dyDescent="0.25">
      <c r="A24" s="113" t="s">
        <v>81</v>
      </c>
      <c r="B24" s="42">
        <f>'Nom Revenue'!B24</f>
        <v>0</v>
      </c>
      <c r="C24" s="69" t="str">
        <f>IF(B24=0,"",VLOOKUP('Nom Revenue'!A24,'Commodity Code List'!$B$2:$C$18,2,FALSE))</f>
        <v/>
      </c>
      <c r="D24" s="69" t="str">
        <f>'Formatted Data'!E22</f>
        <v>L</v>
      </c>
      <c r="E24" s="69" t="str">
        <f>'Formatted Data'!F22</f>
        <v>P</v>
      </c>
      <c r="F24" s="69" t="str">
        <f>'Formatted Data'!G22</f>
        <v>S</v>
      </c>
      <c r="G24" s="119">
        <f>VLOOKUP(G$3*100+ROW($A24)-ROW($A$4),'Formatted Data'!$A:$M,12,FALSE)</f>
        <v>1320</v>
      </c>
      <c r="H24" s="119">
        <f>VLOOKUP(H$3*100+ROW($A24)-ROW($A$4),'Formatted Data'!$A:$M,12,FALSE)</f>
        <v>2077</v>
      </c>
      <c r="I24" s="119">
        <f>VLOOKUP(I$3*100+ROW($A24)-ROW($A$4),'Formatted Data'!$A:$M,12,FALSE)</f>
        <v>2288</v>
      </c>
      <c r="J24" s="119">
        <f>VLOOKUP(J$3*100+ROW($A24)-ROW($A$4),'Formatted Data'!$A:$M,12,FALSE)</f>
        <v>2388</v>
      </c>
      <c r="K24" s="119">
        <f>VLOOKUP(K$3*100+ROW($A24)-ROW($A$4),'Formatted Data'!$A:$M,12,FALSE)</f>
        <v>2139</v>
      </c>
      <c r="L24" s="119">
        <f>VLOOKUP(L$3*100+ROW($A24)-ROW($A$4),'Formatted Data'!$A:$M,12,FALSE)</f>
        <v>2680</v>
      </c>
      <c r="M24" s="119">
        <f>VLOOKUP(M$3*100+ROW($A24)-ROW($A$4),'Formatted Data'!$A:$M,12,FALSE)</f>
        <v>2428</v>
      </c>
      <c r="N24" s="119">
        <f>VLOOKUP(N$3*100+ROW($A24)-ROW($A$4),'Formatted Data'!$A:$M,12,FALSE)</f>
        <v>2046</v>
      </c>
      <c r="O24" s="119">
        <f>VLOOKUP(O$3*100+ROW($A24)-ROW($A$4),'Formatted Data'!$A:$M,12,FALSE)</f>
        <v>2571</v>
      </c>
      <c r="P24" s="119">
        <f>VLOOKUP(P$3*100+ROW($A24)-ROW($A$4),'Formatted Data'!$A:$M,12,FALSE)</f>
        <v>3352</v>
      </c>
      <c r="Q24" s="119">
        <f>VLOOKUP(Q$3*100+ROW($A24)-ROW($A$4),'Formatted Data'!$A:$M,12,FALSE)</f>
        <v>3767</v>
      </c>
      <c r="R24" s="119">
        <f>VLOOKUP(R$3*100+ROW($A24)-ROW($A$4),'Formatted Data'!$A:$M,12,FALSE)</f>
        <v>3667</v>
      </c>
      <c r="S24" s="119">
        <f>VLOOKUP(S$3*100+ROW($A24)-ROW($A$4),'Formatted Data'!$A:$M,12,FALSE)</f>
        <v>5348</v>
      </c>
      <c r="T24" s="119">
        <f>VLOOKUP(T$3*100+ROW($A24)-ROW($A$4),'Formatted Data'!$A:$M,12,FALSE)</f>
        <v>4076</v>
      </c>
      <c r="U24" s="119">
        <f>VLOOKUP(U$3*100+ROW($A24)-ROW($A$4),'Formatted Data'!$A:$M,12,FALSE)</f>
        <v>4750</v>
      </c>
      <c r="V24" s="119">
        <f>VLOOKUP(V$3*100+ROW($A24)-ROW($A$4),'Formatted Data'!$A:$M,12,FALSE)</f>
        <v>4340</v>
      </c>
      <c r="W24" s="119">
        <f>VLOOKUP(W$3*100+ROW($A24)-ROW($A$4),'Formatted Data'!$A:$M,12,FALSE)</f>
        <v>3779</v>
      </c>
      <c r="X24" s="119">
        <f>VLOOKUP(X$3*100+ROW($A24)-ROW($A$4),'Formatted Data'!$A:$M,12,FALSE)</f>
        <v>3583</v>
      </c>
      <c r="Y24" s="119">
        <f>VLOOKUP(Y$3*100+ROW($A24)-ROW($A$4),'Formatted Data'!$A:$M,12,FALSE)</f>
        <v>5507</v>
      </c>
      <c r="Z24" s="119">
        <f>VLOOKUP(Z$3*100+ROW($A24)-ROW($A$4),'Formatted Data'!$A:$M,12,FALSE)</f>
        <v>3834</v>
      </c>
      <c r="AA24" s="119">
        <f>VLOOKUP(AA$3*100+ROW($A24)-ROW($A$4),'Formatted Data'!$A:$M,12,FALSE)</f>
        <v>3749</v>
      </c>
      <c r="AB24" s="119">
        <f>VLOOKUP(AB$3*100+ROW($A24)-ROW($A$4),'Formatted Data'!$A:$M,12,FALSE)</f>
        <v>4817</v>
      </c>
      <c r="AC24" s="119">
        <f t="shared" si="21"/>
        <v>4702</v>
      </c>
      <c r="AD24" s="119">
        <f>VLOOKUP(AD$3*100+ROW($A24)-ROW($A$4),'Formatted Data'!$A:$M,12,FALSE)</f>
        <v>4702</v>
      </c>
      <c r="AE24" s="119">
        <f>VLOOKUP(AE$3*100+ROW($A24)-ROW($A$4),'Formatted Data'!$A:$M,12,FALSE)</f>
        <v>3938</v>
      </c>
      <c r="AF24" s="119">
        <f>VLOOKUP(AF$3*100+ROW($A24)-ROW($A$4),'Formatted Data'!$A:$M,12,FALSE)</f>
        <v>2715</v>
      </c>
      <c r="AG24" s="119">
        <f>VLOOKUP(AG$3*100+ROW($A24)-ROW($A$4),'Formatted Data'!$A:$M,12,FALSE)</f>
        <v>2591</v>
      </c>
      <c r="AH24" s="119">
        <f>VLOOKUP(AH$3*100+ROW($A24)-ROW($A$4),'Formatted Data'!$A:$M,12,FALSE)</f>
        <v>2508</v>
      </c>
      <c r="AI24" s="119">
        <f>VLOOKUP(AI$3*100+ROW($A24)-ROW($A$4),'Formatted Data'!$A:$M,12,FALSE)</f>
        <v>2565</v>
      </c>
      <c r="AJ24" s="119">
        <f>VLOOKUP(AJ$3*100+ROW($A24)-ROW($A$4),'Formatted Data'!$A:$M,12,FALSE)</f>
        <v>2269</v>
      </c>
      <c r="AK24" s="119">
        <f>VLOOKUP(AK$3*100+ROW($A24)-ROW($A$4),'Formatted Data'!$A:$M,12,FALSE)</f>
        <v>2681</v>
      </c>
      <c r="AL24" s="119">
        <f>AM24*(1/(1+'2015 Mileage Linking Factors'!K24))</f>
        <v>3734.6969712578375</v>
      </c>
      <c r="AM24" s="119">
        <f>VLOOKUP(AM$3*100+ROW($A24)-ROW($A$4),'Formatted Data'!$A:$M,12,FALSE)</f>
        <v>3899</v>
      </c>
      <c r="AN24" s="119">
        <f>VLOOKUP(AN$3*100+ROW($A24)-ROW($A$4),'Formatted Data'!$A:$M,12,FALSE)</f>
        <v>3258</v>
      </c>
      <c r="AO24" s="119">
        <f>VLOOKUP(AO$3*100+ROW($A24)-ROW($A$4),'Formatted Data'!$A:$M,12,FALSE)</f>
        <v>3378</v>
      </c>
      <c r="AP24" s="119">
        <f>VLOOKUP(AP$3*100+ROW($A24)-ROW($A$4),'Formatted Data'!$A:$M,12,FALSE)</f>
        <v>3478</v>
      </c>
      <c r="AQ24" s="119">
        <f>VLOOKUP(AQ$3*100+ROW($A24)-ROW($A$4),'Formatted Data'!$A:$M,12,FALSE)</f>
        <v>3554</v>
      </c>
      <c r="AR24" s="119">
        <f>VLOOKUP(AR$3*100+ROW($A24)-ROW($A$4),'Formatted Data'!$A:$M,12,FALSE)</f>
        <v>3106</v>
      </c>
      <c r="AS24" s="119">
        <f>VLOOKUP(AS$3*100+ROW($A24)-ROW($A$4),'Formatted Data'!$A:$M,12,FALSE)</f>
        <v>3542</v>
      </c>
      <c r="AT24" s="119">
        <f>VLOOKUP(AT$3*100+ROW($A24)-ROW($A$4),'Formatted Data'!$A:$M,12,FALSE)</f>
        <v>3600</v>
      </c>
      <c r="AU24" s="119" t="e">
        <f>VLOOKUP(AU$3*100+ROW($A24)-ROW($A$4),'Formatted Data'!$A:$M,12,FALSE)</f>
        <v>#N/A</v>
      </c>
      <c r="AV24" s="119" t="e">
        <f>VLOOKUP(AV$3*100+ROW($A24)-ROW($A$4),'Formatted Data'!$A:$M,12,FALSE)</f>
        <v>#N/A</v>
      </c>
      <c r="AW24" s="119" t="e">
        <f>VLOOKUP(AW$3*100+ROW($A24)-ROW($A$4),'Formatted Data'!$A:$M,12,FALSE)</f>
        <v>#N/A</v>
      </c>
      <c r="AX24" s="119" t="e">
        <f>VLOOKUP(AX$3*100+ROW($A24)-ROW($A$4),'Formatted Data'!$A:$M,12,FALSE)</f>
        <v>#N/A</v>
      </c>
      <c r="AY24" s="119" t="e">
        <f>VLOOKUP(AY$3*100+ROW($A24)-ROW($A$4),'Formatted Data'!$A:$M,12,FALSE)</f>
        <v>#N/A</v>
      </c>
      <c r="AZ24" s="119" t="e">
        <f>VLOOKUP(AZ$3*100+ROW($A24)-ROW($A$4),'Formatted Data'!$A:$M,12,FALSE)</f>
        <v>#N/A</v>
      </c>
      <c r="BA24" s="119" t="e">
        <f>VLOOKUP(BA$3*100+ROW($A24)-ROW($A$4),'Formatted Data'!$A:$M,12,FALSE)</f>
        <v>#N/A</v>
      </c>
      <c r="BB24" s="119" t="e">
        <f>VLOOKUP(BB$3*100+ROW($A24)-ROW($A$4),'Formatted Data'!$A:$M,12,FALSE)</f>
        <v>#N/A</v>
      </c>
      <c r="BC24" s="119"/>
      <c r="BD24" s="79">
        <f t="shared" si="22"/>
        <v>-2.2170057381324937E-2</v>
      </c>
      <c r="BE24" s="79">
        <f t="shared" si="23"/>
        <v>0.28487596692451311</v>
      </c>
      <c r="BF24" s="111">
        <f t="shared" si="24"/>
        <v>-2.3873780361220676E-2</v>
      </c>
      <c r="BG24" s="79">
        <f t="shared" si="25"/>
        <v>-0.16248404934070604</v>
      </c>
      <c r="BH24" s="79">
        <f t="shared" si="26"/>
        <v>-0.3105637379380396</v>
      </c>
      <c r="BI24" s="79">
        <f t="shared" si="27"/>
        <v>-4.567219152854507E-2</v>
      </c>
      <c r="BJ24" s="79">
        <f t="shared" si="28"/>
        <v>-3.2033963720571212E-2</v>
      </c>
      <c r="BK24" s="79">
        <f t="shared" si="29"/>
        <v>2.2727272727272707E-2</v>
      </c>
      <c r="BL24" s="79">
        <f t="shared" si="30"/>
        <v>-0.11539961013645228</v>
      </c>
      <c r="BM24" s="79">
        <f t="shared" si="31"/>
        <v>0.18157778757161736</v>
      </c>
      <c r="BN24" s="79">
        <f t="shared" si="32"/>
        <v>0.3930238609689809</v>
      </c>
      <c r="BO24" s="79">
        <f t="shared" si="19"/>
        <v>-0.16440112849448574</v>
      </c>
      <c r="BP24" s="79">
        <f t="shared" si="33"/>
        <v>3.6832412523020164E-2</v>
      </c>
      <c r="BQ24" s="79">
        <f t="shared" si="33"/>
        <v>2.9603315571343991E-2</v>
      </c>
      <c r="BR24" s="79">
        <f t="shared" si="33"/>
        <v>2.1851638872915524E-2</v>
      </c>
      <c r="BS24" s="79">
        <f t="shared" si="33"/>
        <v>-0.1260551491277434</v>
      </c>
      <c r="BT24" s="79">
        <f t="shared" si="33"/>
        <v>0.14037347070186734</v>
      </c>
      <c r="BU24" s="79">
        <f t="shared" si="33"/>
        <v>1.637492941840768E-2</v>
      </c>
      <c r="BV24" s="79" t="e">
        <f t="shared" si="33"/>
        <v>#N/A</v>
      </c>
      <c r="BW24" s="79" t="e">
        <f t="shared" si="33"/>
        <v>#N/A</v>
      </c>
      <c r="BX24" s="79" t="e">
        <f t="shared" si="33"/>
        <v>#N/A</v>
      </c>
      <c r="BY24" s="79" t="e">
        <f t="shared" si="33"/>
        <v>#N/A</v>
      </c>
      <c r="BZ24" s="79" t="e">
        <f t="shared" si="33"/>
        <v>#N/A</v>
      </c>
      <c r="CA24" s="79" t="e">
        <f t="shared" si="33"/>
        <v>#N/A</v>
      </c>
      <c r="CB24" s="79" t="e">
        <f t="shared" si="33"/>
        <v>#N/A</v>
      </c>
      <c r="CC24" s="79" t="e">
        <f t="shared" si="33"/>
        <v>#N/A</v>
      </c>
    </row>
    <row r="25" spans="1:248" x14ac:dyDescent="0.25">
      <c r="A25" s="113" t="s">
        <v>81</v>
      </c>
      <c r="B25" s="42">
        <f>'Nom Revenue'!B25</f>
        <v>0</v>
      </c>
      <c r="C25" s="69" t="str">
        <f>IF(B25=0,"",VLOOKUP('Nom Revenue'!A25,'Commodity Code List'!$B$2:$C$18,2,FALSE))</f>
        <v/>
      </c>
      <c r="D25" s="69" t="str">
        <f>'Formatted Data'!E23</f>
        <v>L</v>
      </c>
      <c r="E25" s="69" t="str">
        <f>'Formatted Data'!F23</f>
        <v>P</v>
      </c>
      <c r="F25" s="69" t="str">
        <f>'Formatted Data'!G23</f>
        <v>M</v>
      </c>
      <c r="G25" s="119">
        <f>VLOOKUP(G$3*100+ROW($A25)-ROW($A$4),'Formatted Data'!$A:$M,12,FALSE)</f>
        <v>2499</v>
      </c>
      <c r="H25" s="119">
        <f>VLOOKUP(H$3*100+ROW($A25)-ROW($A$4),'Formatted Data'!$A:$M,12,FALSE)</f>
        <v>3586</v>
      </c>
      <c r="I25" s="119">
        <f>VLOOKUP(I$3*100+ROW($A25)-ROW($A$4),'Formatted Data'!$A:$M,12,FALSE)</f>
        <v>5301</v>
      </c>
      <c r="J25" s="119">
        <f>VLOOKUP(J$3*100+ROW($A25)-ROW($A$4),'Formatted Data'!$A:$M,12,FALSE)</f>
        <v>6229</v>
      </c>
      <c r="K25" s="119">
        <f>VLOOKUP(K$3*100+ROW($A25)-ROW($A$4),'Formatted Data'!$A:$M,12,FALSE)</f>
        <v>6943</v>
      </c>
      <c r="L25" s="119">
        <f>VLOOKUP(L$3*100+ROW($A25)-ROW($A$4),'Formatted Data'!$A:$M,12,FALSE)</f>
        <v>6607</v>
      </c>
      <c r="M25" s="119">
        <f>VLOOKUP(M$3*100+ROW($A25)-ROW($A$4),'Formatted Data'!$A:$M,12,FALSE)</f>
        <v>5485</v>
      </c>
      <c r="N25" s="119">
        <f>VLOOKUP(N$3*100+ROW($A25)-ROW($A$4),'Formatted Data'!$A:$M,12,FALSE)</f>
        <v>4777</v>
      </c>
      <c r="O25" s="119">
        <f>VLOOKUP(O$3*100+ROW($A25)-ROW($A$4),'Formatted Data'!$A:$M,12,FALSE)</f>
        <v>5263</v>
      </c>
      <c r="P25" s="119">
        <f>VLOOKUP(P$3*100+ROW($A25)-ROW($A$4),'Formatted Data'!$A:$M,12,FALSE)</f>
        <v>4918</v>
      </c>
      <c r="Q25" s="119">
        <f>VLOOKUP(Q$3*100+ROW($A25)-ROW($A$4),'Formatted Data'!$A:$M,12,FALSE)</f>
        <v>6938</v>
      </c>
      <c r="R25" s="119">
        <f>VLOOKUP(R$3*100+ROW($A25)-ROW($A$4),'Formatted Data'!$A:$M,12,FALSE)</f>
        <v>6780</v>
      </c>
      <c r="S25" s="119">
        <f>VLOOKUP(S$3*100+ROW($A25)-ROW($A$4),'Formatted Data'!$A:$M,12,FALSE)</f>
        <v>7718</v>
      </c>
      <c r="T25" s="119">
        <f>VLOOKUP(T$3*100+ROW($A25)-ROW($A$4),'Formatted Data'!$A:$M,12,FALSE)</f>
        <v>7295</v>
      </c>
      <c r="U25" s="119">
        <f>VLOOKUP(U$3*100+ROW($A25)-ROW($A$4),'Formatted Data'!$A:$M,12,FALSE)</f>
        <v>7311</v>
      </c>
      <c r="V25" s="119">
        <f>VLOOKUP(V$3*100+ROW($A25)-ROW($A$4),'Formatted Data'!$A:$M,12,FALSE)</f>
        <v>6314</v>
      </c>
      <c r="W25" s="119">
        <f>VLOOKUP(W$3*100+ROW($A25)-ROW($A$4),'Formatted Data'!$A:$M,12,FALSE)</f>
        <v>5269</v>
      </c>
      <c r="X25" s="119">
        <f>VLOOKUP(X$3*100+ROW($A25)-ROW($A$4),'Formatted Data'!$A:$M,12,FALSE)</f>
        <v>4813</v>
      </c>
      <c r="Y25" s="119">
        <f>VLOOKUP(Y$3*100+ROW($A25)-ROW($A$4),'Formatted Data'!$A:$M,12,FALSE)</f>
        <v>4993</v>
      </c>
      <c r="Z25" s="119">
        <f>VLOOKUP(Z$3*100+ROW($A25)-ROW($A$4),'Formatted Data'!$A:$M,12,FALSE)</f>
        <v>3327</v>
      </c>
      <c r="AA25" s="119">
        <f>VLOOKUP(AA$3*100+ROW($A25)-ROW($A$4),'Formatted Data'!$A:$M,12,FALSE)</f>
        <v>4296</v>
      </c>
      <c r="AB25" s="119">
        <f>VLOOKUP(AB$3*100+ROW($A25)-ROW($A$4),'Formatted Data'!$A:$M,12,FALSE)</f>
        <v>4933</v>
      </c>
      <c r="AC25" s="119">
        <f t="shared" si="21"/>
        <v>3882</v>
      </c>
      <c r="AD25" s="119">
        <f>VLOOKUP(AD$3*100+ROW($A25)-ROW($A$4),'Formatted Data'!$A:$M,12,FALSE)</f>
        <v>3882</v>
      </c>
      <c r="AE25" s="119">
        <f>VLOOKUP(AE$3*100+ROW($A25)-ROW($A$4),'Formatted Data'!$A:$M,12,FALSE)</f>
        <v>4433</v>
      </c>
      <c r="AF25" s="119">
        <f>VLOOKUP(AF$3*100+ROW($A25)-ROW($A$4),'Formatted Data'!$A:$M,12,FALSE)</f>
        <v>3217</v>
      </c>
      <c r="AG25" s="119">
        <f>VLOOKUP(AG$3*100+ROW($A25)-ROW($A$4),'Formatted Data'!$A:$M,12,FALSE)</f>
        <v>2211</v>
      </c>
      <c r="AH25" s="119">
        <f>VLOOKUP(AH$3*100+ROW($A25)-ROW($A$4),'Formatted Data'!$A:$M,12,FALSE)</f>
        <v>2429</v>
      </c>
      <c r="AI25" s="119">
        <f>VLOOKUP(AI$3*100+ROW($A25)-ROW($A$4),'Formatted Data'!$A:$M,12,FALSE)</f>
        <v>1700</v>
      </c>
      <c r="AJ25" s="119">
        <f>VLOOKUP(AJ$3*100+ROW($A25)-ROW($A$4),'Formatted Data'!$A:$M,12,FALSE)</f>
        <v>1344</v>
      </c>
      <c r="AK25" s="119">
        <f>VLOOKUP(AK$3*100+ROW($A25)-ROW($A$4),'Formatted Data'!$A:$M,12,FALSE)</f>
        <v>1445</v>
      </c>
      <c r="AL25" s="119">
        <f>AM25*(1/(1+'2015 Mileage Linking Factors'!K25))</f>
        <v>2039.2843938979061</v>
      </c>
      <c r="AM25" s="119">
        <f>VLOOKUP(AM$3*100+ROW($A25)-ROW($A$4),'Formatted Data'!$A:$M,12,FALSE)</f>
        <v>2129</v>
      </c>
      <c r="AN25" s="119">
        <f>VLOOKUP(AN$3*100+ROW($A25)-ROW($A$4),'Formatted Data'!$A:$M,12,FALSE)</f>
        <v>2038</v>
      </c>
      <c r="AO25" s="119">
        <f>VLOOKUP(AO$3*100+ROW($A25)-ROW($A$4),'Formatted Data'!$A:$M,12,FALSE)</f>
        <v>2065</v>
      </c>
      <c r="AP25" s="119">
        <f>VLOOKUP(AP$3*100+ROW($A25)-ROW($A$4),'Formatted Data'!$A:$M,12,FALSE)</f>
        <v>2171</v>
      </c>
      <c r="AQ25" s="119">
        <f>VLOOKUP(AQ$3*100+ROW($A25)-ROW($A$4),'Formatted Data'!$A:$M,12,FALSE)</f>
        <v>1559</v>
      </c>
      <c r="AR25" s="119">
        <f>VLOOKUP(AR$3*100+ROW($A25)-ROW($A$4),'Formatted Data'!$A:$M,12,FALSE)</f>
        <v>1866</v>
      </c>
      <c r="AS25" s="119">
        <f>VLOOKUP(AS$3*100+ROW($A25)-ROW($A$4),'Formatted Data'!$A:$M,12,FALSE)</f>
        <v>1578</v>
      </c>
      <c r="AT25" s="119">
        <f>VLOOKUP(AT$3*100+ROW($A25)-ROW($A$4),'Formatted Data'!$A:$M,12,FALSE)</f>
        <v>1901</v>
      </c>
      <c r="AU25" s="119" t="e">
        <f>VLOOKUP(AU$3*100+ROW($A25)-ROW($A$4),'Formatted Data'!$A:$M,12,FALSE)</f>
        <v>#N/A</v>
      </c>
      <c r="AV25" s="119" t="e">
        <f>VLOOKUP(AV$3*100+ROW($A25)-ROW($A$4),'Formatted Data'!$A:$M,12,FALSE)</f>
        <v>#N/A</v>
      </c>
      <c r="AW25" s="119" t="e">
        <f>VLOOKUP(AW$3*100+ROW($A25)-ROW($A$4),'Formatted Data'!$A:$M,12,FALSE)</f>
        <v>#N/A</v>
      </c>
      <c r="AX25" s="119" t="e">
        <f>VLOOKUP(AX$3*100+ROW($A25)-ROW($A$4),'Formatted Data'!$A:$M,12,FALSE)</f>
        <v>#N/A</v>
      </c>
      <c r="AY25" s="119" t="e">
        <f>VLOOKUP(AY$3*100+ROW($A25)-ROW($A$4),'Formatted Data'!$A:$M,12,FALSE)</f>
        <v>#N/A</v>
      </c>
      <c r="AZ25" s="119" t="e">
        <f>VLOOKUP(AZ$3*100+ROW($A25)-ROW($A$4),'Formatted Data'!$A:$M,12,FALSE)</f>
        <v>#N/A</v>
      </c>
      <c r="BA25" s="119" t="e">
        <f>VLOOKUP(BA$3*100+ROW($A25)-ROW($A$4),'Formatted Data'!$A:$M,12,FALSE)</f>
        <v>#N/A</v>
      </c>
      <c r="BB25" s="119" t="e">
        <f>VLOOKUP(BB$3*100+ROW($A25)-ROW($A$4),'Formatted Data'!$A:$M,12,FALSE)</f>
        <v>#N/A</v>
      </c>
      <c r="BC25" s="119"/>
      <c r="BD25" s="79">
        <f t="shared" si="22"/>
        <v>0.29125338142470691</v>
      </c>
      <c r="BE25" s="79">
        <f t="shared" si="23"/>
        <v>0.14827746741154568</v>
      </c>
      <c r="BF25" s="111">
        <f t="shared" si="24"/>
        <v>-0.21305493614433413</v>
      </c>
      <c r="BG25" s="79">
        <f t="shared" si="25"/>
        <v>0.14193714580113337</v>
      </c>
      <c r="BH25" s="79">
        <f t="shared" si="26"/>
        <v>-0.27430633882246791</v>
      </c>
      <c r="BI25" s="79">
        <f t="shared" si="27"/>
        <v>-0.31271370842399748</v>
      </c>
      <c r="BJ25" s="79">
        <f t="shared" si="28"/>
        <v>9.8597919493441877E-2</v>
      </c>
      <c r="BK25" s="79">
        <f t="shared" si="29"/>
        <v>-0.30012350761630302</v>
      </c>
      <c r="BL25" s="79">
        <f t="shared" si="30"/>
        <v>-0.20941176470588241</v>
      </c>
      <c r="BM25" s="79">
        <f t="shared" si="31"/>
        <v>7.5148809523809534E-2</v>
      </c>
      <c r="BN25" s="79">
        <f t="shared" si="32"/>
        <v>0.41126947674595571</v>
      </c>
      <c r="BO25" s="79">
        <f t="shared" si="19"/>
        <v>-4.2743071864725257E-2</v>
      </c>
      <c r="BP25" s="79">
        <f t="shared" si="33"/>
        <v>1.3248282630029529E-2</v>
      </c>
      <c r="BQ25" s="79">
        <f t="shared" si="33"/>
        <v>5.1331719128329345E-2</v>
      </c>
      <c r="BR25" s="79">
        <f t="shared" si="33"/>
        <v>-0.28189774297558734</v>
      </c>
      <c r="BS25" s="79">
        <f t="shared" si="33"/>
        <v>0.19692110327132784</v>
      </c>
      <c r="BT25" s="79">
        <f t="shared" si="33"/>
        <v>-0.15434083601286175</v>
      </c>
      <c r="BU25" s="79">
        <f t="shared" si="33"/>
        <v>0.20468948035487955</v>
      </c>
      <c r="BV25" s="79" t="e">
        <f t="shared" si="33"/>
        <v>#N/A</v>
      </c>
      <c r="BW25" s="79" t="e">
        <f t="shared" si="33"/>
        <v>#N/A</v>
      </c>
      <c r="BX25" s="79" t="e">
        <f t="shared" si="33"/>
        <v>#N/A</v>
      </c>
      <c r="BY25" s="79" t="e">
        <f t="shared" si="33"/>
        <v>#N/A</v>
      </c>
      <c r="BZ25" s="79" t="e">
        <f t="shared" si="33"/>
        <v>#N/A</v>
      </c>
      <c r="CA25" s="79" t="e">
        <f t="shared" si="33"/>
        <v>#N/A</v>
      </c>
      <c r="CB25" s="79" t="e">
        <f t="shared" si="33"/>
        <v>#N/A</v>
      </c>
      <c r="CC25" s="79" t="e">
        <f t="shared" si="33"/>
        <v>#N/A</v>
      </c>
    </row>
    <row r="26" spans="1:248" x14ac:dyDescent="0.25">
      <c r="A26" s="113" t="s">
        <v>81</v>
      </c>
      <c r="B26" s="42">
        <f>'Nom Revenue'!B26</f>
        <v>0</v>
      </c>
      <c r="C26" s="69" t="str">
        <f>IF(B26=0,"",VLOOKUP('Nom Revenue'!A26,'Commodity Code List'!$B$2:$C$18,2,FALSE))</f>
        <v/>
      </c>
      <c r="D26" s="69" t="str">
        <f>'Formatted Data'!E24</f>
        <v>L</v>
      </c>
      <c r="E26" s="69" t="str">
        <f>'Formatted Data'!F24</f>
        <v>P</v>
      </c>
      <c r="F26" s="69" t="str">
        <f>'Formatted Data'!G24</f>
        <v>U</v>
      </c>
      <c r="G26" s="119">
        <f>VLOOKUP(G$3*100+ROW($A26)-ROW($A$4),'Formatted Data'!$A:$M,12,FALSE)</f>
        <v>10994</v>
      </c>
      <c r="H26" s="119">
        <f>VLOOKUP(H$3*100+ROW($A26)-ROW($A$4),'Formatted Data'!$A:$M,12,FALSE)</f>
        <v>8572</v>
      </c>
      <c r="I26" s="119">
        <f>VLOOKUP(I$3*100+ROW($A26)-ROW($A$4),'Formatted Data'!$A:$M,12,FALSE)</f>
        <v>10757</v>
      </c>
      <c r="J26" s="119">
        <f>VLOOKUP(J$3*100+ROW($A26)-ROW($A$4),'Formatted Data'!$A:$M,12,FALSE)</f>
        <v>15809</v>
      </c>
      <c r="K26" s="119">
        <f>VLOOKUP(K$3*100+ROW($A26)-ROW($A$4),'Formatted Data'!$A:$M,12,FALSE)</f>
        <v>16939</v>
      </c>
      <c r="L26" s="119">
        <f>VLOOKUP(L$3*100+ROW($A26)-ROW($A$4),'Formatted Data'!$A:$M,12,FALSE)</f>
        <v>15247</v>
      </c>
      <c r="M26" s="119">
        <f>VLOOKUP(M$3*100+ROW($A26)-ROW($A$4),'Formatted Data'!$A:$M,12,FALSE)</f>
        <v>14659</v>
      </c>
      <c r="N26" s="119">
        <f>VLOOKUP(N$3*100+ROW($A26)-ROW($A$4),'Formatted Data'!$A:$M,12,FALSE)</f>
        <v>14898</v>
      </c>
      <c r="O26" s="119">
        <f>VLOOKUP(O$3*100+ROW($A26)-ROW($A$4),'Formatted Data'!$A:$M,12,FALSE)</f>
        <v>12393</v>
      </c>
      <c r="P26" s="119">
        <f>VLOOKUP(P$3*100+ROW($A26)-ROW($A$4),'Formatted Data'!$A:$M,12,FALSE)</f>
        <v>8701</v>
      </c>
      <c r="Q26" s="119">
        <f>VLOOKUP(Q$3*100+ROW($A26)-ROW($A$4),'Formatted Data'!$A:$M,12,FALSE)</f>
        <v>20866</v>
      </c>
      <c r="R26" s="119">
        <f>VLOOKUP(R$3*100+ROW($A26)-ROW($A$4),'Formatted Data'!$A:$M,12,FALSE)</f>
        <v>18984</v>
      </c>
      <c r="S26" s="119">
        <f>VLOOKUP(S$3*100+ROW($A26)-ROW($A$4),'Formatted Data'!$A:$M,12,FALSE)</f>
        <v>18223</v>
      </c>
      <c r="T26" s="119">
        <f>VLOOKUP(T$3*100+ROW($A26)-ROW($A$4),'Formatted Data'!$A:$M,12,FALSE)</f>
        <v>15921</v>
      </c>
      <c r="U26" s="119">
        <f>VLOOKUP(U$3*100+ROW($A26)-ROW($A$4),'Formatted Data'!$A:$M,12,FALSE)</f>
        <v>18164</v>
      </c>
      <c r="V26" s="119">
        <f>VLOOKUP(V$3*100+ROW($A26)-ROW($A$4),'Formatted Data'!$A:$M,12,FALSE)</f>
        <v>16846</v>
      </c>
      <c r="W26" s="119">
        <f>VLOOKUP(W$3*100+ROW($A26)-ROW($A$4),'Formatted Data'!$A:$M,12,FALSE)</f>
        <v>15040</v>
      </c>
      <c r="X26" s="119">
        <f>VLOOKUP(X$3*100+ROW($A26)-ROW($A$4),'Formatted Data'!$A:$M,12,FALSE)</f>
        <v>14538</v>
      </c>
      <c r="Y26" s="119">
        <f>VLOOKUP(Y$3*100+ROW($A26)-ROW($A$4),'Formatted Data'!$A:$M,12,FALSE)</f>
        <v>14760</v>
      </c>
      <c r="Z26" s="119">
        <f>VLOOKUP(Z$3*100+ROW($A26)-ROW($A$4),'Formatted Data'!$A:$M,12,FALSE)</f>
        <v>14300</v>
      </c>
      <c r="AA26" s="119">
        <f>VLOOKUP(AA$3*100+ROW($A26)-ROW($A$4),'Formatted Data'!$A:$M,12,FALSE)</f>
        <v>14410</v>
      </c>
      <c r="AB26" s="119">
        <f>VLOOKUP(AB$3*100+ROW($A26)-ROW($A$4),'Formatted Data'!$A:$M,12,FALSE)</f>
        <v>17107</v>
      </c>
      <c r="AC26" s="119">
        <f t="shared" si="21"/>
        <v>13278</v>
      </c>
      <c r="AD26" s="119">
        <f>VLOOKUP(AD$3*100+ROW($A26)-ROW($A$4),'Formatted Data'!$A:$M,12,FALSE)</f>
        <v>13278</v>
      </c>
      <c r="AE26" s="119">
        <f>VLOOKUP(AE$3*100+ROW($A26)-ROW($A$4),'Formatted Data'!$A:$M,12,FALSE)</f>
        <v>17413</v>
      </c>
      <c r="AF26" s="119">
        <f>VLOOKUP(AF$3*100+ROW($A26)-ROW($A$4),'Formatted Data'!$A:$M,12,FALSE)</f>
        <v>19418</v>
      </c>
      <c r="AG26" s="119">
        <f>VLOOKUP(AG$3*100+ROW($A26)-ROW($A$4),'Formatted Data'!$A:$M,12,FALSE)</f>
        <v>14168</v>
      </c>
      <c r="AH26" s="119">
        <f>VLOOKUP(AH$3*100+ROW($A26)-ROW($A$4),'Formatted Data'!$A:$M,12,FALSE)</f>
        <v>11050</v>
      </c>
      <c r="AI26" s="119">
        <f>VLOOKUP(AI$3*100+ROW($A26)-ROW($A$4),'Formatted Data'!$A:$M,12,FALSE)</f>
        <v>8174</v>
      </c>
      <c r="AJ26" s="119">
        <f>VLOOKUP(AJ$3*100+ROW($A26)-ROW($A$4),'Formatted Data'!$A:$M,12,FALSE)</f>
        <v>7505</v>
      </c>
      <c r="AK26" s="119">
        <f>VLOOKUP(AK$3*100+ROW($A26)-ROW($A$4),'Formatted Data'!$A:$M,12,FALSE)</f>
        <v>11132</v>
      </c>
      <c r="AL26" s="119">
        <f>AM26*(1/(1+'2015 Mileage Linking Factors'!K26))</f>
        <v>10760.601635062976</v>
      </c>
      <c r="AM26" s="119">
        <f>VLOOKUP(AM$3*100+ROW($A26)-ROW($A$4),'Formatted Data'!$A:$M,12,FALSE)</f>
        <v>11234</v>
      </c>
      <c r="AN26" s="119">
        <f>VLOOKUP(AN$3*100+ROW($A26)-ROW($A$4),'Formatted Data'!$A:$M,12,FALSE)</f>
        <v>13184</v>
      </c>
      <c r="AO26" s="119">
        <f>VLOOKUP(AO$3*100+ROW($A26)-ROW($A$4),'Formatted Data'!$A:$M,12,FALSE)</f>
        <v>11219</v>
      </c>
      <c r="AP26" s="119">
        <f>VLOOKUP(AP$3*100+ROW($A26)-ROW($A$4),'Formatted Data'!$A:$M,12,FALSE)</f>
        <v>10018</v>
      </c>
      <c r="AQ26" s="119">
        <f>VLOOKUP(AQ$3*100+ROW($A26)-ROW($A$4),'Formatted Data'!$A:$M,12,FALSE)</f>
        <v>7153</v>
      </c>
      <c r="AR26" s="119">
        <f>VLOOKUP(AR$3*100+ROW($A26)-ROW($A$4),'Formatted Data'!$A:$M,12,FALSE)</f>
        <v>7433</v>
      </c>
      <c r="AS26" s="119">
        <f>VLOOKUP(AS$3*100+ROW($A26)-ROW($A$4),'Formatted Data'!$A:$M,12,FALSE)</f>
        <v>9143</v>
      </c>
      <c r="AT26" s="119">
        <f>VLOOKUP(AT$3*100+ROW($A26)-ROW($A$4),'Formatted Data'!$A:$M,12,FALSE)</f>
        <v>10126</v>
      </c>
      <c r="AU26" s="119" t="e">
        <f>VLOOKUP(AU$3*100+ROW($A26)-ROW($A$4),'Formatted Data'!$A:$M,12,FALSE)</f>
        <v>#N/A</v>
      </c>
      <c r="AV26" s="119" t="e">
        <f>VLOOKUP(AV$3*100+ROW($A26)-ROW($A$4),'Formatted Data'!$A:$M,12,FALSE)</f>
        <v>#N/A</v>
      </c>
      <c r="AW26" s="119" t="e">
        <f>VLOOKUP(AW$3*100+ROW($A26)-ROW($A$4),'Formatted Data'!$A:$M,12,FALSE)</f>
        <v>#N/A</v>
      </c>
      <c r="AX26" s="119" t="e">
        <f>VLOOKUP(AX$3*100+ROW($A26)-ROW($A$4),'Formatted Data'!$A:$M,12,FALSE)</f>
        <v>#N/A</v>
      </c>
      <c r="AY26" s="119" t="e">
        <f>VLOOKUP(AY$3*100+ROW($A26)-ROW($A$4),'Formatted Data'!$A:$M,12,FALSE)</f>
        <v>#N/A</v>
      </c>
      <c r="AZ26" s="119" t="e">
        <f>VLOOKUP(AZ$3*100+ROW($A26)-ROW($A$4),'Formatted Data'!$A:$M,12,FALSE)</f>
        <v>#N/A</v>
      </c>
      <c r="BA26" s="119" t="e">
        <f>VLOOKUP(BA$3*100+ROW($A26)-ROW($A$4),'Formatted Data'!$A:$M,12,FALSE)</f>
        <v>#N/A</v>
      </c>
      <c r="BB26" s="119" t="e">
        <f>VLOOKUP(BB$3*100+ROW($A26)-ROW($A$4),'Formatted Data'!$A:$M,12,FALSE)</f>
        <v>#N/A</v>
      </c>
      <c r="BC26" s="119"/>
      <c r="BD26" s="79">
        <f t="shared" si="22"/>
        <v>7.692307692307665E-3</v>
      </c>
      <c r="BE26" s="79">
        <f t="shared" si="23"/>
        <v>0.18716169326856358</v>
      </c>
      <c r="BF26" s="111">
        <f t="shared" si="24"/>
        <v>-0.22382650377038638</v>
      </c>
      <c r="BG26" s="79">
        <f t="shared" si="25"/>
        <v>0.3114173821358639</v>
      </c>
      <c r="BH26" s="79">
        <f t="shared" si="26"/>
        <v>0.1151438580370987</v>
      </c>
      <c r="BI26" s="79">
        <f t="shared" si="27"/>
        <v>-0.27036770007209809</v>
      </c>
      <c r="BJ26" s="79">
        <f t="shared" si="28"/>
        <v>-0.22007340485601357</v>
      </c>
      <c r="BK26" s="79">
        <f t="shared" si="29"/>
        <v>-0.26027149321266974</v>
      </c>
      <c r="BL26" s="79">
        <f t="shared" si="30"/>
        <v>-8.1844873990702172E-2</v>
      </c>
      <c r="BM26" s="79">
        <f t="shared" si="31"/>
        <v>0.48327781479013998</v>
      </c>
      <c r="BN26" s="79">
        <f t="shared" si="32"/>
        <v>-3.3363130159631993E-2</v>
      </c>
      <c r="BO26" s="79">
        <f t="shared" si="19"/>
        <v>0.17358020295531418</v>
      </c>
      <c r="BP26" s="79">
        <f t="shared" si="33"/>
        <v>-0.14904429611650483</v>
      </c>
      <c r="BQ26" s="79">
        <f t="shared" si="33"/>
        <v>-0.10705053926374897</v>
      </c>
      <c r="BR26" s="79">
        <f t="shared" si="33"/>
        <v>-0.28598522659213421</v>
      </c>
      <c r="BS26" s="79">
        <f t="shared" si="33"/>
        <v>3.9144414930798233E-2</v>
      </c>
      <c r="BT26" s="79">
        <f t="shared" si="33"/>
        <v>0.23005515942418953</v>
      </c>
      <c r="BU26" s="79">
        <f t="shared" si="33"/>
        <v>0.10751394509460788</v>
      </c>
      <c r="BV26" s="79" t="e">
        <f t="shared" si="33"/>
        <v>#N/A</v>
      </c>
      <c r="BW26" s="79" t="e">
        <f t="shared" si="33"/>
        <v>#N/A</v>
      </c>
      <c r="BX26" s="79" t="e">
        <f t="shared" si="33"/>
        <v>#N/A</v>
      </c>
      <c r="BY26" s="79" t="e">
        <f t="shared" si="33"/>
        <v>#N/A</v>
      </c>
      <c r="BZ26" s="79" t="e">
        <f t="shared" si="33"/>
        <v>#N/A</v>
      </c>
      <c r="CA26" s="79" t="e">
        <f t="shared" si="33"/>
        <v>#N/A</v>
      </c>
      <c r="CB26" s="79" t="e">
        <f t="shared" si="33"/>
        <v>#N/A</v>
      </c>
      <c r="CC26" s="79" t="e">
        <f t="shared" si="33"/>
        <v>#N/A</v>
      </c>
    </row>
    <row r="27" spans="1:248" ht="13" x14ac:dyDescent="0.3">
      <c r="A27" s="18" t="s">
        <v>144</v>
      </c>
      <c r="B27" s="19">
        <f>'Nom Revenue'!B27</f>
        <v>1</v>
      </c>
      <c r="C27" s="63" t="str">
        <f>IF(B27=0,"",VLOOKUP('Nom Revenue'!A27,'Commodity Code List'!$B$2:$C$18,2,FALSE))</f>
        <v>10</v>
      </c>
      <c r="D27" s="63" t="str">
        <f>'Formatted Data'!E25</f>
        <v>S</v>
      </c>
      <c r="E27" s="63" t="str">
        <f>'Formatted Data'!F25</f>
        <v>X</v>
      </c>
      <c r="F27" s="63" t="str">
        <f>'Formatted Data'!G25</f>
        <v>X</v>
      </c>
      <c r="G27" s="118">
        <f>VLOOKUP(G$3*100+ROW($A27)-ROW($A$4),'Formatted Data'!$A:$M,12,FALSE)</f>
        <v>2158</v>
      </c>
      <c r="H27" s="118">
        <f>VLOOKUP(H$3*100+ROW($A27)-ROW($A$4),'Formatted Data'!$A:$M,12,FALSE)</f>
        <v>2543</v>
      </c>
      <c r="I27" s="118">
        <f>VLOOKUP(I$3*100+ROW($A27)-ROW($A$4),'Formatted Data'!$A:$M,12,FALSE)</f>
        <v>1967</v>
      </c>
      <c r="J27" s="118">
        <f>VLOOKUP(J$3*100+ROW($A27)-ROW($A$4),'Formatted Data'!$A:$M,12,FALSE)</f>
        <v>3426</v>
      </c>
      <c r="K27" s="118">
        <f>VLOOKUP(K$3*100+ROW($A27)-ROW($A$4),'Formatted Data'!$A:$M,12,FALSE)</f>
        <v>3305</v>
      </c>
      <c r="L27" s="118">
        <f>VLOOKUP(L$3*100+ROW($A27)-ROW($A$4),'Formatted Data'!$A:$M,12,FALSE)</f>
        <v>3121</v>
      </c>
      <c r="M27" s="118">
        <f>VLOOKUP(M$3*100+ROW($A27)-ROW($A$4),'Formatted Data'!$A:$M,12,FALSE)</f>
        <v>2619</v>
      </c>
      <c r="N27" s="118">
        <f>VLOOKUP(N$3*100+ROW($A27)-ROW($A$4),'Formatted Data'!$A:$M,12,FALSE)</f>
        <v>2454</v>
      </c>
      <c r="O27" s="118">
        <f>VLOOKUP(O$3*100+ROW($A27)-ROW($A$4),'Formatted Data'!$A:$M,12,FALSE)</f>
        <v>3067</v>
      </c>
      <c r="P27" s="118">
        <f>VLOOKUP(P$3*100+ROW($A27)-ROW($A$4),'Formatted Data'!$A:$M,12,FALSE)</f>
        <v>3112</v>
      </c>
      <c r="Q27" s="118">
        <f>VLOOKUP(Q$3*100+ROW($A27)-ROW($A$4),'Formatted Data'!$A:$M,12,FALSE)</f>
        <v>3016</v>
      </c>
      <c r="R27" s="118">
        <f>VLOOKUP(R$3*100+ROW($A27)-ROW($A$4),'Formatted Data'!$A:$M,12,FALSE)</f>
        <v>3177</v>
      </c>
      <c r="S27" s="118">
        <f>VLOOKUP(S$3*100+ROW($A27)-ROW($A$4),'Formatted Data'!$A:$M,12,FALSE)</f>
        <v>2777</v>
      </c>
      <c r="T27" s="118">
        <f>VLOOKUP(T$3*100+ROW($A27)-ROW($A$4),'Formatted Data'!$A:$M,12,FALSE)</f>
        <v>2088</v>
      </c>
      <c r="U27" s="118">
        <f>VLOOKUP(U$3*100+ROW($A27)-ROW($A$4),'Formatted Data'!$A:$M,12,FALSE)</f>
        <v>1762</v>
      </c>
      <c r="V27" s="118">
        <f>VLOOKUP(V$3*100+ROW($A27)-ROW($A$4),'Formatted Data'!$A:$M,12,FALSE)</f>
        <v>2186</v>
      </c>
      <c r="W27" s="118">
        <f>VLOOKUP(W$3*100+ROW($A27)-ROW($A$4),'Formatted Data'!$A:$M,12,FALSE)</f>
        <v>1955</v>
      </c>
      <c r="X27" s="118">
        <f>VLOOKUP(X$3*100+ROW($A27)-ROW($A$4),'Formatted Data'!$A:$M,12,FALSE)</f>
        <v>2107</v>
      </c>
      <c r="Y27" s="118">
        <f>VLOOKUP(Y$3*100+ROW($A27)-ROW($A$4),'Formatted Data'!$A:$M,12,FALSE)</f>
        <v>827</v>
      </c>
      <c r="Z27" s="118">
        <f>VLOOKUP(Z$3*100+ROW($A27)-ROW($A$4),'Formatted Data'!$A:$M,12,FALSE)</f>
        <v>2180</v>
      </c>
      <c r="AA27" s="118">
        <f>VLOOKUP(AA$3*100+ROW($A27)-ROW($A$4),'Formatted Data'!$A:$M,12,FALSE)</f>
        <v>2260</v>
      </c>
      <c r="AB27" s="118">
        <f>VLOOKUP(AB$3*100+ROW($A27)-ROW($A$4),'Formatted Data'!$A:$M,12,FALSE)</f>
        <v>2226</v>
      </c>
      <c r="AC27" s="118">
        <f t="shared" si="21"/>
        <v>2230</v>
      </c>
      <c r="AD27" s="118">
        <f>VLOOKUP(AD$3*100+ROW($A27)-ROW($A$4),'Formatted Data'!$A:$M,12,FALSE)</f>
        <v>2230</v>
      </c>
      <c r="AE27" s="118">
        <f>VLOOKUP(AE$3*100+ROW($A27)-ROW($A$4),'Formatted Data'!$A:$M,12,FALSE)</f>
        <v>2034</v>
      </c>
      <c r="AF27" s="118">
        <f>VLOOKUP(AF$3*100+ROW($A27)-ROW($A$4),'Formatted Data'!$A:$M,12,FALSE)</f>
        <v>1481</v>
      </c>
      <c r="AG27" s="118">
        <f>VLOOKUP(AG$3*100+ROW($A27)-ROW($A$4),'Formatted Data'!$A:$M,12,FALSE)</f>
        <v>2282</v>
      </c>
      <c r="AH27" s="118">
        <f>VLOOKUP(AH$3*100+ROW($A27)-ROW($A$4),'Formatted Data'!$A:$M,12,FALSE)</f>
        <v>2369</v>
      </c>
      <c r="AI27" s="118">
        <f>VLOOKUP(AI$3*100+ROW($A27)-ROW($A$4),'Formatted Data'!$A:$M,12,FALSE)</f>
        <v>2262</v>
      </c>
      <c r="AJ27" s="118">
        <f>VLOOKUP(AJ$3*100+ROW($A27)-ROW($A$4),'Formatted Data'!$A:$M,12,FALSE)</f>
        <v>2429</v>
      </c>
      <c r="AK27" s="118">
        <f>VLOOKUP(AK$3*100+ROW($A27)-ROW($A$4),'Formatted Data'!$A:$M,12,FALSE)</f>
        <v>2279</v>
      </c>
      <c r="AL27" s="118">
        <f>AM27*(1/(1+'2015 Mileage Linking Factors'!K27))</f>
        <v>1551.7335453802762</v>
      </c>
      <c r="AM27" s="118">
        <f>VLOOKUP(AM$3*100+ROW($A27)-ROW($A$4),'Formatted Data'!$A:$M,12,FALSE)</f>
        <v>1620</v>
      </c>
      <c r="AN27" s="118">
        <f>VLOOKUP(AN$3*100+ROW($A27)-ROW($A$4),'Formatted Data'!$A:$M,12,FALSE)</f>
        <v>633</v>
      </c>
      <c r="AO27" s="118">
        <f>VLOOKUP(AO$3*100+ROW($A27)-ROW($A$4),'Formatted Data'!$A:$M,12,FALSE)</f>
        <v>460</v>
      </c>
      <c r="AP27" s="118">
        <f>VLOOKUP(AP$3*100+ROW($A27)-ROW($A$4),'Formatted Data'!$A:$M,12,FALSE)</f>
        <v>528</v>
      </c>
      <c r="AQ27" s="118">
        <f>VLOOKUP(AQ$3*100+ROW($A27)-ROW($A$4),'Formatted Data'!$A:$M,12,FALSE)</f>
        <v>2127</v>
      </c>
      <c r="AR27" s="118">
        <f>VLOOKUP(AR$3*100+ROW($A27)-ROW($A$4),'Formatted Data'!$A:$M,12,FALSE)</f>
        <v>1870</v>
      </c>
      <c r="AS27" s="118">
        <f>VLOOKUP(AS$3*100+ROW($A27)-ROW($A$4),'Formatted Data'!$A:$M,12,FALSE)</f>
        <v>1927</v>
      </c>
      <c r="AT27" s="118">
        <f>VLOOKUP(AT$3*100+ROW($A27)-ROW($A$4),'Formatted Data'!$A:$M,12,FALSE)</f>
        <v>886</v>
      </c>
      <c r="AU27" s="118" t="e">
        <f>VLOOKUP(AU$3*100+ROW($A27)-ROW($A$4),'Formatted Data'!$A:$M,12,FALSE)</f>
        <v>#N/A</v>
      </c>
      <c r="AV27" s="118" t="e">
        <f>VLOOKUP(AV$3*100+ROW($A27)-ROW($A$4),'Formatted Data'!$A:$M,12,FALSE)</f>
        <v>#N/A</v>
      </c>
      <c r="AW27" s="118" t="e">
        <f>VLOOKUP(AW$3*100+ROW($A27)-ROW($A$4),'Formatted Data'!$A:$M,12,FALSE)</f>
        <v>#N/A</v>
      </c>
      <c r="AX27" s="118" t="e">
        <f>VLOOKUP(AX$3*100+ROW($A27)-ROW($A$4),'Formatted Data'!$A:$M,12,FALSE)</f>
        <v>#N/A</v>
      </c>
      <c r="AY27" s="118" t="e">
        <f>VLOOKUP(AY$3*100+ROW($A27)-ROW($A$4),'Formatted Data'!$A:$M,12,FALSE)</f>
        <v>#N/A</v>
      </c>
      <c r="AZ27" s="118" t="e">
        <f>VLOOKUP(AZ$3*100+ROW($A27)-ROW($A$4),'Formatted Data'!$A:$M,12,FALSE)</f>
        <v>#N/A</v>
      </c>
      <c r="BA27" s="118" t="e">
        <f>VLOOKUP(BA$3*100+ROW($A27)-ROW($A$4),'Formatted Data'!$A:$M,12,FALSE)</f>
        <v>#N/A</v>
      </c>
      <c r="BB27" s="118" t="e">
        <f>VLOOKUP(BB$3*100+ROW($A27)-ROW($A$4),'Formatted Data'!$A:$M,12,FALSE)</f>
        <v>#N/A</v>
      </c>
      <c r="BC27" s="118"/>
      <c r="BD27" s="78">
        <f t="shared" si="22"/>
        <v>3.669724770642202E-2</v>
      </c>
      <c r="BE27" s="78">
        <f t="shared" si="23"/>
        <v>-1.5044247787610598E-2</v>
      </c>
      <c r="BF27" s="78">
        <f t="shared" si="24"/>
        <v>1.7969451931716396E-3</v>
      </c>
      <c r="BG27" s="78">
        <f t="shared" si="25"/>
        <v>-8.7892376681614315E-2</v>
      </c>
      <c r="BH27" s="78">
        <f t="shared" si="26"/>
        <v>-0.27187807276302856</v>
      </c>
      <c r="BI27" s="78">
        <f t="shared" si="27"/>
        <v>0.54085077650236335</v>
      </c>
      <c r="BJ27" s="78">
        <f t="shared" si="28"/>
        <v>3.812445223488159E-2</v>
      </c>
      <c r="BK27" s="78">
        <f t="shared" si="29"/>
        <v>-4.5166737019839642E-2</v>
      </c>
      <c r="BL27" s="78">
        <f t="shared" si="30"/>
        <v>7.3828470380194577E-2</v>
      </c>
      <c r="BM27" s="78">
        <f t="shared" si="31"/>
        <v>-6.1753808151502665E-2</v>
      </c>
      <c r="BN27" s="78">
        <f t="shared" si="32"/>
        <v>-0.3191164785518753</v>
      </c>
      <c r="BO27" s="78">
        <f t="shared" si="19"/>
        <v>-0.60925925925925928</v>
      </c>
      <c r="BP27" s="78">
        <f t="shared" si="33"/>
        <v>-0.27330173775671407</v>
      </c>
      <c r="BQ27" s="78">
        <f t="shared" si="33"/>
        <v>0.14782608695652177</v>
      </c>
      <c r="BR27" s="78">
        <f t="shared" si="33"/>
        <v>3.0284090909090908</v>
      </c>
      <c r="BS27" s="78">
        <f t="shared" si="33"/>
        <v>-0.1208274565115186</v>
      </c>
      <c r="BT27" s="78">
        <f t="shared" si="33"/>
        <v>3.0481283422459926E-2</v>
      </c>
      <c r="BU27" s="78">
        <f t="shared" si="33"/>
        <v>-0.54021795537104311</v>
      </c>
      <c r="BV27" s="78" t="e">
        <f t="shared" si="33"/>
        <v>#N/A</v>
      </c>
      <c r="BW27" s="78" t="e">
        <f t="shared" si="33"/>
        <v>#N/A</v>
      </c>
      <c r="BX27" s="78" t="e">
        <f t="shared" si="33"/>
        <v>#N/A</v>
      </c>
      <c r="BY27" s="78" t="e">
        <f t="shared" si="33"/>
        <v>#N/A</v>
      </c>
      <c r="BZ27" s="78" t="e">
        <f t="shared" si="33"/>
        <v>#N/A</v>
      </c>
      <c r="CA27" s="78" t="e">
        <f t="shared" si="33"/>
        <v>#N/A</v>
      </c>
      <c r="CB27" s="78" t="e">
        <f t="shared" si="33"/>
        <v>#N/A</v>
      </c>
      <c r="CC27" s="78" t="e">
        <f t="shared" si="33"/>
        <v>#N/A</v>
      </c>
    </row>
    <row r="28" spans="1:248" ht="13" x14ac:dyDescent="0.3">
      <c r="A28" s="18" t="s">
        <v>81</v>
      </c>
      <c r="B28" s="19">
        <f>'Nom Revenue'!B28</f>
        <v>0</v>
      </c>
      <c r="C28" s="63" t="str">
        <f>IF(B28=0,"",VLOOKUP('Nom Revenue'!A28,'Commodity Code List'!$B$2:$C$18,2,FALSE))</f>
        <v/>
      </c>
      <c r="D28" s="63" t="str">
        <f>'Formatted Data'!E26</f>
        <v>M</v>
      </c>
      <c r="E28" s="63" t="str">
        <f>'Formatted Data'!F26</f>
        <v>X</v>
      </c>
      <c r="F28" s="63" t="str">
        <f>'Formatted Data'!G26</f>
        <v>X</v>
      </c>
      <c r="G28" s="118">
        <f>VLOOKUP(G$3*100+ROW($A28)-ROW($A$4),'Formatted Data'!$A:$M,12,FALSE)</f>
        <v>3786</v>
      </c>
      <c r="H28" s="118">
        <f>VLOOKUP(H$3*100+ROW($A28)-ROW($A$4),'Formatted Data'!$A:$M,12,FALSE)</f>
        <v>2372</v>
      </c>
      <c r="I28" s="118">
        <f>VLOOKUP(I$3*100+ROW($A28)-ROW($A$4),'Formatted Data'!$A:$M,12,FALSE)</f>
        <v>4124</v>
      </c>
      <c r="J28" s="118">
        <f>VLOOKUP(J$3*100+ROW($A28)-ROW($A$4),'Formatted Data'!$A:$M,12,FALSE)</f>
        <v>2789</v>
      </c>
      <c r="K28" s="118">
        <f>VLOOKUP(K$3*100+ROW($A28)-ROW($A$4),'Formatted Data'!$A:$M,12,FALSE)</f>
        <v>2845</v>
      </c>
      <c r="L28" s="118">
        <f>VLOOKUP(L$3*100+ROW($A28)-ROW($A$4),'Formatted Data'!$A:$M,12,FALSE)</f>
        <v>4221</v>
      </c>
      <c r="M28" s="118">
        <f>VLOOKUP(M$3*100+ROW($A28)-ROW($A$4),'Formatted Data'!$A:$M,12,FALSE)</f>
        <v>3145</v>
      </c>
      <c r="N28" s="118">
        <f>VLOOKUP(N$3*100+ROW($A28)-ROW($A$4),'Formatted Data'!$A:$M,12,FALSE)</f>
        <v>3239</v>
      </c>
      <c r="O28" s="118">
        <f>VLOOKUP(O$3*100+ROW($A28)-ROW($A$4),'Formatted Data'!$A:$M,12,FALSE)</f>
        <v>2373</v>
      </c>
      <c r="P28" s="118">
        <f>VLOOKUP(P$3*100+ROW($A28)-ROW($A$4),'Formatted Data'!$A:$M,12,FALSE)</f>
        <v>2306</v>
      </c>
      <c r="Q28" s="118">
        <f>VLOOKUP(Q$3*100+ROW($A28)-ROW($A$4),'Formatted Data'!$A:$M,12,FALSE)</f>
        <v>2673</v>
      </c>
      <c r="R28" s="118">
        <f>VLOOKUP(R$3*100+ROW($A28)-ROW($A$4),'Formatted Data'!$A:$M,12,FALSE)</f>
        <v>2334</v>
      </c>
      <c r="S28" s="118">
        <f>VLOOKUP(S$3*100+ROW($A28)-ROW($A$4),'Formatted Data'!$A:$M,12,FALSE)</f>
        <v>2327</v>
      </c>
      <c r="T28" s="118">
        <f>VLOOKUP(T$3*100+ROW($A28)-ROW($A$4),'Formatted Data'!$A:$M,12,FALSE)</f>
        <v>3501</v>
      </c>
      <c r="U28" s="118">
        <f>VLOOKUP(U$3*100+ROW($A28)-ROW($A$4),'Formatted Data'!$A:$M,12,FALSE)</f>
        <v>2735</v>
      </c>
      <c r="V28" s="118">
        <f>VLOOKUP(V$3*100+ROW($A28)-ROW($A$4),'Formatted Data'!$A:$M,12,FALSE)</f>
        <v>2987</v>
      </c>
      <c r="W28" s="118">
        <f>VLOOKUP(W$3*100+ROW($A28)-ROW($A$4),'Formatted Data'!$A:$M,12,FALSE)</f>
        <v>2765</v>
      </c>
      <c r="X28" s="118">
        <f>VLOOKUP(X$3*100+ROW($A28)-ROW($A$4),'Formatted Data'!$A:$M,12,FALSE)</f>
        <v>2978</v>
      </c>
      <c r="Y28" s="118">
        <f>VLOOKUP(Y$3*100+ROW($A28)-ROW($A$4),'Formatted Data'!$A:$M,12,FALSE)</f>
        <v>3074</v>
      </c>
      <c r="Z28" s="118">
        <f>VLOOKUP(Z$3*100+ROW($A28)-ROW($A$4),'Formatted Data'!$A:$M,12,FALSE)</f>
        <v>3327</v>
      </c>
      <c r="AA28" s="118">
        <f>VLOOKUP(AA$3*100+ROW($A28)-ROW($A$4),'Formatted Data'!$A:$M,12,FALSE)</f>
        <v>3409</v>
      </c>
      <c r="AB28" s="118">
        <f>VLOOKUP(AB$3*100+ROW($A28)-ROW($A$4),'Formatted Data'!$A:$M,12,FALSE)</f>
        <v>3492</v>
      </c>
      <c r="AC28" s="118">
        <f t="shared" si="21"/>
        <v>3424</v>
      </c>
      <c r="AD28" s="118">
        <f>VLOOKUP(AD$3*100+ROW($A28)-ROW($A$4),'Formatted Data'!$A:$M,12,FALSE)</f>
        <v>3424</v>
      </c>
      <c r="AE28" s="118">
        <f>VLOOKUP(AE$3*100+ROW($A28)-ROW($A$4),'Formatted Data'!$A:$M,12,FALSE)</f>
        <v>2965</v>
      </c>
      <c r="AF28" s="118">
        <f>VLOOKUP(AF$3*100+ROW($A28)-ROW($A$4),'Formatted Data'!$A:$M,12,FALSE)</f>
        <v>1911</v>
      </c>
      <c r="AG28" s="118">
        <f>VLOOKUP(AG$3*100+ROW($A28)-ROW($A$4),'Formatted Data'!$A:$M,12,FALSE)</f>
        <v>2469</v>
      </c>
      <c r="AH28" s="118">
        <f>VLOOKUP(AH$3*100+ROW($A28)-ROW($A$4),'Formatted Data'!$A:$M,12,FALSE)</f>
        <v>2589</v>
      </c>
      <c r="AI28" s="118">
        <f>VLOOKUP(AI$3*100+ROW($A28)-ROW($A$4),'Formatted Data'!$A:$M,12,FALSE)</f>
        <v>2856</v>
      </c>
      <c r="AJ28" s="118">
        <f>VLOOKUP(AJ$3*100+ROW($A28)-ROW($A$4),'Formatted Data'!$A:$M,12,FALSE)</f>
        <v>2493</v>
      </c>
      <c r="AK28" s="118">
        <f>VLOOKUP(AK$3*100+ROW($A28)-ROW($A$4),'Formatted Data'!$A:$M,12,FALSE)</f>
        <v>2657</v>
      </c>
      <c r="AL28" s="118">
        <f>AM28*(1/(1+'2015 Mileage Linking Factors'!K28))</f>
        <v>2305.5695331668671</v>
      </c>
      <c r="AM28" s="118">
        <f>VLOOKUP(AM$3*100+ROW($A28)-ROW($A$4),'Formatted Data'!$A:$M,12,FALSE)</f>
        <v>2407</v>
      </c>
      <c r="AN28" s="118">
        <f>VLOOKUP(AN$3*100+ROW($A28)-ROW($A$4),'Formatted Data'!$A:$M,12,FALSE)</f>
        <v>2283</v>
      </c>
      <c r="AO28" s="118">
        <f>VLOOKUP(AO$3*100+ROW($A28)-ROW($A$4),'Formatted Data'!$A:$M,12,FALSE)</f>
        <v>2956</v>
      </c>
      <c r="AP28" s="118">
        <f>VLOOKUP(AP$3*100+ROW($A28)-ROW($A$4),'Formatted Data'!$A:$M,12,FALSE)</f>
        <v>2704</v>
      </c>
      <c r="AQ28" s="118">
        <f>VLOOKUP(AQ$3*100+ROW($A28)-ROW($A$4),'Formatted Data'!$A:$M,12,FALSE)</f>
        <v>2356</v>
      </c>
      <c r="AR28" s="118">
        <f>VLOOKUP(AR$3*100+ROW($A28)-ROW($A$4),'Formatted Data'!$A:$M,12,FALSE)</f>
        <v>2030</v>
      </c>
      <c r="AS28" s="118">
        <f>VLOOKUP(AS$3*100+ROW($A28)-ROW($A$4),'Formatted Data'!$A:$M,12,FALSE)</f>
        <v>2644</v>
      </c>
      <c r="AT28" s="118">
        <f>VLOOKUP(AT$3*100+ROW($A28)-ROW($A$4),'Formatted Data'!$A:$M,12,FALSE)</f>
        <v>2507</v>
      </c>
      <c r="AU28" s="118" t="e">
        <f>VLOOKUP(AU$3*100+ROW($A28)-ROW($A$4),'Formatted Data'!$A:$M,12,FALSE)</f>
        <v>#N/A</v>
      </c>
      <c r="AV28" s="118" t="e">
        <f>VLOOKUP(AV$3*100+ROW($A28)-ROW($A$4),'Formatted Data'!$A:$M,12,FALSE)</f>
        <v>#N/A</v>
      </c>
      <c r="AW28" s="118" t="e">
        <f>VLOOKUP(AW$3*100+ROW($A28)-ROW($A$4),'Formatted Data'!$A:$M,12,FALSE)</f>
        <v>#N/A</v>
      </c>
      <c r="AX28" s="118" t="e">
        <f>VLOOKUP(AX$3*100+ROW($A28)-ROW($A$4),'Formatted Data'!$A:$M,12,FALSE)</f>
        <v>#N/A</v>
      </c>
      <c r="AY28" s="118" t="e">
        <f>VLOOKUP(AY$3*100+ROW($A28)-ROW($A$4),'Formatted Data'!$A:$M,12,FALSE)</f>
        <v>#N/A</v>
      </c>
      <c r="AZ28" s="118" t="e">
        <f>VLOOKUP(AZ$3*100+ROW($A28)-ROW($A$4),'Formatted Data'!$A:$M,12,FALSE)</f>
        <v>#N/A</v>
      </c>
      <c r="BA28" s="118" t="e">
        <f>VLOOKUP(BA$3*100+ROW($A28)-ROW($A$4),'Formatted Data'!$A:$M,12,FALSE)</f>
        <v>#N/A</v>
      </c>
      <c r="BB28" s="118" t="e">
        <f>VLOOKUP(BB$3*100+ROW($A28)-ROW($A$4),'Formatted Data'!$A:$M,12,FALSE)</f>
        <v>#N/A</v>
      </c>
      <c r="BC28" s="118"/>
      <c r="BD28" s="78">
        <f t="shared" si="22"/>
        <v>2.4646828975052548E-2</v>
      </c>
      <c r="BE28" s="78">
        <f t="shared" si="23"/>
        <v>2.4347315928424651E-2</v>
      </c>
      <c r="BF28" s="78">
        <f t="shared" si="24"/>
        <v>-1.9473081328751474E-2</v>
      </c>
      <c r="BG28" s="78">
        <f t="shared" si="25"/>
        <v>-0.13405373831775702</v>
      </c>
      <c r="BH28" s="78">
        <f t="shared" si="26"/>
        <v>-0.35548060708263074</v>
      </c>
      <c r="BI28" s="78">
        <f t="shared" si="27"/>
        <v>0.29199372056514905</v>
      </c>
      <c r="BJ28" s="78">
        <f t="shared" si="28"/>
        <v>4.8602673147023046E-2</v>
      </c>
      <c r="BK28" s="78">
        <f t="shared" si="29"/>
        <v>0.10312862108922372</v>
      </c>
      <c r="BL28" s="78">
        <f t="shared" si="30"/>
        <v>-0.12710084033613445</v>
      </c>
      <c r="BM28" s="78">
        <f t="shared" si="31"/>
        <v>6.5784195748094687E-2</v>
      </c>
      <c r="BN28" s="78">
        <f t="shared" si="32"/>
        <v>-0.13226588890972257</v>
      </c>
      <c r="BO28" s="78">
        <f t="shared" si="19"/>
        <v>-5.1516410469464091E-2</v>
      </c>
      <c r="BP28" s="78">
        <f t="shared" si="33"/>
        <v>0.29478756022777053</v>
      </c>
      <c r="BQ28" s="78">
        <f t="shared" si="33"/>
        <v>-8.5250338294993289E-2</v>
      </c>
      <c r="BR28" s="78">
        <f t="shared" si="33"/>
        <v>-0.12869822485207105</v>
      </c>
      <c r="BS28" s="78">
        <f t="shared" si="33"/>
        <v>-0.13837011884550088</v>
      </c>
      <c r="BT28" s="78">
        <f t="shared" si="33"/>
        <v>0.30246305418719222</v>
      </c>
      <c r="BU28" s="78">
        <f t="shared" si="33"/>
        <v>-5.1815431164901615E-2</v>
      </c>
      <c r="BV28" s="78" t="e">
        <f t="shared" si="33"/>
        <v>#N/A</v>
      </c>
      <c r="BW28" s="78" t="e">
        <f t="shared" si="33"/>
        <v>#N/A</v>
      </c>
      <c r="BX28" s="78" t="e">
        <f t="shared" si="33"/>
        <v>#N/A</v>
      </c>
      <c r="BY28" s="78" t="e">
        <f t="shared" si="33"/>
        <v>#N/A</v>
      </c>
      <c r="BZ28" s="78" t="e">
        <f t="shared" si="33"/>
        <v>#N/A</v>
      </c>
      <c r="CA28" s="78" t="e">
        <f t="shared" si="33"/>
        <v>#N/A</v>
      </c>
      <c r="CB28" s="78" t="e">
        <f t="shared" si="33"/>
        <v>#N/A</v>
      </c>
      <c r="CC28" s="78" t="e">
        <f t="shared" si="33"/>
        <v>#N/A</v>
      </c>
    </row>
    <row r="29" spans="1:248" ht="13" x14ac:dyDescent="0.3">
      <c r="A29" s="18" t="s">
        <v>81</v>
      </c>
      <c r="B29" s="19">
        <f>'Nom Revenue'!B29</f>
        <v>0</v>
      </c>
      <c r="C29" s="63" t="str">
        <f>IF(B29=0,"",VLOOKUP('Nom Revenue'!A29,'Commodity Code List'!$B$2:$C$18,2,FALSE))</f>
        <v/>
      </c>
      <c r="D29" s="63" t="str">
        <f>'Formatted Data'!E27</f>
        <v>L</v>
      </c>
      <c r="E29" s="63" t="str">
        <f>'Formatted Data'!F27</f>
        <v>X</v>
      </c>
      <c r="F29" s="63" t="str">
        <f>'Formatted Data'!G27</f>
        <v>X</v>
      </c>
      <c r="G29" s="118">
        <f>VLOOKUP(G$3*100+ROW($A29)-ROW($A$4),'Formatted Data'!$A:$M,12,FALSE)</f>
        <v>9865</v>
      </c>
      <c r="H29" s="118">
        <f>VLOOKUP(H$3*100+ROW($A29)-ROW($A$4),'Formatted Data'!$A:$M,12,FALSE)</f>
        <v>8980</v>
      </c>
      <c r="I29" s="118">
        <f>VLOOKUP(I$3*100+ROW($A29)-ROW($A$4),'Formatted Data'!$A:$M,12,FALSE)</f>
        <v>8233</v>
      </c>
      <c r="J29" s="118">
        <f>VLOOKUP(J$3*100+ROW($A29)-ROW($A$4),'Formatted Data'!$A:$M,12,FALSE)</f>
        <v>11509</v>
      </c>
      <c r="K29" s="118">
        <f>VLOOKUP(K$3*100+ROW($A29)-ROW($A$4),'Formatted Data'!$A:$M,12,FALSE)</f>
        <v>13502</v>
      </c>
      <c r="L29" s="118">
        <f>VLOOKUP(L$3*100+ROW($A29)-ROW($A$4),'Formatted Data'!$A:$M,12,FALSE)</f>
        <v>11369</v>
      </c>
      <c r="M29" s="118">
        <f>VLOOKUP(M$3*100+ROW($A29)-ROW($A$4),'Formatted Data'!$A:$M,12,FALSE)</f>
        <v>12417</v>
      </c>
      <c r="N29" s="118">
        <f>VLOOKUP(N$3*100+ROW($A29)-ROW($A$4),'Formatted Data'!$A:$M,12,FALSE)</f>
        <v>13993</v>
      </c>
      <c r="O29" s="118">
        <f>VLOOKUP(O$3*100+ROW($A29)-ROW($A$4),'Formatted Data'!$A:$M,12,FALSE)</f>
        <v>13757</v>
      </c>
      <c r="P29" s="118">
        <f>VLOOKUP(P$3*100+ROW($A29)-ROW($A$4),'Formatted Data'!$A:$M,12,FALSE)</f>
        <v>13668</v>
      </c>
      <c r="Q29" s="118">
        <f>VLOOKUP(Q$3*100+ROW($A29)-ROW($A$4),'Formatted Data'!$A:$M,12,FALSE)</f>
        <v>17504</v>
      </c>
      <c r="R29" s="118">
        <f>VLOOKUP(R$3*100+ROW($A29)-ROW($A$4),'Formatted Data'!$A:$M,12,FALSE)</f>
        <v>17903</v>
      </c>
      <c r="S29" s="118">
        <f>VLOOKUP(S$3*100+ROW($A29)-ROW($A$4),'Formatted Data'!$A:$M,12,FALSE)</f>
        <v>13492</v>
      </c>
      <c r="T29" s="118">
        <f>VLOOKUP(T$3*100+ROW($A29)-ROW($A$4),'Formatted Data'!$A:$M,12,FALSE)</f>
        <v>10590</v>
      </c>
      <c r="U29" s="118">
        <f>VLOOKUP(U$3*100+ROW($A29)-ROW($A$4),'Formatted Data'!$A:$M,12,FALSE)</f>
        <v>11781</v>
      </c>
      <c r="V29" s="118">
        <f>VLOOKUP(V$3*100+ROW($A29)-ROW($A$4),'Formatted Data'!$A:$M,12,FALSE)</f>
        <v>10168</v>
      </c>
      <c r="W29" s="118">
        <f>VLOOKUP(W$3*100+ROW($A29)-ROW($A$4),'Formatted Data'!$A:$M,12,FALSE)</f>
        <v>14613</v>
      </c>
      <c r="X29" s="118">
        <f>VLOOKUP(X$3*100+ROW($A29)-ROW($A$4),'Formatted Data'!$A:$M,12,FALSE)</f>
        <v>10059</v>
      </c>
      <c r="Y29" s="118">
        <f>VLOOKUP(Y$3*100+ROW($A29)-ROW($A$4),'Formatted Data'!$A:$M,12,FALSE)</f>
        <v>11506</v>
      </c>
      <c r="Z29" s="118">
        <f>VLOOKUP(Z$3*100+ROW($A29)-ROW($A$4),'Formatted Data'!$A:$M,12,FALSE)</f>
        <v>12237</v>
      </c>
      <c r="AA29" s="118">
        <f>VLOOKUP(AA$3*100+ROW($A29)-ROW($A$4),'Formatted Data'!$A:$M,12,FALSE)</f>
        <v>12846</v>
      </c>
      <c r="AB29" s="118">
        <f>VLOOKUP(AB$3*100+ROW($A29)-ROW($A$4),'Formatted Data'!$A:$M,12,FALSE)</f>
        <v>12149</v>
      </c>
      <c r="AC29" s="118">
        <f t="shared" si="21"/>
        <v>11473</v>
      </c>
      <c r="AD29" s="118">
        <f>VLOOKUP(AD$3*100+ROW($A29)-ROW($A$4),'Formatted Data'!$A:$M,12,FALSE)</f>
        <v>11473</v>
      </c>
      <c r="AE29" s="118">
        <f>VLOOKUP(AE$3*100+ROW($A29)-ROW($A$4),'Formatted Data'!$A:$M,12,FALSE)</f>
        <v>12778</v>
      </c>
      <c r="AF29" s="118">
        <f>VLOOKUP(AF$3*100+ROW($A29)-ROW($A$4),'Formatted Data'!$A:$M,12,FALSE)</f>
        <v>7556</v>
      </c>
      <c r="AG29" s="118">
        <f>VLOOKUP(AG$3*100+ROW($A29)-ROW($A$4),'Formatted Data'!$A:$M,12,FALSE)</f>
        <v>12908</v>
      </c>
      <c r="AH29" s="118">
        <f>VLOOKUP(AH$3*100+ROW($A29)-ROW($A$4),'Formatted Data'!$A:$M,12,FALSE)</f>
        <v>12164</v>
      </c>
      <c r="AI29" s="118">
        <f>VLOOKUP(AI$3*100+ROW($A29)-ROW($A$4),'Formatted Data'!$A:$M,12,FALSE)</f>
        <v>12487</v>
      </c>
      <c r="AJ29" s="118">
        <f>VLOOKUP(AJ$3*100+ROW($A29)-ROW($A$4),'Formatted Data'!$A:$M,12,FALSE)</f>
        <v>12680</v>
      </c>
      <c r="AK29" s="118">
        <f>VLOOKUP(AK$3*100+ROW($A29)-ROW($A$4),'Formatted Data'!$A:$M,12,FALSE)</f>
        <v>13261</v>
      </c>
      <c r="AL29" s="118">
        <f>AM29*(1/(1+'2015 Mileage Linking Factors'!K29))</f>
        <v>10357.342485306744</v>
      </c>
      <c r="AM29" s="118">
        <f>VLOOKUP(AM$3*100+ROW($A29)-ROW($A$4),'Formatted Data'!$A:$M,12,FALSE)</f>
        <v>10813</v>
      </c>
      <c r="AN29" s="118">
        <f>VLOOKUP(AN$3*100+ROW($A29)-ROW($A$4),'Formatted Data'!$A:$M,12,FALSE)</f>
        <v>12303</v>
      </c>
      <c r="AO29" s="118">
        <f>VLOOKUP(AO$3*100+ROW($A29)-ROW($A$4),'Formatted Data'!$A:$M,12,FALSE)</f>
        <v>14664</v>
      </c>
      <c r="AP29" s="118">
        <f>VLOOKUP(AP$3*100+ROW($A29)-ROW($A$4),'Formatted Data'!$A:$M,12,FALSE)</f>
        <v>26486</v>
      </c>
      <c r="AQ29" s="118">
        <f>VLOOKUP(AQ$3*100+ROW($A29)-ROW($A$4),'Formatted Data'!$A:$M,12,FALSE)</f>
        <v>4584</v>
      </c>
      <c r="AR29" s="118">
        <f>VLOOKUP(AR$3*100+ROW($A29)-ROW($A$4),'Formatted Data'!$A:$M,12,FALSE)</f>
        <v>4782</v>
      </c>
      <c r="AS29" s="118">
        <f>VLOOKUP(AS$3*100+ROW($A29)-ROW($A$4),'Formatted Data'!$A:$M,12,FALSE)</f>
        <v>7375</v>
      </c>
      <c r="AT29" s="118">
        <f>VLOOKUP(AT$3*100+ROW($A29)-ROW($A$4),'Formatted Data'!$A:$M,12,FALSE)</f>
        <v>30494</v>
      </c>
      <c r="AU29" s="118" t="e">
        <f>VLOOKUP(AU$3*100+ROW($A29)-ROW($A$4),'Formatted Data'!$A:$M,12,FALSE)</f>
        <v>#N/A</v>
      </c>
      <c r="AV29" s="118" t="e">
        <f>VLOOKUP(AV$3*100+ROW($A29)-ROW($A$4),'Formatted Data'!$A:$M,12,FALSE)</f>
        <v>#N/A</v>
      </c>
      <c r="AW29" s="118" t="e">
        <f>VLOOKUP(AW$3*100+ROW($A29)-ROW($A$4),'Formatted Data'!$A:$M,12,FALSE)</f>
        <v>#N/A</v>
      </c>
      <c r="AX29" s="118" t="e">
        <f>VLOOKUP(AX$3*100+ROW($A29)-ROW($A$4),'Formatted Data'!$A:$M,12,FALSE)</f>
        <v>#N/A</v>
      </c>
      <c r="AY29" s="118" t="e">
        <f>VLOOKUP(AY$3*100+ROW($A29)-ROW($A$4),'Formatted Data'!$A:$M,12,FALSE)</f>
        <v>#N/A</v>
      </c>
      <c r="AZ29" s="118" t="e">
        <f>VLOOKUP(AZ$3*100+ROW($A29)-ROW($A$4),'Formatted Data'!$A:$M,12,FALSE)</f>
        <v>#N/A</v>
      </c>
      <c r="BA29" s="118" t="e">
        <f>VLOOKUP(BA$3*100+ROW($A29)-ROW($A$4),'Formatted Data'!$A:$M,12,FALSE)</f>
        <v>#N/A</v>
      </c>
      <c r="BB29" s="118" t="e">
        <f>VLOOKUP(BB$3*100+ROW($A29)-ROW($A$4),'Formatted Data'!$A:$M,12,FALSE)</f>
        <v>#N/A</v>
      </c>
      <c r="BC29" s="118"/>
      <c r="BD29" s="78">
        <f t="shared" si="22"/>
        <v>4.9767099779357782E-2</v>
      </c>
      <c r="BE29" s="78">
        <f t="shared" si="23"/>
        <v>-5.4258134827962046E-2</v>
      </c>
      <c r="BF29" s="78">
        <f t="shared" si="24"/>
        <v>-5.5642439706971802E-2</v>
      </c>
      <c r="BG29" s="78">
        <f t="shared" si="25"/>
        <v>0.11374531508759689</v>
      </c>
      <c r="BH29" s="78">
        <f t="shared" si="26"/>
        <v>-0.40867115354515571</v>
      </c>
      <c r="BI29" s="78">
        <f t="shared" si="27"/>
        <v>0.70831127580730535</v>
      </c>
      <c r="BJ29" s="78">
        <f t="shared" si="28"/>
        <v>-5.7638673690734388E-2</v>
      </c>
      <c r="BK29" s="78">
        <f t="shared" si="29"/>
        <v>2.6553765208812807E-2</v>
      </c>
      <c r="BL29" s="78">
        <f t="shared" si="30"/>
        <v>1.5456074317290014E-2</v>
      </c>
      <c r="BM29" s="78">
        <f t="shared" si="31"/>
        <v>4.5820189274447864E-2</v>
      </c>
      <c r="BN29" s="78">
        <f t="shared" si="32"/>
        <v>-0.2189621834471952</v>
      </c>
      <c r="BO29" s="78">
        <f t="shared" si="19"/>
        <v>0.13779709608804214</v>
      </c>
      <c r="BP29" s="78">
        <f t="shared" si="33"/>
        <v>0.19190441355766885</v>
      </c>
      <c r="BQ29" s="78">
        <f t="shared" si="33"/>
        <v>0.80619203491543923</v>
      </c>
      <c r="BR29" s="78">
        <f t="shared" si="33"/>
        <v>-0.82692743336102092</v>
      </c>
      <c r="BS29" s="78">
        <f t="shared" si="33"/>
        <v>4.3193717277486998E-2</v>
      </c>
      <c r="BT29" s="78">
        <f t="shared" si="33"/>
        <v>0.54224173985780011</v>
      </c>
      <c r="BU29" s="78">
        <f t="shared" si="33"/>
        <v>3.1347796610169487</v>
      </c>
      <c r="BV29" s="78" t="e">
        <f t="shared" si="33"/>
        <v>#N/A</v>
      </c>
      <c r="BW29" s="78" t="e">
        <f t="shared" si="33"/>
        <v>#N/A</v>
      </c>
      <c r="BX29" s="78" t="e">
        <f t="shared" si="33"/>
        <v>#N/A</v>
      </c>
      <c r="BY29" s="78" t="e">
        <f t="shared" si="33"/>
        <v>#N/A</v>
      </c>
      <c r="BZ29" s="78" t="e">
        <f t="shared" si="33"/>
        <v>#N/A</v>
      </c>
      <c r="CA29" s="78" t="e">
        <f t="shared" si="33"/>
        <v>#N/A</v>
      </c>
      <c r="CB29" s="78" t="e">
        <f t="shared" si="33"/>
        <v>#N/A</v>
      </c>
      <c r="CC29" s="78" t="e">
        <f t="shared" si="33"/>
        <v>#N/A</v>
      </c>
    </row>
    <row r="30" spans="1:248" ht="13" x14ac:dyDescent="0.3">
      <c r="A30" s="20" t="s">
        <v>40</v>
      </c>
      <c r="B30" s="21">
        <f>'Nom Revenue'!B30</f>
        <v>1</v>
      </c>
      <c r="C30" s="69" t="str">
        <f>IF(B30=0,"",VLOOKUP('Nom Revenue'!A30,'Commodity Code List'!$B$2:$C$18,2,FALSE))</f>
        <v>11</v>
      </c>
      <c r="D30" s="69" t="str">
        <f>'Formatted Data'!E28</f>
        <v>S</v>
      </c>
      <c r="E30" s="69" t="str">
        <f>'Formatted Data'!F28</f>
        <v>R</v>
      </c>
      <c r="F30" s="69" t="str">
        <f>'Formatted Data'!G28</f>
        <v>X</v>
      </c>
      <c r="G30" s="119">
        <f>VLOOKUP(G$3*100+ROW($A30)-ROW($A$4),'Formatted Data'!$A:$M,12,FALSE)</f>
        <v>66872</v>
      </c>
      <c r="H30" s="119">
        <f>VLOOKUP(H$3*100+ROW($A30)-ROW($A$4),'Formatted Data'!$A:$M,12,FALSE)</f>
        <v>63439</v>
      </c>
      <c r="I30" s="119">
        <f>VLOOKUP(I$3*100+ROW($A30)-ROW($A$4),'Formatted Data'!$A:$M,12,FALSE)</f>
        <v>61814</v>
      </c>
      <c r="J30" s="119">
        <f>VLOOKUP(J$3*100+ROW($A30)-ROW($A$4),'Formatted Data'!$A:$M,12,FALSE)</f>
        <v>63976</v>
      </c>
      <c r="K30" s="119">
        <f>VLOOKUP(K$3*100+ROW($A30)-ROW($A$4),'Formatted Data'!$A:$M,12,FALSE)</f>
        <v>69932</v>
      </c>
      <c r="L30" s="119">
        <f>VLOOKUP(L$3*100+ROW($A30)-ROW($A$4),'Formatted Data'!$A:$M,12,FALSE)</f>
        <v>71333</v>
      </c>
      <c r="M30" s="119">
        <f>VLOOKUP(M$3*100+ROW($A30)-ROW($A$4),'Formatted Data'!$A:$M,12,FALSE)</f>
        <v>51420</v>
      </c>
      <c r="N30" s="119">
        <f>VLOOKUP(N$3*100+ROW($A30)-ROW($A$4),'Formatted Data'!$A:$M,12,FALSE)</f>
        <v>52154</v>
      </c>
      <c r="O30" s="119">
        <f>VLOOKUP(O$3*100+ROW($A30)-ROW($A$4),'Formatted Data'!$A:$M,12,FALSE)</f>
        <v>47470</v>
      </c>
      <c r="P30" s="119">
        <f>VLOOKUP(P$3*100+ROW($A30)-ROW($A$4),'Formatted Data'!$A:$M,12,FALSE)</f>
        <v>61927</v>
      </c>
      <c r="Q30" s="119">
        <f>VLOOKUP(Q$3*100+ROW($A30)-ROW($A$4),'Formatted Data'!$A:$M,12,FALSE)</f>
        <v>61805</v>
      </c>
      <c r="R30" s="119">
        <f>VLOOKUP(R$3*100+ROW($A30)-ROW($A$4),'Formatted Data'!$A:$M,12,FALSE)</f>
        <v>64750</v>
      </c>
      <c r="S30" s="119">
        <f>VLOOKUP(S$3*100+ROW($A30)-ROW($A$4),'Formatted Data'!$A:$M,12,FALSE)</f>
        <v>65138</v>
      </c>
      <c r="T30" s="119">
        <f>VLOOKUP(T$3*100+ROW($A30)-ROW($A$4),'Formatted Data'!$A:$M,12,FALSE)</f>
        <v>64048</v>
      </c>
      <c r="U30" s="119">
        <f>VLOOKUP(U$3*100+ROW($A30)-ROW($A$4),'Formatted Data'!$A:$M,12,FALSE)</f>
        <v>53972</v>
      </c>
      <c r="V30" s="119">
        <f>VLOOKUP(V$3*100+ROW($A30)-ROW($A$4),'Formatted Data'!$A:$M,12,FALSE)</f>
        <v>52054</v>
      </c>
      <c r="W30" s="119">
        <f>VLOOKUP(W$3*100+ROW($A30)-ROW($A$4),'Formatted Data'!$A:$M,12,FALSE)</f>
        <v>50824</v>
      </c>
      <c r="X30" s="119">
        <f>VLOOKUP(X$3*100+ROW($A30)-ROW($A$4),'Formatted Data'!$A:$M,12,FALSE)</f>
        <v>41755</v>
      </c>
      <c r="Y30" s="119">
        <f>VLOOKUP(Y$3*100+ROW($A30)-ROW($A$4),'Formatted Data'!$A:$M,12,FALSE)</f>
        <v>40559</v>
      </c>
      <c r="Z30" s="119">
        <f>VLOOKUP(Z$3*100+ROW($A30)-ROW($A$4),'Formatted Data'!$A:$M,12,FALSE)</f>
        <v>40435</v>
      </c>
      <c r="AA30" s="119">
        <f>VLOOKUP(AA$3*100+ROW($A30)-ROW($A$4),'Formatted Data'!$A:$M,12,FALSE)</f>
        <v>38767</v>
      </c>
      <c r="AB30" s="119">
        <f>VLOOKUP(AB$3*100+ROW($A30)-ROW($A$4),'Formatted Data'!$A:$M,12,FALSE)</f>
        <v>38994</v>
      </c>
      <c r="AC30" s="119">
        <f t="shared" si="21"/>
        <v>35478</v>
      </c>
      <c r="AD30" s="119">
        <f>VLOOKUP(AD$3*100+ROW($A30)-ROW($A$4),'Formatted Data'!$A:$M,12,FALSE)</f>
        <v>35478</v>
      </c>
      <c r="AE30" s="119">
        <f>VLOOKUP(AE$3*100+ROW($A30)-ROW($A$4),'Formatted Data'!$A:$M,12,FALSE)</f>
        <v>34220</v>
      </c>
      <c r="AF30" s="119">
        <f>VLOOKUP(AF$3*100+ROW($A30)-ROW($A$4),'Formatted Data'!$A:$M,12,FALSE)</f>
        <v>27593</v>
      </c>
      <c r="AG30" s="119">
        <f>VLOOKUP(AG$3*100+ROW($A30)-ROW($A$4),'Formatted Data'!$A:$M,12,FALSE)</f>
        <v>29690</v>
      </c>
      <c r="AH30" s="119">
        <f>VLOOKUP(AH$3*100+ROW($A30)-ROW($A$4),'Formatted Data'!$A:$M,12,FALSE)</f>
        <v>33026</v>
      </c>
      <c r="AI30" s="119">
        <f>VLOOKUP(AI$3*100+ROW($A30)-ROW($A$4),'Formatted Data'!$A:$M,12,FALSE)</f>
        <v>31035</v>
      </c>
      <c r="AJ30" s="119">
        <f>VLOOKUP(AJ$3*100+ROW($A30)-ROW($A$4),'Formatted Data'!$A:$M,12,FALSE)</f>
        <v>30250</v>
      </c>
      <c r="AK30" s="119">
        <f>VLOOKUP(AK$3*100+ROW($A30)-ROW($A$4),'Formatted Data'!$A:$M,12,FALSE)</f>
        <v>30414</v>
      </c>
      <c r="AL30" s="119">
        <f>AM30*(1/(1+'2015 Mileage Linking Factors'!K30))</f>
        <v>23870.834373099915</v>
      </c>
      <c r="AM30" s="119">
        <f>VLOOKUP(AM$3*100+ROW($A30)-ROW($A$4),'Formatted Data'!$A:$M,12,FALSE)</f>
        <v>24921</v>
      </c>
      <c r="AN30" s="119">
        <f>VLOOKUP(AN$3*100+ROW($A30)-ROW($A$4),'Formatted Data'!$A:$M,12,FALSE)</f>
        <v>22581</v>
      </c>
      <c r="AO30" s="119">
        <f>VLOOKUP(AO$3*100+ROW($A30)-ROW($A$4),'Formatted Data'!$A:$M,12,FALSE)</f>
        <v>26140</v>
      </c>
      <c r="AP30" s="119">
        <f>VLOOKUP(AP$3*100+ROW($A30)-ROW($A$4),'Formatted Data'!$A:$M,12,FALSE)</f>
        <v>27153</v>
      </c>
      <c r="AQ30" s="119">
        <f>VLOOKUP(AQ$3*100+ROW($A30)-ROW($A$4),'Formatted Data'!$A:$M,12,FALSE)</f>
        <v>24929</v>
      </c>
      <c r="AR30" s="119">
        <f>VLOOKUP(AR$3*100+ROW($A30)-ROW($A$4),'Formatted Data'!$A:$M,12,FALSE)</f>
        <v>20709</v>
      </c>
      <c r="AS30" s="119">
        <f>VLOOKUP(AS$3*100+ROW($A30)-ROW($A$4),'Formatted Data'!$A:$M,12,FALSE)</f>
        <v>21795</v>
      </c>
      <c r="AT30" s="119">
        <f>VLOOKUP(AT$3*100+ROW($A30)-ROW($A$4),'Formatted Data'!$A:$M,12,FALSE)</f>
        <v>22196</v>
      </c>
      <c r="AU30" s="119" t="e">
        <f>VLOOKUP(AU$3*100+ROW($A30)-ROW($A$4),'Formatted Data'!$A:$M,12,FALSE)</f>
        <v>#N/A</v>
      </c>
      <c r="AV30" s="119" t="e">
        <f>VLOOKUP(AV$3*100+ROW($A30)-ROW($A$4),'Formatted Data'!$A:$M,12,FALSE)</f>
        <v>#N/A</v>
      </c>
      <c r="AW30" s="119" t="e">
        <f>VLOOKUP(AW$3*100+ROW($A30)-ROW($A$4),'Formatted Data'!$A:$M,12,FALSE)</f>
        <v>#N/A</v>
      </c>
      <c r="AX30" s="119" t="e">
        <f>VLOOKUP(AX$3*100+ROW($A30)-ROW($A$4),'Formatted Data'!$A:$M,12,FALSE)</f>
        <v>#N/A</v>
      </c>
      <c r="AY30" s="119" t="e">
        <f>VLOOKUP(AY$3*100+ROW($A30)-ROW($A$4),'Formatted Data'!$A:$M,12,FALSE)</f>
        <v>#N/A</v>
      </c>
      <c r="AZ30" s="119" t="e">
        <f>VLOOKUP(AZ$3*100+ROW($A30)-ROW($A$4),'Formatted Data'!$A:$M,12,FALSE)</f>
        <v>#N/A</v>
      </c>
      <c r="BA30" s="119" t="e">
        <f>VLOOKUP(BA$3*100+ROW($A30)-ROW($A$4),'Formatted Data'!$A:$M,12,FALSE)</f>
        <v>#N/A</v>
      </c>
      <c r="BB30" s="119" t="e">
        <f>VLOOKUP(BB$3*100+ROW($A30)-ROW($A$4),'Formatted Data'!$A:$M,12,FALSE)</f>
        <v>#N/A</v>
      </c>
      <c r="BC30" s="119"/>
      <c r="BD30" s="79">
        <f t="shared" si="22"/>
        <v>-4.1251391121553072E-2</v>
      </c>
      <c r="BE30" s="79">
        <f t="shared" si="23"/>
        <v>5.8554956535197267E-3</v>
      </c>
      <c r="BF30" s="111">
        <f t="shared" si="24"/>
        <v>-9.0167718110478523E-2</v>
      </c>
      <c r="BG30" s="79">
        <f t="shared" si="25"/>
        <v>-3.5458594058289661E-2</v>
      </c>
      <c r="BH30" s="79">
        <f t="shared" si="26"/>
        <v>-0.19365867913500878</v>
      </c>
      <c r="BI30" s="79">
        <f t="shared" si="27"/>
        <v>7.5997535606856736E-2</v>
      </c>
      <c r="BJ30" s="79">
        <f t="shared" si="28"/>
        <v>0.11236106433142479</v>
      </c>
      <c r="BK30" s="79">
        <f t="shared" si="29"/>
        <v>-6.0285835402410171E-2</v>
      </c>
      <c r="BL30" s="79">
        <f t="shared" si="30"/>
        <v>-2.529402287739646E-2</v>
      </c>
      <c r="BM30" s="79">
        <f t="shared" si="31"/>
        <v>5.4214876033058523E-3</v>
      </c>
      <c r="BN30" s="79">
        <f t="shared" si="32"/>
        <v>-0.21513663532912752</v>
      </c>
      <c r="BO30" s="79">
        <f t="shared" si="19"/>
        <v>-9.3896713615023497E-2</v>
      </c>
      <c r="BP30" s="79">
        <f t="shared" si="33"/>
        <v>0.15761038040830777</v>
      </c>
      <c r="BQ30" s="79">
        <f t="shared" si="33"/>
        <v>3.8752869166029047E-2</v>
      </c>
      <c r="BR30" s="79">
        <f t="shared" si="33"/>
        <v>-8.1906235038485597E-2</v>
      </c>
      <c r="BS30" s="79">
        <f t="shared" si="33"/>
        <v>-0.16928075735087644</v>
      </c>
      <c r="BT30" s="79">
        <f t="shared" si="33"/>
        <v>5.2440967695204899E-2</v>
      </c>
      <c r="BU30" s="79">
        <f t="shared" si="33"/>
        <v>1.8398715301674695E-2</v>
      </c>
      <c r="BV30" s="79" t="e">
        <f t="shared" si="33"/>
        <v>#N/A</v>
      </c>
      <c r="BW30" s="79" t="e">
        <f t="shared" si="33"/>
        <v>#N/A</v>
      </c>
      <c r="BX30" s="79" t="e">
        <f t="shared" si="33"/>
        <v>#N/A</v>
      </c>
      <c r="BY30" s="79" t="e">
        <f t="shared" si="33"/>
        <v>#N/A</v>
      </c>
      <c r="BZ30" s="79" t="e">
        <f t="shared" si="33"/>
        <v>#N/A</v>
      </c>
      <c r="CA30" s="79" t="e">
        <f t="shared" si="33"/>
        <v>#N/A</v>
      </c>
      <c r="CB30" s="79" t="e">
        <f t="shared" si="33"/>
        <v>#N/A</v>
      </c>
      <c r="CC30" s="79" t="e">
        <f t="shared" si="33"/>
        <v>#N/A</v>
      </c>
    </row>
    <row r="31" spans="1:248" ht="13" x14ac:dyDescent="0.3">
      <c r="A31" s="20" t="s">
        <v>81</v>
      </c>
      <c r="B31" s="21">
        <f>'Nom Revenue'!B31</f>
        <v>0</v>
      </c>
      <c r="C31" s="69" t="str">
        <f>IF(B31=0,"",VLOOKUP('Nom Revenue'!A31,'Commodity Code List'!$B$2:$C$18,2,FALSE))</f>
        <v/>
      </c>
      <c r="D31" s="69" t="str">
        <f>'Formatted Data'!E29</f>
        <v>S</v>
      </c>
      <c r="E31" s="69" t="str">
        <f>'Formatted Data'!F29</f>
        <v>P</v>
      </c>
      <c r="F31" s="69" t="str">
        <f>'Formatted Data'!G29</f>
        <v>X</v>
      </c>
      <c r="G31" s="119">
        <f>VLOOKUP(G$3*100+ROW($A31)-ROW($A$4),'Formatted Data'!$A:$M,12,FALSE)</f>
        <v>23228</v>
      </c>
      <c r="H31" s="119">
        <f>VLOOKUP(H$3*100+ROW($A31)-ROW($A$4),'Formatted Data'!$A:$M,12,FALSE)</f>
        <v>26914</v>
      </c>
      <c r="I31" s="119">
        <f>VLOOKUP(I$3*100+ROW($A31)-ROW($A$4),'Formatted Data'!$A:$M,12,FALSE)</f>
        <v>29784</v>
      </c>
      <c r="J31" s="119">
        <f>VLOOKUP(J$3*100+ROW($A31)-ROW($A$4),'Formatted Data'!$A:$M,12,FALSE)</f>
        <v>30298</v>
      </c>
      <c r="K31" s="119">
        <f>VLOOKUP(K$3*100+ROW($A31)-ROW($A$4),'Formatted Data'!$A:$M,12,FALSE)</f>
        <v>30046</v>
      </c>
      <c r="L31" s="119">
        <f>VLOOKUP(L$3*100+ROW($A31)-ROW($A$4),'Formatted Data'!$A:$M,12,FALSE)</f>
        <v>26759</v>
      </c>
      <c r="M31" s="119">
        <f>VLOOKUP(M$3*100+ROW($A31)-ROW($A$4),'Formatted Data'!$A:$M,12,FALSE)</f>
        <v>27763</v>
      </c>
      <c r="N31" s="119">
        <f>VLOOKUP(N$3*100+ROW($A31)-ROW($A$4),'Formatted Data'!$A:$M,12,FALSE)</f>
        <v>26432</v>
      </c>
      <c r="O31" s="119">
        <f>VLOOKUP(O$3*100+ROW($A31)-ROW($A$4),'Formatted Data'!$A:$M,12,FALSE)</f>
        <v>22582</v>
      </c>
      <c r="P31" s="119">
        <f>VLOOKUP(P$3*100+ROW($A31)-ROW($A$4),'Formatted Data'!$A:$M,12,FALSE)</f>
        <v>27559</v>
      </c>
      <c r="Q31" s="119">
        <f>VLOOKUP(Q$3*100+ROW($A31)-ROW($A$4),'Formatted Data'!$A:$M,12,FALSE)</f>
        <v>29638</v>
      </c>
      <c r="R31" s="119">
        <f>VLOOKUP(R$3*100+ROW($A31)-ROW($A$4),'Formatted Data'!$A:$M,12,FALSE)</f>
        <v>27697</v>
      </c>
      <c r="S31" s="119">
        <f>VLOOKUP(S$3*100+ROW($A31)-ROW($A$4),'Formatted Data'!$A:$M,12,FALSE)</f>
        <v>29368</v>
      </c>
      <c r="T31" s="119">
        <f>VLOOKUP(T$3*100+ROW($A31)-ROW($A$4),'Formatted Data'!$A:$M,12,FALSE)</f>
        <v>31966</v>
      </c>
      <c r="U31" s="119">
        <f>VLOOKUP(U$3*100+ROW($A31)-ROW($A$4),'Formatted Data'!$A:$M,12,FALSE)</f>
        <v>32226</v>
      </c>
      <c r="V31" s="119">
        <f>VLOOKUP(V$3*100+ROW($A31)-ROW($A$4),'Formatted Data'!$A:$M,12,FALSE)</f>
        <v>33147</v>
      </c>
      <c r="W31" s="119">
        <f>VLOOKUP(W$3*100+ROW($A31)-ROW($A$4),'Formatted Data'!$A:$M,12,FALSE)</f>
        <v>37292</v>
      </c>
      <c r="X31" s="119">
        <f>VLOOKUP(X$3*100+ROW($A31)-ROW($A$4),'Formatted Data'!$A:$M,12,FALSE)</f>
        <v>39101</v>
      </c>
      <c r="Y31" s="119">
        <f>VLOOKUP(Y$3*100+ROW($A31)-ROW($A$4),'Formatted Data'!$A:$M,12,FALSE)</f>
        <v>38043</v>
      </c>
      <c r="Z31" s="119">
        <f>VLOOKUP(Z$3*100+ROW($A31)-ROW($A$4),'Formatted Data'!$A:$M,12,FALSE)</f>
        <v>36166</v>
      </c>
      <c r="AA31" s="119">
        <f>VLOOKUP(AA$3*100+ROW($A31)-ROW($A$4),'Formatted Data'!$A:$M,12,FALSE)</f>
        <v>37446</v>
      </c>
      <c r="AB31" s="119">
        <f>VLOOKUP(AB$3*100+ROW($A31)-ROW($A$4),'Formatted Data'!$A:$M,12,FALSE)</f>
        <v>41894</v>
      </c>
      <c r="AC31" s="119">
        <f t="shared" si="21"/>
        <v>44019</v>
      </c>
      <c r="AD31" s="119">
        <f>VLOOKUP(AD$3*100+ROW($A31)-ROW($A$4),'Formatted Data'!$A:$M,12,FALSE)</f>
        <v>44019</v>
      </c>
      <c r="AE31" s="119">
        <f>VLOOKUP(AE$3*100+ROW($A31)-ROW($A$4),'Formatted Data'!$A:$M,12,FALSE)</f>
        <v>40629</v>
      </c>
      <c r="AF31" s="119">
        <f>VLOOKUP(AF$3*100+ROW($A31)-ROW($A$4),'Formatted Data'!$A:$M,12,FALSE)</f>
        <v>37668</v>
      </c>
      <c r="AG31" s="119">
        <f>VLOOKUP(AG$3*100+ROW($A31)-ROW($A$4),'Formatted Data'!$A:$M,12,FALSE)</f>
        <v>39367</v>
      </c>
      <c r="AH31" s="119">
        <f>VLOOKUP(AH$3*100+ROW($A31)-ROW($A$4),'Formatted Data'!$A:$M,12,FALSE)</f>
        <v>37052</v>
      </c>
      <c r="AI31" s="119">
        <f>VLOOKUP(AI$3*100+ROW($A31)-ROW($A$4),'Formatted Data'!$A:$M,12,FALSE)</f>
        <v>29699</v>
      </c>
      <c r="AJ31" s="119">
        <f>VLOOKUP(AJ$3*100+ROW($A31)-ROW($A$4),'Formatted Data'!$A:$M,12,FALSE)</f>
        <v>28135</v>
      </c>
      <c r="AK31" s="119">
        <f>VLOOKUP(AK$3*100+ROW($A31)-ROW($A$4),'Formatted Data'!$A:$M,12,FALSE)</f>
        <v>32573</v>
      </c>
      <c r="AL31" s="119">
        <f>AM31*(1/(1+'2015 Mileage Linking Factors'!K31))</f>
        <v>30473.364822671669</v>
      </c>
      <c r="AM31" s="119">
        <f>VLOOKUP(AM$3*100+ROW($A31)-ROW($A$4),'Formatted Data'!$A:$M,12,FALSE)</f>
        <v>31814</v>
      </c>
      <c r="AN31" s="119">
        <f>VLOOKUP(AN$3*100+ROW($A31)-ROW($A$4),'Formatted Data'!$A:$M,12,FALSE)</f>
        <v>25617</v>
      </c>
      <c r="AO31" s="119">
        <f>VLOOKUP(AO$3*100+ROW($A31)-ROW($A$4),'Formatted Data'!$A:$M,12,FALSE)</f>
        <v>26497</v>
      </c>
      <c r="AP31" s="119">
        <f>VLOOKUP(AP$3*100+ROW($A31)-ROW($A$4),'Formatted Data'!$A:$M,12,FALSE)</f>
        <v>24916</v>
      </c>
      <c r="AQ31" s="119">
        <f>VLOOKUP(AQ$3*100+ROW($A31)-ROW($A$4),'Formatted Data'!$A:$M,12,FALSE)</f>
        <v>23709</v>
      </c>
      <c r="AR31" s="119">
        <f>VLOOKUP(AR$3*100+ROW($A31)-ROW($A$4),'Formatted Data'!$A:$M,12,FALSE)</f>
        <v>20302</v>
      </c>
      <c r="AS31" s="119">
        <f>VLOOKUP(AS$3*100+ROW($A31)-ROW($A$4),'Formatted Data'!$A:$M,12,FALSE)</f>
        <v>17994</v>
      </c>
      <c r="AT31" s="119">
        <f>VLOOKUP(AT$3*100+ROW($A31)-ROW($A$4),'Formatted Data'!$A:$M,12,FALSE)</f>
        <v>17586</v>
      </c>
      <c r="AU31" s="119" t="e">
        <f>VLOOKUP(AU$3*100+ROW($A31)-ROW($A$4),'Formatted Data'!$A:$M,12,FALSE)</f>
        <v>#N/A</v>
      </c>
      <c r="AV31" s="119" t="e">
        <f>VLOOKUP(AV$3*100+ROW($A31)-ROW($A$4),'Formatted Data'!$A:$M,12,FALSE)</f>
        <v>#N/A</v>
      </c>
      <c r="AW31" s="119" t="e">
        <f>VLOOKUP(AW$3*100+ROW($A31)-ROW($A$4),'Formatted Data'!$A:$M,12,FALSE)</f>
        <v>#N/A</v>
      </c>
      <c r="AX31" s="119" t="e">
        <f>VLOOKUP(AX$3*100+ROW($A31)-ROW($A$4),'Formatted Data'!$A:$M,12,FALSE)</f>
        <v>#N/A</v>
      </c>
      <c r="AY31" s="119" t="e">
        <f>VLOOKUP(AY$3*100+ROW($A31)-ROW($A$4),'Formatted Data'!$A:$M,12,FALSE)</f>
        <v>#N/A</v>
      </c>
      <c r="AZ31" s="119" t="e">
        <f>VLOOKUP(AZ$3*100+ROW($A31)-ROW($A$4),'Formatted Data'!$A:$M,12,FALSE)</f>
        <v>#N/A</v>
      </c>
      <c r="BA31" s="119" t="e">
        <f>VLOOKUP(BA$3*100+ROW($A31)-ROW($A$4),'Formatted Data'!$A:$M,12,FALSE)</f>
        <v>#N/A</v>
      </c>
      <c r="BB31" s="119" t="e">
        <f>VLOOKUP(BB$3*100+ROW($A31)-ROW($A$4),'Formatted Data'!$A:$M,12,FALSE)</f>
        <v>#N/A</v>
      </c>
      <c r="BC31" s="119"/>
      <c r="BD31" s="79">
        <f t="shared" si="22"/>
        <v>3.5392357462810331E-2</v>
      </c>
      <c r="BE31" s="79">
        <f t="shared" si="23"/>
        <v>0.11878438284462955</v>
      </c>
      <c r="BF31" s="111">
        <f t="shared" si="24"/>
        <v>5.0723253926576506E-2</v>
      </c>
      <c r="BG31" s="79">
        <f t="shared" si="25"/>
        <v>-7.7012199277584625E-2</v>
      </c>
      <c r="BH31" s="79">
        <f t="shared" si="26"/>
        <v>-7.2878978069851552E-2</v>
      </c>
      <c r="BI31" s="79">
        <f t="shared" si="27"/>
        <v>4.510459806732503E-2</v>
      </c>
      <c r="BJ31" s="79">
        <f t="shared" si="28"/>
        <v>-5.8805598597810316E-2</v>
      </c>
      <c r="BK31" s="79">
        <f t="shared" si="29"/>
        <v>-0.19845082586634999</v>
      </c>
      <c r="BL31" s="79">
        <f t="shared" si="30"/>
        <v>-5.2661705781339441E-2</v>
      </c>
      <c r="BM31" s="79">
        <f t="shared" si="31"/>
        <v>0.15773947041052061</v>
      </c>
      <c r="BN31" s="79">
        <f t="shared" si="32"/>
        <v>-6.4459373632405059E-2</v>
      </c>
      <c r="BO31" s="79">
        <f t="shared" si="19"/>
        <v>-0.19478845791161126</v>
      </c>
      <c r="BP31" s="79">
        <f t="shared" si="33"/>
        <v>3.4352188000156048E-2</v>
      </c>
      <c r="BQ31" s="79">
        <f t="shared" si="33"/>
        <v>-5.9667132128165434E-2</v>
      </c>
      <c r="BR31" s="79">
        <f t="shared" si="33"/>
        <v>-4.8442767699470202E-2</v>
      </c>
      <c r="BS31" s="79">
        <f t="shared" si="33"/>
        <v>-0.14370070437386651</v>
      </c>
      <c r="BT31" s="79">
        <f t="shared" si="33"/>
        <v>-0.11368338094768993</v>
      </c>
      <c r="BU31" s="79">
        <f t="shared" si="33"/>
        <v>-2.267422474158054E-2</v>
      </c>
      <c r="BV31" s="79" t="e">
        <f t="shared" si="33"/>
        <v>#N/A</v>
      </c>
      <c r="BW31" s="79" t="e">
        <f t="shared" si="33"/>
        <v>#N/A</v>
      </c>
      <c r="BX31" s="79" t="e">
        <f t="shared" si="33"/>
        <v>#N/A</v>
      </c>
      <c r="BY31" s="79" t="e">
        <f t="shared" si="33"/>
        <v>#N/A</v>
      </c>
      <c r="BZ31" s="79" t="e">
        <f t="shared" si="33"/>
        <v>#N/A</v>
      </c>
      <c r="CA31" s="79" t="e">
        <f t="shared" si="33"/>
        <v>#N/A</v>
      </c>
      <c r="CB31" s="79" t="e">
        <f t="shared" si="33"/>
        <v>#N/A</v>
      </c>
      <c r="CC31" s="79" t="e">
        <f t="shared" si="33"/>
        <v>#N/A</v>
      </c>
    </row>
    <row r="32" spans="1:248" ht="13" x14ac:dyDescent="0.3">
      <c r="A32" s="18" t="s">
        <v>81</v>
      </c>
      <c r="B32" s="19">
        <f>'Nom Revenue'!B32</f>
        <v>0</v>
      </c>
      <c r="C32" s="63" t="str">
        <f>IF(B32=0,"",VLOOKUP('Nom Revenue'!A32,'Commodity Code List'!$B$2:$C$18,2,FALSE))</f>
        <v/>
      </c>
      <c r="D32" s="63" t="str">
        <f>'Formatted Data'!E30</f>
        <v>M</v>
      </c>
      <c r="E32" s="63" t="str">
        <f>'Formatted Data'!F30</f>
        <v>R</v>
      </c>
      <c r="F32" s="63" t="str">
        <f>'Formatted Data'!G30</f>
        <v>X</v>
      </c>
      <c r="G32" s="118">
        <f>VLOOKUP(G$3*100+ROW($A32)-ROW($A$4),'Formatted Data'!$A:$M,12,FALSE)</f>
        <v>48807</v>
      </c>
      <c r="H32" s="118">
        <f>VLOOKUP(H$3*100+ROW($A32)-ROW($A$4),'Formatted Data'!$A:$M,12,FALSE)</f>
        <v>45391</v>
      </c>
      <c r="I32" s="118">
        <f>VLOOKUP(I$3*100+ROW($A32)-ROW($A$4),'Formatted Data'!$A:$M,12,FALSE)</f>
        <v>43501</v>
      </c>
      <c r="J32" s="118">
        <f>VLOOKUP(J$3*100+ROW($A32)-ROW($A$4),'Formatted Data'!$A:$M,12,FALSE)</f>
        <v>50180</v>
      </c>
      <c r="K32" s="118">
        <f>VLOOKUP(K$3*100+ROW($A32)-ROW($A$4),'Formatted Data'!$A:$M,12,FALSE)</f>
        <v>48797</v>
      </c>
      <c r="L32" s="118">
        <f>VLOOKUP(L$3*100+ROW($A32)-ROW($A$4),'Formatted Data'!$A:$M,12,FALSE)</f>
        <v>46793</v>
      </c>
      <c r="M32" s="118">
        <f>VLOOKUP(M$3*100+ROW($A32)-ROW($A$4),'Formatted Data'!$A:$M,12,FALSE)</f>
        <v>47729</v>
      </c>
      <c r="N32" s="118">
        <f>VLOOKUP(N$3*100+ROW($A32)-ROW($A$4),'Formatted Data'!$A:$M,12,FALSE)</f>
        <v>44820</v>
      </c>
      <c r="O32" s="118">
        <f>VLOOKUP(O$3*100+ROW($A32)-ROW($A$4),'Formatted Data'!$A:$M,12,FALSE)</f>
        <v>45100</v>
      </c>
      <c r="P32" s="118">
        <f>VLOOKUP(P$3*100+ROW($A32)-ROW($A$4),'Formatted Data'!$A:$M,12,FALSE)</f>
        <v>45715</v>
      </c>
      <c r="Q32" s="118">
        <f>VLOOKUP(Q$3*100+ROW($A32)-ROW($A$4),'Formatted Data'!$A:$M,12,FALSE)</f>
        <v>51742</v>
      </c>
      <c r="R32" s="118">
        <f>VLOOKUP(R$3*100+ROW($A32)-ROW($A$4),'Formatted Data'!$A:$M,12,FALSE)</f>
        <v>57711</v>
      </c>
      <c r="S32" s="118">
        <f>VLOOKUP(S$3*100+ROW($A32)-ROW($A$4),'Formatted Data'!$A:$M,12,FALSE)</f>
        <v>52742</v>
      </c>
      <c r="T32" s="118">
        <f>VLOOKUP(T$3*100+ROW($A32)-ROW($A$4),'Formatted Data'!$A:$M,12,FALSE)</f>
        <v>49905</v>
      </c>
      <c r="U32" s="118">
        <f>VLOOKUP(U$3*100+ROW($A32)-ROW($A$4),'Formatted Data'!$A:$M,12,FALSE)</f>
        <v>45450</v>
      </c>
      <c r="V32" s="118">
        <f>VLOOKUP(V$3*100+ROW($A32)-ROW($A$4),'Formatted Data'!$A:$M,12,FALSE)</f>
        <v>46583</v>
      </c>
      <c r="W32" s="118">
        <f>VLOOKUP(W$3*100+ROW($A32)-ROW($A$4),'Formatted Data'!$A:$M,12,FALSE)</f>
        <v>47141</v>
      </c>
      <c r="X32" s="118">
        <f>VLOOKUP(X$3*100+ROW($A32)-ROW($A$4),'Formatted Data'!$A:$M,12,FALSE)</f>
        <v>38249</v>
      </c>
      <c r="Y32" s="118">
        <f>VLOOKUP(Y$3*100+ROW($A32)-ROW($A$4),'Formatted Data'!$A:$M,12,FALSE)</f>
        <v>41926</v>
      </c>
      <c r="Z32" s="118">
        <f>VLOOKUP(Z$3*100+ROW($A32)-ROW($A$4),'Formatted Data'!$A:$M,12,FALSE)</f>
        <v>44478</v>
      </c>
      <c r="AA32" s="118">
        <f>VLOOKUP(AA$3*100+ROW($A32)-ROW($A$4),'Formatted Data'!$A:$M,12,FALSE)</f>
        <v>44150</v>
      </c>
      <c r="AB32" s="118">
        <f>VLOOKUP(AB$3*100+ROW($A32)-ROW($A$4),'Formatted Data'!$A:$M,12,FALSE)</f>
        <v>46984</v>
      </c>
      <c r="AC32" s="118">
        <f t="shared" si="21"/>
        <v>44010</v>
      </c>
      <c r="AD32" s="118">
        <f>VLOOKUP(AD$3*100+ROW($A32)-ROW($A$4),'Formatted Data'!$A:$M,12,FALSE)</f>
        <v>44010</v>
      </c>
      <c r="AE32" s="118">
        <f>VLOOKUP(AE$3*100+ROW($A32)-ROW($A$4),'Formatted Data'!$A:$M,12,FALSE)</f>
        <v>40266</v>
      </c>
      <c r="AF32" s="118">
        <f>VLOOKUP(AF$3*100+ROW($A32)-ROW($A$4),'Formatted Data'!$A:$M,12,FALSE)</f>
        <v>34077</v>
      </c>
      <c r="AG32" s="118">
        <f>VLOOKUP(AG$3*100+ROW($A32)-ROW($A$4),'Formatted Data'!$A:$M,12,FALSE)</f>
        <v>35798</v>
      </c>
      <c r="AH32" s="118">
        <f>VLOOKUP(AH$3*100+ROW($A32)-ROW($A$4),'Formatted Data'!$A:$M,12,FALSE)</f>
        <v>31459</v>
      </c>
      <c r="AI32" s="118">
        <f>VLOOKUP(AI$3*100+ROW($A32)-ROW($A$4),'Formatted Data'!$A:$M,12,FALSE)</f>
        <v>29831</v>
      </c>
      <c r="AJ32" s="118">
        <f>VLOOKUP(AJ$3*100+ROW($A32)-ROW($A$4),'Formatted Data'!$A:$M,12,FALSE)</f>
        <v>30050</v>
      </c>
      <c r="AK32" s="118">
        <f>VLOOKUP(AK$3*100+ROW($A32)-ROW($A$4),'Formatted Data'!$A:$M,12,FALSE)</f>
        <v>33016</v>
      </c>
      <c r="AL32" s="118">
        <f>AM32*(1/(1+'2015 Mileage Linking Factors'!K32))</f>
        <v>27996.338311342413</v>
      </c>
      <c r="AM32" s="118">
        <f>VLOOKUP(AM$3*100+ROW($A32)-ROW($A$4),'Formatted Data'!$A:$M,12,FALSE)</f>
        <v>29228</v>
      </c>
      <c r="AN32" s="118">
        <f>VLOOKUP(AN$3*100+ROW($A32)-ROW($A$4),'Formatted Data'!$A:$M,12,FALSE)</f>
        <v>23475</v>
      </c>
      <c r="AO32" s="118">
        <f>VLOOKUP(AO$3*100+ROW($A32)-ROW($A$4),'Formatted Data'!$A:$M,12,FALSE)</f>
        <v>28068</v>
      </c>
      <c r="AP32" s="118">
        <f>VLOOKUP(AP$3*100+ROW($A32)-ROW($A$4),'Formatted Data'!$A:$M,12,FALSE)</f>
        <v>29754</v>
      </c>
      <c r="AQ32" s="118">
        <f>VLOOKUP(AQ$3*100+ROW($A32)-ROW($A$4),'Formatted Data'!$A:$M,12,FALSE)</f>
        <v>23237</v>
      </c>
      <c r="AR32" s="118">
        <f>VLOOKUP(AR$3*100+ROW($A32)-ROW($A$4),'Formatted Data'!$A:$M,12,FALSE)</f>
        <v>16083</v>
      </c>
      <c r="AS32" s="118">
        <f>VLOOKUP(AS$3*100+ROW($A32)-ROW($A$4),'Formatted Data'!$A:$M,12,FALSE)</f>
        <v>19371</v>
      </c>
      <c r="AT32" s="118">
        <f>VLOOKUP(AT$3*100+ROW($A32)-ROW($A$4),'Formatted Data'!$A:$M,12,FALSE)</f>
        <v>19253</v>
      </c>
      <c r="AU32" s="118" t="e">
        <f>VLOOKUP(AU$3*100+ROW($A32)-ROW($A$4),'Formatted Data'!$A:$M,12,FALSE)</f>
        <v>#N/A</v>
      </c>
      <c r="AV32" s="118" t="e">
        <f>VLOOKUP(AV$3*100+ROW($A32)-ROW($A$4),'Formatted Data'!$A:$M,12,FALSE)</f>
        <v>#N/A</v>
      </c>
      <c r="AW32" s="118" t="e">
        <f>VLOOKUP(AW$3*100+ROW($A32)-ROW($A$4),'Formatted Data'!$A:$M,12,FALSE)</f>
        <v>#N/A</v>
      </c>
      <c r="AX32" s="118" t="e">
        <f>VLOOKUP(AX$3*100+ROW($A32)-ROW($A$4),'Formatted Data'!$A:$M,12,FALSE)</f>
        <v>#N/A</v>
      </c>
      <c r="AY32" s="118" t="e">
        <f>VLOOKUP(AY$3*100+ROW($A32)-ROW($A$4),'Formatted Data'!$A:$M,12,FALSE)</f>
        <v>#N/A</v>
      </c>
      <c r="AZ32" s="118" t="e">
        <f>VLOOKUP(AZ$3*100+ROW($A32)-ROW($A$4),'Formatted Data'!$A:$M,12,FALSE)</f>
        <v>#N/A</v>
      </c>
      <c r="BA32" s="118" t="e">
        <f>VLOOKUP(BA$3*100+ROW($A32)-ROW($A$4),'Formatted Data'!$A:$M,12,FALSE)</f>
        <v>#N/A</v>
      </c>
      <c r="BB32" s="118" t="e">
        <f>VLOOKUP(BB$3*100+ROW($A32)-ROW($A$4),'Formatted Data'!$A:$M,12,FALSE)</f>
        <v>#N/A</v>
      </c>
      <c r="BC32" s="118"/>
      <c r="BD32" s="78">
        <f t="shared" si="22"/>
        <v>-7.3744323036107895E-3</v>
      </c>
      <c r="BE32" s="78">
        <f t="shared" si="23"/>
        <v>6.419026047565124E-2</v>
      </c>
      <c r="BF32" s="78">
        <f t="shared" si="24"/>
        <v>-6.3298144049037997E-2</v>
      </c>
      <c r="BG32" s="78">
        <f t="shared" si="25"/>
        <v>-8.5071574642126779E-2</v>
      </c>
      <c r="BH32" s="78">
        <f t="shared" si="26"/>
        <v>-0.15370287587542841</v>
      </c>
      <c r="BI32" s="78">
        <f t="shared" si="27"/>
        <v>5.0503272001643396E-2</v>
      </c>
      <c r="BJ32" s="78">
        <f t="shared" si="28"/>
        <v>-0.12120788870886645</v>
      </c>
      <c r="BK32" s="78">
        <f t="shared" si="29"/>
        <v>-5.1749896690931108E-2</v>
      </c>
      <c r="BL32" s="78">
        <f t="shared" si="30"/>
        <v>7.3413563071971222E-3</v>
      </c>
      <c r="BM32" s="78">
        <f t="shared" si="31"/>
        <v>9.8702163061564097E-2</v>
      </c>
      <c r="BN32" s="78">
        <f t="shared" si="32"/>
        <v>-0.15203724523435869</v>
      </c>
      <c r="BO32" s="78">
        <f t="shared" si="19"/>
        <v>-0.19683180511837961</v>
      </c>
      <c r="BP32" s="78">
        <f t="shared" si="33"/>
        <v>0.19565495207667727</v>
      </c>
      <c r="BQ32" s="78">
        <f t="shared" si="33"/>
        <v>6.0068405301410888E-2</v>
      </c>
      <c r="BR32" s="78">
        <f t="shared" si="33"/>
        <v>-0.21902937420178803</v>
      </c>
      <c r="BS32" s="78">
        <f t="shared" si="33"/>
        <v>-0.30787106769376427</v>
      </c>
      <c r="BT32" s="78">
        <f t="shared" si="33"/>
        <v>0.20443947024808806</v>
      </c>
      <c r="BU32" s="78">
        <f t="shared" si="33"/>
        <v>-6.0915801972020178E-3</v>
      </c>
      <c r="BV32" s="78" t="e">
        <f t="shared" si="33"/>
        <v>#N/A</v>
      </c>
      <c r="BW32" s="78" t="e">
        <f t="shared" si="33"/>
        <v>#N/A</v>
      </c>
      <c r="BX32" s="78" t="e">
        <f t="shared" si="33"/>
        <v>#N/A</v>
      </c>
      <c r="BY32" s="78" t="e">
        <f t="shared" si="33"/>
        <v>#N/A</v>
      </c>
      <c r="BZ32" s="78" t="e">
        <f t="shared" si="33"/>
        <v>#N/A</v>
      </c>
      <c r="CA32" s="78" t="e">
        <f t="shared" si="33"/>
        <v>#N/A</v>
      </c>
      <c r="CB32" s="78" t="e">
        <f t="shared" si="33"/>
        <v>#N/A</v>
      </c>
      <c r="CC32" s="78" t="e">
        <f t="shared" si="33"/>
        <v>#N/A</v>
      </c>
    </row>
    <row r="33" spans="1:248" ht="13" x14ac:dyDescent="0.3">
      <c r="A33" s="18" t="s">
        <v>81</v>
      </c>
      <c r="B33" s="19">
        <f>'Nom Revenue'!B33</f>
        <v>0</v>
      </c>
      <c r="C33" s="63" t="str">
        <f>IF(B33=0,"",VLOOKUP('Nom Revenue'!A33,'Commodity Code List'!$B$2:$C$18,2,FALSE))</f>
        <v/>
      </c>
      <c r="D33" s="63" t="str">
        <f>'Formatted Data'!E31</f>
        <v>M</v>
      </c>
      <c r="E33" s="63" t="str">
        <f>'Formatted Data'!F31</f>
        <v>P</v>
      </c>
      <c r="F33" s="63" t="str">
        <f>'Formatted Data'!G31</f>
        <v>X</v>
      </c>
      <c r="G33" s="118">
        <f>VLOOKUP(G$3*100+ROW($A33)-ROW($A$4),'Formatted Data'!$A:$M,12,FALSE)</f>
        <v>32663</v>
      </c>
      <c r="H33" s="118">
        <f>VLOOKUP(H$3*100+ROW($A33)-ROW($A$4),'Formatted Data'!$A:$M,12,FALSE)</f>
        <v>32579</v>
      </c>
      <c r="I33" s="118">
        <f>VLOOKUP(I$3*100+ROW($A33)-ROW($A$4),'Formatted Data'!$A:$M,12,FALSE)</f>
        <v>41985</v>
      </c>
      <c r="J33" s="118">
        <f>VLOOKUP(J$3*100+ROW($A33)-ROW($A$4),'Formatted Data'!$A:$M,12,FALSE)</f>
        <v>47712</v>
      </c>
      <c r="K33" s="118">
        <f>VLOOKUP(K$3*100+ROW($A33)-ROW($A$4),'Formatted Data'!$A:$M,12,FALSE)</f>
        <v>49433</v>
      </c>
      <c r="L33" s="118">
        <f>VLOOKUP(L$3*100+ROW($A33)-ROW($A$4),'Formatted Data'!$A:$M,12,FALSE)</f>
        <v>52367</v>
      </c>
      <c r="M33" s="118">
        <f>VLOOKUP(M$3*100+ROW($A33)-ROW($A$4),'Formatted Data'!$A:$M,12,FALSE)</f>
        <v>51665</v>
      </c>
      <c r="N33" s="118">
        <f>VLOOKUP(N$3*100+ROW($A33)-ROW($A$4),'Formatted Data'!$A:$M,12,FALSE)</f>
        <v>57890</v>
      </c>
      <c r="O33" s="118">
        <f>VLOOKUP(O$3*100+ROW($A33)-ROW($A$4),'Formatted Data'!$A:$M,12,FALSE)</f>
        <v>61137</v>
      </c>
      <c r="P33" s="118">
        <f>VLOOKUP(P$3*100+ROW($A33)-ROW($A$4),'Formatted Data'!$A:$M,12,FALSE)</f>
        <v>70200</v>
      </c>
      <c r="Q33" s="118">
        <f>VLOOKUP(Q$3*100+ROW($A33)-ROW($A$4),'Formatted Data'!$A:$M,12,FALSE)</f>
        <v>75499</v>
      </c>
      <c r="R33" s="118">
        <f>VLOOKUP(R$3*100+ROW($A33)-ROW($A$4),'Formatted Data'!$A:$M,12,FALSE)</f>
        <v>81628</v>
      </c>
      <c r="S33" s="118">
        <f>VLOOKUP(S$3*100+ROW($A33)-ROW($A$4),'Formatted Data'!$A:$M,12,FALSE)</f>
        <v>78441</v>
      </c>
      <c r="T33" s="118">
        <f>VLOOKUP(T$3*100+ROW($A33)-ROW($A$4),'Formatted Data'!$A:$M,12,FALSE)</f>
        <v>76419</v>
      </c>
      <c r="U33" s="118">
        <f>VLOOKUP(U$3*100+ROW($A33)-ROW($A$4),'Formatted Data'!$A:$M,12,FALSE)</f>
        <v>83061</v>
      </c>
      <c r="V33" s="118">
        <f>VLOOKUP(V$3*100+ROW($A33)-ROW($A$4),'Formatted Data'!$A:$M,12,FALSE)</f>
        <v>78895</v>
      </c>
      <c r="W33" s="118">
        <f>VLOOKUP(W$3*100+ROW($A33)-ROW($A$4),'Formatted Data'!$A:$M,12,FALSE)</f>
        <v>99852</v>
      </c>
      <c r="X33" s="118">
        <f>VLOOKUP(X$3*100+ROW($A33)-ROW($A$4),'Formatted Data'!$A:$M,12,FALSE)</f>
        <v>97225</v>
      </c>
      <c r="Y33" s="118">
        <f>VLOOKUP(Y$3*100+ROW($A33)-ROW($A$4),'Formatted Data'!$A:$M,12,FALSE)</f>
        <v>95512</v>
      </c>
      <c r="Z33" s="118">
        <f>VLOOKUP(Z$3*100+ROW($A33)-ROW($A$4),'Formatted Data'!$A:$M,12,FALSE)</f>
        <v>99538</v>
      </c>
      <c r="AA33" s="118">
        <f>VLOOKUP(AA$3*100+ROW($A33)-ROW($A$4),'Formatted Data'!$A:$M,12,FALSE)</f>
        <v>107236</v>
      </c>
      <c r="AB33" s="118">
        <f>VLOOKUP(AB$3*100+ROW($A33)-ROW($A$4),'Formatted Data'!$A:$M,12,FALSE)</f>
        <v>114551</v>
      </c>
      <c r="AC33" s="118">
        <f t="shared" si="21"/>
        <v>116560</v>
      </c>
      <c r="AD33" s="118">
        <f>VLOOKUP(AD$3*100+ROW($A33)-ROW($A$4),'Formatted Data'!$A:$M,12,FALSE)</f>
        <v>116560</v>
      </c>
      <c r="AE33" s="118">
        <f>VLOOKUP(AE$3*100+ROW($A33)-ROW($A$4),'Formatted Data'!$A:$M,12,FALSE)</f>
        <v>107685</v>
      </c>
      <c r="AF33" s="118">
        <f>VLOOKUP(AF$3*100+ROW($A33)-ROW($A$4),'Formatted Data'!$A:$M,12,FALSE)</f>
        <v>117824</v>
      </c>
      <c r="AG33" s="118">
        <f>VLOOKUP(AG$3*100+ROW($A33)-ROW($A$4),'Formatted Data'!$A:$M,12,FALSE)</f>
        <v>115051</v>
      </c>
      <c r="AH33" s="118">
        <f>VLOOKUP(AH$3*100+ROW($A33)-ROW($A$4),'Formatted Data'!$A:$M,12,FALSE)</f>
        <v>130586</v>
      </c>
      <c r="AI33" s="118">
        <f>VLOOKUP(AI$3*100+ROW($A33)-ROW($A$4),'Formatted Data'!$A:$M,12,FALSE)</f>
        <v>124235</v>
      </c>
      <c r="AJ33" s="118">
        <f>VLOOKUP(AJ$3*100+ROW($A33)-ROW($A$4),'Formatted Data'!$A:$M,12,FALSE)</f>
        <v>128571</v>
      </c>
      <c r="AK33" s="118">
        <f>VLOOKUP(AK$3*100+ROW($A33)-ROW($A$4),'Formatted Data'!$A:$M,12,FALSE)</f>
        <v>125185</v>
      </c>
      <c r="AL33" s="118">
        <f>AM33*(1/(1+'2015 Mileage Linking Factors'!K33))</f>
        <v>104132.8152175749</v>
      </c>
      <c r="AM33" s="118">
        <f>VLOOKUP(AM$3*100+ROW($A33)-ROW($A$4),'Formatted Data'!$A:$M,12,FALSE)</f>
        <v>108714</v>
      </c>
      <c r="AN33" s="118">
        <f>VLOOKUP(AN$3*100+ROW($A33)-ROW($A$4),'Formatted Data'!$A:$M,12,FALSE)</f>
        <v>83608</v>
      </c>
      <c r="AO33" s="118">
        <f>VLOOKUP(AO$3*100+ROW($A33)-ROW($A$4),'Formatted Data'!$A:$M,12,FALSE)</f>
        <v>83416</v>
      </c>
      <c r="AP33" s="118">
        <f>VLOOKUP(AP$3*100+ROW($A33)-ROW($A$4),'Formatted Data'!$A:$M,12,FALSE)</f>
        <v>75316</v>
      </c>
      <c r="AQ33" s="118">
        <f>VLOOKUP(AQ$3*100+ROW($A33)-ROW($A$4),'Formatted Data'!$A:$M,12,FALSE)</f>
        <v>80773</v>
      </c>
      <c r="AR33" s="118">
        <f>VLOOKUP(AR$3*100+ROW($A33)-ROW($A$4),'Formatted Data'!$A:$M,12,FALSE)</f>
        <v>52407</v>
      </c>
      <c r="AS33" s="118">
        <f>VLOOKUP(AS$3*100+ROW($A33)-ROW($A$4),'Formatted Data'!$A:$M,12,FALSE)</f>
        <v>65100</v>
      </c>
      <c r="AT33" s="118">
        <f>VLOOKUP(AT$3*100+ROW($A33)-ROW($A$4),'Formatted Data'!$A:$M,12,FALSE)</f>
        <v>60125</v>
      </c>
      <c r="AU33" s="118" t="e">
        <f>VLOOKUP(AU$3*100+ROW($A33)-ROW($A$4),'Formatted Data'!$A:$M,12,FALSE)</f>
        <v>#N/A</v>
      </c>
      <c r="AV33" s="118" t="e">
        <f>VLOOKUP(AV$3*100+ROW($A33)-ROW($A$4),'Formatted Data'!$A:$M,12,FALSE)</f>
        <v>#N/A</v>
      </c>
      <c r="AW33" s="118" t="e">
        <f>VLOOKUP(AW$3*100+ROW($A33)-ROW($A$4),'Formatted Data'!$A:$M,12,FALSE)</f>
        <v>#N/A</v>
      </c>
      <c r="AX33" s="118" t="e">
        <f>VLOOKUP(AX$3*100+ROW($A33)-ROW($A$4),'Formatted Data'!$A:$M,12,FALSE)</f>
        <v>#N/A</v>
      </c>
      <c r="AY33" s="118" t="e">
        <f>VLOOKUP(AY$3*100+ROW($A33)-ROW($A$4),'Formatted Data'!$A:$M,12,FALSE)</f>
        <v>#N/A</v>
      </c>
      <c r="AZ33" s="118" t="e">
        <f>VLOOKUP(AZ$3*100+ROW($A33)-ROW($A$4),'Formatted Data'!$A:$M,12,FALSE)</f>
        <v>#N/A</v>
      </c>
      <c r="BA33" s="118" t="e">
        <f>VLOOKUP(BA$3*100+ROW($A33)-ROW($A$4),'Formatted Data'!$A:$M,12,FALSE)</f>
        <v>#N/A</v>
      </c>
      <c r="BB33" s="118" t="e">
        <f>VLOOKUP(BB$3*100+ROW($A33)-ROW($A$4),'Formatted Data'!$A:$M,12,FALSE)</f>
        <v>#N/A</v>
      </c>
      <c r="BC33" s="118"/>
      <c r="BD33" s="78">
        <f t="shared" si="22"/>
        <v>7.733729831823033E-2</v>
      </c>
      <c r="BE33" s="78">
        <f t="shared" si="23"/>
        <v>6.8214032600992125E-2</v>
      </c>
      <c r="BF33" s="78">
        <f t="shared" si="24"/>
        <v>1.7538039825056195E-2</v>
      </c>
      <c r="BG33" s="78">
        <f t="shared" ref="BG33:BH37" si="34">IF(AD33&gt;0,AE33/AD33-1,0)</f>
        <v>-7.6141043239533301E-2</v>
      </c>
      <c r="BH33" s="78">
        <f t="shared" si="34"/>
        <v>9.4154246180990775E-2</v>
      </c>
      <c r="BI33" s="78">
        <f t="shared" ref="BI33:BI74" si="35">AG33/AF33-1</f>
        <v>-2.3535103204780028E-2</v>
      </c>
      <c r="BJ33" s="78">
        <f t="shared" ref="BJ33:BJ74" si="36">AH33/AG33-1</f>
        <v>0.13502707494937027</v>
      </c>
      <c r="BK33" s="78">
        <f t="shared" ref="BK33:BK74" si="37">AI33/AH33-1</f>
        <v>-4.8634616268206421E-2</v>
      </c>
      <c r="BL33" s="78">
        <f t="shared" ref="BL33:BL74" si="38">AJ33/AI33-1</f>
        <v>3.4901597778403737E-2</v>
      </c>
      <c r="BM33" s="78">
        <f t="shared" ref="BM33:BM74" si="39">AK33/AJ33-1</f>
        <v>-2.6335643341033332E-2</v>
      </c>
      <c r="BN33" s="78">
        <f t="shared" si="32"/>
        <v>-0.16816858874805374</v>
      </c>
      <c r="BO33" s="78">
        <f t="shared" si="19"/>
        <v>-0.23093621796640729</v>
      </c>
      <c r="BP33" s="78">
        <f t="shared" si="33"/>
        <v>-2.2964309635441493E-3</v>
      </c>
      <c r="BQ33" s="78">
        <f t="shared" si="33"/>
        <v>-9.7103673156229031E-2</v>
      </c>
      <c r="BR33" s="78">
        <f t="shared" si="33"/>
        <v>7.2454724095809553E-2</v>
      </c>
      <c r="BS33" s="78">
        <f t="shared" si="33"/>
        <v>-0.35118170675844651</v>
      </c>
      <c r="BT33" s="78">
        <f t="shared" si="33"/>
        <v>0.24220046940294226</v>
      </c>
      <c r="BU33" s="78">
        <f t="shared" si="33"/>
        <v>-7.6420890937019981E-2</v>
      </c>
      <c r="BV33" s="78" t="e">
        <f t="shared" si="33"/>
        <v>#N/A</v>
      </c>
      <c r="BW33" s="78" t="e">
        <f t="shared" si="33"/>
        <v>#N/A</v>
      </c>
      <c r="BX33" s="78" t="e">
        <f t="shared" si="33"/>
        <v>#N/A</v>
      </c>
      <c r="BY33" s="78" t="e">
        <f t="shared" si="33"/>
        <v>#N/A</v>
      </c>
      <c r="BZ33" s="78" t="e">
        <f t="shared" si="33"/>
        <v>#N/A</v>
      </c>
      <c r="CA33" s="78" t="e">
        <f t="shared" si="33"/>
        <v>#N/A</v>
      </c>
      <c r="CB33" s="78" t="e">
        <f t="shared" si="33"/>
        <v>#N/A</v>
      </c>
      <c r="CC33" s="78" t="e">
        <f t="shared" si="33"/>
        <v>#N/A</v>
      </c>
    </row>
    <row r="34" spans="1:248" ht="13" x14ac:dyDescent="0.3">
      <c r="A34" s="20" t="s">
        <v>81</v>
      </c>
      <c r="B34" s="21">
        <f>'Nom Revenue'!B34</f>
        <v>0</v>
      </c>
      <c r="C34" s="69" t="str">
        <f>IF(B34=0,"",VLOOKUP('Nom Revenue'!A34,'Commodity Code List'!$B$2:$C$18,2,FALSE))</f>
        <v/>
      </c>
      <c r="D34" s="69" t="str">
        <f>'Formatted Data'!E32</f>
        <v>L</v>
      </c>
      <c r="E34" s="69" t="str">
        <f>'Formatted Data'!F32</f>
        <v>R</v>
      </c>
      <c r="F34" s="69" t="str">
        <f>'Formatted Data'!G32</f>
        <v>X</v>
      </c>
      <c r="G34" s="119">
        <f>VLOOKUP(G$3*100+ROW($A34)-ROW($A$4),'Formatted Data'!$A:$M,12,FALSE)</f>
        <v>25069</v>
      </c>
      <c r="H34" s="119">
        <f>VLOOKUP(H$3*100+ROW($A34)-ROW($A$4),'Formatted Data'!$A:$M,12,FALSE)</f>
        <v>24734</v>
      </c>
      <c r="I34" s="119">
        <f>VLOOKUP(I$3*100+ROW($A34)-ROW($A$4),'Formatted Data'!$A:$M,12,FALSE)</f>
        <v>25719</v>
      </c>
      <c r="J34" s="119">
        <f>VLOOKUP(J$3*100+ROW($A34)-ROW($A$4),'Formatted Data'!$A:$M,12,FALSE)</f>
        <v>28779</v>
      </c>
      <c r="K34" s="119">
        <f>VLOOKUP(K$3*100+ROW($A34)-ROW($A$4),'Formatted Data'!$A:$M,12,FALSE)</f>
        <v>28363</v>
      </c>
      <c r="L34" s="119">
        <f>VLOOKUP(L$3*100+ROW($A34)-ROW($A$4),'Formatted Data'!$A:$M,12,FALSE)</f>
        <v>33379</v>
      </c>
      <c r="M34" s="119">
        <f>VLOOKUP(M$3*100+ROW($A34)-ROW($A$4),'Formatted Data'!$A:$M,12,FALSE)</f>
        <v>32597</v>
      </c>
      <c r="N34" s="119">
        <f>VLOOKUP(N$3*100+ROW($A34)-ROW($A$4),'Formatted Data'!$A:$M,12,FALSE)</f>
        <v>29407</v>
      </c>
      <c r="O34" s="119">
        <f>VLOOKUP(O$3*100+ROW($A34)-ROW($A$4),'Formatted Data'!$A:$M,12,FALSE)</f>
        <v>30763</v>
      </c>
      <c r="P34" s="119">
        <f>VLOOKUP(P$3*100+ROW($A34)-ROW($A$4),'Formatted Data'!$A:$M,12,FALSE)</f>
        <v>44017</v>
      </c>
      <c r="Q34" s="119">
        <f>VLOOKUP(Q$3*100+ROW($A34)-ROW($A$4),'Formatted Data'!$A:$M,12,FALSE)</f>
        <v>45087</v>
      </c>
      <c r="R34" s="119">
        <f>VLOOKUP(R$3*100+ROW($A34)-ROW($A$4),'Formatted Data'!$A:$M,12,FALSE)</f>
        <v>50607</v>
      </c>
      <c r="S34" s="119">
        <f>VLOOKUP(S$3*100+ROW($A34)-ROW($A$4),'Formatted Data'!$A:$M,12,FALSE)</f>
        <v>47473</v>
      </c>
      <c r="T34" s="119">
        <f>VLOOKUP(T$3*100+ROW($A34)-ROW($A$4),'Formatted Data'!$A:$M,12,FALSE)</f>
        <v>50757</v>
      </c>
      <c r="U34" s="119">
        <f>VLOOKUP(U$3*100+ROW($A34)-ROW($A$4),'Formatted Data'!$A:$M,12,FALSE)</f>
        <v>55791</v>
      </c>
      <c r="V34" s="119">
        <f>VLOOKUP(V$3*100+ROW($A34)-ROW($A$4),'Formatted Data'!$A:$M,12,FALSE)</f>
        <v>55949</v>
      </c>
      <c r="W34" s="119">
        <f>VLOOKUP(W$3*100+ROW($A34)-ROW($A$4),'Formatted Data'!$A:$M,12,FALSE)</f>
        <v>59193</v>
      </c>
      <c r="X34" s="119">
        <f>VLOOKUP(X$3*100+ROW($A34)-ROW($A$4),'Formatted Data'!$A:$M,12,FALSE)</f>
        <v>60380</v>
      </c>
      <c r="Y34" s="119">
        <f>VLOOKUP(Y$3*100+ROW($A34)-ROW($A$4),'Formatted Data'!$A:$M,12,FALSE)</f>
        <v>56195</v>
      </c>
      <c r="Z34" s="119">
        <f>VLOOKUP(Z$3*100+ROW($A34)-ROW($A$4),'Formatted Data'!$A:$M,12,FALSE)</f>
        <v>63632</v>
      </c>
      <c r="AA34" s="119">
        <f>VLOOKUP(AA$3*100+ROW($A34)-ROW($A$4),'Formatted Data'!$A:$M,12,FALSE)</f>
        <v>68925</v>
      </c>
      <c r="AB34" s="119">
        <f>VLOOKUP(AB$3*100+ROW($A34)-ROW($A$4),'Formatted Data'!$A:$M,12,FALSE)</f>
        <v>83948</v>
      </c>
      <c r="AC34" s="119">
        <f t="shared" si="21"/>
        <v>89070</v>
      </c>
      <c r="AD34" s="119">
        <f>VLOOKUP(AD$3*100+ROW($A34)-ROW($A$4),'Formatted Data'!$A:$M,12,FALSE)</f>
        <v>89070</v>
      </c>
      <c r="AE34" s="119">
        <f>VLOOKUP(AE$3*100+ROW($A34)-ROW($A$4),'Formatted Data'!$A:$M,12,FALSE)</f>
        <v>93613</v>
      </c>
      <c r="AF34" s="119">
        <f>VLOOKUP(AF$3*100+ROW($A34)-ROW($A$4),'Formatted Data'!$A:$M,12,FALSE)</f>
        <v>92733</v>
      </c>
      <c r="AG34" s="119">
        <f>VLOOKUP(AG$3*100+ROW($A34)-ROW($A$4),'Formatted Data'!$A:$M,12,FALSE)</f>
        <v>88764</v>
      </c>
      <c r="AH34" s="119">
        <f>VLOOKUP(AH$3*100+ROW($A34)-ROW($A$4),'Formatted Data'!$A:$M,12,FALSE)</f>
        <v>81097</v>
      </c>
      <c r="AI34" s="119">
        <f>VLOOKUP(AI$3*100+ROW($A34)-ROW($A$4),'Formatted Data'!$A:$M,12,FALSE)</f>
        <v>78200</v>
      </c>
      <c r="AJ34" s="119">
        <f>VLOOKUP(AJ$3*100+ROW($A34)-ROW($A$4),'Formatted Data'!$A:$M,12,FALSE)</f>
        <v>72766</v>
      </c>
      <c r="AK34" s="119">
        <f>VLOOKUP(AK$3*100+ROW($A34)-ROW($A$4),'Formatted Data'!$A:$M,12,FALSE)</f>
        <v>77076</v>
      </c>
      <c r="AL34" s="119">
        <f>AM34*(1/(1+'2015 Mileage Linking Factors'!K34))</f>
        <v>54541.518399690307</v>
      </c>
      <c r="AM34" s="119">
        <f>VLOOKUP(AM$3*100+ROW($A34)-ROW($A$4),'Formatted Data'!$A:$M,12,FALSE)</f>
        <v>56941</v>
      </c>
      <c r="AN34" s="119">
        <f>VLOOKUP(AN$3*100+ROW($A34)-ROW($A$4),'Formatted Data'!$A:$M,12,FALSE)</f>
        <v>49472</v>
      </c>
      <c r="AO34" s="119">
        <f>VLOOKUP(AO$3*100+ROW($A34)-ROW($A$4),'Formatted Data'!$A:$M,12,FALSE)</f>
        <v>52208</v>
      </c>
      <c r="AP34" s="119">
        <f>VLOOKUP(AP$3*100+ROW($A34)-ROW($A$4),'Formatted Data'!$A:$M,12,FALSE)</f>
        <v>56361</v>
      </c>
      <c r="AQ34" s="119">
        <f>VLOOKUP(AQ$3*100+ROW($A34)-ROW($A$4),'Formatted Data'!$A:$M,12,FALSE)</f>
        <v>45926</v>
      </c>
      <c r="AR34" s="119">
        <f>VLOOKUP(AR$3*100+ROW($A34)-ROW($A$4),'Formatted Data'!$A:$M,12,FALSE)</f>
        <v>42369</v>
      </c>
      <c r="AS34" s="119">
        <f>VLOOKUP(AS$3*100+ROW($A34)-ROW($A$4),'Formatted Data'!$A:$M,12,FALSE)</f>
        <v>38621</v>
      </c>
      <c r="AT34" s="119">
        <f>VLOOKUP(AT$3*100+ROW($A34)-ROW($A$4),'Formatted Data'!$A:$M,12,FALSE)</f>
        <v>38781</v>
      </c>
      <c r="AU34" s="119" t="e">
        <f>VLOOKUP(AU$3*100+ROW($A34)-ROW($A$4),'Formatted Data'!$A:$M,12,FALSE)</f>
        <v>#N/A</v>
      </c>
      <c r="AV34" s="119" t="e">
        <f>VLOOKUP(AV$3*100+ROW($A34)-ROW($A$4),'Formatted Data'!$A:$M,12,FALSE)</f>
        <v>#N/A</v>
      </c>
      <c r="AW34" s="119" t="e">
        <f>VLOOKUP(AW$3*100+ROW($A34)-ROW($A$4),'Formatted Data'!$A:$M,12,FALSE)</f>
        <v>#N/A</v>
      </c>
      <c r="AX34" s="119" t="e">
        <f>VLOOKUP(AX$3*100+ROW($A34)-ROW($A$4),'Formatted Data'!$A:$M,12,FALSE)</f>
        <v>#N/A</v>
      </c>
      <c r="AY34" s="119" t="e">
        <f>VLOOKUP(AY$3*100+ROW($A34)-ROW($A$4),'Formatted Data'!$A:$M,12,FALSE)</f>
        <v>#N/A</v>
      </c>
      <c r="AZ34" s="119" t="e">
        <f>VLOOKUP(AZ$3*100+ROW($A34)-ROW($A$4),'Formatted Data'!$A:$M,12,FALSE)</f>
        <v>#N/A</v>
      </c>
      <c r="BA34" s="119" t="e">
        <f>VLOOKUP(BA$3*100+ROW($A34)-ROW($A$4),'Formatted Data'!$A:$M,12,FALSE)</f>
        <v>#N/A</v>
      </c>
      <c r="BB34" s="119" t="e">
        <f>VLOOKUP(BB$3*100+ROW($A34)-ROW($A$4),'Formatted Data'!$A:$M,12,FALSE)</f>
        <v>#N/A</v>
      </c>
      <c r="BC34" s="119"/>
      <c r="BD34" s="79">
        <f t="shared" si="22"/>
        <v>8.3181418154387732E-2</v>
      </c>
      <c r="BE34" s="79">
        <f t="shared" si="23"/>
        <v>0.21796155241204218</v>
      </c>
      <c r="BF34" s="111">
        <f t="shared" si="24"/>
        <v>6.101396102349077E-2</v>
      </c>
      <c r="BG34" s="79">
        <f t="shared" si="34"/>
        <v>5.1004827663635233E-2</v>
      </c>
      <c r="BH34" s="79">
        <f t="shared" si="34"/>
        <v>-9.4004037900718984E-3</v>
      </c>
      <c r="BI34" s="79">
        <f t="shared" si="35"/>
        <v>-4.2800297628675876E-2</v>
      </c>
      <c r="BJ34" s="79">
        <f t="shared" si="36"/>
        <v>-8.6375107025370657E-2</v>
      </c>
      <c r="BK34" s="79">
        <f t="shared" si="37"/>
        <v>-3.5722653119104275E-2</v>
      </c>
      <c r="BL34" s="79">
        <f t="shared" si="38"/>
        <v>-6.9488491048593337E-2</v>
      </c>
      <c r="BM34" s="79">
        <f t="shared" si="39"/>
        <v>5.9230959514058767E-2</v>
      </c>
      <c r="BN34" s="79">
        <f t="shared" si="32"/>
        <v>-0.29236703513817131</v>
      </c>
      <c r="BO34" s="79">
        <f t="shared" si="19"/>
        <v>-0.13117086106671816</v>
      </c>
      <c r="BP34" s="79">
        <f t="shared" si="33"/>
        <v>5.5304010349288557E-2</v>
      </c>
      <c r="BQ34" s="79">
        <f t="shared" si="33"/>
        <v>7.9547195832056383E-2</v>
      </c>
      <c r="BR34" s="79">
        <f t="shared" si="33"/>
        <v>-0.18514575681765755</v>
      </c>
      <c r="BS34" s="79">
        <f t="shared" si="33"/>
        <v>-7.745068153115886E-2</v>
      </c>
      <c r="BT34" s="79">
        <f t="shared" si="33"/>
        <v>-8.8460903018716563E-2</v>
      </c>
      <c r="BU34" s="79">
        <f t="shared" si="33"/>
        <v>4.1428238523082417E-3</v>
      </c>
      <c r="BV34" s="79" t="e">
        <f t="shared" si="33"/>
        <v>#N/A</v>
      </c>
      <c r="BW34" s="79" t="e">
        <f t="shared" si="33"/>
        <v>#N/A</v>
      </c>
      <c r="BX34" s="79" t="e">
        <f t="shared" si="33"/>
        <v>#N/A</v>
      </c>
      <c r="BY34" s="79" t="e">
        <f t="shared" si="33"/>
        <v>#N/A</v>
      </c>
      <c r="BZ34" s="79" t="e">
        <f t="shared" si="33"/>
        <v>#N/A</v>
      </c>
      <c r="CA34" s="79" t="e">
        <f t="shared" si="33"/>
        <v>#N/A</v>
      </c>
      <c r="CB34" s="79" t="e">
        <f t="shared" si="33"/>
        <v>#N/A</v>
      </c>
      <c r="CC34" s="79" t="e">
        <f t="shared" si="33"/>
        <v>#N/A</v>
      </c>
    </row>
    <row r="35" spans="1:248" ht="13" x14ac:dyDescent="0.3">
      <c r="A35" s="20" t="s">
        <v>81</v>
      </c>
      <c r="B35" s="21">
        <f>'Nom Revenue'!B35</f>
        <v>0</v>
      </c>
      <c r="C35" s="69" t="str">
        <f>IF(B35=0,"",VLOOKUP('Nom Revenue'!A35,'Commodity Code List'!$B$2:$C$18,2,FALSE))</f>
        <v/>
      </c>
      <c r="D35" s="69" t="str">
        <f>'Formatted Data'!E33</f>
        <v>L</v>
      </c>
      <c r="E35" s="69" t="str">
        <f>'Formatted Data'!F33</f>
        <v>P</v>
      </c>
      <c r="F35" s="69" t="str">
        <f>'Formatted Data'!G33</f>
        <v>X</v>
      </c>
      <c r="G35" s="119">
        <f>VLOOKUP(G$3*100+ROW($A35)-ROW($A$4),'Formatted Data'!$A:$M,12,FALSE)</f>
        <v>66006</v>
      </c>
      <c r="H35" s="119">
        <f>VLOOKUP(H$3*100+ROW($A35)-ROW($A$4),'Formatted Data'!$A:$M,12,FALSE)</f>
        <v>69286</v>
      </c>
      <c r="I35" s="119">
        <f>VLOOKUP(I$3*100+ROW($A35)-ROW($A$4),'Formatted Data'!$A:$M,12,FALSE)</f>
        <v>65405</v>
      </c>
      <c r="J35" s="119">
        <f>VLOOKUP(J$3*100+ROW($A35)-ROW($A$4),'Formatted Data'!$A:$M,12,FALSE)</f>
        <v>72304</v>
      </c>
      <c r="K35" s="119">
        <f>VLOOKUP(K$3*100+ROW($A35)-ROW($A$4),'Formatted Data'!$A:$M,12,FALSE)</f>
        <v>78709</v>
      </c>
      <c r="L35" s="119">
        <f>VLOOKUP(L$3*100+ROW($A35)-ROW($A$4),'Formatted Data'!$A:$M,12,FALSE)</f>
        <v>91695</v>
      </c>
      <c r="M35" s="119">
        <f>VLOOKUP(M$3*100+ROW($A35)-ROW($A$4),'Formatted Data'!$A:$M,12,FALSE)</f>
        <v>89834</v>
      </c>
      <c r="N35" s="119">
        <f>VLOOKUP(N$3*100+ROW($A35)-ROW($A$4),'Formatted Data'!$A:$M,12,FALSE)</f>
        <v>94069</v>
      </c>
      <c r="O35" s="119">
        <f>VLOOKUP(O$3*100+ROW($A35)-ROW($A$4),'Formatted Data'!$A:$M,12,FALSE)</f>
        <v>108953</v>
      </c>
      <c r="P35" s="119">
        <f>VLOOKUP(P$3*100+ROW($A35)-ROW($A$4),'Formatted Data'!$A:$M,12,FALSE)</f>
        <v>123489</v>
      </c>
      <c r="Q35" s="119">
        <f>VLOOKUP(Q$3*100+ROW($A35)-ROW($A$4),'Formatted Data'!$A:$M,12,FALSE)</f>
        <v>137888</v>
      </c>
      <c r="R35" s="119">
        <f>VLOOKUP(R$3*100+ROW($A35)-ROW($A$4),'Formatted Data'!$A:$M,12,FALSE)</f>
        <v>159676</v>
      </c>
      <c r="S35" s="119">
        <f>VLOOKUP(S$3*100+ROW($A35)-ROW($A$4),'Formatted Data'!$A:$M,12,FALSE)</f>
        <v>153180</v>
      </c>
      <c r="T35" s="119">
        <f>VLOOKUP(T$3*100+ROW($A35)-ROW($A$4),'Formatted Data'!$A:$M,12,FALSE)</f>
        <v>188865</v>
      </c>
      <c r="U35" s="119">
        <f>VLOOKUP(U$3*100+ROW($A35)-ROW($A$4),'Formatted Data'!$A:$M,12,FALSE)</f>
        <v>188871</v>
      </c>
      <c r="V35" s="119">
        <f>VLOOKUP(V$3*100+ROW($A35)-ROW($A$4),'Formatted Data'!$A:$M,12,FALSE)</f>
        <v>193576</v>
      </c>
      <c r="W35" s="119">
        <f>VLOOKUP(W$3*100+ROW($A35)-ROW($A$4),'Formatted Data'!$A:$M,12,FALSE)</f>
        <v>225129</v>
      </c>
      <c r="X35" s="119">
        <f>VLOOKUP(X$3*100+ROW($A35)-ROW($A$4),'Formatted Data'!$A:$M,12,FALSE)</f>
        <v>223902</v>
      </c>
      <c r="Y35" s="119">
        <f>VLOOKUP(Y$3*100+ROW($A35)-ROW($A$4),'Formatted Data'!$A:$M,12,FALSE)</f>
        <v>217107</v>
      </c>
      <c r="Z35" s="119">
        <f>VLOOKUP(Z$3*100+ROW($A35)-ROW($A$4),'Formatted Data'!$A:$M,12,FALSE)</f>
        <v>259557</v>
      </c>
      <c r="AA35" s="119">
        <f>VLOOKUP(AA$3*100+ROW($A35)-ROW($A$4),'Formatted Data'!$A:$M,12,FALSE)</f>
        <v>252702</v>
      </c>
      <c r="AB35" s="119">
        <f>VLOOKUP(AB$3*100+ROW($A35)-ROW($A$4),'Formatted Data'!$A:$M,12,FALSE)</f>
        <v>290042</v>
      </c>
      <c r="AC35" s="119">
        <f t="shared" si="21"/>
        <v>278513</v>
      </c>
      <c r="AD35" s="119">
        <f>VLOOKUP(AD$3*100+ROW($A35)-ROW($A$4),'Formatted Data'!$A:$M,12,FALSE)</f>
        <v>278513</v>
      </c>
      <c r="AE35" s="119">
        <f>VLOOKUP(AE$3*100+ROW($A35)-ROW($A$4),'Formatted Data'!$A:$M,12,FALSE)</f>
        <v>263390</v>
      </c>
      <c r="AF35" s="119">
        <f>VLOOKUP(AF$3*100+ROW($A35)-ROW($A$4),'Formatted Data'!$A:$M,12,FALSE)</f>
        <v>291775</v>
      </c>
      <c r="AG35" s="119">
        <f>VLOOKUP(AG$3*100+ROW($A35)-ROW($A$4),'Formatted Data'!$A:$M,12,FALSE)</f>
        <v>284318</v>
      </c>
      <c r="AH35" s="119">
        <f>VLOOKUP(AH$3*100+ROW($A35)-ROW($A$4),'Formatted Data'!$A:$M,12,FALSE)</f>
        <v>278366</v>
      </c>
      <c r="AI35" s="119">
        <f>VLOOKUP(AI$3*100+ROW($A35)-ROW($A$4),'Formatted Data'!$A:$M,12,FALSE)</f>
        <v>250985</v>
      </c>
      <c r="AJ35" s="119">
        <f>VLOOKUP(AJ$3*100+ROW($A35)-ROW($A$4),'Formatted Data'!$A:$M,12,FALSE)</f>
        <v>221816</v>
      </c>
      <c r="AK35" s="119">
        <f>VLOOKUP(AK$3*100+ROW($A35)-ROW($A$4),'Formatted Data'!$A:$M,12,FALSE)</f>
        <v>258845</v>
      </c>
      <c r="AL35" s="119">
        <f>AM35*(1/(1+'2015 Mileage Linking Factors'!K35))</f>
        <v>216209.16518319835</v>
      </c>
      <c r="AM35" s="119">
        <f>VLOOKUP(AM$3*100+ROW($A35)-ROW($A$4),'Formatted Data'!$A:$M,12,FALSE)</f>
        <v>225721</v>
      </c>
      <c r="AN35" s="119">
        <f>VLOOKUP(AN$3*100+ROW($A35)-ROW($A$4),'Formatted Data'!$A:$M,12,FALSE)</f>
        <v>186207</v>
      </c>
      <c r="AO35" s="119">
        <f>VLOOKUP(AO$3*100+ROW($A35)-ROW($A$4),'Formatted Data'!$A:$M,12,FALSE)</f>
        <v>196007</v>
      </c>
      <c r="AP35" s="119">
        <f>VLOOKUP(AP$3*100+ROW($A35)-ROW($A$4),'Formatted Data'!$A:$M,12,FALSE)</f>
        <v>201887</v>
      </c>
      <c r="AQ35" s="119">
        <f>VLOOKUP(AQ$3*100+ROW($A35)-ROW($A$4),'Formatted Data'!$A:$M,12,FALSE)</f>
        <v>159115</v>
      </c>
      <c r="AR35" s="119">
        <f>VLOOKUP(AR$3*100+ROW($A35)-ROW($A$4),'Formatted Data'!$A:$M,12,FALSE)</f>
        <v>120523</v>
      </c>
      <c r="AS35" s="119">
        <f>VLOOKUP(AS$3*100+ROW($A35)-ROW($A$4),'Formatted Data'!$A:$M,12,FALSE)</f>
        <v>139968</v>
      </c>
      <c r="AT35" s="119">
        <f>VLOOKUP(AT$3*100+ROW($A35)-ROW($A$4),'Formatted Data'!$A:$M,12,FALSE)</f>
        <v>151024</v>
      </c>
      <c r="AU35" s="119" t="e">
        <f>VLOOKUP(AU$3*100+ROW($A35)-ROW($A$4),'Formatted Data'!$A:$M,12,FALSE)</f>
        <v>#N/A</v>
      </c>
      <c r="AV35" s="119" t="e">
        <f>VLOOKUP(AV$3*100+ROW($A35)-ROW($A$4),'Formatted Data'!$A:$M,12,FALSE)</f>
        <v>#N/A</v>
      </c>
      <c r="AW35" s="119" t="e">
        <f>VLOOKUP(AW$3*100+ROW($A35)-ROW($A$4),'Formatted Data'!$A:$M,12,FALSE)</f>
        <v>#N/A</v>
      </c>
      <c r="AX35" s="119" t="e">
        <f>VLOOKUP(AX$3*100+ROW($A35)-ROW($A$4),'Formatted Data'!$A:$M,12,FALSE)</f>
        <v>#N/A</v>
      </c>
      <c r="AY35" s="119" t="e">
        <f>VLOOKUP(AY$3*100+ROW($A35)-ROW($A$4),'Formatted Data'!$A:$M,12,FALSE)</f>
        <v>#N/A</v>
      </c>
      <c r="AZ35" s="119" t="e">
        <f>VLOOKUP(AZ$3*100+ROW($A35)-ROW($A$4),'Formatted Data'!$A:$M,12,FALSE)</f>
        <v>#N/A</v>
      </c>
      <c r="BA35" s="119" t="e">
        <f>VLOOKUP(BA$3*100+ROW($A35)-ROW($A$4),'Formatted Data'!$A:$M,12,FALSE)</f>
        <v>#N/A</v>
      </c>
      <c r="BB35" s="119" t="e">
        <f>VLOOKUP(BB$3*100+ROW($A35)-ROW($A$4),'Formatted Data'!$A:$M,12,FALSE)</f>
        <v>#N/A</v>
      </c>
      <c r="BC35" s="119"/>
      <c r="BD35" s="79">
        <f t="shared" si="22"/>
        <v>-2.6410383846322771E-2</v>
      </c>
      <c r="BE35" s="79">
        <f t="shared" si="23"/>
        <v>0.1477629777366225</v>
      </c>
      <c r="BF35" s="111">
        <f t="shared" si="24"/>
        <v>-3.9749415601878391E-2</v>
      </c>
      <c r="BG35" s="79">
        <f t="shared" si="34"/>
        <v>-5.4299081191901299E-2</v>
      </c>
      <c r="BH35" s="79">
        <f t="shared" si="34"/>
        <v>0.10776794866927375</v>
      </c>
      <c r="BI35" s="79">
        <f t="shared" si="35"/>
        <v>-2.5557364407505778E-2</v>
      </c>
      <c r="BJ35" s="79">
        <f t="shared" si="36"/>
        <v>-2.0934305953193233E-2</v>
      </c>
      <c r="BK35" s="79">
        <f t="shared" si="37"/>
        <v>-9.8363305863503392E-2</v>
      </c>
      <c r="BL35" s="79">
        <f t="shared" si="38"/>
        <v>-0.11621810068330773</v>
      </c>
      <c r="BM35" s="79">
        <f t="shared" si="39"/>
        <v>0.16693565838352509</v>
      </c>
      <c r="BN35" s="79">
        <f t="shared" si="32"/>
        <v>-0.16471569787634166</v>
      </c>
      <c r="BO35" s="79">
        <f t="shared" si="19"/>
        <v>-0.17505681793009953</v>
      </c>
      <c r="BP35" s="79">
        <f t="shared" si="33"/>
        <v>5.2629600390962761E-2</v>
      </c>
      <c r="BQ35" s="79">
        <f t="shared" si="33"/>
        <v>2.9998928609692443E-2</v>
      </c>
      <c r="BR35" s="79">
        <f t="shared" si="33"/>
        <v>-0.21186109061009373</v>
      </c>
      <c r="BS35" s="79">
        <f t="shared" si="33"/>
        <v>-0.24254155799264687</v>
      </c>
      <c r="BT35" s="79">
        <f t="shared" si="33"/>
        <v>0.16133849970545033</v>
      </c>
      <c r="BU35" s="79">
        <f t="shared" si="33"/>
        <v>7.8989483310470954E-2</v>
      </c>
      <c r="BV35" s="79" t="e">
        <f t="shared" si="33"/>
        <v>#N/A</v>
      </c>
      <c r="BW35" s="79" t="e">
        <f t="shared" si="33"/>
        <v>#N/A</v>
      </c>
      <c r="BX35" s="79" t="e">
        <f t="shared" si="33"/>
        <v>#N/A</v>
      </c>
      <c r="BY35" s="79" t="e">
        <f t="shared" si="33"/>
        <v>#N/A</v>
      </c>
      <c r="BZ35" s="79" t="e">
        <f t="shared" si="33"/>
        <v>#N/A</v>
      </c>
      <c r="CA35" s="79" t="e">
        <f t="shared" si="33"/>
        <v>#N/A</v>
      </c>
      <c r="CB35" s="79" t="e">
        <f t="shared" si="33"/>
        <v>#N/A</v>
      </c>
      <c r="CC35" s="79" t="e">
        <f t="shared" si="33"/>
        <v>#N/A</v>
      </c>
    </row>
    <row r="36" spans="1:248" ht="13" x14ac:dyDescent="0.3">
      <c r="A36" s="18" t="s">
        <v>81</v>
      </c>
      <c r="B36" s="19">
        <f>'Nom Revenue'!B36</f>
        <v>0</v>
      </c>
      <c r="C36" s="63" t="str">
        <f>IF(B36=0,"",VLOOKUP('Nom Revenue'!A36,'Commodity Code List'!$B$2:$C$18,2,FALSE))</f>
        <v/>
      </c>
      <c r="D36" s="63" t="str">
        <f>'Formatted Data'!E34</f>
        <v>VL</v>
      </c>
      <c r="E36" s="63" t="str">
        <f>'Formatted Data'!F34</f>
        <v>R</v>
      </c>
      <c r="F36" s="63" t="str">
        <f>'Formatted Data'!G34</f>
        <v>X</v>
      </c>
      <c r="G36" s="118">
        <f>VLOOKUP(G$3*100+ROW($A36)-ROW($A$4),'Formatted Data'!$A:$M,12,FALSE)</f>
        <v>3365</v>
      </c>
      <c r="H36" s="118">
        <f>VLOOKUP(H$3*100+ROW($A36)-ROW($A$4),'Formatted Data'!$A:$M,12,FALSE)</f>
        <v>1711</v>
      </c>
      <c r="I36" s="118">
        <f>VLOOKUP(I$3*100+ROW($A36)-ROW($A$4),'Formatted Data'!$A:$M,12,FALSE)</f>
        <v>2105</v>
      </c>
      <c r="J36" s="118">
        <f>VLOOKUP(J$3*100+ROW($A36)-ROW($A$4),'Formatted Data'!$A:$M,12,FALSE)</f>
        <v>5038</v>
      </c>
      <c r="K36" s="118">
        <f>VLOOKUP(K$3*100+ROW($A36)-ROW($A$4),'Formatted Data'!$A:$M,12,FALSE)</f>
        <v>4622</v>
      </c>
      <c r="L36" s="118">
        <f>VLOOKUP(L$3*100+ROW($A36)-ROW($A$4),'Formatted Data'!$A:$M,12,FALSE)</f>
        <v>4279</v>
      </c>
      <c r="M36" s="118">
        <f>VLOOKUP(M$3*100+ROW($A36)-ROW($A$4),'Formatted Data'!$A:$M,12,FALSE)</f>
        <v>5996</v>
      </c>
      <c r="N36" s="118">
        <f>VLOOKUP(N$3*100+ROW($A36)-ROW($A$4),'Formatted Data'!$A:$M,12,FALSE)</f>
        <v>4610</v>
      </c>
      <c r="O36" s="118">
        <f>VLOOKUP(O$3*100+ROW($A36)-ROW($A$4),'Formatted Data'!$A:$M,12,FALSE)</f>
        <v>7740</v>
      </c>
      <c r="P36" s="118">
        <f>VLOOKUP(P$3*100+ROW($A36)-ROW($A$4),'Formatted Data'!$A:$M,12,FALSE)</f>
        <v>6871</v>
      </c>
      <c r="Q36" s="118">
        <f>VLOOKUP(Q$3*100+ROW($A36)-ROW($A$4),'Formatted Data'!$A:$M,12,FALSE)</f>
        <v>8296</v>
      </c>
      <c r="R36" s="118">
        <f>VLOOKUP(R$3*100+ROW($A36)-ROW($A$4),'Formatted Data'!$A:$M,12,FALSE)</f>
        <v>11573</v>
      </c>
      <c r="S36" s="118">
        <f>VLOOKUP(S$3*100+ROW($A36)-ROW($A$4),'Formatted Data'!$A:$M,12,FALSE)</f>
        <v>9790</v>
      </c>
      <c r="T36" s="118">
        <f>VLOOKUP(T$3*100+ROW($A36)-ROW($A$4),'Formatted Data'!$A:$M,12,FALSE)</f>
        <v>15175</v>
      </c>
      <c r="U36" s="118">
        <f>VLOOKUP(U$3*100+ROW($A36)-ROW($A$4),'Formatted Data'!$A:$M,12,FALSE)</f>
        <v>21726</v>
      </c>
      <c r="V36" s="118">
        <f>VLOOKUP(V$3*100+ROW($A36)-ROW($A$4),'Formatted Data'!$A:$M,12,FALSE)</f>
        <v>19130</v>
      </c>
      <c r="W36" s="118">
        <f>VLOOKUP(W$3*100+ROW($A36)-ROW($A$4),'Formatted Data'!$A:$M,12,FALSE)</f>
        <v>22807</v>
      </c>
      <c r="X36" s="118">
        <f>VLOOKUP(X$3*100+ROW($A36)-ROW($A$4),'Formatted Data'!$A:$M,12,FALSE)</f>
        <v>22391</v>
      </c>
      <c r="Y36" s="118">
        <f>VLOOKUP(Y$3*100+ROW($A36)-ROW($A$4),'Formatted Data'!$A:$M,12,FALSE)</f>
        <v>26162</v>
      </c>
      <c r="Z36" s="118">
        <f>VLOOKUP(Z$3*100+ROW($A36)-ROW($A$4),'Formatted Data'!$A:$M,12,FALSE)</f>
        <v>27464</v>
      </c>
      <c r="AA36" s="118">
        <f>VLOOKUP(AA$3*100+ROW($A36)-ROW($A$4),'Formatted Data'!$A:$M,12,FALSE)</f>
        <v>21828</v>
      </c>
      <c r="AB36" s="118">
        <f>VLOOKUP(AB$3*100+ROW($A36)-ROW($A$4),'Formatted Data'!$A:$M,12,FALSE)</f>
        <v>20876</v>
      </c>
      <c r="AC36" s="118">
        <f t="shared" si="21"/>
        <v>22023</v>
      </c>
      <c r="AD36" s="118">
        <f>VLOOKUP(AD$3*100+ROW($A36)-ROW($A$4),'Formatted Data'!$A:$M,12,FALSE)</f>
        <v>22023</v>
      </c>
      <c r="AE36" s="118">
        <f>VLOOKUP(AE$3*100+ROW($A36)-ROW($A$4),'Formatted Data'!$A:$M,12,FALSE)</f>
        <v>18534</v>
      </c>
      <c r="AF36" s="118">
        <f>VLOOKUP(AF$3*100+ROW($A36)-ROW($A$4),'Formatted Data'!$A:$M,12,FALSE)</f>
        <v>14506</v>
      </c>
      <c r="AG36" s="118">
        <f>VLOOKUP(AG$3*100+ROW($A36)-ROW($A$4),'Formatted Data'!$A:$M,12,FALSE)</f>
        <v>23039</v>
      </c>
      <c r="AH36" s="118">
        <f>VLOOKUP(AH$3*100+ROW($A36)-ROW($A$4),'Formatted Data'!$A:$M,12,FALSE)</f>
        <v>21681</v>
      </c>
      <c r="AI36" s="118">
        <f>VLOOKUP(AI$3*100+ROW($A36)-ROW($A$4),'Formatted Data'!$A:$M,12,FALSE)</f>
        <v>23855</v>
      </c>
      <c r="AJ36" s="118">
        <f>VLOOKUP(AJ$3*100+ROW($A36)-ROW($A$4),'Formatted Data'!$A:$M,12,FALSE)</f>
        <v>17338</v>
      </c>
      <c r="AK36" s="118">
        <f>VLOOKUP(AK$3*100+ROW($A36)-ROW($A$4),'Formatted Data'!$A:$M,12,FALSE)</f>
        <v>13045</v>
      </c>
      <c r="AL36" s="118">
        <f>AM36*(1/(1+'2015 Mileage Linking Factors'!K36))</f>
        <v>18238.616319497432</v>
      </c>
      <c r="AM36" s="118">
        <f>VLOOKUP(AM$3*100+ROW($A36)-ROW($A$4),'Formatted Data'!$A:$M,12,FALSE)</f>
        <v>19041</v>
      </c>
      <c r="AN36" s="118">
        <f>VLOOKUP(AN$3*100+ROW($A36)-ROW($A$4),'Formatted Data'!$A:$M,12,FALSE)</f>
        <v>10918</v>
      </c>
      <c r="AO36" s="118">
        <f>VLOOKUP(AO$3*100+ROW($A36)-ROW($A$4),'Formatted Data'!$A:$M,12,FALSE)</f>
        <v>21000</v>
      </c>
      <c r="AP36" s="118">
        <f>VLOOKUP(AP$3*100+ROW($A36)-ROW($A$4),'Formatted Data'!$A:$M,12,FALSE)</f>
        <v>23038</v>
      </c>
      <c r="AQ36" s="118">
        <f>VLOOKUP(AQ$3*100+ROW($A36)-ROW($A$4),'Formatted Data'!$A:$M,12,FALSE)</f>
        <v>13587</v>
      </c>
      <c r="AR36" s="118">
        <f>VLOOKUP(AR$3*100+ROW($A36)-ROW($A$4),'Formatted Data'!$A:$M,12,FALSE)</f>
        <v>5813</v>
      </c>
      <c r="AS36" s="118">
        <f>VLOOKUP(AS$3*100+ROW($A36)-ROW($A$4),'Formatted Data'!$A:$M,12,FALSE)</f>
        <v>17138</v>
      </c>
      <c r="AT36" s="118">
        <f>VLOOKUP(AT$3*100+ROW($A36)-ROW($A$4),'Formatted Data'!$A:$M,12,FALSE)</f>
        <v>4994</v>
      </c>
      <c r="AU36" s="118" t="e">
        <f>VLOOKUP(AU$3*100+ROW($A36)-ROW($A$4),'Formatted Data'!$A:$M,12,FALSE)</f>
        <v>#N/A</v>
      </c>
      <c r="AV36" s="118" t="e">
        <f>VLOOKUP(AV$3*100+ROW($A36)-ROW($A$4),'Formatted Data'!$A:$M,12,FALSE)</f>
        <v>#N/A</v>
      </c>
      <c r="AW36" s="118" t="e">
        <f>VLOOKUP(AW$3*100+ROW($A36)-ROW($A$4),'Formatted Data'!$A:$M,12,FALSE)</f>
        <v>#N/A</v>
      </c>
      <c r="AX36" s="118" t="e">
        <f>VLOOKUP(AX$3*100+ROW($A36)-ROW($A$4),'Formatted Data'!$A:$M,12,FALSE)</f>
        <v>#N/A</v>
      </c>
      <c r="AY36" s="118" t="e">
        <f>VLOOKUP(AY$3*100+ROW($A36)-ROW($A$4),'Formatted Data'!$A:$M,12,FALSE)</f>
        <v>#N/A</v>
      </c>
      <c r="AZ36" s="118" t="e">
        <f>VLOOKUP(AZ$3*100+ROW($A36)-ROW($A$4),'Formatted Data'!$A:$M,12,FALSE)</f>
        <v>#N/A</v>
      </c>
      <c r="BA36" s="118" t="e">
        <f>VLOOKUP(BA$3*100+ROW($A36)-ROW($A$4),'Formatted Data'!$A:$M,12,FALSE)</f>
        <v>#N/A</v>
      </c>
      <c r="BB36" s="118" t="e">
        <f>VLOOKUP(BB$3*100+ROW($A36)-ROW($A$4),'Formatted Data'!$A:$M,12,FALSE)</f>
        <v>#N/A</v>
      </c>
      <c r="BC36" s="118"/>
      <c r="BD36" s="78">
        <f t="shared" si="22"/>
        <v>-0.20521409845616079</v>
      </c>
      <c r="BE36" s="78">
        <f t="shared" si="23"/>
        <v>-4.3613707165109039E-2</v>
      </c>
      <c r="BF36" s="78">
        <f t="shared" si="24"/>
        <v>5.494347576164027E-2</v>
      </c>
      <c r="BG36" s="78">
        <f t="shared" si="34"/>
        <v>-0.15842528265903832</v>
      </c>
      <c r="BH36" s="78">
        <f t="shared" si="34"/>
        <v>-0.21733031185928564</v>
      </c>
      <c r="BI36" s="78">
        <f t="shared" si="35"/>
        <v>0.58823934923479948</v>
      </c>
      <c r="BJ36" s="78">
        <f t="shared" si="36"/>
        <v>-5.8943530535179534E-2</v>
      </c>
      <c r="BK36" s="78">
        <f t="shared" si="37"/>
        <v>0.10027212766938787</v>
      </c>
      <c r="BL36" s="78">
        <f t="shared" si="38"/>
        <v>-0.27319220289247537</v>
      </c>
      <c r="BM36" s="78">
        <f t="shared" si="39"/>
        <v>-0.24760641365786129</v>
      </c>
      <c r="BN36" s="78">
        <f t="shared" si="32"/>
        <v>0.39813080256783695</v>
      </c>
      <c r="BO36" s="78">
        <f t="shared" ref="BO36:BO67" si="40">IF(AM36&gt;0,AN36/AM36-1,0)</f>
        <v>-0.42660574549656005</v>
      </c>
      <c r="BP36" s="78">
        <f t="shared" ref="BP36:CC51" si="41">IF(AN36&gt;0,AO36/AN36-1,0)</f>
        <v>0.92342919948708557</v>
      </c>
      <c r="BQ36" s="78">
        <f t="shared" si="41"/>
        <v>9.7047619047619049E-2</v>
      </c>
      <c r="BR36" s="78">
        <f t="shared" si="41"/>
        <v>-0.41023526347773243</v>
      </c>
      <c r="BS36" s="78">
        <f t="shared" si="41"/>
        <v>-0.57216456907337898</v>
      </c>
      <c r="BT36" s="78">
        <f t="shared" si="41"/>
        <v>1.9482195079993119</v>
      </c>
      <c r="BU36" s="78">
        <f t="shared" si="41"/>
        <v>-0.70860077021822843</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48" ht="13" x14ac:dyDescent="0.3">
      <c r="A37" s="18" t="s">
        <v>81</v>
      </c>
      <c r="B37" s="19">
        <f>'Nom Revenue'!B37</f>
        <v>0</v>
      </c>
      <c r="C37" s="63" t="str">
        <f>IF(B37=0,"",VLOOKUP('Nom Revenue'!A37,'Commodity Code List'!$B$2:$C$18,2,FALSE))</f>
        <v/>
      </c>
      <c r="D37" s="63" t="str">
        <f>'Formatted Data'!E35</f>
        <v>VL</v>
      </c>
      <c r="E37" s="63" t="str">
        <f>'Formatted Data'!F35</f>
        <v>P</v>
      </c>
      <c r="F37" s="63" t="str">
        <f>'Formatted Data'!G35</f>
        <v>X</v>
      </c>
      <c r="G37" s="118">
        <f>VLOOKUP(G$3*100+ROW($A37)-ROW($A$4),'Formatted Data'!$A:$M,12,FALSE)</f>
        <v>28292</v>
      </c>
      <c r="H37" s="118">
        <f>VLOOKUP(H$3*100+ROW($A37)-ROW($A$4),'Formatted Data'!$A:$M,12,FALSE)</f>
        <v>30018</v>
      </c>
      <c r="I37" s="118">
        <f>VLOOKUP(I$3*100+ROW($A37)-ROW($A$4),'Formatted Data'!$A:$M,12,FALSE)</f>
        <v>29349</v>
      </c>
      <c r="J37" s="118">
        <f>VLOOKUP(J$3*100+ROW($A37)-ROW($A$4),'Formatted Data'!$A:$M,12,FALSE)</f>
        <v>27817</v>
      </c>
      <c r="K37" s="118">
        <f>VLOOKUP(K$3*100+ROW($A37)-ROW($A$4),'Formatted Data'!$A:$M,12,FALSE)</f>
        <v>28075</v>
      </c>
      <c r="L37" s="118">
        <f>VLOOKUP(L$3*100+ROW($A37)-ROW($A$4),'Formatted Data'!$A:$M,12,FALSE)</f>
        <v>26022</v>
      </c>
      <c r="M37" s="118">
        <f>VLOOKUP(M$3*100+ROW($A37)-ROW($A$4),'Formatted Data'!$A:$M,12,FALSE)</f>
        <v>34416</v>
      </c>
      <c r="N37" s="118">
        <f>VLOOKUP(N$3*100+ROW($A37)-ROW($A$4),'Formatted Data'!$A:$M,12,FALSE)</f>
        <v>35049</v>
      </c>
      <c r="O37" s="118">
        <f>VLOOKUP(O$3*100+ROW($A37)-ROW($A$4),'Formatted Data'!$A:$M,12,FALSE)</f>
        <v>31521</v>
      </c>
      <c r="P37" s="118">
        <f>VLOOKUP(P$3*100+ROW($A37)-ROW($A$4),'Formatted Data'!$A:$M,12,FALSE)</f>
        <v>36371</v>
      </c>
      <c r="Q37" s="118">
        <f>VLOOKUP(Q$3*100+ROW($A37)-ROW($A$4),'Formatted Data'!$A:$M,12,FALSE)</f>
        <v>44187</v>
      </c>
      <c r="R37" s="118">
        <f>VLOOKUP(R$3*100+ROW($A37)-ROW($A$4),'Formatted Data'!$A:$M,12,FALSE)</f>
        <v>44290</v>
      </c>
      <c r="S37" s="118">
        <f>VLOOKUP(S$3*100+ROW($A37)-ROW($A$4),'Formatted Data'!$A:$M,12,FALSE)</f>
        <v>46138</v>
      </c>
      <c r="T37" s="118">
        <f>VLOOKUP(T$3*100+ROW($A37)-ROW($A$4),'Formatted Data'!$A:$M,12,FALSE)</f>
        <v>56310</v>
      </c>
      <c r="U37" s="118">
        <f>VLOOKUP(U$3*100+ROW($A37)-ROW($A$4),'Formatted Data'!$A:$M,12,FALSE)</f>
        <v>62535</v>
      </c>
      <c r="V37" s="118">
        <f>VLOOKUP(V$3*100+ROW($A37)-ROW($A$4),'Formatted Data'!$A:$M,12,FALSE)</f>
        <v>64002</v>
      </c>
      <c r="W37" s="118">
        <f>VLOOKUP(W$3*100+ROW($A37)-ROW($A$4),'Formatted Data'!$A:$M,12,FALSE)</f>
        <v>63227</v>
      </c>
      <c r="X37" s="118">
        <f>VLOOKUP(X$3*100+ROW($A37)-ROW($A$4),'Formatted Data'!$A:$M,12,FALSE)</f>
        <v>65113</v>
      </c>
      <c r="Y37" s="118">
        <f>VLOOKUP(Y$3*100+ROW($A37)-ROW($A$4),'Formatted Data'!$A:$M,12,FALSE)</f>
        <v>69088</v>
      </c>
      <c r="Z37" s="118">
        <f>VLOOKUP(Z$3*100+ROW($A37)-ROW($A$4),'Formatted Data'!$A:$M,12,FALSE)</f>
        <v>80457</v>
      </c>
      <c r="AA37" s="118">
        <f>VLOOKUP(AA$3*100+ROW($A37)-ROW($A$4),'Formatted Data'!$A:$M,12,FALSE)</f>
        <v>78395</v>
      </c>
      <c r="AB37" s="118">
        <f>VLOOKUP(AB$3*100+ROW($A37)-ROW($A$4),'Formatted Data'!$A:$M,12,FALSE)</f>
        <v>92303</v>
      </c>
      <c r="AC37" s="118">
        <f t="shared" si="21"/>
        <v>92325</v>
      </c>
      <c r="AD37" s="118">
        <f>VLOOKUP(AD$3*100+ROW($A37)-ROW($A$4),'Formatted Data'!$A:$M,12,FALSE)</f>
        <v>92325</v>
      </c>
      <c r="AE37" s="118">
        <f>VLOOKUP(AE$3*100+ROW($A37)-ROW($A$4),'Formatted Data'!$A:$M,12,FALSE)</f>
        <v>81690</v>
      </c>
      <c r="AF37" s="118">
        <f>VLOOKUP(AF$3*100+ROW($A37)-ROW($A$4),'Formatted Data'!$A:$M,12,FALSE)</f>
        <v>70451</v>
      </c>
      <c r="AG37" s="118">
        <f>VLOOKUP(AG$3*100+ROW($A37)-ROW($A$4),'Formatted Data'!$A:$M,12,FALSE)</f>
        <v>83327</v>
      </c>
      <c r="AH37" s="118">
        <f>VLOOKUP(AH$3*100+ROW($A37)-ROW($A$4),'Formatted Data'!$A:$M,12,FALSE)</f>
        <v>79372</v>
      </c>
      <c r="AI37" s="118">
        <f>VLOOKUP(AI$3*100+ROW($A37)-ROW($A$4),'Formatted Data'!$A:$M,12,FALSE)</f>
        <v>66704</v>
      </c>
      <c r="AJ37" s="118">
        <f>VLOOKUP(AJ$3*100+ROW($A37)-ROW($A$4),'Formatted Data'!$A:$M,12,FALSE)</f>
        <v>65902</v>
      </c>
      <c r="AK37" s="118">
        <f>VLOOKUP(AK$3*100+ROW($A37)-ROW($A$4),'Formatted Data'!$A:$M,12,FALSE)</f>
        <v>76308</v>
      </c>
      <c r="AL37" s="118">
        <f>AM37*(1/(1+'2015 Mileage Linking Factors'!K37))</f>
        <v>84445.914255722542</v>
      </c>
      <c r="AM37" s="118">
        <f>VLOOKUP(AM$3*100+ROW($A37)-ROW($A$4),'Formatted Data'!$A:$M,12,FALSE)</f>
        <v>88161</v>
      </c>
      <c r="AN37" s="118">
        <f>VLOOKUP(AN$3*100+ROW($A37)-ROW($A$4),'Formatted Data'!$A:$M,12,FALSE)</f>
        <v>45339</v>
      </c>
      <c r="AO37" s="118">
        <f>VLOOKUP(AO$3*100+ROW($A37)-ROW($A$4),'Formatted Data'!$A:$M,12,FALSE)</f>
        <v>58817</v>
      </c>
      <c r="AP37" s="118">
        <f>VLOOKUP(AP$3*100+ROW($A37)-ROW($A$4),'Formatted Data'!$A:$M,12,FALSE)</f>
        <v>52540</v>
      </c>
      <c r="AQ37" s="118">
        <f>VLOOKUP(AQ$3*100+ROW($A37)-ROW($A$4),'Formatted Data'!$A:$M,12,FALSE)</f>
        <v>61538</v>
      </c>
      <c r="AR37" s="118">
        <f>VLOOKUP(AR$3*100+ROW($A37)-ROW($A$4),'Formatted Data'!$A:$M,12,FALSE)</f>
        <v>38734</v>
      </c>
      <c r="AS37" s="118">
        <f>VLOOKUP(AS$3*100+ROW($A37)-ROW($A$4),'Formatted Data'!$A:$M,12,FALSE)</f>
        <v>46212</v>
      </c>
      <c r="AT37" s="118">
        <f>VLOOKUP(AT$3*100+ROW($A37)-ROW($A$4),'Formatted Data'!$A:$M,12,FALSE)</f>
        <v>38095</v>
      </c>
      <c r="AU37" s="118" t="e">
        <f>VLOOKUP(AU$3*100+ROW($A37)-ROW($A$4),'Formatted Data'!$A:$M,12,FALSE)</f>
        <v>#N/A</v>
      </c>
      <c r="AV37" s="118" t="e">
        <f>VLOOKUP(AV$3*100+ROW($A37)-ROW($A$4),'Formatted Data'!$A:$M,12,FALSE)</f>
        <v>#N/A</v>
      </c>
      <c r="AW37" s="118" t="e">
        <f>VLOOKUP(AW$3*100+ROW($A37)-ROW($A$4),'Formatted Data'!$A:$M,12,FALSE)</f>
        <v>#N/A</v>
      </c>
      <c r="AX37" s="118" t="e">
        <f>VLOOKUP(AX$3*100+ROW($A37)-ROW($A$4),'Formatted Data'!$A:$M,12,FALSE)</f>
        <v>#N/A</v>
      </c>
      <c r="AY37" s="118" t="e">
        <f>VLOOKUP(AY$3*100+ROW($A37)-ROW($A$4),'Formatted Data'!$A:$M,12,FALSE)</f>
        <v>#N/A</v>
      </c>
      <c r="AZ37" s="118" t="e">
        <f>VLOOKUP(AZ$3*100+ROW($A37)-ROW($A$4),'Formatted Data'!$A:$M,12,FALSE)</f>
        <v>#N/A</v>
      </c>
      <c r="BA37" s="118" t="e">
        <f>VLOOKUP(BA$3*100+ROW($A37)-ROW($A$4),'Formatted Data'!$A:$M,12,FALSE)</f>
        <v>#N/A</v>
      </c>
      <c r="BB37" s="118" t="e">
        <f>VLOOKUP(BB$3*100+ROW($A37)-ROW($A$4),'Formatted Data'!$A:$M,12,FALSE)</f>
        <v>#N/A</v>
      </c>
      <c r="BC37" s="118"/>
      <c r="BD37" s="78">
        <f t="shared" si="22"/>
        <v>-2.5628596641684376E-2</v>
      </c>
      <c r="BE37" s="78">
        <f t="shared" si="23"/>
        <v>0.1774092735506092</v>
      </c>
      <c r="BF37" s="78">
        <f t="shared" si="24"/>
        <v>2.383454492269621E-4</v>
      </c>
      <c r="BG37" s="78">
        <f t="shared" si="34"/>
        <v>-0.11519090170593016</v>
      </c>
      <c r="BH37" s="78">
        <f t="shared" si="34"/>
        <v>-0.13758109927775741</v>
      </c>
      <c r="BI37" s="78">
        <f t="shared" si="35"/>
        <v>0.18276532625512765</v>
      </c>
      <c r="BJ37" s="78">
        <f t="shared" si="36"/>
        <v>-4.7463607234149774E-2</v>
      </c>
      <c r="BK37" s="78">
        <f t="shared" si="37"/>
        <v>-0.15960288262863476</v>
      </c>
      <c r="BL37" s="78">
        <f t="shared" si="38"/>
        <v>-1.2023266970496493E-2</v>
      </c>
      <c r="BM37" s="78">
        <f t="shared" si="39"/>
        <v>0.15790112591423622</v>
      </c>
      <c r="BN37" s="78">
        <f t="shared" si="32"/>
        <v>0.10664562373175213</v>
      </c>
      <c r="BO37" s="78">
        <f t="shared" si="40"/>
        <v>-0.48572498043352508</v>
      </c>
      <c r="BP37" s="78">
        <f t="shared" si="41"/>
        <v>0.29727166457134024</v>
      </c>
      <c r="BQ37" s="78">
        <f t="shared" si="41"/>
        <v>-0.10672084601390752</v>
      </c>
      <c r="BR37" s="78">
        <f t="shared" si="41"/>
        <v>0.17125999238675305</v>
      </c>
      <c r="BS37" s="78">
        <f t="shared" si="41"/>
        <v>-0.37056777925834439</v>
      </c>
      <c r="BT37" s="78">
        <f t="shared" si="41"/>
        <v>0.19306036040687768</v>
      </c>
      <c r="BU37" s="78">
        <f t="shared" si="41"/>
        <v>-0.17564701809053929</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48" ht="13" x14ac:dyDescent="0.3">
      <c r="A38" s="20" t="s">
        <v>64</v>
      </c>
      <c r="B38" s="42">
        <f>IF('Formatted Data'!D36='Formatted Data'!D35,0,1)</f>
        <v>1</v>
      </c>
      <c r="C38" s="69" t="str">
        <f>IF(B38=0,"",VLOOKUP('Nom Revenue'!A38,'Commodity Code List'!$B$2:$C$19,2,FALSE))</f>
        <v>13</v>
      </c>
      <c r="D38" s="69" t="s">
        <v>82</v>
      </c>
      <c r="E38" s="69" t="s">
        <v>26</v>
      </c>
      <c r="F38" s="69" t="s">
        <v>25</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f>VLOOKUP(AD$3*100+ROW($A38)-ROW($A$4),'Formatted Data'!$A:$M,12,FALSE)</f>
        <v>270</v>
      </c>
      <c r="AE38" s="119">
        <f>VLOOKUP(AE$3*100+ROW($A38)-ROW($A$4),'Formatted Data'!$A:$M,12,FALSE)</f>
        <v>781</v>
      </c>
      <c r="AF38" s="119">
        <f>VLOOKUP(AF$3*100+ROW($A38)-ROW($A$4),'Formatted Data'!$A:$M,12,FALSE)</f>
        <v>897</v>
      </c>
      <c r="AG38" s="119">
        <f>VLOOKUP(AG$3*100+ROW($A38)-ROW($A$4),'Formatted Data'!$A:$M,12,FALSE)</f>
        <v>597</v>
      </c>
      <c r="AH38" s="119">
        <f>VLOOKUP(AH$3*100+ROW($A38)-ROW($A$4),'Formatted Data'!$A:$M,12,FALSE)</f>
        <v>628</v>
      </c>
      <c r="AI38" s="119">
        <f>VLOOKUP(AI$3*100+ROW($A38)-ROW($A$4),'Formatted Data'!$A:$M,12,FALSE)</f>
        <v>2422</v>
      </c>
      <c r="AJ38" s="119">
        <f>VLOOKUP(AJ$3*100+ROW($A38)-ROW($A$4),'Formatted Data'!$A:$M,12,FALSE)</f>
        <v>3185</v>
      </c>
      <c r="AK38" s="119">
        <f>VLOOKUP(AK$3*100+ROW($A38)-ROW($A$4),'Formatted Data'!$A:$M,12,FALSE)</f>
        <v>2650</v>
      </c>
      <c r="AL38" s="119">
        <f>AM38*(1/(1+'2015 Mileage Linking Factors'!K38))</f>
        <v>1534.4920615427175</v>
      </c>
      <c r="AM38" s="119">
        <f>VLOOKUP(AM$3*100+ROW($A38)-ROW($A$4),'Formatted Data'!$A:$M,12,FALSE)</f>
        <v>1602</v>
      </c>
      <c r="AN38" s="119">
        <f>VLOOKUP(AN$3*100+ROW($A38)-ROW($A$4),'Formatted Data'!$A:$M,12,FALSE)</f>
        <v>1619</v>
      </c>
      <c r="AO38" s="119">
        <f>VLOOKUP(AO$3*100+ROW($A38)-ROW($A$4),'Formatted Data'!$A:$M,12,FALSE)</f>
        <v>1505</v>
      </c>
      <c r="AP38" s="119">
        <f>VLOOKUP(AP$3*100+ROW($A38)-ROW($A$4),'Formatted Data'!$A:$M,12,FALSE)</f>
        <v>1464</v>
      </c>
      <c r="AQ38" s="119">
        <f>VLOOKUP(AQ$3*100+ROW($A38)-ROW($A$4),'Formatted Data'!$A:$M,12,FALSE)</f>
        <v>1247</v>
      </c>
      <c r="AR38" s="119">
        <f>VLOOKUP(AR$3*100+ROW($A38)-ROW($A$4),'Formatted Data'!$A:$M,12,FALSE)</f>
        <v>1314</v>
      </c>
      <c r="AS38" s="119">
        <f>VLOOKUP(AS$3*100+ROW($A38)-ROW($A$4),'Formatted Data'!$A:$M,12,FALSE)</f>
        <v>984</v>
      </c>
      <c r="AT38" s="119">
        <f>VLOOKUP(AT$3*100+ROW($A38)-ROW($A$4),'Formatted Data'!$A:$M,12,FALSE)</f>
        <v>923</v>
      </c>
      <c r="AU38" s="119" t="e">
        <f>VLOOKUP(AU$3*100+ROW($A38)-ROW($A$4),'Formatted Data'!$A:$M,12,FALSE)</f>
        <v>#N/A</v>
      </c>
      <c r="AV38" s="119" t="e">
        <f>VLOOKUP(AV$3*100+ROW($A38)-ROW($A$4),'Formatted Data'!$A:$M,12,FALSE)</f>
        <v>#N/A</v>
      </c>
      <c r="AW38" s="119" t="e">
        <f>VLOOKUP(AW$3*100+ROW($A38)-ROW($A$4),'Formatted Data'!$A:$M,12,FALSE)</f>
        <v>#N/A</v>
      </c>
      <c r="AX38" s="119" t="e">
        <f>VLOOKUP(AX$3*100+ROW($A38)-ROW($A$4),'Formatted Data'!$A:$M,12,FALSE)</f>
        <v>#N/A</v>
      </c>
      <c r="AY38" s="119" t="e">
        <f>VLOOKUP(AY$3*100+ROW($A38)-ROW($A$4),'Formatted Data'!$A:$M,12,FALSE)</f>
        <v>#N/A</v>
      </c>
      <c r="AZ38" s="119" t="e">
        <f>VLOOKUP(AZ$3*100+ROW($A38)-ROW($A$4),'Formatted Data'!$A:$M,12,FALSE)</f>
        <v>#N/A</v>
      </c>
      <c r="BA38" s="119" t="e">
        <f>VLOOKUP(BA$3*100+ROW($A38)-ROW($A$4),'Formatted Data'!$A:$M,12,FALSE)</f>
        <v>#N/A</v>
      </c>
      <c r="BB38" s="119" t="e">
        <f>VLOOKUP(BB$3*100+ROW($A38)-ROW($A$4),'Formatted Data'!$A:$M,12,FALSE)</f>
        <v>#N/A</v>
      </c>
      <c r="BC38" s="119"/>
      <c r="BD38" s="79"/>
      <c r="BE38" s="79"/>
      <c r="BF38" s="111"/>
      <c r="BG38" s="79">
        <f t="shared" ref="BG38:BH40" si="42">AE38/AD38-1</f>
        <v>1.8925925925925924</v>
      </c>
      <c r="BH38" s="79">
        <f t="shared" si="42"/>
        <v>0.14852752880921893</v>
      </c>
      <c r="BI38" s="79">
        <f t="shared" si="35"/>
        <v>-0.33444816053511706</v>
      </c>
      <c r="BJ38" s="79">
        <f t="shared" si="36"/>
        <v>5.1926298157453976E-2</v>
      </c>
      <c r="BK38" s="79">
        <f t="shared" si="37"/>
        <v>2.8566878980891719</v>
      </c>
      <c r="BL38" s="79">
        <f t="shared" si="38"/>
        <v>0.31502890173410414</v>
      </c>
      <c r="BM38" s="79">
        <f t="shared" si="39"/>
        <v>-0.16797488226059654</v>
      </c>
      <c r="BN38" s="79">
        <f t="shared" si="32"/>
        <v>-0.42094639187067262</v>
      </c>
      <c r="BO38" s="79">
        <f t="shared" si="40"/>
        <v>1.0611735330836369E-2</v>
      </c>
      <c r="BP38" s="79">
        <f t="shared" si="41"/>
        <v>-7.0413835701049976E-2</v>
      </c>
      <c r="BQ38" s="79">
        <f t="shared" si="41"/>
        <v>-2.7242524916943567E-2</v>
      </c>
      <c r="BR38" s="79">
        <f t="shared" si="41"/>
        <v>-0.14822404371584696</v>
      </c>
      <c r="BS38" s="79">
        <f t="shared" si="41"/>
        <v>5.3728949478748955E-2</v>
      </c>
      <c r="BT38" s="79">
        <f t="shared" si="41"/>
        <v>-0.25114155251141557</v>
      </c>
      <c r="BU38" s="79">
        <f t="shared" si="41"/>
        <v>-6.1991869918699205E-2</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row>
    <row r="39" spans="1:248" ht="13" x14ac:dyDescent="0.3">
      <c r="A39" s="20" t="s">
        <v>81</v>
      </c>
      <c r="B39" s="42"/>
      <c r="C39" s="69"/>
      <c r="D39" s="69" t="s">
        <v>29</v>
      </c>
      <c r="E39" s="69" t="s">
        <v>26</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f>VLOOKUP(AD$3*100+ROW($A39)-ROW($A$4),'Formatted Data'!$A:$M,12,FALSE)</f>
        <v>772</v>
      </c>
      <c r="AE39" s="119">
        <f>VLOOKUP(AE$3*100+ROW($A39)-ROW($A$4),'Formatted Data'!$A:$M,12,FALSE)</f>
        <v>1653</v>
      </c>
      <c r="AF39" s="119">
        <f>VLOOKUP(AF$3*100+ROW($A39)-ROW($A$4),'Formatted Data'!$A:$M,12,FALSE)</f>
        <v>2499</v>
      </c>
      <c r="AG39" s="119">
        <f>VLOOKUP(AG$3*100+ROW($A39)-ROW($A$4),'Formatted Data'!$A:$M,12,FALSE)</f>
        <v>2078</v>
      </c>
      <c r="AH39" s="119">
        <f>VLOOKUP(AH$3*100+ROW($A39)-ROW($A$4),'Formatted Data'!$A:$M,12,FALSE)</f>
        <v>3014</v>
      </c>
      <c r="AI39" s="119">
        <f>VLOOKUP(AI$3*100+ROW($A39)-ROW($A$4),'Formatted Data'!$A:$M,12,FALSE)</f>
        <v>4949</v>
      </c>
      <c r="AJ39" s="119">
        <f>VLOOKUP(AJ$3*100+ROW($A39)-ROW($A$4),'Formatted Data'!$A:$M,12,FALSE)</f>
        <v>10108</v>
      </c>
      <c r="AK39" s="119">
        <f>VLOOKUP(AK$3*100+ROW($A39)-ROW($A$4),'Formatted Data'!$A:$M,12,FALSE)</f>
        <v>12159</v>
      </c>
      <c r="AL39" s="119">
        <f>AM39*(1/(1+'2015 Mileage Linking Factors'!K39))</f>
        <v>10572.861033276227</v>
      </c>
      <c r="AM39" s="119">
        <f>VLOOKUP(AM$3*100+ROW($A39)-ROW($A$4),'Formatted Data'!$A:$M,12,FALSE)</f>
        <v>11038</v>
      </c>
      <c r="AN39" s="119">
        <f>VLOOKUP(AN$3*100+ROW($A39)-ROW($A$4),'Formatted Data'!$A:$M,12,FALSE)</f>
        <v>9666</v>
      </c>
      <c r="AO39" s="119">
        <f>VLOOKUP(AO$3*100+ROW($A39)-ROW($A$4),'Formatted Data'!$A:$M,12,FALSE)</f>
        <v>12980</v>
      </c>
      <c r="AP39" s="119">
        <f>VLOOKUP(AP$3*100+ROW($A39)-ROW($A$4),'Formatted Data'!$A:$M,12,FALSE)</f>
        <v>16927</v>
      </c>
      <c r="AQ39" s="119">
        <f>VLOOKUP(AQ$3*100+ROW($A39)-ROW($A$4),'Formatted Data'!$A:$M,12,FALSE)</f>
        <v>10720</v>
      </c>
      <c r="AR39" s="119">
        <f>VLOOKUP(AR$3*100+ROW($A39)-ROW($A$4),'Formatted Data'!$A:$M,12,FALSE)</f>
        <v>6377</v>
      </c>
      <c r="AS39" s="119">
        <f>VLOOKUP(AS$3*100+ROW($A39)-ROW($A$4),'Formatted Data'!$A:$M,12,FALSE)</f>
        <v>2906</v>
      </c>
      <c r="AT39" s="119">
        <f>VLOOKUP(AT$3*100+ROW($A39)-ROW($A$4),'Formatted Data'!$A:$M,12,FALSE)</f>
        <v>1109</v>
      </c>
      <c r="AU39" s="119" t="e">
        <f>VLOOKUP(AU$3*100+ROW($A39)-ROW($A$4),'Formatted Data'!$A:$M,12,FALSE)</f>
        <v>#N/A</v>
      </c>
      <c r="AV39" s="119" t="e">
        <f>VLOOKUP(AV$3*100+ROW($A39)-ROW($A$4),'Formatted Data'!$A:$M,12,FALSE)</f>
        <v>#N/A</v>
      </c>
      <c r="AW39" s="119" t="e">
        <f>VLOOKUP(AW$3*100+ROW($A39)-ROW($A$4),'Formatted Data'!$A:$M,12,FALSE)</f>
        <v>#N/A</v>
      </c>
      <c r="AX39" s="119" t="e">
        <f>VLOOKUP(AX$3*100+ROW($A39)-ROW($A$4),'Formatted Data'!$A:$M,12,FALSE)</f>
        <v>#N/A</v>
      </c>
      <c r="AY39" s="119" t="e">
        <f>VLOOKUP(AY$3*100+ROW($A39)-ROW($A$4),'Formatted Data'!$A:$M,12,FALSE)</f>
        <v>#N/A</v>
      </c>
      <c r="AZ39" s="119" t="e">
        <f>VLOOKUP(AZ$3*100+ROW($A39)-ROW($A$4),'Formatted Data'!$A:$M,12,FALSE)</f>
        <v>#N/A</v>
      </c>
      <c r="BA39" s="119" t="e">
        <f>VLOOKUP(BA$3*100+ROW($A39)-ROW($A$4),'Formatted Data'!$A:$M,12,FALSE)</f>
        <v>#N/A</v>
      </c>
      <c r="BB39" s="119" t="e">
        <f>VLOOKUP(BB$3*100+ROW($A39)-ROW($A$4),'Formatted Data'!$A:$M,12,FALSE)</f>
        <v>#N/A</v>
      </c>
      <c r="BC39" s="119"/>
      <c r="BD39" s="79"/>
      <c r="BE39" s="79"/>
      <c r="BF39" s="111"/>
      <c r="BG39" s="79">
        <f t="shared" si="42"/>
        <v>1.1411917098445596</v>
      </c>
      <c r="BH39" s="79">
        <f t="shared" si="42"/>
        <v>0.5117967332123412</v>
      </c>
      <c r="BI39" s="79">
        <f t="shared" si="35"/>
        <v>-0.16846738695478192</v>
      </c>
      <c r="BJ39" s="79">
        <f t="shared" si="36"/>
        <v>0.45043310875842146</v>
      </c>
      <c r="BK39" s="79">
        <f t="shared" si="37"/>
        <v>0.64200398142003978</v>
      </c>
      <c r="BL39" s="79">
        <f t="shared" si="38"/>
        <v>1.0424328147100423</v>
      </c>
      <c r="BM39" s="79">
        <f t="shared" si="39"/>
        <v>0.20290858725761773</v>
      </c>
      <c r="BN39" s="79">
        <f t="shared" si="32"/>
        <v>-0.13044978754204894</v>
      </c>
      <c r="BO39" s="79">
        <f t="shared" si="40"/>
        <v>-0.12429788005073383</v>
      </c>
      <c r="BP39" s="79">
        <f t="shared" si="41"/>
        <v>0.34285123111938764</v>
      </c>
      <c r="BQ39" s="79">
        <f t="shared" si="41"/>
        <v>0.30408320493066254</v>
      </c>
      <c r="BR39" s="79">
        <f t="shared" si="41"/>
        <v>-0.36669226679269806</v>
      </c>
      <c r="BS39" s="79">
        <f t="shared" si="41"/>
        <v>-0.40513059701492538</v>
      </c>
      <c r="BT39" s="79">
        <f t="shared" si="41"/>
        <v>-0.54429982750509642</v>
      </c>
      <c r="BU39" s="79">
        <f t="shared" si="41"/>
        <v>-0.61837577426015145</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row>
    <row r="40" spans="1:248" ht="13" x14ac:dyDescent="0.3">
      <c r="A40" s="65" t="s">
        <v>81</v>
      </c>
      <c r="B40" s="108"/>
      <c r="C40" s="63"/>
      <c r="D40" s="63" t="s">
        <v>26</v>
      </c>
      <c r="E40" s="63" t="s">
        <v>26</v>
      </c>
      <c r="F40" s="63" t="s">
        <v>66</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f>VLOOKUP(AD$3*100+ROW($A40)-ROW($A$4),'Formatted Data'!$A:$M,12,FALSE)</f>
        <v>187</v>
      </c>
      <c r="AE40" s="118">
        <f>VLOOKUP(AE$3*100+ROW($A40)-ROW($A$4),'Formatted Data'!$A:$M,12,FALSE)</f>
        <v>346</v>
      </c>
      <c r="AF40" s="118">
        <f>VLOOKUP(AF$3*100+ROW($A40)-ROW($A$4),'Formatted Data'!$A:$M,12,FALSE)</f>
        <v>419</v>
      </c>
      <c r="AG40" s="118">
        <f>VLOOKUP(AG$3*100+ROW($A40)-ROW($A$4),'Formatted Data'!$A:$M,12,FALSE)</f>
        <v>3324</v>
      </c>
      <c r="AH40" s="118">
        <f>VLOOKUP(AH$3*100+ROW($A40)-ROW($A$4),'Formatted Data'!$A:$M,12,FALSE)</f>
        <v>5333</v>
      </c>
      <c r="AI40" s="118">
        <f>VLOOKUP(AI$3*100+ROW($A40)-ROW($A$4),'Formatted Data'!$A:$M,12,FALSE)</f>
        <v>28102</v>
      </c>
      <c r="AJ40" s="118">
        <f>VLOOKUP(AJ$3*100+ROW($A40)-ROW($A$4),'Formatted Data'!$A:$M,12,FALSE)</f>
        <v>59787</v>
      </c>
      <c r="AK40" s="118">
        <f>VLOOKUP(AK$3*100+ROW($A40)-ROW($A$4),'Formatted Data'!$A:$M,12,FALSE)</f>
        <v>80162</v>
      </c>
      <c r="AL40" s="118">
        <f>AM40*(1/(1+'2015 Mileage Linking Factors'!K40))</f>
        <v>72387.412031776679</v>
      </c>
      <c r="AM40" s="118">
        <f>VLOOKUP(AM$3*100+ROW($A40)-ROW($A$4),'Formatted Data'!$A:$M,12,FALSE)</f>
        <v>75572</v>
      </c>
      <c r="AN40" s="118">
        <f>VLOOKUP(AN$3*100+ROW($A40)-ROW($A$4),'Formatted Data'!$A:$M,12,FALSE)</f>
        <v>36930</v>
      </c>
      <c r="AO40" s="118">
        <f>VLOOKUP(AO$3*100+ROW($A40)-ROW($A$4),'Formatted Data'!$A:$M,12,FALSE)</f>
        <v>22883</v>
      </c>
      <c r="AP40" s="118">
        <f>VLOOKUP(AP$3*100+ROW($A40)-ROW($A$4),'Formatted Data'!$A:$M,12,FALSE)</f>
        <v>42463</v>
      </c>
      <c r="AQ40" s="118">
        <f>VLOOKUP(AQ$3*100+ROW($A40)-ROW($A$4),'Formatted Data'!$A:$M,12,FALSE)</f>
        <v>61191</v>
      </c>
      <c r="AR40" s="118">
        <f>VLOOKUP(AR$3*100+ROW($A40)-ROW($A$4),'Formatted Data'!$A:$M,12,FALSE)</f>
        <v>35271</v>
      </c>
      <c r="AS40" s="118">
        <f>VLOOKUP(AS$3*100+ROW($A40)-ROW($A$4),'Formatted Data'!$A:$M,12,FALSE)</f>
        <v>28816</v>
      </c>
      <c r="AT40" s="118">
        <f>VLOOKUP(AT$3*100+ROW($A40)-ROW($A$4),'Formatted Data'!$A:$M,12,FALSE)</f>
        <v>20030</v>
      </c>
      <c r="AU40" s="118" t="e">
        <f>VLOOKUP(AU$3*100+ROW($A40)-ROW($A$4),'Formatted Data'!$A:$M,12,FALSE)</f>
        <v>#N/A</v>
      </c>
      <c r="AV40" s="118" t="e">
        <f>VLOOKUP(AV$3*100+ROW($A40)-ROW($A$4),'Formatted Data'!$A:$M,12,FALSE)</f>
        <v>#N/A</v>
      </c>
      <c r="AW40" s="118" t="e">
        <f>VLOOKUP(AW$3*100+ROW($A40)-ROW($A$4),'Formatted Data'!$A:$M,12,FALSE)</f>
        <v>#N/A</v>
      </c>
      <c r="AX40" s="118" t="e">
        <f>VLOOKUP(AX$3*100+ROW($A40)-ROW($A$4),'Formatted Data'!$A:$M,12,FALSE)</f>
        <v>#N/A</v>
      </c>
      <c r="AY40" s="118" t="e">
        <f>VLOOKUP(AY$3*100+ROW($A40)-ROW($A$4),'Formatted Data'!$A:$M,12,FALSE)</f>
        <v>#N/A</v>
      </c>
      <c r="AZ40" s="118" t="e">
        <f>VLOOKUP(AZ$3*100+ROW($A40)-ROW($A$4),'Formatted Data'!$A:$M,12,FALSE)</f>
        <v>#N/A</v>
      </c>
      <c r="BA40" s="118" t="e">
        <f>VLOOKUP(BA$3*100+ROW($A40)-ROW($A$4),'Formatted Data'!$A:$M,12,FALSE)</f>
        <v>#N/A</v>
      </c>
      <c r="BB40" s="118" t="e">
        <f>VLOOKUP(BB$3*100+ROW($A40)-ROW($A$4),'Formatted Data'!$A:$M,12,FALSE)</f>
        <v>#N/A</v>
      </c>
      <c r="BC40" s="118"/>
      <c r="BD40" s="78"/>
      <c r="BE40" s="78"/>
      <c r="BF40" s="78"/>
      <c r="BG40" s="78">
        <f t="shared" si="42"/>
        <v>0.85026737967914445</v>
      </c>
      <c r="BH40" s="78">
        <f t="shared" si="42"/>
        <v>0.21098265895953761</v>
      </c>
      <c r="BI40" s="78">
        <f t="shared" si="35"/>
        <v>6.9331742243436754</v>
      </c>
      <c r="BJ40" s="78">
        <f t="shared" si="36"/>
        <v>0.60439229843561981</v>
      </c>
      <c r="BK40" s="78">
        <f t="shared" si="37"/>
        <v>4.2694543408963064</v>
      </c>
      <c r="BL40" s="78">
        <f t="shared" si="38"/>
        <v>1.1274998220767207</v>
      </c>
      <c r="BM40" s="78">
        <f t="shared" si="39"/>
        <v>0.34079314901232705</v>
      </c>
      <c r="BN40" s="78">
        <f t="shared" si="32"/>
        <v>-9.6985953047869611E-2</v>
      </c>
      <c r="BO40" s="78">
        <f t="shared" si="40"/>
        <v>-0.51132694648811727</v>
      </c>
      <c r="BP40" s="78">
        <f t="shared" si="41"/>
        <v>-0.38036826428378012</v>
      </c>
      <c r="BQ40" s="78">
        <f t="shared" si="41"/>
        <v>0.85565703797578996</v>
      </c>
      <c r="BR40" s="78">
        <f t="shared" si="41"/>
        <v>0.44104279019381587</v>
      </c>
      <c r="BS40" s="78">
        <f t="shared" si="41"/>
        <v>-0.42359170466245033</v>
      </c>
      <c r="BT40" s="78">
        <f t="shared" si="41"/>
        <v>-0.18301153922485891</v>
      </c>
      <c r="BU40" s="78">
        <f t="shared" si="41"/>
        <v>-0.30490005552470845</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48" ht="13" x14ac:dyDescent="0.3">
      <c r="A41" s="20" t="s">
        <v>42</v>
      </c>
      <c r="B41" s="21">
        <f>'Nom Revenue'!B41</f>
        <v>1</v>
      </c>
      <c r="C41" s="69" t="str">
        <f>IF(B41=0,"",VLOOKUP('Nom Revenue'!A41,'Commodity Code List'!$B$2:$C$18,2,FALSE))</f>
        <v>14</v>
      </c>
      <c r="D41" s="69" t="str">
        <f>'Formatted Data'!E36</f>
        <v>S</v>
      </c>
      <c r="E41" s="69" t="str">
        <f>'Formatted Data'!F36</f>
        <v>X</v>
      </c>
      <c r="F41" s="69" t="str">
        <f>'Formatted Data'!G36</f>
        <v>X</v>
      </c>
      <c r="G41" s="119">
        <f>VLOOKUP(G$3*100+ROW($A41)-ROW($A$4)-3,'Formatted Data'!$A:$M,12,FALSE)</f>
        <v>2358</v>
      </c>
      <c r="H41" s="119">
        <f>VLOOKUP(H$3*100+ROW($A41)-ROW($A$4)-3,'Formatted Data'!$A:$M,12,FALSE)</f>
        <v>2477</v>
      </c>
      <c r="I41" s="119">
        <f>VLOOKUP(I$3*100+ROW($A41)-ROW($A$4)-3,'Formatted Data'!$A:$M,12,FALSE)</f>
        <v>2755</v>
      </c>
      <c r="J41" s="119">
        <f>VLOOKUP(J$3*100+ROW($A41)-ROW($A$4)-3,'Formatted Data'!$A:$M,12,FALSE)</f>
        <v>2997</v>
      </c>
      <c r="K41" s="119">
        <f>VLOOKUP(K$3*100+ROW($A41)-ROW($A$4)-3,'Formatted Data'!$A:$M,12,FALSE)</f>
        <v>2813</v>
      </c>
      <c r="L41" s="119">
        <f>VLOOKUP(L$3*100+ROW($A41)-ROW($A$4)-3,'Formatted Data'!$A:$M,12,FALSE)</f>
        <v>2841</v>
      </c>
      <c r="M41" s="119">
        <f>VLOOKUP(M$3*100+ROW($A41)-ROW($A$4)-3,'Formatted Data'!$A:$M,12,FALSE)</f>
        <v>2416</v>
      </c>
      <c r="N41" s="119">
        <f>VLOOKUP(N$3*100+ROW($A41)-ROW($A$4)-3,'Formatted Data'!$A:$M,12,FALSE)</f>
        <v>2651</v>
      </c>
      <c r="O41" s="119">
        <f>VLOOKUP(O$3*100+ROW($A41)-ROW($A$4)-3,'Formatted Data'!$A:$M,12,FALSE)</f>
        <v>2691</v>
      </c>
      <c r="P41" s="119">
        <f>VLOOKUP(P$3*100+ROW($A41)-ROW($A$4)-3,'Formatted Data'!$A:$M,12,FALSE)</f>
        <v>2484</v>
      </c>
      <c r="Q41" s="119">
        <f>VLOOKUP(Q$3*100+ROW($A41)-ROW($A$4)-3,'Formatted Data'!$A:$M,12,FALSE)</f>
        <v>2629</v>
      </c>
      <c r="R41" s="119">
        <f>VLOOKUP(R$3*100+ROW($A41)-ROW($A$4)-3,'Formatted Data'!$A:$M,12,FALSE)</f>
        <v>2817</v>
      </c>
      <c r="S41" s="119">
        <f>VLOOKUP(S$3*100+ROW($A41)-ROW($A$4)-3,'Formatted Data'!$A:$M,12,FALSE)</f>
        <v>2789</v>
      </c>
      <c r="T41" s="119">
        <f>VLOOKUP(T$3*100+ROW($A41)-ROW($A$4)-3,'Formatted Data'!$A:$M,12,FALSE)</f>
        <v>2787</v>
      </c>
      <c r="U41" s="119">
        <f>VLOOKUP(U$3*100+ROW($A41)-ROW($A$4)-3,'Formatted Data'!$A:$M,12,FALSE)</f>
        <v>2834</v>
      </c>
      <c r="V41" s="119">
        <f>VLOOKUP(V$3*100+ROW($A41)-ROW($A$4)-3,'Formatted Data'!$A:$M,12,FALSE)</f>
        <v>2737</v>
      </c>
      <c r="W41" s="119">
        <f>VLOOKUP(W$3*100+ROW($A41)-ROW($A$4)-3,'Formatted Data'!$A:$M,12,FALSE)</f>
        <v>2582</v>
      </c>
      <c r="X41" s="119">
        <f>VLOOKUP(X$3*100+ROW($A41)-ROW($A$4)-3,'Formatted Data'!$A:$M,12,FALSE)</f>
        <v>2512</v>
      </c>
      <c r="Y41" s="119">
        <f>VLOOKUP(Y$3*100+ROW($A41)-ROW($A$4)-3,'Formatted Data'!$A:$M,12,FALSE)</f>
        <v>2603</v>
      </c>
      <c r="Z41" s="119">
        <f>VLOOKUP(Z$3*100+ROW($A41)-ROW($A$4)-3,'Formatted Data'!$A:$M,12,FALSE)</f>
        <v>2711</v>
      </c>
      <c r="AA41" s="119">
        <f>VLOOKUP(AA$3*100+ROW($A41)-ROW($A$4)-3,'Formatted Data'!$A:$M,12,FALSE)</f>
        <v>2831</v>
      </c>
      <c r="AB41" s="119">
        <f>VLOOKUP(AB$3*100+ROW($A41)-ROW($A$4)-3,'Formatted Data'!$A:$M,12,FALSE)</f>
        <v>2802</v>
      </c>
      <c r="AC41" s="119">
        <f t="shared" si="21"/>
        <v>2833</v>
      </c>
      <c r="AD41" s="119">
        <f>VLOOKUP(AD$3*100+ROW($A41)-ROW($A$4),'Formatted Data'!$A:$M,12,FALSE)</f>
        <v>2833</v>
      </c>
      <c r="AE41" s="119">
        <f>VLOOKUP(AE$3*100+ROW($A41)-ROW($A$4),'Formatted Data'!$A:$M,12,FALSE)</f>
        <v>2223</v>
      </c>
      <c r="AF41" s="119">
        <f>VLOOKUP(AF$3*100+ROW($A41)-ROW($A$4),'Formatted Data'!$A:$M,12,FALSE)</f>
        <v>1942</v>
      </c>
      <c r="AG41" s="119">
        <f>VLOOKUP(AG$3*100+ROW($A41)-ROW($A$4),'Formatted Data'!$A:$M,12,FALSE)</f>
        <v>1993</v>
      </c>
      <c r="AH41" s="119">
        <f>VLOOKUP(AH$3*100+ROW($A41)-ROW($A$4),'Formatted Data'!$A:$M,12,FALSE)</f>
        <v>1863</v>
      </c>
      <c r="AI41" s="119">
        <f>VLOOKUP(AI$3*100+ROW($A41)-ROW($A$4),'Formatted Data'!$A:$M,12,FALSE)</f>
        <v>2180</v>
      </c>
      <c r="AJ41" s="119">
        <f>VLOOKUP(AJ$3*100+ROW($A41)-ROW($A$4),'Formatted Data'!$A:$M,12,FALSE)</f>
        <v>2333</v>
      </c>
      <c r="AK41" s="119">
        <f>VLOOKUP(AK$3*100+ROW($A41)-ROW($A$4),'Formatted Data'!$A:$M,12,FALSE)</f>
        <v>2594</v>
      </c>
      <c r="AL41" s="119">
        <f>AM41*(1/(1+'2015 Mileage Linking Factors'!K41))</f>
        <v>2200.2049097151198</v>
      </c>
      <c r="AM41" s="119">
        <f>VLOOKUP(AM$3*100+ROW($A41)-ROW($A$4),'Formatted Data'!$A:$M,12,FALSE)</f>
        <v>2297</v>
      </c>
      <c r="AN41" s="119">
        <f>VLOOKUP(AN$3*100+ROW($A41)-ROW($A$4),'Formatted Data'!$A:$M,12,FALSE)</f>
        <v>2035</v>
      </c>
      <c r="AO41" s="119">
        <f>VLOOKUP(AO$3*100+ROW($A41)-ROW($A$4),'Formatted Data'!$A:$M,12,FALSE)</f>
        <v>2086</v>
      </c>
      <c r="AP41" s="119">
        <f>VLOOKUP(AP$3*100+ROW($A41)-ROW($A$4),'Formatted Data'!$A:$M,12,FALSE)</f>
        <v>1963</v>
      </c>
      <c r="AQ41" s="119">
        <f>VLOOKUP(AQ$3*100+ROW($A41)-ROW($A$4),'Formatted Data'!$A:$M,12,FALSE)</f>
        <v>2101</v>
      </c>
      <c r="AR41" s="119">
        <f>VLOOKUP(AR$3*100+ROW($A41)-ROW($A$4),'Formatted Data'!$A:$M,12,FALSE)</f>
        <v>1991</v>
      </c>
      <c r="AS41" s="119">
        <f>VLOOKUP(AS$3*100+ROW($A41)-ROW($A$4),'Formatted Data'!$A:$M,12,FALSE)</f>
        <v>1922</v>
      </c>
      <c r="AT41" s="119">
        <f>VLOOKUP(AT$3*100+ROW($A41)-ROW($A$4),'Formatted Data'!$A:$M,12,FALSE)</f>
        <v>2194</v>
      </c>
      <c r="AU41" s="119" t="e">
        <f>VLOOKUP(AU$3*100+ROW($A41)-ROW($A$4),'Formatted Data'!$A:$M,12,FALSE)</f>
        <v>#N/A</v>
      </c>
      <c r="AV41" s="119" t="e">
        <f>VLOOKUP(AV$3*100+ROW($A41)-ROW($A$4),'Formatted Data'!$A:$M,12,FALSE)</f>
        <v>#N/A</v>
      </c>
      <c r="AW41" s="119" t="e">
        <f>VLOOKUP(AW$3*100+ROW($A41)-ROW($A$4),'Formatted Data'!$A:$M,12,FALSE)</f>
        <v>#N/A</v>
      </c>
      <c r="AX41" s="119" t="e">
        <f>VLOOKUP(AX$3*100+ROW($A41)-ROW($A$4),'Formatted Data'!$A:$M,12,FALSE)</f>
        <v>#N/A</v>
      </c>
      <c r="AY41" s="119" t="e">
        <f>VLOOKUP(AY$3*100+ROW($A41)-ROW($A$4),'Formatted Data'!$A:$M,12,FALSE)</f>
        <v>#N/A</v>
      </c>
      <c r="AZ41" s="119" t="e">
        <f>VLOOKUP(AZ$3*100+ROW($A41)-ROW($A$4),'Formatted Data'!$A:$M,12,FALSE)</f>
        <v>#N/A</v>
      </c>
      <c r="BA41" s="119" t="e">
        <f>VLOOKUP(BA$3*100+ROW($A41)-ROW($A$4),'Formatted Data'!$A:$M,12,FALSE)</f>
        <v>#N/A</v>
      </c>
      <c r="BB41" s="119" t="e">
        <f>VLOOKUP(BB$3*100+ROW($A41)-ROW($A$4),'Formatted Data'!$A:$M,12,FALSE)</f>
        <v>#N/A</v>
      </c>
      <c r="BC41" s="119"/>
      <c r="BD41" s="79">
        <f t="shared" si="22"/>
        <v>4.4264109184802614E-2</v>
      </c>
      <c r="BE41" s="79">
        <f t="shared" ref="BE41:BE74" si="43">IF(AA41&gt;0,AB41/AA41-1,0)</f>
        <v>-1.0243730130695905E-2</v>
      </c>
      <c r="BF41" s="111">
        <f t="shared" si="24"/>
        <v>1.106352605281935E-2</v>
      </c>
      <c r="BG41" s="79">
        <f t="shared" ref="BG41:BG71" si="44">IF(AD41&gt;0,AE41/AD41-1,0)</f>
        <v>-0.21531944934698199</v>
      </c>
      <c r="BH41" s="79">
        <f t="shared" ref="BH41:BH71" si="45">IF(AE41&gt;0,AF41/AE41-1,0)</f>
        <v>-0.12640575798470532</v>
      </c>
      <c r="BI41" s="79">
        <f t="shared" si="35"/>
        <v>2.6261585993820891E-2</v>
      </c>
      <c r="BJ41" s="79">
        <f t="shared" si="36"/>
        <v>-6.5228299046663274E-2</v>
      </c>
      <c r="BK41" s="79">
        <f t="shared" si="37"/>
        <v>0.17015566290928619</v>
      </c>
      <c r="BL41" s="79">
        <f t="shared" si="38"/>
        <v>7.0183486238532211E-2</v>
      </c>
      <c r="BM41" s="79">
        <f t="shared" si="39"/>
        <v>0.11187312473210453</v>
      </c>
      <c r="BN41" s="79">
        <f t="shared" si="32"/>
        <v>-0.1518099808345722</v>
      </c>
      <c r="BO41" s="79">
        <f t="shared" si="40"/>
        <v>-0.1140618197649107</v>
      </c>
      <c r="BP41" s="79">
        <f t="shared" si="41"/>
        <v>2.5061425061425169E-2</v>
      </c>
      <c r="BQ41" s="79">
        <f t="shared" si="41"/>
        <v>-5.896452540747843E-2</v>
      </c>
      <c r="BR41" s="79">
        <f t="shared" si="41"/>
        <v>7.0300560366785447E-2</v>
      </c>
      <c r="BS41" s="79">
        <f t="shared" si="41"/>
        <v>-5.2356020942408432E-2</v>
      </c>
      <c r="BT41" s="79">
        <f t="shared" si="41"/>
        <v>-3.4655951783023609E-2</v>
      </c>
      <c r="BU41" s="79">
        <f t="shared" si="41"/>
        <v>0.14151925078043703</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48" ht="13" x14ac:dyDescent="0.3">
      <c r="A42" s="20" t="s">
        <v>81</v>
      </c>
      <c r="B42" s="21">
        <f>'Nom Revenue'!B42</f>
        <v>0</v>
      </c>
      <c r="C42" s="69" t="str">
        <f>IF(B42=0,"",VLOOKUP('Nom Revenue'!A42,'Commodity Code List'!$B$2:$C$18,2,FALSE))</f>
        <v/>
      </c>
      <c r="D42" s="69" t="str">
        <f>'Formatted Data'!E37</f>
        <v>M</v>
      </c>
      <c r="E42" s="69" t="str">
        <f>'Formatted Data'!F37</f>
        <v>X</v>
      </c>
      <c r="F42" s="69" t="str">
        <f>'Formatted Data'!G37</f>
        <v>X</v>
      </c>
      <c r="G42" s="119">
        <f>VLOOKUP(G$3*100+ROW($A42)-ROW($A$4)-3,'Formatted Data'!$A:$M,12,FALSE)</f>
        <v>4162</v>
      </c>
      <c r="H42" s="119">
        <f>VLOOKUP(H$3*100+ROW($A42)-ROW($A$4)-3,'Formatted Data'!$A:$M,12,FALSE)</f>
        <v>5183</v>
      </c>
      <c r="I42" s="119">
        <f>VLOOKUP(I$3*100+ROW($A42)-ROW($A$4)-3,'Formatted Data'!$A:$M,12,FALSE)</f>
        <v>5827</v>
      </c>
      <c r="J42" s="119">
        <f>VLOOKUP(J$3*100+ROW($A42)-ROW($A$4)-3,'Formatted Data'!$A:$M,12,FALSE)</f>
        <v>5689</v>
      </c>
      <c r="K42" s="119">
        <f>VLOOKUP(K$3*100+ROW($A42)-ROW($A$4)-3,'Formatted Data'!$A:$M,12,FALSE)</f>
        <v>5192</v>
      </c>
      <c r="L42" s="119">
        <f>VLOOKUP(L$3*100+ROW($A42)-ROW($A$4)-3,'Formatted Data'!$A:$M,12,FALSE)</f>
        <v>5451</v>
      </c>
      <c r="M42" s="119">
        <f>VLOOKUP(M$3*100+ROW($A42)-ROW($A$4)-3,'Formatted Data'!$A:$M,12,FALSE)</f>
        <v>4874</v>
      </c>
      <c r="N42" s="119">
        <f>VLOOKUP(N$3*100+ROW($A42)-ROW($A$4)-3,'Formatted Data'!$A:$M,12,FALSE)</f>
        <v>5542</v>
      </c>
      <c r="O42" s="119">
        <f>VLOOKUP(O$3*100+ROW($A42)-ROW($A$4)-3,'Formatted Data'!$A:$M,12,FALSE)</f>
        <v>6030</v>
      </c>
      <c r="P42" s="119">
        <f>VLOOKUP(P$3*100+ROW($A42)-ROW($A$4)-3,'Formatted Data'!$A:$M,12,FALSE)</f>
        <v>6604</v>
      </c>
      <c r="Q42" s="119">
        <f>VLOOKUP(Q$3*100+ROW($A42)-ROW($A$4)-3,'Formatted Data'!$A:$M,12,FALSE)</f>
        <v>6529</v>
      </c>
      <c r="R42" s="119">
        <f>VLOOKUP(R$3*100+ROW($A42)-ROW($A$4)-3,'Formatted Data'!$A:$M,12,FALSE)</f>
        <v>6811</v>
      </c>
      <c r="S42" s="119">
        <f>VLOOKUP(S$3*100+ROW($A42)-ROW($A$4)-3,'Formatted Data'!$A:$M,12,FALSE)</f>
        <v>7014</v>
      </c>
      <c r="T42" s="119">
        <f>VLOOKUP(T$3*100+ROW($A42)-ROW($A$4)-3,'Formatted Data'!$A:$M,12,FALSE)</f>
        <v>8592</v>
      </c>
      <c r="U42" s="119">
        <f>VLOOKUP(U$3*100+ROW($A42)-ROW($A$4)-3,'Formatted Data'!$A:$M,12,FALSE)</f>
        <v>8975</v>
      </c>
      <c r="V42" s="119">
        <f>VLOOKUP(V$3*100+ROW($A42)-ROW($A$4)-3,'Formatted Data'!$A:$M,12,FALSE)</f>
        <v>8937</v>
      </c>
      <c r="W42" s="119">
        <f>VLOOKUP(W$3*100+ROW($A42)-ROW($A$4)-3,'Formatted Data'!$A:$M,12,FALSE)</f>
        <v>9541</v>
      </c>
      <c r="X42" s="119">
        <f>VLOOKUP(X$3*100+ROW($A42)-ROW($A$4)-3,'Formatted Data'!$A:$M,12,FALSE)</f>
        <v>9614</v>
      </c>
      <c r="Y42" s="119">
        <f>VLOOKUP(Y$3*100+ROW($A42)-ROW($A$4)-3,'Formatted Data'!$A:$M,12,FALSE)</f>
        <v>9835</v>
      </c>
      <c r="Z42" s="119">
        <f>VLOOKUP(Z$3*100+ROW($A42)-ROW($A$4)-3,'Formatted Data'!$A:$M,12,FALSE)</f>
        <v>10096</v>
      </c>
      <c r="AA42" s="119">
        <f>VLOOKUP(AA$3*100+ROW($A42)-ROW($A$4)-3,'Formatted Data'!$A:$M,12,FALSE)</f>
        <v>10625</v>
      </c>
      <c r="AB42" s="119">
        <f>VLOOKUP(AB$3*100+ROW($A42)-ROW($A$4)-3,'Formatted Data'!$A:$M,12,FALSE)</f>
        <v>10236</v>
      </c>
      <c r="AC42" s="119">
        <f t="shared" si="21"/>
        <v>9741</v>
      </c>
      <c r="AD42" s="119">
        <f>VLOOKUP(AD$3*100+ROW($A42)-ROW($A$4),'Formatted Data'!$A:$M,12,FALSE)</f>
        <v>9741</v>
      </c>
      <c r="AE42" s="119">
        <f>VLOOKUP(AE$3*100+ROW($A42)-ROW($A$4),'Formatted Data'!$A:$M,12,FALSE)</f>
        <v>8102</v>
      </c>
      <c r="AF42" s="119">
        <f>VLOOKUP(AF$3*100+ROW($A42)-ROW($A$4),'Formatted Data'!$A:$M,12,FALSE)</f>
        <v>6330</v>
      </c>
      <c r="AG42" s="119">
        <f>VLOOKUP(AG$3*100+ROW($A42)-ROW($A$4),'Formatted Data'!$A:$M,12,FALSE)</f>
        <v>6966</v>
      </c>
      <c r="AH42" s="119">
        <f>VLOOKUP(AH$3*100+ROW($A42)-ROW($A$4),'Formatted Data'!$A:$M,12,FALSE)</f>
        <v>6709</v>
      </c>
      <c r="AI42" s="119">
        <f>VLOOKUP(AI$3*100+ROW($A42)-ROW($A$4),'Formatted Data'!$A:$M,12,FALSE)</f>
        <v>6555</v>
      </c>
      <c r="AJ42" s="119">
        <f>VLOOKUP(AJ$3*100+ROW($A42)-ROW($A$4),'Formatted Data'!$A:$M,12,FALSE)</f>
        <v>7062</v>
      </c>
      <c r="AK42" s="119">
        <f>VLOOKUP(AK$3*100+ROW($A42)-ROW($A$4),'Formatted Data'!$A:$M,12,FALSE)</f>
        <v>7637</v>
      </c>
      <c r="AL42" s="119">
        <f>AM42*(1/(1+'2015 Mileage Linking Factors'!K42))</f>
        <v>7709.8168560282975</v>
      </c>
      <c r="AM42" s="119">
        <f>VLOOKUP(AM$3*100+ROW($A42)-ROW($A$4),'Formatted Data'!$A:$M,12,FALSE)</f>
        <v>8049</v>
      </c>
      <c r="AN42" s="119">
        <f>VLOOKUP(AN$3*100+ROW($A42)-ROW($A$4),'Formatted Data'!$A:$M,12,FALSE)</f>
        <v>7874</v>
      </c>
      <c r="AO42" s="119">
        <f>VLOOKUP(AO$3*100+ROW($A42)-ROW($A$4),'Formatted Data'!$A:$M,12,FALSE)</f>
        <v>6879</v>
      </c>
      <c r="AP42" s="119">
        <f>VLOOKUP(AP$3*100+ROW($A42)-ROW($A$4),'Formatted Data'!$A:$M,12,FALSE)</f>
        <v>7087</v>
      </c>
      <c r="AQ42" s="119">
        <f>VLOOKUP(AQ$3*100+ROW($A42)-ROW($A$4),'Formatted Data'!$A:$M,12,FALSE)</f>
        <v>8687</v>
      </c>
      <c r="AR42" s="119">
        <f>VLOOKUP(AR$3*100+ROW($A42)-ROW($A$4),'Formatted Data'!$A:$M,12,FALSE)</f>
        <v>6931</v>
      </c>
      <c r="AS42" s="119">
        <f>VLOOKUP(AS$3*100+ROW($A42)-ROW($A$4),'Formatted Data'!$A:$M,12,FALSE)</f>
        <v>7828</v>
      </c>
      <c r="AT42" s="119">
        <f>VLOOKUP(AT$3*100+ROW($A42)-ROW($A$4),'Formatted Data'!$A:$M,12,FALSE)</f>
        <v>8298</v>
      </c>
      <c r="AU42" s="119" t="e">
        <f>VLOOKUP(AU$3*100+ROW($A42)-ROW($A$4),'Formatted Data'!$A:$M,12,FALSE)</f>
        <v>#N/A</v>
      </c>
      <c r="AV42" s="119" t="e">
        <f>VLOOKUP(AV$3*100+ROW($A42)-ROW($A$4),'Formatted Data'!$A:$M,12,FALSE)</f>
        <v>#N/A</v>
      </c>
      <c r="AW42" s="119" t="e">
        <f>VLOOKUP(AW$3*100+ROW($A42)-ROW($A$4),'Formatted Data'!$A:$M,12,FALSE)</f>
        <v>#N/A</v>
      </c>
      <c r="AX42" s="119" t="e">
        <f>VLOOKUP(AX$3*100+ROW($A42)-ROW($A$4),'Formatted Data'!$A:$M,12,FALSE)</f>
        <v>#N/A</v>
      </c>
      <c r="AY42" s="119" t="e">
        <f>VLOOKUP(AY$3*100+ROW($A42)-ROW($A$4),'Formatted Data'!$A:$M,12,FALSE)</f>
        <v>#N/A</v>
      </c>
      <c r="AZ42" s="119" t="e">
        <f>VLOOKUP(AZ$3*100+ROW($A42)-ROW($A$4),'Formatted Data'!$A:$M,12,FALSE)</f>
        <v>#N/A</v>
      </c>
      <c r="BA42" s="119" t="e">
        <f>VLOOKUP(BA$3*100+ROW($A42)-ROW($A$4),'Formatted Data'!$A:$M,12,FALSE)</f>
        <v>#N/A</v>
      </c>
      <c r="BB42" s="119" t="e">
        <f>VLOOKUP(BB$3*100+ROW($A42)-ROW($A$4),'Formatted Data'!$A:$M,12,FALSE)</f>
        <v>#N/A</v>
      </c>
      <c r="BC42" s="119"/>
      <c r="BD42" s="79">
        <f t="shared" si="22"/>
        <v>5.2396988906497688E-2</v>
      </c>
      <c r="BE42" s="79">
        <f t="shared" si="43"/>
        <v>-3.6611764705882344E-2</v>
      </c>
      <c r="BF42" s="111">
        <f t="shared" si="24"/>
        <v>-4.8358733880422E-2</v>
      </c>
      <c r="BG42" s="79">
        <f t="shared" si="44"/>
        <v>-0.1682578790678575</v>
      </c>
      <c r="BH42" s="79">
        <f t="shared" si="45"/>
        <v>-0.21871142927672182</v>
      </c>
      <c r="BI42" s="79">
        <f t="shared" si="35"/>
        <v>0.10047393364928903</v>
      </c>
      <c r="BJ42" s="79">
        <f t="shared" si="36"/>
        <v>-3.6893482629916763E-2</v>
      </c>
      <c r="BK42" s="79">
        <f t="shared" si="37"/>
        <v>-2.2954240572365503E-2</v>
      </c>
      <c r="BL42" s="79">
        <f t="shared" si="38"/>
        <v>7.7345537757437022E-2</v>
      </c>
      <c r="BM42" s="79">
        <f t="shared" si="39"/>
        <v>8.1421693571226195E-2</v>
      </c>
      <c r="BN42" s="79">
        <f t="shared" si="32"/>
        <v>9.5347461081967122E-3</v>
      </c>
      <c r="BO42" s="79">
        <f t="shared" si="40"/>
        <v>-2.1741831283389246E-2</v>
      </c>
      <c r="BP42" s="79">
        <f t="shared" si="41"/>
        <v>-0.12636525273050547</v>
      </c>
      <c r="BQ42" s="79">
        <f t="shared" si="41"/>
        <v>3.0236953045500892E-2</v>
      </c>
      <c r="BR42" s="79">
        <f t="shared" si="41"/>
        <v>0.22576548610131231</v>
      </c>
      <c r="BS42" s="79">
        <f t="shared" si="41"/>
        <v>-0.20214113042477266</v>
      </c>
      <c r="BT42" s="79">
        <f t="shared" si="41"/>
        <v>0.12941855432116567</v>
      </c>
      <c r="BU42" s="79">
        <f t="shared" si="41"/>
        <v>6.0040878896269856E-2</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48" ht="13" x14ac:dyDescent="0.3">
      <c r="A43" s="20" t="s">
        <v>81</v>
      </c>
      <c r="B43" s="21">
        <f>'Nom Revenue'!B43</f>
        <v>0</v>
      </c>
      <c r="C43" s="69" t="str">
        <f>IF(B43=0,"",VLOOKUP('Nom Revenue'!A43,'Commodity Code List'!$B$2:$C$18,2,FALSE))</f>
        <v/>
      </c>
      <c r="D43" s="69" t="str">
        <f>'Formatted Data'!E38</f>
        <v>L</v>
      </c>
      <c r="E43" s="69" t="str">
        <f>'Formatted Data'!F38</f>
        <v>X</v>
      </c>
      <c r="F43" s="69" t="str">
        <f>'Formatted Data'!G38</f>
        <v>X</v>
      </c>
      <c r="G43" s="119">
        <f>VLOOKUP(G$3*100+ROW($A43)-ROW($A$4)-3,'Formatted Data'!$A:$M,12,FALSE)</f>
        <v>24847</v>
      </c>
      <c r="H43" s="119">
        <f>VLOOKUP(H$3*100+ROW($A43)-ROW($A$4)-3,'Formatted Data'!$A:$M,12,FALSE)</f>
        <v>19573</v>
      </c>
      <c r="I43" s="119">
        <f>VLOOKUP(I$3*100+ROW($A43)-ROW($A$4)-3,'Formatted Data'!$A:$M,12,FALSE)</f>
        <v>20519</v>
      </c>
      <c r="J43" s="119">
        <f>VLOOKUP(J$3*100+ROW($A43)-ROW($A$4)-3,'Formatted Data'!$A:$M,12,FALSE)</f>
        <v>22579</v>
      </c>
      <c r="K43" s="119">
        <f>VLOOKUP(K$3*100+ROW($A43)-ROW($A$4)-3,'Formatted Data'!$A:$M,12,FALSE)</f>
        <v>22582</v>
      </c>
      <c r="L43" s="119">
        <f>VLOOKUP(L$3*100+ROW($A43)-ROW($A$4)-3,'Formatted Data'!$A:$M,12,FALSE)</f>
        <v>24474</v>
      </c>
      <c r="M43" s="119">
        <f>VLOOKUP(M$3*100+ROW($A43)-ROW($A$4)-3,'Formatted Data'!$A:$M,12,FALSE)</f>
        <v>23522</v>
      </c>
      <c r="N43" s="119">
        <f>VLOOKUP(N$3*100+ROW($A43)-ROW($A$4)-3,'Formatted Data'!$A:$M,12,FALSE)</f>
        <v>24308</v>
      </c>
      <c r="O43" s="119">
        <f>VLOOKUP(O$3*100+ROW($A43)-ROW($A$4)-3,'Formatted Data'!$A:$M,12,FALSE)</f>
        <v>23017</v>
      </c>
      <c r="P43" s="119">
        <f>VLOOKUP(P$3*100+ROW($A43)-ROW($A$4)-3,'Formatted Data'!$A:$M,12,FALSE)</f>
        <v>24563</v>
      </c>
      <c r="Q43" s="119">
        <f>VLOOKUP(Q$3*100+ROW($A43)-ROW($A$4)-3,'Formatted Data'!$A:$M,12,FALSE)</f>
        <v>27405</v>
      </c>
      <c r="R43" s="119">
        <f>VLOOKUP(R$3*100+ROW($A43)-ROW($A$4)-3,'Formatted Data'!$A:$M,12,FALSE)</f>
        <v>27695</v>
      </c>
      <c r="S43" s="119">
        <f>VLOOKUP(S$3*100+ROW($A43)-ROW($A$4)-3,'Formatted Data'!$A:$M,12,FALSE)</f>
        <v>26839</v>
      </c>
      <c r="T43" s="119">
        <f>VLOOKUP(T$3*100+ROW($A43)-ROW($A$4)-3,'Formatted Data'!$A:$M,12,FALSE)</f>
        <v>26866</v>
      </c>
      <c r="U43" s="119">
        <f>VLOOKUP(U$3*100+ROW($A43)-ROW($A$4)-3,'Formatted Data'!$A:$M,12,FALSE)</f>
        <v>28361</v>
      </c>
      <c r="V43" s="119">
        <f>VLOOKUP(V$3*100+ROW($A43)-ROW($A$4)-3,'Formatted Data'!$A:$M,12,FALSE)</f>
        <v>29403</v>
      </c>
      <c r="W43" s="119">
        <f>VLOOKUP(W$3*100+ROW($A43)-ROW($A$4)-3,'Formatted Data'!$A:$M,12,FALSE)</f>
        <v>26385</v>
      </c>
      <c r="X43" s="119">
        <f>VLOOKUP(X$3*100+ROW($A43)-ROW($A$4)-3,'Formatted Data'!$A:$M,12,FALSE)</f>
        <v>28054</v>
      </c>
      <c r="Y43" s="119">
        <f>VLOOKUP(Y$3*100+ROW($A43)-ROW($A$4)-3,'Formatted Data'!$A:$M,12,FALSE)</f>
        <v>32503</v>
      </c>
      <c r="Z43" s="119">
        <f>VLOOKUP(Z$3*100+ROW($A43)-ROW($A$4)-3,'Formatted Data'!$A:$M,12,FALSE)</f>
        <v>30897</v>
      </c>
      <c r="AA43" s="119">
        <f>VLOOKUP(AA$3*100+ROW($A43)-ROW($A$4)-3,'Formatted Data'!$A:$M,12,FALSE)</f>
        <v>32634</v>
      </c>
      <c r="AB43" s="119">
        <f>VLOOKUP(AB$3*100+ROW($A43)-ROW($A$4)-3,'Formatted Data'!$A:$M,12,FALSE)</f>
        <v>34473</v>
      </c>
      <c r="AC43" s="119">
        <f t="shared" si="21"/>
        <v>35510</v>
      </c>
      <c r="AD43" s="119">
        <f>VLOOKUP(AD$3*100+ROW($A43)-ROW($A$4),'Formatted Data'!$A:$M,12,FALSE)</f>
        <v>35510</v>
      </c>
      <c r="AE43" s="119">
        <f>VLOOKUP(AE$3*100+ROW($A43)-ROW($A$4),'Formatted Data'!$A:$M,12,FALSE)</f>
        <v>34689</v>
      </c>
      <c r="AF43" s="119">
        <f>VLOOKUP(AF$3*100+ROW($A43)-ROW($A$4),'Formatted Data'!$A:$M,12,FALSE)</f>
        <v>27725</v>
      </c>
      <c r="AG43" s="119">
        <f>VLOOKUP(AG$3*100+ROW($A43)-ROW($A$4),'Formatted Data'!$A:$M,12,FALSE)</f>
        <v>37831</v>
      </c>
      <c r="AH43" s="119">
        <f>VLOOKUP(AH$3*100+ROW($A43)-ROW($A$4),'Formatted Data'!$A:$M,12,FALSE)</f>
        <v>46312</v>
      </c>
      <c r="AI43" s="119">
        <f>VLOOKUP(AI$3*100+ROW($A43)-ROW($A$4),'Formatted Data'!$A:$M,12,FALSE)</f>
        <v>50957</v>
      </c>
      <c r="AJ43" s="119">
        <f>VLOOKUP(AJ$3*100+ROW($A43)-ROW($A$4),'Formatted Data'!$A:$M,12,FALSE)</f>
        <v>61313</v>
      </c>
      <c r="AK43" s="119">
        <f>VLOOKUP(AK$3*100+ROW($A43)-ROW($A$4),'Formatted Data'!$A:$M,12,FALSE)</f>
        <v>74644</v>
      </c>
      <c r="AL43" s="119">
        <f>AM43*(1/(1+'2015 Mileage Linking Factors'!K43))</f>
        <v>70698.704475909137</v>
      </c>
      <c r="AM43" s="119">
        <f>VLOOKUP(AM$3*100+ROW($A43)-ROW($A$4),'Formatted Data'!$A:$M,12,FALSE)</f>
        <v>73809</v>
      </c>
      <c r="AN43" s="119">
        <f>VLOOKUP(AN$3*100+ROW($A43)-ROW($A$4),'Formatted Data'!$A:$M,12,FALSE)</f>
        <v>62771</v>
      </c>
      <c r="AO43" s="119">
        <f>VLOOKUP(AO$3*100+ROW($A43)-ROW($A$4),'Formatted Data'!$A:$M,12,FALSE)</f>
        <v>100393</v>
      </c>
      <c r="AP43" s="119">
        <f>VLOOKUP(AP$3*100+ROW($A43)-ROW($A$4),'Formatted Data'!$A:$M,12,FALSE)</f>
        <v>98551</v>
      </c>
      <c r="AQ43" s="119">
        <f>VLOOKUP(AQ$3*100+ROW($A43)-ROW($A$4),'Formatted Data'!$A:$M,12,FALSE)</f>
        <v>71179</v>
      </c>
      <c r="AR43" s="119">
        <f>VLOOKUP(AR$3*100+ROW($A43)-ROW($A$4),'Formatted Data'!$A:$M,12,FALSE)</f>
        <v>43138</v>
      </c>
      <c r="AS43" s="119">
        <f>VLOOKUP(AS$3*100+ROW($A43)-ROW($A$4),'Formatted Data'!$A:$M,12,FALSE)</f>
        <v>50953</v>
      </c>
      <c r="AT43" s="119">
        <f>VLOOKUP(AT$3*100+ROW($A43)-ROW($A$4),'Formatted Data'!$A:$M,12,FALSE)</f>
        <v>55175</v>
      </c>
      <c r="AU43" s="119" t="e">
        <f>VLOOKUP(AU$3*100+ROW($A43)-ROW($A$4),'Formatted Data'!$A:$M,12,FALSE)</f>
        <v>#N/A</v>
      </c>
      <c r="AV43" s="119" t="e">
        <f>VLOOKUP(AV$3*100+ROW($A43)-ROW($A$4),'Formatted Data'!$A:$M,12,FALSE)</f>
        <v>#N/A</v>
      </c>
      <c r="AW43" s="119" t="e">
        <f>VLOOKUP(AW$3*100+ROW($A43)-ROW($A$4),'Formatted Data'!$A:$M,12,FALSE)</f>
        <v>#N/A</v>
      </c>
      <c r="AX43" s="119" t="e">
        <f>VLOOKUP(AX$3*100+ROW($A43)-ROW($A$4),'Formatted Data'!$A:$M,12,FALSE)</f>
        <v>#N/A</v>
      </c>
      <c r="AY43" s="119" t="e">
        <f>VLOOKUP(AY$3*100+ROW($A43)-ROW($A$4),'Formatted Data'!$A:$M,12,FALSE)</f>
        <v>#N/A</v>
      </c>
      <c r="AZ43" s="119" t="e">
        <f>VLOOKUP(AZ$3*100+ROW($A43)-ROW($A$4),'Formatted Data'!$A:$M,12,FALSE)</f>
        <v>#N/A</v>
      </c>
      <c r="BA43" s="119" t="e">
        <f>VLOOKUP(BA$3*100+ROW($A43)-ROW($A$4),'Formatted Data'!$A:$M,12,FALSE)</f>
        <v>#N/A</v>
      </c>
      <c r="BB43" s="119" t="e">
        <f>VLOOKUP(BB$3*100+ROW($A43)-ROW($A$4),'Formatted Data'!$A:$M,12,FALSE)</f>
        <v>#N/A</v>
      </c>
      <c r="BC43" s="119"/>
      <c r="BD43" s="79">
        <f t="shared" si="22"/>
        <v>5.6219050393242043E-2</v>
      </c>
      <c r="BE43" s="79">
        <f t="shared" si="43"/>
        <v>5.6352270637984869E-2</v>
      </c>
      <c r="BF43" s="111">
        <f t="shared" si="24"/>
        <v>3.0081513068198396E-2</v>
      </c>
      <c r="BG43" s="79">
        <f t="shared" si="44"/>
        <v>-2.3120247817516204E-2</v>
      </c>
      <c r="BH43" s="79">
        <f t="shared" si="45"/>
        <v>-0.20075528265444376</v>
      </c>
      <c r="BI43" s="79">
        <f t="shared" si="35"/>
        <v>0.36450856627592421</v>
      </c>
      <c r="BJ43" s="79">
        <f t="shared" si="36"/>
        <v>0.22418122703602861</v>
      </c>
      <c r="BK43" s="79">
        <f t="shared" si="37"/>
        <v>0.10029797892554848</v>
      </c>
      <c r="BL43" s="79">
        <f t="shared" si="38"/>
        <v>0.20323017446081981</v>
      </c>
      <c r="BM43" s="79">
        <f t="shared" si="39"/>
        <v>0.21742534209710818</v>
      </c>
      <c r="BN43" s="79">
        <f t="shared" si="32"/>
        <v>-5.2854824555099711E-2</v>
      </c>
      <c r="BO43" s="79">
        <f t="shared" si="40"/>
        <v>-0.14954815808370248</v>
      </c>
      <c r="BP43" s="79">
        <f t="shared" si="41"/>
        <v>0.59935320450526519</v>
      </c>
      <c r="BQ43" s="79">
        <f t="shared" si="41"/>
        <v>-1.8347892781369168E-2</v>
      </c>
      <c r="BR43" s="79">
        <f t="shared" si="41"/>
        <v>-0.27774451806678779</v>
      </c>
      <c r="BS43" s="79">
        <f t="shared" si="41"/>
        <v>-0.39395046291743352</v>
      </c>
      <c r="BT43" s="79">
        <f t="shared" si="41"/>
        <v>0.18116277991561969</v>
      </c>
      <c r="BU43" s="79">
        <f t="shared" si="41"/>
        <v>8.2860675524502936E-2</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48" ht="13" x14ac:dyDescent="0.3">
      <c r="A44" s="18" t="s">
        <v>44</v>
      </c>
      <c r="B44" s="19">
        <f>'Nom Revenue'!B44</f>
        <v>1</v>
      </c>
      <c r="C44" s="63" t="str">
        <f>IF(B44=0,"",VLOOKUP('Nom Revenue'!A44,'Commodity Code List'!$B$2:$C$18,2,FALSE))</f>
        <v>20</v>
      </c>
      <c r="D44" s="63" t="str">
        <f>'Formatted Data'!E39</f>
        <v>S</v>
      </c>
      <c r="E44" s="63" t="str">
        <f>'Formatted Data'!F39</f>
        <v>X</v>
      </c>
      <c r="F44" s="63" t="str">
        <f>'Formatted Data'!G39</f>
        <v>X</v>
      </c>
      <c r="G44" s="118">
        <f>VLOOKUP(G$3*100+ROW($A44)-ROW($A$4)-3,'Formatted Data'!$A:$M,12,FALSE)</f>
        <v>7601</v>
      </c>
      <c r="H44" s="118">
        <f>VLOOKUP(H$3*100+ROW($A44)-ROW($A$4)-3,'Formatted Data'!$A:$M,12,FALSE)</f>
        <v>8383</v>
      </c>
      <c r="I44" s="118">
        <f>VLOOKUP(I$3*100+ROW($A44)-ROW($A$4)-3,'Formatted Data'!$A:$M,12,FALSE)</f>
        <v>9077</v>
      </c>
      <c r="J44" s="118">
        <f>VLOOKUP(J$3*100+ROW($A44)-ROW($A$4)-3,'Formatted Data'!$A:$M,12,FALSE)</f>
        <v>9239</v>
      </c>
      <c r="K44" s="118">
        <f>VLOOKUP(K$3*100+ROW($A44)-ROW($A$4)-3,'Formatted Data'!$A:$M,12,FALSE)</f>
        <v>8953</v>
      </c>
      <c r="L44" s="118">
        <f>VLOOKUP(L$3*100+ROW($A44)-ROW($A$4)-3,'Formatted Data'!$A:$M,12,FALSE)</f>
        <v>8664</v>
      </c>
      <c r="M44" s="118">
        <f>VLOOKUP(M$3*100+ROW($A44)-ROW($A$4)-3,'Formatted Data'!$A:$M,12,FALSE)</f>
        <v>8614</v>
      </c>
      <c r="N44" s="118">
        <f>VLOOKUP(N$3*100+ROW($A44)-ROW($A$4)-3,'Formatted Data'!$A:$M,12,FALSE)</f>
        <v>9014</v>
      </c>
      <c r="O44" s="118">
        <f>VLOOKUP(O$3*100+ROW($A44)-ROW($A$4)-3,'Formatted Data'!$A:$M,12,FALSE)</f>
        <v>9529</v>
      </c>
      <c r="P44" s="118">
        <f>VLOOKUP(P$3*100+ROW($A44)-ROW($A$4)-3,'Formatted Data'!$A:$M,12,FALSE)</f>
        <v>9661</v>
      </c>
      <c r="Q44" s="118">
        <f>VLOOKUP(Q$3*100+ROW($A44)-ROW($A$4)-3,'Formatted Data'!$A:$M,12,FALSE)</f>
        <v>9905</v>
      </c>
      <c r="R44" s="118">
        <f>VLOOKUP(R$3*100+ROW($A44)-ROW($A$4)-3,'Formatted Data'!$A:$M,12,FALSE)</f>
        <v>9506</v>
      </c>
      <c r="S44" s="118">
        <f>VLOOKUP(S$3*100+ROW($A44)-ROW($A$4)-3,'Formatted Data'!$A:$M,12,FALSE)</f>
        <v>9506</v>
      </c>
      <c r="T44" s="118">
        <f>VLOOKUP(T$3*100+ROW($A44)-ROW($A$4)-3,'Formatted Data'!$A:$M,12,FALSE)</f>
        <v>9893</v>
      </c>
      <c r="U44" s="118">
        <f>VLOOKUP(U$3*100+ROW($A44)-ROW($A$4)-3,'Formatted Data'!$A:$M,12,FALSE)</f>
        <v>9878</v>
      </c>
      <c r="V44" s="118">
        <f>VLOOKUP(V$3*100+ROW($A44)-ROW($A$4)-3,'Formatted Data'!$A:$M,12,FALSE)</f>
        <v>9365</v>
      </c>
      <c r="W44" s="118">
        <f>VLOOKUP(W$3*100+ROW($A44)-ROW($A$4)-3,'Formatted Data'!$A:$M,12,FALSE)</f>
        <v>10053</v>
      </c>
      <c r="X44" s="118">
        <f>VLOOKUP(X$3*100+ROW($A44)-ROW($A$4)-3,'Formatted Data'!$A:$M,12,FALSE)</f>
        <v>10072</v>
      </c>
      <c r="Y44" s="118">
        <f>VLOOKUP(Y$3*100+ROW($A44)-ROW($A$4)-3,'Formatted Data'!$A:$M,12,FALSE)</f>
        <v>9557</v>
      </c>
      <c r="Z44" s="118">
        <f>VLOOKUP(Z$3*100+ROW($A44)-ROW($A$4)-3,'Formatted Data'!$A:$M,12,FALSE)</f>
        <v>8862</v>
      </c>
      <c r="AA44" s="118">
        <f>VLOOKUP(AA$3*100+ROW($A44)-ROW($A$4)-3,'Formatted Data'!$A:$M,12,FALSE)</f>
        <v>8894</v>
      </c>
      <c r="AB44" s="118">
        <f>VLOOKUP(AB$3*100+ROW($A44)-ROW($A$4)-3,'Formatted Data'!$A:$M,12,FALSE)</f>
        <v>9023</v>
      </c>
      <c r="AC44" s="118">
        <f t="shared" si="21"/>
        <v>8538</v>
      </c>
      <c r="AD44" s="118">
        <f>VLOOKUP(AD$3*100+ROW($A44)-ROW($A$4),'Formatted Data'!$A:$M,12,FALSE)</f>
        <v>8538</v>
      </c>
      <c r="AE44" s="118">
        <f>VLOOKUP(AE$3*100+ROW($A44)-ROW($A$4),'Formatted Data'!$A:$M,12,FALSE)</f>
        <v>8577</v>
      </c>
      <c r="AF44" s="118">
        <f>VLOOKUP(AF$3*100+ROW($A44)-ROW($A$4),'Formatted Data'!$A:$M,12,FALSE)</f>
        <v>8467</v>
      </c>
      <c r="AG44" s="118">
        <f>VLOOKUP(AG$3*100+ROW($A44)-ROW($A$4),'Formatted Data'!$A:$M,12,FALSE)</f>
        <v>9149</v>
      </c>
      <c r="AH44" s="118">
        <f>VLOOKUP(AH$3*100+ROW($A44)-ROW($A$4),'Formatted Data'!$A:$M,12,FALSE)</f>
        <v>8617</v>
      </c>
      <c r="AI44" s="118">
        <f>VLOOKUP(AI$3*100+ROW($A44)-ROW($A$4),'Formatted Data'!$A:$M,12,FALSE)</f>
        <v>9201</v>
      </c>
      <c r="AJ44" s="118">
        <f>VLOOKUP(AJ$3*100+ROW($A44)-ROW($A$4),'Formatted Data'!$A:$M,12,FALSE)</f>
        <v>9185</v>
      </c>
      <c r="AK44" s="118">
        <f>VLOOKUP(AK$3*100+ROW($A44)-ROW($A$4),'Formatted Data'!$A:$M,12,FALSE)</f>
        <v>8724</v>
      </c>
      <c r="AL44" s="118">
        <f>AM44*(1/(1+'2015 Mileage Linking Factors'!K44))</f>
        <v>7868.8216514191163</v>
      </c>
      <c r="AM44" s="118">
        <f>VLOOKUP(AM$3*100+ROW($A44)-ROW($A$4),'Formatted Data'!$A:$M,12,FALSE)</f>
        <v>8215</v>
      </c>
      <c r="AN44" s="118">
        <f>VLOOKUP(AN$3*100+ROW($A44)-ROW($A$4),'Formatted Data'!$A:$M,12,FALSE)</f>
        <v>7874</v>
      </c>
      <c r="AO44" s="118">
        <f>VLOOKUP(AO$3*100+ROW($A44)-ROW($A$4),'Formatted Data'!$A:$M,12,FALSE)</f>
        <v>7586</v>
      </c>
      <c r="AP44" s="118">
        <f>VLOOKUP(AP$3*100+ROW($A44)-ROW($A$4),'Formatted Data'!$A:$M,12,FALSE)</f>
        <v>8301</v>
      </c>
      <c r="AQ44" s="118">
        <f>VLOOKUP(AQ$3*100+ROW($A44)-ROW($A$4),'Formatted Data'!$A:$M,12,FALSE)</f>
        <v>7622</v>
      </c>
      <c r="AR44" s="118">
        <f>VLOOKUP(AR$3*100+ROW($A44)-ROW($A$4),'Formatted Data'!$A:$M,12,FALSE)</f>
        <v>8326</v>
      </c>
      <c r="AS44" s="118">
        <f>VLOOKUP(AS$3*100+ROW($A44)-ROW($A$4),'Formatted Data'!$A:$M,12,FALSE)</f>
        <v>7783</v>
      </c>
      <c r="AT44" s="118">
        <f>VLOOKUP(AT$3*100+ROW($A44)-ROW($A$4),'Formatted Data'!$A:$M,12,FALSE)</f>
        <v>8766</v>
      </c>
      <c r="AU44" s="118" t="e">
        <f>VLOOKUP(AU$3*100+ROW($A44)-ROW($A$4),'Formatted Data'!$A:$M,12,FALSE)</f>
        <v>#N/A</v>
      </c>
      <c r="AV44" s="118" t="e">
        <f>VLOOKUP(AV$3*100+ROW($A44)-ROW($A$4),'Formatted Data'!$A:$M,12,FALSE)</f>
        <v>#N/A</v>
      </c>
      <c r="AW44" s="118" t="e">
        <f>VLOOKUP(AW$3*100+ROW($A44)-ROW($A$4),'Formatted Data'!$A:$M,12,FALSE)</f>
        <v>#N/A</v>
      </c>
      <c r="AX44" s="118" t="e">
        <f>VLOOKUP(AX$3*100+ROW($A44)-ROW($A$4),'Formatted Data'!$A:$M,12,FALSE)</f>
        <v>#N/A</v>
      </c>
      <c r="AY44" s="118" t="e">
        <f>VLOOKUP(AY$3*100+ROW($A44)-ROW($A$4),'Formatted Data'!$A:$M,12,FALSE)</f>
        <v>#N/A</v>
      </c>
      <c r="AZ44" s="118" t="e">
        <f>VLOOKUP(AZ$3*100+ROW($A44)-ROW($A$4),'Formatted Data'!$A:$M,12,FALSE)</f>
        <v>#N/A</v>
      </c>
      <c r="BA44" s="118" t="e">
        <f>VLOOKUP(BA$3*100+ROW($A44)-ROW($A$4),'Formatted Data'!$A:$M,12,FALSE)</f>
        <v>#N/A</v>
      </c>
      <c r="BB44" s="118" t="e">
        <f>VLOOKUP(BB$3*100+ROW($A44)-ROW($A$4),'Formatted Data'!$A:$M,12,FALSE)</f>
        <v>#N/A</v>
      </c>
      <c r="BC44" s="118"/>
      <c r="BD44" s="78">
        <f t="shared" si="22"/>
        <v>3.6109230422025629E-3</v>
      </c>
      <c r="BE44" s="78">
        <f t="shared" si="43"/>
        <v>1.4504160107937869E-2</v>
      </c>
      <c r="BF44" s="78">
        <f t="shared" si="24"/>
        <v>-5.3751523883409091E-2</v>
      </c>
      <c r="BG44" s="78">
        <f t="shared" si="44"/>
        <v>4.5678144764582651E-3</v>
      </c>
      <c r="BH44" s="78">
        <f t="shared" si="45"/>
        <v>-1.2824997085227885E-2</v>
      </c>
      <c r="BI44" s="78">
        <f t="shared" si="35"/>
        <v>8.0548009920869301E-2</v>
      </c>
      <c r="BJ44" s="78">
        <f t="shared" si="36"/>
        <v>-5.8148431522570765E-2</v>
      </c>
      <c r="BK44" s="78">
        <f t="shared" si="37"/>
        <v>6.7773006846930439E-2</v>
      </c>
      <c r="BL44" s="78">
        <f t="shared" si="38"/>
        <v>-1.7389414194108888E-3</v>
      </c>
      <c r="BM44" s="78">
        <f t="shared" si="39"/>
        <v>-5.0190528034839366E-2</v>
      </c>
      <c r="BN44" s="78">
        <f t="shared" si="32"/>
        <v>-9.802594550445709E-2</v>
      </c>
      <c r="BO44" s="78">
        <f t="shared" si="40"/>
        <v>-4.1509433962264142E-2</v>
      </c>
      <c r="BP44" s="78">
        <f t="shared" si="41"/>
        <v>-3.6576073152146282E-2</v>
      </c>
      <c r="BQ44" s="78">
        <f t="shared" si="41"/>
        <v>9.4252570524650636E-2</v>
      </c>
      <c r="BR44" s="78">
        <f t="shared" si="41"/>
        <v>-8.1797373810384322E-2</v>
      </c>
      <c r="BS44" s="78">
        <f t="shared" si="41"/>
        <v>9.2364208869063269E-2</v>
      </c>
      <c r="BT44" s="78">
        <f t="shared" si="41"/>
        <v>-6.5217391304347783E-2</v>
      </c>
      <c r="BU44" s="78">
        <f t="shared" si="41"/>
        <v>0.12630091224463569</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48" ht="13" x14ac:dyDescent="0.3">
      <c r="A45" s="18" t="s">
        <v>81</v>
      </c>
      <c r="B45" s="19">
        <f>'Nom Revenue'!B45</f>
        <v>0</v>
      </c>
      <c r="C45" s="63" t="str">
        <f>IF(B45=0,"",VLOOKUP('Nom Revenue'!A45,'Commodity Code List'!$B$2:$C$18,2,FALSE))</f>
        <v/>
      </c>
      <c r="D45" s="63" t="str">
        <f>'Formatted Data'!E40</f>
        <v>M</v>
      </c>
      <c r="E45" s="63" t="str">
        <f>'Formatted Data'!F40</f>
        <v>X</v>
      </c>
      <c r="F45" s="63" t="str">
        <f>'Formatted Data'!G40</f>
        <v>X</v>
      </c>
      <c r="G45" s="118">
        <f>VLOOKUP(G$3*100+ROW($A45)-ROW($A$4)-3,'Formatted Data'!$A:$M,12,FALSE)</f>
        <v>14482</v>
      </c>
      <c r="H45" s="118">
        <f>VLOOKUP(H$3*100+ROW($A45)-ROW($A$4)-3,'Formatted Data'!$A:$M,12,FALSE)</f>
        <v>15654</v>
      </c>
      <c r="I45" s="118">
        <f>VLOOKUP(I$3*100+ROW($A45)-ROW($A$4)-3,'Formatted Data'!$A:$M,12,FALSE)</f>
        <v>16698</v>
      </c>
      <c r="J45" s="118">
        <f>VLOOKUP(J$3*100+ROW($A45)-ROW($A$4)-3,'Formatted Data'!$A:$M,12,FALSE)</f>
        <v>15926</v>
      </c>
      <c r="K45" s="118">
        <f>VLOOKUP(K$3*100+ROW($A45)-ROW($A$4)-3,'Formatted Data'!$A:$M,12,FALSE)</f>
        <v>16051</v>
      </c>
      <c r="L45" s="118">
        <f>VLOOKUP(L$3*100+ROW($A45)-ROW($A$4)-3,'Formatted Data'!$A:$M,12,FALSE)</f>
        <v>16385</v>
      </c>
      <c r="M45" s="118">
        <f>VLOOKUP(M$3*100+ROW($A45)-ROW($A$4)-3,'Formatted Data'!$A:$M,12,FALSE)</f>
        <v>16828</v>
      </c>
      <c r="N45" s="118">
        <f>VLOOKUP(N$3*100+ROW($A45)-ROW($A$4)-3,'Formatted Data'!$A:$M,12,FALSE)</f>
        <v>17096</v>
      </c>
      <c r="O45" s="118">
        <f>VLOOKUP(O$3*100+ROW($A45)-ROW($A$4)-3,'Formatted Data'!$A:$M,12,FALSE)</f>
        <v>17949</v>
      </c>
      <c r="P45" s="118">
        <f>VLOOKUP(P$3*100+ROW($A45)-ROW($A$4)-3,'Formatted Data'!$A:$M,12,FALSE)</f>
        <v>19439</v>
      </c>
      <c r="Q45" s="118">
        <f>VLOOKUP(Q$3*100+ROW($A45)-ROW($A$4)-3,'Formatted Data'!$A:$M,12,FALSE)</f>
        <v>20692</v>
      </c>
      <c r="R45" s="118">
        <f>VLOOKUP(R$3*100+ROW($A45)-ROW($A$4)-3,'Formatted Data'!$A:$M,12,FALSE)</f>
        <v>21007</v>
      </c>
      <c r="S45" s="118">
        <f>VLOOKUP(S$3*100+ROW($A45)-ROW($A$4)-3,'Formatted Data'!$A:$M,12,FALSE)</f>
        <v>22983</v>
      </c>
      <c r="T45" s="118">
        <f>VLOOKUP(T$3*100+ROW($A45)-ROW($A$4)-3,'Formatted Data'!$A:$M,12,FALSE)</f>
        <v>23615</v>
      </c>
      <c r="U45" s="118">
        <f>VLOOKUP(U$3*100+ROW($A45)-ROW($A$4)-3,'Formatted Data'!$A:$M,12,FALSE)</f>
        <v>23919</v>
      </c>
      <c r="V45" s="118">
        <f>VLOOKUP(V$3*100+ROW($A45)-ROW($A$4)-3,'Formatted Data'!$A:$M,12,FALSE)</f>
        <v>24083</v>
      </c>
      <c r="W45" s="118">
        <f>VLOOKUP(W$3*100+ROW($A45)-ROW($A$4)-3,'Formatted Data'!$A:$M,12,FALSE)</f>
        <v>25060</v>
      </c>
      <c r="X45" s="118">
        <f>VLOOKUP(X$3*100+ROW($A45)-ROW($A$4)-3,'Formatted Data'!$A:$M,12,FALSE)</f>
        <v>25060</v>
      </c>
      <c r="Y45" s="118">
        <f>VLOOKUP(Y$3*100+ROW($A45)-ROW($A$4)-3,'Formatted Data'!$A:$M,12,FALSE)</f>
        <v>25727</v>
      </c>
      <c r="Z45" s="118">
        <f>VLOOKUP(Z$3*100+ROW($A45)-ROW($A$4)-3,'Formatted Data'!$A:$M,12,FALSE)</f>
        <v>26409</v>
      </c>
      <c r="AA45" s="118">
        <f>VLOOKUP(AA$3*100+ROW($A45)-ROW($A$4)-3,'Formatted Data'!$A:$M,12,FALSE)</f>
        <v>28112</v>
      </c>
      <c r="AB45" s="118">
        <f>VLOOKUP(AB$3*100+ROW($A45)-ROW($A$4)-3,'Formatted Data'!$A:$M,12,FALSE)</f>
        <v>30419</v>
      </c>
      <c r="AC45" s="118">
        <f t="shared" si="21"/>
        <v>29808</v>
      </c>
      <c r="AD45" s="118">
        <f>VLOOKUP(AD$3*100+ROW($A45)-ROW($A$4),'Formatted Data'!$A:$M,12,FALSE)</f>
        <v>29808</v>
      </c>
      <c r="AE45" s="118">
        <f>VLOOKUP(AE$3*100+ROW($A45)-ROW($A$4),'Formatted Data'!$A:$M,12,FALSE)</f>
        <v>29421</v>
      </c>
      <c r="AF45" s="118">
        <f>VLOOKUP(AF$3*100+ROW($A45)-ROW($A$4),'Formatted Data'!$A:$M,12,FALSE)</f>
        <v>29732</v>
      </c>
      <c r="AG45" s="118">
        <f>VLOOKUP(AG$3*100+ROW($A45)-ROW($A$4),'Formatted Data'!$A:$M,12,FALSE)</f>
        <v>29621</v>
      </c>
      <c r="AH45" s="118">
        <f>VLOOKUP(AH$3*100+ROW($A45)-ROW($A$4),'Formatted Data'!$A:$M,12,FALSE)</f>
        <v>30413</v>
      </c>
      <c r="AI45" s="118">
        <f>VLOOKUP(AI$3*100+ROW($A45)-ROW($A$4),'Formatted Data'!$A:$M,12,FALSE)</f>
        <v>30863</v>
      </c>
      <c r="AJ45" s="118">
        <f>VLOOKUP(AJ$3*100+ROW($A45)-ROW($A$4),'Formatted Data'!$A:$M,12,FALSE)</f>
        <v>30472</v>
      </c>
      <c r="AK45" s="118">
        <f>VLOOKUP(AK$3*100+ROW($A45)-ROW($A$4),'Formatted Data'!$A:$M,12,FALSE)</f>
        <v>31158</v>
      </c>
      <c r="AL45" s="118">
        <f>AM45*(1/(1+'2015 Mileage Linking Factors'!K45))</f>
        <v>28680.250503565574</v>
      </c>
      <c r="AM45" s="118">
        <f>VLOOKUP(AM$3*100+ROW($A45)-ROW($A$4),'Formatted Data'!$A:$M,12,FALSE)</f>
        <v>29942</v>
      </c>
      <c r="AN45" s="118">
        <f>VLOOKUP(AN$3*100+ROW($A45)-ROW($A$4),'Formatted Data'!$A:$M,12,FALSE)</f>
        <v>27636</v>
      </c>
      <c r="AO45" s="118">
        <f>VLOOKUP(AO$3*100+ROW($A45)-ROW($A$4),'Formatted Data'!$A:$M,12,FALSE)</f>
        <v>26980</v>
      </c>
      <c r="AP45" s="118">
        <f>VLOOKUP(AP$3*100+ROW($A45)-ROW($A$4),'Formatted Data'!$A:$M,12,FALSE)</f>
        <v>27978</v>
      </c>
      <c r="AQ45" s="118">
        <f>VLOOKUP(AQ$3*100+ROW($A45)-ROW($A$4),'Formatted Data'!$A:$M,12,FALSE)</f>
        <v>27834</v>
      </c>
      <c r="AR45" s="118">
        <f>VLOOKUP(AR$3*100+ROW($A45)-ROW($A$4),'Formatted Data'!$A:$M,12,FALSE)</f>
        <v>28044</v>
      </c>
      <c r="AS45" s="118">
        <f>VLOOKUP(AS$3*100+ROW($A45)-ROW($A$4),'Formatted Data'!$A:$M,12,FALSE)</f>
        <v>28583</v>
      </c>
      <c r="AT45" s="118">
        <f>VLOOKUP(AT$3*100+ROW($A45)-ROW($A$4),'Formatted Data'!$A:$M,12,FALSE)</f>
        <v>31273</v>
      </c>
      <c r="AU45" s="118" t="e">
        <f>VLOOKUP(AU$3*100+ROW($A45)-ROW($A$4),'Formatted Data'!$A:$M,12,FALSE)</f>
        <v>#N/A</v>
      </c>
      <c r="AV45" s="118" t="e">
        <f>VLOOKUP(AV$3*100+ROW($A45)-ROW($A$4),'Formatted Data'!$A:$M,12,FALSE)</f>
        <v>#N/A</v>
      </c>
      <c r="AW45" s="118" t="e">
        <f>VLOOKUP(AW$3*100+ROW($A45)-ROW($A$4),'Formatted Data'!$A:$M,12,FALSE)</f>
        <v>#N/A</v>
      </c>
      <c r="AX45" s="118" t="e">
        <f>VLOOKUP(AX$3*100+ROW($A45)-ROW($A$4),'Formatted Data'!$A:$M,12,FALSE)</f>
        <v>#N/A</v>
      </c>
      <c r="AY45" s="118" t="e">
        <f>VLOOKUP(AY$3*100+ROW($A45)-ROW($A$4),'Formatted Data'!$A:$M,12,FALSE)</f>
        <v>#N/A</v>
      </c>
      <c r="AZ45" s="118" t="e">
        <f>VLOOKUP(AZ$3*100+ROW($A45)-ROW($A$4),'Formatted Data'!$A:$M,12,FALSE)</f>
        <v>#N/A</v>
      </c>
      <c r="BA45" s="118" t="e">
        <f>VLOOKUP(BA$3*100+ROW($A45)-ROW($A$4),'Formatted Data'!$A:$M,12,FALSE)</f>
        <v>#N/A</v>
      </c>
      <c r="BB45" s="118" t="e">
        <f>VLOOKUP(BB$3*100+ROW($A45)-ROW($A$4),'Formatted Data'!$A:$M,12,FALSE)</f>
        <v>#N/A</v>
      </c>
      <c r="BC45" s="118"/>
      <c r="BD45" s="78">
        <f t="shared" si="22"/>
        <v>6.4485592033018957E-2</v>
      </c>
      <c r="BE45" s="78">
        <f t="shared" si="43"/>
        <v>8.2064598747865647E-2</v>
      </c>
      <c r="BF45" s="78">
        <f t="shared" si="24"/>
        <v>-2.0086130379039391E-2</v>
      </c>
      <c r="BG45" s="78">
        <f t="shared" si="44"/>
        <v>-1.2983091787439616E-2</v>
      </c>
      <c r="BH45" s="78">
        <f t="shared" si="45"/>
        <v>1.0570680806226918E-2</v>
      </c>
      <c r="BI45" s="78">
        <f t="shared" si="35"/>
        <v>-3.7333512713574324E-3</v>
      </c>
      <c r="BJ45" s="78">
        <f t="shared" si="36"/>
        <v>2.6737787380574529E-2</v>
      </c>
      <c r="BK45" s="78">
        <f t="shared" si="37"/>
        <v>1.4796304212014499E-2</v>
      </c>
      <c r="BL45" s="78">
        <f t="shared" si="38"/>
        <v>-1.2668891552992223E-2</v>
      </c>
      <c r="BM45" s="78">
        <f t="shared" si="39"/>
        <v>2.251247046468885E-2</v>
      </c>
      <c r="BN45" s="78">
        <f t="shared" si="32"/>
        <v>-7.9522096939290909E-2</v>
      </c>
      <c r="BO45" s="78">
        <f t="shared" si="40"/>
        <v>-7.7015563422617062E-2</v>
      </c>
      <c r="BP45" s="78">
        <f t="shared" si="41"/>
        <v>-2.373715443624258E-2</v>
      </c>
      <c r="BQ45" s="78">
        <f t="shared" si="41"/>
        <v>3.6990363232023649E-2</v>
      </c>
      <c r="BR45" s="78">
        <f t="shared" si="41"/>
        <v>-5.1469011366073181E-3</v>
      </c>
      <c r="BS45" s="78">
        <f t="shared" si="41"/>
        <v>7.544729467557687E-3</v>
      </c>
      <c r="BT45" s="78">
        <f t="shared" si="41"/>
        <v>1.9219797461132559E-2</v>
      </c>
      <c r="BU45" s="78">
        <f t="shared" si="41"/>
        <v>9.4111884686701952E-2</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48" ht="13" x14ac:dyDescent="0.3">
      <c r="A46" s="18" t="s">
        <v>81</v>
      </c>
      <c r="B46" s="19">
        <f>'Nom Revenue'!B46</f>
        <v>0</v>
      </c>
      <c r="C46" s="63" t="str">
        <f>IF(B46=0,"",VLOOKUP('Nom Revenue'!A46,'Commodity Code List'!$B$2:$C$18,2,FALSE))</f>
        <v/>
      </c>
      <c r="D46" s="63" t="str">
        <f>'Formatted Data'!E41</f>
        <v>L</v>
      </c>
      <c r="E46" s="63" t="str">
        <f>'Formatted Data'!F41</f>
        <v>X</v>
      </c>
      <c r="F46" s="63" t="str">
        <f>'Formatted Data'!G41</f>
        <v>X</v>
      </c>
      <c r="G46" s="118">
        <f>VLOOKUP(G$3*100+ROW($A46)-ROW($A$4)-3,'Formatted Data'!$A:$M,12,FALSE)</f>
        <v>37806</v>
      </c>
      <c r="H46" s="118">
        <f>VLOOKUP(H$3*100+ROW($A46)-ROW($A$4)-3,'Formatted Data'!$A:$M,12,FALSE)</f>
        <v>37341</v>
      </c>
      <c r="I46" s="118">
        <f>VLOOKUP(I$3*100+ROW($A46)-ROW($A$4)-3,'Formatted Data'!$A:$M,12,FALSE)</f>
        <v>39631</v>
      </c>
      <c r="J46" s="118">
        <f>VLOOKUP(J$3*100+ROW($A46)-ROW($A$4)-3,'Formatted Data'!$A:$M,12,FALSE)</f>
        <v>39728</v>
      </c>
      <c r="K46" s="118">
        <f>VLOOKUP(K$3*100+ROW($A46)-ROW($A$4)-3,'Formatted Data'!$A:$M,12,FALSE)</f>
        <v>40445</v>
      </c>
      <c r="L46" s="118">
        <f>VLOOKUP(L$3*100+ROW($A46)-ROW($A$4)-3,'Formatted Data'!$A:$M,12,FALSE)</f>
        <v>44427</v>
      </c>
      <c r="M46" s="118">
        <f>VLOOKUP(M$3*100+ROW($A46)-ROW($A$4)-3,'Formatted Data'!$A:$M,12,FALSE)</f>
        <v>43184</v>
      </c>
      <c r="N46" s="118">
        <f>VLOOKUP(N$3*100+ROW($A46)-ROW($A$4)-3,'Formatted Data'!$A:$M,12,FALSE)</f>
        <v>47115</v>
      </c>
      <c r="O46" s="118">
        <f>VLOOKUP(O$3*100+ROW($A46)-ROW($A$4)-3,'Formatted Data'!$A:$M,12,FALSE)</f>
        <v>46804</v>
      </c>
      <c r="P46" s="118">
        <f>VLOOKUP(P$3*100+ROW($A46)-ROW($A$4)-3,'Formatted Data'!$A:$M,12,FALSE)</f>
        <v>51050</v>
      </c>
      <c r="Q46" s="118">
        <f>VLOOKUP(Q$3*100+ROW($A46)-ROW($A$4)-3,'Formatted Data'!$A:$M,12,FALSE)</f>
        <v>48977</v>
      </c>
      <c r="R46" s="118">
        <f>VLOOKUP(R$3*100+ROW($A46)-ROW($A$4)-3,'Formatted Data'!$A:$M,12,FALSE)</f>
        <v>47935</v>
      </c>
      <c r="S46" s="118">
        <f>VLOOKUP(S$3*100+ROW($A46)-ROW($A$4)-3,'Formatted Data'!$A:$M,12,FALSE)</f>
        <v>49296</v>
      </c>
      <c r="T46" s="118">
        <f>VLOOKUP(T$3*100+ROW($A46)-ROW($A$4)-3,'Formatted Data'!$A:$M,12,FALSE)</f>
        <v>50852</v>
      </c>
      <c r="U46" s="118">
        <f>VLOOKUP(U$3*100+ROW($A46)-ROW($A$4)-3,'Formatted Data'!$A:$M,12,FALSE)</f>
        <v>51491</v>
      </c>
      <c r="V46" s="118">
        <f>VLOOKUP(V$3*100+ROW($A46)-ROW($A$4)-3,'Formatted Data'!$A:$M,12,FALSE)</f>
        <v>54799</v>
      </c>
      <c r="W46" s="118">
        <f>VLOOKUP(W$3*100+ROW($A46)-ROW($A$4)-3,'Formatted Data'!$A:$M,12,FALSE)</f>
        <v>57980</v>
      </c>
      <c r="X46" s="118">
        <f>VLOOKUP(X$3*100+ROW($A46)-ROW($A$4)-3,'Formatted Data'!$A:$M,12,FALSE)</f>
        <v>60694</v>
      </c>
      <c r="Y46" s="118">
        <f>VLOOKUP(Y$3*100+ROW($A46)-ROW($A$4)-3,'Formatted Data'!$A:$M,12,FALSE)</f>
        <v>62330</v>
      </c>
      <c r="Z46" s="118">
        <f>VLOOKUP(Z$3*100+ROW($A46)-ROW($A$4)-3,'Formatted Data'!$A:$M,12,FALSE)</f>
        <v>63091</v>
      </c>
      <c r="AA46" s="118">
        <f>VLOOKUP(AA$3*100+ROW($A46)-ROW($A$4)-3,'Formatted Data'!$A:$M,12,FALSE)</f>
        <v>70303</v>
      </c>
      <c r="AB46" s="118">
        <f>VLOOKUP(AB$3*100+ROW($A46)-ROW($A$4)-3,'Formatted Data'!$A:$M,12,FALSE)</f>
        <v>72333</v>
      </c>
      <c r="AC46" s="118">
        <f t="shared" si="21"/>
        <v>74201</v>
      </c>
      <c r="AD46" s="118">
        <f>VLOOKUP(AD$3*100+ROW($A46)-ROW($A$4),'Formatted Data'!$A:$M,12,FALSE)</f>
        <v>74201</v>
      </c>
      <c r="AE46" s="118">
        <f>VLOOKUP(AE$3*100+ROW($A46)-ROW($A$4),'Formatted Data'!$A:$M,12,FALSE)</f>
        <v>76809</v>
      </c>
      <c r="AF46" s="118">
        <f>VLOOKUP(AF$3*100+ROW($A46)-ROW($A$4),'Formatted Data'!$A:$M,12,FALSE)</f>
        <v>75628</v>
      </c>
      <c r="AG46" s="118">
        <f>VLOOKUP(AG$3*100+ROW($A46)-ROW($A$4),'Formatted Data'!$A:$M,12,FALSE)</f>
        <v>81999</v>
      </c>
      <c r="AH46" s="118">
        <f>VLOOKUP(AH$3*100+ROW($A46)-ROW($A$4),'Formatted Data'!$A:$M,12,FALSE)</f>
        <v>74515</v>
      </c>
      <c r="AI46" s="118">
        <f>VLOOKUP(AI$3*100+ROW($A46)-ROW($A$4),'Formatted Data'!$A:$M,12,FALSE)</f>
        <v>74484</v>
      </c>
      <c r="AJ46" s="118">
        <f>VLOOKUP(AJ$3*100+ROW($A46)-ROW($A$4),'Formatted Data'!$A:$M,12,FALSE)</f>
        <v>72131</v>
      </c>
      <c r="AK46" s="118">
        <f>VLOOKUP(AK$3*100+ROW($A46)-ROW($A$4),'Formatted Data'!$A:$M,12,FALSE)</f>
        <v>73993</v>
      </c>
      <c r="AL46" s="118">
        <f>AM46*(1/(1+'2015 Mileage Linking Factors'!K46))</f>
        <v>90362.616792644752</v>
      </c>
      <c r="AM46" s="118">
        <f>VLOOKUP(AM$3*100+ROW($A46)-ROW($A$4),'Formatted Data'!$A:$M,12,FALSE)</f>
        <v>94338</v>
      </c>
      <c r="AN46" s="118">
        <f>VLOOKUP(AN$3*100+ROW($A46)-ROW($A$4),'Formatted Data'!$A:$M,12,FALSE)</f>
        <v>93250</v>
      </c>
      <c r="AO46" s="118">
        <f>VLOOKUP(AO$3*100+ROW($A46)-ROW($A$4),'Formatted Data'!$A:$M,12,FALSE)</f>
        <v>98674</v>
      </c>
      <c r="AP46" s="118">
        <f>VLOOKUP(AP$3*100+ROW($A46)-ROW($A$4),'Formatted Data'!$A:$M,12,FALSE)</f>
        <v>100423</v>
      </c>
      <c r="AQ46" s="118">
        <f>VLOOKUP(AQ$3*100+ROW($A46)-ROW($A$4),'Formatted Data'!$A:$M,12,FALSE)</f>
        <v>95752</v>
      </c>
      <c r="AR46" s="118">
        <f>VLOOKUP(AR$3*100+ROW($A46)-ROW($A$4),'Formatted Data'!$A:$M,12,FALSE)</f>
        <v>91025</v>
      </c>
      <c r="AS46" s="118">
        <f>VLOOKUP(AS$3*100+ROW($A46)-ROW($A$4),'Formatted Data'!$A:$M,12,FALSE)</f>
        <v>99818</v>
      </c>
      <c r="AT46" s="118">
        <f>VLOOKUP(AT$3*100+ROW($A46)-ROW($A$4),'Formatted Data'!$A:$M,12,FALSE)</f>
        <v>99346</v>
      </c>
      <c r="AU46" s="118" t="e">
        <f>VLOOKUP(AU$3*100+ROW($A46)-ROW($A$4),'Formatted Data'!$A:$M,12,FALSE)</f>
        <v>#N/A</v>
      </c>
      <c r="AV46" s="118" t="e">
        <f>VLOOKUP(AV$3*100+ROW($A46)-ROW($A$4),'Formatted Data'!$A:$M,12,FALSE)</f>
        <v>#N/A</v>
      </c>
      <c r="AW46" s="118" t="e">
        <f>VLOOKUP(AW$3*100+ROW($A46)-ROW($A$4),'Formatted Data'!$A:$M,12,FALSE)</f>
        <v>#N/A</v>
      </c>
      <c r="AX46" s="118" t="e">
        <f>VLOOKUP(AX$3*100+ROW($A46)-ROW($A$4),'Formatted Data'!$A:$M,12,FALSE)</f>
        <v>#N/A</v>
      </c>
      <c r="AY46" s="118" t="e">
        <f>VLOOKUP(AY$3*100+ROW($A46)-ROW($A$4),'Formatted Data'!$A:$M,12,FALSE)</f>
        <v>#N/A</v>
      </c>
      <c r="AZ46" s="118" t="e">
        <f>VLOOKUP(AZ$3*100+ROW($A46)-ROW($A$4),'Formatted Data'!$A:$M,12,FALSE)</f>
        <v>#N/A</v>
      </c>
      <c r="BA46" s="118" t="e">
        <f>VLOOKUP(BA$3*100+ROW($A46)-ROW($A$4),'Formatted Data'!$A:$M,12,FALSE)</f>
        <v>#N/A</v>
      </c>
      <c r="BB46" s="118" t="e">
        <f>VLOOKUP(BB$3*100+ROW($A46)-ROW($A$4),'Formatted Data'!$A:$M,12,FALSE)</f>
        <v>#N/A</v>
      </c>
      <c r="BC46" s="118"/>
      <c r="BD46" s="78">
        <f t="shared" si="22"/>
        <v>0.11431107447971978</v>
      </c>
      <c r="BE46" s="78">
        <f t="shared" si="43"/>
        <v>2.8875012446126114E-2</v>
      </c>
      <c r="BF46" s="78">
        <f t="shared" si="24"/>
        <v>2.5825003801860813E-2</v>
      </c>
      <c r="BG46" s="78">
        <f t="shared" si="44"/>
        <v>3.5147774288756262E-2</v>
      </c>
      <c r="BH46" s="78">
        <f t="shared" si="45"/>
        <v>-1.5375802314832931E-2</v>
      </c>
      <c r="BI46" s="78">
        <f t="shared" si="35"/>
        <v>8.4241286296080853E-2</v>
      </c>
      <c r="BJ46" s="78">
        <f t="shared" si="36"/>
        <v>-9.1269405724460073E-2</v>
      </c>
      <c r="BK46" s="78">
        <f t="shared" si="37"/>
        <v>-4.1602361940551447E-4</v>
      </c>
      <c r="BL46" s="78">
        <f t="shared" si="38"/>
        <v>-3.1590677192417149E-2</v>
      </c>
      <c r="BM46" s="78">
        <f t="shared" si="39"/>
        <v>2.5814143710748416E-2</v>
      </c>
      <c r="BN46" s="78">
        <f t="shared" si="32"/>
        <v>0.22123196508649134</v>
      </c>
      <c r="BO46" s="78">
        <f t="shared" si="40"/>
        <v>-1.1532998367571934E-2</v>
      </c>
      <c r="BP46" s="78">
        <f t="shared" si="41"/>
        <v>5.8166219839142164E-2</v>
      </c>
      <c r="BQ46" s="78">
        <f t="shared" si="41"/>
        <v>1.7725033950179325E-2</v>
      </c>
      <c r="BR46" s="78">
        <f t="shared" si="41"/>
        <v>-4.6513248956912223E-2</v>
      </c>
      <c r="BS46" s="78">
        <f t="shared" si="41"/>
        <v>-4.9367115047205257E-2</v>
      </c>
      <c r="BT46" s="78">
        <f t="shared" si="41"/>
        <v>9.6599835210107177E-2</v>
      </c>
      <c r="BU46" s="78">
        <f t="shared" si="41"/>
        <v>-4.7286060630347126E-3</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48" ht="13" x14ac:dyDescent="0.3">
      <c r="A47" s="20" t="s">
        <v>46</v>
      </c>
      <c r="B47" s="21">
        <f>'Nom Revenue'!B47</f>
        <v>1</v>
      </c>
      <c r="C47" s="69" t="str">
        <f>IF(B47=0,"",VLOOKUP('Nom Revenue'!A47,'Commodity Code List'!$B$2:$C$18,2,FALSE))</f>
        <v>24</v>
      </c>
      <c r="D47" s="69" t="str">
        <f>'Formatted Data'!E42</f>
        <v>S</v>
      </c>
      <c r="E47" s="69" t="str">
        <f>'Formatted Data'!F42</f>
        <v>X</v>
      </c>
      <c r="F47" s="69" t="str">
        <f>'Formatted Data'!G42</f>
        <v>X</v>
      </c>
      <c r="G47" s="119">
        <f>VLOOKUP(G$3*100+ROW($A47)-ROW($A$4)-3,'Formatted Data'!$A:$M,12,FALSE)</f>
        <v>4720</v>
      </c>
      <c r="H47" s="119">
        <f>VLOOKUP(H$3*100+ROW($A47)-ROW($A$4)-3,'Formatted Data'!$A:$M,12,FALSE)</f>
        <v>4939</v>
      </c>
      <c r="I47" s="119">
        <f>VLOOKUP(I$3*100+ROW($A47)-ROW($A$4)-3,'Formatted Data'!$A:$M,12,FALSE)</f>
        <v>5427</v>
      </c>
      <c r="J47" s="119">
        <f>VLOOKUP(J$3*100+ROW($A47)-ROW($A$4)-3,'Formatted Data'!$A:$M,12,FALSE)</f>
        <v>5284</v>
      </c>
      <c r="K47" s="119">
        <f>VLOOKUP(K$3*100+ROW($A47)-ROW($A$4)-3,'Formatted Data'!$A:$M,12,FALSE)</f>
        <v>8089</v>
      </c>
      <c r="L47" s="119">
        <f>VLOOKUP(L$3*100+ROW($A47)-ROW($A$4)-3,'Formatted Data'!$A:$M,12,FALSE)</f>
        <v>7841</v>
      </c>
      <c r="M47" s="119">
        <f>VLOOKUP(M$3*100+ROW($A47)-ROW($A$4)-3,'Formatted Data'!$A:$M,12,FALSE)</f>
        <v>7082</v>
      </c>
      <c r="N47" s="119">
        <f>VLOOKUP(N$3*100+ROW($A47)-ROW($A$4)-3,'Formatted Data'!$A:$M,12,FALSE)</f>
        <v>7485</v>
      </c>
      <c r="O47" s="119">
        <f>VLOOKUP(O$3*100+ROW($A47)-ROW($A$4)-3,'Formatted Data'!$A:$M,12,FALSE)</f>
        <v>7440</v>
      </c>
      <c r="P47" s="119">
        <f>VLOOKUP(P$3*100+ROW($A47)-ROW($A$4)-3,'Formatted Data'!$A:$M,12,FALSE)</f>
        <v>7427</v>
      </c>
      <c r="Q47" s="119">
        <f>VLOOKUP(Q$3*100+ROW($A47)-ROW($A$4)-3,'Formatted Data'!$A:$M,12,FALSE)</f>
        <v>7125</v>
      </c>
      <c r="R47" s="119">
        <f>VLOOKUP(R$3*100+ROW($A47)-ROW($A$4)-3,'Formatted Data'!$A:$M,12,FALSE)</f>
        <v>6526</v>
      </c>
      <c r="S47" s="119">
        <f>VLOOKUP(S$3*100+ROW($A47)-ROW($A$4)-3,'Formatted Data'!$A:$M,12,FALSE)</f>
        <v>7148</v>
      </c>
      <c r="T47" s="119">
        <f>VLOOKUP(T$3*100+ROW($A47)-ROW($A$4)-3,'Formatted Data'!$A:$M,12,FALSE)</f>
        <v>6756</v>
      </c>
      <c r="U47" s="119">
        <f>VLOOKUP(U$3*100+ROW($A47)-ROW($A$4)-3,'Formatted Data'!$A:$M,12,FALSE)</f>
        <v>6178</v>
      </c>
      <c r="V47" s="119">
        <f>VLOOKUP(V$3*100+ROW($A47)-ROW($A$4)-3,'Formatted Data'!$A:$M,12,FALSE)</f>
        <v>6144</v>
      </c>
      <c r="W47" s="119">
        <f>VLOOKUP(W$3*100+ROW($A47)-ROW($A$4)-3,'Formatted Data'!$A:$M,12,FALSE)</f>
        <v>5836</v>
      </c>
      <c r="X47" s="119">
        <f>VLOOKUP(X$3*100+ROW($A47)-ROW($A$4)-3,'Formatted Data'!$A:$M,12,FALSE)</f>
        <v>5550</v>
      </c>
      <c r="Y47" s="119">
        <f>VLOOKUP(Y$3*100+ROW($A47)-ROW($A$4)-3,'Formatted Data'!$A:$M,12,FALSE)</f>
        <v>6092</v>
      </c>
      <c r="Z47" s="119">
        <f>VLOOKUP(Z$3*100+ROW($A47)-ROW($A$4)-3,'Formatted Data'!$A:$M,12,FALSE)</f>
        <v>5733</v>
      </c>
      <c r="AA47" s="119">
        <f>VLOOKUP(AA$3*100+ROW($A47)-ROW($A$4)-3,'Formatted Data'!$A:$M,12,FALSE)</f>
        <v>5659</v>
      </c>
      <c r="AB47" s="119">
        <f>VLOOKUP(AB$3*100+ROW($A47)-ROW($A$4)-3,'Formatted Data'!$A:$M,12,FALSE)</f>
        <v>5255</v>
      </c>
      <c r="AC47" s="119">
        <f t="shared" si="21"/>
        <v>4453</v>
      </c>
      <c r="AD47" s="119">
        <f>VLOOKUP(AD$3*100+ROW($A47)-ROW($A$4),'Formatted Data'!$A:$M,12,FALSE)</f>
        <v>4453</v>
      </c>
      <c r="AE47" s="119">
        <f>VLOOKUP(AE$3*100+ROW($A47)-ROW($A$4),'Formatted Data'!$A:$M,12,FALSE)</f>
        <v>3736</v>
      </c>
      <c r="AF47" s="119">
        <f>VLOOKUP(AF$3*100+ROW($A47)-ROW($A$4),'Formatted Data'!$A:$M,12,FALSE)</f>
        <v>2629</v>
      </c>
      <c r="AG47" s="119">
        <f>VLOOKUP(AG$3*100+ROW($A47)-ROW($A$4),'Formatted Data'!$A:$M,12,FALSE)</f>
        <v>2616</v>
      </c>
      <c r="AH47" s="119">
        <f>VLOOKUP(AH$3*100+ROW($A47)-ROW($A$4),'Formatted Data'!$A:$M,12,FALSE)</f>
        <v>2578</v>
      </c>
      <c r="AI47" s="119">
        <f>VLOOKUP(AI$3*100+ROW($A47)-ROW($A$4),'Formatted Data'!$A:$M,12,FALSE)</f>
        <v>2729</v>
      </c>
      <c r="AJ47" s="119">
        <f>VLOOKUP(AJ$3*100+ROW($A47)-ROW($A$4),'Formatted Data'!$A:$M,12,FALSE)</f>
        <v>2782</v>
      </c>
      <c r="AK47" s="119">
        <f>VLOOKUP(AK$3*100+ROW($A47)-ROW($A$4),'Formatted Data'!$A:$M,12,FALSE)</f>
        <v>3038</v>
      </c>
      <c r="AL47" s="119">
        <f>AM47*(1/(1+'2015 Mileage Linking Factors'!K47))</f>
        <v>2880.2856610854878</v>
      </c>
      <c r="AM47" s="119">
        <f>VLOOKUP(AM$3*100+ROW($A47)-ROW($A$4),'Formatted Data'!$A:$M,12,FALSE)</f>
        <v>3007</v>
      </c>
      <c r="AN47" s="119">
        <f>VLOOKUP(AN$3*100+ROW($A47)-ROW($A$4),'Formatted Data'!$A:$M,12,FALSE)</f>
        <v>2932</v>
      </c>
      <c r="AO47" s="119">
        <f>VLOOKUP(AO$3*100+ROW($A47)-ROW($A$4),'Formatted Data'!$A:$M,12,FALSE)</f>
        <v>2841</v>
      </c>
      <c r="AP47" s="119">
        <f>VLOOKUP(AP$3*100+ROW($A47)-ROW($A$4),'Formatted Data'!$A:$M,12,FALSE)</f>
        <v>2811</v>
      </c>
      <c r="AQ47" s="119">
        <f>VLOOKUP(AQ$3*100+ROW($A47)-ROW($A$4),'Formatted Data'!$A:$M,12,FALSE)</f>
        <v>2752</v>
      </c>
      <c r="AR47" s="119">
        <f>VLOOKUP(AR$3*100+ROW($A47)-ROW($A$4),'Formatted Data'!$A:$M,12,FALSE)</f>
        <v>2520</v>
      </c>
      <c r="AS47" s="119">
        <f>VLOOKUP(AS$3*100+ROW($A47)-ROW($A$4),'Formatted Data'!$A:$M,12,FALSE)</f>
        <v>2663</v>
      </c>
      <c r="AT47" s="119">
        <f>VLOOKUP(AT$3*100+ROW($A47)-ROW($A$4),'Formatted Data'!$A:$M,12,FALSE)</f>
        <v>3034</v>
      </c>
      <c r="AU47" s="119" t="e">
        <f>VLOOKUP(AU$3*100+ROW($A47)-ROW($A$4),'Formatted Data'!$A:$M,12,FALSE)</f>
        <v>#N/A</v>
      </c>
      <c r="AV47" s="119" t="e">
        <f>VLOOKUP(AV$3*100+ROW($A47)-ROW($A$4),'Formatted Data'!$A:$M,12,FALSE)</f>
        <v>#N/A</v>
      </c>
      <c r="AW47" s="119" t="e">
        <f>VLOOKUP(AW$3*100+ROW($A47)-ROW($A$4),'Formatted Data'!$A:$M,12,FALSE)</f>
        <v>#N/A</v>
      </c>
      <c r="AX47" s="119" t="e">
        <f>VLOOKUP(AX$3*100+ROW($A47)-ROW($A$4),'Formatted Data'!$A:$M,12,FALSE)</f>
        <v>#N/A</v>
      </c>
      <c r="AY47" s="119" t="e">
        <f>VLOOKUP(AY$3*100+ROW($A47)-ROW($A$4),'Formatted Data'!$A:$M,12,FALSE)</f>
        <v>#N/A</v>
      </c>
      <c r="AZ47" s="119" t="e">
        <f>VLOOKUP(AZ$3*100+ROW($A47)-ROW($A$4),'Formatted Data'!$A:$M,12,FALSE)</f>
        <v>#N/A</v>
      </c>
      <c r="BA47" s="119" t="e">
        <f>VLOOKUP(BA$3*100+ROW($A47)-ROW($A$4),'Formatted Data'!$A:$M,12,FALSE)</f>
        <v>#N/A</v>
      </c>
      <c r="BB47" s="119" t="e">
        <f>VLOOKUP(BB$3*100+ROW($A47)-ROW($A$4),'Formatted Data'!$A:$M,12,FALSE)</f>
        <v>#N/A</v>
      </c>
      <c r="BC47" s="119"/>
      <c r="BD47" s="79">
        <f t="shared" si="22"/>
        <v>-1.2907727193441465E-2</v>
      </c>
      <c r="BE47" s="79">
        <f t="shared" si="43"/>
        <v>-7.1390705071567417E-2</v>
      </c>
      <c r="BF47" s="111">
        <f t="shared" si="24"/>
        <v>-0.15261655566127497</v>
      </c>
      <c r="BG47" s="79">
        <f t="shared" si="44"/>
        <v>-0.16101504603637995</v>
      </c>
      <c r="BH47" s="79">
        <f t="shared" si="45"/>
        <v>-0.29630620985010703</v>
      </c>
      <c r="BI47" s="79">
        <f t="shared" si="35"/>
        <v>-4.9448459490299967E-3</v>
      </c>
      <c r="BJ47" s="79">
        <f t="shared" si="36"/>
        <v>-1.4525993883792054E-2</v>
      </c>
      <c r="BK47" s="79">
        <f t="shared" si="37"/>
        <v>5.8572536850271639E-2</v>
      </c>
      <c r="BL47" s="79">
        <f t="shared" si="38"/>
        <v>1.9421033345547789E-2</v>
      </c>
      <c r="BM47" s="79">
        <f t="shared" si="39"/>
        <v>9.2020129403306949E-2</v>
      </c>
      <c r="BN47" s="79">
        <f t="shared" si="32"/>
        <v>-5.1913870610438506E-2</v>
      </c>
      <c r="BO47" s="79">
        <f t="shared" si="40"/>
        <v>-2.4941802460924478E-2</v>
      </c>
      <c r="BP47" s="79">
        <f t="shared" si="41"/>
        <v>-3.1036834924965895E-2</v>
      </c>
      <c r="BQ47" s="79">
        <f t="shared" si="41"/>
        <v>-1.0559662090813049E-2</v>
      </c>
      <c r="BR47" s="79">
        <f t="shared" si="41"/>
        <v>-2.0988971896122366E-2</v>
      </c>
      <c r="BS47" s="79">
        <f t="shared" si="41"/>
        <v>-8.4302325581395388E-2</v>
      </c>
      <c r="BT47" s="79">
        <f t="shared" si="41"/>
        <v>5.6746031746031766E-2</v>
      </c>
      <c r="BU47" s="79">
        <f t="shared" si="41"/>
        <v>0.13931656027037187</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48" ht="13" x14ac:dyDescent="0.3">
      <c r="A48" s="20" t="s">
        <v>81</v>
      </c>
      <c r="B48" s="21">
        <f>'Nom Revenue'!B48</f>
        <v>0</v>
      </c>
      <c r="C48" s="69" t="str">
        <f>IF(B48=0,"",VLOOKUP('Nom Revenue'!A48,'Commodity Code List'!$B$2:$C$18,2,FALSE))</f>
        <v/>
      </c>
      <c r="D48" s="69" t="str">
        <f>'Formatted Data'!E43</f>
        <v>M</v>
      </c>
      <c r="E48" s="69" t="str">
        <f>'Formatted Data'!F43</f>
        <v>X</v>
      </c>
      <c r="F48" s="69" t="str">
        <f>'Formatted Data'!G43</f>
        <v>X</v>
      </c>
      <c r="G48" s="119">
        <f>VLOOKUP(G$3*100+ROW($A48)-ROW($A$4)-3,'Formatted Data'!$A:$M,12,FALSE)</f>
        <v>3513</v>
      </c>
      <c r="H48" s="119">
        <f>VLOOKUP(H$3*100+ROW($A48)-ROW($A$4)-3,'Formatted Data'!$A:$M,12,FALSE)</f>
        <v>4632</v>
      </c>
      <c r="I48" s="119">
        <f>VLOOKUP(I$3*100+ROW($A48)-ROW($A$4)-3,'Formatted Data'!$A:$M,12,FALSE)</f>
        <v>5606</v>
      </c>
      <c r="J48" s="119">
        <f>VLOOKUP(J$3*100+ROW($A48)-ROW($A$4)-3,'Formatted Data'!$A:$M,12,FALSE)</f>
        <v>5463</v>
      </c>
      <c r="K48" s="119">
        <f>VLOOKUP(K$3*100+ROW($A48)-ROW($A$4)-3,'Formatted Data'!$A:$M,12,FALSE)</f>
        <v>8519</v>
      </c>
      <c r="L48" s="119">
        <f>VLOOKUP(L$3*100+ROW($A48)-ROW($A$4)-3,'Formatted Data'!$A:$M,12,FALSE)</f>
        <v>7986</v>
      </c>
      <c r="M48" s="119">
        <f>VLOOKUP(M$3*100+ROW($A48)-ROW($A$4)-3,'Formatted Data'!$A:$M,12,FALSE)</f>
        <v>7299</v>
      </c>
      <c r="N48" s="119">
        <f>VLOOKUP(N$3*100+ROW($A48)-ROW($A$4)-3,'Formatted Data'!$A:$M,12,FALSE)</f>
        <v>7872</v>
      </c>
      <c r="O48" s="119">
        <f>VLOOKUP(O$3*100+ROW($A48)-ROW($A$4)-3,'Formatted Data'!$A:$M,12,FALSE)</f>
        <v>8143</v>
      </c>
      <c r="P48" s="119">
        <f>VLOOKUP(P$3*100+ROW($A48)-ROW($A$4)-3,'Formatted Data'!$A:$M,12,FALSE)</f>
        <v>8217</v>
      </c>
      <c r="Q48" s="119">
        <f>VLOOKUP(Q$3*100+ROW($A48)-ROW($A$4)-3,'Formatted Data'!$A:$M,12,FALSE)</f>
        <v>8120</v>
      </c>
      <c r="R48" s="119">
        <f>VLOOKUP(R$3*100+ROW($A48)-ROW($A$4)-3,'Formatted Data'!$A:$M,12,FALSE)</f>
        <v>8211</v>
      </c>
      <c r="S48" s="119">
        <f>VLOOKUP(S$3*100+ROW($A48)-ROW($A$4)-3,'Formatted Data'!$A:$M,12,FALSE)</f>
        <v>8487</v>
      </c>
      <c r="T48" s="119">
        <f>VLOOKUP(T$3*100+ROW($A48)-ROW($A$4)-3,'Formatted Data'!$A:$M,12,FALSE)</f>
        <v>9086</v>
      </c>
      <c r="U48" s="119">
        <f>VLOOKUP(U$3*100+ROW($A48)-ROW($A$4)-3,'Formatted Data'!$A:$M,12,FALSE)</f>
        <v>9456</v>
      </c>
      <c r="V48" s="119">
        <f>VLOOKUP(V$3*100+ROW($A48)-ROW($A$4)-3,'Formatted Data'!$A:$M,12,FALSE)</f>
        <v>10197</v>
      </c>
      <c r="W48" s="119">
        <f>VLOOKUP(W$3*100+ROW($A48)-ROW($A$4)-3,'Formatted Data'!$A:$M,12,FALSE)</f>
        <v>10304</v>
      </c>
      <c r="X48" s="119">
        <f>VLOOKUP(X$3*100+ROW($A48)-ROW($A$4)-3,'Formatted Data'!$A:$M,12,FALSE)</f>
        <v>10710</v>
      </c>
      <c r="Y48" s="119">
        <f>VLOOKUP(Y$3*100+ROW($A48)-ROW($A$4)-3,'Formatted Data'!$A:$M,12,FALSE)</f>
        <v>11751</v>
      </c>
      <c r="Z48" s="119">
        <f>VLOOKUP(Z$3*100+ROW($A48)-ROW($A$4)-3,'Formatted Data'!$A:$M,12,FALSE)</f>
        <v>11235</v>
      </c>
      <c r="AA48" s="119">
        <f>VLOOKUP(AA$3*100+ROW($A48)-ROW($A$4)-3,'Formatted Data'!$A:$M,12,FALSE)</f>
        <v>12204</v>
      </c>
      <c r="AB48" s="119">
        <f>VLOOKUP(AB$3*100+ROW($A48)-ROW($A$4)-3,'Formatted Data'!$A:$M,12,FALSE)</f>
        <v>10681</v>
      </c>
      <c r="AC48" s="119">
        <f t="shared" si="21"/>
        <v>8695</v>
      </c>
      <c r="AD48" s="119">
        <f>VLOOKUP(AD$3*100+ROW($A48)-ROW($A$4),'Formatted Data'!$A:$M,12,FALSE)</f>
        <v>8695</v>
      </c>
      <c r="AE48" s="119">
        <f>VLOOKUP(AE$3*100+ROW($A48)-ROW($A$4),'Formatted Data'!$A:$M,12,FALSE)</f>
        <v>6053</v>
      </c>
      <c r="AF48" s="119">
        <f>VLOOKUP(AF$3*100+ROW($A48)-ROW($A$4),'Formatted Data'!$A:$M,12,FALSE)</f>
        <v>4134</v>
      </c>
      <c r="AG48" s="119">
        <f>VLOOKUP(AG$3*100+ROW($A48)-ROW($A$4),'Formatted Data'!$A:$M,12,FALSE)</f>
        <v>4701</v>
      </c>
      <c r="AH48" s="119">
        <f>VLOOKUP(AH$3*100+ROW($A48)-ROW($A$4),'Formatted Data'!$A:$M,12,FALSE)</f>
        <v>5231</v>
      </c>
      <c r="AI48" s="119">
        <f>VLOOKUP(AI$3*100+ROW($A48)-ROW($A$4),'Formatted Data'!$A:$M,12,FALSE)</f>
        <v>5770</v>
      </c>
      <c r="AJ48" s="119">
        <f>VLOOKUP(AJ$3*100+ROW($A48)-ROW($A$4),'Formatted Data'!$A:$M,12,FALSE)</f>
        <v>6063</v>
      </c>
      <c r="AK48" s="119">
        <f>VLOOKUP(AK$3*100+ROW($A48)-ROW($A$4),'Formatted Data'!$A:$M,12,FALSE)</f>
        <v>6976</v>
      </c>
      <c r="AL48" s="119">
        <f>AM48*(1/(1+'2015 Mileage Linking Factors'!K48))</f>
        <v>5773.9813651557433</v>
      </c>
      <c r="AM48" s="119">
        <f>VLOOKUP(AM$3*100+ROW($A48)-ROW($A$4),'Formatted Data'!$A:$M,12,FALSE)</f>
        <v>6028</v>
      </c>
      <c r="AN48" s="119">
        <f>VLOOKUP(AN$3*100+ROW($A48)-ROW($A$4),'Formatted Data'!$A:$M,12,FALSE)</f>
        <v>6082</v>
      </c>
      <c r="AO48" s="119">
        <f>VLOOKUP(AO$3*100+ROW($A48)-ROW($A$4),'Formatted Data'!$A:$M,12,FALSE)</f>
        <v>5890</v>
      </c>
      <c r="AP48" s="119">
        <f>VLOOKUP(AP$3*100+ROW($A48)-ROW($A$4),'Formatted Data'!$A:$M,12,FALSE)</f>
        <v>6477</v>
      </c>
      <c r="AQ48" s="119">
        <f>VLOOKUP(AQ$3*100+ROW($A48)-ROW($A$4),'Formatted Data'!$A:$M,12,FALSE)</f>
        <v>6661</v>
      </c>
      <c r="AR48" s="119">
        <f>VLOOKUP(AR$3*100+ROW($A48)-ROW($A$4),'Formatted Data'!$A:$M,12,FALSE)</f>
        <v>6299</v>
      </c>
      <c r="AS48" s="119">
        <f>VLOOKUP(AS$3*100+ROW($A48)-ROW($A$4),'Formatted Data'!$A:$M,12,FALSE)</f>
        <v>6519</v>
      </c>
      <c r="AT48" s="119">
        <f>VLOOKUP(AT$3*100+ROW($A48)-ROW($A$4),'Formatted Data'!$A:$M,12,FALSE)</f>
        <v>6973</v>
      </c>
      <c r="AU48" s="119" t="e">
        <f>VLOOKUP(AU$3*100+ROW($A48)-ROW($A$4),'Formatted Data'!$A:$M,12,FALSE)</f>
        <v>#N/A</v>
      </c>
      <c r="AV48" s="119" t="e">
        <f>VLOOKUP(AV$3*100+ROW($A48)-ROW($A$4),'Formatted Data'!$A:$M,12,FALSE)</f>
        <v>#N/A</v>
      </c>
      <c r="AW48" s="119" t="e">
        <f>VLOOKUP(AW$3*100+ROW($A48)-ROW($A$4),'Formatted Data'!$A:$M,12,FALSE)</f>
        <v>#N/A</v>
      </c>
      <c r="AX48" s="119" t="e">
        <f>VLOOKUP(AX$3*100+ROW($A48)-ROW($A$4),'Formatted Data'!$A:$M,12,FALSE)</f>
        <v>#N/A</v>
      </c>
      <c r="AY48" s="119" t="e">
        <f>VLOOKUP(AY$3*100+ROW($A48)-ROW($A$4),'Formatted Data'!$A:$M,12,FALSE)</f>
        <v>#N/A</v>
      </c>
      <c r="AZ48" s="119" t="e">
        <f>VLOOKUP(AZ$3*100+ROW($A48)-ROW($A$4),'Formatted Data'!$A:$M,12,FALSE)</f>
        <v>#N/A</v>
      </c>
      <c r="BA48" s="119" t="e">
        <f>VLOOKUP(BA$3*100+ROW($A48)-ROW($A$4),'Formatted Data'!$A:$M,12,FALSE)</f>
        <v>#N/A</v>
      </c>
      <c r="BB48" s="119" t="e">
        <f>VLOOKUP(BB$3*100+ROW($A48)-ROW($A$4),'Formatted Data'!$A:$M,12,FALSE)</f>
        <v>#N/A</v>
      </c>
      <c r="BC48" s="119"/>
      <c r="BD48" s="79">
        <f t="shared" si="22"/>
        <v>8.6248331108144116E-2</v>
      </c>
      <c r="BE48" s="79">
        <f t="shared" si="43"/>
        <v>-0.1247951491314323</v>
      </c>
      <c r="BF48" s="111">
        <f t="shared" si="24"/>
        <v>-0.18593764628780074</v>
      </c>
      <c r="BG48" s="79">
        <f t="shared" si="44"/>
        <v>-0.30385278895917189</v>
      </c>
      <c r="BH48" s="79">
        <f t="shared" si="45"/>
        <v>-0.31703287625970589</v>
      </c>
      <c r="BI48" s="79">
        <f t="shared" si="35"/>
        <v>0.13715529753265598</v>
      </c>
      <c r="BJ48" s="79">
        <f t="shared" si="36"/>
        <v>0.11274196979366091</v>
      </c>
      <c r="BK48" s="79">
        <f t="shared" si="37"/>
        <v>0.10303957178359768</v>
      </c>
      <c r="BL48" s="79">
        <f t="shared" si="38"/>
        <v>5.0779896013864789E-2</v>
      </c>
      <c r="BM48" s="79">
        <f t="shared" si="39"/>
        <v>0.1505855187201055</v>
      </c>
      <c r="BN48" s="79">
        <f t="shared" si="32"/>
        <v>-0.17230771715083959</v>
      </c>
      <c r="BO48" s="79">
        <f t="shared" si="40"/>
        <v>8.9581950895818441E-3</v>
      </c>
      <c r="BP48" s="79">
        <f t="shared" si="41"/>
        <v>-3.1568562972706382E-2</v>
      </c>
      <c r="BQ48" s="79">
        <f t="shared" si="41"/>
        <v>9.966044142614594E-2</v>
      </c>
      <c r="BR48" s="79">
        <f t="shared" si="41"/>
        <v>2.8408213679172567E-2</v>
      </c>
      <c r="BS48" s="79">
        <f t="shared" si="41"/>
        <v>-5.4346194265125325E-2</v>
      </c>
      <c r="BT48" s="79">
        <f t="shared" si="41"/>
        <v>3.49261787585331E-2</v>
      </c>
      <c r="BU48" s="79">
        <f t="shared" si="41"/>
        <v>6.9642583218284981E-2</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81</v>
      </c>
      <c r="B49" s="21">
        <f>'Nom Revenue'!B49</f>
        <v>0</v>
      </c>
      <c r="C49" s="69" t="str">
        <f>IF(B49=0,"",VLOOKUP('Nom Revenue'!A49,'Commodity Code List'!$B$2:$C$18,2,FALSE))</f>
        <v/>
      </c>
      <c r="D49" s="69" t="str">
        <f>'Formatted Data'!E44</f>
        <v>L</v>
      </c>
      <c r="E49" s="69" t="str">
        <f>'Formatted Data'!F44</f>
        <v>X</v>
      </c>
      <c r="F49" s="69" t="str">
        <f>'Formatted Data'!G44</f>
        <v>X</v>
      </c>
      <c r="G49" s="119">
        <f>VLOOKUP(G$3*100+ROW($A49)-ROW($A$4)-3,'Formatted Data'!$A:$M,12,FALSE)</f>
        <v>20583</v>
      </c>
      <c r="H49" s="119">
        <f>VLOOKUP(H$3*100+ROW($A49)-ROW($A$4)-3,'Formatted Data'!$A:$M,12,FALSE)</f>
        <v>22426</v>
      </c>
      <c r="I49" s="119">
        <f>VLOOKUP(I$3*100+ROW($A49)-ROW($A$4)-3,'Formatted Data'!$A:$M,12,FALSE)</f>
        <v>21516</v>
      </c>
      <c r="J49" s="119">
        <f>VLOOKUP(J$3*100+ROW($A49)-ROW($A$4)-3,'Formatted Data'!$A:$M,12,FALSE)</f>
        <v>19201</v>
      </c>
      <c r="K49" s="119">
        <f>VLOOKUP(K$3*100+ROW($A49)-ROW($A$4)-3,'Formatted Data'!$A:$M,12,FALSE)</f>
        <v>38700</v>
      </c>
      <c r="L49" s="119">
        <f>VLOOKUP(L$3*100+ROW($A49)-ROW($A$4)-3,'Formatted Data'!$A:$M,12,FALSE)</f>
        <v>35902</v>
      </c>
      <c r="M49" s="119">
        <f>VLOOKUP(M$3*100+ROW($A49)-ROW($A$4)-3,'Formatted Data'!$A:$M,12,FALSE)</f>
        <v>34088</v>
      </c>
      <c r="N49" s="119">
        <f>VLOOKUP(N$3*100+ROW($A49)-ROW($A$4)-3,'Formatted Data'!$A:$M,12,FALSE)</f>
        <v>38742</v>
      </c>
      <c r="O49" s="119">
        <f>VLOOKUP(O$3*100+ROW($A49)-ROW($A$4)-3,'Formatted Data'!$A:$M,12,FALSE)</f>
        <v>39660</v>
      </c>
      <c r="P49" s="119">
        <f>VLOOKUP(P$3*100+ROW($A49)-ROW($A$4)-3,'Formatted Data'!$A:$M,12,FALSE)</f>
        <v>41373</v>
      </c>
      <c r="Q49" s="119">
        <f>VLOOKUP(Q$3*100+ROW($A49)-ROW($A$4)-3,'Formatted Data'!$A:$M,12,FALSE)</f>
        <v>40193</v>
      </c>
      <c r="R49" s="119">
        <f>VLOOKUP(R$3*100+ROW($A49)-ROW($A$4)-3,'Formatted Data'!$A:$M,12,FALSE)</f>
        <v>40324</v>
      </c>
      <c r="S49" s="119">
        <f>VLOOKUP(S$3*100+ROW($A49)-ROW($A$4)-3,'Formatted Data'!$A:$M,12,FALSE)</f>
        <v>45685</v>
      </c>
      <c r="T49" s="119">
        <f>VLOOKUP(T$3*100+ROW($A49)-ROW($A$4)-3,'Formatted Data'!$A:$M,12,FALSE)</f>
        <v>51119</v>
      </c>
      <c r="U49" s="119">
        <f>VLOOKUP(U$3*100+ROW($A49)-ROW($A$4)-3,'Formatted Data'!$A:$M,12,FALSE)</f>
        <v>53106</v>
      </c>
      <c r="V49" s="119">
        <f>VLOOKUP(V$3*100+ROW($A49)-ROW($A$4)-3,'Formatted Data'!$A:$M,12,FALSE)</f>
        <v>53400</v>
      </c>
      <c r="W49" s="119">
        <f>VLOOKUP(W$3*100+ROW($A49)-ROW($A$4)-3,'Formatted Data'!$A:$M,12,FALSE)</f>
        <v>52816</v>
      </c>
      <c r="X49" s="119">
        <f>VLOOKUP(X$3*100+ROW($A49)-ROW($A$4)-3,'Formatted Data'!$A:$M,12,FALSE)</f>
        <v>54038</v>
      </c>
      <c r="Y49" s="119">
        <f>VLOOKUP(Y$3*100+ROW($A49)-ROW($A$4)-3,'Formatted Data'!$A:$M,12,FALSE)</f>
        <v>61340</v>
      </c>
      <c r="Z49" s="119">
        <f>VLOOKUP(Z$3*100+ROW($A49)-ROW($A$4)-3,'Formatted Data'!$A:$M,12,FALSE)</f>
        <v>67884</v>
      </c>
      <c r="AA49" s="119">
        <f>VLOOKUP(AA$3*100+ROW($A49)-ROW($A$4)-3,'Formatted Data'!$A:$M,12,FALSE)</f>
        <v>71075</v>
      </c>
      <c r="AB49" s="119">
        <f>VLOOKUP(AB$3*100+ROW($A49)-ROW($A$4)-3,'Formatted Data'!$A:$M,12,FALSE)</f>
        <v>71247</v>
      </c>
      <c r="AC49" s="119">
        <f t="shared" si="21"/>
        <v>57200</v>
      </c>
      <c r="AD49" s="119">
        <f>VLOOKUP(AD$3*100+ROW($A49)-ROW($A$4),'Formatted Data'!$A:$M,12,FALSE)</f>
        <v>57200</v>
      </c>
      <c r="AE49" s="119">
        <f>VLOOKUP(AE$3*100+ROW($A49)-ROW($A$4),'Formatted Data'!$A:$M,12,FALSE)</f>
        <v>41980</v>
      </c>
      <c r="AF49" s="119">
        <f>VLOOKUP(AF$3*100+ROW($A49)-ROW($A$4),'Formatted Data'!$A:$M,12,FALSE)</f>
        <v>31557</v>
      </c>
      <c r="AG49" s="119">
        <f>VLOOKUP(AG$3*100+ROW($A49)-ROW($A$4),'Formatted Data'!$A:$M,12,FALSE)</f>
        <v>34419</v>
      </c>
      <c r="AH49" s="119">
        <f>VLOOKUP(AH$3*100+ROW($A49)-ROW($A$4),'Formatted Data'!$A:$M,12,FALSE)</f>
        <v>32028</v>
      </c>
      <c r="AI49" s="119">
        <f>VLOOKUP(AI$3*100+ROW($A49)-ROW($A$4),'Formatted Data'!$A:$M,12,FALSE)</f>
        <v>37252</v>
      </c>
      <c r="AJ49" s="119">
        <f>VLOOKUP(AJ$3*100+ROW($A49)-ROW($A$4),'Formatted Data'!$A:$M,12,FALSE)</f>
        <v>39153</v>
      </c>
      <c r="AK49" s="119">
        <f>VLOOKUP(AK$3*100+ROW($A49)-ROW($A$4),'Formatted Data'!$A:$M,12,FALSE)</f>
        <v>40815</v>
      </c>
      <c r="AL49" s="119">
        <f>AM49*(1/(1+'2015 Mileage Linking Factors'!K49))</f>
        <v>43244.515045236622</v>
      </c>
      <c r="AM49" s="119">
        <f>VLOOKUP(AM$3*100+ROW($A49)-ROW($A$4),'Formatted Data'!$A:$M,12,FALSE)</f>
        <v>45147</v>
      </c>
      <c r="AN49" s="119">
        <f>VLOOKUP(AN$3*100+ROW($A49)-ROW($A$4),'Formatted Data'!$A:$M,12,FALSE)</f>
        <v>45752</v>
      </c>
      <c r="AO49" s="119">
        <f>VLOOKUP(AO$3*100+ROW($A49)-ROW($A$4),'Formatted Data'!$A:$M,12,FALSE)</f>
        <v>45757</v>
      </c>
      <c r="AP49" s="119">
        <f>VLOOKUP(AP$3*100+ROW($A49)-ROW($A$4),'Formatted Data'!$A:$M,12,FALSE)</f>
        <v>46122</v>
      </c>
      <c r="AQ49" s="119">
        <f>VLOOKUP(AQ$3*100+ROW($A49)-ROW($A$4),'Formatted Data'!$A:$M,12,FALSE)</f>
        <v>42406</v>
      </c>
      <c r="AR49" s="119">
        <f>VLOOKUP(AR$3*100+ROW($A49)-ROW($A$4),'Formatted Data'!$A:$M,12,FALSE)</f>
        <v>39699</v>
      </c>
      <c r="AS49" s="119">
        <f>VLOOKUP(AS$3*100+ROW($A49)-ROW($A$4),'Formatted Data'!$A:$M,12,FALSE)</f>
        <v>44972</v>
      </c>
      <c r="AT49" s="119">
        <f>VLOOKUP(AT$3*100+ROW($A49)-ROW($A$4),'Formatted Data'!$A:$M,12,FALSE)</f>
        <v>40624</v>
      </c>
      <c r="AU49" s="119" t="e">
        <f>VLOOKUP(AU$3*100+ROW($A49)-ROW($A$4),'Formatted Data'!$A:$M,12,FALSE)</f>
        <v>#N/A</v>
      </c>
      <c r="AV49" s="119" t="e">
        <f>VLOOKUP(AV$3*100+ROW($A49)-ROW($A$4),'Formatted Data'!$A:$M,12,FALSE)</f>
        <v>#N/A</v>
      </c>
      <c r="AW49" s="119" t="e">
        <f>VLOOKUP(AW$3*100+ROW($A49)-ROW($A$4),'Formatted Data'!$A:$M,12,FALSE)</f>
        <v>#N/A</v>
      </c>
      <c r="AX49" s="119" t="e">
        <f>VLOOKUP(AX$3*100+ROW($A49)-ROW($A$4),'Formatted Data'!$A:$M,12,FALSE)</f>
        <v>#N/A</v>
      </c>
      <c r="AY49" s="119" t="e">
        <f>VLOOKUP(AY$3*100+ROW($A49)-ROW($A$4),'Formatted Data'!$A:$M,12,FALSE)</f>
        <v>#N/A</v>
      </c>
      <c r="AZ49" s="119" t="e">
        <f>VLOOKUP(AZ$3*100+ROW($A49)-ROW($A$4),'Formatted Data'!$A:$M,12,FALSE)</f>
        <v>#N/A</v>
      </c>
      <c r="BA49" s="119" t="e">
        <f>VLOOKUP(BA$3*100+ROW($A49)-ROW($A$4),'Formatted Data'!$A:$M,12,FALSE)</f>
        <v>#N/A</v>
      </c>
      <c r="BB49" s="119" t="e">
        <f>VLOOKUP(BB$3*100+ROW($A49)-ROW($A$4),'Formatted Data'!$A:$M,12,FALSE)</f>
        <v>#N/A</v>
      </c>
      <c r="BC49" s="119"/>
      <c r="BD49" s="79">
        <f t="shared" si="22"/>
        <v>4.7006658417300118E-2</v>
      </c>
      <c r="BE49" s="79">
        <f t="shared" si="43"/>
        <v>2.4199788955328039E-3</v>
      </c>
      <c r="BF49" s="111">
        <f t="shared" si="24"/>
        <v>-0.19715917863208277</v>
      </c>
      <c r="BG49" s="79">
        <f t="shared" si="44"/>
        <v>-0.26608391608391613</v>
      </c>
      <c r="BH49" s="79">
        <f t="shared" si="45"/>
        <v>-0.24828489757027161</v>
      </c>
      <c r="BI49" s="79">
        <f t="shared" si="35"/>
        <v>9.0693031657001599E-2</v>
      </c>
      <c r="BJ49" s="79">
        <f t="shared" si="36"/>
        <v>-6.94674453063715E-2</v>
      </c>
      <c r="BK49" s="79">
        <f t="shared" si="37"/>
        <v>0.16310728112901218</v>
      </c>
      <c r="BL49" s="79">
        <f t="shared" si="38"/>
        <v>5.1030817137334816E-2</v>
      </c>
      <c r="BM49" s="79">
        <f t="shared" si="39"/>
        <v>4.2448854493908561E-2</v>
      </c>
      <c r="BN49" s="79">
        <f t="shared" si="32"/>
        <v>5.9525053172525322E-2</v>
      </c>
      <c r="BO49" s="79">
        <f t="shared" si="40"/>
        <v>1.340066892595293E-2</v>
      </c>
      <c r="BP49" s="79">
        <f t="shared" si="41"/>
        <v>1.0928484000705119E-4</v>
      </c>
      <c r="BQ49" s="79">
        <f t="shared" si="41"/>
        <v>7.9769215639136082E-3</v>
      </c>
      <c r="BR49" s="79">
        <f t="shared" si="41"/>
        <v>-8.0568925892198995E-2</v>
      </c>
      <c r="BS49" s="79">
        <f t="shared" si="41"/>
        <v>-6.3835306324576679E-2</v>
      </c>
      <c r="BT49" s="79">
        <f t="shared" si="41"/>
        <v>0.13282450439557669</v>
      </c>
      <c r="BU49" s="79">
        <f t="shared" si="41"/>
        <v>-9.6682380147647407E-2</v>
      </c>
      <c r="BV49" s="79" t="e">
        <f t="shared" si="41"/>
        <v>#N/A</v>
      </c>
      <c r="BW49" s="79" t="e">
        <f t="shared" si="41"/>
        <v>#N/A</v>
      </c>
      <c r="BX49" s="79" t="e">
        <f t="shared" si="41"/>
        <v>#N/A</v>
      </c>
      <c r="BY49" s="79" t="e">
        <f t="shared" si="41"/>
        <v>#N/A</v>
      </c>
      <c r="BZ49" s="79" t="e">
        <f t="shared" si="41"/>
        <v>#N/A</v>
      </c>
      <c r="CA49" s="79" t="e">
        <f t="shared" si="41"/>
        <v>#N/A</v>
      </c>
      <c r="CB49" s="79" t="e">
        <f t="shared" si="41"/>
        <v>#N/A</v>
      </c>
      <c r="CC49" s="79" t="e">
        <f t="shared" si="41"/>
        <v>#N/A</v>
      </c>
    </row>
    <row r="50" spans="1:81" ht="13" x14ac:dyDescent="0.3">
      <c r="A50" s="18" t="s">
        <v>48</v>
      </c>
      <c r="B50" s="19">
        <f>'Nom Revenue'!B50</f>
        <v>1</v>
      </c>
      <c r="C50" s="63" t="str">
        <f>IF(B50=0,"",VLOOKUP('Nom Revenue'!A50,'Commodity Code List'!$B$2:$C$18,2,FALSE))</f>
        <v>26</v>
      </c>
      <c r="D50" s="63" t="str">
        <f>'Formatted Data'!E45</f>
        <v>S</v>
      </c>
      <c r="E50" s="63" t="str">
        <f>'Formatted Data'!F45</f>
        <v>X</v>
      </c>
      <c r="F50" s="63" t="str">
        <f>'Formatted Data'!G45</f>
        <v>X</v>
      </c>
      <c r="G50" s="118">
        <f>VLOOKUP(G$3*100+ROW($A50)-ROW($A$4)-3,'Formatted Data'!$A:$M,12,FALSE)</f>
        <v>3788</v>
      </c>
      <c r="H50" s="118">
        <f>VLOOKUP(H$3*100+ROW($A50)-ROW($A$4)-3,'Formatted Data'!$A:$M,12,FALSE)</f>
        <v>3551</v>
      </c>
      <c r="I50" s="118">
        <f>VLOOKUP(I$3*100+ROW($A50)-ROW($A$4)-3,'Formatted Data'!$A:$M,12,FALSE)</f>
        <v>3761</v>
      </c>
      <c r="J50" s="118">
        <f>VLOOKUP(J$3*100+ROW($A50)-ROW($A$4)-3,'Formatted Data'!$A:$M,12,FALSE)</f>
        <v>3706</v>
      </c>
      <c r="K50" s="118">
        <f>VLOOKUP(K$3*100+ROW($A50)-ROW($A$4)-3,'Formatted Data'!$A:$M,12,FALSE)</f>
        <v>3596</v>
      </c>
      <c r="L50" s="118">
        <f>VLOOKUP(L$3*100+ROW($A50)-ROW($A$4)-3,'Formatted Data'!$A:$M,12,FALSE)</f>
        <v>3503</v>
      </c>
      <c r="M50" s="118">
        <f>VLOOKUP(M$3*100+ROW($A50)-ROW($A$4)-3,'Formatted Data'!$A:$M,12,FALSE)</f>
        <v>3635</v>
      </c>
      <c r="N50" s="118">
        <f>VLOOKUP(N$3*100+ROW($A50)-ROW($A$4)-3,'Formatted Data'!$A:$M,12,FALSE)</f>
        <v>3551</v>
      </c>
      <c r="O50" s="118">
        <f>VLOOKUP(O$3*100+ROW($A50)-ROW($A$4)-3,'Formatted Data'!$A:$M,12,FALSE)</f>
        <v>3512</v>
      </c>
      <c r="P50" s="118">
        <f>VLOOKUP(P$3*100+ROW($A50)-ROW($A$4)-3,'Formatted Data'!$A:$M,12,FALSE)</f>
        <v>3623</v>
      </c>
      <c r="Q50" s="118">
        <f>VLOOKUP(Q$3*100+ROW($A50)-ROW($A$4)-3,'Formatted Data'!$A:$M,12,FALSE)</f>
        <v>3685</v>
      </c>
      <c r="R50" s="118">
        <f>VLOOKUP(R$3*100+ROW($A50)-ROW($A$4)-3,'Formatted Data'!$A:$M,12,FALSE)</f>
        <v>3750</v>
      </c>
      <c r="S50" s="118">
        <f>VLOOKUP(S$3*100+ROW($A50)-ROW($A$4)-3,'Formatted Data'!$A:$M,12,FALSE)</f>
        <v>4175</v>
      </c>
      <c r="T50" s="118">
        <f>VLOOKUP(T$3*100+ROW($A50)-ROW($A$4)-3,'Formatted Data'!$A:$M,12,FALSE)</f>
        <v>3910</v>
      </c>
      <c r="U50" s="118">
        <f>VLOOKUP(U$3*100+ROW($A50)-ROW($A$4)-3,'Formatted Data'!$A:$M,12,FALSE)</f>
        <v>3782</v>
      </c>
      <c r="V50" s="118">
        <f>VLOOKUP(V$3*100+ROW($A50)-ROW($A$4)-3,'Formatted Data'!$A:$M,12,FALSE)</f>
        <v>3714</v>
      </c>
      <c r="W50" s="118">
        <f>VLOOKUP(W$3*100+ROW($A50)-ROW($A$4)-3,'Formatted Data'!$A:$M,12,FALSE)</f>
        <v>3620</v>
      </c>
      <c r="X50" s="118">
        <f>VLOOKUP(X$3*100+ROW($A50)-ROW($A$4)-3,'Formatted Data'!$A:$M,12,FALSE)</f>
        <v>3854</v>
      </c>
      <c r="Y50" s="118">
        <f>VLOOKUP(Y$3*100+ROW($A50)-ROW($A$4)-3,'Formatted Data'!$A:$M,12,FALSE)</f>
        <v>4197</v>
      </c>
      <c r="Z50" s="118">
        <f>VLOOKUP(Z$3*100+ROW($A50)-ROW($A$4)-3,'Formatted Data'!$A:$M,12,FALSE)</f>
        <v>3668</v>
      </c>
      <c r="AA50" s="118">
        <f>VLOOKUP(AA$3*100+ROW($A50)-ROW($A$4)-3,'Formatted Data'!$A:$M,12,FALSE)</f>
        <v>3420</v>
      </c>
      <c r="AB50" s="118">
        <f>VLOOKUP(AB$3*100+ROW($A50)-ROW($A$4)-3,'Formatted Data'!$A:$M,12,FALSE)</f>
        <v>3432</v>
      </c>
      <c r="AC50" s="118">
        <f t="shared" si="21"/>
        <v>3495</v>
      </c>
      <c r="AD50" s="118">
        <f>VLOOKUP(AD$3*100+ROW($A50)-ROW($A$4),'Formatted Data'!$A:$M,12,FALSE)</f>
        <v>3495</v>
      </c>
      <c r="AE50" s="118">
        <f>VLOOKUP(AE$3*100+ROW($A50)-ROW($A$4),'Formatted Data'!$A:$M,12,FALSE)</f>
        <v>2979</v>
      </c>
      <c r="AF50" s="118">
        <f>VLOOKUP(AF$3*100+ROW($A50)-ROW($A$4),'Formatted Data'!$A:$M,12,FALSE)</f>
        <v>2585</v>
      </c>
      <c r="AG50" s="118">
        <f>VLOOKUP(AG$3*100+ROW($A50)-ROW($A$4),'Formatted Data'!$A:$M,12,FALSE)</f>
        <v>2669</v>
      </c>
      <c r="AH50" s="118">
        <f>VLOOKUP(AH$3*100+ROW($A50)-ROW($A$4),'Formatted Data'!$A:$M,12,FALSE)</f>
        <v>2966</v>
      </c>
      <c r="AI50" s="118">
        <f>VLOOKUP(AI$3*100+ROW($A50)-ROW($A$4),'Formatted Data'!$A:$M,12,FALSE)</f>
        <v>3086</v>
      </c>
      <c r="AJ50" s="118">
        <f>VLOOKUP(AJ$3*100+ROW($A50)-ROW($A$4),'Formatted Data'!$A:$M,12,FALSE)</f>
        <v>3091</v>
      </c>
      <c r="AK50" s="118">
        <f>VLOOKUP(AK$3*100+ROW($A50)-ROW($A$4),'Formatted Data'!$A:$M,12,FALSE)</f>
        <v>2918</v>
      </c>
      <c r="AL50" s="118">
        <f>AM50*(1/(1+'2015 Mileage Linking Factors'!K50))</f>
        <v>2472.2372102632671</v>
      </c>
      <c r="AM50" s="118">
        <f>VLOOKUP(AM$3*100+ROW($A50)-ROW($A$4),'Formatted Data'!$A:$M,12,FALSE)</f>
        <v>2581</v>
      </c>
      <c r="AN50" s="118">
        <f>VLOOKUP(AN$3*100+ROW($A50)-ROW($A$4),'Formatted Data'!$A:$M,12,FALSE)</f>
        <v>2660</v>
      </c>
      <c r="AO50" s="118">
        <f>VLOOKUP(AO$3*100+ROW($A50)-ROW($A$4),'Formatted Data'!$A:$M,12,FALSE)</f>
        <v>2576</v>
      </c>
      <c r="AP50" s="118">
        <f>VLOOKUP(AP$3*100+ROW($A50)-ROW($A$4),'Formatted Data'!$A:$M,12,FALSE)</f>
        <v>2409</v>
      </c>
      <c r="AQ50" s="118">
        <f>VLOOKUP(AQ$3*100+ROW($A50)-ROW($A$4),'Formatted Data'!$A:$M,12,FALSE)</f>
        <v>2723</v>
      </c>
      <c r="AR50" s="118">
        <f>VLOOKUP(AR$3*100+ROW($A50)-ROW($A$4),'Formatted Data'!$A:$M,12,FALSE)</f>
        <v>2752</v>
      </c>
      <c r="AS50" s="118">
        <f>VLOOKUP(AS$3*100+ROW($A50)-ROW($A$4),'Formatted Data'!$A:$M,12,FALSE)</f>
        <v>2683</v>
      </c>
      <c r="AT50" s="118">
        <f>VLOOKUP(AT$3*100+ROW($A50)-ROW($A$4),'Formatted Data'!$A:$M,12,FALSE)</f>
        <v>2524</v>
      </c>
      <c r="AU50" s="118" t="e">
        <f>VLOOKUP(AU$3*100+ROW($A50)-ROW($A$4),'Formatted Data'!$A:$M,12,FALSE)</f>
        <v>#N/A</v>
      </c>
      <c r="AV50" s="118" t="e">
        <f>VLOOKUP(AV$3*100+ROW($A50)-ROW($A$4),'Formatted Data'!$A:$M,12,FALSE)</f>
        <v>#N/A</v>
      </c>
      <c r="AW50" s="118" t="e">
        <f>VLOOKUP(AW$3*100+ROW($A50)-ROW($A$4),'Formatted Data'!$A:$M,12,FALSE)</f>
        <v>#N/A</v>
      </c>
      <c r="AX50" s="118" t="e">
        <f>VLOOKUP(AX$3*100+ROW($A50)-ROW($A$4),'Formatted Data'!$A:$M,12,FALSE)</f>
        <v>#N/A</v>
      </c>
      <c r="AY50" s="118" t="e">
        <f>VLOOKUP(AY$3*100+ROW($A50)-ROW($A$4),'Formatted Data'!$A:$M,12,FALSE)</f>
        <v>#N/A</v>
      </c>
      <c r="AZ50" s="118" t="e">
        <f>VLOOKUP(AZ$3*100+ROW($A50)-ROW($A$4),'Formatted Data'!$A:$M,12,FALSE)</f>
        <v>#N/A</v>
      </c>
      <c r="BA50" s="118" t="e">
        <f>VLOOKUP(BA$3*100+ROW($A50)-ROW($A$4),'Formatted Data'!$A:$M,12,FALSE)</f>
        <v>#N/A</v>
      </c>
      <c r="BB50" s="118" t="e">
        <f>VLOOKUP(BB$3*100+ROW($A50)-ROW($A$4),'Formatted Data'!$A:$M,12,FALSE)</f>
        <v>#N/A</v>
      </c>
      <c r="BC50" s="118"/>
      <c r="BD50" s="78">
        <f t="shared" si="22"/>
        <v>-6.7611777535441675E-2</v>
      </c>
      <c r="BE50" s="78">
        <f t="shared" si="43"/>
        <v>3.5087719298245723E-3</v>
      </c>
      <c r="BF50" s="78">
        <f t="shared" si="24"/>
        <v>1.8356643356643332E-2</v>
      </c>
      <c r="BG50" s="78">
        <f t="shared" si="44"/>
        <v>-0.14763948497854074</v>
      </c>
      <c r="BH50" s="78">
        <f t="shared" si="45"/>
        <v>-0.13225914736488753</v>
      </c>
      <c r="BI50" s="78">
        <f t="shared" si="35"/>
        <v>3.2495164410057953E-2</v>
      </c>
      <c r="BJ50" s="78">
        <f t="shared" si="36"/>
        <v>0.11127763207193708</v>
      </c>
      <c r="BK50" s="78">
        <f t="shared" si="37"/>
        <v>4.0458530006743043E-2</v>
      </c>
      <c r="BL50" s="78">
        <f t="shared" si="38"/>
        <v>1.6202203499675605E-3</v>
      </c>
      <c r="BM50" s="78">
        <f t="shared" si="39"/>
        <v>-5.5968942089938523E-2</v>
      </c>
      <c r="BN50" s="78">
        <f t="shared" si="32"/>
        <v>-0.15276312191114905</v>
      </c>
      <c r="BO50" s="78">
        <f t="shared" si="40"/>
        <v>3.0608291359937922E-2</v>
      </c>
      <c r="BP50" s="78">
        <f t="shared" si="41"/>
        <v>-3.157894736842104E-2</v>
      </c>
      <c r="BQ50" s="78">
        <f t="shared" si="41"/>
        <v>-6.4829192546583814E-2</v>
      </c>
      <c r="BR50" s="78">
        <f t="shared" si="41"/>
        <v>0.13034454130344542</v>
      </c>
      <c r="BS50" s="78">
        <f t="shared" si="41"/>
        <v>1.0650018362100555E-2</v>
      </c>
      <c r="BT50" s="78">
        <f t="shared" si="41"/>
        <v>-2.5072674418604612E-2</v>
      </c>
      <c r="BU50" s="78">
        <f t="shared" si="41"/>
        <v>-5.9262020126723769E-2</v>
      </c>
      <c r="BV50" s="78" t="e">
        <f t="shared" si="41"/>
        <v>#N/A</v>
      </c>
      <c r="BW50" s="78" t="e">
        <f t="shared" si="41"/>
        <v>#N/A</v>
      </c>
      <c r="BX50" s="78" t="e">
        <f t="shared" si="41"/>
        <v>#N/A</v>
      </c>
      <c r="BY50" s="78" t="e">
        <f t="shared" si="41"/>
        <v>#N/A</v>
      </c>
      <c r="BZ50" s="78" t="e">
        <f t="shared" si="41"/>
        <v>#N/A</v>
      </c>
      <c r="CA50" s="78" t="e">
        <f t="shared" si="41"/>
        <v>#N/A</v>
      </c>
      <c r="CB50" s="78" t="e">
        <f t="shared" si="41"/>
        <v>#N/A</v>
      </c>
      <c r="CC50" s="78" t="e">
        <f t="shared" si="41"/>
        <v>#N/A</v>
      </c>
    </row>
    <row r="51" spans="1:81" ht="13" x14ac:dyDescent="0.3">
      <c r="A51" s="18" t="s">
        <v>81</v>
      </c>
      <c r="B51" s="19">
        <f>'Nom Revenue'!B51</f>
        <v>0</v>
      </c>
      <c r="C51" s="63" t="str">
        <f>IF(B51=0,"",VLOOKUP('Nom Revenue'!A51,'Commodity Code List'!$B$2:$C$18,2,FALSE))</f>
        <v/>
      </c>
      <c r="D51" s="63" t="str">
        <f>'Formatted Data'!E46</f>
        <v>M</v>
      </c>
      <c r="E51" s="63" t="str">
        <f>'Formatted Data'!F46</f>
        <v>X</v>
      </c>
      <c r="F51" s="63" t="str">
        <f>'Formatted Data'!G46</f>
        <v>X</v>
      </c>
      <c r="G51" s="118">
        <f>VLOOKUP(G$3*100+ROW($A51)-ROW($A$4)-3,'Formatted Data'!$A:$M,12,FALSE)</f>
        <v>12426</v>
      </c>
      <c r="H51" s="118">
        <f>VLOOKUP(H$3*100+ROW($A51)-ROW($A$4)-3,'Formatted Data'!$A:$M,12,FALSE)</f>
        <v>12656</v>
      </c>
      <c r="I51" s="118">
        <f>VLOOKUP(I$3*100+ROW($A51)-ROW($A$4)-3,'Formatted Data'!$A:$M,12,FALSE)</f>
        <v>12825</v>
      </c>
      <c r="J51" s="118">
        <f>VLOOKUP(J$3*100+ROW($A51)-ROW($A$4)-3,'Formatted Data'!$A:$M,12,FALSE)</f>
        <v>12610</v>
      </c>
      <c r="K51" s="118">
        <f>VLOOKUP(K$3*100+ROW($A51)-ROW($A$4)-3,'Formatted Data'!$A:$M,12,FALSE)</f>
        <v>11954</v>
      </c>
      <c r="L51" s="118">
        <f>VLOOKUP(L$3*100+ROW($A51)-ROW($A$4)-3,'Formatted Data'!$A:$M,12,FALSE)</f>
        <v>11886</v>
      </c>
      <c r="M51" s="118">
        <f>VLOOKUP(M$3*100+ROW($A51)-ROW($A$4)-3,'Formatted Data'!$A:$M,12,FALSE)</f>
        <v>11422</v>
      </c>
      <c r="N51" s="118">
        <f>VLOOKUP(N$3*100+ROW($A51)-ROW($A$4)-3,'Formatted Data'!$A:$M,12,FALSE)</f>
        <v>11994</v>
      </c>
      <c r="O51" s="118">
        <f>VLOOKUP(O$3*100+ROW($A51)-ROW($A$4)-3,'Formatted Data'!$A:$M,12,FALSE)</f>
        <v>12110</v>
      </c>
      <c r="P51" s="118">
        <f>VLOOKUP(P$3*100+ROW($A51)-ROW($A$4)-3,'Formatted Data'!$A:$M,12,FALSE)</f>
        <v>12124</v>
      </c>
      <c r="Q51" s="118">
        <f>VLOOKUP(Q$3*100+ROW($A51)-ROW($A$4)-3,'Formatted Data'!$A:$M,12,FALSE)</f>
        <v>12329</v>
      </c>
      <c r="R51" s="118">
        <f>VLOOKUP(R$3*100+ROW($A51)-ROW($A$4)-3,'Formatted Data'!$A:$M,12,FALSE)</f>
        <v>11496</v>
      </c>
      <c r="S51" s="118">
        <f>VLOOKUP(S$3*100+ROW($A51)-ROW($A$4)-3,'Formatted Data'!$A:$M,12,FALSE)</f>
        <v>12211</v>
      </c>
      <c r="T51" s="118">
        <f>VLOOKUP(T$3*100+ROW($A51)-ROW($A$4)-3,'Formatted Data'!$A:$M,12,FALSE)</f>
        <v>11940</v>
      </c>
      <c r="U51" s="118">
        <f>VLOOKUP(U$3*100+ROW($A51)-ROW($A$4)-3,'Formatted Data'!$A:$M,12,FALSE)</f>
        <v>12696</v>
      </c>
      <c r="V51" s="118">
        <f>VLOOKUP(V$3*100+ROW($A51)-ROW($A$4)-3,'Formatted Data'!$A:$M,12,FALSE)</f>
        <v>12821</v>
      </c>
      <c r="W51" s="118">
        <f>VLOOKUP(W$3*100+ROW($A51)-ROW($A$4)-3,'Formatted Data'!$A:$M,12,FALSE)</f>
        <v>11709</v>
      </c>
      <c r="X51" s="118">
        <f>VLOOKUP(X$3*100+ROW($A51)-ROW($A$4)-3,'Formatted Data'!$A:$M,12,FALSE)</f>
        <v>12266</v>
      </c>
      <c r="Y51" s="118">
        <f>VLOOKUP(Y$3*100+ROW($A51)-ROW($A$4)-3,'Formatted Data'!$A:$M,12,FALSE)</f>
        <v>14133</v>
      </c>
      <c r="Z51" s="118">
        <f>VLOOKUP(Z$3*100+ROW($A51)-ROW($A$4)-3,'Formatted Data'!$A:$M,12,FALSE)</f>
        <v>12912</v>
      </c>
      <c r="AA51" s="118">
        <f>VLOOKUP(AA$3*100+ROW($A51)-ROW($A$4)-3,'Formatted Data'!$A:$M,12,FALSE)</f>
        <v>12955</v>
      </c>
      <c r="AB51" s="118">
        <f>VLOOKUP(AB$3*100+ROW($A51)-ROW($A$4)-3,'Formatted Data'!$A:$M,12,FALSE)</f>
        <v>12181</v>
      </c>
      <c r="AC51" s="118">
        <f t="shared" si="21"/>
        <v>11399</v>
      </c>
      <c r="AD51" s="118">
        <f>VLOOKUP(AD$3*100+ROW($A51)-ROW($A$4),'Formatted Data'!$A:$M,12,FALSE)</f>
        <v>11399</v>
      </c>
      <c r="AE51" s="118">
        <f>VLOOKUP(AE$3*100+ROW($A51)-ROW($A$4),'Formatted Data'!$A:$M,12,FALSE)</f>
        <v>10868</v>
      </c>
      <c r="AF51" s="118">
        <f>VLOOKUP(AF$3*100+ROW($A51)-ROW($A$4),'Formatted Data'!$A:$M,12,FALSE)</f>
        <v>8291</v>
      </c>
      <c r="AG51" s="118">
        <f>VLOOKUP(AG$3*100+ROW($A51)-ROW($A$4),'Formatted Data'!$A:$M,12,FALSE)</f>
        <v>8190</v>
      </c>
      <c r="AH51" s="118">
        <f>VLOOKUP(AH$3*100+ROW($A51)-ROW($A$4),'Formatted Data'!$A:$M,12,FALSE)</f>
        <v>8775</v>
      </c>
      <c r="AI51" s="118">
        <f>VLOOKUP(AI$3*100+ROW($A51)-ROW($A$4),'Formatted Data'!$A:$M,12,FALSE)</f>
        <v>8488</v>
      </c>
      <c r="AJ51" s="118">
        <f>VLOOKUP(AJ$3*100+ROW($A51)-ROW($A$4),'Formatted Data'!$A:$M,12,FALSE)</f>
        <v>8168</v>
      </c>
      <c r="AK51" s="118">
        <f>VLOOKUP(AK$3*100+ROW($A51)-ROW($A$4),'Formatted Data'!$A:$M,12,FALSE)</f>
        <v>8685</v>
      </c>
      <c r="AL51" s="118">
        <f>AM51*(1/(1+'2015 Mileage Linking Factors'!K51))</f>
        <v>7519.2026736019552</v>
      </c>
      <c r="AM51" s="118">
        <f>VLOOKUP(AM$3*100+ROW($A51)-ROW($A$4),'Formatted Data'!$A:$M,12,FALSE)</f>
        <v>7850</v>
      </c>
      <c r="AN51" s="118">
        <f>VLOOKUP(AN$3*100+ROW($A51)-ROW($A$4),'Formatted Data'!$A:$M,12,FALSE)</f>
        <v>7578</v>
      </c>
      <c r="AO51" s="118">
        <f>VLOOKUP(AO$3*100+ROW($A51)-ROW($A$4),'Formatted Data'!$A:$M,12,FALSE)</f>
        <v>7171</v>
      </c>
      <c r="AP51" s="118">
        <f>VLOOKUP(AP$3*100+ROW($A51)-ROW($A$4),'Formatted Data'!$A:$M,12,FALSE)</f>
        <v>7735</v>
      </c>
      <c r="AQ51" s="118">
        <f>VLOOKUP(AQ$3*100+ROW($A51)-ROW($A$4),'Formatted Data'!$A:$M,12,FALSE)</f>
        <v>7819</v>
      </c>
      <c r="AR51" s="118">
        <f>VLOOKUP(AR$3*100+ROW($A51)-ROW($A$4),'Formatted Data'!$A:$M,12,FALSE)</f>
        <v>7508</v>
      </c>
      <c r="AS51" s="118">
        <f>VLOOKUP(AS$3*100+ROW($A51)-ROW($A$4),'Formatted Data'!$A:$M,12,FALSE)</f>
        <v>7426</v>
      </c>
      <c r="AT51" s="118">
        <f>VLOOKUP(AT$3*100+ROW($A51)-ROW($A$4),'Formatted Data'!$A:$M,12,FALSE)</f>
        <v>7521</v>
      </c>
      <c r="AU51" s="118" t="e">
        <f>VLOOKUP(AU$3*100+ROW($A51)-ROW($A$4),'Formatted Data'!$A:$M,12,FALSE)</f>
        <v>#N/A</v>
      </c>
      <c r="AV51" s="118" t="e">
        <f>VLOOKUP(AV$3*100+ROW($A51)-ROW($A$4),'Formatted Data'!$A:$M,12,FALSE)</f>
        <v>#N/A</v>
      </c>
      <c r="AW51" s="118" t="e">
        <f>VLOOKUP(AW$3*100+ROW($A51)-ROW($A$4),'Formatted Data'!$A:$M,12,FALSE)</f>
        <v>#N/A</v>
      </c>
      <c r="AX51" s="118" t="e">
        <f>VLOOKUP(AX$3*100+ROW($A51)-ROW($A$4),'Formatted Data'!$A:$M,12,FALSE)</f>
        <v>#N/A</v>
      </c>
      <c r="AY51" s="118" t="e">
        <f>VLOOKUP(AY$3*100+ROW($A51)-ROW($A$4),'Formatted Data'!$A:$M,12,FALSE)</f>
        <v>#N/A</v>
      </c>
      <c r="AZ51" s="118" t="e">
        <f>VLOOKUP(AZ$3*100+ROW($A51)-ROW($A$4),'Formatted Data'!$A:$M,12,FALSE)</f>
        <v>#N/A</v>
      </c>
      <c r="BA51" s="118" t="e">
        <f>VLOOKUP(BA$3*100+ROW($A51)-ROW($A$4),'Formatted Data'!$A:$M,12,FALSE)</f>
        <v>#N/A</v>
      </c>
      <c r="BB51" s="118" t="e">
        <f>VLOOKUP(BB$3*100+ROW($A51)-ROW($A$4),'Formatted Data'!$A:$M,12,FALSE)</f>
        <v>#N/A</v>
      </c>
      <c r="BC51" s="118"/>
      <c r="BD51" s="78">
        <f t="shared" si="22"/>
        <v>3.3302354399009637E-3</v>
      </c>
      <c r="BE51" s="78">
        <f t="shared" si="43"/>
        <v>-5.9745272095715896E-2</v>
      </c>
      <c r="BF51" s="78">
        <f t="shared" si="24"/>
        <v>-6.4198341679665094E-2</v>
      </c>
      <c r="BG51" s="78">
        <f t="shared" si="44"/>
        <v>-4.6583033599438495E-2</v>
      </c>
      <c r="BH51" s="78">
        <f t="shared" si="45"/>
        <v>-0.23711814501288186</v>
      </c>
      <c r="BI51" s="78">
        <f t="shared" si="35"/>
        <v>-1.2181883970570517E-2</v>
      </c>
      <c r="BJ51" s="78">
        <f t="shared" si="36"/>
        <v>7.1428571428571397E-2</v>
      </c>
      <c r="BK51" s="78">
        <f t="shared" si="37"/>
        <v>-3.2706552706552761E-2</v>
      </c>
      <c r="BL51" s="78">
        <f t="shared" si="38"/>
        <v>-3.7700282752120673E-2</v>
      </c>
      <c r="BM51" s="78">
        <f t="shared" si="39"/>
        <v>6.3295788442703227E-2</v>
      </c>
      <c r="BN51" s="78">
        <f t="shared" si="32"/>
        <v>-0.1342311256647144</v>
      </c>
      <c r="BO51" s="78">
        <f t="shared" si="40"/>
        <v>-3.4649681528662435E-2</v>
      </c>
      <c r="BP51" s="78">
        <f t="shared" si="41"/>
        <v>-5.3708102401689106E-2</v>
      </c>
      <c r="BQ51" s="78">
        <f t="shared" si="41"/>
        <v>7.8650118532979985E-2</v>
      </c>
      <c r="BR51" s="78">
        <f t="shared" si="41"/>
        <v>1.0859728506787292E-2</v>
      </c>
      <c r="BS51" s="78">
        <f t="shared" si="41"/>
        <v>-3.9774907277145388E-2</v>
      </c>
      <c r="BT51" s="78">
        <f t="shared" si="41"/>
        <v>-1.0921683537559956E-2</v>
      </c>
      <c r="BU51" s="78">
        <f t="shared" si="41"/>
        <v>1.27928898464853E-2</v>
      </c>
      <c r="BV51" s="78" t="e">
        <f t="shared" si="41"/>
        <v>#N/A</v>
      </c>
      <c r="BW51" s="78" t="e">
        <f t="shared" si="41"/>
        <v>#N/A</v>
      </c>
      <c r="BX51" s="78" t="e">
        <f t="shared" si="41"/>
        <v>#N/A</v>
      </c>
      <c r="BY51" s="78" t="e">
        <f t="shared" si="41"/>
        <v>#N/A</v>
      </c>
      <c r="BZ51" s="78" t="e">
        <f t="shared" si="41"/>
        <v>#N/A</v>
      </c>
      <c r="CA51" s="78" t="e">
        <f t="shared" si="41"/>
        <v>#N/A</v>
      </c>
      <c r="CB51" s="78" t="e">
        <f t="shared" si="41"/>
        <v>#N/A</v>
      </c>
      <c r="CC51" s="78" t="e">
        <f t="shared" si="41"/>
        <v>#N/A</v>
      </c>
    </row>
    <row r="52" spans="1:81" ht="13" x14ac:dyDescent="0.3">
      <c r="A52" s="18" t="s">
        <v>81</v>
      </c>
      <c r="B52" s="19">
        <f>'Nom Revenue'!B52</f>
        <v>0</v>
      </c>
      <c r="C52" s="63" t="str">
        <f>IF(B52=0,"",VLOOKUP('Nom Revenue'!A52,'Commodity Code List'!$B$2:$C$18,2,FALSE))</f>
        <v/>
      </c>
      <c r="D52" s="63" t="str">
        <f>'Formatted Data'!E47</f>
        <v>L</v>
      </c>
      <c r="E52" s="63" t="str">
        <f>'Formatted Data'!F47</f>
        <v>X</v>
      </c>
      <c r="F52" s="63" t="str">
        <f>'Formatted Data'!G47</f>
        <v>X</v>
      </c>
      <c r="G52" s="118">
        <f>VLOOKUP(G$3*100+ROW($A52)-ROW($A$4)-3,'Formatted Data'!$A:$M,12,FALSE)</f>
        <v>31112</v>
      </c>
      <c r="H52" s="118">
        <f>VLOOKUP(H$3*100+ROW($A52)-ROW($A$4)-3,'Formatted Data'!$A:$M,12,FALSE)</f>
        <v>30343</v>
      </c>
      <c r="I52" s="118">
        <f>VLOOKUP(I$3*100+ROW($A52)-ROW($A$4)-3,'Formatted Data'!$A:$M,12,FALSE)</f>
        <v>30633</v>
      </c>
      <c r="J52" s="118">
        <f>VLOOKUP(J$3*100+ROW($A52)-ROW($A$4)-3,'Formatted Data'!$A:$M,12,FALSE)</f>
        <v>31213</v>
      </c>
      <c r="K52" s="118">
        <f>VLOOKUP(K$3*100+ROW($A52)-ROW($A$4)-3,'Formatted Data'!$A:$M,12,FALSE)</f>
        <v>30162</v>
      </c>
      <c r="L52" s="118">
        <f>VLOOKUP(L$3*100+ROW($A52)-ROW($A$4)-3,'Formatted Data'!$A:$M,12,FALSE)</f>
        <v>29451</v>
      </c>
      <c r="M52" s="118">
        <f>VLOOKUP(M$3*100+ROW($A52)-ROW($A$4)-3,'Formatted Data'!$A:$M,12,FALSE)</f>
        <v>29349</v>
      </c>
      <c r="N52" s="118">
        <f>VLOOKUP(N$3*100+ROW($A52)-ROW($A$4)-3,'Formatted Data'!$A:$M,12,FALSE)</f>
        <v>30792</v>
      </c>
      <c r="O52" s="118">
        <f>VLOOKUP(O$3*100+ROW($A52)-ROW($A$4)-3,'Formatted Data'!$A:$M,12,FALSE)</f>
        <v>33821</v>
      </c>
      <c r="P52" s="118">
        <f>VLOOKUP(P$3*100+ROW($A52)-ROW($A$4)-3,'Formatted Data'!$A:$M,12,FALSE)</f>
        <v>32285</v>
      </c>
      <c r="Q52" s="118">
        <f>VLOOKUP(Q$3*100+ROW($A52)-ROW($A$4)-3,'Formatted Data'!$A:$M,12,FALSE)</f>
        <v>31619</v>
      </c>
      <c r="R52" s="118">
        <f>VLOOKUP(R$3*100+ROW($A52)-ROW($A$4)-3,'Formatted Data'!$A:$M,12,FALSE)</f>
        <v>29067</v>
      </c>
      <c r="S52" s="118">
        <f>VLOOKUP(S$3*100+ROW($A52)-ROW($A$4)-3,'Formatted Data'!$A:$M,12,FALSE)</f>
        <v>37004</v>
      </c>
      <c r="T52" s="118">
        <f>VLOOKUP(T$3*100+ROW($A52)-ROW($A$4)-3,'Formatted Data'!$A:$M,12,FALSE)</f>
        <v>33864</v>
      </c>
      <c r="U52" s="118">
        <f>VLOOKUP(U$3*100+ROW($A52)-ROW($A$4)-3,'Formatted Data'!$A:$M,12,FALSE)</f>
        <v>35540</v>
      </c>
      <c r="V52" s="118">
        <f>VLOOKUP(V$3*100+ROW($A52)-ROW($A$4)-3,'Formatted Data'!$A:$M,12,FALSE)</f>
        <v>38140</v>
      </c>
      <c r="W52" s="118">
        <f>VLOOKUP(W$3*100+ROW($A52)-ROW($A$4)-3,'Formatted Data'!$A:$M,12,FALSE)</f>
        <v>35490</v>
      </c>
      <c r="X52" s="118">
        <f>VLOOKUP(X$3*100+ROW($A52)-ROW($A$4)-3,'Formatted Data'!$A:$M,12,FALSE)</f>
        <v>36123</v>
      </c>
      <c r="Y52" s="118">
        <f>VLOOKUP(Y$3*100+ROW($A52)-ROW($A$4)-3,'Formatted Data'!$A:$M,12,FALSE)</f>
        <v>38251</v>
      </c>
      <c r="Z52" s="118">
        <f>VLOOKUP(Z$3*100+ROW($A52)-ROW($A$4)-3,'Formatted Data'!$A:$M,12,FALSE)</f>
        <v>36065</v>
      </c>
      <c r="AA52" s="118">
        <f>VLOOKUP(AA$3*100+ROW($A52)-ROW($A$4)-3,'Formatted Data'!$A:$M,12,FALSE)</f>
        <v>37145</v>
      </c>
      <c r="AB52" s="118">
        <f>VLOOKUP(AB$3*100+ROW($A52)-ROW($A$4)-3,'Formatted Data'!$A:$M,12,FALSE)</f>
        <v>37209</v>
      </c>
      <c r="AC52" s="118">
        <f t="shared" si="21"/>
        <v>35532</v>
      </c>
      <c r="AD52" s="118">
        <f>VLOOKUP(AD$3*100+ROW($A52)-ROW($A$4),'Formatted Data'!$A:$M,12,FALSE)</f>
        <v>35532</v>
      </c>
      <c r="AE52" s="118">
        <f>VLOOKUP(AE$3*100+ROW($A52)-ROW($A$4),'Formatted Data'!$A:$M,12,FALSE)</f>
        <v>34993</v>
      </c>
      <c r="AF52" s="118">
        <f>VLOOKUP(AF$3*100+ROW($A52)-ROW($A$4),'Formatted Data'!$A:$M,12,FALSE)</f>
        <v>28209</v>
      </c>
      <c r="AG52" s="118">
        <f>VLOOKUP(AG$3*100+ROW($A52)-ROW($A$4),'Formatted Data'!$A:$M,12,FALSE)</f>
        <v>30626</v>
      </c>
      <c r="AH52" s="118">
        <f>VLOOKUP(AH$3*100+ROW($A52)-ROW($A$4),'Formatted Data'!$A:$M,12,FALSE)</f>
        <v>29674</v>
      </c>
      <c r="AI52" s="118">
        <f>VLOOKUP(AI$3*100+ROW($A52)-ROW($A$4),'Formatted Data'!$A:$M,12,FALSE)</f>
        <v>28844</v>
      </c>
      <c r="AJ52" s="118">
        <f>VLOOKUP(AJ$3*100+ROW($A52)-ROW($A$4),'Formatted Data'!$A:$M,12,FALSE)</f>
        <v>29837</v>
      </c>
      <c r="AK52" s="118">
        <f>VLOOKUP(AK$3*100+ROW($A52)-ROW($A$4),'Formatted Data'!$A:$M,12,FALSE)</f>
        <v>27880</v>
      </c>
      <c r="AL52" s="118">
        <f>AM52*(1/(1+'2015 Mileage Linking Factors'!K52))</f>
        <v>31516.474594843967</v>
      </c>
      <c r="AM52" s="118">
        <f>VLOOKUP(AM$3*100+ROW($A52)-ROW($A$4),'Formatted Data'!$A:$M,12,FALSE)</f>
        <v>32903</v>
      </c>
      <c r="AN52" s="118">
        <f>VLOOKUP(AN$3*100+ROW($A52)-ROW($A$4),'Formatted Data'!$A:$M,12,FALSE)</f>
        <v>30221</v>
      </c>
      <c r="AO52" s="118">
        <f>VLOOKUP(AO$3*100+ROW($A52)-ROW($A$4),'Formatted Data'!$A:$M,12,FALSE)</f>
        <v>29698</v>
      </c>
      <c r="AP52" s="118">
        <f>VLOOKUP(AP$3*100+ROW($A52)-ROW($A$4),'Formatted Data'!$A:$M,12,FALSE)</f>
        <v>30352</v>
      </c>
      <c r="AQ52" s="118">
        <f>VLOOKUP(AQ$3*100+ROW($A52)-ROW($A$4),'Formatted Data'!$A:$M,12,FALSE)</f>
        <v>27109</v>
      </c>
      <c r="AR52" s="118">
        <f>VLOOKUP(AR$3*100+ROW($A52)-ROW($A$4),'Formatted Data'!$A:$M,12,FALSE)</f>
        <v>25649</v>
      </c>
      <c r="AS52" s="118">
        <f>VLOOKUP(AS$3*100+ROW($A52)-ROW($A$4),'Formatted Data'!$A:$M,12,FALSE)</f>
        <v>28429</v>
      </c>
      <c r="AT52" s="118">
        <f>VLOOKUP(AT$3*100+ROW($A52)-ROW($A$4),'Formatted Data'!$A:$M,12,FALSE)</f>
        <v>27013</v>
      </c>
      <c r="AU52" s="118" t="e">
        <f>VLOOKUP(AU$3*100+ROW($A52)-ROW($A$4),'Formatted Data'!$A:$M,12,FALSE)</f>
        <v>#N/A</v>
      </c>
      <c r="AV52" s="118" t="e">
        <f>VLOOKUP(AV$3*100+ROW($A52)-ROW($A$4),'Formatted Data'!$A:$M,12,FALSE)</f>
        <v>#N/A</v>
      </c>
      <c r="AW52" s="118" t="e">
        <f>VLOOKUP(AW$3*100+ROW($A52)-ROW($A$4),'Formatted Data'!$A:$M,12,FALSE)</f>
        <v>#N/A</v>
      </c>
      <c r="AX52" s="118" t="e">
        <f>VLOOKUP(AX$3*100+ROW($A52)-ROW($A$4),'Formatted Data'!$A:$M,12,FALSE)</f>
        <v>#N/A</v>
      </c>
      <c r="AY52" s="118" t="e">
        <f>VLOOKUP(AY$3*100+ROW($A52)-ROW($A$4),'Formatted Data'!$A:$M,12,FALSE)</f>
        <v>#N/A</v>
      </c>
      <c r="AZ52" s="118" t="e">
        <f>VLOOKUP(AZ$3*100+ROW($A52)-ROW($A$4),'Formatted Data'!$A:$M,12,FALSE)</f>
        <v>#N/A</v>
      </c>
      <c r="BA52" s="118" t="e">
        <f>VLOOKUP(BA$3*100+ROW($A52)-ROW($A$4),'Formatted Data'!$A:$M,12,FALSE)</f>
        <v>#N/A</v>
      </c>
      <c r="BB52" s="118" t="e">
        <f>VLOOKUP(BB$3*100+ROW($A52)-ROW($A$4),'Formatted Data'!$A:$M,12,FALSE)</f>
        <v>#N/A</v>
      </c>
      <c r="BC52" s="118"/>
      <c r="BD52" s="78">
        <f t="shared" si="22"/>
        <v>2.9945930957992584E-2</v>
      </c>
      <c r="BE52" s="78">
        <f t="shared" si="43"/>
        <v>1.7229775205276354E-3</v>
      </c>
      <c r="BF52" s="78">
        <f t="shared" si="24"/>
        <v>-4.5069741191647195E-2</v>
      </c>
      <c r="BG52" s="78">
        <f t="shared" si="44"/>
        <v>-1.5169424743892823E-2</v>
      </c>
      <c r="BH52" s="78">
        <f t="shared" si="45"/>
        <v>-0.19386734489755097</v>
      </c>
      <c r="BI52" s="78">
        <f t="shared" si="35"/>
        <v>8.5681874579035089E-2</v>
      </c>
      <c r="BJ52" s="78">
        <f t="shared" si="36"/>
        <v>-3.1084699275125693E-2</v>
      </c>
      <c r="BK52" s="78">
        <f t="shared" si="37"/>
        <v>-2.7970614005526695E-2</v>
      </c>
      <c r="BL52" s="78">
        <f t="shared" si="38"/>
        <v>3.4426570517265276E-2</v>
      </c>
      <c r="BM52" s="78">
        <f t="shared" si="39"/>
        <v>-6.5589704058719001E-2</v>
      </c>
      <c r="BN52" s="78">
        <f t="shared" si="32"/>
        <v>0.13043309163715811</v>
      </c>
      <c r="BO52" s="78">
        <f t="shared" si="40"/>
        <v>-8.1512324104185074E-2</v>
      </c>
      <c r="BP52" s="78">
        <f t="shared" ref="BP52:CC67" si="46">IF(AN52&gt;0,AO52/AN52-1,0)</f>
        <v>-1.7305846927633151E-2</v>
      </c>
      <c r="BQ52" s="78">
        <f t="shared" si="46"/>
        <v>2.2021684961950339E-2</v>
      </c>
      <c r="BR52" s="78">
        <f t="shared" si="46"/>
        <v>-0.10684633632050611</v>
      </c>
      <c r="BS52" s="78">
        <f t="shared" si="46"/>
        <v>-5.3856652772142133E-2</v>
      </c>
      <c r="BT52" s="78">
        <f t="shared" si="46"/>
        <v>0.10838629186323057</v>
      </c>
      <c r="BU52" s="78">
        <f t="shared" si="46"/>
        <v>-4.9808294347321369E-2</v>
      </c>
      <c r="BV52" s="78" t="e">
        <f t="shared" si="46"/>
        <v>#N/A</v>
      </c>
      <c r="BW52" s="78" t="e">
        <f t="shared" si="46"/>
        <v>#N/A</v>
      </c>
      <c r="BX52" s="78" t="e">
        <f t="shared" si="46"/>
        <v>#N/A</v>
      </c>
      <c r="BY52" s="78" t="e">
        <f t="shared" si="46"/>
        <v>#N/A</v>
      </c>
      <c r="BZ52" s="78" t="e">
        <f t="shared" si="46"/>
        <v>#N/A</v>
      </c>
      <c r="CA52" s="78" t="e">
        <f t="shared" si="46"/>
        <v>#N/A</v>
      </c>
      <c r="CB52" s="78" t="e">
        <f t="shared" si="46"/>
        <v>#N/A</v>
      </c>
      <c r="CC52" s="78" t="e">
        <f t="shared" si="46"/>
        <v>#N/A</v>
      </c>
    </row>
    <row r="53" spans="1:81" ht="13" x14ac:dyDescent="0.3">
      <c r="A53" s="20" t="s">
        <v>50</v>
      </c>
      <c r="B53" s="21">
        <f>'Nom Revenue'!B53</f>
        <v>1</v>
      </c>
      <c r="C53" s="69" t="str">
        <f>IF(B53=0,"",VLOOKUP('Nom Revenue'!A53,'Commodity Code List'!$B$2:$C$18,2,FALSE))</f>
        <v>28</v>
      </c>
      <c r="D53" s="69" t="str">
        <f>'Formatted Data'!E48</f>
        <v>S</v>
      </c>
      <c r="E53" s="69" t="str">
        <f>'Formatted Data'!F48</f>
        <v>X</v>
      </c>
      <c r="F53" s="69" t="str">
        <f>'Formatted Data'!G48</f>
        <v>X</v>
      </c>
      <c r="G53" s="119">
        <f>VLOOKUP(G$3*100+ROW($A53)-ROW($A$4)-3,'Formatted Data'!$A:$M,12,FALSE)</f>
        <v>9642</v>
      </c>
      <c r="H53" s="119">
        <f>VLOOKUP(H$3*100+ROW($A53)-ROW($A$4)-3,'Formatted Data'!$A:$M,12,FALSE)</f>
        <v>9788</v>
      </c>
      <c r="I53" s="119">
        <f>VLOOKUP(I$3*100+ROW($A53)-ROW($A$4)-3,'Formatted Data'!$A:$M,12,FALSE)</f>
        <v>9954</v>
      </c>
      <c r="J53" s="119">
        <f>VLOOKUP(J$3*100+ROW($A53)-ROW($A$4)-3,'Formatted Data'!$A:$M,12,FALSE)</f>
        <v>10752</v>
      </c>
      <c r="K53" s="119">
        <f>VLOOKUP(K$3*100+ROW($A53)-ROW($A$4)-3,'Formatted Data'!$A:$M,12,FALSE)</f>
        <v>10916</v>
      </c>
      <c r="L53" s="119">
        <f>VLOOKUP(L$3*100+ROW($A53)-ROW($A$4)-3,'Formatted Data'!$A:$M,12,FALSE)</f>
        <v>10840</v>
      </c>
      <c r="M53" s="119">
        <f>VLOOKUP(M$3*100+ROW($A53)-ROW($A$4)-3,'Formatted Data'!$A:$M,12,FALSE)</f>
        <v>10637</v>
      </c>
      <c r="N53" s="119">
        <f>VLOOKUP(N$3*100+ROW($A53)-ROW($A$4)-3,'Formatted Data'!$A:$M,12,FALSE)</f>
        <v>11123</v>
      </c>
      <c r="O53" s="119">
        <f>VLOOKUP(O$3*100+ROW($A53)-ROW($A$4)-3,'Formatted Data'!$A:$M,12,FALSE)</f>
        <v>11450</v>
      </c>
      <c r="P53" s="119">
        <f>VLOOKUP(P$3*100+ROW($A53)-ROW($A$4)-3,'Formatted Data'!$A:$M,12,FALSE)</f>
        <v>12124</v>
      </c>
      <c r="Q53" s="119">
        <f>VLOOKUP(Q$3*100+ROW($A53)-ROW($A$4)-3,'Formatted Data'!$A:$M,12,FALSE)</f>
        <v>11919</v>
      </c>
      <c r="R53" s="119">
        <f>VLOOKUP(R$3*100+ROW($A53)-ROW($A$4)-3,'Formatted Data'!$A:$M,12,FALSE)</f>
        <v>12365</v>
      </c>
      <c r="S53" s="119">
        <f>VLOOKUP(S$3*100+ROW($A53)-ROW($A$4)-3,'Formatted Data'!$A:$M,12,FALSE)</f>
        <v>13315</v>
      </c>
      <c r="T53" s="119">
        <f>VLOOKUP(T$3*100+ROW($A53)-ROW($A$4)-3,'Formatted Data'!$A:$M,12,FALSE)</f>
        <v>13009</v>
      </c>
      <c r="U53" s="119">
        <f>VLOOKUP(U$3*100+ROW($A53)-ROW($A$4)-3,'Formatted Data'!$A:$M,12,FALSE)</f>
        <v>13417</v>
      </c>
      <c r="V53" s="119">
        <f>VLOOKUP(V$3*100+ROW($A53)-ROW($A$4)-3,'Formatted Data'!$A:$M,12,FALSE)</f>
        <v>13537</v>
      </c>
      <c r="W53" s="119">
        <f>VLOOKUP(W$3*100+ROW($A53)-ROW($A$4)-3,'Formatted Data'!$A:$M,12,FALSE)</f>
        <v>13192</v>
      </c>
      <c r="X53" s="119">
        <f>VLOOKUP(X$3*100+ROW($A53)-ROW($A$4)-3,'Formatted Data'!$A:$M,12,FALSE)</f>
        <v>14427</v>
      </c>
      <c r="Y53" s="119">
        <f>VLOOKUP(Y$3*100+ROW($A53)-ROW($A$4)-3,'Formatted Data'!$A:$M,12,FALSE)</f>
        <v>14918</v>
      </c>
      <c r="Z53" s="119">
        <f>VLOOKUP(Z$3*100+ROW($A53)-ROW($A$4)-3,'Formatted Data'!$A:$M,12,FALSE)</f>
        <v>13860</v>
      </c>
      <c r="AA53" s="119">
        <f>VLOOKUP(AA$3*100+ROW($A53)-ROW($A$4)-3,'Formatted Data'!$A:$M,12,FALSE)</f>
        <v>14090</v>
      </c>
      <c r="AB53" s="119">
        <f>VLOOKUP(AB$3*100+ROW($A53)-ROW($A$4)-3,'Formatted Data'!$A:$M,12,FALSE)</f>
        <v>15590</v>
      </c>
      <c r="AC53" s="119">
        <f t="shared" si="21"/>
        <v>16874</v>
      </c>
      <c r="AD53" s="119">
        <f>VLOOKUP(AD$3*100+ROW($A53)-ROW($A$4),'Formatted Data'!$A:$M,12,FALSE)</f>
        <v>16874</v>
      </c>
      <c r="AE53" s="119">
        <f>VLOOKUP(AE$3*100+ROW($A53)-ROW($A$4),'Formatted Data'!$A:$M,12,FALSE)</f>
        <v>15728</v>
      </c>
      <c r="AF53" s="119">
        <f>VLOOKUP(AF$3*100+ROW($A53)-ROW($A$4),'Formatted Data'!$A:$M,12,FALSE)</f>
        <v>14704</v>
      </c>
      <c r="AG53" s="119">
        <f>VLOOKUP(AG$3*100+ROW($A53)-ROW($A$4),'Formatted Data'!$A:$M,12,FALSE)</f>
        <v>16816</v>
      </c>
      <c r="AH53" s="119">
        <f>VLOOKUP(AH$3*100+ROW($A53)-ROW($A$4),'Formatted Data'!$A:$M,12,FALSE)</f>
        <v>17104</v>
      </c>
      <c r="AI53" s="119">
        <f>VLOOKUP(AI$3*100+ROW($A53)-ROW($A$4),'Formatted Data'!$A:$M,12,FALSE)</f>
        <v>16926</v>
      </c>
      <c r="AJ53" s="119">
        <f>VLOOKUP(AJ$3*100+ROW($A53)-ROW($A$4),'Formatted Data'!$A:$M,12,FALSE)</f>
        <v>17693</v>
      </c>
      <c r="AK53" s="119">
        <f>VLOOKUP(AK$3*100+ROW($A53)-ROW($A$4),'Formatted Data'!$A:$M,12,FALSE)</f>
        <v>18173</v>
      </c>
      <c r="AL53" s="119">
        <f>AM53*(1/(1+'2015 Mileage Linking Factors'!K53))</f>
        <v>18738.61935078663</v>
      </c>
      <c r="AM53" s="119">
        <f>VLOOKUP(AM$3*100+ROW($A53)-ROW($A$4),'Formatted Data'!$A:$M,12,FALSE)</f>
        <v>19563</v>
      </c>
      <c r="AN53" s="119">
        <f>VLOOKUP(AN$3*100+ROW($A53)-ROW($A$4),'Formatted Data'!$A:$M,12,FALSE)</f>
        <v>18945</v>
      </c>
      <c r="AO53" s="119">
        <f>VLOOKUP(AO$3*100+ROW($A53)-ROW($A$4),'Formatted Data'!$A:$M,12,FALSE)</f>
        <v>19273</v>
      </c>
      <c r="AP53" s="119">
        <f>VLOOKUP(AP$3*100+ROW($A53)-ROW($A$4),'Formatted Data'!$A:$M,12,FALSE)</f>
        <v>20809</v>
      </c>
      <c r="AQ53" s="119">
        <f>VLOOKUP(AQ$3*100+ROW($A53)-ROW($A$4),'Formatted Data'!$A:$M,12,FALSE)</f>
        <v>22078</v>
      </c>
      <c r="AR53" s="119">
        <f>VLOOKUP(AR$3*100+ROW($A53)-ROW($A$4),'Formatted Data'!$A:$M,12,FALSE)</f>
        <v>21564</v>
      </c>
      <c r="AS53" s="119">
        <f>VLOOKUP(AS$3*100+ROW($A53)-ROW($A$4),'Formatted Data'!$A:$M,12,FALSE)</f>
        <v>21980</v>
      </c>
      <c r="AT53" s="119">
        <f>VLOOKUP(AT$3*100+ROW($A53)-ROW($A$4),'Formatted Data'!$A:$M,12,FALSE)</f>
        <v>23625</v>
      </c>
      <c r="AU53" s="119" t="e">
        <f>VLOOKUP(AU$3*100+ROW($A53)-ROW($A$4),'Formatted Data'!$A:$M,12,FALSE)</f>
        <v>#N/A</v>
      </c>
      <c r="AV53" s="119" t="e">
        <f>VLOOKUP(AV$3*100+ROW($A53)-ROW($A$4),'Formatted Data'!$A:$M,12,FALSE)</f>
        <v>#N/A</v>
      </c>
      <c r="AW53" s="119" t="e">
        <f>VLOOKUP(AW$3*100+ROW($A53)-ROW($A$4),'Formatted Data'!$A:$M,12,FALSE)</f>
        <v>#N/A</v>
      </c>
      <c r="AX53" s="119" t="e">
        <f>VLOOKUP(AX$3*100+ROW($A53)-ROW($A$4),'Formatted Data'!$A:$M,12,FALSE)</f>
        <v>#N/A</v>
      </c>
      <c r="AY53" s="119" t="e">
        <f>VLOOKUP(AY$3*100+ROW($A53)-ROW($A$4),'Formatted Data'!$A:$M,12,FALSE)</f>
        <v>#N/A</v>
      </c>
      <c r="AZ53" s="119" t="e">
        <f>VLOOKUP(AZ$3*100+ROW($A53)-ROW($A$4),'Formatted Data'!$A:$M,12,FALSE)</f>
        <v>#N/A</v>
      </c>
      <c r="BA53" s="119" t="e">
        <f>VLOOKUP(BA$3*100+ROW($A53)-ROW($A$4),'Formatted Data'!$A:$M,12,FALSE)</f>
        <v>#N/A</v>
      </c>
      <c r="BB53" s="119" t="e">
        <f>VLOOKUP(BB$3*100+ROW($A53)-ROW($A$4),'Formatted Data'!$A:$M,12,FALSE)</f>
        <v>#N/A</v>
      </c>
      <c r="BC53" s="119"/>
      <c r="BD53" s="79">
        <f t="shared" si="22"/>
        <v>1.6594516594516495E-2</v>
      </c>
      <c r="BE53" s="79">
        <f t="shared" si="43"/>
        <v>0.10645848119233503</v>
      </c>
      <c r="BF53" s="111">
        <f t="shared" si="24"/>
        <v>8.2360487491982104E-2</v>
      </c>
      <c r="BG53" s="79">
        <f t="shared" si="44"/>
        <v>-6.79151357117459E-2</v>
      </c>
      <c r="BH53" s="79">
        <f t="shared" si="45"/>
        <v>-6.5106815869786394E-2</v>
      </c>
      <c r="BI53" s="79">
        <f t="shared" si="35"/>
        <v>0.14363438520130578</v>
      </c>
      <c r="BJ53" s="79">
        <f t="shared" si="36"/>
        <v>1.7126546146527089E-2</v>
      </c>
      <c r="BK53" s="79">
        <f t="shared" si="37"/>
        <v>-1.0406922357343307E-2</v>
      </c>
      <c r="BL53" s="79">
        <f t="shared" si="38"/>
        <v>4.5314900153609727E-2</v>
      </c>
      <c r="BM53" s="79">
        <f t="shared" si="39"/>
        <v>2.712937319844011E-2</v>
      </c>
      <c r="BN53" s="79">
        <f t="shared" si="32"/>
        <v>3.1124159510627303E-2</v>
      </c>
      <c r="BO53" s="79">
        <f t="shared" si="40"/>
        <v>-3.1590246894648066E-2</v>
      </c>
      <c r="BP53" s="79">
        <f t="shared" si="46"/>
        <v>1.7313275270519846E-2</v>
      </c>
      <c r="BQ53" s="79">
        <f t="shared" si="46"/>
        <v>7.9696985420017574E-2</v>
      </c>
      <c r="BR53" s="79">
        <f t="shared" si="46"/>
        <v>6.0983228410783852E-2</v>
      </c>
      <c r="BS53" s="79">
        <f t="shared" si="46"/>
        <v>-2.3281094302020078E-2</v>
      </c>
      <c r="BT53" s="79">
        <f t="shared" si="46"/>
        <v>1.9291411611945808E-2</v>
      </c>
      <c r="BU53" s="79">
        <f t="shared" si="46"/>
        <v>7.4840764331210119E-2</v>
      </c>
      <c r="BV53" s="79" t="e">
        <f t="shared" si="46"/>
        <v>#N/A</v>
      </c>
      <c r="BW53" s="79" t="e">
        <f t="shared" si="46"/>
        <v>#N/A</v>
      </c>
      <c r="BX53" s="79" t="e">
        <f t="shared" si="46"/>
        <v>#N/A</v>
      </c>
      <c r="BY53" s="79" t="e">
        <f t="shared" si="46"/>
        <v>#N/A</v>
      </c>
      <c r="BZ53" s="79" t="e">
        <f t="shared" si="46"/>
        <v>#N/A</v>
      </c>
      <c r="CA53" s="79" t="e">
        <f t="shared" si="46"/>
        <v>#N/A</v>
      </c>
      <c r="CB53" s="79" t="e">
        <f t="shared" si="46"/>
        <v>#N/A</v>
      </c>
      <c r="CC53" s="79" t="e">
        <f t="shared" si="46"/>
        <v>#N/A</v>
      </c>
    </row>
    <row r="54" spans="1:81" ht="13" x14ac:dyDescent="0.3">
      <c r="A54" s="20" t="s">
        <v>81</v>
      </c>
      <c r="B54" s="21">
        <f>'Nom Revenue'!B54</f>
        <v>0</v>
      </c>
      <c r="C54" s="69" t="str">
        <f>IF(B54=0,"",VLOOKUP('Nom Revenue'!A54,'Commodity Code List'!$B$2:$C$18,2,FALSE))</f>
        <v/>
      </c>
      <c r="D54" s="69" t="str">
        <f>'Formatted Data'!E49</f>
        <v>M</v>
      </c>
      <c r="E54" s="69" t="str">
        <f>'Formatted Data'!F49</f>
        <v>X</v>
      </c>
      <c r="F54" s="69" t="str">
        <f>'Formatted Data'!G49</f>
        <v>X</v>
      </c>
      <c r="G54" s="119">
        <f>VLOOKUP(G$3*100+ROW($A54)-ROW($A$4)-3,'Formatted Data'!$A:$M,12,FALSE)</f>
        <v>23434</v>
      </c>
      <c r="H54" s="119">
        <f>VLOOKUP(H$3*100+ROW($A54)-ROW($A$4)-3,'Formatted Data'!$A:$M,12,FALSE)</f>
        <v>23501</v>
      </c>
      <c r="I54" s="119">
        <f>VLOOKUP(I$3*100+ROW($A54)-ROW($A$4)-3,'Formatted Data'!$A:$M,12,FALSE)</f>
        <v>26268</v>
      </c>
      <c r="J54" s="119">
        <f>VLOOKUP(J$3*100+ROW($A54)-ROW($A$4)-3,'Formatted Data'!$A:$M,12,FALSE)</f>
        <v>26704</v>
      </c>
      <c r="K54" s="119">
        <f>VLOOKUP(K$3*100+ROW($A54)-ROW($A$4)-3,'Formatted Data'!$A:$M,12,FALSE)</f>
        <v>26643</v>
      </c>
      <c r="L54" s="119">
        <f>VLOOKUP(L$3*100+ROW($A54)-ROW($A$4)-3,'Formatted Data'!$A:$M,12,FALSE)</f>
        <v>27683</v>
      </c>
      <c r="M54" s="119">
        <f>VLOOKUP(M$3*100+ROW($A54)-ROW($A$4)-3,'Formatted Data'!$A:$M,12,FALSE)</f>
        <v>27167</v>
      </c>
      <c r="N54" s="119">
        <f>VLOOKUP(N$3*100+ROW($A54)-ROW($A$4)-3,'Formatted Data'!$A:$M,12,FALSE)</f>
        <v>29127</v>
      </c>
      <c r="O54" s="119">
        <f>VLOOKUP(O$3*100+ROW($A54)-ROW($A$4)-3,'Formatted Data'!$A:$M,12,FALSE)</f>
        <v>30948</v>
      </c>
      <c r="P54" s="119">
        <f>VLOOKUP(P$3*100+ROW($A54)-ROW($A$4)-3,'Formatted Data'!$A:$M,12,FALSE)</f>
        <v>32462</v>
      </c>
      <c r="Q54" s="119">
        <f>VLOOKUP(Q$3*100+ROW($A54)-ROW($A$4)-3,'Formatted Data'!$A:$M,12,FALSE)</f>
        <v>31927</v>
      </c>
      <c r="R54" s="119">
        <f>VLOOKUP(R$3*100+ROW($A54)-ROW($A$4)-3,'Formatted Data'!$A:$M,12,FALSE)</f>
        <v>32660</v>
      </c>
      <c r="S54" s="119">
        <f>VLOOKUP(S$3*100+ROW($A54)-ROW($A$4)-3,'Formatted Data'!$A:$M,12,FALSE)</f>
        <v>34081</v>
      </c>
      <c r="T54" s="119">
        <f>VLOOKUP(T$3*100+ROW($A54)-ROW($A$4)-3,'Formatted Data'!$A:$M,12,FALSE)</f>
        <v>33360</v>
      </c>
      <c r="U54" s="119">
        <f>VLOOKUP(U$3*100+ROW($A54)-ROW($A$4)-3,'Formatted Data'!$A:$M,12,FALSE)</f>
        <v>34897</v>
      </c>
      <c r="V54" s="119">
        <f>VLOOKUP(V$3*100+ROW($A54)-ROW($A$4)-3,'Formatted Data'!$A:$M,12,FALSE)</f>
        <v>37035</v>
      </c>
      <c r="W54" s="119">
        <f>VLOOKUP(W$3*100+ROW($A54)-ROW($A$4)-3,'Formatted Data'!$A:$M,12,FALSE)</f>
        <v>35953</v>
      </c>
      <c r="X54" s="119">
        <f>VLOOKUP(X$3*100+ROW($A54)-ROW($A$4)-3,'Formatted Data'!$A:$M,12,FALSE)</f>
        <v>39663</v>
      </c>
      <c r="Y54" s="119">
        <f>VLOOKUP(Y$3*100+ROW($A54)-ROW($A$4)-3,'Formatted Data'!$A:$M,12,FALSE)</f>
        <v>41295</v>
      </c>
      <c r="Z54" s="119">
        <f>VLOOKUP(Z$3*100+ROW($A54)-ROW($A$4)-3,'Formatted Data'!$A:$M,12,FALSE)</f>
        <v>40466</v>
      </c>
      <c r="AA54" s="119">
        <f>VLOOKUP(AA$3*100+ROW($A54)-ROW($A$4)-3,'Formatted Data'!$A:$M,12,FALSE)</f>
        <v>42333</v>
      </c>
      <c r="AB54" s="119">
        <f>VLOOKUP(AB$3*100+ROW($A54)-ROW($A$4)-3,'Formatted Data'!$A:$M,12,FALSE)</f>
        <v>46251</v>
      </c>
      <c r="AC54" s="119">
        <f t="shared" si="21"/>
        <v>49675</v>
      </c>
      <c r="AD54" s="119">
        <f>VLOOKUP(AD$3*100+ROW($A54)-ROW($A$4),'Formatted Data'!$A:$M,12,FALSE)</f>
        <v>49675</v>
      </c>
      <c r="AE54" s="119">
        <f>VLOOKUP(AE$3*100+ROW($A54)-ROW($A$4),'Formatted Data'!$A:$M,12,FALSE)</f>
        <v>50972</v>
      </c>
      <c r="AF54" s="119">
        <f>VLOOKUP(AF$3*100+ROW($A54)-ROW($A$4),'Formatted Data'!$A:$M,12,FALSE)</f>
        <v>49084</v>
      </c>
      <c r="AG54" s="119">
        <f>VLOOKUP(AG$3*100+ROW($A54)-ROW($A$4),'Formatted Data'!$A:$M,12,FALSE)</f>
        <v>52895</v>
      </c>
      <c r="AH54" s="119">
        <f>VLOOKUP(AH$3*100+ROW($A54)-ROW($A$4),'Formatted Data'!$A:$M,12,FALSE)</f>
        <v>53460</v>
      </c>
      <c r="AI54" s="119">
        <f>VLOOKUP(AI$3*100+ROW($A54)-ROW($A$4),'Formatted Data'!$A:$M,12,FALSE)</f>
        <v>52285</v>
      </c>
      <c r="AJ54" s="119">
        <f>VLOOKUP(AJ$3*100+ROW($A54)-ROW($A$4),'Formatted Data'!$A:$M,12,FALSE)</f>
        <v>53858</v>
      </c>
      <c r="AK54" s="119">
        <f>VLOOKUP(AK$3*100+ROW($A54)-ROW($A$4),'Formatted Data'!$A:$M,12,FALSE)</f>
        <v>55309</v>
      </c>
      <c r="AL54" s="119">
        <f>AM54*(1/(1+'2015 Mileage Linking Factors'!K54))</f>
        <v>53276.185058056144</v>
      </c>
      <c r="AM54" s="119">
        <f>VLOOKUP(AM$3*100+ROW($A54)-ROW($A$4),'Formatted Data'!$A:$M,12,FALSE)</f>
        <v>55620</v>
      </c>
      <c r="AN54" s="119">
        <f>VLOOKUP(AN$3*100+ROW($A54)-ROW($A$4),'Formatted Data'!$A:$M,12,FALSE)</f>
        <v>55201</v>
      </c>
      <c r="AO54" s="119">
        <f>VLOOKUP(AO$3*100+ROW($A54)-ROW($A$4),'Formatted Data'!$A:$M,12,FALSE)</f>
        <v>58272</v>
      </c>
      <c r="AP54" s="119">
        <f>VLOOKUP(AP$3*100+ROW($A54)-ROW($A$4),'Formatted Data'!$A:$M,12,FALSE)</f>
        <v>61149</v>
      </c>
      <c r="AQ54" s="119">
        <f>VLOOKUP(AQ$3*100+ROW($A54)-ROW($A$4),'Formatted Data'!$A:$M,12,FALSE)</f>
        <v>62084</v>
      </c>
      <c r="AR54" s="119">
        <f>VLOOKUP(AR$3*100+ROW($A54)-ROW($A$4),'Formatted Data'!$A:$M,12,FALSE)</f>
        <v>59201</v>
      </c>
      <c r="AS54" s="119">
        <f>VLOOKUP(AS$3*100+ROW($A54)-ROW($A$4),'Formatted Data'!$A:$M,12,FALSE)</f>
        <v>63200</v>
      </c>
      <c r="AT54" s="119">
        <f>VLOOKUP(AT$3*100+ROW($A54)-ROW($A$4),'Formatted Data'!$A:$M,12,FALSE)</f>
        <v>63902</v>
      </c>
      <c r="AU54" s="119" t="e">
        <f>VLOOKUP(AU$3*100+ROW($A54)-ROW($A$4),'Formatted Data'!$A:$M,12,FALSE)</f>
        <v>#N/A</v>
      </c>
      <c r="AV54" s="119" t="e">
        <f>VLOOKUP(AV$3*100+ROW($A54)-ROW($A$4),'Formatted Data'!$A:$M,12,FALSE)</f>
        <v>#N/A</v>
      </c>
      <c r="AW54" s="119" t="e">
        <f>VLOOKUP(AW$3*100+ROW($A54)-ROW($A$4),'Formatted Data'!$A:$M,12,FALSE)</f>
        <v>#N/A</v>
      </c>
      <c r="AX54" s="119" t="e">
        <f>VLOOKUP(AX$3*100+ROW($A54)-ROW($A$4),'Formatted Data'!$A:$M,12,FALSE)</f>
        <v>#N/A</v>
      </c>
      <c r="AY54" s="119" t="e">
        <f>VLOOKUP(AY$3*100+ROW($A54)-ROW($A$4),'Formatted Data'!$A:$M,12,FALSE)</f>
        <v>#N/A</v>
      </c>
      <c r="AZ54" s="119" t="e">
        <f>VLOOKUP(AZ$3*100+ROW($A54)-ROW($A$4),'Formatted Data'!$A:$M,12,FALSE)</f>
        <v>#N/A</v>
      </c>
      <c r="BA54" s="119" t="e">
        <f>VLOOKUP(BA$3*100+ROW($A54)-ROW($A$4),'Formatted Data'!$A:$M,12,FALSE)</f>
        <v>#N/A</v>
      </c>
      <c r="BB54" s="119" t="e">
        <f>VLOOKUP(BB$3*100+ROW($A54)-ROW($A$4),'Formatted Data'!$A:$M,12,FALSE)</f>
        <v>#N/A</v>
      </c>
      <c r="BC54" s="119"/>
      <c r="BD54" s="79">
        <f t="shared" si="22"/>
        <v>4.6137498146592293E-2</v>
      </c>
      <c r="BE54" s="79">
        <f t="shared" si="43"/>
        <v>9.2551909857558012E-2</v>
      </c>
      <c r="BF54" s="111">
        <f t="shared" si="24"/>
        <v>7.403083176579961E-2</v>
      </c>
      <c r="BG54" s="79">
        <f t="shared" si="44"/>
        <v>2.6109713135380019E-2</v>
      </c>
      <c r="BH54" s="79">
        <f t="shared" si="45"/>
        <v>-3.7039943498391237E-2</v>
      </c>
      <c r="BI54" s="79">
        <f t="shared" si="35"/>
        <v>7.7642408931627438E-2</v>
      </c>
      <c r="BJ54" s="79">
        <f t="shared" si="36"/>
        <v>1.0681538897816534E-2</v>
      </c>
      <c r="BK54" s="79">
        <f t="shared" si="37"/>
        <v>-2.1979049756827518E-2</v>
      </c>
      <c r="BL54" s="79">
        <f t="shared" si="38"/>
        <v>3.0085110452328534E-2</v>
      </c>
      <c r="BM54" s="79">
        <f t="shared" si="39"/>
        <v>2.6941215789669126E-2</v>
      </c>
      <c r="BN54" s="79">
        <f t="shared" si="32"/>
        <v>-3.6753782240573019E-2</v>
      </c>
      <c r="BO54" s="79">
        <f t="shared" si="40"/>
        <v>-7.533261416756587E-3</v>
      </c>
      <c r="BP54" s="79">
        <f t="shared" si="46"/>
        <v>5.5633050125903472E-2</v>
      </c>
      <c r="BQ54" s="79">
        <f t="shared" si="46"/>
        <v>4.9371911037891181E-2</v>
      </c>
      <c r="BR54" s="79">
        <f t="shared" si="46"/>
        <v>1.5290519877675823E-2</v>
      </c>
      <c r="BS54" s="79">
        <f t="shared" si="46"/>
        <v>-4.6437085239353082E-2</v>
      </c>
      <c r="BT54" s="79">
        <f t="shared" si="46"/>
        <v>6.7549534636239361E-2</v>
      </c>
      <c r="BU54" s="79">
        <f t="shared" si="46"/>
        <v>1.1107594936708765E-2</v>
      </c>
      <c r="BV54" s="79" t="e">
        <f t="shared" si="46"/>
        <v>#N/A</v>
      </c>
      <c r="BW54" s="79" t="e">
        <f t="shared" si="46"/>
        <v>#N/A</v>
      </c>
      <c r="BX54" s="79" t="e">
        <f t="shared" si="46"/>
        <v>#N/A</v>
      </c>
      <c r="BY54" s="79" t="e">
        <f t="shared" si="46"/>
        <v>#N/A</v>
      </c>
      <c r="BZ54" s="79" t="e">
        <f t="shared" si="46"/>
        <v>#N/A</v>
      </c>
      <c r="CA54" s="79" t="e">
        <f t="shared" si="46"/>
        <v>#N/A</v>
      </c>
      <c r="CB54" s="79" t="e">
        <f t="shared" si="46"/>
        <v>#N/A</v>
      </c>
      <c r="CC54" s="79" t="e">
        <f t="shared" si="46"/>
        <v>#N/A</v>
      </c>
    </row>
    <row r="55" spans="1:81" ht="13" x14ac:dyDescent="0.3">
      <c r="A55" s="20" t="s">
        <v>81</v>
      </c>
      <c r="B55" s="21">
        <f>'Nom Revenue'!B55</f>
        <v>0</v>
      </c>
      <c r="C55" s="69" t="str">
        <f>IF(B55=0,"",VLOOKUP('Nom Revenue'!A55,'Commodity Code List'!$B$2:$C$18,2,FALSE))</f>
        <v/>
      </c>
      <c r="D55" s="69" t="str">
        <f>'Formatted Data'!E50</f>
        <v>L</v>
      </c>
      <c r="E55" s="69" t="str">
        <f>'Formatted Data'!F50</f>
        <v>X</v>
      </c>
      <c r="F55" s="69" t="str">
        <f>'Formatted Data'!G50</f>
        <v>X</v>
      </c>
      <c r="G55" s="119">
        <f>VLOOKUP(G$3*100+ROW($A55)-ROW($A$4)-3,'Formatted Data'!$A:$M,12,FALSE)</f>
        <v>56757</v>
      </c>
      <c r="H55" s="119">
        <f>VLOOKUP(H$3*100+ROW($A55)-ROW($A$4)-3,'Formatted Data'!$A:$M,12,FALSE)</f>
        <v>57434</v>
      </c>
      <c r="I55" s="119">
        <f>VLOOKUP(I$3*100+ROW($A55)-ROW($A$4)-3,'Formatted Data'!$A:$M,12,FALSE)</f>
        <v>62632</v>
      </c>
      <c r="J55" s="119">
        <f>VLOOKUP(J$3*100+ROW($A55)-ROW($A$4)-3,'Formatted Data'!$A:$M,12,FALSE)</f>
        <v>66985</v>
      </c>
      <c r="K55" s="119">
        <f>VLOOKUP(K$3*100+ROW($A55)-ROW($A$4)-3,'Formatted Data'!$A:$M,12,FALSE)</f>
        <v>66581</v>
      </c>
      <c r="L55" s="119">
        <f>VLOOKUP(L$3*100+ROW($A55)-ROW($A$4)-3,'Formatted Data'!$A:$M,12,FALSE)</f>
        <v>69498</v>
      </c>
      <c r="M55" s="119">
        <f>VLOOKUP(M$3*100+ROW($A55)-ROW($A$4)-3,'Formatted Data'!$A:$M,12,FALSE)</f>
        <v>68438</v>
      </c>
      <c r="N55" s="119">
        <f>VLOOKUP(N$3*100+ROW($A55)-ROW($A$4)-3,'Formatted Data'!$A:$M,12,FALSE)</f>
        <v>72660</v>
      </c>
      <c r="O55" s="119">
        <f>VLOOKUP(O$3*100+ROW($A55)-ROW($A$4)-3,'Formatted Data'!$A:$M,12,FALSE)</f>
        <v>76377</v>
      </c>
      <c r="P55" s="119">
        <f>VLOOKUP(P$3*100+ROW($A55)-ROW($A$4)-3,'Formatted Data'!$A:$M,12,FALSE)</f>
        <v>81616</v>
      </c>
      <c r="Q55" s="119">
        <f>VLOOKUP(Q$3*100+ROW($A55)-ROW($A$4)-3,'Formatted Data'!$A:$M,12,FALSE)</f>
        <v>82833</v>
      </c>
      <c r="R55" s="119">
        <f>VLOOKUP(R$3*100+ROW($A55)-ROW($A$4)-3,'Formatted Data'!$A:$M,12,FALSE)</f>
        <v>88457</v>
      </c>
      <c r="S55" s="119">
        <f>VLOOKUP(S$3*100+ROW($A55)-ROW($A$4)-3,'Formatted Data'!$A:$M,12,FALSE)</f>
        <v>89307</v>
      </c>
      <c r="T55" s="119">
        <f>VLOOKUP(T$3*100+ROW($A55)-ROW($A$4)-3,'Formatted Data'!$A:$M,12,FALSE)</f>
        <v>89756</v>
      </c>
      <c r="U55" s="119">
        <f>VLOOKUP(U$3*100+ROW($A55)-ROW($A$4)-3,'Formatted Data'!$A:$M,12,FALSE)</f>
        <v>92570</v>
      </c>
      <c r="V55" s="119">
        <f>VLOOKUP(V$3*100+ROW($A55)-ROW($A$4)-3,'Formatted Data'!$A:$M,12,FALSE)</f>
        <v>98589</v>
      </c>
      <c r="W55" s="119">
        <f>VLOOKUP(W$3*100+ROW($A55)-ROW($A$4)-3,'Formatted Data'!$A:$M,12,FALSE)</f>
        <v>98753</v>
      </c>
      <c r="X55" s="119">
        <f>VLOOKUP(X$3*100+ROW($A55)-ROW($A$4)-3,'Formatted Data'!$A:$M,12,FALSE)</f>
        <v>99088</v>
      </c>
      <c r="Y55" s="119">
        <f>VLOOKUP(Y$3*100+ROW($A55)-ROW($A$4)-3,'Formatted Data'!$A:$M,12,FALSE)</f>
        <v>107252</v>
      </c>
      <c r="Z55" s="119">
        <f>VLOOKUP(Z$3*100+ROW($A55)-ROW($A$4)-3,'Formatted Data'!$A:$M,12,FALSE)</f>
        <v>111002</v>
      </c>
      <c r="AA55" s="119">
        <f>VLOOKUP(AA$3*100+ROW($A55)-ROW($A$4)-3,'Formatted Data'!$A:$M,12,FALSE)</f>
        <v>110272</v>
      </c>
      <c r="AB55" s="119">
        <f>VLOOKUP(AB$3*100+ROW($A55)-ROW($A$4)-3,'Formatted Data'!$A:$M,12,FALSE)</f>
        <v>111702</v>
      </c>
      <c r="AC55" s="119">
        <f t="shared" si="21"/>
        <v>112594</v>
      </c>
      <c r="AD55" s="119">
        <f>VLOOKUP(AD$3*100+ROW($A55)-ROW($A$4),'Formatted Data'!$A:$M,12,FALSE)</f>
        <v>112594</v>
      </c>
      <c r="AE55" s="119">
        <f>VLOOKUP(AE$3*100+ROW($A55)-ROW($A$4),'Formatted Data'!$A:$M,12,FALSE)</f>
        <v>107578</v>
      </c>
      <c r="AF55" s="119">
        <f>VLOOKUP(AF$3*100+ROW($A55)-ROW($A$4),'Formatted Data'!$A:$M,12,FALSE)</f>
        <v>98241</v>
      </c>
      <c r="AG55" s="119">
        <f>VLOOKUP(AG$3*100+ROW($A55)-ROW($A$4),'Formatted Data'!$A:$M,12,FALSE)</f>
        <v>114696</v>
      </c>
      <c r="AH55" s="119">
        <f>VLOOKUP(AH$3*100+ROW($A55)-ROW($A$4),'Formatted Data'!$A:$M,12,FALSE)</f>
        <v>117904</v>
      </c>
      <c r="AI55" s="119">
        <f>VLOOKUP(AI$3*100+ROW($A55)-ROW($A$4),'Formatted Data'!$A:$M,12,FALSE)</f>
        <v>116534</v>
      </c>
      <c r="AJ55" s="119">
        <f>VLOOKUP(AJ$3*100+ROW($A55)-ROW($A$4),'Formatted Data'!$A:$M,12,FALSE)</f>
        <v>120268</v>
      </c>
      <c r="AK55" s="119">
        <f>VLOOKUP(AK$3*100+ROW($A55)-ROW($A$4),'Formatted Data'!$A:$M,12,FALSE)</f>
        <v>127784</v>
      </c>
      <c r="AL55" s="119">
        <f>AM55*(1/(1+'2015 Mileage Linking Factors'!K55))</f>
        <v>141607.18033850857</v>
      </c>
      <c r="AM55" s="119">
        <f>VLOOKUP(AM$3*100+ROW($A55)-ROW($A$4),'Formatted Data'!$A:$M,12,FALSE)</f>
        <v>147837</v>
      </c>
      <c r="AN55" s="119">
        <f>VLOOKUP(AN$3*100+ROW($A55)-ROW($A$4),'Formatted Data'!$A:$M,12,FALSE)</f>
        <v>144295</v>
      </c>
      <c r="AO55" s="119">
        <f>VLOOKUP(AO$3*100+ROW($A55)-ROW($A$4),'Formatted Data'!$A:$M,12,FALSE)</f>
        <v>147704</v>
      </c>
      <c r="AP55" s="119">
        <f>VLOOKUP(AP$3*100+ROW($A55)-ROW($A$4),'Formatted Data'!$A:$M,12,FALSE)</f>
        <v>152608</v>
      </c>
      <c r="AQ55" s="119">
        <f>VLOOKUP(AQ$3*100+ROW($A55)-ROW($A$4),'Formatted Data'!$A:$M,12,FALSE)</f>
        <v>143205</v>
      </c>
      <c r="AR55" s="119">
        <f>VLOOKUP(AR$3*100+ROW($A55)-ROW($A$4),'Formatted Data'!$A:$M,12,FALSE)</f>
        <v>132119</v>
      </c>
      <c r="AS55" s="119">
        <f>VLOOKUP(AS$3*100+ROW($A55)-ROW($A$4),'Formatted Data'!$A:$M,12,FALSE)</f>
        <v>149662</v>
      </c>
      <c r="AT55" s="119">
        <f>VLOOKUP(AT$3*100+ROW($A55)-ROW($A$4),'Formatted Data'!$A:$M,12,FALSE)</f>
        <v>129652</v>
      </c>
      <c r="AU55" s="119" t="e">
        <f>VLOOKUP(AU$3*100+ROW($A55)-ROW($A$4),'Formatted Data'!$A:$M,12,FALSE)</f>
        <v>#N/A</v>
      </c>
      <c r="AV55" s="119" t="e">
        <f>VLOOKUP(AV$3*100+ROW($A55)-ROW($A$4),'Formatted Data'!$A:$M,12,FALSE)</f>
        <v>#N/A</v>
      </c>
      <c r="AW55" s="119" t="e">
        <f>VLOOKUP(AW$3*100+ROW($A55)-ROW($A$4),'Formatted Data'!$A:$M,12,FALSE)</f>
        <v>#N/A</v>
      </c>
      <c r="AX55" s="119" t="e">
        <f>VLOOKUP(AX$3*100+ROW($A55)-ROW($A$4),'Formatted Data'!$A:$M,12,FALSE)</f>
        <v>#N/A</v>
      </c>
      <c r="AY55" s="119" t="e">
        <f>VLOOKUP(AY$3*100+ROW($A55)-ROW($A$4),'Formatted Data'!$A:$M,12,FALSE)</f>
        <v>#N/A</v>
      </c>
      <c r="AZ55" s="119" t="e">
        <f>VLOOKUP(AZ$3*100+ROW($A55)-ROW($A$4),'Formatted Data'!$A:$M,12,FALSE)</f>
        <v>#N/A</v>
      </c>
      <c r="BA55" s="119" t="e">
        <f>VLOOKUP(BA$3*100+ROW($A55)-ROW($A$4),'Formatted Data'!$A:$M,12,FALSE)</f>
        <v>#N/A</v>
      </c>
      <c r="BB55" s="119" t="e">
        <f>VLOOKUP(BB$3*100+ROW($A55)-ROW($A$4),'Formatted Data'!$A:$M,12,FALSE)</f>
        <v>#N/A</v>
      </c>
      <c r="BC55" s="119"/>
      <c r="BD55" s="79">
        <f t="shared" si="22"/>
        <v>-6.5764580818363783E-3</v>
      </c>
      <c r="BE55" s="79">
        <f t="shared" si="43"/>
        <v>1.2967933836331991E-2</v>
      </c>
      <c r="BF55" s="111">
        <f t="shared" si="24"/>
        <v>7.9855329358471394E-3</v>
      </c>
      <c r="BG55" s="79">
        <f t="shared" si="44"/>
        <v>-4.4549443131960853E-2</v>
      </c>
      <c r="BH55" s="79">
        <f t="shared" si="45"/>
        <v>-8.6792838684489393E-2</v>
      </c>
      <c r="BI55" s="79">
        <f t="shared" si="35"/>
        <v>0.16749625919931588</v>
      </c>
      <c r="BJ55" s="79">
        <f t="shared" si="36"/>
        <v>2.7969589174862142E-2</v>
      </c>
      <c r="BK55" s="79">
        <f t="shared" si="37"/>
        <v>-1.1619622743927249E-2</v>
      </c>
      <c r="BL55" s="79">
        <f t="shared" si="38"/>
        <v>3.2042150788611057E-2</v>
      </c>
      <c r="BM55" s="79">
        <f t="shared" si="39"/>
        <v>6.2493763927229162E-2</v>
      </c>
      <c r="BN55" s="79">
        <f t="shared" si="32"/>
        <v>0.10817614363698569</v>
      </c>
      <c r="BO55" s="79">
        <f t="shared" si="40"/>
        <v>-2.3958819510677354E-2</v>
      </c>
      <c r="BP55" s="79">
        <f t="shared" si="46"/>
        <v>2.3625212238816307E-2</v>
      </c>
      <c r="BQ55" s="79">
        <f t="shared" si="46"/>
        <v>3.3201538211558246E-2</v>
      </c>
      <c r="BR55" s="79">
        <f t="shared" si="46"/>
        <v>-6.1615380582931478E-2</v>
      </c>
      <c r="BS55" s="79">
        <f t="shared" si="46"/>
        <v>-7.7413498132048453E-2</v>
      </c>
      <c r="BT55" s="79">
        <f t="shared" si="46"/>
        <v>0.13278181033765013</v>
      </c>
      <c r="BU55" s="79">
        <f t="shared" si="46"/>
        <v>-0.13370127353636863</v>
      </c>
      <c r="BV55" s="79" t="e">
        <f t="shared" si="46"/>
        <v>#N/A</v>
      </c>
      <c r="BW55" s="79" t="e">
        <f t="shared" si="46"/>
        <v>#N/A</v>
      </c>
      <c r="BX55" s="79" t="e">
        <f t="shared" si="46"/>
        <v>#N/A</v>
      </c>
      <c r="BY55" s="79" t="e">
        <f t="shared" si="46"/>
        <v>#N/A</v>
      </c>
      <c r="BZ55" s="79" t="e">
        <f t="shared" si="46"/>
        <v>#N/A</v>
      </c>
      <c r="CA55" s="79" t="e">
        <f t="shared" si="46"/>
        <v>#N/A</v>
      </c>
      <c r="CB55" s="79" t="e">
        <f t="shared" si="46"/>
        <v>#N/A</v>
      </c>
      <c r="CC55" s="79" t="e">
        <f t="shared" si="46"/>
        <v>#N/A</v>
      </c>
    </row>
    <row r="56" spans="1:81" ht="13" x14ac:dyDescent="0.3">
      <c r="A56" s="18" t="s">
        <v>52</v>
      </c>
      <c r="B56" s="19">
        <f>'Nom Revenue'!B56</f>
        <v>1</v>
      </c>
      <c r="C56" s="63" t="str">
        <f>IF(B56=0,"",VLOOKUP('Nom Revenue'!A56,'Commodity Code List'!$B$2:$C$18,2,FALSE))</f>
        <v>29</v>
      </c>
      <c r="D56" s="63" t="str">
        <f>'Formatted Data'!E51</f>
        <v>S</v>
      </c>
      <c r="E56" s="63" t="str">
        <f>'Formatted Data'!F51</f>
        <v>X</v>
      </c>
      <c r="F56" s="63" t="str">
        <f>'Formatted Data'!G51</f>
        <v>X</v>
      </c>
      <c r="G56" s="118">
        <f>VLOOKUP(G$3*100+ROW($A56)-ROW($A$4)-3,'Formatted Data'!$A:$M,12,FALSE)</f>
        <v>5356</v>
      </c>
      <c r="H56" s="118">
        <f>VLOOKUP(H$3*100+ROW($A56)-ROW($A$4)-3,'Formatted Data'!$A:$M,12,FALSE)</f>
        <v>4960</v>
      </c>
      <c r="I56" s="118">
        <f>VLOOKUP(I$3*100+ROW($A56)-ROW($A$4)-3,'Formatted Data'!$A:$M,12,FALSE)</f>
        <v>5700</v>
      </c>
      <c r="J56" s="118">
        <f>VLOOKUP(J$3*100+ROW($A56)-ROW($A$4)-3,'Formatted Data'!$A:$M,12,FALSE)</f>
        <v>6309</v>
      </c>
      <c r="K56" s="118">
        <f>VLOOKUP(K$3*100+ROW($A56)-ROW($A$4)-3,'Formatted Data'!$A:$M,12,FALSE)</f>
        <v>6071</v>
      </c>
      <c r="L56" s="118">
        <f>VLOOKUP(L$3*100+ROW($A56)-ROW($A$4)-3,'Formatted Data'!$A:$M,12,FALSE)</f>
        <v>6113</v>
      </c>
      <c r="M56" s="118">
        <f>VLOOKUP(M$3*100+ROW($A56)-ROW($A$4)-3,'Formatted Data'!$A:$M,12,FALSE)</f>
        <v>5715</v>
      </c>
      <c r="N56" s="118">
        <f>VLOOKUP(N$3*100+ROW($A56)-ROW($A$4)-3,'Formatted Data'!$A:$M,12,FALSE)</f>
        <v>6518</v>
      </c>
      <c r="O56" s="118">
        <f>VLOOKUP(O$3*100+ROW($A56)-ROW($A$4)-3,'Formatted Data'!$A:$M,12,FALSE)</f>
        <v>6335</v>
      </c>
      <c r="P56" s="118">
        <f>VLOOKUP(P$3*100+ROW($A56)-ROW($A$4)-3,'Formatted Data'!$A:$M,12,FALSE)</f>
        <v>6233</v>
      </c>
      <c r="Q56" s="118">
        <f>VLOOKUP(Q$3*100+ROW($A56)-ROW($A$4)-3,'Formatted Data'!$A:$M,12,FALSE)</f>
        <v>5969</v>
      </c>
      <c r="R56" s="118">
        <f>VLOOKUP(R$3*100+ROW($A56)-ROW($A$4)-3,'Formatted Data'!$A:$M,12,FALSE)</f>
        <v>6837</v>
      </c>
      <c r="S56" s="118">
        <f>VLOOKUP(S$3*100+ROW($A56)-ROW($A$4)-3,'Formatted Data'!$A:$M,12,FALSE)</f>
        <v>7163</v>
      </c>
      <c r="T56" s="118">
        <f>VLOOKUP(T$3*100+ROW($A56)-ROW($A$4)-3,'Formatted Data'!$A:$M,12,FALSE)</f>
        <v>6169</v>
      </c>
      <c r="U56" s="118">
        <f>VLOOKUP(U$3*100+ROW($A56)-ROW($A$4)-3,'Formatted Data'!$A:$M,12,FALSE)</f>
        <v>5840</v>
      </c>
      <c r="V56" s="118">
        <f>VLOOKUP(V$3*100+ROW($A56)-ROW($A$4)-3,'Formatted Data'!$A:$M,12,FALSE)</f>
        <v>6163</v>
      </c>
      <c r="W56" s="118">
        <f>VLOOKUP(W$3*100+ROW($A56)-ROW($A$4)-3,'Formatted Data'!$A:$M,12,FALSE)</f>
        <v>6078</v>
      </c>
      <c r="X56" s="118">
        <f>VLOOKUP(X$3*100+ROW($A56)-ROW($A$4)-3,'Formatted Data'!$A:$M,12,FALSE)</f>
        <v>5929</v>
      </c>
      <c r="Y56" s="118">
        <f>VLOOKUP(Y$3*100+ROW($A56)-ROW($A$4)-3,'Formatted Data'!$A:$M,12,FALSE)</f>
        <v>7159</v>
      </c>
      <c r="Z56" s="118">
        <f>VLOOKUP(Z$3*100+ROW($A56)-ROW($A$4)-3,'Formatted Data'!$A:$M,12,FALSE)</f>
        <v>6961</v>
      </c>
      <c r="AA56" s="118">
        <f>VLOOKUP(AA$3*100+ROW($A56)-ROW($A$4)-3,'Formatted Data'!$A:$M,12,FALSE)</f>
        <v>7811</v>
      </c>
      <c r="AB56" s="118">
        <f>VLOOKUP(AB$3*100+ROW($A56)-ROW($A$4)-3,'Formatted Data'!$A:$M,12,FALSE)</f>
        <v>7712</v>
      </c>
      <c r="AC56" s="118">
        <f t="shared" si="21"/>
        <v>7675</v>
      </c>
      <c r="AD56" s="118">
        <f>VLOOKUP(AD$3*100+ROW($A56)-ROW($A$4),'Formatted Data'!$A:$M,12,FALSE)</f>
        <v>7675</v>
      </c>
      <c r="AE56" s="118">
        <f>VLOOKUP(AE$3*100+ROW($A56)-ROW($A$4),'Formatted Data'!$A:$M,12,FALSE)</f>
        <v>5568</v>
      </c>
      <c r="AF56" s="118">
        <f>VLOOKUP(AF$3*100+ROW($A56)-ROW($A$4),'Formatted Data'!$A:$M,12,FALSE)</f>
        <v>4094</v>
      </c>
      <c r="AG56" s="118">
        <f>VLOOKUP(AG$3*100+ROW($A56)-ROW($A$4),'Formatted Data'!$A:$M,12,FALSE)</f>
        <v>4854</v>
      </c>
      <c r="AH56" s="118">
        <f>VLOOKUP(AH$3*100+ROW($A56)-ROW($A$4),'Formatted Data'!$A:$M,12,FALSE)</f>
        <v>4681</v>
      </c>
      <c r="AI56" s="118">
        <f>VLOOKUP(AI$3*100+ROW($A56)-ROW($A$4),'Formatted Data'!$A:$M,12,FALSE)</f>
        <v>4821</v>
      </c>
      <c r="AJ56" s="118">
        <f>VLOOKUP(AJ$3*100+ROW($A56)-ROW($A$4),'Formatted Data'!$A:$M,12,FALSE)</f>
        <v>4657</v>
      </c>
      <c r="AK56" s="118">
        <f>VLOOKUP(AK$3*100+ROW($A56)-ROW($A$4),'Formatted Data'!$A:$M,12,FALSE)</f>
        <v>5168</v>
      </c>
      <c r="AL56" s="118">
        <f>AM56*(1/(1+'2015 Mileage Linking Factors'!K56))</f>
        <v>4765.354560658564</v>
      </c>
      <c r="AM56" s="118">
        <f>VLOOKUP(AM$3*100+ROW($A56)-ROW($A$4),'Formatted Data'!$A:$M,12,FALSE)</f>
        <v>4975</v>
      </c>
      <c r="AN56" s="118">
        <f>VLOOKUP(AN$3*100+ROW($A56)-ROW($A$4),'Formatted Data'!$A:$M,12,FALSE)</f>
        <v>6683</v>
      </c>
      <c r="AO56" s="118">
        <f>VLOOKUP(AO$3*100+ROW($A56)-ROW($A$4),'Formatted Data'!$A:$M,12,FALSE)</f>
        <v>6788</v>
      </c>
      <c r="AP56" s="118">
        <f>VLOOKUP(AP$3*100+ROW($A56)-ROW($A$4),'Formatted Data'!$A:$M,12,FALSE)</f>
        <v>7238</v>
      </c>
      <c r="AQ56" s="118">
        <f>VLOOKUP(AQ$3*100+ROW($A56)-ROW($A$4),'Formatted Data'!$A:$M,12,FALSE)</f>
        <v>7657</v>
      </c>
      <c r="AR56" s="118">
        <f>VLOOKUP(AR$3*100+ROW($A56)-ROW($A$4),'Formatted Data'!$A:$M,12,FALSE)</f>
        <v>7325</v>
      </c>
      <c r="AS56" s="118">
        <f>VLOOKUP(AS$3*100+ROW($A56)-ROW($A$4),'Formatted Data'!$A:$M,12,FALSE)</f>
        <v>7212</v>
      </c>
      <c r="AT56" s="118">
        <f>VLOOKUP(AT$3*100+ROW($A56)-ROW($A$4),'Formatted Data'!$A:$M,12,FALSE)</f>
        <v>7400</v>
      </c>
      <c r="AU56" s="118" t="e">
        <f>VLOOKUP(AU$3*100+ROW($A56)-ROW($A$4),'Formatted Data'!$A:$M,12,FALSE)</f>
        <v>#N/A</v>
      </c>
      <c r="AV56" s="118" t="e">
        <f>VLOOKUP(AV$3*100+ROW($A56)-ROW($A$4),'Formatted Data'!$A:$M,12,FALSE)</f>
        <v>#N/A</v>
      </c>
      <c r="AW56" s="118" t="e">
        <f>VLOOKUP(AW$3*100+ROW($A56)-ROW($A$4),'Formatted Data'!$A:$M,12,FALSE)</f>
        <v>#N/A</v>
      </c>
      <c r="AX56" s="118" t="e">
        <f>VLOOKUP(AX$3*100+ROW($A56)-ROW($A$4),'Formatted Data'!$A:$M,12,FALSE)</f>
        <v>#N/A</v>
      </c>
      <c r="AY56" s="118" t="e">
        <f>VLOOKUP(AY$3*100+ROW($A56)-ROW($A$4),'Formatted Data'!$A:$M,12,FALSE)</f>
        <v>#N/A</v>
      </c>
      <c r="AZ56" s="118" t="e">
        <f>VLOOKUP(AZ$3*100+ROW($A56)-ROW($A$4),'Formatted Data'!$A:$M,12,FALSE)</f>
        <v>#N/A</v>
      </c>
      <c r="BA56" s="118" t="e">
        <f>VLOOKUP(BA$3*100+ROW($A56)-ROW($A$4),'Formatted Data'!$A:$M,12,FALSE)</f>
        <v>#N/A</v>
      </c>
      <c r="BB56" s="118" t="e">
        <f>VLOOKUP(BB$3*100+ROW($A56)-ROW($A$4),'Formatted Data'!$A:$M,12,FALSE)</f>
        <v>#N/A</v>
      </c>
      <c r="BC56" s="118"/>
      <c r="BD56" s="78">
        <f t="shared" si="22"/>
        <v>0.12210889240051714</v>
      </c>
      <c r="BE56" s="78">
        <f t="shared" si="43"/>
        <v>-1.2674433491230319E-2</v>
      </c>
      <c r="BF56" s="78">
        <f t="shared" si="24"/>
        <v>-4.7977178423236344E-3</v>
      </c>
      <c r="BG56" s="78">
        <f t="shared" si="44"/>
        <v>-0.27452768729641697</v>
      </c>
      <c r="BH56" s="78">
        <f t="shared" si="45"/>
        <v>-0.26472701149425293</v>
      </c>
      <c r="BI56" s="78">
        <f t="shared" si="35"/>
        <v>0.18563751831949205</v>
      </c>
      <c r="BJ56" s="78">
        <f t="shared" si="36"/>
        <v>-3.5640708693860712E-2</v>
      </c>
      <c r="BK56" s="78">
        <f t="shared" si="37"/>
        <v>2.9908139286477287E-2</v>
      </c>
      <c r="BL56" s="78">
        <f t="shared" si="38"/>
        <v>-3.4017838622692365E-2</v>
      </c>
      <c r="BM56" s="78">
        <f t="shared" si="39"/>
        <v>0.10972729224822841</v>
      </c>
      <c r="BN56" s="78">
        <f t="shared" si="32"/>
        <v>-7.7911269222414092E-2</v>
      </c>
      <c r="BO56" s="78">
        <f t="shared" si="40"/>
        <v>0.34331658291457279</v>
      </c>
      <c r="BP56" s="78">
        <f t="shared" si="46"/>
        <v>1.5711506808319564E-2</v>
      </c>
      <c r="BQ56" s="78">
        <f t="shared" si="46"/>
        <v>6.6293459045374092E-2</v>
      </c>
      <c r="BR56" s="78">
        <f t="shared" si="46"/>
        <v>5.788891959104725E-2</v>
      </c>
      <c r="BS56" s="78">
        <f t="shared" si="46"/>
        <v>-4.3359017892124818E-2</v>
      </c>
      <c r="BT56" s="78">
        <f t="shared" si="46"/>
        <v>-1.5426621160409604E-2</v>
      </c>
      <c r="BU56" s="78">
        <f t="shared" si="46"/>
        <v>2.6067665002773133E-2</v>
      </c>
      <c r="BV56" s="78" t="e">
        <f t="shared" si="46"/>
        <v>#N/A</v>
      </c>
      <c r="BW56" s="78" t="e">
        <f t="shared" si="46"/>
        <v>#N/A</v>
      </c>
      <c r="BX56" s="78" t="e">
        <f t="shared" si="46"/>
        <v>#N/A</v>
      </c>
      <c r="BY56" s="78" t="e">
        <f t="shared" si="46"/>
        <v>#N/A</v>
      </c>
      <c r="BZ56" s="78" t="e">
        <f t="shared" si="46"/>
        <v>#N/A</v>
      </c>
      <c r="CA56" s="78" t="e">
        <f t="shared" si="46"/>
        <v>#N/A</v>
      </c>
      <c r="CB56" s="78" t="e">
        <f t="shared" si="46"/>
        <v>#N/A</v>
      </c>
      <c r="CC56" s="78" t="e">
        <f t="shared" si="46"/>
        <v>#N/A</v>
      </c>
    </row>
    <row r="57" spans="1:81" ht="13" x14ac:dyDescent="0.3">
      <c r="A57" s="18" t="s">
        <v>81</v>
      </c>
      <c r="B57" s="19">
        <f>'Nom Revenue'!B57</f>
        <v>0</v>
      </c>
      <c r="C57" s="63" t="str">
        <f>IF(B57=0,"",VLOOKUP('Nom Revenue'!A57,'Commodity Code List'!$B$2:$C$18,2,FALSE))</f>
        <v/>
      </c>
      <c r="D57" s="63" t="str">
        <f>'Formatted Data'!E52</f>
        <v>M</v>
      </c>
      <c r="E57" s="63" t="str">
        <f>'Formatted Data'!F52</f>
        <v>X</v>
      </c>
      <c r="F57" s="63" t="str">
        <f>'Formatted Data'!G52</f>
        <v>X</v>
      </c>
      <c r="G57" s="118">
        <f>VLOOKUP(G$3*100+ROW($A57)-ROW($A$4)-3,'Formatted Data'!$A:$M,12,FALSE)</f>
        <v>6383</v>
      </c>
      <c r="H57" s="118">
        <f>VLOOKUP(H$3*100+ROW($A57)-ROW($A$4)-3,'Formatted Data'!$A:$M,12,FALSE)</f>
        <v>5534</v>
      </c>
      <c r="I57" s="118">
        <f>VLOOKUP(I$3*100+ROW($A57)-ROW($A$4)-3,'Formatted Data'!$A:$M,12,FALSE)</f>
        <v>6181</v>
      </c>
      <c r="J57" s="118">
        <f>VLOOKUP(J$3*100+ROW($A57)-ROW($A$4)-3,'Formatted Data'!$A:$M,12,FALSE)</f>
        <v>6788</v>
      </c>
      <c r="K57" s="118">
        <f>VLOOKUP(K$3*100+ROW($A57)-ROW($A$4)-3,'Formatted Data'!$A:$M,12,FALSE)</f>
        <v>7474</v>
      </c>
      <c r="L57" s="118">
        <f>VLOOKUP(L$3*100+ROW($A57)-ROW($A$4)-3,'Formatted Data'!$A:$M,12,FALSE)</f>
        <v>7705</v>
      </c>
      <c r="M57" s="118">
        <f>VLOOKUP(M$3*100+ROW($A57)-ROW($A$4)-3,'Formatted Data'!$A:$M,12,FALSE)</f>
        <v>6319</v>
      </c>
      <c r="N57" s="118">
        <f>VLOOKUP(N$3*100+ROW($A57)-ROW($A$4)-3,'Formatted Data'!$A:$M,12,FALSE)</f>
        <v>7558</v>
      </c>
      <c r="O57" s="118">
        <f>VLOOKUP(O$3*100+ROW($A57)-ROW($A$4)-3,'Formatted Data'!$A:$M,12,FALSE)</f>
        <v>7658</v>
      </c>
      <c r="P57" s="118">
        <f>VLOOKUP(P$3*100+ROW($A57)-ROW($A$4)-3,'Formatted Data'!$A:$M,12,FALSE)</f>
        <v>8070</v>
      </c>
      <c r="Q57" s="118">
        <f>VLOOKUP(Q$3*100+ROW($A57)-ROW($A$4)-3,'Formatted Data'!$A:$M,12,FALSE)</f>
        <v>8623</v>
      </c>
      <c r="R57" s="118">
        <f>VLOOKUP(R$3*100+ROW($A57)-ROW($A$4)-3,'Formatted Data'!$A:$M,12,FALSE)</f>
        <v>8738</v>
      </c>
      <c r="S57" s="118">
        <f>VLOOKUP(S$3*100+ROW($A57)-ROW($A$4)-3,'Formatted Data'!$A:$M,12,FALSE)</f>
        <v>8837</v>
      </c>
      <c r="T57" s="118">
        <f>VLOOKUP(T$3*100+ROW($A57)-ROW($A$4)-3,'Formatted Data'!$A:$M,12,FALSE)</f>
        <v>9261</v>
      </c>
      <c r="U57" s="118">
        <f>VLOOKUP(U$3*100+ROW($A57)-ROW($A$4)-3,'Formatted Data'!$A:$M,12,FALSE)</f>
        <v>9238</v>
      </c>
      <c r="V57" s="118">
        <f>VLOOKUP(V$3*100+ROW($A57)-ROW($A$4)-3,'Formatted Data'!$A:$M,12,FALSE)</f>
        <v>9436</v>
      </c>
      <c r="W57" s="118">
        <f>VLOOKUP(W$3*100+ROW($A57)-ROW($A$4)-3,'Formatted Data'!$A:$M,12,FALSE)</f>
        <v>9370</v>
      </c>
      <c r="X57" s="118">
        <f>VLOOKUP(X$3*100+ROW($A57)-ROW($A$4)-3,'Formatted Data'!$A:$M,12,FALSE)</f>
        <v>10085</v>
      </c>
      <c r="Y57" s="118">
        <f>VLOOKUP(Y$3*100+ROW($A57)-ROW($A$4)-3,'Formatted Data'!$A:$M,12,FALSE)</f>
        <v>12669</v>
      </c>
      <c r="Z57" s="118">
        <f>VLOOKUP(Z$3*100+ROW($A57)-ROW($A$4)-3,'Formatted Data'!$A:$M,12,FALSE)</f>
        <v>13559</v>
      </c>
      <c r="AA57" s="118">
        <f>VLOOKUP(AA$3*100+ROW($A57)-ROW($A$4)-3,'Formatted Data'!$A:$M,12,FALSE)</f>
        <v>13673</v>
      </c>
      <c r="AB57" s="118">
        <f>VLOOKUP(AB$3*100+ROW($A57)-ROW($A$4)-3,'Formatted Data'!$A:$M,12,FALSE)</f>
        <v>14003</v>
      </c>
      <c r="AC57" s="118">
        <f t="shared" si="21"/>
        <v>13855</v>
      </c>
      <c r="AD57" s="118">
        <f>VLOOKUP(AD$3*100+ROW($A57)-ROW($A$4),'Formatted Data'!$A:$M,12,FALSE)</f>
        <v>13855</v>
      </c>
      <c r="AE57" s="118">
        <f>VLOOKUP(AE$3*100+ROW($A57)-ROW($A$4),'Formatted Data'!$A:$M,12,FALSE)</f>
        <v>11372</v>
      </c>
      <c r="AF57" s="118">
        <f>VLOOKUP(AF$3*100+ROW($A57)-ROW($A$4),'Formatted Data'!$A:$M,12,FALSE)</f>
        <v>10387</v>
      </c>
      <c r="AG57" s="118">
        <f>VLOOKUP(AG$3*100+ROW($A57)-ROW($A$4),'Formatted Data'!$A:$M,12,FALSE)</f>
        <v>10373</v>
      </c>
      <c r="AH57" s="118">
        <f>VLOOKUP(AH$3*100+ROW($A57)-ROW($A$4),'Formatted Data'!$A:$M,12,FALSE)</f>
        <v>10443</v>
      </c>
      <c r="AI57" s="118">
        <f>VLOOKUP(AI$3*100+ROW($A57)-ROW($A$4),'Formatted Data'!$A:$M,12,FALSE)</f>
        <v>11532</v>
      </c>
      <c r="AJ57" s="118">
        <f>VLOOKUP(AJ$3*100+ROW($A57)-ROW($A$4),'Formatted Data'!$A:$M,12,FALSE)</f>
        <v>11932</v>
      </c>
      <c r="AK57" s="118">
        <f>VLOOKUP(AK$3*100+ROW($A57)-ROW($A$4),'Formatted Data'!$A:$M,12,FALSE)</f>
        <v>11477</v>
      </c>
      <c r="AL57" s="118">
        <f>AM57*(1/(1+'2015 Mileage Linking Factors'!K57))</f>
        <v>11507.732601357184</v>
      </c>
      <c r="AM57" s="118">
        <f>VLOOKUP(AM$3*100+ROW($A57)-ROW($A$4),'Formatted Data'!$A:$M,12,FALSE)</f>
        <v>12014</v>
      </c>
      <c r="AN57" s="118">
        <f>VLOOKUP(AN$3*100+ROW($A57)-ROW($A$4),'Formatted Data'!$A:$M,12,FALSE)</f>
        <v>13453</v>
      </c>
      <c r="AO57" s="118">
        <f>VLOOKUP(AO$3*100+ROW($A57)-ROW($A$4),'Formatted Data'!$A:$M,12,FALSE)</f>
        <v>13504</v>
      </c>
      <c r="AP57" s="118">
        <f>VLOOKUP(AP$3*100+ROW($A57)-ROW($A$4),'Formatted Data'!$A:$M,12,FALSE)</f>
        <v>14403</v>
      </c>
      <c r="AQ57" s="118">
        <f>VLOOKUP(AQ$3*100+ROW($A57)-ROW($A$4),'Formatted Data'!$A:$M,12,FALSE)</f>
        <v>16576</v>
      </c>
      <c r="AR57" s="118">
        <f>VLOOKUP(AR$3*100+ROW($A57)-ROW($A$4),'Formatted Data'!$A:$M,12,FALSE)</f>
        <v>16604</v>
      </c>
      <c r="AS57" s="118">
        <f>VLOOKUP(AS$3*100+ROW($A57)-ROW($A$4),'Formatted Data'!$A:$M,12,FALSE)</f>
        <v>17104</v>
      </c>
      <c r="AT57" s="118">
        <f>VLOOKUP(AT$3*100+ROW($A57)-ROW($A$4),'Formatted Data'!$A:$M,12,FALSE)</f>
        <v>16156</v>
      </c>
      <c r="AU57" s="118" t="e">
        <f>VLOOKUP(AU$3*100+ROW($A57)-ROW($A$4),'Formatted Data'!$A:$M,12,FALSE)</f>
        <v>#N/A</v>
      </c>
      <c r="AV57" s="118" t="e">
        <f>VLOOKUP(AV$3*100+ROW($A57)-ROW($A$4),'Formatted Data'!$A:$M,12,FALSE)</f>
        <v>#N/A</v>
      </c>
      <c r="AW57" s="118" t="e">
        <f>VLOOKUP(AW$3*100+ROW($A57)-ROW($A$4),'Formatted Data'!$A:$M,12,FALSE)</f>
        <v>#N/A</v>
      </c>
      <c r="AX57" s="118" t="e">
        <f>VLOOKUP(AX$3*100+ROW($A57)-ROW($A$4),'Formatted Data'!$A:$M,12,FALSE)</f>
        <v>#N/A</v>
      </c>
      <c r="AY57" s="118" t="e">
        <f>VLOOKUP(AY$3*100+ROW($A57)-ROW($A$4),'Formatted Data'!$A:$M,12,FALSE)</f>
        <v>#N/A</v>
      </c>
      <c r="AZ57" s="118" t="e">
        <f>VLOOKUP(AZ$3*100+ROW($A57)-ROW($A$4),'Formatted Data'!$A:$M,12,FALSE)</f>
        <v>#N/A</v>
      </c>
      <c r="BA57" s="118" t="e">
        <f>VLOOKUP(BA$3*100+ROW($A57)-ROW($A$4),'Formatted Data'!$A:$M,12,FALSE)</f>
        <v>#N/A</v>
      </c>
      <c r="BB57" s="118" t="e">
        <f>VLOOKUP(BB$3*100+ROW($A57)-ROW($A$4),'Formatted Data'!$A:$M,12,FALSE)</f>
        <v>#N/A</v>
      </c>
      <c r="BC57" s="118"/>
      <c r="BD57" s="78">
        <f t="shared" si="22"/>
        <v>8.4076996828674755E-3</v>
      </c>
      <c r="BE57" s="78">
        <f t="shared" si="43"/>
        <v>2.4135156878519748E-2</v>
      </c>
      <c r="BF57" s="78">
        <f t="shared" si="24"/>
        <v>-1.0569163750624888E-2</v>
      </c>
      <c r="BG57" s="78">
        <f t="shared" si="44"/>
        <v>-0.17921328040418616</v>
      </c>
      <c r="BH57" s="78">
        <f t="shared" si="45"/>
        <v>-8.6616250439676357E-2</v>
      </c>
      <c r="BI57" s="78">
        <f t="shared" si="35"/>
        <v>-1.3478386444594204E-3</v>
      </c>
      <c r="BJ57" s="78">
        <f t="shared" si="36"/>
        <v>6.7482888267618168E-3</v>
      </c>
      <c r="BK57" s="78">
        <f t="shared" si="37"/>
        <v>0.10428037920137889</v>
      </c>
      <c r="BL57" s="78">
        <f t="shared" si="38"/>
        <v>3.468609087755814E-2</v>
      </c>
      <c r="BM57" s="78">
        <f t="shared" si="39"/>
        <v>-3.8132752262822645E-2</v>
      </c>
      <c r="BN57" s="78">
        <f t="shared" si="32"/>
        <v>2.6777556292745253E-3</v>
      </c>
      <c r="BO57" s="78">
        <f t="shared" si="40"/>
        <v>0.11977692691859487</v>
      </c>
      <c r="BP57" s="78">
        <f t="shared" si="46"/>
        <v>3.7909759904855012E-3</v>
      </c>
      <c r="BQ57" s="78">
        <f t="shared" si="46"/>
        <v>6.6572867298578142E-2</v>
      </c>
      <c r="BR57" s="78">
        <f t="shared" si="46"/>
        <v>0.15087134624730969</v>
      </c>
      <c r="BS57" s="78">
        <f t="shared" si="46"/>
        <v>1.6891891891892552E-3</v>
      </c>
      <c r="BT57" s="78">
        <f t="shared" si="46"/>
        <v>3.0113225728739978E-2</v>
      </c>
      <c r="BU57" s="78">
        <f t="shared" si="46"/>
        <v>-5.5425631431244127E-2</v>
      </c>
      <c r="BV57" s="78" t="e">
        <f t="shared" si="46"/>
        <v>#N/A</v>
      </c>
      <c r="BW57" s="78" t="e">
        <f t="shared" si="46"/>
        <v>#N/A</v>
      </c>
      <c r="BX57" s="78" t="e">
        <f t="shared" si="46"/>
        <v>#N/A</v>
      </c>
      <c r="BY57" s="78" t="e">
        <f t="shared" si="46"/>
        <v>#N/A</v>
      </c>
      <c r="BZ57" s="78" t="e">
        <f t="shared" si="46"/>
        <v>#N/A</v>
      </c>
      <c r="CA57" s="78" t="e">
        <f t="shared" si="46"/>
        <v>#N/A</v>
      </c>
      <c r="CB57" s="78" t="e">
        <f t="shared" si="46"/>
        <v>#N/A</v>
      </c>
      <c r="CC57" s="78" t="e">
        <f t="shared" si="46"/>
        <v>#N/A</v>
      </c>
    </row>
    <row r="58" spans="1:81" ht="13" x14ac:dyDescent="0.3">
      <c r="A58" s="18" t="s">
        <v>81</v>
      </c>
      <c r="B58" s="19">
        <f>'Nom Revenue'!B58</f>
        <v>0</v>
      </c>
      <c r="C58" s="63" t="str">
        <f>IF(B58=0,"",VLOOKUP('Nom Revenue'!A58,'Commodity Code List'!$B$2:$C$18,2,FALSE))</f>
        <v/>
      </c>
      <c r="D58" s="63" t="str">
        <f>'Formatted Data'!E53</f>
        <v>L</v>
      </c>
      <c r="E58" s="63" t="str">
        <f>'Formatted Data'!F53</f>
        <v>X</v>
      </c>
      <c r="F58" s="63" t="str">
        <f>'Formatted Data'!G53</f>
        <v>X</v>
      </c>
      <c r="G58" s="118">
        <f>VLOOKUP(G$3*100+ROW($A58)-ROW($A$4)-3,'Formatted Data'!$A:$M,12,FALSE)</f>
        <v>8427</v>
      </c>
      <c r="H58" s="118">
        <f>VLOOKUP(H$3*100+ROW($A58)-ROW($A$4)-3,'Formatted Data'!$A:$M,12,FALSE)</f>
        <v>8852</v>
      </c>
      <c r="I58" s="118">
        <f>VLOOKUP(I$3*100+ROW($A58)-ROW($A$4)-3,'Formatted Data'!$A:$M,12,FALSE)</f>
        <v>8759</v>
      </c>
      <c r="J58" s="118">
        <f>VLOOKUP(J$3*100+ROW($A58)-ROW($A$4)-3,'Formatted Data'!$A:$M,12,FALSE)</f>
        <v>9417</v>
      </c>
      <c r="K58" s="118">
        <f>VLOOKUP(K$3*100+ROW($A58)-ROW($A$4)-3,'Formatted Data'!$A:$M,12,FALSE)</f>
        <v>10324</v>
      </c>
      <c r="L58" s="118">
        <f>VLOOKUP(L$3*100+ROW($A58)-ROW($A$4)-3,'Formatted Data'!$A:$M,12,FALSE)</f>
        <v>11027</v>
      </c>
      <c r="M58" s="118">
        <f>VLOOKUP(M$3*100+ROW($A58)-ROW($A$4)-3,'Formatted Data'!$A:$M,12,FALSE)</f>
        <v>10405</v>
      </c>
      <c r="N58" s="118">
        <f>VLOOKUP(N$3*100+ROW($A58)-ROW($A$4)-3,'Formatted Data'!$A:$M,12,FALSE)</f>
        <v>11450</v>
      </c>
      <c r="O58" s="118">
        <f>VLOOKUP(O$3*100+ROW($A58)-ROW($A$4)-3,'Formatted Data'!$A:$M,12,FALSE)</f>
        <v>11178</v>
      </c>
      <c r="P58" s="118">
        <f>VLOOKUP(P$3*100+ROW($A58)-ROW($A$4)-3,'Formatted Data'!$A:$M,12,FALSE)</f>
        <v>12289</v>
      </c>
      <c r="Q58" s="118">
        <f>VLOOKUP(Q$3*100+ROW($A58)-ROW($A$4)-3,'Formatted Data'!$A:$M,12,FALSE)</f>
        <v>13926</v>
      </c>
      <c r="R58" s="118">
        <f>VLOOKUP(R$3*100+ROW($A58)-ROW($A$4)-3,'Formatted Data'!$A:$M,12,FALSE)</f>
        <v>14826</v>
      </c>
      <c r="S58" s="118">
        <f>VLOOKUP(S$3*100+ROW($A58)-ROW($A$4)-3,'Formatted Data'!$A:$M,12,FALSE)</f>
        <v>15064</v>
      </c>
      <c r="T58" s="118">
        <f>VLOOKUP(T$3*100+ROW($A58)-ROW($A$4)-3,'Formatted Data'!$A:$M,12,FALSE)</f>
        <v>16150</v>
      </c>
      <c r="U58" s="118">
        <f>VLOOKUP(U$3*100+ROW($A58)-ROW($A$4)-3,'Formatted Data'!$A:$M,12,FALSE)</f>
        <v>16335</v>
      </c>
      <c r="V58" s="118">
        <f>VLOOKUP(V$3*100+ROW($A58)-ROW($A$4)-3,'Formatted Data'!$A:$M,12,FALSE)</f>
        <v>18840</v>
      </c>
      <c r="W58" s="118">
        <f>VLOOKUP(W$3*100+ROW($A58)-ROW($A$4)-3,'Formatted Data'!$A:$M,12,FALSE)</f>
        <v>20132</v>
      </c>
      <c r="X58" s="118">
        <f>VLOOKUP(X$3*100+ROW($A58)-ROW($A$4)-3,'Formatted Data'!$A:$M,12,FALSE)</f>
        <v>20330</v>
      </c>
      <c r="Y58" s="118">
        <f>VLOOKUP(Y$3*100+ROW($A58)-ROW($A$4)-3,'Formatted Data'!$A:$M,12,FALSE)</f>
        <v>21679</v>
      </c>
      <c r="Z58" s="118">
        <f>VLOOKUP(Z$3*100+ROW($A58)-ROW($A$4)-3,'Formatted Data'!$A:$M,12,FALSE)</f>
        <v>24165</v>
      </c>
      <c r="AA58" s="118">
        <f>VLOOKUP(AA$3*100+ROW($A58)-ROW($A$4)-3,'Formatted Data'!$A:$M,12,FALSE)</f>
        <v>26837</v>
      </c>
      <c r="AB58" s="118">
        <f>VLOOKUP(AB$3*100+ROW($A58)-ROW($A$4)-3,'Formatted Data'!$A:$M,12,FALSE)</f>
        <v>29018</v>
      </c>
      <c r="AC58" s="118">
        <f t="shared" si="21"/>
        <v>28667</v>
      </c>
      <c r="AD58" s="118">
        <f>VLOOKUP(AD$3*100+ROW($A58)-ROW($A$4),'Formatted Data'!$A:$M,12,FALSE)</f>
        <v>28667</v>
      </c>
      <c r="AE58" s="118">
        <f>VLOOKUP(AE$3*100+ROW($A58)-ROW($A$4),'Formatted Data'!$A:$M,12,FALSE)</f>
        <v>26439</v>
      </c>
      <c r="AF58" s="118">
        <f>VLOOKUP(AF$3*100+ROW($A58)-ROW($A$4),'Formatted Data'!$A:$M,12,FALSE)</f>
        <v>22729</v>
      </c>
      <c r="AG58" s="118">
        <f>VLOOKUP(AG$3*100+ROW($A58)-ROW($A$4),'Formatted Data'!$A:$M,12,FALSE)</f>
        <v>23378</v>
      </c>
      <c r="AH58" s="118">
        <f>VLOOKUP(AH$3*100+ROW($A58)-ROW($A$4),'Formatted Data'!$A:$M,12,FALSE)</f>
        <v>24503</v>
      </c>
      <c r="AI58" s="118">
        <f>VLOOKUP(AI$3*100+ROW($A58)-ROW($A$4),'Formatted Data'!$A:$M,12,FALSE)</f>
        <v>27920</v>
      </c>
      <c r="AJ58" s="118">
        <f>VLOOKUP(AJ$3*100+ROW($A58)-ROW($A$4),'Formatted Data'!$A:$M,12,FALSE)</f>
        <v>28859</v>
      </c>
      <c r="AK58" s="118">
        <f>VLOOKUP(AK$3*100+ROW($A58)-ROW($A$4),'Formatted Data'!$A:$M,12,FALSE)</f>
        <v>28619</v>
      </c>
      <c r="AL58" s="118">
        <f>AM58*(1/(1+'2015 Mileage Linking Factors'!K58))</f>
        <v>33944.650235300142</v>
      </c>
      <c r="AM58" s="118">
        <f>VLOOKUP(AM$3*100+ROW($A58)-ROW($A$4),'Formatted Data'!$A:$M,12,FALSE)</f>
        <v>35438</v>
      </c>
      <c r="AN58" s="118">
        <f>VLOOKUP(AN$3*100+ROW($A58)-ROW($A$4),'Formatted Data'!$A:$M,12,FALSE)</f>
        <v>35117</v>
      </c>
      <c r="AO58" s="118">
        <f>VLOOKUP(AO$3*100+ROW($A58)-ROW($A$4),'Formatted Data'!$A:$M,12,FALSE)</f>
        <v>37212</v>
      </c>
      <c r="AP58" s="118">
        <f>VLOOKUP(AP$3*100+ROW($A58)-ROW($A$4),'Formatted Data'!$A:$M,12,FALSE)</f>
        <v>43790</v>
      </c>
      <c r="AQ58" s="118">
        <f>VLOOKUP(AQ$3*100+ROW($A58)-ROW($A$4),'Formatted Data'!$A:$M,12,FALSE)</f>
        <v>45279</v>
      </c>
      <c r="AR58" s="118">
        <f>VLOOKUP(AR$3*100+ROW($A58)-ROW($A$4),'Formatted Data'!$A:$M,12,FALSE)</f>
        <v>34346</v>
      </c>
      <c r="AS58" s="118">
        <f>VLOOKUP(AS$3*100+ROW($A58)-ROW($A$4),'Formatted Data'!$A:$M,12,FALSE)</f>
        <v>41346</v>
      </c>
      <c r="AT58" s="118">
        <f>VLOOKUP(AT$3*100+ROW($A58)-ROW($A$4),'Formatted Data'!$A:$M,12,FALSE)</f>
        <v>44820</v>
      </c>
      <c r="AU58" s="118" t="e">
        <f>VLOOKUP(AU$3*100+ROW($A58)-ROW($A$4),'Formatted Data'!$A:$M,12,FALSE)</f>
        <v>#N/A</v>
      </c>
      <c r="AV58" s="118" t="e">
        <f>VLOOKUP(AV$3*100+ROW($A58)-ROW($A$4),'Formatted Data'!$A:$M,12,FALSE)</f>
        <v>#N/A</v>
      </c>
      <c r="AW58" s="118" t="e">
        <f>VLOOKUP(AW$3*100+ROW($A58)-ROW($A$4),'Formatted Data'!$A:$M,12,FALSE)</f>
        <v>#N/A</v>
      </c>
      <c r="AX58" s="118" t="e">
        <f>VLOOKUP(AX$3*100+ROW($A58)-ROW($A$4),'Formatted Data'!$A:$M,12,FALSE)</f>
        <v>#N/A</v>
      </c>
      <c r="AY58" s="118" t="e">
        <f>VLOOKUP(AY$3*100+ROW($A58)-ROW($A$4),'Formatted Data'!$A:$M,12,FALSE)</f>
        <v>#N/A</v>
      </c>
      <c r="AZ58" s="118" t="e">
        <f>VLOOKUP(AZ$3*100+ROW($A58)-ROW($A$4),'Formatted Data'!$A:$M,12,FALSE)</f>
        <v>#N/A</v>
      </c>
      <c r="BA58" s="118" t="e">
        <f>VLOOKUP(BA$3*100+ROW($A58)-ROW($A$4),'Formatted Data'!$A:$M,12,FALSE)</f>
        <v>#N/A</v>
      </c>
      <c r="BB58" s="118" t="e">
        <f>VLOOKUP(BB$3*100+ROW($A58)-ROW($A$4),'Formatted Data'!$A:$M,12,FALSE)</f>
        <v>#N/A</v>
      </c>
      <c r="BC58" s="118"/>
      <c r="BD58" s="78">
        <f t="shared" si="22"/>
        <v>0.11057314297537757</v>
      </c>
      <c r="BE58" s="78">
        <f t="shared" si="43"/>
        <v>8.1268398107090967E-2</v>
      </c>
      <c r="BF58" s="78">
        <f t="shared" si="24"/>
        <v>-1.2095940450754683E-2</v>
      </c>
      <c r="BG58" s="78">
        <f t="shared" si="44"/>
        <v>-7.7720026511319595E-2</v>
      </c>
      <c r="BH58" s="78">
        <f t="shared" si="45"/>
        <v>-0.14032300767805139</v>
      </c>
      <c r="BI58" s="78">
        <f t="shared" si="35"/>
        <v>2.8553829908926964E-2</v>
      </c>
      <c r="BJ58" s="78">
        <f t="shared" si="36"/>
        <v>4.8122166139105138E-2</v>
      </c>
      <c r="BK58" s="78">
        <f t="shared" si="37"/>
        <v>0.13945231196180052</v>
      </c>
      <c r="BL58" s="78">
        <f t="shared" si="38"/>
        <v>3.3631805157593231E-2</v>
      </c>
      <c r="BM58" s="78">
        <f t="shared" si="39"/>
        <v>-8.3162964759693203E-3</v>
      </c>
      <c r="BN58" s="78">
        <f t="shared" si="32"/>
        <v>0.18608792184563194</v>
      </c>
      <c r="BO58" s="78">
        <f t="shared" si="40"/>
        <v>-9.0580732546983178E-3</v>
      </c>
      <c r="BP58" s="78">
        <f t="shared" si="46"/>
        <v>5.9657715636301401E-2</v>
      </c>
      <c r="BQ58" s="78">
        <f t="shared" si="46"/>
        <v>0.17677093410727718</v>
      </c>
      <c r="BR58" s="78">
        <f t="shared" si="46"/>
        <v>3.4003197076958314E-2</v>
      </c>
      <c r="BS58" s="78">
        <f t="shared" si="46"/>
        <v>-0.24145851277634223</v>
      </c>
      <c r="BT58" s="78">
        <f t="shared" si="46"/>
        <v>0.2038083037326035</v>
      </c>
      <c r="BU58" s="78">
        <f t="shared" si="46"/>
        <v>8.4022638223770096E-2</v>
      </c>
      <c r="BV58" s="78" t="e">
        <f t="shared" si="46"/>
        <v>#N/A</v>
      </c>
      <c r="BW58" s="78" t="e">
        <f t="shared" si="46"/>
        <v>#N/A</v>
      </c>
      <c r="BX58" s="78" t="e">
        <f t="shared" si="46"/>
        <v>#N/A</v>
      </c>
      <c r="BY58" s="78" t="e">
        <f t="shared" si="46"/>
        <v>#N/A</v>
      </c>
      <c r="BZ58" s="78" t="e">
        <f t="shared" si="46"/>
        <v>#N/A</v>
      </c>
      <c r="CA58" s="78" t="e">
        <f t="shared" si="46"/>
        <v>#N/A</v>
      </c>
      <c r="CB58" s="78" t="e">
        <f t="shared" si="46"/>
        <v>#N/A</v>
      </c>
      <c r="CC58" s="78" t="e">
        <f t="shared" si="46"/>
        <v>#N/A</v>
      </c>
    </row>
    <row r="59" spans="1:81" ht="13" x14ac:dyDescent="0.3">
      <c r="A59" s="20" t="s">
        <v>54</v>
      </c>
      <c r="B59" s="21">
        <f>'Nom Revenue'!B59</f>
        <v>1</v>
      </c>
      <c r="C59" s="69" t="str">
        <f>IF(B59=0,"",VLOOKUP('Nom Revenue'!A59,'Commodity Code List'!$B$2:$C$18,2,FALSE))</f>
        <v>32</v>
      </c>
      <c r="D59" s="69" t="str">
        <f>'Formatted Data'!E54</f>
        <v>S</v>
      </c>
      <c r="E59" s="69" t="str">
        <f>'Formatted Data'!F54</f>
        <v>X</v>
      </c>
      <c r="F59" s="69" t="str">
        <f>'Formatted Data'!G54</f>
        <v>X</v>
      </c>
      <c r="G59" s="119">
        <f>VLOOKUP(G$3*100+ROW($A59)-ROW($A$4)-3,'Formatted Data'!$A:$M,12,FALSE)</f>
        <v>7192</v>
      </c>
      <c r="H59" s="119">
        <f>VLOOKUP(H$3*100+ROW($A59)-ROW($A$4)-3,'Formatted Data'!$A:$M,12,FALSE)</f>
        <v>7293</v>
      </c>
      <c r="I59" s="119">
        <f>VLOOKUP(I$3*100+ROW($A59)-ROW($A$4)-3,'Formatted Data'!$A:$M,12,FALSE)</f>
        <v>7729</v>
      </c>
      <c r="J59" s="119">
        <f>VLOOKUP(J$3*100+ROW($A59)-ROW($A$4)-3,'Formatted Data'!$A:$M,12,FALSE)</f>
        <v>7760</v>
      </c>
      <c r="K59" s="119">
        <f>VLOOKUP(K$3*100+ROW($A59)-ROW($A$4)-3,'Formatted Data'!$A:$M,12,FALSE)</f>
        <v>7835</v>
      </c>
      <c r="L59" s="119">
        <f>VLOOKUP(L$3*100+ROW($A59)-ROW($A$4)-3,'Formatted Data'!$A:$M,12,FALSE)</f>
        <v>7770</v>
      </c>
      <c r="M59" s="119">
        <f>VLOOKUP(M$3*100+ROW($A59)-ROW($A$4)-3,'Formatted Data'!$A:$M,12,FALSE)</f>
        <v>7079</v>
      </c>
      <c r="N59" s="119">
        <f>VLOOKUP(N$3*100+ROW($A59)-ROW($A$4)-3,'Formatted Data'!$A:$M,12,FALSE)</f>
        <v>7592</v>
      </c>
      <c r="O59" s="119">
        <f>VLOOKUP(O$3*100+ROW($A59)-ROW($A$4)-3,'Formatted Data'!$A:$M,12,FALSE)</f>
        <v>7693</v>
      </c>
      <c r="P59" s="119">
        <f>VLOOKUP(P$3*100+ROW($A59)-ROW($A$4)-3,'Formatted Data'!$A:$M,12,FALSE)</f>
        <v>7758</v>
      </c>
      <c r="Q59" s="119">
        <f>VLOOKUP(Q$3*100+ROW($A59)-ROW($A$4)-3,'Formatted Data'!$A:$M,12,FALSE)</f>
        <v>7949</v>
      </c>
      <c r="R59" s="119">
        <f>VLOOKUP(R$3*100+ROW($A59)-ROW($A$4)-3,'Formatted Data'!$A:$M,12,FALSE)</f>
        <v>8308</v>
      </c>
      <c r="S59" s="119">
        <f>VLOOKUP(S$3*100+ROW($A59)-ROW($A$4)-3,'Formatted Data'!$A:$M,12,FALSE)</f>
        <v>8489</v>
      </c>
      <c r="T59" s="119">
        <f>VLOOKUP(T$3*100+ROW($A59)-ROW($A$4)-3,'Formatted Data'!$A:$M,12,FALSE)</f>
        <v>8584</v>
      </c>
      <c r="U59" s="119">
        <f>VLOOKUP(U$3*100+ROW($A59)-ROW($A$4)-3,'Formatted Data'!$A:$M,12,FALSE)</f>
        <v>8642</v>
      </c>
      <c r="V59" s="119">
        <f>VLOOKUP(V$3*100+ROW($A59)-ROW($A$4)-3,'Formatted Data'!$A:$M,12,FALSE)</f>
        <v>8772</v>
      </c>
      <c r="W59" s="119">
        <f>VLOOKUP(W$3*100+ROW($A59)-ROW($A$4)-3,'Formatted Data'!$A:$M,12,FALSE)</f>
        <v>8855</v>
      </c>
      <c r="X59" s="119">
        <f>VLOOKUP(X$3*100+ROW($A59)-ROW($A$4)-3,'Formatted Data'!$A:$M,12,FALSE)</f>
        <v>8982</v>
      </c>
      <c r="Y59" s="119">
        <f>VLOOKUP(Y$3*100+ROW($A59)-ROW($A$4)-3,'Formatted Data'!$A:$M,12,FALSE)</f>
        <v>9617</v>
      </c>
      <c r="Z59" s="119">
        <f>VLOOKUP(Z$3*100+ROW($A59)-ROW($A$4)-3,'Formatted Data'!$A:$M,12,FALSE)</f>
        <v>9873</v>
      </c>
      <c r="AA59" s="119">
        <f>VLOOKUP(AA$3*100+ROW($A59)-ROW($A$4)-3,'Formatted Data'!$A:$M,12,FALSE)</f>
        <v>10175</v>
      </c>
      <c r="AB59" s="119">
        <f>VLOOKUP(AB$3*100+ROW($A59)-ROW($A$4)-3,'Formatted Data'!$A:$M,12,FALSE)</f>
        <v>9852</v>
      </c>
      <c r="AC59" s="119">
        <f t="shared" si="21"/>
        <v>9296</v>
      </c>
      <c r="AD59" s="119">
        <f>VLOOKUP(AD$3*100+ROW($A59)-ROW($A$4),'Formatted Data'!$A:$M,12,FALSE)</f>
        <v>9296</v>
      </c>
      <c r="AE59" s="119">
        <f>VLOOKUP(AE$3*100+ROW($A59)-ROW($A$4),'Formatted Data'!$A:$M,12,FALSE)</f>
        <v>8232</v>
      </c>
      <c r="AF59" s="119">
        <f>VLOOKUP(AF$3*100+ROW($A59)-ROW($A$4),'Formatted Data'!$A:$M,12,FALSE)</f>
        <v>6651</v>
      </c>
      <c r="AG59" s="119">
        <f>VLOOKUP(AG$3*100+ROW($A59)-ROW($A$4),'Formatted Data'!$A:$M,12,FALSE)</f>
        <v>6485</v>
      </c>
      <c r="AH59" s="119">
        <f>VLOOKUP(AH$3*100+ROW($A59)-ROW($A$4),'Formatted Data'!$A:$M,12,FALSE)</f>
        <v>6599</v>
      </c>
      <c r="AI59" s="119">
        <f>VLOOKUP(AI$3*100+ROW($A59)-ROW($A$4),'Formatted Data'!$A:$M,12,FALSE)</f>
        <v>7335</v>
      </c>
      <c r="AJ59" s="119">
        <f>VLOOKUP(AJ$3*100+ROW($A59)-ROW($A$4),'Formatted Data'!$A:$M,12,FALSE)</f>
        <v>7398</v>
      </c>
      <c r="AK59" s="119">
        <f>VLOOKUP(AK$3*100+ROW($A59)-ROW($A$4),'Formatted Data'!$A:$M,12,FALSE)</f>
        <v>7484</v>
      </c>
      <c r="AL59" s="119">
        <f>AM59*(1/(1+'2015 Mileage Linking Factors'!K59))</f>
        <v>6273.9843964449437</v>
      </c>
      <c r="AM59" s="119">
        <f>VLOOKUP(AM$3*100+ROW($A59)-ROW($A$4),'Formatted Data'!$A:$M,12,FALSE)</f>
        <v>6550</v>
      </c>
      <c r="AN59" s="119">
        <f>VLOOKUP(AN$3*100+ROW($A59)-ROW($A$4),'Formatted Data'!$A:$M,12,FALSE)</f>
        <v>6984</v>
      </c>
      <c r="AO59" s="119">
        <f>VLOOKUP(AO$3*100+ROW($A59)-ROW($A$4),'Formatted Data'!$A:$M,12,FALSE)</f>
        <v>6823</v>
      </c>
      <c r="AP59" s="119">
        <f>VLOOKUP(AP$3*100+ROW($A59)-ROW($A$4),'Formatted Data'!$A:$M,12,FALSE)</f>
        <v>6885</v>
      </c>
      <c r="AQ59" s="119">
        <f>VLOOKUP(AQ$3*100+ROW($A59)-ROW($A$4),'Formatted Data'!$A:$M,12,FALSE)</f>
        <v>6895</v>
      </c>
      <c r="AR59" s="119">
        <f>VLOOKUP(AR$3*100+ROW($A59)-ROW($A$4),'Formatted Data'!$A:$M,12,FALSE)</f>
        <v>7143</v>
      </c>
      <c r="AS59" s="119">
        <f>VLOOKUP(AS$3*100+ROW($A59)-ROW($A$4),'Formatted Data'!$A:$M,12,FALSE)</f>
        <v>7088</v>
      </c>
      <c r="AT59" s="119">
        <f>VLOOKUP(AT$3*100+ROW($A59)-ROW($A$4),'Formatted Data'!$A:$M,12,FALSE)</f>
        <v>7251</v>
      </c>
      <c r="AU59" s="119" t="e">
        <f>VLOOKUP(AU$3*100+ROW($A59)-ROW($A$4),'Formatted Data'!$A:$M,12,FALSE)</f>
        <v>#N/A</v>
      </c>
      <c r="AV59" s="119" t="e">
        <f>VLOOKUP(AV$3*100+ROW($A59)-ROW($A$4),'Formatted Data'!$A:$M,12,FALSE)</f>
        <v>#N/A</v>
      </c>
      <c r="AW59" s="119" t="e">
        <f>VLOOKUP(AW$3*100+ROW($A59)-ROW($A$4),'Formatted Data'!$A:$M,12,FALSE)</f>
        <v>#N/A</v>
      </c>
      <c r="AX59" s="119" t="e">
        <f>VLOOKUP(AX$3*100+ROW($A59)-ROW($A$4),'Formatted Data'!$A:$M,12,FALSE)</f>
        <v>#N/A</v>
      </c>
      <c r="AY59" s="119" t="e">
        <f>VLOOKUP(AY$3*100+ROW($A59)-ROW($A$4),'Formatted Data'!$A:$M,12,FALSE)</f>
        <v>#N/A</v>
      </c>
      <c r="AZ59" s="119" t="e">
        <f>VLOOKUP(AZ$3*100+ROW($A59)-ROW($A$4),'Formatted Data'!$A:$M,12,FALSE)</f>
        <v>#N/A</v>
      </c>
      <c r="BA59" s="119" t="e">
        <f>VLOOKUP(BA$3*100+ROW($A59)-ROW($A$4),'Formatted Data'!$A:$M,12,FALSE)</f>
        <v>#N/A</v>
      </c>
      <c r="BB59" s="119" t="e">
        <f>VLOOKUP(BB$3*100+ROW($A59)-ROW($A$4),'Formatted Data'!$A:$M,12,FALSE)</f>
        <v>#N/A</v>
      </c>
      <c r="BC59" s="119"/>
      <c r="BD59" s="79">
        <f t="shared" si="22"/>
        <v>3.0588473614909351E-2</v>
      </c>
      <c r="BE59" s="79">
        <f t="shared" si="43"/>
        <v>-3.1744471744471703E-2</v>
      </c>
      <c r="BF59" s="111">
        <f t="shared" si="24"/>
        <v>-5.6435241575314654E-2</v>
      </c>
      <c r="BG59" s="79">
        <f t="shared" si="44"/>
        <v>-0.11445783132530118</v>
      </c>
      <c r="BH59" s="79">
        <f t="shared" si="45"/>
        <v>-0.19205539358600587</v>
      </c>
      <c r="BI59" s="79">
        <f t="shared" si="35"/>
        <v>-2.4958652834160322E-2</v>
      </c>
      <c r="BJ59" s="79">
        <f t="shared" si="36"/>
        <v>1.7579028527370921E-2</v>
      </c>
      <c r="BK59" s="79">
        <f t="shared" si="37"/>
        <v>0.11153205031065316</v>
      </c>
      <c r="BL59" s="79">
        <f t="shared" si="38"/>
        <v>8.5889570552146743E-3</v>
      </c>
      <c r="BM59" s="79">
        <f t="shared" si="39"/>
        <v>1.1624763449580966E-2</v>
      </c>
      <c r="BN59" s="79">
        <f t="shared" si="32"/>
        <v>-0.16168033184861785</v>
      </c>
      <c r="BO59" s="79">
        <f t="shared" si="40"/>
        <v>6.6259541984732717E-2</v>
      </c>
      <c r="BP59" s="79">
        <f t="shared" si="46"/>
        <v>-2.3052691867124886E-2</v>
      </c>
      <c r="BQ59" s="79">
        <f t="shared" si="46"/>
        <v>9.086911915579643E-3</v>
      </c>
      <c r="BR59" s="79">
        <f t="shared" si="46"/>
        <v>1.4524328249818641E-3</v>
      </c>
      <c r="BS59" s="79">
        <f t="shared" si="46"/>
        <v>3.5968092820884756E-2</v>
      </c>
      <c r="BT59" s="79">
        <f t="shared" si="46"/>
        <v>-7.6998460030799354E-3</v>
      </c>
      <c r="BU59" s="79">
        <f t="shared" si="46"/>
        <v>2.299661399548536E-2</v>
      </c>
      <c r="BV59" s="79" t="e">
        <f t="shared" si="46"/>
        <v>#N/A</v>
      </c>
      <c r="BW59" s="79" t="e">
        <f t="shared" si="46"/>
        <v>#N/A</v>
      </c>
      <c r="BX59" s="79" t="e">
        <f t="shared" si="46"/>
        <v>#N/A</v>
      </c>
      <c r="BY59" s="79" t="e">
        <f t="shared" si="46"/>
        <v>#N/A</v>
      </c>
      <c r="BZ59" s="79" t="e">
        <f t="shared" si="46"/>
        <v>#N/A</v>
      </c>
      <c r="CA59" s="79" t="e">
        <f t="shared" si="46"/>
        <v>#N/A</v>
      </c>
      <c r="CB59" s="79" t="e">
        <f t="shared" si="46"/>
        <v>#N/A</v>
      </c>
      <c r="CC59" s="79" t="e">
        <f t="shared" si="46"/>
        <v>#N/A</v>
      </c>
    </row>
    <row r="60" spans="1:81" ht="13" x14ac:dyDescent="0.3">
      <c r="A60" s="20" t="s">
        <v>81</v>
      </c>
      <c r="B60" s="21">
        <f>'Nom Revenue'!B60</f>
        <v>0</v>
      </c>
      <c r="C60" s="69" t="str">
        <f>IF(B60=0,"",VLOOKUP('Nom Revenue'!A60,'Commodity Code List'!$B$2:$C$18,2,FALSE))</f>
        <v/>
      </c>
      <c r="D60" s="69" t="str">
        <f>'Formatted Data'!E55</f>
        <v>M</v>
      </c>
      <c r="E60" s="69" t="str">
        <f>'Formatted Data'!F55</f>
        <v>X</v>
      </c>
      <c r="F60" s="69" t="str">
        <f>'Formatted Data'!G55</f>
        <v>X</v>
      </c>
      <c r="G60" s="119">
        <f>VLOOKUP(G$3*100+ROW($A60)-ROW($A$4)-3,'Formatted Data'!$A:$M,12,FALSE)</f>
        <v>6545</v>
      </c>
      <c r="H60" s="119">
        <f>VLOOKUP(H$3*100+ROW($A60)-ROW($A$4)-3,'Formatted Data'!$A:$M,12,FALSE)</f>
        <v>6509</v>
      </c>
      <c r="I60" s="119">
        <f>VLOOKUP(I$3*100+ROW($A60)-ROW($A$4)-3,'Formatted Data'!$A:$M,12,FALSE)</f>
        <v>6953</v>
      </c>
      <c r="J60" s="119">
        <f>VLOOKUP(J$3*100+ROW($A60)-ROW($A$4)-3,'Formatted Data'!$A:$M,12,FALSE)</f>
        <v>7288</v>
      </c>
      <c r="K60" s="119">
        <f>VLOOKUP(K$3*100+ROW($A60)-ROW($A$4)-3,'Formatted Data'!$A:$M,12,FALSE)</f>
        <v>7826</v>
      </c>
      <c r="L60" s="119">
        <f>VLOOKUP(L$3*100+ROW($A60)-ROW($A$4)-3,'Formatted Data'!$A:$M,12,FALSE)</f>
        <v>7526</v>
      </c>
      <c r="M60" s="119">
        <f>VLOOKUP(M$3*100+ROW($A60)-ROW($A$4)-3,'Formatted Data'!$A:$M,12,FALSE)</f>
        <v>6530</v>
      </c>
      <c r="N60" s="119">
        <f>VLOOKUP(N$3*100+ROW($A60)-ROW($A$4)-3,'Formatted Data'!$A:$M,12,FALSE)</f>
        <v>7811</v>
      </c>
      <c r="O60" s="119">
        <f>VLOOKUP(O$3*100+ROW($A60)-ROW($A$4)-3,'Formatted Data'!$A:$M,12,FALSE)</f>
        <v>8369</v>
      </c>
      <c r="P60" s="119">
        <f>VLOOKUP(P$3*100+ROW($A60)-ROW($A$4)-3,'Formatted Data'!$A:$M,12,FALSE)</f>
        <v>8392</v>
      </c>
      <c r="Q60" s="119">
        <f>VLOOKUP(Q$3*100+ROW($A60)-ROW($A$4)-3,'Formatted Data'!$A:$M,12,FALSE)</f>
        <v>8666</v>
      </c>
      <c r="R60" s="119">
        <f>VLOOKUP(R$3*100+ROW($A60)-ROW($A$4)-3,'Formatted Data'!$A:$M,12,FALSE)</f>
        <v>8342</v>
      </c>
      <c r="S60" s="119">
        <f>VLOOKUP(S$3*100+ROW($A60)-ROW($A$4)-3,'Formatted Data'!$A:$M,12,FALSE)</f>
        <v>8836</v>
      </c>
      <c r="T60" s="119">
        <f>VLOOKUP(T$3*100+ROW($A60)-ROW($A$4)-3,'Formatted Data'!$A:$M,12,FALSE)</f>
        <v>8837</v>
      </c>
      <c r="U60" s="119">
        <f>VLOOKUP(U$3*100+ROW($A60)-ROW($A$4)-3,'Formatted Data'!$A:$M,12,FALSE)</f>
        <v>9481</v>
      </c>
      <c r="V60" s="119">
        <f>VLOOKUP(V$3*100+ROW($A60)-ROW($A$4)-3,'Formatted Data'!$A:$M,12,FALSE)</f>
        <v>10640</v>
      </c>
      <c r="W60" s="119">
        <f>VLOOKUP(W$3*100+ROW($A60)-ROW($A$4)-3,'Formatted Data'!$A:$M,12,FALSE)</f>
        <v>10322</v>
      </c>
      <c r="X60" s="119">
        <f>VLOOKUP(X$3*100+ROW($A60)-ROW($A$4)-3,'Formatted Data'!$A:$M,12,FALSE)</f>
        <v>10878</v>
      </c>
      <c r="Y60" s="119">
        <f>VLOOKUP(Y$3*100+ROW($A60)-ROW($A$4)-3,'Formatted Data'!$A:$M,12,FALSE)</f>
        <v>11111</v>
      </c>
      <c r="Z60" s="119">
        <f>VLOOKUP(Z$3*100+ROW($A60)-ROW($A$4)-3,'Formatted Data'!$A:$M,12,FALSE)</f>
        <v>11932</v>
      </c>
      <c r="AA60" s="119">
        <f>VLOOKUP(AA$3*100+ROW($A60)-ROW($A$4)-3,'Formatted Data'!$A:$M,12,FALSE)</f>
        <v>12297</v>
      </c>
      <c r="AB60" s="119">
        <f>VLOOKUP(AB$3*100+ROW($A60)-ROW($A$4)-3,'Formatted Data'!$A:$M,12,FALSE)</f>
        <v>12824</v>
      </c>
      <c r="AC60" s="119">
        <f t="shared" si="21"/>
        <v>11103</v>
      </c>
      <c r="AD60" s="119">
        <f>VLOOKUP(AD$3*100+ROW($A60)-ROW($A$4),'Formatted Data'!$A:$M,12,FALSE)</f>
        <v>11103</v>
      </c>
      <c r="AE60" s="119">
        <f>VLOOKUP(AE$3*100+ROW($A60)-ROW($A$4),'Formatted Data'!$A:$M,12,FALSE)</f>
        <v>9482</v>
      </c>
      <c r="AF60" s="119">
        <f>VLOOKUP(AF$3*100+ROW($A60)-ROW($A$4),'Formatted Data'!$A:$M,12,FALSE)</f>
        <v>8394</v>
      </c>
      <c r="AG60" s="119">
        <f>VLOOKUP(AG$3*100+ROW($A60)-ROW($A$4),'Formatted Data'!$A:$M,12,FALSE)</f>
        <v>8987</v>
      </c>
      <c r="AH60" s="119">
        <f>VLOOKUP(AH$3*100+ROW($A60)-ROW($A$4),'Formatted Data'!$A:$M,12,FALSE)</f>
        <v>9806</v>
      </c>
      <c r="AI60" s="119">
        <f>VLOOKUP(AI$3*100+ROW($A60)-ROW($A$4),'Formatted Data'!$A:$M,12,FALSE)</f>
        <v>9584</v>
      </c>
      <c r="AJ60" s="119">
        <f>VLOOKUP(AJ$3*100+ROW($A60)-ROW($A$4),'Formatted Data'!$A:$M,12,FALSE)</f>
        <v>9718</v>
      </c>
      <c r="AK60" s="119">
        <f>VLOOKUP(AK$3*100+ROW($A60)-ROW($A$4),'Formatted Data'!$A:$M,12,FALSE)</f>
        <v>9767</v>
      </c>
      <c r="AL60" s="119">
        <f>AM60*(1/(1+'2015 Mileage Linking Factors'!K60))</f>
        <v>10437.80274321535</v>
      </c>
      <c r="AM60" s="119">
        <f>VLOOKUP(AM$3*100+ROW($A60)-ROW($A$4),'Formatted Data'!$A:$M,12,FALSE)</f>
        <v>10897</v>
      </c>
      <c r="AN60" s="119">
        <f>VLOOKUP(AN$3*100+ROW($A60)-ROW($A$4),'Formatted Data'!$A:$M,12,FALSE)</f>
        <v>10502</v>
      </c>
      <c r="AO60" s="119">
        <f>VLOOKUP(AO$3*100+ROW($A60)-ROW($A$4),'Formatted Data'!$A:$M,12,FALSE)</f>
        <v>10588</v>
      </c>
      <c r="AP60" s="119">
        <f>VLOOKUP(AP$3*100+ROW($A60)-ROW($A$4),'Formatted Data'!$A:$M,12,FALSE)</f>
        <v>11626</v>
      </c>
      <c r="AQ60" s="119">
        <f>VLOOKUP(AQ$3*100+ROW($A60)-ROW($A$4),'Formatted Data'!$A:$M,12,FALSE)</f>
        <v>12090</v>
      </c>
      <c r="AR60" s="119">
        <f>VLOOKUP(AR$3*100+ROW($A60)-ROW($A$4),'Formatted Data'!$A:$M,12,FALSE)</f>
        <v>11814</v>
      </c>
      <c r="AS60" s="119">
        <f>VLOOKUP(AS$3*100+ROW($A60)-ROW($A$4),'Formatted Data'!$A:$M,12,FALSE)</f>
        <v>13204</v>
      </c>
      <c r="AT60" s="119">
        <f>VLOOKUP(AT$3*100+ROW($A60)-ROW($A$4),'Formatted Data'!$A:$M,12,FALSE)</f>
        <v>13092</v>
      </c>
      <c r="AU60" s="119" t="e">
        <f>VLOOKUP(AU$3*100+ROW($A60)-ROW($A$4),'Formatted Data'!$A:$M,12,FALSE)</f>
        <v>#N/A</v>
      </c>
      <c r="AV60" s="119" t="e">
        <f>VLOOKUP(AV$3*100+ROW($A60)-ROW($A$4),'Formatted Data'!$A:$M,12,FALSE)</f>
        <v>#N/A</v>
      </c>
      <c r="AW60" s="119" t="e">
        <f>VLOOKUP(AW$3*100+ROW($A60)-ROW($A$4),'Formatted Data'!$A:$M,12,FALSE)</f>
        <v>#N/A</v>
      </c>
      <c r="AX60" s="119" t="e">
        <f>VLOOKUP(AX$3*100+ROW($A60)-ROW($A$4),'Formatted Data'!$A:$M,12,FALSE)</f>
        <v>#N/A</v>
      </c>
      <c r="AY60" s="119" t="e">
        <f>VLOOKUP(AY$3*100+ROW($A60)-ROW($A$4),'Formatted Data'!$A:$M,12,FALSE)</f>
        <v>#N/A</v>
      </c>
      <c r="AZ60" s="119" t="e">
        <f>VLOOKUP(AZ$3*100+ROW($A60)-ROW($A$4),'Formatted Data'!$A:$M,12,FALSE)</f>
        <v>#N/A</v>
      </c>
      <c r="BA60" s="119" t="e">
        <f>VLOOKUP(BA$3*100+ROW($A60)-ROW($A$4),'Formatted Data'!$A:$M,12,FALSE)</f>
        <v>#N/A</v>
      </c>
      <c r="BB60" s="119" t="e">
        <f>VLOOKUP(BB$3*100+ROW($A60)-ROW($A$4),'Formatted Data'!$A:$M,12,FALSE)</f>
        <v>#N/A</v>
      </c>
      <c r="BC60" s="119"/>
      <c r="BD60" s="79">
        <f t="shared" si="22"/>
        <v>3.0590010056989581E-2</v>
      </c>
      <c r="BE60" s="79">
        <f t="shared" si="43"/>
        <v>4.2855981133609777E-2</v>
      </c>
      <c r="BF60" s="111">
        <f t="shared" si="24"/>
        <v>-0.13420149719276353</v>
      </c>
      <c r="BG60" s="79">
        <f t="shared" si="44"/>
        <v>-0.14599657750157613</v>
      </c>
      <c r="BH60" s="79">
        <f t="shared" si="45"/>
        <v>-0.1147437249525417</v>
      </c>
      <c r="BI60" s="79">
        <f t="shared" si="35"/>
        <v>7.0645699309030308E-2</v>
      </c>
      <c r="BJ60" s="79">
        <f t="shared" si="36"/>
        <v>9.113163458328688E-2</v>
      </c>
      <c r="BK60" s="79">
        <f t="shared" si="37"/>
        <v>-2.2639200489496192E-2</v>
      </c>
      <c r="BL60" s="79">
        <f t="shared" si="38"/>
        <v>1.3981636060100167E-2</v>
      </c>
      <c r="BM60" s="79">
        <f t="shared" si="39"/>
        <v>5.0421897509775881E-3</v>
      </c>
      <c r="BN60" s="79">
        <f t="shared" si="32"/>
        <v>6.8680530686531238E-2</v>
      </c>
      <c r="BO60" s="79">
        <f t="shared" si="40"/>
        <v>-3.6248508763879972E-2</v>
      </c>
      <c r="BP60" s="79">
        <f t="shared" si="46"/>
        <v>8.1889163968766887E-3</v>
      </c>
      <c r="BQ60" s="79">
        <f t="shared" si="46"/>
        <v>9.8035511900264494E-2</v>
      </c>
      <c r="BR60" s="79">
        <f t="shared" si="46"/>
        <v>3.9910545329433944E-2</v>
      </c>
      <c r="BS60" s="79">
        <f t="shared" si="46"/>
        <v>-2.2828784119106715E-2</v>
      </c>
      <c r="BT60" s="79">
        <f t="shared" si="46"/>
        <v>0.11765701709835796</v>
      </c>
      <c r="BU60" s="79">
        <f t="shared" si="46"/>
        <v>-8.4822780975462031E-3</v>
      </c>
      <c r="BV60" s="79" t="e">
        <f t="shared" si="46"/>
        <v>#N/A</v>
      </c>
      <c r="BW60" s="79" t="e">
        <f t="shared" si="46"/>
        <v>#N/A</v>
      </c>
      <c r="BX60" s="79" t="e">
        <f t="shared" si="46"/>
        <v>#N/A</v>
      </c>
      <c r="BY60" s="79" t="e">
        <f t="shared" si="46"/>
        <v>#N/A</v>
      </c>
      <c r="BZ60" s="79" t="e">
        <f t="shared" si="46"/>
        <v>#N/A</v>
      </c>
      <c r="CA60" s="79" t="e">
        <f t="shared" si="46"/>
        <v>#N/A</v>
      </c>
      <c r="CB60" s="79" t="e">
        <f t="shared" si="46"/>
        <v>#N/A</v>
      </c>
      <c r="CC60" s="79" t="e">
        <f t="shared" si="46"/>
        <v>#N/A</v>
      </c>
    </row>
    <row r="61" spans="1:81" ht="13" x14ac:dyDescent="0.3">
      <c r="A61" s="20" t="s">
        <v>81</v>
      </c>
      <c r="B61" s="21">
        <f>'Nom Revenue'!B61</f>
        <v>0</v>
      </c>
      <c r="C61" s="69" t="str">
        <f>IF(B61=0,"",VLOOKUP('Nom Revenue'!A61,'Commodity Code List'!$B$2:$C$18,2,FALSE))</f>
        <v/>
      </c>
      <c r="D61" s="69" t="str">
        <f>'Formatted Data'!E56</f>
        <v>L</v>
      </c>
      <c r="E61" s="69" t="str">
        <f>'Formatted Data'!F56</f>
        <v>X</v>
      </c>
      <c r="F61" s="69" t="str">
        <f>'Formatted Data'!G56</f>
        <v>X</v>
      </c>
      <c r="G61" s="119">
        <f>VLOOKUP(G$3*100+ROW($A61)-ROW($A$4)-3,'Formatted Data'!$A:$M,12,FALSE)</f>
        <v>11952</v>
      </c>
      <c r="H61" s="119">
        <f>VLOOKUP(H$3*100+ROW($A61)-ROW($A$4)-3,'Formatted Data'!$A:$M,12,FALSE)</f>
        <v>10381</v>
      </c>
      <c r="I61" s="119">
        <f>VLOOKUP(I$3*100+ROW($A61)-ROW($A$4)-3,'Formatted Data'!$A:$M,12,FALSE)</f>
        <v>11056</v>
      </c>
      <c r="J61" s="119">
        <f>VLOOKUP(J$3*100+ROW($A61)-ROW($A$4)-3,'Formatted Data'!$A:$M,12,FALSE)</f>
        <v>12695</v>
      </c>
      <c r="K61" s="119">
        <f>VLOOKUP(K$3*100+ROW($A61)-ROW($A$4)-3,'Formatted Data'!$A:$M,12,FALSE)</f>
        <v>13854</v>
      </c>
      <c r="L61" s="119">
        <f>VLOOKUP(L$3*100+ROW($A61)-ROW($A$4)-3,'Formatted Data'!$A:$M,12,FALSE)</f>
        <v>13437</v>
      </c>
      <c r="M61" s="119">
        <f>VLOOKUP(M$3*100+ROW($A61)-ROW($A$4)-3,'Formatted Data'!$A:$M,12,FALSE)</f>
        <v>14297</v>
      </c>
      <c r="N61" s="119">
        <f>VLOOKUP(N$3*100+ROW($A61)-ROW($A$4)-3,'Formatted Data'!$A:$M,12,FALSE)</f>
        <v>12491</v>
      </c>
      <c r="O61" s="119">
        <f>VLOOKUP(O$3*100+ROW($A61)-ROW($A$4)-3,'Formatted Data'!$A:$M,12,FALSE)</f>
        <v>12648</v>
      </c>
      <c r="P61" s="119">
        <f>VLOOKUP(P$3*100+ROW($A61)-ROW($A$4)-3,'Formatted Data'!$A:$M,12,FALSE)</f>
        <v>13936</v>
      </c>
      <c r="Q61" s="119">
        <f>VLOOKUP(Q$3*100+ROW($A61)-ROW($A$4)-3,'Formatted Data'!$A:$M,12,FALSE)</f>
        <v>14478</v>
      </c>
      <c r="R61" s="119">
        <f>VLOOKUP(R$3*100+ROW($A61)-ROW($A$4)-3,'Formatted Data'!$A:$M,12,FALSE)</f>
        <v>13865</v>
      </c>
      <c r="S61" s="119">
        <f>VLOOKUP(S$3*100+ROW($A61)-ROW($A$4)-3,'Formatted Data'!$A:$M,12,FALSE)</f>
        <v>17006</v>
      </c>
      <c r="T61" s="119">
        <f>VLOOKUP(T$3*100+ROW($A61)-ROW($A$4)-3,'Formatted Data'!$A:$M,12,FALSE)</f>
        <v>16076</v>
      </c>
      <c r="U61" s="119">
        <f>VLOOKUP(U$3*100+ROW($A61)-ROW($A$4)-3,'Formatted Data'!$A:$M,12,FALSE)</f>
        <v>17009</v>
      </c>
      <c r="V61" s="119">
        <f>VLOOKUP(V$3*100+ROW($A61)-ROW($A$4)-3,'Formatted Data'!$A:$M,12,FALSE)</f>
        <v>19217</v>
      </c>
      <c r="W61" s="119">
        <f>VLOOKUP(W$3*100+ROW($A61)-ROW($A$4)-3,'Formatted Data'!$A:$M,12,FALSE)</f>
        <v>17488</v>
      </c>
      <c r="X61" s="119">
        <f>VLOOKUP(X$3*100+ROW($A61)-ROW($A$4)-3,'Formatted Data'!$A:$M,12,FALSE)</f>
        <v>16411</v>
      </c>
      <c r="Y61" s="119">
        <f>VLOOKUP(Y$3*100+ROW($A61)-ROW($A$4)-3,'Formatted Data'!$A:$M,12,FALSE)</f>
        <v>17990</v>
      </c>
      <c r="Z61" s="119">
        <f>VLOOKUP(Z$3*100+ROW($A61)-ROW($A$4)-3,'Formatted Data'!$A:$M,12,FALSE)</f>
        <v>17731</v>
      </c>
      <c r="AA61" s="119">
        <f>VLOOKUP(AA$3*100+ROW($A61)-ROW($A$4)-3,'Formatted Data'!$A:$M,12,FALSE)</f>
        <v>18792</v>
      </c>
      <c r="AB61" s="119">
        <f>VLOOKUP(AB$3*100+ROW($A61)-ROW($A$4)-3,'Formatted Data'!$A:$M,12,FALSE)</f>
        <v>18814</v>
      </c>
      <c r="AC61" s="119">
        <f t="shared" si="21"/>
        <v>17752</v>
      </c>
      <c r="AD61" s="119">
        <f>VLOOKUP(AD$3*100+ROW($A61)-ROW($A$4),'Formatted Data'!$A:$M,12,FALSE)</f>
        <v>17752</v>
      </c>
      <c r="AE61" s="119">
        <f>VLOOKUP(AE$3*100+ROW($A61)-ROW($A$4),'Formatted Data'!$A:$M,12,FALSE)</f>
        <v>17317</v>
      </c>
      <c r="AF61" s="119">
        <f>VLOOKUP(AF$3*100+ROW($A61)-ROW($A$4),'Formatted Data'!$A:$M,12,FALSE)</f>
        <v>11720</v>
      </c>
      <c r="AG61" s="119">
        <f>VLOOKUP(AG$3*100+ROW($A61)-ROW($A$4),'Formatted Data'!$A:$M,12,FALSE)</f>
        <v>13636</v>
      </c>
      <c r="AH61" s="119">
        <f>VLOOKUP(AH$3*100+ROW($A61)-ROW($A$4),'Formatted Data'!$A:$M,12,FALSE)</f>
        <v>14274</v>
      </c>
      <c r="AI61" s="119">
        <f>VLOOKUP(AI$3*100+ROW($A61)-ROW($A$4),'Formatted Data'!$A:$M,12,FALSE)</f>
        <v>14750</v>
      </c>
      <c r="AJ61" s="119">
        <f>VLOOKUP(AJ$3*100+ROW($A61)-ROW($A$4),'Formatted Data'!$A:$M,12,FALSE)</f>
        <v>15120</v>
      </c>
      <c r="AK61" s="119">
        <f>VLOOKUP(AK$3*100+ROW($A61)-ROW($A$4),'Formatted Data'!$A:$M,12,FALSE)</f>
        <v>15804</v>
      </c>
      <c r="AL61" s="119">
        <f>AM61*(1/(1+'2015 Mileage Linking Factors'!K61))</f>
        <v>16984.77730042164</v>
      </c>
      <c r="AM61" s="119">
        <f>VLOOKUP(AM$3*100+ROW($A61)-ROW($A$4),'Formatted Data'!$A:$M,12,FALSE)</f>
        <v>17732</v>
      </c>
      <c r="AN61" s="119">
        <f>VLOOKUP(AN$3*100+ROW($A61)-ROW($A$4),'Formatted Data'!$A:$M,12,FALSE)</f>
        <v>15555</v>
      </c>
      <c r="AO61" s="119">
        <f>VLOOKUP(AO$3*100+ROW($A61)-ROW($A$4),'Formatted Data'!$A:$M,12,FALSE)</f>
        <v>16117</v>
      </c>
      <c r="AP61" s="119">
        <f>VLOOKUP(AP$3*100+ROW($A61)-ROW($A$4),'Formatted Data'!$A:$M,12,FALSE)</f>
        <v>16607</v>
      </c>
      <c r="AQ61" s="119">
        <f>VLOOKUP(AQ$3*100+ROW($A61)-ROW($A$4),'Formatted Data'!$A:$M,12,FALSE)</f>
        <v>15519</v>
      </c>
      <c r="AR61" s="119">
        <f>VLOOKUP(AR$3*100+ROW($A61)-ROW($A$4),'Formatted Data'!$A:$M,12,FALSE)</f>
        <v>12950</v>
      </c>
      <c r="AS61" s="119">
        <f>VLOOKUP(AS$3*100+ROW($A61)-ROW($A$4),'Formatted Data'!$A:$M,12,FALSE)</f>
        <v>15910</v>
      </c>
      <c r="AT61" s="119">
        <f>VLOOKUP(AT$3*100+ROW($A61)-ROW($A$4),'Formatted Data'!$A:$M,12,FALSE)</f>
        <v>14358</v>
      </c>
      <c r="AU61" s="119" t="e">
        <f>VLOOKUP(AU$3*100+ROW($A61)-ROW($A$4),'Formatted Data'!$A:$M,12,FALSE)</f>
        <v>#N/A</v>
      </c>
      <c r="AV61" s="119" t="e">
        <f>VLOOKUP(AV$3*100+ROW($A61)-ROW($A$4),'Formatted Data'!$A:$M,12,FALSE)</f>
        <v>#N/A</v>
      </c>
      <c r="AW61" s="119" t="e">
        <f>VLOOKUP(AW$3*100+ROW($A61)-ROW($A$4),'Formatted Data'!$A:$M,12,FALSE)</f>
        <v>#N/A</v>
      </c>
      <c r="AX61" s="119" t="e">
        <f>VLOOKUP(AX$3*100+ROW($A61)-ROW($A$4),'Formatted Data'!$A:$M,12,FALSE)</f>
        <v>#N/A</v>
      </c>
      <c r="AY61" s="119" t="e">
        <f>VLOOKUP(AY$3*100+ROW($A61)-ROW($A$4),'Formatted Data'!$A:$M,12,FALSE)</f>
        <v>#N/A</v>
      </c>
      <c r="AZ61" s="119" t="e">
        <f>VLOOKUP(AZ$3*100+ROW($A61)-ROW($A$4),'Formatted Data'!$A:$M,12,FALSE)</f>
        <v>#N/A</v>
      </c>
      <c r="BA61" s="119" t="e">
        <f>VLOOKUP(BA$3*100+ROW($A61)-ROW($A$4),'Formatted Data'!$A:$M,12,FALSE)</f>
        <v>#N/A</v>
      </c>
      <c r="BB61" s="119" t="e">
        <f>VLOOKUP(BB$3*100+ROW($A61)-ROW($A$4),'Formatted Data'!$A:$M,12,FALSE)</f>
        <v>#N/A</v>
      </c>
      <c r="BC61" s="119"/>
      <c r="BD61" s="79">
        <f t="shared" si="22"/>
        <v>5.983870058090357E-2</v>
      </c>
      <c r="BE61" s="79">
        <f t="shared" si="43"/>
        <v>1.1707109408258809E-3</v>
      </c>
      <c r="BF61" s="111">
        <f t="shared" si="24"/>
        <v>-5.6447326459019842E-2</v>
      </c>
      <c r="BG61" s="79">
        <f t="shared" si="44"/>
        <v>-2.4504281207751277E-2</v>
      </c>
      <c r="BH61" s="79">
        <f t="shared" si="45"/>
        <v>-0.32320840792285033</v>
      </c>
      <c r="BI61" s="79">
        <f t="shared" si="35"/>
        <v>0.16348122866894199</v>
      </c>
      <c r="BJ61" s="79">
        <f t="shared" si="36"/>
        <v>4.6787914344382564E-2</v>
      </c>
      <c r="BK61" s="79">
        <f t="shared" si="37"/>
        <v>3.3347344822754588E-2</v>
      </c>
      <c r="BL61" s="79">
        <f t="shared" si="38"/>
        <v>2.5084745762711913E-2</v>
      </c>
      <c r="BM61" s="79">
        <f t="shared" si="39"/>
        <v>4.5238095238095299E-2</v>
      </c>
      <c r="BN61" s="79">
        <f t="shared" si="32"/>
        <v>7.4713825640448039E-2</v>
      </c>
      <c r="BO61" s="79">
        <f t="shared" si="40"/>
        <v>-0.12277238890142117</v>
      </c>
      <c r="BP61" s="79">
        <f t="shared" si="46"/>
        <v>3.6129861780777928E-2</v>
      </c>
      <c r="BQ61" s="79">
        <f t="shared" si="46"/>
        <v>3.0402680399578053E-2</v>
      </c>
      <c r="BR61" s="79">
        <f t="shared" si="46"/>
        <v>-6.551454206057683E-2</v>
      </c>
      <c r="BS61" s="79">
        <f t="shared" si="46"/>
        <v>-0.16553901668921966</v>
      </c>
      <c r="BT61" s="79">
        <f t="shared" si="46"/>
        <v>0.22857142857142865</v>
      </c>
      <c r="BU61" s="79">
        <f t="shared" si="46"/>
        <v>-9.7548711502199903E-2</v>
      </c>
      <c r="BV61" s="79" t="e">
        <f t="shared" si="46"/>
        <v>#N/A</v>
      </c>
      <c r="BW61" s="79" t="e">
        <f t="shared" si="46"/>
        <v>#N/A</v>
      </c>
      <c r="BX61" s="79" t="e">
        <f t="shared" si="46"/>
        <v>#N/A</v>
      </c>
      <c r="BY61" s="79" t="e">
        <f t="shared" si="46"/>
        <v>#N/A</v>
      </c>
      <c r="BZ61" s="79" t="e">
        <f t="shared" si="46"/>
        <v>#N/A</v>
      </c>
      <c r="CA61" s="79" t="e">
        <f t="shared" si="46"/>
        <v>#N/A</v>
      </c>
      <c r="CB61" s="79" t="e">
        <f t="shared" si="46"/>
        <v>#N/A</v>
      </c>
      <c r="CC61" s="79" t="e">
        <f t="shared" si="46"/>
        <v>#N/A</v>
      </c>
    </row>
    <row r="62" spans="1:81" ht="13" x14ac:dyDescent="0.3">
      <c r="A62" s="18" t="s">
        <v>56</v>
      </c>
      <c r="B62" s="19">
        <f>'Nom Revenue'!B62</f>
        <v>1</v>
      </c>
      <c r="C62" s="63" t="str">
        <f>IF(B62=0,"",VLOOKUP('Nom Revenue'!A62,'Commodity Code List'!$B$2:$C$18,2,FALSE))</f>
        <v>33</v>
      </c>
      <c r="D62" s="63" t="str">
        <f>'Formatted Data'!E57</f>
        <v>S</v>
      </c>
      <c r="E62" s="63" t="str">
        <f>'Formatted Data'!F57</f>
        <v>X</v>
      </c>
      <c r="F62" s="63" t="str">
        <f>'Formatted Data'!G57</f>
        <v>X</v>
      </c>
      <c r="G62" s="118">
        <f>VLOOKUP(G$3*100+ROW($A62)-ROW($A$4)-3,'Formatted Data'!$A:$M,12,FALSE)</f>
        <v>3948</v>
      </c>
      <c r="H62" s="118">
        <f>VLOOKUP(H$3*100+ROW($A62)-ROW($A$4)-3,'Formatted Data'!$A:$M,12,FALSE)</f>
        <v>4019</v>
      </c>
      <c r="I62" s="118">
        <f>VLOOKUP(I$3*100+ROW($A62)-ROW($A$4)-3,'Formatted Data'!$A:$M,12,FALSE)</f>
        <v>4756</v>
      </c>
      <c r="J62" s="118">
        <f>VLOOKUP(J$3*100+ROW($A62)-ROW($A$4)-3,'Formatted Data'!$A:$M,12,FALSE)</f>
        <v>5066</v>
      </c>
      <c r="K62" s="118">
        <f>VLOOKUP(K$3*100+ROW($A62)-ROW($A$4)-3,'Formatted Data'!$A:$M,12,FALSE)</f>
        <v>5138</v>
      </c>
      <c r="L62" s="118">
        <f>VLOOKUP(L$3*100+ROW($A62)-ROW($A$4)-3,'Formatted Data'!$A:$M,12,FALSE)</f>
        <v>5420</v>
      </c>
      <c r="M62" s="118">
        <f>VLOOKUP(M$3*100+ROW($A62)-ROW($A$4)-3,'Formatted Data'!$A:$M,12,FALSE)</f>
        <v>5071</v>
      </c>
      <c r="N62" s="118">
        <f>VLOOKUP(N$3*100+ROW($A62)-ROW($A$4)-3,'Formatted Data'!$A:$M,12,FALSE)</f>
        <v>5143</v>
      </c>
      <c r="O62" s="118">
        <f>VLOOKUP(O$3*100+ROW($A62)-ROW($A$4)-3,'Formatted Data'!$A:$M,12,FALSE)</f>
        <v>6096</v>
      </c>
      <c r="P62" s="118">
        <f>VLOOKUP(P$3*100+ROW($A62)-ROW($A$4)-3,'Formatted Data'!$A:$M,12,FALSE)</f>
        <v>6750</v>
      </c>
      <c r="Q62" s="118">
        <f>VLOOKUP(Q$3*100+ROW($A62)-ROW($A$4)-3,'Formatted Data'!$A:$M,12,FALSE)</f>
        <v>6244</v>
      </c>
      <c r="R62" s="118">
        <f>VLOOKUP(R$3*100+ROW($A62)-ROW($A$4)-3,'Formatted Data'!$A:$M,12,FALSE)</f>
        <v>6877</v>
      </c>
      <c r="S62" s="118">
        <f>VLOOKUP(S$3*100+ROW($A62)-ROW($A$4)-3,'Formatted Data'!$A:$M,12,FALSE)</f>
        <v>7141</v>
      </c>
      <c r="T62" s="118">
        <f>VLOOKUP(T$3*100+ROW($A62)-ROW($A$4)-3,'Formatted Data'!$A:$M,12,FALSE)</f>
        <v>7871</v>
      </c>
      <c r="U62" s="118">
        <f>VLOOKUP(U$3*100+ROW($A62)-ROW($A$4)-3,'Formatted Data'!$A:$M,12,FALSE)</f>
        <v>9248</v>
      </c>
      <c r="V62" s="118">
        <f>VLOOKUP(V$3*100+ROW($A62)-ROW($A$4)-3,'Formatted Data'!$A:$M,12,FALSE)</f>
        <v>9623</v>
      </c>
      <c r="W62" s="118">
        <f>VLOOKUP(W$3*100+ROW($A62)-ROW($A$4)-3,'Formatted Data'!$A:$M,12,FALSE)</f>
        <v>8191</v>
      </c>
      <c r="X62" s="118">
        <f>VLOOKUP(X$3*100+ROW($A62)-ROW($A$4)-3,'Formatted Data'!$A:$M,12,FALSE)</f>
        <v>9033</v>
      </c>
      <c r="Y62" s="118">
        <f>VLOOKUP(Y$3*100+ROW($A62)-ROW($A$4)-3,'Formatted Data'!$A:$M,12,FALSE)</f>
        <v>8755</v>
      </c>
      <c r="Z62" s="118">
        <f>VLOOKUP(Z$3*100+ROW($A62)-ROW($A$4)-3,'Formatted Data'!$A:$M,12,FALSE)</f>
        <v>9019</v>
      </c>
      <c r="AA62" s="118">
        <f>VLOOKUP(AA$3*100+ROW($A62)-ROW($A$4)-3,'Formatted Data'!$A:$M,12,FALSE)</f>
        <v>8782</v>
      </c>
      <c r="AB62" s="118">
        <f>VLOOKUP(AB$3*100+ROW($A62)-ROW($A$4)-3,'Formatted Data'!$A:$M,12,FALSE)</f>
        <v>9715</v>
      </c>
      <c r="AC62" s="118">
        <f t="shared" si="21"/>
        <v>8679</v>
      </c>
      <c r="AD62" s="118">
        <f>VLOOKUP(AD$3*100+ROW($A62)-ROW($A$4),'Formatted Data'!$A:$M,12,FALSE)</f>
        <v>8679</v>
      </c>
      <c r="AE62" s="118">
        <f>VLOOKUP(AE$3*100+ROW($A62)-ROW($A$4),'Formatted Data'!$A:$M,12,FALSE)</f>
        <v>7805</v>
      </c>
      <c r="AF62" s="118">
        <f>VLOOKUP(AF$3*100+ROW($A62)-ROW($A$4),'Formatted Data'!$A:$M,12,FALSE)</f>
        <v>4624</v>
      </c>
      <c r="AG62" s="118">
        <f>VLOOKUP(AG$3*100+ROW($A62)-ROW($A$4),'Formatted Data'!$A:$M,12,FALSE)</f>
        <v>6181</v>
      </c>
      <c r="AH62" s="118">
        <f>VLOOKUP(AH$3*100+ROW($A62)-ROW($A$4),'Formatted Data'!$A:$M,12,FALSE)</f>
        <v>6609</v>
      </c>
      <c r="AI62" s="118">
        <f>VLOOKUP(AI$3*100+ROW($A62)-ROW($A$4),'Formatted Data'!$A:$M,12,FALSE)</f>
        <v>6516</v>
      </c>
      <c r="AJ62" s="118">
        <f>VLOOKUP(AJ$3*100+ROW($A62)-ROW($A$4),'Formatted Data'!$A:$M,12,FALSE)</f>
        <v>6734</v>
      </c>
      <c r="AK62" s="118">
        <f>VLOOKUP(AK$3*100+ROW($A62)-ROW($A$4),'Formatted Data'!$A:$M,12,FALSE)</f>
        <v>7088</v>
      </c>
      <c r="AL62" s="118">
        <f>AM62*(1/(1+'2015 Mileage Linking Factors'!K62))</f>
        <v>5441.6038711761412</v>
      </c>
      <c r="AM62" s="118">
        <f>VLOOKUP(AM$3*100+ROW($A62)-ROW($A$4),'Formatted Data'!$A:$M,12,FALSE)</f>
        <v>5681</v>
      </c>
      <c r="AN62" s="118">
        <f>VLOOKUP(AN$3*100+ROW($A62)-ROW($A$4),'Formatted Data'!$A:$M,12,FALSE)</f>
        <v>6016</v>
      </c>
      <c r="AO62" s="118">
        <f>VLOOKUP(AO$3*100+ROW($A62)-ROW($A$4),'Formatted Data'!$A:$M,12,FALSE)</f>
        <v>6167</v>
      </c>
      <c r="AP62" s="118">
        <f>VLOOKUP(AP$3*100+ROW($A62)-ROW($A$4),'Formatted Data'!$A:$M,12,FALSE)</f>
        <v>6871</v>
      </c>
      <c r="AQ62" s="118">
        <f>VLOOKUP(AQ$3*100+ROW($A62)-ROW($A$4),'Formatted Data'!$A:$M,12,FALSE)</f>
        <v>5945</v>
      </c>
      <c r="AR62" s="118">
        <f>VLOOKUP(AR$3*100+ROW($A62)-ROW($A$4),'Formatted Data'!$A:$M,12,FALSE)</f>
        <v>4941</v>
      </c>
      <c r="AS62" s="118">
        <f>VLOOKUP(AS$3*100+ROW($A62)-ROW($A$4),'Formatted Data'!$A:$M,12,FALSE)</f>
        <v>6572</v>
      </c>
      <c r="AT62" s="118">
        <f>VLOOKUP(AT$3*100+ROW($A62)-ROW($A$4),'Formatted Data'!$A:$M,12,FALSE)</f>
        <v>5935</v>
      </c>
      <c r="AU62" s="118" t="e">
        <f>VLOOKUP(AU$3*100+ROW($A62)-ROW($A$4),'Formatted Data'!$A:$M,12,FALSE)</f>
        <v>#N/A</v>
      </c>
      <c r="AV62" s="118" t="e">
        <f>VLOOKUP(AV$3*100+ROW($A62)-ROW($A$4),'Formatted Data'!$A:$M,12,FALSE)</f>
        <v>#N/A</v>
      </c>
      <c r="AW62" s="118" t="e">
        <f>VLOOKUP(AW$3*100+ROW($A62)-ROW($A$4),'Formatted Data'!$A:$M,12,FALSE)</f>
        <v>#N/A</v>
      </c>
      <c r="AX62" s="118" t="e">
        <f>VLOOKUP(AX$3*100+ROW($A62)-ROW($A$4),'Formatted Data'!$A:$M,12,FALSE)</f>
        <v>#N/A</v>
      </c>
      <c r="AY62" s="118" t="e">
        <f>VLOOKUP(AY$3*100+ROW($A62)-ROW($A$4),'Formatted Data'!$A:$M,12,FALSE)</f>
        <v>#N/A</v>
      </c>
      <c r="AZ62" s="118" t="e">
        <f>VLOOKUP(AZ$3*100+ROW($A62)-ROW($A$4),'Formatted Data'!$A:$M,12,FALSE)</f>
        <v>#N/A</v>
      </c>
      <c r="BA62" s="118" t="e">
        <f>VLOOKUP(BA$3*100+ROW($A62)-ROW($A$4),'Formatted Data'!$A:$M,12,FALSE)</f>
        <v>#N/A</v>
      </c>
      <c r="BB62" s="118" t="e">
        <f>VLOOKUP(BB$3*100+ROW($A62)-ROW($A$4),'Formatted Data'!$A:$M,12,FALSE)</f>
        <v>#N/A</v>
      </c>
      <c r="BC62" s="118"/>
      <c r="BD62" s="78">
        <f t="shared" si="22"/>
        <v>-2.6277857855638076E-2</v>
      </c>
      <c r="BE62" s="78">
        <f t="shared" si="43"/>
        <v>0.10624003643816904</v>
      </c>
      <c r="BF62" s="78">
        <f t="shared" si="24"/>
        <v>-0.10663921770458051</v>
      </c>
      <c r="BG62" s="78">
        <f t="shared" si="44"/>
        <v>-0.10070284594999424</v>
      </c>
      <c r="BH62" s="78">
        <f t="shared" si="45"/>
        <v>-0.4075592568866111</v>
      </c>
      <c r="BI62" s="78">
        <f t="shared" si="35"/>
        <v>0.33672145328719716</v>
      </c>
      <c r="BJ62" s="78">
        <f t="shared" si="36"/>
        <v>6.9244458825432842E-2</v>
      </c>
      <c r="BK62" s="78">
        <f t="shared" si="37"/>
        <v>-1.4071720381298225E-2</v>
      </c>
      <c r="BL62" s="78">
        <f t="shared" si="38"/>
        <v>3.3456108041743482E-2</v>
      </c>
      <c r="BM62" s="78">
        <f t="shared" si="39"/>
        <v>5.2569052569052532E-2</v>
      </c>
      <c r="BN62" s="78">
        <f t="shared" si="32"/>
        <v>-0.2322793635473841</v>
      </c>
      <c r="BO62" s="78">
        <f t="shared" si="40"/>
        <v>5.8968491462770611E-2</v>
      </c>
      <c r="BP62" s="78">
        <f t="shared" si="46"/>
        <v>2.5099734042553168E-2</v>
      </c>
      <c r="BQ62" s="78">
        <f t="shared" si="46"/>
        <v>0.11415599156802325</v>
      </c>
      <c r="BR62" s="78">
        <f t="shared" si="46"/>
        <v>-0.13476932033182942</v>
      </c>
      <c r="BS62" s="78">
        <f t="shared" si="46"/>
        <v>-0.16888141295206061</v>
      </c>
      <c r="BT62" s="78">
        <f t="shared" si="46"/>
        <v>0.33009512244484918</v>
      </c>
      <c r="BU62" s="78">
        <f t="shared" si="46"/>
        <v>-9.6926354230066902E-2</v>
      </c>
      <c r="BV62" s="78" t="e">
        <f t="shared" si="46"/>
        <v>#N/A</v>
      </c>
      <c r="BW62" s="78" t="e">
        <f t="shared" si="46"/>
        <v>#N/A</v>
      </c>
      <c r="BX62" s="78" t="e">
        <f t="shared" si="46"/>
        <v>#N/A</v>
      </c>
      <c r="BY62" s="78" t="e">
        <f t="shared" si="46"/>
        <v>#N/A</v>
      </c>
      <c r="BZ62" s="78" t="e">
        <f t="shared" si="46"/>
        <v>#N/A</v>
      </c>
      <c r="CA62" s="78" t="e">
        <f t="shared" si="46"/>
        <v>#N/A</v>
      </c>
      <c r="CB62" s="78" t="e">
        <f t="shared" si="46"/>
        <v>#N/A</v>
      </c>
      <c r="CC62" s="78" t="e">
        <f t="shared" si="46"/>
        <v>#N/A</v>
      </c>
    </row>
    <row r="63" spans="1:81" ht="13" x14ac:dyDescent="0.3">
      <c r="A63" s="18" t="s">
        <v>81</v>
      </c>
      <c r="B63" s="19">
        <f>'Nom Revenue'!B63</f>
        <v>0</v>
      </c>
      <c r="C63" s="63" t="str">
        <f>IF(B63=0,"",VLOOKUP('Nom Revenue'!A63,'Commodity Code List'!$B$2:$C$18,2,FALSE))</f>
        <v/>
      </c>
      <c r="D63" s="63" t="str">
        <f>'Formatted Data'!E58</f>
        <v>M</v>
      </c>
      <c r="E63" s="63" t="str">
        <f>'Formatted Data'!F58</f>
        <v>X</v>
      </c>
      <c r="F63" s="63" t="str">
        <f>'Formatted Data'!G58</f>
        <v>X</v>
      </c>
      <c r="G63" s="118">
        <f>VLOOKUP(G$3*100+ROW($A63)-ROW($A$4)-3,'Formatted Data'!$A:$M,12,FALSE)</f>
        <v>6012</v>
      </c>
      <c r="H63" s="118">
        <f>VLOOKUP(H$3*100+ROW($A63)-ROW($A$4)-3,'Formatted Data'!$A:$M,12,FALSE)</f>
        <v>5488</v>
      </c>
      <c r="I63" s="118">
        <f>VLOOKUP(I$3*100+ROW($A63)-ROW($A$4)-3,'Formatted Data'!$A:$M,12,FALSE)</f>
        <v>5830</v>
      </c>
      <c r="J63" s="118">
        <f>VLOOKUP(J$3*100+ROW($A63)-ROW($A$4)-3,'Formatted Data'!$A:$M,12,FALSE)</f>
        <v>7574</v>
      </c>
      <c r="K63" s="118">
        <f>VLOOKUP(K$3*100+ROW($A63)-ROW($A$4)-3,'Formatted Data'!$A:$M,12,FALSE)</f>
        <v>8244</v>
      </c>
      <c r="L63" s="118">
        <f>VLOOKUP(L$3*100+ROW($A63)-ROW($A$4)-3,'Formatted Data'!$A:$M,12,FALSE)</f>
        <v>8516</v>
      </c>
      <c r="M63" s="118">
        <f>VLOOKUP(M$3*100+ROW($A63)-ROW($A$4)-3,'Formatted Data'!$A:$M,12,FALSE)</f>
        <v>8290</v>
      </c>
      <c r="N63" s="118">
        <f>VLOOKUP(N$3*100+ROW($A63)-ROW($A$4)-3,'Formatted Data'!$A:$M,12,FALSE)</f>
        <v>8139</v>
      </c>
      <c r="O63" s="118">
        <f>VLOOKUP(O$3*100+ROW($A63)-ROW($A$4)-3,'Formatted Data'!$A:$M,12,FALSE)</f>
        <v>8094</v>
      </c>
      <c r="P63" s="118">
        <f>VLOOKUP(P$3*100+ROW($A63)-ROW($A$4)-3,'Formatted Data'!$A:$M,12,FALSE)</f>
        <v>9559</v>
      </c>
      <c r="Q63" s="118">
        <f>VLOOKUP(Q$3*100+ROW($A63)-ROW($A$4)-3,'Formatted Data'!$A:$M,12,FALSE)</f>
        <v>9657</v>
      </c>
      <c r="R63" s="118">
        <f>VLOOKUP(R$3*100+ROW($A63)-ROW($A$4)-3,'Formatted Data'!$A:$M,12,FALSE)</f>
        <v>10510</v>
      </c>
      <c r="S63" s="118">
        <f>VLOOKUP(S$3*100+ROW($A63)-ROW($A$4)-3,'Formatted Data'!$A:$M,12,FALSE)</f>
        <v>10804</v>
      </c>
      <c r="T63" s="118">
        <f>VLOOKUP(T$3*100+ROW($A63)-ROW($A$4)-3,'Formatted Data'!$A:$M,12,FALSE)</f>
        <v>11748</v>
      </c>
      <c r="U63" s="118">
        <f>VLOOKUP(U$3*100+ROW($A63)-ROW($A$4)-3,'Formatted Data'!$A:$M,12,FALSE)</f>
        <v>10803</v>
      </c>
      <c r="V63" s="118">
        <f>VLOOKUP(V$3*100+ROW($A63)-ROW($A$4)-3,'Formatted Data'!$A:$M,12,FALSE)</f>
        <v>12174</v>
      </c>
      <c r="W63" s="118">
        <f>VLOOKUP(W$3*100+ROW($A63)-ROW($A$4)-3,'Formatted Data'!$A:$M,12,FALSE)</f>
        <v>11346</v>
      </c>
      <c r="X63" s="118">
        <f>VLOOKUP(X$3*100+ROW($A63)-ROW($A$4)-3,'Formatted Data'!$A:$M,12,FALSE)</f>
        <v>12380</v>
      </c>
      <c r="Y63" s="118">
        <f>VLOOKUP(Y$3*100+ROW($A63)-ROW($A$4)-3,'Formatted Data'!$A:$M,12,FALSE)</f>
        <v>11785</v>
      </c>
      <c r="Z63" s="118">
        <f>VLOOKUP(Z$3*100+ROW($A63)-ROW($A$4)-3,'Formatted Data'!$A:$M,12,FALSE)</f>
        <v>12027</v>
      </c>
      <c r="AA63" s="118">
        <f>VLOOKUP(AA$3*100+ROW($A63)-ROW($A$4)-3,'Formatted Data'!$A:$M,12,FALSE)</f>
        <v>12089</v>
      </c>
      <c r="AB63" s="118">
        <f>VLOOKUP(AB$3*100+ROW($A63)-ROW($A$4)-3,'Formatted Data'!$A:$M,12,FALSE)</f>
        <v>13298</v>
      </c>
      <c r="AC63" s="118">
        <f t="shared" si="21"/>
        <v>12400</v>
      </c>
      <c r="AD63" s="118">
        <f>VLOOKUP(AD$3*100+ROW($A63)-ROW($A$4),'Formatted Data'!$A:$M,12,FALSE)</f>
        <v>12400</v>
      </c>
      <c r="AE63" s="118">
        <f>VLOOKUP(AE$3*100+ROW($A63)-ROW($A$4),'Formatted Data'!$A:$M,12,FALSE)</f>
        <v>12777</v>
      </c>
      <c r="AF63" s="118">
        <f>VLOOKUP(AF$3*100+ROW($A63)-ROW($A$4),'Formatted Data'!$A:$M,12,FALSE)</f>
        <v>7213</v>
      </c>
      <c r="AG63" s="118">
        <f>VLOOKUP(AG$3*100+ROW($A63)-ROW($A$4),'Formatted Data'!$A:$M,12,FALSE)</f>
        <v>9981</v>
      </c>
      <c r="AH63" s="118">
        <f>VLOOKUP(AH$3*100+ROW($A63)-ROW($A$4),'Formatted Data'!$A:$M,12,FALSE)</f>
        <v>11848</v>
      </c>
      <c r="AI63" s="118">
        <f>VLOOKUP(AI$3*100+ROW($A63)-ROW($A$4),'Formatted Data'!$A:$M,12,FALSE)</f>
        <v>12474</v>
      </c>
      <c r="AJ63" s="118">
        <f>VLOOKUP(AJ$3*100+ROW($A63)-ROW($A$4),'Formatted Data'!$A:$M,12,FALSE)</f>
        <v>12614</v>
      </c>
      <c r="AK63" s="118">
        <f>VLOOKUP(AK$3*100+ROW($A63)-ROW($A$4),'Formatted Data'!$A:$M,12,FALSE)</f>
        <v>12160</v>
      </c>
      <c r="AL63" s="118">
        <f>AM63*(1/(1+'2015 Mileage Linking Factors'!K63))</f>
        <v>10310.407334860058</v>
      </c>
      <c r="AM63" s="118">
        <f>VLOOKUP(AM$3*100+ROW($A63)-ROW($A$4),'Formatted Data'!$A:$M,12,FALSE)</f>
        <v>10764</v>
      </c>
      <c r="AN63" s="118">
        <f>VLOOKUP(AN$3*100+ROW($A63)-ROW($A$4),'Formatted Data'!$A:$M,12,FALSE)</f>
        <v>9013</v>
      </c>
      <c r="AO63" s="118">
        <f>VLOOKUP(AO$3*100+ROW($A63)-ROW($A$4),'Formatted Data'!$A:$M,12,FALSE)</f>
        <v>10378</v>
      </c>
      <c r="AP63" s="118">
        <f>VLOOKUP(AP$3*100+ROW($A63)-ROW($A$4),'Formatted Data'!$A:$M,12,FALSE)</f>
        <v>10961</v>
      </c>
      <c r="AQ63" s="118">
        <f>VLOOKUP(AQ$3*100+ROW($A63)-ROW($A$4),'Formatted Data'!$A:$M,12,FALSE)</f>
        <v>10435</v>
      </c>
      <c r="AR63" s="118">
        <f>VLOOKUP(AR$3*100+ROW($A63)-ROW($A$4),'Formatted Data'!$A:$M,12,FALSE)</f>
        <v>9135</v>
      </c>
      <c r="AS63" s="118">
        <f>VLOOKUP(AS$3*100+ROW($A63)-ROW($A$4),'Formatted Data'!$A:$M,12,FALSE)</f>
        <v>9460</v>
      </c>
      <c r="AT63" s="118">
        <f>VLOOKUP(AT$3*100+ROW($A63)-ROW($A$4),'Formatted Data'!$A:$M,12,FALSE)</f>
        <v>8892</v>
      </c>
      <c r="AU63" s="118" t="e">
        <f>VLOOKUP(AU$3*100+ROW($A63)-ROW($A$4),'Formatted Data'!$A:$M,12,FALSE)</f>
        <v>#N/A</v>
      </c>
      <c r="AV63" s="118" t="e">
        <f>VLOOKUP(AV$3*100+ROW($A63)-ROW($A$4),'Formatted Data'!$A:$M,12,FALSE)</f>
        <v>#N/A</v>
      </c>
      <c r="AW63" s="118" t="e">
        <f>VLOOKUP(AW$3*100+ROW($A63)-ROW($A$4),'Formatted Data'!$A:$M,12,FALSE)</f>
        <v>#N/A</v>
      </c>
      <c r="AX63" s="118" t="e">
        <f>VLOOKUP(AX$3*100+ROW($A63)-ROW($A$4),'Formatted Data'!$A:$M,12,FALSE)</f>
        <v>#N/A</v>
      </c>
      <c r="AY63" s="118" t="e">
        <f>VLOOKUP(AY$3*100+ROW($A63)-ROW($A$4),'Formatted Data'!$A:$M,12,FALSE)</f>
        <v>#N/A</v>
      </c>
      <c r="AZ63" s="118" t="e">
        <f>VLOOKUP(AZ$3*100+ROW($A63)-ROW($A$4),'Formatted Data'!$A:$M,12,FALSE)</f>
        <v>#N/A</v>
      </c>
      <c r="BA63" s="118" t="e">
        <f>VLOOKUP(BA$3*100+ROW($A63)-ROW($A$4),'Formatted Data'!$A:$M,12,FALSE)</f>
        <v>#N/A</v>
      </c>
      <c r="BB63" s="118" t="e">
        <f>VLOOKUP(BB$3*100+ROW($A63)-ROW($A$4),'Formatted Data'!$A:$M,12,FALSE)</f>
        <v>#N/A</v>
      </c>
      <c r="BC63" s="118"/>
      <c r="BD63" s="78">
        <f t="shared" si="22"/>
        <v>5.1550677641971632E-3</v>
      </c>
      <c r="BE63" s="78">
        <f t="shared" si="43"/>
        <v>0.10000827198279438</v>
      </c>
      <c r="BF63" s="78">
        <f t="shared" si="24"/>
        <v>-6.7528951722063413E-2</v>
      </c>
      <c r="BG63" s="78">
        <f t="shared" si="44"/>
        <v>3.0403225806451717E-2</v>
      </c>
      <c r="BH63" s="78">
        <f t="shared" si="45"/>
        <v>-0.43546998512952961</v>
      </c>
      <c r="BI63" s="78">
        <f t="shared" si="35"/>
        <v>0.38375155968390406</v>
      </c>
      <c r="BJ63" s="78">
        <f t="shared" si="36"/>
        <v>0.18705540527001308</v>
      </c>
      <c r="BK63" s="78">
        <f t="shared" si="37"/>
        <v>5.2835921674544206E-2</v>
      </c>
      <c r="BL63" s="78">
        <f t="shared" si="38"/>
        <v>1.1223344556677839E-2</v>
      </c>
      <c r="BM63" s="78">
        <f t="shared" si="39"/>
        <v>-3.5991755192643082E-2</v>
      </c>
      <c r="BN63" s="78">
        <f t="shared" si="32"/>
        <v>-0.15210465996216627</v>
      </c>
      <c r="BO63" s="78">
        <f t="shared" si="40"/>
        <v>-0.16267186919360832</v>
      </c>
      <c r="BP63" s="78">
        <f t="shared" si="46"/>
        <v>0.15144790857650059</v>
      </c>
      <c r="BQ63" s="78">
        <f t="shared" si="46"/>
        <v>5.6176527269223397E-2</v>
      </c>
      <c r="BR63" s="78">
        <f t="shared" si="46"/>
        <v>-4.7988322233372904E-2</v>
      </c>
      <c r="BS63" s="78">
        <f t="shared" si="46"/>
        <v>-0.12458073790129376</v>
      </c>
      <c r="BT63" s="78">
        <f t="shared" si="46"/>
        <v>3.5577449370552738E-2</v>
      </c>
      <c r="BU63" s="78">
        <f t="shared" si="46"/>
        <v>-6.0042283298097243E-2</v>
      </c>
      <c r="BV63" s="78" t="e">
        <f t="shared" si="46"/>
        <v>#N/A</v>
      </c>
      <c r="BW63" s="78" t="e">
        <f t="shared" si="46"/>
        <v>#N/A</v>
      </c>
      <c r="BX63" s="78" t="e">
        <f t="shared" si="46"/>
        <v>#N/A</v>
      </c>
      <c r="BY63" s="78" t="e">
        <f t="shared" si="46"/>
        <v>#N/A</v>
      </c>
      <c r="BZ63" s="78" t="e">
        <f t="shared" si="46"/>
        <v>#N/A</v>
      </c>
      <c r="CA63" s="78" t="e">
        <f t="shared" si="46"/>
        <v>#N/A</v>
      </c>
      <c r="CB63" s="78" t="e">
        <f t="shared" si="46"/>
        <v>#N/A</v>
      </c>
      <c r="CC63" s="78" t="e">
        <f t="shared" si="46"/>
        <v>#N/A</v>
      </c>
    </row>
    <row r="64" spans="1:81" ht="13" x14ac:dyDescent="0.3">
      <c r="A64" s="18" t="s">
        <v>81</v>
      </c>
      <c r="B64" s="19">
        <f>'Nom Revenue'!B64</f>
        <v>0</v>
      </c>
      <c r="C64" s="63" t="str">
        <f>IF(B64=0,"",VLOOKUP('Nom Revenue'!A64,'Commodity Code List'!$B$2:$C$18,2,FALSE))</f>
        <v/>
      </c>
      <c r="D64" s="63" t="str">
        <f>'Formatted Data'!E59</f>
        <v>L</v>
      </c>
      <c r="E64" s="63" t="str">
        <f>'Formatted Data'!F59</f>
        <v>X</v>
      </c>
      <c r="F64" s="63" t="str">
        <f>'Formatted Data'!G59</f>
        <v>X</v>
      </c>
      <c r="G64" s="118">
        <f>VLOOKUP(G$3*100+ROW($A64)-ROW($A$4)-3,'Formatted Data'!$A:$M,12,FALSE)</f>
        <v>11006</v>
      </c>
      <c r="H64" s="118">
        <f>VLOOKUP(H$3*100+ROW($A64)-ROW($A$4)-3,'Formatted Data'!$A:$M,12,FALSE)</f>
        <v>11473</v>
      </c>
      <c r="I64" s="118">
        <f>VLOOKUP(I$3*100+ROW($A64)-ROW($A$4)-3,'Formatted Data'!$A:$M,12,FALSE)</f>
        <v>15771</v>
      </c>
      <c r="J64" s="118">
        <f>VLOOKUP(J$3*100+ROW($A64)-ROW($A$4)-3,'Formatted Data'!$A:$M,12,FALSE)</f>
        <v>19376</v>
      </c>
      <c r="K64" s="118">
        <f>VLOOKUP(K$3*100+ROW($A64)-ROW($A$4)-3,'Formatted Data'!$A:$M,12,FALSE)</f>
        <v>21718</v>
      </c>
      <c r="L64" s="118">
        <f>VLOOKUP(L$3*100+ROW($A64)-ROW($A$4)-3,'Formatted Data'!$A:$M,12,FALSE)</f>
        <v>19911</v>
      </c>
      <c r="M64" s="118">
        <f>VLOOKUP(M$3*100+ROW($A64)-ROW($A$4)-3,'Formatted Data'!$A:$M,12,FALSE)</f>
        <v>19475</v>
      </c>
      <c r="N64" s="118">
        <f>VLOOKUP(N$3*100+ROW($A64)-ROW($A$4)-3,'Formatted Data'!$A:$M,12,FALSE)</f>
        <v>21005</v>
      </c>
      <c r="O64" s="118">
        <f>VLOOKUP(O$3*100+ROW($A64)-ROW($A$4)-3,'Formatted Data'!$A:$M,12,FALSE)</f>
        <v>22573</v>
      </c>
      <c r="P64" s="118">
        <f>VLOOKUP(P$3*100+ROW($A64)-ROW($A$4)-3,'Formatted Data'!$A:$M,12,FALSE)</f>
        <v>22944</v>
      </c>
      <c r="Q64" s="118">
        <f>VLOOKUP(Q$3*100+ROW($A64)-ROW($A$4)-3,'Formatted Data'!$A:$M,12,FALSE)</f>
        <v>26006</v>
      </c>
      <c r="R64" s="118">
        <f>VLOOKUP(R$3*100+ROW($A64)-ROW($A$4)-3,'Formatted Data'!$A:$M,12,FALSE)</f>
        <v>26811</v>
      </c>
      <c r="S64" s="118">
        <f>VLOOKUP(S$3*100+ROW($A64)-ROW($A$4)-3,'Formatted Data'!$A:$M,12,FALSE)</f>
        <v>26654</v>
      </c>
      <c r="T64" s="118">
        <f>VLOOKUP(T$3*100+ROW($A64)-ROW($A$4)-3,'Formatted Data'!$A:$M,12,FALSE)</f>
        <v>26336</v>
      </c>
      <c r="U64" s="118">
        <f>VLOOKUP(U$3*100+ROW($A64)-ROW($A$4)-3,'Formatted Data'!$A:$M,12,FALSE)</f>
        <v>26003</v>
      </c>
      <c r="V64" s="118">
        <f>VLOOKUP(V$3*100+ROW($A64)-ROW($A$4)-3,'Formatted Data'!$A:$M,12,FALSE)</f>
        <v>27637</v>
      </c>
      <c r="W64" s="118">
        <f>VLOOKUP(W$3*100+ROW($A64)-ROW($A$4)-3,'Formatted Data'!$A:$M,12,FALSE)</f>
        <v>24556</v>
      </c>
      <c r="X64" s="118">
        <f>VLOOKUP(X$3*100+ROW($A64)-ROW($A$4)-3,'Formatted Data'!$A:$M,12,FALSE)</f>
        <v>22946</v>
      </c>
      <c r="Y64" s="118">
        <f>VLOOKUP(Y$3*100+ROW($A64)-ROW($A$4)-3,'Formatted Data'!$A:$M,12,FALSE)</f>
        <v>26386</v>
      </c>
      <c r="Z64" s="118">
        <f>VLOOKUP(Z$3*100+ROW($A64)-ROW($A$4)-3,'Formatted Data'!$A:$M,12,FALSE)</f>
        <v>27889</v>
      </c>
      <c r="AA64" s="118">
        <f>VLOOKUP(AA$3*100+ROW($A64)-ROW($A$4)-3,'Formatted Data'!$A:$M,12,FALSE)</f>
        <v>27656</v>
      </c>
      <c r="AB64" s="118">
        <f>VLOOKUP(AB$3*100+ROW($A64)-ROW($A$4)-3,'Formatted Data'!$A:$M,12,FALSE)</f>
        <v>29690</v>
      </c>
      <c r="AC64" s="118">
        <f t="shared" si="21"/>
        <v>30462</v>
      </c>
      <c r="AD64" s="118">
        <f>VLOOKUP(AD$3*100+ROW($A64)-ROW($A$4),'Formatted Data'!$A:$M,12,FALSE)</f>
        <v>30462</v>
      </c>
      <c r="AE64" s="118">
        <f>VLOOKUP(AE$3*100+ROW($A64)-ROW($A$4),'Formatted Data'!$A:$M,12,FALSE)</f>
        <v>31462</v>
      </c>
      <c r="AF64" s="118">
        <f>VLOOKUP(AF$3*100+ROW($A64)-ROW($A$4),'Formatted Data'!$A:$M,12,FALSE)</f>
        <v>18285</v>
      </c>
      <c r="AG64" s="118">
        <f>VLOOKUP(AG$3*100+ROW($A64)-ROW($A$4),'Formatted Data'!$A:$M,12,FALSE)</f>
        <v>22730</v>
      </c>
      <c r="AH64" s="118">
        <f>VLOOKUP(AH$3*100+ROW($A64)-ROW($A$4),'Formatted Data'!$A:$M,12,FALSE)</f>
        <v>24336</v>
      </c>
      <c r="AI64" s="118">
        <f>VLOOKUP(AI$3*100+ROW($A64)-ROW($A$4),'Formatted Data'!$A:$M,12,FALSE)</f>
        <v>26503</v>
      </c>
      <c r="AJ64" s="118">
        <f>VLOOKUP(AJ$3*100+ROW($A64)-ROW($A$4),'Formatted Data'!$A:$M,12,FALSE)</f>
        <v>25633</v>
      </c>
      <c r="AK64" s="118">
        <f>VLOOKUP(AK$3*100+ROW($A64)-ROW($A$4),'Formatted Data'!$A:$M,12,FALSE)</f>
        <v>25477</v>
      </c>
      <c r="AL64" s="118">
        <f>AM64*(1/(1+'2015 Mileage Linking Factors'!K64))</f>
        <v>24796.127339048893</v>
      </c>
      <c r="AM64" s="118">
        <f>VLOOKUP(AM$3*100+ROW($A64)-ROW($A$4),'Formatted Data'!$A:$M,12,FALSE)</f>
        <v>25887</v>
      </c>
      <c r="AN64" s="118">
        <f>VLOOKUP(AN$3*100+ROW($A64)-ROW($A$4),'Formatted Data'!$A:$M,12,FALSE)</f>
        <v>24137</v>
      </c>
      <c r="AO64" s="118">
        <f>VLOOKUP(AO$3*100+ROW($A64)-ROW($A$4),'Formatted Data'!$A:$M,12,FALSE)</f>
        <v>26953</v>
      </c>
      <c r="AP64" s="118">
        <f>VLOOKUP(AP$3*100+ROW($A64)-ROW($A$4),'Formatted Data'!$A:$M,12,FALSE)</f>
        <v>30722</v>
      </c>
      <c r="AQ64" s="118">
        <f>VLOOKUP(AQ$3*100+ROW($A64)-ROW($A$4),'Formatted Data'!$A:$M,12,FALSE)</f>
        <v>28143</v>
      </c>
      <c r="AR64" s="118">
        <f>VLOOKUP(AR$3*100+ROW($A64)-ROW($A$4),'Formatted Data'!$A:$M,12,FALSE)</f>
        <v>25166</v>
      </c>
      <c r="AS64" s="118">
        <f>VLOOKUP(AS$3*100+ROW($A64)-ROW($A$4),'Formatted Data'!$A:$M,12,FALSE)</f>
        <v>29210</v>
      </c>
      <c r="AT64" s="118">
        <f>VLOOKUP(AT$3*100+ROW($A64)-ROW($A$4),'Formatted Data'!$A:$M,12,FALSE)</f>
        <v>28565</v>
      </c>
      <c r="AU64" s="118" t="e">
        <f>VLOOKUP(AU$3*100+ROW($A64)-ROW($A$4),'Formatted Data'!$A:$M,12,FALSE)</f>
        <v>#N/A</v>
      </c>
      <c r="AV64" s="118" t="e">
        <f>VLOOKUP(AV$3*100+ROW($A64)-ROW($A$4),'Formatted Data'!$A:$M,12,FALSE)</f>
        <v>#N/A</v>
      </c>
      <c r="AW64" s="118" t="e">
        <f>VLOOKUP(AW$3*100+ROW($A64)-ROW($A$4),'Formatted Data'!$A:$M,12,FALSE)</f>
        <v>#N/A</v>
      </c>
      <c r="AX64" s="118" t="e">
        <f>VLOOKUP(AX$3*100+ROW($A64)-ROW($A$4),'Formatted Data'!$A:$M,12,FALSE)</f>
        <v>#N/A</v>
      </c>
      <c r="AY64" s="118" t="e">
        <f>VLOOKUP(AY$3*100+ROW($A64)-ROW($A$4),'Formatted Data'!$A:$M,12,FALSE)</f>
        <v>#N/A</v>
      </c>
      <c r="AZ64" s="118" t="e">
        <f>VLOOKUP(AZ$3*100+ROW($A64)-ROW($A$4),'Formatted Data'!$A:$M,12,FALSE)</f>
        <v>#N/A</v>
      </c>
      <c r="BA64" s="118" t="e">
        <f>VLOOKUP(BA$3*100+ROW($A64)-ROW($A$4),'Formatted Data'!$A:$M,12,FALSE)</f>
        <v>#N/A</v>
      </c>
      <c r="BB64" s="118" t="e">
        <f>VLOOKUP(BB$3*100+ROW($A64)-ROW($A$4),'Formatted Data'!$A:$M,12,FALSE)</f>
        <v>#N/A</v>
      </c>
      <c r="BC64" s="118"/>
      <c r="BD64" s="78">
        <f t="shared" si="22"/>
        <v>-8.3545483882534466E-3</v>
      </c>
      <c r="BE64" s="78">
        <f t="shared" si="43"/>
        <v>7.3546427538327963E-2</v>
      </c>
      <c r="BF64" s="78">
        <f t="shared" si="24"/>
        <v>2.600202088245207E-2</v>
      </c>
      <c r="BG64" s="78">
        <f t="shared" si="44"/>
        <v>3.2827785437594459E-2</v>
      </c>
      <c r="BH64" s="78">
        <f t="shared" si="45"/>
        <v>-0.41882270675735811</v>
      </c>
      <c r="BI64" s="78">
        <f t="shared" si="35"/>
        <v>0.24309543341536788</v>
      </c>
      <c r="BJ64" s="78">
        <f t="shared" si="36"/>
        <v>7.0655521337439575E-2</v>
      </c>
      <c r="BK64" s="78">
        <f t="shared" si="37"/>
        <v>8.9045036160420699E-2</v>
      </c>
      <c r="BL64" s="78">
        <f t="shared" si="38"/>
        <v>-3.2826472474814183E-2</v>
      </c>
      <c r="BM64" s="78">
        <f t="shared" si="39"/>
        <v>-6.0859048882300204E-3</v>
      </c>
      <c r="BN64" s="78">
        <f t="shared" si="32"/>
        <v>-2.6724993560902299E-2</v>
      </c>
      <c r="BO64" s="78">
        <f t="shared" si="40"/>
        <v>-6.7601498821802442E-2</v>
      </c>
      <c r="BP64" s="78">
        <f t="shared" si="46"/>
        <v>0.11666735716949073</v>
      </c>
      <c r="BQ64" s="78">
        <f t="shared" si="46"/>
        <v>0.13983601083367336</v>
      </c>
      <c r="BR64" s="78">
        <f t="shared" si="46"/>
        <v>-8.3946357659006599E-2</v>
      </c>
      <c r="BS64" s="78">
        <f t="shared" si="46"/>
        <v>-0.10578118892797495</v>
      </c>
      <c r="BT64" s="78">
        <f t="shared" si="46"/>
        <v>0.16069299849002627</v>
      </c>
      <c r="BU64" s="78">
        <f t="shared" si="46"/>
        <v>-2.2081478945566557E-2</v>
      </c>
      <c r="BV64" s="78" t="e">
        <f t="shared" si="46"/>
        <v>#N/A</v>
      </c>
      <c r="BW64" s="78" t="e">
        <f t="shared" si="46"/>
        <v>#N/A</v>
      </c>
      <c r="BX64" s="78" t="e">
        <f t="shared" si="46"/>
        <v>#N/A</v>
      </c>
      <c r="BY64" s="78" t="e">
        <f t="shared" si="46"/>
        <v>#N/A</v>
      </c>
      <c r="BZ64" s="78" t="e">
        <f t="shared" si="46"/>
        <v>#N/A</v>
      </c>
      <c r="CA64" s="78" t="e">
        <f t="shared" si="46"/>
        <v>#N/A</v>
      </c>
      <c r="CB64" s="78" t="e">
        <f t="shared" si="46"/>
        <v>#N/A</v>
      </c>
      <c r="CC64" s="78" t="e">
        <f t="shared" si="46"/>
        <v>#N/A</v>
      </c>
    </row>
    <row r="65" spans="1:90" ht="13" x14ac:dyDescent="0.3">
      <c r="A65" s="20" t="s">
        <v>58</v>
      </c>
      <c r="B65" s="21">
        <f>'Nom Revenue'!B65</f>
        <v>1</v>
      </c>
      <c r="C65" s="69" t="str">
        <f>IF(B65=0,"",VLOOKUP('Nom Revenue'!A65,'Commodity Code List'!$B$2:$C$18,2,FALSE))</f>
        <v>37</v>
      </c>
      <c r="D65" s="69" t="str">
        <f>'Formatted Data'!E60</f>
        <v>S</v>
      </c>
      <c r="E65" s="69" t="str">
        <f>'Formatted Data'!F60</f>
        <v>X</v>
      </c>
      <c r="F65" s="69" t="str">
        <f>'Formatted Data'!G60</f>
        <v>X</v>
      </c>
      <c r="G65" s="119">
        <f>VLOOKUP(G$3*100+ROW($A65)-ROW($A$4)-3,'Formatted Data'!$A:$M,12,FALSE)</f>
        <v>1469</v>
      </c>
      <c r="H65" s="119">
        <f>VLOOKUP(H$3*100+ROW($A65)-ROW($A$4)-3,'Formatted Data'!$A:$M,12,FALSE)</f>
        <v>1324</v>
      </c>
      <c r="I65" s="119">
        <f>VLOOKUP(I$3*100+ROW($A65)-ROW($A$4)-3,'Formatted Data'!$A:$M,12,FALSE)</f>
        <v>1161</v>
      </c>
      <c r="J65" s="119">
        <f>VLOOKUP(J$3*100+ROW($A65)-ROW($A$4)-3,'Formatted Data'!$A:$M,12,FALSE)</f>
        <v>1099</v>
      </c>
      <c r="K65" s="119">
        <f>VLOOKUP(K$3*100+ROW($A65)-ROW($A$4)-3,'Formatted Data'!$A:$M,12,FALSE)</f>
        <v>1301</v>
      </c>
      <c r="L65" s="119">
        <f>VLOOKUP(L$3*100+ROW($A65)-ROW($A$4)-3,'Formatted Data'!$A:$M,12,FALSE)</f>
        <v>1396</v>
      </c>
      <c r="M65" s="119">
        <f>VLOOKUP(M$3*100+ROW($A65)-ROW($A$4)-3,'Formatted Data'!$A:$M,12,FALSE)</f>
        <v>1978</v>
      </c>
      <c r="N65" s="119">
        <f>VLOOKUP(N$3*100+ROW($A65)-ROW($A$4)-3,'Formatted Data'!$A:$M,12,FALSE)</f>
        <v>2501</v>
      </c>
      <c r="O65" s="119">
        <f>VLOOKUP(O$3*100+ROW($A65)-ROW($A$4)-3,'Formatted Data'!$A:$M,12,FALSE)</f>
        <v>3160</v>
      </c>
      <c r="P65" s="119">
        <f>VLOOKUP(P$3*100+ROW($A65)-ROW($A$4)-3,'Formatted Data'!$A:$M,12,FALSE)</f>
        <v>3436</v>
      </c>
      <c r="Q65" s="119">
        <f>VLOOKUP(Q$3*100+ROW($A65)-ROW($A$4)-3,'Formatted Data'!$A:$M,12,FALSE)</f>
        <v>3491</v>
      </c>
      <c r="R65" s="119">
        <f>VLOOKUP(R$3*100+ROW($A65)-ROW($A$4)-3,'Formatted Data'!$A:$M,12,FALSE)</f>
        <v>2975</v>
      </c>
      <c r="S65" s="119">
        <f>VLOOKUP(S$3*100+ROW($A65)-ROW($A$4)-3,'Formatted Data'!$A:$M,12,FALSE)</f>
        <v>3092</v>
      </c>
      <c r="T65" s="119">
        <f>VLOOKUP(T$3*100+ROW($A65)-ROW($A$4)-3,'Formatted Data'!$A:$M,12,FALSE)</f>
        <v>4711</v>
      </c>
      <c r="U65" s="119">
        <f>VLOOKUP(U$3*100+ROW($A65)-ROW($A$4)-3,'Formatted Data'!$A:$M,12,FALSE)</f>
        <v>5486</v>
      </c>
      <c r="V65" s="119">
        <f>VLOOKUP(V$3*100+ROW($A65)-ROW($A$4)-3,'Formatted Data'!$A:$M,12,FALSE)</f>
        <v>5942</v>
      </c>
      <c r="W65" s="119">
        <f>VLOOKUP(W$3*100+ROW($A65)-ROW($A$4)-3,'Formatted Data'!$A:$M,12,FALSE)</f>
        <v>5106</v>
      </c>
      <c r="X65" s="119">
        <f>VLOOKUP(X$3*100+ROW($A65)-ROW($A$4)-3,'Formatted Data'!$A:$M,12,FALSE)</f>
        <v>5514</v>
      </c>
      <c r="Y65" s="119">
        <f>VLOOKUP(Y$3*100+ROW($A65)-ROW($A$4)-3,'Formatted Data'!$A:$M,12,FALSE)</f>
        <v>5740</v>
      </c>
      <c r="Z65" s="119">
        <f>VLOOKUP(Z$3*100+ROW($A65)-ROW($A$4)-3,'Formatted Data'!$A:$M,12,FALSE)</f>
        <v>4607</v>
      </c>
      <c r="AA65" s="119">
        <f>VLOOKUP(AA$3*100+ROW($A65)-ROW($A$4)-3,'Formatted Data'!$A:$M,12,FALSE)</f>
        <v>5102</v>
      </c>
      <c r="AB65" s="119">
        <f>VLOOKUP(AB$3*100+ROW($A65)-ROW($A$4)-3,'Formatted Data'!$A:$M,12,FALSE)</f>
        <v>5191</v>
      </c>
      <c r="AC65" s="119">
        <f t="shared" si="21"/>
        <v>5104</v>
      </c>
      <c r="AD65" s="119">
        <f>VLOOKUP(AD$3*100+ROW($A65)-ROW($A$4),'Formatted Data'!$A:$M,12,FALSE)</f>
        <v>5104</v>
      </c>
      <c r="AE65" s="119">
        <f>VLOOKUP(AE$3*100+ROW($A65)-ROW($A$4),'Formatted Data'!$A:$M,12,FALSE)</f>
        <v>4057</v>
      </c>
      <c r="AF65" s="119">
        <f>VLOOKUP(AF$3*100+ROW($A65)-ROW($A$4),'Formatted Data'!$A:$M,12,FALSE)</f>
        <v>2876</v>
      </c>
      <c r="AG65" s="119">
        <f>VLOOKUP(AG$3*100+ROW($A65)-ROW($A$4),'Formatted Data'!$A:$M,12,FALSE)</f>
        <v>3368</v>
      </c>
      <c r="AH65" s="119">
        <f>VLOOKUP(AH$3*100+ROW($A65)-ROW($A$4),'Formatted Data'!$A:$M,12,FALSE)</f>
        <v>3624</v>
      </c>
      <c r="AI65" s="119">
        <f>VLOOKUP(AI$3*100+ROW($A65)-ROW($A$4),'Formatted Data'!$A:$M,12,FALSE)</f>
        <v>4086</v>
      </c>
      <c r="AJ65" s="119">
        <f>VLOOKUP(AJ$3*100+ROW($A65)-ROW($A$4),'Formatted Data'!$A:$M,12,FALSE)</f>
        <v>4261</v>
      </c>
      <c r="AK65" s="119">
        <f>VLOOKUP(AK$3*100+ROW($A65)-ROW($A$4),'Formatted Data'!$A:$M,12,FALSE)</f>
        <v>4570</v>
      </c>
      <c r="AL65" s="119">
        <f>AM65*(1/(1+'2015 Mileage Linking Factors'!K65))</f>
        <v>4385.0840560190763</v>
      </c>
      <c r="AM65" s="119">
        <f>VLOOKUP(AM$3*100+ROW($A65)-ROW($A$4),'Formatted Data'!$A:$M,12,FALSE)</f>
        <v>4578</v>
      </c>
      <c r="AN65" s="119">
        <f>VLOOKUP(AN$3*100+ROW($A65)-ROW($A$4),'Formatted Data'!$A:$M,12,FALSE)</f>
        <v>4661</v>
      </c>
      <c r="AO65" s="119">
        <f>VLOOKUP(AO$3*100+ROW($A65)-ROW($A$4),'Formatted Data'!$A:$M,12,FALSE)</f>
        <v>4527</v>
      </c>
      <c r="AP65" s="119">
        <f>VLOOKUP(AP$3*100+ROW($A65)-ROW($A$4),'Formatted Data'!$A:$M,12,FALSE)</f>
        <v>4395</v>
      </c>
      <c r="AQ65" s="119">
        <f>VLOOKUP(AQ$3*100+ROW($A65)-ROW($A$4),'Formatted Data'!$A:$M,12,FALSE)</f>
        <v>4800</v>
      </c>
      <c r="AR65" s="119">
        <f>VLOOKUP(AR$3*100+ROW($A65)-ROW($A$4),'Formatted Data'!$A:$M,12,FALSE)</f>
        <v>3930</v>
      </c>
      <c r="AS65" s="119">
        <f>VLOOKUP(AS$3*100+ROW($A65)-ROW($A$4),'Formatted Data'!$A:$M,12,FALSE)</f>
        <v>3229</v>
      </c>
      <c r="AT65" s="119">
        <f>VLOOKUP(AT$3*100+ROW($A65)-ROW($A$4),'Formatted Data'!$A:$M,12,FALSE)</f>
        <v>3372</v>
      </c>
      <c r="AU65" s="119" t="e">
        <f>VLOOKUP(AU$3*100+ROW($A65)-ROW($A$4),'Formatted Data'!$A:$M,12,FALSE)</f>
        <v>#N/A</v>
      </c>
      <c r="AV65" s="119" t="e">
        <f>VLOOKUP(AV$3*100+ROW($A65)-ROW($A$4),'Formatted Data'!$A:$M,12,FALSE)</f>
        <v>#N/A</v>
      </c>
      <c r="AW65" s="119" t="e">
        <f>VLOOKUP(AW$3*100+ROW($A65)-ROW($A$4),'Formatted Data'!$A:$M,12,FALSE)</f>
        <v>#N/A</v>
      </c>
      <c r="AX65" s="119" t="e">
        <f>VLOOKUP(AX$3*100+ROW($A65)-ROW($A$4),'Formatted Data'!$A:$M,12,FALSE)</f>
        <v>#N/A</v>
      </c>
      <c r="AY65" s="119" t="e">
        <f>VLOOKUP(AY$3*100+ROW($A65)-ROW($A$4),'Formatted Data'!$A:$M,12,FALSE)</f>
        <v>#N/A</v>
      </c>
      <c r="AZ65" s="119" t="e">
        <f>VLOOKUP(AZ$3*100+ROW($A65)-ROW($A$4),'Formatted Data'!$A:$M,12,FALSE)</f>
        <v>#N/A</v>
      </c>
      <c r="BA65" s="119" t="e">
        <f>VLOOKUP(BA$3*100+ROW($A65)-ROW($A$4),'Formatted Data'!$A:$M,12,FALSE)</f>
        <v>#N/A</v>
      </c>
      <c r="BB65" s="119" t="e">
        <f>VLOOKUP(BB$3*100+ROW($A65)-ROW($A$4),'Formatted Data'!$A:$M,12,FALSE)</f>
        <v>#N/A</v>
      </c>
      <c r="BC65" s="119"/>
      <c r="BD65" s="79">
        <f t="shared" si="22"/>
        <v>0.10744519209897985</v>
      </c>
      <c r="BE65" s="79">
        <f t="shared" si="43"/>
        <v>1.7444139553116411E-2</v>
      </c>
      <c r="BF65" s="111">
        <f t="shared" si="24"/>
        <v>-1.6759776536312887E-2</v>
      </c>
      <c r="BG65" s="79">
        <f t="shared" si="44"/>
        <v>-0.20513322884012541</v>
      </c>
      <c r="BH65" s="79">
        <f t="shared" si="45"/>
        <v>-0.29110179935913238</v>
      </c>
      <c r="BI65" s="79">
        <f t="shared" si="35"/>
        <v>0.17107093184979139</v>
      </c>
      <c r="BJ65" s="79">
        <f t="shared" si="36"/>
        <v>7.6009501187648487E-2</v>
      </c>
      <c r="BK65" s="79">
        <f t="shared" si="37"/>
        <v>0.1274834437086092</v>
      </c>
      <c r="BL65" s="79">
        <f t="shared" si="38"/>
        <v>4.2829172785119995E-2</v>
      </c>
      <c r="BM65" s="79">
        <f t="shared" si="39"/>
        <v>7.2518188218728019E-2</v>
      </c>
      <c r="BN65" s="79">
        <f t="shared" si="32"/>
        <v>-4.0463007435650677E-2</v>
      </c>
      <c r="BO65" s="79">
        <f t="shared" si="40"/>
        <v>1.8130187854958457E-2</v>
      </c>
      <c r="BP65" s="79">
        <f t="shared" si="46"/>
        <v>-2.8749195451619802E-2</v>
      </c>
      <c r="BQ65" s="79">
        <f t="shared" si="46"/>
        <v>-2.9158383035122637E-2</v>
      </c>
      <c r="BR65" s="79">
        <f t="shared" si="46"/>
        <v>9.2150170648464202E-2</v>
      </c>
      <c r="BS65" s="79">
        <f t="shared" si="46"/>
        <v>-0.18125000000000002</v>
      </c>
      <c r="BT65" s="79">
        <f t="shared" si="46"/>
        <v>-0.17837150127226464</v>
      </c>
      <c r="BU65" s="79">
        <f t="shared" si="46"/>
        <v>4.4286156704862245E-2</v>
      </c>
      <c r="BV65" s="79" t="e">
        <f t="shared" si="46"/>
        <v>#N/A</v>
      </c>
      <c r="BW65" s="79" t="e">
        <f t="shared" si="46"/>
        <v>#N/A</v>
      </c>
      <c r="BX65" s="79" t="e">
        <f t="shared" si="46"/>
        <v>#N/A</v>
      </c>
      <c r="BY65" s="79" t="e">
        <f t="shared" si="46"/>
        <v>#N/A</v>
      </c>
      <c r="BZ65" s="79" t="e">
        <f t="shared" si="46"/>
        <v>#N/A</v>
      </c>
      <c r="CA65" s="79" t="e">
        <f t="shared" si="46"/>
        <v>#N/A</v>
      </c>
      <c r="CB65" s="79" t="e">
        <f t="shared" si="46"/>
        <v>#N/A</v>
      </c>
      <c r="CC65" s="79" t="e">
        <f t="shared" si="46"/>
        <v>#N/A</v>
      </c>
    </row>
    <row r="66" spans="1:90" ht="13" x14ac:dyDescent="0.3">
      <c r="A66" s="20" t="s">
        <v>81</v>
      </c>
      <c r="B66" s="21">
        <f>'Nom Revenue'!B66</f>
        <v>0</v>
      </c>
      <c r="C66" s="69" t="str">
        <f>IF(B66=0,"",VLOOKUP('Nom Revenue'!A66,'Commodity Code List'!$B$2:$C$18,2,FALSE))</f>
        <v/>
      </c>
      <c r="D66" s="69" t="str">
        <f>'Formatted Data'!E61</f>
        <v>M</v>
      </c>
      <c r="E66" s="69" t="str">
        <f>'Formatted Data'!F61</f>
        <v>X</v>
      </c>
      <c r="F66" s="69" t="str">
        <f>'Formatted Data'!G61</f>
        <v>X</v>
      </c>
      <c r="G66" s="119">
        <f>VLOOKUP(G$3*100+ROW($A66)-ROW($A$4)-3,'Formatted Data'!$A:$M,12,FALSE)</f>
        <v>7555</v>
      </c>
      <c r="H66" s="119">
        <f>VLOOKUP(H$3*100+ROW($A66)-ROW($A$4)-3,'Formatted Data'!$A:$M,12,FALSE)</f>
        <v>7381</v>
      </c>
      <c r="I66" s="119">
        <f>VLOOKUP(I$3*100+ROW($A66)-ROW($A$4)-3,'Formatted Data'!$A:$M,12,FALSE)</f>
        <v>6673</v>
      </c>
      <c r="J66" s="119">
        <f>VLOOKUP(J$3*100+ROW($A66)-ROW($A$4)-3,'Formatted Data'!$A:$M,12,FALSE)</f>
        <v>6289</v>
      </c>
      <c r="K66" s="119">
        <f>VLOOKUP(K$3*100+ROW($A66)-ROW($A$4)-3,'Formatted Data'!$A:$M,12,FALSE)</f>
        <v>6720</v>
      </c>
      <c r="L66" s="119">
        <f>VLOOKUP(L$3*100+ROW($A66)-ROW($A$4)-3,'Formatted Data'!$A:$M,12,FALSE)</f>
        <v>6010</v>
      </c>
      <c r="M66" s="119">
        <f>VLOOKUP(M$3*100+ROW($A66)-ROW($A$4)-3,'Formatted Data'!$A:$M,12,FALSE)</f>
        <v>6022</v>
      </c>
      <c r="N66" s="119">
        <f>VLOOKUP(N$3*100+ROW($A66)-ROW($A$4)-3,'Formatted Data'!$A:$M,12,FALSE)</f>
        <v>7488</v>
      </c>
      <c r="O66" s="119">
        <f>VLOOKUP(O$3*100+ROW($A66)-ROW($A$4)-3,'Formatted Data'!$A:$M,12,FALSE)</f>
        <v>8517</v>
      </c>
      <c r="P66" s="119">
        <f>VLOOKUP(P$3*100+ROW($A66)-ROW($A$4)-3,'Formatted Data'!$A:$M,12,FALSE)</f>
        <v>9286</v>
      </c>
      <c r="Q66" s="119">
        <f>VLOOKUP(Q$3*100+ROW($A66)-ROW($A$4)-3,'Formatted Data'!$A:$M,12,FALSE)</f>
        <v>10619</v>
      </c>
      <c r="R66" s="119">
        <f>VLOOKUP(R$3*100+ROW($A66)-ROW($A$4)-3,'Formatted Data'!$A:$M,12,FALSE)</f>
        <v>10839</v>
      </c>
      <c r="S66" s="119">
        <f>VLOOKUP(S$3*100+ROW($A66)-ROW($A$4)-3,'Formatted Data'!$A:$M,12,FALSE)</f>
        <v>10807</v>
      </c>
      <c r="T66" s="119">
        <f>VLOOKUP(T$3*100+ROW($A66)-ROW($A$4)-3,'Formatted Data'!$A:$M,12,FALSE)</f>
        <v>11963</v>
      </c>
      <c r="U66" s="119">
        <f>VLOOKUP(U$3*100+ROW($A66)-ROW($A$4)-3,'Formatted Data'!$A:$M,12,FALSE)</f>
        <v>13807</v>
      </c>
      <c r="V66" s="119">
        <f>VLOOKUP(V$3*100+ROW($A66)-ROW($A$4)-3,'Formatted Data'!$A:$M,12,FALSE)</f>
        <v>13816</v>
      </c>
      <c r="W66" s="119">
        <f>VLOOKUP(W$3*100+ROW($A66)-ROW($A$4)-3,'Formatted Data'!$A:$M,12,FALSE)</f>
        <v>11996</v>
      </c>
      <c r="X66" s="119">
        <f>VLOOKUP(X$3*100+ROW($A66)-ROW($A$4)-3,'Formatted Data'!$A:$M,12,FALSE)</f>
        <v>12244</v>
      </c>
      <c r="Y66" s="119">
        <f>VLOOKUP(Y$3*100+ROW($A66)-ROW($A$4)-3,'Formatted Data'!$A:$M,12,FALSE)</f>
        <v>11785</v>
      </c>
      <c r="Z66" s="119">
        <f>VLOOKUP(Z$3*100+ROW($A66)-ROW($A$4)-3,'Formatted Data'!$A:$M,12,FALSE)</f>
        <v>12459</v>
      </c>
      <c r="AA66" s="119">
        <f>VLOOKUP(AA$3*100+ROW($A66)-ROW($A$4)-3,'Formatted Data'!$A:$M,12,FALSE)</f>
        <v>13140</v>
      </c>
      <c r="AB66" s="119">
        <f>VLOOKUP(AB$3*100+ROW($A66)-ROW($A$4)-3,'Formatted Data'!$A:$M,12,FALSE)</f>
        <v>14132</v>
      </c>
      <c r="AC66" s="119">
        <f t="shared" si="21"/>
        <v>13034</v>
      </c>
      <c r="AD66" s="119">
        <f>VLOOKUP(AD$3*100+ROW($A66)-ROW($A$4),'Formatted Data'!$A:$M,12,FALSE)</f>
        <v>13034</v>
      </c>
      <c r="AE66" s="119">
        <f>VLOOKUP(AE$3*100+ROW($A66)-ROW($A$4),'Formatted Data'!$A:$M,12,FALSE)</f>
        <v>9616</v>
      </c>
      <c r="AF66" s="119">
        <f>VLOOKUP(AF$3*100+ROW($A66)-ROW($A$4),'Formatted Data'!$A:$M,12,FALSE)</f>
        <v>6561</v>
      </c>
      <c r="AG66" s="119">
        <f>VLOOKUP(AG$3*100+ROW($A66)-ROW($A$4),'Formatted Data'!$A:$M,12,FALSE)</f>
        <v>8079</v>
      </c>
      <c r="AH66" s="119">
        <f>VLOOKUP(AH$3*100+ROW($A66)-ROW($A$4),'Formatted Data'!$A:$M,12,FALSE)</f>
        <v>9041</v>
      </c>
      <c r="AI66" s="119">
        <f>VLOOKUP(AI$3*100+ROW($A66)-ROW($A$4),'Formatted Data'!$A:$M,12,FALSE)</f>
        <v>9978</v>
      </c>
      <c r="AJ66" s="119">
        <f>VLOOKUP(AJ$3*100+ROW($A66)-ROW($A$4),'Formatted Data'!$A:$M,12,FALSE)</f>
        <v>10206</v>
      </c>
      <c r="AK66" s="119">
        <f>VLOOKUP(AK$3*100+ROW($A66)-ROW($A$4),'Formatted Data'!$A:$M,12,FALSE)</f>
        <v>10365</v>
      </c>
      <c r="AL66" s="119">
        <f>AM66*(1/(1+'2015 Mileage Linking Factors'!K66))</f>
        <v>9767.300593976961</v>
      </c>
      <c r="AM66" s="119">
        <f>VLOOKUP(AM$3*100+ROW($A66)-ROW($A$4),'Formatted Data'!$A:$M,12,FALSE)</f>
        <v>10197</v>
      </c>
      <c r="AN66" s="119">
        <f>VLOOKUP(AN$3*100+ROW($A66)-ROW($A$4),'Formatted Data'!$A:$M,12,FALSE)</f>
        <v>11161</v>
      </c>
      <c r="AO66" s="119">
        <f>VLOOKUP(AO$3*100+ROW($A66)-ROW($A$4),'Formatted Data'!$A:$M,12,FALSE)</f>
        <v>11346</v>
      </c>
      <c r="AP66" s="119">
        <f>VLOOKUP(AP$3*100+ROW($A66)-ROW($A$4),'Formatted Data'!$A:$M,12,FALSE)</f>
        <v>11608</v>
      </c>
      <c r="AQ66" s="119">
        <f>VLOOKUP(AQ$3*100+ROW($A66)-ROW($A$4),'Formatted Data'!$A:$M,12,FALSE)</f>
        <v>11073</v>
      </c>
      <c r="AR66" s="119">
        <f>VLOOKUP(AR$3*100+ROW($A66)-ROW($A$4),'Formatted Data'!$A:$M,12,FALSE)</f>
        <v>8591</v>
      </c>
      <c r="AS66" s="119">
        <f>VLOOKUP(AS$3*100+ROW($A66)-ROW($A$4),'Formatted Data'!$A:$M,12,FALSE)</f>
        <v>8416</v>
      </c>
      <c r="AT66" s="119">
        <f>VLOOKUP(AT$3*100+ROW($A66)-ROW($A$4),'Formatted Data'!$A:$M,12,FALSE)</f>
        <v>8573</v>
      </c>
      <c r="AU66" s="119" t="e">
        <f>VLOOKUP(AU$3*100+ROW($A66)-ROW($A$4),'Formatted Data'!$A:$M,12,FALSE)</f>
        <v>#N/A</v>
      </c>
      <c r="AV66" s="119" t="e">
        <f>VLOOKUP(AV$3*100+ROW($A66)-ROW($A$4),'Formatted Data'!$A:$M,12,FALSE)</f>
        <v>#N/A</v>
      </c>
      <c r="AW66" s="119" t="e">
        <f>VLOOKUP(AW$3*100+ROW($A66)-ROW($A$4),'Formatted Data'!$A:$M,12,FALSE)</f>
        <v>#N/A</v>
      </c>
      <c r="AX66" s="119" t="e">
        <f>VLOOKUP(AX$3*100+ROW($A66)-ROW($A$4),'Formatted Data'!$A:$M,12,FALSE)</f>
        <v>#N/A</v>
      </c>
      <c r="AY66" s="119" t="e">
        <f>VLOOKUP(AY$3*100+ROW($A66)-ROW($A$4),'Formatted Data'!$A:$M,12,FALSE)</f>
        <v>#N/A</v>
      </c>
      <c r="AZ66" s="119" t="e">
        <f>VLOOKUP(AZ$3*100+ROW($A66)-ROW($A$4),'Formatted Data'!$A:$M,12,FALSE)</f>
        <v>#N/A</v>
      </c>
      <c r="BA66" s="119" t="e">
        <f>VLOOKUP(BA$3*100+ROW($A66)-ROW($A$4),'Formatted Data'!$A:$M,12,FALSE)</f>
        <v>#N/A</v>
      </c>
      <c r="BB66" s="119" t="e">
        <f>VLOOKUP(BB$3*100+ROW($A66)-ROW($A$4),'Formatted Data'!$A:$M,12,FALSE)</f>
        <v>#N/A</v>
      </c>
      <c r="BC66" s="119"/>
      <c r="BD66" s="79">
        <f t="shared" si="22"/>
        <v>5.4659282446424262E-2</v>
      </c>
      <c r="BE66" s="79">
        <f t="shared" si="43"/>
        <v>7.5494672754946812E-2</v>
      </c>
      <c r="BF66" s="111">
        <f t="shared" si="24"/>
        <v>-7.7696009057458215E-2</v>
      </c>
      <c r="BG66" s="79">
        <f t="shared" si="44"/>
        <v>-0.26223722571735464</v>
      </c>
      <c r="BH66" s="79">
        <f t="shared" si="45"/>
        <v>-0.31769966722129783</v>
      </c>
      <c r="BI66" s="79">
        <f t="shared" si="35"/>
        <v>0.23136716963877468</v>
      </c>
      <c r="BJ66" s="79">
        <f t="shared" si="36"/>
        <v>0.11907414283946038</v>
      </c>
      <c r="BK66" s="79">
        <f t="shared" si="37"/>
        <v>0.10363897798916044</v>
      </c>
      <c r="BL66" s="79">
        <f t="shared" si="38"/>
        <v>2.2850270595309752E-2</v>
      </c>
      <c r="BM66" s="79">
        <f t="shared" si="39"/>
        <v>1.5579071134626643E-2</v>
      </c>
      <c r="BN66" s="79">
        <f t="shared" si="32"/>
        <v>-5.7665162182637619E-2</v>
      </c>
      <c r="BO66" s="79">
        <f t="shared" si="40"/>
        <v>9.4537609100715958E-2</v>
      </c>
      <c r="BP66" s="79">
        <f t="shared" si="46"/>
        <v>1.657557566526302E-2</v>
      </c>
      <c r="BQ66" s="79">
        <f t="shared" si="46"/>
        <v>2.3091838533403797E-2</v>
      </c>
      <c r="BR66" s="79">
        <f t="shared" si="46"/>
        <v>-4.608890420399725E-2</v>
      </c>
      <c r="BS66" s="79">
        <f t="shared" si="46"/>
        <v>-0.22414883048857581</v>
      </c>
      <c r="BT66" s="79">
        <f t="shared" si="46"/>
        <v>-2.0370154813176611E-2</v>
      </c>
      <c r="BU66" s="79">
        <f t="shared" si="46"/>
        <v>1.8654942965779409E-2</v>
      </c>
      <c r="BV66" s="79" t="e">
        <f t="shared" si="46"/>
        <v>#N/A</v>
      </c>
      <c r="BW66" s="79" t="e">
        <f t="shared" si="46"/>
        <v>#N/A</v>
      </c>
      <c r="BX66" s="79" t="e">
        <f t="shared" si="46"/>
        <v>#N/A</v>
      </c>
      <c r="BY66" s="79" t="e">
        <f t="shared" si="46"/>
        <v>#N/A</v>
      </c>
      <c r="BZ66" s="79" t="e">
        <f t="shared" si="46"/>
        <v>#N/A</v>
      </c>
      <c r="CA66" s="79" t="e">
        <f t="shared" si="46"/>
        <v>#N/A</v>
      </c>
      <c r="CB66" s="79" t="e">
        <f t="shared" si="46"/>
        <v>#N/A</v>
      </c>
      <c r="CC66" s="79" t="e">
        <f t="shared" si="46"/>
        <v>#N/A</v>
      </c>
    </row>
    <row r="67" spans="1:90" ht="13" x14ac:dyDescent="0.3">
      <c r="A67" s="20" t="s">
        <v>81</v>
      </c>
      <c r="B67" s="21">
        <f>'Nom Revenue'!B67</f>
        <v>0</v>
      </c>
      <c r="C67" s="69" t="str">
        <f>IF(B67=0,"",VLOOKUP('Nom Revenue'!A67,'Commodity Code List'!$B$2:$C$18,2,FALSE))</f>
        <v/>
      </c>
      <c r="D67" s="69" t="str">
        <f>'Formatted Data'!E62</f>
        <v>L</v>
      </c>
      <c r="E67" s="69" t="str">
        <f>'Formatted Data'!F62</f>
        <v>X</v>
      </c>
      <c r="F67" s="69" t="str">
        <f>'Formatted Data'!G62</f>
        <v>X</v>
      </c>
      <c r="G67" s="119">
        <f>VLOOKUP(G$3*100+ROW($A67)-ROW($A$4)-3,'Formatted Data'!$A:$M,12,FALSE)</f>
        <v>16348</v>
      </c>
      <c r="H67" s="119">
        <f>VLOOKUP(H$3*100+ROW($A67)-ROW($A$4)-3,'Formatted Data'!$A:$M,12,FALSE)</f>
        <v>15565</v>
      </c>
      <c r="I67" s="119">
        <f>VLOOKUP(I$3*100+ROW($A67)-ROW($A$4)-3,'Formatted Data'!$A:$M,12,FALSE)</f>
        <v>16510</v>
      </c>
      <c r="J67" s="119">
        <f>VLOOKUP(J$3*100+ROW($A67)-ROW($A$4)-3,'Formatted Data'!$A:$M,12,FALSE)</f>
        <v>18992</v>
      </c>
      <c r="K67" s="119">
        <f>VLOOKUP(K$3*100+ROW($A67)-ROW($A$4)-3,'Formatted Data'!$A:$M,12,FALSE)</f>
        <v>20619</v>
      </c>
      <c r="L67" s="119">
        <f>VLOOKUP(L$3*100+ROW($A67)-ROW($A$4)-3,'Formatted Data'!$A:$M,12,FALSE)</f>
        <v>19410</v>
      </c>
      <c r="M67" s="119">
        <f>VLOOKUP(M$3*100+ROW($A67)-ROW($A$4)-3,'Formatted Data'!$A:$M,12,FALSE)</f>
        <v>16424</v>
      </c>
      <c r="N67" s="119">
        <f>VLOOKUP(N$3*100+ROW($A67)-ROW($A$4)-3,'Formatted Data'!$A:$M,12,FALSE)</f>
        <v>16622</v>
      </c>
      <c r="O67" s="119">
        <f>VLOOKUP(O$3*100+ROW($A67)-ROW($A$4)-3,'Formatted Data'!$A:$M,12,FALSE)</f>
        <v>17494</v>
      </c>
      <c r="P67" s="119">
        <f>VLOOKUP(P$3*100+ROW($A67)-ROW($A$4)-3,'Formatted Data'!$A:$M,12,FALSE)</f>
        <v>18080</v>
      </c>
      <c r="Q67" s="119">
        <f>VLOOKUP(Q$3*100+ROW($A67)-ROW($A$4)-3,'Formatted Data'!$A:$M,12,FALSE)</f>
        <v>17419</v>
      </c>
      <c r="R67" s="119">
        <f>VLOOKUP(R$3*100+ROW($A67)-ROW($A$4)-3,'Formatted Data'!$A:$M,12,FALSE)</f>
        <v>20369</v>
      </c>
      <c r="S67" s="119">
        <f>VLOOKUP(S$3*100+ROW($A67)-ROW($A$4)-3,'Formatted Data'!$A:$M,12,FALSE)</f>
        <v>21124</v>
      </c>
      <c r="T67" s="119">
        <f>VLOOKUP(T$3*100+ROW($A67)-ROW($A$4)-3,'Formatted Data'!$A:$M,12,FALSE)</f>
        <v>19554</v>
      </c>
      <c r="U67" s="119">
        <f>VLOOKUP(U$3*100+ROW($A67)-ROW($A$4)-3,'Formatted Data'!$A:$M,12,FALSE)</f>
        <v>22028</v>
      </c>
      <c r="V67" s="119">
        <f>VLOOKUP(V$3*100+ROW($A67)-ROW($A$4)-3,'Formatted Data'!$A:$M,12,FALSE)</f>
        <v>23653</v>
      </c>
      <c r="W67" s="119">
        <f>VLOOKUP(W$3*100+ROW($A67)-ROW($A$4)-3,'Formatted Data'!$A:$M,12,FALSE)</f>
        <v>22401</v>
      </c>
      <c r="X67" s="119">
        <f>VLOOKUP(X$3*100+ROW($A67)-ROW($A$4)-3,'Formatted Data'!$A:$M,12,FALSE)</f>
        <v>22885</v>
      </c>
      <c r="Y67" s="119">
        <f>VLOOKUP(Y$3*100+ROW($A67)-ROW($A$4)-3,'Formatted Data'!$A:$M,12,FALSE)</f>
        <v>24647</v>
      </c>
      <c r="Z67" s="119">
        <f>VLOOKUP(Z$3*100+ROW($A67)-ROW($A$4)-3,'Formatted Data'!$A:$M,12,FALSE)</f>
        <v>26500</v>
      </c>
      <c r="AA67" s="119">
        <f>VLOOKUP(AA$3*100+ROW($A67)-ROW($A$4)-3,'Formatted Data'!$A:$M,12,FALSE)</f>
        <v>30423</v>
      </c>
      <c r="AB67" s="119">
        <f>VLOOKUP(AB$3*100+ROW($A67)-ROW($A$4)-3,'Formatted Data'!$A:$M,12,FALSE)</f>
        <v>27695</v>
      </c>
      <c r="AC67" s="119">
        <f t="shared" si="21"/>
        <v>30462</v>
      </c>
      <c r="AD67" s="119">
        <f>VLOOKUP(AD$3*100+ROW($A67)-ROW($A$4),'Formatted Data'!$A:$M,12,FALSE)</f>
        <v>30462</v>
      </c>
      <c r="AE67" s="119">
        <f>VLOOKUP(AE$3*100+ROW($A67)-ROW($A$4),'Formatted Data'!$A:$M,12,FALSE)</f>
        <v>21244</v>
      </c>
      <c r="AF67" s="119">
        <f>VLOOKUP(AF$3*100+ROW($A67)-ROW($A$4),'Formatted Data'!$A:$M,12,FALSE)</f>
        <v>12816</v>
      </c>
      <c r="AG67" s="119">
        <f>VLOOKUP(AG$3*100+ROW($A67)-ROW($A$4),'Formatted Data'!$A:$M,12,FALSE)</f>
        <v>17514</v>
      </c>
      <c r="AH67" s="119">
        <f>VLOOKUP(AH$3*100+ROW($A67)-ROW($A$4),'Formatted Data'!$A:$M,12,FALSE)</f>
        <v>18171</v>
      </c>
      <c r="AI67" s="119">
        <f>VLOOKUP(AI$3*100+ROW($A67)-ROW($A$4),'Formatted Data'!$A:$M,12,FALSE)</f>
        <v>21150</v>
      </c>
      <c r="AJ67" s="119">
        <f>VLOOKUP(AJ$3*100+ROW($A67)-ROW($A$4),'Formatted Data'!$A:$M,12,FALSE)</f>
        <v>22696</v>
      </c>
      <c r="AK67" s="119">
        <f>VLOOKUP(AK$3*100+ROW($A67)-ROW($A$4),'Formatted Data'!$A:$M,12,FALSE)</f>
        <v>23833</v>
      </c>
      <c r="AL67" s="119">
        <f>AM67*(1/(1+'2015 Mileage Linking Factors'!K67))</f>
        <v>27347.866947007569</v>
      </c>
      <c r="AM67" s="119">
        <f>VLOOKUP(AM$3*100+ROW($A67)-ROW($A$4),'Formatted Data'!$A:$M,12,FALSE)</f>
        <v>28551</v>
      </c>
      <c r="AN67" s="119">
        <f>VLOOKUP(AN$3*100+ROW($A67)-ROW($A$4),'Formatted Data'!$A:$M,12,FALSE)</f>
        <v>29904</v>
      </c>
      <c r="AO67" s="119">
        <f>VLOOKUP(AO$3*100+ROW($A67)-ROW($A$4),'Formatted Data'!$A:$M,12,FALSE)</f>
        <v>29588</v>
      </c>
      <c r="AP67" s="119">
        <f>VLOOKUP(AP$3*100+ROW($A67)-ROW($A$4),'Formatted Data'!$A:$M,12,FALSE)</f>
        <v>30249</v>
      </c>
      <c r="AQ67" s="119">
        <f>VLOOKUP(AQ$3*100+ROW($A67)-ROW($A$4),'Formatted Data'!$A:$M,12,FALSE)</f>
        <v>27806</v>
      </c>
      <c r="AR67" s="119">
        <f>VLOOKUP(AR$3*100+ROW($A67)-ROW($A$4),'Formatted Data'!$A:$M,12,FALSE)</f>
        <v>22254</v>
      </c>
      <c r="AS67" s="119">
        <f>VLOOKUP(AS$3*100+ROW($A67)-ROW($A$4),'Formatted Data'!$A:$M,12,FALSE)</f>
        <v>22827</v>
      </c>
      <c r="AT67" s="119">
        <f>VLOOKUP(AT$3*100+ROW($A67)-ROW($A$4),'Formatted Data'!$A:$M,12,FALSE)</f>
        <v>24073</v>
      </c>
      <c r="AU67" s="119" t="e">
        <f>VLOOKUP(AU$3*100+ROW($A67)-ROW($A$4),'Formatted Data'!$A:$M,12,FALSE)</f>
        <v>#N/A</v>
      </c>
      <c r="AV67" s="119" t="e">
        <f>VLOOKUP(AV$3*100+ROW($A67)-ROW($A$4),'Formatted Data'!$A:$M,12,FALSE)</f>
        <v>#N/A</v>
      </c>
      <c r="AW67" s="119" t="e">
        <f>VLOOKUP(AW$3*100+ROW($A67)-ROW($A$4),'Formatted Data'!$A:$M,12,FALSE)</f>
        <v>#N/A</v>
      </c>
      <c r="AX67" s="119" t="e">
        <f>VLOOKUP(AX$3*100+ROW($A67)-ROW($A$4),'Formatted Data'!$A:$M,12,FALSE)</f>
        <v>#N/A</v>
      </c>
      <c r="AY67" s="119" t="e">
        <f>VLOOKUP(AY$3*100+ROW($A67)-ROW($A$4),'Formatted Data'!$A:$M,12,FALSE)</f>
        <v>#N/A</v>
      </c>
      <c r="AZ67" s="119" t="e">
        <f>VLOOKUP(AZ$3*100+ROW($A67)-ROW($A$4),'Formatted Data'!$A:$M,12,FALSE)</f>
        <v>#N/A</v>
      </c>
      <c r="BA67" s="119" t="e">
        <f>VLOOKUP(BA$3*100+ROW($A67)-ROW($A$4),'Formatted Data'!$A:$M,12,FALSE)</f>
        <v>#N/A</v>
      </c>
      <c r="BB67" s="119" t="e">
        <f>VLOOKUP(BB$3*100+ROW($A67)-ROW($A$4),'Formatted Data'!$A:$M,12,FALSE)</f>
        <v>#N/A</v>
      </c>
      <c r="BC67" s="119"/>
      <c r="BD67" s="79">
        <f t="shared" si="22"/>
        <v>0.14803773584905655</v>
      </c>
      <c r="BE67" s="79">
        <f t="shared" si="43"/>
        <v>-8.9669000427308299E-2</v>
      </c>
      <c r="BF67" s="111">
        <f t="shared" si="24"/>
        <v>9.990973099837519E-2</v>
      </c>
      <c r="BG67" s="79">
        <f t="shared" si="44"/>
        <v>-0.30260652616374495</v>
      </c>
      <c r="BH67" s="79">
        <f t="shared" si="45"/>
        <v>-0.39672378083223503</v>
      </c>
      <c r="BI67" s="79">
        <f t="shared" si="35"/>
        <v>0.3665730337078652</v>
      </c>
      <c r="BJ67" s="79">
        <f t="shared" si="36"/>
        <v>3.7512846865364935E-2</v>
      </c>
      <c r="BK67" s="79">
        <f t="shared" si="37"/>
        <v>0.16394254581475987</v>
      </c>
      <c r="BL67" s="79">
        <f t="shared" si="38"/>
        <v>7.3096926713948074E-2</v>
      </c>
      <c r="BM67" s="79">
        <f t="shared" si="39"/>
        <v>5.0096933380331388E-2</v>
      </c>
      <c r="BN67" s="79">
        <f t="shared" si="32"/>
        <v>0.14747899748279991</v>
      </c>
      <c r="BO67" s="79">
        <f t="shared" si="40"/>
        <v>4.738888305138178E-2</v>
      </c>
      <c r="BP67" s="79">
        <f t="shared" si="46"/>
        <v>-1.0567148207597632E-2</v>
      </c>
      <c r="BQ67" s="79">
        <f t="shared" si="46"/>
        <v>2.2340137893740675E-2</v>
      </c>
      <c r="BR67" s="79">
        <f t="shared" si="46"/>
        <v>-8.0763000429766252E-2</v>
      </c>
      <c r="BS67" s="79">
        <f t="shared" si="46"/>
        <v>-0.1996691361576638</v>
      </c>
      <c r="BT67" s="79">
        <f t="shared" si="46"/>
        <v>2.57481801024535E-2</v>
      </c>
      <c r="BU67" s="79">
        <f t="shared" si="46"/>
        <v>5.4584483287335228E-2</v>
      </c>
      <c r="BV67" s="79" t="e">
        <f t="shared" si="46"/>
        <v>#N/A</v>
      </c>
      <c r="BW67" s="79" t="e">
        <f t="shared" si="46"/>
        <v>#N/A</v>
      </c>
      <c r="BX67" s="79" t="e">
        <f t="shared" si="46"/>
        <v>#N/A</v>
      </c>
      <c r="BY67" s="79" t="e">
        <f t="shared" si="46"/>
        <v>#N/A</v>
      </c>
      <c r="BZ67" s="79" t="e">
        <f t="shared" si="46"/>
        <v>#N/A</v>
      </c>
      <c r="CA67" s="79" t="e">
        <f t="shared" si="46"/>
        <v>#N/A</v>
      </c>
      <c r="CB67" s="79" t="e">
        <f t="shared" si="46"/>
        <v>#N/A</v>
      </c>
      <c r="CC67" s="79" t="e">
        <f t="shared" si="46"/>
        <v>#N/A</v>
      </c>
    </row>
    <row r="68" spans="1:90" ht="13" x14ac:dyDescent="0.3">
      <c r="A68" s="18" t="s">
        <v>60</v>
      </c>
      <c r="B68" s="19">
        <f>'Nom Revenue'!B68</f>
        <v>1</v>
      </c>
      <c r="C68" s="63" t="str">
        <f>IF(B68=0,"",VLOOKUP('Nom Revenue'!A68,'Commodity Code List'!$B$2:$C$18,2,FALSE))</f>
        <v>40</v>
      </c>
      <c r="D68" s="63" t="str">
        <f>'Formatted Data'!E63</f>
        <v>S</v>
      </c>
      <c r="E68" s="63" t="str">
        <f>'Formatted Data'!F63</f>
        <v>X</v>
      </c>
      <c r="F68" s="63" t="str">
        <f>'Formatted Data'!G63</f>
        <v>X</v>
      </c>
      <c r="G68" s="118">
        <f>VLOOKUP(G$3*100+ROW($A68)-ROW($A$4)-3,'Formatted Data'!$A:$M,12,FALSE)</f>
        <v>3868</v>
      </c>
      <c r="H68" s="118">
        <f>VLOOKUP(H$3*100+ROW($A68)-ROW($A$4)-3,'Formatted Data'!$A:$M,12,FALSE)</f>
        <v>3863</v>
      </c>
      <c r="I68" s="118">
        <f>VLOOKUP(I$3*100+ROW($A68)-ROW($A$4)-3,'Formatted Data'!$A:$M,12,FALSE)</f>
        <v>4605</v>
      </c>
      <c r="J68" s="118">
        <f>VLOOKUP(J$3*100+ROW($A68)-ROW($A$4)-3,'Formatted Data'!$A:$M,12,FALSE)</f>
        <v>4932</v>
      </c>
      <c r="K68" s="118">
        <f>VLOOKUP(K$3*100+ROW($A68)-ROW($A$4)-3,'Formatted Data'!$A:$M,12,FALSE)</f>
        <v>4681</v>
      </c>
      <c r="L68" s="118">
        <f>VLOOKUP(L$3*100+ROW($A68)-ROW($A$4)-3,'Formatted Data'!$A:$M,12,FALSE)</f>
        <v>4495</v>
      </c>
      <c r="M68" s="118">
        <f>VLOOKUP(M$3*100+ROW($A68)-ROW($A$4)-3,'Formatted Data'!$A:$M,12,FALSE)</f>
        <v>4250</v>
      </c>
      <c r="N68" s="118">
        <f>VLOOKUP(N$3*100+ROW($A68)-ROW($A$4)-3,'Formatted Data'!$A:$M,12,FALSE)</f>
        <v>4455</v>
      </c>
      <c r="O68" s="118">
        <f>VLOOKUP(O$3*100+ROW($A68)-ROW($A$4)-3,'Formatted Data'!$A:$M,12,FALSE)</f>
        <v>5047</v>
      </c>
      <c r="P68" s="118">
        <f>VLOOKUP(P$3*100+ROW($A68)-ROW($A$4)-3,'Formatted Data'!$A:$M,12,FALSE)</f>
        <v>5348</v>
      </c>
      <c r="Q68" s="118">
        <f>VLOOKUP(Q$3*100+ROW($A68)-ROW($A$4)-3,'Formatted Data'!$A:$M,12,FALSE)</f>
        <v>5639</v>
      </c>
      <c r="R68" s="118">
        <f>VLOOKUP(R$3*100+ROW($A68)-ROW($A$4)-3,'Formatted Data'!$A:$M,12,FALSE)</f>
        <v>5702</v>
      </c>
      <c r="S68" s="118">
        <f>VLOOKUP(S$3*100+ROW($A68)-ROW($A$4)-3,'Formatted Data'!$A:$M,12,FALSE)</f>
        <v>5612</v>
      </c>
      <c r="T68" s="118">
        <f>VLOOKUP(T$3*100+ROW($A68)-ROW($A$4)-3,'Formatted Data'!$A:$M,12,FALSE)</f>
        <v>5485</v>
      </c>
      <c r="U68" s="118">
        <f>VLOOKUP(U$3*100+ROW($A68)-ROW($A$4)-3,'Formatted Data'!$A:$M,12,FALSE)</f>
        <v>5521</v>
      </c>
      <c r="V68" s="118">
        <f>VLOOKUP(V$3*100+ROW($A68)-ROW($A$4)-3,'Formatted Data'!$A:$M,12,FALSE)</f>
        <v>5677</v>
      </c>
      <c r="W68" s="118">
        <f>VLOOKUP(W$3*100+ROW($A68)-ROW($A$4)-3,'Formatted Data'!$A:$M,12,FALSE)</f>
        <v>5553</v>
      </c>
      <c r="X68" s="118">
        <f>VLOOKUP(X$3*100+ROW($A68)-ROW($A$4)-3,'Formatted Data'!$A:$M,12,FALSE)</f>
        <v>5859</v>
      </c>
      <c r="Y68" s="118">
        <f>VLOOKUP(Y$3*100+ROW($A68)-ROW($A$4)-3,'Formatted Data'!$A:$M,12,FALSE)</f>
        <v>6375</v>
      </c>
      <c r="Z68" s="118">
        <f>VLOOKUP(Z$3*100+ROW($A68)-ROW($A$4)-3,'Formatted Data'!$A:$M,12,FALSE)</f>
        <v>6902</v>
      </c>
      <c r="AA68" s="118">
        <f>VLOOKUP(AA$3*100+ROW($A68)-ROW($A$4)-3,'Formatted Data'!$A:$M,12,FALSE)</f>
        <v>6661</v>
      </c>
      <c r="AB68" s="118">
        <f>VLOOKUP(AB$3*100+ROW($A68)-ROW($A$4)-3,'Formatted Data'!$A:$M,12,FALSE)</f>
        <v>6928</v>
      </c>
      <c r="AC68" s="118">
        <f t="shared" si="21"/>
        <v>7074</v>
      </c>
      <c r="AD68" s="118">
        <f>VLOOKUP(AD$3*100+ROW($A68)-ROW($A$4),'Formatted Data'!$A:$M,12,FALSE)</f>
        <v>7074</v>
      </c>
      <c r="AE68" s="118">
        <f>VLOOKUP(AE$3*100+ROW($A68)-ROW($A$4),'Formatted Data'!$A:$M,12,FALSE)</f>
        <v>6489</v>
      </c>
      <c r="AF68" s="118">
        <f>VLOOKUP(AF$3*100+ROW($A68)-ROW($A$4),'Formatted Data'!$A:$M,12,FALSE)</f>
        <v>4999</v>
      </c>
      <c r="AG68" s="118">
        <f>VLOOKUP(AG$3*100+ROW($A68)-ROW($A$4),'Formatted Data'!$A:$M,12,FALSE)</f>
        <v>5957</v>
      </c>
      <c r="AH68" s="118">
        <f>VLOOKUP(AH$3*100+ROW($A68)-ROW($A$4),'Formatted Data'!$A:$M,12,FALSE)</f>
        <v>5398</v>
      </c>
      <c r="AI68" s="118">
        <f>VLOOKUP(AI$3*100+ROW($A68)-ROW($A$4),'Formatted Data'!$A:$M,12,FALSE)</f>
        <v>5030</v>
      </c>
      <c r="AJ68" s="118">
        <f>VLOOKUP(AJ$3*100+ROW($A68)-ROW($A$4),'Formatted Data'!$A:$M,12,FALSE)</f>
        <v>5095</v>
      </c>
      <c r="AK68" s="118">
        <f>VLOOKUP(AK$3*100+ROW($A68)-ROW($A$4),'Formatted Data'!$A:$M,12,FALSE)</f>
        <v>5230</v>
      </c>
      <c r="AL68" s="118">
        <f>AM68*(1/(1+'2015 Mileage Linking Factors'!K68))</f>
        <v>3760.5591970141754</v>
      </c>
      <c r="AM68" s="118">
        <f>VLOOKUP(AM$3*100+ROW($A68)-ROW($A$4),'Formatted Data'!$A:$M,12,FALSE)</f>
        <v>3926</v>
      </c>
      <c r="AN68" s="118">
        <f>VLOOKUP(AN$3*100+ROW($A68)-ROW($A$4),'Formatted Data'!$A:$M,12,FALSE)</f>
        <v>4637</v>
      </c>
      <c r="AO68" s="118">
        <f>VLOOKUP(AO$3*100+ROW($A68)-ROW($A$4),'Formatted Data'!$A:$M,12,FALSE)</f>
        <v>5125</v>
      </c>
      <c r="AP68" s="118">
        <f>VLOOKUP(AP$3*100+ROW($A68)-ROW($A$4),'Formatted Data'!$A:$M,12,FALSE)</f>
        <v>4843</v>
      </c>
      <c r="AQ68" s="118">
        <f>VLOOKUP(AQ$3*100+ROW($A68)-ROW($A$4),'Formatted Data'!$A:$M,12,FALSE)</f>
        <v>4932</v>
      </c>
      <c r="AR68" s="118">
        <f>VLOOKUP(AR$3*100+ROW($A68)-ROW($A$4),'Formatted Data'!$A:$M,12,FALSE)</f>
        <v>4884</v>
      </c>
      <c r="AS68" s="118">
        <f>VLOOKUP(AS$3*100+ROW($A68)-ROW($A$4),'Formatted Data'!$A:$M,12,FALSE)</f>
        <v>5983</v>
      </c>
      <c r="AT68" s="118">
        <f>VLOOKUP(AT$3*100+ROW($A68)-ROW($A$4),'Formatted Data'!$A:$M,12,FALSE)</f>
        <v>6362</v>
      </c>
      <c r="AU68" s="118" t="e">
        <f>VLOOKUP(AU$3*100+ROW($A68)-ROW($A$4),'Formatted Data'!$A:$M,12,FALSE)</f>
        <v>#N/A</v>
      </c>
      <c r="AV68" s="118" t="e">
        <f>VLOOKUP(AV$3*100+ROW($A68)-ROW($A$4),'Formatted Data'!$A:$M,12,FALSE)</f>
        <v>#N/A</v>
      </c>
      <c r="AW68" s="118" t="e">
        <f>VLOOKUP(AW$3*100+ROW($A68)-ROW($A$4),'Formatted Data'!$A:$M,12,FALSE)</f>
        <v>#N/A</v>
      </c>
      <c r="AX68" s="118" t="e">
        <f>VLOOKUP(AX$3*100+ROW($A68)-ROW($A$4),'Formatted Data'!$A:$M,12,FALSE)</f>
        <v>#N/A</v>
      </c>
      <c r="AY68" s="118" t="e">
        <f>VLOOKUP(AY$3*100+ROW($A68)-ROW($A$4),'Formatted Data'!$A:$M,12,FALSE)</f>
        <v>#N/A</v>
      </c>
      <c r="AZ68" s="118" t="e">
        <f>VLOOKUP(AZ$3*100+ROW($A68)-ROW($A$4),'Formatted Data'!$A:$M,12,FALSE)</f>
        <v>#N/A</v>
      </c>
      <c r="BA68" s="118" t="e">
        <f>VLOOKUP(BA$3*100+ROW($A68)-ROW($A$4),'Formatted Data'!$A:$M,12,FALSE)</f>
        <v>#N/A</v>
      </c>
      <c r="BB68" s="118" t="e">
        <f>VLOOKUP(BB$3*100+ROW($A68)-ROW($A$4),'Formatted Data'!$A:$M,12,FALSE)</f>
        <v>#N/A</v>
      </c>
      <c r="BC68" s="118"/>
      <c r="BD68" s="78">
        <f t="shared" si="22"/>
        <v>-3.4917415241958905E-2</v>
      </c>
      <c r="BE68" s="78">
        <f t="shared" si="43"/>
        <v>4.0084071460741555E-2</v>
      </c>
      <c r="BF68" s="78">
        <f t="shared" si="24"/>
        <v>2.1073903002309491E-2</v>
      </c>
      <c r="BG68" s="78">
        <f t="shared" si="44"/>
        <v>-8.269720101781175E-2</v>
      </c>
      <c r="BH68" s="78">
        <f t="shared" si="45"/>
        <v>-0.22961935583294801</v>
      </c>
      <c r="BI68" s="78">
        <f t="shared" si="35"/>
        <v>0.19163832766553313</v>
      </c>
      <c r="BJ68" s="78">
        <f t="shared" si="36"/>
        <v>-9.3839180795702526E-2</v>
      </c>
      <c r="BK68" s="78">
        <f t="shared" si="37"/>
        <v>-6.8173397554649906E-2</v>
      </c>
      <c r="BL68" s="78">
        <f t="shared" si="38"/>
        <v>1.2922465208747624E-2</v>
      </c>
      <c r="BM68" s="78">
        <f t="shared" si="39"/>
        <v>2.6496565260058835E-2</v>
      </c>
      <c r="BN68" s="78">
        <f t="shared" si="32"/>
        <v>-0.28096382466268155</v>
      </c>
      <c r="BO68" s="78">
        <f t="shared" ref="BO68:BO74" si="47">IF(AM68&gt;0,AN68/AM68-1,0)</f>
        <v>0.18110035659704526</v>
      </c>
      <c r="BP68" s="78">
        <f t="shared" ref="BP68:CC74" si="48">IF(AN68&gt;0,AO68/AN68-1,0)</f>
        <v>0.10524045719215014</v>
      </c>
      <c r="BQ68" s="78">
        <f t="shared" si="48"/>
        <v>-5.5024390243902488E-2</v>
      </c>
      <c r="BR68" s="78">
        <f t="shared" si="48"/>
        <v>1.8377039025397446E-2</v>
      </c>
      <c r="BS68" s="78">
        <f t="shared" si="48"/>
        <v>-9.7323600973235891E-3</v>
      </c>
      <c r="BT68" s="78">
        <f t="shared" si="48"/>
        <v>0.22502047502047495</v>
      </c>
      <c r="BU68" s="78">
        <f t="shared" si="48"/>
        <v>6.3346147417683518E-2</v>
      </c>
      <c r="BV68" s="78" t="e">
        <f t="shared" si="48"/>
        <v>#N/A</v>
      </c>
      <c r="BW68" s="78" t="e">
        <f t="shared" si="48"/>
        <v>#N/A</v>
      </c>
      <c r="BX68" s="78" t="e">
        <f t="shared" si="48"/>
        <v>#N/A</v>
      </c>
      <c r="BY68" s="78" t="e">
        <f t="shared" si="48"/>
        <v>#N/A</v>
      </c>
      <c r="BZ68" s="78" t="e">
        <f t="shared" si="48"/>
        <v>#N/A</v>
      </c>
      <c r="CA68" s="78" t="e">
        <f t="shared" si="48"/>
        <v>#N/A</v>
      </c>
      <c r="CB68" s="78" t="e">
        <f t="shared" si="48"/>
        <v>#N/A</v>
      </c>
      <c r="CC68" s="78" t="e">
        <f t="shared" si="48"/>
        <v>#N/A</v>
      </c>
    </row>
    <row r="69" spans="1:90" ht="13" x14ac:dyDescent="0.3">
      <c r="A69" s="18" t="s">
        <v>81</v>
      </c>
      <c r="B69" s="19">
        <f>'Nom Revenue'!B69</f>
        <v>0</v>
      </c>
      <c r="C69" s="63" t="str">
        <f>IF(B69=0,"",VLOOKUP('Nom Revenue'!A69,'Commodity Code List'!$B$2:$C$18,2,FALSE))</f>
        <v/>
      </c>
      <c r="D69" s="63" t="str">
        <f>'Formatted Data'!E64</f>
        <v>M</v>
      </c>
      <c r="E69" s="63" t="str">
        <f>'Formatted Data'!F64</f>
        <v>X</v>
      </c>
      <c r="F69" s="63" t="str">
        <f>'Formatted Data'!G64</f>
        <v>X</v>
      </c>
      <c r="G69" s="118">
        <f>VLOOKUP(G$3*100+ROW($A69)-ROW($A$4)-3,'Formatted Data'!$A:$M,12,FALSE)</f>
        <v>2806</v>
      </c>
      <c r="H69" s="118">
        <f>VLOOKUP(H$3*100+ROW($A69)-ROW($A$4)-3,'Formatted Data'!$A:$M,12,FALSE)</f>
        <v>2847</v>
      </c>
      <c r="I69" s="118">
        <f>VLOOKUP(I$3*100+ROW($A69)-ROW($A$4)-3,'Formatted Data'!$A:$M,12,FALSE)</f>
        <v>3777</v>
      </c>
      <c r="J69" s="118">
        <f>VLOOKUP(J$3*100+ROW($A69)-ROW($A$4)-3,'Formatted Data'!$A:$M,12,FALSE)</f>
        <v>3683</v>
      </c>
      <c r="K69" s="118">
        <f>VLOOKUP(K$3*100+ROW($A69)-ROW($A$4)-3,'Formatted Data'!$A:$M,12,FALSE)</f>
        <v>3257</v>
      </c>
      <c r="L69" s="118">
        <f>VLOOKUP(L$3*100+ROW($A69)-ROW($A$4)-3,'Formatted Data'!$A:$M,12,FALSE)</f>
        <v>3717</v>
      </c>
      <c r="M69" s="118">
        <f>VLOOKUP(M$3*100+ROW($A69)-ROW($A$4)-3,'Formatted Data'!$A:$M,12,FALSE)</f>
        <v>3529</v>
      </c>
      <c r="N69" s="118">
        <f>VLOOKUP(N$3*100+ROW($A69)-ROW($A$4)-3,'Formatted Data'!$A:$M,12,FALSE)</f>
        <v>3540</v>
      </c>
      <c r="O69" s="118">
        <f>VLOOKUP(O$3*100+ROW($A69)-ROW($A$4)-3,'Formatted Data'!$A:$M,12,FALSE)</f>
        <v>4650</v>
      </c>
      <c r="P69" s="118">
        <f>VLOOKUP(P$3*100+ROW($A69)-ROW($A$4)-3,'Formatted Data'!$A:$M,12,FALSE)</f>
        <v>5374</v>
      </c>
      <c r="Q69" s="118">
        <f>VLOOKUP(Q$3*100+ROW($A69)-ROW($A$4)-3,'Formatted Data'!$A:$M,12,FALSE)</f>
        <v>5512</v>
      </c>
      <c r="R69" s="118">
        <f>VLOOKUP(R$3*100+ROW($A69)-ROW($A$4)-3,'Formatted Data'!$A:$M,12,FALSE)</f>
        <v>5554</v>
      </c>
      <c r="S69" s="118">
        <f>VLOOKUP(S$3*100+ROW($A69)-ROW($A$4)-3,'Formatted Data'!$A:$M,12,FALSE)</f>
        <v>6464</v>
      </c>
      <c r="T69" s="118">
        <f>VLOOKUP(T$3*100+ROW($A69)-ROW($A$4)-3,'Formatted Data'!$A:$M,12,FALSE)</f>
        <v>6688</v>
      </c>
      <c r="U69" s="118">
        <f>VLOOKUP(U$3*100+ROW($A69)-ROW($A$4)-3,'Formatted Data'!$A:$M,12,FALSE)</f>
        <v>6737</v>
      </c>
      <c r="V69" s="118">
        <f>VLOOKUP(V$3*100+ROW($A69)-ROW($A$4)-3,'Formatted Data'!$A:$M,12,FALSE)</f>
        <v>7331</v>
      </c>
      <c r="W69" s="118">
        <f>VLOOKUP(W$3*100+ROW($A69)-ROW($A$4)-3,'Formatted Data'!$A:$M,12,FALSE)</f>
        <v>6914</v>
      </c>
      <c r="X69" s="118">
        <f>VLOOKUP(X$3*100+ROW($A69)-ROW($A$4)-3,'Formatted Data'!$A:$M,12,FALSE)</f>
        <v>7202</v>
      </c>
      <c r="Y69" s="118">
        <f>VLOOKUP(Y$3*100+ROW($A69)-ROW($A$4)-3,'Formatted Data'!$A:$M,12,FALSE)</f>
        <v>8398</v>
      </c>
      <c r="Z69" s="118">
        <f>VLOOKUP(Z$3*100+ROW($A69)-ROW($A$4)-3,'Formatted Data'!$A:$M,12,FALSE)</f>
        <v>9699</v>
      </c>
      <c r="AA69" s="118">
        <f>VLOOKUP(AA$3*100+ROW($A69)-ROW($A$4)-3,'Formatted Data'!$A:$M,12,FALSE)</f>
        <v>9488</v>
      </c>
      <c r="AB69" s="118">
        <f>VLOOKUP(AB$3*100+ROW($A69)-ROW($A$4)-3,'Formatted Data'!$A:$M,12,FALSE)</f>
        <v>9982</v>
      </c>
      <c r="AC69" s="118">
        <f>AD69</f>
        <v>9985</v>
      </c>
      <c r="AD69" s="118">
        <f>VLOOKUP(AD$3*100+ROW($A69)-ROW($A$4),'Formatted Data'!$A:$M,12,FALSE)</f>
        <v>9985</v>
      </c>
      <c r="AE69" s="118">
        <f>VLOOKUP(AE$3*100+ROW($A69)-ROW($A$4),'Formatted Data'!$A:$M,12,FALSE)</f>
        <v>9645</v>
      </c>
      <c r="AF69" s="118">
        <f>VLOOKUP(AF$3*100+ROW($A69)-ROW($A$4),'Formatted Data'!$A:$M,12,FALSE)</f>
        <v>7717</v>
      </c>
      <c r="AG69" s="118">
        <f>VLOOKUP(AG$3*100+ROW($A69)-ROW($A$4),'Formatted Data'!$A:$M,12,FALSE)</f>
        <v>9041</v>
      </c>
      <c r="AH69" s="118">
        <f>VLOOKUP(AH$3*100+ROW($A69)-ROW($A$4),'Formatted Data'!$A:$M,12,FALSE)</f>
        <v>9998</v>
      </c>
      <c r="AI69" s="118">
        <f>VLOOKUP(AI$3*100+ROW($A69)-ROW($A$4),'Formatted Data'!$A:$M,12,FALSE)</f>
        <v>9155</v>
      </c>
      <c r="AJ69" s="118">
        <f>VLOOKUP(AJ$3*100+ROW($A69)-ROW($A$4),'Formatted Data'!$A:$M,12,FALSE)</f>
        <v>9674</v>
      </c>
      <c r="AK69" s="118">
        <f>VLOOKUP(AK$3*100+ROW($A69)-ROW($A$4),'Formatted Data'!$A:$M,12,FALSE)</f>
        <v>8733</v>
      </c>
      <c r="AL69" s="118">
        <f>AM69*(1/(1+'2015 Mileage Linking Factors'!K69))</f>
        <v>8122.6546079165073</v>
      </c>
      <c r="AM69" s="118">
        <f>VLOOKUP(AM$3*100+ROW($A69)-ROW($A$4),'Formatted Data'!$A:$M,12,FALSE)</f>
        <v>8480</v>
      </c>
      <c r="AN69" s="118">
        <f>VLOOKUP(AN$3*100+ROW($A69)-ROW($A$4),'Formatted Data'!$A:$M,12,FALSE)</f>
        <v>8516</v>
      </c>
      <c r="AO69" s="118">
        <f>VLOOKUP(AO$3*100+ROW($A69)-ROW($A$4),'Formatted Data'!$A:$M,12,FALSE)</f>
        <v>9575</v>
      </c>
      <c r="AP69" s="118">
        <f>VLOOKUP(AP$3*100+ROW($A69)-ROW($A$4),'Formatted Data'!$A:$M,12,FALSE)</f>
        <v>9864</v>
      </c>
      <c r="AQ69" s="118">
        <f>VLOOKUP(AQ$3*100+ROW($A69)-ROW($A$4),'Formatted Data'!$A:$M,12,FALSE)</f>
        <v>9829</v>
      </c>
      <c r="AR69" s="118">
        <f>VLOOKUP(AR$3*100+ROW($A69)-ROW($A$4),'Formatted Data'!$A:$M,12,FALSE)</f>
        <v>9584</v>
      </c>
      <c r="AS69" s="118">
        <f>VLOOKUP(AS$3*100+ROW($A69)-ROW($A$4),'Formatted Data'!$A:$M,12,FALSE)</f>
        <v>11692</v>
      </c>
      <c r="AT69" s="118">
        <f>VLOOKUP(AT$3*100+ROW($A69)-ROW($A$4),'Formatted Data'!$A:$M,12,FALSE)</f>
        <v>12030</v>
      </c>
      <c r="AU69" s="118" t="e">
        <f>VLOOKUP(AU$3*100+ROW($A69)-ROW($A$4),'Formatted Data'!$A:$M,12,FALSE)</f>
        <v>#N/A</v>
      </c>
      <c r="AV69" s="118" t="e">
        <f>VLOOKUP(AV$3*100+ROW($A69)-ROW($A$4),'Formatted Data'!$A:$M,12,FALSE)</f>
        <v>#N/A</v>
      </c>
      <c r="AW69" s="118" t="e">
        <f>VLOOKUP(AW$3*100+ROW($A69)-ROW($A$4),'Formatted Data'!$A:$M,12,FALSE)</f>
        <v>#N/A</v>
      </c>
      <c r="AX69" s="118" t="e">
        <f>VLOOKUP(AX$3*100+ROW($A69)-ROW($A$4),'Formatted Data'!$A:$M,12,FALSE)</f>
        <v>#N/A</v>
      </c>
      <c r="AY69" s="118" t="e">
        <f>VLOOKUP(AY$3*100+ROW($A69)-ROW($A$4),'Formatted Data'!$A:$M,12,FALSE)</f>
        <v>#N/A</v>
      </c>
      <c r="AZ69" s="118" t="e">
        <f>VLOOKUP(AZ$3*100+ROW($A69)-ROW($A$4),'Formatted Data'!$A:$M,12,FALSE)</f>
        <v>#N/A</v>
      </c>
      <c r="BA69" s="118" t="e">
        <f>VLOOKUP(BA$3*100+ROW($A69)-ROW($A$4),'Formatted Data'!$A:$M,12,FALSE)</f>
        <v>#N/A</v>
      </c>
      <c r="BB69" s="118" t="e">
        <f>VLOOKUP(BB$3*100+ROW($A69)-ROW($A$4),'Formatted Data'!$A:$M,12,FALSE)</f>
        <v>#N/A</v>
      </c>
      <c r="BC69" s="118"/>
      <c r="BD69" s="78">
        <f t="shared" si="22"/>
        <v>-2.1754820084544768E-2</v>
      </c>
      <c r="BE69" s="78">
        <f t="shared" si="43"/>
        <v>5.2065767284991571E-2</v>
      </c>
      <c r="BF69" s="78">
        <f t="shared" ref="BF69:BF74" si="49">IF(AB69&gt;0,AC69/AB69-1,0)</f>
        <v>3.0054097375264988E-4</v>
      </c>
      <c r="BG69" s="78">
        <f t="shared" si="44"/>
        <v>-3.4051076614922349E-2</v>
      </c>
      <c r="BH69" s="78">
        <f t="shared" si="45"/>
        <v>-0.19989631933644381</v>
      </c>
      <c r="BI69" s="78">
        <f t="shared" si="35"/>
        <v>0.17156926266683947</v>
      </c>
      <c r="BJ69" s="78">
        <f t="shared" si="36"/>
        <v>0.10585112266342223</v>
      </c>
      <c r="BK69" s="78">
        <f t="shared" si="37"/>
        <v>-8.4316863372674522E-2</v>
      </c>
      <c r="BL69" s="78">
        <f t="shared" si="38"/>
        <v>5.6690333151283356E-2</v>
      </c>
      <c r="BM69" s="78">
        <f t="shared" si="39"/>
        <v>-9.7271035765970626E-2</v>
      </c>
      <c r="BN69" s="78">
        <f t="shared" ref="BN69:BN74" si="50">IF(AK69&gt;0,AL69/AK69-1,0)</f>
        <v>-6.9889544495991385E-2</v>
      </c>
      <c r="BO69" s="78">
        <f t="shared" si="47"/>
        <v>4.2452830188679513E-3</v>
      </c>
      <c r="BP69" s="78">
        <f t="shared" si="48"/>
        <v>0.1243541568811648</v>
      </c>
      <c r="BQ69" s="78">
        <f t="shared" si="48"/>
        <v>3.0182767624020945E-2</v>
      </c>
      <c r="BR69" s="78">
        <f t="shared" si="48"/>
        <v>-3.5482562854826094E-3</v>
      </c>
      <c r="BS69" s="78">
        <f t="shared" si="48"/>
        <v>-2.4926238681452828E-2</v>
      </c>
      <c r="BT69" s="78">
        <f t="shared" si="48"/>
        <v>0.21994991652754581</v>
      </c>
      <c r="BU69" s="78">
        <f t="shared" si="48"/>
        <v>2.890865549093391E-2</v>
      </c>
      <c r="BV69" s="78" t="e">
        <f t="shared" si="48"/>
        <v>#N/A</v>
      </c>
      <c r="BW69" s="78" t="e">
        <f t="shared" si="48"/>
        <v>#N/A</v>
      </c>
      <c r="BX69" s="78" t="e">
        <f t="shared" si="48"/>
        <v>#N/A</v>
      </c>
      <c r="BY69" s="78" t="e">
        <f t="shared" si="48"/>
        <v>#N/A</v>
      </c>
      <c r="BZ69" s="78" t="e">
        <f t="shared" si="48"/>
        <v>#N/A</v>
      </c>
      <c r="CA69" s="78" t="e">
        <f t="shared" si="48"/>
        <v>#N/A</v>
      </c>
      <c r="CB69" s="78" t="e">
        <f t="shared" si="48"/>
        <v>#N/A</v>
      </c>
      <c r="CC69" s="78" t="e">
        <f t="shared" si="48"/>
        <v>#N/A</v>
      </c>
    </row>
    <row r="70" spans="1:90" ht="13" x14ac:dyDescent="0.3">
      <c r="A70" s="18" t="s">
        <v>81</v>
      </c>
      <c r="B70" s="19">
        <f>'Nom Revenue'!B70</f>
        <v>0</v>
      </c>
      <c r="C70" s="63" t="str">
        <f>IF(B70=0,"",VLOOKUP('Nom Revenue'!A70,'Commodity Code List'!$B$2:$C$18,2,FALSE))</f>
        <v/>
      </c>
      <c r="D70" s="63" t="str">
        <f>'Formatted Data'!E65</f>
        <v>L</v>
      </c>
      <c r="E70" s="63" t="str">
        <f>'Formatted Data'!F65</f>
        <v>X</v>
      </c>
      <c r="F70" s="63" t="str">
        <f>'Formatted Data'!G65</f>
        <v>X</v>
      </c>
      <c r="G70" s="118">
        <f>VLOOKUP(G$3*100+ROW($A70)-ROW($A$4)-3,'Formatted Data'!$A:$M,12,FALSE)</f>
        <v>2695</v>
      </c>
      <c r="H70" s="118">
        <f>VLOOKUP(H$3*100+ROW($A70)-ROW($A$4)-3,'Formatted Data'!$A:$M,12,FALSE)</f>
        <v>2594</v>
      </c>
      <c r="I70" s="118">
        <f>VLOOKUP(I$3*100+ROW($A70)-ROW($A$4)-3,'Formatted Data'!$A:$M,12,FALSE)</f>
        <v>2963</v>
      </c>
      <c r="J70" s="118">
        <f>VLOOKUP(J$3*100+ROW($A70)-ROW($A$4)-3,'Formatted Data'!$A:$M,12,FALSE)</f>
        <v>3184</v>
      </c>
      <c r="K70" s="118">
        <f>VLOOKUP(K$3*100+ROW($A70)-ROW($A$4)-3,'Formatted Data'!$A:$M,12,FALSE)</f>
        <v>3320</v>
      </c>
      <c r="L70" s="118">
        <f>VLOOKUP(L$3*100+ROW($A70)-ROW($A$4)-3,'Formatted Data'!$A:$M,12,FALSE)</f>
        <v>3984</v>
      </c>
      <c r="M70" s="118">
        <f>VLOOKUP(M$3*100+ROW($A70)-ROW($A$4)-3,'Formatted Data'!$A:$M,12,FALSE)</f>
        <v>4867</v>
      </c>
      <c r="N70" s="118">
        <f>VLOOKUP(N$3*100+ROW($A70)-ROW($A$4)-3,'Formatted Data'!$A:$M,12,FALSE)</f>
        <v>5963</v>
      </c>
      <c r="O70" s="118">
        <f>VLOOKUP(O$3*100+ROW($A70)-ROW($A$4)-3,'Formatted Data'!$A:$M,12,FALSE)</f>
        <v>7006</v>
      </c>
      <c r="P70" s="118">
        <f>VLOOKUP(P$3*100+ROW($A70)-ROW($A$4)-3,'Formatted Data'!$A:$M,12,FALSE)</f>
        <v>6630</v>
      </c>
      <c r="Q70" s="118">
        <f>VLOOKUP(Q$3*100+ROW($A70)-ROW($A$4)-3,'Formatted Data'!$A:$M,12,FALSE)</f>
        <v>6870</v>
      </c>
      <c r="R70" s="118">
        <f>VLOOKUP(R$3*100+ROW($A70)-ROW($A$4)-3,'Formatted Data'!$A:$M,12,FALSE)</f>
        <v>7061</v>
      </c>
      <c r="S70" s="118">
        <f>VLOOKUP(S$3*100+ROW($A70)-ROW($A$4)-3,'Formatted Data'!$A:$M,12,FALSE)</f>
        <v>7038</v>
      </c>
      <c r="T70" s="118">
        <f>VLOOKUP(T$3*100+ROW($A70)-ROW($A$4)-3,'Formatted Data'!$A:$M,12,FALSE)</f>
        <v>7547</v>
      </c>
      <c r="U70" s="118">
        <f>VLOOKUP(U$3*100+ROW($A70)-ROW($A$4)-3,'Formatted Data'!$A:$M,12,FALSE)</f>
        <v>7690</v>
      </c>
      <c r="V70" s="118">
        <f>VLOOKUP(V$3*100+ROW($A70)-ROW($A$4)-3,'Formatted Data'!$A:$M,12,FALSE)</f>
        <v>8331</v>
      </c>
      <c r="W70" s="118">
        <f>VLOOKUP(W$3*100+ROW($A70)-ROW($A$4)-3,'Formatted Data'!$A:$M,12,FALSE)</f>
        <v>8251</v>
      </c>
      <c r="X70" s="118">
        <f>VLOOKUP(X$3*100+ROW($A70)-ROW($A$4)-3,'Formatted Data'!$A:$M,12,FALSE)</f>
        <v>8302</v>
      </c>
      <c r="Y70" s="118">
        <f>VLOOKUP(Y$3*100+ROW($A70)-ROW($A$4)-3,'Formatted Data'!$A:$M,12,FALSE)</f>
        <v>8861</v>
      </c>
      <c r="Z70" s="118">
        <f>VLOOKUP(Z$3*100+ROW($A70)-ROW($A$4)-3,'Formatted Data'!$A:$M,12,FALSE)</f>
        <v>10111</v>
      </c>
      <c r="AA70" s="118">
        <f>VLOOKUP(AA$3*100+ROW($A70)-ROW($A$4)-3,'Formatted Data'!$A:$M,12,FALSE)</f>
        <v>9989</v>
      </c>
      <c r="AB70" s="118">
        <f>VLOOKUP(AB$3*100+ROW($A70)-ROW($A$4)-3,'Formatted Data'!$A:$M,12,FALSE)</f>
        <v>9360</v>
      </c>
      <c r="AC70" s="118">
        <f>AD70</f>
        <v>9278</v>
      </c>
      <c r="AD70" s="118">
        <f>VLOOKUP(AD$3*100+ROW($A70)-ROW($A$4),'Formatted Data'!$A:$M,12,FALSE)</f>
        <v>9278</v>
      </c>
      <c r="AE70" s="118">
        <f>VLOOKUP(AE$3*100+ROW($A70)-ROW($A$4),'Formatted Data'!$A:$M,12,FALSE)</f>
        <v>7901</v>
      </c>
      <c r="AF70" s="118">
        <f>VLOOKUP(AF$3*100+ROW($A70)-ROW($A$4),'Formatted Data'!$A:$M,12,FALSE)</f>
        <v>6699</v>
      </c>
      <c r="AG70" s="118">
        <f>VLOOKUP(AG$3*100+ROW($A70)-ROW($A$4),'Formatted Data'!$A:$M,12,FALSE)</f>
        <v>6068</v>
      </c>
      <c r="AH70" s="118">
        <f>VLOOKUP(AH$3*100+ROW($A70)-ROW($A$4),'Formatted Data'!$A:$M,12,FALSE)</f>
        <v>5109</v>
      </c>
      <c r="AI70" s="118">
        <f>VLOOKUP(AI$3*100+ROW($A70)-ROW($A$4),'Formatted Data'!$A:$M,12,FALSE)</f>
        <v>5436</v>
      </c>
      <c r="AJ70" s="118">
        <f>VLOOKUP(AJ$3*100+ROW($A70)-ROW($A$4),'Formatted Data'!$A:$M,12,FALSE)</f>
        <v>5224</v>
      </c>
      <c r="AK70" s="118">
        <f>VLOOKUP(AK$3*100+ROW($A70)-ROW($A$4),'Formatted Data'!$A:$M,12,FALSE)</f>
        <v>4511</v>
      </c>
      <c r="AL70" s="118">
        <f>AM70*(1/(1+'2015 Mileage Linking Factors'!K70))</f>
        <v>7885.1052750434774</v>
      </c>
      <c r="AM70" s="118">
        <f>VLOOKUP(AM$3*100+ROW($A70)-ROW($A$4),'Formatted Data'!$A:$M,12,FALSE)</f>
        <v>8232</v>
      </c>
      <c r="AN70" s="118">
        <f>VLOOKUP(AN$3*100+ROW($A70)-ROW($A$4),'Formatted Data'!$A:$M,12,FALSE)</f>
        <v>7247</v>
      </c>
      <c r="AO70" s="118">
        <f>VLOOKUP(AO$3*100+ROW($A70)-ROW($A$4),'Formatted Data'!$A:$M,12,FALSE)</f>
        <v>7226</v>
      </c>
      <c r="AP70" s="118">
        <f>VLOOKUP(AP$3*100+ROW($A70)-ROW($A$4),'Formatted Data'!$A:$M,12,FALSE)</f>
        <v>8524</v>
      </c>
      <c r="AQ70" s="118">
        <f>VLOOKUP(AQ$3*100+ROW($A70)-ROW($A$4),'Formatted Data'!$A:$M,12,FALSE)</f>
        <v>6879</v>
      </c>
      <c r="AR70" s="118">
        <f>VLOOKUP(AR$3*100+ROW($A70)-ROW($A$4),'Formatted Data'!$A:$M,12,FALSE)</f>
        <v>6133</v>
      </c>
      <c r="AS70" s="118">
        <f>VLOOKUP(AS$3*100+ROW($A70)-ROW($A$4),'Formatted Data'!$A:$M,12,FALSE)</f>
        <v>10113</v>
      </c>
      <c r="AT70" s="118">
        <f>VLOOKUP(AT$3*100+ROW($A70)-ROW($A$4),'Formatted Data'!$A:$M,12,FALSE)</f>
        <v>10068</v>
      </c>
      <c r="AU70" s="118" t="e">
        <f>VLOOKUP(AU$3*100+ROW($A70)-ROW($A$4),'Formatted Data'!$A:$M,12,FALSE)</f>
        <v>#N/A</v>
      </c>
      <c r="AV70" s="118" t="e">
        <f>VLOOKUP(AV$3*100+ROW($A70)-ROW($A$4),'Formatted Data'!$A:$M,12,FALSE)</f>
        <v>#N/A</v>
      </c>
      <c r="AW70" s="118" t="e">
        <f>VLOOKUP(AW$3*100+ROW($A70)-ROW($A$4),'Formatted Data'!$A:$M,12,FALSE)</f>
        <v>#N/A</v>
      </c>
      <c r="AX70" s="118" t="e">
        <f>VLOOKUP(AX$3*100+ROW($A70)-ROW($A$4),'Formatted Data'!$A:$M,12,FALSE)</f>
        <v>#N/A</v>
      </c>
      <c r="AY70" s="118" t="e">
        <f>VLOOKUP(AY$3*100+ROW($A70)-ROW($A$4),'Formatted Data'!$A:$M,12,FALSE)</f>
        <v>#N/A</v>
      </c>
      <c r="AZ70" s="118" t="e">
        <f>VLOOKUP(AZ$3*100+ROW($A70)-ROW($A$4),'Formatted Data'!$A:$M,12,FALSE)</f>
        <v>#N/A</v>
      </c>
      <c r="BA70" s="118" t="e">
        <f>VLOOKUP(BA$3*100+ROW($A70)-ROW($A$4),'Formatted Data'!$A:$M,12,FALSE)</f>
        <v>#N/A</v>
      </c>
      <c r="BB70" s="118" t="e">
        <f>VLOOKUP(BB$3*100+ROW($A70)-ROW($A$4),'Formatted Data'!$A:$M,12,FALSE)</f>
        <v>#N/A</v>
      </c>
      <c r="BC70" s="118"/>
      <c r="BD70" s="78">
        <f t="shared" si="22"/>
        <v>-1.2066066660073149E-2</v>
      </c>
      <c r="BE70" s="78">
        <f t="shared" si="43"/>
        <v>-6.2969266192812068E-2</v>
      </c>
      <c r="BF70" s="78">
        <f t="shared" si="49"/>
        <v>-8.7606837606837296E-3</v>
      </c>
      <c r="BG70" s="78">
        <f t="shared" si="44"/>
        <v>-0.14841560681181287</v>
      </c>
      <c r="BH70" s="78">
        <f t="shared" si="45"/>
        <v>-0.1521326414377927</v>
      </c>
      <c r="BI70" s="78">
        <f t="shared" si="35"/>
        <v>-9.4193163158680426E-2</v>
      </c>
      <c r="BJ70" s="78">
        <f t="shared" si="36"/>
        <v>-0.15804218852999341</v>
      </c>
      <c r="BK70" s="78">
        <f t="shared" si="37"/>
        <v>6.400469759248395E-2</v>
      </c>
      <c r="BL70" s="78">
        <f t="shared" si="38"/>
        <v>-3.899926416482713E-2</v>
      </c>
      <c r="BM70" s="78">
        <f t="shared" si="39"/>
        <v>-0.13648545176110261</v>
      </c>
      <c r="BN70" s="78">
        <f t="shared" si="50"/>
        <v>0.7479727942902854</v>
      </c>
      <c r="BO70" s="78">
        <f t="shared" si="47"/>
        <v>-0.11965500485908653</v>
      </c>
      <c r="BP70" s="78">
        <f t="shared" si="48"/>
        <v>-2.897750793431797E-3</v>
      </c>
      <c r="BQ70" s="78">
        <f t="shared" si="48"/>
        <v>0.17962911707722107</v>
      </c>
      <c r="BR70" s="78">
        <f t="shared" si="48"/>
        <v>-0.19298451431252928</v>
      </c>
      <c r="BS70" s="78">
        <f t="shared" si="48"/>
        <v>-0.10844599505742114</v>
      </c>
      <c r="BT70" s="78">
        <f t="shared" si="48"/>
        <v>0.6489483124082831</v>
      </c>
      <c r="BU70" s="78">
        <f t="shared" si="48"/>
        <v>-4.4497181845150058E-3</v>
      </c>
      <c r="BV70" s="78" t="e">
        <f t="shared" si="48"/>
        <v>#N/A</v>
      </c>
      <c r="BW70" s="78" t="e">
        <f t="shared" si="48"/>
        <v>#N/A</v>
      </c>
      <c r="BX70" s="78" t="e">
        <f t="shared" si="48"/>
        <v>#N/A</v>
      </c>
      <c r="BY70" s="78" t="e">
        <f t="shared" si="48"/>
        <v>#N/A</v>
      </c>
      <c r="BZ70" s="78" t="e">
        <f t="shared" si="48"/>
        <v>#N/A</v>
      </c>
      <c r="CA70" s="78" t="e">
        <f t="shared" si="48"/>
        <v>#N/A</v>
      </c>
      <c r="CB70" s="78" t="e">
        <f t="shared" si="48"/>
        <v>#N/A</v>
      </c>
      <c r="CC70" s="78" t="e">
        <f t="shared" si="48"/>
        <v>#N/A</v>
      </c>
    </row>
    <row r="71" spans="1:90" ht="13" x14ac:dyDescent="0.3">
      <c r="A71" s="20" t="s">
        <v>62</v>
      </c>
      <c r="B71" s="21">
        <f>'Nom Revenue'!B71</f>
        <v>1</v>
      </c>
      <c r="C71" s="69" t="str">
        <f>IF(B71=0,"",VLOOKUP('Nom Revenue'!A71,'Commodity Code List'!$B$2:$C$18,2,FALSE))</f>
        <v>-</v>
      </c>
      <c r="D71" s="69" t="str">
        <f>'Formatted Data'!E66</f>
        <v>S</v>
      </c>
      <c r="E71" s="69" t="str">
        <f>'Formatted Data'!F66</f>
        <v>X</v>
      </c>
      <c r="F71" s="69" t="str">
        <f>'Formatted Data'!G66</f>
        <v>X</v>
      </c>
      <c r="G71" s="119">
        <f>VLOOKUP(G$3*100+ROW($A71)-ROW($A$4)-3,'Formatted Data'!$A:$M,12,FALSE)</f>
        <v>1054</v>
      </c>
      <c r="H71" s="119">
        <f>VLOOKUP(H$3*100+ROW($A71)-ROW($A$4)-3,'Formatted Data'!$A:$M,12,FALSE)</f>
        <v>1033</v>
      </c>
      <c r="I71" s="119">
        <f>VLOOKUP(I$3*100+ROW($A71)-ROW($A$4)-3,'Formatted Data'!$A:$M,12,FALSE)</f>
        <v>1147</v>
      </c>
      <c r="J71" s="119">
        <f>VLOOKUP(J$3*100+ROW($A71)-ROW($A$4)-3,'Formatted Data'!$A:$M,12,FALSE)</f>
        <v>927</v>
      </c>
      <c r="K71" s="119">
        <f>VLOOKUP(K$3*100+ROW($A71)-ROW($A$4)-3,'Formatted Data'!$A:$M,12,FALSE)</f>
        <v>1189</v>
      </c>
      <c r="L71" s="119">
        <f>VLOOKUP(L$3*100+ROW($A71)-ROW($A$4)-3,'Formatted Data'!$A:$M,12,FALSE)</f>
        <v>1268</v>
      </c>
      <c r="M71" s="119">
        <f>VLOOKUP(M$3*100+ROW($A71)-ROW($A$4)-3,'Formatted Data'!$A:$M,12,FALSE)</f>
        <v>1139</v>
      </c>
      <c r="N71" s="119">
        <f>VLOOKUP(N$3*100+ROW($A71)-ROW($A$4)-3,'Formatted Data'!$A:$M,12,FALSE)</f>
        <v>1390</v>
      </c>
      <c r="O71" s="119">
        <f>VLOOKUP(O$3*100+ROW($A71)-ROW($A$4)-3,'Formatted Data'!$A:$M,12,FALSE)</f>
        <v>1386</v>
      </c>
      <c r="P71" s="119">
        <f>VLOOKUP(P$3*100+ROW($A71)-ROW($A$4)-3,'Formatted Data'!$A:$M,12,FALSE)</f>
        <v>1370</v>
      </c>
      <c r="Q71" s="119">
        <f>VLOOKUP(Q$3*100+ROW($A71)-ROW($A$4)-3,'Formatted Data'!$A:$M,12,FALSE)</f>
        <v>1152</v>
      </c>
      <c r="R71" s="119">
        <f>VLOOKUP(R$3*100+ROW($A71)-ROW($A$4)-3,'Formatted Data'!$A:$M,12,FALSE)</f>
        <v>1185</v>
      </c>
      <c r="S71" s="119">
        <f>VLOOKUP(S$3*100+ROW($A71)-ROW($A$4)-3,'Formatted Data'!$A:$M,12,FALSE)</f>
        <v>1025</v>
      </c>
      <c r="T71" s="119">
        <f>VLOOKUP(T$3*100+ROW($A71)-ROW($A$4)-3,'Formatted Data'!$A:$M,12,FALSE)</f>
        <v>1274</v>
      </c>
      <c r="U71" s="119">
        <f>VLOOKUP(U$3*100+ROW($A71)-ROW($A$4)-3,'Formatted Data'!$A:$M,12,FALSE)</f>
        <v>1303</v>
      </c>
      <c r="V71" s="119">
        <f>VLOOKUP(V$3*100+ROW($A71)-ROW($A$4)-3,'Formatted Data'!$A:$M,12,FALSE)</f>
        <v>1144</v>
      </c>
      <c r="W71" s="119">
        <f>VLOOKUP(W$3*100+ROW($A71)-ROW($A$4)-3,'Formatted Data'!$A:$M,12,FALSE)</f>
        <v>961</v>
      </c>
      <c r="X71" s="119">
        <f>VLOOKUP(X$3*100+ROW($A71)-ROW($A$4)-3,'Formatted Data'!$A:$M,12,FALSE)</f>
        <v>989</v>
      </c>
      <c r="Y71" s="119">
        <f>VLOOKUP(Y$3*100+ROW($A71)-ROW($A$4)-3,'Formatted Data'!$A:$M,12,FALSE)</f>
        <v>1097</v>
      </c>
      <c r="Z71" s="119">
        <f>VLOOKUP(Z$3*100+ROW($A71)-ROW($A$4)-3,'Formatted Data'!$A:$M,12,FALSE)</f>
        <v>837</v>
      </c>
      <c r="AA71" s="119">
        <f>VLOOKUP(AA$3*100+ROW($A71)-ROW($A$4)-3,'Formatted Data'!$A:$M,12,FALSE)</f>
        <v>1006</v>
      </c>
      <c r="AB71" s="119">
        <f>VLOOKUP(AB$3*100+ROW($A71)-ROW($A$4)-3,'Formatted Data'!$A:$M,12,FALSE)</f>
        <v>691</v>
      </c>
      <c r="AC71" s="291">
        <v>524</v>
      </c>
      <c r="AD71" s="119">
        <f>VLOOKUP(AD$3*100+ROW($A71)-ROW($A$4),'Formatted Data'!$A:$M,12,FALSE)</f>
        <v>325</v>
      </c>
      <c r="AE71" s="119">
        <f>VLOOKUP(AE$3*100+ROW($A71)-ROW($A$4),'Formatted Data'!$A:$M,12,FALSE)</f>
        <v>331</v>
      </c>
      <c r="AF71" s="119">
        <f>VLOOKUP(AF$3*100+ROW($A71)-ROW($A$4),'Formatted Data'!$A:$M,12,FALSE)</f>
        <v>329</v>
      </c>
      <c r="AG71" s="119">
        <f>VLOOKUP(AG$3*100+ROW($A71)-ROW($A$4),'Formatted Data'!$A:$M,12,FALSE)</f>
        <v>300</v>
      </c>
      <c r="AH71" s="119">
        <f>VLOOKUP(AH$3*100+ROW($A71)-ROW($A$4),'Formatted Data'!$A:$M,12,FALSE)</f>
        <v>243</v>
      </c>
      <c r="AI71" s="119">
        <f>VLOOKUP(AI$3*100+ROW($A71)-ROW($A$4),'Formatted Data'!$A:$M,12,FALSE)</f>
        <v>259</v>
      </c>
      <c r="AJ71" s="119">
        <f>VLOOKUP(AJ$3*100+ROW($A71)-ROW($A$4),'Formatted Data'!$A:$M,12,FALSE)</f>
        <v>227</v>
      </c>
      <c r="AK71" s="119">
        <f>VLOOKUP(AK$3*100+ROW($A71)-ROW($A$4),'Formatted Data'!$A:$M,12,FALSE)</f>
        <v>244</v>
      </c>
      <c r="AL71" s="119">
        <f>AM71*(1/(1+'2015 Mileage Linking Factors'!K71))</f>
        <v>290.23164459890347</v>
      </c>
      <c r="AM71" s="119">
        <f>VLOOKUP(AM$3*100+ROW($A71)-ROW($A$4),'Formatted Data'!$A:$M,12,FALSE)</f>
        <v>303</v>
      </c>
      <c r="AN71" s="119">
        <f>VLOOKUP(AN$3*100+ROW($A71)-ROW($A$4),'Formatted Data'!$A:$M,12,FALSE)</f>
        <v>269</v>
      </c>
      <c r="AO71" s="119">
        <f>VLOOKUP(AO$3*100+ROW($A71)-ROW($A$4),'Formatted Data'!$A:$M,12,FALSE)</f>
        <v>239</v>
      </c>
      <c r="AP71" s="119">
        <f>VLOOKUP(AP$3*100+ROW($A71)-ROW($A$4),'Formatted Data'!$A:$M,12,FALSE)</f>
        <v>223</v>
      </c>
      <c r="AQ71" s="119">
        <f>VLOOKUP(AQ$3*100+ROW($A71)-ROW($A$4),'Formatted Data'!$A:$M,12,FALSE)</f>
        <v>254</v>
      </c>
      <c r="AR71" s="119">
        <f>VLOOKUP(AR$3*100+ROW($A71)-ROW($A$4),'Formatted Data'!$A:$M,12,FALSE)</f>
        <v>316</v>
      </c>
      <c r="AS71" s="119">
        <f>VLOOKUP(AS$3*100+ROW($A71)-ROW($A$4),'Formatted Data'!$A:$M,12,FALSE)</f>
        <v>294</v>
      </c>
      <c r="AT71" s="119">
        <f>VLOOKUP(AT$3*100+ROW($A71)-ROW($A$4),'Formatted Data'!$A:$M,12,FALSE)</f>
        <v>211</v>
      </c>
      <c r="AU71" s="119" t="e">
        <f>VLOOKUP(AU$3*100+ROW($A71)-ROW($A$4),'Formatted Data'!$A:$M,12,FALSE)</f>
        <v>#N/A</v>
      </c>
      <c r="AV71" s="119" t="e">
        <f>VLOOKUP(AV$3*100+ROW($A71)-ROW($A$4),'Formatted Data'!$A:$M,12,FALSE)</f>
        <v>#N/A</v>
      </c>
      <c r="AW71" s="119" t="e">
        <f>VLOOKUP(AW$3*100+ROW($A71)-ROW($A$4),'Formatted Data'!$A:$M,12,FALSE)</f>
        <v>#N/A</v>
      </c>
      <c r="AX71" s="119" t="e">
        <f>VLOOKUP(AX$3*100+ROW($A71)-ROW($A$4),'Formatted Data'!$A:$M,12,FALSE)</f>
        <v>#N/A</v>
      </c>
      <c r="AY71" s="119" t="e">
        <f>VLOOKUP(AY$3*100+ROW($A71)-ROW($A$4),'Formatted Data'!$A:$M,12,FALSE)</f>
        <v>#N/A</v>
      </c>
      <c r="AZ71" s="119" t="e">
        <f>VLOOKUP(AZ$3*100+ROW($A71)-ROW($A$4),'Formatted Data'!$A:$M,12,FALSE)</f>
        <v>#N/A</v>
      </c>
      <c r="BA71" s="119" t="e">
        <f>VLOOKUP(BA$3*100+ROW($A71)-ROW($A$4),'Formatted Data'!$A:$M,12,FALSE)</f>
        <v>#N/A</v>
      </c>
      <c r="BB71" s="119" t="e">
        <f>VLOOKUP(BB$3*100+ROW($A71)-ROW($A$4),'Formatted Data'!$A:$M,12,FALSE)</f>
        <v>#N/A</v>
      </c>
      <c r="BC71" s="119"/>
      <c r="BD71" s="79">
        <f t="shared" si="22"/>
        <v>0.20191158900836315</v>
      </c>
      <c r="BE71" s="79">
        <f t="shared" si="43"/>
        <v>-0.31312127236580511</v>
      </c>
      <c r="BF71" s="111">
        <f t="shared" si="49"/>
        <v>-0.24167872648335742</v>
      </c>
      <c r="BG71" s="79">
        <f t="shared" si="44"/>
        <v>1.8461538461538529E-2</v>
      </c>
      <c r="BH71" s="79">
        <f t="shared" si="45"/>
        <v>-6.0422960725075026E-3</v>
      </c>
      <c r="BI71" s="79">
        <f t="shared" si="35"/>
        <v>-8.8145896656534939E-2</v>
      </c>
      <c r="BJ71" s="79">
        <f t="shared" si="36"/>
        <v>-0.18999999999999995</v>
      </c>
      <c r="BK71" s="79">
        <f t="shared" si="37"/>
        <v>6.5843621399176877E-2</v>
      </c>
      <c r="BL71" s="79">
        <f t="shared" si="38"/>
        <v>-0.12355212355212353</v>
      </c>
      <c r="BM71" s="79">
        <f t="shared" si="39"/>
        <v>7.4889867841409608E-2</v>
      </c>
      <c r="BN71" s="79">
        <f t="shared" si="50"/>
        <v>0.18947395327419447</v>
      </c>
      <c r="BO71" s="79">
        <f t="shared" si="47"/>
        <v>-0.11221122112211224</v>
      </c>
      <c r="BP71" s="79">
        <f t="shared" si="48"/>
        <v>-0.11152416356877326</v>
      </c>
      <c r="BQ71" s="79">
        <f t="shared" si="48"/>
        <v>-6.6945606694560622E-2</v>
      </c>
      <c r="BR71" s="79">
        <f t="shared" si="48"/>
        <v>0.13901345291479816</v>
      </c>
      <c r="BS71" s="79">
        <f t="shared" si="48"/>
        <v>0.24409448818897639</v>
      </c>
      <c r="BT71" s="79">
        <f t="shared" si="48"/>
        <v>-6.9620253164557E-2</v>
      </c>
      <c r="BU71" s="79">
        <f t="shared" si="48"/>
        <v>-0.28231292517006801</v>
      </c>
      <c r="BV71" s="79" t="e">
        <f t="shared" si="48"/>
        <v>#N/A</v>
      </c>
      <c r="BW71" s="79" t="e">
        <f t="shared" si="48"/>
        <v>#N/A</v>
      </c>
      <c r="BX71" s="79" t="e">
        <f t="shared" si="48"/>
        <v>#N/A</v>
      </c>
      <c r="BY71" s="79" t="e">
        <f t="shared" si="48"/>
        <v>#N/A</v>
      </c>
      <c r="BZ71" s="79" t="e">
        <f t="shared" si="48"/>
        <v>#N/A</v>
      </c>
      <c r="CA71" s="79" t="e">
        <f t="shared" si="48"/>
        <v>#N/A</v>
      </c>
      <c r="CB71" s="79" t="e">
        <f t="shared" si="48"/>
        <v>#N/A</v>
      </c>
      <c r="CC71" s="79" t="e">
        <f t="shared" si="48"/>
        <v>#N/A</v>
      </c>
    </row>
    <row r="72" spans="1:90" ht="13" x14ac:dyDescent="0.3">
      <c r="A72" s="20" t="s">
        <v>81</v>
      </c>
      <c r="B72" s="21">
        <f>'Nom Revenue'!B72</f>
        <v>0</v>
      </c>
      <c r="C72" s="24" t="str">
        <f>IF(B72=0,"",'Formatted Data'!C1273)</f>
        <v/>
      </c>
      <c r="D72" s="69" t="str">
        <f>'Formatted Data'!E67</f>
        <v>M</v>
      </c>
      <c r="E72" s="69" t="str">
        <f>'Formatted Data'!F67</f>
        <v>X</v>
      </c>
      <c r="F72" s="69" t="str">
        <f>'Formatted Data'!G67</f>
        <v>X</v>
      </c>
      <c r="G72" s="119">
        <f>VLOOKUP(G$3*100+ROW($A72)-ROW($A$4)-3,'Formatted Data'!$A:$M,12,FALSE)</f>
        <v>1167</v>
      </c>
      <c r="H72" s="119">
        <f>VLOOKUP(H$3*100+ROW($A72)-ROW($A$4)-3,'Formatted Data'!$A:$M,12,FALSE)</f>
        <v>1017</v>
      </c>
      <c r="I72" s="119">
        <f>VLOOKUP(I$3*100+ROW($A72)-ROW($A$4)-3,'Formatted Data'!$A:$M,12,FALSE)</f>
        <v>1063</v>
      </c>
      <c r="J72" s="119">
        <f>VLOOKUP(J$3*100+ROW($A72)-ROW($A$4)-3,'Formatted Data'!$A:$M,12,FALSE)</f>
        <v>986</v>
      </c>
      <c r="K72" s="119">
        <f>VLOOKUP(K$3*100+ROW($A72)-ROW($A$4)-3,'Formatted Data'!$A:$M,12,FALSE)</f>
        <v>1930</v>
      </c>
      <c r="L72" s="119">
        <f>VLOOKUP(L$3*100+ROW($A72)-ROW($A$4)-3,'Formatted Data'!$A:$M,12,FALSE)</f>
        <v>1899</v>
      </c>
      <c r="M72" s="119">
        <f>VLOOKUP(M$3*100+ROW($A72)-ROW($A$4)-3,'Formatted Data'!$A:$M,12,FALSE)</f>
        <v>2542</v>
      </c>
      <c r="N72" s="119">
        <f>VLOOKUP(N$3*100+ROW($A72)-ROW($A$4)-3,'Formatted Data'!$A:$M,12,FALSE)</f>
        <v>2755</v>
      </c>
      <c r="O72" s="119">
        <f>VLOOKUP(O$3*100+ROW($A72)-ROW($A$4)-3,'Formatted Data'!$A:$M,12,FALSE)</f>
        <v>2371</v>
      </c>
      <c r="P72" s="119">
        <f>VLOOKUP(P$3*100+ROW($A72)-ROW($A$4)-3,'Formatted Data'!$A:$M,12,FALSE)</f>
        <v>2492</v>
      </c>
      <c r="Q72" s="119">
        <f>VLOOKUP(Q$3*100+ROW($A72)-ROW($A$4)-3,'Formatted Data'!$A:$M,12,FALSE)</f>
        <v>2830</v>
      </c>
      <c r="R72" s="119">
        <f>VLOOKUP(R$3*100+ROW($A72)-ROW($A$4)-3,'Formatted Data'!$A:$M,12,FALSE)</f>
        <v>2591</v>
      </c>
      <c r="S72" s="119">
        <f>VLOOKUP(S$3*100+ROW($A72)-ROW($A$4)-3,'Formatted Data'!$A:$M,12,FALSE)</f>
        <v>3000</v>
      </c>
      <c r="T72" s="119">
        <f>VLOOKUP(T$3*100+ROW($A72)-ROW($A$4)-3,'Formatted Data'!$A:$M,12,FALSE)</f>
        <v>3522</v>
      </c>
      <c r="U72" s="119">
        <f>VLOOKUP(U$3*100+ROW($A72)-ROW($A$4)-3,'Formatted Data'!$A:$M,12,FALSE)</f>
        <v>3368</v>
      </c>
      <c r="V72" s="119">
        <f>VLOOKUP(V$3*100+ROW($A72)-ROW($A$4)-3,'Formatted Data'!$A:$M,12,FALSE)</f>
        <v>3452</v>
      </c>
      <c r="W72" s="119">
        <f>VLOOKUP(W$3*100+ROW($A72)-ROW($A$4)-3,'Formatted Data'!$A:$M,12,FALSE)</f>
        <v>3491</v>
      </c>
      <c r="X72" s="119">
        <f>VLOOKUP(X$3*100+ROW($A72)-ROW($A$4)-3,'Formatted Data'!$A:$M,12,FALSE)</f>
        <v>3586</v>
      </c>
      <c r="Y72" s="119">
        <f>VLOOKUP(Y$3*100+ROW($A72)-ROW($A$4)-3,'Formatted Data'!$A:$M,12,FALSE)</f>
        <v>3461</v>
      </c>
      <c r="Z72" s="119">
        <f>VLOOKUP(Z$3*100+ROW($A72)-ROW($A$4)-3,'Formatted Data'!$A:$M,12,FALSE)</f>
        <v>3644</v>
      </c>
      <c r="AA72" s="119">
        <f>VLOOKUP(AA$3*100+ROW($A72)-ROW($A$4)-3,'Formatted Data'!$A:$M,12,FALSE)</f>
        <v>2853</v>
      </c>
      <c r="AB72" s="119">
        <f>VLOOKUP(AB$3*100+ROW($A72)-ROW($A$4)-3,'Formatted Data'!$A:$M,12,FALSE)</f>
        <v>1984</v>
      </c>
      <c r="AC72" s="291">
        <v>1109</v>
      </c>
      <c r="AD72" s="119">
        <f>VLOOKUP(AD$3*100+ROW($A72)-ROW($A$4),'Formatted Data'!$A:$M,12,FALSE)</f>
        <v>1037</v>
      </c>
      <c r="AE72" s="119">
        <f>VLOOKUP(AE$3*100+ROW($A72)-ROW($A$4),'Formatted Data'!$A:$M,12,FALSE)</f>
        <v>906</v>
      </c>
      <c r="AF72" s="119">
        <f>VLOOKUP(AF$3*100+ROW($A72)-ROW($A$4),'Formatted Data'!$A:$M,12,FALSE)</f>
        <v>1124</v>
      </c>
      <c r="AG72" s="119">
        <f>VLOOKUP(AG$3*100+ROW($A72)-ROW($A$4),'Formatted Data'!$A:$M,12,FALSE)</f>
        <v>1311</v>
      </c>
      <c r="AH72" s="119">
        <f>VLOOKUP(AH$3*100+ROW($A72)-ROW($A$4),'Formatted Data'!$A:$M,12,FALSE)</f>
        <v>1073</v>
      </c>
      <c r="AI72" s="119">
        <f>VLOOKUP(AI$3*100+ROW($A72)-ROW($A$4),'Formatted Data'!$A:$M,12,FALSE)</f>
        <v>1826</v>
      </c>
      <c r="AJ72" s="119">
        <f>VLOOKUP(AJ$3*100+ROW($A72)-ROW($A$4),'Formatted Data'!$A:$M,12,FALSE)</f>
        <v>1738</v>
      </c>
      <c r="AK72" s="119">
        <f>VLOOKUP(AK$3*100+ROW($A72)-ROW($A$4),'Formatted Data'!$A:$M,12,FALSE)</f>
        <v>1761</v>
      </c>
      <c r="AL72" s="119">
        <f>AM72*(1/(1+'2015 Mileage Linking Factors'!K72))</f>
        <v>1123.5700300809037</v>
      </c>
      <c r="AM72" s="119">
        <f>VLOOKUP(AM$3*100+ROW($A72)-ROW($A$4),'Formatted Data'!$A:$M,12,FALSE)</f>
        <v>1173</v>
      </c>
      <c r="AN72" s="119">
        <f>VLOOKUP(AN$3*100+ROW($A72)-ROW($A$4),'Formatted Data'!$A:$M,12,FALSE)</f>
        <v>849</v>
      </c>
      <c r="AO72" s="119">
        <f>VLOOKUP(AO$3*100+ROW($A72)-ROW($A$4),'Formatted Data'!$A:$M,12,FALSE)</f>
        <v>883</v>
      </c>
      <c r="AP72" s="119">
        <f>VLOOKUP(AP$3*100+ROW($A72)-ROW($A$4),'Formatted Data'!$A:$M,12,FALSE)</f>
        <v>822</v>
      </c>
      <c r="AQ72" s="119">
        <f>VLOOKUP(AQ$3*100+ROW($A72)-ROW($A$4),'Formatted Data'!$A:$M,12,FALSE)</f>
        <v>774</v>
      </c>
      <c r="AR72" s="119">
        <f>VLOOKUP(AR$3*100+ROW($A72)-ROW($A$4),'Formatted Data'!$A:$M,12,FALSE)</f>
        <v>868</v>
      </c>
      <c r="AS72" s="119">
        <f>VLOOKUP(AS$3*100+ROW($A72)-ROW($A$4),'Formatted Data'!$A:$M,12,FALSE)</f>
        <v>1093</v>
      </c>
      <c r="AT72" s="119">
        <f>VLOOKUP(AT$3*100+ROW($A72)-ROW($A$4),'Formatted Data'!$A:$M,12,FALSE)</f>
        <v>742</v>
      </c>
      <c r="AU72" s="119" t="e">
        <f>VLOOKUP(AU$3*100+ROW($A72)-ROW($A$4),'Formatted Data'!$A:$M,12,FALSE)</f>
        <v>#N/A</v>
      </c>
      <c r="AV72" s="119" t="e">
        <f>VLOOKUP(AV$3*100+ROW($A72)-ROW($A$4),'Formatted Data'!$A:$M,12,FALSE)</f>
        <v>#N/A</v>
      </c>
      <c r="AW72" s="119" t="e">
        <f>VLOOKUP(AW$3*100+ROW($A72)-ROW($A$4),'Formatted Data'!$A:$M,12,FALSE)</f>
        <v>#N/A</v>
      </c>
      <c r="AX72" s="119" t="e">
        <f>VLOOKUP(AX$3*100+ROW($A72)-ROW($A$4),'Formatted Data'!$A:$M,12,FALSE)</f>
        <v>#N/A</v>
      </c>
      <c r="AY72" s="119" t="e">
        <f>VLOOKUP(AY$3*100+ROW($A72)-ROW($A$4),'Formatted Data'!$A:$M,12,FALSE)</f>
        <v>#N/A</v>
      </c>
      <c r="AZ72" s="119" t="e">
        <f>VLOOKUP(AZ$3*100+ROW($A72)-ROW($A$4),'Formatted Data'!$A:$M,12,FALSE)</f>
        <v>#N/A</v>
      </c>
      <c r="BA72" s="119" t="e">
        <f>VLOOKUP(BA$3*100+ROW($A72)-ROW($A$4),'Formatted Data'!$A:$M,12,FALSE)</f>
        <v>#N/A</v>
      </c>
      <c r="BB72" s="119" t="e">
        <f>VLOOKUP(BB$3*100+ROW($A72)-ROW($A$4),'Formatted Data'!$A:$M,12,FALSE)</f>
        <v>#N/A</v>
      </c>
      <c r="BC72" s="119"/>
      <c r="BD72" s="79">
        <f>IF(Z72&gt;0,AA72/Z72-1,0)</f>
        <v>-0.21706915477497257</v>
      </c>
      <c r="BE72" s="79">
        <f t="shared" si="43"/>
        <v>-0.3045916579039607</v>
      </c>
      <c r="BF72" s="111">
        <f t="shared" si="49"/>
        <v>-0.44102822580645162</v>
      </c>
      <c r="BG72" s="79">
        <f t="shared" ref="BG72:BH74" si="51">IF(AD72&gt;0,AE72/AD72-1,0)</f>
        <v>-0.12632594021215049</v>
      </c>
      <c r="BH72" s="79">
        <f t="shared" si="51"/>
        <v>0.24061810154525376</v>
      </c>
      <c r="BI72" s="79">
        <f t="shared" si="35"/>
        <v>0.16637010676156594</v>
      </c>
      <c r="BJ72" s="79">
        <f t="shared" si="36"/>
        <v>-0.18154080854309684</v>
      </c>
      <c r="BK72" s="79">
        <f t="shared" si="37"/>
        <v>0.70177073625349484</v>
      </c>
      <c r="BL72" s="79">
        <f t="shared" si="38"/>
        <v>-4.8192771084337394E-2</v>
      </c>
      <c r="BM72" s="79">
        <f t="shared" si="39"/>
        <v>1.3233601841196707E-2</v>
      </c>
      <c r="BN72" s="79">
        <f t="shared" si="50"/>
        <v>-0.36197045424139485</v>
      </c>
      <c r="BO72" s="79">
        <f t="shared" si="47"/>
        <v>-0.27621483375959077</v>
      </c>
      <c r="BP72" s="79">
        <f t="shared" si="48"/>
        <v>4.0047114252061311E-2</v>
      </c>
      <c r="BQ72" s="79">
        <f t="shared" si="48"/>
        <v>-6.908267270668178E-2</v>
      </c>
      <c r="BR72" s="79">
        <f t="shared" si="48"/>
        <v>-5.8394160583941646E-2</v>
      </c>
      <c r="BS72" s="79">
        <f t="shared" si="48"/>
        <v>0.12144702842377253</v>
      </c>
      <c r="BT72" s="79">
        <f t="shared" si="48"/>
        <v>0.25921658986175111</v>
      </c>
      <c r="BU72" s="79">
        <f t="shared" si="48"/>
        <v>-0.32113449222323875</v>
      </c>
      <c r="BV72" s="79" t="e">
        <f t="shared" si="48"/>
        <v>#N/A</v>
      </c>
      <c r="BW72" s="79" t="e">
        <f t="shared" si="48"/>
        <v>#N/A</v>
      </c>
      <c r="BX72" s="79" t="e">
        <f t="shared" si="48"/>
        <v>#N/A</v>
      </c>
      <c r="BY72" s="79" t="e">
        <f t="shared" si="48"/>
        <v>#N/A</v>
      </c>
      <c r="BZ72" s="79" t="e">
        <f t="shared" si="48"/>
        <v>#N/A</v>
      </c>
      <c r="CA72" s="79" t="e">
        <f t="shared" si="48"/>
        <v>#N/A</v>
      </c>
      <c r="CB72" s="79" t="e">
        <f t="shared" si="48"/>
        <v>#N/A</v>
      </c>
      <c r="CC72" s="79" t="e">
        <f t="shared" si="48"/>
        <v>#N/A</v>
      </c>
    </row>
    <row r="73" spans="1:90" ht="13.5" thickBot="1" x14ac:dyDescent="0.35">
      <c r="A73" s="248" t="s">
        <v>81</v>
      </c>
      <c r="B73" s="263">
        <f>'Nom Revenue'!B73</f>
        <v>0</v>
      </c>
      <c r="C73" s="250" t="str">
        <f>IF(B73=0,"",'Formatted Data'!C1274)</f>
        <v/>
      </c>
      <c r="D73" s="251" t="str">
        <f>'Formatted Data'!E68</f>
        <v>L</v>
      </c>
      <c r="E73" s="251" t="str">
        <f>'Formatted Data'!F68</f>
        <v>X</v>
      </c>
      <c r="F73" s="251" t="str">
        <f>'Formatted Data'!G68</f>
        <v>X</v>
      </c>
      <c r="G73" s="264">
        <f>VLOOKUP(G$3*100+ROW($A73)-ROW($A$4)-3,'Formatted Data'!$A:$M,12,FALSE)</f>
        <v>3594</v>
      </c>
      <c r="H73" s="264">
        <f>VLOOKUP(H$3*100+ROW($A73)-ROW($A$4)-3,'Formatted Data'!$A:$M,12,FALSE)</f>
        <v>3222</v>
      </c>
      <c r="I73" s="264">
        <f>VLOOKUP(I$3*100+ROW($A73)-ROW($A$4)-3,'Formatted Data'!$A:$M,12,FALSE)</f>
        <v>3223</v>
      </c>
      <c r="J73" s="264">
        <f>VLOOKUP(J$3*100+ROW($A73)-ROW($A$4)-3,'Formatted Data'!$A:$M,12,FALSE)</f>
        <v>3120</v>
      </c>
      <c r="K73" s="264">
        <f>VLOOKUP(K$3*100+ROW($A73)-ROW($A$4)-3,'Formatted Data'!$A:$M,12,FALSE)</f>
        <v>5048</v>
      </c>
      <c r="L73" s="264">
        <f>VLOOKUP(L$3*100+ROW($A73)-ROW($A$4)-3,'Formatted Data'!$A:$M,12,FALSE)</f>
        <v>5032</v>
      </c>
      <c r="M73" s="264">
        <f>VLOOKUP(M$3*100+ROW($A73)-ROW($A$4)-3,'Formatted Data'!$A:$M,12,FALSE)</f>
        <v>5989</v>
      </c>
      <c r="N73" s="264">
        <f>VLOOKUP(N$3*100+ROW($A73)-ROW($A$4)-3,'Formatted Data'!$A:$M,12,FALSE)</f>
        <v>6488</v>
      </c>
      <c r="O73" s="264">
        <f>VLOOKUP(O$3*100+ROW($A73)-ROW($A$4)-3,'Formatted Data'!$A:$M,12,FALSE)</f>
        <v>5632</v>
      </c>
      <c r="P73" s="264">
        <f>VLOOKUP(P$3*100+ROW($A73)-ROW($A$4)-3,'Formatted Data'!$A:$M,12,FALSE)</f>
        <v>5092</v>
      </c>
      <c r="Q73" s="264">
        <f>VLOOKUP(Q$3*100+ROW($A73)-ROW($A$4)-3,'Formatted Data'!$A:$M,12,FALSE)</f>
        <v>4489</v>
      </c>
      <c r="R73" s="264">
        <f>VLOOKUP(R$3*100+ROW($A73)-ROW($A$4)-3,'Formatted Data'!$A:$M,12,FALSE)</f>
        <v>4879</v>
      </c>
      <c r="S73" s="264">
        <f>VLOOKUP(S$3*100+ROW($A73)-ROW($A$4)-3,'Formatted Data'!$A:$M,12,FALSE)</f>
        <v>5221</v>
      </c>
      <c r="T73" s="264">
        <f>VLOOKUP(T$3*100+ROW($A73)-ROW($A$4)-3,'Formatted Data'!$A:$M,12,FALSE)</f>
        <v>5102</v>
      </c>
      <c r="U73" s="264">
        <f>VLOOKUP(U$3*100+ROW($A73)-ROW($A$4)-3,'Formatted Data'!$A:$M,12,FALSE)</f>
        <v>4872</v>
      </c>
      <c r="V73" s="264">
        <f>VLOOKUP(V$3*100+ROW($A73)-ROW($A$4)-3,'Formatted Data'!$A:$M,12,FALSE)</f>
        <v>5927</v>
      </c>
      <c r="W73" s="264">
        <f>VLOOKUP(W$3*100+ROW($A73)-ROW($A$4)-3,'Formatted Data'!$A:$M,12,FALSE)</f>
        <v>5104</v>
      </c>
      <c r="X73" s="264">
        <f>VLOOKUP(X$3*100+ROW($A73)-ROW($A$4)-3,'Formatted Data'!$A:$M,12,FALSE)</f>
        <v>5427</v>
      </c>
      <c r="Y73" s="264">
        <f>VLOOKUP(Y$3*100+ROW($A73)-ROW($A$4)-3,'Formatted Data'!$A:$M,12,FALSE)</f>
        <v>5863</v>
      </c>
      <c r="Z73" s="264">
        <f>VLOOKUP(Z$3*100+ROW($A73)-ROW($A$4)-3,'Formatted Data'!$A:$M,12,FALSE)</f>
        <v>6109</v>
      </c>
      <c r="AA73" s="264">
        <f>VLOOKUP(AA$3*100+ROW($A73)-ROW($A$4)-3,'Formatted Data'!$A:$M,12,FALSE)</f>
        <v>8230</v>
      </c>
      <c r="AB73" s="264">
        <f>VLOOKUP(AB$3*100+ROW($A73)-ROW($A$4)-3,'Formatted Data'!$A:$M,12,FALSE)</f>
        <v>7630</v>
      </c>
      <c r="AC73" s="292">
        <v>7151</v>
      </c>
      <c r="AD73" s="264">
        <f>VLOOKUP(AD$3*100+ROW($A73)-ROW($A$4),'Formatted Data'!$A:$M,12,FALSE)</f>
        <v>6194</v>
      </c>
      <c r="AE73" s="264">
        <f>VLOOKUP(AE$3*100+ROW($A73)-ROW($A$4),'Formatted Data'!$A:$M,12,FALSE)</f>
        <v>5813</v>
      </c>
      <c r="AF73" s="264">
        <f>VLOOKUP(AF$3*100+ROW($A73)-ROW($A$4),'Formatted Data'!$A:$M,12,FALSE)</f>
        <v>5615</v>
      </c>
      <c r="AG73" s="264">
        <f>VLOOKUP(AG$3*100+ROW($A73)-ROW($A$4),'Formatted Data'!$A:$M,12,FALSE)</f>
        <v>4534</v>
      </c>
      <c r="AH73" s="264">
        <f>VLOOKUP(AH$3*100+ROW($A73)-ROW($A$4),'Formatted Data'!$A:$M,12,FALSE)</f>
        <v>4315</v>
      </c>
      <c r="AI73" s="264">
        <f>VLOOKUP(AI$3*100+ROW($A73)-ROW($A$4),'Formatted Data'!$A:$M,12,FALSE)</f>
        <v>3675</v>
      </c>
      <c r="AJ73" s="264">
        <f>VLOOKUP(AJ$3*100+ROW($A73)-ROW($A$4),'Formatted Data'!$A:$M,12,FALSE)</f>
        <v>3031</v>
      </c>
      <c r="AK73" s="264">
        <f>VLOOKUP(AK$3*100+ROW($A73)-ROW($A$4),'Formatted Data'!$A:$M,12,FALSE)</f>
        <v>3018</v>
      </c>
      <c r="AL73" s="264">
        <f>AM73*(1/(1+'2015 Mileage Linking Factors'!K73))</f>
        <v>2807.4882848824627</v>
      </c>
      <c r="AM73" s="264">
        <f>VLOOKUP(AM$3*100+ROW($A73)-ROW($A$4),'Formatted Data'!$A:$M,12,FALSE)</f>
        <v>2931</v>
      </c>
      <c r="AN73" s="264">
        <f>VLOOKUP(AN$3*100+ROW($A73)-ROW($A$4),'Formatted Data'!$A:$M,12,FALSE)</f>
        <v>3345</v>
      </c>
      <c r="AO73" s="264">
        <f>VLOOKUP(AO$3*100+ROW($A73)-ROW($A$4),'Formatted Data'!$A:$M,12,FALSE)</f>
        <v>3130</v>
      </c>
      <c r="AP73" s="264">
        <f>VLOOKUP(AP$3*100+ROW($A73)-ROW($A$4),'Formatted Data'!$A:$M,12,FALSE)</f>
        <v>3394</v>
      </c>
      <c r="AQ73" s="264">
        <f>VLOOKUP(AQ$3*100+ROW($A73)-ROW($A$4),'Formatted Data'!$A:$M,12,FALSE)</f>
        <v>3255</v>
      </c>
      <c r="AR73" s="264">
        <f>VLOOKUP(AR$3*100+ROW($A73)-ROW($A$4),'Formatted Data'!$A:$M,12,FALSE)</f>
        <v>3074</v>
      </c>
      <c r="AS73" s="264">
        <f>VLOOKUP(AS$3*100+ROW($A73)-ROW($A$4),'Formatted Data'!$A:$M,12,FALSE)</f>
        <v>5326</v>
      </c>
      <c r="AT73" s="264">
        <f>VLOOKUP(AT$3*100+ROW($A73)-ROW($A$4),'Formatted Data'!$A:$M,12,FALSE)</f>
        <v>2589</v>
      </c>
      <c r="AU73" s="264" t="e">
        <f>VLOOKUP(AU$3*100+ROW($A73)-ROW($A$4),'Formatted Data'!$A:$M,12,FALSE)</f>
        <v>#N/A</v>
      </c>
      <c r="AV73" s="264" t="e">
        <f>VLOOKUP(AV$3*100+ROW($A73)-ROW($A$4),'Formatted Data'!$A:$M,12,FALSE)</f>
        <v>#N/A</v>
      </c>
      <c r="AW73" s="264" t="e">
        <f>VLOOKUP(AW$3*100+ROW($A73)-ROW($A$4),'Formatted Data'!$A:$M,12,FALSE)</f>
        <v>#N/A</v>
      </c>
      <c r="AX73" s="264" t="e">
        <f>VLOOKUP(AX$3*100+ROW($A73)-ROW($A$4),'Formatted Data'!$A:$M,12,FALSE)</f>
        <v>#N/A</v>
      </c>
      <c r="AY73" s="264" t="e">
        <f>VLOOKUP(AY$3*100+ROW($A73)-ROW($A$4),'Formatted Data'!$A:$M,12,FALSE)</f>
        <v>#N/A</v>
      </c>
      <c r="AZ73" s="264" t="e">
        <f>VLOOKUP(AZ$3*100+ROW($A73)-ROW($A$4),'Formatted Data'!$A:$M,12,FALSE)</f>
        <v>#N/A</v>
      </c>
      <c r="BA73" s="264" t="e">
        <f>VLOOKUP(BA$3*100+ROW($A73)-ROW($A$4),'Formatted Data'!$A:$M,12,FALSE)</f>
        <v>#N/A</v>
      </c>
      <c r="BB73" s="264" t="e">
        <f>VLOOKUP(BB$3*100+ROW($A73)-ROW($A$4),'Formatted Data'!$A:$M,12,FALSE)</f>
        <v>#N/A</v>
      </c>
      <c r="BC73" s="264"/>
      <c r="BD73" s="253">
        <f>IF(Z73&gt;0,AA73/Z73-1,0)</f>
        <v>0.347192666557538</v>
      </c>
      <c r="BE73" s="253">
        <f t="shared" si="43"/>
        <v>-7.2904009720534679E-2</v>
      </c>
      <c r="BF73" s="254">
        <f t="shared" si="49"/>
        <v>-6.2778505897772008E-2</v>
      </c>
      <c r="BG73" s="253">
        <f t="shared" si="51"/>
        <v>-6.1511139812721938E-2</v>
      </c>
      <c r="BH73" s="253">
        <f t="shared" si="51"/>
        <v>-3.4061586100120445E-2</v>
      </c>
      <c r="BI73" s="253">
        <f t="shared" si="35"/>
        <v>-0.19252003561887798</v>
      </c>
      <c r="BJ73" s="253">
        <f t="shared" si="36"/>
        <v>-4.8301720335244824E-2</v>
      </c>
      <c r="BK73" s="253">
        <f t="shared" si="37"/>
        <v>-0.1483198146002318</v>
      </c>
      <c r="BL73" s="253">
        <f t="shared" si="38"/>
        <v>-0.17523809523809519</v>
      </c>
      <c r="BM73" s="253">
        <f t="shared" si="39"/>
        <v>-4.2890135268888185E-3</v>
      </c>
      <c r="BN73" s="253">
        <f t="shared" si="50"/>
        <v>-6.9752059349747264E-2</v>
      </c>
      <c r="BO73" s="253">
        <f t="shared" si="47"/>
        <v>0.14124872057318316</v>
      </c>
      <c r="BP73" s="253">
        <f t="shared" si="48"/>
        <v>-6.427503736920781E-2</v>
      </c>
      <c r="BQ73" s="253">
        <f t="shared" si="48"/>
        <v>8.4345047923322758E-2</v>
      </c>
      <c r="BR73" s="253">
        <f t="shared" si="48"/>
        <v>-4.0954625810253442E-2</v>
      </c>
      <c r="BS73" s="253">
        <f t="shared" si="48"/>
        <v>-5.5606758832565273E-2</v>
      </c>
      <c r="BT73" s="253">
        <f t="shared" si="48"/>
        <v>0.73259596616785938</v>
      </c>
      <c r="BU73" s="253">
        <f t="shared" si="48"/>
        <v>-0.51389410439354111</v>
      </c>
      <c r="BV73" s="253" t="e">
        <f t="shared" si="48"/>
        <v>#N/A</v>
      </c>
      <c r="BW73" s="253" t="e">
        <f t="shared" si="48"/>
        <v>#N/A</v>
      </c>
      <c r="BX73" s="253" t="e">
        <f t="shared" si="48"/>
        <v>#N/A</v>
      </c>
      <c r="BY73" s="253" t="e">
        <f t="shared" si="48"/>
        <v>#N/A</v>
      </c>
      <c r="BZ73" s="253" t="e">
        <f t="shared" si="48"/>
        <v>#N/A</v>
      </c>
      <c r="CA73" s="253" t="e">
        <f t="shared" si="48"/>
        <v>#N/A</v>
      </c>
      <c r="CB73" s="253" t="e">
        <f t="shared" si="48"/>
        <v>#N/A</v>
      </c>
      <c r="CC73" s="253" t="e">
        <f t="shared" si="48"/>
        <v>#N/A</v>
      </c>
    </row>
    <row r="74" spans="1:90" s="258" customFormat="1" ht="13.5" thickTop="1" x14ac:dyDescent="0.3">
      <c r="A74" s="246" t="s">
        <v>83</v>
      </c>
      <c r="B74" s="261"/>
      <c r="C74" s="247"/>
      <c r="D74" s="255"/>
      <c r="E74" s="255"/>
      <c r="F74" s="255"/>
      <c r="G74" s="262">
        <f t="shared" ref="G74:U74" si="52">SUM(G4:G73)</f>
        <v>869071</v>
      </c>
      <c r="H74" s="262">
        <f t="shared" si="52"/>
        <v>883738</v>
      </c>
      <c r="I74" s="262">
        <f t="shared" si="52"/>
        <v>944307</v>
      </c>
      <c r="J74" s="262">
        <f t="shared" si="52"/>
        <v>1017598</v>
      </c>
      <c r="K74" s="262">
        <f t="shared" si="52"/>
        <v>1037084</v>
      </c>
      <c r="L74" s="262">
        <f t="shared" si="52"/>
        <v>1054262</v>
      </c>
      <c r="M74" s="262">
        <f t="shared" si="52"/>
        <v>1032512</v>
      </c>
      <c r="N74" s="262">
        <f t="shared" si="52"/>
        <v>1085047</v>
      </c>
      <c r="O74" s="262">
        <f t="shared" si="52"/>
        <v>1123971</v>
      </c>
      <c r="P74" s="262">
        <f t="shared" si="52"/>
        <v>1215664</v>
      </c>
      <c r="Q74" s="262">
        <f t="shared" si="52"/>
        <v>1316139</v>
      </c>
      <c r="R74" s="262">
        <f t="shared" si="52"/>
        <v>1362120</v>
      </c>
      <c r="S74" s="262">
        <f t="shared" si="52"/>
        <v>1373965</v>
      </c>
      <c r="T74" s="262">
        <f t="shared" si="52"/>
        <v>1432959</v>
      </c>
      <c r="U74" s="262">
        <f t="shared" si="52"/>
        <v>1490234</v>
      </c>
      <c r="V74" s="262">
        <f t="shared" ref="V74:AF74" si="53">SUM(V4:V73)</f>
        <v>1530642</v>
      </c>
      <c r="W74" s="262">
        <f t="shared" si="53"/>
        <v>1581013</v>
      </c>
      <c r="X74" s="262">
        <f t="shared" si="53"/>
        <v>1588104</v>
      </c>
      <c r="Y74" s="262">
        <f t="shared" si="53"/>
        <v>1654708</v>
      </c>
      <c r="Z74" s="262">
        <f t="shared" si="53"/>
        <v>1740869</v>
      </c>
      <c r="AA74" s="262">
        <f t="shared" si="53"/>
        <v>1792373</v>
      </c>
      <c r="AB74" s="262">
        <f t="shared" si="53"/>
        <v>1917214</v>
      </c>
      <c r="AC74" s="262">
        <f t="shared" si="53"/>
        <v>1879198</v>
      </c>
      <c r="AD74" s="262">
        <f t="shared" si="53"/>
        <v>1879199</v>
      </c>
      <c r="AE74" s="262">
        <f t="shared" si="53"/>
        <v>1788446</v>
      </c>
      <c r="AF74" s="262">
        <f t="shared" si="53"/>
        <v>1634912</v>
      </c>
      <c r="AG74" s="262">
        <f t="shared" ref="AG74:AL74" si="54">SUM(AG4:AG73)</f>
        <v>1760745</v>
      </c>
      <c r="AH74" s="262">
        <f t="shared" si="54"/>
        <v>1755766</v>
      </c>
      <c r="AI74" s="262">
        <f t="shared" si="54"/>
        <v>1750806</v>
      </c>
      <c r="AJ74" s="262">
        <f t="shared" si="54"/>
        <v>1795719</v>
      </c>
      <c r="AK74" s="262">
        <f t="shared" si="54"/>
        <v>1904853</v>
      </c>
      <c r="AL74" s="262">
        <f t="shared" si="54"/>
        <v>1817411.4012740699</v>
      </c>
      <c r="AM74" s="262">
        <f>SUM(AM4:AM73)</f>
        <v>1897366</v>
      </c>
      <c r="AN74" s="262">
        <f t="shared" ref="AN74:BB74" si="55">SUM(AN4:AN73)</f>
        <v>1710646</v>
      </c>
      <c r="AO74" s="262">
        <f t="shared" si="55"/>
        <v>1800565</v>
      </c>
      <c r="AP74" s="262">
        <f t="shared" si="55"/>
        <v>1888577</v>
      </c>
      <c r="AQ74" s="262">
        <f t="shared" si="55"/>
        <v>1725696</v>
      </c>
      <c r="AR74" s="262">
        <f t="shared" si="55"/>
        <v>1507486</v>
      </c>
      <c r="AS74" s="262">
        <f t="shared" si="55"/>
        <v>1633614</v>
      </c>
      <c r="AT74" s="262">
        <f t="shared" si="55"/>
        <v>1601716</v>
      </c>
      <c r="AU74" s="262" t="e">
        <f t="shared" si="55"/>
        <v>#N/A</v>
      </c>
      <c r="AV74" s="262" t="e">
        <f t="shared" si="55"/>
        <v>#N/A</v>
      </c>
      <c r="AW74" s="262" t="e">
        <f t="shared" si="55"/>
        <v>#N/A</v>
      </c>
      <c r="AX74" s="262" t="e">
        <f t="shared" si="55"/>
        <v>#N/A</v>
      </c>
      <c r="AY74" s="262" t="e">
        <f t="shared" si="55"/>
        <v>#N/A</v>
      </c>
      <c r="AZ74" s="262" t="e">
        <f t="shared" si="55"/>
        <v>#N/A</v>
      </c>
      <c r="BA74" s="262" t="e">
        <f t="shared" si="55"/>
        <v>#N/A</v>
      </c>
      <c r="BB74" s="262" t="e">
        <f t="shared" si="55"/>
        <v>#N/A</v>
      </c>
      <c r="BC74" s="262"/>
      <c r="BD74" s="257">
        <f>IF(Z74&gt;0,AA74/Z74-1,0)</f>
        <v>2.9585224390807019E-2</v>
      </c>
      <c r="BE74" s="257">
        <f t="shared" si="43"/>
        <v>6.9651238888334133E-2</v>
      </c>
      <c r="BF74" s="257">
        <f t="shared" si="49"/>
        <v>-1.9828772374914871E-2</v>
      </c>
      <c r="BG74" s="257">
        <f t="shared" si="51"/>
        <v>-4.8293448432018105E-2</v>
      </c>
      <c r="BH74" s="257">
        <f t="shared" si="51"/>
        <v>-8.5847713601640785E-2</v>
      </c>
      <c r="BI74" s="257">
        <f t="shared" si="35"/>
        <v>7.69662220351921E-2</v>
      </c>
      <c r="BJ74" s="257">
        <f t="shared" si="36"/>
        <v>-2.8277802861856882E-3</v>
      </c>
      <c r="BK74" s="257">
        <f t="shared" si="37"/>
        <v>-2.8249778159503691E-3</v>
      </c>
      <c r="BL74" s="257">
        <f t="shared" si="38"/>
        <v>2.5652756501862495E-2</v>
      </c>
      <c r="BM74" s="257">
        <f t="shared" si="39"/>
        <v>6.0774542119340413E-2</v>
      </c>
      <c r="BN74" s="257">
        <f t="shared" si="50"/>
        <v>-4.5904643941516832E-2</v>
      </c>
      <c r="BO74" s="257">
        <f t="shared" si="47"/>
        <v>-9.8410111702223024E-2</v>
      </c>
      <c r="BP74" s="257">
        <f t="shared" si="48"/>
        <v>5.2564352881893761E-2</v>
      </c>
      <c r="BQ74" s="257">
        <f t="shared" si="48"/>
        <v>4.8880212599933914E-2</v>
      </c>
      <c r="BR74" s="257">
        <f t="shared" si="48"/>
        <v>-8.6245358277687423E-2</v>
      </c>
      <c r="BS74" s="257">
        <f t="shared" si="48"/>
        <v>-0.12644753189437774</v>
      </c>
      <c r="BT74" s="257">
        <f t="shared" si="48"/>
        <v>8.3667775355791063E-2</v>
      </c>
      <c r="BU74" s="257">
        <f t="shared" si="48"/>
        <v>-1.9526032465441601E-2</v>
      </c>
      <c r="BV74" s="257" t="e">
        <f t="shared" si="48"/>
        <v>#N/A</v>
      </c>
      <c r="BW74" s="257" t="e">
        <f t="shared" si="48"/>
        <v>#N/A</v>
      </c>
      <c r="BX74" s="257" t="e">
        <f t="shared" si="48"/>
        <v>#N/A</v>
      </c>
      <c r="BY74" s="257" t="e">
        <f t="shared" si="48"/>
        <v>#N/A</v>
      </c>
      <c r="BZ74" s="257" t="e">
        <f t="shared" si="48"/>
        <v>#N/A</v>
      </c>
      <c r="CA74" s="257" t="e">
        <f t="shared" si="48"/>
        <v>#N/A</v>
      </c>
      <c r="CB74" s="257" t="e">
        <f t="shared" si="48"/>
        <v>#N/A</v>
      </c>
      <c r="CC74" s="257" t="e">
        <f t="shared" si="48"/>
        <v>#N/A</v>
      </c>
      <c r="CE74" s="259"/>
      <c r="CF74" s="259"/>
      <c r="CL74" s="260"/>
    </row>
    <row r="75" spans="1:90" x14ac:dyDescent="0.25">
      <c r="A75" s="104"/>
      <c r="B75" s="104"/>
      <c r="C75" s="104"/>
      <c r="D75" s="104"/>
      <c r="E75" s="104"/>
      <c r="F75" s="104"/>
      <c r="T75" s="104"/>
      <c r="U75" s="104"/>
      <c r="BD75" s="104"/>
      <c r="BE75" s="104"/>
      <c r="BF75" s="71"/>
      <c r="BG75" s="71"/>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row>
    <row r="77" spans="1:90" x14ac:dyDescent="0.25">
      <c r="AR77" s="299"/>
    </row>
    <row r="78" spans="1:90" x14ac:dyDescent="0.25">
      <c r="AQ78" s="299"/>
    </row>
  </sheetData>
  <phoneticPr fontId="4"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34998626667073579"/>
  </sheetPr>
  <dimension ref="A1:N3085"/>
  <sheetViews>
    <sheetView workbookViewId="0">
      <pane xSplit="4" ySplit="1" topLeftCell="E2451" activePane="bottomRight" state="frozen"/>
      <selection activeCell="R144" sqref="R144"/>
      <selection pane="topRight" activeCell="R144" sqref="R144"/>
      <selection pane="bottomLeft" activeCell="R144" sqref="R144"/>
      <selection pane="bottomRight" activeCell="R2461" sqref="R2461"/>
    </sheetView>
  </sheetViews>
  <sheetFormatPr defaultColWidth="9.1796875" defaultRowHeight="12.5" x14ac:dyDescent="0.25"/>
  <cols>
    <col min="1" max="1" width="7" customWidth="1"/>
    <col min="2" max="2" width="5" customWidth="1"/>
    <col min="3" max="3" width="3" customWidth="1"/>
    <col min="4" max="4" width="24.54296875" customWidth="1"/>
    <col min="5" max="5" width="5.81640625" customWidth="1"/>
    <col min="6" max="7" width="4.26953125" customWidth="1"/>
    <col min="12" max="12" width="9.1796875" customWidth="1"/>
    <col min="13" max="14" width="11" bestFit="1" customWidth="1"/>
  </cols>
  <sheetData>
    <row r="1" spans="1:14" s="12" customFormat="1" ht="39.5" x14ac:dyDescent="0.2">
      <c r="A1" s="13" t="s">
        <v>67</v>
      </c>
      <c r="B1" s="13" t="s">
        <v>0</v>
      </c>
      <c r="C1" s="11" t="s">
        <v>12</v>
      </c>
      <c r="D1" s="13" t="s">
        <v>68</v>
      </c>
      <c r="E1" s="11" t="s">
        <v>69</v>
      </c>
      <c r="F1" s="11" t="s">
        <v>70</v>
      </c>
      <c r="G1" s="11" t="s">
        <v>71</v>
      </c>
      <c r="H1" s="34" t="s">
        <v>72</v>
      </c>
      <c r="I1" s="34" t="s">
        <v>18</v>
      </c>
      <c r="J1" s="34" t="s">
        <v>73</v>
      </c>
      <c r="K1" s="34" t="s">
        <v>20</v>
      </c>
      <c r="L1" s="34" t="s">
        <v>74</v>
      </c>
      <c r="M1" s="13" t="s">
        <v>22</v>
      </c>
      <c r="N1" s="13" t="s">
        <v>11</v>
      </c>
    </row>
    <row r="2" spans="1:14" x14ac:dyDescent="0.25">
      <c r="A2" s="104">
        <f>$B2*100+MOD(ROW($B2)-ROW($B$1208),67)</f>
        <v>198500</v>
      </c>
      <c r="B2" s="32">
        <f>'Data from Waybill Query'!B2</f>
        <v>1985</v>
      </c>
      <c r="C2" s="32" t="str">
        <f>IF('Data from Waybill Query'!C2="00","0",IF('Data from Waybill Query'!C2="01","1",IF('Data from Waybill Query'!C2="XX","2",'Data from Waybill Query'!C2)))</f>
        <v>0</v>
      </c>
      <c r="D2" s="33" t="str">
        <f>'Data from Waybill Query'!D2</f>
        <v>Intermodal</v>
      </c>
      <c r="E2" s="33" t="str">
        <f>'Data from Waybill Query'!E2</f>
        <v>S</v>
      </c>
      <c r="F2" s="33" t="str">
        <f>'Data from Waybill Query'!F2</f>
        <v>X</v>
      </c>
      <c r="G2" s="33" t="str">
        <f>'Data from Waybill Query'!G2</f>
        <v>X</v>
      </c>
      <c r="H2" s="104">
        <f>IF(ISNA(VLOOKUP($N2,'Data from Waybill Query'!$A:$M,8,FALSE)),0,VLOOKUP($N2,'Data from Waybill Query'!$A:$M,8,FALSE))</f>
        <v>432903</v>
      </c>
      <c r="I2" s="104">
        <f>IF(ISNA(VLOOKUP($N2,'Data from Waybill Query'!$A:$M,9,FALSE)),0,VLOOKUP($N2,'Data from Waybill Query'!$A:$M,9,FALSE))</f>
        <v>1062366</v>
      </c>
      <c r="J2" s="104">
        <f>IF(ISNA(VLOOKUP($N2,'Data from Waybill Query'!$A:$M,10,FALSE)),0,VLOOKUP($N2,'Data from Waybill Query'!$A:$M,10,FALSE))</f>
        <v>310299</v>
      </c>
      <c r="K2" s="104">
        <f>IF(ISNA(VLOOKUP($N2,'Data from Waybill Query'!$A:$M,11,FALSE)),0,VLOOKUP($N2,'Data from Waybill Query'!$A:$M,11,FALSE))</f>
        <v>36378853</v>
      </c>
      <c r="L2" s="104">
        <f>IF(ISNA(VLOOKUP($N2,'Data from Waybill Query'!$A:$M,12,FALSE)),0,VLOOKUP($N2,'Data from Waybill Query'!$A:$M,12,FALSE))</f>
        <v>7986</v>
      </c>
      <c r="M2" s="104">
        <f>IF(ISNA(VLOOKUP($N2,'Data from Waybill Query'!$A:$M,13,FALSE)),0,VLOOKUP($N2,'Data from Waybill Query'!$A:$M,13,FALSE))</f>
        <v>5.4211009999999997E-2</v>
      </c>
      <c r="N2" s="104">
        <f t="shared" ref="N2:N65" si="0">1000000*B2+10000*C2+100*IF(LEFT(E2,1)="S",1,IF(E2="M",2,IF(E2="L",3,4)))+10*IF(F2="P",1,0)+IF(G2="S",1,IF(G2="M",2,3))</f>
        <v>1985000103</v>
      </c>
    </row>
    <row r="3" spans="1:14" x14ac:dyDescent="0.25">
      <c r="A3" s="104">
        <f t="shared" ref="A3:A33" si="1">$B3*100+MOD(ROW($B3)-ROW($B$1208),67)</f>
        <v>198501</v>
      </c>
      <c r="B3" s="32">
        <f>'Data from Waybill Query'!B3</f>
        <v>1985</v>
      </c>
      <c r="C3" s="32" t="str">
        <f>IF('Data from Waybill Query'!C3="00","0",IF('Data from Waybill Query'!C3="01","1",IF('Data from Waybill Query'!C3="XX","2",'Data from Waybill Query'!C3)))</f>
        <v>0</v>
      </c>
      <c r="D3" s="33" t="str">
        <f>'Data from Waybill Query'!D3</f>
        <v>Intermodal</v>
      </c>
      <c r="E3" s="33" t="str">
        <f>'Data from Waybill Query'!E3</f>
        <v>M</v>
      </c>
      <c r="F3" s="33" t="str">
        <f>'Data from Waybill Query'!F3</f>
        <v>X</v>
      </c>
      <c r="G3" s="33" t="str">
        <f>'Data from Waybill Query'!G3</f>
        <v>X</v>
      </c>
      <c r="H3" s="104">
        <f>IF(ISNA(VLOOKUP($N3,'Data from Waybill Query'!$A:$M,8,FALSE)),0,VLOOKUP($N3,'Data from Waybill Query'!$A:$M,8,FALSE))</f>
        <v>833585</v>
      </c>
      <c r="I3" s="104">
        <f>IF(ISNA(VLOOKUP($N3,'Data from Waybill Query'!$A:$M,9,FALSE)),0,VLOOKUP($N3,'Data from Waybill Query'!$A:$M,9,FALSE))</f>
        <v>1266721</v>
      </c>
      <c r="J3" s="104">
        <f>IF(ISNA(VLOOKUP($N3,'Data from Waybill Query'!$A:$M,10,FALSE)),0,VLOOKUP($N3,'Data from Waybill Query'!$A:$M,10,FALSE))</f>
        <v>995428</v>
      </c>
      <c r="K3" s="104">
        <f>IF(ISNA(VLOOKUP($N3,'Data from Waybill Query'!$A:$M,11,FALSE)),0,VLOOKUP($N3,'Data from Waybill Query'!$A:$M,11,FALSE))</f>
        <v>24754398</v>
      </c>
      <c r="L3" s="104">
        <f>IF(ISNA(VLOOKUP($N3,'Data from Waybill Query'!$A:$M,12,FALSE)),0,VLOOKUP($N3,'Data from Waybill Query'!$A:$M,12,FALSE))</f>
        <v>19404</v>
      </c>
      <c r="M3" s="104">
        <f>IF(ISNA(VLOOKUP($N3,'Data from Waybill Query'!$A:$M,13,FALSE)),0,VLOOKUP($N3,'Data from Waybill Query'!$A:$M,13,FALSE))</f>
        <v>4.2959659999999997E-2</v>
      </c>
      <c r="N3" s="104">
        <f t="shared" si="0"/>
        <v>1985000203</v>
      </c>
    </row>
    <row r="4" spans="1:14" x14ac:dyDescent="0.25">
      <c r="A4" s="104">
        <f t="shared" si="1"/>
        <v>198502</v>
      </c>
      <c r="B4" s="32">
        <f>'Data from Waybill Query'!B4</f>
        <v>1985</v>
      </c>
      <c r="C4" s="32" t="str">
        <f>IF('Data from Waybill Query'!C4="00","0",IF('Data from Waybill Query'!C4="01","1",IF('Data from Waybill Query'!C4="XX","2",'Data from Waybill Query'!C4)))</f>
        <v>0</v>
      </c>
      <c r="D4" s="33" t="str">
        <f>'Data from Waybill Query'!D4</f>
        <v>Intermodal</v>
      </c>
      <c r="E4" s="33" t="str">
        <f>'Data from Waybill Query'!E4</f>
        <v>L</v>
      </c>
      <c r="F4" s="33" t="str">
        <f>'Data from Waybill Query'!F4</f>
        <v>X</v>
      </c>
      <c r="G4" s="33" t="str">
        <f>'Data from Waybill Query'!G4</f>
        <v>X</v>
      </c>
      <c r="H4" s="104">
        <f>IF(ISNA(VLOOKUP($N4,'Data from Waybill Query'!$A:$M,8,FALSE)),0,VLOOKUP($N4,'Data from Waybill Query'!$A:$M,8,FALSE))</f>
        <v>577033</v>
      </c>
      <c r="I4" s="104">
        <f>IF(ISNA(VLOOKUP($N4,'Data from Waybill Query'!$A:$M,9,FALSE)),0,VLOOKUP($N4,'Data from Waybill Query'!$A:$M,9,FALSE))</f>
        <v>555539</v>
      </c>
      <c r="J4" s="104">
        <f>IF(ISNA(VLOOKUP($N4,'Data from Waybill Query'!$A:$M,10,FALSE)),0,VLOOKUP($N4,'Data from Waybill Query'!$A:$M,10,FALSE))</f>
        <v>650497</v>
      </c>
      <c r="K4" s="104">
        <f>IF(ISNA(VLOOKUP($N4,'Data from Waybill Query'!$A:$M,11,FALSE)),0,VLOOKUP($N4,'Data from Waybill Query'!$A:$M,11,FALSE))</f>
        <v>12440330</v>
      </c>
      <c r="L4" s="104">
        <f>IF(ISNA(VLOOKUP($N4,'Data from Waybill Query'!$A:$M,12,FALSE)),0,VLOOKUP($N4,'Data from Waybill Query'!$A:$M,12,FALSE))</f>
        <v>14666</v>
      </c>
      <c r="M4" s="104">
        <f>IF(ISNA(VLOOKUP($N4,'Data from Waybill Query'!$A:$M,13,FALSE)),0,VLOOKUP($N4,'Data from Waybill Query'!$A:$M,13,FALSE))</f>
        <v>3.9344549999999999E-2</v>
      </c>
      <c r="N4" s="104">
        <f t="shared" si="0"/>
        <v>1985000303</v>
      </c>
    </row>
    <row r="5" spans="1:14" x14ac:dyDescent="0.25">
      <c r="A5" s="104">
        <f t="shared" si="1"/>
        <v>198503</v>
      </c>
      <c r="B5" s="32">
        <f>'Data from Waybill Query'!B5</f>
        <v>1985</v>
      </c>
      <c r="C5" s="32" t="str">
        <f>IF('Data from Waybill Query'!C5="00","0",IF('Data from Waybill Query'!C5="01","1",IF('Data from Waybill Query'!C5="XX","2",'Data from Waybill Query'!C5)))</f>
        <v>0</v>
      </c>
      <c r="D5" s="33" t="str">
        <f>'Data from Waybill Query'!D5</f>
        <v>Intermodal</v>
      </c>
      <c r="E5" s="33" t="str">
        <f>'Data from Waybill Query'!E5</f>
        <v>VL</v>
      </c>
      <c r="F5" s="33" t="str">
        <f>'Data from Waybill Query'!F5</f>
        <v>X</v>
      </c>
      <c r="G5" s="33" t="str">
        <f>'Data from Waybill Query'!G5</f>
        <v>X</v>
      </c>
      <c r="H5" s="104">
        <f>IF(ISNA(VLOOKUP($N5,'Data from Waybill Query'!$A:$M,8,FALSE)),0,VLOOKUP($N5,'Data from Waybill Query'!$A:$M,8,FALSE))</f>
        <v>2480903</v>
      </c>
      <c r="I5" s="104">
        <f>IF(ISNA(VLOOKUP($N5,'Data from Waybill Query'!$A:$M,9,FALSE)),0,VLOOKUP($N5,'Data from Waybill Query'!$A:$M,9,FALSE))</f>
        <v>1511951</v>
      </c>
      <c r="J5" s="104">
        <f>IF(ISNA(VLOOKUP($N5,'Data from Waybill Query'!$A:$M,10,FALSE)),0,VLOOKUP($N5,'Data from Waybill Query'!$A:$M,10,FALSE))</f>
        <v>3533686</v>
      </c>
      <c r="K5" s="104">
        <f>IF(ISNA(VLOOKUP($N5,'Data from Waybill Query'!$A:$M,11,FALSE)),0,VLOOKUP($N5,'Data from Waybill Query'!$A:$M,11,FALSE))</f>
        <v>30455940</v>
      </c>
      <c r="L5" s="104">
        <f>IF(ISNA(VLOOKUP($N5,'Data from Waybill Query'!$A:$M,12,FALSE)),0,VLOOKUP($N5,'Data from Waybill Query'!$A:$M,12,FALSE))</f>
        <v>72351</v>
      </c>
      <c r="M5" s="104">
        <f>IF(ISNA(VLOOKUP($N5,'Data from Waybill Query'!$A:$M,13,FALSE)),0,VLOOKUP($N5,'Data from Waybill Query'!$A:$M,13,FALSE))</f>
        <v>3.4289930000000003E-2</v>
      </c>
      <c r="N5" s="104">
        <f t="shared" si="0"/>
        <v>1985000403</v>
      </c>
    </row>
    <row r="6" spans="1:14" x14ac:dyDescent="0.25">
      <c r="A6" s="104">
        <f t="shared" si="1"/>
        <v>198504</v>
      </c>
      <c r="B6" s="32">
        <f>'Data from Waybill Query'!B6</f>
        <v>1985</v>
      </c>
      <c r="C6" s="32" t="str">
        <f>IF('Data from Waybill Query'!C6="00","0",IF('Data from Waybill Query'!C6="01","1",IF('Data from Waybill Query'!C6="XX","2",'Data from Waybill Query'!C6)))</f>
        <v>1</v>
      </c>
      <c r="D6" s="33" t="str">
        <f>'Data from Waybill Query'!D6</f>
        <v>Farm Products (not Grain)</v>
      </c>
      <c r="E6" s="33" t="str">
        <f>'Data from Waybill Query'!E6</f>
        <v>X</v>
      </c>
      <c r="F6" s="33" t="str">
        <f>'Data from Waybill Query'!F6</f>
        <v>X</v>
      </c>
      <c r="G6" s="33" t="str">
        <f>'Data from Waybill Query'!G6</f>
        <v>X</v>
      </c>
      <c r="H6" s="104">
        <f>IF(ISNA(VLOOKUP($N6,'Data from Waybill Query'!$A:$M,8,FALSE)),0,VLOOKUP($N6,'Data from Waybill Query'!$A:$M,8,FALSE))</f>
        <v>176422</v>
      </c>
      <c r="I6" s="104">
        <f>IF(ISNA(VLOOKUP($N6,'Data from Waybill Query'!$A:$M,9,FALSE)),0,VLOOKUP($N6,'Data from Waybill Query'!$A:$M,9,FALSE))</f>
        <v>103725</v>
      </c>
      <c r="J6" s="104">
        <f>IF(ISNA(VLOOKUP($N6,'Data from Waybill Query'!$A:$M,10,FALSE)),0,VLOOKUP($N6,'Data from Waybill Query'!$A:$M,10,FALSE))</f>
        <v>99007</v>
      </c>
      <c r="K6" s="104">
        <f>IF(ISNA(VLOOKUP($N6,'Data from Waybill Query'!$A:$M,11,FALSE)),0,VLOOKUP($N6,'Data from Waybill Query'!$A:$M,11,FALSE))</f>
        <v>5030180</v>
      </c>
      <c r="L6" s="104">
        <f>IF(ISNA(VLOOKUP($N6,'Data from Waybill Query'!$A:$M,12,FALSE)),0,VLOOKUP($N6,'Data from Waybill Query'!$A:$M,12,FALSE))</f>
        <v>5549</v>
      </c>
      <c r="M6" s="104">
        <f>IF(ISNA(VLOOKUP($N6,'Data from Waybill Query'!$A:$M,13,FALSE)),0,VLOOKUP($N6,'Data from Waybill Query'!$A:$M,13,FALSE))</f>
        <v>3.1795650000000002E-2</v>
      </c>
      <c r="N6" s="104">
        <f t="shared" si="0"/>
        <v>1985010403</v>
      </c>
    </row>
    <row r="7" spans="1:14" x14ac:dyDescent="0.25">
      <c r="A7" s="104">
        <f t="shared" si="1"/>
        <v>198505</v>
      </c>
      <c r="B7" s="32">
        <f>'Data from Waybill Query'!B7</f>
        <v>1985</v>
      </c>
      <c r="C7" s="32" t="str">
        <f>IF('Data from Waybill Query'!C7="00","0",IF('Data from Waybill Query'!C7="01","1",IF('Data from Waybill Query'!C7="XX","2",'Data from Waybill Query'!C7)))</f>
        <v>2</v>
      </c>
      <c r="D7" s="33" t="str">
        <f>'Data from Waybill Query'!D7</f>
        <v>Grain</v>
      </c>
      <c r="E7" s="33" t="str">
        <f>'Data from Waybill Query'!E7</f>
        <v>S</v>
      </c>
      <c r="F7" s="33" t="str">
        <f>'Data from Waybill Query'!F7</f>
        <v>R</v>
      </c>
      <c r="G7" s="33" t="str">
        <f>'Data from Waybill Query'!G7</f>
        <v>S</v>
      </c>
      <c r="H7" s="104">
        <f>IF(ISNA(VLOOKUP($N7,'Data from Waybill Query'!$A:$M,8,FALSE)),0,VLOOKUP($N7,'Data from Waybill Query'!$A:$M,8,FALSE))</f>
        <v>249451</v>
      </c>
      <c r="I7" s="104">
        <f>IF(ISNA(VLOOKUP($N7,'Data from Waybill Query'!$A:$M,9,FALSE)),0,VLOOKUP($N7,'Data from Waybill Query'!$A:$M,9,FALSE))</f>
        <v>262964</v>
      </c>
      <c r="J7" s="104">
        <f>IF(ISNA(VLOOKUP($N7,'Data from Waybill Query'!$A:$M,10,FALSE)),0,VLOOKUP($N7,'Data from Waybill Query'!$A:$M,10,FALSE))</f>
        <v>59315</v>
      </c>
      <c r="K7" s="104">
        <f>IF(ISNA(VLOOKUP($N7,'Data from Waybill Query'!$A:$M,11,FALSE)),0,VLOOKUP($N7,'Data from Waybill Query'!$A:$M,11,FALSE))</f>
        <v>24640884</v>
      </c>
      <c r="L7" s="104">
        <f>IF(ISNA(VLOOKUP($N7,'Data from Waybill Query'!$A:$M,12,FALSE)),0,VLOOKUP($N7,'Data from Waybill Query'!$A:$M,12,FALSE))</f>
        <v>5550</v>
      </c>
      <c r="M7" s="104">
        <f>IF(ISNA(VLOOKUP($N7,'Data from Waybill Query'!$A:$M,13,FALSE)),0,VLOOKUP($N7,'Data from Waybill Query'!$A:$M,13,FALSE))</f>
        <v>4.494223E-2</v>
      </c>
      <c r="N7" s="104">
        <f t="shared" si="0"/>
        <v>1985020101</v>
      </c>
    </row>
    <row r="8" spans="1:14" x14ac:dyDescent="0.25">
      <c r="A8" s="104">
        <f t="shared" si="1"/>
        <v>198506</v>
      </c>
      <c r="B8" s="32">
        <f>'Data from Waybill Query'!B8</f>
        <v>1985</v>
      </c>
      <c r="C8" s="32" t="str">
        <f>IF('Data from Waybill Query'!C8="00","0",IF('Data from Waybill Query'!C8="01","1",IF('Data from Waybill Query'!C8="XX","2",'Data from Waybill Query'!C8)))</f>
        <v>2</v>
      </c>
      <c r="D8" s="33" t="str">
        <f>'Data from Waybill Query'!D8</f>
        <v>Grain</v>
      </c>
      <c r="E8" s="33" t="str">
        <f>'Data from Waybill Query'!E8</f>
        <v>S</v>
      </c>
      <c r="F8" s="33" t="str">
        <f>'Data from Waybill Query'!F8</f>
        <v>R</v>
      </c>
      <c r="G8" s="33" t="str">
        <f>'Data from Waybill Query'!G8</f>
        <v>M</v>
      </c>
      <c r="H8" s="104">
        <f>IF(ISNA(VLOOKUP($N8,'Data from Waybill Query'!$A:$M,8,FALSE)),0,VLOOKUP($N8,'Data from Waybill Query'!$A:$M,8,FALSE))</f>
        <v>154318</v>
      </c>
      <c r="I8" s="104">
        <f>IF(ISNA(VLOOKUP($N8,'Data from Waybill Query'!$A:$M,9,FALSE)),0,VLOOKUP($N8,'Data from Waybill Query'!$A:$M,9,FALSE))</f>
        <v>185210</v>
      </c>
      <c r="J8" s="104">
        <f>IF(ISNA(VLOOKUP($N8,'Data from Waybill Query'!$A:$M,10,FALSE)),0,VLOOKUP($N8,'Data from Waybill Query'!$A:$M,10,FALSE))</f>
        <v>41998</v>
      </c>
      <c r="K8" s="104">
        <f>IF(ISNA(VLOOKUP($N8,'Data from Waybill Query'!$A:$M,11,FALSE)),0,VLOOKUP($N8,'Data from Waybill Query'!$A:$M,11,FALSE))</f>
        <v>17577967</v>
      </c>
      <c r="L8" s="104">
        <f>IF(ISNA(VLOOKUP($N8,'Data from Waybill Query'!$A:$M,12,FALSE)),0,VLOOKUP($N8,'Data from Waybill Query'!$A:$M,12,FALSE))</f>
        <v>4025</v>
      </c>
      <c r="M8" s="104">
        <f>IF(ISNA(VLOOKUP($N8,'Data from Waybill Query'!$A:$M,13,FALSE)),0,VLOOKUP($N8,'Data from Waybill Query'!$A:$M,13,FALSE))</f>
        <v>3.8335130000000002E-2</v>
      </c>
      <c r="N8" s="104">
        <f t="shared" si="0"/>
        <v>1985020102</v>
      </c>
    </row>
    <row r="9" spans="1:14" x14ac:dyDescent="0.25">
      <c r="A9" s="104">
        <f t="shared" si="1"/>
        <v>198507</v>
      </c>
      <c r="B9" s="32">
        <f>'Data from Waybill Query'!B9</f>
        <v>1985</v>
      </c>
      <c r="C9" s="32" t="str">
        <f>IF('Data from Waybill Query'!C9="00","0",IF('Data from Waybill Query'!C9="01","1",IF('Data from Waybill Query'!C9="XX","2",'Data from Waybill Query'!C9)))</f>
        <v>2</v>
      </c>
      <c r="D9" s="33" t="str">
        <f>'Data from Waybill Query'!D9</f>
        <v>Grain</v>
      </c>
      <c r="E9" s="33" t="str">
        <f>'Data from Waybill Query'!E9</f>
        <v>S</v>
      </c>
      <c r="F9" s="33" t="str">
        <f>'Data from Waybill Query'!F9</f>
        <v>R</v>
      </c>
      <c r="G9" s="33" t="str">
        <f>'Data from Waybill Query'!G9</f>
        <v>U</v>
      </c>
      <c r="H9" s="104">
        <f>IF(ISNA(VLOOKUP($N9,'Data from Waybill Query'!$A:$M,8,FALSE)),0,VLOOKUP($N9,'Data from Waybill Query'!$A:$M,8,FALSE))</f>
        <v>25587</v>
      </c>
      <c r="I9" s="104">
        <f>IF(ISNA(VLOOKUP($N9,'Data from Waybill Query'!$A:$M,9,FALSE)),0,VLOOKUP($N9,'Data from Waybill Query'!$A:$M,9,FALSE))</f>
        <v>44020</v>
      </c>
      <c r="J9" s="104">
        <f>IF(ISNA(VLOOKUP($N9,'Data from Waybill Query'!$A:$M,10,FALSE)),0,VLOOKUP($N9,'Data from Waybill Query'!$A:$M,10,FALSE))</f>
        <v>11396</v>
      </c>
      <c r="K9" s="104">
        <f>IF(ISNA(VLOOKUP($N9,'Data from Waybill Query'!$A:$M,11,FALSE)),0,VLOOKUP($N9,'Data from Waybill Query'!$A:$M,11,FALSE))</f>
        <v>4191568</v>
      </c>
      <c r="L9" s="104">
        <f>IF(ISNA(VLOOKUP($N9,'Data from Waybill Query'!$A:$M,12,FALSE)),0,VLOOKUP($N9,'Data from Waybill Query'!$A:$M,12,FALSE))</f>
        <v>1091</v>
      </c>
      <c r="M9" s="104">
        <f>IF(ISNA(VLOOKUP($N9,'Data from Waybill Query'!$A:$M,13,FALSE)),0,VLOOKUP($N9,'Data from Waybill Query'!$A:$M,13,FALSE))</f>
        <v>2.345742E-2</v>
      </c>
      <c r="N9" s="104">
        <f t="shared" si="0"/>
        <v>1985020103</v>
      </c>
    </row>
    <row r="10" spans="1:14" x14ac:dyDescent="0.25">
      <c r="A10" s="104">
        <f t="shared" si="1"/>
        <v>198508</v>
      </c>
      <c r="B10" s="32">
        <f>'Data from Waybill Query'!B10</f>
        <v>1985</v>
      </c>
      <c r="C10" s="32" t="str">
        <f>IF('Data from Waybill Query'!C10="00","0",IF('Data from Waybill Query'!C10="01","1",IF('Data from Waybill Query'!C10="XX","2",'Data from Waybill Query'!C10)))</f>
        <v>2</v>
      </c>
      <c r="D10" s="33" t="str">
        <f>'Data from Waybill Query'!D10</f>
        <v>Grain</v>
      </c>
      <c r="E10" s="33" t="str">
        <f>'Data from Waybill Query'!E10</f>
        <v>S</v>
      </c>
      <c r="F10" s="33" t="str">
        <f>'Data from Waybill Query'!F10</f>
        <v>P</v>
      </c>
      <c r="G10" s="33" t="str">
        <f>'Data from Waybill Query'!G10</f>
        <v>S</v>
      </c>
      <c r="H10" s="104">
        <f>IF(ISNA(VLOOKUP($N10,'Data from Waybill Query'!$A:$M,8,FALSE)),0,VLOOKUP($N10,'Data from Waybill Query'!$A:$M,8,FALSE))</f>
        <v>59807</v>
      </c>
      <c r="I10" s="104">
        <f>IF(ISNA(VLOOKUP($N10,'Data from Waybill Query'!$A:$M,9,FALSE)),0,VLOOKUP($N10,'Data from Waybill Query'!$A:$M,9,FALSE))</f>
        <v>58088</v>
      </c>
      <c r="J10" s="104">
        <f>IF(ISNA(VLOOKUP($N10,'Data from Waybill Query'!$A:$M,10,FALSE)),0,VLOOKUP($N10,'Data from Waybill Query'!$A:$M,10,FALSE))</f>
        <v>14501</v>
      </c>
      <c r="K10" s="104">
        <f>IF(ISNA(VLOOKUP($N10,'Data from Waybill Query'!$A:$M,11,FALSE)),0,VLOOKUP($N10,'Data from Waybill Query'!$A:$M,11,FALSE))</f>
        <v>5446332</v>
      </c>
      <c r="L10" s="104">
        <f>IF(ISNA(VLOOKUP($N10,'Data from Waybill Query'!$A:$M,12,FALSE)),0,VLOOKUP($N10,'Data from Waybill Query'!$A:$M,12,FALSE))</f>
        <v>1364</v>
      </c>
      <c r="M10" s="104">
        <f>IF(ISNA(VLOOKUP($N10,'Data from Waybill Query'!$A:$M,13,FALSE)),0,VLOOKUP($N10,'Data from Waybill Query'!$A:$M,13,FALSE))</f>
        <v>4.383476E-2</v>
      </c>
      <c r="N10" s="104">
        <f t="shared" si="0"/>
        <v>1985020111</v>
      </c>
    </row>
    <row r="11" spans="1:14" x14ac:dyDescent="0.25">
      <c r="A11" s="104">
        <f t="shared" si="1"/>
        <v>198509</v>
      </c>
      <c r="B11" s="32">
        <f>'Data from Waybill Query'!B11</f>
        <v>1985</v>
      </c>
      <c r="C11" s="32" t="str">
        <f>IF('Data from Waybill Query'!C11="00","0",IF('Data from Waybill Query'!C11="01","1",IF('Data from Waybill Query'!C11="XX","2",'Data from Waybill Query'!C11)))</f>
        <v>2</v>
      </c>
      <c r="D11" s="33" t="str">
        <f>'Data from Waybill Query'!D11</f>
        <v>Grain</v>
      </c>
      <c r="E11" s="33" t="str">
        <f>'Data from Waybill Query'!E11</f>
        <v>S</v>
      </c>
      <c r="F11" s="33" t="str">
        <f>'Data from Waybill Query'!F11</f>
        <v>P</v>
      </c>
      <c r="G11" s="33" t="str">
        <f>'Data from Waybill Query'!G11</f>
        <v>M</v>
      </c>
      <c r="H11" s="104">
        <f>IF(ISNA(VLOOKUP($N11,'Data from Waybill Query'!$A:$M,8,FALSE)),0,VLOOKUP($N11,'Data from Waybill Query'!$A:$M,8,FALSE))</f>
        <v>55185</v>
      </c>
      <c r="I11" s="104">
        <f>IF(ISNA(VLOOKUP($N11,'Data from Waybill Query'!$A:$M,9,FALSE)),0,VLOOKUP($N11,'Data from Waybill Query'!$A:$M,9,FALSE))</f>
        <v>62547</v>
      </c>
      <c r="J11" s="104">
        <f>IF(ISNA(VLOOKUP($N11,'Data from Waybill Query'!$A:$M,10,FALSE)),0,VLOOKUP($N11,'Data from Waybill Query'!$A:$M,10,FALSE))</f>
        <v>16914</v>
      </c>
      <c r="K11" s="104">
        <f>IF(ISNA(VLOOKUP($N11,'Data from Waybill Query'!$A:$M,11,FALSE)),0,VLOOKUP($N11,'Data from Waybill Query'!$A:$M,11,FALSE))</f>
        <v>5972377</v>
      </c>
      <c r="L11" s="104">
        <f>IF(ISNA(VLOOKUP($N11,'Data from Waybill Query'!$A:$M,12,FALSE)),0,VLOOKUP($N11,'Data from Waybill Query'!$A:$M,12,FALSE))</f>
        <v>1627</v>
      </c>
      <c r="M11" s="104">
        <f>IF(ISNA(VLOOKUP($N11,'Data from Waybill Query'!$A:$M,13,FALSE)),0,VLOOKUP($N11,'Data from Waybill Query'!$A:$M,13,FALSE))</f>
        <v>3.3916439999999999E-2</v>
      </c>
      <c r="N11" s="104">
        <f t="shared" si="0"/>
        <v>1985020112</v>
      </c>
    </row>
    <row r="12" spans="1:14" x14ac:dyDescent="0.25">
      <c r="A12" s="104">
        <f t="shared" si="1"/>
        <v>198510</v>
      </c>
      <c r="B12" s="32">
        <f>'Data from Waybill Query'!B12</f>
        <v>1985</v>
      </c>
      <c r="C12" s="32" t="str">
        <f>IF('Data from Waybill Query'!C12="00","0",IF('Data from Waybill Query'!C12="01","1",IF('Data from Waybill Query'!C12="XX","2",'Data from Waybill Query'!C12)))</f>
        <v>2</v>
      </c>
      <c r="D12" s="33" t="str">
        <f>'Data from Waybill Query'!D12</f>
        <v>Grain</v>
      </c>
      <c r="E12" s="33" t="str">
        <f>'Data from Waybill Query'!E12</f>
        <v>S</v>
      </c>
      <c r="F12" s="33" t="str">
        <f>'Data from Waybill Query'!F12</f>
        <v>P</v>
      </c>
      <c r="G12" s="33" t="str">
        <f>'Data from Waybill Query'!G12</f>
        <v>U</v>
      </c>
      <c r="H12" s="104">
        <f>IF(ISNA(VLOOKUP($N12,'Data from Waybill Query'!$A:$M,8,FALSE)),0,VLOOKUP($N12,'Data from Waybill Query'!$A:$M,8,FALSE))</f>
        <v>25482</v>
      </c>
      <c r="I12" s="104">
        <f>IF(ISNA(VLOOKUP($N12,'Data from Waybill Query'!$A:$M,9,FALSE)),0,VLOOKUP($N12,'Data from Waybill Query'!$A:$M,9,FALSE))</f>
        <v>38308</v>
      </c>
      <c r="J12" s="104">
        <f>IF(ISNA(VLOOKUP($N12,'Data from Waybill Query'!$A:$M,10,FALSE)),0,VLOOKUP($N12,'Data from Waybill Query'!$A:$M,10,FALSE))</f>
        <v>10947</v>
      </c>
      <c r="K12" s="104">
        <f>IF(ISNA(VLOOKUP($N12,'Data from Waybill Query'!$A:$M,11,FALSE)),0,VLOOKUP($N12,'Data from Waybill Query'!$A:$M,11,FALSE))</f>
        <v>3583916</v>
      </c>
      <c r="L12" s="104">
        <f>IF(ISNA(VLOOKUP($N12,'Data from Waybill Query'!$A:$M,12,FALSE)),0,VLOOKUP($N12,'Data from Waybill Query'!$A:$M,12,FALSE))</f>
        <v>1060</v>
      </c>
      <c r="M12" s="104">
        <f>IF(ISNA(VLOOKUP($N12,'Data from Waybill Query'!$A:$M,13,FALSE)),0,VLOOKUP($N12,'Data from Waybill Query'!$A:$M,13,FALSE))</f>
        <v>2.4042359999999999E-2</v>
      </c>
      <c r="N12" s="104">
        <f t="shared" si="0"/>
        <v>1985020113</v>
      </c>
    </row>
    <row r="13" spans="1:14" x14ac:dyDescent="0.25">
      <c r="A13" s="104">
        <f t="shared" si="1"/>
        <v>198511</v>
      </c>
      <c r="B13" s="32">
        <f>'Data from Waybill Query'!B13</f>
        <v>1985</v>
      </c>
      <c r="C13" s="32" t="str">
        <f>IF('Data from Waybill Query'!C13="00","0",IF('Data from Waybill Query'!C13="01","1",IF('Data from Waybill Query'!C13="XX","2",'Data from Waybill Query'!C13)))</f>
        <v>2</v>
      </c>
      <c r="D13" s="33" t="str">
        <f>'Data from Waybill Query'!D13</f>
        <v>Grain</v>
      </c>
      <c r="E13" s="33" t="str">
        <f>'Data from Waybill Query'!E13</f>
        <v>M</v>
      </c>
      <c r="F13" s="33" t="str">
        <f>'Data from Waybill Query'!F13</f>
        <v>R</v>
      </c>
      <c r="G13" s="33" t="str">
        <f>'Data from Waybill Query'!G13</f>
        <v>S</v>
      </c>
      <c r="H13" s="104">
        <f>IF(ISNA(VLOOKUP($N13,'Data from Waybill Query'!$A:$M,8,FALSE)),0,VLOOKUP($N13,'Data from Waybill Query'!$A:$M,8,FALSE))</f>
        <v>135726</v>
      </c>
      <c r="I13" s="104">
        <f>IF(ISNA(VLOOKUP($N13,'Data from Waybill Query'!$A:$M,9,FALSE)),0,VLOOKUP($N13,'Data from Waybill Query'!$A:$M,9,FALSE))</f>
        <v>75648</v>
      </c>
      <c r="J13" s="104">
        <f>IF(ISNA(VLOOKUP($N13,'Data from Waybill Query'!$A:$M,10,FALSE)),0,VLOOKUP($N13,'Data from Waybill Query'!$A:$M,10,FALSE))</f>
        <v>51317</v>
      </c>
      <c r="K13" s="104">
        <f>IF(ISNA(VLOOKUP($N13,'Data from Waybill Query'!$A:$M,11,FALSE)),0,VLOOKUP($N13,'Data from Waybill Query'!$A:$M,11,FALSE))</f>
        <v>7007588</v>
      </c>
      <c r="L13" s="104">
        <f>IF(ISNA(VLOOKUP($N13,'Data from Waybill Query'!$A:$M,12,FALSE)),0,VLOOKUP($N13,'Data from Waybill Query'!$A:$M,12,FALSE))</f>
        <v>4750</v>
      </c>
      <c r="M13" s="104">
        <f>IF(ISNA(VLOOKUP($N13,'Data from Waybill Query'!$A:$M,13,FALSE)),0,VLOOKUP($N13,'Data from Waybill Query'!$A:$M,13,FALSE))</f>
        <v>2.8574459999999999E-2</v>
      </c>
      <c r="N13" s="104">
        <f t="shared" si="0"/>
        <v>1985020201</v>
      </c>
    </row>
    <row r="14" spans="1:14" x14ac:dyDescent="0.25">
      <c r="A14" s="104">
        <f t="shared" si="1"/>
        <v>198512</v>
      </c>
      <c r="B14" s="32">
        <f>'Data from Waybill Query'!B14</f>
        <v>1985</v>
      </c>
      <c r="C14" s="32" t="str">
        <f>IF('Data from Waybill Query'!C14="00","0",IF('Data from Waybill Query'!C14="01","1",IF('Data from Waybill Query'!C14="XX","2",'Data from Waybill Query'!C14)))</f>
        <v>2</v>
      </c>
      <c r="D14" s="33" t="str">
        <f>'Data from Waybill Query'!D14</f>
        <v>Grain</v>
      </c>
      <c r="E14" s="33" t="str">
        <f>'Data from Waybill Query'!E14</f>
        <v>M</v>
      </c>
      <c r="F14" s="33" t="str">
        <f>'Data from Waybill Query'!F14</f>
        <v>R</v>
      </c>
      <c r="G14" s="33" t="str">
        <f>'Data from Waybill Query'!G14</f>
        <v>M</v>
      </c>
      <c r="H14" s="104">
        <f>IF(ISNA(VLOOKUP($N14,'Data from Waybill Query'!$A:$M,8,FALSE)),0,VLOOKUP($N14,'Data from Waybill Query'!$A:$M,8,FALSE))</f>
        <v>78490</v>
      </c>
      <c r="I14" s="104">
        <f>IF(ISNA(VLOOKUP($N14,'Data from Waybill Query'!$A:$M,9,FALSE)),0,VLOOKUP($N14,'Data from Waybill Query'!$A:$M,9,FALSE))</f>
        <v>49783</v>
      </c>
      <c r="J14" s="104">
        <f>IF(ISNA(VLOOKUP($N14,'Data from Waybill Query'!$A:$M,10,FALSE)),0,VLOOKUP($N14,'Data from Waybill Query'!$A:$M,10,FALSE))</f>
        <v>35006</v>
      </c>
      <c r="K14" s="104">
        <f>IF(ISNA(VLOOKUP($N14,'Data from Waybill Query'!$A:$M,11,FALSE)),0,VLOOKUP($N14,'Data from Waybill Query'!$A:$M,11,FALSE))</f>
        <v>4805764</v>
      </c>
      <c r="L14" s="104">
        <f>IF(ISNA(VLOOKUP($N14,'Data from Waybill Query'!$A:$M,12,FALSE)),0,VLOOKUP($N14,'Data from Waybill Query'!$A:$M,12,FALSE))</f>
        <v>3393</v>
      </c>
      <c r="M14" s="104">
        <f>IF(ISNA(VLOOKUP($N14,'Data from Waybill Query'!$A:$M,13,FALSE)),0,VLOOKUP($N14,'Data from Waybill Query'!$A:$M,13,FALSE))</f>
        <v>2.313318E-2</v>
      </c>
      <c r="N14" s="104">
        <f t="shared" si="0"/>
        <v>1985020202</v>
      </c>
    </row>
    <row r="15" spans="1:14" x14ac:dyDescent="0.25">
      <c r="A15" s="104">
        <f t="shared" si="1"/>
        <v>198513</v>
      </c>
      <c r="B15" s="32">
        <f>'Data from Waybill Query'!B15</f>
        <v>1985</v>
      </c>
      <c r="C15" s="32" t="str">
        <f>IF('Data from Waybill Query'!C15="00","0",IF('Data from Waybill Query'!C15="01","1",IF('Data from Waybill Query'!C15="XX","2",'Data from Waybill Query'!C15)))</f>
        <v>2</v>
      </c>
      <c r="D15" s="33" t="str">
        <f>'Data from Waybill Query'!D15</f>
        <v>Grain</v>
      </c>
      <c r="E15" s="33" t="str">
        <f>'Data from Waybill Query'!E15</f>
        <v>M</v>
      </c>
      <c r="F15" s="33" t="str">
        <f>'Data from Waybill Query'!F15</f>
        <v>R</v>
      </c>
      <c r="G15" s="33" t="str">
        <f>'Data from Waybill Query'!G15</f>
        <v>U</v>
      </c>
      <c r="H15" s="104">
        <f>IF(ISNA(VLOOKUP($N15,'Data from Waybill Query'!$A:$M,8,FALSE)),0,VLOOKUP($N15,'Data from Waybill Query'!$A:$M,8,FALSE))</f>
        <v>66184</v>
      </c>
      <c r="I15" s="104">
        <f>IF(ISNA(VLOOKUP($N15,'Data from Waybill Query'!$A:$M,9,FALSE)),0,VLOOKUP($N15,'Data from Waybill Query'!$A:$M,9,FALSE))</f>
        <v>53876</v>
      </c>
      <c r="J15" s="104">
        <f>IF(ISNA(VLOOKUP($N15,'Data from Waybill Query'!$A:$M,10,FALSE)),0,VLOOKUP($N15,'Data from Waybill Query'!$A:$M,10,FALSE))</f>
        <v>42077</v>
      </c>
      <c r="K15" s="104">
        <f>IF(ISNA(VLOOKUP($N15,'Data from Waybill Query'!$A:$M,11,FALSE)),0,VLOOKUP($N15,'Data from Waybill Query'!$A:$M,11,FALSE))</f>
        <v>5280105</v>
      </c>
      <c r="L15" s="104">
        <f>IF(ISNA(VLOOKUP($N15,'Data from Waybill Query'!$A:$M,12,FALSE)),0,VLOOKUP($N15,'Data from Waybill Query'!$A:$M,12,FALSE))</f>
        <v>4127</v>
      </c>
      <c r="M15" s="104">
        <f>IF(ISNA(VLOOKUP($N15,'Data from Waybill Query'!$A:$M,13,FALSE)),0,VLOOKUP($N15,'Data from Waybill Query'!$A:$M,13,FALSE))</f>
        <v>1.6036669999999999E-2</v>
      </c>
      <c r="N15" s="104">
        <f t="shared" si="0"/>
        <v>1985020203</v>
      </c>
    </row>
    <row r="16" spans="1:14" x14ac:dyDescent="0.25">
      <c r="A16" s="104">
        <f t="shared" si="1"/>
        <v>198514</v>
      </c>
      <c r="B16" s="32">
        <f>'Data from Waybill Query'!B16</f>
        <v>1985</v>
      </c>
      <c r="C16" s="32" t="str">
        <f>IF('Data from Waybill Query'!C16="00","0",IF('Data from Waybill Query'!C16="01","1",IF('Data from Waybill Query'!C16="XX","2",'Data from Waybill Query'!C16)))</f>
        <v>2</v>
      </c>
      <c r="D16" s="33" t="str">
        <f>'Data from Waybill Query'!D16</f>
        <v>Grain</v>
      </c>
      <c r="E16" s="33" t="str">
        <f>'Data from Waybill Query'!E16</f>
        <v>M</v>
      </c>
      <c r="F16" s="33" t="str">
        <f>'Data from Waybill Query'!F16</f>
        <v>P</v>
      </c>
      <c r="G16" s="33" t="str">
        <f>'Data from Waybill Query'!G16</f>
        <v>S</v>
      </c>
      <c r="H16" s="104">
        <f>IF(ISNA(VLOOKUP($N16,'Data from Waybill Query'!$A:$M,8,FALSE)),0,VLOOKUP($N16,'Data from Waybill Query'!$A:$M,8,FALSE))</f>
        <v>43112</v>
      </c>
      <c r="I16" s="104">
        <f>IF(ISNA(VLOOKUP($N16,'Data from Waybill Query'!$A:$M,9,FALSE)),0,VLOOKUP($N16,'Data from Waybill Query'!$A:$M,9,FALSE))</f>
        <v>23728</v>
      </c>
      <c r="J16" s="104">
        <f>IF(ISNA(VLOOKUP($N16,'Data from Waybill Query'!$A:$M,10,FALSE)),0,VLOOKUP($N16,'Data from Waybill Query'!$A:$M,10,FALSE))</f>
        <v>15788</v>
      </c>
      <c r="K16" s="104">
        <f>IF(ISNA(VLOOKUP($N16,'Data from Waybill Query'!$A:$M,11,FALSE)),0,VLOOKUP($N16,'Data from Waybill Query'!$A:$M,11,FALSE))</f>
        <v>2257060</v>
      </c>
      <c r="L16" s="104">
        <f>IF(ISNA(VLOOKUP($N16,'Data from Waybill Query'!$A:$M,12,FALSE)),0,VLOOKUP($N16,'Data from Waybill Query'!$A:$M,12,FALSE))</f>
        <v>1502</v>
      </c>
      <c r="M16" s="104">
        <f>IF(ISNA(VLOOKUP($N16,'Data from Waybill Query'!$A:$M,13,FALSE)),0,VLOOKUP($N16,'Data from Waybill Query'!$A:$M,13,FALSE))</f>
        <v>2.8698890000000001E-2</v>
      </c>
      <c r="N16" s="104">
        <f t="shared" si="0"/>
        <v>1985020211</v>
      </c>
    </row>
    <row r="17" spans="1:14" x14ac:dyDescent="0.25">
      <c r="A17" s="104">
        <f t="shared" si="1"/>
        <v>198515</v>
      </c>
      <c r="B17" s="32">
        <f>'Data from Waybill Query'!B17</f>
        <v>1985</v>
      </c>
      <c r="C17" s="32" t="str">
        <f>IF('Data from Waybill Query'!C17="00","0",IF('Data from Waybill Query'!C17="01","1",IF('Data from Waybill Query'!C17="XX","2",'Data from Waybill Query'!C17)))</f>
        <v>2</v>
      </c>
      <c r="D17" s="33" t="str">
        <f>'Data from Waybill Query'!D17</f>
        <v>Grain</v>
      </c>
      <c r="E17" s="33" t="str">
        <f>'Data from Waybill Query'!E17</f>
        <v>M</v>
      </c>
      <c r="F17" s="33" t="str">
        <f>'Data from Waybill Query'!F17</f>
        <v>P</v>
      </c>
      <c r="G17" s="33" t="str">
        <f>'Data from Waybill Query'!G17</f>
        <v>M</v>
      </c>
      <c r="H17" s="104">
        <f>IF(ISNA(VLOOKUP($N17,'Data from Waybill Query'!$A:$M,8,FALSE)),0,VLOOKUP($N17,'Data from Waybill Query'!$A:$M,8,FALSE))</f>
        <v>29265</v>
      </c>
      <c r="I17" s="104">
        <f>IF(ISNA(VLOOKUP($N17,'Data from Waybill Query'!$A:$M,9,FALSE)),0,VLOOKUP($N17,'Data from Waybill Query'!$A:$M,9,FALSE))</f>
        <v>19266</v>
      </c>
      <c r="J17" s="104">
        <f>IF(ISNA(VLOOKUP($N17,'Data from Waybill Query'!$A:$M,10,FALSE)),0,VLOOKUP($N17,'Data from Waybill Query'!$A:$M,10,FALSE))</f>
        <v>13693</v>
      </c>
      <c r="K17" s="104">
        <f>IF(ISNA(VLOOKUP($N17,'Data from Waybill Query'!$A:$M,11,FALSE)),0,VLOOKUP($N17,'Data from Waybill Query'!$A:$M,11,FALSE))</f>
        <v>1847998</v>
      </c>
      <c r="L17" s="104">
        <f>IF(ISNA(VLOOKUP($N17,'Data from Waybill Query'!$A:$M,12,FALSE)),0,VLOOKUP($N17,'Data from Waybill Query'!$A:$M,12,FALSE))</f>
        <v>1318</v>
      </c>
      <c r="M17" s="104">
        <f>IF(ISNA(VLOOKUP($N17,'Data from Waybill Query'!$A:$M,13,FALSE)),0,VLOOKUP($N17,'Data from Waybill Query'!$A:$M,13,FALSE))</f>
        <v>2.2197080000000001E-2</v>
      </c>
      <c r="N17" s="104">
        <f t="shared" si="0"/>
        <v>1985020212</v>
      </c>
    </row>
    <row r="18" spans="1:14" x14ac:dyDescent="0.25">
      <c r="A18" s="104">
        <f t="shared" si="1"/>
        <v>198516</v>
      </c>
      <c r="B18" s="32">
        <f>'Data from Waybill Query'!B18</f>
        <v>1985</v>
      </c>
      <c r="C18" s="32" t="str">
        <f>IF('Data from Waybill Query'!C18="00","0",IF('Data from Waybill Query'!C18="01","1",IF('Data from Waybill Query'!C18="XX","2",'Data from Waybill Query'!C18)))</f>
        <v>2</v>
      </c>
      <c r="D18" s="33" t="str">
        <f>'Data from Waybill Query'!D18</f>
        <v>Grain</v>
      </c>
      <c r="E18" s="33" t="str">
        <f>'Data from Waybill Query'!E18</f>
        <v>M</v>
      </c>
      <c r="F18" s="33" t="str">
        <f>'Data from Waybill Query'!F18</f>
        <v>P</v>
      </c>
      <c r="G18" s="33" t="str">
        <f>'Data from Waybill Query'!G18</f>
        <v>U</v>
      </c>
      <c r="H18" s="104">
        <f>IF(ISNA(VLOOKUP($N18,'Data from Waybill Query'!$A:$M,8,FALSE)),0,VLOOKUP($N18,'Data from Waybill Query'!$A:$M,8,FALSE))</f>
        <v>133237</v>
      </c>
      <c r="I18" s="104">
        <f>IF(ISNA(VLOOKUP($N18,'Data from Waybill Query'!$A:$M,9,FALSE)),0,VLOOKUP($N18,'Data from Waybill Query'!$A:$M,9,FALSE))</f>
        <v>128454</v>
      </c>
      <c r="J18" s="104">
        <f>IF(ISNA(VLOOKUP($N18,'Data from Waybill Query'!$A:$M,10,FALSE)),0,VLOOKUP($N18,'Data from Waybill Query'!$A:$M,10,FALSE))</f>
        <v>98756</v>
      </c>
      <c r="K18" s="104">
        <f>IF(ISNA(VLOOKUP($N18,'Data from Waybill Query'!$A:$M,11,FALSE)),0,VLOOKUP($N18,'Data from Waybill Query'!$A:$M,11,FALSE))</f>
        <v>12658901</v>
      </c>
      <c r="L18" s="104">
        <f>IF(ISNA(VLOOKUP($N18,'Data from Waybill Query'!$A:$M,12,FALSE)),0,VLOOKUP($N18,'Data from Waybill Query'!$A:$M,12,FALSE))</f>
        <v>9754</v>
      </c>
      <c r="M18" s="104">
        <f>IF(ISNA(VLOOKUP($N18,'Data from Waybill Query'!$A:$M,13,FALSE)),0,VLOOKUP($N18,'Data from Waybill Query'!$A:$M,13,FALSE))</f>
        <v>1.366037E-2</v>
      </c>
      <c r="N18" s="104">
        <f t="shared" si="0"/>
        <v>1985020213</v>
      </c>
    </row>
    <row r="19" spans="1:14" x14ac:dyDescent="0.25">
      <c r="A19" s="104">
        <f t="shared" si="1"/>
        <v>198517</v>
      </c>
      <c r="B19" s="32">
        <f>'Data from Waybill Query'!B19</f>
        <v>1985</v>
      </c>
      <c r="C19" s="32" t="str">
        <f>IF('Data from Waybill Query'!C19="00","0",IF('Data from Waybill Query'!C19="01","1",IF('Data from Waybill Query'!C19="XX","2",'Data from Waybill Query'!C19)))</f>
        <v>2</v>
      </c>
      <c r="D19" s="33" t="str">
        <f>'Data from Waybill Query'!D19</f>
        <v>Grain</v>
      </c>
      <c r="E19" s="33" t="str">
        <f>'Data from Waybill Query'!E19</f>
        <v>L</v>
      </c>
      <c r="F19" s="33" t="str">
        <f>'Data from Waybill Query'!F19</f>
        <v>R</v>
      </c>
      <c r="G19" s="33" t="str">
        <f>'Data from Waybill Query'!G19</f>
        <v>S</v>
      </c>
      <c r="H19" s="104">
        <f>IF(ISNA(VLOOKUP($N19,'Data from Waybill Query'!$A:$M,8,FALSE)),0,VLOOKUP($N19,'Data from Waybill Query'!$A:$M,8,FALSE))</f>
        <v>74822</v>
      </c>
      <c r="I19" s="104">
        <f>IF(ISNA(VLOOKUP($N19,'Data from Waybill Query'!$A:$M,9,FALSE)),0,VLOOKUP($N19,'Data from Waybill Query'!$A:$M,9,FALSE))</f>
        <v>24988</v>
      </c>
      <c r="J19" s="104">
        <f>IF(ISNA(VLOOKUP($N19,'Data from Waybill Query'!$A:$M,10,FALSE)),0,VLOOKUP($N19,'Data from Waybill Query'!$A:$M,10,FALSE))</f>
        <v>38740</v>
      </c>
      <c r="K19" s="104">
        <f>IF(ISNA(VLOOKUP($N19,'Data from Waybill Query'!$A:$M,11,FALSE)),0,VLOOKUP($N19,'Data from Waybill Query'!$A:$M,11,FALSE))</f>
        <v>2278384</v>
      </c>
      <c r="L19" s="104">
        <f>IF(ISNA(VLOOKUP($N19,'Data from Waybill Query'!$A:$M,12,FALSE)),0,VLOOKUP($N19,'Data from Waybill Query'!$A:$M,12,FALSE))</f>
        <v>3483</v>
      </c>
      <c r="M19" s="104">
        <f>IF(ISNA(VLOOKUP($N19,'Data from Waybill Query'!$A:$M,13,FALSE)),0,VLOOKUP($N19,'Data from Waybill Query'!$A:$M,13,FALSE))</f>
        <v>2.1485020000000001E-2</v>
      </c>
      <c r="N19" s="104">
        <f t="shared" si="0"/>
        <v>1985020301</v>
      </c>
    </row>
    <row r="20" spans="1:14" x14ac:dyDescent="0.25">
      <c r="A20" s="104">
        <f t="shared" si="1"/>
        <v>198518</v>
      </c>
      <c r="B20" s="32">
        <f>'Data from Waybill Query'!B20</f>
        <v>1985</v>
      </c>
      <c r="C20" s="32" t="str">
        <f>IF('Data from Waybill Query'!C20="00","0",IF('Data from Waybill Query'!C20="01","1",IF('Data from Waybill Query'!C20="XX","2",'Data from Waybill Query'!C20)))</f>
        <v>2</v>
      </c>
      <c r="D20" s="33" t="str">
        <f>'Data from Waybill Query'!D20</f>
        <v>Grain</v>
      </c>
      <c r="E20" s="33" t="str">
        <f>'Data from Waybill Query'!E20</f>
        <v>L</v>
      </c>
      <c r="F20" s="33" t="str">
        <f>'Data from Waybill Query'!F20</f>
        <v>R</v>
      </c>
      <c r="G20" s="33" t="str">
        <f>'Data from Waybill Query'!G20</f>
        <v>M</v>
      </c>
      <c r="H20" s="104">
        <f>IF(ISNA(VLOOKUP($N20,'Data from Waybill Query'!$A:$M,8,FALSE)),0,VLOOKUP($N20,'Data from Waybill Query'!$A:$M,8,FALSE))</f>
        <v>80603</v>
      </c>
      <c r="I20" s="104">
        <f>IF(ISNA(VLOOKUP($N20,'Data from Waybill Query'!$A:$M,9,FALSE)),0,VLOOKUP($N20,'Data from Waybill Query'!$A:$M,9,FALSE))</f>
        <v>35473</v>
      </c>
      <c r="J20" s="104">
        <f>IF(ISNA(VLOOKUP($N20,'Data from Waybill Query'!$A:$M,10,FALSE)),0,VLOOKUP($N20,'Data from Waybill Query'!$A:$M,10,FALSE))</f>
        <v>50336</v>
      </c>
      <c r="K20" s="104">
        <f>IF(ISNA(VLOOKUP($N20,'Data from Waybill Query'!$A:$M,11,FALSE)),0,VLOOKUP($N20,'Data from Waybill Query'!$A:$M,11,FALSE))</f>
        <v>3284498</v>
      </c>
      <c r="L20" s="104">
        <f>IF(ISNA(VLOOKUP($N20,'Data from Waybill Query'!$A:$M,12,FALSE)),0,VLOOKUP($N20,'Data from Waybill Query'!$A:$M,12,FALSE))</f>
        <v>4681</v>
      </c>
      <c r="M20" s="104">
        <f>IF(ISNA(VLOOKUP($N20,'Data from Waybill Query'!$A:$M,13,FALSE)),0,VLOOKUP($N20,'Data from Waybill Query'!$A:$M,13,FALSE))</f>
        <v>1.7219979999999999E-2</v>
      </c>
      <c r="N20" s="104">
        <f t="shared" si="0"/>
        <v>1985020302</v>
      </c>
    </row>
    <row r="21" spans="1:14" x14ac:dyDescent="0.25">
      <c r="A21" s="104">
        <f t="shared" si="1"/>
        <v>198519</v>
      </c>
      <c r="B21" s="32">
        <f>'Data from Waybill Query'!B21</f>
        <v>1985</v>
      </c>
      <c r="C21" s="32" t="str">
        <f>IF('Data from Waybill Query'!C21="00","0",IF('Data from Waybill Query'!C21="01","1",IF('Data from Waybill Query'!C21="XX","2",'Data from Waybill Query'!C21)))</f>
        <v>2</v>
      </c>
      <c r="D21" s="33" t="str">
        <f>'Data from Waybill Query'!D21</f>
        <v>Grain</v>
      </c>
      <c r="E21" s="33" t="str">
        <f>'Data from Waybill Query'!E21</f>
        <v>L</v>
      </c>
      <c r="F21" s="33" t="str">
        <f>'Data from Waybill Query'!F21</f>
        <v>R</v>
      </c>
      <c r="G21" s="33" t="str">
        <f>'Data from Waybill Query'!G21</f>
        <v>U</v>
      </c>
      <c r="H21" s="104">
        <f>IF(ISNA(VLOOKUP($N21,'Data from Waybill Query'!$A:$M,8,FALSE)),0,VLOOKUP($N21,'Data from Waybill Query'!$A:$M,8,FALSE))</f>
        <v>153182</v>
      </c>
      <c r="I21" s="104">
        <f>IF(ISNA(VLOOKUP($N21,'Data from Waybill Query'!$A:$M,9,FALSE)),0,VLOOKUP($N21,'Data from Waybill Query'!$A:$M,9,FALSE))</f>
        <v>75243</v>
      </c>
      <c r="J21" s="104">
        <f>IF(ISNA(VLOOKUP($N21,'Data from Waybill Query'!$A:$M,10,FALSE)),0,VLOOKUP($N21,'Data from Waybill Query'!$A:$M,10,FALSE))</f>
        <v>122585</v>
      </c>
      <c r="K21" s="104">
        <f>IF(ISNA(VLOOKUP($N21,'Data from Waybill Query'!$A:$M,11,FALSE)),0,VLOOKUP($N21,'Data from Waybill Query'!$A:$M,11,FALSE))</f>
        <v>7274184</v>
      </c>
      <c r="L21" s="104">
        <f>IF(ISNA(VLOOKUP($N21,'Data from Waybill Query'!$A:$M,12,FALSE)),0,VLOOKUP($N21,'Data from Waybill Query'!$A:$M,12,FALSE))</f>
        <v>11858</v>
      </c>
      <c r="M21" s="104">
        <f>IF(ISNA(VLOOKUP($N21,'Data from Waybill Query'!$A:$M,13,FALSE)),0,VLOOKUP($N21,'Data from Waybill Query'!$A:$M,13,FALSE))</f>
        <v>1.2918310000000001E-2</v>
      </c>
      <c r="N21" s="104">
        <f t="shared" si="0"/>
        <v>1985020303</v>
      </c>
    </row>
    <row r="22" spans="1:14" x14ac:dyDescent="0.25">
      <c r="A22" s="104">
        <f t="shared" si="1"/>
        <v>198520</v>
      </c>
      <c r="B22" s="32">
        <f>'Data from Waybill Query'!B22</f>
        <v>1985</v>
      </c>
      <c r="C22" s="32" t="str">
        <f>IF('Data from Waybill Query'!C22="00","0",IF('Data from Waybill Query'!C22="01","1",IF('Data from Waybill Query'!C22="XX","2",'Data from Waybill Query'!C22)))</f>
        <v>2</v>
      </c>
      <c r="D22" s="33" t="str">
        <f>'Data from Waybill Query'!D22</f>
        <v>Grain</v>
      </c>
      <c r="E22" s="33" t="str">
        <f>'Data from Waybill Query'!E22</f>
        <v>L</v>
      </c>
      <c r="F22" s="33" t="str">
        <f>'Data from Waybill Query'!F22</f>
        <v>P</v>
      </c>
      <c r="G22" s="33" t="str">
        <f>'Data from Waybill Query'!G22</f>
        <v>S</v>
      </c>
      <c r="H22" s="104">
        <f>IF(ISNA(VLOOKUP($N22,'Data from Waybill Query'!$A:$M,8,FALSE)),0,VLOOKUP($N22,'Data from Waybill Query'!$A:$M,8,FALSE))</f>
        <v>28300</v>
      </c>
      <c r="I22" s="104">
        <f>IF(ISNA(VLOOKUP($N22,'Data from Waybill Query'!$A:$M,9,FALSE)),0,VLOOKUP($N22,'Data from Waybill Query'!$A:$M,9,FALSE))</f>
        <v>9228</v>
      </c>
      <c r="J22" s="104">
        <f>IF(ISNA(VLOOKUP($N22,'Data from Waybill Query'!$A:$M,10,FALSE)),0,VLOOKUP($N22,'Data from Waybill Query'!$A:$M,10,FALSE))</f>
        <v>14338</v>
      </c>
      <c r="K22" s="104">
        <f>IF(ISNA(VLOOKUP($N22,'Data from Waybill Query'!$A:$M,11,FALSE)),0,VLOOKUP($N22,'Data from Waybill Query'!$A:$M,11,FALSE))</f>
        <v>861412</v>
      </c>
      <c r="L22" s="104">
        <f>IF(ISNA(VLOOKUP($N22,'Data from Waybill Query'!$A:$M,12,FALSE)),0,VLOOKUP($N22,'Data from Waybill Query'!$A:$M,12,FALSE))</f>
        <v>1320</v>
      </c>
      <c r="M22" s="104">
        <f>IF(ISNA(VLOOKUP($N22,'Data from Waybill Query'!$A:$M,13,FALSE)),0,VLOOKUP($N22,'Data from Waybill Query'!$A:$M,13,FALSE))</f>
        <v>2.1440440000000002E-2</v>
      </c>
      <c r="N22" s="104">
        <f t="shared" si="0"/>
        <v>1985020311</v>
      </c>
    </row>
    <row r="23" spans="1:14" x14ac:dyDescent="0.25">
      <c r="A23" s="104">
        <f t="shared" si="1"/>
        <v>198521</v>
      </c>
      <c r="B23" s="32">
        <f>'Data from Waybill Query'!B23</f>
        <v>1985</v>
      </c>
      <c r="C23" s="32" t="str">
        <f>IF('Data from Waybill Query'!C23="00","0",IF('Data from Waybill Query'!C23="01","1",IF('Data from Waybill Query'!C23="XX","2",'Data from Waybill Query'!C23)))</f>
        <v>2</v>
      </c>
      <c r="D23" s="33" t="str">
        <f>'Data from Waybill Query'!D23</f>
        <v>Grain</v>
      </c>
      <c r="E23" s="33" t="str">
        <f>'Data from Waybill Query'!E23</f>
        <v>L</v>
      </c>
      <c r="F23" s="33" t="str">
        <f>'Data from Waybill Query'!F23</f>
        <v>P</v>
      </c>
      <c r="G23" s="33" t="str">
        <f>'Data from Waybill Query'!G23</f>
        <v>M</v>
      </c>
      <c r="H23" s="104">
        <f>IF(ISNA(VLOOKUP($N23,'Data from Waybill Query'!$A:$M,8,FALSE)),0,VLOOKUP($N23,'Data from Waybill Query'!$A:$M,8,FALSE))</f>
        <v>40669</v>
      </c>
      <c r="I23" s="104">
        <f>IF(ISNA(VLOOKUP($N23,'Data from Waybill Query'!$A:$M,9,FALSE)),0,VLOOKUP($N23,'Data from Waybill Query'!$A:$M,9,FALSE))</f>
        <v>19370</v>
      </c>
      <c r="J23" s="104">
        <f>IF(ISNA(VLOOKUP($N23,'Data from Waybill Query'!$A:$M,10,FALSE)),0,VLOOKUP($N23,'Data from Waybill Query'!$A:$M,10,FALSE))</f>
        <v>27030</v>
      </c>
      <c r="K23" s="104">
        <f>IF(ISNA(VLOOKUP($N23,'Data from Waybill Query'!$A:$M,11,FALSE)),0,VLOOKUP($N23,'Data from Waybill Query'!$A:$M,11,FALSE))</f>
        <v>1793100</v>
      </c>
      <c r="L23" s="104">
        <f>IF(ISNA(VLOOKUP($N23,'Data from Waybill Query'!$A:$M,12,FALSE)),0,VLOOKUP($N23,'Data from Waybill Query'!$A:$M,12,FALSE))</f>
        <v>2499</v>
      </c>
      <c r="M23" s="104">
        <f>IF(ISNA(VLOOKUP($N23,'Data from Waybill Query'!$A:$M,13,FALSE)),0,VLOOKUP($N23,'Data from Waybill Query'!$A:$M,13,FALSE))</f>
        <v>1.6277170000000001E-2</v>
      </c>
      <c r="N23" s="104">
        <f t="shared" si="0"/>
        <v>1985020312</v>
      </c>
    </row>
    <row r="24" spans="1:14" x14ac:dyDescent="0.25">
      <c r="A24" s="104">
        <f t="shared" si="1"/>
        <v>198522</v>
      </c>
      <c r="B24" s="32">
        <f>'Data from Waybill Query'!B24</f>
        <v>1985</v>
      </c>
      <c r="C24" s="32" t="str">
        <f>IF('Data from Waybill Query'!C24="00","0",IF('Data from Waybill Query'!C24="01","1",IF('Data from Waybill Query'!C24="XX","2",'Data from Waybill Query'!C24)))</f>
        <v>2</v>
      </c>
      <c r="D24" s="33" t="str">
        <f>'Data from Waybill Query'!D24</f>
        <v>Grain</v>
      </c>
      <c r="E24" s="33" t="str">
        <f>'Data from Waybill Query'!E24</f>
        <v>L</v>
      </c>
      <c r="F24" s="33" t="str">
        <f>'Data from Waybill Query'!F24</f>
        <v>P</v>
      </c>
      <c r="G24" s="33" t="str">
        <f>'Data from Waybill Query'!G24</f>
        <v>U</v>
      </c>
      <c r="H24" s="104">
        <f>IF(ISNA(VLOOKUP($N24,'Data from Waybill Query'!$A:$M,8,FALSE)),0,VLOOKUP($N24,'Data from Waybill Query'!$A:$M,8,FALSE))</f>
        <v>141887</v>
      </c>
      <c r="I24" s="104">
        <f>IF(ISNA(VLOOKUP($N24,'Data from Waybill Query'!$A:$M,9,FALSE)),0,VLOOKUP($N24,'Data from Waybill Query'!$A:$M,9,FALSE))</f>
        <v>71674</v>
      </c>
      <c r="J24" s="104">
        <f>IF(ISNA(VLOOKUP($N24,'Data from Waybill Query'!$A:$M,10,FALSE)),0,VLOOKUP($N24,'Data from Waybill Query'!$A:$M,10,FALSE))</f>
        <v>113150</v>
      </c>
      <c r="K24" s="104">
        <f>IF(ISNA(VLOOKUP($N24,'Data from Waybill Query'!$A:$M,11,FALSE)),0,VLOOKUP($N24,'Data from Waybill Query'!$A:$M,11,FALSE))</f>
        <v>6963074</v>
      </c>
      <c r="L24" s="104">
        <f>IF(ISNA(VLOOKUP($N24,'Data from Waybill Query'!$A:$M,12,FALSE)),0,VLOOKUP($N24,'Data from Waybill Query'!$A:$M,12,FALSE))</f>
        <v>10994</v>
      </c>
      <c r="M24" s="104">
        <f>IF(ISNA(VLOOKUP($N24,'Data from Waybill Query'!$A:$M,13,FALSE)),0,VLOOKUP($N24,'Data from Waybill Query'!$A:$M,13,FALSE))</f>
        <v>1.290641E-2</v>
      </c>
      <c r="N24" s="104">
        <f t="shared" si="0"/>
        <v>1985020313</v>
      </c>
    </row>
    <row r="25" spans="1:14" x14ac:dyDescent="0.25">
      <c r="A25" s="104">
        <f t="shared" si="1"/>
        <v>198523</v>
      </c>
      <c r="B25" s="32">
        <f>'Data from Waybill Query'!B25</f>
        <v>1985</v>
      </c>
      <c r="C25" s="32" t="str">
        <f>IF('Data from Waybill Query'!C25="00","0",IF('Data from Waybill Query'!C25="01","1",IF('Data from Waybill Query'!C25="XX","2",'Data from Waybill Query'!C25)))</f>
        <v>10</v>
      </c>
      <c r="D25" s="33" t="str">
        <f>'Data from Waybill Query'!D25</f>
        <v>Metalic Ores</v>
      </c>
      <c r="E25" s="33" t="str">
        <f>'Data from Waybill Query'!E25</f>
        <v>S</v>
      </c>
      <c r="F25" s="33" t="str">
        <f>'Data from Waybill Query'!F25</f>
        <v>X</v>
      </c>
      <c r="G25" s="33" t="str">
        <f>'Data from Waybill Query'!G25</f>
        <v>X</v>
      </c>
      <c r="H25" s="104">
        <f>IF(ISNA(VLOOKUP($N25,'Data from Waybill Query'!$A:$M,8,FALSE)),0,VLOOKUP($N25,'Data from Waybill Query'!$A:$M,8,FALSE))</f>
        <v>136251</v>
      </c>
      <c r="I25" s="104">
        <f>IF(ISNA(VLOOKUP($N25,'Data from Waybill Query'!$A:$M,9,FALSE)),0,VLOOKUP($N25,'Data from Waybill Query'!$A:$M,9,FALSE))</f>
        <v>647334</v>
      </c>
      <c r="J25" s="104">
        <f>IF(ISNA(VLOOKUP($N25,'Data from Waybill Query'!$A:$M,10,FALSE)),0,VLOOKUP($N25,'Data from Waybill Query'!$A:$M,10,FALSE))</f>
        <v>27593</v>
      </c>
      <c r="K25" s="104">
        <f>IF(ISNA(VLOOKUP($N25,'Data from Waybill Query'!$A:$M,11,FALSE)),0,VLOOKUP($N25,'Data from Waybill Query'!$A:$M,11,FALSE))</f>
        <v>51562126</v>
      </c>
      <c r="L25" s="104">
        <f>IF(ISNA(VLOOKUP($N25,'Data from Waybill Query'!$A:$M,12,FALSE)),0,VLOOKUP($N25,'Data from Waybill Query'!$A:$M,12,FALSE))</f>
        <v>2158</v>
      </c>
      <c r="M25" s="104">
        <f>IF(ISNA(VLOOKUP($N25,'Data from Waybill Query'!$A:$M,13,FALSE)),0,VLOOKUP($N25,'Data from Waybill Query'!$A:$M,13,FALSE))</f>
        <v>6.3140219999999997E-2</v>
      </c>
      <c r="N25" s="104">
        <f t="shared" si="0"/>
        <v>1985100103</v>
      </c>
    </row>
    <row r="26" spans="1:14" x14ac:dyDescent="0.25">
      <c r="A26" s="104">
        <f t="shared" si="1"/>
        <v>198524</v>
      </c>
      <c r="B26" s="32">
        <f>'Data from Waybill Query'!B26</f>
        <v>1985</v>
      </c>
      <c r="C26" s="32" t="str">
        <f>IF('Data from Waybill Query'!C26="00","0",IF('Data from Waybill Query'!C26="01","1",IF('Data from Waybill Query'!C26="XX","2",'Data from Waybill Query'!C26)))</f>
        <v>10</v>
      </c>
      <c r="D26" s="33" t="str">
        <f>'Data from Waybill Query'!D26</f>
        <v>Metalic Ores</v>
      </c>
      <c r="E26" s="33" t="str">
        <f>'Data from Waybill Query'!E26</f>
        <v>M</v>
      </c>
      <c r="F26" s="33" t="str">
        <f>'Data from Waybill Query'!F26</f>
        <v>X</v>
      </c>
      <c r="G26" s="33" t="str">
        <f>'Data from Waybill Query'!G26</f>
        <v>X</v>
      </c>
      <c r="H26" s="104">
        <f>IF(ISNA(VLOOKUP($N26,'Data from Waybill Query'!$A:$M,8,FALSE)),0,VLOOKUP($N26,'Data from Waybill Query'!$A:$M,8,FALSE))</f>
        <v>143645</v>
      </c>
      <c r="I26" s="104">
        <f>IF(ISNA(VLOOKUP($N26,'Data from Waybill Query'!$A:$M,9,FALSE)),0,VLOOKUP($N26,'Data from Waybill Query'!$A:$M,9,FALSE))</f>
        <v>273304</v>
      </c>
      <c r="J26" s="104">
        <f>IF(ISNA(VLOOKUP($N26,'Data from Waybill Query'!$A:$M,10,FALSE)),0,VLOOKUP($N26,'Data from Waybill Query'!$A:$M,10,FALSE))</f>
        <v>40363</v>
      </c>
      <c r="K26" s="104">
        <f>IF(ISNA(VLOOKUP($N26,'Data from Waybill Query'!$A:$M,11,FALSE)),0,VLOOKUP($N26,'Data from Waybill Query'!$A:$M,11,FALSE))</f>
        <v>25486253</v>
      </c>
      <c r="L26" s="104">
        <f>IF(ISNA(VLOOKUP($N26,'Data from Waybill Query'!$A:$M,12,FALSE)),0,VLOOKUP($N26,'Data from Waybill Query'!$A:$M,12,FALSE))</f>
        <v>3786</v>
      </c>
      <c r="M26" s="104">
        <f>IF(ISNA(VLOOKUP($N26,'Data from Waybill Query'!$A:$M,13,FALSE)),0,VLOOKUP($N26,'Data from Waybill Query'!$A:$M,13,FALSE))</f>
        <v>3.7943480000000002E-2</v>
      </c>
      <c r="N26" s="104">
        <f t="shared" si="0"/>
        <v>1985100203</v>
      </c>
    </row>
    <row r="27" spans="1:14" x14ac:dyDescent="0.25">
      <c r="A27" s="104">
        <f t="shared" si="1"/>
        <v>198525</v>
      </c>
      <c r="B27" s="32">
        <f>'Data from Waybill Query'!B27</f>
        <v>1985</v>
      </c>
      <c r="C27" s="32" t="str">
        <f>IF('Data from Waybill Query'!C27="00","0",IF('Data from Waybill Query'!C27="01","1",IF('Data from Waybill Query'!C27="XX","2",'Data from Waybill Query'!C27)))</f>
        <v>10</v>
      </c>
      <c r="D27" s="33" t="str">
        <f>'Data from Waybill Query'!D27</f>
        <v>Metalic Ores</v>
      </c>
      <c r="E27" s="33" t="str">
        <f>'Data from Waybill Query'!E27</f>
        <v>L</v>
      </c>
      <c r="F27" s="33" t="str">
        <f>'Data from Waybill Query'!F27</f>
        <v>X</v>
      </c>
      <c r="G27" s="33" t="str">
        <f>'Data from Waybill Query'!G27</f>
        <v>X</v>
      </c>
      <c r="H27" s="104">
        <f>IF(ISNA(VLOOKUP($N27,'Data from Waybill Query'!$A:$M,8,FALSE)),0,VLOOKUP($N27,'Data from Waybill Query'!$A:$M,8,FALSE))</f>
        <v>243165</v>
      </c>
      <c r="I27" s="104">
        <f>IF(ISNA(VLOOKUP($N27,'Data from Waybill Query'!$A:$M,9,FALSE)),0,VLOOKUP($N27,'Data from Waybill Query'!$A:$M,9,FALSE))</f>
        <v>132167</v>
      </c>
      <c r="J27" s="104">
        <f>IF(ISNA(VLOOKUP($N27,'Data from Waybill Query'!$A:$M,10,FALSE)),0,VLOOKUP($N27,'Data from Waybill Query'!$A:$M,10,FALSE))</f>
        <v>106155</v>
      </c>
      <c r="K27" s="104">
        <f>IF(ISNA(VLOOKUP($N27,'Data from Waybill Query'!$A:$M,11,FALSE)),0,VLOOKUP($N27,'Data from Waybill Query'!$A:$M,11,FALSE))</f>
        <v>12349970</v>
      </c>
      <c r="L27" s="104">
        <f>IF(ISNA(VLOOKUP($N27,'Data from Waybill Query'!$A:$M,12,FALSE)),0,VLOOKUP($N27,'Data from Waybill Query'!$A:$M,12,FALSE))</f>
        <v>9865</v>
      </c>
      <c r="M27" s="104">
        <f>IF(ISNA(VLOOKUP($N27,'Data from Waybill Query'!$A:$M,13,FALSE)),0,VLOOKUP($N27,'Data from Waybill Query'!$A:$M,13,FALSE))</f>
        <v>2.4649540000000001E-2</v>
      </c>
      <c r="N27" s="104">
        <f t="shared" si="0"/>
        <v>1985100303</v>
      </c>
    </row>
    <row r="28" spans="1:14" x14ac:dyDescent="0.25">
      <c r="A28" s="104">
        <f t="shared" si="1"/>
        <v>198526</v>
      </c>
      <c r="B28" s="32">
        <f>'Data from Waybill Query'!B28</f>
        <v>1985</v>
      </c>
      <c r="C28" s="32" t="str">
        <f>IF('Data from Waybill Query'!C28="00","0",IF('Data from Waybill Query'!C28="01","1",IF('Data from Waybill Query'!C28="XX","2",'Data from Waybill Query'!C28)))</f>
        <v>11</v>
      </c>
      <c r="D28" s="33" t="str">
        <f>'Data from Waybill Query'!D28</f>
        <v>Coal</v>
      </c>
      <c r="E28" s="33" t="str">
        <f>'Data from Waybill Query'!E28</f>
        <v>S</v>
      </c>
      <c r="F28" s="33" t="str">
        <f>'Data from Waybill Query'!F28</f>
        <v>R</v>
      </c>
      <c r="G28" s="33" t="str">
        <f>'Data from Waybill Query'!G28</f>
        <v>X</v>
      </c>
      <c r="H28" s="104">
        <f>IF(ISNA(VLOOKUP($N28,'Data from Waybill Query'!$A:$M,8,FALSE)),0,VLOOKUP($N28,'Data from Waybill Query'!$A:$M,8,FALSE))</f>
        <v>2400870</v>
      </c>
      <c r="I28" s="104">
        <f>IF(ISNA(VLOOKUP($N28,'Data from Waybill Query'!$A:$M,9,FALSE)),0,VLOOKUP($N28,'Data from Waybill Query'!$A:$M,9,FALSE))</f>
        <v>2779544</v>
      </c>
      <c r="J28" s="104">
        <f>IF(ISNA(VLOOKUP($N28,'Data from Waybill Query'!$A:$M,10,FALSE)),0,VLOOKUP($N28,'Data from Waybill Query'!$A:$M,10,FALSE))</f>
        <v>736288</v>
      </c>
      <c r="K28" s="104">
        <f>IF(ISNA(VLOOKUP($N28,'Data from Waybill Query'!$A:$M,11,FALSE)),0,VLOOKUP($N28,'Data from Waybill Query'!$A:$M,11,FALSE))</f>
        <v>253932159</v>
      </c>
      <c r="L28" s="104">
        <f>IF(ISNA(VLOOKUP($N28,'Data from Waybill Query'!$A:$M,12,FALSE)),0,VLOOKUP($N28,'Data from Waybill Query'!$A:$M,12,FALSE))</f>
        <v>66872</v>
      </c>
      <c r="M28" s="104">
        <f>IF(ISNA(VLOOKUP($N28,'Data from Waybill Query'!$A:$M,13,FALSE)),0,VLOOKUP($N28,'Data from Waybill Query'!$A:$M,13,FALSE))</f>
        <v>3.5902450000000002E-2</v>
      </c>
      <c r="N28" s="104">
        <f t="shared" si="0"/>
        <v>1985110103</v>
      </c>
    </row>
    <row r="29" spans="1:14" x14ac:dyDescent="0.25">
      <c r="A29" s="104">
        <f t="shared" si="1"/>
        <v>198527</v>
      </c>
      <c r="B29" s="32">
        <f>'Data from Waybill Query'!B29</f>
        <v>1985</v>
      </c>
      <c r="C29" s="32" t="str">
        <f>IF('Data from Waybill Query'!C29="00","0",IF('Data from Waybill Query'!C29="01","1",IF('Data from Waybill Query'!C29="XX","2",'Data from Waybill Query'!C29)))</f>
        <v>11</v>
      </c>
      <c r="D29" s="33" t="str">
        <f>'Data from Waybill Query'!D29</f>
        <v>Coal</v>
      </c>
      <c r="E29" s="33" t="str">
        <f>'Data from Waybill Query'!E29</f>
        <v>S</v>
      </c>
      <c r="F29" s="33" t="str">
        <f>'Data from Waybill Query'!F29</f>
        <v>P</v>
      </c>
      <c r="G29" s="33" t="str">
        <f>'Data from Waybill Query'!G29</f>
        <v>X</v>
      </c>
      <c r="H29" s="104">
        <f>IF(ISNA(VLOOKUP($N29,'Data from Waybill Query'!$A:$M,8,FALSE)),0,VLOOKUP($N29,'Data from Waybill Query'!$A:$M,8,FALSE))</f>
        <v>641189</v>
      </c>
      <c r="I29" s="104">
        <f>IF(ISNA(VLOOKUP($N29,'Data from Waybill Query'!$A:$M,9,FALSE)),0,VLOOKUP($N29,'Data from Waybill Query'!$A:$M,9,FALSE))</f>
        <v>1134046</v>
      </c>
      <c r="J29" s="104">
        <f>IF(ISNA(VLOOKUP($N29,'Data from Waybill Query'!$A:$M,10,FALSE)),0,VLOOKUP($N29,'Data from Waybill Query'!$A:$M,10,FALSE))</f>
        <v>236536</v>
      </c>
      <c r="K29" s="104">
        <f>IF(ISNA(VLOOKUP($N29,'Data from Waybill Query'!$A:$M,11,FALSE)),0,VLOOKUP($N29,'Data from Waybill Query'!$A:$M,11,FALSE))</f>
        <v>110955261</v>
      </c>
      <c r="L29" s="104">
        <f>IF(ISNA(VLOOKUP($N29,'Data from Waybill Query'!$A:$M,12,FALSE)),0,VLOOKUP($N29,'Data from Waybill Query'!$A:$M,12,FALSE))</f>
        <v>23228</v>
      </c>
      <c r="M29" s="104">
        <f>IF(ISNA(VLOOKUP($N29,'Data from Waybill Query'!$A:$M,13,FALSE)),0,VLOOKUP($N29,'Data from Waybill Query'!$A:$M,13,FALSE))</f>
        <v>2.7603630000000001E-2</v>
      </c>
      <c r="N29" s="104">
        <f t="shared" si="0"/>
        <v>1985110113</v>
      </c>
    </row>
    <row r="30" spans="1:14" x14ac:dyDescent="0.25">
      <c r="A30" s="104">
        <f t="shared" si="1"/>
        <v>198528</v>
      </c>
      <c r="B30" s="32">
        <f>'Data from Waybill Query'!B30</f>
        <v>1985</v>
      </c>
      <c r="C30" s="32" t="str">
        <f>IF('Data from Waybill Query'!C30="00","0",IF('Data from Waybill Query'!C30="01","1",IF('Data from Waybill Query'!C30="XX","2",'Data from Waybill Query'!C30)))</f>
        <v>11</v>
      </c>
      <c r="D30" s="33" t="str">
        <f>'Data from Waybill Query'!D30</f>
        <v>Coal</v>
      </c>
      <c r="E30" s="33" t="str">
        <f>'Data from Waybill Query'!E30</f>
        <v>M</v>
      </c>
      <c r="F30" s="33" t="str">
        <f>'Data from Waybill Query'!F30</f>
        <v>R</v>
      </c>
      <c r="G30" s="33" t="str">
        <f>'Data from Waybill Query'!G30</f>
        <v>X</v>
      </c>
      <c r="H30" s="104">
        <f>IF(ISNA(VLOOKUP($N30,'Data from Waybill Query'!$A:$M,8,FALSE)),0,VLOOKUP($N30,'Data from Waybill Query'!$A:$M,8,FALSE))</f>
        <v>1122780</v>
      </c>
      <c r="I30" s="104">
        <f>IF(ISNA(VLOOKUP($N30,'Data from Waybill Query'!$A:$M,9,FALSE)),0,VLOOKUP($N30,'Data from Waybill Query'!$A:$M,9,FALSE))</f>
        <v>792248</v>
      </c>
      <c r="J30" s="104">
        <f>IF(ISNA(VLOOKUP($N30,'Data from Waybill Query'!$A:$M,10,FALSE)),0,VLOOKUP($N30,'Data from Waybill Query'!$A:$M,10,FALSE))</f>
        <v>523911</v>
      </c>
      <c r="K30" s="104">
        <f>IF(ISNA(VLOOKUP($N30,'Data from Waybill Query'!$A:$M,11,FALSE)),0,VLOOKUP($N30,'Data from Waybill Query'!$A:$M,11,FALSE))</f>
        <v>73504466</v>
      </c>
      <c r="L30" s="104">
        <f>IF(ISNA(VLOOKUP($N30,'Data from Waybill Query'!$A:$M,12,FALSE)),0,VLOOKUP($N30,'Data from Waybill Query'!$A:$M,12,FALSE))</f>
        <v>48807</v>
      </c>
      <c r="M30" s="104">
        <f>IF(ISNA(VLOOKUP($N30,'Data from Waybill Query'!$A:$M,13,FALSE)),0,VLOOKUP($N30,'Data from Waybill Query'!$A:$M,13,FALSE))</f>
        <v>2.300433E-2</v>
      </c>
      <c r="N30" s="104">
        <f t="shared" si="0"/>
        <v>1985110203</v>
      </c>
    </row>
    <row r="31" spans="1:14" x14ac:dyDescent="0.25">
      <c r="A31" s="104">
        <f t="shared" si="1"/>
        <v>198529</v>
      </c>
      <c r="B31" s="32">
        <f>'Data from Waybill Query'!B31</f>
        <v>1985</v>
      </c>
      <c r="C31" s="32" t="str">
        <f>IF('Data from Waybill Query'!C31="00","0",IF('Data from Waybill Query'!C31="01","1",IF('Data from Waybill Query'!C31="XX","2",'Data from Waybill Query'!C31)))</f>
        <v>11</v>
      </c>
      <c r="D31" s="33" t="str">
        <f>'Data from Waybill Query'!D31</f>
        <v>Coal</v>
      </c>
      <c r="E31" s="33" t="str">
        <f>'Data from Waybill Query'!E31</f>
        <v>M</v>
      </c>
      <c r="F31" s="33" t="str">
        <f>'Data from Waybill Query'!F31</f>
        <v>P</v>
      </c>
      <c r="G31" s="33" t="str">
        <f>'Data from Waybill Query'!G31</f>
        <v>X</v>
      </c>
      <c r="H31" s="104">
        <f>IF(ISNA(VLOOKUP($N31,'Data from Waybill Query'!$A:$M,8,FALSE)),0,VLOOKUP($N31,'Data from Waybill Query'!$A:$M,8,FALSE))</f>
        <v>590635</v>
      </c>
      <c r="I31" s="104">
        <f>IF(ISNA(VLOOKUP($N31,'Data from Waybill Query'!$A:$M,9,FALSE)),0,VLOOKUP($N31,'Data from Waybill Query'!$A:$M,9,FALSE))</f>
        <v>444212</v>
      </c>
      <c r="J31" s="104">
        <f>IF(ISNA(VLOOKUP($N31,'Data from Waybill Query'!$A:$M,10,FALSE)),0,VLOOKUP($N31,'Data from Waybill Query'!$A:$M,10,FALSE))</f>
        <v>329178</v>
      </c>
      <c r="K31" s="104">
        <f>IF(ISNA(VLOOKUP($N31,'Data from Waybill Query'!$A:$M,11,FALSE)),0,VLOOKUP($N31,'Data from Waybill Query'!$A:$M,11,FALSE))</f>
        <v>44071164</v>
      </c>
      <c r="L31" s="104">
        <f>IF(ISNA(VLOOKUP($N31,'Data from Waybill Query'!$A:$M,12,FALSE)),0,VLOOKUP($N31,'Data from Waybill Query'!$A:$M,12,FALSE))</f>
        <v>32663</v>
      </c>
      <c r="M31" s="104">
        <f>IF(ISNA(VLOOKUP($N31,'Data from Waybill Query'!$A:$M,13,FALSE)),0,VLOOKUP($N31,'Data from Waybill Query'!$A:$M,13,FALSE))</f>
        <v>1.8082939999999999E-2</v>
      </c>
      <c r="N31" s="104">
        <f t="shared" si="0"/>
        <v>1985110213</v>
      </c>
    </row>
    <row r="32" spans="1:14" x14ac:dyDescent="0.25">
      <c r="A32" s="104">
        <f t="shared" si="1"/>
        <v>198530</v>
      </c>
      <c r="B32" s="32">
        <f>'Data from Waybill Query'!B32</f>
        <v>1985</v>
      </c>
      <c r="C32" s="32" t="str">
        <f>IF('Data from Waybill Query'!C32="00","0",IF('Data from Waybill Query'!C32="01","1",IF('Data from Waybill Query'!C32="XX","2",'Data from Waybill Query'!C32)))</f>
        <v>11</v>
      </c>
      <c r="D32" s="33" t="str">
        <f>'Data from Waybill Query'!D32</f>
        <v>Coal</v>
      </c>
      <c r="E32" s="33" t="str">
        <f>'Data from Waybill Query'!E32</f>
        <v>L</v>
      </c>
      <c r="F32" s="33" t="str">
        <f>'Data from Waybill Query'!F32</f>
        <v>R</v>
      </c>
      <c r="G32" s="33" t="str">
        <f>'Data from Waybill Query'!G32</f>
        <v>X</v>
      </c>
      <c r="H32" s="104">
        <f>IF(ISNA(VLOOKUP($N32,'Data from Waybill Query'!$A:$M,8,FALSE)),0,VLOOKUP($N32,'Data from Waybill Query'!$A:$M,8,FALSE))</f>
        <v>519738</v>
      </c>
      <c r="I32" s="104">
        <f>IF(ISNA(VLOOKUP($N32,'Data from Waybill Query'!$A:$M,9,FALSE)),0,VLOOKUP($N32,'Data from Waybill Query'!$A:$M,9,FALSE))</f>
        <v>212213</v>
      </c>
      <c r="J32" s="104">
        <f>IF(ISNA(VLOOKUP($N32,'Data from Waybill Query'!$A:$M,10,FALSE)),0,VLOOKUP($N32,'Data from Waybill Query'!$A:$M,10,FALSE))</f>
        <v>261444</v>
      </c>
      <c r="K32" s="104">
        <f>IF(ISNA(VLOOKUP($N32,'Data from Waybill Query'!$A:$M,11,FALSE)),0,VLOOKUP($N32,'Data from Waybill Query'!$A:$M,11,FALSE))</f>
        <v>20346506</v>
      </c>
      <c r="L32" s="104">
        <f>IF(ISNA(VLOOKUP($N32,'Data from Waybill Query'!$A:$M,12,FALSE)),0,VLOOKUP($N32,'Data from Waybill Query'!$A:$M,12,FALSE))</f>
        <v>25069</v>
      </c>
      <c r="M32" s="104">
        <f>IF(ISNA(VLOOKUP($N32,'Data from Waybill Query'!$A:$M,13,FALSE)),0,VLOOKUP($N32,'Data from Waybill Query'!$A:$M,13,FALSE))</f>
        <v>2.0732029999999999E-2</v>
      </c>
      <c r="N32" s="104">
        <f t="shared" si="0"/>
        <v>1985110303</v>
      </c>
    </row>
    <row r="33" spans="1:14" x14ac:dyDescent="0.25">
      <c r="A33" s="104">
        <f t="shared" si="1"/>
        <v>198531</v>
      </c>
      <c r="B33" s="32">
        <f>'Data from Waybill Query'!B33</f>
        <v>1985</v>
      </c>
      <c r="C33" s="32" t="str">
        <f>IF('Data from Waybill Query'!C33="00","0",IF('Data from Waybill Query'!C33="01","1",IF('Data from Waybill Query'!C33="XX","2",'Data from Waybill Query'!C33)))</f>
        <v>11</v>
      </c>
      <c r="D33" s="33" t="str">
        <f>'Data from Waybill Query'!D33</f>
        <v>Coal</v>
      </c>
      <c r="E33" s="33" t="str">
        <f>'Data from Waybill Query'!E33</f>
        <v>L</v>
      </c>
      <c r="F33" s="33" t="str">
        <f>'Data from Waybill Query'!F33</f>
        <v>P</v>
      </c>
      <c r="G33" s="33" t="str">
        <f>'Data from Waybill Query'!G33</f>
        <v>X</v>
      </c>
      <c r="H33" s="104">
        <f>IF(ISNA(VLOOKUP($N33,'Data from Waybill Query'!$A:$M,8,FALSE)),0,VLOOKUP($N33,'Data from Waybill Query'!$A:$M,8,FALSE))</f>
        <v>969806</v>
      </c>
      <c r="I33" s="104">
        <f>IF(ISNA(VLOOKUP($N33,'Data from Waybill Query'!$A:$M,9,FALSE)),0,VLOOKUP($N33,'Data from Waybill Query'!$A:$M,9,FALSE))</f>
        <v>547689</v>
      </c>
      <c r="J33" s="104">
        <f>IF(ISNA(VLOOKUP($N33,'Data from Waybill Query'!$A:$M,10,FALSE)),0,VLOOKUP($N33,'Data from Waybill Query'!$A:$M,10,FALSE))</f>
        <v>656921</v>
      </c>
      <c r="K33" s="104">
        <f>IF(ISNA(VLOOKUP($N33,'Data from Waybill Query'!$A:$M,11,FALSE)),0,VLOOKUP($N33,'Data from Waybill Query'!$A:$M,11,FALSE))</f>
        <v>55051228</v>
      </c>
      <c r="L33" s="104">
        <f>IF(ISNA(VLOOKUP($N33,'Data from Waybill Query'!$A:$M,12,FALSE)),0,VLOOKUP($N33,'Data from Waybill Query'!$A:$M,12,FALSE))</f>
        <v>66006</v>
      </c>
      <c r="M33" s="104">
        <f>IF(ISNA(VLOOKUP($N33,'Data from Waybill Query'!$A:$M,13,FALSE)),0,VLOOKUP($N33,'Data from Waybill Query'!$A:$M,13,FALSE))</f>
        <v>1.469263E-2</v>
      </c>
      <c r="N33" s="104">
        <f t="shared" si="0"/>
        <v>1985110313</v>
      </c>
    </row>
    <row r="34" spans="1:14" x14ac:dyDescent="0.25">
      <c r="A34" s="104">
        <f t="shared" ref="A34:A65" si="2">$B34*100+MOD(ROW($B34)-ROW($B$1208),67)</f>
        <v>198532</v>
      </c>
      <c r="B34" s="32">
        <f>'Data from Waybill Query'!B34</f>
        <v>1985</v>
      </c>
      <c r="C34" s="32" t="str">
        <f>IF('Data from Waybill Query'!C34="00","0",IF('Data from Waybill Query'!C34="01","1",IF('Data from Waybill Query'!C34="XX","2",'Data from Waybill Query'!C34)))</f>
        <v>11</v>
      </c>
      <c r="D34" s="33" t="str">
        <f>'Data from Waybill Query'!D34</f>
        <v>Coal</v>
      </c>
      <c r="E34" s="33" t="str">
        <f>'Data from Waybill Query'!E34</f>
        <v>VL</v>
      </c>
      <c r="F34" s="33" t="str">
        <f>'Data from Waybill Query'!F34</f>
        <v>R</v>
      </c>
      <c r="G34" s="33" t="str">
        <f>'Data from Waybill Query'!G34</f>
        <v>X</v>
      </c>
      <c r="H34" s="104">
        <f>IF(ISNA(VLOOKUP($N34,'Data from Waybill Query'!$A:$M,8,FALSE)),0,VLOOKUP($N34,'Data from Waybill Query'!$A:$M,8,FALSE))</f>
        <v>43369</v>
      </c>
      <c r="I34" s="104">
        <f>IF(ISNA(VLOOKUP($N34,'Data from Waybill Query'!$A:$M,9,FALSE)),0,VLOOKUP($N34,'Data from Waybill Query'!$A:$M,9,FALSE))</f>
        <v>18167</v>
      </c>
      <c r="J34" s="104">
        <f>IF(ISNA(VLOOKUP($N34,'Data from Waybill Query'!$A:$M,10,FALSE)),0,VLOOKUP($N34,'Data from Waybill Query'!$A:$M,10,FALSE))</f>
        <v>33866</v>
      </c>
      <c r="K34" s="104">
        <f>IF(ISNA(VLOOKUP($N34,'Data from Waybill Query'!$A:$M,11,FALSE)),0,VLOOKUP($N34,'Data from Waybill Query'!$A:$M,11,FALSE))</f>
        <v>1820557</v>
      </c>
      <c r="L34" s="104">
        <f>IF(ISNA(VLOOKUP($N34,'Data from Waybill Query'!$A:$M,12,FALSE)),0,VLOOKUP($N34,'Data from Waybill Query'!$A:$M,12,FALSE))</f>
        <v>3365</v>
      </c>
      <c r="M34" s="104">
        <f>IF(ISNA(VLOOKUP($N34,'Data from Waybill Query'!$A:$M,13,FALSE)),0,VLOOKUP($N34,'Data from Waybill Query'!$A:$M,13,FALSE))</f>
        <v>1.2887350000000001E-2</v>
      </c>
      <c r="N34" s="104">
        <f t="shared" si="0"/>
        <v>1985110403</v>
      </c>
    </row>
    <row r="35" spans="1:14" x14ac:dyDescent="0.25">
      <c r="A35" s="104">
        <f t="shared" si="2"/>
        <v>198533</v>
      </c>
      <c r="B35" s="32">
        <f>'Data from Waybill Query'!B35</f>
        <v>1985</v>
      </c>
      <c r="C35" s="32" t="str">
        <f>IF('Data from Waybill Query'!C35="00","0",IF('Data from Waybill Query'!C35="01","1",IF('Data from Waybill Query'!C35="XX","2",'Data from Waybill Query'!C35)))</f>
        <v>11</v>
      </c>
      <c r="D35" s="33" t="str">
        <f>'Data from Waybill Query'!D35</f>
        <v>Coal</v>
      </c>
      <c r="E35" s="33" t="str">
        <f>'Data from Waybill Query'!E35</f>
        <v>VL</v>
      </c>
      <c r="F35" s="33" t="str">
        <f>'Data from Waybill Query'!F35</f>
        <v>P</v>
      </c>
      <c r="G35" s="33" t="str">
        <f>'Data from Waybill Query'!G35</f>
        <v>X</v>
      </c>
      <c r="H35" s="104">
        <f>IF(ISNA(VLOOKUP($N35,'Data from Waybill Query'!$A:$M,8,FALSE)),0,VLOOKUP($N35,'Data from Waybill Query'!$A:$M,8,FALSE))</f>
        <v>408768</v>
      </c>
      <c r="I35" s="104">
        <f>IF(ISNA(VLOOKUP($N35,'Data from Waybill Query'!$A:$M,9,FALSE)),0,VLOOKUP($N35,'Data from Waybill Query'!$A:$M,9,FALSE))</f>
        <v>169845</v>
      </c>
      <c r="J35" s="104">
        <f>IF(ISNA(VLOOKUP($N35,'Data from Waybill Query'!$A:$M,10,FALSE)),0,VLOOKUP($N35,'Data from Waybill Query'!$A:$M,10,FALSE))</f>
        <v>280511</v>
      </c>
      <c r="K35" s="104">
        <f>IF(ISNA(VLOOKUP($N35,'Data from Waybill Query'!$A:$M,11,FALSE)),0,VLOOKUP($N35,'Data from Waybill Query'!$A:$M,11,FALSE))</f>
        <v>17163740</v>
      </c>
      <c r="L35" s="104">
        <f>IF(ISNA(VLOOKUP($N35,'Data from Waybill Query'!$A:$M,12,FALSE)),0,VLOOKUP($N35,'Data from Waybill Query'!$A:$M,12,FALSE))</f>
        <v>28292</v>
      </c>
      <c r="M35" s="104">
        <f>IF(ISNA(VLOOKUP($N35,'Data from Waybill Query'!$A:$M,13,FALSE)),0,VLOOKUP($N35,'Data from Waybill Query'!$A:$M,13,FALSE))</f>
        <v>1.444807E-2</v>
      </c>
      <c r="N35" s="104">
        <f t="shared" si="0"/>
        <v>1985110413</v>
      </c>
    </row>
    <row r="36" spans="1:14" x14ac:dyDescent="0.25">
      <c r="A36" s="104">
        <f t="shared" si="2"/>
        <v>198534</v>
      </c>
      <c r="B36" s="32">
        <f>'Data from Waybill Query'!B36</f>
        <v>1985</v>
      </c>
      <c r="C36" s="32" t="str">
        <f>IF('Data from Waybill Query'!C36="00","0",IF('Data from Waybill Query'!C36="01","1",IF('Data from Waybill Query'!C36="XX","2",'Data from Waybill Query'!C36)))</f>
        <v>14</v>
      </c>
      <c r="D36" s="33" t="str">
        <f>'Data from Waybill Query'!D36</f>
        <v>Non-Metallic Minerals</v>
      </c>
      <c r="E36" s="33" t="str">
        <f>'Data from Waybill Query'!E36</f>
        <v>S</v>
      </c>
      <c r="F36" s="33" t="str">
        <f>'Data from Waybill Query'!F36</f>
        <v>X</v>
      </c>
      <c r="G36" s="33" t="str">
        <f>'Data from Waybill Query'!G36</f>
        <v>X</v>
      </c>
      <c r="H36" s="104">
        <f>IF(ISNA(VLOOKUP($N36,'Data from Waybill Query'!$A:$M,8,FALSE)),0,VLOOKUP($N36,'Data from Waybill Query'!$A:$M,8,FALSE))</f>
        <v>174174</v>
      </c>
      <c r="I36" s="104">
        <f>IF(ISNA(VLOOKUP($N36,'Data from Waybill Query'!$A:$M,9,FALSE)),0,VLOOKUP($N36,'Data from Waybill Query'!$A:$M,9,FALSE))</f>
        <v>669884</v>
      </c>
      <c r="J36" s="104">
        <f>IF(ISNA(VLOOKUP($N36,'Data from Waybill Query'!$A:$M,10,FALSE)),0,VLOOKUP($N36,'Data from Waybill Query'!$A:$M,10,FALSE))</f>
        <v>27273</v>
      </c>
      <c r="K36" s="104">
        <f>IF(ISNA(VLOOKUP($N36,'Data from Waybill Query'!$A:$M,11,FALSE)),0,VLOOKUP($N36,'Data from Waybill Query'!$A:$M,11,FALSE))</f>
        <v>58293127</v>
      </c>
      <c r="L36" s="104">
        <f>IF(ISNA(VLOOKUP($N36,'Data from Waybill Query'!$A:$M,12,FALSE)),0,VLOOKUP($N36,'Data from Waybill Query'!$A:$M,12,FALSE))</f>
        <v>2358</v>
      </c>
      <c r="M36" s="104">
        <f>IF(ISNA(VLOOKUP($N36,'Data from Waybill Query'!$A:$M,13,FALSE)),0,VLOOKUP($N36,'Data from Waybill Query'!$A:$M,13,FALSE))</f>
        <v>7.3878879999999994E-2</v>
      </c>
      <c r="N36" s="104">
        <f t="shared" si="0"/>
        <v>1985140103</v>
      </c>
    </row>
    <row r="37" spans="1:14" x14ac:dyDescent="0.25">
      <c r="A37" s="104">
        <f t="shared" si="2"/>
        <v>198535</v>
      </c>
      <c r="B37" s="32">
        <f>'Data from Waybill Query'!B37</f>
        <v>1985</v>
      </c>
      <c r="C37" s="32" t="str">
        <f>IF('Data from Waybill Query'!C37="00","0",IF('Data from Waybill Query'!C37="01","1",IF('Data from Waybill Query'!C37="XX","2",'Data from Waybill Query'!C37)))</f>
        <v>14</v>
      </c>
      <c r="D37" s="33" t="str">
        <f>'Data from Waybill Query'!D37</f>
        <v>Non-Metallic Minerals</v>
      </c>
      <c r="E37" s="33" t="str">
        <f>'Data from Waybill Query'!E37</f>
        <v>M</v>
      </c>
      <c r="F37" s="33" t="str">
        <f>'Data from Waybill Query'!F37</f>
        <v>X</v>
      </c>
      <c r="G37" s="33" t="str">
        <f>'Data from Waybill Query'!G37</f>
        <v>X</v>
      </c>
      <c r="H37" s="104">
        <f>IF(ISNA(VLOOKUP($N37,'Data from Waybill Query'!$A:$M,8,FALSE)),0,VLOOKUP($N37,'Data from Waybill Query'!$A:$M,8,FALSE))</f>
        <v>154048</v>
      </c>
      <c r="I37" s="104">
        <f>IF(ISNA(VLOOKUP($N37,'Data from Waybill Query'!$A:$M,9,FALSE)),0,VLOOKUP($N37,'Data from Waybill Query'!$A:$M,9,FALSE))</f>
        <v>287483</v>
      </c>
      <c r="J37" s="104">
        <f>IF(ISNA(VLOOKUP($N37,'Data from Waybill Query'!$A:$M,10,FALSE)),0,VLOOKUP($N37,'Data from Waybill Query'!$A:$M,10,FALSE))</f>
        <v>49716</v>
      </c>
      <c r="K37" s="104">
        <f>IF(ISNA(VLOOKUP($N37,'Data from Waybill Query'!$A:$M,11,FALSE)),0,VLOOKUP($N37,'Data from Waybill Query'!$A:$M,11,FALSE))</f>
        <v>24086835</v>
      </c>
      <c r="L37" s="104">
        <f>IF(ISNA(VLOOKUP($N37,'Data from Waybill Query'!$A:$M,12,FALSE)),0,VLOOKUP($N37,'Data from Waybill Query'!$A:$M,12,FALSE))</f>
        <v>4162</v>
      </c>
      <c r="M37" s="104">
        <f>IF(ISNA(VLOOKUP($N37,'Data from Waybill Query'!$A:$M,13,FALSE)),0,VLOOKUP($N37,'Data from Waybill Query'!$A:$M,13,FALSE))</f>
        <v>3.7016970000000003E-2</v>
      </c>
      <c r="N37" s="104">
        <f t="shared" si="0"/>
        <v>1985140203</v>
      </c>
    </row>
    <row r="38" spans="1:14" x14ac:dyDescent="0.25">
      <c r="A38" s="104">
        <f t="shared" si="2"/>
        <v>198536</v>
      </c>
      <c r="B38" s="32">
        <f>'Data from Waybill Query'!B38</f>
        <v>1985</v>
      </c>
      <c r="C38" s="32" t="str">
        <f>IF('Data from Waybill Query'!C38="00","0",IF('Data from Waybill Query'!C38="01","1",IF('Data from Waybill Query'!C38="XX","2",'Data from Waybill Query'!C38)))</f>
        <v>14</v>
      </c>
      <c r="D38" s="33" t="str">
        <f>'Data from Waybill Query'!D38</f>
        <v>Non-Metallic Minerals</v>
      </c>
      <c r="E38" s="33" t="str">
        <f>'Data from Waybill Query'!E38</f>
        <v>L</v>
      </c>
      <c r="F38" s="33" t="str">
        <f>'Data from Waybill Query'!F38</f>
        <v>X</v>
      </c>
      <c r="G38" s="33" t="str">
        <f>'Data from Waybill Query'!G38</f>
        <v>X</v>
      </c>
      <c r="H38" s="104">
        <f>IF(ISNA(VLOOKUP($N38,'Data from Waybill Query'!$A:$M,8,FALSE)),0,VLOOKUP($N38,'Data from Waybill Query'!$A:$M,8,FALSE))</f>
        <v>633126</v>
      </c>
      <c r="I38" s="104">
        <f>IF(ISNA(VLOOKUP($N38,'Data from Waybill Query'!$A:$M,9,FALSE)),0,VLOOKUP($N38,'Data from Waybill Query'!$A:$M,9,FALSE))</f>
        <v>336574</v>
      </c>
      <c r="J38" s="104">
        <f>IF(ISNA(VLOOKUP($N38,'Data from Waybill Query'!$A:$M,10,FALSE)),0,VLOOKUP($N38,'Data from Waybill Query'!$A:$M,10,FALSE))</f>
        <v>275233</v>
      </c>
      <c r="K38" s="104">
        <f>IF(ISNA(VLOOKUP($N38,'Data from Waybill Query'!$A:$M,11,FALSE)),0,VLOOKUP($N38,'Data from Waybill Query'!$A:$M,11,FALSE))</f>
        <v>29884411</v>
      </c>
      <c r="L38" s="104">
        <f>IF(ISNA(VLOOKUP($N38,'Data from Waybill Query'!$A:$M,12,FALSE)),0,VLOOKUP($N38,'Data from Waybill Query'!$A:$M,12,FALSE))</f>
        <v>24847</v>
      </c>
      <c r="M38" s="104">
        <f>IF(ISNA(VLOOKUP($N38,'Data from Waybill Query'!$A:$M,13,FALSE)),0,VLOOKUP($N38,'Data from Waybill Query'!$A:$M,13,FALSE))</f>
        <v>2.5480539999999999E-2</v>
      </c>
      <c r="N38" s="104">
        <f t="shared" si="0"/>
        <v>1985140303</v>
      </c>
    </row>
    <row r="39" spans="1:14" x14ac:dyDescent="0.25">
      <c r="A39" s="104">
        <f t="shared" si="2"/>
        <v>198537</v>
      </c>
      <c r="B39" s="32">
        <f>'Data from Waybill Query'!B39</f>
        <v>1985</v>
      </c>
      <c r="C39" s="32" t="str">
        <f>IF('Data from Waybill Query'!C39="00","0",IF('Data from Waybill Query'!C39="01","1",IF('Data from Waybill Query'!C39="XX","2",'Data from Waybill Query'!C39)))</f>
        <v>20</v>
      </c>
      <c r="D39" s="33" t="str">
        <f>'Data from Waybill Query'!D39</f>
        <v>Food and Kindred</v>
      </c>
      <c r="E39" s="33" t="str">
        <f>'Data from Waybill Query'!E39</f>
        <v>S</v>
      </c>
      <c r="F39" s="33" t="str">
        <f>'Data from Waybill Query'!F39</f>
        <v>X</v>
      </c>
      <c r="G39" s="33" t="str">
        <f>'Data from Waybill Query'!G39</f>
        <v>X</v>
      </c>
      <c r="H39" s="104">
        <f>IF(ISNA(VLOOKUP($N39,'Data from Waybill Query'!$A:$M,8,FALSE)),0,VLOOKUP($N39,'Data from Waybill Query'!$A:$M,8,FALSE))</f>
        <v>380393</v>
      </c>
      <c r="I39" s="104">
        <f>IF(ISNA(VLOOKUP($N39,'Data from Waybill Query'!$A:$M,9,FALSE)),0,VLOOKUP($N39,'Data from Waybill Query'!$A:$M,9,FALSE))</f>
        <v>441812</v>
      </c>
      <c r="J39" s="104">
        <f>IF(ISNA(VLOOKUP($N39,'Data from Waybill Query'!$A:$M,10,FALSE)),0,VLOOKUP($N39,'Data from Waybill Query'!$A:$M,10,FALSE))</f>
        <v>115798</v>
      </c>
      <c r="K39" s="104">
        <f>IF(ISNA(VLOOKUP($N39,'Data from Waybill Query'!$A:$M,11,FALSE)),0,VLOOKUP($N39,'Data from Waybill Query'!$A:$M,11,FALSE))</f>
        <v>29481689</v>
      </c>
      <c r="L39" s="104">
        <f>IF(ISNA(VLOOKUP($N39,'Data from Waybill Query'!$A:$M,12,FALSE)),0,VLOOKUP($N39,'Data from Waybill Query'!$A:$M,12,FALSE))</f>
        <v>7601</v>
      </c>
      <c r="M39" s="104">
        <f>IF(ISNA(VLOOKUP($N39,'Data from Waybill Query'!$A:$M,13,FALSE)),0,VLOOKUP($N39,'Data from Waybill Query'!$A:$M,13,FALSE))</f>
        <v>5.0046300000000002E-2</v>
      </c>
      <c r="N39" s="104">
        <f t="shared" si="0"/>
        <v>1985200103</v>
      </c>
    </row>
    <row r="40" spans="1:14" x14ac:dyDescent="0.25">
      <c r="A40" s="104">
        <f t="shared" si="2"/>
        <v>198538</v>
      </c>
      <c r="B40" s="32">
        <f>'Data from Waybill Query'!B40</f>
        <v>1985</v>
      </c>
      <c r="C40" s="32" t="str">
        <f>IF('Data from Waybill Query'!C40="00","0",IF('Data from Waybill Query'!C40="01","1",IF('Data from Waybill Query'!C40="XX","2",'Data from Waybill Query'!C40)))</f>
        <v>20</v>
      </c>
      <c r="D40" s="33" t="str">
        <f>'Data from Waybill Query'!D40</f>
        <v>Food and Kindred</v>
      </c>
      <c r="E40" s="33" t="str">
        <f>'Data from Waybill Query'!E40</f>
        <v>M</v>
      </c>
      <c r="F40" s="33" t="str">
        <f>'Data from Waybill Query'!F40</f>
        <v>X</v>
      </c>
      <c r="G40" s="33" t="str">
        <f>'Data from Waybill Query'!G40</f>
        <v>X</v>
      </c>
      <c r="H40" s="104">
        <f>IF(ISNA(VLOOKUP($N40,'Data from Waybill Query'!$A:$M,8,FALSE)),0,VLOOKUP($N40,'Data from Waybill Query'!$A:$M,8,FALSE))</f>
        <v>549085</v>
      </c>
      <c r="I40" s="104">
        <f>IF(ISNA(VLOOKUP($N40,'Data from Waybill Query'!$A:$M,9,FALSE)),0,VLOOKUP($N40,'Data from Waybill Query'!$A:$M,9,FALSE))</f>
        <v>294039</v>
      </c>
      <c r="J40" s="104">
        <f>IF(ISNA(VLOOKUP($N40,'Data from Waybill Query'!$A:$M,10,FALSE)),0,VLOOKUP($N40,'Data from Waybill Query'!$A:$M,10,FALSE))</f>
        <v>216458</v>
      </c>
      <c r="K40" s="104">
        <f>IF(ISNA(VLOOKUP($N40,'Data from Waybill Query'!$A:$M,11,FALSE)),0,VLOOKUP($N40,'Data from Waybill Query'!$A:$M,11,FALSE))</f>
        <v>19641555</v>
      </c>
      <c r="L40" s="104">
        <f>IF(ISNA(VLOOKUP($N40,'Data from Waybill Query'!$A:$M,12,FALSE)),0,VLOOKUP($N40,'Data from Waybill Query'!$A:$M,12,FALSE))</f>
        <v>14482</v>
      </c>
      <c r="M40" s="104">
        <f>IF(ISNA(VLOOKUP($N40,'Data from Waybill Query'!$A:$M,13,FALSE)),0,VLOOKUP($N40,'Data from Waybill Query'!$A:$M,13,FALSE))</f>
        <v>3.7914759999999999E-2</v>
      </c>
      <c r="N40" s="104">
        <f t="shared" si="0"/>
        <v>1985200203</v>
      </c>
    </row>
    <row r="41" spans="1:14" x14ac:dyDescent="0.25">
      <c r="A41" s="104">
        <f t="shared" si="2"/>
        <v>198539</v>
      </c>
      <c r="B41" s="32">
        <f>'Data from Waybill Query'!B41</f>
        <v>1985</v>
      </c>
      <c r="C41" s="32" t="str">
        <f>IF('Data from Waybill Query'!C41="00","0",IF('Data from Waybill Query'!C41="01","1",IF('Data from Waybill Query'!C41="XX","2",'Data from Waybill Query'!C41)))</f>
        <v>20</v>
      </c>
      <c r="D41" s="33" t="str">
        <f>'Data from Waybill Query'!D41</f>
        <v>Food and Kindred</v>
      </c>
      <c r="E41" s="33" t="str">
        <f>'Data from Waybill Query'!E41</f>
        <v>L</v>
      </c>
      <c r="F41" s="33" t="str">
        <f>'Data from Waybill Query'!F41</f>
        <v>X</v>
      </c>
      <c r="G41" s="33" t="str">
        <f>'Data from Waybill Query'!G41</f>
        <v>X</v>
      </c>
      <c r="H41" s="104">
        <f>IF(ISNA(VLOOKUP($N41,'Data from Waybill Query'!$A:$M,8,FALSE)),0,VLOOKUP($N41,'Data from Waybill Query'!$A:$M,8,FALSE))</f>
        <v>1095578</v>
      </c>
      <c r="I41" s="104">
        <f>IF(ISNA(VLOOKUP($N41,'Data from Waybill Query'!$A:$M,9,FALSE)),0,VLOOKUP($N41,'Data from Waybill Query'!$A:$M,9,FALSE))</f>
        <v>312304</v>
      </c>
      <c r="J41" s="104">
        <f>IF(ISNA(VLOOKUP($N41,'Data from Waybill Query'!$A:$M,10,FALSE)),0,VLOOKUP($N41,'Data from Waybill Query'!$A:$M,10,FALSE))</f>
        <v>561555</v>
      </c>
      <c r="K41" s="104">
        <f>IF(ISNA(VLOOKUP($N41,'Data from Waybill Query'!$A:$M,11,FALSE)),0,VLOOKUP($N41,'Data from Waybill Query'!$A:$M,11,FALSE))</f>
        <v>21417771</v>
      </c>
      <c r="L41" s="104">
        <f>IF(ISNA(VLOOKUP($N41,'Data from Waybill Query'!$A:$M,12,FALSE)),0,VLOOKUP($N41,'Data from Waybill Query'!$A:$M,12,FALSE))</f>
        <v>37806</v>
      </c>
      <c r="M41" s="104">
        <f>IF(ISNA(VLOOKUP($N41,'Data from Waybill Query'!$A:$M,13,FALSE)),0,VLOOKUP($N41,'Data from Waybill Query'!$A:$M,13,FALSE))</f>
        <v>2.8978980000000001E-2</v>
      </c>
      <c r="N41" s="104">
        <f t="shared" si="0"/>
        <v>1985200303</v>
      </c>
    </row>
    <row r="42" spans="1:14" x14ac:dyDescent="0.25">
      <c r="A42" s="104">
        <f t="shared" si="2"/>
        <v>198540</v>
      </c>
      <c r="B42" s="32">
        <f>'Data from Waybill Query'!B42</f>
        <v>1985</v>
      </c>
      <c r="C42" s="32" t="str">
        <f>IF('Data from Waybill Query'!C42="00","0",IF('Data from Waybill Query'!C42="01","1",IF('Data from Waybill Query'!C42="XX","2",'Data from Waybill Query'!C42)))</f>
        <v>24</v>
      </c>
      <c r="D42" s="33" t="str">
        <f>'Data from Waybill Query'!D42</f>
        <v>Lumber and Wood Products</v>
      </c>
      <c r="E42" s="33" t="str">
        <f>'Data from Waybill Query'!E42</f>
        <v>S</v>
      </c>
      <c r="F42" s="33" t="str">
        <f>'Data from Waybill Query'!F42</f>
        <v>X</v>
      </c>
      <c r="G42" s="33" t="str">
        <f>'Data from Waybill Query'!G42</f>
        <v>X</v>
      </c>
      <c r="H42" s="104">
        <f>IF(ISNA(VLOOKUP($N42,'Data from Waybill Query'!$A:$M,8,FALSE)),0,VLOOKUP($N42,'Data from Waybill Query'!$A:$M,8,FALSE))</f>
        <v>244787</v>
      </c>
      <c r="I42" s="104">
        <f>IF(ISNA(VLOOKUP($N42,'Data from Waybill Query'!$A:$M,9,FALSE)),0,VLOOKUP($N42,'Data from Waybill Query'!$A:$M,9,FALSE))</f>
        <v>398202</v>
      </c>
      <c r="J42" s="104">
        <f>IF(ISNA(VLOOKUP($N42,'Data from Waybill Query'!$A:$M,10,FALSE)),0,VLOOKUP($N42,'Data from Waybill Query'!$A:$M,10,FALSE))</f>
        <v>67402</v>
      </c>
      <c r="K42" s="104">
        <f>IF(ISNA(VLOOKUP($N42,'Data from Waybill Query'!$A:$M,11,FALSE)),0,VLOOKUP($N42,'Data from Waybill Query'!$A:$M,11,FALSE))</f>
        <v>28411764</v>
      </c>
      <c r="L42" s="104">
        <f>IF(ISNA(VLOOKUP($N42,'Data from Waybill Query'!$A:$M,12,FALSE)),0,VLOOKUP($N42,'Data from Waybill Query'!$A:$M,12,FALSE))</f>
        <v>4720</v>
      </c>
      <c r="M42" s="104">
        <f>IF(ISNA(VLOOKUP($N42,'Data from Waybill Query'!$A:$M,13,FALSE)),0,VLOOKUP($N42,'Data from Waybill Query'!$A:$M,13,FALSE))</f>
        <v>5.1860669999999998E-2</v>
      </c>
      <c r="N42" s="104">
        <f t="shared" si="0"/>
        <v>1985240103</v>
      </c>
    </row>
    <row r="43" spans="1:14" x14ac:dyDescent="0.25">
      <c r="A43" s="104">
        <f t="shared" si="2"/>
        <v>198541</v>
      </c>
      <c r="B43" s="32">
        <f>'Data from Waybill Query'!B43</f>
        <v>1985</v>
      </c>
      <c r="C43" s="32" t="str">
        <f>IF('Data from Waybill Query'!C43="00","0",IF('Data from Waybill Query'!C43="01","1",IF('Data from Waybill Query'!C43="XX","2",'Data from Waybill Query'!C43)))</f>
        <v>24</v>
      </c>
      <c r="D43" s="33" t="str">
        <f>'Data from Waybill Query'!D43</f>
        <v>Lumber and Wood Products</v>
      </c>
      <c r="E43" s="33" t="str">
        <f>'Data from Waybill Query'!E43</f>
        <v>M</v>
      </c>
      <c r="F43" s="33" t="str">
        <f>'Data from Waybill Query'!F43</f>
        <v>X</v>
      </c>
      <c r="G43" s="33" t="str">
        <f>'Data from Waybill Query'!G43</f>
        <v>X</v>
      </c>
      <c r="H43" s="104">
        <f>IF(ISNA(VLOOKUP($N43,'Data from Waybill Query'!$A:$M,8,FALSE)),0,VLOOKUP($N43,'Data from Waybill Query'!$A:$M,8,FALSE))</f>
        <v>116789</v>
      </c>
      <c r="I43" s="104">
        <f>IF(ISNA(VLOOKUP($N43,'Data from Waybill Query'!$A:$M,9,FALSE)),0,VLOOKUP($N43,'Data from Waybill Query'!$A:$M,9,FALSE))</f>
        <v>76030</v>
      </c>
      <c r="J43" s="104">
        <f>IF(ISNA(VLOOKUP($N43,'Data from Waybill Query'!$A:$M,10,FALSE)),0,VLOOKUP($N43,'Data from Waybill Query'!$A:$M,10,FALSE))</f>
        <v>55202</v>
      </c>
      <c r="K43" s="104">
        <f>IF(ISNA(VLOOKUP($N43,'Data from Waybill Query'!$A:$M,11,FALSE)),0,VLOOKUP($N43,'Data from Waybill Query'!$A:$M,11,FALSE))</f>
        <v>4857080</v>
      </c>
      <c r="L43" s="104">
        <f>IF(ISNA(VLOOKUP($N43,'Data from Waybill Query'!$A:$M,12,FALSE)),0,VLOOKUP($N43,'Data from Waybill Query'!$A:$M,12,FALSE))</f>
        <v>3513</v>
      </c>
      <c r="M43" s="104">
        <f>IF(ISNA(VLOOKUP($N43,'Data from Waybill Query'!$A:$M,13,FALSE)),0,VLOOKUP($N43,'Data from Waybill Query'!$A:$M,13,FALSE))</f>
        <v>3.3242430000000003E-2</v>
      </c>
      <c r="N43" s="104">
        <f t="shared" si="0"/>
        <v>1985240203</v>
      </c>
    </row>
    <row r="44" spans="1:14" x14ac:dyDescent="0.25">
      <c r="A44" s="104">
        <f t="shared" si="2"/>
        <v>198542</v>
      </c>
      <c r="B44" s="32">
        <f>'Data from Waybill Query'!B44</f>
        <v>1985</v>
      </c>
      <c r="C44" s="32" t="str">
        <f>IF('Data from Waybill Query'!C44="00","0",IF('Data from Waybill Query'!C44="01","1",IF('Data from Waybill Query'!C44="XX","2",'Data from Waybill Query'!C44)))</f>
        <v>24</v>
      </c>
      <c r="D44" s="33" t="str">
        <f>'Data from Waybill Query'!D44</f>
        <v>Lumber and Wood Products</v>
      </c>
      <c r="E44" s="33" t="str">
        <f>'Data from Waybill Query'!E44</f>
        <v>L</v>
      </c>
      <c r="F44" s="33" t="str">
        <f>'Data from Waybill Query'!F44</f>
        <v>X</v>
      </c>
      <c r="G44" s="33" t="str">
        <f>'Data from Waybill Query'!G44</f>
        <v>X</v>
      </c>
      <c r="H44" s="104">
        <f>IF(ISNA(VLOOKUP($N44,'Data from Waybill Query'!$A:$M,8,FALSE)),0,VLOOKUP($N44,'Data from Waybill Query'!$A:$M,8,FALSE))</f>
        <v>540073</v>
      </c>
      <c r="I44" s="104">
        <f>IF(ISNA(VLOOKUP($N44,'Data from Waybill Query'!$A:$M,9,FALSE)),0,VLOOKUP($N44,'Data from Waybill Query'!$A:$M,9,FALSE))</f>
        <v>162028</v>
      </c>
      <c r="J44" s="104">
        <f>IF(ISNA(VLOOKUP($N44,'Data from Waybill Query'!$A:$M,10,FALSE)),0,VLOOKUP($N44,'Data from Waybill Query'!$A:$M,10,FALSE))</f>
        <v>357427</v>
      </c>
      <c r="K44" s="104">
        <f>IF(ISNA(VLOOKUP($N44,'Data from Waybill Query'!$A:$M,11,FALSE)),0,VLOOKUP($N44,'Data from Waybill Query'!$A:$M,11,FALSE))</f>
        <v>9520392</v>
      </c>
      <c r="L44" s="104">
        <f>IF(ISNA(VLOOKUP($N44,'Data from Waybill Query'!$A:$M,12,FALSE)),0,VLOOKUP($N44,'Data from Waybill Query'!$A:$M,12,FALSE))</f>
        <v>20583</v>
      </c>
      <c r="M44" s="104">
        <f>IF(ISNA(VLOOKUP($N44,'Data from Waybill Query'!$A:$M,13,FALSE)),0,VLOOKUP($N44,'Data from Waybill Query'!$A:$M,13,FALSE))</f>
        <v>2.623899E-2</v>
      </c>
      <c r="N44" s="104">
        <f t="shared" si="0"/>
        <v>1985240303</v>
      </c>
    </row>
    <row r="45" spans="1:14" x14ac:dyDescent="0.25">
      <c r="A45" s="104">
        <f t="shared" si="2"/>
        <v>198543</v>
      </c>
      <c r="B45" s="32">
        <f>'Data from Waybill Query'!B45</f>
        <v>1985</v>
      </c>
      <c r="C45" s="32" t="str">
        <f>IF('Data from Waybill Query'!C45="00","0",IF('Data from Waybill Query'!C45="01","1",IF('Data from Waybill Query'!C45="XX","2",'Data from Waybill Query'!C45)))</f>
        <v>26</v>
      </c>
      <c r="D45" s="33" t="str">
        <f>'Data from Waybill Query'!D45</f>
        <v>Pulp, Paper and Allied</v>
      </c>
      <c r="E45" s="33" t="str">
        <f>'Data from Waybill Query'!E45</f>
        <v>S</v>
      </c>
      <c r="F45" s="33" t="str">
        <f>'Data from Waybill Query'!F45</f>
        <v>X</v>
      </c>
      <c r="G45" s="33" t="str">
        <f>'Data from Waybill Query'!G45</f>
        <v>X</v>
      </c>
      <c r="H45" s="104">
        <f>IF(ISNA(VLOOKUP($N45,'Data from Waybill Query'!$A:$M,8,FALSE)),0,VLOOKUP($N45,'Data from Waybill Query'!$A:$M,8,FALSE))</f>
        <v>226851</v>
      </c>
      <c r="I45" s="104">
        <f>IF(ISNA(VLOOKUP($N45,'Data from Waybill Query'!$A:$M,9,FALSE)),0,VLOOKUP($N45,'Data from Waybill Query'!$A:$M,9,FALSE))</f>
        <v>265242</v>
      </c>
      <c r="J45" s="104">
        <f>IF(ISNA(VLOOKUP($N45,'Data from Waybill Query'!$A:$M,10,FALSE)),0,VLOOKUP($N45,'Data from Waybill Query'!$A:$M,10,FALSE))</f>
        <v>69935</v>
      </c>
      <c r="K45" s="104">
        <f>IF(ISNA(VLOOKUP($N45,'Data from Waybill Query'!$A:$M,11,FALSE)),0,VLOOKUP($N45,'Data from Waybill Query'!$A:$M,11,FALSE))</f>
        <v>14335602</v>
      </c>
      <c r="L45" s="104">
        <f>IF(ISNA(VLOOKUP($N45,'Data from Waybill Query'!$A:$M,12,FALSE)),0,VLOOKUP($N45,'Data from Waybill Query'!$A:$M,12,FALSE))</f>
        <v>3788</v>
      </c>
      <c r="M45" s="104">
        <f>IF(ISNA(VLOOKUP($N45,'Data from Waybill Query'!$A:$M,13,FALSE)),0,VLOOKUP($N45,'Data from Waybill Query'!$A:$M,13,FALSE))</f>
        <v>5.9886839999999997E-2</v>
      </c>
      <c r="N45" s="104">
        <f t="shared" si="0"/>
        <v>1985260103</v>
      </c>
    </row>
    <row r="46" spans="1:14" x14ac:dyDescent="0.25">
      <c r="A46" s="104">
        <f t="shared" si="2"/>
        <v>198544</v>
      </c>
      <c r="B46" s="32">
        <f>'Data from Waybill Query'!B46</f>
        <v>1985</v>
      </c>
      <c r="C46" s="32" t="str">
        <f>IF('Data from Waybill Query'!C46="00","0",IF('Data from Waybill Query'!C46="01","1",IF('Data from Waybill Query'!C46="XX","2",'Data from Waybill Query'!C46)))</f>
        <v>26</v>
      </c>
      <c r="D46" s="33" t="str">
        <f>'Data from Waybill Query'!D46</f>
        <v>Pulp, Paper and Allied</v>
      </c>
      <c r="E46" s="33" t="str">
        <f>'Data from Waybill Query'!E46</f>
        <v>M</v>
      </c>
      <c r="F46" s="33" t="str">
        <f>'Data from Waybill Query'!F46</f>
        <v>X</v>
      </c>
      <c r="G46" s="33" t="str">
        <f>'Data from Waybill Query'!G46</f>
        <v>X</v>
      </c>
      <c r="H46" s="104">
        <f>IF(ISNA(VLOOKUP($N46,'Data from Waybill Query'!$A:$M,8,FALSE)),0,VLOOKUP($N46,'Data from Waybill Query'!$A:$M,8,FALSE))</f>
        <v>566467</v>
      </c>
      <c r="I46" s="104">
        <f>IF(ISNA(VLOOKUP($N46,'Data from Waybill Query'!$A:$M,9,FALSE)),0,VLOOKUP($N46,'Data from Waybill Query'!$A:$M,9,FALSE))</f>
        <v>288288</v>
      </c>
      <c r="J46" s="104">
        <f>IF(ISNA(VLOOKUP($N46,'Data from Waybill Query'!$A:$M,10,FALSE)),0,VLOOKUP($N46,'Data from Waybill Query'!$A:$M,10,FALSE))</f>
        <v>216776</v>
      </c>
      <c r="K46" s="104">
        <f>IF(ISNA(VLOOKUP($N46,'Data from Waybill Query'!$A:$M,11,FALSE)),0,VLOOKUP($N46,'Data from Waybill Query'!$A:$M,11,FALSE))</f>
        <v>16445980</v>
      </c>
      <c r="L46" s="104">
        <f>IF(ISNA(VLOOKUP($N46,'Data from Waybill Query'!$A:$M,12,FALSE)),0,VLOOKUP($N46,'Data from Waybill Query'!$A:$M,12,FALSE))</f>
        <v>12426</v>
      </c>
      <c r="M46" s="104">
        <f>IF(ISNA(VLOOKUP($N46,'Data from Waybill Query'!$A:$M,13,FALSE)),0,VLOOKUP($N46,'Data from Waybill Query'!$A:$M,13,FALSE))</f>
        <v>4.5586710000000003E-2</v>
      </c>
      <c r="N46" s="104">
        <f t="shared" si="0"/>
        <v>1985260203</v>
      </c>
    </row>
    <row r="47" spans="1:14" x14ac:dyDescent="0.25">
      <c r="A47" s="104">
        <f t="shared" si="2"/>
        <v>198545</v>
      </c>
      <c r="B47" s="32">
        <f>'Data from Waybill Query'!B47</f>
        <v>1985</v>
      </c>
      <c r="C47" s="32" t="str">
        <f>IF('Data from Waybill Query'!C47="00","0",IF('Data from Waybill Query'!C47="01","1",IF('Data from Waybill Query'!C47="XX","2",'Data from Waybill Query'!C47)))</f>
        <v>26</v>
      </c>
      <c r="D47" s="33" t="str">
        <f>'Data from Waybill Query'!D47</f>
        <v>Pulp, Paper and Allied</v>
      </c>
      <c r="E47" s="33" t="str">
        <f>'Data from Waybill Query'!E47</f>
        <v>L</v>
      </c>
      <c r="F47" s="33" t="str">
        <f>'Data from Waybill Query'!F47</f>
        <v>X</v>
      </c>
      <c r="G47" s="33" t="str">
        <f>'Data from Waybill Query'!G47</f>
        <v>X</v>
      </c>
      <c r="H47" s="104">
        <f>IF(ISNA(VLOOKUP($N47,'Data from Waybill Query'!$A:$M,8,FALSE)),0,VLOOKUP($N47,'Data from Waybill Query'!$A:$M,8,FALSE))</f>
        <v>1086915</v>
      </c>
      <c r="I47" s="104">
        <f>IF(ISNA(VLOOKUP($N47,'Data from Waybill Query'!$A:$M,9,FALSE)),0,VLOOKUP($N47,'Data from Waybill Query'!$A:$M,9,FALSE))</f>
        <v>341572</v>
      </c>
      <c r="J47" s="104">
        <f>IF(ISNA(VLOOKUP($N47,'Data from Waybill Query'!$A:$M,10,FALSE)),0,VLOOKUP($N47,'Data from Waybill Query'!$A:$M,10,FALSE))</f>
        <v>533689</v>
      </c>
      <c r="K47" s="104">
        <f>IF(ISNA(VLOOKUP($N47,'Data from Waybill Query'!$A:$M,11,FALSE)),0,VLOOKUP($N47,'Data from Waybill Query'!$A:$M,11,FALSE))</f>
        <v>19867840</v>
      </c>
      <c r="L47" s="104">
        <f>IF(ISNA(VLOOKUP($N47,'Data from Waybill Query'!$A:$M,12,FALSE)),0,VLOOKUP($N47,'Data from Waybill Query'!$A:$M,12,FALSE))</f>
        <v>31112</v>
      </c>
      <c r="M47" s="104">
        <f>IF(ISNA(VLOOKUP($N47,'Data from Waybill Query'!$A:$M,13,FALSE)),0,VLOOKUP($N47,'Data from Waybill Query'!$A:$M,13,FALSE))</f>
        <v>3.4935269999999997E-2</v>
      </c>
      <c r="N47" s="104">
        <f t="shared" si="0"/>
        <v>1985260303</v>
      </c>
    </row>
    <row r="48" spans="1:14" x14ac:dyDescent="0.25">
      <c r="A48" s="104">
        <f t="shared" si="2"/>
        <v>198546</v>
      </c>
      <c r="B48" s="32">
        <f>'Data from Waybill Query'!B48</f>
        <v>1985</v>
      </c>
      <c r="C48" s="32" t="str">
        <f>IF('Data from Waybill Query'!C48="00","0",IF('Data from Waybill Query'!C48="01","1",IF('Data from Waybill Query'!C48="XX","2",'Data from Waybill Query'!C48)))</f>
        <v>28</v>
      </c>
      <c r="D48" s="33" t="str">
        <f>'Data from Waybill Query'!D48</f>
        <v>Chemical</v>
      </c>
      <c r="E48" s="33" t="str">
        <f>'Data from Waybill Query'!E48</f>
        <v>S</v>
      </c>
      <c r="F48" s="33" t="str">
        <f>'Data from Waybill Query'!F48</f>
        <v>X</v>
      </c>
      <c r="G48" s="33" t="str">
        <f>'Data from Waybill Query'!G48</f>
        <v>X</v>
      </c>
      <c r="H48" s="104">
        <f>IF(ISNA(VLOOKUP($N48,'Data from Waybill Query'!$A:$M,8,FALSE)),0,VLOOKUP($N48,'Data from Waybill Query'!$A:$M,8,FALSE))</f>
        <v>615578</v>
      </c>
      <c r="I48" s="104">
        <f>IF(ISNA(VLOOKUP($N48,'Data from Waybill Query'!$A:$M,9,FALSE)),0,VLOOKUP($N48,'Data from Waybill Query'!$A:$M,9,FALSE))</f>
        <v>543099</v>
      </c>
      <c r="J48" s="104">
        <f>IF(ISNA(VLOOKUP($N48,'Data from Waybill Query'!$A:$M,10,FALSE)),0,VLOOKUP($N48,'Data from Waybill Query'!$A:$M,10,FALSE))</f>
        <v>109764</v>
      </c>
      <c r="K48" s="104">
        <f>IF(ISNA(VLOOKUP($N48,'Data from Waybill Query'!$A:$M,11,FALSE)),0,VLOOKUP($N48,'Data from Waybill Query'!$A:$M,11,FALSE))</f>
        <v>46803951</v>
      </c>
      <c r="L48" s="104">
        <f>IF(ISNA(VLOOKUP($N48,'Data from Waybill Query'!$A:$M,12,FALSE)),0,VLOOKUP($N48,'Data from Waybill Query'!$A:$M,12,FALSE))</f>
        <v>9642</v>
      </c>
      <c r="M48" s="104">
        <f>IF(ISNA(VLOOKUP($N48,'Data from Waybill Query'!$A:$M,13,FALSE)),0,VLOOKUP($N48,'Data from Waybill Query'!$A:$M,13,FALSE))</f>
        <v>6.3843399999999995E-2</v>
      </c>
      <c r="N48" s="104">
        <f t="shared" si="0"/>
        <v>1985280103</v>
      </c>
    </row>
    <row r="49" spans="1:14" x14ac:dyDescent="0.25">
      <c r="A49" s="104">
        <f t="shared" si="2"/>
        <v>198547</v>
      </c>
      <c r="B49" s="32">
        <f>'Data from Waybill Query'!B49</f>
        <v>1985</v>
      </c>
      <c r="C49" s="32" t="str">
        <f>IF('Data from Waybill Query'!C49="00","0",IF('Data from Waybill Query'!C49="01","1",IF('Data from Waybill Query'!C49="XX","2",'Data from Waybill Query'!C49)))</f>
        <v>28</v>
      </c>
      <c r="D49" s="33" t="str">
        <f>'Data from Waybill Query'!D49</f>
        <v>Chemical</v>
      </c>
      <c r="E49" s="33" t="str">
        <f>'Data from Waybill Query'!E49</f>
        <v>M</v>
      </c>
      <c r="F49" s="33" t="str">
        <f>'Data from Waybill Query'!F49</f>
        <v>X</v>
      </c>
      <c r="G49" s="33" t="str">
        <f>'Data from Waybill Query'!G49</f>
        <v>X</v>
      </c>
      <c r="H49" s="104">
        <f>IF(ISNA(VLOOKUP($N49,'Data from Waybill Query'!$A:$M,8,FALSE)),0,VLOOKUP($N49,'Data from Waybill Query'!$A:$M,8,FALSE))</f>
        <v>960471</v>
      </c>
      <c r="I49" s="104">
        <f>IF(ISNA(VLOOKUP($N49,'Data from Waybill Query'!$A:$M,9,FALSE)),0,VLOOKUP($N49,'Data from Waybill Query'!$A:$M,9,FALSE))</f>
        <v>349241</v>
      </c>
      <c r="J49" s="104">
        <f>IF(ISNA(VLOOKUP($N49,'Data from Waybill Query'!$A:$M,10,FALSE)),0,VLOOKUP($N49,'Data from Waybill Query'!$A:$M,10,FALSE))</f>
        <v>266218</v>
      </c>
      <c r="K49" s="104">
        <f>IF(ISNA(VLOOKUP($N49,'Data from Waybill Query'!$A:$M,11,FALSE)),0,VLOOKUP($N49,'Data from Waybill Query'!$A:$M,11,FALSE))</f>
        <v>30663560</v>
      </c>
      <c r="L49" s="104">
        <f>IF(ISNA(VLOOKUP($N49,'Data from Waybill Query'!$A:$M,12,FALSE)),0,VLOOKUP($N49,'Data from Waybill Query'!$A:$M,12,FALSE))</f>
        <v>23434</v>
      </c>
      <c r="M49" s="104">
        <f>IF(ISNA(VLOOKUP($N49,'Data from Waybill Query'!$A:$M,13,FALSE)),0,VLOOKUP($N49,'Data from Waybill Query'!$A:$M,13,FALSE))</f>
        <v>4.0986769999999999E-2</v>
      </c>
      <c r="N49" s="104">
        <f t="shared" si="0"/>
        <v>1985280203</v>
      </c>
    </row>
    <row r="50" spans="1:14" x14ac:dyDescent="0.25">
      <c r="A50" s="104">
        <f t="shared" si="2"/>
        <v>198548</v>
      </c>
      <c r="B50" s="32">
        <f>'Data from Waybill Query'!B50</f>
        <v>1985</v>
      </c>
      <c r="C50" s="32" t="str">
        <f>IF('Data from Waybill Query'!C50="00","0",IF('Data from Waybill Query'!C50="01","1",IF('Data from Waybill Query'!C50="XX","2",'Data from Waybill Query'!C50)))</f>
        <v>28</v>
      </c>
      <c r="D50" s="33" t="str">
        <f>'Data from Waybill Query'!D50</f>
        <v>Chemical</v>
      </c>
      <c r="E50" s="33" t="str">
        <f>'Data from Waybill Query'!E50</f>
        <v>L</v>
      </c>
      <c r="F50" s="33" t="str">
        <f>'Data from Waybill Query'!F50</f>
        <v>X</v>
      </c>
      <c r="G50" s="33" t="str">
        <f>'Data from Waybill Query'!G50</f>
        <v>X</v>
      </c>
      <c r="H50" s="104">
        <f>IF(ISNA(VLOOKUP($N50,'Data from Waybill Query'!$A:$M,8,FALSE)),0,VLOOKUP($N50,'Data from Waybill Query'!$A:$M,8,FALSE))</f>
        <v>1879728</v>
      </c>
      <c r="I50" s="104">
        <f>IF(ISNA(VLOOKUP($N50,'Data from Waybill Query'!$A:$M,9,FALSE)),0,VLOOKUP($N50,'Data from Waybill Query'!$A:$M,9,FALSE))</f>
        <v>404860</v>
      </c>
      <c r="J50" s="104">
        <f>IF(ISNA(VLOOKUP($N50,'Data from Waybill Query'!$A:$M,10,FALSE)),0,VLOOKUP($N50,'Data from Waybill Query'!$A:$M,10,FALSE))</f>
        <v>640873</v>
      </c>
      <c r="K50" s="104">
        <f>IF(ISNA(VLOOKUP($N50,'Data from Waybill Query'!$A:$M,11,FALSE)),0,VLOOKUP($N50,'Data from Waybill Query'!$A:$M,11,FALSE))</f>
        <v>35968000</v>
      </c>
      <c r="L50" s="104">
        <f>IF(ISNA(VLOOKUP($N50,'Data from Waybill Query'!$A:$M,12,FALSE)),0,VLOOKUP($N50,'Data from Waybill Query'!$A:$M,12,FALSE))</f>
        <v>56757</v>
      </c>
      <c r="M50" s="104">
        <f>IF(ISNA(VLOOKUP($N50,'Data from Waybill Query'!$A:$M,13,FALSE)),0,VLOOKUP($N50,'Data from Waybill Query'!$A:$M,13,FALSE))</f>
        <v>3.3119019999999999E-2</v>
      </c>
      <c r="N50" s="104">
        <f t="shared" si="0"/>
        <v>1985280303</v>
      </c>
    </row>
    <row r="51" spans="1:14" x14ac:dyDescent="0.25">
      <c r="A51" s="104">
        <f t="shared" si="2"/>
        <v>198549</v>
      </c>
      <c r="B51" s="32">
        <f>'Data from Waybill Query'!B51</f>
        <v>1985</v>
      </c>
      <c r="C51" s="32" t="str">
        <f>IF('Data from Waybill Query'!C51="00","0",IF('Data from Waybill Query'!C51="01","1",IF('Data from Waybill Query'!C51="XX","2",'Data from Waybill Query'!C51)))</f>
        <v>29</v>
      </c>
      <c r="D51" s="33" t="str">
        <f>'Data from Waybill Query'!D51</f>
        <v>Petroleum</v>
      </c>
      <c r="E51" s="33" t="str">
        <f>'Data from Waybill Query'!E51</f>
        <v>S</v>
      </c>
      <c r="F51" s="33" t="str">
        <f>'Data from Waybill Query'!F51</f>
        <v>X</v>
      </c>
      <c r="G51" s="33" t="str">
        <f>'Data from Waybill Query'!G51</f>
        <v>X</v>
      </c>
      <c r="H51" s="104">
        <f>IF(ISNA(VLOOKUP($N51,'Data from Waybill Query'!$A:$M,8,FALSE)),0,VLOOKUP($N51,'Data from Waybill Query'!$A:$M,8,FALSE))</f>
        <v>310339</v>
      </c>
      <c r="I51" s="104">
        <f>IF(ISNA(VLOOKUP($N51,'Data from Waybill Query'!$A:$M,9,FALSE)),0,VLOOKUP($N51,'Data from Waybill Query'!$A:$M,9,FALSE))</f>
        <v>356310</v>
      </c>
      <c r="J51" s="104">
        <f>IF(ISNA(VLOOKUP($N51,'Data from Waybill Query'!$A:$M,10,FALSE)),0,VLOOKUP($N51,'Data from Waybill Query'!$A:$M,10,FALSE))</f>
        <v>85387</v>
      </c>
      <c r="K51" s="104">
        <f>IF(ISNA(VLOOKUP($N51,'Data from Waybill Query'!$A:$M,11,FALSE)),0,VLOOKUP($N51,'Data from Waybill Query'!$A:$M,11,FALSE))</f>
        <v>22900307</v>
      </c>
      <c r="L51" s="104">
        <f>IF(ISNA(VLOOKUP($N51,'Data from Waybill Query'!$A:$M,12,FALSE)),0,VLOOKUP($N51,'Data from Waybill Query'!$A:$M,12,FALSE))</f>
        <v>5356</v>
      </c>
      <c r="M51" s="104">
        <f>IF(ISNA(VLOOKUP($N51,'Data from Waybill Query'!$A:$M,13,FALSE)),0,VLOOKUP($N51,'Data from Waybill Query'!$A:$M,13,FALSE))</f>
        <v>5.79439E-2</v>
      </c>
      <c r="N51" s="104">
        <f t="shared" si="0"/>
        <v>1985290103</v>
      </c>
    </row>
    <row r="52" spans="1:14" x14ac:dyDescent="0.25">
      <c r="A52" s="104">
        <f t="shared" si="2"/>
        <v>198550</v>
      </c>
      <c r="B52" s="32">
        <f>'Data from Waybill Query'!B52</f>
        <v>1985</v>
      </c>
      <c r="C52" s="32" t="str">
        <f>IF('Data from Waybill Query'!C52="00","0",IF('Data from Waybill Query'!C52="01","1",IF('Data from Waybill Query'!C52="XX","2",'Data from Waybill Query'!C52)))</f>
        <v>29</v>
      </c>
      <c r="D52" s="33" t="str">
        <f>'Data from Waybill Query'!D52</f>
        <v>Petroleum</v>
      </c>
      <c r="E52" s="33" t="str">
        <f>'Data from Waybill Query'!E52</f>
        <v>M</v>
      </c>
      <c r="F52" s="33" t="str">
        <f>'Data from Waybill Query'!F52</f>
        <v>X</v>
      </c>
      <c r="G52" s="33" t="str">
        <f>'Data from Waybill Query'!G52</f>
        <v>X</v>
      </c>
      <c r="H52" s="104">
        <f>IF(ISNA(VLOOKUP($N52,'Data from Waybill Query'!$A:$M,8,FALSE)),0,VLOOKUP($N52,'Data from Waybill Query'!$A:$M,8,FALSE))</f>
        <v>274954</v>
      </c>
      <c r="I52" s="104">
        <f>IF(ISNA(VLOOKUP($N52,'Data from Waybill Query'!$A:$M,9,FALSE)),0,VLOOKUP($N52,'Data from Waybill Query'!$A:$M,9,FALSE))</f>
        <v>123806</v>
      </c>
      <c r="J52" s="104">
        <f>IF(ISNA(VLOOKUP($N52,'Data from Waybill Query'!$A:$M,10,FALSE)),0,VLOOKUP($N52,'Data from Waybill Query'!$A:$M,10,FALSE))</f>
        <v>91122</v>
      </c>
      <c r="K52" s="104">
        <f>IF(ISNA(VLOOKUP($N52,'Data from Waybill Query'!$A:$M,11,FALSE)),0,VLOOKUP($N52,'Data from Waybill Query'!$A:$M,11,FALSE))</f>
        <v>8773684</v>
      </c>
      <c r="L52" s="104">
        <f>IF(ISNA(VLOOKUP($N52,'Data from Waybill Query'!$A:$M,12,FALSE)),0,VLOOKUP($N52,'Data from Waybill Query'!$A:$M,12,FALSE))</f>
        <v>6383</v>
      </c>
      <c r="M52" s="104">
        <f>IF(ISNA(VLOOKUP($N52,'Data from Waybill Query'!$A:$M,13,FALSE)),0,VLOOKUP($N52,'Data from Waybill Query'!$A:$M,13,FALSE))</f>
        <v>4.3075429999999998E-2</v>
      </c>
      <c r="N52" s="104">
        <f t="shared" si="0"/>
        <v>1985290203</v>
      </c>
    </row>
    <row r="53" spans="1:14" x14ac:dyDescent="0.25">
      <c r="A53" s="104">
        <f t="shared" si="2"/>
        <v>198551</v>
      </c>
      <c r="B53" s="32">
        <f>'Data from Waybill Query'!B53</f>
        <v>1985</v>
      </c>
      <c r="C53" s="32" t="str">
        <f>IF('Data from Waybill Query'!C53="00","0",IF('Data from Waybill Query'!C53="01","1",IF('Data from Waybill Query'!C53="XX","2",'Data from Waybill Query'!C53)))</f>
        <v>29</v>
      </c>
      <c r="D53" s="33" t="str">
        <f>'Data from Waybill Query'!D53</f>
        <v>Petroleum</v>
      </c>
      <c r="E53" s="33" t="str">
        <f>'Data from Waybill Query'!E53</f>
        <v>L</v>
      </c>
      <c r="F53" s="33" t="str">
        <f>'Data from Waybill Query'!F53</f>
        <v>X</v>
      </c>
      <c r="G53" s="33" t="str">
        <f>'Data from Waybill Query'!G53</f>
        <v>X</v>
      </c>
      <c r="H53" s="104">
        <f>IF(ISNA(VLOOKUP($N53,'Data from Waybill Query'!$A:$M,8,FALSE)),0,VLOOKUP($N53,'Data from Waybill Query'!$A:$M,8,FALSE))</f>
        <v>310525</v>
      </c>
      <c r="I53" s="104">
        <f>IF(ISNA(VLOOKUP($N53,'Data from Waybill Query'!$A:$M,9,FALSE)),0,VLOOKUP($N53,'Data from Waybill Query'!$A:$M,9,FALSE))</f>
        <v>73732</v>
      </c>
      <c r="J53" s="104">
        <f>IF(ISNA(VLOOKUP($N53,'Data from Waybill Query'!$A:$M,10,FALSE)),0,VLOOKUP($N53,'Data from Waybill Query'!$A:$M,10,FALSE))</f>
        <v>116224</v>
      </c>
      <c r="K53" s="104">
        <f>IF(ISNA(VLOOKUP($N53,'Data from Waybill Query'!$A:$M,11,FALSE)),0,VLOOKUP($N53,'Data from Waybill Query'!$A:$M,11,FALSE))</f>
        <v>5356262</v>
      </c>
      <c r="L53" s="104">
        <f>IF(ISNA(VLOOKUP($N53,'Data from Waybill Query'!$A:$M,12,FALSE)),0,VLOOKUP($N53,'Data from Waybill Query'!$A:$M,12,FALSE))</f>
        <v>8427</v>
      </c>
      <c r="M53" s="104">
        <f>IF(ISNA(VLOOKUP($N53,'Data from Waybill Query'!$A:$M,13,FALSE)),0,VLOOKUP($N53,'Data from Waybill Query'!$A:$M,13,FALSE))</f>
        <v>3.6850269999999997E-2</v>
      </c>
      <c r="N53" s="104">
        <f t="shared" si="0"/>
        <v>1985290303</v>
      </c>
    </row>
    <row r="54" spans="1:14" x14ac:dyDescent="0.25">
      <c r="A54" s="104">
        <f t="shared" si="2"/>
        <v>198552</v>
      </c>
      <c r="B54" s="32">
        <f>'Data from Waybill Query'!B54</f>
        <v>1985</v>
      </c>
      <c r="C54" s="32" t="str">
        <f>IF('Data from Waybill Query'!C54="00","0",IF('Data from Waybill Query'!C54="01","1",IF('Data from Waybill Query'!C54="XX","2",'Data from Waybill Query'!C54)))</f>
        <v>32</v>
      </c>
      <c r="D54" s="33" t="str">
        <f>'Data from Waybill Query'!D54</f>
        <v>Stone, Clay and Glass</v>
      </c>
      <c r="E54" s="33" t="str">
        <f>'Data from Waybill Query'!E54</f>
        <v>S</v>
      </c>
      <c r="F54" s="33" t="str">
        <f>'Data from Waybill Query'!F54</f>
        <v>X</v>
      </c>
      <c r="G54" s="33" t="str">
        <f>'Data from Waybill Query'!G54</f>
        <v>X</v>
      </c>
      <c r="H54" s="104">
        <f>IF(ISNA(VLOOKUP($N54,'Data from Waybill Query'!$A:$M,8,FALSE)),0,VLOOKUP($N54,'Data from Waybill Query'!$A:$M,8,FALSE))</f>
        <v>322286</v>
      </c>
      <c r="I54" s="104">
        <f>IF(ISNA(VLOOKUP($N54,'Data from Waybill Query'!$A:$M,9,FALSE)),0,VLOOKUP($N54,'Data from Waybill Query'!$A:$M,9,FALSE))</f>
        <v>323056</v>
      </c>
      <c r="J54" s="104">
        <f>IF(ISNA(VLOOKUP($N54,'Data from Waybill Query'!$A:$M,10,FALSE)),0,VLOOKUP($N54,'Data from Waybill Query'!$A:$M,10,FALSE))</f>
        <v>82788</v>
      </c>
      <c r="K54" s="104">
        <f>IF(ISNA(VLOOKUP($N54,'Data from Waybill Query'!$A:$M,11,FALSE)),0,VLOOKUP($N54,'Data from Waybill Query'!$A:$M,11,FALSE))</f>
        <v>28334513</v>
      </c>
      <c r="L54" s="104">
        <f>IF(ISNA(VLOOKUP($N54,'Data from Waybill Query'!$A:$M,12,FALSE)),0,VLOOKUP($N54,'Data from Waybill Query'!$A:$M,12,FALSE))</f>
        <v>7192</v>
      </c>
      <c r="M54" s="104">
        <f>IF(ISNA(VLOOKUP($N54,'Data from Waybill Query'!$A:$M,13,FALSE)),0,VLOOKUP($N54,'Data from Waybill Query'!$A:$M,13,FALSE))</f>
        <v>4.4808760000000003E-2</v>
      </c>
      <c r="N54" s="104">
        <f t="shared" si="0"/>
        <v>1985320103</v>
      </c>
    </row>
    <row r="55" spans="1:14" x14ac:dyDescent="0.25">
      <c r="A55" s="104">
        <f t="shared" si="2"/>
        <v>198553</v>
      </c>
      <c r="B55" s="32">
        <f>'Data from Waybill Query'!B55</f>
        <v>1985</v>
      </c>
      <c r="C55" s="32" t="str">
        <f>IF('Data from Waybill Query'!C55="00","0",IF('Data from Waybill Query'!C55="01","1",IF('Data from Waybill Query'!C55="XX","2",'Data from Waybill Query'!C55)))</f>
        <v>32</v>
      </c>
      <c r="D55" s="33" t="str">
        <f>'Data from Waybill Query'!D55</f>
        <v>Stone, Clay and Glass</v>
      </c>
      <c r="E55" s="33" t="str">
        <f>'Data from Waybill Query'!E55</f>
        <v>M</v>
      </c>
      <c r="F55" s="33" t="str">
        <f>'Data from Waybill Query'!F55</f>
        <v>X</v>
      </c>
      <c r="G55" s="33" t="str">
        <f>'Data from Waybill Query'!G55</f>
        <v>X</v>
      </c>
      <c r="H55" s="104">
        <f>IF(ISNA(VLOOKUP($N55,'Data from Waybill Query'!$A:$M,8,FALSE)),0,VLOOKUP($N55,'Data from Waybill Query'!$A:$M,8,FALSE))</f>
        <v>231264</v>
      </c>
      <c r="I55" s="104">
        <f>IF(ISNA(VLOOKUP($N55,'Data from Waybill Query'!$A:$M,9,FALSE)),0,VLOOKUP($N55,'Data from Waybill Query'!$A:$M,9,FALSE))</f>
        <v>119758</v>
      </c>
      <c r="J55" s="104">
        <f>IF(ISNA(VLOOKUP($N55,'Data from Waybill Query'!$A:$M,10,FALSE)),0,VLOOKUP($N55,'Data from Waybill Query'!$A:$M,10,FALSE))</f>
        <v>85357</v>
      </c>
      <c r="K55" s="104">
        <f>IF(ISNA(VLOOKUP($N55,'Data from Waybill Query'!$A:$M,11,FALSE)),0,VLOOKUP($N55,'Data from Waybill Query'!$A:$M,11,FALSE))</f>
        <v>9267726</v>
      </c>
      <c r="L55" s="104">
        <f>IF(ISNA(VLOOKUP($N55,'Data from Waybill Query'!$A:$M,12,FALSE)),0,VLOOKUP($N55,'Data from Waybill Query'!$A:$M,12,FALSE))</f>
        <v>6545</v>
      </c>
      <c r="M55" s="104">
        <f>IF(ISNA(VLOOKUP($N55,'Data from Waybill Query'!$A:$M,13,FALSE)),0,VLOOKUP($N55,'Data from Waybill Query'!$A:$M,13,FALSE))</f>
        <v>3.5335110000000003E-2</v>
      </c>
      <c r="N55" s="104">
        <f t="shared" si="0"/>
        <v>1985320203</v>
      </c>
    </row>
    <row r="56" spans="1:14" x14ac:dyDescent="0.25">
      <c r="A56" s="104">
        <f t="shared" si="2"/>
        <v>198554</v>
      </c>
      <c r="B56" s="32">
        <f>'Data from Waybill Query'!B56</f>
        <v>1985</v>
      </c>
      <c r="C56" s="32" t="str">
        <f>IF('Data from Waybill Query'!C56="00","0",IF('Data from Waybill Query'!C56="01","1",IF('Data from Waybill Query'!C56="XX","2",'Data from Waybill Query'!C56)))</f>
        <v>32</v>
      </c>
      <c r="D56" s="33" t="str">
        <f>'Data from Waybill Query'!D56</f>
        <v>Stone, Clay and Glass</v>
      </c>
      <c r="E56" s="33" t="str">
        <f>'Data from Waybill Query'!E56</f>
        <v>L</v>
      </c>
      <c r="F56" s="33" t="str">
        <f>'Data from Waybill Query'!F56</f>
        <v>X</v>
      </c>
      <c r="G56" s="33" t="str">
        <f>'Data from Waybill Query'!G56</f>
        <v>X</v>
      </c>
      <c r="H56" s="104">
        <f>IF(ISNA(VLOOKUP($N56,'Data from Waybill Query'!$A:$M,8,FALSE)),0,VLOOKUP($N56,'Data from Waybill Query'!$A:$M,8,FALSE))</f>
        <v>333232</v>
      </c>
      <c r="I56" s="104">
        <f>IF(ISNA(VLOOKUP($N56,'Data from Waybill Query'!$A:$M,9,FALSE)),0,VLOOKUP($N56,'Data from Waybill Query'!$A:$M,9,FALSE))</f>
        <v>97944</v>
      </c>
      <c r="J56" s="104">
        <f>IF(ISNA(VLOOKUP($N56,'Data from Waybill Query'!$A:$M,10,FALSE)),0,VLOOKUP($N56,'Data from Waybill Query'!$A:$M,10,FALSE))</f>
        <v>163386</v>
      </c>
      <c r="K56" s="104">
        <f>IF(ISNA(VLOOKUP($N56,'Data from Waybill Query'!$A:$M,11,FALSE)),0,VLOOKUP($N56,'Data from Waybill Query'!$A:$M,11,FALSE))</f>
        <v>7077680</v>
      </c>
      <c r="L56" s="104">
        <f>IF(ISNA(VLOOKUP($N56,'Data from Waybill Query'!$A:$M,12,FALSE)),0,VLOOKUP($N56,'Data from Waybill Query'!$A:$M,12,FALSE))</f>
        <v>11952</v>
      </c>
      <c r="M56" s="104">
        <f>IF(ISNA(VLOOKUP($N56,'Data from Waybill Query'!$A:$M,13,FALSE)),0,VLOOKUP($N56,'Data from Waybill Query'!$A:$M,13,FALSE))</f>
        <v>2.78815E-2</v>
      </c>
      <c r="N56" s="104">
        <f t="shared" si="0"/>
        <v>1985320303</v>
      </c>
    </row>
    <row r="57" spans="1:14" x14ac:dyDescent="0.25">
      <c r="A57" s="104">
        <f t="shared" si="2"/>
        <v>198555</v>
      </c>
      <c r="B57" s="32">
        <f>'Data from Waybill Query'!B57</f>
        <v>1985</v>
      </c>
      <c r="C57" s="32" t="str">
        <f>IF('Data from Waybill Query'!C57="00","0",IF('Data from Waybill Query'!C57="01","1",IF('Data from Waybill Query'!C57="XX","2",'Data from Waybill Query'!C57)))</f>
        <v>33</v>
      </c>
      <c r="D57" s="33" t="str">
        <f>'Data from Waybill Query'!D57</f>
        <v>Primary Metal Products</v>
      </c>
      <c r="E57" s="33" t="str">
        <f>'Data from Waybill Query'!E57</f>
        <v>S</v>
      </c>
      <c r="F57" s="33" t="str">
        <f>'Data from Waybill Query'!F57</f>
        <v>X</v>
      </c>
      <c r="G57" s="33" t="str">
        <f>'Data from Waybill Query'!G57</f>
        <v>X</v>
      </c>
      <c r="H57" s="104">
        <f>IF(ISNA(VLOOKUP($N57,'Data from Waybill Query'!$A:$M,8,FALSE)),0,VLOOKUP($N57,'Data from Waybill Query'!$A:$M,8,FALSE))</f>
        <v>206754</v>
      </c>
      <c r="I57" s="104">
        <f>IF(ISNA(VLOOKUP($N57,'Data from Waybill Query'!$A:$M,9,FALSE)),0,VLOOKUP($N57,'Data from Waybill Query'!$A:$M,9,FALSE))</f>
        <v>200841</v>
      </c>
      <c r="J57" s="104">
        <f>IF(ISNA(VLOOKUP($N57,'Data from Waybill Query'!$A:$M,10,FALSE)),0,VLOOKUP($N57,'Data from Waybill Query'!$A:$M,10,FALSE))</f>
        <v>48173</v>
      </c>
      <c r="K57" s="104">
        <f>IF(ISNA(VLOOKUP($N57,'Data from Waybill Query'!$A:$M,11,FALSE)),0,VLOOKUP($N57,'Data from Waybill Query'!$A:$M,11,FALSE))</f>
        <v>16073103</v>
      </c>
      <c r="L57" s="104">
        <f>IF(ISNA(VLOOKUP($N57,'Data from Waybill Query'!$A:$M,12,FALSE)),0,VLOOKUP($N57,'Data from Waybill Query'!$A:$M,12,FALSE))</f>
        <v>3948</v>
      </c>
      <c r="M57" s="104">
        <f>IF(ISNA(VLOOKUP($N57,'Data from Waybill Query'!$A:$M,13,FALSE)),0,VLOOKUP($N57,'Data from Waybill Query'!$A:$M,13,FALSE))</f>
        <v>5.2364290000000001E-2</v>
      </c>
      <c r="N57" s="104">
        <f t="shared" si="0"/>
        <v>1985330103</v>
      </c>
    </row>
    <row r="58" spans="1:14" x14ac:dyDescent="0.25">
      <c r="A58" s="104">
        <f t="shared" si="2"/>
        <v>198556</v>
      </c>
      <c r="B58" s="32">
        <f>'Data from Waybill Query'!B58</f>
        <v>1985</v>
      </c>
      <c r="C58" s="32" t="str">
        <f>IF('Data from Waybill Query'!C58="00","0",IF('Data from Waybill Query'!C58="01","1",IF('Data from Waybill Query'!C58="XX","2",'Data from Waybill Query'!C58)))</f>
        <v>33</v>
      </c>
      <c r="D58" s="33" t="str">
        <f>'Data from Waybill Query'!D58</f>
        <v>Primary Metal Products</v>
      </c>
      <c r="E58" s="33" t="str">
        <f>'Data from Waybill Query'!E58</f>
        <v>M</v>
      </c>
      <c r="F58" s="33" t="str">
        <f>'Data from Waybill Query'!F58</f>
        <v>X</v>
      </c>
      <c r="G58" s="33" t="str">
        <f>'Data from Waybill Query'!G58</f>
        <v>X</v>
      </c>
      <c r="H58" s="104">
        <f>IF(ISNA(VLOOKUP($N58,'Data from Waybill Query'!$A:$M,8,FALSE)),0,VLOOKUP($N58,'Data from Waybill Query'!$A:$M,8,FALSE))</f>
        <v>211980</v>
      </c>
      <c r="I58" s="104">
        <f>IF(ISNA(VLOOKUP($N58,'Data from Waybill Query'!$A:$M,9,FALSE)),0,VLOOKUP($N58,'Data from Waybill Query'!$A:$M,9,FALSE))</f>
        <v>104466</v>
      </c>
      <c r="J58" s="104">
        <f>IF(ISNA(VLOOKUP($N58,'Data from Waybill Query'!$A:$M,10,FALSE)),0,VLOOKUP($N58,'Data from Waybill Query'!$A:$M,10,FALSE))</f>
        <v>77881</v>
      </c>
      <c r="K58" s="104">
        <f>IF(ISNA(VLOOKUP($N58,'Data from Waybill Query'!$A:$M,11,FALSE)),0,VLOOKUP($N58,'Data from Waybill Query'!$A:$M,11,FALSE))</f>
        <v>8041074</v>
      </c>
      <c r="L58" s="104">
        <f>IF(ISNA(VLOOKUP($N58,'Data from Waybill Query'!$A:$M,12,FALSE)),0,VLOOKUP($N58,'Data from Waybill Query'!$A:$M,12,FALSE))</f>
        <v>6012</v>
      </c>
      <c r="M58" s="104">
        <f>IF(ISNA(VLOOKUP($N58,'Data from Waybill Query'!$A:$M,13,FALSE)),0,VLOOKUP($N58,'Data from Waybill Query'!$A:$M,13,FALSE))</f>
        <v>3.5258780000000003E-2</v>
      </c>
      <c r="N58" s="104">
        <f t="shared" si="0"/>
        <v>1985330203</v>
      </c>
    </row>
    <row r="59" spans="1:14" x14ac:dyDescent="0.25">
      <c r="A59" s="104">
        <f t="shared" si="2"/>
        <v>198557</v>
      </c>
      <c r="B59" s="32">
        <f>'Data from Waybill Query'!B59</f>
        <v>1985</v>
      </c>
      <c r="C59" s="32" t="str">
        <f>IF('Data from Waybill Query'!C59="00","0",IF('Data from Waybill Query'!C59="01","1",IF('Data from Waybill Query'!C59="XX","2",'Data from Waybill Query'!C59)))</f>
        <v>33</v>
      </c>
      <c r="D59" s="33" t="str">
        <f>'Data from Waybill Query'!D59</f>
        <v>Primary Metal Products</v>
      </c>
      <c r="E59" s="33" t="str">
        <f>'Data from Waybill Query'!E59</f>
        <v>L</v>
      </c>
      <c r="F59" s="33" t="str">
        <f>'Data from Waybill Query'!F59</f>
        <v>X</v>
      </c>
      <c r="G59" s="33" t="str">
        <f>'Data from Waybill Query'!G59</f>
        <v>X</v>
      </c>
      <c r="H59" s="104">
        <f>IF(ISNA(VLOOKUP($N59,'Data from Waybill Query'!$A:$M,8,FALSE)),0,VLOOKUP($N59,'Data from Waybill Query'!$A:$M,8,FALSE))</f>
        <v>339848</v>
      </c>
      <c r="I59" s="104">
        <f>IF(ISNA(VLOOKUP($N59,'Data from Waybill Query'!$A:$M,9,FALSE)),0,VLOOKUP($N59,'Data from Waybill Query'!$A:$M,9,FALSE))</f>
        <v>88992</v>
      </c>
      <c r="J59" s="104">
        <f>IF(ISNA(VLOOKUP($N59,'Data from Waybill Query'!$A:$M,10,FALSE)),0,VLOOKUP($N59,'Data from Waybill Query'!$A:$M,10,FALSE))</f>
        <v>148656</v>
      </c>
      <c r="K59" s="104">
        <f>IF(ISNA(VLOOKUP($N59,'Data from Waybill Query'!$A:$M,11,FALSE)),0,VLOOKUP($N59,'Data from Waybill Query'!$A:$M,11,FALSE))</f>
        <v>6618412</v>
      </c>
      <c r="L59" s="104">
        <f>IF(ISNA(VLOOKUP($N59,'Data from Waybill Query'!$A:$M,12,FALSE)),0,VLOOKUP($N59,'Data from Waybill Query'!$A:$M,12,FALSE))</f>
        <v>11006</v>
      </c>
      <c r="M59" s="104">
        <f>IF(ISNA(VLOOKUP($N59,'Data from Waybill Query'!$A:$M,13,FALSE)),0,VLOOKUP($N59,'Data from Waybill Query'!$A:$M,13,FALSE))</f>
        <v>3.0878240000000001E-2</v>
      </c>
      <c r="N59" s="104">
        <f t="shared" si="0"/>
        <v>1985330303</v>
      </c>
    </row>
    <row r="60" spans="1:14" x14ac:dyDescent="0.25">
      <c r="A60" s="104">
        <f t="shared" si="2"/>
        <v>198558</v>
      </c>
      <c r="B60" s="32">
        <f>'Data from Waybill Query'!B60</f>
        <v>1985</v>
      </c>
      <c r="C60" s="32" t="str">
        <f>IF('Data from Waybill Query'!C60="00","0",IF('Data from Waybill Query'!C60="01","1",IF('Data from Waybill Query'!C60="XX","2",'Data from Waybill Query'!C60)))</f>
        <v>37</v>
      </c>
      <c r="D60" s="33" t="str">
        <f>'Data from Waybill Query'!D60</f>
        <v>Transportation Equipment</v>
      </c>
      <c r="E60" s="33" t="str">
        <f>'Data from Waybill Query'!E60</f>
        <v>S</v>
      </c>
      <c r="F60" s="33" t="str">
        <f>'Data from Waybill Query'!F60</f>
        <v>X</v>
      </c>
      <c r="G60" s="33" t="str">
        <f>'Data from Waybill Query'!G60</f>
        <v>X</v>
      </c>
      <c r="H60" s="104">
        <f>IF(ISNA(VLOOKUP($N60,'Data from Waybill Query'!$A:$M,8,FALSE)),0,VLOOKUP($N60,'Data from Waybill Query'!$A:$M,8,FALSE))</f>
        <v>268770</v>
      </c>
      <c r="I60" s="104">
        <f>IF(ISNA(VLOOKUP($N60,'Data from Waybill Query'!$A:$M,9,FALSE)),0,VLOOKUP($N60,'Data from Waybill Query'!$A:$M,9,FALSE))</f>
        <v>229330</v>
      </c>
      <c r="J60" s="104">
        <f>IF(ISNA(VLOOKUP($N60,'Data from Waybill Query'!$A:$M,10,FALSE)),0,VLOOKUP($N60,'Data from Waybill Query'!$A:$M,10,FALSE))</f>
        <v>63492</v>
      </c>
      <c r="K60" s="104">
        <f>IF(ISNA(VLOOKUP($N60,'Data from Waybill Query'!$A:$M,11,FALSE)),0,VLOOKUP($N60,'Data from Waybill Query'!$A:$M,11,FALSE))</f>
        <v>5419715</v>
      </c>
      <c r="L60" s="104">
        <f>IF(ISNA(VLOOKUP($N60,'Data from Waybill Query'!$A:$M,12,FALSE)),0,VLOOKUP($N60,'Data from Waybill Query'!$A:$M,12,FALSE))</f>
        <v>1469</v>
      </c>
      <c r="M60" s="104">
        <f>IF(ISNA(VLOOKUP($N60,'Data from Waybill Query'!$A:$M,13,FALSE)),0,VLOOKUP($N60,'Data from Waybill Query'!$A:$M,13,FALSE))</f>
        <v>0.18295739999999999</v>
      </c>
      <c r="N60" s="104">
        <f t="shared" si="0"/>
        <v>1985370103</v>
      </c>
    </row>
    <row r="61" spans="1:14" x14ac:dyDescent="0.25">
      <c r="A61" s="104">
        <f t="shared" si="2"/>
        <v>198559</v>
      </c>
      <c r="B61" s="32">
        <f>'Data from Waybill Query'!B61</f>
        <v>1985</v>
      </c>
      <c r="C61" s="32" t="str">
        <f>IF('Data from Waybill Query'!C61="00","0",IF('Data from Waybill Query'!C61="01","1",IF('Data from Waybill Query'!C61="XX","2",'Data from Waybill Query'!C61)))</f>
        <v>37</v>
      </c>
      <c r="D61" s="33" t="str">
        <f>'Data from Waybill Query'!D61</f>
        <v>Transportation Equipment</v>
      </c>
      <c r="E61" s="33" t="str">
        <f>'Data from Waybill Query'!E61</f>
        <v>M</v>
      </c>
      <c r="F61" s="33" t="str">
        <f>'Data from Waybill Query'!F61</f>
        <v>X</v>
      </c>
      <c r="G61" s="33" t="str">
        <f>'Data from Waybill Query'!G61</f>
        <v>X</v>
      </c>
      <c r="H61" s="104">
        <f>IF(ISNA(VLOOKUP($N61,'Data from Waybill Query'!$A:$M,8,FALSE)),0,VLOOKUP($N61,'Data from Waybill Query'!$A:$M,8,FALSE))</f>
        <v>872823</v>
      </c>
      <c r="I61" s="104">
        <f>IF(ISNA(VLOOKUP($N61,'Data from Waybill Query'!$A:$M,9,FALSE)),0,VLOOKUP($N61,'Data from Waybill Query'!$A:$M,9,FALSE))</f>
        <v>430403</v>
      </c>
      <c r="J61" s="104">
        <f>IF(ISNA(VLOOKUP($N61,'Data from Waybill Query'!$A:$M,10,FALSE)),0,VLOOKUP($N61,'Data from Waybill Query'!$A:$M,10,FALSE))</f>
        <v>324405</v>
      </c>
      <c r="K61" s="104">
        <f>IF(ISNA(VLOOKUP($N61,'Data from Waybill Query'!$A:$M,11,FALSE)),0,VLOOKUP($N61,'Data from Waybill Query'!$A:$M,11,FALSE))</f>
        <v>10040580</v>
      </c>
      <c r="L61" s="104">
        <f>IF(ISNA(VLOOKUP($N61,'Data from Waybill Query'!$A:$M,12,FALSE)),0,VLOOKUP($N61,'Data from Waybill Query'!$A:$M,12,FALSE))</f>
        <v>7555</v>
      </c>
      <c r="M61" s="104">
        <f>IF(ISNA(VLOOKUP($N61,'Data from Waybill Query'!$A:$M,13,FALSE)),0,VLOOKUP($N61,'Data from Waybill Query'!$A:$M,13,FALSE))</f>
        <v>0.115522</v>
      </c>
      <c r="N61" s="104">
        <f t="shared" si="0"/>
        <v>1985370203</v>
      </c>
    </row>
    <row r="62" spans="1:14" x14ac:dyDescent="0.25">
      <c r="A62" s="104">
        <f t="shared" si="2"/>
        <v>198560</v>
      </c>
      <c r="B62" s="32">
        <f>'Data from Waybill Query'!B62</f>
        <v>1985</v>
      </c>
      <c r="C62" s="32" t="str">
        <f>IF('Data from Waybill Query'!C62="00","0",IF('Data from Waybill Query'!C62="01","1",IF('Data from Waybill Query'!C62="XX","2",'Data from Waybill Query'!C62)))</f>
        <v>37</v>
      </c>
      <c r="D62" s="33" t="str">
        <f>'Data from Waybill Query'!D62</f>
        <v>Transportation Equipment</v>
      </c>
      <c r="E62" s="33" t="str">
        <f>'Data from Waybill Query'!E62</f>
        <v>L</v>
      </c>
      <c r="F62" s="33" t="str">
        <f>'Data from Waybill Query'!F62</f>
        <v>X</v>
      </c>
      <c r="G62" s="33" t="str">
        <f>'Data from Waybill Query'!G62</f>
        <v>X</v>
      </c>
      <c r="H62" s="104">
        <f>IF(ISNA(VLOOKUP($N62,'Data from Waybill Query'!$A:$M,8,FALSE)),0,VLOOKUP($N62,'Data from Waybill Query'!$A:$M,8,FALSE))</f>
        <v>1738826</v>
      </c>
      <c r="I62" s="104">
        <f>IF(ISNA(VLOOKUP($N62,'Data from Waybill Query'!$A:$M,9,FALSE)),0,VLOOKUP($N62,'Data from Waybill Query'!$A:$M,9,FALSE))</f>
        <v>412333</v>
      </c>
      <c r="J62" s="104">
        <f>IF(ISNA(VLOOKUP($N62,'Data from Waybill Query'!$A:$M,10,FALSE)),0,VLOOKUP($N62,'Data from Waybill Query'!$A:$M,10,FALSE))</f>
        <v>721907</v>
      </c>
      <c r="K62" s="104">
        <f>IF(ISNA(VLOOKUP($N62,'Data from Waybill Query'!$A:$M,11,FALSE)),0,VLOOKUP($N62,'Data from Waybill Query'!$A:$M,11,FALSE))</f>
        <v>9399930</v>
      </c>
      <c r="L62" s="104">
        <f>IF(ISNA(VLOOKUP($N62,'Data from Waybill Query'!$A:$M,12,FALSE)),0,VLOOKUP($N62,'Data from Waybill Query'!$A:$M,12,FALSE))</f>
        <v>16348</v>
      </c>
      <c r="M62" s="104">
        <f>IF(ISNA(VLOOKUP($N62,'Data from Waybill Query'!$A:$M,13,FALSE)),0,VLOOKUP($N62,'Data from Waybill Query'!$A:$M,13,FALSE))</f>
        <v>0.1063605</v>
      </c>
      <c r="N62" s="104">
        <f t="shared" si="0"/>
        <v>1985370303</v>
      </c>
    </row>
    <row r="63" spans="1:14" x14ac:dyDescent="0.25">
      <c r="A63" s="104">
        <f t="shared" si="2"/>
        <v>198561</v>
      </c>
      <c r="B63" s="32">
        <f>'Data from Waybill Query'!B63</f>
        <v>1985</v>
      </c>
      <c r="C63" s="32" t="str">
        <f>IF('Data from Waybill Query'!C63="00","0",IF('Data from Waybill Query'!C63="01","1",IF('Data from Waybill Query'!C63="XX","2",'Data from Waybill Query'!C63)))</f>
        <v>40</v>
      </c>
      <c r="D63" s="33" t="str">
        <f>'Data from Waybill Query'!D63</f>
        <v>Waste and Scrap</v>
      </c>
      <c r="E63" s="33" t="str">
        <f>'Data from Waybill Query'!E63</f>
        <v>S</v>
      </c>
      <c r="F63" s="33" t="str">
        <f>'Data from Waybill Query'!F63</f>
        <v>X</v>
      </c>
      <c r="G63" s="33" t="str">
        <f>'Data from Waybill Query'!G63</f>
        <v>X</v>
      </c>
      <c r="H63" s="104">
        <f>IF(ISNA(VLOOKUP($N63,'Data from Waybill Query'!$A:$M,8,FALSE)),0,VLOOKUP($N63,'Data from Waybill Query'!$A:$M,8,FALSE))</f>
        <v>260245</v>
      </c>
      <c r="I63" s="104">
        <f>IF(ISNA(VLOOKUP($N63,'Data from Waybill Query'!$A:$M,9,FALSE)),0,VLOOKUP($N63,'Data from Waybill Query'!$A:$M,9,FALSE))</f>
        <v>338923</v>
      </c>
      <c r="J63" s="104">
        <f>IF(ISNA(VLOOKUP($N63,'Data from Waybill Query'!$A:$M,10,FALSE)),0,VLOOKUP($N63,'Data from Waybill Query'!$A:$M,10,FALSE))</f>
        <v>62023</v>
      </c>
      <c r="K63" s="104">
        <f>IF(ISNA(VLOOKUP($N63,'Data from Waybill Query'!$A:$M,11,FALSE)),0,VLOOKUP($N63,'Data from Waybill Query'!$A:$M,11,FALSE))</f>
        <v>20967245</v>
      </c>
      <c r="L63" s="104">
        <f>IF(ISNA(VLOOKUP($N63,'Data from Waybill Query'!$A:$M,12,FALSE)),0,VLOOKUP($N63,'Data from Waybill Query'!$A:$M,12,FALSE))</f>
        <v>3868</v>
      </c>
      <c r="M63" s="104">
        <f>IF(ISNA(VLOOKUP($N63,'Data from Waybill Query'!$A:$M,13,FALSE)),0,VLOOKUP($N63,'Data from Waybill Query'!$A:$M,13,FALSE))</f>
        <v>6.7285189999999995E-2</v>
      </c>
      <c r="N63" s="104">
        <f t="shared" si="0"/>
        <v>1985400103</v>
      </c>
    </row>
    <row r="64" spans="1:14" x14ac:dyDescent="0.25">
      <c r="A64" s="104">
        <f t="shared" si="2"/>
        <v>198562</v>
      </c>
      <c r="B64" s="32">
        <f>'Data from Waybill Query'!B64</f>
        <v>1985</v>
      </c>
      <c r="C64" s="32" t="str">
        <f>IF('Data from Waybill Query'!C64="00","0",IF('Data from Waybill Query'!C64="01","1",IF('Data from Waybill Query'!C64="XX","2",'Data from Waybill Query'!C64)))</f>
        <v>40</v>
      </c>
      <c r="D64" s="33" t="str">
        <f>'Data from Waybill Query'!D64</f>
        <v>Waste and Scrap</v>
      </c>
      <c r="E64" s="33" t="str">
        <f>'Data from Waybill Query'!E64</f>
        <v>M</v>
      </c>
      <c r="F64" s="33" t="str">
        <f>'Data from Waybill Query'!F64</f>
        <v>X</v>
      </c>
      <c r="G64" s="33" t="str">
        <f>'Data from Waybill Query'!G64</f>
        <v>X</v>
      </c>
      <c r="H64" s="104">
        <f>IF(ISNA(VLOOKUP($N64,'Data from Waybill Query'!$A:$M,8,FALSE)),0,VLOOKUP($N64,'Data from Waybill Query'!$A:$M,8,FALSE))</f>
        <v>104823</v>
      </c>
      <c r="I64" s="104">
        <f>IF(ISNA(VLOOKUP($N64,'Data from Waybill Query'!$A:$M,9,FALSE)),0,VLOOKUP($N64,'Data from Waybill Query'!$A:$M,9,FALSE))</f>
        <v>65990</v>
      </c>
      <c r="J64" s="104">
        <f>IF(ISNA(VLOOKUP($N64,'Data from Waybill Query'!$A:$M,10,FALSE)),0,VLOOKUP($N64,'Data from Waybill Query'!$A:$M,10,FALSE))</f>
        <v>46527</v>
      </c>
      <c r="K64" s="104">
        <f>IF(ISNA(VLOOKUP($N64,'Data from Waybill Query'!$A:$M,11,FALSE)),0,VLOOKUP($N64,'Data from Waybill Query'!$A:$M,11,FALSE))</f>
        <v>3984024</v>
      </c>
      <c r="L64" s="104">
        <f>IF(ISNA(VLOOKUP($N64,'Data from Waybill Query'!$A:$M,12,FALSE)),0,VLOOKUP($N64,'Data from Waybill Query'!$A:$M,12,FALSE))</f>
        <v>2806</v>
      </c>
      <c r="M64" s="104">
        <f>IF(ISNA(VLOOKUP($N64,'Data from Waybill Query'!$A:$M,13,FALSE)),0,VLOOKUP($N64,'Data from Waybill Query'!$A:$M,13,FALSE))</f>
        <v>3.7357939999999999E-2</v>
      </c>
      <c r="N64" s="104">
        <f t="shared" si="0"/>
        <v>1985400203</v>
      </c>
    </row>
    <row r="65" spans="1:14" x14ac:dyDescent="0.25">
      <c r="A65" s="104">
        <f t="shared" si="2"/>
        <v>198563</v>
      </c>
      <c r="B65" s="32">
        <f>'Data from Waybill Query'!B65</f>
        <v>1985</v>
      </c>
      <c r="C65" s="32" t="str">
        <f>IF('Data from Waybill Query'!C65="00","0",IF('Data from Waybill Query'!C65="01","1",IF('Data from Waybill Query'!C65="XX","2",'Data from Waybill Query'!C65)))</f>
        <v>40</v>
      </c>
      <c r="D65" s="33" t="str">
        <f>'Data from Waybill Query'!D65</f>
        <v>Waste and Scrap</v>
      </c>
      <c r="E65" s="33" t="str">
        <f>'Data from Waybill Query'!E65</f>
        <v>L</v>
      </c>
      <c r="F65" s="33" t="str">
        <f>'Data from Waybill Query'!F65</f>
        <v>X</v>
      </c>
      <c r="G65" s="33" t="str">
        <f>'Data from Waybill Query'!G65</f>
        <v>X</v>
      </c>
      <c r="H65" s="104">
        <f>IF(ISNA(VLOOKUP($N65,'Data from Waybill Query'!$A:$M,8,FALSE)),0,VLOOKUP($N65,'Data from Waybill Query'!$A:$M,8,FALSE))</f>
        <v>85366</v>
      </c>
      <c r="I65" s="104">
        <f>IF(ISNA(VLOOKUP($N65,'Data from Waybill Query'!$A:$M,9,FALSE)),0,VLOOKUP($N65,'Data from Waybill Query'!$A:$M,9,FALSE))</f>
        <v>31012</v>
      </c>
      <c r="J65" s="104">
        <f>IF(ISNA(VLOOKUP($N65,'Data from Waybill Query'!$A:$M,10,FALSE)),0,VLOOKUP($N65,'Data from Waybill Query'!$A:$M,10,FALSE))</f>
        <v>49151</v>
      </c>
      <c r="K65" s="104">
        <f>IF(ISNA(VLOOKUP($N65,'Data from Waybill Query'!$A:$M,11,FALSE)),0,VLOOKUP($N65,'Data from Waybill Query'!$A:$M,11,FALSE))</f>
        <v>1724888</v>
      </c>
      <c r="L65" s="104">
        <f>IF(ISNA(VLOOKUP($N65,'Data from Waybill Query'!$A:$M,12,FALSE)),0,VLOOKUP($N65,'Data from Waybill Query'!$A:$M,12,FALSE))</f>
        <v>2695</v>
      </c>
      <c r="M65" s="104">
        <f>IF(ISNA(VLOOKUP($N65,'Data from Waybill Query'!$A:$M,13,FALSE)),0,VLOOKUP($N65,'Data from Waybill Query'!$A:$M,13,FALSE))</f>
        <v>3.1670150000000001E-2</v>
      </c>
      <c r="N65" s="104">
        <f t="shared" si="0"/>
        <v>1985400303</v>
      </c>
    </row>
    <row r="66" spans="1:14" x14ac:dyDescent="0.25">
      <c r="A66" s="104">
        <f t="shared" ref="A66:A102" si="3">$B66*100+MOD(ROW($B66)-ROW($B$1208),67)</f>
        <v>198564</v>
      </c>
      <c r="B66" s="32">
        <f>'Data from Waybill Query'!B66</f>
        <v>1985</v>
      </c>
      <c r="C66" s="32" t="str">
        <f>IF('Data from Waybill Query'!C66="00","0",IF('Data from Waybill Query'!C66="01","1",IF('Data from Waybill Query'!C66="XX","2",'Data from Waybill Query'!C66)))</f>
        <v>99</v>
      </c>
      <c r="D66" s="33" t="str">
        <f>'Data from Waybill Query'!D66</f>
        <v>All Other</v>
      </c>
      <c r="E66" s="33" t="str">
        <f>'Data from Waybill Query'!E66</f>
        <v>S</v>
      </c>
      <c r="F66" s="33" t="str">
        <f>'Data from Waybill Query'!F66</f>
        <v>X</v>
      </c>
      <c r="G66" s="33" t="str">
        <f>'Data from Waybill Query'!G66</f>
        <v>X</v>
      </c>
      <c r="H66" s="104">
        <f>IF(ISNA(VLOOKUP($N66,'Data from Waybill Query'!$A:$M,8,FALSE)),0,VLOOKUP($N66,'Data from Waybill Query'!$A:$M,8,FALSE))</f>
        <v>74513</v>
      </c>
      <c r="I66" s="104">
        <f>IF(ISNA(VLOOKUP($N66,'Data from Waybill Query'!$A:$M,9,FALSE)),0,VLOOKUP($N66,'Data from Waybill Query'!$A:$M,9,FALSE))</f>
        <v>94345</v>
      </c>
      <c r="J66" s="104">
        <f>IF(ISNA(VLOOKUP($N66,'Data from Waybill Query'!$A:$M,10,FALSE)),0,VLOOKUP($N66,'Data from Waybill Query'!$A:$M,10,FALSE))</f>
        <v>24645</v>
      </c>
      <c r="K66" s="104">
        <f>IF(ISNA(VLOOKUP($N66,'Data from Waybill Query'!$A:$M,11,FALSE)),0,VLOOKUP($N66,'Data from Waybill Query'!$A:$M,11,FALSE))</f>
        <v>4118099</v>
      </c>
      <c r="L66" s="104">
        <f>IF(ISNA(VLOOKUP($N66,'Data from Waybill Query'!$A:$M,12,FALSE)),0,VLOOKUP($N66,'Data from Waybill Query'!$A:$M,12,FALSE))</f>
        <v>1054</v>
      </c>
      <c r="M66" s="104">
        <f>IF(ISNA(VLOOKUP($N66,'Data from Waybill Query'!$A:$M,13,FALSE)),0,VLOOKUP($N66,'Data from Waybill Query'!$A:$M,13,FALSE))</f>
        <v>7.0714449999999998E-2</v>
      </c>
      <c r="N66" s="104">
        <f t="shared" ref="N66:N129" si="4">1000000*B66+10000*C66+100*IF(LEFT(E66,1)="S",1,IF(E66="M",2,IF(E66="L",3,4)))+10*IF(F66="P",1,0)+IF(G66="S",1,IF(G66="M",2,3))</f>
        <v>1985990103</v>
      </c>
    </row>
    <row r="67" spans="1:14" x14ac:dyDescent="0.25">
      <c r="A67" s="104">
        <f t="shared" si="3"/>
        <v>198565</v>
      </c>
      <c r="B67" s="32">
        <f>'Data from Waybill Query'!B67</f>
        <v>1985</v>
      </c>
      <c r="C67" s="32" t="str">
        <f>IF('Data from Waybill Query'!C67="00","0",IF('Data from Waybill Query'!C67="01","1",IF('Data from Waybill Query'!C67="XX","2",'Data from Waybill Query'!C67)))</f>
        <v>99</v>
      </c>
      <c r="D67" s="33" t="str">
        <f>'Data from Waybill Query'!D67</f>
        <v>All Other</v>
      </c>
      <c r="E67" s="33" t="str">
        <f>'Data from Waybill Query'!E67</f>
        <v>M</v>
      </c>
      <c r="F67" s="33" t="str">
        <f>'Data from Waybill Query'!F67</f>
        <v>X</v>
      </c>
      <c r="G67" s="33" t="str">
        <f>'Data from Waybill Query'!G67</f>
        <v>X</v>
      </c>
      <c r="H67" s="104">
        <f>IF(ISNA(VLOOKUP($N67,'Data from Waybill Query'!$A:$M,8,FALSE)),0,VLOOKUP($N67,'Data from Waybill Query'!$A:$M,8,FALSE))</f>
        <v>105588</v>
      </c>
      <c r="I67" s="104">
        <f>IF(ISNA(VLOOKUP($N67,'Data from Waybill Query'!$A:$M,9,FALSE)),0,VLOOKUP($N67,'Data from Waybill Query'!$A:$M,9,FALSE))</f>
        <v>67647</v>
      </c>
      <c r="J67" s="104">
        <f>IF(ISNA(VLOOKUP($N67,'Data from Waybill Query'!$A:$M,10,FALSE)),0,VLOOKUP($N67,'Data from Waybill Query'!$A:$M,10,FALSE))</f>
        <v>51009</v>
      </c>
      <c r="K67" s="104">
        <f>IF(ISNA(VLOOKUP($N67,'Data from Waybill Query'!$A:$M,11,FALSE)),0,VLOOKUP($N67,'Data from Waybill Query'!$A:$M,11,FALSE))</f>
        <v>1539817</v>
      </c>
      <c r="L67" s="104">
        <f>IF(ISNA(VLOOKUP($N67,'Data from Waybill Query'!$A:$M,12,FALSE)),0,VLOOKUP($N67,'Data from Waybill Query'!$A:$M,12,FALSE))</f>
        <v>1167</v>
      </c>
      <c r="M67" s="104">
        <f>IF(ISNA(VLOOKUP($N67,'Data from Waybill Query'!$A:$M,13,FALSE)),0,VLOOKUP($N67,'Data from Waybill Query'!$A:$M,13,FALSE))</f>
        <v>9.0478329999999996E-2</v>
      </c>
      <c r="N67" s="104">
        <f t="shared" si="4"/>
        <v>1985990203</v>
      </c>
    </row>
    <row r="68" spans="1:14" x14ac:dyDescent="0.25">
      <c r="A68" s="104">
        <f t="shared" si="3"/>
        <v>198566</v>
      </c>
      <c r="B68" s="32">
        <f>'Data from Waybill Query'!B68</f>
        <v>1985</v>
      </c>
      <c r="C68" s="32" t="str">
        <f>IF('Data from Waybill Query'!C68="00","0",IF('Data from Waybill Query'!C68="01","1",IF('Data from Waybill Query'!C68="XX","2",'Data from Waybill Query'!C68)))</f>
        <v>99</v>
      </c>
      <c r="D68" s="33" t="str">
        <f>'Data from Waybill Query'!D68</f>
        <v>All Other</v>
      </c>
      <c r="E68" s="33" t="str">
        <f>'Data from Waybill Query'!E68</f>
        <v>L</v>
      </c>
      <c r="F68" s="33" t="str">
        <f>'Data from Waybill Query'!F68</f>
        <v>X</v>
      </c>
      <c r="G68" s="33" t="str">
        <f>'Data from Waybill Query'!G68</f>
        <v>X</v>
      </c>
      <c r="H68" s="104">
        <f>IF(ISNA(VLOOKUP($N68,'Data from Waybill Query'!$A:$M,8,FALSE)),0,VLOOKUP($N68,'Data from Waybill Query'!$A:$M,8,FALSE))</f>
        <v>229935</v>
      </c>
      <c r="I68" s="104">
        <f>IF(ISNA(VLOOKUP($N68,'Data from Waybill Query'!$A:$M,9,FALSE)),0,VLOOKUP($N68,'Data from Waybill Query'!$A:$M,9,FALSE))</f>
        <v>94373</v>
      </c>
      <c r="J68" s="104">
        <f>IF(ISNA(VLOOKUP($N68,'Data from Waybill Query'!$A:$M,10,FALSE)),0,VLOOKUP($N68,'Data from Waybill Query'!$A:$M,10,FALSE))</f>
        <v>176928</v>
      </c>
      <c r="K68" s="104">
        <f>IF(ISNA(VLOOKUP($N68,'Data from Waybill Query'!$A:$M,11,FALSE)),0,VLOOKUP($N68,'Data from Waybill Query'!$A:$M,11,FALSE))</f>
        <v>1975343</v>
      </c>
      <c r="L68" s="104">
        <f>IF(ISNA(VLOOKUP($N68,'Data from Waybill Query'!$A:$M,12,FALSE)),0,VLOOKUP($N68,'Data from Waybill Query'!$A:$M,12,FALSE))</f>
        <v>3594</v>
      </c>
      <c r="M68" s="104">
        <f>IF(ISNA(VLOOKUP($N68,'Data from Waybill Query'!$A:$M,13,FALSE)),0,VLOOKUP($N68,'Data from Waybill Query'!$A:$M,13,FALSE))</f>
        <v>6.3973489999999994E-2</v>
      </c>
      <c r="N68" s="104">
        <f t="shared" si="4"/>
        <v>1985990303</v>
      </c>
    </row>
    <row r="69" spans="1:14" x14ac:dyDescent="0.25">
      <c r="A69" s="104">
        <f t="shared" si="3"/>
        <v>198600</v>
      </c>
      <c r="B69" s="32">
        <f>'Data from Waybill Query'!B69</f>
        <v>1986</v>
      </c>
      <c r="C69" s="32" t="str">
        <f>IF('Data from Waybill Query'!C69="00","0",IF('Data from Waybill Query'!C69="01","1",IF('Data from Waybill Query'!C69="XX","2",'Data from Waybill Query'!C69)))</f>
        <v>0</v>
      </c>
      <c r="D69" s="33" t="str">
        <f>'Data from Waybill Query'!D69</f>
        <v>Intermodal</v>
      </c>
      <c r="E69" s="33" t="str">
        <f>'Data from Waybill Query'!E69</f>
        <v>S</v>
      </c>
      <c r="F69" s="33" t="str">
        <f>'Data from Waybill Query'!F69</f>
        <v>X</v>
      </c>
      <c r="G69" s="33" t="str">
        <f>'Data from Waybill Query'!G69</f>
        <v>X</v>
      </c>
      <c r="H69" s="104">
        <f>IF(ISNA(VLOOKUP($N69,'Data from Waybill Query'!$A:$M,8,FALSE)),0,VLOOKUP($N69,'Data from Waybill Query'!$A:$M,8,FALSE))</f>
        <v>434738</v>
      </c>
      <c r="I69" s="104">
        <f>IF(ISNA(VLOOKUP($N69,'Data from Waybill Query'!$A:$M,9,FALSE)),0,VLOOKUP($N69,'Data from Waybill Query'!$A:$M,9,FALSE))</f>
        <v>1210440</v>
      </c>
      <c r="J69" s="104">
        <f>IF(ISNA(VLOOKUP($N69,'Data from Waybill Query'!$A:$M,10,FALSE)),0,VLOOKUP($N69,'Data from Waybill Query'!$A:$M,10,FALSE))</f>
        <v>370526</v>
      </c>
      <c r="K69" s="104">
        <f>IF(ISNA(VLOOKUP($N69,'Data from Waybill Query'!$A:$M,11,FALSE)),0,VLOOKUP($N69,'Data from Waybill Query'!$A:$M,11,FALSE))</f>
        <v>36223149</v>
      </c>
      <c r="L69" s="104">
        <f>IF(ISNA(VLOOKUP($N69,'Data from Waybill Query'!$A:$M,12,FALSE)),0,VLOOKUP($N69,'Data from Waybill Query'!$A:$M,12,FALSE))</f>
        <v>8359</v>
      </c>
      <c r="M69" s="104">
        <f>IF(ISNA(VLOOKUP($N69,'Data from Waybill Query'!$A:$M,13,FALSE)),0,VLOOKUP($N69,'Data from Waybill Query'!$A:$M,13,FALSE))</f>
        <v>5.2005820000000001E-2</v>
      </c>
      <c r="N69" s="104">
        <f t="shared" si="4"/>
        <v>1986000103</v>
      </c>
    </row>
    <row r="70" spans="1:14" x14ac:dyDescent="0.25">
      <c r="A70" s="104">
        <f t="shared" si="3"/>
        <v>198601</v>
      </c>
      <c r="B70" s="32">
        <f>'Data from Waybill Query'!B70</f>
        <v>1986</v>
      </c>
      <c r="C70" s="32" t="str">
        <f>IF('Data from Waybill Query'!C70="00","0",IF('Data from Waybill Query'!C70="01","1",IF('Data from Waybill Query'!C70="XX","2",'Data from Waybill Query'!C70)))</f>
        <v>0</v>
      </c>
      <c r="D70" s="33" t="str">
        <f>'Data from Waybill Query'!D70</f>
        <v>Intermodal</v>
      </c>
      <c r="E70" s="33" t="str">
        <f>'Data from Waybill Query'!E70</f>
        <v>M</v>
      </c>
      <c r="F70" s="33" t="str">
        <f>'Data from Waybill Query'!F70</f>
        <v>X</v>
      </c>
      <c r="G70" s="33" t="str">
        <f>'Data from Waybill Query'!G70</f>
        <v>X</v>
      </c>
      <c r="H70" s="104">
        <f>IF(ISNA(VLOOKUP($N70,'Data from Waybill Query'!$A:$M,8,FALSE)),0,VLOOKUP($N70,'Data from Waybill Query'!$A:$M,8,FALSE))</f>
        <v>935413</v>
      </c>
      <c r="I70" s="104">
        <f>IF(ISNA(VLOOKUP($N70,'Data from Waybill Query'!$A:$M,9,FALSE)),0,VLOOKUP($N70,'Data from Waybill Query'!$A:$M,9,FALSE))</f>
        <v>1529574</v>
      </c>
      <c r="J70" s="104">
        <f>IF(ISNA(VLOOKUP($N70,'Data from Waybill Query'!$A:$M,10,FALSE)),0,VLOOKUP($N70,'Data from Waybill Query'!$A:$M,10,FALSE))</f>
        <v>1211627</v>
      </c>
      <c r="K70" s="104">
        <f>IF(ISNA(VLOOKUP($N70,'Data from Waybill Query'!$A:$M,11,FALSE)),0,VLOOKUP($N70,'Data from Waybill Query'!$A:$M,11,FALSE))</f>
        <v>28273711</v>
      </c>
      <c r="L70" s="104">
        <f>IF(ISNA(VLOOKUP($N70,'Data from Waybill Query'!$A:$M,12,FALSE)),0,VLOOKUP($N70,'Data from Waybill Query'!$A:$M,12,FALSE))</f>
        <v>22276</v>
      </c>
      <c r="M70" s="104">
        <f>IF(ISNA(VLOOKUP($N70,'Data from Waybill Query'!$A:$M,13,FALSE)),0,VLOOKUP($N70,'Data from Waybill Query'!$A:$M,13,FALSE))</f>
        <v>4.1991260000000002E-2</v>
      </c>
      <c r="N70" s="104">
        <f t="shared" si="4"/>
        <v>1986000203</v>
      </c>
    </row>
    <row r="71" spans="1:14" x14ac:dyDescent="0.25">
      <c r="A71" s="104">
        <f t="shared" si="3"/>
        <v>198602</v>
      </c>
      <c r="B71" s="32">
        <f>'Data from Waybill Query'!B71</f>
        <v>1986</v>
      </c>
      <c r="C71" s="32" t="str">
        <f>IF('Data from Waybill Query'!C71="00","0",IF('Data from Waybill Query'!C71="01","1",IF('Data from Waybill Query'!C71="XX","2",'Data from Waybill Query'!C71)))</f>
        <v>0</v>
      </c>
      <c r="D71" s="33" t="str">
        <f>'Data from Waybill Query'!D71</f>
        <v>Intermodal</v>
      </c>
      <c r="E71" s="33" t="str">
        <f>'Data from Waybill Query'!E71</f>
        <v>L</v>
      </c>
      <c r="F71" s="33" t="str">
        <f>'Data from Waybill Query'!F71</f>
        <v>X</v>
      </c>
      <c r="G71" s="33" t="str">
        <f>'Data from Waybill Query'!G71</f>
        <v>X</v>
      </c>
      <c r="H71" s="104">
        <f>IF(ISNA(VLOOKUP($N71,'Data from Waybill Query'!$A:$M,8,FALSE)),0,VLOOKUP($N71,'Data from Waybill Query'!$A:$M,8,FALSE))</f>
        <v>644180</v>
      </c>
      <c r="I71" s="104">
        <f>IF(ISNA(VLOOKUP($N71,'Data from Waybill Query'!$A:$M,9,FALSE)),0,VLOOKUP($N71,'Data from Waybill Query'!$A:$M,9,FALSE))</f>
        <v>658519</v>
      </c>
      <c r="J71" s="104">
        <f>IF(ISNA(VLOOKUP($N71,'Data from Waybill Query'!$A:$M,10,FALSE)),0,VLOOKUP($N71,'Data from Waybill Query'!$A:$M,10,FALSE))</f>
        <v>774122</v>
      </c>
      <c r="K71" s="104">
        <f>IF(ISNA(VLOOKUP($N71,'Data from Waybill Query'!$A:$M,11,FALSE)),0,VLOOKUP($N71,'Data from Waybill Query'!$A:$M,11,FALSE))</f>
        <v>14151132</v>
      </c>
      <c r="L71" s="104">
        <f>IF(ISNA(VLOOKUP($N71,'Data from Waybill Query'!$A:$M,12,FALSE)),0,VLOOKUP($N71,'Data from Waybill Query'!$A:$M,12,FALSE))</f>
        <v>16774</v>
      </c>
      <c r="M71" s="104">
        <f>IF(ISNA(VLOOKUP($N71,'Data from Waybill Query'!$A:$M,13,FALSE)),0,VLOOKUP($N71,'Data from Waybill Query'!$A:$M,13,FALSE))</f>
        <v>3.8403470000000002E-2</v>
      </c>
      <c r="N71" s="104">
        <f t="shared" si="4"/>
        <v>1986000303</v>
      </c>
    </row>
    <row r="72" spans="1:14" x14ac:dyDescent="0.25">
      <c r="A72" s="104">
        <f t="shared" si="3"/>
        <v>198603</v>
      </c>
      <c r="B72" s="32">
        <f>'Data from Waybill Query'!B72</f>
        <v>1986</v>
      </c>
      <c r="C72" s="32" t="str">
        <f>IF('Data from Waybill Query'!C72="00","0",IF('Data from Waybill Query'!C72="01","1",IF('Data from Waybill Query'!C72="XX","2",'Data from Waybill Query'!C72)))</f>
        <v>0</v>
      </c>
      <c r="D72" s="33" t="str">
        <f>'Data from Waybill Query'!D72</f>
        <v>Intermodal</v>
      </c>
      <c r="E72" s="33" t="str">
        <f>'Data from Waybill Query'!E72</f>
        <v>VL</v>
      </c>
      <c r="F72" s="33" t="str">
        <f>'Data from Waybill Query'!F72</f>
        <v>X</v>
      </c>
      <c r="G72" s="33" t="str">
        <f>'Data from Waybill Query'!G72</f>
        <v>X</v>
      </c>
      <c r="H72" s="104">
        <f>IF(ISNA(VLOOKUP($N72,'Data from Waybill Query'!$A:$M,8,FALSE)),0,VLOOKUP($N72,'Data from Waybill Query'!$A:$M,8,FALSE))</f>
        <v>2486793</v>
      </c>
      <c r="I72" s="104">
        <f>IF(ISNA(VLOOKUP($N72,'Data from Waybill Query'!$A:$M,9,FALSE)),0,VLOOKUP($N72,'Data from Waybill Query'!$A:$M,9,FALSE))</f>
        <v>1649556</v>
      </c>
      <c r="J72" s="104">
        <f>IF(ISNA(VLOOKUP($N72,'Data from Waybill Query'!$A:$M,10,FALSE)),0,VLOOKUP($N72,'Data from Waybill Query'!$A:$M,10,FALSE))</f>
        <v>3812562</v>
      </c>
      <c r="K72" s="104">
        <f>IF(ISNA(VLOOKUP($N72,'Data from Waybill Query'!$A:$M,11,FALSE)),0,VLOOKUP($N72,'Data from Waybill Query'!$A:$M,11,FALSE))</f>
        <v>33312581</v>
      </c>
      <c r="L72" s="104">
        <f>IF(ISNA(VLOOKUP($N72,'Data from Waybill Query'!$A:$M,12,FALSE)),0,VLOOKUP($N72,'Data from Waybill Query'!$A:$M,12,FALSE))</f>
        <v>78197</v>
      </c>
      <c r="M72" s="104">
        <f>IF(ISNA(VLOOKUP($N72,'Data from Waybill Query'!$A:$M,13,FALSE)),0,VLOOKUP($N72,'Data from Waybill Query'!$A:$M,13,FALSE))</f>
        <v>3.1801690000000001E-2</v>
      </c>
      <c r="N72" s="104">
        <f t="shared" si="4"/>
        <v>1986000403</v>
      </c>
    </row>
    <row r="73" spans="1:14" x14ac:dyDescent="0.25">
      <c r="A73" s="104">
        <f t="shared" si="3"/>
        <v>198604</v>
      </c>
      <c r="B73" s="32">
        <f>'Data from Waybill Query'!B73</f>
        <v>1986</v>
      </c>
      <c r="C73" s="32" t="str">
        <f>IF('Data from Waybill Query'!C73="00","0",IF('Data from Waybill Query'!C73="01","1",IF('Data from Waybill Query'!C73="XX","2",'Data from Waybill Query'!C73)))</f>
        <v>1</v>
      </c>
      <c r="D73" s="33" t="str">
        <f>'Data from Waybill Query'!D73</f>
        <v>Farm Products (not Grain)</v>
      </c>
      <c r="E73" s="33" t="str">
        <f>'Data from Waybill Query'!E73</f>
        <v>X</v>
      </c>
      <c r="F73" s="33" t="str">
        <f>'Data from Waybill Query'!F73</f>
        <v>X</v>
      </c>
      <c r="G73" s="33" t="str">
        <f>'Data from Waybill Query'!G73</f>
        <v>X</v>
      </c>
      <c r="H73" s="104">
        <f>IF(ISNA(VLOOKUP($N73,'Data from Waybill Query'!$A:$M,8,FALSE)),0,VLOOKUP($N73,'Data from Waybill Query'!$A:$M,8,FALSE))</f>
        <v>182438</v>
      </c>
      <c r="I73" s="104">
        <f>IF(ISNA(VLOOKUP($N73,'Data from Waybill Query'!$A:$M,9,FALSE)),0,VLOOKUP($N73,'Data from Waybill Query'!$A:$M,9,FALSE))</f>
        <v>114273</v>
      </c>
      <c r="J73" s="104">
        <f>IF(ISNA(VLOOKUP($N73,'Data from Waybill Query'!$A:$M,10,FALSE)),0,VLOOKUP($N73,'Data from Waybill Query'!$A:$M,10,FALSE))</f>
        <v>106701</v>
      </c>
      <c r="K73" s="104">
        <f>IF(ISNA(VLOOKUP($N73,'Data from Waybill Query'!$A:$M,11,FALSE)),0,VLOOKUP($N73,'Data from Waybill Query'!$A:$M,11,FALSE))</f>
        <v>5759103</v>
      </c>
      <c r="L73" s="104">
        <f>IF(ISNA(VLOOKUP($N73,'Data from Waybill Query'!$A:$M,12,FALSE)),0,VLOOKUP($N73,'Data from Waybill Query'!$A:$M,12,FALSE))</f>
        <v>6043</v>
      </c>
      <c r="M73" s="104">
        <f>IF(ISNA(VLOOKUP($N73,'Data from Waybill Query'!$A:$M,13,FALSE)),0,VLOOKUP($N73,'Data from Waybill Query'!$A:$M,13,FALSE))</f>
        <v>3.019202E-2</v>
      </c>
      <c r="N73" s="104">
        <f t="shared" si="4"/>
        <v>1986010403</v>
      </c>
    </row>
    <row r="74" spans="1:14" x14ac:dyDescent="0.25">
      <c r="A74" s="104">
        <f t="shared" si="3"/>
        <v>198605</v>
      </c>
      <c r="B74" s="32">
        <f>'Data from Waybill Query'!B74</f>
        <v>1986</v>
      </c>
      <c r="C74" s="32" t="str">
        <f>IF('Data from Waybill Query'!C74="00","0",IF('Data from Waybill Query'!C74="01","1",IF('Data from Waybill Query'!C74="XX","2",'Data from Waybill Query'!C74)))</f>
        <v>2</v>
      </c>
      <c r="D74" s="33" t="str">
        <f>'Data from Waybill Query'!D74</f>
        <v>Grain</v>
      </c>
      <c r="E74" s="33" t="str">
        <f>'Data from Waybill Query'!E74</f>
        <v>S</v>
      </c>
      <c r="F74" s="33" t="str">
        <f>'Data from Waybill Query'!F74</f>
        <v>R</v>
      </c>
      <c r="G74" s="33" t="str">
        <f>'Data from Waybill Query'!G74</f>
        <v>S</v>
      </c>
      <c r="H74" s="104">
        <f>IF(ISNA(VLOOKUP($N74,'Data from Waybill Query'!$A:$M,8,FALSE)),0,VLOOKUP($N74,'Data from Waybill Query'!$A:$M,8,FALSE))</f>
        <v>213237</v>
      </c>
      <c r="I74" s="104">
        <f>IF(ISNA(VLOOKUP($N74,'Data from Waybill Query'!$A:$M,9,FALSE)),0,VLOOKUP($N74,'Data from Waybill Query'!$A:$M,9,FALSE))</f>
        <v>240376</v>
      </c>
      <c r="J74" s="104">
        <f>IF(ISNA(VLOOKUP($N74,'Data from Waybill Query'!$A:$M,10,FALSE)),0,VLOOKUP($N74,'Data from Waybill Query'!$A:$M,10,FALSE))</f>
        <v>56049</v>
      </c>
      <c r="K74" s="104">
        <f>IF(ISNA(VLOOKUP($N74,'Data from Waybill Query'!$A:$M,11,FALSE)),0,VLOOKUP($N74,'Data from Waybill Query'!$A:$M,11,FALSE))</f>
        <v>22543420</v>
      </c>
      <c r="L74" s="104">
        <f>IF(ISNA(VLOOKUP($N74,'Data from Waybill Query'!$A:$M,12,FALSE)),0,VLOOKUP($N74,'Data from Waybill Query'!$A:$M,12,FALSE))</f>
        <v>5258</v>
      </c>
      <c r="M74" s="104">
        <f>IF(ISNA(VLOOKUP($N74,'Data from Waybill Query'!$A:$M,13,FALSE)),0,VLOOKUP($N74,'Data from Waybill Query'!$A:$M,13,FALSE))</f>
        <v>4.0555929999999997E-2</v>
      </c>
      <c r="N74" s="104">
        <f t="shared" si="4"/>
        <v>1986020101</v>
      </c>
    </row>
    <row r="75" spans="1:14" x14ac:dyDescent="0.25">
      <c r="A75" s="104">
        <f t="shared" si="3"/>
        <v>198606</v>
      </c>
      <c r="B75" s="32">
        <f>'Data from Waybill Query'!B75</f>
        <v>1986</v>
      </c>
      <c r="C75" s="32" t="str">
        <f>IF('Data from Waybill Query'!C75="00","0",IF('Data from Waybill Query'!C75="01","1",IF('Data from Waybill Query'!C75="XX","2",'Data from Waybill Query'!C75)))</f>
        <v>2</v>
      </c>
      <c r="D75" s="33" t="str">
        <f>'Data from Waybill Query'!D75</f>
        <v>Grain</v>
      </c>
      <c r="E75" s="33" t="str">
        <f>'Data from Waybill Query'!E75</f>
        <v>S</v>
      </c>
      <c r="F75" s="33" t="str">
        <f>'Data from Waybill Query'!F75</f>
        <v>R</v>
      </c>
      <c r="G75" s="33" t="str">
        <f>'Data from Waybill Query'!G75</f>
        <v>M</v>
      </c>
      <c r="H75" s="104">
        <f>IF(ISNA(VLOOKUP($N75,'Data from Waybill Query'!$A:$M,8,FALSE)),0,VLOOKUP($N75,'Data from Waybill Query'!$A:$M,8,FALSE))</f>
        <v>170032</v>
      </c>
      <c r="I75" s="104">
        <f>IF(ISNA(VLOOKUP($N75,'Data from Waybill Query'!$A:$M,9,FALSE)),0,VLOOKUP($N75,'Data from Waybill Query'!$A:$M,9,FALSE))</f>
        <v>215378</v>
      </c>
      <c r="J75" s="104">
        <f>IF(ISNA(VLOOKUP($N75,'Data from Waybill Query'!$A:$M,10,FALSE)),0,VLOOKUP($N75,'Data from Waybill Query'!$A:$M,10,FALSE))</f>
        <v>51189</v>
      </c>
      <c r="K75" s="104">
        <f>IF(ISNA(VLOOKUP($N75,'Data from Waybill Query'!$A:$M,11,FALSE)),0,VLOOKUP($N75,'Data from Waybill Query'!$A:$M,11,FALSE))</f>
        <v>20594076</v>
      </c>
      <c r="L75" s="104">
        <f>IF(ISNA(VLOOKUP($N75,'Data from Waybill Query'!$A:$M,12,FALSE)),0,VLOOKUP($N75,'Data from Waybill Query'!$A:$M,12,FALSE))</f>
        <v>4912</v>
      </c>
      <c r="M75" s="104">
        <f>IF(ISNA(VLOOKUP($N75,'Data from Waybill Query'!$A:$M,13,FALSE)),0,VLOOKUP($N75,'Data from Waybill Query'!$A:$M,13,FALSE))</f>
        <v>3.4615729999999997E-2</v>
      </c>
      <c r="N75" s="104">
        <f t="shared" si="4"/>
        <v>1986020102</v>
      </c>
    </row>
    <row r="76" spans="1:14" x14ac:dyDescent="0.25">
      <c r="A76" s="104">
        <f t="shared" si="3"/>
        <v>198607</v>
      </c>
      <c r="B76" s="32">
        <f>'Data from Waybill Query'!B76</f>
        <v>1986</v>
      </c>
      <c r="C76" s="32" t="str">
        <f>IF('Data from Waybill Query'!C76="00","0",IF('Data from Waybill Query'!C76="01","1",IF('Data from Waybill Query'!C76="XX","2",'Data from Waybill Query'!C76)))</f>
        <v>2</v>
      </c>
      <c r="D76" s="33" t="str">
        <f>'Data from Waybill Query'!D76</f>
        <v>Grain</v>
      </c>
      <c r="E76" s="33" t="str">
        <f>'Data from Waybill Query'!E76</f>
        <v>S</v>
      </c>
      <c r="F76" s="33" t="str">
        <f>'Data from Waybill Query'!F76</f>
        <v>R</v>
      </c>
      <c r="G76" s="33" t="str">
        <f>'Data from Waybill Query'!G76</f>
        <v>U</v>
      </c>
      <c r="H76" s="104">
        <f>IF(ISNA(VLOOKUP($N76,'Data from Waybill Query'!$A:$M,8,FALSE)),0,VLOOKUP($N76,'Data from Waybill Query'!$A:$M,8,FALSE))</f>
        <v>29828</v>
      </c>
      <c r="I76" s="104">
        <f>IF(ISNA(VLOOKUP($N76,'Data from Waybill Query'!$A:$M,9,FALSE)),0,VLOOKUP($N76,'Data from Waybill Query'!$A:$M,9,FALSE))</f>
        <v>50976</v>
      </c>
      <c r="J76" s="104">
        <f>IF(ISNA(VLOOKUP($N76,'Data from Waybill Query'!$A:$M,10,FALSE)),0,VLOOKUP($N76,'Data from Waybill Query'!$A:$M,10,FALSE))</f>
        <v>12885</v>
      </c>
      <c r="K76" s="104">
        <f>IF(ISNA(VLOOKUP($N76,'Data from Waybill Query'!$A:$M,11,FALSE)),0,VLOOKUP($N76,'Data from Waybill Query'!$A:$M,11,FALSE))</f>
        <v>4909225</v>
      </c>
      <c r="L76" s="104">
        <f>IF(ISNA(VLOOKUP($N76,'Data from Waybill Query'!$A:$M,12,FALSE)),0,VLOOKUP($N76,'Data from Waybill Query'!$A:$M,12,FALSE))</f>
        <v>1256</v>
      </c>
      <c r="M76" s="104">
        <f>IF(ISNA(VLOOKUP($N76,'Data from Waybill Query'!$A:$M,13,FALSE)),0,VLOOKUP($N76,'Data from Waybill Query'!$A:$M,13,FALSE))</f>
        <v>2.3744660000000001E-2</v>
      </c>
      <c r="N76" s="104">
        <f t="shared" si="4"/>
        <v>1986020103</v>
      </c>
    </row>
    <row r="77" spans="1:14" x14ac:dyDescent="0.25">
      <c r="A77" s="104">
        <f t="shared" si="3"/>
        <v>198608</v>
      </c>
      <c r="B77" s="32">
        <f>'Data from Waybill Query'!B77</f>
        <v>1986</v>
      </c>
      <c r="C77" s="32" t="str">
        <f>IF('Data from Waybill Query'!C77="00","0",IF('Data from Waybill Query'!C77="01","1",IF('Data from Waybill Query'!C77="XX","2",'Data from Waybill Query'!C77)))</f>
        <v>2</v>
      </c>
      <c r="D77" s="33" t="str">
        <f>'Data from Waybill Query'!D77</f>
        <v>Grain</v>
      </c>
      <c r="E77" s="33" t="str">
        <f>'Data from Waybill Query'!E77</f>
        <v>S</v>
      </c>
      <c r="F77" s="33" t="str">
        <f>'Data from Waybill Query'!F77</f>
        <v>P</v>
      </c>
      <c r="G77" s="33" t="str">
        <f>'Data from Waybill Query'!G77</f>
        <v>S</v>
      </c>
      <c r="H77" s="104">
        <f>IF(ISNA(VLOOKUP($N77,'Data from Waybill Query'!$A:$M,8,FALSE)),0,VLOOKUP($N77,'Data from Waybill Query'!$A:$M,8,FALSE))</f>
        <v>55780</v>
      </c>
      <c r="I77" s="104">
        <f>IF(ISNA(VLOOKUP($N77,'Data from Waybill Query'!$A:$M,9,FALSE)),0,VLOOKUP($N77,'Data from Waybill Query'!$A:$M,9,FALSE))</f>
        <v>59272</v>
      </c>
      <c r="J77" s="104">
        <f>IF(ISNA(VLOOKUP($N77,'Data from Waybill Query'!$A:$M,10,FALSE)),0,VLOOKUP($N77,'Data from Waybill Query'!$A:$M,10,FALSE))</f>
        <v>15477</v>
      </c>
      <c r="K77" s="104">
        <f>IF(ISNA(VLOOKUP($N77,'Data from Waybill Query'!$A:$M,11,FALSE)),0,VLOOKUP($N77,'Data from Waybill Query'!$A:$M,11,FALSE))</f>
        <v>5599316</v>
      </c>
      <c r="L77" s="104">
        <f>IF(ISNA(VLOOKUP($N77,'Data from Waybill Query'!$A:$M,12,FALSE)),0,VLOOKUP($N77,'Data from Waybill Query'!$A:$M,12,FALSE))</f>
        <v>1472</v>
      </c>
      <c r="M77" s="104">
        <f>IF(ISNA(VLOOKUP($N77,'Data from Waybill Query'!$A:$M,13,FALSE)),0,VLOOKUP($N77,'Data from Waybill Query'!$A:$M,13,FALSE))</f>
        <v>3.7890239999999999E-2</v>
      </c>
      <c r="N77" s="104">
        <f t="shared" si="4"/>
        <v>1986020111</v>
      </c>
    </row>
    <row r="78" spans="1:14" x14ac:dyDescent="0.25">
      <c r="A78" s="104">
        <f t="shared" si="3"/>
        <v>198609</v>
      </c>
      <c r="B78" s="32">
        <f>'Data from Waybill Query'!B78</f>
        <v>1986</v>
      </c>
      <c r="C78" s="32" t="str">
        <f>IF('Data from Waybill Query'!C78="00","0",IF('Data from Waybill Query'!C78="01","1",IF('Data from Waybill Query'!C78="XX","2",'Data from Waybill Query'!C78)))</f>
        <v>2</v>
      </c>
      <c r="D78" s="33" t="str">
        <f>'Data from Waybill Query'!D78</f>
        <v>Grain</v>
      </c>
      <c r="E78" s="33" t="str">
        <f>'Data from Waybill Query'!E78</f>
        <v>S</v>
      </c>
      <c r="F78" s="33" t="str">
        <f>'Data from Waybill Query'!F78</f>
        <v>P</v>
      </c>
      <c r="G78" s="33" t="str">
        <f>'Data from Waybill Query'!G78</f>
        <v>M</v>
      </c>
      <c r="H78" s="104">
        <f>IF(ISNA(VLOOKUP($N78,'Data from Waybill Query'!$A:$M,8,FALSE)),0,VLOOKUP($N78,'Data from Waybill Query'!$A:$M,8,FALSE))</f>
        <v>57624</v>
      </c>
      <c r="I78" s="104">
        <f>IF(ISNA(VLOOKUP($N78,'Data from Waybill Query'!$A:$M,9,FALSE)),0,VLOOKUP($N78,'Data from Waybill Query'!$A:$M,9,FALSE))</f>
        <v>71530</v>
      </c>
      <c r="J78" s="104">
        <f>IF(ISNA(VLOOKUP($N78,'Data from Waybill Query'!$A:$M,10,FALSE)),0,VLOOKUP($N78,'Data from Waybill Query'!$A:$M,10,FALSE))</f>
        <v>18860</v>
      </c>
      <c r="K78" s="104">
        <f>IF(ISNA(VLOOKUP($N78,'Data from Waybill Query'!$A:$M,11,FALSE)),0,VLOOKUP($N78,'Data from Waybill Query'!$A:$M,11,FALSE))</f>
        <v>6916233</v>
      </c>
      <c r="L78" s="104">
        <f>IF(ISNA(VLOOKUP($N78,'Data from Waybill Query'!$A:$M,12,FALSE)),0,VLOOKUP($N78,'Data from Waybill Query'!$A:$M,12,FALSE))</f>
        <v>1830</v>
      </c>
      <c r="M78" s="104">
        <f>IF(ISNA(VLOOKUP($N78,'Data from Waybill Query'!$A:$M,13,FALSE)),0,VLOOKUP($N78,'Data from Waybill Query'!$A:$M,13,FALSE))</f>
        <v>3.1480099999999997E-2</v>
      </c>
      <c r="N78" s="104">
        <f t="shared" si="4"/>
        <v>1986020112</v>
      </c>
    </row>
    <row r="79" spans="1:14" x14ac:dyDescent="0.25">
      <c r="A79" s="104">
        <f t="shared" si="3"/>
        <v>198610</v>
      </c>
      <c r="B79" s="32">
        <f>'Data from Waybill Query'!B79</f>
        <v>1986</v>
      </c>
      <c r="C79" s="32" t="str">
        <f>IF('Data from Waybill Query'!C79="00","0",IF('Data from Waybill Query'!C79="01","1",IF('Data from Waybill Query'!C79="XX","2",'Data from Waybill Query'!C79)))</f>
        <v>2</v>
      </c>
      <c r="D79" s="33" t="str">
        <f>'Data from Waybill Query'!D79</f>
        <v>Grain</v>
      </c>
      <c r="E79" s="33" t="str">
        <f>'Data from Waybill Query'!E79</f>
        <v>S</v>
      </c>
      <c r="F79" s="33" t="str">
        <f>'Data from Waybill Query'!F79</f>
        <v>P</v>
      </c>
      <c r="G79" s="33" t="str">
        <f>'Data from Waybill Query'!G79</f>
        <v>U</v>
      </c>
      <c r="H79" s="104">
        <f>IF(ISNA(VLOOKUP($N79,'Data from Waybill Query'!$A:$M,8,FALSE)),0,VLOOKUP($N79,'Data from Waybill Query'!$A:$M,8,FALSE))</f>
        <v>25526</v>
      </c>
      <c r="I79" s="104">
        <f>IF(ISNA(VLOOKUP($N79,'Data from Waybill Query'!$A:$M,9,FALSE)),0,VLOOKUP($N79,'Data from Waybill Query'!$A:$M,9,FALSE))</f>
        <v>50646</v>
      </c>
      <c r="J79" s="104">
        <f>IF(ISNA(VLOOKUP($N79,'Data from Waybill Query'!$A:$M,10,FALSE)),0,VLOOKUP($N79,'Data from Waybill Query'!$A:$M,10,FALSE))</f>
        <v>13451</v>
      </c>
      <c r="K79" s="104">
        <f>IF(ISNA(VLOOKUP($N79,'Data from Waybill Query'!$A:$M,11,FALSE)),0,VLOOKUP($N79,'Data from Waybill Query'!$A:$M,11,FALSE))</f>
        <v>4741512</v>
      </c>
      <c r="L79" s="104">
        <f>IF(ISNA(VLOOKUP($N79,'Data from Waybill Query'!$A:$M,12,FALSE)),0,VLOOKUP($N79,'Data from Waybill Query'!$A:$M,12,FALSE))</f>
        <v>1285</v>
      </c>
      <c r="M79" s="104">
        <f>IF(ISNA(VLOOKUP($N79,'Data from Waybill Query'!$A:$M,13,FALSE)),0,VLOOKUP($N79,'Data from Waybill Query'!$A:$M,13,FALSE))</f>
        <v>1.9870120000000002E-2</v>
      </c>
      <c r="N79" s="104">
        <f t="shared" si="4"/>
        <v>1986020113</v>
      </c>
    </row>
    <row r="80" spans="1:14" x14ac:dyDescent="0.25">
      <c r="A80" s="104">
        <f t="shared" si="3"/>
        <v>198611</v>
      </c>
      <c r="B80" s="32">
        <f>'Data from Waybill Query'!B80</f>
        <v>1986</v>
      </c>
      <c r="C80" s="32" t="str">
        <f>IF('Data from Waybill Query'!C80="00","0",IF('Data from Waybill Query'!C80="01","1",IF('Data from Waybill Query'!C80="XX","2",'Data from Waybill Query'!C80)))</f>
        <v>2</v>
      </c>
      <c r="D80" s="33" t="str">
        <f>'Data from Waybill Query'!D80</f>
        <v>Grain</v>
      </c>
      <c r="E80" s="33" t="str">
        <f>'Data from Waybill Query'!E80</f>
        <v>M</v>
      </c>
      <c r="F80" s="33" t="str">
        <f>'Data from Waybill Query'!F80</f>
        <v>R</v>
      </c>
      <c r="G80" s="33" t="str">
        <f>'Data from Waybill Query'!G80</f>
        <v>S</v>
      </c>
      <c r="H80" s="104">
        <f>IF(ISNA(VLOOKUP($N80,'Data from Waybill Query'!$A:$M,8,FALSE)),0,VLOOKUP($N80,'Data from Waybill Query'!$A:$M,8,FALSE))</f>
        <v>148632</v>
      </c>
      <c r="I80" s="104">
        <f>IF(ISNA(VLOOKUP($N80,'Data from Waybill Query'!$A:$M,9,FALSE)),0,VLOOKUP($N80,'Data from Waybill Query'!$A:$M,9,FALSE))</f>
        <v>88680</v>
      </c>
      <c r="J80" s="104">
        <f>IF(ISNA(VLOOKUP($N80,'Data from Waybill Query'!$A:$M,10,FALSE)),0,VLOOKUP($N80,'Data from Waybill Query'!$A:$M,10,FALSE))</f>
        <v>61384</v>
      </c>
      <c r="K80" s="104">
        <f>IF(ISNA(VLOOKUP($N80,'Data from Waybill Query'!$A:$M,11,FALSE)),0,VLOOKUP($N80,'Data from Waybill Query'!$A:$M,11,FALSE))</f>
        <v>8343844</v>
      </c>
      <c r="L80" s="104">
        <f>IF(ISNA(VLOOKUP($N80,'Data from Waybill Query'!$A:$M,12,FALSE)),0,VLOOKUP($N80,'Data from Waybill Query'!$A:$M,12,FALSE))</f>
        <v>5773</v>
      </c>
      <c r="M80" s="104">
        <f>IF(ISNA(VLOOKUP($N80,'Data from Waybill Query'!$A:$M,13,FALSE)),0,VLOOKUP($N80,'Data from Waybill Query'!$A:$M,13,FALSE))</f>
        <v>2.5743930000000002E-2</v>
      </c>
      <c r="N80" s="104">
        <f t="shared" si="4"/>
        <v>1986020201</v>
      </c>
    </row>
    <row r="81" spans="1:14" x14ac:dyDescent="0.25">
      <c r="A81" s="104">
        <f t="shared" si="3"/>
        <v>198612</v>
      </c>
      <c r="B81" s="32">
        <f>'Data from Waybill Query'!B81</f>
        <v>1986</v>
      </c>
      <c r="C81" s="32" t="str">
        <f>IF('Data from Waybill Query'!C81="00","0",IF('Data from Waybill Query'!C81="01","1",IF('Data from Waybill Query'!C81="XX","2",'Data from Waybill Query'!C81)))</f>
        <v>2</v>
      </c>
      <c r="D81" s="33" t="str">
        <f>'Data from Waybill Query'!D81</f>
        <v>Grain</v>
      </c>
      <c r="E81" s="33" t="str">
        <f>'Data from Waybill Query'!E81</f>
        <v>M</v>
      </c>
      <c r="F81" s="33" t="str">
        <f>'Data from Waybill Query'!F81</f>
        <v>R</v>
      </c>
      <c r="G81" s="33" t="str">
        <f>'Data from Waybill Query'!G81</f>
        <v>M</v>
      </c>
      <c r="H81" s="104">
        <f>IF(ISNA(VLOOKUP($N81,'Data from Waybill Query'!$A:$M,8,FALSE)),0,VLOOKUP($N81,'Data from Waybill Query'!$A:$M,8,FALSE))</f>
        <v>141533</v>
      </c>
      <c r="I81" s="104">
        <f>IF(ISNA(VLOOKUP($N81,'Data from Waybill Query'!$A:$M,9,FALSE)),0,VLOOKUP($N81,'Data from Waybill Query'!$A:$M,9,FALSE))</f>
        <v>95403</v>
      </c>
      <c r="J81" s="104">
        <f>IF(ISNA(VLOOKUP($N81,'Data from Waybill Query'!$A:$M,10,FALSE)),0,VLOOKUP($N81,'Data from Waybill Query'!$A:$M,10,FALSE))</f>
        <v>68242</v>
      </c>
      <c r="K81" s="104">
        <f>IF(ISNA(VLOOKUP($N81,'Data from Waybill Query'!$A:$M,11,FALSE)),0,VLOOKUP($N81,'Data from Waybill Query'!$A:$M,11,FALSE))</f>
        <v>9228914</v>
      </c>
      <c r="L81" s="104">
        <f>IF(ISNA(VLOOKUP($N81,'Data from Waybill Query'!$A:$M,12,FALSE)),0,VLOOKUP($N81,'Data from Waybill Query'!$A:$M,12,FALSE))</f>
        <v>6600</v>
      </c>
      <c r="M81" s="104">
        <f>IF(ISNA(VLOOKUP($N81,'Data from Waybill Query'!$A:$M,13,FALSE)),0,VLOOKUP($N81,'Data from Waybill Query'!$A:$M,13,FALSE))</f>
        <v>2.144507E-2</v>
      </c>
      <c r="N81" s="104">
        <f t="shared" si="4"/>
        <v>1986020202</v>
      </c>
    </row>
    <row r="82" spans="1:14" x14ac:dyDescent="0.25">
      <c r="A82" s="104">
        <f t="shared" si="3"/>
        <v>198613</v>
      </c>
      <c r="B82" s="32">
        <f>'Data from Waybill Query'!B82</f>
        <v>1986</v>
      </c>
      <c r="C82" s="32" t="str">
        <f>IF('Data from Waybill Query'!C82="00","0",IF('Data from Waybill Query'!C82="01","1",IF('Data from Waybill Query'!C82="XX","2",'Data from Waybill Query'!C82)))</f>
        <v>2</v>
      </c>
      <c r="D82" s="33" t="str">
        <f>'Data from Waybill Query'!D82</f>
        <v>Grain</v>
      </c>
      <c r="E82" s="33" t="str">
        <f>'Data from Waybill Query'!E82</f>
        <v>M</v>
      </c>
      <c r="F82" s="33" t="str">
        <f>'Data from Waybill Query'!F82</f>
        <v>R</v>
      </c>
      <c r="G82" s="33" t="str">
        <f>'Data from Waybill Query'!G82</f>
        <v>U</v>
      </c>
      <c r="H82" s="104">
        <f>IF(ISNA(VLOOKUP($N82,'Data from Waybill Query'!$A:$M,8,FALSE)),0,VLOOKUP($N82,'Data from Waybill Query'!$A:$M,8,FALSE))</f>
        <v>67793</v>
      </c>
      <c r="I82" s="104">
        <f>IF(ISNA(VLOOKUP($N82,'Data from Waybill Query'!$A:$M,9,FALSE)),0,VLOOKUP($N82,'Data from Waybill Query'!$A:$M,9,FALSE))</f>
        <v>64136</v>
      </c>
      <c r="J82" s="104">
        <f>IF(ISNA(VLOOKUP($N82,'Data from Waybill Query'!$A:$M,10,FALSE)),0,VLOOKUP($N82,'Data from Waybill Query'!$A:$M,10,FALSE))</f>
        <v>48742</v>
      </c>
      <c r="K82" s="104">
        <f>IF(ISNA(VLOOKUP($N82,'Data from Waybill Query'!$A:$M,11,FALSE)),0,VLOOKUP($N82,'Data from Waybill Query'!$A:$M,11,FALSE))</f>
        <v>6269663</v>
      </c>
      <c r="L82" s="104">
        <f>IF(ISNA(VLOOKUP($N82,'Data from Waybill Query'!$A:$M,12,FALSE)),0,VLOOKUP($N82,'Data from Waybill Query'!$A:$M,12,FALSE))</f>
        <v>4765</v>
      </c>
      <c r="M82" s="104">
        <f>IF(ISNA(VLOOKUP($N82,'Data from Waybill Query'!$A:$M,13,FALSE)),0,VLOOKUP($N82,'Data from Waybill Query'!$A:$M,13,FALSE))</f>
        <v>1.4227800000000001E-2</v>
      </c>
      <c r="N82" s="104">
        <f t="shared" si="4"/>
        <v>1986020203</v>
      </c>
    </row>
    <row r="83" spans="1:14" x14ac:dyDescent="0.25">
      <c r="A83" s="104">
        <f t="shared" si="3"/>
        <v>198614</v>
      </c>
      <c r="B83" s="32">
        <f>'Data from Waybill Query'!B83</f>
        <v>1986</v>
      </c>
      <c r="C83" s="32" t="str">
        <f>IF('Data from Waybill Query'!C83="00","0",IF('Data from Waybill Query'!C83="01","1",IF('Data from Waybill Query'!C83="XX","2",'Data from Waybill Query'!C83)))</f>
        <v>2</v>
      </c>
      <c r="D83" s="33" t="str">
        <f>'Data from Waybill Query'!D83</f>
        <v>Grain</v>
      </c>
      <c r="E83" s="33" t="str">
        <f>'Data from Waybill Query'!E83</f>
        <v>M</v>
      </c>
      <c r="F83" s="33" t="str">
        <f>'Data from Waybill Query'!F83</f>
        <v>P</v>
      </c>
      <c r="G83" s="33" t="str">
        <f>'Data from Waybill Query'!G83</f>
        <v>S</v>
      </c>
      <c r="H83" s="104">
        <f>IF(ISNA(VLOOKUP($N83,'Data from Waybill Query'!$A:$M,8,FALSE)),0,VLOOKUP($N83,'Data from Waybill Query'!$A:$M,8,FALSE))</f>
        <v>47452</v>
      </c>
      <c r="I83" s="104">
        <f>IF(ISNA(VLOOKUP($N83,'Data from Waybill Query'!$A:$M,9,FALSE)),0,VLOOKUP($N83,'Data from Waybill Query'!$A:$M,9,FALSE))</f>
        <v>28200</v>
      </c>
      <c r="J83" s="104">
        <f>IF(ISNA(VLOOKUP($N83,'Data from Waybill Query'!$A:$M,10,FALSE)),0,VLOOKUP($N83,'Data from Waybill Query'!$A:$M,10,FALSE))</f>
        <v>19616</v>
      </c>
      <c r="K83" s="104">
        <f>IF(ISNA(VLOOKUP($N83,'Data from Waybill Query'!$A:$M,11,FALSE)),0,VLOOKUP($N83,'Data from Waybill Query'!$A:$M,11,FALSE))</f>
        <v>2668872</v>
      </c>
      <c r="L83" s="104">
        <f>IF(ISNA(VLOOKUP($N83,'Data from Waybill Query'!$A:$M,12,FALSE)),0,VLOOKUP($N83,'Data from Waybill Query'!$A:$M,12,FALSE))</f>
        <v>1861</v>
      </c>
      <c r="M83" s="104">
        <f>IF(ISNA(VLOOKUP($N83,'Data from Waybill Query'!$A:$M,13,FALSE)),0,VLOOKUP($N83,'Data from Waybill Query'!$A:$M,13,FALSE))</f>
        <v>2.5496959999999999E-2</v>
      </c>
      <c r="N83" s="104">
        <f t="shared" si="4"/>
        <v>1986020211</v>
      </c>
    </row>
    <row r="84" spans="1:14" x14ac:dyDescent="0.25">
      <c r="A84" s="104">
        <f t="shared" si="3"/>
        <v>198615</v>
      </c>
      <c r="B84" s="32">
        <f>'Data from Waybill Query'!B84</f>
        <v>1986</v>
      </c>
      <c r="C84" s="32" t="str">
        <f>IF('Data from Waybill Query'!C84="00","0",IF('Data from Waybill Query'!C84="01","1",IF('Data from Waybill Query'!C84="XX","2",'Data from Waybill Query'!C84)))</f>
        <v>2</v>
      </c>
      <c r="D84" s="33" t="str">
        <f>'Data from Waybill Query'!D84</f>
        <v>Grain</v>
      </c>
      <c r="E84" s="33" t="str">
        <f>'Data from Waybill Query'!E84</f>
        <v>M</v>
      </c>
      <c r="F84" s="33" t="str">
        <f>'Data from Waybill Query'!F84</f>
        <v>P</v>
      </c>
      <c r="G84" s="33" t="str">
        <f>'Data from Waybill Query'!G84</f>
        <v>M</v>
      </c>
      <c r="H84" s="104">
        <f>IF(ISNA(VLOOKUP($N84,'Data from Waybill Query'!$A:$M,8,FALSE)),0,VLOOKUP($N84,'Data from Waybill Query'!$A:$M,8,FALSE))</f>
        <v>50040</v>
      </c>
      <c r="I84" s="104">
        <f>IF(ISNA(VLOOKUP($N84,'Data from Waybill Query'!$A:$M,9,FALSE)),0,VLOOKUP($N84,'Data from Waybill Query'!$A:$M,9,FALSE))</f>
        <v>35721</v>
      </c>
      <c r="J84" s="104">
        <f>IF(ISNA(VLOOKUP($N84,'Data from Waybill Query'!$A:$M,10,FALSE)),0,VLOOKUP($N84,'Data from Waybill Query'!$A:$M,10,FALSE))</f>
        <v>25653</v>
      </c>
      <c r="K84" s="104">
        <f>IF(ISNA(VLOOKUP($N84,'Data from Waybill Query'!$A:$M,11,FALSE)),0,VLOOKUP($N84,'Data from Waybill Query'!$A:$M,11,FALSE))</f>
        <v>3461779</v>
      </c>
      <c r="L84" s="104">
        <f>IF(ISNA(VLOOKUP($N84,'Data from Waybill Query'!$A:$M,12,FALSE)),0,VLOOKUP($N84,'Data from Waybill Query'!$A:$M,12,FALSE))</f>
        <v>2489</v>
      </c>
      <c r="M84" s="104">
        <f>IF(ISNA(VLOOKUP($N84,'Data from Waybill Query'!$A:$M,13,FALSE)),0,VLOOKUP($N84,'Data from Waybill Query'!$A:$M,13,FALSE))</f>
        <v>2.0101939999999999E-2</v>
      </c>
      <c r="N84" s="104">
        <f t="shared" si="4"/>
        <v>1986020212</v>
      </c>
    </row>
    <row r="85" spans="1:14" x14ac:dyDescent="0.25">
      <c r="A85" s="104">
        <f t="shared" si="3"/>
        <v>198616</v>
      </c>
      <c r="B85" s="32">
        <f>'Data from Waybill Query'!B85</f>
        <v>1986</v>
      </c>
      <c r="C85" s="32" t="str">
        <f>IF('Data from Waybill Query'!C85="00","0",IF('Data from Waybill Query'!C85="01","1",IF('Data from Waybill Query'!C85="XX","2",'Data from Waybill Query'!C85)))</f>
        <v>2</v>
      </c>
      <c r="D85" s="33" t="str">
        <f>'Data from Waybill Query'!D85</f>
        <v>Grain</v>
      </c>
      <c r="E85" s="33" t="str">
        <f>'Data from Waybill Query'!E85</f>
        <v>M</v>
      </c>
      <c r="F85" s="33" t="str">
        <f>'Data from Waybill Query'!F85</f>
        <v>P</v>
      </c>
      <c r="G85" s="33" t="str">
        <f>'Data from Waybill Query'!G85</f>
        <v>U</v>
      </c>
      <c r="H85" s="104">
        <f>IF(ISNA(VLOOKUP($N85,'Data from Waybill Query'!$A:$M,8,FALSE)),0,VLOOKUP($N85,'Data from Waybill Query'!$A:$M,8,FALSE))</f>
        <v>96072</v>
      </c>
      <c r="I85" s="104">
        <f>IF(ISNA(VLOOKUP($N85,'Data from Waybill Query'!$A:$M,9,FALSE)),0,VLOOKUP($N85,'Data from Waybill Query'!$A:$M,9,FALSE))</f>
        <v>103806</v>
      </c>
      <c r="J85" s="104">
        <f>IF(ISNA(VLOOKUP($N85,'Data from Waybill Query'!$A:$M,10,FALSE)),0,VLOOKUP($N85,'Data from Waybill Query'!$A:$M,10,FALSE))</f>
        <v>79856</v>
      </c>
      <c r="K85" s="104">
        <f>IF(ISNA(VLOOKUP($N85,'Data from Waybill Query'!$A:$M,11,FALSE)),0,VLOOKUP($N85,'Data from Waybill Query'!$A:$M,11,FALSE))</f>
        <v>10124071</v>
      </c>
      <c r="L85" s="104">
        <f>IF(ISNA(VLOOKUP($N85,'Data from Waybill Query'!$A:$M,12,FALSE)),0,VLOOKUP($N85,'Data from Waybill Query'!$A:$M,12,FALSE))</f>
        <v>7780</v>
      </c>
      <c r="M85" s="104">
        <f>IF(ISNA(VLOOKUP($N85,'Data from Waybill Query'!$A:$M,13,FALSE)),0,VLOOKUP($N85,'Data from Waybill Query'!$A:$M,13,FALSE))</f>
        <v>1.234884E-2</v>
      </c>
      <c r="N85" s="104">
        <f t="shared" si="4"/>
        <v>1986020213</v>
      </c>
    </row>
    <row r="86" spans="1:14" x14ac:dyDescent="0.25">
      <c r="A86" s="104">
        <f t="shared" si="3"/>
        <v>198617</v>
      </c>
      <c r="B86" s="32">
        <f>'Data from Waybill Query'!B86</f>
        <v>1986</v>
      </c>
      <c r="C86" s="32" t="str">
        <f>IF('Data from Waybill Query'!C86="00","0",IF('Data from Waybill Query'!C86="01","1",IF('Data from Waybill Query'!C86="XX","2",'Data from Waybill Query'!C86)))</f>
        <v>2</v>
      </c>
      <c r="D86" s="33" t="str">
        <f>'Data from Waybill Query'!D86</f>
        <v>Grain</v>
      </c>
      <c r="E86" s="33" t="str">
        <f>'Data from Waybill Query'!E86</f>
        <v>L</v>
      </c>
      <c r="F86" s="33" t="str">
        <f>'Data from Waybill Query'!F86</f>
        <v>R</v>
      </c>
      <c r="G86" s="33" t="str">
        <f>'Data from Waybill Query'!G86</f>
        <v>S</v>
      </c>
      <c r="H86" s="104">
        <f>IF(ISNA(VLOOKUP($N86,'Data from Waybill Query'!$A:$M,8,FALSE)),0,VLOOKUP($N86,'Data from Waybill Query'!$A:$M,8,FALSE))</f>
        <v>110948</v>
      </c>
      <c r="I86" s="104">
        <f>IF(ISNA(VLOOKUP($N86,'Data from Waybill Query'!$A:$M,9,FALSE)),0,VLOOKUP($N86,'Data from Waybill Query'!$A:$M,9,FALSE))</f>
        <v>38400</v>
      </c>
      <c r="J86" s="104">
        <f>IF(ISNA(VLOOKUP($N86,'Data from Waybill Query'!$A:$M,10,FALSE)),0,VLOOKUP($N86,'Data from Waybill Query'!$A:$M,10,FALSE))</f>
        <v>60050</v>
      </c>
      <c r="K86" s="104">
        <f>IF(ISNA(VLOOKUP($N86,'Data from Waybill Query'!$A:$M,11,FALSE)),0,VLOOKUP($N86,'Data from Waybill Query'!$A:$M,11,FALSE))</f>
        <v>3526804</v>
      </c>
      <c r="L86" s="104">
        <f>IF(ISNA(VLOOKUP($N86,'Data from Waybill Query'!$A:$M,12,FALSE)),0,VLOOKUP($N86,'Data from Waybill Query'!$A:$M,12,FALSE))</f>
        <v>5431</v>
      </c>
      <c r="M86" s="104">
        <f>IF(ISNA(VLOOKUP($N86,'Data from Waybill Query'!$A:$M,13,FALSE)),0,VLOOKUP($N86,'Data from Waybill Query'!$A:$M,13,FALSE))</f>
        <v>2.0430179999999999E-2</v>
      </c>
      <c r="N86" s="104">
        <f t="shared" si="4"/>
        <v>1986020301</v>
      </c>
    </row>
    <row r="87" spans="1:14" x14ac:dyDescent="0.25">
      <c r="A87" s="104">
        <f t="shared" si="3"/>
        <v>198618</v>
      </c>
      <c r="B87" s="32">
        <f>'Data from Waybill Query'!B87</f>
        <v>1986</v>
      </c>
      <c r="C87" s="32" t="str">
        <f>IF('Data from Waybill Query'!C87="00","0",IF('Data from Waybill Query'!C87="01","1",IF('Data from Waybill Query'!C87="XX","2",'Data from Waybill Query'!C87)))</f>
        <v>2</v>
      </c>
      <c r="D87" s="33" t="str">
        <f>'Data from Waybill Query'!D87</f>
        <v>Grain</v>
      </c>
      <c r="E87" s="33" t="str">
        <f>'Data from Waybill Query'!E87</f>
        <v>L</v>
      </c>
      <c r="F87" s="33" t="str">
        <f>'Data from Waybill Query'!F87</f>
        <v>R</v>
      </c>
      <c r="G87" s="33" t="str">
        <f>'Data from Waybill Query'!G87</f>
        <v>M</v>
      </c>
      <c r="H87" s="104">
        <f>IF(ISNA(VLOOKUP($N87,'Data from Waybill Query'!$A:$M,8,FALSE)),0,VLOOKUP($N87,'Data from Waybill Query'!$A:$M,8,FALSE))</f>
        <v>98148</v>
      </c>
      <c r="I87" s="104">
        <f>IF(ISNA(VLOOKUP($N87,'Data from Waybill Query'!$A:$M,9,FALSE)),0,VLOOKUP($N87,'Data from Waybill Query'!$A:$M,9,FALSE))</f>
        <v>48224</v>
      </c>
      <c r="J87" s="104">
        <f>IF(ISNA(VLOOKUP($N87,'Data from Waybill Query'!$A:$M,10,FALSE)),0,VLOOKUP($N87,'Data from Waybill Query'!$A:$M,10,FALSE))</f>
        <v>66595</v>
      </c>
      <c r="K87" s="104">
        <f>IF(ISNA(VLOOKUP($N87,'Data from Waybill Query'!$A:$M,11,FALSE)),0,VLOOKUP($N87,'Data from Waybill Query'!$A:$M,11,FALSE))</f>
        <v>4473031</v>
      </c>
      <c r="L87" s="104">
        <f>IF(ISNA(VLOOKUP($N87,'Data from Waybill Query'!$A:$M,12,FALSE)),0,VLOOKUP($N87,'Data from Waybill Query'!$A:$M,12,FALSE))</f>
        <v>6197</v>
      </c>
      <c r="M87" s="104">
        <f>IF(ISNA(VLOOKUP($N87,'Data from Waybill Query'!$A:$M,13,FALSE)),0,VLOOKUP($N87,'Data from Waybill Query'!$A:$M,13,FALSE))</f>
        <v>1.5836960000000001E-2</v>
      </c>
      <c r="N87" s="104">
        <f t="shared" si="4"/>
        <v>1986020302</v>
      </c>
    </row>
    <row r="88" spans="1:14" x14ac:dyDescent="0.25">
      <c r="A88" s="104">
        <f t="shared" si="3"/>
        <v>198619</v>
      </c>
      <c r="B88" s="32">
        <f>'Data from Waybill Query'!B88</f>
        <v>1986</v>
      </c>
      <c r="C88" s="32" t="str">
        <f>IF('Data from Waybill Query'!C88="00","0",IF('Data from Waybill Query'!C88="01","1",IF('Data from Waybill Query'!C88="XX","2",'Data from Waybill Query'!C88)))</f>
        <v>2</v>
      </c>
      <c r="D88" s="33" t="str">
        <f>'Data from Waybill Query'!D88</f>
        <v>Grain</v>
      </c>
      <c r="E88" s="33" t="str">
        <f>'Data from Waybill Query'!E88</f>
        <v>L</v>
      </c>
      <c r="F88" s="33" t="str">
        <f>'Data from Waybill Query'!F88</f>
        <v>R</v>
      </c>
      <c r="G88" s="33" t="str">
        <f>'Data from Waybill Query'!G88</f>
        <v>U</v>
      </c>
      <c r="H88" s="104">
        <f>IF(ISNA(VLOOKUP($N88,'Data from Waybill Query'!$A:$M,8,FALSE)),0,VLOOKUP($N88,'Data from Waybill Query'!$A:$M,8,FALSE))</f>
        <v>139904</v>
      </c>
      <c r="I88" s="104">
        <f>IF(ISNA(VLOOKUP($N88,'Data from Waybill Query'!$A:$M,9,FALSE)),0,VLOOKUP($N88,'Data from Waybill Query'!$A:$M,9,FALSE))</f>
        <v>77926</v>
      </c>
      <c r="J88" s="104">
        <f>IF(ISNA(VLOOKUP($N88,'Data from Waybill Query'!$A:$M,10,FALSE)),0,VLOOKUP($N88,'Data from Waybill Query'!$A:$M,10,FALSE))</f>
        <v>122150</v>
      </c>
      <c r="K88" s="104">
        <f>IF(ISNA(VLOOKUP($N88,'Data from Waybill Query'!$A:$M,11,FALSE)),0,VLOOKUP($N88,'Data from Waybill Query'!$A:$M,11,FALSE))</f>
        <v>7464940</v>
      </c>
      <c r="L88" s="104">
        <f>IF(ISNA(VLOOKUP($N88,'Data from Waybill Query'!$A:$M,12,FALSE)),0,VLOOKUP($N88,'Data from Waybill Query'!$A:$M,12,FALSE))</f>
        <v>11742</v>
      </c>
      <c r="M88" s="104">
        <f>IF(ISNA(VLOOKUP($N88,'Data from Waybill Query'!$A:$M,13,FALSE)),0,VLOOKUP($N88,'Data from Waybill Query'!$A:$M,13,FALSE))</f>
        <v>1.191506E-2</v>
      </c>
      <c r="N88" s="104">
        <f t="shared" si="4"/>
        <v>1986020303</v>
      </c>
    </row>
    <row r="89" spans="1:14" x14ac:dyDescent="0.25">
      <c r="A89" s="104">
        <f t="shared" si="3"/>
        <v>198620</v>
      </c>
      <c r="B89" s="32">
        <f>'Data from Waybill Query'!B89</f>
        <v>1986</v>
      </c>
      <c r="C89" s="32" t="str">
        <f>IF('Data from Waybill Query'!C89="00","0",IF('Data from Waybill Query'!C89="01","1",IF('Data from Waybill Query'!C89="XX","2",'Data from Waybill Query'!C89)))</f>
        <v>2</v>
      </c>
      <c r="D89" s="33" t="str">
        <f>'Data from Waybill Query'!D89</f>
        <v>Grain</v>
      </c>
      <c r="E89" s="33" t="str">
        <f>'Data from Waybill Query'!E89</f>
        <v>L</v>
      </c>
      <c r="F89" s="33" t="str">
        <f>'Data from Waybill Query'!F89</f>
        <v>P</v>
      </c>
      <c r="G89" s="33" t="str">
        <f>'Data from Waybill Query'!G89</f>
        <v>S</v>
      </c>
      <c r="H89" s="104">
        <f>IF(ISNA(VLOOKUP($N89,'Data from Waybill Query'!$A:$M,8,FALSE)),0,VLOOKUP($N89,'Data from Waybill Query'!$A:$M,8,FALSE))</f>
        <v>38983</v>
      </c>
      <c r="I89" s="104">
        <f>IF(ISNA(VLOOKUP($N89,'Data from Waybill Query'!$A:$M,9,FALSE)),0,VLOOKUP($N89,'Data from Waybill Query'!$A:$M,9,FALSE))</f>
        <v>13628</v>
      </c>
      <c r="J89" s="104">
        <f>IF(ISNA(VLOOKUP($N89,'Data from Waybill Query'!$A:$M,10,FALSE)),0,VLOOKUP($N89,'Data from Waybill Query'!$A:$M,10,FALSE))</f>
        <v>22275</v>
      </c>
      <c r="K89" s="104">
        <f>IF(ISNA(VLOOKUP($N89,'Data from Waybill Query'!$A:$M,11,FALSE)),0,VLOOKUP($N89,'Data from Waybill Query'!$A:$M,11,FALSE))</f>
        <v>1280576</v>
      </c>
      <c r="L89" s="104">
        <f>IF(ISNA(VLOOKUP($N89,'Data from Waybill Query'!$A:$M,12,FALSE)),0,VLOOKUP($N89,'Data from Waybill Query'!$A:$M,12,FALSE))</f>
        <v>2077</v>
      </c>
      <c r="M89" s="104">
        <f>IF(ISNA(VLOOKUP($N89,'Data from Waybill Query'!$A:$M,13,FALSE)),0,VLOOKUP($N89,'Data from Waybill Query'!$A:$M,13,FALSE))</f>
        <v>1.8772980000000002E-2</v>
      </c>
      <c r="N89" s="104">
        <f t="shared" si="4"/>
        <v>1986020311</v>
      </c>
    </row>
    <row r="90" spans="1:14" x14ac:dyDescent="0.25">
      <c r="A90" s="104">
        <f t="shared" si="3"/>
        <v>198621</v>
      </c>
      <c r="B90" s="32">
        <f>'Data from Waybill Query'!B90</f>
        <v>1986</v>
      </c>
      <c r="C90" s="32" t="str">
        <f>IF('Data from Waybill Query'!C90="00","0",IF('Data from Waybill Query'!C90="01","1",IF('Data from Waybill Query'!C90="XX","2",'Data from Waybill Query'!C90)))</f>
        <v>2</v>
      </c>
      <c r="D90" s="33" t="str">
        <f>'Data from Waybill Query'!D90</f>
        <v>Grain</v>
      </c>
      <c r="E90" s="33" t="str">
        <f>'Data from Waybill Query'!E90</f>
        <v>L</v>
      </c>
      <c r="F90" s="33" t="str">
        <f>'Data from Waybill Query'!F90</f>
        <v>P</v>
      </c>
      <c r="G90" s="33" t="str">
        <f>'Data from Waybill Query'!G90</f>
        <v>M</v>
      </c>
      <c r="H90" s="104">
        <f>IF(ISNA(VLOOKUP($N90,'Data from Waybill Query'!$A:$M,8,FALSE)),0,VLOOKUP($N90,'Data from Waybill Query'!$A:$M,8,FALSE))</f>
        <v>51103</v>
      </c>
      <c r="I90" s="104">
        <f>IF(ISNA(VLOOKUP($N90,'Data from Waybill Query'!$A:$M,9,FALSE)),0,VLOOKUP($N90,'Data from Waybill Query'!$A:$M,9,FALSE))</f>
        <v>26411</v>
      </c>
      <c r="J90" s="104">
        <f>IF(ISNA(VLOOKUP($N90,'Data from Waybill Query'!$A:$M,10,FALSE)),0,VLOOKUP($N90,'Data from Waybill Query'!$A:$M,10,FALSE))</f>
        <v>37520</v>
      </c>
      <c r="K90" s="104">
        <f>IF(ISNA(VLOOKUP($N90,'Data from Waybill Query'!$A:$M,11,FALSE)),0,VLOOKUP($N90,'Data from Waybill Query'!$A:$M,11,FALSE))</f>
        <v>2527951</v>
      </c>
      <c r="L90" s="104">
        <f>IF(ISNA(VLOOKUP($N90,'Data from Waybill Query'!$A:$M,12,FALSE)),0,VLOOKUP($N90,'Data from Waybill Query'!$A:$M,12,FALSE))</f>
        <v>3586</v>
      </c>
      <c r="M90" s="104">
        <f>IF(ISNA(VLOOKUP($N90,'Data from Waybill Query'!$A:$M,13,FALSE)),0,VLOOKUP($N90,'Data from Waybill Query'!$A:$M,13,FALSE))</f>
        <v>1.425045E-2</v>
      </c>
      <c r="N90" s="104">
        <f t="shared" si="4"/>
        <v>1986020312</v>
      </c>
    </row>
    <row r="91" spans="1:14" x14ac:dyDescent="0.25">
      <c r="A91" s="104">
        <f t="shared" si="3"/>
        <v>198622</v>
      </c>
      <c r="B91" s="32">
        <f>'Data from Waybill Query'!B91</f>
        <v>1986</v>
      </c>
      <c r="C91" s="32" t="str">
        <f>IF('Data from Waybill Query'!C91="00","0",IF('Data from Waybill Query'!C91="01","1",IF('Data from Waybill Query'!C91="XX","2",'Data from Waybill Query'!C91)))</f>
        <v>2</v>
      </c>
      <c r="D91" s="33" t="str">
        <f>'Data from Waybill Query'!D91</f>
        <v>Grain</v>
      </c>
      <c r="E91" s="33" t="str">
        <f>'Data from Waybill Query'!E91</f>
        <v>L</v>
      </c>
      <c r="F91" s="33" t="str">
        <f>'Data from Waybill Query'!F91</f>
        <v>P</v>
      </c>
      <c r="G91" s="33" t="str">
        <f>'Data from Waybill Query'!G91</f>
        <v>U</v>
      </c>
      <c r="H91" s="104">
        <f>IF(ISNA(VLOOKUP($N91,'Data from Waybill Query'!$A:$M,8,FALSE)),0,VLOOKUP($N91,'Data from Waybill Query'!$A:$M,8,FALSE))</f>
        <v>99655</v>
      </c>
      <c r="I91" s="104">
        <f>IF(ISNA(VLOOKUP($N91,'Data from Waybill Query'!$A:$M,9,FALSE)),0,VLOOKUP($N91,'Data from Waybill Query'!$A:$M,9,FALSE))</f>
        <v>59187</v>
      </c>
      <c r="J91" s="104">
        <f>IF(ISNA(VLOOKUP($N91,'Data from Waybill Query'!$A:$M,10,FALSE)),0,VLOOKUP($N91,'Data from Waybill Query'!$A:$M,10,FALSE))</f>
        <v>88414</v>
      </c>
      <c r="K91" s="104">
        <f>IF(ISNA(VLOOKUP($N91,'Data from Waybill Query'!$A:$M,11,FALSE)),0,VLOOKUP($N91,'Data from Waybill Query'!$A:$M,11,FALSE))</f>
        <v>5738014</v>
      </c>
      <c r="L91" s="104">
        <f>IF(ISNA(VLOOKUP($N91,'Data from Waybill Query'!$A:$M,12,FALSE)),0,VLOOKUP($N91,'Data from Waybill Query'!$A:$M,12,FALSE))</f>
        <v>8572</v>
      </c>
      <c r="M91" s="104">
        <f>IF(ISNA(VLOOKUP($N91,'Data from Waybill Query'!$A:$M,13,FALSE)),0,VLOOKUP($N91,'Data from Waybill Query'!$A:$M,13,FALSE))</f>
        <v>1.1625760000000001E-2</v>
      </c>
      <c r="N91" s="104">
        <f t="shared" si="4"/>
        <v>1986020313</v>
      </c>
    </row>
    <row r="92" spans="1:14" x14ac:dyDescent="0.25">
      <c r="A92" s="104">
        <f t="shared" si="3"/>
        <v>198623</v>
      </c>
      <c r="B92" s="32">
        <f>'Data from Waybill Query'!B92</f>
        <v>1986</v>
      </c>
      <c r="C92" s="32" t="str">
        <f>IF('Data from Waybill Query'!C92="00","0",IF('Data from Waybill Query'!C92="01","1",IF('Data from Waybill Query'!C92="XX","2",'Data from Waybill Query'!C92)))</f>
        <v>10</v>
      </c>
      <c r="D92" s="33" t="str">
        <f>'Data from Waybill Query'!D92</f>
        <v>Metalic Ores</v>
      </c>
      <c r="E92" s="33" t="str">
        <f>'Data from Waybill Query'!E92</f>
        <v>S</v>
      </c>
      <c r="F92" s="33" t="str">
        <f>'Data from Waybill Query'!F92</f>
        <v>X</v>
      </c>
      <c r="G92" s="33" t="str">
        <f>'Data from Waybill Query'!G92</f>
        <v>X</v>
      </c>
      <c r="H92" s="104">
        <f>IF(ISNA(VLOOKUP($N92,'Data from Waybill Query'!$A:$M,8,FALSE)),0,VLOOKUP($N92,'Data from Waybill Query'!$A:$M,8,FALSE))</f>
        <v>149813</v>
      </c>
      <c r="I92" s="104">
        <f>IF(ISNA(VLOOKUP($N92,'Data from Waybill Query'!$A:$M,9,FALSE)),0,VLOOKUP($N92,'Data from Waybill Query'!$A:$M,9,FALSE))</f>
        <v>661185</v>
      </c>
      <c r="J92" s="104">
        <f>IF(ISNA(VLOOKUP($N92,'Data from Waybill Query'!$A:$M,10,FALSE)),0,VLOOKUP($N92,'Data from Waybill Query'!$A:$M,10,FALSE))</f>
        <v>30808</v>
      </c>
      <c r="K92" s="104">
        <f>IF(ISNA(VLOOKUP($N92,'Data from Waybill Query'!$A:$M,11,FALSE)),0,VLOOKUP($N92,'Data from Waybill Query'!$A:$M,11,FALSE))</f>
        <v>52639332</v>
      </c>
      <c r="L92" s="104">
        <f>IF(ISNA(VLOOKUP($N92,'Data from Waybill Query'!$A:$M,12,FALSE)),0,VLOOKUP($N92,'Data from Waybill Query'!$A:$M,12,FALSE))</f>
        <v>2543</v>
      </c>
      <c r="M92" s="104">
        <f>IF(ISNA(VLOOKUP($N92,'Data from Waybill Query'!$A:$M,13,FALSE)),0,VLOOKUP($N92,'Data from Waybill Query'!$A:$M,13,FALSE))</f>
        <v>5.8903530000000003E-2</v>
      </c>
      <c r="N92" s="104">
        <f t="shared" si="4"/>
        <v>1986100103</v>
      </c>
    </row>
    <row r="93" spans="1:14" x14ac:dyDescent="0.25">
      <c r="A93" s="104">
        <f t="shared" si="3"/>
        <v>198624</v>
      </c>
      <c r="B93" s="32">
        <f>'Data from Waybill Query'!B93</f>
        <v>1986</v>
      </c>
      <c r="C93" s="32" t="str">
        <f>IF('Data from Waybill Query'!C93="00","0",IF('Data from Waybill Query'!C93="01","1",IF('Data from Waybill Query'!C93="XX","2",'Data from Waybill Query'!C93)))</f>
        <v>10</v>
      </c>
      <c r="D93" s="33" t="str">
        <f>'Data from Waybill Query'!D93</f>
        <v>Metalic Ores</v>
      </c>
      <c r="E93" s="33" t="str">
        <f>'Data from Waybill Query'!E93</f>
        <v>M</v>
      </c>
      <c r="F93" s="33" t="str">
        <f>'Data from Waybill Query'!F93</f>
        <v>X</v>
      </c>
      <c r="G93" s="33" t="str">
        <f>'Data from Waybill Query'!G93</f>
        <v>X</v>
      </c>
      <c r="H93" s="104">
        <f>IF(ISNA(VLOOKUP($N93,'Data from Waybill Query'!$A:$M,8,FALSE)),0,VLOOKUP($N93,'Data from Waybill Query'!$A:$M,8,FALSE))</f>
        <v>93412</v>
      </c>
      <c r="I93" s="104">
        <f>IF(ISNA(VLOOKUP($N93,'Data from Waybill Query'!$A:$M,9,FALSE)),0,VLOOKUP($N93,'Data from Waybill Query'!$A:$M,9,FALSE))</f>
        <v>172305</v>
      </c>
      <c r="J93" s="104">
        <f>IF(ISNA(VLOOKUP($N93,'Data from Waybill Query'!$A:$M,10,FALSE)),0,VLOOKUP($N93,'Data from Waybill Query'!$A:$M,10,FALSE))</f>
        <v>25620</v>
      </c>
      <c r="K93" s="104">
        <f>IF(ISNA(VLOOKUP($N93,'Data from Waybill Query'!$A:$M,11,FALSE)),0,VLOOKUP($N93,'Data from Waybill Query'!$A:$M,11,FALSE))</f>
        <v>15831195</v>
      </c>
      <c r="L93" s="104">
        <f>IF(ISNA(VLOOKUP($N93,'Data from Waybill Query'!$A:$M,12,FALSE)),0,VLOOKUP($N93,'Data from Waybill Query'!$A:$M,12,FALSE))</f>
        <v>2372</v>
      </c>
      <c r="M93" s="104">
        <f>IF(ISNA(VLOOKUP($N93,'Data from Waybill Query'!$A:$M,13,FALSE)),0,VLOOKUP($N93,'Data from Waybill Query'!$A:$M,13,FALSE))</f>
        <v>3.938759E-2</v>
      </c>
      <c r="N93" s="104">
        <f t="shared" si="4"/>
        <v>1986100203</v>
      </c>
    </row>
    <row r="94" spans="1:14" x14ac:dyDescent="0.25">
      <c r="A94" s="104">
        <f t="shared" si="3"/>
        <v>198625</v>
      </c>
      <c r="B94" s="32">
        <f>'Data from Waybill Query'!B94</f>
        <v>1986</v>
      </c>
      <c r="C94" s="32" t="str">
        <f>IF('Data from Waybill Query'!C94="00","0",IF('Data from Waybill Query'!C94="01","1",IF('Data from Waybill Query'!C94="XX","2",'Data from Waybill Query'!C94)))</f>
        <v>10</v>
      </c>
      <c r="D94" s="33" t="str">
        <f>'Data from Waybill Query'!D94</f>
        <v>Metalic Ores</v>
      </c>
      <c r="E94" s="33" t="str">
        <f>'Data from Waybill Query'!E94</f>
        <v>L</v>
      </c>
      <c r="F94" s="33" t="str">
        <f>'Data from Waybill Query'!F94</f>
        <v>X</v>
      </c>
      <c r="G94" s="33" t="str">
        <f>'Data from Waybill Query'!G94</f>
        <v>X</v>
      </c>
      <c r="H94" s="104">
        <f>IF(ISNA(VLOOKUP($N94,'Data from Waybill Query'!$A:$M,8,FALSE)),0,VLOOKUP($N94,'Data from Waybill Query'!$A:$M,8,FALSE))</f>
        <v>223868</v>
      </c>
      <c r="I94" s="104">
        <f>IF(ISNA(VLOOKUP($N94,'Data from Waybill Query'!$A:$M,9,FALSE)),0,VLOOKUP($N94,'Data from Waybill Query'!$A:$M,9,FALSE))</f>
        <v>131493</v>
      </c>
      <c r="J94" s="104">
        <f>IF(ISNA(VLOOKUP($N94,'Data from Waybill Query'!$A:$M,10,FALSE)),0,VLOOKUP($N94,'Data from Waybill Query'!$A:$M,10,FALSE))</f>
        <v>95893</v>
      </c>
      <c r="K94" s="104">
        <f>IF(ISNA(VLOOKUP($N94,'Data from Waybill Query'!$A:$M,11,FALSE)),0,VLOOKUP($N94,'Data from Waybill Query'!$A:$M,11,FALSE))</f>
        <v>12344493</v>
      </c>
      <c r="L94" s="104">
        <f>IF(ISNA(VLOOKUP($N94,'Data from Waybill Query'!$A:$M,12,FALSE)),0,VLOOKUP($N94,'Data from Waybill Query'!$A:$M,12,FALSE))</f>
        <v>8980</v>
      </c>
      <c r="M94" s="104">
        <f>IF(ISNA(VLOOKUP($N94,'Data from Waybill Query'!$A:$M,13,FALSE)),0,VLOOKUP($N94,'Data from Waybill Query'!$A:$M,13,FALSE))</f>
        <v>2.4928990000000002E-2</v>
      </c>
      <c r="N94" s="104">
        <f t="shared" si="4"/>
        <v>1986100303</v>
      </c>
    </row>
    <row r="95" spans="1:14" x14ac:dyDescent="0.25">
      <c r="A95" s="104">
        <f t="shared" si="3"/>
        <v>198626</v>
      </c>
      <c r="B95" s="32">
        <f>'Data from Waybill Query'!B95</f>
        <v>1986</v>
      </c>
      <c r="C95" s="32" t="str">
        <f>IF('Data from Waybill Query'!C95="00","0",IF('Data from Waybill Query'!C95="01","1",IF('Data from Waybill Query'!C95="XX","2",'Data from Waybill Query'!C95)))</f>
        <v>11</v>
      </c>
      <c r="D95" s="33" t="str">
        <f>'Data from Waybill Query'!D95</f>
        <v>Coal</v>
      </c>
      <c r="E95" s="33" t="str">
        <f>'Data from Waybill Query'!E95</f>
        <v>S</v>
      </c>
      <c r="F95" s="33" t="str">
        <f>'Data from Waybill Query'!F95</f>
        <v>R</v>
      </c>
      <c r="G95" s="33" t="str">
        <f>'Data from Waybill Query'!G95</f>
        <v>X</v>
      </c>
      <c r="H95" s="104">
        <f>IF(ISNA(VLOOKUP($N95,'Data from Waybill Query'!$A:$M,8,FALSE)),0,VLOOKUP($N95,'Data from Waybill Query'!$A:$M,8,FALSE))</f>
        <v>2232206</v>
      </c>
      <c r="I95" s="104">
        <f>IF(ISNA(VLOOKUP($N95,'Data from Waybill Query'!$A:$M,9,FALSE)),0,VLOOKUP($N95,'Data from Waybill Query'!$A:$M,9,FALSE))</f>
        <v>2660563</v>
      </c>
      <c r="J95" s="104">
        <f>IF(ISNA(VLOOKUP($N95,'Data from Waybill Query'!$A:$M,10,FALSE)),0,VLOOKUP($N95,'Data from Waybill Query'!$A:$M,10,FALSE))</f>
        <v>690466</v>
      </c>
      <c r="K95" s="104">
        <f>IF(ISNA(VLOOKUP($N95,'Data from Waybill Query'!$A:$M,11,FALSE)),0,VLOOKUP($N95,'Data from Waybill Query'!$A:$M,11,FALSE))</f>
        <v>245440597</v>
      </c>
      <c r="L95" s="104">
        <f>IF(ISNA(VLOOKUP($N95,'Data from Waybill Query'!$A:$M,12,FALSE)),0,VLOOKUP($N95,'Data from Waybill Query'!$A:$M,12,FALSE))</f>
        <v>63439</v>
      </c>
      <c r="M95" s="104">
        <f>IF(ISNA(VLOOKUP($N95,'Data from Waybill Query'!$A:$M,13,FALSE)),0,VLOOKUP($N95,'Data from Waybill Query'!$A:$M,13,FALSE))</f>
        <v>3.5186710000000003E-2</v>
      </c>
      <c r="N95" s="104">
        <f t="shared" si="4"/>
        <v>1986110103</v>
      </c>
    </row>
    <row r="96" spans="1:14" x14ac:dyDescent="0.25">
      <c r="A96" s="104">
        <f t="shared" si="3"/>
        <v>198627</v>
      </c>
      <c r="B96" s="32">
        <f>'Data from Waybill Query'!B96</f>
        <v>1986</v>
      </c>
      <c r="C96" s="32" t="str">
        <f>IF('Data from Waybill Query'!C96="00","0",IF('Data from Waybill Query'!C96="01","1",IF('Data from Waybill Query'!C96="XX","2",'Data from Waybill Query'!C96)))</f>
        <v>11</v>
      </c>
      <c r="D96" s="33" t="str">
        <f>'Data from Waybill Query'!D96</f>
        <v>Coal</v>
      </c>
      <c r="E96" s="33" t="str">
        <f>'Data from Waybill Query'!E96</f>
        <v>S</v>
      </c>
      <c r="F96" s="33" t="str">
        <f>'Data from Waybill Query'!F96</f>
        <v>P</v>
      </c>
      <c r="G96" s="33" t="str">
        <f>'Data from Waybill Query'!G96</f>
        <v>X</v>
      </c>
      <c r="H96" s="104">
        <f>IF(ISNA(VLOOKUP($N96,'Data from Waybill Query'!$A:$M,8,FALSE)),0,VLOOKUP($N96,'Data from Waybill Query'!$A:$M,8,FALSE))</f>
        <v>721470</v>
      </c>
      <c r="I96" s="104">
        <f>IF(ISNA(VLOOKUP($N96,'Data from Waybill Query'!$A:$M,9,FALSE)),0,VLOOKUP($N96,'Data from Waybill Query'!$A:$M,9,FALSE))</f>
        <v>1282792</v>
      </c>
      <c r="J96" s="104">
        <f>IF(ISNA(VLOOKUP($N96,'Data from Waybill Query'!$A:$M,10,FALSE)),0,VLOOKUP($N96,'Data from Waybill Query'!$A:$M,10,FALSE))</f>
        <v>270818</v>
      </c>
      <c r="K96" s="104">
        <f>IF(ISNA(VLOOKUP($N96,'Data from Waybill Query'!$A:$M,11,FALSE)),0,VLOOKUP($N96,'Data from Waybill Query'!$A:$M,11,FALSE))</f>
        <v>126824345</v>
      </c>
      <c r="L96" s="104">
        <f>IF(ISNA(VLOOKUP($N96,'Data from Waybill Query'!$A:$M,12,FALSE)),0,VLOOKUP($N96,'Data from Waybill Query'!$A:$M,12,FALSE))</f>
        <v>26914</v>
      </c>
      <c r="M96" s="104">
        <f>IF(ISNA(VLOOKUP($N96,'Data from Waybill Query'!$A:$M,13,FALSE)),0,VLOOKUP($N96,'Data from Waybill Query'!$A:$M,13,FALSE))</f>
        <v>2.680652E-2</v>
      </c>
      <c r="N96" s="104">
        <f t="shared" si="4"/>
        <v>1986110113</v>
      </c>
    </row>
    <row r="97" spans="1:14" x14ac:dyDescent="0.25">
      <c r="A97" s="104">
        <f t="shared" si="3"/>
        <v>198628</v>
      </c>
      <c r="B97" s="32">
        <f>'Data from Waybill Query'!B97</f>
        <v>1986</v>
      </c>
      <c r="C97" s="32" t="str">
        <f>IF('Data from Waybill Query'!C97="00","0",IF('Data from Waybill Query'!C97="01","1",IF('Data from Waybill Query'!C97="XX","2",'Data from Waybill Query'!C97)))</f>
        <v>11</v>
      </c>
      <c r="D97" s="33" t="str">
        <f>'Data from Waybill Query'!D97</f>
        <v>Coal</v>
      </c>
      <c r="E97" s="33" t="str">
        <f>'Data from Waybill Query'!E97</f>
        <v>M</v>
      </c>
      <c r="F97" s="33" t="str">
        <f>'Data from Waybill Query'!F97</f>
        <v>R</v>
      </c>
      <c r="G97" s="33" t="str">
        <f>'Data from Waybill Query'!G97</f>
        <v>X</v>
      </c>
      <c r="H97" s="104">
        <f>IF(ISNA(VLOOKUP($N97,'Data from Waybill Query'!$A:$M,8,FALSE)),0,VLOOKUP($N97,'Data from Waybill Query'!$A:$M,8,FALSE))</f>
        <v>1051189</v>
      </c>
      <c r="I97" s="104">
        <f>IF(ISNA(VLOOKUP($N97,'Data from Waybill Query'!$A:$M,9,FALSE)),0,VLOOKUP($N97,'Data from Waybill Query'!$A:$M,9,FALSE))</f>
        <v>745521</v>
      </c>
      <c r="J97" s="104">
        <f>IF(ISNA(VLOOKUP($N97,'Data from Waybill Query'!$A:$M,10,FALSE)),0,VLOOKUP($N97,'Data from Waybill Query'!$A:$M,10,FALSE))</f>
        <v>485212</v>
      </c>
      <c r="K97" s="104">
        <f>IF(ISNA(VLOOKUP($N97,'Data from Waybill Query'!$A:$M,11,FALSE)),0,VLOOKUP($N97,'Data from Waybill Query'!$A:$M,11,FALSE))</f>
        <v>69493700</v>
      </c>
      <c r="L97" s="104">
        <f>IF(ISNA(VLOOKUP($N97,'Data from Waybill Query'!$A:$M,12,FALSE)),0,VLOOKUP($N97,'Data from Waybill Query'!$A:$M,12,FALSE))</f>
        <v>45391</v>
      </c>
      <c r="M97" s="104">
        <f>IF(ISNA(VLOOKUP($N97,'Data from Waybill Query'!$A:$M,13,FALSE)),0,VLOOKUP($N97,'Data from Waybill Query'!$A:$M,13,FALSE))</f>
        <v>2.3158290000000002E-2</v>
      </c>
      <c r="N97" s="104">
        <f t="shared" si="4"/>
        <v>1986110203</v>
      </c>
    </row>
    <row r="98" spans="1:14" x14ac:dyDescent="0.25">
      <c r="A98" s="104">
        <f t="shared" si="3"/>
        <v>198629</v>
      </c>
      <c r="B98" s="32">
        <f>'Data from Waybill Query'!B98</f>
        <v>1986</v>
      </c>
      <c r="C98" s="32" t="str">
        <f>IF('Data from Waybill Query'!C98="00","0",IF('Data from Waybill Query'!C98="01","1",IF('Data from Waybill Query'!C98="XX","2",'Data from Waybill Query'!C98)))</f>
        <v>11</v>
      </c>
      <c r="D98" s="33" t="str">
        <f>'Data from Waybill Query'!D98</f>
        <v>Coal</v>
      </c>
      <c r="E98" s="33" t="str">
        <f>'Data from Waybill Query'!E98</f>
        <v>M</v>
      </c>
      <c r="F98" s="33" t="str">
        <f>'Data from Waybill Query'!F98</f>
        <v>P</v>
      </c>
      <c r="G98" s="33" t="str">
        <f>'Data from Waybill Query'!G98</f>
        <v>X</v>
      </c>
      <c r="H98" s="104">
        <f>IF(ISNA(VLOOKUP($N98,'Data from Waybill Query'!$A:$M,8,FALSE)),0,VLOOKUP($N98,'Data from Waybill Query'!$A:$M,8,FALSE))</f>
        <v>558149</v>
      </c>
      <c r="I98" s="104">
        <f>IF(ISNA(VLOOKUP($N98,'Data from Waybill Query'!$A:$M,9,FALSE)),0,VLOOKUP($N98,'Data from Waybill Query'!$A:$M,9,FALSE))</f>
        <v>431309</v>
      </c>
      <c r="J98" s="104">
        <f>IF(ISNA(VLOOKUP($N98,'Data from Waybill Query'!$A:$M,10,FALSE)),0,VLOOKUP($N98,'Data from Waybill Query'!$A:$M,10,FALSE))</f>
        <v>327493</v>
      </c>
      <c r="K98" s="104">
        <f>IF(ISNA(VLOOKUP($N98,'Data from Waybill Query'!$A:$M,11,FALSE)),0,VLOOKUP($N98,'Data from Waybill Query'!$A:$M,11,FALSE))</f>
        <v>42894900</v>
      </c>
      <c r="L98" s="104">
        <f>IF(ISNA(VLOOKUP($N98,'Data from Waybill Query'!$A:$M,12,FALSE)),0,VLOOKUP($N98,'Data from Waybill Query'!$A:$M,12,FALSE))</f>
        <v>32579</v>
      </c>
      <c r="M98" s="104">
        <f>IF(ISNA(VLOOKUP($N98,'Data from Waybill Query'!$A:$M,13,FALSE)),0,VLOOKUP($N98,'Data from Waybill Query'!$A:$M,13,FALSE))</f>
        <v>1.7132370000000001E-2</v>
      </c>
      <c r="N98" s="104">
        <f t="shared" si="4"/>
        <v>1986110213</v>
      </c>
    </row>
    <row r="99" spans="1:14" x14ac:dyDescent="0.25">
      <c r="A99" s="104">
        <f t="shared" si="3"/>
        <v>198630</v>
      </c>
      <c r="B99" s="32">
        <f>'Data from Waybill Query'!B99</f>
        <v>1986</v>
      </c>
      <c r="C99" s="32" t="str">
        <f>IF('Data from Waybill Query'!C99="00","0",IF('Data from Waybill Query'!C99="01","1",IF('Data from Waybill Query'!C99="XX","2",'Data from Waybill Query'!C99)))</f>
        <v>11</v>
      </c>
      <c r="D99" s="33" t="str">
        <f>'Data from Waybill Query'!D99</f>
        <v>Coal</v>
      </c>
      <c r="E99" s="33" t="str">
        <f>'Data from Waybill Query'!E99</f>
        <v>L</v>
      </c>
      <c r="F99" s="33" t="str">
        <f>'Data from Waybill Query'!F99</f>
        <v>R</v>
      </c>
      <c r="G99" s="33" t="str">
        <f>'Data from Waybill Query'!G99</f>
        <v>X</v>
      </c>
      <c r="H99" s="104">
        <f>IF(ISNA(VLOOKUP($N99,'Data from Waybill Query'!$A:$M,8,FALSE)),0,VLOOKUP($N99,'Data from Waybill Query'!$A:$M,8,FALSE))</f>
        <v>499767</v>
      </c>
      <c r="I99" s="104">
        <f>IF(ISNA(VLOOKUP($N99,'Data from Waybill Query'!$A:$M,9,FALSE)),0,VLOOKUP($N99,'Data from Waybill Query'!$A:$M,9,FALSE))</f>
        <v>212386</v>
      </c>
      <c r="J99" s="104">
        <f>IF(ISNA(VLOOKUP($N99,'Data from Waybill Query'!$A:$M,10,FALSE)),0,VLOOKUP($N99,'Data from Waybill Query'!$A:$M,10,FALSE))</f>
        <v>254680</v>
      </c>
      <c r="K99" s="104">
        <f>IF(ISNA(VLOOKUP($N99,'Data from Waybill Query'!$A:$M,11,FALSE)),0,VLOOKUP($N99,'Data from Waybill Query'!$A:$M,11,FALSE))</f>
        <v>20644001</v>
      </c>
      <c r="L99" s="104">
        <f>IF(ISNA(VLOOKUP($N99,'Data from Waybill Query'!$A:$M,12,FALSE)),0,VLOOKUP($N99,'Data from Waybill Query'!$A:$M,12,FALSE))</f>
        <v>24734</v>
      </c>
      <c r="M99" s="104">
        <f>IF(ISNA(VLOOKUP($N99,'Data from Waybill Query'!$A:$M,13,FALSE)),0,VLOOKUP($N99,'Data from Waybill Query'!$A:$M,13,FALSE))</f>
        <v>2.0205979999999998E-2</v>
      </c>
      <c r="N99" s="104">
        <f t="shared" si="4"/>
        <v>1986110303</v>
      </c>
    </row>
    <row r="100" spans="1:14" x14ac:dyDescent="0.25">
      <c r="A100" s="104">
        <f t="shared" si="3"/>
        <v>198631</v>
      </c>
      <c r="B100" s="32">
        <f>'Data from Waybill Query'!B100</f>
        <v>1986</v>
      </c>
      <c r="C100" s="32" t="str">
        <f>IF('Data from Waybill Query'!C100="00","0",IF('Data from Waybill Query'!C100="01","1",IF('Data from Waybill Query'!C100="XX","2",'Data from Waybill Query'!C100)))</f>
        <v>11</v>
      </c>
      <c r="D100" s="33" t="str">
        <f>'Data from Waybill Query'!D100</f>
        <v>Coal</v>
      </c>
      <c r="E100" s="33" t="str">
        <f>'Data from Waybill Query'!E100</f>
        <v>L</v>
      </c>
      <c r="F100" s="33" t="str">
        <f>'Data from Waybill Query'!F100</f>
        <v>P</v>
      </c>
      <c r="G100" s="33" t="str">
        <f>'Data from Waybill Query'!G100</f>
        <v>X</v>
      </c>
      <c r="H100" s="104">
        <f>IF(ISNA(VLOOKUP($N100,'Data from Waybill Query'!$A:$M,8,FALSE)),0,VLOOKUP($N100,'Data from Waybill Query'!$A:$M,8,FALSE))</f>
        <v>932610</v>
      </c>
      <c r="I100" s="104">
        <f>IF(ISNA(VLOOKUP($N100,'Data from Waybill Query'!$A:$M,9,FALSE)),0,VLOOKUP($N100,'Data from Waybill Query'!$A:$M,9,FALSE))</f>
        <v>576510</v>
      </c>
      <c r="J100" s="104">
        <f>IF(ISNA(VLOOKUP($N100,'Data from Waybill Query'!$A:$M,10,FALSE)),0,VLOOKUP($N100,'Data from Waybill Query'!$A:$M,10,FALSE))</f>
        <v>685775</v>
      </c>
      <c r="K100" s="104">
        <f>IF(ISNA(VLOOKUP($N100,'Data from Waybill Query'!$A:$M,11,FALSE)),0,VLOOKUP($N100,'Data from Waybill Query'!$A:$M,11,FALSE))</f>
        <v>58322329</v>
      </c>
      <c r="L100" s="104">
        <f>IF(ISNA(VLOOKUP($N100,'Data from Waybill Query'!$A:$M,12,FALSE)),0,VLOOKUP($N100,'Data from Waybill Query'!$A:$M,12,FALSE))</f>
        <v>69286</v>
      </c>
      <c r="M100" s="104">
        <f>IF(ISNA(VLOOKUP($N100,'Data from Waybill Query'!$A:$M,13,FALSE)),0,VLOOKUP($N100,'Data from Waybill Query'!$A:$M,13,FALSE))</f>
        <v>1.346033E-2</v>
      </c>
      <c r="N100" s="104">
        <f t="shared" si="4"/>
        <v>1986110313</v>
      </c>
    </row>
    <row r="101" spans="1:14" x14ac:dyDescent="0.25">
      <c r="A101" s="104">
        <f t="shared" si="3"/>
        <v>198632</v>
      </c>
      <c r="B101" s="32">
        <f>'Data from Waybill Query'!B101</f>
        <v>1986</v>
      </c>
      <c r="C101" s="32" t="str">
        <f>IF('Data from Waybill Query'!C101="00","0",IF('Data from Waybill Query'!C101="01","1",IF('Data from Waybill Query'!C101="XX","2",'Data from Waybill Query'!C101)))</f>
        <v>11</v>
      </c>
      <c r="D101" s="33" t="str">
        <f>'Data from Waybill Query'!D101</f>
        <v>Coal</v>
      </c>
      <c r="E101" s="33" t="str">
        <f>'Data from Waybill Query'!E101</f>
        <v>VL</v>
      </c>
      <c r="F101" s="33" t="str">
        <f>'Data from Waybill Query'!F101</f>
        <v>R</v>
      </c>
      <c r="G101" s="33" t="str">
        <f>'Data from Waybill Query'!G101</f>
        <v>X</v>
      </c>
      <c r="H101" s="104">
        <f>IF(ISNA(VLOOKUP($N101,'Data from Waybill Query'!$A:$M,8,FALSE)),0,VLOOKUP($N101,'Data from Waybill Query'!$A:$M,8,FALSE))</f>
        <v>21520</v>
      </c>
      <c r="I101" s="104">
        <f>IF(ISNA(VLOOKUP($N101,'Data from Waybill Query'!$A:$M,9,FALSE)),0,VLOOKUP($N101,'Data from Waybill Query'!$A:$M,9,FALSE))</f>
        <v>8746</v>
      </c>
      <c r="J101" s="104">
        <f>IF(ISNA(VLOOKUP($N101,'Data from Waybill Query'!$A:$M,10,FALSE)),0,VLOOKUP($N101,'Data from Waybill Query'!$A:$M,10,FALSE))</f>
        <v>18192</v>
      </c>
      <c r="K101" s="104">
        <f>IF(ISNA(VLOOKUP($N101,'Data from Waybill Query'!$A:$M,11,FALSE)),0,VLOOKUP($N101,'Data from Waybill Query'!$A:$M,11,FALSE))</f>
        <v>849533</v>
      </c>
      <c r="L101" s="104">
        <f>IF(ISNA(VLOOKUP($N101,'Data from Waybill Query'!$A:$M,12,FALSE)),0,VLOOKUP($N101,'Data from Waybill Query'!$A:$M,12,FALSE))</f>
        <v>1711</v>
      </c>
      <c r="M101" s="104">
        <f>IF(ISNA(VLOOKUP($N101,'Data from Waybill Query'!$A:$M,13,FALSE)),0,VLOOKUP($N101,'Data from Waybill Query'!$A:$M,13,FALSE))</f>
        <v>1.2575619999999999E-2</v>
      </c>
      <c r="N101" s="104">
        <f t="shared" si="4"/>
        <v>1986110403</v>
      </c>
    </row>
    <row r="102" spans="1:14" x14ac:dyDescent="0.25">
      <c r="A102" s="104">
        <f t="shared" si="3"/>
        <v>198633</v>
      </c>
      <c r="B102" s="32">
        <f>'Data from Waybill Query'!B102</f>
        <v>1986</v>
      </c>
      <c r="C102" s="32" t="str">
        <f>IF('Data from Waybill Query'!C102="00","0",IF('Data from Waybill Query'!C102="01","1",IF('Data from Waybill Query'!C102="XX","2",'Data from Waybill Query'!C102)))</f>
        <v>11</v>
      </c>
      <c r="D102" s="33" t="str">
        <f>'Data from Waybill Query'!D102</f>
        <v>Coal</v>
      </c>
      <c r="E102" s="33" t="str">
        <f>'Data from Waybill Query'!E102</f>
        <v>VL</v>
      </c>
      <c r="F102" s="33" t="str">
        <f>'Data from Waybill Query'!F102</f>
        <v>P</v>
      </c>
      <c r="G102" s="33" t="str">
        <f>'Data from Waybill Query'!G102</f>
        <v>X</v>
      </c>
      <c r="H102" s="104">
        <f>IF(ISNA(VLOOKUP($N102,'Data from Waybill Query'!$A:$M,8,FALSE)),0,VLOOKUP($N102,'Data from Waybill Query'!$A:$M,8,FALSE))</f>
        <v>396433</v>
      </c>
      <c r="I102" s="104">
        <f>IF(ISNA(VLOOKUP($N102,'Data from Waybill Query'!$A:$M,9,FALSE)),0,VLOOKUP($N102,'Data from Waybill Query'!$A:$M,9,FALSE))</f>
        <v>181708</v>
      </c>
      <c r="J102" s="104">
        <f>IF(ISNA(VLOOKUP($N102,'Data from Waybill Query'!$A:$M,10,FALSE)),0,VLOOKUP($N102,'Data from Waybill Query'!$A:$M,10,FALSE))</f>
        <v>295616</v>
      </c>
      <c r="K102" s="104">
        <f>IF(ISNA(VLOOKUP($N102,'Data from Waybill Query'!$A:$M,11,FALSE)),0,VLOOKUP($N102,'Data from Waybill Query'!$A:$M,11,FALSE))</f>
        <v>18461345</v>
      </c>
      <c r="L102" s="104">
        <f>IF(ISNA(VLOOKUP($N102,'Data from Waybill Query'!$A:$M,12,FALSE)),0,VLOOKUP($N102,'Data from Waybill Query'!$A:$M,12,FALSE))</f>
        <v>30018</v>
      </c>
      <c r="M102" s="104">
        <f>IF(ISNA(VLOOKUP($N102,'Data from Waybill Query'!$A:$M,13,FALSE)),0,VLOOKUP($N102,'Data from Waybill Query'!$A:$M,13,FALSE))</f>
        <v>1.320644E-2</v>
      </c>
      <c r="N102" s="104">
        <f t="shared" si="4"/>
        <v>1986110413</v>
      </c>
    </row>
    <row r="103" spans="1:14" x14ac:dyDescent="0.25">
      <c r="A103" s="104">
        <f t="shared" ref="A103:A129" si="5">$B103*100+MOD(ROW($B103)-ROW($B$1208),67)</f>
        <v>198634</v>
      </c>
      <c r="B103" s="32">
        <f>'Data from Waybill Query'!B103</f>
        <v>1986</v>
      </c>
      <c r="C103" s="32" t="str">
        <f>IF('Data from Waybill Query'!C103="00","0",IF('Data from Waybill Query'!C103="01","1",IF('Data from Waybill Query'!C103="XX","2",'Data from Waybill Query'!C103)))</f>
        <v>14</v>
      </c>
      <c r="D103" s="33" t="str">
        <f>'Data from Waybill Query'!D103</f>
        <v>Non-Metallic Minerals</v>
      </c>
      <c r="E103" s="33" t="str">
        <f>'Data from Waybill Query'!E103</f>
        <v>S</v>
      </c>
      <c r="F103" s="33" t="str">
        <f>'Data from Waybill Query'!F103</f>
        <v>X</v>
      </c>
      <c r="G103" s="33" t="str">
        <f>'Data from Waybill Query'!G103</f>
        <v>X</v>
      </c>
      <c r="H103" s="104">
        <f>IF(ISNA(VLOOKUP($N103,'Data from Waybill Query'!$A:$M,8,FALSE)),0,VLOOKUP($N103,'Data from Waybill Query'!$A:$M,8,FALSE))</f>
        <v>159261</v>
      </c>
      <c r="I103" s="104">
        <f>IF(ISNA(VLOOKUP($N103,'Data from Waybill Query'!$A:$M,9,FALSE)),0,VLOOKUP($N103,'Data from Waybill Query'!$A:$M,9,FALSE))</f>
        <v>586636</v>
      </c>
      <c r="J103" s="104">
        <f>IF(ISNA(VLOOKUP($N103,'Data from Waybill Query'!$A:$M,10,FALSE)),0,VLOOKUP($N103,'Data from Waybill Query'!$A:$M,10,FALSE))</f>
        <v>26975</v>
      </c>
      <c r="K103" s="104">
        <f>IF(ISNA(VLOOKUP($N103,'Data from Waybill Query'!$A:$M,11,FALSE)),0,VLOOKUP($N103,'Data from Waybill Query'!$A:$M,11,FALSE))</f>
        <v>53053876</v>
      </c>
      <c r="L103" s="104">
        <f>IF(ISNA(VLOOKUP($N103,'Data from Waybill Query'!$A:$M,12,FALSE)),0,VLOOKUP($N103,'Data from Waybill Query'!$A:$M,12,FALSE))</f>
        <v>2477</v>
      </c>
      <c r="M103" s="104">
        <f>IF(ISNA(VLOOKUP($N103,'Data from Waybill Query'!$A:$M,13,FALSE)),0,VLOOKUP($N103,'Data from Waybill Query'!$A:$M,13,FALSE))</f>
        <v>6.4294439999999994E-2</v>
      </c>
      <c r="N103" s="104">
        <f t="shared" si="4"/>
        <v>1986140103</v>
      </c>
    </row>
    <row r="104" spans="1:14" x14ac:dyDescent="0.25">
      <c r="A104" s="104">
        <f t="shared" si="5"/>
        <v>198635</v>
      </c>
      <c r="B104" s="32">
        <f>'Data from Waybill Query'!B104</f>
        <v>1986</v>
      </c>
      <c r="C104" s="32" t="str">
        <f>IF('Data from Waybill Query'!C104="00","0",IF('Data from Waybill Query'!C104="01","1",IF('Data from Waybill Query'!C104="XX","2",'Data from Waybill Query'!C104)))</f>
        <v>14</v>
      </c>
      <c r="D104" s="33" t="str">
        <f>'Data from Waybill Query'!D104</f>
        <v>Non-Metallic Minerals</v>
      </c>
      <c r="E104" s="33" t="str">
        <f>'Data from Waybill Query'!E104</f>
        <v>M</v>
      </c>
      <c r="F104" s="33" t="str">
        <f>'Data from Waybill Query'!F104</f>
        <v>X</v>
      </c>
      <c r="G104" s="33" t="str">
        <f>'Data from Waybill Query'!G104</f>
        <v>X</v>
      </c>
      <c r="H104" s="104">
        <f>IF(ISNA(VLOOKUP($N104,'Data from Waybill Query'!$A:$M,8,FALSE)),0,VLOOKUP($N104,'Data from Waybill Query'!$A:$M,8,FALSE))</f>
        <v>164668</v>
      </c>
      <c r="I104" s="104">
        <f>IF(ISNA(VLOOKUP($N104,'Data from Waybill Query'!$A:$M,9,FALSE)),0,VLOOKUP($N104,'Data from Waybill Query'!$A:$M,9,FALSE))</f>
        <v>315150</v>
      </c>
      <c r="J104" s="104">
        <f>IF(ISNA(VLOOKUP($N104,'Data from Waybill Query'!$A:$M,10,FALSE)),0,VLOOKUP($N104,'Data from Waybill Query'!$A:$M,10,FALSE))</f>
        <v>54393</v>
      </c>
      <c r="K104" s="104">
        <f>IF(ISNA(VLOOKUP($N104,'Data from Waybill Query'!$A:$M,11,FALSE)),0,VLOOKUP($N104,'Data from Waybill Query'!$A:$M,11,FALSE))</f>
        <v>29979613</v>
      </c>
      <c r="L104" s="104">
        <f>IF(ISNA(VLOOKUP($N104,'Data from Waybill Query'!$A:$M,12,FALSE)),0,VLOOKUP($N104,'Data from Waybill Query'!$A:$M,12,FALSE))</f>
        <v>5183</v>
      </c>
      <c r="M104" s="104">
        <f>IF(ISNA(VLOOKUP($N104,'Data from Waybill Query'!$A:$M,13,FALSE)),0,VLOOKUP($N104,'Data from Waybill Query'!$A:$M,13,FALSE))</f>
        <v>3.1770859999999998E-2</v>
      </c>
      <c r="N104" s="104">
        <f t="shared" si="4"/>
        <v>1986140203</v>
      </c>
    </row>
    <row r="105" spans="1:14" x14ac:dyDescent="0.25">
      <c r="A105" s="104">
        <f t="shared" si="5"/>
        <v>198636</v>
      </c>
      <c r="B105" s="32">
        <f>'Data from Waybill Query'!B105</f>
        <v>1986</v>
      </c>
      <c r="C105" s="32" t="str">
        <f>IF('Data from Waybill Query'!C105="00","0",IF('Data from Waybill Query'!C105="01","1",IF('Data from Waybill Query'!C105="XX","2",'Data from Waybill Query'!C105)))</f>
        <v>14</v>
      </c>
      <c r="D105" s="33" t="str">
        <f>'Data from Waybill Query'!D105</f>
        <v>Non-Metallic Minerals</v>
      </c>
      <c r="E105" s="33" t="str">
        <f>'Data from Waybill Query'!E105</f>
        <v>L</v>
      </c>
      <c r="F105" s="33" t="str">
        <f>'Data from Waybill Query'!F105</f>
        <v>X</v>
      </c>
      <c r="G105" s="33" t="str">
        <f>'Data from Waybill Query'!G105</f>
        <v>X</v>
      </c>
      <c r="H105" s="104">
        <f>IF(ISNA(VLOOKUP($N105,'Data from Waybill Query'!$A:$M,8,FALSE)),0,VLOOKUP($N105,'Data from Waybill Query'!$A:$M,8,FALSE))</f>
        <v>507055</v>
      </c>
      <c r="I105" s="104">
        <f>IF(ISNA(VLOOKUP($N105,'Data from Waybill Query'!$A:$M,9,FALSE)),0,VLOOKUP($N105,'Data from Waybill Query'!$A:$M,9,FALSE))</f>
        <v>314904</v>
      </c>
      <c r="J105" s="104">
        <f>IF(ISNA(VLOOKUP($N105,'Data from Waybill Query'!$A:$M,10,FALSE)),0,VLOOKUP($N105,'Data from Waybill Query'!$A:$M,10,FALSE))</f>
        <v>214023</v>
      </c>
      <c r="K105" s="104">
        <f>IF(ISNA(VLOOKUP($N105,'Data from Waybill Query'!$A:$M,11,FALSE)),0,VLOOKUP($N105,'Data from Waybill Query'!$A:$M,11,FALSE))</f>
        <v>29478333</v>
      </c>
      <c r="L105" s="104">
        <f>IF(ISNA(VLOOKUP($N105,'Data from Waybill Query'!$A:$M,12,FALSE)),0,VLOOKUP($N105,'Data from Waybill Query'!$A:$M,12,FALSE))</f>
        <v>19573</v>
      </c>
      <c r="M105" s="104">
        <f>IF(ISNA(VLOOKUP($N105,'Data from Waybill Query'!$A:$M,13,FALSE)),0,VLOOKUP($N105,'Data from Waybill Query'!$A:$M,13,FALSE))</f>
        <v>2.5906330000000002E-2</v>
      </c>
      <c r="N105" s="104">
        <f t="shared" si="4"/>
        <v>1986140303</v>
      </c>
    </row>
    <row r="106" spans="1:14" x14ac:dyDescent="0.25">
      <c r="A106" s="104">
        <f t="shared" si="5"/>
        <v>198637</v>
      </c>
      <c r="B106" s="32">
        <f>'Data from Waybill Query'!B106</f>
        <v>1986</v>
      </c>
      <c r="C106" s="32" t="str">
        <f>IF('Data from Waybill Query'!C106="00","0",IF('Data from Waybill Query'!C106="01","1",IF('Data from Waybill Query'!C106="XX","2",'Data from Waybill Query'!C106)))</f>
        <v>20</v>
      </c>
      <c r="D106" s="33" t="str">
        <f>'Data from Waybill Query'!D106</f>
        <v>Food and Kindred</v>
      </c>
      <c r="E106" s="33" t="str">
        <f>'Data from Waybill Query'!E106</f>
        <v>S</v>
      </c>
      <c r="F106" s="33" t="str">
        <f>'Data from Waybill Query'!F106</f>
        <v>X</v>
      </c>
      <c r="G106" s="33" t="str">
        <f>'Data from Waybill Query'!G106</f>
        <v>X</v>
      </c>
      <c r="H106" s="104">
        <f>IF(ISNA(VLOOKUP($N106,'Data from Waybill Query'!$A:$M,8,FALSE)),0,VLOOKUP($N106,'Data from Waybill Query'!$A:$M,8,FALSE))</f>
        <v>389760</v>
      </c>
      <c r="I106" s="104">
        <f>IF(ISNA(VLOOKUP($N106,'Data from Waybill Query'!$A:$M,9,FALSE)),0,VLOOKUP($N106,'Data from Waybill Query'!$A:$M,9,FALSE))</f>
        <v>474744</v>
      </c>
      <c r="J106" s="104">
        <f>IF(ISNA(VLOOKUP($N106,'Data from Waybill Query'!$A:$M,10,FALSE)),0,VLOOKUP($N106,'Data from Waybill Query'!$A:$M,10,FALSE))</f>
        <v>122965</v>
      </c>
      <c r="K106" s="104">
        <f>IF(ISNA(VLOOKUP($N106,'Data from Waybill Query'!$A:$M,11,FALSE)),0,VLOOKUP($N106,'Data from Waybill Query'!$A:$M,11,FALSE))</f>
        <v>33077636</v>
      </c>
      <c r="L106" s="104">
        <f>IF(ISNA(VLOOKUP($N106,'Data from Waybill Query'!$A:$M,12,FALSE)),0,VLOOKUP($N106,'Data from Waybill Query'!$A:$M,12,FALSE))</f>
        <v>8383</v>
      </c>
      <c r="M106" s="104">
        <f>IF(ISNA(VLOOKUP($N106,'Data from Waybill Query'!$A:$M,13,FALSE)),0,VLOOKUP($N106,'Data from Waybill Query'!$A:$M,13,FALSE))</f>
        <v>4.6492220000000001E-2</v>
      </c>
      <c r="N106" s="104">
        <f t="shared" si="4"/>
        <v>1986200103</v>
      </c>
    </row>
    <row r="107" spans="1:14" x14ac:dyDescent="0.25">
      <c r="A107" s="104">
        <f t="shared" si="5"/>
        <v>198638</v>
      </c>
      <c r="B107" s="32">
        <f>'Data from Waybill Query'!B107</f>
        <v>1986</v>
      </c>
      <c r="C107" s="32" t="str">
        <f>IF('Data from Waybill Query'!C107="00","0",IF('Data from Waybill Query'!C107="01","1",IF('Data from Waybill Query'!C107="XX","2",'Data from Waybill Query'!C107)))</f>
        <v>20</v>
      </c>
      <c r="D107" s="33" t="str">
        <f>'Data from Waybill Query'!D107</f>
        <v>Food and Kindred</v>
      </c>
      <c r="E107" s="33" t="str">
        <f>'Data from Waybill Query'!E107</f>
        <v>M</v>
      </c>
      <c r="F107" s="33" t="str">
        <f>'Data from Waybill Query'!F107</f>
        <v>X</v>
      </c>
      <c r="G107" s="33" t="str">
        <f>'Data from Waybill Query'!G107</f>
        <v>X</v>
      </c>
      <c r="H107" s="104">
        <f>IF(ISNA(VLOOKUP($N107,'Data from Waybill Query'!$A:$M,8,FALSE)),0,VLOOKUP($N107,'Data from Waybill Query'!$A:$M,8,FALSE))</f>
        <v>550425</v>
      </c>
      <c r="I107" s="104">
        <f>IF(ISNA(VLOOKUP($N107,'Data from Waybill Query'!$A:$M,9,FALSE)),0,VLOOKUP($N107,'Data from Waybill Query'!$A:$M,9,FALSE))</f>
        <v>304735</v>
      </c>
      <c r="J107" s="104">
        <f>IF(ISNA(VLOOKUP($N107,'Data from Waybill Query'!$A:$M,10,FALSE)),0,VLOOKUP($N107,'Data from Waybill Query'!$A:$M,10,FALSE))</f>
        <v>224575</v>
      </c>
      <c r="K107" s="104">
        <f>IF(ISNA(VLOOKUP($N107,'Data from Waybill Query'!$A:$M,11,FALSE)),0,VLOOKUP($N107,'Data from Waybill Query'!$A:$M,11,FALSE))</f>
        <v>21220964</v>
      </c>
      <c r="L107" s="104">
        <f>IF(ISNA(VLOOKUP($N107,'Data from Waybill Query'!$A:$M,12,FALSE)),0,VLOOKUP($N107,'Data from Waybill Query'!$A:$M,12,FALSE))</f>
        <v>15654</v>
      </c>
      <c r="M107" s="104">
        <f>IF(ISNA(VLOOKUP($N107,'Data from Waybill Query'!$A:$M,13,FALSE)),0,VLOOKUP($N107,'Data from Waybill Query'!$A:$M,13,FALSE))</f>
        <v>3.51618E-2</v>
      </c>
      <c r="N107" s="104">
        <f t="shared" si="4"/>
        <v>1986200203</v>
      </c>
    </row>
    <row r="108" spans="1:14" x14ac:dyDescent="0.25">
      <c r="A108" s="104">
        <f t="shared" si="5"/>
        <v>198639</v>
      </c>
      <c r="B108" s="32">
        <f>'Data from Waybill Query'!B108</f>
        <v>1986</v>
      </c>
      <c r="C108" s="32" t="str">
        <f>IF('Data from Waybill Query'!C108="00","0",IF('Data from Waybill Query'!C108="01","1",IF('Data from Waybill Query'!C108="XX","2",'Data from Waybill Query'!C108)))</f>
        <v>20</v>
      </c>
      <c r="D108" s="33" t="str">
        <f>'Data from Waybill Query'!D108</f>
        <v>Food and Kindred</v>
      </c>
      <c r="E108" s="33" t="str">
        <f>'Data from Waybill Query'!E108</f>
        <v>L</v>
      </c>
      <c r="F108" s="33" t="str">
        <f>'Data from Waybill Query'!F108</f>
        <v>X</v>
      </c>
      <c r="G108" s="33" t="str">
        <f>'Data from Waybill Query'!G108</f>
        <v>X</v>
      </c>
      <c r="H108" s="104">
        <f>IF(ISNA(VLOOKUP($N108,'Data from Waybill Query'!$A:$M,8,FALSE)),0,VLOOKUP($N108,'Data from Waybill Query'!$A:$M,8,FALSE))</f>
        <v>1039825</v>
      </c>
      <c r="I108" s="104">
        <f>IF(ISNA(VLOOKUP($N108,'Data from Waybill Query'!$A:$M,9,FALSE)),0,VLOOKUP($N108,'Data from Waybill Query'!$A:$M,9,FALSE))</f>
        <v>305570</v>
      </c>
      <c r="J108" s="104">
        <f>IF(ISNA(VLOOKUP($N108,'Data from Waybill Query'!$A:$M,10,FALSE)),0,VLOOKUP($N108,'Data from Waybill Query'!$A:$M,10,FALSE))</f>
        <v>551878</v>
      </c>
      <c r="K108" s="104">
        <f>IF(ISNA(VLOOKUP($N108,'Data from Waybill Query'!$A:$M,11,FALSE)),0,VLOOKUP($N108,'Data from Waybill Query'!$A:$M,11,FALSE))</f>
        <v>21118730</v>
      </c>
      <c r="L108" s="104">
        <f>IF(ISNA(VLOOKUP($N108,'Data from Waybill Query'!$A:$M,12,FALSE)),0,VLOOKUP($N108,'Data from Waybill Query'!$A:$M,12,FALSE))</f>
        <v>37341</v>
      </c>
      <c r="M108" s="104">
        <f>IF(ISNA(VLOOKUP($N108,'Data from Waybill Query'!$A:$M,13,FALSE)),0,VLOOKUP($N108,'Data from Waybill Query'!$A:$M,13,FALSE))</f>
        <v>2.7846760000000002E-2</v>
      </c>
      <c r="N108" s="104">
        <f t="shared" si="4"/>
        <v>1986200303</v>
      </c>
    </row>
    <row r="109" spans="1:14" x14ac:dyDescent="0.25">
      <c r="A109" s="104">
        <f t="shared" si="5"/>
        <v>198640</v>
      </c>
      <c r="B109" s="32">
        <f>'Data from Waybill Query'!B109</f>
        <v>1986</v>
      </c>
      <c r="C109" s="32" t="str">
        <f>IF('Data from Waybill Query'!C109="00","0",IF('Data from Waybill Query'!C109="01","1",IF('Data from Waybill Query'!C109="XX","2",'Data from Waybill Query'!C109)))</f>
        <v>24</v>
      </c>
      <c r="D109" s="33" t="str">
        <f>'Data from Waybill Query'!D109</f>
        <v>Lumber and Wood Products</v>
      </c>
      <c r="E109" s="33" t="str">
        <f>'Data from Waybill Query'!E109</f>
        <v>S</v>
      </c>
      <c r="F109" s="33" t="str">
        <f>'Data from Waybill Query'!F109</f>
        <v>X</v>
      </c>
      <c r="G109" s="33" t="str">
        <f>'Data from Waybill Query'!G109</f>
        <v>X</v>
      </c>
      <c r="H109" s="104">
        <f>IF(ISNA(VLOOKUP($N109,'Data from Waybill Query'!$A:$M,8,FALSE)),0,VLOOKUP($N109,'Data from Waybill Query'!$A:$M,8,FALSE))</f>
        <v>248720</v>
      </c>
      <c r="I109" s="104">
        <f>IF(ISNA(VLOOKUP($N109,'Data from Waybill Query'!$A:$M,9,FALSE)),0,VLOOKUP($N109,'Data from Waybill Query'!$A:$M,9,FALSE))</f>
        <v>415696</v>
      </c>
      <c r="J109" s="104">
        <f>IF(ISNA(VLOOKUP($N109,'Data from Waybill Query'!$A:$M,10,FALSE)),0,VLOOKUP($N109,'Data from Waybill Query'!$A:$M,10,FALSE))</f>
        <v>70363</v>
      </c>
      <c r="K109" s="104">
        <f>IF(ISNA(VLOOKUP($N109,'Data from Waybill Query'!$A:$M,11,FALSE)),0,VLOOKUP($N109,'Data from Waybill Query'!$A:$M,11,FALSE))</f>
        <v>29328215</v>
      </c>
      <c r="L109" s="104">
        <f>IF(ISNA(VLOOKUP($N109,'Data from Waybill Query'!$A:$M,12,FALSE)),0,VLOOKUP($N109,'Data from Waybill Query'!$A:$M,12,FALSE))</f>
        <v>4939</v>
      </c>
      <c r="M109" s="104">
        <f>IF(ISNA(VLOOKUP($N109,'Data from Waybill Query'!$A:$M,13,FALSE)),0,VLOOKUP($N109,'Data from Waybill Query'!$A:$M,13,FALSE))</f>
        <v>5.03621E-2</v>
      </c>
      <c r="N109" s="104">
        <f t="shared" si="4"/>
        <v>1986240103</v>
      </c>
    </row>
    <row r="110" spans="1:14" x14ac:dyDescent="0.25">
      <c r="A110" s="104">
        <f t="shared" si="5"/>
        <v>198641</v>
      </c>
      <c r="B110" s="32">
        <f>'Data from Waybill Query'!B110</f>
        <v>1986</v>
      </c>
      <c r="C110" s="32" t="str">
        <f>IF('Data from Waybill Query'!C110="00","0",IF('Data from Waybill Query'!C110="01","1",IF('Data from Waybill Query'!C110="XX","2",'Data from Waybill Query'!C110)))</f>
        <v>24</v>
      </c>
      <c r="D110" s="33" t="str">
        <f>'Data from Waybill Query'!D110</f>
        <v>Lumber and Wood Products</v>
      </c>
      <c r="E110" s="33" t="str">
        <f>'Data from Waybill Query'!E110</f>
        <v>M</v>
      </c>
      <c r="F110" s="33" t="str">
        <f>'Data from Waybill Query'!F110</f>
        <v>X</v>
      </c>
      <c r="G110" s="33" t="str">
        <f>'Data from Waybill Query'!G110</f>
        <v>X</v>
      </c>
      <c r="H110" s="104">
        <f>IF(ISNA(VLOOKUP($N110,'Data from Waybill Query'!$A:$M,8,FALSE)),0,VLOOKUP($N110,'Data from Waybill Query'!$A:$M,8,FALSE))</f>
        <v>149358</v>
      </c>
      <c r="I110" s="104">
        <f>IF(ISNA(VLOOKUP($N110,'Data from Waybill Query'!$A:$M,9,FALSE)),0,VLOOKUP($N110,'Data from Waybill Query'!$A:$M,9,FALSE))</f>
        <v>95922</v>
      </c>
      <c r="J110" s="104">
        <f>IF(ISNA(VLOOKUP($N110,'Data from Waybill Query'!$A:$M,10,FALSE)),0,VLOOKUP($N110,'Data from Waybill Query'!$A:$M,10,FALSE))</f>
        <v>69595</v>
      </c>
      <c r="K110" s="104">
        <f>IF(ISNA(VLOOKUP($N110,'Data from Waybill Query'!$A:$M,11,FALSE)),0,VLOOKUP($N110,'Data from Waybill Query'!$A:$M,11,FALSE))</f>
        <v>6403672</v>
      </c>
      <c r="L110" s="104">
        <f>IF(ISNA(VLOOKUP($N110,'Data from Waybill Query'!$A:$M,12,FALSE)),0,VLOOKUP($N110,'Data from Waybill Query'!$A:$M,12,FALSE))</f>
        <v>4632</v>
      </c>
      <c r="M110" s="104">
        <f>IF(ISNA(VLOOKUP($N110,'Data from Waybill Query'!$A:$M,13,FALSE)),0,VLOOKUP($N110,'Data from Waybill Query'!$A:$M,13,FALSE))</f>
        <v>3.2243439999999998E-2</v>
      </c>
      <c r="N110" s="104">
        <f t="shared" si="4"/>
        <v>1986240203</v>
      </c>
    </row>
    <row r="111" spans="1:14" x14ac:dyDescent="0.25">
      <c r="A111" s="104">
        <f t="shared" si="5"/>
        <v>198642</v>
      </c>
      <c r="B111" s="32">
        <f>'Data from Waybill Query'!B111</f>
        <v>1986</v>
      </c>
      <c r="C111" s="32" t="str">
        <f>IF('Data from Waybill Query'!C111="00","0",IF('Data from Waybill Query'!C111="01","1",IF('Data from Waybill Query'!C111="XX","2",'Data from Waybill Query'!C111)))</f>
        <v>24</v>
      </c>
      <c r="D111" s="33" t="str">
        <f>'Data from Waybill Query'!D111</f>
        <v>Lumber and Wood Products</v>
      </c>
      <c r="E111" s="33" t="str">
        <f>'Data from Waybill Query'!E111</f>
        <v>L</v>
      </c>
      <c r="F111" s="33" t="str">
        <f>'Data from Waybill Query'!F111</f>
        <v>X</v>
      </c>
      <c r="G111" s="33" t="str">
        <f>'Data from Waybill Query'!G111</f>
        <v>X</v>
      </c>
      <c r="H111" s="104">
        <f>IF(ISNA(VLOOKUP($N111,'Data from Waybill Query'!$A:$M,8,FALSE)),0,VLOOKUP($N111,'Data from Waybill Query'!$A:$M,8,FALSE))</f>
        <v>546927</v>
      </c>
      <c r="I111" s="104">
        <f>IF(ISNA(VLOOKUP($N111,'Data from Waybill Query'!$A:$M,9,FALSE)),0,VLOOKUP($N111,'Data from Waybill Query'!$A:$M,9,FALSE))</f>
        <v>174918</v>
      </c>
      <c r="J111" s="104">
        <f>IF(ISNA(VLOOKUP($N111,'Data from Waybill Query'!$A:$M,10,FALSE)),0,VLOOKUP($N111,'Data from Waybill Query'!$A:$M,10,FALSE))</f>
        <v>370366</v>
      </c>
      <c r="K111" s="104">
        <f>IF(ISNA(VLOOKUP($N111,'Data from Waybill Query'!$A:$M,11,FALSE)),0,VLOOKUP($N111,'Data from Waybill Query'!$A:$M,11,FALSE))</f>
        <v>10688460</v>
      </c>
      <c r="L111" s="104">
        <f>IF(ISNA(VLOOKUP($N111,'Data from Waybill Query'!$A:$M,12,FALSE)),0,VLOOKUP($N111,'Data from Waybill Query'!$A:$M,12,FALSE))</f>
        <v>22426</v>
      </c>
      <c r="M111" s="104">
        <f>IF(ISNA(VLOOKUP($N111,'Data from Waybill Query'!$A:$M,13,FALSE)),0,VLOOKUP($N111,'Data from Waybill Query'!$A:$M,13,FALSE))</f>
        <v>2.438763E-2</v>
      </c>
      <c r="N111" s="104">
        <f t="shared" si="4"/>
        <v>1986240303</v>
      </c>
    </row>
    <row r="112" spans="1:14" x14ac:dyDescent="0.25">
      <c r="A112" s="104">
        <f t="shared" si="5"/>
        <v>198643</v>
      </c>
      <c r="B112" s="32">
        <f>'Data from Waybill Query'!B112</f>
        <v>1986</v>
      </c>
      <c r="C112" s="32" t="str">
        <f>IF('Data from Waybill Query'!C112="00","0",IF('Data from Waybill Query'!C112="01","1",IF('Data from Waybill Query'!C112="XX","2",'Data from Waybill Query'!C112)))</f>
        <v>26</v>
      </c>
      <c r="D112" s="33" t="str">
        <f>'Data from Waybill Query'!D112</f>
        <v>Pulp, Paper and Allied</v>
      </c>
      <c r="E112" s="33" t="str">
        <f>'Data from Waybill Query'!E112</f>
        <v>S</v>
      </c>
      <c r="F112" s="33" t="str">
        <f>'Data from Waybill Query'!F112</f>
        <v>X</v>
      </c>
      <c r="G112" s="33" t="str">
        <f>'Data from Waybill Query'!G112</f>
        <v>X</v>
      </c>
      <c r="H112" s="104">
        <f>IF(ISNA(VLOOKUP($N112,'Data from Waybill Query'!$A:$M,8,FALSE)),0,VLOOKUP($N112,'Data from Waybill Query'!$A:$M,8,FALSE))</f>
        <v>208826</v>
      </c>
      <c r="I112" s="104">
        <f>IF(ISNA(VLOOKUP($N112,'Data from Waybill Query'!$A:$M,9,FALSE)),0,VLOOKUP($N112,'Data from Waybill Query'!$A:$M,9,FALSE))</f>
        <v>248712</v>
      </c>
      <c r="J112" s="104">
        <f>IF(ISNA(VLOOKUP($N112,'Data from Waybill Query'!$A:$M,10,FALSE)),0,VLOOKUP($N112,'Data from Waybill Query'!$A:$M,10,FALSE))</f>
        <v>63388</v>
      </c>
      <c r="K112" s="104">
        <f>IF(ISNA(VLOOKUP($N112,'Data from Waybill Query'!$A:$M,11,FALSE)),0,VLOOKUP($N112,'Data from Waybill Query'!$A:$M,11,FALSE))</f>
        <v>13888284</v>
      </c>
      <c r="L112" s="104">
        <f>IF(ISNA(VLOOKUP($N112,'Data from Waybill Query'!$A:$M,12,FALSE)),0,VLOOKUP($N112,'Data from Waybill Query'!$A:$M,12,FALSE))</f>
        <v>3551</v>
      </c>
      <c r="M112" s="104">
        <f>IF(ISNA(VLOOKUP($N112,'Data from Waybill Query'!$A:$M,13,FALSE)),0,VLOOKUP($N112,'Data from Waybill Query'!$A:$M,13,FALSE))</f>
        <v>5.8805160000000002E-2</v>
      </c>
      <c r="N112" s="104">
        <f t="shared" si="4"/>
        <v>1986260103</v>
      </c>
    </row>
    <row r="113" spans="1:14" x14ac:dyDescent="0.25">
      <c r="A113" s="104">
        <f t="shared" si="5"/>
        <v>198644</v>
      </c>
      <c r="B113" s="32">
        <f>'Data from Waybill Query'!B113</f>
        <v>1986</v>
      </c>
      <c r="C113" s="32" t="str">
        <f>IF('Data from Waybill Query'!C113="00","0",IF('Data from Waybill Query'!C113="01","1",IF('Data from Waybill Query'!C113="XX","2",'Data from Waybill Query'!C113)))</f>
        <v>26</v>
      </c>
      <c r="D113" s="33" t="str">
        <f>'Data from Waybill Query'!D113</f>
        <v>Pulp, Paper and Allied</v>
      </c>
      <c r="E113" s="33" t="str">
        <f>'Data from Waybill Query'!E113</f>
        <v>M</v>
      </c>
      <c r="F113" s="33" t="str">
        <f>'Data from Waybill Query'!F113</f>
        <v>X</v>
      </c>
      <c r="G113" s="33" t="str">
        <f>'Data from Waybill Query'!G113</f>
        <v>X</v>
      </c>
      <c r="H113" s="104">
        <f>IF(ISNA(VLOOKUP($N113,'Data from Waybill Query'!$A:$M,8,FALSE)),0,VLOOKUP($N113,'Data from Waybill Query'!$A:$M,8,FALSE))</f>
        <v>564868</v>
      </c>
      <c r="I113" s="104">
        <f>IF(ISNA(VLOOKUP($N113,'Data from Waybill Query'!$A:$M,9,FALSE)),0,VLOOKUP($N113,'Data from Waybill Query'!$A:$M,9,FALSE))</f>
        <v>284448</v>
      </c>
      <c r="J113" s="104">
        <f>IF(ISNA(VLOOKUP($N113,'Data from Waybill Query'!$A:$M,10,FALSE)),0,VLOOKUP($N113,'Data from Waybill Query'!$A:$M,10,FALSE))</f>
        <v>215084</v>
      </c>
      <c r="K113" s="104">
        <f>IF(ISNA(VLOOKUP($N113,'Data from Waybill Query'!$A:$M,11,FALSE)),0,VLOOKUP($N113,'Data from Waybill Query'!$A:$M,11,FALSE))</f>
        <v>16655908</v>
      </c>
      <c r="L113" s="104">
        <f>IF(ISNA(VLOOKUP($N113,'Data from Waybill Query'!$A:$M,12,FALSE)),0,VLOOKUP($N113,'Data from Waybill Query'!$A:$M,12,FALSE))</f>
        <v>12656</v>
      </c>
      <c r="M113" s="104">
        <f>IF(ISNA(VLOOKUP($N113,'Data from Waybill Query'!$A:$M,13,FALSE)),0,VLOOKUP($N113,'Data from Waybill Query'!$A:$M,13,FALSE))</f>
        <v>4.463226E-2</v>
      </c>
      <c r="N113" s="104">
        <f t="shared" si="4"/>
        <v>1986260203</v>
      </c>
    </row>
    <row r="114" spans="1:14" x14ac:dyDescent="0.25">
      <c r="A114" s="104">
        <f t="shared" si="5"/>
        <v>198645</v>
      </c>
      <c r="B114" s="32">
        <f>'Data from Waybill Query'!B114</f>
        <v>1986</v>
      </c>
      <c r="C114" s="32" t="str">
        <f>IF('Data from Waybill Query'!C114="00","0",IF('Data from Waybill Query'!C114="01","1",IF('Data from Waybill Query'!C114="XX","2",'Data from Waybill Query'!C114)))</f>
        <v>26</v>
      </c>
      <c r="D114" s="33" t="str">
        <f>'Data from Waybill Query'!D114</f>
        <v>Pulp, Paper and Allied</v>
      </c>
      <c r="E114" s="33" t="str">
        <f>'Data from Waybill Query'!E114</f>
        <v>L</v>
      </c>
      <c r="F114" s="33" t="str">
        <f>'Data from Waybill Query'!F114</f>
        <v>X</v>
      </c>
      <c r="G114" s="33" t="str">
        <f>'Data from Waybill Query'!G114</f>
        <v>X</v>
      </c>
      <c r="H114" s="104">
        <f>IF(ISNA(VLOOKUP($N114,'Data from Waybill Query'!$A:$M,8,FALSE)),0,VLOOKUP($N114,'Data from Waybill Query'!$A:$M,8,FALSE))</f>
        <v>1043154</v>
      </c>
      <c r="I114" s="104">
        <f>IF(ISNA(VLOOKUP($N114,'Data from Waybill Query'!$A:$M,9,FALSE)),0,VLOOKUP($N114,'Data from Waybill Query'!$A:$M,9,FALSE))</f>
        <v>323116</v>
      </c>
      <c r="J114" s="104">
        <f>IF(ISNA(VLOOKUP($N114,'Data from Waybill Query'!$A:$M,10,FALSE)),0,VLOOKUP($N114,'Data from Waybill Query'!$A:$M,10,FALSE))</f>
        <v>503433</v>
      </c>
      <c r="K114" s="104">
        <f>IF(ISNA(VLOOKUP($N114,'Data from Waybill Query'!$A:$M,11,FALSE)),0,VLOOKUP($N114,'Data from Waybill Query'!$A:$M,11,FALSE))</f>
        <v>19501656</v>
      </c>
      <c r="L114" s="104">
        <f>IF(ISNA(VLOOKUP($N114,'Data from Waybill Query'!$A:$M,12,FALSE)),0,VLOOKUP($N114,'Data from Waybill Query'!$A:$M,12,FALSE))</f>
        <v>30343</v>
      </c>
      <c r="M114" s="104">
        <f>IF(ISNA(VLOOKUP($N114,'Data from Waybill Query'!$A:$M,13,FALSE)),0,VLOOKUP($N114,'Data from Waybill Query'!$A:$M,13,FALSE))</f>
        <v>3.4379109999999997E-2</v>
      </c>
      <c r="N114" s="104">
        <f t="shared" si="4"/>
        <v>1986260303</v>
      </c>
    </row>
    <row r="115" spans="1:14" x14ac:dyDescent="0.25">
      <c r="A115" s="104">
        <f t="shared" si="5"/>
        <v>198646</v>
      </c>
      <c r="B115" s="32">
        <f>'Data from Waybill Query'!B115</f>
        <v>1986</v>
      </c>
      <c r="C115" s="32" t="str">
        <f>IF('Data from Waybill Query'!C115="00","0",IF('Data from Waybill Query'!C115="01","1",IF('Data from Waybill Query'!C115="XX","2",'Data from Waybill Query'!C115)))</f>
        <v>28</v>
      </c>
      <c r="D115" s="33" t="str">
        <f>'Data from Waybill Query'!D115</f>
        <v>Chemical</v>
      </c>
      <c r="E115" s="33" t="str">
        <f>'Data from Waybill Query'!E115</f>
        <v>S</v>
      </c>
      <c r="F115" s="33" t="str">
        <f>'Data from Waybill Query'!F115</f>
        <v>X</v>
      </c>
      <c r="G115" s="33" t="str">
        <f>'Data from Waybill Query'!G115</f>
        <v>X</v>
      </c>
      <c r="H115" s="104">
        <f>IF(ISNA(VLOOKUP($N115,'Data from Waybill Query'!$A:$M,8,FALSE)),0,VLOOKUP($N115,'Data from Waybill Query'!$A:$M,8,FALSE))</f>
        <v>615761</v>
      </c>
      <c r="I115" s="104">
        <f>IF(ISNA(VLOOKUP($N115,'Data from Waybill Query'!$A:$M,9,FALSE)),0,VLOOKUP($N115,'Data from Waybill Query'!$A:$M,9,FALSE))</f>
        <v>524295</v>
      </c>
      <c r="J115" s="104">
        <f>IF(ISNA(VLOOKUP($N115,'Data from Waybill Query'!$A:$M,10,FALSE)),0,VLOOKUP($N115,'Data from Waybill Query'!$A:$M,10,FALSE))</f>
        <v>111122</v>
      </c>
      <c r="K115" s="104">
        <f>IF(ISNA(VLOOKUP($N115,'Data from Waybill Query'!$A:$M,11,FALSE)),0,VLOOKUP($N115,'Data from Waybill Query'!$A:$M,11,FALSE))</f>
        <v>45448512</v>
      </c>
      <c r="L115" s="104">
        <f>IF(ISNA(VLOOKUP($N115,'Data from Waybill Query'!$A:$M,12,FALSE)),0,VLOOKUP($N115,'Data from Waybill Query'!$A:$M,12,FALSE))</f>
        <v>9788</v>
      </c>
      <c r="M115" s="104">
        <f>IF(ISNA(VLOOKUP($N115,'Data from Waybill Query'!$A:$M,13,FALSE)),0,VLOOKUP($N115,'Data from Waybill Query'!$A:$M,13,FALSE))</f>
        <v>6.2906970000000006E-2</v>
      </c>
      <c r="N115" s="104">
        <f t="shared" si="4"/>
        <v>1986280103</v>
      </c>
    </row>
    <row r="116" spans="1:14" x14ac:dyDescent="0.25">
      <c r="A116" s="104">
        <f t="shared" si="5"/>
        <v>198647</v>
      </c>
      <c r="B116" s="32">
        <f>'Data from Waybill Query'!B116</f>
        <v>1986</v>
      </c>
      <c r="C116" s="32" t="str">
        <f>IF('Data from Waybill Query'!C116="00","0",IF('Data from Waybill Query'!C116="01","1",IF('Data from Waybill Query'!C116="XX","2",'Data from Waybill Query'!C116)))</f>
        <v>28</v>
      </c>
      <c r="D116" s="33" t="str">
        <f>'Data from Waybill Query'!D116</f>
        <v>Chemical</v>
      </c>
      <c r="E116" s="33" t="str">
        <f>'Data from Waybill Query'!E116</f>
        <v>M</v>
      </c>
      <c r="F116" s="33" t="str">
        <f>'Data from Waybill Query'!F116</f>
        <v>X</v>
      </c>
      <c r="G116" s="33" t="str">
        <f>'Data from Waybill Query'!G116</f>
        <v>X</v>
      </c>
      <c r="H116" s="104">
        <f>IF(ISNA(VLOOKUP($N116,'Data from Waybill Query'!$A:$M,8,FALSE)),0,VLOOKUP($N116,'Data from Waybill Query'!$A:$M,8,FALSE))</f>
        <v>958737</v>
      </c>
      <c r="I116" s="104">
        <f>IF(ISNA(VLOOKUP($N116,'Data from Waybill Query'!$A:$M,9,FALSE)),0,VLOOKUP($N116,'Data from Waybill Query'!$A:$M,9,FALSE))</f>
        <v>348752</v>
      </c>
      <c r="J116" s="104">
        <f>IF(ISNA(VLOOKUP($N116,'Data from Waybill Query'!$A:$M,10,FALSE)),0,VLOOKUP($N116,'Data from Waybill Query'!$A:$M,10,FALSE))</f>
        <v>265874</v>
      </c>
      <c r="K116" s="104">
        <f>IF(ISNA(VLOOKUP($N116,'Data from Waybill Query'!$A:$M,11,FALSE)),0,VLOOKUP($N116,'Data from Waybill Query'!$A:$M,11,FALSE))</f>
        <v>30788803</v>
      </c>
      <c r="L116" s="104">
        <f>IF(ISNA(VLOOKUP($N116,'Data from Waybill Query'!$A:$M,12,FALSE)),0,VLOOKUP($N116,'Data from Waybill Query'!$A:$M,12,FALSE))</f>
        <v>23501</v>
      </c>
      <c r="M116" s="104">
        <f>IF(ISNA(VLOOKUP($N116,'Data from Waybill Query'!$A:$M,13,FALSE)),0,VLOOKUP($N116,'Data from Waybill Query'!$A:$M,13,FALSE))</f>
        <v>4.0795400000000002E-2</v>
      </c>
      <c r="N116" s="104">
        <f t="shared" si="4"/>
        <v>1986280203</v>
      </c>
    </row>
    <row r="117" spans="1:14" x14ac:dyDescent="0.25">
      <c r="A117" s="104">
        <f t="shared" si="5"/>
        <v>198648</v>
      </c>
      <c r="B117" s="32">
        <f>'Data from Waybill Query'!B117</f>
        <v>1986</v>
      </c>
      <c r="C117" s="32" t="str">
        <f>IF('Data from Waybill Query'!C117="00","0",IF('Data from Waybill Query'!C117="01","1",IF('Data from Waybill Query'!C117="XX","2",'Data from Waybill Query'!C117)))</f>
        <v>28</v>
      </c>
      <c r="D117" s="33" t="str">
        <f>'Data from Waybill Query'!D117</f>
        <v>Chemical</v>
      </c>
      <c r="E117" s="33" t="str">
        <f>'Data from Waybill Query'!E117</f>
        <v>L</v>
      </c>
      <c r="F117" s="33" t="str">
        <f>'Data from Waybill Query'!F117</f>
        <v>X</v>
      </c>
      <c r="G117" s="33" t="str">
        <f>'Data from Waybill Query'!G117</f>
        <v>X</v>
      </c>
      <c r="H117" s="104">
        <f>IF(ISNA(VLOOKUP($N117,'Data from Waybill Query'!$A:$M,8,FALSE)),0,VLOOKUP($N117,'Data from Waybill Query'!$A:$M,8,FALSE))</f>
        <v>1886793</v>
      </c>
      <c r="I117" s="104">
        <f>IF(ISNA(VLOOKUP($N117,'Data from Waybill Query'!$A:$M,9,FALSE)),0,VLOOKUP($N117,'Data from Waybill Query'!$A:$M,9,FALSE))</f>
        <v>406514</v>
      </c>
      <c r="J117" s="104">
        <f>IF(ISNA(VLOOKUP($N117,'Data from Waybill Query'!$A:$M,10,FALSE)),0,VLOOKUP($N117,'Data from Waybill Query'!$A:$M,10,FALSE))</f>
        <v>641729</v>
      </c>
      <c r="K117" s="104">
        <f>IF(ISNA(VLOOKUP($N117,'Data from Waybill Query'!$A:$M,11,FALSE)),0,VLOOKUP($N117,'Data from Waybill Query'!$A:$M,11,FALSE))</f>
        <v>36458486</v>
      </c>
      <c r="L117" s="104">
        <f>IF(ISNA(VLOOKUP($N117,'Data from Waybill Query'!$A:$M,12,FALSE)),0,VLOOKUP($N117,'Data from Waybill Query'!$A:$M,12,FALSE))</f>
        <v>57434</v>
      </c>
      <c r="M117" s="104">
        <f>IF(ISNA(VLOOKUP($N117,'Data from Waybill Query'!$A:$M,13,FALSE)),0,VLOOKUP($N117,'Data from Waybill Query'!$A:$M,13,FALSE))</f>
        <v>3.2851560000000002E-2</v>
      </c>
      <c r="N117" s="104">
        <f t="shared" si="4"/>
        <v>1986280303</v>
      </c>
    </row>
    <row r="118" spans="1:14" x14ac:dyDescent="0.25">
      <c r="A118" s="104">
        <f t="shared" si="5"/>
        <v>198649</v>
      </c>
      <c r="B118" s="32">
        <f>'Data from Waybill Query'!B118</f>
        <v>1986</v>
      </c>
      <c r="C118" s="32" t="str">
        <f>IF('Data from Waybill Query'!C118="00","0",IF('Data from Waybill Query'!C118="01","1",IF('Data from Waybill Query'!C118="XX","2",'Data from Waybill Query'!C118)))</f>
        <v>29</v>
      </c>
      <c r="D118" s="33" t="str">
        <f>'Data from Waybill Query'!D118</f>
        <v>Petroleum</v>
      </c>
      <c r="E118" s="33" t="str">
        <f>'Data from Waybill Query'!E118</f>
        <v>S</v>
      </c>
      <c r="F118" s="33" t="str">
        <f>'Data from Waybill Query'!F118</f>
        <v>X</v>
      </c>
      <c r="G118" s="33" t="str">
        <f>'Data from Waybill Query'!G118</f>
        <v>X</v>
      </c>
      <c r="H118" s="104">
        <f>IF(ISNA(VLOOKUP($N118,'Data from Waybill Query'!$A:$M,8,FALSE)),0,VLOOKUP($N118,'Data from Waybill Query'!$A:$M,8,FALSE))</f>
        <v>275994</v>
      </c>
      <c r="I118" s="104">
        <f>IF(ISNA(VLOOKUP($N118,'Data from Waybill Query'!$A:$M,9,FALSE)),0,VLOOKUP($N118,'Data from Waybill Query'!$A:$M,9,FALSE))</f>
        <v>320893</v>
      </c>
      <c r="J118" s="104">
        <f>IF(ISNA(VLOOKUP($N118,'Data from Waybill Query'!$A:$M,10,FALSE)),0,VLOOKUP($N118,'Data from Waybill Query'!$A:$M,10,FALSE))</f>
        <v>75571</v>
      </c>
      <c r="K118" s="104">
        <f>IF(ISNA(VLOOKUP($N118,'Data from Waybill Query'!$A:$M,11,FALSE)),0,VLOOKUP($N118,'Data from Waybill Query'!$A:$M,11,FALSE))</f>
        <v>21580946</v>
      </c>
      <c r="L118" s="104">
        <f>IF(ISNA(VLOOKUP($N118,'Data from Waybill Query'!$A:$M,12,FALSE)),0,VLOOKUP($N118,'Data from Waybill Query'!$A:$M,12,FALSE))</f>
        <v>4960</v>
      </c>
      <c r="M118" s="104">
        <f>IF(ISNA(VLOOKUP($N118,'Data from Waybill Query'!$A:$M,13,FALSE)),0,VLOOKUP($N118,'Data from Waybill Query'!$A:$M,13,FALSE))</f>
        <v>5.5647769999999999E-2</v>
      </c>
      <c r="N118" s="104">
        <f t="shared" si="4"/>
        <v>1986290103</v>
      </c>
    </row>
    <row r="119" spans="1:14" x14ac:dyDescent="0.25">
      <c r="A119" s="104">
        <f t="shared" si="5"/>
        <v>198650</v>
      </c>
      <c r="B119" s="32">
        <f>'Data from Waybill Query'!B119</f>
        <v>1986</v>
      </c>
      <c r="C119" s="32" t="str">
        <f>IF('Data from Waybill Query'!C119="00","0",IF('Data from Waybill Query'!C119="01","1",IF('Data from Waybill Query'!C119="XX","2",'Data from Waybill Query'!C119)))</f>
        <v>29</v>
      </c>
      <c r="D119" s="33" t="str">
        <f>'Data from Waybill Query'!D119</f>
        <v>Petroleum</v>
      </c>
      <c r="E119" s="33" t="str">
        <f>'Data from Waybill Query'!E119</f>
        <v>M</v>
      </c>
      <c r="F119" s="33" t="str">
        <f>'Data from Waybill Query'!F119</f>
        <v>X</v>
      </c>
      <c r="G119" s="33" t="str">
        <f>'Data from Waybill Query'!G119</f>
        <v>X</v>
      </c>
      <c r="H119" s="104">
        <f>IF(ISNA(VLOOKUP($N119,'Data from Waybill Query'!$A:$M,8,FALSE)),0,VLOOKUP($N119,'Data from Waybill Query'!$A:$M,8,FALSE))</f>
        <v>241389</v>
      </c>
      <c r="I119" s="104">
        <f>IF(ISNA(VLOOKUP($N119,'Data from Waybill Query'!$A:$M,9,FALSE)),0,VLOOKUP($N119,'Data from Waybill Query'!$A:$M,9,FALSE))</f>
        <v>105438</v>
      </c>
      <c r="J119" s="104">
        <f>IF(ISNA(VLOOKUP($N119,'Data from Waybill Query'!$A:$M,10,FALSE)),0,VLOOKUP($N119,'Data from Waybill Query'!$A:$M,10,FALSE))</f>
        <v>75582</v>
      </c>
      <c r="K119" s="104">
        <f>IF(ISNA(VLOOKUP($N119,'Data from Waybill Query'!$A:$M,11,FALSE)),0,VLOOKUP($N119,'Data from Waybill Query'!$A:$M,11,FALSE))</f>
        <v>7741804</v>
      </c>
      <c r="L119" s="104">
        <f>IF(ISNA(VLOOKUP($N119,'Data from Waybill Query'!$A:$M,12,FALSE)),0,VLOOKUP($N119,'Data from Waybill Query'!$A:$M,12,FALSE))</f>
        <v>5534</v>
      </c>
      <c r="M119" s="104">
        <f>IF(ISNA(VLOOKUP($N119,'Data from Waybill Query'!$A:$M,13,FALSE)),0,VLOOKUP($N119,'Data from Waybill Query'!$A:$M,13,FALSE))</f>
        <v>4.362299E-2</v>
      </c>
      <c r="N119" s="104">
        <f t="shared" si="4"/>
        <v>1986290203</v>
      </c>
    </row>
    <row r="120" spans="1:14" x14ac:dyDescent="0.25">
      <c r="A120" s="104">
        <f t="shared" si="5"/>
        <v>198651</v>
      </c>
      <c r="B120" s="32">
        <f>'Data from Waybill Query'!B120</f>
        <v>1986</v>
      </c>
      <c r="C120" s="32" t="str">
        <f>IF('Data from Waybill Query'!C120="00","0",IF('Data from Waybill Query'!C120="01","1",IF('Data from Waybill Query'!C120="XX","2",'Data from Waybill Query'!C120)))</f>
        <v>29</v>
      </c>
      <c r="D120" s="33" t="str">
        <f>'Data from Waybill Query'!D120</f>
        <v>Petroleum</v>
      </c>
      <c r="E120" s="33" t="str">
        <f>'Data from Waybill Query'!E120</f>
        <v>L</v>
      </c>
      <c r="F120" s="33" t="str">
        <f>'Data from Waybill Query'!F120</f>
        <v>X</v>
      </c>
      <c r="G120" s="33" t="str">
        <f>'Data from Waybill Query'!G120</f>
        <v>X</v>
      </c>
      <c r="H120" s="104">
        <f>IF(ISNA(VLOOKUP($N120,'Data from Waybill Query'!$A:$M,8,FALSE)),0,VLOOKUP($N120,'Data from Waybill Query'!$A:$M,8,FALSE))</f>
        <v>299928</v>
      </c>
      <c r="I120" s="104">
        <f>IF(ISNA(VLOOKUP($N120,'Data from Waybill Query'!$A:$M,9,FALSE)),0,VLOOKUP($N120,'Data from Waybill Query'!$A:$M,9,FALSE))</f>
        <v>78010</v>
      </c>
      <c r="J120" s="104">
        <f>IF(ISNA(VLOOKUP($N120,'Data from Waybill Query'!$A:$M,10,FALSE)),0,VLOOKUP($N120,'Data from Waybill Query'!$A:$M,10,FALSE))</f>
        <v>120482</v>
      </c>
      <c r="K120" s="104">
        <f>IF(ISNA(VLOOKUP($N120,'Data from Waybill Query'!$A:$M,11,FALSE)),0,VLOOKUP($N120,'Data from Waybill Query'!$A:$M,11,FALSE))</f>
        <v>5665219</v>
      </c>
      <c r="L120" s="104">
        <f>IF(ISNA(VLOOKUP($N120,'Data from Waybill Query'!$A:$M,12,FALSE)),0,VLOOKUP($N120,'Data from Waybill Query'!$A:$M,12,FALSE))</f>
        <v>8852</v>
      </c>
      <c r="M120" s="104">
        <f>IF(ISNA(VLOOKUP($N120,'Data from Waybill Query'!$A:$M,13,FALSE)),0,VLOOKUP($N120,'Data from Waybill Query'!$A:$M,13,FALSE))</f>
        <v>3.3881519999999998E-2</v>
      </c>
      <c r="N120" s="104">
        <f t="shared" si="4"/>
        <v>1986290303</v>
      </c>
    </row>
    <row r="121" spans="1:14" x14ac:dyDescent="0.25">
      <c r="A121" s="104">
        <f t="shared" si="5"/>
        <v>198652</v>
      </c>
      <c r="B121" s="32">
        <f>'Data from Waybill Query'!B121</f>
        <v>1986</v>
      </c>
      <c r="C121" s="32" t="str">
        <f>IF('Data from Waybill Query'!C121="00","0",IF('Data from Waybill Query'!C121="01","1",IF('Data from Waybill Query'!C121="XX","2",'Data from Waybill Query'!C121)))</f>
        <v>32</v>
      </c>
      <c r="D121" s="33" t="str">
        <f>'Data from Waybill Query'!D121</f>
        <v>Stone, Clay and Glass</v>
      </c>
      <c r="E121" s="33" t="str">
        <f>'Data from Waybill Query'!E121</f>
        <v>S</v>
      </c>
      <c r="F121" s="33" t="str">
        <f>'Data from Waybill Query'!F121</f>
        <v>X</v>
      </c>
      <c r="G121" s="33" t="str">
        <f>'Data from Waybill Query'!G121</f>
        <v>X</v>
      </c>
      <c r="H121" s="104">
        <f>IF(ISNA(VLOOKUP($N121,'Data from Waybill Query'!$A:$M,8,FALSE)),0,VLOOKUP($N121,'Data from Waybill Query'!$A:$M,8,FALSE))</f>
        <v>314570</v>
      </c>
      <c r="I121" s="104">
        <f>IF(ISNA(VLOOKUP($N121,'Data from Waybill Query'!$A:$M,9,FALSE)),0,VLOOKUP($N121,'Data from Waybill Query'!$A:$M,9,FALSE))</f>
        <v>323801</v>
      </c>
      <c r="J121" s="104">
        <f>IF(ISNA(VLOOKUP($N121,'Data from Waybill Query'!$A:$M,10,FALSE)),0,VLOOKUP($N121,'Data from Waybill Query'!$A:$M,10,FALSE))</f>
        <v>82815</v>
      </c>
      <c r="K121" s="104">
        <f>IF(ISNA(VLOOKUP($N121,'Data from Waybill Query'!$A:$M,11,FALSE)),0,VLOOKUP($N121,'Data from Waybill Query'!$A:$M,11,FALSE))</f>
        <v>28881593</v>
      </c>
      <c r="L121" s="104">
        <f>IF(ISNA(VLOOKUP($N121,'Data from Waybill Query'!$A:$M,12,FALSE)),0,VLOOKUP($N121,'Data from Waybill Query'!$A:$M,12,FALSE))</f>
        <v>7293</v>
      </c>
      <c r="M121" s="104">
        <f>IF(ISNA(VLOOKUP($N121,'Data from Waybill Query'!$A:$M,13,FALSE)),0,VLOOKUP($N121,'Data from Waybill Query'!$A:$M,13,FALSE))</f>
        <v>4.3133030000000003E-2</v>
      </c>
      <c r="N121" s="104">
        <f t="shared" si="4"/>
        <v>1986320103</v>
      </c>
    </row>
    <row r="122" spans="1:14" x14ac:dyDescent="0.25">
      <c r="A122" s="104">
        <f t="shared" si="5"/>
        <v>198653</v>
      </c>
      <c r="B122" s="32">
        <f>'Data from Waybill Query'!B122</f>
        <v>1986</v>
      </c>
      <c r="C122" s="32" t="str">
        <f>IF('Data from Waybill Query'!C122="00","0",IF('Data from Waybill Query'!C122="01","1",IF('Data from Waybill Query'!C122="XX","2",'Data from Waybill Query'!C122)))</f>
        <v>32</v>
      </c>
      <c r="D122" s="33" t="str">
        <f>'Data from Waybill Query'!D122</f>
        <v>Stone, Clay and Glass</v>
      </c>
      <c r="E122" s="33" t="str">
        <f>'Data from Waybill Query'!E122</f>
        <v>M</v>
      </c>
      <c r="F122" s="33" t="str">
        <f>'Data from Waybill Query'!F122</f>
        <v>X</v>
      </c>
      <c r="G122" s="33" t="str">
        <f>'Data from Waybill Query'!G122</f>
        <v>X</v>
      </c>
      <c r="H122" s="104">
        <f>IF(ISNA(VLOOKUP($N122,'Data from Waybill Query'!$A:$M,8,FALSE)),0,VLOOKUP($N122,'Data from Waybill Query'!$A:$M,8,FALSE))</f>
        <v>220861</v>
      </c>
      <c r="I122" s="104">
        <f>IF(ISNA(VLOOKUP($N122,'Data from Waybill Query'!$A:$M,9,FALSE)),0,VLOOKUP($N122,'Data from Waybill Query'!$A:$M,9,FALSE))</f>
        <v>115496</v>
      </c>
      <c r="J122" s="104">
        <f>IF(ISNA(VLOOKUP($N122,'Data from Waybill Query'!$A:$M,10,FALSE)),0,VLOOKUP($N122,'Data from Waybill Query'!$A:$M,10,FALSE))</f>
        <v>81778</v>
      </c>
      <c r="K122" s="104">
        <f>IF(ISNA(VLOOKUP($N122,'Data from Waybill Query'!$A:$M,11,FALSE)),0,VLOOKUP($N122,'Data from Waybill Query'!$A:$M,11,FALSE))</f>
        <v>9250162</v>
      </c>
      <c r="L122" s="104">
        <f>IF(ISNA(VLOOKUP($N122,'Data from Waybill Query'!$A:$M,12,FALSE)),0,VLOOKUP($N122,'Data from Waybill Query'!$A:$M,12,FALSE))</f>
        <v>6509</v>
      </c>
      <c r="M122" s="104">
        <f>IF(ISNA(VLOOKUP($N122,'Data from Waybill Query'!$A:$M,13,FALSE)),0,VLOOKUP($N122,'Data from Waybill Query'!$A:$M,13,FALSE))</f>
        <v>3.393173E-2</v>
      </c>
      <c r="N122" s="104">
        <f t="shared" si="4"/>
        <v>1986320203</v>
      </c>
    </row>
    <row r="123" spans="1:14" x14ac:dyDescent="0.25">
      <c r="A123" s="104">
        <f t="shared" si="5"/>
        <v>198654</v>
      </c>
      <c r="B123" s="32">
        <f>'Data from Waybill Query'!B123</f>
        <v>1986</v>
      </c>
      <c r="C123" s="32" t="str">
        <f>IF('Data from Waybill Query'!C123="00","0",IF('Data from Waybill Query'!C123="01","1",IF('Data from Waybill Query'!C123="XX","2",'Data from Waybill Query'!C123)))</f>
        <v>32</v>
      </c>
      <c r="D123" s="33" t="str">
        <f>'Data from Waybill Query'!D123</f>
        <v>Stone, Clay and Glass</v>
      </c>
      <c r="E123" s="33" t="str">
        <f>'Data from Waybill Query'!E123</f>
        <v>L</v>
      </c>
      <c r="F123" s="33" t="str">
        <f>'Data from Waybill Query'!F123</f>
        <v>X</v>
      </c>
      <c r="G123" s="33" t="str">
        <f>'Data from Waybill Query'!G123</f>
        <v>X</v>
      </c>
      <c r="H123" s="104">
        <f>IF(ISNA(VLOOKUP($N123,'Data from Waybill Query'!$A:$M,8,FALSE)),0,VLOOKUP($N123,'Data from Waybill Query'!$A:$M,8,FALSE))</f>
        <v>314470</v>
      </c>
      <c r="I123" s="104">
        <f>IF(ISNA(VLOOKUP($N123,'Data from Waybill Query'!$A:$M,9,FALSE)),0,VLOOKUP($N123,'Data from Waybill Query'!$A:$M,9,FALSE))</f>
        <v>91747</v>
      </c>
      <c r="J123" s="104">
        <f>IF(ISNA(VLOOKUP($N123,'Data from Waybill Query'!$A:$M,10,FALSE)),0,VLOOKUP($N123,'Data from Waybill Query'!$A:$M,10,FALSE))</f>
        <v>142351</v>
      </c>
      <c r="K123" s="104">
        <f>IF(ISNA(VLOOKUP($N123,'Data from Waybill Query'!$A:$M,11,FALSE)),0,VLOOKUP($N123,'Data from Waybill Query'!$A:$M,11,FALSE))</f>
        <v>6772953</v>
      </c>
      <c r="L123" s="104">
        <f>IF(ISNA(VLOOKUP($N123,'Data from Waybill Query'!$A:$M,12,FALSE)),0,VLOOKUP($N123,'Data from Waybill Query'!$A:$M,12,FALSE))</f>
        <v>10381</v>
      </c>
      <c r="M123" s="104">
        <f>IF(ISNA(VLOOKUP($N123,'Data from Waybill Query'!$A:$M,13,FALSE)),0,VLOOKUP($N123,'Data from Waybill Query'!$A:$M,13,FALSE))</f>
        <v>3.029184E-2</v>
      </c>
      <c r="N123" s="104">
        <f t="shared" si="4"/>
        <v>1986320303</v>
      </c>
    </row>
    <row r="124" spans="1:14" x14ac:dyDescent="0.25">
      <c r="A124" s="104">
        <f t="shared" si="5"/>
        <v>198655</v>
      </c>
      <c r="B124" s="32">
        <f>'Data from Waybill Query'!B124</f>
        <v>1986</v>
      </c>
      <c r="C124" s="32" t="str">
        <f>IF('Data from Waybill Query'!C124="00","0",IF('Data from Waybill Query'!C124="01","1",IF('Data from Waybill Query'!C124="XX","2",'Data from Waybill Query'!C124)))</f>
        <v>33</v>
      </c>
      <c r="D124" s="33" t="str">
        <f>'Data from Waybill Query'!D124</f>
        <v>Primary Metal Products</v>
      </c>
      <c r="E124" s="33" t="str">
        <f>'Data from Waybill Query'!E124</f>
        <v>S</v>
      </c>
      <c r="F124" s="33" t="str">
        <f>'Data from Waybill Query'!F124</f>
        <v>X</v>
      </c>
      <c r="G124" s="33" t="str">
        <f>'Data from Waybill Query'!G124</f>
        <v>X</v>
      </c>
      <c r="H124" s="104">
        <f>IF(ISNA(VLOOKUP($N124,'Data from Waybill Query'!$A:$M,8,FALSE)),0,VLOOKUP($N124,'Data from Waybill Query'!$A:$M,8,FALSE))</f>
        <v>199413</v>
      </c>
      <c r="I124" s="104">
        <f>IF(ISNA(VLOOKUP($N124,'Data from Waybill Query'!$A:$M,9,FALSE)),0,VLOOKUP($N124,'Data from Waybill Query'!$A:$M,9,FALSE))</f>
        <v>200256</v>
      </c>
      <c r="J124" s="104">
        <f>IF(ISNA(VLOOKUP($N124,'Data from Waybill Query'!$A:$M,10,FALSE)),0,VLOOKUP($N124,'Data from Waybill Query'!$A:$M,10,FALSE))</f>
        <v>48029</v>
      </c>
      <c r="K124" s="104">
        <f>IF(ISNA(VLOOKUP($N124,'Data from Waybill Query'!$A:$M,11,FALSE)),0,VLOOKUP($N124,'Data from Waybill Query'!$A:$M,11,FALSE))</f>
        <v>16495463</v>
      </c>
      <c r="L124" s="104">
        <f>IF(ISNA(VLOOKUP($N124,'Data from Waybill Query'!$A:$M,12,FALSE)),0,VLOOKUP($N124,'Data from Waybill Query'!$A:$M,12,FALSE))</f>
        <v>4019</v>
      </c>
      <c r="M124" s="104">
        <f>IF(ISNA(VLOOKUP($N124,'Data from Waybill Query'!$A:$M,13,FALSE)),0,VLOOKUP($N124,'Data from Waybill Query'!$A:$M,13,FALSE))</f>
        <v>4.9623090000000002E-2</v>
      </c>
      <c r="N124" s="104">
        <f t="shared" si="4"/>
        <v>1986330103</v>
      </c>
    </row>
    <row r="125" spans="1:14" x14ac:dyDescent="0.25">
      <c r="A125" s="104">
        <f t="shared" si="5"/>
        <v>198656</v>
      </c>
      <c r="B125" s="32">
        <f>'Data from Waybill Query'!B125</f>
        <v>1986</v>
      </c>
      <c r="C125" s="32" t="str">
        <f>IF('Data from Waybill Query'!C125="00","0",IF('Data from Waybill Query'!C125="01","1",IF('Data from Waybill Query'!C125="XX","2",'Data from Waybill Query'!C125)))</f>
        <v>33</v>
      </c>
      <c r="D125" s="33" t="str">
        <f>'Data from Waybill Query'!D125</f>
        <v>Primary Metal Products</v>
      </c>
      <c r="E125" s="33" t="str">
        <f>'Data from Waybill Query'!E125</f>
        <v>M</v>
      </c>
      <c r="F125" s="33" t="str">
        <f>'Data from Waybill Query'!F125</f>
        <v>X</v>
      </c>
      <c r="G125" s="33" t="str">
        <f>'Data from Waybill Query'!G125</f>
        <v>X</v>
      </c>
      <c r="H125" s="104">
        <f>IF(ISNA(VLOOKUP($N125,'Data from Waybill Query'!$A:$M,8,FALSE)),0,VLOOKUP($N125,'Data from Waybill Query'!$A:$M,8,FALSE))</f>
        <v>189727</v>
      </c>
      <c r="I125" s="104">
        <f>IF(ISNA(VLOOKUP($N125,'Data from Waybill Query'!$A:$M,9,FALSE)),0,VLOOKUP($N125,'Data from Waybill Query'!$A:$M,9,FALSE))</f>
        <v>93454</v>
      </c>
      <c r="J125" s="104">
        <f>IF(ISNA(VLOOKUP($N125,'Data from Waybill Query'!$A:$M,10,FALSE)),0,VLOOKUP($N125,'Data from Waybill Query'!$A:$M,10,FALSE))</f>
        <v>69906</v>
      </c>
      <c r="K125" s="104">
        <f>IF(ISNA(VLOOKUP($N125,'Data from Waybill Query'!$A:$M,11,FALSE)),0,VLOOKUP($N125,'Data from Waybill Query'!$A:$M,11,FALSE))</f>
        <v>7310967</v>
      </c>
      <c r="L125" s="104">
        <f>IF(ISNA(VLOOKUP($N125,'Data from Waybill Query'!$A:$M,12,FALSE)),0,VLOOKUP($N125,'Data from Waybill Query'!$A:$M,12,FALSE))</f>
        <v>5488</v>
      </c>
      <c r="M125" s="104">
        <f>IF(ISNA(VLOOKUP($N125,'Data from Waybill Query'!$A:$M,13,FALSE)),0,VLOOKUP($N125,'Data from Waybill Query'!$A:$M,13,FALSE))</f>
        <v>3.4570160000000003E-2</v>
      </c>
      <c r="N125" s="104">
        <f t="shared" si="4"/>
        <v>1986330203</v>
      </c>
    </row>
    <row r="126" spans="1:14" x14ac:dyDescent="0.25">
      <c r="A126" s="104">
        <f t="shared" si="5"/>
        <v>198657</v>
      </c>
      <c r="B126" s="32">
        <f>'Data from Waybill Query'!B126</f>
        <v>1986</v>
      </c>
      <c r="C126" s="32" t="str">
        <f>IF('Data from Waybill Query'!C126="00","0",IF('Data from Waybill Query'!C126="01","1",IF('Data from Waybill Query'!C126="XX","2",'Data from Waybill Query'!C126)))</f>
        <v>33</v>
      </c>
      <c r="D126" s="33" t="str">
        <f>'Data from Waybill Query'!D126</f>
        <v>Primary Metal Products</v>
      </c>
      <c r="E126" s="33" t="str">
        <f>'Data from Waybill Query'!E126</f>
        <v>L</v>
      </c>
      <c r="F126" s="33" t="str">
        <f>'Data from Waybill Query'!F126</f>
        <v>X</v>
      </c>
      <c r="G126" s="33" t="str">
        <f>'Data from Waybill Query'!G126</f>
        <v>X</v>
      </c>
      <c r="H126" s="104">
        <f>IF(ISNA(VLOOKUP($N126,'Data from Waybill Query'!$A:$M,8,FALSE)),0,VLOOKUP($N126,'Data from Waybill Query'!$A:$M,8,FALSE))</f>
        <v>320211</v>
      </c>
      <c r="I126" s="104">
        <f>IF(ISNA(VLOOKUP($N126,'Data from Waybill Query'!$A:$M,9,FALSE)),0,VLOOKUP($N126,'Data from Waybill Query'!$A:$M,9,FALSE))</f>
        <v>86924</v>
      </c>
      <c r="J126" s="104">
        <f>IF(ISNA(VLOOKUP($N126,'Data from Waybill Query'!$A:$M,10,FALSE)),0,VLOOKUP($N126,'Data from Waybill Query'!$A:$M,10,FALSE))</f>
        <v>149148</v>
      </c>
      <c r="K126" s="104">
        <f>IF(ISNA(VLOOKUP($N126,'Data from Waybill Query'!$A:$M,11,FALSE)),0,VLOOKUP($N126,'Data from Waybill Query'!$A:$M,11,FALSE))</f>
        <v>6689096</v>
      </c>
      <c r="L126" s="104">
        <f>IF(ISNA(VLOOKUP($N126,'Data from Waybill Query'!$A:$M,12,FALSE)),0,VLOOKUP($N126,'Data from Waybill Query'!$A:$M,12,FALSE))</f>
        <v>11473</v>
      </c>
      <c r="M126" s="104">
        <f>IF(ISNA(VLOOKUP($N126,'Data from Waybill Query'!$A:$M,13,FALSE)),0,VLOOKUP($N126,'Data from Waybill Query'!$A:$M,13,FALSE))</f>
        <v>2.7911169999999999E-2</v>
      </c>
      <c r="N126" s="104">
        <f t="shared" si="4"/>
        <v>1986330303</v>
      </c>
    </row>
    <row r="127" spans="1:14" x14ac:dyDescent="0.25">
      <c r="A127" s="104">
        <f t="shared" si="5"/>
        <v>198658</v>
      </c>
      <c r="B127" s="32">
        <f>'Data from Waybill Query'!B127</f>
        <v>1986</v>
      </c>
      <c r="C127" s="32" t="str">
        <f>IF('Data from Waybill Query'!C127="00","0",IF('Data from Waybill Query'!C127="01","1",IF('Data from Waybill Query'!C127="XX","2",'Data from Waybill Query'!C127)))</f>
        <v>37</v>
      </c>
      <c r="D127" s="33" t="str">
        <f>'Data from Waybill Query'!D127</f>
        <v>Transportation Equipment</v>
      </c>
      <c r="E127" s="33" t="str">
        <f>'Data from Waybill Query'!E127</f>
        <v>S</v>
      </c>
      <c r="F127" s="33" t="str">
        <f>'Data from Waybill Query'!F127</f>
        <v>X</v>
      </c>
      <c r="G127" s="33" t="str">
        <f>'Data from Waybill Query'!G127</f>
        <v>X</v>
      </c>
      <c r="H127" s="104">
        <f>IF(ISNA(VLOOKUP($N127,'Data from Waybill Query'!$A:$M,8,FALSE)),0,VLOOKUP($N127,'Data from Waybill Query'!$A:$M,8,FALSE))</f>
        <v>252015</v>
      </c>
      <c r="I127" s="104">
        <f>IF(ISNA(VLOOKUP($N127,'Data from Waybill Query'!$A:$M,9,FALSE)),0,VLOOKUP($N127,'Data from Waybill Query'!$A:$M,9,FALSE))</f>
        <v>213224</v>
      </c>
      <c r="J127" s="104">
        <f>IF(ISNA(VLOOKUP($N127,'Data from Waybill Query'!$A:$M,10,FALSE)),0,VLOOKUP($N127,'Data from Waybill Query'!$A:$M,10,FALSE))</f>
        <v>58401</v>
      </c>
      <c r="K127" s="104">
        <f>IF(ISNA(VLOOKUP($N127,'Data from Waybill Query'!$A:$M,11,FALSE)),0,VLOOKUP($N127,'Data from Waybill Query'!$A:$M,11,FALSE))</f>
        <v>4943845</v>
      </c>
      <c r="L127" s="104">
        <f>IF(ISNA(VLOOKUP($N127,'Data from Waybill Query'!$A:$M,12,FALSE)),0,VLOOKUP($N127,'Data from Waybill Query'!$A:$M,12,FALSE))</f>
        <v>1324</v>
      </c>
      <c r="M127" s="104">
        <f>IF(ISNA(VLOOKUP($N127,'Data from Waybill Query'!$A:$M,13,FALSE)),0,VLOOKUP($N127,'Data from Waybill Query'!$A:$M,13,FALSE))</f>
        <v>0.1902895</v>
      </c>
      <c r="N127" s="104">
        <f t="shared" si="4"/>
        <v>1986370103</v>
      </c>
    </row>
    <row r="128" spans="1:14" x14ac:dyDescent="0.25">
      <c r="A128" s="104">
        <f t="shared" si="5"/>
        <v>198659</v>
      </c>
      <c r="B128" s="32">
        <f>'Data from Waybill Query'!B128</f>
        <v>1986</v>
      </c>
      <c r="C128" s="32" t="str">
        <f>IF('Data from Waybill Query'!C128="00","0",IF('Data from Waybill Query'!C128="01","1",IF('Data from Waybill Query'!C128="XX","2",'Data from Waybill Query'!C128)))</f>
        <v>37</v>
      </c>
      <c r="D128" s="33" t="str">
        <f>'Data from Waybill Query'!D128</f>
        <v>Transportation Equipment</v>
      </c>
      <c r="E128" s="33" t="str">
        <f>'Data from Waybill Query'!E128</f>
        <v>M</v>
      </c>
      <c r="F128" s="33" t="str">
        <f>'Data from Waybill Query'!F128</f>
        <v>X</v>
      </c>
      <c r="G128" s="33" t="str">
        <f>'Data from Waybill Query'!G128</f>
        <v>X</v>
      </c>
      <c r="H128" s="104">
        <f>IF(ISNA(VLOOKUP($N128,'Data from Waybill Query'!$A:$M,8,FALSE)),0,VLOOKUP($N128,'Data from Waybill Query'!$A:$M,8,FALSE))</f>
        <v>855680</v>
      </c>
      <c r="I128" s="104">
        <f>IF(ISNA(VLOOKUP($N128,'Data from Waybill Query'!$A:$M,9,FALSE)),0,VLOOKUP($N128,'Data from Waybill Query'!$A:$M,9,FALSE))</f>
        <v>419906</v>
      </c>
      <c r="J128" s="104">
        <f>IF(ISNA(VLOOKUP($N128,'Data from Waybill Query'!$A:$M,10,FALSE)),0,VLOOKUP($N128,'Data from Waybill Query'!$A:$M,10,FALSE))</f>
        <v>315293</v>
      </c>
      <c r="K128" s="104">
        <f>IF(ISNA(VLOOKUP($N128,'Data from Waybill Query'!$A:$M,11,FALSE)),0,VLOOKUP($N128,'Data from Waybill Query'!$A:$M,11,FALSE))</f>
        <v>9830094</v>
      </c>
      <c r="L128" s="104">
        <f>IF(ISNA(VLOOKUP($N128,'Data from Waybill Query'!$A:$M,12,FALSE)),0,VLOOKUP($N128,'Data from Waybill Query'!$A:$M,12,FALSE))</f>
        <v>7381</v>
      </c>
      <c r="M128" s="104">
        <f>IF(ISNA(VLOOKUP($N128,'Data from Waybill Query'!$A:$M,13,FALSE)),0,VLOOKUP($N128,'Data from Waybill Query'!$A:$M,13,FALSE))</f>
        <v>0.1159285</v>
      </c>
      <c r="N128" s="104">
        <f t="shared" si="4"/>
        <v>1986370203</v>
      </c>
    </row>
    <row r="129" spans="1:14" x14ac:dyDescent="0.25">
      <c r="A129" s="104">
        <f t="shared" si="5"/>
        <v>198660</v>
      </c>
      <c r="B129" s="32">
        <f>'Data from Waybill Query'!B129</f>
        <v>1986</v>
      </c>
      <c r="C129" s="32" t="str">
        <f>IF('Data from Waybill Query'!C129="00","0",IF('Data from Waybill Query'!C129="01","1",IF('Data from Waybill Query'!C129="XX","2",'Data from Waybill Query'!C129)))</f>
        <v>37</v>
      </c>
      <c r="D129" s="33" t="str">
        <f>'Data from Waybill Query'!D129</f>
        <v>Transportation Equipment</v>
      </c>
      <c r="E129" s="33" t="str">
        <f>'Data from Waybill Query'!E129</f>
        <v>L</v>
      </c>
      <c r="F129" s="33" t="str">
        <f>'Data from Waybill Query'!F129</f>
        <v>X</v>
      </c>
      <c r="G129" s="33" t="str">
        <f>'Data from Waybill Query'!G129</f>
        <v>X</v>
      </c>
      <c r="H129" s="104">
        <f>IF(ISNA(VLOOKUP($N129,'Data from Waybill Query'!$A:$M,8,FALSE)),0,VLOOKUP($N129,'Data from Waybill Query'!$A:$M,8,FALSE))</f>
        <v>1660550</v>
      </c>
      <c r="I129" s="104">
        <f>IF(ISNA(VLOOKUP($N129,'Data from Waybill Query'!$A:$M,9,FALSE)),0,VLOOKUP($N129,'Data from Waybill Query'!$A:$M,9,FALSE))</f>
        <v>388358</v>
      </c>
      <c r="J129" s="104">
        <f>IF(ISNA(VLOOKUP($N129,'Data from Waybill Query'!$A:$M,10,FALSE)),0,VLOOKUP($N129,'Data from Waybill Query'!$A:$M,10,FALSE))</f>
        <v>687675</v>
      </c>
      <c r="K129" s="104">
        <f>IF(ISNA(VLOOKUP($N129,'Data from Waybill Query'!$A:$M,11,FALSE)),0,VLOOKUP($N129,'Data from Waybill Query'!$A:$M,11,FALSE))</f>
        <v>8839107</v>
      </c>
      <c r="L129" s="104">
        <f>IF(ISNA(VLOOKUP($N129,'Data from Waybill Query'!$A:$M,12,FALSE)),0,VLOOKUP($N129,'Data from Waybill Query'!$A:$M,12,FALSE))</f>
        <v>15565</v>
      </c>
      <c r="M129" s="104">
        <f>IF(ISNA(VLOOKUP($N129,'Data from Waybill Query'!$A:$M,13,FALSE)),0,VLOOKUP($N129,'Data from Waybill Query'!$A:$M,13,FALSE))</f>
        <v>0.10668279999999999</v>
      </c>
      <c r="N129" s="104">
        <f t="shared" si="4"/>
        <v>1986370303</v>
      </c>
    </row>
    <row r="130" spans="1:14" x14ac:dyDescent="0.25">
      <c r="A130" s="104">
        <f t="shared" ref="A130:A193" si="6">$B130*100+MOD(ROW($B130)-ROW($B$1208),67)</f>
        <v>198661</v>
      </c>
      <c r="B130" s="32">
        <f>'Data from Waybill Query'!B130</f>
        <v>1986</v>
      </c>
      <c r="C130" s="32" t="str">
        <f>IF('Data from Waybill Query'!C130="00","0",IF('Data from Waybill Query'!C130="01","1",IF('Data from Waybill Query'!C130="XX","2",'Data from Waybill Query'!C130)))</f>
        <v>40</v>
      </c>
      <c r="D130" s="33" t="str">
        <f>'Data from Waybill Query'!D130</f>
        <v>Waste and Scrap</v>
      </c>
      <c r="E130" s="33" t="str">
        <f>'Data from Waybill Query'!E130</f>
        <v>S</v>
      </c>
      <c r="F130" s="33" t="str">
        <f>'Data from Waybill Query'!F130</f>
        <v>X</v>
      </c>
      <c r="G130" s="33" t="str">
        <f>'Data from Waybill Query'!G130</f>
        <v>X</v>
      </c>
      <c r="H130" s="104">
        <f>IF(ISNA(VLOOKUP($N130,'Data from Waybill Query'!$A:$M,8,FALSE)),0,VLOOKUP($N130,'Data from Waybill Query'!$A:$M,8,FALSE))</f>
        <v>248919</v>
      </c>
      <c r="I130" s="104">
        <f>IF(ISNA(VLOOKUP($N130,'Data from Waybill Query'!$A:$M,9,FALSE)),0,VLOOKUP($N130,'Data from Waybill Query'!$A:$M,9,FALSE))</f>
        <v>320122</v>
      </c>
      <c r="J130" s="104">
        <f>IF(ISNA(VLOOKUP($N130,'Data from Waybill Query'!$A:$M,10,FALSE)),0,VLOOKUP($N130,'Data from Waybill Query'!$A:$M,10,FALSE))</f>
        <v>59507</v>
      </c>
      <c r="K130" s="104">
        <f>IF(ISNA(VLOOKUP($N130,'Data from Waybill Query'!$A:$M,11,FALSE)),0,VLOOKUP($N130,'Data from Waybill Query'!$A:$M,11,FALSE))</f>
        <v>20555190</v>
      </c>
      <c r="L130" s="104">
        <f>IF(ISNA(VLOOKUP($N130,'Data from Waybill Query'!$A:$M,12,FALSE)),0,VLOOKUP($N130,'Data from Waybill Query'!$A:$M,12,FALSE))</f>
        <v>3863</v>
      </c>
      <c r="M130" s="104">
        <f>IF(ISNA(VLOOKUP($N130,'Data from Waybill Query'!$A:$M,13,FALSE)),0,VLOOKUP($N130,'Data from Waybill Query'!$A:$M,13,FALSE))</f>
        <v>6.4433909999999997E-2</v>
      </c>
      <c r="N130" s="104">
        <f t="shared" ref="N130:N193" si="7">1000000*B130+10000*C130+100*IF(LEFT(E130,1)="S",1,IF(E130="M",2,IF(E130="L",3,4)))+10*IF(F130="P",1,0)+IF(G130="S",1,IF(G130="M",2,3))</f>
        <v>1986400103</v>
      </c>
    </row>
    <row r="131" spans="1:14" x14ac:dyDescent="0.25">
      <c r="A131" s="104">
        <f t="shared" si="6"/>
        <v>198662</v>
      </c>
      <c r="B131" s="32">
        <f>'Data from Waybill Query'!B131</f>
        <v>1986</v>
      </c>
      <c r="C131" s="32" t="str">
        <f>IF('Data from Waybill Query'!C131="00","0",IF('Data from Waybill Query'!C131="01","1",IF('Data from Waybill Query'!C131="XX","2",'Data from Waybill Query'!C131)))</f>
        <v>40</v>
      </c>
      <c r="D131" s="33" t="str">
        <f>'Data from Waybill Query'!D131</f>
        <v>Waste and Scrap</v>
      </c>
      <c r="E131" s="33" t="str">
        <f>'Data from Waybill Query'!E131</f>
        <v>M</v>
      </c>
      <c r="F131" s="33" t="str">
        <f>'Data from Waybill Query'!F131</f>
        <v>X</v>
      </c>
      <c r="G131" s="33" t="str">
        <f>'Data from Waybill Query'!G131</f>
        <v>X</v>
      </c>
      <c r="H131" s="104">
        <f>IF(ISNA(VLOOKUP($N131,'Data from Waybill Query'!$A:$M,8,FALSE)),0,VLOOKUP($N131,'Data from Waybill Query'!$A:$M,8,FALSE))</f>
        <v>103039</v>
      </c>
      <c r="I131" s="104">
        <f>IF(ISNA(VLOOKUP($N131,'Data from Waybill Query'!$A:$M,9,FALSE)),0,VLOOKUP($N131,'Data from Waybill Query'!$A:$M,9,FALSE))</f>
        <v>65236</v>
      </c>
      <c r="J131" s="104">
        <f>IF(ISNA(VLOOKUP($N131,'Data from Waybill Query'!$A:$M,10,FALSE)),0,VLOOKUP($N131,'Data from Waybill Query'!$A:$M,10,FALSE))</f>
        <v>45930</v>
      </c>
      <c r="K131" s="104">
        <f>IF(ISNA(VLOOKUP($N131,'Data from Waybill Query'!$A:$M,11,FALSE)),0,VLOOKUP($N131,'Data from Waybill Query'!$A:$M,11,FALSE))</f>
        <v>4052986</v>
      </c>
      <c r="L131" s="104">
        <f>IF(ISNA(VLOOKUP($N131,'Data from Waybill Query'!$A:$M,12,FALSE)),0,VLOOKUP($N131,'Data from Waybill Query'!$A:$M,12,FALSE))</f>
        <v>2847</v>
      </c>
      <c r="M131" s="104">
        <f>IF(ISNA(VLOOKUP($N131,'Data from Waybill Query'!$A:$M,13,FALSE)),0,VLOOKUP($N131,'Data from Waybill Query'!$A:$M,13,FALSE))</f>
        <v>3.619667E-2</v>
      </c>
      <c r="N131" s="104">
        <f t="shared" si="7"/>
        <v>1986400203</v>
      </c>
    </row>
    <row r="132" spans="1:14" x14ac:dyDescent="0.25">
      <c r="A132" s="104">
        <f t="shared" si="6"/>
        <v>198663</v>
      </c>
      <c r="B132" s="32">
        <f>'Data from Waybill Query'!B132</f>
        <v>1986</v>
      </c>
      <c r="C132" s="32" t="str">
        <f>IF('Data from Waybill Query'!C132="00","0",IF('Data from Waybill Query'!C132="01","1",IF('Data from Waybill Query'!C132="XX","2",'Data from Waybill Query'!C132)))</f>
        <v>40</v>
      </c>
      <c r="D132" s="33" t="str">
        <f>'Data from Waybill Query'!D132</f>
        <v>Waste and Scrap</v>
      </c>
      <c r="E132" s="33" t="str">
        <f>'Data from Waybill Query'!E132</f>
        <v>L</v>
      </c>
      <c r="F132" s="33" t="str">
        <f>'Data from Waybill Query'!F132</f>
        <v>X</v>
      </c>
      <c r="G132" s="33" t="str">
        <f>'Data from Waybill Query'!G132</f>
        <v>X</v>
      </c>
      <c r="H132" s="104">
        <f>IF(ISNA(VLOOKUP($N132,'Data from Waybill Query'!$A:$M,8,FALSE)),0,VLOOKUP($N132,'Data from Waybill Query'!$A:$M,8,FALSE))</f>
        <v>82560</v>
      </c>
      <c r="I132" s="104">
        <f>IF(ISNA(VLOOKUP($N132,'Data from Waybill Query'!$A:$M,9,FALSE)),0,VLOOKUP($N132,'Data from Waybill Query'!$A:$M,9,FALSE))</f>
        <v>29426</v>
      </c>
      <c r="J132" s="104">
        <f>IF(ISNA(VLOOKUP($N132,'Data from Waybill Query'!$A:$M,10,FALSE)),0,VLOOKUP($N132,'Data from Waybill Query'!$A:$M,10,FALSE))</f>
        <v>46278</v>
      </c>
      <c r="K132" s="104">
        <f>IF(ISNA(VLOOKUP($N132,'Data from Waybill Query'!$A:$M,11,FALSE)),0,VLOOKUP($N132,'Data from Waybill Query'!$A:$M,11,FALSE))</f>
        <v>1696086</v>
      </c>
      <c r="L132" s="104">
        <f>IF(ISNA(VLOOKUP($N132,'Data from Waybill Query'!$A:$M,12,FALSE)),0,VLOOKUP($N132,'Data from Waybill Query'!$A:$M,12,FALSE))</f>
        <v>2594</v>
      </c>
      <c r="M132" s="104">
        <f>IF(ISNA(VLOOKUP($N132,'Data from Waybill Query'!$A:$M,13,FALSE)),0,VLOOKUP($N132,'Data from Waybill Query'!$A:$M,13,FALSE))</f>
        <v>3.1828410000000001E-2</v>
      </c>
      <c r="N132" s="104">
        <f t="shared" si="7"/>
        <v>1986400303</v>
      </c>
    </row>
    <row r="133" spans="1:14" x14ac:dyDescent="0.25">
      <c r="A133" s="104">
        <f t="shared" si="6"/>
        <v>198664</v>
      </c>
      <c r="B133" s="32">
        <f>'Data from Waybill Query'!B133</f>
        <v>1986</v>
      </c>
      <c r="C133" s="32" t="str">
        <f>IF('Data from Waybill Query'!C133="00","0",IF('Data from Waybill Query'!C133="01","1",IF('Data from Waybill Query'!C133="XX","2",'Data from Waybill Query'!C133)))</f>
        <v>99</v>
      </c>
      <c r="D133" s="33" t="str">
        <f>'Data from Waybill Query'!D133</f>
        <v>All Other</v>
      </c>
      <c r="E133" s="33" t="str">
        <f>'Data from Waybill Query'!E133</f>
        <v>S</v>
      </c>
      <c r="F133" s="33" t="str">
        <f>'Data from Waybill Query'!F133</f>
        <v>X</v>
      </c>
      <c r="G133" s="33" t="str">
        <f>'Data from Waybill Query'!G133</f>
        <v>X</v>
      </c>
      <c r="H133" s="104">
        <f>IF(ISNA(VLOOKUP($N133,'Data from Waybill Query'!$A:$M,8,FALSE)),0,VLOOKUP($N133,'Data from Waybill Query'!$A:$M,8,FALSE))</f>
        <v>62992</v>
      </c>
      <c r="I133" s="104">
        <f>IF(ISNA(VLOOKUP($N133,'Data from Waybill Query'!$A:$M,9,FALSE)),0,VLOOKUP($N133,'Data from Waybill Query'!$A:$M,9,FALSE))</f>
        <v>88059</v>
      </c>
      <c r="J133" s="104">
        <f>IF(ISNA(VLOOKUP($N133,'Data from Waybill Query'!$A:$M,10,FALSE)),0,VLOOKUP($N133,'Data from Waybill Query'!$A:$M,10,FALSE))</f>
        <v>21780</v>
      </c>
      <c r="K133" s="104">
        <f>IF(ISNA(VLOOKUP($N133,'Data from Waybill Query'!$A:$M,11,FALSE)),0,VLOOKUP($N133,'Data from Waybill Query'!$A:$M,11,FALSE))</f>
        <v>4322463</v>
      </c>
      <c r="L133" s="104">
        <f>IF(ISNA(VLOOKUP($N133,'Data from Waybill Query'!$A:$M,12,FALSE)),0,VLOOKUP($N133,'Data from Waybill Query'!$A:$M,12,FALSE))</f>
        <v>1033</v>
      </c>
      <c r="M133" s="104">
        <f>IF(ISNA(VLOOKUP($N133,'Data from Waybill Query'!$A:$M,13,FALSE)),0,VLOOKUP($N133,'Data from Waybill Query'!$A:$M,13,FALSE))</f>
        <v>6.0998759999999999E-2</v>
      </c>
      <c r="N133" s="104">
        <f t="shared" si="7"/>
        <v>1986990103</v>
      </c>
    </row>
    <row r="134" spans="1:14" x14ac:dyDescent="0.25">
      <c r="A134" s="104">
        <f t="shared" si="6"/>
        <v>198665</v>
      </c>
      <c r="B134" s="32">
        <f>'Data from Waybill Query'!B134</f>
        <v>1986</v>
      </c>
      <c r="C134" s="32" t="str">
        <f>IF('Data from Waybill Query'!C134="00","0",IF('Data from Waybill Query'!C134="01","1",IF('Data from Waybill Query'!C134="XX","2",'Data from Waybill Query'!C134)))</f>
        <v>99</v>
      </c>
      <c r="D134" s="33" t="str">
        <f>'Data from Waybill Query'!D134</f>
        <v>All Other</v>
      </c>
      <c r="E134" s="33" t="str">
        <f>'Data from Waybill Query'!E134</f>
        <v>M</v>
      </c>
      <c r="F134" s="33" t="str">
        <f>'Data from Waybill Query'!F134</f>
        <v>X</v>
      </c>
      <c r="G134" s="33" t="str">
        <f>'Data from Waybill Query'!G134</f>
        <v>X</v>
      </c>
      <c r="H134" s="104">
        <f>IF(ISNA(VLOOKUP($N134,'Data from Waybill Query'!$A:$M,8,FALSE)),0,VLOOKUP($N134,'Data from Waybill Query'!$A:$M,8,FALSE))</f>
        <v>89403</v>
      </c>
      <c r="I134" s="104">
        <f>IF(ISNA(VLOOKUP($N134,'Data from Waybill Query'!$A:$M,9,FALSE)),0,VLOOKUP($N134,'Data from Waybill Query'!$A:$M,9,FALSE))</f>
        <v>58008</v>
      </c>
      <c r="J134" s="104">
        <f>IF(ISNA(VLOOKUP($N134,'Data from Waybill Query'!$A:$M,10,FALSE)),0,VLOOKUP($N134,'Data from Waybill Query'!$A:$M,10,FALSE))</f>
        <v>43916</v>
      </c>
      <c r="K134" s="104">
        <f>IF(ISNA(VLOOKUP($N134,'Data from Waybill Query'!$A:$M,11,FALSE)),0,VLOOKUP($N134,'Data from Waybill Query'!$A:$M,11,FALSE))</f>
        <v>1333173</v>
      </c>
      <c r="L134" s="104">
        <f>IF(ISNA(VLOOKUP($N134,'Data from Waybill Query'!$A:$M,12,FALSE)),0,VLOOKUP($N134,'Data from Waybill Query'!$A:$M,12,FALSE))</f>
        <v>1017</v>
      </c>
      <c r="M134" s="104">
        <f>IF(ISNA(VLOOKUP($N134,'Data from Waybill Query'!$A:$M,13,FALSE)),0,VLOOKUP($N134,'Data from Waybill Query'!$A:$M,13,FALSE))</f>
        <v>8.7918360000000001E-2</v>
      </c>
      <c r="N134" s="104">
        <f t="shared" si="7"/>
        <v>1986990203</v>
      </c>
    </row>
    <row r="135" spans="1:14" x14ac:dyDescent="0.25">
      <c r="A135" s="104">
        <f t="shared" si="6"/>
        <v>198666</v>
      </c>
      <c r="B135" s="32">
        <f>'Data from Waybill Query'!B135</f>
        <v>1986</v>
      </c>
      <c r="C135" s="32" t="str">
        <f>IF('Data from Waybill Query'!C135="00","0",IF('Data from Waybill Query'!C135="01","1",IF('Data from Waybill Query'!C135="XX","2",'Data from Waybill Query'!C135)))</f>
        <v>99</v>
      </c>
      <c r="D135" s="33" t="str">
        <f>'Data from Waybill Query'!D135</f>
        <v>All Other</v>
      </c>
      <c r="E135" s="33" t="str">
        <f>'Data from Waybill Query'!E135</f>
        <v>L</v>
      </c>
      <c r="F135" s="33" t="str">
        <f>'Data from Waybill Query'!F135</f>
        <v>X</v>
      </c>
      <c r="G135" s="33" t="str">
        <f>'Data from Waybill Query'!G135</f>
        <v>X</v>
      </c>
      <c r="H135" s="104">
        <f>IF(ISNA(VLOOKUP($N135,'Data from Waybill Query'!$A:$M,8,FALSE)),0,VLOOKUP($N135,'Data from Waybill Query'!$A:$M,8,FALSE))</f>
        <v>199438</v>
      </c>
      <c r="I135" s="104">
        <f>IF(ISNA(VLOOKUP($N135,'Data from Waybill Query'!$A:$M,9,FALSE)),0,VLOOKUP($N135,'Data from Waybill Query'!$A:$M,9,FALSE))</f>
        <v>81690</v>
      </c>
      <c r="J135" s="104">
        <f>IF(ISNA(VLOOKUP($N135,'Data from Waybill Query'!$A:$M,10,FALSE)),0,VLOOKUP($N135,'Data from Waybill Query'!$A:$M,10,FALSE))</f>
        <v>157628</v>
      </c>
      <c r="K135" s="104">
        <f>IF(ISNA(VLOOKUP($N135,'Data from Waybill Query'!$A:$M,11,FALSE)),0,VLOOKUP($N135,'Data from Waybill Query'!$A:$M,11,FALSE))</f>
        <v>1695577</v>
      </c>
      <c r="L135" s="104">
        <f>IF(ISNA(VLOOKUP($N135,'Data from Waybill Query'!$A:$M,12,FALSE)),0,VLOOKUP($N135,'Data from Waybill Query'!$A:$M,12,FALSE))</f>
        <v>3222</v>
      </c>
      <c r="M135" s="104">
        <f>IF(ISNA(VLOOKUP($N135,'Data from Waybill Query'!$A:$M,13,FALSE)),0,VLOOKUP($N135,'Data from Waybill Query'!$A:$M,13,FALSE))</f>
        <v>6.1897830000000001E-2</v>
      </c>
      <c r="N135" s="104">
        <f t="shared" si="7"/>
        <v>1986990303</v>
      </c>
    </row>
    <row r="136" spans="1:14" x14ac:dyDescent="0.25">
      <c r="A136" s="104">
        <f t="shared" si="6"/>
        <v>198700</v>
      </c>
      <c r="B136" s="32">
        <f>'Data from Waybill Query'!B136</f>
        <v>1987</v>
      </c>
      <c r="C136" s="32" t="str">
        <f>IF('Data from Waybill Query'!C136="00","0",IF('Data from Waybill Query'!C136="01","1",IF('Data from Waybill Query'!C136="XX","2",'Data from Waybill Query'!C136)))</f>
        <v>0</v>
      </c>
      <c r="D136" s="33" t="str">
        <f>'Data from Waybill Query'!D136</f>
        <v>Intermodal</v>
      </c>
      <c r="E136" s="33" t="str">
        <f>'Data from Waybill Query'!E136</f>
        <v>S</v>
      </c>
      <c r="F136" s="33" t="str">
        <f>'Data from Waybill Query'!F136</f>
        <v>X</v>
      </c>
      <c r="G136" s="33" t="str">
        <f>'Data from Waybill Query'!G136</f>
        <v>X</v>
      </c>
      <c r="H136" s="104">
        <f>IF(ISNA(VLOOKUP($N136,'Data from Waybill Query'!$A:$M,8,FALSE)),0,VLOOKUP($N136,'Data from Waybill Query'!$A:$M,8,FALSE))</f>
        <v>433942</v>
      </c>
      <c r="I136" s="104">
        <f>IF(ISNA(VLOOKUP($N136,'Data from Waybill Query'!$A:$M,9,FALSE)),0,VLOOKUP($N136,'Data from Waybill Query'!$A:$M,9,FALSE))</f>
        <v>1322092</v>
      </c>
      <c r="J136" s="104">
        <f>IF(ISNA(VLOOKUP($N136,'Data from Waybill Query'!$A:$M,10,FALSE)),0,VLOOKUP($N136,'Data from Waybill Query'!$A:$M,10,FALSE))</f>
        <v>401855</v>
      </c>
      <c r="K136" s="104">
        <f>IF(ISNA(VLOOKUP($N136,'Data from Waybill Query'!$A:$M,11,FALSE)),0,VLOOKUP($N136,'Data from Waybill Query'!$A:$M,11,FALSE))</f>
        <v>38279061</v>
      </c>
      <c r="L136" s="104">
        <f>IF(ISNA(VLOOKUP($N136,'Data from Waybill Query'!$A:$M,12,FALSE)),0,VLOOKUP($N136,'Data from Waybill Query'!$A:$M,12,FALSE))</f>
        <v>8909</v>
      </c>
      <c r="M136" s="104">
        <f>IF(ISNA(VLOOKUP($N136,'Data from Waybill Query'!$A:$M,13,FALSE)),0,VLOOKUP($N136,'Data from Waybill Query'!$A:$M,13,FALSE))</f>
        <v>4.8709570000000001E-2</v>
      </c>
      <c r="N136" s="104">
        <f t="shared" si="7"/>
        <v>1987000103</v>
      </c>
    </row>
    <row r="137" spans="1:14" x14ac:dyDescent="0.25">
      <c r="A137" s="104">
        <f>$B137*100+MOD(ROW($B137)-ROW($B$1208),67)</f>
        <v>198701</v>
      </c>
      <c r="B137" s="32">
        <f>'Data from Waybill Query'!B137</f>
        <v>1987</v>
      </c>
      <c r="C137" s="32" t="str">
        <f>IF('Data from Waybill Query'!C137="00","0",IF('Data from Waybill Query'!C137="01","1",IF('Data from Waybill Query'!C137="XX","2",'Data from Waybill Query'!C137)))</f>
        <v>0</v>
      </c>
      <c r="D137" s="33" t="str">
        <f>'Data from Waybill Query'!D137</f>
        <v>Intermodal</v>
      </c>
      <c r="E137" s="33" t="str">
        <f>'Data from Waybill Query'!E137</f>
        <v>M</v>
      </c>
      <c r="F137" s="33" t="str">
        <f>'Data from Waybill Query'!F137</f>
        <v>X</v>
      </c>
      <c r="G137" s="33" t="str">
        <f>'Data from Waybill Query'!G137</f>
        <v>X</v>
      </c>
      <c r="H137" s="104">
        <f>IF(ISNA(VLOOKUP($N137,'Data from Waybill Query'!$A:$M,8,FALSE)),0,VLOOKUP($N137,'Data from Waybill Query'!$A:$M,8,FALSE))</f>
        <v>963553</v>
      </c>
      <c r="I137" s="104">
        <f>IF(ISNA(VLOOKUP($N137,'Data from Waybill Query'!$A:$M,9,FALSE)),0,VLOOKUP($N137,'Data from Waybill Query'!$A:$M,9,FALSE))</f>
        <v>1636196</v>
      </c>
      <c r="J137" s="104">
        <f>IF(ISNA(VLOOKUP($N137,'Data from Waybill Query'!$A:$M,10,FALSE)),0,VLOOKUP($N137,'Data from Waybill Query'!$A:$M,10,FALSE))</f>
        <v>1291970</v>
      </c>
      <c r="K137" s="104">
        <f>IF(ISNA(VLOOKUP($N137,'Data from Waybill Query'!$A:$M,11,FALSE)),0,VLOOKUP($N137,'Data from Waybill Query'!$A:$M,11,FALSE))</f>
        <v>29821726</v>
      </c>
      <c r="L137" s="104">
        <f>IF(ISNA(VLOOKUP($N137,'Data from Waybill Query'!$A:$M,12,FALSE)),0,VLOOKUP($N137,'Data from Waybill Query'!$A:$M,12,FALSE))</f>
        <v>23232</v>
      </c>
      <c r="M137" s="104">
        <f>IF(ISNA(VLOOKUP($N137,'Data from Waybill Query'!$A:$M,13,FALSE)),0,VLOOKUP($N137,'Data from Waybill Query'!$A:$M,13,FALSE))</f>
        <v>4.1475350000000001E-2</v>
      </c>
      <c r="N137" s="104">
        <f t="shared" si="7"/>
        <v>1987000203</v>
      </c>
    </row>
    <row r="138" spans="1:14" x14ac:dyDescent="0.25">
      <c r="A138" s="104">
        <f t="shared" si="6"/>
        <v>198702</v>
      </c>
      <c r="B138" s="32">
        <f>'Data from Waybill Query'!B138</f>
        <v>1987</v>
      </c>
      <c r="C138" s="32" t="str">
        <f>IF('Data from Waybill Query'!C138="00","0",IF('Data from Waybill Query'!C138="01","1",IF('Data from Waybill Query'!C138="XX","2",'Data from Waybill Query'!C138)))</f>
        <v>0</v>
      </c>
      <c r="D138" s="33" t="str">
        <f>'Data from Waybill Query'!D138</f>
        <v>Intermodal</v>
      </c>
      <c r="E138" s="33" t="str">
        <f>'Data from Waybill Query'!E138</f>
        <v>L</v>
      </c>
      <c r="F138" s="33" t="str">
        <f>'Data from Waybill Query'!F138</f>
        <v>X</v>
      </c>
      <c r="G138" s="33" t="str">
        <f>'Data from Waybill Query'!G138</f>
        <v>X</v>
      </c>
      <c r="H138" s="104">
        <f>IF(ISNA(VLOOKUP($N138,'Data from Waybill Query'!$A:$M,8,FALSE)),0,VLOOKUP($N138,'Data from Waybill Query'!$A:$M,8,FALSE))</f>
        <v>676401</v>
      </c>
      <c r="I138" s="104">
        <f>IF(ISNA(VLOOKUP($N138,'Data from Waybill Query'!$A:$M,9,FALSE)),0,VLOOKUP($N138,'Data from Waybill Query'!$A:$M,9,FALSE))</f>
        <v>737271</v>
      </c>
      <c r="J138" s="104">
        <f>IF(ISNA(VLOOKUP($N138,'Data from Waybill Query'!$A:$M,10,FALSE)),0,VLOOKUP($N138,'Data from Waybill Query'!$A:$M,10,FALSE))</f>
        <v>866451</v>
      </c>
      <c r="K138" s="104">
        <f>IF(ISNA(VLOOKUP($N138,'Data from Waybill Query'!$A:$M,11,FALSE)),0,VLOOKUP($N138,'Data from Waybill Query'!$A:$M,11,FALSE))</f>
        <v>15795574</v>
      </c>
      <c r="L138" s="104">
        <f>IF(ISNA(VLOOKUP($N138,'Data from Waybill Query'!$A:$M,12,FALSE)),0,VLOOKUP($N138,'Data from Waybill Query'!$A:$M,12,FALSE))</f>
        <v>18678</v>
      </c>
      <c r="M138" s="104">
        <f>IF(ISNA(VLOOKUP($N138,'Data from Waybill Query'!$A:$M,13,FALSE)),0,VLOOKUP($N138,'Data from Waybill Query'!$A:$M,13,FALSE))</f>
        <v>3.6213799999999997E-2</v>
      </c>
      <c r="N138" s="104">
        <f t="shared" si="7"/>
        <v>1987000303</v>
      </c>
    </row>
    <row r="139" spans="1:14" x14ac:dyDescent="0.25">
      <c r="A139" s="104">
        <f t="shared" si="6"/>
        <v>198703</v>
      </c>
      <c r="B139" s="32">
        <f>'Data from Waybill Query'!B139</f>
        <v>1987</v>
      </c>
      <c r="C139" s="32" t="str">
        <f>IF('Data from Waybill Query'!C139="00","0",IF('Data from Waybill Query'!C139="01","1",IF('Data from Waybill Query'!C139="XX","2",'Data from Waybill Query'!C139)))</f>
        <v>0</v>
      </c>
      <c r="D139" s="33" t="str">
        <f>'Data from Waybill Query'!D139</f>
        <v>Intermodal</v>
      </c>
      <c r="E139" s="33" t="str">
        <f>'Data from Waybill Query'!E139</f>
        <v>VL</v>
      </c>
      <c r="F139" s="33" t="str">
        <f>'Data from Waybill Query'!F139</f>
        <v>X</v>
      </c>
      <c r="G139" s="33" t="str">
        <f>'Data from Waybill Query'!G139</f>
        <v>X</v>
      </c>
      <c r="H139" s="104">
        <f>IF(ISNA(VLOOKUP($N139,'Data from Waybill Query'!$A:$M,8,FALSE)),0,VLOOKUP($N139,'Data from Waybill Query'!$A:$M,8,FALSE))</f>
        <v>2468858</v>
      </c>
      <c r="I139" s="104">
        <f>IF(ISNA(VLOOKUP($N139,'Data from Waybill Query'!$A:$M,9,FALSE)),0,VLOOKUP($N139,'Data from Waybill Query'!$A:$M,9,FALSE))</f>
        <v>1661850</v>
      </c>
      <c r="J139" s="104">
        <f>IF(ISNA(VLOOKUP($N139,'Data from Waybill Query'!$A:$M,10,FALSE)),0,VLOOKUP($N139,'Data from Waybill Query'!$A:$M,10,FALSE))</f>
        <v>3794760</v>
      </c>
      <c r="K139" s="104">
        <f>IF(ISNA(VLOOKUP($N139,'Data from Waybill Query'!$A:$M,11,FALSE)),0,VLOOKUP($N139,'Data from Waybill Query'!$A:$M,11,FALSE))</f>
        <v>35929240</v>
      </c>
      <c r="L139" s="104">
        <f>IF(ISNA(VLOOKUP($N139,'Data from Waybill Query'!$A:$M,12,FALSE)),0,VLOOKUP($N139,'Data from Waybill Query'!$A:$M,12,FALSE))</f>
        <v>83035</v>
      </c>
      <c r="M139" s="104">
        <f>IF(ISNA(VLOOKUP($N139,'Data from Waybill Query'!$A:$M,13,FALSE)),0,VLOOKUP($N139,'Data from Waybill Query'!$A:$M,13,FALSE))</f>
        <v>2.9732890000000001E-2</v>
      </c>
      <c r="N139" s="104">
        <f t="shared" si="7"/>
        <v>1987000403</v>
      </c>
    </row>
    <row r="140" spans="1:14" x14ac:dyDescent="0.25">
      <c r="A140" s="104">
        <f t="shared" si="6"/>
        <v>198704</v>
      </c>
      <c r="B140" s="32">
        <f>'Data from Waybill Query'!B140</f>
        <v>1987</v>
      </c>
      <c r="C140" s="32" t="str">
        <f>IF('Data from Waybill Query'!C140="00","0",IF('Data from Waybill Query'!C140="01","1",IF('Data from Waybill Query'!C140="XX","2",'Data from Waybill Query'!C140)))</f>
        <v>1</v>
      </c>
      <c r="D140" s="33" t="str">
        <f>'Data from Waybill Query'!D140</f>
        <v>Farm Products (not Grain)</v>
      </c>
      <c r="E140" s="33" t="str">
        <f>'Data from Waybill Query'!E140</f>
        <v>X</v>
      </c>
      <c r="F140" s="33" t="str">
        <f>'Data from Waybill Query'!F140</f>
        <v>X</v>
      </c>
      <c r="G140" s="33" t="str">
        <f>'Data from Waybill Query'!G140</f>
        <v>X</v>
      </c>
      <c r="H140" s="104">
        <f>IF(ISNA(VLOOKUP($N140,'Data from Waybill Query'!$A:$M,8,FALSE)),0,VLOOKUP($N140,'Data from Waybill Query'!$A:$M,8,FALSE))</f>
        <v>204984</v>
      </c>
      <c r="I140" s="104">
        <f>IF(ISNA(VLOOKUP($N140,'Data from Waybill Query'!$A:$M,9,FALSE)),0,VLOOKUP($N140,'Data from Waybill Query'!$A:$M,9,FALSE))</f>
        <v>136418</v>
      </c>
      <c r="J140" s="104">
        <f>IF(ISNA(VLOOKUP($N140,'Data from Waybill Query'!$A:$M,10,FALSE)),0,VLOOKUP($N140,'Data from Waybill Query'!$A:$M,10,FALSE))</f>
        <v>125321</v>
      </c>
      <c r="K140" s="104">
        <f>IF(ISNA(VLOOKUP($N140,'Data from Waybill Query'!$A:$M,11,FALSE)),0,VLOOKUP($N140,'Data from Waybill Query'!$A:$M,11,FALSE))</f>
        <v>6984637</v>
      </c>
      <c r="L140" s="104">
        <f>IF(ISNA(VLOOKUP($N140,'Data from Waybill Query'!$A:$M,12,FALSE)),0,VLOOKUP($N140,'Data from Waybill Query'!$A:$M,12,FALSE))</f>
        <v>7034</v>
      </c>
      <c r="M140" s="104">
        <f>IF(ISNA(VLOOKUP($N140,'Data from Waybill Query'!$A:$M,13,FALSE)),0,VLOOKUP($N140,'Data from Waybill Query'!$A:$M,13,FALSE))</f>
        <v>2.9142660000000001E-2</v>
      </c>
      <c r="N140" s="104">
        <f t="shared" si="7"/>
        <v>1987010403</v>
      </c>
    </row>
    <row r="141" spans="1:14" x14ac:dyDescent="0.25">
      <c r="A141" s="104">
        <f t="shared" si="6"/>
        <v>198705</v>
      </c>
      <c r="B141" s="32">
        <f>'Data from Waybill Query'!B141</f>
        <v>1987</v>
      </c>
      <c r="C141" s="32" t="str">
        <f>IF('Data from Waybill Query'!C141="00","0",IF('Data from Waybill Query'!C141="01","1",IF('Data from Waybill Query'!C141="XX","2",'Data from Waybill Query'!C141)))</f>
        <v>2</v>
      </c>
      <c r="D141" s="33" t="str">
        <f>'Data from Waybill Query'!D141</f>
        <v>Grain</v>
      </c>
      <c r="E141" s="33" t="str">
        <f>'Data from Waybill Query'!E141</f>
        <v>S</v>
      </c>
      <c r="F141" s="33" t="str">
        <f>'Data from Waybill Query'!F141</f>
        <v>R</v>
      </c>
      <c r="G141" s="33" t="str">
        <f>'Data from Waybill Query'!G141</f>
        <v>S</v>
      </c>
      <c r="H141" s="104">
        <f>IF(ISNA(VLOOKUP($N141,'Data from Waybill Query'!$A:$M,8,FALSE)),0,VLOOKUP($N141,'Data from Waybill Query'!$A:$M,8,FALSE))</f>
        <v>191161</v>
      </c>
      <c r="I141" s="104">
        <f>IF(ISNA(VLOOKUP($N141,'Data from Waybill Query'!$A:$M,9,FALSE)),0,VLOOKUP($N141,'Data from Waybill Query'!$A:$M,9,FALSE))</f>
        <v>232860</v>
      </c>
      <c r="J141" s="104">
        <f>IF(ISNA(VLOOKUP($N141,'Data from Waybill Query'!$A:$M,10,FALSE)),0,VLOOKUP($N141,'Data from Waybill Query'!$A:$M,10,FALSE))</f>
        <v>52335</v>
      </c>
      <c r="K141" s="104">
        <f>IF(ISNA(VLOOKUP($N141,'Data from Waybill Query'!$A:$M,11,FALSE)),0,VLOOKUP($N141,'Data from Waybill Query'!$A:$M,11,FALSE))</f>
        <v>21685804</v>
      </c>
      <c r="L141" s="104">
        <f>IF(ISNA(VLOOKUP($N141,'Data from Waybill Query'!$A:$M,12,FALSE)),0,VLOOKUP($N141,'Data from Waybill Query'!$A:$M,12,FALSE))</f>
        <v>4920</v>
      </c>
      <c r="M141" s="104">
        <f>IF(ISNA(VLOOKUP($N141,'Data from Waybill Query'!$A:$M,13,FALSE)),0,VLOOKUP($N141,'Data from Waybill Query'!$A:$M,13,FALSE))</f>
        <v>3.885363E-2</v>
      </c>
      <c r="N141" s="104">
        <f t="shared" si="7"/>
        <v>1987020101</v>
      </c>
    </row>
    <row r="142" spans="1:14" x14ac:dyDescent="0.25">
      <c r="A142" s="104">
        <f t="shared" si="6"/>
        <v>198706</v>
      </c>
      <c r="B142" s="32">
        <f>'Data from Waybill Query'!B142</f>
        <v>1987</v>
      </c>
      <c r="C142" s="32" t="str">
        <f>IF('Data from Waybill Query'!C142="00","0",IF('Data from Waybill Query'!C142="01","1",IF('Data from Waybill Query'!C142="XX","2",'Data from Waybill Query'!C142)))</f>
        <v>2</v>
      </c>
      <c r="D142" s="33" t="str">
        <f>'Data from Waybill Query'!D142</f>
        <v>Grain</v>
      </c>
      <c r="E142" s="33" t="str">
        <f>'Data from Waybill Query'!E142</f>
        <v>S</v>
      </c>
      <c r="F142" s="33" t="str">
        <f>'Data from Waybill Query'!F142</f>
        <v>R</v>
      </c>
      <c r="G142" s="33" t="str">
        <f>'Data from Waybill Query'!G142</f>
        <v>M</v>
      </c>
      <c r="H142" s="104">
        <f>IF(ISNA(VLOOKUP($N142,'Data from Waybill Query'!$A:$M,8,FALSE)),0,VLOOKUP($N142,'Data from Waybill Query'!$A:$M,8,FALSE))</f>
        <v>197516</v>
      </c>
      <c r="I142" s="104">
        <f>IF(ISNA(VLOOKUP($N142,'Data from Waybill Query'!$A:$M,9,FALSE)),0,VLOOKUP($N142,'Data from Waybill Query'!$A:$M,9,FALSE))</f>
        <v>272979</v>
      </c>
      <c r="J142" s="104">
        <f>IF(ISNA(VLOOKUP($N142,'Data from Waybill Query'!$A:$M,10,FALSE)),0,VLOOKUP($N142,'Data from Waybill Query'!$A:$M,10,FALSE))</f>
        <v>64564</v>
      </c>
      <c r="K142" s="104">
        <f>IF(ISNA(VLOOKUP($N142,'Data from Waybill Query'!$A:$M,11,FALSE)),0,VLOOKUP($N142,'Data from Waybill Query'!$A:$M,11,FALSE))</f>
        <v>26433697</v>
      </c>
      <c r="L142" s="104">
        <f>IF(ISNA(VLOOKUP($N142,'Data from Waybill Query'!$A:$M,12,FALSE)),0,VLOOKUP($N142,'Data from Waybill Query'!$A:$M,12,FALSE))</f>
        <v>6278</v>
      </c>
      <c r="M142" s="104">
        <f>IF(ISNA(VLOOKUP($N142,'Data from Waybill Query'!$A:$M,13,FALSE)),0,VLOOKUP($N142,'Data from Waybill Query'!$A:$M,13,FALSE))</f>
        <v>3.1459559999999998E-2</v>
      </c>
      <c r="N142" s="104">
        <f t="shared" si="7"/>
        <v>1987020102</v>
      </c>
    </row>
    <row r="143" spans="1:14" x14ac:dyDescent="0.25">
      <c r="A143" s="104">
        <f t="shared" si="6"/>
        <v>198707</v>
      </c>
      <c r="B143" s="32">
        <f>'Data from Waybill Query'!B143</f>
        <v>1987</v>
      </c>
      <c r="C143" s="32" t="str">
        <f>IF('Data from Waybill Query'!C143="00","0",IF('Data from Waybill Query'!C143="01","1",IF('Data from Waybill Query'!C143="XX","2",'Data from Waybill Query'!C143)))</f>
        <v>2</v>
      </c>
      <c r="D143" s="33" t="str">
        <f>'Data from Waybill Query'!D143</f>
        <v>Grain</v>
      </c>
      <c r="E143" s="33" t="str">
        <f>'Data from Waybill Query'!E143</f>
        <v>S</v>
      </c>
      <c r="F143" s="33" t="str">
        <f>'Data from Waybill Query'!F143</f>
        <v>R</v>
      </c>
      <c r="G143" s="33" t="str">
        <f>'Data from Waybill Query'!G143</f>
        <v>U</v>
      </c>
      <c r="H143" s="104">
        <f>IF(ISNA(VLOOKUP($N143,'Data from Waybill Query'!$A:$M,8,FALSE)),0,VLOOKUP($N143,'Data from Waybill Query'!$A:$M,8,FALSE))</f>
        <v>57554</v>
      </c>
      <c r="I143" s="104">
        <f>IF(ISNA(VLOOKUP($N143,'Data from Waybill Query'!$A:$M,9,FALSE)),0,VLOOKUP($N143,'Data from Waybill Query'!$A:$M,9,FALSE))</f>
        <v>105870</v>
      </c>
      <c r="J143" s="104">
        <f>IF(ISNA(VLOOKUP($N143,'Data from Waybill Query'!$A:$M,10,FALSE)),0,VLOOKUP($N143,'Data from Waybill Query'!$A:$M,10,FALSE))</f>
        <v>25308</v>
      </c>
      <c r="K143" s="104">
        <f>IF(ISNA(VLOOKUP($N143,'Data from Waybill Query'!$A:$M,11,FALSE)),0,VLOOKUP($N143,'Data from Waybill Query'!$A:$M,11,FALSE))</f>
        <v>10214606</v>
      </c>
      <c r="L143" s="104">
        <f>IF(ISNA(VLOOKUP($N143,'Data from Waybill Query'!$A:$M,12,FALSE)),0,VLOOKUP($N143,'Data from Waybill Query'!$A:$M,12,FALSE))</f>
        <v>2444</v>
      </c>
      <c r="M143" s="104">
        <f>IF(ISNA(VLOOKUP($N143,'Data from Waybill Query'!$A:$M,13,FALSE)),0,VLOOKUP($N143,'Data from Waybill Query'!$A:$M,13,FALSE))</f>
        <v>2.3550709999999999E-2</v>
      </c>
      <c r="N143" s="104">
        <f t="shared" si="7"/>
        <v>1987020103</v>
      </c>
    </row>
    <row r="144" spans="1:14" x14ac:dyDescent="0.25">
      <c r="A144" s="104">
        <f t="shared" si="6"/>
        <v>198708</v>
      </c>
      <c r="B144" s="32">
        <f>'Data from Waybill Query'!B144</f>
        <v>1987</v>
      </c>
      <c r="C144" s="32" t="str">
        <f>IF('Data from Waybill Query'!C144="00","0",IF('Data from Waybill Query'!C144="01","1",IF('Data from Waybill Query'!C144="XX","2",'Data from Waybill Query'!C144)))</f>
        <v>2</v>
      </c>
      <c r="D144" s="33" t="str">
        <f>'Data from Waybill Query'!D144</f>
        <v>Grain</v>
      </c>
      <c r="E144" s="33" t="str">
        <f>'Data from Waybill Query'!E144</f>
        <v>S</v>
      </c>
      <c r="F144" s="33" t="str">
        <f>'Data from Waybill Query'!F144</f>
        <v>P</v>
      </c>
      <c r="G144" s="33" t="str">
        <f>'Data from Waybill Query'!G144</f>
        <v>S</v>
      </c>
      <c r="H144" s="104">
        <f>IF(ISNA(VLOOKUP($N144,'Data from Waybill Query'!$A:$M,8,FALSE)),0,VLOOKUP($N144,'Data from Waybill Query'!$A:$M,8,FALSE))</f>
        <v>64111</v>
      </c>
      <c r="I144" s="104">
        <f>IF(ISNA(VLOOKUP($N144,'Data from Waybill Query'!$A:$M,9,FALSE)),0,VLOOKUP($N144,'Data from Waybill Query'!$A:$M,9,FALSE))</f>
        <v>69724</v>
      </c>
      <c r="J144" s="104">
        <f>IF(ISNA(VLOOKUP($N144,'Data from Waybill Query'!$A:$M,10,FALSE)),0,VLOOKUP($N144,'Data from Waybill Query'!$A:$M,10,FALSE))</f>
        <v>17634</v>
      </c>
      <c r="K144" s="104">
        <f>IF(ISNA(VLOOKUP($N144,'Data from Waybill Query'!$A:$M,11,FALSE)),0,VLOOKUP($N144,'Data from Waybill Query'!$A:$M,11,FALSE))</f>
        <v>6604752</v>
      </c>
      <c r="L144" s="104">
        <f>IF(ISNA(VLOOKUP($N144,'Data from Waybill Query'!$A:$M,12,FALSE)),0,VLOOKUP($N144,'Data from Waybill Query'!$A:$M,12,FALSE))</f>
        <v>1677</v>
      </c>
      <c r="M144" s="104">
        <f>IF(ISNA(VLOOKUP($N144,'Data from Waybill Query'!$A:$M,13,FALSE)),0,VLOOKUP($N144,'Data from Waybill Query'!$A:$M,13,FALSE))</f>
        <v>3.8226139999999999E-2</v>
      </c>
      <c r="N144" s="104">
        <f t="shared" si="7"/>
        <v>1987020111</v>
      </c>
    </row>
    <row r="145" spans="1:14" x14ac:dyDescent="0.25">
      <c r="A145" s="104">
        <f t="shared" si="6"/>
        <v>198709</v>
      </c>
      <c r="B145" s="32">
        <f>'Data from Waybill Query'!B145</f>
        <v>1987</v>
      </c>
      <c r="C145" s="32" t="str">
        <f>IF('Data from Waybill Query'!C145="00","0",IF('Data from Waybill Query'!C145="01","1",IF('Data from Waybill Query'!C145="XX","2",'Data from Waybill Query'!C145)))</f>
        <v>2</v>
      </c>
      <c r="D145" s="33" t="str">
        <f>'Data from Waybill Query'!D145</f>
        <v>Grain</v>
      </c>
      <c r="E145" s="33" t="str">
        <f>'Data from Waybill Query'!E145</f>
        <v>S</v>
      </c>
      <c r="F145" s="33" t="str">
        <f>'Data from Waybill Query'!F145</f>
        <v>P</v>
      </c>
      <c r="G145" s="33" t="str">
        <f>'Data from Waybill Query'!G145</f>
        <v>M</v>
      </c>
      <c r="H145" s="104">
        <f>IF(ISNA(VLOOKUP($N145,'Data from Waybill Query'!$A:$M,8,FALSE)),0,VLOOKUP($N145,'Data from Waybill Query'!$A:$M,8,FALSE))</f>
        <v>65825</v>
      </c>
      <c r="I145" s="104">
        <f>IF(ISNA(VLOOKUP($N145,'Data from Waybill Query'!$A:$M,9,FALSE)),0,VLOOKUP($N145,'Data from Waybill Query'!$A:$M,9,FALSE))</f>
        <v>82803</v>
      </c>
      <c r="J145" s="104">
        <f>IF(ISNA(VLOOKUP($N145,'Data from Waybill Query'!$A:$M,10,FALSE)),0,VLOOKUP($N145,'Data from Waybill Query'!$A:$M,10,FALSE))</f>
        <v>22898</v>
      </c>
      <c r="K145" s="104">
        <f>IF(ISNA(VLOOKUP($N145,'Data from Waybill Query'!$A:$M,11,FALSE)),0,VLOOKUP($N145,'Data from Waybill Query'!$A:$M,11,FALSE))</f>
        <v>8007470</v>
      </c>
      <c r="L145" s="104">
        <f>IF(ISNA(VLOOKUP($N145,'Data from Waybill Query'!$A:$M,12,FALSE)),0,VLOOKUP($N145,'Data from Waybill Query'!$A:$M,12,FALSE))</f>
        <v>2220</v>
      </c>
      <c r="M145" s="104">
        <f>IF(ISNA(VLOOKUP($N145,'Data from Waybill Query'!$A:$M,13,FALSE)),0,VLOOKUP($N145,'Data from Waybill Query'!$A:$M,13,FALSE))</f>
        <v>2.9651159999999999E-2</v>
      </c>
      <c r="N145" s="104">
        <f t="shared" si="7"/>
        <v>1987020112</v>
      </c>
    </row>
    <row r="146" spans="1:14" x14ac:dyDescent="0.25">
      <c r="A146" s="104">
        <f t="shared" si="6"/>
        <v>198710</v>
      </c>
      <c r="B146" s="32">
        <f>'Data from Waybill Query'!B146</f>
        <v>1987</v>
      </c>
      <c r="C146" s="32" t="str">
        <f>IF('Data from Waybill Query'!C146="00","0",IF('Data from Waybill Query'!C146="01","1",IF('Data from Waybill Query'!C146="XX","2",'Data from Waybill Query'!C146)))</f>
        <v>2</v>
      </c>
      <c r="D146" s="33" t="str">
        <f>'Data from Waybill Query'!D146</f>
        <v>Grain</v>
      </c>
      <c r="E146" s="33" t="str">
        <f>'Data from Waybill Query'!E146</f>
        <v>S</v>
      </c>
      <c r="F146" s="33" t="str">
        <f>'Data from Waybill Query'!F146</f>
        <v>P</v>
      </c>
      <c r="G146" s="33" t="str">
        <f>'Data from Waybill Query'!G146</f>
        <v>U</v>
      </c>
      <c r="H146" s="104">
        <f>IF(ISNA(VLOOKUP($N146,'Data from Waybill Query'!$A:$M,8,FALSE)),0,VLOOKUP($N146,'Data from Waybill Query'!$A:$M,8,FALSE))</f>
        <v>24100</v>
      </c>
      <c r="I146" s="104">
        <f>IF(ISNA(VLOOKUP($N146,'Data from Waybill Query'!$A:$M,9,FALSE)),0,VLOOKUP($N146,'Data from Waybill Query'!$A:$M,9,FALSE))</f>
        <v>54612</v>
      </c>
      <c r="J146" s="104">
        <f>IF(ISNA(VLOOKUP($N146,'Data from Waybill Query'!$A:$M,10,FALSE)),0,VLOOKUP($N146,'Data from Waybill Query'!$A:$M,10,FALSE))</f>
        <v>15312</v>
      </c>
      <c r="K146" s="104">
        <f>IF(ISNA(VLOOKUP($N146,'Data from Waybill Query'!$A:$M,11,FALSE)),0,VLOOKUP($N146,'Data from Waybill Query'!$A:$M,11,FALSE))</f>
        <v>4859787</v>
      </c>
      <c r="L146" s="104">
        <f>IF(ISNA(VLOOKUP($N146,'Data from Waybill Query'!$A:$M,12,FALSE)),0,VLOOKUP($N146,'Data from Waybill Query'!$A:$M,12,FALSE))</f>
        <v>1412</v>
      </c>
      <c r="M146" s="104">
        <f>IF(ISNA(VLOOKUP($N146,'Data from Waybill Query'!$A:$M,13,FALSE)),0,VLOOKUP($N146,'Data from Waybill Query'!$A:$M,13,FALSE))</f>
        <v>1.7067240000000001E-2</v>
      </c>
      <c r="N146" s="104">
        <f t="shared" si="7"/>
        <v>1987020113</v>
      </c>
    </row>
    <row r="147" spans="1:14" x14ac:dyDescent="0.25">
      <c r="A147" s="104">
        <f t="shared" si="6"/>
        <v>198711</v>
      </c>
      <c r="B147" s="32">
        <f>'Data from Waybill Query'!B147</f>
        <v>1987</v>
      </c>
      <c r="C147" s="32" t="str">
        <f>IF('Data from Waybill Query'!C147="00","0",IF('Data from Waybill Query'!C147="01","1",IF('Data from Waybill Query'!C147="XX","2",'Data from Waybill Query'!C147)))</f>
        <v>2</v>
      </c>
      <c r="D147" s="33" t="str">
        <f>'Data from Waybill Query'!D147</f>
        <v>Grain</v>
      </c>
      <c r="E147" s="33" t="str">
        <f>'Data from Waybill Query'!E147</f>
        <v>M</v>
      </c>
      <c r="F147" s="33" t="str">
        <f>'Data from Waybill Query'!F147</f>
        <v>R</v>
      </c>
      <c r="G147" s="33" t="str">
        <f>'Data from Waybill Query'!G147</f>
        <v>S</v>
      </c>
      <c r="H147" s="104">
        <f>IF(ISNA(VLOOKUP($N147,'Data from Waybill Query'!$A:$M,8,FALSE)),0,VLOOKUP($N147,'Data from Waybill Query'!$A:$M,8,FALSE))</f>
        <v>120798</v>
      </c>
      <c r="I147" s="104">
        <f>IF(ISNA(VLOOKUP($N147,'Data from Waybill Query'!$A:$M,9,FALSE)),0,VLOOKUP($N147,'Data from Waybill Query'!$A:$M,9,FALSE))</f>
        <v>75644</v>
      </c>
      <c r="J147" s="104">
        <f>IF(ISNA(VLOOKUP($N147,'Data from Waybill Query'!$A:$M,10,FALSE)),0,VLOOKUP($N147,'Data from Waybill Query'!$A:$M,10,FALSE))</f>
        <v>52895</v>
      </c>
      <c r="K147" s="104">
        <f>IF(ISNA(VLOOKUP($N147,'Data from Waybill Query'!$A:$M,11,FALSE)),0,VLOOKUP($N147,'Data from Waybill Query'!$A:$M,11,FALSE))</f>
        <v>7146528</v>
      </c>
      <c r="L147" s="104">
        <f>IF(ISNA(VLOOKUP($N147,'Data from Waybill Query'!$A:$M,12,FALSE)),0,VLOOKUP($N147,'Data from Waybill Query'!$A:$M,12,FALSE))</f>
        <v>5002</v>
      </c>
      <c r="M147" s="104">
        <f>IF(ISNA(VLOOKUP($N147,'Data from Waybill Query'!$A:$M,13,FALSE)),0,VLOOKUP($N147,'Data from Waybill Query'!$A:$M,13,FALSE))</f>
        <v>2.4152300000000002E-2</v>
      </c>
      <c r="N147" s="104">
        <f t="shared" si="7"/>
        <v>1987020201</v>
      </c>
    </row>
    <row r="148" spans="1:14" x14ac:dyDescent="0.25">
      <c r="A148" s="104">
        <f t="shared" si="6"/>
        <v>198712</v>
      </c>
      <c r="B148" s="32">
        <f>'Data from Waybill Query'!B148</f>
        <v>1987</v>
      </c>
      <c r="C148" s="32" t="str">
        <f>IF('Data from Waybill Query'!C148="00","0",IF('Data from Waybill Query'!C148="01","1",IF('Data from Waybill Query'!C148="XX","2",'Data from Waybill Query'!C148)))</f>
        <v>2</v>
      </c>
      <c r="D148" s="33" t="str">
        <f>'Data from Waybill Query'!D148</f>
        <v>Grain</v>
      </c>
      <c r="E148" s="33" t="str">
        <f>'Data from Waybill Query'!E148</f>
        <v>M</v>
      </c>
      <c r="F148" s="33" t="str">
        <f>'Data from Waybill Query'!F148</f>
        <v>R</v>
      </c>
      <c r="G148" s="33" t="str">
        <f>'Data from Waybill Query'!G148</f>
        <v>M</v>
      </c>
      <c r="H148" s="104">
        <f>IF(ISNA(VLOOKUP($N148,'Data from Waybill Query'!$A:$M,8,FALSE)),0,VLOOKUP($N148,'Data from Waybill Query'!$A:$M,8,FALSE))</f>
        <v>147349</v>
      </c>
      <c r="I148" s="104">
        <f>IF(ISNA(VLOOKUP($N148,'Data from Waybill Query'!$A:$M,9,FALSE)),0,VLOOKUP($N148,'Data from Waybill Query'!$A:$M,9,FALSE))</f>
        <v>110120</v>
      </c>
      <c r="J148" s="104">
        <f>IF(ISNA(VLOOKUP($N148,'Data from Waybill Query'!$A:$M,10,FALSE)),0,VLOOKUP($N148,'Data from Waybill Query'!$A:$M,10,FALSE))</f>
        <v>79336</v>
      </c>
      <c r="K148" s="104">
        <f>IF(ISNA(VLOOKUP($N148,'Data from Waybill Query'!$A:$M,11,FALSE)),0,VLOOKUP($N148,'Data from Waybill Query'!$A:$M,11,FALSE))</f>
        <v>10631462</v>
      </c>
      <c r="L148" s="104">
        <f>IF(ISNA(VLOOKUP($N148,'Data from Waybill Query'!$A:$M,12,FALSE)),0,VLOOKUP($N148,'Data from Waybill Query'!$A:$M,12,FALSE))</f>
        <v>7650</v>
      </c>
      <c r="M148" s="104">
        <f>IF(ISNA(VLOOKUP($N148,'Data from Waybill Query'!$A:$M,13,FALSE)),0,VLOOKUP($N148,'Data from Waybill Query'!$A:$M,13,FALSE))</f>
        <v>1.9262370000000001E-2</v>
      </c>
      <c r="N148" s="104">
        <f t="shared" si="7"/>
        <v>1987020202</v>
      </c>
    </row>
    <row r="149" spans="1:14" x14ac:dyDescent="0.25">
      <c r="A149" s="104">
        <f t="shared" si="6"/>
        <v>198713</v>
      </c>
      <c r="B149" s="32">
        <f>'Data from Waybill Query'!B149</f>
        <v>1987</v>
      </c>
      <c r="C149" s="32" t="str">
        <f>IF('Data from Waybill Query'!C149="00","0",IF('Data from Waybill Query'!C149="01","1",IF('Data from Waybill Query'!C149="XX","2",'Data from Waybill Query'!C149)))</f>
        <v>2</v>
      </c>
      <c r="D149" s="33" t="str">
        <f>'Data from Waybill Query'!D149</f>
        <v>Grain</v>
      </c>
      <c r="E149" s="33" t="str">
        <f>'Data from Waybill Query'!E149</f>
        <v>M</v>
      </c>
      <c r="F149" s="33" t="str">
        <f>'Data from Waybill Query'!F149</f>
        <v>R</v>
      </c>
      <c r="G149" s="33" t="str">
        <f>'Data from Waybill Query'!G149</f>
        <v>U</v>
      </c>
      <c r="H149" s="104">
        <f>IF(ISNA(VLOOKUP($N149,'Data from Waybill Query'!$A:$M,8,FALSE)),0,VLOOKUP($N149,'Data from Waybill Query'!$A:$M,8,FALSE))</f>
        <v>115063</v>
      </c>
      <c r="I149" s="104">
        <f>IF(ISNA(VLOOKUP($N149,'Data from Waybill Query'!$A:$M,9,FALSE)),0,VLOOKUP($N149,'Data from Waybill Query'!$A:$M,9,FALSE))</f>
        <v>107387</v>
      </c>
      <c r="J149" s="104">
        <f>IF(ISNA(VLOOKUP($N149,'Data from Waybill Query'!$A:$M,10,FALSE)),0,VLOOKUP($N149,'Data from Waybill Query'!$A:$M,10,FALSE))</f>
        <v>84904</v>
      </c>
      <c r="K149" s="104">
        <f>IF(ISNA(VLOOKUP($N149,'Data from Waybill Query'!$A:$M,11,FALSE)),0,VLOOKUP($N149,'Data from Waybill Query'!$A:$M,11,FALSE))</f>
        <v>10324750</v>
      </c>
      <c r="L149" s="104">
        <f>IF(ISNA(VLOOKUP($N149,'Data from Waybill Query'!$A:$M,12,FALSE)),0,VLOOKUP($N149,'Data from Waybill Query'!$A:$M,12,FALSE))</f>
        <v>8159</v>
      </c>
      <c r="M149" s="104">
        <f>IF(ISNA(VLOOKUP($N149,'Data from Waybill Query'!$A:$M,13,FALSE)),0,VLOOKUP($N149,'Data from Waybill Query'!$A:$M,13,FALSE))</f>
        <v>1.4103360000000001E-2</v>
      </c>
      <c r="N149" s="104">
        <f t="shared" si="7"/>
        <v>1987020203</v>
      </c>
    </row>
    <row r="150" spans="1:14" x14ac:dyDescent="0.25">
      <c r="A150" s="104">
        <f t="shared" si="6"/>
        <v>198714</v>
      </c>
      <c r="B150" s="32">
        <f>'Data from Waybill Query'!B150</f>
        <v>1987</v>
      </c>
      <c r="C150" s="32" t="str">
        <f>IF('Data from Waybill Query'!C150="00","0",IF('Data from Waybill Query'!C150="01","1",IF('Data from Waybill Query'!C150="XX","2",'Data from Waybill Query'!C150)))</f>
        <v>2</v>
      </c>
      <c r="D150" s="33" t="str">
        <f>'Data from Waybill Query'!D150</f>
        <v>Grain</v>
      </c>
      <c r="E150" s="33" t="str">
        <f>'Data from Waybill Query'!E150</f>
        <v>M</v>
      </c>
      <c r="F150" s="33" t="str">
        <f>'Data from Waybill Query'!F150</f>
        <v>P</v>
      </c>
      <c r="G150" s="33" t="str">
        <f>'Data from Waybill Query'!G150</f>
        <v>S</v>
      </c>
      <c r="H150" s="104">
        <f>IF(ISNA(VLOOKUP($N150,'Data from Waybill Query'!$A:$M,8,FALSE)),0,VLOOKUP($N150,'Data from Waybill Query'!$A:$M,8,FALSE))</f>
        <v>42186</v>
      </c>
      <c r="I150" s="104">
        <f>IF(ISNA(VLOOKUP($N150,'Data from Waybill Query'!$A:$M,9,FALSE)),0,VLOOKUP($N150,'Data from Waybill Query'!$A:$M,9,FALSE))</f>
        <v>26684</v>
      </c>
      <c r="J150" s="104">
        <f>IF(ISNA(VLOOKUP($N150,'Data from Waybill Query'!$A:$M,10,FALSE)),0,VLOOKUP($N150,'Data from Waybill Query'!$A:$M,10,FALSE))</f>
        <v>18845</v>
      </c>
      <c r="K150" s="104">
        <f>IF(ISNA(VLOOKUP($N150,'Data from Waybill Query'!$A:$M,11,FALSE)),0,VLOOKUP($N150,'Data from Waybill Query'!$A:$M,11,FALSE))</f>
        <v>2555204</v>
      </c>
      <c r="L150" s="104">
        <f>IF(ISNA(VLOOKUP($N150,'Data from Waybill Query'!$A:$M,12,FALSE)),0,VLOOKUP($N150,'Data from Waybill Query'!$A:$M,12,FALSE))</f>
        <v>1805</v>
      </c>
      <c r="M150" s="104">
        <f>IF(ISNA(VLOOKUP($N150,'Data from Waybill Query'!$A:$M,13,FALSE)),0,VLOOKUP($N150,'Data from Waybill Query'!$A:$M,13,FALSE))</f>
        <v>2.3368710000000001E-2</v>
      </c>
      <c r="N150" s="104">
        <f t="shared" si="7"/>
        <v>1987020211</v>
      </c>
    </row>
    <row r="151" spans="1:14" x14ac:dyDescent="0.25">
      <c r="A151" s="104">
        <f t="shared" si="6"/>
        <v>198715</v>
      </c>
      <c r="B151" s="32">
        <f>'Data from Waybill Query'!B151</f>
        <v>1987</v>
      </c>
      <c r="C151" s="32" t="str">
        <f>IF('Data from Waybill Query'!C151="00","0",IF('Data from Waybill Query'!C151="01","1",IF('Data from Waybill Query'!C151="XX","2",'Data from Waybill Query'!C151)))</f>
        <v>2</v>
      </c>
      <c r="D151" s="33" t="str">
        <f>'Data from Waybill Query'!D151</f>
        <v>Grain</v>
      </c>
      <c r="E151" s="33" t="str">
        <f>'Data from Waybill Query'!E151</f>
        <v>M</v>
      </c>
      <c r="F151" s="33" t="str">
        <f>'Data from Waybill Query'!F151</f>
        <v>P</v>
      </c>
      <c r="G151" s="33" t="str">
        <f>'Data from Waybill Query'!G151</f>
        <v>M</v>
      </c>
      <c r="H151" s="104">
        <f>IF(ISNA(VLOOKUP($N151,'Data from Waybill Query'!$A:$M,8,FALSE)),0,VLOOKUP($N151,'Data from Waybill Query'!$A:$M,8,FALSE))</f>
        <v>67895</v>
      </c>
      <c r="I151" s="104">
        <f>IF(ISNA(VLOOKUP($N151,'Data from Waybill Query'!$A:$M,9,FALSE)),0,VLOOKUP($N151,'Data from Waybill Query'!$A:$M,9,FALSE))</f>
        <v>48337</v>
      </c>
      <c r="J151" s="104">
        <f>IF(ISNA(VLOOKUP($N151,'Data from Waybill Query'!$A:$M,10,FALSE)),0,VLOOKUP($N151,'Data from Waybill Query'!$A:$M,10,FALSE))</f>
        <v>34694</v>
      </c>
      <c r="K151" s="104">
        <f>IF(ISNA(VLOOKUP($N151,'Data from Waybill Query'!$A:$M,11,FALSE)),0,VLOOKUP($N151,'Data from Waybill Query'!$A:$M,11,FALSE))</f>
        <v>4673081</v>
      </c>
      <c r="L151" s="104">
        <f>IF(ISNA(VLOOKUP($N151,'Data from Waybill Query'!$A:$M,12,FALSE)),0,VLOOKUP($N151,'Data from Waybill Query'!$A:$M,12,FALSE))</f>
        <v>3347</v>
      </c>
      <c r="M151" s="104">
        <f>IF(ISNA(VLOOKUP($N151,'Data from Waybill Query'!$A:$M,13,FALSE)),0,VLOOKUP($N151,'Data from Waybill Query'!$A:$M,13,FALSE))</f>
        <v>2.0286930000000002E-2</v>
      </c>
      <c r="N151" s="104">
        <f t="shared" si="7"/>
        <v>1987020212</v>
      </c>
    </row>
    <row r="152" spans="1:14" x14ac:dyDescent="0.25">
      <c r="A152" s="104">
        <f t="shared" si="6"/>
        <v>198716</v>
      </c>
      <c r="B152" s="32">
        <f>'Data from Waybill Query'!B152</f>
        <v>1987</v>
      </c>
      <c r="C152" s="32" t="str">
        <f>IF('Data from Waybill Query'!C152="00","0",IF('Data from Waybill Query'!C152="01","1",IF('Data from Waybill Query'!C152="XX","2",'Data from Waybill Query'!C152)))</f>
        <v>2</v>
      </c>
      <c r="D152" s="33" t="str">
        <f>'Data from Waybill Query'!D152</f>
        <v>Grain</v>
      </c>
      <c r="E152" s="33" t="str">
        <f>'Data from Waybill Query'!E152</f>
        <v>M</v>
      </c>
      <c r="F152" s="33" t="str">
        <f>'Data from Waybill Query'!F152</f>
        <v>P</v>
      </c>
      <c r="G152" s="33" t="str">
        <f>'Data from Waybill Query'!G152</f>
        <v>U</v>
      </c>
      <c r="H152" s="104">
        <f>IF(ISNA(VLOOKUP($N152,'Data from Waybill Query'!$A:$M,8,FALSE)),0,VLOOKUP($N152,'Data from Waybill Query'!$A:$M,8,FALSE))</f>
        <v>119636</v>
      </c>
      <c r="I152" s="104">
        <f>IF(ISNA(VLOOKUP($N152,'Data from Waybill Query'!$A:$M,9,FALSE)),0,VLOOKUP($N152,'Data from Waybill Query'!$A:$M,9,FALSE))</f>
        <v>121950</v>
      </c>
      <c r="J152" s="104">
        <f>IF(ISNA(VLOOKUP($N152,'Data from Waybill Query'!$A:$M,10,FALSE)),0,VLOOKUP($N152,'Data from Waybill Query'!$A:$M,10,FALSE))</f>
        <v>95475</v>
      </c>
      <c r="K152" s="104">
        <f>IF(ISNA(VLOOKUP($N152,'Data from Waybill Query'!$A:$M,11,FALSE)),0,VLOOKUP($N152,'Data from Waybill Query'!$A:$M,11,FALSE))</f>
        <v>11605627</v>
      </c>
      <c r="L152" s="104">
        <f>IF(ISNA(VLOOKUP($N152,'Data from Waybill Query'!$A:$M,12,FALSE)),0,VLOOKUP($N152,'Data from Waybill Query'!$A:$M,12,FALSE))</f>
        <v>9093</v>
      </c>
      <c r="M152" s="104">
        <f>IF(ISNA(VLOOKUP($N152,'Data from Waybill Query'!$A:$M,13,FALSE)),0,VLOOKUP($N152,'Data from Waybill Query'!$A:$M,13,FALSE))</f>
        <v>1.315684E-2</v>
      </c>
      <c r="N152" s="104">
        <f t="shared" si="7"/>
        <v>1987020213</v>
      </c>
    </row>
    <row r="153" spans="1:14" x14ac:dyDescent="0.25">
      <c r="A153" s="104">
        <f t="shared" si="6"/>
        <v>198717</v>
      </c>
      <c r="B153" s="32">
        <f>'Data from Waybill Query'!B153</f>
        <v>1987</v>
      </c>
      <c r="C153" s="32" t="str">
        <f>IF('Data from Waybill Query'!C153="00","0",IF('Data from Waybill Query'!C153="01","1",IF('Data from Waybill Query'!C153="XX","2",'Data from Waybill Query'!C153)))</f>
        <v>2</v>
      </c>
      <c r="D153" s="33" t="str">
        <f>'Data from Waybill Query'!D153</f>
        <v>Grain</v>
      </c>
      <c r="E153" s="33" t="str">
        <f>'Data from Waybill Query'!E153</f>
        <v>L</v>
      </c>
      <c r="F153" s="33" t="str">
        <f>'Data from Waybill Query'!F153</f>
        <v>R</v>
      </c>
      <c r="G153" s="33" t="str">
        <f>'Data from Waybill Query'!G153</f>
        <v>S</v>
      </c>
      <c r="H153" s="104">
        <f>IF(ISNA(VLOOKUP($N153,'Data from Waybill Query'!$A:$M,8,FALSE)),0,VLOOKUP($N153,'Data from Waybill Query'!$A:$M,8,FALSE))</f>
        <v>80513</v>
      </c>
      <c r="I153" s="104">
        <f>IF(ISNA(VLOOKUP($N153,'Data from Waybill Query'!$A:$M,9,FALSE)),0,VLOOKUP($N153,'Data from Waybill Query'!$A:$M,9,FALSE))</f>
        <v>34096</v>
      </c>
      <c r="J153" s="104">
        <f>IF(ISNA(VLOOKUP($N153,'Data from Waybill Query'!$A:$M,10,FALSE)),0,VLOOKUP($N153,'Data from Waybill Query'!$A:$M,10,FALSE))</f>
        <v>51866</v>
      </c>
      <c r="K153" s="104">
        <f>IF(ISNA(VLOOKUP($N153,'Data from Waybill Query'!$A:$M,11,FALSE)),0,VLOOKUP($N153,'Data from Waybill Query'!$A:$M,11,FALSE))</f>
        <v>3117956</v>
      </c>
      <c r="L153" s="104">
        <f>IF(ISNA(VLOOKUP($N153,'Data from Waybill Query'!$A:$M,12,FALSE)),0,VLOOKUP($N153,'Data from Waybill Query'!$A:$M,12,FALSE))</f>
        <v>4676</v>
      </c>
      <c r="M153" s="104">
        <f>IF(ISNA(VLOOKUP($N153,'Data from Waybill Query'!$A:$M,13,FALSE)),0,VLOOKUP($N153,'Data from Waybill Query'!$A:$M,13,FALSE))</f>
        <v>1.7219709999999999E-2</v>
      </c>
      <c r="N153" s="104">
        <f t="shared" si="7"/>
        <v>1987020301</v>
      </c>
    </row>
    <row r="154" spans="1:14" x14ac:dyDescent="0.25">
      <c r="A154" s="104">
        <f t="shared" si="6"/>
        <v>198718</v>
      </c>
      <c r="B154" s="32">
        <f>'Data from Waybill Query'!B154</f>
        <v>1987</v>
      </c>
      <c r="C154" s="32" t="str">
        <f>IF('Data from Waybill Query'!C154="00","0",IF('Data from Waybill Query'!C154="01","1",IF('Data from Waybill Query'!C154="XX","2",'Data from Waybill Query'!C154)))</f>
        <v>2</v>
      </c>
      <c r="D154" s="33" t="str">
        <f>'Data from Waybill Query'!D154</f>
        <v>Grain</v>
      </c>
      <c r="E154" s="33" t="str">
        <f>'Data from Waybill Query'!E154</f>
        <v>L</v>
      </c>
      <c r="F154" s="33" t="str">
        <f>'Data from Waybill Query'!F154</f>
        <v>R</v>
      </c>
      <c r="G154" s="33" t="str">
        <f>'Data from Waybill Query'!G154</f>
        <v>M</v>
      </c>
      <c r="H154" s="104">
        <f>IF(ISNA(VLOOKUP($N154,'Data from Waybill Query'!$A:$M,8,FALSE)),0,VLOOKUP($N154,'Data from Waybill Query'!$A:$M,8,FALSE))</f>
        <v>140118</v>
      </c>
      <c r="I154" s="104">
        <f>IF(ISNA(VLOOKUP($N154,'Data from Waybill Query'!$A:$M,9,FALSE)),0,VLOOKUP($N154,'Data from Waybill Query'!$A:$M,9,FALSE))</f>
        <v>74190</v>
      </c>
      <c r="J154" s="104">
        <f>IF(ISNA(VLOOKUP($N154,'Data from Waybill Query'!$A:$M,10,FALSE)),0,VLOOKUP($N154,'Data from Waybill Query'!$A:$M,10,FALSE))</f>
        <v>105443</v>
      </c>
      <c r="K154" s="104">
        <f>IF(ISNA(VLOOKUP($N154,'Data from Waybill Query'!$A:$M,11,FALSE)),0,VLOOKUP($N154,'Data from Waybill Query'!$A:$M,11,FALSE))</f>
        <v>7032046</v>
      </c>
      <c r="L154" s="104">
        <f>IF(ISNA(VLOOKUP($N154,'Data from Waybill Query'!$A:$M,12,FALSE)),0,VLOOKUP($N154,'Data from Waybill Query'!$A:$M,12,FALSE))</f>
        <v>10036</v>
      </c>
      <c r="M154" s="104">
        <f>IF(ISNA(VLOOKUP($N154,'Data from Waybill Query'!$A:$M,13,FALSE)),0,VLOOKUP($N154,'Data from Waybill Query'!$A:$M,13,FALSE))</f>
        <v>1.3960810000000001E-2</v>
      </c>
      <c r="N154" s="104">
        <f t="shared" si="7"/>
        <v>1987020302</v>
      </c>
    </row>
    <row r="155" spans="1:14" x14ac:dyDescent="0.25">
      <c r="A155" s="104">
        <f t="shared" si="6"/>
        <v>198719</v>
      </c>
      <c r="B155" s="32">
        <f>'Data from Waybill Query'!B155</f>
        <v>1987</v>
      </c>
      <c r="C155" s="32" t="str">
        <f>IF('Data from Waybill Query'!C155="00","0",IF('Data from Waybill Query'!C155="01","1",IF('Data from Waybill Query'!C155="XX","2",'Data from Waybill Query'!C155)))</f>
        <v>2</v>
      </c>
      <c r="D155" s="33" t="str">
        <f>'Data from Waybill Query'!D155</f>
        <v>Grain</v>
      </c>
      <c r="E155" s="33" t="str">
        <f>'Data from Waybill Query'!E155</f>
        <v>L</v>
      </c>
      <c r="F155" s="33" t="str">
        <f>'Data from Waybill Query'!F155</f>
        <v>R</v>
      </c>
      <c r="G155" s="33" t="str">
        <f>'Data from Waybill Query'!G155</f>
        <v>U</v>
      </c>
      <c r="H155" s="104">
        <f>IF(ISNA(VLOOKUP($N155,'Data from Waybill Query'!$A:$M,8,FALSE)),0,VLOOKUP($N155,'Data from Waybill Query'!$A:$M,8,FALSE))</f>
        <v>183492</v>
      </c>
      <c r="I155" s="104">
        <f>IF(ISNA(VLOOKUP($N155,'Data from Waybill Query'!$A:$M,9,FALSE)),0,VLOOKUP($N155,'Data from Waybill Query'!$A:$M,9,FALSE))</f>
        <v>101364</v>
      </c>
      <c r="J155" s="104">
        <f>IF(ISNA(VLOOKUP($N155,'Data from Waybill Query'!$A:$M,10,FALSE)),0,VLOOKUP($N155,'Data from Waybill Query'!$A:$M,10,FALSE))</f>
        <v>158255</v>
      </c>
      <c r="K155" s="104">
        <f>IF(ISNA(VLOOKUP($N155,'Data from Waybill Query'!$A:$M,11,FALSE)),0,VLOOKUP($N155,'Data from Waybill Query'!$A:$M,11,FALSE))</f>
        <v>9845336</v>
      </c>
      <c r="L155" s="104">
        <f>IF(ISNA(VLOOKUP($N155,'Data from Waybill Query'!$A:$M,12,FALSE)),0,VLOOKUP($N155,'Data from Waybill Query'!$A:$M,12,FALSE))</f>
        <v>15382</v>
      </c>
      <c r="M155" s="104">
        <f>IF(ISNA(VLOOKUP($N155,'Data from Waybill Query'!$A:$M,13,FALSE)),0,VLOOKUP($N155,'Data from Waybill Query'!$A:$M,13,FALSE))</f>
        <v>1.19288E-2</v>
      </c>
      <c r="N155" s="104">
        <f t="shared" si="7"/>
        <v>1987020303</v>
      </c>
    </row>
    <row r="156" spans="1:14" x14ac:dyDescent="0.25">
      <c r="A156" s="104">
        <f t="shared" si="6"/>
        <v>198720</v>
      </c>
      <c r="B156" s="32">
        <f>'Data from Waybill Query'!B156</f>
        <v>1987</v>
      </c>
      <c r="C156" s="32" t="str">
        <f>IF('Data from Waybill Query'!C156="00","0",IF('Data from Waybill Query'!C156="01","1",IF('Data from Waybill Query'!C156="XX","2",'Data from Waybill Query'!C156)))</f>
        <v>2</v>
      </c>
      <c r="D156" s="33" t="str">
        <f>'Data from Waybill Query'!D156</f>
        <v>Grain</v>
      </c>
      <c r="E156" s="33" t="str">
        <f>'Data from Waybill Query'!E156</f>
        <v>L</v>
      </c>
      <c r="F156" s="33" t="str">
        <f>'Data from Waybill Query'!F156</f>
        <v>P</v>
      </c>
      <c r="G156" s="33" t="str">
        <f>'Data from Waybill Query'!G156</f>
        <v>S</v>
      </c>
      <c r="H156" s="104">
        <f>IF(ISNA(VLOOKUP($N156,'Data from Waybill Query'!$A:$M,8,FALSE)),0,VLOOKUP($N156,'Data from Waybill Query'!$A:$M,8,FALSE))</f>
        <v>38142</v>
      </c>
      <c r="I156" s="104">
        <f>IF(ISNA(VLOOKUP($N156,'Data from Waybill Query'!$A:$M,9,FALSE)),0,VLOOKUP($N156,'Data from Waybill Query'!$A:$M,9,FALSE))</f>
        <v>15480</v>
      </c>
      <c r="J156" s="104">
        <f>IF(ISNA(VLOOKUP($N156,'Data from Waybill Query'!$A:$M,10,FALSE)),0,VLOOKUP($N156,'Data from Waybill Query'!$A:$M,10,FALSE))</f>
        <v>24065</v>
      </c>
      <c r="K156" s="104">
        <f>IF(ISNA(VLOOKUP($N156,'Data from Waybill Query'!$A:$M,11,FALSE)),0,VLOOKUP($N156,'Data from Waybill Query'!$A:$M,11,FALSE))</f>
        <v>1478948</v>
      </c>
      <c r="L156" s="104">
        <f>IF(ISNA(VLOOKUP($N156,'Data from Waybill Query'!$A:$M,12,FALSE)),0,VLOOKUP($N156,'Data from Waybill Query'!$A:$M,12,FALSE))</f>
        <v>2288</v>
      </c>
      <c r="M156" s="104">
        <f>IF(ISNA(VLOOKUP($N156,'Data from Waybill Query'!$A:$M,13,FALSE)),0,VLOOKUP($N156,'Data from Waybill Query'!$A:$M,13,FALSE))</f>
        <v>1.6668570000000001E-2</v>
      </c>
      <c r="N156" s="104">
        <f t="shared" si="7"/>
        <v>1987020311</v>
      </c>
    </row>
    <row r="157" spans="1:14" x14ac:dyDescent="0.25">
      <c r="A157" s="104">
        <f t="shared" si="6"/>
        <v>198721</v>
      </c>
      <c r="B157" s="32">
        <f>'Data from Waybill Query'!B157</f>
        <v>1987</v>
      </c>
      <c r="C157" s="32" t="str">
        <f>IF('Data from Waybill Query'!C157="00","0",IF('Data from Waybill Query'!C157="01","1",IF('Data from Waybill Query'!C157="XX","2",'Data from Waybill Query'!C157)))</f>
        <v>2</v>
      </c>
      <c r="D157" s="33" t="str">
        <f>'Data from Waybill Query'!D157</f>
        <v>Grain</v>
      </c>
      <c r="E157" s="33" t="str">
        <f>'Data from Waybill Query'!E157</f>
        <v>L</v>
      </c>
      <c r="F157" s="33" t="str">
        <f>'Data from Waybill Query'!F157</f>
        <v>P</v>
      </c>
      <c r="G157" s="33" t="str">
        <f>'Data from Waybill Query'!G157</f>
        <v>M</v>
      </c>
      <c r="H157" s="104">
        <f>IF(ISNA(VLOOKUP($N157,'Data from Waybill Query'!$A:$M,8,FALSE)),0,VLOOKUP($N157,'Data from Waybill Query'!$A:$M,8,FALSE))</f>
        <v>71385</v>
      </c>
      <c r="I157" s="104">
        <f>IF(ISNA(VLOOKUP($N157,'Data from Waybill Query'!$A:$M,9,FALSE)),0,VLOOKUP($N157,'Data from Waybill Query'!$A:$M,9,FALSE))</f>
        <v>38213</v>
      </c>
      <c r="J157" s="104">
        <f>IF(ISNA(VLOOKUP($N157,'Data from Waybill Query'!$A:$M,10,FALSE)),0,VLOOKUP($N157,'Data from Waybill Query'!$A:$M,10,FALSE))</f>
        <v>54699</v>
      </c>
      <c r="K157" s="104">
        <f>IF(ISNA(VLOOKUP($N157,'Data from Waybill Query'!$A:$M,11,FALSE)),0,VLOOKUP($N157,'Data from Waybill Query'!$A:$M,11,FALSE))</f>
        <v>3694725</v>
      </c>
      <c r="L157" s="104">
        <f>IF(ISNA(VLOOKUP($N157,'Data from Waybill Query'!$A:$M,12,FALSE)),0,VLOOKUP($N157,'Data from Waybill Query'!$A:$M,12,FALSE))</f>
        <v>5301</v>
      </c>
      <c r="M157" s="104">
        <f>IF(ISNA(VLOOKUP($N157,'Data from Waybill Query'!$A:$M,13,FALSE)),0,VLOOKUP($N157,'Data from Waybill Query'!$A:$M,13,FALSE))</f>
        <v>1.3466260000000001E-2</v>
      </c>
      <c r="N157" s="104">
        <f t="shared" si="7"/>
        <v>1987020312</v>
      </c>
    </row>
    <row r="158" spans="1:14" x14ac:dyDescent="0.25">
      <c r="A158" s="104">
        <f t="shared" si="6"/>
        <v>198722</v>
      </c>
      <c r="B158" s="32">
        <f>'Data from Waybill Query'!B158</f>
        <v>1987</v>
      </c>
      <c r="C158" s="32" t="str">
        <f>IF('Data from Waybill Query'!C158="00","0",IF('Data from Waybill Query'!C158="01","1",IF('Data from Waybill Query'!C158="XX","2",'Data from Waybill Query'!C158)))</f>
        <v>2</v>
      </c>
      <c r="D158" s="33" t="str">
        <f>'Data from Waybill Query'!D158</f>
        <v>Grain</v>
      </c>
      <c r="E158" s="33" t="str">
        <f>'Data from Waybill Query'!E158</f>
        <v>L</v>
      </c>
      <c r="F158" s="33" t="str">
        <f>'Data from Waybill Query'!F158</f>
        <v>P</v>
      </c>
      <c r="G158" s="33" t="str">
        <f>'Data from Waybill Query'!G158</f>
        <v>U</v>
      </c>
      <c r="H158" s="104">
        <f>IF(ISNA(VLOOKUP($N158,'Data from Waybill Query'!$A:$M,8,FALSE)),0,VLOOKUP($N158,'Data from Waybill Query'!$A:$M,8,FALSE))</f>
        <v>125686</v>
      </c>
      <c r="I158" s="104">
        <f>IF(ISNA(VLOOKUP($N158,'Data from Waybill Query'!$A:$M,9,FALSE)),0,VLOOKUP($N158,'Data from Waybill Query'!$A:$M,9,FALSE))</f>
        <v>73122</v>
      </c>
      <c r="J158" s="104">
        <f>IF(ISNA(VLOOKUP($N158,'Data from Waybill Query'!$A:$M,10,FALSE)),0,VLOOKUP($N158,'Data from Waybill Query'!$A:$M,10,FALSE))</f>
        <v>111532</v>
      </c>
      <c r="K158" s="104">
        <f>IF(ISNA(VLOOKUP($N158,'Data from Waybill Query'!$A:$M,11,FALSE)),0,VLOOKUP($N158,'Data from Waybill Query'!$A:$M,11,FALSE))</f>
        <v>7035328</v>
      </c>
      <c r="L158" s="104">
        <f>IF(ISNA(VLOOKUP($N158,'Data from Waybill Query'!$A:$M,12,FALSE)),0,VLOOKUP($N158,'Data from Waybill Query'!$A:$M,12,FALSE))</f>
        <v>10757</v>
      </c>
      <c r="M158" s="104">
        <f>IF(ISNA(VLOOKUP($N158,'Data from Waybill Query'!$A:$M,13,FALSE)),0,VLOOKUP($N158,'Data from Waybill Query'!$A:$M,13,FALSE))</f>
        <v>1.168392E-2</v>
      </c>
      <c r="N158" s="104">
        <f t="shared" si="7"/>
        <v>1987020313</v>
      </c>
    </row>
    <row r="159" spans="1:14" x14ac:dyDescent="0.25">
      <c r="A159" s="104">
        <f t="shared" si="6"/>
        <v>198723</v>
      </c>
      <c r="B159" s="32">
        <f>'Data from Waybill Query'!B159</f>
        <v>1987</v>
      </c>
      <c r="C159" s="32" t="str">
        <f>IF('Data from Waybill Query'!C159="00","0",IF('Data from Waybill Query'!C159="01","1",IF('Data from Waybill Query'!C159="XX","2",'Data from Waybill Query'!C159)))</f>
        <v>10</v>
      </c>
      <c r="D159" s="33" t="str">
        <f>'Data from Waybill Query'!D159</f>
        <v>Metalic Ores</v>
      </c>
      <c r="E159" s="33" t="str">
        <f>'Data from Waybill Query'!E159</f>
        <v>S</v>
      </c>
      <c r="F159" s="33" t="str">
        <f>'Data from Waybill Query'!F159</f>
        <v>X</v>
      </c>
      <c r="G159" s="33" t="str">
        <f>'Data from Waybill Query'!G159</f>
        <v>X</v>
      </c>
      <c r="H159" s="104">
        <f>IF(ISNA(VLOOKUP($N159,'Data from Waybill Query'!$A:$M,8,FALSE)),0,VLOOKUP($N159,'Data from Waybill Query'!$A:$M,8,FALSE))</f>
        <v>120156</v>
      </c>
      <c r="I159" s="104">
        <f>IF(ISNA(VLOOKUP($N159,'Data from Waybill Query'!$A:$M,9,FALSE)),0,VLOOKUP($N159,'Data from Waybill Query'!$A:$M,9,FALSE))</f>
        <v>556709</v>
      </c>
      <c r="J159" s="104">
        <f>IF(ISNA(VLOOKUP($N159,'Data from Waybill Query'!$A:$M,10,FALSE)),0,VLOOKUP($N159,'Data from Waybill Query'!$A:$M,10,FALSE))</f>
        <v>24558</v>
      </c>
      <c r="K159" s="104">
        <f>IF(ISNA(VLOOKUP($N159,'Data from Waybill Query'!$A:$M,11,FALSE)),0,VLOOKUP($N159,'Data from Waybill Query'!$A:$M,11,FALSE))</f>
        <v>42568841</v>
      </c>
      <c r="L159" s="104">
        <f>IF(ISNA(VLOOKUP($N159,'Data from Waybill Query'!$A:$M,12,FALSE)),0,VLOOKUP($N159,'Data from Waybill Query'!$A:$M,12,FALSE))</f>
        <v>1967</v>
      </c>
      <c r="M159" s="104">
        <f>IF(ISNA(VLOOKUP($N159,'Data from Waybill Query'!$A:$M,13,FALSE)),0,VLOOKUP($N159,'Data from Waybill Query'!$A:$M,13,FALSE))</f>
        <v>6.1091560000000003E-2</v>
      </c>
      <c r="N159" s="104">
        <f t="shared" si="7"/>
        <v>1987100103</v>
      </c>
    </row>
    <row r="160" spans="1:14" x14ac:dyDescent="0.25">
      <c r="A160" s="104">
        <f t="shared" si="6"/>
        <v>198724</v>
      </c>
      <c r="B160" s="32">
        <f>'Data from Waybill Query'!B160</f>
        <v>1987</v>
      </c>
      <c r="C160" s="32" t="str">
        <f>IF('Data from Waybill Query'!C160="00","0",IF('Data from Waybill Query'!C160="01","1",IF('Data from Waybill Query'!C160="XX","2",'Data from Waybill Query'!C160)))</f>
        <v>10</v>
      </c>
      <c r="D160" s="33" t="str">
        <f>'Data from Waybill Query'!D160</f>
        <v>Metalic Ores</v>
      </c>
      <c r="E160" s="33" t="str">
        <f>'Data from Waybill Query'!E160</f>
        <v>M</v>
      </c>
      <c r="F160" s="33" t="str">
        <f>'Data from Waybill Query'!F160</f>
        <v>X</v>
      </c>
      <c r="G160" s="33" t="str">
        <f>'Data from Waybill Query'!G160</f>
        <v>X</v>
      </c>
      <c r="H160" s="104">
        <f>IF(ISNA(VLOOKUP($N160,'Data from Waybill Query'!$A:$M,8,FALSE)),0,VLOOKUP($N160,'Data from Waybill Query'!$A:$M,8,FALSE))</f>
        <v>106336</v>
      </c>
      <c r="I160" s="104">
        <f>IF(ISNA(VLOOKUP($N160,'Data from Waybill Query'!$A:$M,9,FALSE)),0,VLOOKUP($N160,'Data from Waybill Query'!$A:$M,9,FALSE))</f>
        <v>287410</v>
      </c>
      <c r="J160" s="104">
        <f>IF(ISNA(VLOOKUP($N160,'Data from Waybill Query'!$A:$M,10,FALSE)),0,VLOOKUP($N160,'Data from Waybill Query'!$A:$M,10,FALSE))</f>
        <v>44028</v>
      </c>
      <c r="K160" s="104">
        <f>IF(ISNA(VLOOKUP($N160,'Data from Waybill Query'!$A:$M,11,FALSE)),0,VLOOKUP($N160,'Data from Waybill Query'!$A:$M,11,FALSE))</f>
        <v>26742306</v>
      </c>
      <c r="L160" s="104">
        <f>IF(ISNA(VLOOKUP($N160,'Data from Waybill Query'!$A:$M,12,FALSE)),0,VLOOKUP($N160,'Data from Waybill Query'!$A:$M,12,FALSE))</f>
        <v>4124</v>
      </c>
      <c r="M160" s="104">
        <f>IF(ISNA(VLOOKUP($N160,'Data from Waybill Query'!$A:$M,13,FALSE)),0,VLOOKUP($N160,'Data from Waybill Query'!$A:$M,13,FALSE))</f>
        <v>2.5782550000000001E-2</v>
      </c>
      <c r="N160" s="104">
        <f t="shared" si="7"/>
        <v>1987100203</v>
      </c>
    </row>
    <row r="161" spans="1:14" x14ac:dyDescent="0.25">
      <c r="A161" s="104">
        <f t="shared" si="6"/>
        <v>198725</v>
      </c>
      <c r="B161" s="32">
        <f>'Data from Waybill Query'!B161</f>
        <v>1987</v>
      </c>
      <c r="C161" s="32" t="str">
        <f>IF('Data from Waybill Query'!C161="00","0",IF('Data from Waybill Query'!C161="01","1",IF('Data from Waybill Query'!C161="XX","2",'Data from Waybill Query'!C161)))</f>
        <v>10</v>
      </c>
      <c r="D161" s="33" t="str">
        <f>'Data from Waybill Query'!D161</f>
        <v>Metalic Ores</v>
      </c>
      <c r="E161" s="33" t="str">
        <f>'Data from Waybill Query'!E161</f>
        <v>L</v>
      </c>
      <c r="F161" s="33" t="str">
        <f>'Data from Waybill Query'!F161</f>
        <v>X</v>
      </c>
      <c r="G161" s="33" t="str">
        <f>'Data from Waybill Query'!G161</f>
        <v>X</v>
      </c>
      <c r="H161" s="104">
        <f>IF(ISNA(VLOOKUP($N161,'Data from Waybill Query'!$A:$M,8,FALSE)),0,VLOOKUP($N161,'Data from Waybill Query'!$A:$M,8,FALSE))</f>
        <v>211366</v>
      </c>
      <c r="I161" s="104">
        <f>IF(ISNA(VLOOKUP($N161,'Data from Waybill Query'!$A:$M,9,FALSE)),0,VLOOKUP($N161,'Data from Waybill Query'!$A:$M,9,FALSE))</f>
        <v>131115</v>
      </c>
      <c r="J161" s="104">
        <f>IF(ISNA(VLOOKUP($N161,'Data from Waybill Query'!$A:$M,10,FALSE)),0,VLOOKUP($N161,'Data from Waybill Query'!$A:$M,10,FALSE))</f>
        <v>87061</v>
      </c>
      <c r="K161" s="104">
        <f>IF(ISNA(VLOOKUP($N161,'Data from Waybill Query'!$A:$M,11,FALSE)),0,VLOOKUP($N161,'Data from Waybill Query'!$A:$M,11,FALSE))</f>
        <v>12426137</v>
      </c>
      <c r="L161" s="104">
        <f>IF(ISNA(VLOOKUP($N161,'Data from Waybill Query'!$A:$M,12,FALSE)),0,VLOOKUP($N161,'Data from Waybill Query'!$A:$M,12,FALSE))</f>
        <v>8233</v>
      </c>
      <c r="M161" s="104">
        <f>IF(ISNA(VLOOKUP($N161,'Data from Waybill Query'!$A:$M,13,FALSE)),0,VLOOKUP($N161,'Data from Waybill Query'!$A:$M,13,FALSE))</f>
        <v>2.567177E-2</v>
      </c>
      <c r="N161" s="104">
        <f t="shared" si="7"/>
        <v>1987100303</v>
      </c>
    </row>
    <row r="162" spans="1:14" x14ac:dyDescent="0.25">
      <c r="A162" s="104">
        <f t="shared" si="6"/>
        <v>198726</v>
      </c>
      <c r="B162" s="32">
        <f>'Data from Waybill Query'!B162</f>
        <v>1987</v>
      </c>
      <c r="C162" s="32" t="str">
        <f>IF('Data from Waybill Query'!C162="00","0",IF('Data from Waybill Query'!C162="01","1",IF('Data from Waybill Query'!C162="XX","2",'Data from Waybill Query'!C162)))</f>
        <v>11</v>
      </c>
      <c r="D162" s="33" t="str">
        <f>'Data from Waybill Query'!D162</f>
        <v>Coal</v>
      </c>
      <c r="E162" s="33" t="str">
        <f>'Data from Waybill Query'!E162</f>
        <v>S</v>
      </c>
      <c r="F162" s="33" t="str">
        <f>'Data from Waybill Query'!F162</f>
        <v>R</v>
      </c>
      <c r="G162" s="33" t="str">
        <f>'Data from Waybill Query'!G162</f>
        <v>X</v>
      </c>
      <c r="H162" s="104">
        <f>IF(ISNA(VLOOKUP($N162,'Data from Waybill Query'!$A:$M,8,FALSE)),0,VLOOKUP($N162,'Data from Waybill Query'!$A:$M,8,FALSE))</f>
        <v>2109241</v>
      </c>
      <c r="I162" s="104">
        <f>IF(ISNA(VLOOKUP($N162,'Data from Waybill Query'!$A:$M,9,FALSE)),0,VLOOKUP($N162,'Data from Waybill Query'!$A:$M,9,FALSE))</f>
        <v>2452638</v>
      </c>
      <c r="J162" s="104">
        <f>IF(ISNA(VLOOKUP($N162,'Data from Waybill Query'!$A:$M,10,FALSE)),0,VLOOKUP($N162,'Data from Waybill Query'!$A:$M,10,FALSE))</f>
        <v>667271</v>
      </c>
      <c r="K162" s="104">
        <f>IF(ISNA(VLOOKUP($N162,'Data from Waybill Query'!$A:$M,11,FALSE)),0,VLOOKUP($N162,'Data from Waybill Query'!$A:$M,11,FALSE))</f>
        <v>227761884</v>
      </c>
      <c r="L162" s="104">
        <f>IF(ISNA(VLOOKUP($N162,'Data from Waybill Query'!$A:$M,12,FALSE)),0,VLOOKUP($N162,'Data from Waybill Query'!$A:$M,12,FALSE))</f>
        <v>61814</v>
      </c>
      <c r="M162" s="104">
        <f>IF(ISNA(VLOOKUP($N162,'Data from Waybill Query'!$A:$M,13,FALSE)),0,VLOOKUP($N162,'Data from Waybill Query'!$A:$M,13,FALSE))</f>
        <v>3.4122609999999998E-2</v>
      </c>
      <c r="N162" s="104">
        <f t="shared" si="7"/>
        <v>1987110103</v>
      </c>
    </row>
    <row r="163" spans="1:14" x14ac:dyDescent="0.25">
      <c r="A163" s="104">
        <f t="shared" si="6"/>
        <v>198727</v>
      </c>
      <c r="B163" s="32">
        <f>'Data from Waybill Query'!B163</f>
        <v>1987</v>
      </c>
      <c r="C163" s="32" t="str">
        <f>IF('Data from Waybill Query'!C163="00","0",IF('Data from Waybill Query'!C163="01","1",IF('Data from Waybill Query'!C163="XX","2",'Data from Waybill Query'!C163)))</f>
        <v>11</v>
      </c>
      <c r="D163" s="33" t="str">
        <f>'Data from Waybill Query'!D163</f>
        <v>Coal</v>
      </c>
      <c r="E163" s="33" t="str">
        <f>'Data from Waybill Query'!E163</f>
        <v>S</v>
      </c>
      <c r="F163" s="33" t="str">
        <f>'Data from Waybill Query'!F163</f>
        <v>P</v>
      </c>
      <c r="G163" s="33" t="str">
        <f>'Data from Waybill Query'!G163</f>
        <v>X</v>
      </c>
      <c r="H163" s="104">
        <f>IF(ISNA(VLOOKUP($N163,'Data from Waybill Query'!$A:$M,8,FALSE)),0,VLOOKUP($N163,'Data from Waybill Query'!$A:$M,8,FALSE))</f>
        <v>784296</v>
      </c>
      <c r="I163" s="104">
        <f>IF(ISNA(VLOOKUP($N163,'Data from Waybill Query'!$A:$M,9,FALSE)),0,VLOOKUP($N163,'Data from Waybill Query'!$A:$M,9,FALSE))</f>
        <v>1515281</v>
      </c>
      <c r="J163" s="104">
        <f>IF(ISNA(VLOOKUP($N163,'Data from Waybill Query'!$A:$M,10,FALSE)),0,VLOOKUP($N163,'Data from Waybill Query'!$A:$M,10,FALSE))</f>
        <v>299848</v>
      </c>
      <c r="K163" s="104">
        <f>IF(ISNA(VLOOKUP($N163,'Data from Waybill Query'!$A:$M,11,FALSE)),0,VLOOKUP($N163,'Data from Waybill Query'!$A:$M,11,FALSE))</f>
        <v>149994272</v>
      </c>
      <c r="L163" s="104">
        <f>IF(ISNA(VLOOKUP($N163,'Data from Waybill Query'!$A:$M,12,FALSE)),0,VLOOKUP($N163,'Data from Waybill Query'!$A:$M,12,FALSE))</f>
        <v>29784</v>
      </c>
      <c r="M163" s="104">
        <f>IF(ISNA(VLOOKUP($N163,'Data from Waybill Query'!$A:$M,13,FALSE)),0,VLOOKUP($N163,'Data from Waybill Query'!$A:$M,13,FALSE))</f>
        <v>2.6332660000000001E-2</v>
      </c>
      <c r="N163" s="104">
        <f t="shared" si="7"/>
        <v>1987110113</v>
      </c>
    </row>
    <row r="164" spans="1:14" x14ac:dyDescent="0.25">
      <c r="A164" s="104">
        <f t="shared" si="6"/>
        <v>198728</v>
      </c>
      <c r="B164" s="32">
        <f>'Data from Waybill Query'!B164</f>
        <v>1987</v>
      </c>
      <c r="C164" s="32" t="str">
        <f>IF('Data from Waybill Query'!C164="00","0",IF('Data from Waybill Query'!C164="01","1",IF('Data from Waybill Query'!C164="XX","2",'Data from Waybill Query'!C164)))</f>
        <v>11</v>
      </c>
      <c r="D164" s="33" t="str">
        <f>'Data from Waybill Query'!D164</f>
        <v>Coal</v>
      </c>
      <c r="E164" s="33" t="str">
        <f>'Data from Waybill Query'!E164</f>
        <v>M</v>
      </c>
      <c r="F164" s="33" t="str">
        <f>'Data from Waybill Query'!F164</f>
        <v>R</v>
      </c>
      <c r="G164" s="33" t="str">
        <f>'Data from Waybill Query'!G164</f>
        <v>X</v>
      </c>
      <c r="H164" s="104">
        <f>IF(ISNA(VLOOKUP($N164,'Data from Waybill Query'!$A:$M,8,FALSE)),0,VLOOKUP($N164,'Data from Waybill Query'!$A:$M,8,FALSE))</f>
        <v>951766</v>
      </c>
      <c r="I164" s="104">
        <f>IF(ISNA(VLOOKUP($N164,'Data from Waybill Query'!$A:$M,9,FALSE)),0,VLOOKUP($N164,'Data from Waybill Query'!$A:$M,9,FALSE))</f>
        <v>687172</v>
      </c>
      <c r="J164" s="104">
        <f>IF(ISNA(VLOOKUP($N164,'Data from Waybill Query'!$A:$M,10,FALSE)),0,VLOOKUP($N164,'Data from Waybill Query'!$A:$M,10,FALSE))</f>
        <v>456967</v>
      </c>
      <c r="K164" s="104">
        <f>IF(ISNA(VLOOKUP($N164,'Data from Waybill Query'!$A:$M,11,FALSE)),0,VLOOKUP($N164,'Data from Waybill Query'!$A:$M,11,FALSE))</f>
        <v>65167162</v>
      </c>
      <c r="L164" s="104">
        <f>IF(ISNA(VLOOKUP($N164,'Data from Waybill Query'!$A:$M,12,FALSE)),0,VLOOKUP($N164,'Data from Waybill Query'!$A:$M,12,FALSE))</f>
        <v>43501</v>
      </c>
      <c r="M164" s="104">
        <f>IF(ISNA(VLOOKUP($N164,'Data from Waybill Query'!$A:$M,13,FALSE)),0,VLOOKUP($N164,'Data from Waybill Query'!$A:$M,13,FALSE))</f>
        <v>2.187913E-2</v>
      </c>
      <c r="N164" s="104">
        <f t="shared" si="7"/>
        <v>1987110203</v>
      </c>
    </row>
    <row r="165" spans="1:14" x14ac:dyDescent="0.25">
      <c r="A165" s="104">
        <f t="shared" si="6"/>
        <v>198729</v>
      </c>
      <c r="B165" s="32">
        <f>'Data from Waybill Query'!B165</f>
        <v>1987</v>
      </c>
      <c r="C165" s="32" t="str">
        <f>IF('Data from Waybill Query'!C165="00","0",IF('Data from Waybill Query'!C165="01","1",IF('Data from Waybill Query'!C165="XX","2",'Data from Waybill Query'!C165)))</f>
        <v>11</v>
      </c>
      <c r="D165" s="33" t="str">
        <f>'Data from Waybill Query'!D165</f>
        <v>Coal</v>
      </c>
      <c r="E165" s="33" t="str">
        <f>'Data from Waybill Query'!E165</f>
        <v>M</v>
      </c>
      <c r="F165" s="33" t="str">
        <f>'Data from Waybill Query'!F165</f>
        <v>P</v>
      </c>
      <c r="G165" s="33" t="str">
        <f>'Data from Waybill Query'!G165</f>
        <v>X</v>
      </c>
      <c r="H165" s="104">
        <f>IF(ISNA(VLOOKUP($N165,'Data from Waybill Query'!$A:$M,8,FALSE)),0,VLOOKUP($N165,'Data from Waybill Query'!$A:$M,8,FALSE))</f>
        <v>677849</v>
      </c>
      <c r="I165" s="104">
        <f>IF(ISNA(VLOOKUP($N165,'Data from Waybill Query'!$A:$M,9,FALSE)),0,VLOOKUP($N165,'Data from Waybill Query'!$A:$M,9,FALSE))</f>
        <v>553713</v>
      </c>
      <c r="J165" s="104">
        <f>IF(ISNA(VLOOKUP($N165,'Data from Waybill Query'!$A:$M,10,FALSE)),0,VLOOKUP($N165,'Data from Waybill Query'!$A:$M,10,FALSE))</f>
        <v>420449</v>
      </c>
      <c r="K165" s="104">
        <f>IF(ISNA(VLOOKUP($N165,'Data from Waybill Query'!$A:$M,11,FALSE)),0,VLOOKUP($N165,'Data from Waybill Query'!$A:$M,11,FALSE))</f>
        <v>55271640</v>
      </c>
      <c r="L165" s="104">
        <f>IF(ISNA(VLOOKUP($N165,'Data from Waybill Query'!$A:$M,12,FALSE)),0,VLOOKUP($N165,'Data from Waybill Query'!$A:$M,12,FALSE))</f>
        <v>41985</v>
      </c>
      <c r="M165" s="104">
        <f>IF(ISNA(VLOOKUP($N165,'Data from Waybill Query'!$A:$M,13,FALSE)),0,VLOOKUP($N165,'Data from Waybill Query'!$A:$M,13,FALSE))</f>
        <v>1.6145010000000001E-2</v>
      </c>
      <c r="N165" s="104">
        <f t="shared" si="7"/>
        <v>1987110213</v>
      </c>
    </row>
    <row r="166" spans="1:14" x14ac:dyDescent="0.25">
      <c r="A166" s="104">
        <f t="shared" si="6"/>
        <v>198730</v>
      </c>
      <c r="B166" s="32">
        <f>'Data from Waybill Query'!B166</f>
        <v>1987</v>
      </c>
      <c r="C166" s="32" t="str">
        <f>IF('Data from Waybill Query'!C166="00","0",IF('Data from Waybill Query'!C166="01","1",IF('Data from Waybill Query'!C166="XX","2",'Data from Waybill Query'!C166)))</f>
        <v>11</v>
      </c>
      <c r="D166" s="33" t="str">
        <f>'Data from Waybill Query'!D166</f>
        <v>Coal</v>
      </c>
      <c r="E166" s="33" t="str">
        <f>'Data from Waybill Query'!E166</f>
        <v>L</v>
      </c>
      <c r="F166" s="33" t="str">
        <f>'Data from Waybill Query'!F166</f>
        <v>R</v>
      </c>
      <c r="G166" s="33" t="str">
        <f>'Data from Waybill Query'!G166</f>
        <v>X</v>
      </c>
      <c r="H166" s="104">
        <f>IF(ISNA(VLOOKUP($N166,'Data from Waybill Query'!$A:$M,8,FALSE)),0,VLOOKUP($N166,'Data from Waybill Query'!$A:$M,8,FALSE))</f>
        <v>460822</v>
      </c>
      <c r="I166" s="104">
        <f>IF(ISNA(VLOOKUP($N166,'Data from Waybill Query'!$A:$M,9,FALSE)),0,VLOOKUP($N166,'Data from Waybill Query'!$A:$M,9,FALSE))</f>
        <v>221560</v>
      </c>
      <c r="J166" s="104">
        <f>IF(ISNA(VLOOKUP($N166,'Data from Waybill Query'!$A:$M,10,FALSE)),0,VLOOKUP($N166,'Data from Waybill Query'!$A:$M,10,FALSE))</f>
        <v>261361</v>
      </c>
      <c r="K166" s="104">
        <f>IF(ISNA(VLOOKUP($N166,'Data from Waybill Query'!$A:$M,11,FALSE)),0,VLOOKUP($N166,'Data from Waybill Query'!$A:$M,11,FALSE))</f>
        <v>21831784</v>
      </c>
      <c r="L166" s="104">
        <f>IF(ISNA(VLOOKUP($N166,'Data from Waybill Query'!$A:$M,12,FALSE)),0,VLOOKUP($N166,'Data from Waybill Query'!$A:$M,12,FALSE))</f>
        <v>25719</v>
      </c>
      <c r="M166" s="104">
        <f>IF(ISNA(VLOOKUP($N166,'Data from Waybill Query'!$A:$M,13,FALSE)),0,VLOOKUP($N166,'Data from Waybill Query'!$A:$M,13,FALSE))</f>
        <v>1.791775E-2</v>
      </c>
      <c r="N166" s="104">
        <f t="shared" si="7"/>
        <v>1987110303</v>
      </c>
    </row>
    <row r="167" spans="1:14" x14ac:dyDescent="0.25">
      <c r="A167" s="104">
        <f t="shared" si="6"/>
        <v>198731</v>
      </c>
      <c r="B167" s="32">
        <f>'Data from Waybill Query'!B167</f>
        <v>1987</v>
      </c>
      <c r="C167" s="32" t="str">
        <f>IF('Data from Waybill Query'!C167="00","0",IF('Data from Waybill Query'!C167="01","1",IF('Data from Waybill Query'!C167="XX","2",'Data from Waybill Query'!C167)))</f>
        <v>11</v>
      </c>
      <c r="D167" s="33" t="str">
        <f>'Data from Waybill Query'!D167</f>
        <v>Coal</v>
      </c>
      <c r="E167" s="33" t="str">
        <f>'Data from Waybill Query'!E167</f>
        <v>L</v>
      </c>
      <c r="F167" s="33" t="str">
        <f>'Data from Waybill Query'!F167</f>
        <v>P</v>
      </c>
      <c r="G167" s="33" t="str">
        <f>'Data from Waybill Query'!G167</f>
        <v>X</v>
      </c>
      <c r="H167" s="104">
        <f>IF(ISNA(VLOOKUP($N167,'Data from Waybill Query'!$A:$M,8,FALSE)),0,VLOOKUP($N167,'Data from Waybill Query'!$A:$M,8,FALSE))</f>
        <v>810360</v>
      </c>
      <c r="I167" s="104">
        <f>IF(ISNA(VLOOKUP($N167,'Data from Waybill Query'!$A:$M,9,FALSE)),0,VLOOKUP($N167,'Data from Waybill Query'!$A:$M,9,FALSE))</f>
        <v>541951</v>
      </c>
      <c r="J167" s="104">
        <f>IF(ISNA(VLOOKUP($N167,'Data from Waybill Query'!$A:$M,10,FALSE)),0,VLOOKUP($N167,'Data from Waybill Query'!$A:$M,10,FALSE))</f>
        <v>641480</v>
      </c>
      <c r="K167" s="104">
        <f>IF(ISNA(VLOOKUP($N167,'Data from Waybill Query'!$A:$M,11,FALSE)),0,VLOOKUP($N167,'Data from Waybill Query'!$A:$M,11,FALSE))</f>
        <v>55346936</v>
      </c>
      <c r="L167" s="104">
        <f>IF(ISNA(VLOOKUP($N167,'Data from Waybill Query'!$A:$M,12,FALSE)),0,VLOOKUP($N167,'Data from Waybill Query'!$A:$M,12,FALSE))</f>
        <v>65405</v>
      </c>
      <c r="M167" s="104">
        <f>IF(ISNA(VLOOKUP($N167,'Data from Waybill Query'!$A:$M,13,FALSE)),0,VLOOKUP($N167,'Data from Waybill Query'!$A:$M,13,FALSE))</f>
        <v>1.2389799999999999E-2</v>
      </c>
      <c r="N167" s="104">
        <f t="shared" si="7"/>
        <v>1987110313</v>
      </c>
    </row>
    <row r="168" spans="1:14" x14ac:dyDescent="0.25">
      <c r="A168" s="104">
        <f t="shared" si="6"/>
        <v>198732</v>
      </c>
      <c r="B168" s="32">
        <f>'Data from Waybill Query'!B168</f>
        <v>1987</v>
      </c>
      <c r="C168" s="32" t="str">
        <f>IF('Data from Waybill Query'!C168="00","0",IF('Data from Waybill Query'!C168="01","1",IF('Data from Waybill Query'!C168="XX","2",'Data from Waybill Query'!C168)))</f>
        <v>11</v>
      </c>
      <c r="D168" s="33" t="str">
        <f>'Data from Waybill Query'!D168</f>
        <v>Coal</v>
      </c>
      <c r="E168" s="33" t="str">
        <f>'Data from Waybill Query'!E168</f>
        <v>VL</v>
      </c>
      <c r="F168" s="33" t="str">
        <f>'Data from Waybill Query'!F168</f>
        <v>R</v>
      </c>
      <c r="G168" s="33" t="str">
        <f>'Data from Waybill Query'!G168</f>
        <v>X</v>
      </c>
      <c r="H168" s="104">
        <f>IF(ISNA(VLOOKUP($N168,'Data from Waybill Query'!$A:$M,8,FALSE)),0,VLOOKUP($N168,'Data from Waybill Query'!$A:$M,8,FALSE))</f>
        <v>26559</v>
      </c>
      <c r="I168" s="104">
        <f>IF(ISNA(VLOOKUP($N168,'Data from Waybill Query'!$A:$M,9,FALSE)),0,VLOOKUP($N168,'Data from Waybill Query'!$A:$M,9,FALSE))</f>
        <v>12808</v>
      </c>
      <c r="J168" s="104">
        <f>IF(ISNA(VLOOKUP($N168,'Data from Waybill Query'!$A:$M,10,FALSE)),0,VLOOKUP($N168,'Data from Waybill Query'!$A:$M,10,FALSE))</f>
        <v>20780</v>
      </c>
      <c r="K168" s="104">
        <f>IF(ISNA(VLOOKUP($N168,'Data from Waybill Query'!$A:$M,11,FALSE)),0,VLOOKUP($N168,'Data from Waybill Query'!$A:$M,11,FALSE))</f>
        <v>1302038</v>
      </c>
      <c r="L168" s="104">
        <f>IF(ISNA(VLOOKUP($N168,'Data from Waybill Query'!$A:$M,12,FALSE)),0,VLOOKUP($N168,'Data from Waybill Query'!$A:$M,12,FALSE))</f>
        <v>2105</v>
      </c>
      <c r="M168" s="104">
        <f>IF(ISNA(VLOOKUP($N168,'Data from Waybill Query'!$A:$M,13,FALSE)),0,VLOOKUP($N168,'Data from Waybill Query'!$A:$M,13,FALSE))</f>
        <v>1.261432E-2</v>
      </c>
      <c r="N168" s="104">
        <f t="shared" si="7"/>
        <v>1987110403</v>
      </c>
    </row>
    <row r="169" spans="1:14" x14ac:dyDescent="0.25">
      <c r="A169" s="104">
        <f t="shared" si="6"/>
        <v>198733</v>
      </c>
      <c r="B169" s="32">
        <f>'Data from Waybill Query'!B169</f>
        <v>1987</v>
      </c>
      <c r="C169" s="32" t="str">
        <f>IF('Data from Waybill Query'!C169="00","0",IF('Data from Waybill Query'!C169="01","1",IF('Data from Waybill Query'!C169="XX","2",'Data from Waybill Query'!C169)))</f>
        <v>11</v>
      </c>
      <c r="D169" s="33" t="str">
        <f>'Data from Waybill Query'!D169</f>
        <v>Coal</v>
      </c>
      <c r="E169" s="33" t="str">
        <f>'Data from Waybill Query'!E169</f>
        <v>VL</v>
      </c>
      <c r="F169" s="33" t="str">
        <f>'Data from Waybill Query'!F169</f>
        <v>P</v>
      </c>
      <c r="G169" s="33" t="str">
        <f>'Data from Waybill Query'!G169</f>
        <v>X</v>
      </c>
      <c r="H169" s="104">
        <f>IF(ISNA(VLOOKUP($N169,'Data from Waybill Query'!$A:$M,8,FALSE)),0,VLOOKUP($N169,'Data from Waybill Query'!$A:$M,8,FALSE))</f>
        <v>367095</v>
      </c>
      <c r="I169" s="104">
        <f>IF(ISNA(VLOOKUP($N169,'Data from Waybill Query'!$A:$M,9,FALSE)),0,VLOOKUP($N169,'Data from Waybill Query'!$A:$M,9,FALSE))</f>
        <v>179274</v>
      </c>
      <c r="J169" s="104">
        <f>IF(ISNA(VLOOKUP($N169,'Data from Waybill Query'!$A:$M,10,FALSE)),0,VLOOKUP($N169,'Data from Waybill Query'!$A:$M,10,FALSE))</f>
        <v>285929</v>
      </c>
      <c r="K169" s="104">
        <f>IF(ISNA(VLOOKUP($N169,'Data from Waybill Query'!$A:$M,11,FALSE)),0,VLOOKUP($N169,'Data from Waybill Query'!$A:$M,11,FALSE))</f>
        <v>18402730</v>
      </c>
      <c r="L169" s="104">
        <f>IF(ISNA(VLOOKUP($N169,'Data from Waybill Query'!$A:$M,12,FALSE)),0,VLOOKUP($N169,'Data from Waybill Query'!$A:$M,12,FALSE))</f>
        <v>29349</v>
      </c>
      <c r="M169" s="104">
        <f>IF(ISNA(VLOOKUP($N169,'Data from Waybill Query'!$A:$M,13,FALSE)),0,VLOOKUP($N169,'Data from Waybill Query'!$A:$M,13,FALSE))</f>
        <v>1.250795E-2</v>
      </c>
      <c r="N169" s="104">
        <f t="shared" si="7"/>
        <v>1987110413</v>
      </c>
    </row>
    <row r="170" spans="1:14" x14ac:dyDescent="0.25">
      <c r="A170" s="104">
        <f t="shared" si="6"/>
        <v>198734</v>
      </c>
      <c r="B170" s="32">
        <f>'Data from Waybill Query'!B170</f>
        <v>1987</v>
      </c>
      <c r="C170" s="32" t="str">
        <f>IF('Data from Waybill Query'!C170="00","0",IF('Data from Waybill Query'!C170="01","1",IF('Data from Waybill Query'!C170="XX","2",'Data from Waybill Query'!C170)))</f>
        <v>14</v>
      </c>
      <c r="D170" s="33" t="str">
        <f>'Data from Waybill Query'!D170</f>
        <v>Non-Metallic Minerals</v>
      </c>
      <c r="E170" s="33" t="str">
        <f>'Data from Waybill Query'!E170</f>
        <v>S</v>
      </c>
      <c r="F170" s="33" t="str">
        <f>'Data from Waybill Query'!F170</f>
        <v>X</v>
      </c>
      <c r="G170" s="33" t="str">
        <f>'Data from Waybill Query'!G170</f>
        <v>X</v>
      </c>
      <c r="H170" s="104">
        <f>IF(ISNA(VLOOKUP($N170,'Data from Waybill Query'!$A:$M,8,FALSE)),0,VLOOKUP($N170,'Data from Waybill Query'!$A:$M,8,FALSE))</f>
        <v>171490</v>
      </c>
      <c r="I170" s="104">
        <f>IF(ISNA(VLOOKUP($N170,'Data from Waybill Query'!$A:$M,9,FALSE)),0,VLOOKUP($N170,'Data from Waybill Query'!$A:$M,9,FALSE))</f>
        <v>638712</v>
      </c>
      <c r="J170" s="104">
        <f>IF(ISNA(VLOOKUP($N170,'Data from Waybill Query'!$A:$M,10,FALSE)),0,VLOOKUP($N170,'Data from Waybill Query'!$A:$M,10,FALSE))</f>
        <v>29754</v>
      </c>
      <c r="K170" s="104">
        <f>IF(ISNA(VLOOKUP($N170,'Data from Waybill Query'!$A:$M,11,FALSE)),0,VLOOKUP($N170,'Data from Waybill Query'!$A:$M,11,FALSE))</f>
        <v>58269890</v>
      </c>
      <c r="L170" s="104">
        <f>IF(ISNA(VLOOKUP($N170,'Data from Waybill Query'!$A:$M,12,FALSE)),0,VLOOKUP($N170,'Data from Waybill Query'!$A:$M,12,FALSE))</f>
        <v>2755</v>
      </c>
      <c r="M170" s="104">
        <f>IF(ISNA(VLOOKUP($N170,'Data from Waybill Query'!$A:$M,13,FALSE)),0,VLOOKUP($N170,'Data from Waybill Query'!$A:$M,13,FALSE))</f>
        <v>6.2239030000000001E-2</v>
      </c>
      <c r="N170" s="104">
        <f t="shared" si="7"/>
        <v>1987140103</v>
      </c>
    </row>
    <row r="171" spans="1:14" x14ac:dyDescent="0.25">
      <c r="A171" s="104">
        <f t="shared" si="6"/>
        <v>198735</v>
      </c>
      <c r="B171" s="32">
        <f>'Data from Waybill Query'!B171</f>
        <v>1987</v>
      </c>
      <c r="C171" s="32" t="str">
        <f>IF('Data from Waybill Query'!C171="00","0",IF('Data from Waybill Query'!C171="01","1",IF('Data from Waybill Query'!C171="XX","2",'Data from Waybill Query'!C171)))</f>
        <v>14</v>
      </c>
      <c r="D171" s="33" t="str">
        <f>'Data from Waybill Query'!D171</f>
        <v>Non-Metallic Minerals</v>
      </c>
      <c r="E171" s="33" t="str">
        <f>'Data from Waybill Query'!E171</f>
        <v>M</v>
      </c>
      <c r="F171" s="33" t="str">
        <f>'Data from Waybill Query'!F171</f>
        <v>X</v>
      </c>
      <c r="G171" s="33" t="str">
        <f>'Data from Waybill Query'!G171</f>
        <v>X</v>
      </c>
      <c r="H171" s="104">
        <f>IF(ISNA(VLOOKUP($N171,'Data from Waybill Query'!$A:$M,8,FALSE)),0,VLOOKUP($N171,'Data from Waybill Query'!$A:$M,8,FALSE))</f>
        <v>179550</v>
      </c>
      <c r="I171" s="104">
        <f>IF(ISNA(VLOOKUP($N171,'Data from Waybill Query'!$A:$M,9,FALSE)),0,VLOOKUP($N171,'Data from Waybill Query'!$A:$M,9,FALSE))</f>
        <v>342143</v>
      </c>
      <c r="J171" s="104">
        <f>IF(ISNA(VLOOKUP($N171,'Data from Waybill Query'!$A:$M,10,FALSE)),0,VLOOKUP($N171,'Data from Waybill Query'!$A:$M,10,FALSE))</f>
        <v>60377</v>
      </c>
      <c r="K171" s="104">
        <f>IF(ISNA(VLOOKUP($N171,'Data from Waybill Query'!$A:$M,11,FALSE)),0,VLOOKUP($N171,'Data from Waybill Query'!$A:$M,11,FALSE))</f>
        <v>32940644</v>
      </c>
      <c r="L171" s="104">
        <f>IF(ISNA(VLOOKUP($N171,'Data from Waybill Query'!$A:$M,12,FALSE)),0,VLOOKUP($N171,'Data from Waybill Query'!$A:$M,12,FALSE))</f>
        <v>5827</v>
      </c>
      <c r="M171" s="104">
        <f>IF(ISNA(VLOOKUP($N171,'Data from Waybill Query'!$A:$M,13,FALSE)),0,VLOOKUP($N171,'Data from Waybill Query'!$A:$M,13,FALSE))</f>
        <v>3.081389E-2</v>
      </c>
      <c r="N171" s="104">
        <f t="shared" si="7"/>
        <v>1987140203</v>
      </c>
    </row>
    <row r="172" spans="1:14" x14ac:dyDescent="0.25">
      <c r="A172" s="104">
        <f t="shared" si="6"/>
        <v>198736</v>
      </c>
      <c r="B172" s="32">
        <f>'Data from Waybill Query'!B172</f>
        <v>1987</v>
      </c>
      <c r="C172" s="32" t="str">
        <f>IF('Data from Waybill Query'!C172="00","0",IF('Data from Waybill Query'!C172="01","1",IF('Data from Waybill Query'!C172="XX","2",'Data from Waybill Query'!C172)))</f>
        <v>14</v>
      </c>
      <c r="D172" s="33" t="str">
        <f>'Data from Waybill Query'!D172</f>
        <v>Non-Metallic Minerals</v>
      </c>
      <c r="E172" s="33" t="str">
        <f>'Data from Waybill Query'!E172</f>
        <v>L</v>
      </c>
      <c r="F172" s="33" t="str">
        <f>'Data from Waybill Query'!F172</f>
        <v>X</v>
      </c>
      <c r="G172" s="33" t="str">
        <f>'Data from Waybill Query'!G172</f>
        <v>X</v>
      </c>
      <c r="H172" s="104">
        <f>IF(ISNA(VLOOKUP($N172,'Data from Waybill Query'!$A:$M,8,FALSE)),0,VLOOKUP($N172,'Data from Waybill Query'!$A:$M,8,FALSE))</f>
        <v>516807</v>
      </c>
      <c r="I172" s="104">
        <f>IF(ISNA(VLOOKUP($N172,'Data from Waybill Query'!$A:$M,9,FALSE)),0,VLOOKUP($N172,'Data from Waybill Query'!$A:$M,9,FALSE))</f>
        <v>332969</v>
      </c>
      <c r="J172" s="104">
        <f>IF(ISNA(VLOOKUP($N172,'Data from Waybill Query'!$A:$M,10,FALSE)),0,VLOOKUP($N172,'Data from Waybill Query'!$A:$M,10,FALSE))</f>
        <v>221600</v>
      </c>
      <c r="K172" s="104">
        <f>IF(ISNA(VLOOKUP($N172,'Data from Waybill Query'!$A:$M,11,FALSE)),0,VLOOKUP($N172,'Data from Waybill Query'!$A:$M,11,FALSE))</f>
        <v>31426959</v>
      </c>
      <c r="L172" s="104">
        <f>IF(ISNA(VLOOKUP($N172,'Data from Waybill Query'!$A:$M,12,FALSE)),0,VLOOKUP($N172,'Data from Waybill Query'!$A:$M,12,FALSE))</f>
        <v>20519</v>
      </c>
      <c r="M172" s="104">
        <f>IF(ISNA(VLOOKUP($N172,'Data from Waybill Query'!$A:$M,13,FALSE)),0,VLOOKUP($N172,'Data from Waybill Query'!$A:$M,13,FALSE))</f>
        <v>2.5186710000000001E-2</v>
      </c>
      <c r="N172" s="104">
        <f t="shared" si="7"/>
        <v>1987140303</v>
      </c>
    </row>
    <row r="173" spans="1:14" x14ac:dyDescent="0.25">
      <c r="A173" s="104">
        <f t="shared" si="6"/>
        <v>198737</v>
      </c>
      <c r="B173" s="32">
        <f>'Data from Waybill Query'!B173</f>
        <v>1987</v>
      </c>
      <c r="C173" s="32" t="str">
        <f>IF('Data from Waybill Query'!C173="00","0",IF('Data from Waybill Query'!C173="01","1",IF('Data from Waybill Query'!C173="XX","2",'Data from Waybill Query'!C173)))</f>
        <v>20</v>
      </c>
      <c r="D173" s="33" t="str">
        <f>'Data from Waybill Query'!D173</f>
        <v>Food and Kindred</v>
      </c>
      <c r="E173" s="33" t="str">
        <f>'Data from Waybill Query'!E173</f>
        <v>S</v>
      </c>
      <c r="F173" s="33" t="str">
        <f>'Data from Waybill Query'!F173</f>
        <v>X</v>
      </c>
      <c r="G173" s="33" t="str">
        <f>'Data from Waybill Query'!G173</f>
        <v>X</v>
      </c>
      <c r="H173" s="104">
        <f>IF(ISNA(VLOOKUP($N173,'Data from Waybill Query'!$A:$M,8,FALSE)),0,VLOOKUP($N173,'Data from Waybill Query'!$A:$M,8,FALSE))</f>
        <v>386290</v>
      </c>
      <c r="I173" s="104">
        <f>IF(ISNA(VLOOKUP($N173,'Data from Waybill Query'!$A:$M,9,FALSE)),0,VLOOKUP($N173,'Data from Waybill Query'!$A:$M,9,FALSE))</f>
        <v>498372</v>
      </c>
      <c r="J173" s="104">
        <f>IF(ISNA(VLOOKUP($N173,'Data from Waybill Query'!$A:$M,10,FALSE)),0,VLOOKUP($N173,'Data from Waybill Query'!$A:$M,10,FALSE))</f>
        <v>129685</v>
      </c>
      <c r="K173" s="104">
        <f>IF(ISNA(VLOOKUP($N173,'Data from Waybill Query'!$A:$M,11,FALSE)),0,VLOOKUP($N173,'Data from Waybill Query'!$A:$M,11,FALSE))</f>
        <v>35541762</v>
      </c>
      <c r="L173" s="104">
        <f>IF(ISNA(VLOOKUP($N173,'Data from Waybill Query'!$A:$M,12,FALSE)),0,VLOOKUP($N173,'Data from Waybill Query'!$A:$M,12,FALSE))</f>
        <v>9077</v>
      </c>
      <c r="M173" s="104">
        <f>IF(ISNA(VLOOKUP($N173,'Data from Waybill Query'!$A:$M,13,FALSE)),0,VLOOKUP($N173,'Data from Waybill Query'!$A:$M,13,FALSE))</f>
        <v>4.2556009999999998E-2</v>
      </c>
      <c r="N173" s="104">
        <f t="shared" si="7"/>
        <v>1987200103</v>
      </c>
    </row>
    <row r="174" spans="1:14" x14ac:dyDescent="0.25">
      <c r="A174" s="104">
        <f t="shared" si="6"/>
        <v>198738</v>
      </c>
      <c r="B174" s="32">
        <f>'Data from Waybill Query'!B174</f>
        <v>1987</v>
      </c>
      <c r="C174" s="32" t="str">
        <f>IF('Data from Waybill Query'!C174="00","0",IF('Data from Waybill Query'!C174="01","1",IF('Data from Waybill Query'!C174="XX","2",'Data from Waybill Query'!C174)))</f>
        <v>20</v>
      </c>
      <c r="D174" s="33" t="str">
        <f>'Data from Waybill Query'!D174</f>
        <v>Food and Kindred</v>
      </c>
      <c r="E174" s="33" t="str">
        <f>'Data from Waybill Query'!E174</f>
        <v>M</v>
      </c>
      <c r="F174" s="33" t="str">
        <f>'Data from Waybill Query'!F174</f>
        <v>X</v>
      </c>
      <c r="G174" s="33" t="str">
        <f>'Data from Waybill Query'!G174</f>
        <v>X</v>
      </c>
      <c r="H174" s="104">
        <f>IF(ISNA(VLOOKUP($N174,'Data from Waybill Query'!$A:$M,8,FALSE)),0,VLOOKUP($N174,'Data from Waybill Query'!$A:$M,8,FALSE))</f>
        <v>523374</v>
      </c>
      <c r="I174" s="104">
        <f>IF(ISNA(VLOOKUP($N174,'Data from Waybill Query'!$A:$M,9,FALSE)),0,VLOOKUP($N174,'Data from Waybill Query'!$A:$M,9,FALSE))</f>
        <v>322009</v>
      </c>
      <c r="J174" s="104">
        <f>IF(ISNA(VLOOKUP($N174,'Data from Waybill Query'!$A:$M,10,FALSE)),0,VLOOKUP($N174,'Data from Waybill Query'!$A:$M,10,FALSE))</f>
        <v>237980</v>
      </c>
      <c r="K174" s="104">
        <f>IF(ISNA(VLOOKUP($N174,'Data from Waybill Query'!$A:$M,11,FALSE)),0,VLOOKUP($N174,'Data from Waybill Query'!$A:$M,11,FALSE))</f>
        <v>22630746</v>
      </c>
      <c r="L174" s="104">
        <f>IF(ISNA(VLOOKUP($N174,'Data from Waybill Query'!$A:$M,12,FALSE)),0,VLOOKUP($N174,'Data from Waybill Query'!$A:$M,12,FALSE))</f>
        <v>16698</v>
      </c>
      <c r="M174" s="104">
        <f>IF(ISNA(VLOOKUP($N174,'Data from Waybill Query'!$A:$M,13,FALSE)),0,VLOOKUP($N174,'Data from Waybill Query'!$A:$M,13,FALSE))</f>
        <v>3.1344179999999999E-2</v>
      </c>
      <c r="N174" s="104">
        <f t="shared" si="7"/>
        <v>1987200203</v>
      </c>
    </row>
    <row r="175" spans="1:14" x14ac:dyDescent="0.25">
      <c r="A175" s="104">
        <f t="shared" si="6"/>
        <v>198739</v>
      </c>
      <c r="B175" s="32">
        <f>'Data from Waybill Query'!B175</f>
        <v>1987</v>
      </c>
      <c r="C175" s="32" t="str">
        <f>IF('Data from Waybill Query'!C175="00","0",IF('Data from Waybill Query'!C175="01","1",IF('Data from Waybill Query'!C175="XX","2",'Data from Waybill Query'!C175)))</f>
        <v>20</v>
      </c>
      <c r="D175" s="33" t="str">
        <f>'Data from Waybill Query'!D175</f>
        <v>Food and Kindred</v>
      </c>
      <c r="E175" s="33" t="str">
        <f>'Data from Waybill Query'!E175</f>
        <v>L</v>
      </c>
      <c r="F175" s="33" t="str">
        <f>'Data from Waybill Query'!F175</f>
        <v>X</v>
      </c>
      <c r="G175" s="33" t="str">
        <f>'Data from Waybill Query'!G175</f>
        <v>X</v>
      </c>
      <c r="H175" s="104">
        <f>IF(ISNA(VLOOKUP($N175,'Data from Waybill Query'!$A:$M,8,FALSE)),0,VLOOKUP($N175,'Data from Waybill Query'!$A:$M,8,FALSE))</f>
        <v>1025669</v>
      </c>
      <c r="I175" s="104">
        <f>IF(ISNA(VLOOKUP($N175,'Data from Waybill Query'!$A:$M,9,FALSE)),0,VLOOKUP($N175,'Data from Waybill Query'!$A:$M,9,FALSE))</f>
        <v>310996</v>
      </c>
      <c r="J175" s="104">
        <f>IF(ISNA(VLOOKUP($N175,'Data from Waybill Query'!$A:$M,10,FALSE)),0,VLOOKUP($N175,'Data from Waybill Query'!$A:$M,10,FALSE))</f>
        <v>579277</v>
      </c>
      <c r="K175" s="104">
        <f>IF(ISNA(VLOOKUP($N175,'Data from Waybill Query'!$A:$M,11,FALSE)),0,VLOOKUP($N175,'Data from Waybill Query'!$A:$M,11,FALSE))</f>
        <v>21685332</v>
      </c>
      <c r="L175" s="104">
        <f>IF(ISNA(VLOOKUP($N175,'Data from Waybill Query'!$A:$M,12,FALSE)),0,VLOOKUP($N175,'Data from Waybill Query'!$A:$M,12,FALSE))</f>
        <v>39631</v>
      </c>
      <c r="M175" s="104">
        <f>IF(ISNA(VLOOKUP($N175,'Data from Waybill Query'!$A:$M,13,FALSE)),0,VLOOKUP($N175,'Data from Waybill Query'!$A:$M,13,FALSE))</f>
        <v>2.5880199999999999E-2</v>
      </c>
      <c r="N175" s="104">
        <f t="shared" si="7"/>
        <v>1987200303</v>
      </c>
    </row>
    <row r="176" spans="1:14" x14ac:dyDescent="0.25">
      <c r="A176" s="104">
        <f t="shared" si="6"/>
        <v>198740</v>
      </c>
      <c r="B176" s="32">
        <f>'Data from Waybill Query'!B176</f>
        <v>1987</v>
      </c>
      <c r="C176" s="32" t="str">
        <f>IF('Data from Waybill Query'!C176="00","0",IF('Data from Waybill Query'!C176="01","1",IF('Data from Waybill Query'!C176="XX","2",'Data from Waybill Query'!C176)))</f>
        <v>24</v>
      </c>
      <c r="D176" s="33" t="str">
        <f>'Data from Waybill Query'!D176</f>
        <v>Lumber and Wood Products</v>
      </c>
      <c r="E176" s="33" t="str">
        <f>'Data from Waybill Query'!E176</f>
        <v>S</v>
      </c>
      <c r="F176" s="33" t="str">
        <f>'Data from Waybill Query'!F176</f>
        <v>X</v>
      </c>
      <c r="G176" s="33" t="str">
        <f>'Data from Waybill Query'!G176</f>
        <v>X</v>
      </c>
      <c r="H176" s="104">
        <f>IF(ISNA(VLOOKUP($N176,'Data from Waybill Query'!$A:$M,8,FALSE)),0,VLOOKUP($N176,'Data from Waybill Query'!$A:$M,8,FALSE))</f>
        <v>259135</v>
      </c>
      <c r="I176" s="104">
        <f>IF(ISNA(VLOOKUP($N176,'Data from Waybill Query'!$A:$M,9,FALSE)),0,VLOOKUP($N176,'Data from Waybill Query'!$A:$M,9,FALSE))</f>
        <v>455567</v>
      </c>
      <c r="J176" s="104">
        <f>IF(ISNA(VLOOKUP($N176,'Data from Waybill Query'!$A:$M,10,FALSE)),0,VLOOKUP($N176,'Data from Waybill Query'!$A:$M,10,FALSE))</f>
        <v>77004</v>
      </c>
      <c r="K176" s="104">
        <f>IF(ISNA(VLOOKUP($N176,'Data from Waybill Query'!$A:$M,11,FALSE)),0,VLOOKUP($N176,'Data from Waybill Query'!$A:$M,11,FALSE))</f>
        <v>31998823</v>
      </c>
      <c r="L176" s="104">
        <f>IF(ISNA(VLOOKUP($N176,'Data from Waybill Query'!$A:$M,12,FALSE)),0,VLOOKUP($N176,'Data from Waybill Query'!$A:$M,12,FALSE))</f>
        <v>5427</v>
      </c>
      <c r="M176" s="104">
        <f>IF(ISNA(VLOOKUP($N176,'Data from Waybill Query'!$A:$M,13,FALSE)),0,VLOOKUP($N176,'Data from Waybill Query'!$A:$M,13,FALSE))</f>
        <v>4.7751099999999998E-2</v>
      </c>
      <c r="N176" s="104">
        <f t="shared" si="7"/>
        <v>1987240103</v>
      </c>
    </row>
    <row r="177" spans="1:14" x14ac:dyDescent="0.25">
      <c r="A177" s="104">
        <f t="shared" si="6"/>
        <v>198741</v>
      </c>
      <c r="B177" s="32">
        <f>'Data from Waybill Query'!B177</f>
        <v>1987</v>
      </c>
      <c r="C177" s="32" t="str">
        <f>IF('Data from Waybill Query'!C177="00","0",IF('Data from Waybill Query'!C177="01","1",IF('Data from Waybill Query'!C177="XX","2",'Data from Waybill Query'!C177)))</f>
        <v>24</v>
      </c>
      <c r="D177" s="33" t="str">
        <f>'Data from Waybill Query'!D177</f>
        <v>Lumber and Wood Products</v>
      </c>
      <c r="E177" s="33" t="str">
        <f>'Data from Waybill Query'!E177</f>
        <v>M</v>
      </c>
      <c r="F177" s="33" t="str">
        <f>'Data from Waybill Query'!F177</f>
        <v>X</v>
      </c>
      <c r="G177" s="33" t="str">
        <f>'Data from Waybill Query'!G177</f>
        <v>X</v>
      </c>
      <c r="H177" s="104">
        <f>IF(ISNA(VLOOKUP($N177,'Data from Waybill Query'!$A:$M,8,FALSE)),0,VLOOKUP($N177,'Data from Waybill Query'!$A:$M,8,FALSE))</f>
        <v>172568</v>
      </c>
      <c r="I177" s="104">
        <f>IF(ISNA(VLOOKUP($N177,'Data from Waybill Query'!$A:$M,9,FALSE)),0,VLOOKUP($N177,'Data from Waybill Query'!$A:$M,9,FALSE))</f>
        <v>112228</v>
      </c>
      <c r="J177" s="104">
        <f>IF(ISNA(VLOOKUP($N177,'Data from Waybill Query'!$A:$M,10,FALSE)),0,VLOOKUP($N177,'Data from Waybill Query'!$A:$M,10,FALSE))</f>
        <v>82625</v>
      </c>
      <c r="K177" s="104">
        <f>IF(ISNA(VLOOKUP($N177,'Data from Waybill Query'!$A:$M,11,FALSE)),0,VLOOKUP($N177,'Data from Waybill Query'!$A:$M,11,FALSE))</f>
        <v>7627214</v>
      </c>
      <c r="L177" s="104">
        <f>IF(ISNA(VLOOKUP($N177,'Data from Waybill Query'!$A:$M,12,FALSE)),0,VLOOKUP($N177,'Data from Waybill Query'!$A:$M,12,FALSE))</f>
        <v>5606</v>
      </c>
      <c r="M177" s="104">
        <f>IF(ISNA(VLOOKUP($N177,'Data from Waybill Query'!$A:$M,13,FALSE)),0,VLOOKUP($N177,'Data from Waybill Query'!$A:$M,13,FALSE))</f>
        <v>3.0783120000000001E-2</v>
      </c>
      <c r="N177" s="104">
        <f t="shared" si="7"/>
        <v>1987240203</v>
      </c>
    </row>
    <row r="178" spans="1:14" x14ac:dyDescent="0.25">
      <c r="A178" s="104">
        <f t="shared" si="6"/>
        <v>198742</v>
      </c>
      <c r="B178" s="32">
        <f>'Data from Waybill Query'!B178</f>
        <v>1987</v>
      </c>
      <c r="C178" s="32" t="str">
        <f>IF('Data from Waybill Query'!C178="00","0",IF('Data from Waybill Query'!C178="01","1",IF('Data from Waybill Query'!C178="XX","2",'Data from Waybill Query'!C178)))</f>
        <v>24</v>
      </c>
      <c r="D178" s="33" t="str">
        <f>'Data from Waybill Query'!D178</f>
        <v>Lumber and Wood Products</v>
      </c>
      <c r="E178" s="33" t="str">
        <f>'Data from Waybill Query'!E178</f>
        <v>L</v>
      </c>
      <c r="F178" s="33" t="str">
        <f>'Data from Waybill Query'!F178</f>
        <v>X</v>
      </c>
      <c r="G178" s="33" t="str">
        <f>'Data from Waybill Query'!G178</f>
        <v>X</v>
      </c>
      <c r="H178" s="104">
        <f>IF(ISNA(VLOOKUP($N178,'Data from Waybill Query'!$A:$M,8,FALSE)),0,VLOOKUP($N178,'Data from Waybill Query'!$A:$M,8,FALSE))</f>
        <v>504130</v>
      </c>
      <c r="I178" s="104">
        <f>IF(ISNA(VLOOKUP($N178,'Data from Waybill Query'!$A:$M,9,FALSE)),0,VLOOKUP($N178,'Data from Waybill Query'!$A:$M,9,FALSE))</f>
        <v>164752</v>
      </c>
      <c r="J178" s="104">
        <f>IF(ISNA(VLOOKUP($N178,'Data from Waybill Query'!$A:$M,10,FALSE)),0,VLOOKUP($N178,'Data from Waybill Query'!$A:$M,10,FALSE))</f>
        <v>344833</v>
      </c>
      <c r="K178" s="104">
        <f>IF(ISNA(VLOOKUP($N178,'Data from Waybill Query'!$A:$M,11,FALSE)),0,VLOOKUP($N178,'Data from Waybill Query'!$A:$M,11,FALSE))</f>
        <v>10359916</v>
      </c>
      <c r="L178" s="104">
        <f>IF(ISNA(VLOOKUP($N178,'Data from Waybill Query'!$A:$M,12,FALSE)),0,VLOOKUP($N178,'Data from Waybill Query'!$A:$M,12,FALSE))</f>
        <v>21516</v>
      </c>
      <c r="M178" s="104">
        <f>IF(ISNA(VLOOKUP($N178,'Data from Waybill Query'!$A:$M,13,FALSE)),0,VLOOKUP($N178,'Data from Waybill Query'!$A:$M,13,FALSE))</f>
        <v>2.3430159999999998E-2</v>
      </c>
      <c r="N178" s="104">
        <f t="shared" si="7"/>
        <v>1987240303</v>
      </c>
    </row>
    <row r="179" spans="1:14" x14ac:dyDescent="0.25">
      <c r="A179" s="104">
        <f t="shared" si="6"/>
        <v>198743</v>
      </c>
      <c r="B179" s="32">
        <f>'Data from Waybill Query'!B179</f>
        <v>1987</v>
      </c>
      <c r="C179" s="32" t="str">
        <f>IF('Data from Waybill Query'!C179="00","0",IF('Data from Waybill Query'!C179="01","1",IF('Data from Waybill Query'!C179="XX","2",'Data from Waybill Query'!C179)))</f>
        <v>26</v>
      </c>
      <c r="D179" s="33" t="str">
        <f>'Data from Waybill Query'!D179</f>
        <v>Pulp, Paper and Allied</v>
      </c>
      <c r="E179" s="33" t="str">
        <f>'Data from Waybill Query'!E179</f>
        <v>S</v>
      </c>
      <c r="F179" s="33" t="str">
        <f>'Data from Waybill Query'!F179</f>
        <v>X</v>
      </c>
      <c r="G179" s="33" t="str">
        <f>'Data from Waybill Query'!G179</f>
        <v>X</v>
      </c>
      <c r="H179" s="104">
        <f>IF(ISNA(VLOOKUP($N179,'Data from Waybill Query'!$A:$M,8,FALSE)),0,VLOOKUP($N179,'Data from Waybill Query'!$A:$M,8,FALSE))</f>
        <v>209173</v>
      </c>
      <c r="I179" s="104">
        <f>IF(ISNA(VLOOKUP($N179,'Data from Waybill Query'!$A:$M,9,FALSE)),0,VLOOKUP($N179,'Data from Waybill Query'!$A:$M,9,FALSE))</f>
        <v>250524</v>
      </c>
      <c r="J179" s="104">
        <f>IF(ISNA(VLOOKUP($N179,'Data from Waybill Query'!$A:$M,10,FALSE)),0,VLOOKUP($N179,'Data from Waybill Query'!$A:$M,10,FALSE))</f>
        <v>64816</v>
      </c>
      <c r="K179" s="104">
        <f>IF(ISNA(VLOOKUP($N179,'Data from Waybill Query'!$A:$M,11,FALSE)),0,VLOOKUP($N179,'Data from Waybill Query'!$A:$M,11,FALSE))</f>
        <v>14446668</v>
      </c>
      <c r="L179" s="104">
        <f>IF(ISNA(VLOOKUP($N179,'Data from Waybill Query'!$A:$M,12,FALSE)),0,VLOOKUP($N179,'Data from Waybill Query'!$A:$M,12,FALSE))</f>
        <v>3761</v>
      </c>
      <c r="M179" s="104">
        <f>IF(ISNA(VLOOKUP($N179,'Data from Waybill Query'!$A:$M,13,FALSE)),0,VLOOKUP($N179,'Data from Waybill Query'!$A:$M,13,FALSE))</f>
        <v>5.5617899999999998E-2</v>
      </c>
      <c r="N179" s="104">
        <f t="shared" si="7"/>
        <v>1987260103</v>
      </c>
    </row>
    <row r="180" spans="1:14" x14ac:dyDescent="0.25">
      <c r="A180" s="104">
        <f t="shared" si="6"/>
        <v>198744</v>
      </c>
      <c r="B180" s="32">
        <f>'Data from Waybill Query'!B180</f>
        <v>1987</v>
      </c>
      <c r="C180" s="32" t="str">
        <f>IF('Data from Waybill Query'!C180="00","0",IF('Data from Waybill Query'!C180="01","1",IF('Data from Waybill Query'!C180="XX","2",'Data from Waybill Query'!C180)))</f>
        <v>26</v>
      </c>
      <c r="D180" s="33" t="str">
        <f>'Data from Waybill Query'!D180</f>
        <v>Pulp, Paper and Allied</v>
      </c>
      <c r="E180" s="33" t="str">
        <f>'Data from Waybill Query'!E180</f>
        <v>M</v>
      </c>
      <c r="F180" s="33" t="str">
        <f>'Data from Waybill Query'!F180</f>
        <v>X</v>
      </c>
      <c r="G180" s="33" t="str">
        <f>'Data from Waybill Query'!G180</f>
        <v>X</v>
      </c>
      <c r="H180" s="104">
        <f>IF(ISNA(VLOOKUP($N180,'Data from Waybill Query'!$A:$M,8,FALSE)),0,VLOOKUP($N180,'Data from Waybill Query'!$A:$M,8,FALSE))</f>
        <v>569258</v>
      </c>
      <c r="I180" s="104">
        <f>IF(ISNA(VLOOKUP($N180,'Data from Waybill Query'!$A:$M,9,FALSE)),0,VLOOKUP($N180,'Data from Waybill Query'!$A:$M,9,FALSE))</f>
        <v>282852</v>
      </c>
      <c r="J180" s="104">
        <f>IF(ISNA(VLOOKUP($N180,'Data from Waybill Query'!$A:$M,10,FALSE)),0,VLOOKUP($N180,'Data from Waybill Query'!$A:$M,10,FALSE))</f>
        <v>211390</v>
      </c>
      <c r="K180" s="104">
        <f>IF(ISNA(VLOOKUP($N180,'Data from Waybill Query'!$A:$M,11,FALSE)),0,VLOOKUP($N180,'Data from Waybill Query'!$A:$M,11,FALSE))</f>
        <v>17086720</v>
      </c>
      <c r="L180" s="104">
        <f>IF(ISNA(VLOOKUP($N180,'Data from Waybill Query'!$A:$M,12,FALSE)),0,VLOOKUP($N180,'Data from Waybill Query'!$A:$M,12,FALSE))</f>
        <v>12825</v>
      </c>
      <c r="M180" s="104">
        <f>IF(ISNA(VLOOKUP($N180,'Data from Waybill Query'!$A:$M,13,FALSE)),0,VLOOKUP($N180,'Data from Waybill Query'!$A:$M,13,FALSE))</f>
        <v>4.438831E-2</v>
      </c>
      <c r="N180" s="104">
        <f t="shared" si="7"/>
        <v>1987260203</v>
      </c>
    </row>
    <row r="181" spans="1:14" x14ac:dyDescent="0.25">
      <c r="A181" s="104">
        <f t="shared" si="6"/>
        <v>198745</v>
      </c>
      <c r="B181" s="32">
        <f>'Data from Waybill Query'!B181</f>
        <v>1987</v>
      </c>
      <c r="C181" s="32" t="str">
        <f>IF('Data from Waybill Query'!C181="00","0",IF('Data from Waybill Query'!C181="01","1",IF('Data from Waybill Query'!C181="XX","2",'Data from Waybill Query'!C181)))</f>
        <v>26</v>
      </c>
      <c r="D181" s="33" t="str">
        <f>'Data from Waybill Query'!D181</f>
        <v>Pulp, Paper and Allied</v>
      </c>
      <c r="E181" s="33" t="str">
        <f>'Data from Waybill Query'!E181</f>
        <v>L</v>
      </c>
      <c r="F181" s="33" t="str">
        <f>'Data from Waybill Query'!F181</f>
        <v>X</v>
      </c>
      <c r="G181" s="33" t="str">
        <f>'Data from Waybill Query'!G181</f>
        <v>X</v>
      </c>
      <c r="H181" s="104">
        <f>IF(ISNA(VLOOKUP($N181,'Data from Waybill Query'!$A:$M,8,FALSE)),0,VLOOKUP($N181,'Data from Waybill Query'!$A:$M,8,FALSE))</f>
        <v>1062857</v>
      </c>
      <c r="I181" s="104">
        <f>IF(ISNA(VLOOKUP($N181,'Data from Waybill Query'!$A:$M,9,FALSE)),0,VLOOKUP($N181,'Data from Waybill Query'!$A:$M,9,FALSE))</f>
        <v>320940</v>
      </c>
      <c r="J181" s="104">
        <f>IF(ISNA(VLOOKUP($N181,'Data from Waybill Query'!$A:$M,10,FALSE)),0,VLOOKUP($N181,'Data from Waybill Query'!$A:$M,10,FALSE))</f>
        <v>488967</v>
      </c>
      <c r="K181" s="104">
        <f>IF(ISNA(VLOOKUP($N181,'Data from Waybill Query'!$A:$M,11,FALSE)),0,VLOOKUP($N181,'Data from Waybill Query'!$A:$M,11,FALSE))</f>
        <v>20007652</v>
      </c>
      <c r="L181" s="104">
        <f>IF(ISNA(VLOOKUP($N181,'Data from Waybill Query'!$A:$M,12,FALSE)),0,VLOOKUP($N181,'Data from Waybill Query'!$A:$M,12,FALSE))</f>
        <v>30633</v>
      </c>
      <c r="M181" s="104">
        <f>IF(ISNA(VLOOKUP($N181,'Data from Waybill Query'!$A:$M,13,FALSE)),0,VLOOKUP($N181,'Data from Waybill Query'!$A:$M,13,FALSE))</f>
        <v>3.4696400000000002E-2</v>
      </c>
      <c r="N181" s="104">
        <f t="shared" si="7"/>
        <v>1987260303</v>
      </c>
    </row>
    <row r="182" spans="1:14" x14ac:dyDescent="0.25">
      <c r="A182" s="104">
        <f t="shared" si="6"/>
        <v>198746</v>
      </c>
      <c r="B182" s="32">
        <f>'Data from Waybill Query'!B182</f>
        <v>1987</v>
      </c>
      <c r="C182" s="32" t="str">
        <f>IF('Data from Waybill Query'!C182="00","0",IF('Data from Waybill Query'!C182="01","1",IF('Data from Waybill Query'!C182="XX","2",'Data from Waybill Query'!C182)))</f>
        <v>28</v>
      </c>
      <c r="D182" s="33" t="str">
        <f>'Data from Waybill Query'!D182</f>
        <v>Chemical</v>
      </c>
      <c r="E182" s="33" t="str">
        <f>'Data from Waybill Query'!E182</f>
        <v>S</v>
      </c>
      <c r="F182" s="33" t="str">
        <f>'Data from Waybill Query'!F182</f>
        <v>X</v>
      </c>
      <c r="G182" s="33" t="str">
        <f>'Data from Waybill Query'!G182</f>
        <v>X</v>
      </c>
      <c r="H182" s="104">
        <f>IF(ISNA(VLOOKUP($N182,'Data from Waybill Query'!$A:$M,8,FALSE)),0,VLOOKUP($N182,'Data from Waybill Query'!$A:$M,8,FALSE))</f>
        <v>607364</v>
      </c>
      <c r="I182" s="104">
        <f>IF(ISNA(VLOOKUP($N182,'Data from Waybill Query'!$A:$M,9,FALSE)),0,VLOOKUP($N182,'Data from Waybill Query'!$A:$M,9,FALSE))</f>
        <v>572150</v>
      </c>
      <c r="J182" s="104">
        <f>IF(ISNA(VLOOKUP($N182,'Data from Waybill Query'!$A:$M,10,FALSE)),0,VLOOKUP($N182,'Data from Waybill Query'!$A:$M,10,FALSE))</f>
        <v>111910</v>
      </c>
      <c r="K182" s="104">
        <f>IF(ISNA(VLOOKUP($N182,'Data from Waybill Query'!$A:$M,11,FALSE)),0,VLOOKUP($N182,'Data from Waybill Query'!$A:$M,11,FALSE))</f>
        <v>49627796</v>
      </c>
      <c r="L182" s="104">
        <f>IF(ISNA(VLOOKUP($N182,'Data from Waybill Query'!$A:$M,12,FALSE)),0,VLOOKUP($N182,'Data from Waybill Query'!$A:$M,12,FALSE))</f>
        <v>9954</v>
      </c>
      <c r="M182" s="104">
        <f>IF(ISNA(VLOOKUP($N182,'Data from Waybill Query'!$A:$M,13,FALSE)),0,VLOOKUP($N182,'Data from Waybill Query'!$A:$M,13,FALSE))</f>
        <v>6.101579E-2</v>
      </c>
      <c r="N182" s="104">
        <f t="shared" si="7"/>
        <v>1987280103</v>
      </c>
    </row>
    <row r="183" spans="1:14" x14ac:dyDescent="0.25">
      <c r="A183" s="104">
        <f t="shared" si="6"/>
        <v>198747</v>
      </c>
      <c r="B183" s="32">
        <f>'Data from Waybill Query'!B183</f>
        <v>1987</v>
      </c>
      <c r="C183" s="32" t="str">
        <f>IF('Data from Waybill Query'!C183="00","0",IF('Data from Waybill Query'!C183="01","1",IF('Data from Waybill Query'!C183="XX","2",'Data from Waybill Query'!C183)))</f>
        <v>28</v>
      </c>
      <c r="D183" s="33" t="str">
        <f>'Data from Waybill Query'!D183</f>
        <v>Chemical</v>
      </c>
      <c r="E183" s="33" t="str">
        <f>'Data from Waybill Query'!E183</f>
        <v>M</v>
      </c>
      <c r="F183" s="33" t="str">
        <f>'Data from Waybill Query'!F183</f>
        <v>X</v>
      </c>
      <c r="G183" s="33" t="str">
        <f>'Data from Waybill Query'!G183</f>
        <v>X</v>
      </c>
      <c r="H183" s="104">
        <f>IF(ISNA(VLOOKUP($N183,'Data from Waybill Query'!$A:$M,8,FALSE)),0,VLOOKUP($N183,'Data from Waybill Query'!$A:$M,8,FALSE))</f>
        <v>1004918</v>
      </c>
      <c r="I183" s="104">
        <f>IF(ISNA(VLOOKUP($N183,'Data from Waybill Query'!$A:$M,9,FALSE)),0,VLOOKUP($N183,'Data from Waybill Query'!$A:$M,9,FALSE))</f>
        <v>387336</v>
      </c>
      <c r="J183" s="104">
        <f>IF(ISNA(VLOOKUP($N183,'Data from Waybill Query'!$A:$M,10,FALSE)),0,VLOOKUP($N183,'Data from Waybill Query'!$A:$M,10,FALSE))</f>
        <v>294273</v>
      </c>
      <c r="K183" s="104">
        <f>IF(ISNA(VLOOKUP($N183,'Data from Waybill Query'!$A:$M,11,FALSE)),0,VLOOKUP($N183,'Data from Waybill Query'!$A:$M,11,FALSE))</f>
        <v>34528594</v>
      </c>
      <c r="L183" s="104">
        <f>IF(ISNA(VLOOKUP($N183,'Data from Waybill Query'!$A:$M,12,FALSE)),0,VLOOKUP($N183,'Data from Waybill Query'!$A:$M,12,FALSE))</f>
        <v>26268</v>
      </c>
      <c r="M183" s="104">
        <f>IF(ISNA(VLOOKUP($N183,'Data from Waybill Query'!$A:$M,13,FALSE)),0,VLOOKUP($N183,'Data from Waybill Query'!$A:$M,13,FALSE))</f>
        <v>3.8256459999999999E-2</v>
      </c>
      <c r="N183" s="104">
        <f t="shared" si="7"/>
        <v>1987280203</v>
      </c>
    </row>
    <row r="184" spans="1:14" x14ac:dyDescent="0.25">
      <c r="A184" s="104">
        <f t="shared" si="6"/>
        <v>198748</v>
      </c>
      <c r="B184" s="32">
        <f>'Data from Waybill Query'!B184</f>
        <v>1987</v>
      </c>
      <c r="C184" s="32" t="str">
        <f>IF('Data from Waybill Query'!C184="00","0",IF('Data from Waybill Query'!C184="01","1",IF('Data from Waybill Query'!C184="XX","2",'Data from Waybill Query'!C184)))</f>
        <v>28</v>
      </c>
      <c r="D184" s="33" t="str">
        <f>'Data from Waybill Query'!D184</f>
        <v>Chemical</v>
      </c>
      <c r="E184" s="33" t="str">
        <f>'Data from Waybill Query'!E184</f>
        <v>L</v>
      </c>
      <c r="F184" s="33" t="str">
        <f>'Data from Waybill Query'!F184</f>
        <v>X</v>
      </c>
      <c r="G184" s="33" t="str">
        <f>'Data from Waybill Query'!G184</f>
        <v>X</v>
      </c>
      <c r="H184" s="104">
        <f>IF(ISNA(VLOOKUP($N184,'Data from Waybill Query'!$A:$M,8,FALSE)),0,VLOOKUP($N184,'Data from Waybill Query'!$A:$M,8,FALSE))</f>
        <v>2009271</v>
      </c>
      <c r="I184" s="104">
        <f>IF(ISNA(VLOOKUP($N184,'Data from Waybill Query'!$A:$M,9,FALSE)),0,VLOOKUP($N184,'Data from Waybill Query'!$A:$M,9,FALSE))</f>
        <v>443837</v>
      </c>
      <c r="J184" s="104">
        <f>IF(ISNA(VLOOKUP($N184,'Data from Waybill Query'!$A:$M,10,FALSE)),0,VLOOKUP($N184,'Data from Waybill Query'!$A:$M,10,FALSE))</f>
        <v>692440</v>
      </c>
      <c r="K184" s="104">
        <f>IF(ISNA(VLOOKUP($N184,'Data from Waybill Query'!$A:$M,11,FALSE)),0,VLOOKUP($N184,'Data from Waybill Query'!$A:$M,11,FALSE))</f>
        <v>40230270</v>
      </c>
      <c r="L184" s="104">
        <f>IF(ISNA(VLOOKUP($N184,'Data from Waybill Query'!$A:$M,12,FALSE)),0,VLOOKUP($N184,'Data from Waybill Query'!$A:$M,12,FALSE))</f>
        <v>62632</v>
      </c>
      <c r="M184" s="104">
        <f>IF(ISNA(VLOOKUP($N184,'Data from Waybill Query'!$A:$M,13,FALSE)),0,VLOOKUP($N184,'Data from Waybill Query'!$A:$M,13,FALSE))</f>
        <v>3.2080829999999998E-2</v>
      </c>
      <c r="N184" s="104">
        <f t="shared" si="7"/>
        <v>1987280303</v>
      </c>
    </row>
    <row r="185" spans="1:14" x14ac:dyDescent="0.25">
      <c r="A185" s="104">
        <f t="shared" si="6"/>
        <v>198749</v>
      </c>
      <c r="B185" s="32">
        <f>'Data from Waybill Query'!B185</f>
        <v>1987</v>
      </c>
      <c r="C185" s="32" t="str">
        <f>IF('Data from Waybill Query'!C185="00","0",IF('Data from Waybill Query'!C185="01","1",IF('Data from Waybill Query'!C185="XX","2",'Data from Waybill Query'!C185)))</f>
        <v>29</v>
      </c>
      <c r="D185" s="33" t="str">
        <f>'Data from Waybill Query'!D185</f>
        <v>Petroleum</v>
      </c>
      <c r="E185" s="33" t="str">
        <f>'Data from Waybill Query'!E185</f>
        <v>S</v>
      </c>
      <c r="F185" s="33" t="str">
        <f>'Data from Waybill Query'!F185</f>
        <v>X</v>
      </c>
      <c r="G185" s="33" t="str">
        <f>'Data from Waybill Query'!G185</f>
        <v>X</v>
      </c>
      <c r="H185" s="104">
        <f>IF(ISNA(VLOOKUP($N185,'Data from Waybill Query'!$A:$M,8,FALSE)),0,VLOOKUP($N185,'Data from Waybill Query'!$A:$M,8,FALSE))</f>
        <v>274013</v>
      </c>
      <c r="I185" s="104">
        <f>IF(ISNA(VLOOKUP($N185,'Data from Waybill Query'!$A:$M,9,FALSE)),0,VLOOKUP($N185,'Data from Waybill Query'!$A:$M,9,FALSE))</f>
        <v>358487</v>
      </c>
      <c r="J185" s="104">
        <f>IF(ISNA(VLOOKUP($N185,'Data from Waybill Query'!$A:$M,10,FALSE)),0,VLOOKUP($N185,'Data from Waybill Query'!$A:$M,10,FALSE))</f>
        <v>89231</v>
      </c>
      <c r="K185" s="104">
        <f>IF(ISNA(VLOOKUP($N185,'Data from Waybill Query'!$A:$M,11,FALSE)),0,VLOOKUP($N185,'Data from Waybill Query'!$A:$M,11,FALSE))</f>
        <v>23272119</v>
      </c>
      <c r="L185" s="104">
        <f>IF(ISNA(VLOOKUP($N185,'Data from Waybill Query'!$A:$M,12,FALSE)),0,VLOOKUP($N185,'Data from Waybill Query'!$A:$M,12,FALSE))</f>
        <v>5700</v>
      </c>
      <c r="M185" s="104">
        <f>IF(ISNA(VLOOKUP($N185,'Data from Waybill Query'!$A:$M,13,FALSE)),0,VLOOKUP($N185,'Data from Waybill Query'!$A:$M,13,FALSE))</f>
        <v>4.807347E-2</v>
      </c>
      <c r="N185" s="104">
        <f t="shared" si="7"/>
        <v>1987290103</v>
      </c>
    </row>
    <row r="186" spans="1:14" x14ac:dyDescent="0.25">
      <c r="A186" s="104">
        <f t="shared" si="6"/>
        <v>198750</v>
      </c>
      <c r="B186" s="32">
        <f>'Data from Waybill Query'!B186</f>
        <v>1987</v>
      </c>
      <c r="C186" s="32" t="str">
        <f>IF('Data from Waybill Query'!C186="00","0",IF('Data from Waybill Query'!C186="01","1",IF('Data from Waybill Query'!C186="XX","2",'Data from Waybill Query'!C186)))</f>
        <v>29</v>
      </c>
      <c r="D186" s="33" t="str">
        <f>'Data from Waybill Query'!D186</f>
        <v>Petroleum</v>
      </c>
      <c r="E186" s="33" t="str">
        <f>'Data from Waybill Query'!E186</f>
        <v>M</v>
      </c>
      <c r="F186" s="33" t="str">
        <f>'Data from Waybill Query'!F186</f>
        <v>X</v>
      </c>
      <c r="G186" s="33" t="str">
        <f>'Data from Waybill Query'!G186</f>
        <v>X</v>
      </c>
      <c r="H186" s="104">
        <f>IF(ISNA(VLOOKUP($N186,'Data from Waybill Query'!$A:$M,8,FALSE)),0,VLOOKUP($N186,'Data from Waybill Query'!$A:$M,8,FALSE))</f>
        <v>241337</v>
      </c>
      <c r="I186" s="104">
        <f>IF(ISNA(VLOOKUP($N186,'Data from Waybill Query'!$A:$M,9,FALSE)),0,VLOOKUP($N186,'Data from Waybill Query'!$A:$M,9,FALSE))</f>
        <v>119439</v>
      </c>
      <c r="J186" s="104">
        <f>IF(ISNA(VLOOKUP($N186,'Data from Waybill Query'!$A:$M,10,FALSE)),0,VLOOKUP($N186,'Data from Waybill Query'!$A:$M,10,FALSE))</f>
        <v>83924</v>
      </c>
      <c r="K186" s="104">
        <f>IF(ISNA(VLOOKUP($N186,'Data from Waybill Query'!$A:$M,11,FALSE)),0,VLOOKUP($N186,'Data from Waybill Query'!$A:$M,11,FALSE))</f>
        <v>8789171</v>
      </c>
      <c r="L186" s="104">
        <f>IF(ISNA(VLOOKUP($N186,'Data from Waybill Query'!$A:$M,12,FALSE)),0,VLOOKUP($N186,'Data from Waybill Query'!$A:$M,12,FALSE))</f>
        <v>6181</v>
      </c>
      <c r="M186" s="104">
        <f>IF(ISNA(VLOOKUP($N186,'Data from Waybill Query'!$A:$M,13,FALSE)),0,VLOOKUP($N186,'Data from Waybill Query'!$A:$M,13,FALSE))</f>
        <v>3.9044620000000002E-2</v>
      </c>
      <c r="N186" s="104">
        <f t="shared" si="7"/>
        <v>1987290203</v>
      </c>
    </row>
    <row r="187" spans="1:14" x14ac:dyDescent="0.25">
      <c r="A187" s="104">
        <f t="shared" si="6"/>
        <v>198751</v>
      </c>
      <c r="B187" s="32">
        <f>'Data from Waybill Query'!B187</f>
        <v>1987</v>
      </c>
      <c r="C187" s="32" t="str">
        <f>IF('Data from Waybill Query'!C187="00","0",IF('Data from Waybill Query'!C187="01","1",IF('Data from Waybill Query'!C187="XX","2",'Data from Waybill Query'!C187)))</f>
        <v>29</v>
      </c>
      <c r="D187" s="33" t="str">
        <f>'Data from Waybill Query'!D187</f>
        <v>Petroleum</v>
      </c>
      <c r="E187" s="33" t="str">
        <f>'Data from Waybill Query'!E187</f>
        <v>L</v>
      </c>
      <c r="F187" s="33" t="str">
        <f>'Data from Waybill Query'!F187</f>
        <v>X</v>
      </c>
      <c r="G187" s="33" t="str">
        <f>'Data from Waybill Query'!G187</f>
        <v>X</v>
      </c>
      <c r="H187" s="104">
        <f>IF(ISNA(VLOOKUP($N187,'Data from Waybill Query'!$A:$M,8,FALSE)),0,VLOOKUP($N187,'Data from Waybill Query'!$A:$M,8,FALSE))</f>
        <v>296607</v>
      </c>
      <c r="I187" s="104">
        <f>IF(ISNA(VLOOKUP($N187,'Data from Waybill Query'!$A:$M,9,FALSE)),0,VLOOKUP($N187,'Data from Waybill Query'!$A:$M,9,FALSE))</f>
        <v>72592</v>
      </c>
      <c r="J187" s="104">
        <f>IF(ISNA(VLOOKUP($N187,'Data from Waybill Query'!$A:$M,10,FALSE)),0,VLOOKUP($N187,'Data from Waybill Query'!$A:$M,10,FALSE))</f>
        <v>115420</v>
      </c>
      <c r="K187" s="104">
        <f>IF(ISNA(VLOOKUP($N187,'Data from Waybill Query'!$A:$M,11,FALSE)),0,VLOOKUP($N187,'Data from Waybill Query'!$A:$M,11,FALSE))</f>
        <v>5508396</v>
      </c>
      <c r="L187" s="104">
        <f>IF(ISNA(VLOOKUP($N187,'Data from Waybill Query'!$A:$M,12,FALSE)),0,VLOOKUP($N187,'Data from Waybill Query'!$A:$M,12,FALSE))</f>
        <v>8759</v>
      </c>
      <c r="M187" s="104">
        <f>IF(ISNA(VLOOKUP($N187,'Data from Waybill Query'!$A:$M,13,FALSE)),0,VLOOKUP($N187,'Data from Waybill Query'!$A:$M,13,FALSE))</f>
        <v>3.3861200000000001E-2</v>
      </c>
      <c r="N187" s="104">
        <f t="shared" si="7"/>
        <v>1987290303</v>
      </c>
    </row>
    <row r="188" spans="1:14" x14ac:dyDescent="0.25">
      <c r="A188" s="104">
        <f t="shared" si="6"/>
        <v>198752</v>
      </c>
      <c r="B188" s="32">
        <f>'Data from Waybill Query'!B188</f>
        <v>1987</v>
      </c>
      <c r="C188" s="32" t="str">
        <f>IF('Data from Waybill Query'!C188="00","0",IF('Data from Waybill Query'!C188="01","1",IF('Data from Waybill Query'!C188="XX","2",'Data from Waybill Query'!C188)))</f>
        <v>32</v>
      </c>
      <c r="D188" s="33" t="str">
        <f>'Data from Waybill Query'!D188</f>
        <v>Stone, Clay and Glass</v>
      </c>
      <c r="E188" s="33" t="str">
        <f>'Data from Waybill Query'!E188</f>
        <v>S</v>
      </c>
      <c r="F188" s="33" t="str">
        <f>'Data from Waybill Query'!F188</f>
        <v>X</v>
      </c>
      <c r="G188" s="33" t="str">
        <f>'Data from Waybill Query'!G188</f>
        <v>X</v>
      </c>
      <c r="H188" s="104">
        <f>IF(ISNA(VLOOKUP($N188,'Data from Waybill Query'!$A:$M,8,FALSE)),0,VLOOKUP($N188,'Data from Waybill Query'!$A:$M,8,FALSE))</f>
        <v>317627</v>
      </c>
      <c r="I188" s="104">
        <f>IF(ISNA(VLOOKUP($N188,'Data from Waybill Query'!$A:$M,9,FALSE)),0,VLOOKUP($N188,'Data from Waybill Query'!$A:$M,9,FALSE))</f>
        <v>339400</v>
      </c>
      <c r="J188" s="104">
        <f>IF(ISNA(VLOOKUP($N188,'Data from Waybill Query'!$A:$M,10,FALSE)),0,VLOOKUP($N188,'Data from Waybill Query'!$A:$M,10,FALSE))</f>
        <v>87468</v>
      </c>
      <c r="K188" s="104">
        <f>IF(ISNA(VLOOKUP($N188,'Data from Waybill Query'!$A:$M,11,FALSE)),0,VLOOKUP($N188,'Data from Waybill Query'!$A:$M,11,FALSE))</f>
        <v>30380951</v>
      </c>
      <c r="L188" s="104">
        <f>IF(ISNA(VLOOKUP($N188,'Data from Waybill Query'!$A:$M,12,FALSE)),0,VLOOKUP($N188,'Data from Waybill Query'!$A:$M,12,FALSE))</f>
        <v>7729</v>
      </c>
      <c r="M188" s="104">
        <f>IF(ISNA(VLOOKUP($N188,'Data from Waybill Query'!$A:$M,13,FALSE)),0,VLOOKUP($N188,'Data from Waybill Query'!$A:$M,13,FALSE))</f>
        <v>4.1097969999999998E-2</v>
      </c>
      <c r="N188" s="104">
        <f t="shared" si="7"/>
        <v>1987320103</v>
      </c>
    </row>
    <row r="189" spans="1:14" x14ac:dyDescent="0.25">
      <c r="A189" s="104">
        <f t="shared" si="6"/>
        <v>198753</v>
      </c>
      <c r="B189" s="32">
        <f>'Data from Waybill Query'!B189</f>
        <v>1987</v>
      </c>
      <c r="C189" s="32" t="str">
        <f>IF('Data from Waybill Query'!C189="00","0",IF('Data from Waybill Query'!C189="01","1",IF('Data from Waybill Query'!C189="XX","2",'Data from Waybill Query'!C189)))</f>
        <v>32</v>
      </c>
      <c r="D189" s="33" t="str">
        <f>'Data from Waybill Query'!D189</f>
        <v>Stone, Clay and Glass</v>
      </c>
      <c r="E189" s="33" t="str">
        <f>'Data from Waybill Query'!E189</f>
        <v>M</v>
      </c>
      <c r="F189" s="33" t="str">
        <f>'Data from Waybill Query'!F189</f>
        <v>X</v>
      </c>
      <c r="G189" s="33" t="str">
        <f>'Data from Waybill Query'!G189</f>
        <v>X</v>
      </c>
      <c r="H189" s="104">
        <f>IF(ISNA(VLOOKUP($N189,'Data from Waybill Query'!$A:$M,8,FALSE)),0,VLOOKUP($N189,'Data from Waybill Query'!$A:$M,8,FALSE))</f>
        <v>225190</v>
      </c>
      <c r="I189" s="104">
        <f>IF(ISNA(VLOOKUP($N189,'Data from Waybill Query'!$A:$M,9,FALSE)),0,VLOOKUP($N189,'Data from Waybill Query'!$A:$M,9,FALSE))</f>
        <v>121274</v>
      </c>
      <c r="J189" s="104">
        <f>IF(ISNA(VLOOKUP($N189,'Data from Waybill Query'!$A:$M,10,FALSE)),0,VLOOKUP($N189,'Data from Waybill Query'!$A:$M,10,FALSE))</f>
        <v>86530</v>
      </c>
      <c r="K189" s="104">
        <f>IF(ISNA(VLOOKUP($N189,'Data from Waybill Query'!$A:$M,11,FALSE)),0,VLOOKUP($N189,'Data from Waybill Query'!$A:$M,11,FALSE))</f>
        <v>9808714</v>
      </c>
      <c r="L189" s="104">
        <f>IF(ISNA(VLOOKUP($N189,'Data from Waybill Query'!$A:$M,12,FALSE)),0,VLOOKUP($N189,'Data from Waybill Query'!$A:$M,12,FALSE))</f>
        <v>6953</v>
      </c>
      <c r="M189" s="104">
        <f>IF(ISNA(VLOOKUP($N189,'Data from Waybill Query'!$A:$M,13,FALSE)),0,VLOOKUP($N189,'Data from Waybill Query'!$A:$M,13,FALSE))</f>
        <v>3.2388849999999997E-2</v>
      </c>
      <c r="N189" s="104">
        <f t="shared" si="7"/>
        <v>1987320203</v>
      </c>
    </row>
    <row r="190" spans="1:14" x14ac:dyDescent="0.25">
      <c r="A190" s="104">
        <f t="shared" si="6"/>
        <v>198754</v>
      </c>
      <c r="B190" s="32">
        <f>'Data from Waybill Query'!B190</f>
        <v>1987</v>
      </c>
      <c r="C190" s="32" t="str">
        <f>IF('Data from Waybill Query'!C190="00","0",IF('Data from Waybill Query'!C190="01","1",IF('Data from Waybill Query'!C190="XX","2",'Data from Waybill Query'!C190)))</f>
        <v>32</v>
      </c>
      <c r="D190" s="33" t="str">
        <f>'Data from Waybill Query'!D190</f>
        <v>Stone, Clay and Glass</v>
      </c>
      <c r="E190" s="33" t="str">
        <f>'Data from Waybill Query'!E190</f>
        <v>L</v>
      </c>
      <c r="F190" s="33" t="str">
        <f>'Data from Waybill Query'!F190</f>
        <v>X</v>
      </c>
      <c r="G190" s="33" t="str">
        <f>'Data from Waybill Query'!G190</f>
        <v>X</v>
      </c>
      <c r="H190" s="104">
        <f>IF(ISNA(VLOOKUP($N190,'Data from Waybill Query'!$A:$M,8,FALSE)),0,VLOOKUP($N190,'Data from Waybill Query'!$A:$M,8,FALSE))</f>
        <v>319051</v>
      </c>
      <c r="I190" s="104">
        <f>IF(ISNA(VLOOKUP($N190,'Data from Waybill Query'!$A:$M,9,FALSE)),0,VLOOKUP($N190,'Data from Waybill Query'!$A:$M,9,FALSE))</f>
        <v>94696</v>
      </c>
      <c r="J190" s="104">
        <f>IF(ISNA(VLOOKUP($N190,'Data from Waybill Query'!$A:$M,10,FALSE)),0,VLOOKUP($N190,'Data from Waybill Query'!$A:$M,10,FALSE))</f>
        <v>146976</v>
      </c>
      <c r="K190" s="104">
        <f>IF(ISNA(VLOOKUP($N190,'Data from Waybill Query'!$A:$M,11,FALSE)),0,VLOOKUP($N190,'Data from Waybill Query'!$A:$M,11,FALSE))</f>
        <v>7231033</v>
      </c>
      <c r="L190" s="104">
        <f>IF(ISNA(VLOOKUP($N190,'Data from Waybill Query'!$A:$M,12,FALSE)),0,VLOOKUP($N190,'Data from Waybill Query'!$A:$M,12,FALSE))</f>
        <v>11056</v>
      </c>
      <c r="M190" s="104">
        <f>IF(ISNA(VLOOKUP($N190,'Data from Waybill Query'!$A:$M,13,FALSE)),0,VLOOKUP($N190,'Data from Waybill Query'!$A:$M,13,FALSE))</f>
        <v>2.885882E-2</v>
      </c>
      <c r="N190" s="104">
        <f t="shared" si="7"/>
        <v>1987320303</v>
      </c>
    </row>
    <row r="191" spans="1:14" x14ac:dyDescent="0.25">
      <c r="A191" s="104">
        <f t="shared" si="6"/>
        <v>198755</v>
      </c>
      <c r="B191" s="32">
        <f>'Data from Waybill Query'!B191</f>
        <v>1987</v>
      </c>
      <c r="C191" s="32" t="str">
        <f>IF('Data from Waybill Query'!C191="00","0",IF('Data from Waybill Query'!C191="01","1",IF('Data from Waybill Query'!C191="XX","2",'Data from Waybill Query'!C191)))</f>
        <v>33</v>
      </c>
      <c r="D191" s="33" t="str">
        <f>'Data from Waybill Query'!D191</f>
        <v>Primary Metal Products</v>
      </c>
      <c r="E191" s="33" t="str">
        <f>'Data from Waybill Query'!E191</f>
        <v>S</v>
      </c>
      <c r="F191" s="33" t="str">
        <f>'Data from Waybill Query'!F191</f>
        <v>X</v>
      </c>
      <c r="G191" s="33" t="str">
        <f>'Data from Waybill Query'!G191</f>
        <v>X</v>
      </c>
      <c r="H191" s="104">
        <f>IF(ISNA(VLOOKUP($N191,'Data from Waybill Query'!$A:$M,8,FALSE)),0,VLOOKUP($N191,'Data from Waybill Query'!$A:$M,8,FALSE))</f>
        <v>185450</v>
      </c>
      <c r="I191" s="104">
        <f>IF(ISNA(VLOOKUP($N191,'Data from Waybill Query'!$A:$M,9,FALSE)),0,VLOOKUP($N191,'Data from Waybill Query'!$A:$M,9,FALSE))</f>
        <v>232094</v>
      </c>
      <c r="J191" s="104">
        <f>IF(ISNA(VLOOKUP($N191,'Data from Waybill Query'!$A:$M,10,FALSE)),0,VLOOKUP($N191,'Data from Waybill Query'!$A:$M,10,FALSE))</f>
        <v>56412</v>
      </c>
      <c r="K191" s="104">
        <f>IF(ISNA(VLOOKUP($N191,'Data from Waybill Query'!$A:$M,11,FALSE)),0,VLOOKUP($N191,'Data from Waybill Query'!$A:$M,11,FALSE))</f>
        <v>19384374</v>
      </c>
      <c r="L191" s="104">
        <f>IF(ISNA(VLOOKUP($N191,'Data from Waybill Query'!$A:$M,12,FALSE)),0,VLOOKUP($N191,'Data from Waybill Query'!$A:$M,12,FALSE))</f>
        <v>4756</v>
      </c>
      <c r="M191" s="104">
        <f>IF(ISNA(VLOOKUP($N191,'Data from Waybill Query'!$A:$M,13,FALSE)),0,VLOOKUP($N191,'Data from Waybill Query'!$A:$M,13,FALSE))</f>
        <v>3.8993269999999997E-2</v>
      </c>
      <c r="N191" s="104">
        <f t="shared" si="7"/>
        <v>1987330103</v>
      </c>
    </row>
    <row r="192" spans="1:14" x14ac:dyDescent="0.25">
      <c r="A192" s="104">
        <f t="shared" si="6"/>
        <v>198756</v>
      </c>
      <c r="B192" s="32">
        <f>'Data from Waybill Query'!B192</f>
        <v>1987</v>
      </c>
      <c r="C192" s="32" t="str">
        <f>IF('Data from Waybill Query'!C192="00","0",IF('Data from Waybill Query'!C192="01","1",IF('Data from Waybill Query'!C192="XX","2",'Data from Waybill Query'!C192)))</f>
        <v>33</v>
      </c>
      <c r="D192" s="33" t="str">
        <f>'Data from Waybill Query'!D192</f>
        <v>Primary Metal Products</v>
      </c>
      <c r="E192" s="33" t="str">
        <f>'Data from Waybill Query'!E192</f>
        <v>M</v>
      </c>
      <c r="F192" s="33" t="str">
        <f>'Data from Waybill Query'!F192</f>
        <v>X</v>
      </c>
      <c r="G192" s="33" t="str">
        <f>'Data from Waybill Query'!G192</f>
        <v>X</v>
      </c>
      <c r="H192" s="104">
        <f>IF(ISNA(VLOOKUP($N192,'Data from Waybill Query'!$A:$M,8,FALSE)),0,VLOOKUP($N192,'Data from Waybill Query'!$A:$M,8,FALSE))</f>
        <v>191033</v>
      </c>
      <c r="I192" s="104">
        <f>IF(ISNA(VLOOKUP($N192,'Data from Waybill Query'!$A:$M,9,FALSE)),0,VLOOKUP($N192,'Data from Waybill Query'!$A:$M,9,FALSE))</f>
        <v>99388</v>
      </c>
      <c r="J192" s="104">
        <f>IF(ISNA(VLOOKUP($N192,'Data from Waybill Query'!$A:$M,10,FALSE)),0,VLOOKUP($N192,'Data from Waybill Query'!$A:$M,10,FALSE))</f>
        <v>73185</v>
      </c>
      <c r="K192" s="104">
        <f>IF(ISNA(VLOOKUP($N192,'Data from Waybill Query'!$A:$M,11,FALSE)),0,VLOOKUP($N192,'Data from Waybill Query'!$A:$M,11,FALSE))</f>
        <v>7901892</v>
      </c>
      <c r="L192" s="104">
        <f>IF(ISNA(VLOOKUP($N192,'Data from Waybill Query'!$A:$M,12,FALSE)),0,VLOOKUP($N192,'Data from Waybill Query'!$A:$M,12,FALSE))</f>
        <v>5830</v>
      </c>
      <c r="M192" s="104">
        <f>IF(ISNA(VLOOKUP($N192,'Data from Waybill Query'!$A:$M,13,FALSE)),0,VLOOKUP($N192,'Data from Waybill Query'!$A:$M,13,FALSE))</f>
        <v>3.27695E-2</v>
      </c>
      <c r="N192" s="104">
        <f t="shared" si="7"/>
        <v>1987330203</v>
      </c>
    </row>
    <row r="193" spans="1:14" x14ac:dyDescent="0.25">
      <c r="A193" s="104">
        <f t="shared" si="6"/>
        <v>198757</v>
      </c>
      <c r="B193" s="32">
        <f>'Data from Waybill Query'!B193</f>
        <v>1987</v>
      </c>
      <c r="C193" s="32" t="str">
        <f>IF('Data from Waybill Query'!C193="00","0",IF('Data from Waybill Query'!C193="01","1",IF('Data from Waybill Query'!C193="XX","2",'Data from Waybill Query'!C193)))</f>
        <v>33</v>
      </c>
      <c r="D193" s="33" t="str">
        <f>'Data from Waybill Query'!D193</f>
        <v>Primary Metal Products</v>
      </c>
      <c r="E193" s="33" t="str">
        <f>'Data from Waybill Query'!E193</f>
        <v>L</v>
      </c>
      <c r="F193" s="33" t="str">
        <f>'Data from Waybill Query'!F193</f>
        <v>X</v>
      </c>
      <c r="G193" s="33" t="str">
        <f>'Data from Waybill Query'!G193</f>
        <v>X</v>
      </c>
      <c r="H193" s="104">
        <f>IF(ISNA(VLOOKUP($N193,'Data from Waybill Query'!$A:$M,8,FALSE)),0,VLOOKUP($N193,'Data from Waybill Query'!$A:$M,8,FALSE))</f>
        <v>371220</v>
      </c>
      <c r="I193" s="104">
        <f>IF(ISNA(VLOOKUP($N193,'Data from Waybill Query'!$A:$M,9,FALSE)),0,VLOOKUP($N193,'Data from Waybill Query'!$A:$M,9,FALSE))</f>
        <v>109000</v>
      </c>
      <c r="J193" s="104">
        <f>IF(ISNA(VLOOKUP($N193,'Data from Waybill Query'!$A:$M,10,FALSE)),0,VLOOKUP($N193,'Data from Waybill Query'!$A:$M,10,FALSE))</f>
        <v>193678</v>
      </c>
      <c r="K193" s="104">
        <f>IF(ISNA(VLOOKUP($N193,'Data from Waybill Query'!$A:$M,11,FALSE)),0,VLOOKUP($N193,'Data from Waybill Query'!$A:$M,11,FALSE))</f>
        <v>8790252</v>
      </c>
      <c r="L193" s="104">
        <f>IF(ISNA(VLOOKUP($N193,'Data from Waybill Query'!$A:$M,12,FALSE)),0,VLOOKUP($N193,'Data from Waybill Query'!$A:$M,12,FALSE))</f>
        <v>15771</v>
      </c>
      <c r="M193" s="104">
        <f>IF(ISNA(VLOOKUP($N193,'Data from Waybill Query'!$A:$M,13,FALSE)),0,VLOOKUP($N193,'Data from Waybill Query'!$A:$M,13,FALSE))</f>
        <v>2.3537389999999998E-2</v>
      </c>
      <c r="N193" s="104">
        <f t="shared" si="7"/>
        <v>1987330303</v>
      </c>
    </row>
    <row r="194" spans="1:14" x14ac:dyDescent="0.25">
      <c r="A194" s="104">
        <f t="shared" ref="A194:A257" si="8">$B194*100+MOD(ROW($B194)-ROW($B$1208),67)</f>
        <v>198758</v>
      </c>
      <c r="B194" s="32">
        <f>'Data from Waybill Query'!B194</f>
        <v>1987</v>
      </c>
      <c r="C194" s="32" t="str">
        <f>IF('Data from Waybill Query'!C194="00","0",IF('Data from Waybill Query'!C194="01","1",IF('Data from Waybill Query'!C194="XX","2",'Data from Waybill Query'!C194)))</f>
        <v>37</v>
      </c>
      <c r="D194" s="33" t="str">
        <f>'Data from Waybill Query'!D194</f>
        <v>Transportation Equipment</v>
      </c>
      <c r="E194" s="33" t="str">
        <f>'Data from Waybill Query'!E194</f>
        <v>S</v>
      </c>
      <c r="F194" s="33" t="str">
        <f>'Data from Waybill Query'!F194</f>
        <v>X</v>
      </c>
      <c r="G194" s="33" t="str">
        <f>'Data from Waybill Query'!G194</f>
        <v>X</v>
      </c>
      <c r="H194" s="104">
        <f>IF(ISNA(VLOOKUP($N194,'Data from Waybill Query'!$A:$M,8,FALSE)),0,VLOOKUP($N194,'Data from Waybill Query'!$A:$M,8,FALSE))</f>
        <v>220572</v>
      </c>
      <c r="I194" s="104">
        <f>IF(ISNA(VLOOKUP($N194,'Data from Waybill Query'!$A:$M,9,FALSE)),0,VLOOKUP($N194,'Data from Waybill Query'!$A:$M,9,FALSE))</f>
        <v>196361</v>
      </c>
      <c r="J194" s="104">
        <f>IF(ISNA(VLOOKUP($N194,'Data from Waybill Query'!$A:$M,10,FALSE)),0,VLOOKUP($N194,'Data from Waybill Query'!$A:$M,10,FALSE))</f>
        <v>52659</v>
      </c>
      <c r="K194" s="104">
        <f>IF(ISNA(VLOOKUP($N194,'Data from Waybill Query'!$A:$M,11,FALSE)),0,VLOOKUP($N194,'Data from Waybill Query'!$A:$M,11,FALSE))</f>
        <v>4408507</v>
      </c>
      <c r="L194" s="104">
        <f>IF(ISNA(VLOOKUP($N194,'Data from Waybill Query'!$A:$M,12,FALSE)),0,VLOOKUP($N194,'Data from Waybill Query'!$A:$M,12,FALSE))</f>
        <v>1161</v>
      </c>
      <c r="M194" s="104">
        <f>IF(ISNA(VLOOKUP($N194,'Data from Waybill Query'!$A:$M,13,FALSE)),0,VLOOKUP($N194,'Data from Waybill Query'!$A:$M,13,FALSE))</f>
        <v>0.1899235</v>
      </c>
      <c r="N194" s="104">
        <f t="shared" ref="N194:N257" si="9">1000000*B194+10000*C194+100*IF(LEFT(E194,1)="S",1,IF(E194="M",2,IF(E194="L",3,4)))+10*IF(F194="P",1,0)+IF(G194="S",1,IF(G194="M",2,3))</f>
        <v>1987370103</v>
      </c>
    </row>
    <row r="195" spans="1:14" x14ac:dyDescent="0.25">
      <c r="A195" s="104">
        <f t="shared" si="8"/>
        <v>198759</v>
      </c>
      <c r="B195" s="32">
        <f>'Data from Waybill Query'!B195</f>
        <v>1987</v>
      </c>
      <c r="C195" s="32" t="str">
        <f>IF('Data from Waybill Query'!C195="00","0",IF('Data from Waybill Query'!C195="01","1",IF('Data from Waybill Query'!C195="XX","2",'Data from Waybill Query'!C195)))</f>
        <v>37</v>
      </c>
      <c r="D195" s="33" t="str">
        <f>'Data from Waybill Query'!D195</f>
        <v>Transportation Equipment</v>
      </c>
      <c r="E195" s="33" t="str">
        <f>'Data from Waybill Query'!E195</f>
        <v>M</v>
      </c>
      <c r="F195" s="33" t="str">
        <f>'Data from Waybill Query'!F195</f>
        <v>X</v>
      </c>
      <c r="G195" s="33" t="str">
        <f>'Data from Waybill Query'!G195</f>
        <v>X</v>
      </c>
      <c r="H195" s="104">
        <f>IF(ISNA(VLOOKUP($N195,'Data from Waybill Query'!$A:$M,8,FALSE)),0,VLOOKUP($N195,'Data from Waybill Query'!$A:$M,8,FALSE))</f>
        <v>746491</v>
      </c>
      <c r="I195" s="104">
        <f>IF(ISNA(VLOOKUP($N195,'Data from Waybill Query'!$A:$M,9,FALSE)),0,VLOOKUP($N195,'Data from Waybill Query'!$A:$M,9,FALSE))</f>
        <v>388905</v>
      </c>
      <c r="J195" s="104">
        <f>IF(ISNA(VLOOKUP($N195,'Data from Waybill Query'!$A:$M,10,FALSE)),0,VLOOKUP($N195,'Data from Waybill Query'!$A:$M,10,FALSE))</f>
        <v>288738</v>
      </c>
      <c r="K195" s="104">
        <f>IF(ISNA(VLOOKUP($N195,'Data from Waybill Query'!$A:$M,11,FALSE)),0,VLOOKUP($N195,'Data from Waybill Query'!$A:$M,11,FALSE))</f>
        <v>8991451</v>
      </c>
      <c r="L195" s="104">
        <f>IF(ISNA(VLOOKUP($N195,'Data from Waybill Query'!$A:$M,12,FALSE)),0,VLOOKUP($N195,'Data from Waybill Query'!$A:$M,12,FALSE))</f>
        <v>6673</v>
      </c>
      <c r="M195" s="104">
        <f>IF(ISNA(VLOOKUP($N195,'Data from Waybill Query'!$A:$M,13,FALSE)),0,VLOOKUP($N195,'Data from Waybill Query'!$A:$M,13,FALSE))</f>
        <v>0.1118634</v>
      </c>
      <c r="N195" s="104">
        <f t="shared" si="9"/>
        <v>1987370203</v>
      </c>
    </row>
    <row r="196" spans="1:14" x14ac:dyDescent="0.25">
      <c r="A196" s="104">
        <f t="shared" si="8"/>
        <v>198760</v>
      </c>
      <c r="B196" s="32">
        <f>'Data from Waybill Query'!B196</f>
        <v>1987</v>
      </c>
      <c r="C196" s="32" t="str">
        <f>IF('Data from Waybill Query'!C196="00","0",IF('Data from Waybill Query'!C196="01","1",IF('Data from Waybill Query'!C196="XX","2",'Data from Waybill Query'!C196)))</f>
        <v>37</v>
      </c>
      <c r="D196" s="33" t="str">
        <f>'Data from Waybill Query'!D196</f>
        <v>Transportation Equipment</v>
      </c>
      <c r="E196" s="33" t="str">
        <f>'Data from Waybill Query'!E196</f>
        <v>L</v>
      </c>
      <c r="F196" s="33" t="str">
        <f>'Data from Waybill Query'!F196</f>
        <v>X</v>
      </c>
      <c r="G196" s="33" t="str">
        <f>'Data from Waybill Query'!G196</f>
        <v>X</v>
      </c>
      <c r="H196" s="104">
        <f>IF(ISNA(VLOOKUP($N196,'Data from Waybill Query'!$A:$M,8,FALSE)),0,VLOOKUP($N196,'Data from Waybill Query'!$A:$M,8,FALSE))</f>
        <v>1716648</v>
      </c>
      <c r="I196" s="104">
        <f>IF(ISNA(VLOOKUP($N196,'Data from Waybill Query'!$A:$M,9,FALSE)),0,VLOOKUP($N196,'Data from Waybill Query'!$A:$M,9,FALSE))</f>
        <v>400162</v>
      </c>
      <c r="J196" s="104">
        <f>IF(ISNA(VLOOKUP($N196,'Data from Waybill Query'!$A:$M,10,FALSE)),0,VLOOKUP($N196,'Data from Waybill Query'!$A:$M,10,FALSE))</f>
        <v>720016</v>
      </c>
      <c r="K196" s="104">
        <f>IF(ISNA(VLOOKUP($N196,'Data from Waybill Query'!$A:$M,11,FALSE)),0,VLOOKUP($N196,'Data from Waybill Query'!$A:$M,11,FALSE))</f>
        <v>9204788</v>
      </c>
      <c r="L196" s="104">
        <f>IF(ISNA(VLOOKUP($N196,'Data from Waybill Query'!$A:$M,12,FALSE)),0,VLOOKUP($N196,'Data from Waybill Query'!$A:$M,12,FALSE))</f>
        <v>16510</v>
      </c>
      <c r="M196" s="104">
        <f>IF(ISNA(VLOOKUP($N196,'Data from Waybill Query'!$A:$M,13,FALSE)),0,VLOOKUP($N196,'Data from Waybill Query'!$A:$M,13,FALSE))</f>
        <v>0.1039783</v>
      </c>
      <c r="N196" s="104">
        <f t="shared" si="9"/>
        <v>1987370303</v>
      </c>
    </row>
    <row r="197" spans="1:14" x14ac:dyDescent="0.25">
      <c r="A197" s="104">
        <f t="shared" si="8"/>
        <v>198761</v>
      </c>
      <c r="B197" s="32">
        <f>'Data from Waybill Query'!B197</f>
        <v>1987</v>
      </c>
      <c r="C197" s="32" t="str">
        <f>IF('Data from Waybill Query'!C197="00","0",IF('Data from Waybill Query'!C197="01","1",IF('Data from Waybill Query'!C197="XX","2",'Data from Waybill Query'!C197)))</f>
        <v>40</v>
      </c>
      <c r="D197" s="33" t="str">
        <f>'Data from Waybill Query'!D197</f>
        <v>Waste and Scrap</v>
      </c>
      <c r="E197" s="33" t="str">
        <f>'Data from Waybill Query'!E197</f>
        <v>S</v>
      </c>
      <c r="F197" s="33" t="str">
        <f>'Data from Waybill Query'!F197</f>
        <v>X</v>
      </c>
      <c r="G197" s="33" t="str">
        <f>'Data from Waybill Query'!G197</f>
        <v>X</v>
      </c>
      <c r="H197" s="104">
        <f>IF(ISNA(VLOOKUP($N197,'Data from Waybill Query'!$A:$M,8,FALSE)),0,VLOOKUP($N197,'Data from Waybill Query'!$A:$M,8,FALSE))</f>
        <v>252039</v>
      </c>
      <c r="I197" s="104">
        <f>IF(ISNA(VLOOKUP($N197,'Data from Waybill Query'!$A:$M,9,FALSE)),0,VLOOKUP($N197,'Data from Waybill Query'!$A:$M,9,FALSE))</f>
        <v>343524</v>
      </c>
      <c r="J197" s="104">
        <f>IF(ISNA(VLOOKUP($N197,'Data from Waybill Query'!$A:$M,10,FALSE)),0,VLOOKUP($N197,'Data from Waybill Query'!$A:$M,10,FALSE))</f>
        <v>67473</v>
      </c>
      <c r="K197" s="104">
        <f>IF(ISNA(VLOOKUP($N197,'Data from Waybill Query'!$A:$M,11,FALSE)),0,VLOOKUP($N197,'Data from Waybill Query'!$A:$M,11,FALSE))</f>
        <v>23118348</v>
      </c>
      <c r="L197" s="104">
        <f>IF(ISNA(VLOOKUP($N197,'Data from Waybill Query'!$A:$M,12,FALSE)),0,VLOOKUP($N197,'Data from Waybill Query'!$A:$M,12,FALSE))</f>
        <v>4605</v>
      </c>
      <c r="M197" s="104">
        <f>IF(ISNA(VLOOKUP($N197,'Data from Waybill Query'!$A:$M,13,FALSE)),0,VLOOKUP($N197,'Data from Waybill Query'!$A:$M,13,FALSE))</f>
        <v>5.4737429999999997E-2</v>
      </c>
      <c r="N197" s="104">
        <f t="shared" si="9"/>
        <v>1987400103</v>
      </c>
    </row>
    <row r="198" spans="1:14" x14ac:dyDescent="0.25">
      <c r="A198" s="104">
        <f t="shared" si="8"/>
        <v>198762</v>
      </c>
      <c r="B198" s="32">
        <f>'Data from Waybill Query'!B198</f>
        <v>1987</v>
      </c>
      <c r="C198" s="32" t="str">
        <f>IF('Data from Waybill Query'!C198="00","0",IF('Data from Waybill Query'!C198="01","1",IF('Data from Waybill Query'!C198="XX","2",'Data from Waybill Query'!C198)))</f>
        <v>40</v>
      </c>
      <c r="D198" s="33" t="str">
        <f>'Data from Waybill Query'!D198</f>
        <v>Waste and Scrap</v>
      </c>
      <c r="E198" s="33" t="str">
        <f>'Data from Waybill Query'!E198</f>
        <v>M</v>
      </c>
      <c r="F198" s="33" t="str">
        <f>'Data from Waybill Query'!F198</f>
        <v>X</v>
      </c>
      <c r="G198" s="33" t="str">
        <f>'Data from Waybill Query'!G198</f>
        <v>X</v>
      </c>
      <c r="H198" s="104">
        <f>IF(ISNA(VLOOKUP($N198,'Data from Waybill Query'!$A:$M,8,FALSE)),0,VLOOKUP($N198,'Data from Waybill Query'!$A:$M,8,FALSE))</f>
        <v>111395</v>
      </c>
      <c r="I198" s="104">
        <f>IF(ISNA(VLOOKUP($N198,'Data from Waybill Query'!$A:$M,9,FALSE)),0,VLOOKUP($N198,'Data from Waybill Query'!$A:$M,9,FALSE))</f>
        <v>77880</v>
      </c>
      <c r="J198" s="104">
        <f>IF(ISNA(VLOOKUP($N198,'Data from Waybill Query'!$A:$M,10,FALSE)),0,VLOOKUP($N198,'Data from Waybill Query'!$A:$M,10,FALSE))</f>
        <v>55541</v>
      </c>
      <c r="K198" s="104">
        <f>IF(ISNA(VLOOKUP($N198,'Data from Waybill Query'!$A:$M,11,FALSE)),0,VLOOKUP($N198,'Data from Waybill Query'!$A:$M,11,FALSE))</f>
        <v>5279210</v>
      </c>
      <c r="L198" s="104">
        <f>IF(ISNA(VLOOKUP($N198,'Data from Waybill Query'!$A:$M,12,FALSE)),0,VLOOKUP($N198,'Data from Waybill Query'!$A:$M,12,FALSE))</f>
        <v>3777</v>
      </c>
      <c r="M198" s="104">
        <f>IF(ISNA(VLOOKUP($N198,'Data from Waybill Query'!$A:$M,13,FALSE)),0,VLOOKUP($N198,'Data from Waybill Query'!$A:$M,13,FALSE))</f>
        <v>2.9490189999999999E-2</v>
      </c>
      <c r="N198" s="104">
        <f t="shared" si="9"/>
        <v>1987400203</v>
      </c>
    </row>
    <row r="199" spans="1:14" x14ac:dyDescent="0.25">
      <c r="A199" s="104">
        <f t="shared" si="8"/>
        <v>198763</v>
      </c>
      <c r="B199" s="32">
        <f>'Data from Waybill Query'!B199</f>
        <v>1987</v>
      </c>
      <c r="C199" s="32" t="str">
        <f>IF('Data from Waybill Query'!C199="00","0",IF('Data from Waybill Query'!C199="01","1",IF('Data from Waybill Query'!C199="XX","2",'Data from Waybill Query'!C199)))</f>
        <v>40</v>
      </c>
      <c r="D199" s="33" t="str">
        <f>'Data from Waybill Query'!D199</f>
        <v>Waste and Scrap</v>
      </c>
      <c r="E199" s="33" t="str">
        <f>'Data from Waybill Query'!E199</f>
        <v>L</v>
      </c>
      <c r="F199" s="33" t="str">
        <f>'Data from Waybill Query'!F199</f>
        <v>X</v>
      </c>
      <c r="G199" s="33" t="str">
        <f>'Data from Waybill Query'!G199</f>
        <v>X</v>
      </c>
      <c r="H199" s="104">
        <f>IF(ISNA(VLOOKUP($N199,'Data from Waybill Query'!$A:$M,8,FALSE)),0,VLOOKUP($N199,'Data from Waybill Query'!$A:$M,8,FALSE))</f>
        <v>86043</v>
      </c>
      <c r="I199" s="104">
        <f>IF(ISNA(VLOOKUP($N199,'Data from Waybill Query'!$A:$M,9,FALSE)),0,VLOOKUP($N199,'Data from Waybill Query'!$A:$M,9,FALSE))</f>
        <v>31324</v>
      </c>
      <c r="J199" s="104">
        <f>IF(ISNA(VLOOKUP($N199,'Data from Waybill Query'!$A:$M,10,FALSE)),0,VLOOKUP($N199,'Data from Waybill Query'!$A:$M,10,FALSE))</f>
        <v>48676</v>
      </c>
      <c r="K199" s="104">
        <f>IF(ISNA(VLOOKUP($N199,'Data from Waybill Query'!$A:$M,11,FALSE)),0,VLOOKUP($N199,'Data from Waybill Query'!$A:$M,11,FALSE))</f>
        <v>1923896</v>
      </c>
      <c r="L199" s="104">
        <f>IF(ISNA(VLOOKUP($N199,'Data from Waybill Query'!$A:$M,12,FALSE)),0,VLOOKUP($N199,'Data from Waybill Query'!$A:$M,12,FALSE))</f>
        <v>2963</v>
      </c>
      <c r="M199" s="104">
        <f>IF(ISNA(VLOOKUP($N199,'Data from Waybill Query'!$A:$M,13,FALSE)),0,VLOOKUP($N199,'Data from Waybill Query'!$A:$M,13,FALSE))</f>
        <v>2.9036269999999999E-2</v>
      </c>
      <c r="N199" s="104">
        <f t="shared" si="9"/>
        <v>1987400303</v>
      </c>
    </row>
    <row r="200" spans="1:14" x14ac:dyDescent="0.25">
      <c r="A200" s="104">
        <f t="shared" si="8"/>
        <v>198764</v>
      </c>
      <c r="B200" s="32">
        <f>'Data from Waybill Query'!B200</f>
        <v>1987</v>
      </c>
      <c r="C200" s="32" t="str">
        <f>IF('Data from Waybill Query'!C200="00","0",IF('Data from Waybill Query'!C200="01","1",IF('Data from Waybill Query'!C200="XX","2",'Data from Waybill Query'!C200)))</f>
        <v>99</v>
      </c>
      <c r="D200" s="33" t="str">
        <f>'Data from Waybill Query'!D200</f>
        <v>All Other</v>
      </c>
      <c r="E200" s="33" t="str">
        <f>'Data from Waybill Query'!E200</f>
        <v>S</v>
      </c>
      <c r="F200" s="33" t="str">
        <f>'Data from Waybill Query'!F200</f>
        <v>X</v>
      </c>
      <c r="G200" s="33" t="str">
        <f>'Data from Waybill Query'!G200</f>
        <v>X</v>
      </c>
      <c r="H200" s="104">
        <f>IF(ISNA(VLOOKUP($N200,'Data from Waybill Query'!$A:$M,8,FALSE)),0,VLOOKUP($N200,'Data from Waybill Query'!$A:$M,8,FALSE))</f>
        <v>66182</v>
      </c>
      <c r="I200" s="104">
        <f>IF(ISNA(VLOOKUP($N200,'Data from Waybill Query'!$A:$M,9,FALSE)),0,VLOOKUP($N200,'Data from Waybill Query'!$A:$M,9,FALSE))</f>
        <v>87078</v>
      </c>
      <c r="J200" s="104">
        <f>IF(ISNA(VLOOKUP($N200,'Data from Waybill Query'!$A:$M,10,FALSE)),0,VLOOKUP($N200,'Data from Waybill Query'!$A:$M,10,FALSE))</f>
        <v>22295</v>
      </c>
      <c r="K200" s="104">
        <f>IF(ISNA(VLOOKUP($N200,'Data from Waybill Query'!$A:$M,11,FALSE)),0,VLOOKUP($N200,'Data from Waybill Query'!$A:$M,11,FALSE))</f>
        <v>4647198</v>
      </c>
      <c r="L200" s="104">
        <f>IF(ISNA(VLOOKUP($N200,'Data from Waybill Query'!$A:$M,12,FALSE)),0,VLOOKUP($N200,'Data from Waybill Query'!$A:$M,12,FALSE))</f>
        <v>1147</v>
      </c>
      <c r="M200" s="104">
        <f>IF(ISNA(VLOOKUP($N200,'Data from Waybill Query'!$A:$M,13,FALSE)),0,VLOOKUP($N200,'Data from Waybill Query'!$A:$M,13,FALSE))</f>
        <v>5.7711129999999999E-2</v>
      </c>
      <c r="N200" s="104">
        <f t="shared" si="9"/>
        <v>1987990103</v>
      </c>
    </row>
    <row r="201" spans="1:14" x14ac:dyDescent="0.25">
      <c r="A201" s="104">
        <f t="shared" si="8"/>
        <v>198765</v>
      </c>
      <c r="B201" s="32">
        <f>'Data from Waybill Query'!B201</f>
        <v>1987</v>
      </c>
      <c r="C201" s="32" t="str">
        <f>IF('Data from Waybill Query'!C201="00","0",IF('Data from Waybill Query'!C201="01","1",IF('Data from Waybill Query'!C201="XX","2",'Data from Waybill Query'!C201)))</f>
        <v>99</v>
      </c>
      <c r="D201" s="33" t="str">
        <f>'Data from Waybill Query'!D201</f>
        <v>All Other</v>
      </c>
      <c r="E201" s="33" t="str">
        <f>'Data from Waybill Query'!E201</f>
        <v>M</v>
      </c>
      <c r="F201" s="33" t="str">
        <f>'Data from Waybill Query'!F201</f>
        <v>X</v>
      </c>
      <c r="G201" s="33" t="str">
        <f>'Data from Waybill Query'!G201</f>
        <v>X</v>
      </c>
      <c r="H201" s="104">
        <f>IF(ISNA(VLOOKUP($N201,'Data from Waybill Query'!$A:$M,8,FALSE)),0,VLOOKUP($N201,'Data from Waybill Query'!$A:$M,8,FALSE))</f>
        <v>88803</v>
      </c>
      <c r="I201" s="104">
        <f>IF(ISNA(VLOOKUP($N201,'Data from Waybill Query'!$A:$M,9,FALSE)),0,VLOOKUP($N201,'Data from Waybill Query'!$A:$M,9,FALSE))</f>
        <v>64312</v>
      </c>
      <c r="J201" s="104">
        <f>IF(ISNA(VLOOKUP($N201,'Data from Waybill Query'!$A:$M,10,FALSE)),0,VLOOKUP($N201,'Data from Waybill Query'!$A:$M,10,FALSE))</f>
        <v>49281</v>
      </c>
      <c r="K201" s="104">
        <f>IF(ISNA(VLOOKUP($N201,'Data from Waybill Query'!$A:$M,11,FALSE)),0,VLOOKUP($N201,'Data from Waybill Query'!$A:$M,11,FALSE))</f>
        <v>1394292</v>
      </c>
      <c r="L201" s="104">
        <f>IF(ISNA(VLOOKUP($N201,'Data from Waybill Query'!$A:$M,12,FALSE)),0,VLOOKUP($N201,'Data from Waybill Query'!$A:$M,12,FALSE))</f>
        <v>1063</v>
      </c>
      <c r="M201" s="104">
        <f>IF(ISNA(VLOOKUP($N201,'Data from Waybill Query'!$A:$M,13,FALSE)),0,VLOOKUP($N201,'Data from Waybill Query'!$A:$M,13,FALSE))</f>
        <v>8.3575940000000001E-2</v>
      </c>
      <c r="N201" s="104">
        <f t="shared" si="9"/>
        <v>1987990203</v>
      </c>
    </row>
    <row r="202" spans="1:14" x14ac:dyDescent="0.25">
      <c r="A202" s="104">
        <f t="shared" si="8"/>
        <v>198766</v>
      </c>
      <c r="B202" s="32">
        <f>'Data from Waybill Query'!B202</f>
        <v>1987</v>
      </c>
      <c r="C202" s="32" t="str">
        <f>IF('Data from Waybill Query'!C202="00","0",IF('Data from Waybill Query'!C202="01","1",IF('Data from Waybill Query'!C202="XX","2",'Data from Waybill Query'!C202)))</f>
        <v>99</v>
      </c>
      <c r="D202" s="33" t="str">
        <f>'Data from Waybill Query'!D202</f>
        <v>All Other</v>
      </c>
      <c r="E202" s="33" t="str">
        <f>'Data from Waybill Query'!E202</f>
        <v>L</v>
      </c>
      <c r="F202" s="33" t="str">
        <f>'Data from Waybill Query'!F202</f>
        <v>X</v>
      </c>
      <c r="G202" s="33" t="str">
        <f>'Data from Waybill Query'!G202</f>
        <v>X</v>
      </c>
      <c r="H202" s="104">
        <f>IF(ISNA(VLOOKUP($N202,'Data from Waybill Query'!$A:$M,8,FALSE)),0,VLOOKUP($N202,'Data from Waybill Query'!$A:$M,8,FALSE))</f>
        <v>176768</v>
      </c>
      <c r="I202" s="104">
        <f>IF(ISNA(VLOOKUP($N202,'Data from Waybill Query'!$A:$M,9,FALSE)),0,VLOOKUP($N202,'Data from Waybill Query'!$A:$M,9,FALSE))</f>
        <v>75490</v>
      </c>
      <c r="J202" s="104">
        <f>IF(ISNA(VLOOKUP($N202,'Data from Waybill Query'!$A:$M,10,FALSE)),0,VLOOKUP($N202,'Data from Waybill Query'!$A:$M,10,FALSE))</f>
        <v>145596</v>
      </c>
      <c r="K202" s="104">
        <f>IF(ISNA(VLOOKUP($N202,'Data from Waybill Query'!$A:$M,11,FALSE)),0,VLOOKUP($N202,'Data from Waybill Query'!$A:$M,11,FALSE))</f>
        <v>1726704</v>
      </c>
      <c r="L202" s="104">
        <f>IF(ISNA(VLOOKUP($N202,'Data from Waybill Query'!$A:$M,12,FALSE)),0,VLOOKUP($N202,'Data from Waybill Query'!$A:$M,12,FALSE))</f>
        <v>3223</v>
      </c>
      <c r="M202" s="104">
        <f>IF(ISNA(VLOOKUP($N202,'Data from Waybill Query'!$A:$M,13,FALSE)),0,VLOOKUP($N202,'Data from Waybill Query'!$A:$M,13,FALSE))</f>
        <v>5.4847180000000002E-2</v>
      </c>
      <c r="N202" s="104">
        <f t="shared" si="9"/>
        <v>1987990303</v>
      </c>
    </row>
    <row r="203" spans="1:14" x14ac:dyDescent="0.25">
      <c r="A203" s="104">
        <f t="shared" si="8"/>
        <v>198800</v>
      </c>
      <c r="B203" s="32">
        <f>'Data from Waybill Query'!B203</f>
        <v>1988</v>
      </c>
      <c r="C203" s="32" t="str">
        <f>IF('Data from Waybill Query'!C203="00","0",IF('Data from Waybill Query'!C203="01","1",IF('Data from Waybill Query'!C203="XX","2",'Data from Waybill Query'!C203)))</f>
        <v>0</v>
      </c>
      <c r="D203" s="33" t="str">
        <f>'Data from Waybill Query'!D203</f>
        <v>Intermodal</v>
      </c>
      <c r="E203" s="33" t="str">
        <f>'Data from Waybill Query'!E203</f>
        <v>S</v>
      </c>
      <c r="F203" s="33" t="str">
        <f>'Data from Waybill Query'!F203</f>
        <v>X</v>
      </c>
      <c r="G203" s="33" t="str">
        <f>'Data from Waybill Query'!G203</f>
        <v>X</v>
      </c>
      <c r="H203" s="104">
        <f>IF(ISNA(VLOOKUP($N203,'Data from Waybill Query'!$A:$M,8,FALSE)),0,VLOOKUP($N203,'Data from Waybill Query'!$A:$M,8,FALSE))</f>
        <v>429985</v>
      </c>
      <c r="I203" s="104">
        <f>IF(ISNA(VLOOKUP($N203,'Data from Waybill Query'!$A:$M,9,FALSE)),0,VLOOKUP($N203,'Data from Waybill Query'!$A:$M,9,FALSE))</f>
        <v>1353089</v>
      </c>
      <c r="J203" s="104">
        <f>IF(ISNA(VLOOKUP($N203,'Data from Waybill Query'!$A:$M,10,FALSE)),0,VLOOKUP($N203,'Data from Waybill Query'!$A:$M,10,FALSE))</f>
        <v>421146</v>
      </c>
      <c r="K203" s="104">
        <f>IF(ISNA(VLOOKUP($N203,'Data from Waybill Query'!$A:$M,11,FALSE)),0,VLOOKUP($N203,'Data from Waybill Query'!$A:$M,11,FALSE))</f>
        <v>37108945</v>
      </c>
      <c r="L203" s="104">
        <f>IF(ISNA(VLOOKUP($N203,'Data from Waybill Query'!$A:$M,12,FALSE)),0,VLOOKUP($N203,'Data from Waybill Query'!$A:$M,12,FALSE))</f>
        <v>8982</v>
      </c>
      <c r="M203" s="104">
        <f>IF(ISNA(VLOOKUP($N203,'Data from Waybill Query'!$A:$M,13,FALSE)),0,VLOOKUP($N203,'Data from Waybill Query'!$A:$M,13,FALSE))</f>
        <v>4.7874390000000003E-2</v>
      </c>
      <c r="N203" s="104">
        <f t="shared" si="9"/>
        <v>1988000103</v>
      </c>
    </row>
    <row r="204" spans="1:14" x14ac:dyDescent="0.25">
      <c r="A204" s="104">
        <f t="shared" si="8"/>
        <v>198801</v>
      </c>
      <c r="B204" s="32">
        <f>'Data from Waybill Query'!B204</f>
        <v>1988</v>
      </c>
      <c r="C204" s="32" t="str">
        <f>IF('Data from Waybill Query'!C204="00","0",IF('Data from Waybill Query'!C204="01","1",IF('Data from Waybill Query'!C204="XX","2",'Data from Waybill Query'!C204)))</f>
        <v>0</v>
      </c>
      <c r="D204" s="33" t="str">
        <f>'Data from Waybill Query'!D204</f>
        <v>Intermodal</v>
      </c>
      <c r="E204" s="33" t="str">
        <f>'Data from Waybill Query'!E204</f>
        <v>M</v>
      </c>
      <c r="F204" s="33" t="str">
        <f>'Data from Waybill Query'!F204</f>
        <v>X</v>
      </c>
      <c r="G204" s="33" t="str">
        <f>'Data from Waybill Query'!G204</f>
        <v>X</v>
      </c>
      <c r="H204" s="104">
        <f>IF(ISNA(VLOOKUP($N204,'Data from Waybill Query'!$A:$M,8,FALSE)),0,VLOOKUP($N204,'Data from Waybill Query'!$A:$M,8,FALSE))</f>
        <v>1041782</v>
      </c>
      <c r="I204" s="104">
        <f>IF(ISNA(VLOOKUP($N204,'Data from Waybill Query'!$A:$M,9,FALSE)),0,VLOOKUP($N204,'Data from Waybill Query'!$A:$M,9,FALSE))</f>
        <v>1818932</v>
      </c>
      <c r="J204" s="104">
        <f>IF(ISNA(VLOOKUP($N204,'Data from Waybill Query'!$A:$M,10,FALSE)),0,VLOOKUP($N204,'Data from Waybill Query'!$A:$M,10,FALSE))</f>
        <v>1423425</v>
      </c>
      <c r="K204" s="104">
        <f>IF(ISNA(VLOOKUP($N204,'Data from Waybill Query'!$A:$M,11,FALSE)),0,VLOOKUP($N204,'Data from Waybill Query'!$A:$M,11,FALSE))</f>
        <v>32900057</v>
      </c>
      <c r="L204" s="104">
        <f>IF(ISNA(VLOOKUP($N204,'Data from Waybill Query'!$A:$M,12,FALSE)),0,VLOOKUP($N204,'Data from Waybill Query'!$A:$M,12,FALSE))</f>
        <v>25528</v>
      </c>
      <c r="M204" s="104">
        <f>IF(ISNA(VLOOKUP($N204,'Data from Waybill Query'!$A:$M,13,FALSE)),0,VLOOKUP($N204,'Data from Waybill Query'!$A:$M,13,FALSE))</f>
        <v>4.0809430000000001E-2</v>
      </c>
      <c r="N204" s="104">
        <f t="shared" si="9"/>
        <v>1988000203</v>
      </c>
    </row>
    <row r="205" spans="1:14" x14ac:dyDescent="0.25">
      <c r="A205" s="104">
        <f t="shared" si="8"/>
        <v>198802</v>
      </c>
      <c r="B205" s="32">
        <f>'Data from Waybill Query'!B205</f>
        <v>1988</v>
      </c>
      <c r="C205" s="32" t="str">
        <f>IF('Data from Waybill Query'!C205="00","0",IF('Data from Waybill Query'!C205="01","1",IF('Data from Waybill Query'!C205="XX","2",'Data from Waybill Query'!C205)))</f>
        <v>0</v>
      </c>
      <c r="D205" s="33" t="str">
        <f>'Data from Waybill Query'!D205</f>
        <v>Intermodal</v>
      </c>
      <c r="E205" s="33" t="str">
        <f>'Data from Waybill Query'!E205</f>
        <v>L</v>
      </c>
      <c r="F205" s="33" t="str">
        <f>'Data from Waybill Query'!F205</f>
        <v>X</v>
      </c>
      <c r="G205" s="33" t="str">
        <f>'Data from Waybill Query'!G205</f>
        <v>X</v>
      </c>
      <c r="H205" s="104">
        <f>IF(ISNA(VLOOKUP($N205,'Data from Waybill Query'!$A:$M,8,FALSE)),0,VLOOKUP($N205,'Data from Waybill Query'!$A:$M,8,FALSE))</f>
        <v>768511</v>
      </c>
      <c r="I205" s="104">
        <f>IF(ISNA(VLOOKUP($N205,'Data from Waybill Query'!$A:$M,9,FALSE)),0,VLOOKUP($N205,'Data from Waybill Query'!$A:$M,9,FALSE))</f>
        <v>856286</v>
      </c>
      <c r="J205" s="104">
        <f>IF(ISNA(VLOOKUP($N205,'Data from Waybill Query'!$A:$M,10,FALSE)),0,VLOOKUP($N205,'Data from Waybill Query'!$A:$M,10,FALSE))</f>
        <v>1003475</v>
      </c>
      <c r="K205" s="104">
        <f>IF(ISNA(VLOOKUP($N205,'Data from Waybill Query'!$A:$M,11,FALSE)),0,VLOOKUP($N205,'Data from Waybill Query'!$A:$M,11,FALSE))</f>
        <v>17543309</v>
      </c>
      <c r="L205" s="104">
        <f>IF(ISNA(VLOOKUP($N205,'Data from Waybill Query'!$A:$M,12,FALSE)),0,VLOOKUP($N205,'Data from Waybill Query'!$A:$M,12,FALSE))</f>
        <v>20747</v>
      </c>
      <c r="M205" s="104">
        <f>IF(ISNA(VLOOKUP($N205,'Data from Waybill Query'!$A:$M,13,FALSE)),0,VLOOKUP($N205,'Data from Waybill Query'!$A:$M,13,FALSE))</f>
        <v>3.7042199999999997E-2</v>
      </c>
      <c r="N205" s="104">
        <f t="shared" si="9"/>
        <v>1988000303</v>
      </c>
    </row>
    <row r="206" spans="1:14" x14ac:dyDescent="0.25">
      <c r="A206" s="104">
        <f t="shared" si="8"/>
        <v>198803</v>
      </c>
      <c r="B206" s="32">
        <f>'Data from Waybill Query'!B206</f>
        <v>1988</v>
      </c>
      <c r="C206" s="32" t="str">
        <f>IF('Data from Waybill Query'!C206="00","0",IF('Data from Waybill Query'!C206="01","1",IF('Data from Waybill Query'!C206="XX","2",'Data from Waybill Query'!C206)))</f>
        <v>0</v>
      </c>
      <c r="D206" s="33" t="str">
        <f>'Data from Waybill Query'!D206</f>
        <v>Intermodal</v>
      </c>
      <c r="E206" s="33" t="str">
        <f>'Data from Waybill Query'!E206</f>
        <v>VL</v>
      </c>
      <c r="F206" s="33" t="str">
        <f>'Data from Waybill Query'!F206</f>
        <v>X</v>
      </c>
      <c r="G206" s="33" t="str">
        <f>'Data from Waybill Query'!G206</f>
        <v>X</v>
      </c>
      <c r="H206" s="104">
        <f>IF(ISNA(VLOOKUP($N206,'Data from Waybill Query'!$A:$M,8,FALSE)),0,VLOOKUP($N206,'Data from Waybill Query'!$A:$M,8,FALSE))</f>
        <v>2622410</v>
      </c>
      <c r="I206" s="104">
        <f>IF(ISNA(VLOOKUP($N206,'Data from Waybill Query'!$A:$M,9,FALSE)),0,VLOOKUP($N206,'Data from Waybill Query'!$A:$M,9,FALSE))</f>
        <v>1659920</v>
      </c>
      <c r="J206" s="104">
        <f>IF(ISNA(VLOOKUP($N206,'Data from Waybill Query'!$A:$M,10,FALSE)),0,VLOOKUP($N206,'Data from Waybill Query'!$A:$M,10,FALSE))</f>
        <v>3791828</v>
      </c>
      <c r="K206" s="104">
        <f>IF(ISNA(VLOOKUP($N206,'Data from Waybill Query'!$A:$M,11,FALSE)),0,VLOOKUP($N206,'Data from Waybill Query'!$A:$M,11,FALSE))</f>
        <v>40420272</v>
      </c>
      <c r="L206" s="104">
        <f>IF(ISNA(VLOOKUP($N206,'Data from Waybill Query'!$A:$M,12,FALSE)),0,VLOOKUP($N206,'Data from Waybill Query'!$A:$M,12,FALSE))</f>
        <v>92712</v>
      </c>
      <c r="M206" s="104">
        <f>IF(ISNA(VLOOKUP($N206,'Data from Waybill Query'!$A:$M,13,FALSE)),0,VLOOKUP($N206,'Data from Waybill Query'!$A:$M,13,FALSE))</f>
        <v>2.828551E-2</v>
      </c>
      <c r="N206" s="104">
        <f t="shared" si="9"/>
        <v>1988000403</v>
      </c>
    </row>
    <row r="207" spans="1:14" x14ac:dyDescent="0.25">
      <c r="A207" s="104">
        <f t="shared" si="8"/>
        <v>198804</v>
      </c>
      <c r="B207" s="32">
        <f>'Data from Waybill Query'!B207</f>
        <v>1988</v>
      </c>
      <c r="C207" s="32" t="str">
        <f>IF('Data from Waybill Query'!C207="00","0",IF('Data from Waybill Query'!C207="01","1",IF('Data from Waybill Query'!C207="XX","2",'Data from Waybill Query'!C207)))</f>
        <v>1</v>
      </c>
      <c r="D207" s="33" t="str">
        <f>'Data from Waybill Query'!D207</f>
        <v>Farm Products (not Grain)</v>
      </c>
      <c r="E207" s="33" t="str">
        <f>'Data from Waybill Query'!E207</f>
        <v>X</v>
      </c>
      <c r="F207" s="33" t="str">
        <f>'Data from Waybill Query'!F207</f>
        <v>X</v>
      </c>
      <c r="G207" s="33" t="str">
        <f>'Data from Waybill Query'!G207</f>
        <v>X</v>
      </c>
      <c r="H207" s="104">
        <f>IF(ISNA(VLOOKUP($N207,'Data from Waybill Query'!$A:$M,8,FALSE)),0,VLOOKUP($N207,'Data from Waybill Query'!$A:$M,8,FALSE))</f>
        <v>201576</v>
      </c>
      <c r="I207" s="104">
        <f>IF(ISNA(VLOOKUP($N207,'Data from Waybill Query'!$A:$M,9,FALSE)),0,VLOOKUP($N207,'Data from Waybill Query'!$A:$M,9,FALSE))</f>
        <v>133432</v>
      </c>
      <c r="J207" s="104">
        <f>IF(ISNA(VLOOKUP($N207,'Data from Waybill Query'!$A:$M,10,FALSE)),0,VLOOKUP($N207,'Data from Waybill Query'!$A:$M,10,FALSE))</f>
        <v>123801</v>
      </c>
      <c r="K207" s="104">
        <f>IF(ISNA(VLOOKUP($N207,'Data from Waybill Query'!$A:$M,11,FALSE)),0,VLOOKUP($N207,'Data from Waybill Query'!$A:$M,11,FALSE))</f>
        <v>6959462</v>
      </c>
      <c r="L207" s="104">
        <f>IF(ISNA(VLOOKUP($N207,'Data from Waybill Query'!$A:$M,12,FALSE)),0,VLOOKUP($N207,'Data from Waybill Query'!$A:$M,12,FALSE))</f>
        <v>6934</v>
      </c>
      <c r="M207" s="104">
        <f>IF(ISNA(VLOOKUP($N207,'Data from Waybill Query'!$A:$M,13,FALSE)),0,VLOOKUP($N207,'Data from Waybill Query'!$A:$M,13,FALSE))</f>
        <v>2.9071219999999998E-2</v>
      </c>
      <c r="N207" s="104">
        <f t="shared" si="9"/>
        <v>1988010403</v>
      </c>
    </row>
    <row r="208" spans="1:14" x14ac:dyDescent="0.25">
      <c r="A208" s="104">
        <f t="shared" si="8"/>
        <v>198805</v>
      </c>
      <c r="B208" s="32">
        <f>'Data from Waybill Query'!B208</f>
        <v>1988</v>
      </c>
      <c r="C208" s="32" t="str">
        <f>IF('Data from Waybill Query'!C208="00","0",IF('Data from Waybill Query'!C208="01","1",IF('Data from Waybill Query'!C208="XX","2",'Data from Waybill Query'!C208)))</f>
        <v>2</v>
      </c>
      <c r="D208" s="33" t="str">
        <f>'Data from Waybill Query'!D208</f>
        <v>Grain</v>
      </c>
      <c r="E208" s="33" t="str">
        <f>'Data from Waybill Query'!E208</f>
        <v>S</v>
      </c>
      <c r="F208" s="33" t="str">
        <f>'Data from Waybill Query'!F208</f>
        <v>R</v>
      </c>
      <c r="G208" s="33" t="str">
        <f>'Data from Waybill Query'!G208</f>
        <v>S</v>
      </c>
      <c r="H208" s="104">
        <f>IF(ISNA(VLOOKUP($N208,'Data from Waybill Query'!$A:$M,8,FALSE)),0,VLOOKUP($N208,'Data from Waybill Query'!$A:$M,8,FALSE))</f>
        <v>191735</v>
      </c>
      <c r="I208" s="104">
        <f>IF(ISNA(VLOOKUP($N208,'Data from Waybill Query'!$A:$M,9,FALSE)),0,VLOOKUP($N208,'Data from Waybill Query'!$A:$M,9,FALSE))</f>
        <v>226408</v>
      </c>
      <c r="J208" s="104">
        <f>IF(ISNA(VLOOKUP($N208,'Data from Waybill Query'!$A:$M,10,FALSE)),0,VLOOKUP($N208,'Data from Waybill Query'!$A:$M,10,FALSE))</f>
        <v>49506</v>
      </c>
      <c r="K208" s="104">
        <f>IF(ISNA(VLOOKUP($N208,'Data from Waybill Query'!$A:$M,11,FALSE)),0,VLOOKUP($N208,'Data from Waybill Query'!$A:$M,11,FALSE))</f>
        <v>20586616</v>
      </c>
      <c r="L208" s="104">
        <f>IF(ISNA(VLOOKUP($N208,'Data from Waybill Query'!$A:$M,12,FALSE)),0,VLOOKUP($N208,'Data from Waybill Query'!$A:$M,12,FALSE))</f>
        <v>4622</v>
      </c>
      <c r="M208" s="104">
        <f>IF(ISNA(VLOOKUP($N208,'Data from Waybill Query'!$A:$M,13,FALSE)),0,VLOOKUP($N208,'Data from Waybill Query'!$A:$M,13,FALSE))</f>
        <v>4.1484199999999999E-2</v>
      </c>
      <c r="N208" s="104">
        <f t="shared" si="9"/>
        <v>1988020101</v>
      </c>
    </row>
    <row r="209" spans="1:14" x14ac:dyDescent="0.25">
      <c r="A209" s="104">
        <f t="shared" si="8"/>
        <v>198806</v>
      </c>
      <c r="B209" s="32">
        <f>'Data from Waybill Query'!B209</f>
        <v>1988</v>
      </c>
      <c r="C209" s="32" t="str">
        <f>IF('Data from Waybill Query'!C209="00","0",IF('Data from Waybill Query'!C209="01","1",IF('Data from Waybill Query'!C209="XX","2",'Data from Waybill Query'!C209)))</f>
        <v>2</v>
      </c>
      <c r="D209" s="33" t="str">
        <f>'Data from Waybill Query'!D209</f>
        <v>Grain</v>
      </c>
      <c r="E209" s="33" t="str">
        <f>'Data from Waybill Query'!E209</f>
        <v>S</v>
      </c>
      <c r="F209" s="33" t="str">
        <f>'Data from Waybill Query'!F209</f>
        <v>R</v>
      </c>
      <c r="G209" s="33" t="str">
        <f>'Data from Waybill Query'!G209</f>
        <v>M</v>
      </c>
      <c r="H209" s="104">
        <f>IF(ISNA(VLOOKUP($N209,'Data from Waybill Query'!$A:$M,8,FALSE)),0,VLOOKUP($N209,'Data from Waybill Query'!$A:$M,8,FALSE))</f>
        <v>230973</v>
      </c>
      <c r="I209" s="104">
        <f>IF(ISNA(VLOOKUP($N209,'Data from Waybill Query'!$A:$M,9,FALSE)),0,VLOOKUP($N209,'Data from Waybill Query'!$A:$M,9,FALSE))</f>
        <v>298278</v>
      </c>
      <c r="J209" s="104">
        <f>IF(ISNA(VLOOKUP($N209,'Data from Waybill Query'!$A:$M,10,FALSE)),0,VLOOKUP($N209,'Data from Waybill Query'!$A:$M,10,FALSE))</f>
        <v>75414</v>
      </c>
      <c r="K209" s="104">
        <f>IF(ISNA(VLOOKUP($N209,'Data from Waybill Query'!$A:$M,11,FALSE)),0,VLOOKUP($N209,'Data from Waybill Query'!$A:$M,11,FALSE))</f>
        <v>28266077</v>
      </c>
      <c r="L209" s="104">
        <f>IF(ISNA(VLOOKUP($N209,'Data from Waybill Query'!$A:$M,12,FALSE)),0,VLOOKUP($N209,'Data from Waybill Query'!$A:$M,12,FALSE))</f>
        <v>7239</v>
      </c>
      <c r="M209" s="104">
        <f>IF(ISNA(VLOOKUP($N209,'Data from Waybill Query'!$A:$M,13,FALSE)),0,VLOOKUP($N209,'Data from Waybill Query'!$A:$M,13,FALSE))</f>
        <v>3.1905740000000002E-2</v>
      </c>
      <c r="N209" s="104">
        <f t="shared" si="9"/>
        <v>1988020102</v>
      </c>
    </row>
    <row r="210" spans="1:14" x14ac:dyDescent="0.25">
      <c r="A210" s="104">
        <f t="shared" si="8"/>
        <v>198807</v>
      </c>
      <c r="B210" s="32">
        <f>'Data from Waybill Query'!B210</f>
        <v>1988</v>
      </c>
      <c r="C210" s="32" t="str">
        <f>IF('Data from Waybill Query'!C210="00","0",IF('Data from Waybill Query'!C210="01","1",IF('Data from Waybill Query'!C210="XX","2",'Data from Waybill Query'!C210)))</f>
        <v>2</v>
      </c>
      <c r="D210" s="33" t="str">
        <f>'Data from Waybill Query'!D210</f>
        <v>Grain</v>
      </c>
      <c r="E210" s="33" t="str">
        <f>'Data from Waybill Query'!E210</f>
        <v>S</v>
      </c>
      <c r="F210" s="33" t="str">
        <f>'Data from Waybill Query'!F210</f>
        <v>R</v>
      </c>
      <c r="G210" s="33" t="str">
        <f>'Data from Waybill Query'!G210</f>
        <v>U</v>
      </c>
      <c r="H210" s="104">
        <f>IF(ISNA(VLOOKUP($N210,'Data from Waybill Query'!$A:$M,8,FALSE)),0,VLOOKUP($N210,'Data from Waybill Query'!$A:$M,8,FALSE))</f>
        <v>99006</v>
      </c>
      <c r="I210" s="104">
        <f>IF(ISNA(VLOOKUP($N210,'Data from Waybill Query'!$A:$M,9,FALSE)),0,VLOOKUP($N210,'Data from Waybill Query'!$A:$M,9,FALSE))</f>
        <v>157905</v>
      </c>
      <c r="J210" s="104">
        <f>IF(ISNA(VLOOKUP($N210,'Data from Waybill Query'!$A:$M,10,FALSE)),0,VLOOKUP($N210,'Data from Waybill Query'!$A:$M,10,FALSE))</f>
        <v>41357</v>
      </c>
      <c r="K210" s="104">
        <f>IF(ISNA(VLOOKUP($N210,'Data from Waybill Query'!$A:$M,11,FALSE)),0,VLOOKUP($N210,'Data from Waybill Query'!$A:$M,11,FALSE))</f>
        <v>15322019</v>
      </c>
      <c r="L210" s="104">
        <f>IF(ISNA(VLOOKUP($N210,'Data from Waybill Query'!$A:$M,12,FALSE)),0,VLOOKUP($N210,'Data from Waybill Query'!$A:$M,12,FALSE))</f>
        <v>4028</v>
      </c>
      <c r="M210" s="104">
        <f>IF(ISNA(VLOOKUP($N210,'Data from Waybill Query'!$A:$M,13,FALSE)),0,VLOOKUP($N210,'Data from Waybill Query'!$A:$M,13,FALSE))</f>
        <v>2.4578099999999999E-2</v>
      </c>
      <c r="N210" s="104">
        <f t="shared" si="9"/>
        <v>1988020103</v>
      </c>
    </row>
    <row r="211" spans="1:14" x14ac:dyDescent="0.25">
      <c r="A211" s="104">
        <f t="shared" si="8"/>
        <v>198808</v>
      </c>
      <c r="B211" s="32">
        <f>'Data from Waybill Query'!B211</f>
        <v>1988</v>
      </c>
      <c r="C211" s="32" t="str">
        <f>IF('Data from Waybill Query'!C211="00","0",IF('Data from Waybill Query'!C211="01","1",IF('Data from Waybill Query'!C211="XX","2",'Data from Waybill Query'!C211)))</f>
        <v>2</v>
      </c>
      <c r="D211" s="33" t="str">
        <f>'Data from Waybill Query'!D211</f>
        <v>Grain</v>
      </c>
      <c r="E211" s="33" t="str">
        <f>'Data from Waybill Query'!E211</f>
        <v>S</v>
      </c>
      <c r="F211" s="33" t="str">
        <f>'Data from Waybill Query'!F211</f>
        <v>P</v>
      </c>
      <c r="G211" s="33" t="str">
        <f>'Data from Waybill Query'!G211</f>
        <v>S</v>
      </c>
      <c r="H211" s="104">
        <f>IF(ISNA(VLOOKUP($N211,'Data from Waybill Query'!$A:$M,8,FALSE)),0,VLOOKUP($N211,'Data from Waybill Query'!$A:$M,8,FALSE))</f>
        <v>67683</v>
      </c>
      <c r="I211" s="104">
        <f>IF(ISNA(VLOOKUP($N211,'Data from Waybill Query'!$A:$M,9,FALSE)),0,VLOOKUP($N211,'Data from Waybill Query'!$A:$M,9,FALSE))</f>
        <v>70140</v>
      </c>
      <c r="J211" s="104">
        <f>IF(ISNA(VLOOKUP($N211,'Data from Waybill Query'!$A:$M,10,FALSE)),0,VLOOKUP($N211,'Data from Waybill Query'!$A:$M,10,FALSE))</f>
        <v>17233</v>
      </c>
      <c r="K211" s="104">
        <f>IF(ISNA(VLOOKUP($N211,'Data from Waybill Query'!$A:$M,11,FALSE)),0,VLOOKUP($N211,'Data from Waybill Query'!$A:$M,11,FALSE))</f>
        <v>6662004</v>
      </c>
      <c r="L211" s="104">
        <f>IF(ISNA(VLOOKUP($N211,'Data from Waybill Query'!$A:$M,12,FALSE)),0,VLOOKUP($N211,'Data from Waybill Query'!$A:$M,12,FALSE))</f>
        <v>1637</v>
      </c>
      <c r="M211" s="104">
        <f>IF(ISNA(VLOOKUP($N211,'Data from Waybill Query'!$A:$M,13,FALSE)),0,VLOOKUP($N211,'Data from Waybill Query'!$A:$M,13,FALSE))</f>
        <v>4.1338060000000003E-2</v>
      </c>
      <c r="N211" s="104">
        <f t="shared" si="9"/>
        <v>1988020111</v>
      </c>
    </row>
    <row r="212" spans="1:14" x14ac:dyDescent="0.25">
      <c r="A212" s="104">
        <f t="shared" si="8"/>
        <v>198809</v>
      </c>
      <c r="B212" s="32">
        <f>'Data from Waybill Query'!B212</f>
        <v>1988</v>
      </c>
      <c r="C212" s="32" t="str">
        <f>IF('Data from Waybill Query'!C212="00","0",IF('Data from Waybill Query'!C212="01","1",IF('Data from Waybill Query'!C212="XX","2",'Data from Waybill Query'!C212)))</f>
        <v>2</v>
      </c>
      <c r="D212" s="33" t="str">
        <f>'Data from Waybill Query'!D212</f>
        <v>Grain</v>
      </c>
      <c r="E212" s="33" t="str">
        <f>'Data from Waybill Query'!E212</f>
        <v>S</v>
      </c>
      <c r="F212" s="33" t="str">
        <f>'Data from Waybill Query'!F212</f>
        <v>P</v>
      </c>
      <c r="G212" s="33" t="str">
        <f>'Data from Waybill Query'!G212</f>
        <v>M</v>
      </c>
      <c r="H212" s="104">
        <f>IF(ISNA(VLOOKUP($N212,'Data from Waybill Query'!$A:$M,8,FALSE)),0,VLOOKUP($N212,'Data from Waybill Query'!$A:$M,8,FALSE))</f>
        <v>74146</v>
      </c>
      <c r="I212" s="104">
        <f>IF(ISNA(VLOOKUP($N212,'Data from Waybill Query'!$A:$M,9,FALSE)),0,VLOOKUP($N212,'Data from Waybill Query'!$A:$M,9,FALSE))</f>
        <v>93585</v>
      </c>
      <c r="J212" s="104">
        <f>IF(ISNA(VLOOKUP($N212,'Data from Waybill Query'!$A:$M,10,FALSE)),0,VLOOKUP($N212,'Data from Waybill Query'!$A:$M,10,FALSE))</f>
        <v>26454</v>
      </c>
      <c r="K212" s="104">
        <f>IF(ISNA(VLOOKUP($N212,'Data from Waybill Query'!$A:$M,11,FALSE)),0,VLOOKUP($N212,'Data from Waybill Query'!$A:$M,11,FALSE))</f>
        <v>8875871</v>
      </c>
      <c r="L212" s="104">
        <f>IF(ISNA(VLOOKUP($N212,'Data from Waybill Query'!$A:$M,12,FALSE)),0,VLOOKUP($N212,'Data from Waybill Query'!$A:$M,12,FALSE))</f>
        <v>2535</v>
      </c>
      <c r="M212" s="104">
        <f>IF(ISNA(VLOOKUP($N212,'Data from Waybill Query'!$A:$M,13,FALSE)),0,VLOOKUP($N212,'Data from Waybill Query'!$A:$M,13,FALSE))</f>
        <v>2.9243430000000001E-2</v>
      </c>
      <c r="N212" s="104">
        <f t="shared" si="9"/>
        <v>1988020112</v>
      </c>
    </row>
    <row r="213" spans="1:14" x14ac:dyDescent="0.25">
      <c r="A213" s="104">
        <f t="shared" si="8"/>
        <v>198810</v>
      </c>
      <c r="B213" s="32">
        <f>'Data from Waybill Query'!B213</f>
        <v>1988</v>
      </c>
      <c r="C213" s="32" t="str">
        <f>IF('Data from Waybill Query'!C213="00","0",IF('Data from Waybill Query'!C213="01","1",IF('Data from Waybill Query'!C213="XX","2",'Data from Waybill Query'!C213)))</f>
        <v>2</v>
      </c>
      <c r="D213" s="33" t="str">
        <f>'Data from Waybill Query'!D213</f>
        <v>Grain</v>
      </c>
      <c r="E213" s="33" t="str">
        <f>'Data from Waybill Query'!E213</f>
        <v>S</v>
      </c>
      <c r="F213" s="33" t="str">
        <f>'Data from Waybill Query'!F213</f>
        <v>P</v>
      </c>
      <c r="G213" s="33" t="str">
        <f>'Data from Waybill Query'!G213</f>
        <v>U</v>
      </c>
      <c r="H213" s="104">
        <f>IF(ISNA(VLOOKUP($N213,'Data from Waybill Query'!$A:$M,8,FALSE)),0,VLOOKUP($N213,'Data from Waybill Query'!$A:$M,8,FALSE))</f>
        <v>30771</v>
      </c>
      <c r="I213" s="104">
        <f>IF(ISNA(VLOOKUP($N213,'Data from Waybill Query'!$A:$M,9,FALSE)),0,VLOOKUP($N213,'Data from Waybill Query'!$A:$M,9,FALSE))</f>
        <v>60318</v>
      </c>
      <c r="J213" s="104">
        <f>IF(ISNA(VLOOKUP($N213,'Data from Waybill Query'!$A:$M,10,FALSE)),0,VLOOKUP($N213,'Data from Waybill Query'!$A:$M,10,FALSE))</f>
        <v>18879</v>
      </c>
      <c r="K213" s="104">
        <f>IF(ISNA(VLOOKUP($N213,'Data from Waybill Query'!$A:$M,11,FALSE)),0,VLOOKUP($N213,'Data from Waybill Query'!$A:$M,11,FALSE))</f>
        <v>5634029</v>
      </c>
      <c r="L213" s="104">
        <f>IF(ISNA(VLOOKUP($N213,'Data from Waybill Query'!$A:$M,12,FALSE)),0,VLOOKUP($N213,'Data from Waybill Query'!$A:$M,12,FALSE))</f>
        <v>1813</v>
      </c>
      <c r="M213" s="104">
        <f>IF(ISNA(VLOOKUP($N213,'Data from Waybill Query'!$A:$M,13,FALSE)),0,VLOOKUP($N213,'Data from Waybill Query'!$A:$M,13,FALSE))</f>
        <v>1.697075E-2</v>
      </c>
      <c r="N213" s="104">
        <f t="shared" si="9"/>
        <v>1988020113</v>
      </c>
    </row>
    <row r="214" spans="1:14" x14ac:dyDescent="0.25">
      <c r="A214" s="104">
        <f t="shared" si="8"/>
        <v>198811</v>
      </c>
      <c r="B214" s="32">
        <f>'Data from Waybill Query'!B214</f>
        <v>1988</v>
      </c>
      <c r="C214" s="32" t="str">
        <f>IF('Data from Waybill Query'!C214="00","0",IF('Data from Waybill Query'!C214="01","1",IF('Data from Waybill Query'!C214="XX","2",'Data from Waybill Query'!C214)))</f>
        <v>2</v>
      </c>
      <c r="D214" s="33" t="str">
        <f>'Data from Waybill Query'!D214</f>
        <v>Grain</v>
      </c>
      <c r="E214" s="33" t="str">
        <f>'Data from Waybill Query'!E214</f>
        <v>M</v>
      </c>
      <c r="F214" s="33" t="str">
        <f>'Data from Waybill Query'!F214</f>
        <v>R</v>
      </c>
      <c r="G214" s="33" t="str">
        <f>'Data from Waybill Query'!G214</f>
        <v>S</v>
      </c>
      <c r="H214" s="104">
        <f>IF(ISNA(VLOOKUP($N214,'Data from Waybill Query'!$A:$M,8,FALSE)),0,VLOOKUP($N214,'Data from Waybill Query'!$A:$M,8,FALSE))</f>
        <v>118230</v>
      </c>
      <c r="I214" s="104">
        <f>IF(ISNA(VLOOKUP($N214,'Data from Waybill Query'!$A:$M,9,FALSE)),0,VLOOKUP($N214,'Data from Waybill Query'!$A:$M,9,FALSE))</f>
        <v>70496</v>
      </c>
      <c r="J214" s="104">
        <f>IF(ISNA(VLOOKUP($N214,'Data from Waybill Query'!$A:$M,10,FALSE)),0,VLOOKUP($N214,'Data from Waybill Query'!$A:$M,10,FALSE))</f>
        <v>49634</v>
      </c>
      <c r="K214" s="104">
        <f>IF(ISNA(VLOOKUP($N214,'Data from Waybill Query'!$A:$M,11,FALSE)),0,VLOOKUP($N214,'Data from Waybill Query'!$A:$M,11,FALSE))</f>
        <v>6619492</v>
      </c>
      <c r="L214" s="104">
        <f>IF(ISNA(VLOOKUP($N214,'Data from Waybill Query'!$A:$M,12,FALSE)),0,VLOOKUP($N214,'Data from Waybill Query'!$A:$M,12,FALSE))</f>
        <v>4669</v>
      </c>
      <c r="M214" s="104">
        <f>IF(ISNA(VLOOKUP($N214,'Data from Waybill Query'!$A:$M,13,FALSE)),0,VLOOKUP($N214,'Data from Waybill Query'!$A:$M,13,FALSE))</f>
        <v>2.532092E-2</v>
      </c>
      <c r="N214" s="104">
        <f t="shared" si="9"/>
        <v>1988020201</v>
      </c>
    </row>
    <row r="215" spans="1:14" x14ac:dyDescent="0.25">
      <c r="A215" s="104">
        <f t="shared" si="8"/>
        <v>198812</v>
      </c>
      <c r="B215" s="32">
        <f>'Data from Waybill Query'!B215</f>
        <v>1988</v>
      </c>
      <c r="C215" s="32" t="str">
        <f>IF('Data from Waybill Query'!C215="00","0",IF('Data from Waybill Query'!C215="01","1",IF('Data from Waybill Query'!C215="XX","2",'Data from Waybill Query'!C215)))</f>
        <v>2</v>
      </c>
      <c r="D215" s="33" t="str">
        <f>'Data from Waybill Query'!D215</f>
        <v>Grain</v>
      </c>
      <c r="E215" s="33" t="str">
        <f>'Data from Waybill Query'!E215</f>
        <v>M</v>
      </c>
      <c r="F215" s="33" t="str">
        <f>'Data from Waybill Query'!F215</f>
        <v>R</v>
      </c>
      <c r="G215" s="33" t="str">
        <f>'Data from Waybill Query'!G215</f>
        <v>M</v>
      </c>
      <c r="H215" s="104">
        <f>IF(ISNA(VLOOKUP($N215,'Data from Waybill Query'!$A:$M,8,FALSE)),0,VLOOKUP($N215,'Data from Waybill Query'!$A:$M,8,FALSE))</f>
        <v>165985</v>
      </c>
      <c r="I215" s="104">
        <f>IF(ISNA(VLOOKUP($N215,'Data from Waybill Query'!$A:$M,9,FALSE)),0,VLOOKUP($N215,'Data from Waybill Query'!$A:$M,9,FALSE))</f>
        <v>118833</v>
      </c>
      <c r="J215" s="104">
        <f>IF(ISNA(VLOOKUP($N215,'Data from Waybill Query'!$A:$M,10,FALSE)),0,VLOOKUP($N215,'Data from Waybill Query'!$A:$M,10,FALSE))</f>
        <v>86574</v>
      </c>
      <c r="K215" s="104">
        <f>IF(ISNA(VLOOKUP($N215,'Data from Waybill Query'!$A:$M,11,FALSE)),0,VLOOKUP($N215,'Data from Waybill Query'!$A:$M,11,FALSE))</f>
        <v>11445721</v>
      </c>
      <c r="L215" s="104">
        <f>IF(ISNA(VLOOKUP($N215,'Data from Waybill Query'!$A:$M,12,FALSE)),0,VLOOKUP($N215,'Data from Waybill Query'!$A:$M,12,FALSE))</f>
        <v>8326</v>
      </c>
      <c r="M215" s="104">
        <f>IF(ISNA(VLOOKUP($N215,'Data from Waybill Query'!$A:$M,13,FALSE)),0,VLOOKUP($N215,'Data from Waybill Query'!$A:$M,13,FALSE))</f>
        <v>1.993636E-2</v>
      </c>
      <c r="N215" s="104">
        <f t="shared" si="9"/>
        <v>1988020202</v>
      </c>
    </row>
    <row r="216" spans="1:14" x14ac:dyDescent="0.25">
      <c r="A216" s="104">
        <f t="shared" si="8"/>
        <v>198813</v>
      </c>
      <c r="B216" s="32">
        <f>'Data from Waybill Query'!B216</f>
        <v>1988</v>
      </c>
      <c r="C216" s="32" t="str">
        <f>IF('Data from Waybill Query'!C216="00","0",IF('Data from Waybill Query'!C216="01","1",IF('Data from Waybill Query'!C216="XX","2",'Data from Waybill Query'!C216)))</f>
        <v>2</v>
      </c>
      <c r="D216" s="33" t="str">
        <f>'Data from Waybill Query'!D216</f>
        <v>Grain</v>
      </c>
      <c r="E216" s="33" t="str">
        <f>'Data from Waybill Query'!E216</f>
        <v>M</v>
      </c>
      <c r="F216" s="33" t="str">
        <f>'Data from Waybill Query'!F216</f>
        <v>R</v>
      </c>
      <c r="G216" s="33" t="str">
        <f>'Data from Waybill Query'!G216</f>
        <v>U</v>
      </c>
      <c r="H216" s="104">
        <f>IF(ISNA(VLOOKUP($N216,'Data from Waybill Query'!$A:$M,8,FALSE)),0,VLOOKUP($N216,'Data from Waybill Query'!$A:$M,8,FALSE))</f>
        <v>148746</v>
      </c>
      <c r="I216" s="104">
        <f>IF(ISNA(VLOOKUP($N216,'Data from Waybill Query'!$A:$M,9,FALSE)),0,VLOOKUP($N216,'Data from Waybill Query'!$A:$M,9,FALSE))</f>
        <v>128162</v>
      </c>
      <c r="J216" s="104">
        <f>IF(ISNA(VLOOKUP($N216,'Data from Waybill Query'!$A:$M,10,FALSE)),0,VLOOKUP($N216,'Data from Waybill Query'!$A:$M,10,FALSE))</f>
        <v>97644</v>
      </c>
      <c r="K216" s="104">
        <f>IF(ISNA(VLOOKUP($N216,'Data from Waybill Query'!$A:$M,11,FALSE)),0,VLOOKUP($N216,'Data from Waybill Query'!$A:$M,11,FALSE))</f>
        <v>12447317</v>
      </c>
      <c r="L216" s="104">
        <f>IF(ISNA(VLOOKUP($N216,'Data from Waybill Query'!$A:$M,12,FALSE)),0,VLOOKUP($N216,'Data from Waybill Query'!$A:$M,12,FALSE))</f>
        <v>9491</v>
      </c>
      <c r="M216" s="104">
        <f>IF(ISNA(VLOOKUP($N216,'Data from Waybill Query'!$A:$M,13,FALSE)),0,VLOOKUP($N216,'Data from Waybill Query'!$A:$M,13,FALSE))</f>
        <v>1.5671830000000001E-2</v>
      </c>
      <c r="N216" s="104">
        <f t="shared" si="9"/>
        <v>1988020203</v>
      </c>
    </row>
    <row r="217" spans="1:14" x14ac:dyDescent="0.25">
      <c r="A217" s="104">
        <f t="shared" si="8"/>
        <v>198814</v>
      </c>
      <c r="B217" s="32">
        <f>'Data from Waybill Query'!B217</f>
        <v>1988</v>
      </c>
      <c r="C217" s="32" t="str">
        <f>IF('Data from Waybill Query'!C217="00","0",IF('Data from Waybill Query'!C217="01","1",IF('Data from Waybill Query'!C217="XX","2",'Data from Waybill Query'!C217)))</f>
        <v>2</v>
      </c>
      <c r="D217" s="33" t="str">
        <f>'Data from Waybill Query'!D217</f>
        <v>Grain</v>
      </c>
      <c r="E217" s="33" t="str">
        <f>'Data from Waybill Query'!E217</f>
        <v>M</v>
      </c>
      <c r="F217" s="33" t="str">
        <f>'Data from Waybill Query'!F217</f>
        <v>P</v>
      </c>
      <c r="G217" s="33" t="str">
        <f>'Data from Waybill Query'!G217</f>
        <v>S</v>
      </c>
      <c r="H217" s="104">
        <f>IF(ISNA(VLOOKUP($N217,'Data from Waybill Query'!$A:$M,8,FALSE)),0,VLOOKUP($N217,'Data from Waybill Query'!$A:$M,8,FALSE))</f>
        <v>36954</v>
      </c>
      <c r="I217" s="104">
        <f>IF(ISNA(VLOOKUP($N217,'Data from Waybill Query'!$A:$M,9,FALSE)),0,VLOOKUP($N217,'Data from Waybill Query'!$A:$M,9,FALSE))</f>
        <v>22564</v>
      </c>
      <c r="J217" s="104">
        <f>IF(ISNA(VLOOKUP($N217,'Data from Waybill Query'!$A:$M,10,FALSE)),0,VLOOKUP($N217,'Data from Waybill Query'!$A:$M,10,FALSE))</f>
        <v>15910</v>
      </c>
      <c r="K217" s="104">
        <f>IF(ISNA(VLOOKUP($N217,'Data from Waybill Query'!$A:$M,11,FALSE)),0,VLOOKUP($N217,'Data from Waybill Query'!$A:$M,11,FALSE))</f>
        <v>2140164</v>
      </c>
      <c r="L217" s="104">
        <f>IF(ISNA(VLOOKUP($N217,'Data from Waybill Query'!$A:$M,12,FALSE)),0,VLOOKUP($N217,'Data from Waybill Query'!$A:$M,12,FALSE))</f>
        <v>1507</v>
      </c>
      <c r="M217" s="104">
        <f>IF(ISNA(VLOOKUP($N217,'Data from Waybill Query'!$A:$M,13,FALSE)),0,VLOOKUP($N217,'Data from Waybill Query'!$A:$M,13,FALSE))</f>
        <v>2.45265E-2</v>
      </c>
      <c r="N217" s="104">
        <f t="shared" si="9"/>
        <v>1988020211</v>
      </c>
    </row>
    <row r="218" spans="1:14" x14ac:dyDescent="0.25">
      <c r="A218" s="104">
        <f t="shared" si="8"/>
        <v>198815</v>
      </c>
      <c r="B218" s="32">
        <f>'Data from Waybill Query'!B218</f>
        <v>1988</v>
      </c>
      <c r="C218" s="32" t="str">
        <f>IF('Data from Waybill Query'!C218="00","0",IF('Data from Waybill Query'!C218="01","1",IF('Data from Waybill Query'!C218="XX","2",'Data from Waybill Query'!C218)))</f>
        <v>2</v>
      </c>
      <c r="D218" s="33" t="str">
        <f>'Data from Waybill Query'!D218</f>
        <v>Grain</v>
      </c>
      <c r="E218" s="33" t="str">
        <f>'Data from Waybill Query'!E218</f>
        <v>M</v>
      </c>
      <c r="F218" s="33" t="str">
        <f>'Data from Waybill Query'!F218</f>
        <v>P</v>
      </c>
      <c r="G218" s="33" t="str">
        <f>'Data from Waybill Query'!G218</f>
        <v>M</v>
      </c>
      <c r="H218" s="104">
        <f>IF(ISNA(VLOOKUP($N218,'Data from Waybill Query'!$A:$M,8,FALSE)),0,VLOOKUP($N218,'Data from Waybill Query'!$A:$M,8,FALSE))</f>
        <v>69958</v>
      </c>
      <c r="I218" s="104">
        <f>IF(ISNA(VLOOKUP($N218,'Data from Waybill Query'!$A:$M,9,FALSE)),0,VLOOKUP($N218,'Data from Waybill Query'!$A:$M,9,FALSE))</f>
        <v>52566</v>
      </c>
      <c r="J218" s="104">
        <f>IF(ISNA(VLOOKUP($N218,'Data from Waybill Query'!$A:$M,10,FALSE)),0,VLOOKUP($N218,'Data from Waybill Query'!$A:$M,10,FALSE))</f>
        <v>37960</v>
      </c>
      <c r="K218" s="104">
        <f>IF(ISNA(VLOOKUP($N218,'Data from Waybill Query'!$A:$M,11,FALSE)),0,VLOOKUP($N218,'Data from Waybill Query'!$A:$M,11,FALSE))</f>
        <v>5095710</v>
      </c>
      <c r="L218" s="104">
        <f>IF(ISNA(VLOOKUP($N218,'Data from Waybill Query'!$A:$M,12,FALSE)),0,VLOOKUP($N218,'Data from Waybill Query'!$A:$M,12,FALSE))</f>
        <v>3677</v>
      </c>
      <c r="M218" s="104">
        <f>IF(ISNA(VLOOKUP($N218,'Data from Waybill Query'!$A:$M,13,FALSE)),0,VLOOKUP($N218,'Data from Waybill Query'!$A:$M,13,FALSE))</f>
        <v>1.9027849999999999E-2</v>
      </c>
      <c r="N218" s="104">
        <f t="shared" si="9"/>
        <v>1988020212</v>
      </c>
    </row>
    <row r="219" spans="1:14" x14ac:dyDescent="0.25">
      <c r="A219" s="104">
        <f t="shared" si="8"/>
        <v>198816</v>
      </c>
      <c r="B219" s="32">
        <f>'Data from Waybill Query'!B219</f>
        <v>1988</v>
      </c>
      <c r="C219" s="32" t="str">
        <f>IF('Data from Waybill Query'!C219="00","0",IF('Data from Waybill Query'!C219="01","1",IF('Data from Waybill Query'!C219="XX","2",'Data from Waybill Query'!C219)))</f>
        <v>2</v>
      </c>
      <c r="D219" s="33" t="str">
        <f>'Data from Waybill Query'!D219</f>
        <v>Grain</v>
      </c>
      <c r="E219" s="33" t="str">
        <f>'Data from Waybill Query'!E219</f>
        <v>M</v>
      </c>
      <c r="F219" s="33" t="str">
        <f>'Data from Waybill Query'!F219</f>
        <v>P</v>
      </c>
      <c r="G219" s="33" t="str">
        <f>'Data from Waybill Query'!G219</f>
        <v>U</v>
      </c>
      <c r="H219" s="104">
        <f>IF(ISNA(VLOOKUP($N219,'Data from Waybill Query'!$A:$M,8,FALSE)),0,VLOOKUP($N219,'Data from Waybill Query'!$A:$M,8,FALSE))</f>
        <v>102971</v>
      </c>
      <c r="I219" s="104">
        <f>IF(ISNA(VLOOKUP($N219,'Data from Waybill Query'!$A:$M,9,FALSE)),0,VLOOKUP($N219,'Data from Waybill Query'!$A:$M,9,FALSE))</f>
        <v>94278</v>
      </c>
      <c r="J219" s="104">
        <f>IF(ISNA(VLOOKUP($N219,'Data from Waybill Query'!$A:$M,10,FALSE)),0,VLOOKUP($N219,'Data from Waybill Query'!$A:$M,10,FALSE))</f>
        <v>72180</v>
      </c>
      <c r="K219" s="104">
        <f>IF(ISNA(VLOOKUP($N219,'Data from Waybill Query'!$A:$M,11,FALSE)),0,VLOOKUP($N219,'Data from Waybill Query'!$A:$M,11,FALSE))</f>
        <v>9187519</v>
      </c>
      <c r="L219" s="104">
        <f>IF(ISNA(VLOOKUP($N219,'Data from Waybill Query'!$A:$M,12,FALSE)),0,VLOOKUP($N219,'Data from Waybill Query'!$A:$M,12,FALSE))</f>
        <v>7033</v>
      </c>
      <c r="M219" s="104">
        <f>IF(ISNA(VLOOKUP($N219,'Data from Waybill Query'!$A:$M,13,FALSE)),0,VLOOKUP($N219,'Data from Waybill Query'!$A:$M,13,FALSE))</f>
        <v>1.4641990000000001E-2</v>
      </c>
      <c r="N219" s="104">
        <f t="shared" si="9"/>
        <v>1988020213</v>
      </c>
    </row>
    <row r="220" spans="1:14" x14ac:dyDescent="0.25">
      <c r="A220" s="104">
        <f t="shared" si="8"/>
        <v>198817</v>
      </c>
      <c r="B220" s="32">
        <f>'Data from Waybill Query'!B220</f>
        <v>1988</v>
      </c>
      <c r="C220" s="32" t="str">
        <f>IF('Data from Waybill Query'!C220="00","0",IF('Data from Waybill Query'!C220="01","1",IF('Data from Waybill Query'!C220="XX","2",'Data from Waybill Query'!C220)))</f>
        <v>2</v>
      </c>
      <c r="D220" s="33" t="str">
        <f>'Data from Waybill Query'!D220</f>
        <v>Grain</v>
      </c>
      <c r="E220" s="33" t="str">
        <f>'Data from Waybill Query'!E220</f>
        <v>L</v>
      </c>
      <c r="F220" s="33" t="str">
        <f>'Data from Waybill Query'!F220</f>
        <v>R</v>
      </c>
      <c r="G220" s="33" t="str">
        <f>'Data from Waybill Query'!G220</f>
        <v>S</v>
      </c>
      <c r="H220" s="104">
        <f>IF(ISNA(VLOOKUP($N220,'Data from Waybill Query'!$A:$M,8,FALSE)),0,VLOOKUP($N220,'Data from Waybill Query'!$A:$M,8,FALSE))</f>
        <v>93719</v>
      </c>
      <c r="I220" s="104">
        <f>IF(ISNA(VLOOKUP($N220,'Data from Waybill Query'!$A:$M,9,FALSE)),0,VLOOKUP($N220,'Data from Waybill Query'!$A:$M,9,FALSE))</f>
        <v>35928</v>
      </c>
      <c r="J220" s="104">
        <f>IF(ISNA(VLOOKUP($N220,'Data from Waybill Query'!$A:$M,10,FALSE)),0,VLOOKUP($N220,'Data from Waybill Query'!$A:$M,10,FALSE))</f>
        <v>56619</v>
      </c>
      <c r="K220" s="104">
        <f>IF(ISNA(VLOOKUP($N220,'Data from Waybill Query'!$A:$M,11,FALSE)),0,VLOOKUP($N220,'Data from Waybill Query'!$A:$M,11,FALSE))</f>
        <v>3252360</v>
      </c>
      <c r="L220" s="104">
        <f>IF(ISNA(VLOOKUP($N220,'Data from Waybill Query'!$A:$M,12,FALSE)),0,VLOOKUP($N220,'Data from Waybill Query'!$A:$M,12,FALSE))</f>
        <v>5053</v>
      </c>
      <c r="M220" s="104">
        <f>IF(ISNA(VLOOKUP($N220,'Data from Waybill Query'!$A:$M,13,FALSE)),0,VLOOKUP($N220,'Data from Waybill Query'!$A:$M,13,FALSE))</f>
        <v>1.854687E-2</v>
      </c>
      <c r="N220" s="104">
        <f t="shared" si="9"/>
        <v>1988020301</v>
      </c>
    </row>
    <row r="221" spans="1:14" x14ac:dyDescent="0.25">
      <c r="A221" s="104">
        <f t="shared" si="8"/>
        <v>198818</v>
      </c>
      <c r="B221" s="32">
        <f>'Data from Waybill Query'!B221</f>
        <v>1988</v>
      </c>
      <c r="C221" s="32" t="str">
        <f>IF('Data from Waybill Query'!C221="00","0",IF('Data from Waybill Query'!C221="01","1",IF('Data from Waybill Query'!C221="XX","2",'Data from Waybill Query'!C221)))</f>
        <v>2</v>
      </c>
      <c r="D221" s="33" t="str">
        <f>'Data from Waybill Query'!D221</f>
        <v>Grain</v>
      </c>
      <c r="E221" s="33" t="str">
        <f>'Data from Waybill Query'!E221</f>
        <v>L</v>
      </c>
      <c r="F221" s="33" t="str">
        <f>'Data from Waybill Query'!F221</f>
        <v>R</v>
      </c>
      <c r="G221" s="33" t="str">
        <f>'Data from Waybill Query'!G221</f>
        <v>M</v>
      </c>
      <c r="H221" s="104">
        <f>IF(ISNA(VLOOKUP($N221,'Data from Waybill Query'!$A:$M,8,FALSE)),0,VLOOKUP($N221,'Data from Waybill Query'!$A:$M,8,FALSE))</f>
        <v>137297</v>
      </c>
      <c r="I221" s="104">
        <f>IF(ISNA(VLOOKUP($N221,'Data from Waybill Query'!$A:$M,9,FALSE)),0,VLOOKUP($N221,'Data from Waybill Query'!$A:$M,9,FALSE))</f>
        <v>61978</v>
      </c>
      <c r="J221" s="104">
        <f>IF(ISNA(VLOOKUP($N221,'Data from Waybill Query'!$A:$M,10,FALSE)),0,VLOOKUP($N221,'Data from Waybill Query'!$A:$M,10,FALSE))</f>
        <v>87591</v>
      </c>
      <c r="K221" s="104">
        <f>IF(ISNA(VLOOKUP($N221,'Data from Waybill Query'!$A:$M,11,FALSE)),0,VLOOKUP($N221,'Data from Waybill Query'!$A:$M,11,FALSE))</f>
        <v>5768579</v>
      </c>
      <c r="L221" s="104">
        <f>IF(ISNA(VLOOKUP($N221,'Data from Waybill Query'!$A:$M,12,FALSE)),0,VLOOKUP($N221,'Data from Waybill Query'!$A:$M,12,FALSE))</f>
        <v>8197</v>
      </c>
      <c r="M221" s="104">
        <f>IF(ISNA(VLOOKUP($N221,'Data from Waybill Query'!$A:$M,13,FALSE)),0,VLOOKUP($N221,'Data from Waybill Query'!$A:$M,13,FALSE))</f>
        <v>1.674869E-2</v>
      </c>
      <c r="N221" s="104">
        <f t="shared" si="9"/>
        <v>1988020302</v>
      </c>
    </row>
    <row r="222" spans="1:14" x14ac:dyDescent="0.25">
      <c r="A222" s="104">
        <f t="shared" si="8"/>
        <v>198819</v>
      </c>
      <c r="B222" s="32">
        <f>'Data from Waybill Query'!B222</f>
        <v>1988</v>
      </c>
      <c r="C222" s="32" t="str">
        <f>IF('Data from Waybill Query'!C222="00","0",IF('Data from Waybill Query'!C222="01","1",IF('Data from Waybill Query'!C222="XX","2",'Data from Waybill Query'!C222)))</f>
        <v>2</v>
      </c>
      <c r="D222" s="33" t="str">
        <f>'Data from Waybill Query'!D222</f>
        <v>Grain</v>
      </c>
      <c r="E222" s="33" t="str">
        <f>'Data from Waybill Query'!E222</f>
        <v>L</v>
      </c>
      <c r="F222" s="33" t="str">
        <f>'Data from Waybill Query'!F222</f>
        <v>R</v>
      </c>
      <c r="G222" s="33" t="str">
        <f>'Data from Waybill Query'!G222</f>
        <v>U</v>
      </c>
      <c r="H222" s="104">
        <f>IF(ISNA(VLOOKUP($N222,'Data from Waybill Query'!$A:$M,8,FALSE)),0,VLOOKUP($N222,'Data from Waybill Query'!$A:$M,8,FALSE))</f>
        <v>279909</v>
      </c>
      <c r="I222" s="104">
        <f>IF(ISNA(VLOOKUP($N222,'Data from Waybill Query'!$A:$M,9,FALSE)),0,VLOOKUP($N222,'Data from Waybill Query'!$A:$M,9,FALSE))</f>
        <v>142348</v>
      </c>
      <c r="J222" s="104">
        <f>IF(ISNA(VLOOKUP($N222,'Data from Waybill Query'!$A:$M,10,FALSE)),0,VLOOKUP($N222,'Data from Waybill Query'!$A:$M,10,FALSE))</f>
        <v>218068</v>
      </c>
      <c r="K222" s="104">
        <f>IF(ISNA(VLOOKUP($N222,'Data from Waybill Query'!$A:$M,11,FALSE)),0,VLOOKUP($N222,'Data from Waybill Query'!$A:$M,11,FALSE))</f>
        <v>13708398</v>
      </c>
      <c r="L222" s="104">
        <f>IF(ISNA(VLOOKUP($N222,'Data from Waybill Query'!$A:$M,12,FALSE)),0,VLOOKUP($N222,'Data from Waybill Query'!$A:$M,12,FALSE))</f>
        <v>21053</v>
      </c>
      <c r="M222" s="104">
        <f>IF(ISNA(VLOOKUP($N222,'Data from Waybill Query'!$A:$M,13,FALSE)),0,VLOOKUP($N222,'Data from Waybill Query'!$A:$M,13,FALSE))</f>
        <v>1.329524E-2</v>
      </c>
      <c r="N222" s="104">
        <f t="shared" si="9"/>
        <v>1988020303</v>
      </c>
    </row>
    <row r="223" spans="1:14" x14ac:dyDescent="0.25">
      <c r="A223" s="104">
        <f t="shared" si="8"/>
        <v>198820</v>
      </c>
      <c r="B223" s="32">
        <f>'Data from Waybill Query'!B223</f>
        <v>1988</v>
      </c>
      <c r="C223" s="32" t="str">
        <f>IF('Data from Waybill Query'!C223="00","0",IF('Data from Waybill Query'!C223="01","1",IF('Data from Waybill Query'!C223="XX","2",'Data from Waybill Query'!C223)))</f>
        <v>2</v>
      </c>
      <c r="D223" s="33" t="str">
        <f>'Data from Waybill Query'!D223</f>
        <v>Grain</v>
      </c>
      <c r="E223" s="33" t="str">
        <f>'Data from Waybill Query'!E223</f>
        <v>L</v>
      </c>
      <c r="F223" s="33" t="str">
        <f>'Data from Waybill Query'!F223</f>
        <v>P</v>
      </c>
      <c r="G223" s="33" t="str">
        <f>'Data from Waybill Query'!G223</f>
        <v>S</v>
      </c>
      <c r="H223" s="104">
        <f>IF(ISNA(VLOOKUP($N223,'Data from Waybill Query'!$A:$M,8,FALSE)),0,VLOOKUP($N223,'Data from Waybill Query'!$A:$M,8,FALSE))</f>
        <v>44410</v>
      </c>
      <c r="I223" s="104">
        <f>IF(ISNA(VLOOKUP($N223,'Data from Waybill Query'!$A:$M,9,FALSE)),0,VLOOKUP($N223,'Data from Waybill Query'!$A:$M,9,FALSE))</f>
        <v>16592</v>
      </c>
      <c r="J223" s="104">
        <f>IF(ISNA(VLOOKUP($N223,'Data from Waybill Query'!$A:$M,10,FALSE)),0,VLOOKUP($N223,'Data from Waybill Query'!$A:$M,10,FALSE))</f>
        <v>25969</v>
      </c>
      <c r="K223" s="104">
        <f>IF(ISNA(VLOOKUP($N223,'Data from Waybill Query'!$A:$M,11,FALSE)),0,VLOOKUP($N223,'Data from Waybill Query'!$A:$M,11,FALSE))</f>
        <v>1527576</v>
      </c>
      <c r="L223" s="104">
        <f>IF(ISNA(VLOOKUP($N223,'Data from Waybill Query'!$A:$M,12,FALSE)),0,VLOOKUP($N223,'Data from Waybill Query'!$A:$M,12,FALSE))</f>
        <v>2388</v>
      </c>
      <c r="M223" s="104">
        <f>IF(ISNA(VLOOKUP($N223,'Data from Waybill Query'!$A:$M,13,FALSE)),0,VLOOKUP($N223,'Data from Waybill Query'!$A:$M,13,FALSE))</f>
        <v>1.8599910000000001E-2</v>
      </c>
      <c r="N223" s="104">
        <f t="shared" si="9"/>
        <v>1988020311</v>
      </c>
    </row>
    <row r="224" spans="1:14" x14ac:dyDescent="0.25">
      <c r="A224" s="104">
        <f t="shared" si="8"/>
        <v>198821</v>
      </c>
      <c r="B224" s="32">
        <f>'Data from Waybill Query'!B224</f>
        <v>1988</v>
      </c>
      <c r="C224" s="32" t="str">
        <f>IF('Data from Waybill Query'!C224="00","0",IF('Data from Waybill Query'!C224="01","1",IF('Data from Waybill Query'!C224="XX","2",'Data from Waybill Query'!C224)))</f>
        <v>2</v>
      </c>
      <c r="D224" s="33" t="str">
        <f>'Data from Waybill Query'!D224</f>
        <v>Grain</v>
      </c>
      <c r="E224" s="33" t="str">
        <f>'Data from Waybill Query'!E224</f>
        <v>L</v>
      </c>
      <c r="F224" s="33" t="str">
        <f>'Data from Waybill Query'!F224</f>
        <v>P</v>
      </c>
      <c r="G224" s="33" t="str">
        <f>'Data from Waybill Query'!G224</f>
        <v>M</v>
      </c>
      <c r="H224" s="104">
        <f>IF(ISNA(VLOOKUP($N224,'Data from Waybill Query'!$A:$M,8,FALSE)),0,VLOOKUP($N224,'Data from Waybill Query'!$A:$M,8,FALSE))</f>
        <v>88389</v>
      </c>
      <c r="I224" s="104">
        <f>IF(ISNA(VLOOKUP($N224,'Data from Waybill Query'!$A:$M,9,FALSE)),0,VLOOKUP($N224,'Data from Waybill Query'!$A:$M,9,FALSE))</f>
        <v>43875</v>
      </c>
      <c r="J224" s="104">
        <f>IF(ISNA(VLOOKUP($N224,'Data from Waybill Query'!$A:$M,10,FALSE)),0,VLOOKUP($N224,'Data from Waybill Query'!$A:$M,10,FALSE))</f>
        <v>64616</v>
      </c>
      <c r="K224" s="104">
        <f>IF(ISNA(VLOOKUP($N224,'Data from Waybill Query'!$A:$M,11,FALSE)),0,VLOOKUP($N224,'Data from Waybill Query'!$A:$M,11,FALSE))</f>
        <v>4209256</v>
      </c>
      <c r="L224" s="104">
        <f>IF(ISNA(VLOOKUP($N224,'Data from Waybill Query'!$A:$M,12,FALSE)),0,VLOOKUP($N224,'Data from Waybill Query'!$A:$M,12,FALSE))</f>
        <v>6229</v>
      </c>
      <c r="M224" s="104">
        <f>IF(ISNA(VLOOKUP($N224,'Data from Waybill Query'!$A:$M,13,FALSE)),0,VLOOKUP($N224,'Data from Waybill Query'!$A:$M,13,FALSE))</f>
        <v>1.4188879999999999E-2</v>
      </c>
      <c r="N224" s="104">
        <f t="shared" si="9"/>
        <v>1988020312</v>
      </c>
    </row>
    <row r="225" spans="1:14" x14ac:dyDescent="0.25">
      <c r="A225" s="104">
        <f t="shared" si="8"/>
        <v>198822</v>
      </c>
      <c r="B225" s="32">
        <f>'Data from Waybill Query'!B225</f>
        <v>1988</v>
      </c>
      <c r="C225" s="32" t="str">
        <f>IF('Data from Waybill Query'!C225="00","0",IF('Data from Waybill Query'!C225="01","1",IF('Data from Waybill Query'!C225="XX","2",'Data from Waybill Query'!C225)))</f>
        <v>2</v>
      </c>
      <c r="D225" s="33" t="str">
        <f>'Data from Waybill Query'!D225</f>
        <v>Grain</v>
      </c>
      <c r="E225" s="33" t="str">
        <f>'Data from Waybill Query'!E225</f>
        <v>L</v>
      </c>
      <c r="F225" s="33" t="str">
        <f>'Data from Waybill Query'!F225</f>
        <v>P</v>
      </c>
      <c r="G225" s="33" t="str">
        <f>'Data from Waybill Query'!G225</f>
        <v>U</v>
      </c>
      <c r="H225" s="104">
        <f>IF(ISNA(VLOOKUP($N225,'Data from Waybill Query'!$A:$M,8,FALSE)),0,VLOOKUP($N225,'Data from Waybill Query'!$A:$M,8,FALSE))</f>
        <v>209064</v>
      </c>
      <c r="I225" s="104">
        <f>IF(ISNA(VLOOKUP($N225,'Data from Waybill Query'!$A:$M,9,FALSE)),0,VLOOKUP($N225,'Data from Waybill Query'!$A:$M,9,FALSE))</f>
        <v>104665</v>
      </c>
      <c r="J225" s="104">
        <f>IF(ISNA(VLOOKUP($N225,'Data from Waybill Query'!$A:$M,10,FALSE)),0,VLOOKUP($N225,'Data from Waybill Query'!$A:$M,10,FALSE))</f>
        <v>162875</v>
      </c>
      <c r="K225" s="104">
        <f>IF(ISNA(VLOOKUP($N225,'Data from Waybill Query'!$A:$M,11,FALSE)),0,VLOOKUP($N225,'Data from Waybill Query'!$A:$M,11,FALSE))</f>
        <v>10138368</v>
      </c>
      <c r="L225" s="104">
        <f>IF(ISNA(VLOOKUP($N225,'Data from Waybill Query'!$A:$M,12,FALSE)),0,VLOOKUP($N225,'Data from Waybill Query'!$A:$M,12,FALSE))</f>
        <v>15809</v>
      </c>
      <c r="M225" s="104">
        <f>IF(ISNA(VLOOKUP($N225,'Data from Waybill Query'!$A:$M,13,FALSE)),0,VLOOKUP($N225,'Data from Waybill Query'!$A:$M,13,FALSE))</f>
        <v>1.3224400000000001E-2</v>
      </c>
      <c r="N225" s="104">
        <f t="shared" si="9"/>
        <v>1988020313</v>
      </c>
    </row>
    <row r="226" spans="1:14" x14ac:dyDescent="0.25">
      <c r="A226" s="104">
        <f t="shared" si="8"/>
        <v>198823</v>
      </c>
      <c r="B226" s="32">
        <f>'Data from Waybill Query'!B226</f>
        <v>1988</v>
      </c>
      <c r="C226" s="32" t="str">
        <f>IF('Data from Waybill Query'!C226="00","0",IF('Data from Waybill Query'!C226="01","1",IF('Data from Waybill Query'!C226="XX","2",'Data from Waybill Query'!C226)))</f>
        <v>10</v>
      </c>
      <c r="D226" s="33" t="str">
        <f>'Data from Waybill Query'!D226</f>
        <v>Metalic Ores</v>
      </c>
      <c r="E226" s="33" t="str">
        <f>'Data from Waybill Query'!E226</f>
        <v>S</v>
      </c>
      <c r="F226" s="33" t="str">
        <f>'Data from Waybill Query'!F226</f>
        <v>X</v>
      </c>
      <c r="G226" s="33" t="str">
        <f>'Data from Waybill Query'!G226</f>
        <v>X</v>
      </c>
      <c r="H226" s="104">
        <f>IF(ISNA(VLOOKUP($N226,'Data from Waybill Query'!$A:$M,8,FALSE)),0,VLOOKUP($N226,'Data from Waybill Query'!$A:$M,8,FALSE))</f>
        <v>162460</v>
      </c>
      <c r="I226" s="104">
        <f>IF(ISNA(VLOOKUP($N226,'Data from Waybill Query'!$A:$M,9,FALSE)),0,VLOOKUP($N226,'Data from Waybill Query'!$A:$M,9,FALSE))</f>
        <v>814096</v>
      </c>
      <c r="J226" s="104">
        <f>IF(ISNA(VLOOKUP($N226,'Data from Waybill Query'!$A:$M,10,FALSE)),0,VLOOKUP($N226,'Data from Waybill Query'!$A:$M,10,FALSE))</f>
        <v>41382</v>
      </c>
      <c r="K226" s="104">
        <f>IF(ISNA(VLOOKUP($N226,'Data from Waybill Query'!$A:$M,11,FALSE)),0,VLOOKUP($N226,'Data from Waybill Query'!$A:$M,11,FALSE))</f>
        <v>64141454</v>
      </c>
      <c r="L226" s="104">
        <f>IF(ISNA(VLOOKUP($N226,'Data from Waybill Query'!$A:$M,12,FALSE)),0,VLOOKUP($N226,'Data from Waybill Query'!$A:$M,12,FALSE))</f>
        <v>3426</v>
      </c>
      <c r="M226" s="104">
        <f>IF(ISNA(VLOOKUP($N226,'Data from Waybill Query'!$A:$M,13,FALSE)),0,VLOOKUP($N226,'Data from Waybill Query'!$A:$M,13,FALSE))</f>
        <v>4.7424510000000003E-2</v>
      </c>
      <c r="N226" s="104">
        <f t="shared" si="9"/>
        <v>1988100103</v>
      </c>
    </row>
    <row r="227" spans="1:14" x14ac:dyDescent="0.25">
      <c r="A227" s="104">
        <f t="shared" si="8"/>
        <v>198824</v>
      </c>
      <c r="B227" s="32">
        <f>'Data from Waybill Query'!B227</f>
        <v>1988</v>
      </c>
      <c r="C227" s="32" t="str">
        <f>IF('Data from Waybill Query'!C227="00","0",IF('Data from Waybill Query'!C227="01","1",IF('Data from Waybill Query'!C227="XX","2",'Data from Waybill Query'!C227)))</f>
        <v>10</v>
      </c>
      <c r="D227" s="33" t="str">
        <f>'Data from Waybill Query'!D227</f>
        <v>Metalic Ores</v>
      </c>
      <c r="E227" s="33" t="str">
        <f>'Data from Waybill Query'!E227</f>
        <v>M</v>
      </c>
      <c r="F227" s="33" t="str">
        <f>'Data from Waybill Query'!F227</f>
        <v>X</v>
      </c>
      <c r="G227" s="33" t="str">
        <f>'Data from Waybill Query'!G227</f>
        <v>X</v>
      </c>
      <c r="H227" s="104">
        <f>IF(ISNA(VLOOKUP($N227,'Data from Waybill Query'!$A:$M,8,FALSE)),0,VLOOKUP($N227,'Data from Waybill Query'!$A:$M,8,FALSE))</f>
        <v>73839</v>
      </c>
      <c r="I227" s="104">
        <f>IF(ISNA(VLOOKUP($N227,'Data from Waybill Query'!$A:$M,9,FALSE)),0,VLOOKUP($N227,'Data from Waybill Query'!$A:$M,9,FALSE))</f>
        <v>204221</v>
      </c>
      <c r="J227" s="104">
        <f>IF(ISNA(VLOOKUP($N227,'Data from Waybill Query'!$A:$M,10,FALSE)),0,VLOOKUP($N227,'Data from Waybill Query'!$A:$M,10,FALSE))</f>
        <v>30303</v>
      </c>
      <c r="K227" s="104">
        <f>IF(ISNA(VLOOKUP($N227,'Data from Waybill Query'!$A:$M,11,FALSE)),0,VLOOKUP($N227,'Data from Waybill Query'!$A:$M,11,FALSE))</f>
        <v>18614031</v>
      </c>
      <c r="L227" s="104">
        <f>IF(ISNA(VLOOKUP($N227,'Data from Waybill Query'!$A:$M,12,FALSE)),0,VLOOKUP($N227,'Data from Waybill Query'!$A:$M,12,FALSE))</f>
        <v>2789</v>
      </c>
      <c r="M227" s="104">
        <f>IF(ISNA(VLOOKUP($N227,'Data from Waybill Query'!$A:$M,13,FALSE)),0,VLOOKUP($N227,'Data from Waybill Query'!$A:$M,13,FALSE))</f>
        <v>2.647246E-2</v>
      </c>
      <c r="N227" s="104">
        <f t="shared" si="9"/>
        <v>1988100203</v>
      </c>
    </row>
    <row r="228" spans="1:14" x14ac:dyDescent="0.25">
      <c r="A228" s="104">
        <f t="shared" si="8"/>
        <v>198825</v>
      </c>
      <c r="B228" s="32">
        <f>'Data from Waybill Query'!B228</f>
        <v>1988</v>
      </c>
      <c r="C228" s="32" t="str">
        <f>IF('Data from Waybill Query'!C228="00","0",IF('Data from Waybill Query'!C228="01","1",IF('Data from Waybill Query'!C228="XX","2",'Data from Waybill Query'!C228)))</f>
        <v>10</v>
      </c>
      <c r="D228" s="33" t="str">
        <f>'Data from Waybill Query'!D228</f>
        <v>Metalic Ores</v>
      </c>
      <c r="E228" s="33" t="str">
        <f>'Data from Waybill Query'!E228</f>
        <v>L</v>
      </c>
      <c r="F228" s="33" t="str">
        <f>'Data from Waybill Query'!F228</f>
        <v>X</v>
      </c>
      <c r="G228" s="33" t="str">
        <f>'Data from Waybill Query'!G228</f>
        <v>X</v>
      </c>
      <c r="H228" s="104">
        <f>IF(ISNA(VLOOKUP($N228,'Data from Waybill Query'!$A:$M,8,FALSE)),0,VLOOKUP($N228,'Data from Waybill Query'!$A:$M,8,FALSE))</f>
        <v>258432</v>
      </c>
      <c r="I228" s="104">
        <f>IF(ISNA(VLOOKUP($N228,'Data from Waybill Query'!$A:$M,9,FALSE)),0,VLOOKUP($N228,'Data from Waybill Query'!$A:$M,9,FALSE))</f>
        <v>169186</v>
      </c>
      <c r="J228" s="104">
        <f>IF(ISNA(VLOOKUP($N228,'Data from Waybill Query'!$A:$M,10,FALSE)),0,VLOOKUP($N228,'Data from Waybill Query'!$A:$M,10,FALSE))</f>
        <v>120373</v>
      </c>
      <c r="K228" s="104">
        <f>IF(ISNA(VLOOKUP($N228,'Data from Waybill Query'!$A:$M,11,FALSE)),0,VLOOKUP($N228,'Data from Waybill Query'!$A:$M,11,FALSE))</f>
        <v>16101233</v>
      </c>
      <c r="L228" s="104">
        <f>IF(ISNA(VLOOKUP($N228,'Data from Waybill Query'!$A:$M,12,FALSE)),0,VLOOKUP($N228,'Data from Waybill Query'!$A:$M,12,FALSE))</f>
        <v>11509</v>
      </c>
      <c r="M228" s="104">
        <f>IF(ISNA(VLOOKUP($N228,'Data from Waybill Query'!$A:$M,13,FALSE)),0,VLOOKUP($N228,'Data from Waybill Query'!$A:$M,13,FALSE))</f>
        <v>2.245519E-2</v>
      </c>
      <c r="N228" s="104">
        <f t="shared" si="9"/>
        <v>1988100303</v>
      </c>
    </row>
    <row r="229" spans="1:14" x14ac:dyDescent="0.25">
      <c r="A229" s="104">
        <f t="shared" si="8"/>
        <v>198826</v>
      </c>
      <c r="B229" s="32">
        <f>'Data from Waybill Query'!B229</f>
        <v>1988</v>
      </c>
      <c r="C229" s="32" t="str">
        <f>IF('Data from Waybill Query'!C229="00","0",IF('Data from Waybill Query'!C229="01","1",IF('Data from Waybill Query'!C229="XX","2",'Data from Waybill Query'!C229)))</f>
        <v>11</v>
      </c>
      <c r="D229" s="33" t="str">
        <f>'Data from Waybill Query'!D229</f>
        <v>Coal</v>
      </c>
      <c r="E229" s="33" t="str">
        <f>'Data from Waybill Query'!E229</f>
        <v>S</v>
      </c>
      <c r="F229" s="33" t="str">
        <f>'Data from Waybill Query'!F229</f>
        <v>R</v>
      </c>
      <c r="G229" s="33" t="str">
        <f>'Data from Waybill Query'!G229</f>
        <v>X</v>
      </c>
      <c r="H229" s="104">
        <f>IF(ISNA(VLOOKUP($N229,'Data from Waybill Query'!$A:$M,8,FALSE)),0,VLOOKUP($N229,'Data from Waybill Query'!$A:$M,8,FALSE))</f>
        <v>2093122</v>
      </c>
      <c r="I229" s="104">
        <f>IF(ISNA(VLOOKUP($N229,'Data from Waybill Query'!$A:$M,9,FALSE)),0,VLOOKUP($N229,'Data from Waybill Query'!$A:$M,9,FALSE))</f>
        <v>2462852</v>
      </c>
      <c r="J229" s="104">
        <f>IF(ISNA(VLOOKUP($N229,'Data from Waybill Query'!$A:$M,10,FALSE)),0,VLOOKUP($N229,'Data from Waybill Query'!$A:$M,10,FALSE))</f>
        <v>686931</v>
      </c>
      <c r="K229" s="104">
        <f>IF(ISNA(VLOOKUP($N229,'Data from Waybill Query'!$A:$M,11,FALSE)),0,VLOOKUP($N229,'Data from Waybill Query'!$A:$M,11,FALSE))</f>
        <v>229599043</v>
      </c>
      <c r="L229" s="104">
        <f>IF(ISNA(VLOOKUP($N229,'Data from Waybill Query'!$A:$M,12,FALSE)),0,VLOOKUP($N229,'Data from Waybill Query'!$A:$M,12,FALSE))</f>
        <v>63976</v>
      </c>
      <c r="M229" s="104">
        <f>IF(ISNA(VLOOKUP($N229,'Data from Waybill Query'!$A:$M,13,FALSE)),0,VLOOKUP($N229,'Data from Waybill Query'!$A:$M,13,FALSE))</f>
        <v>3.2717179999999998E-2</v>
      </c>
      <c r="N229" s="104">
        <f t="shared" si="9"/>
        <v>1988110103</v>
      </c>
    </row>
    <row r="230" spans="1:14" x14ac:dyDescent="0.25">
      <c r="A230" s="104">
        <f t="shared" si="8"/>
        <v>198827</v>
      </c>
      <c r="B230" s="32">
        <f>'Data from Waybill Query'!B230</f>
        <v>1988</v>
      </c>
      <c r="C230" s="32" t="str">
        <f>IF('Data from Waybill Query'!C230="00","0",IF('Data from Waybill Query'!C230="01","1",IF('Data from Waybill Query'!C230="XX","2",'Data from Waybill Query'!C230)))</f>
        <v>11</v>
      </c>
      <c r="D230" s="33" t="str">
        <f>'Data from Waybill Query'!D230</f>
        <v>Coal</v>
      </c>
      <c r="E230" s="33" t="str">
        <f>'Data from Waybill Query'!E230</f>
        <v>S</v>
      </c>
      <c r="F230" s="33" t="str">
        <f>'Data from Waybill Query'!F230</f>
        <v>P</v>
      </c>
      <c r="G230" s="33" t="str">
        <f>'Data from Waybill Query'!G230</f>
        <v>X</v>
      </c>
      <c r="H230" s="104">
        <f>IF(ISNA(VLOOKUP($N230,'Data from Waybill Query'!$A:$M,8,FALSE)),0,VLOOKUP($N230,'Data from Waybill Query'!$A:$M,8,FALSE))</f>
        <v>762597</v>
      </c>
      <c r="I230" s="104">
        <f>IF(ISNA(VLOOKUP($N230,'Data from Waybill Query'!$A:$M,9,FALSE)),0,VLOOKUP($N230,'Data from Waybill Query'!$A:$M,9,FALSE))</f>
        <v>1533894</v>
      </c>
      <c r="J230" s="104">
        <f>IF(ISNA(VLOOKUP($N230,'Data from Waybill Query'!$A:$M,10,FALSE)),0,VLOOKUP($N230,'Data from Waybill Query'!$A:$M,10,FALSE))</f>
        <v>304253</v>
      </c>
      <c r="K230" s="104">
        <f>IF(ISNA(VLOOKUP($N230,'Data from Waybill Query'!$A:$M,11,FALSE)),0,VLOOKUP($N230,'Data from Waybill Query'!$A:$M,11,FALSE))</f>
        <v>152066001</v>
      </c>
      <c r="L230" s="104">
        <f>IF(ISNA(VLOOKUP($N230,'Data from Waybill Query'!$A:$M,12,FALSE)),0,VLOOKUP($N230,'Data from Waybill Query'!$A:$M,12,FALSE))</f>
        <v>30298</v>
      </c>
      <c r="M230" s="104">
        <f>IF(ISNA(VLOOKUP($N230,'Data from Waybill Query'!$A:$M,13,FALSE)),0,VLOOKUP($N230,'Data from Waybill Query'!$A:$M,13,FALSE))</f>
        <v>2.5169739999999999E-2</v>
      </c>
      <c r="N230" s="104">
        <f t="shared" si="9"/>
        <v>1988110113</v>
      </c>
    </row>
    <row r="231" spans="1:14" x14ac:dyDescent="0.25">
      <c r="A231" s="104">
        <f t="shared" si="8"/>
        <v>198828</v>
      </c>
      <c r="B231" s="32">
        <f>'Data from Waybill Query'!B231</f>
        <v>1988</v>
      </c>
      <c r="C231" s="32" t="str">
        <f>IF('Data from Waybill Query'!C231="00","0",IF('Data from Waybill Query'!C231="01","1",IF('Data from Waybill Query'!C231="XX","2",'Data from Waybill Query'!C231)))</f>
        <v>11</v>
      </c>
      <c r="D231" s="33" t="str">
        <f>'Data from Waybill Query'!D231</f>
        <v>Coal</v>
      </c>
      <c r="E231" s="33" t="str">
        <f>'Data from Waybill Query'!E231</f>
        <v>M</v>
      </c>
      <c r="F231" s="33" t="str">
        <f>'Data from Waybill Query'!F231</f>
        <v>R</v>
      </c>
      <c r="G231" s="33" t="str">
        <f>'Data from Waybill Query'!G231</f>
        <v>X</v>
      </c>
      <c r="H231" s="104">
        <f>IF(ISNA(VLOOKUP($N231,'Data from Waybill Query'!$A:$M,8,FALSE)),0,VLOOKUP($N231,'Data from Waybill Query'!$A:$M,8,FALSE))</f>
        <v>1103026</v>
      </c>
      <c r="I231" s="104">
        <f>IF(ISNA(VLOOKUP($N231,'Data from Waybill Query'!$A:$M,9,FALSE)),0,VLOOKUP($N231,'Data from Waybill Query'!$A:$M,9,FALSE))</f>
        <v>794141</v>
      </c>
      <c r="J231" s="104">
        <f>IF(ISNA(VLOOKUP($N231,'Data from Waybill Query'!$A:$M,10,FALSE)),0,VLOOKUP($N231,'Data from Waybill Query'!$A:$M,10,FALSE))</f>
        <v>526531</v>
      </c>
      <c r="K231" s="104">
        <f>IF(ISNA(VLOOKUP($N231,'Data from Waybill Query'!$A:$M,11,FALSE)),0,VLOOKUP($N231,'Data from Waybill Query'!$A:$M,11,FALSE))</f>
        <v>75345674</v>
      </c>
      <c r="L231" s="104">
        <f>IF(ISNA(VLOOKUP($N231,'Data from Waybill Query'!$A:$M,12,FALSE)),0,VLOOKUP($N231,'Data from Waybill Query'!$A:$M,12,FALSE))</f>
        <v>50180</v>
      </c>
      <c r="M231" s="104">
        <f>IF(ISNA(VLOOKUP($N231,'Data from Waybill Query'!$A:$M,13,FALSE)),0,VLOOKUP($N231,'Data from Waybill Query'!$A:$M,13,FALSE))</f>
        <v>2.1981199999999999E-2</v>
      </c>
      <c r="N231" s="104">
        <f t="shared" si="9"/>
        <v>1988110203</v>
      </c>
    </row>
    <row r="232" spans="1:14" x14ac:dyDescent="0.25">
      <c r="A232" s="104">
        <f t="shared" si="8"/>
        <v>198829</v>
      </c>
      <c r="B232" s="32">
        <f>'Data from Waybill Query'!B232</f>
        <v>1988</v>
      </c>
      <c r="C232" s="32" t="str">
        <f>IF('Data from Waybill Query'!C232="00","0",IF('Data from Waybill Query'!C232="01","1",IF('Data from Waybill Query'!C232="XX","2",'Data from Waybill Query'!C232)))</f>
        <v>11</v>
      </c>
      <c r="D232" s="33" t="str">
        <f>'Data from Waybill Query'!D232</f>
        <v>Coal</v>
      </c>
      <c r="E232" s="33" t="str">
        <f>'Data from Waybill Query'!E232</f>
        <v>M</v>
      </c>
      <c r="F232" s="33" t="str">
        <f>'Data from Waybill Query'!F232</f>
        <v>P</v>
      </c>
      <c r="G232" s="33" t="str">
        <f>'Data from Waybill Query'!G232</f>
        <v>X</v>
      </c>
      <c r="H232" s="104">
        <f>IF(ISNA(VLOOKUP($N232,'Data from Waybill Query'!$A:$M,8,FALSE)),0,VLOOKUP($N232,'Data from Waybill Query'!$A:$M,8,FALSE))</f>
        <v>802351</v>
      </c>
      <c r="I232" s="104">
        <f>IF(ISNA(VLOOKUP($N232,'Data from Waybill Query'!$A:$M,9,FALSE)),0,VLOOKUP($N232,'Data from Waybill Query'!$A:$M,9,FALSE))</f>
        <v>623497</v>
      </c>
      <c r="J232" s="104">
        <f>IF(ISNA(VLOOKUP($N232,'Data from Waybill Query'!$A:$M,10,FALSE)),0,VLOOKUP($N232,'Data from Waybill Query'!$A:$M,10,FALSE))</f>
        <v>476725</v>
      </c>
      <c r="K232" s="104">
        <f>IF(ISNA(VLOOKUP($N232,'Data from Waybill Query'!$A:$M,11,FALSE)),0,VLOOKUP($N232,'Data from Waybill Query'!$A:$M,11,FALSE))</f>
        <v>62393342</v>
      </c>
      <c r="L232" s="104">
        <f>IF(ISNA(VLOOKUP($N232,'Data from Waybill Query'!$A:$M,12,FALSE)),0,VLOOKUP($N232,'Data from Waybill Query'!$A:$M,12,FALSE))</f>
        <v>47712</v>
      </c>
      <c r="M232" s="104">
        <f>IF(ISNA(VLOOKUP($N232,'Data from Waybill Query'!$A:$M,13,FALSE)),0,VLOOKUP($N232,'Data from Waybill Query'!$A:$M,13,FALSE))</f>
        <v>1.6816589999999999E-2</v>
      </c>
      <c r="N232" s="104">
        <f t="shared" si="9"/>
        <v>1988110213</v>
      </c>
    </row>
    <row r="233" spans="1:14" x14ac:dyDescent="0.25">
      <c r="A233" s="104">
        <f t="shared" si="8"/>
        <v>198830</v>
      </c>
      <c r="B233" s="32">
        <f>'Data from Waybill Query'!B233</f>
        <v>1988</v>
      </c>
      <c r="C233" s="32" t="str">
        <f>IF('Data from Waybill Query'!C233="00","0",IF('Data from Waybill Query'!C233="01","1",IF('Data from Waybill Query'!C233="XX","2",'Data from Waybill Query'!C233)))</f>
        <v>11</v>
      </c>
      <c r="D233" s="33" t="str">
        <f>'Data from Waybill Query'!D233</f>
        <v>Coal</v>
      </c>
      <c r="E233" s="33" t="str">
        <f>'Data from Waybill Query'!E233</f>
        <v>L</v>
      </c>
      <c r="F233" s="33" t="str">
        <f>'Data from Waybill Query'!F233</f>
        <v>R</v>
      </c>
      <c r="G233" s="33" t="str">
        <f>'Data from Waybill Query'!G233</f>
        <v>X</v>
      </c>
      <c r="H233" s="104">
        <f>IF(ISNA(VLOOKUP($N233,'Data from Waybill Query'!$A:$M,8,FALSE)),0,VLOOKUP($N233,'Data from Waybill Query'!$A:$M,8,FALSE))</f>
        <v>484788</v>
      </c>
      <c r="I233" s="104">
        <f>IF(ISNA(VLOOKUP($N233,'Data from Waybill Query'!$A:$M,9,FALSE)),0,VLOOKUP($N233,'Data from Waybill Query'!$A:$M,9,FALSE))</f>
        <v>247128</v>
      </c>
      <c r="J233" s="104">
        <f>IF(ISNA(VLOOKUP($N233,'Data from Waybill Query'!$A:$M,10,FALSE)),0,VLOOKUP($N233,'Data from Waybill Query'!$A:$M,10,FALSE))</f>
        <v>290548</v>
      </c>
      <c r="K233" s="104">
        <f>IF(ISNA(VLOOKUP($N233,'Data from Waybill Query'!$A:$M,11,FALSE)),0,VLOOKUP($N233,'Data from Waybill Query'!$A:$M,11,FALSE))</f>
        <v>24500078</v>
      </c>
      <c r="L233" s="104">
        <f>IF(ISNA(VLOOKUP($N233,'Data from Waybill Query'!$A:$M,12,FALSE)),0,VLOOKUP($N233,'Data from Waybill Query'!$A:$M,12,FALSE))</f>
        <v>28779</v>
      </c>
      <c r="M233" s="104">
        <f>IF(ISNA(VLOOKUP($N233,'Data from Waybill Query'!$A:$M,13,FALSE)),0,VLOOKUP($N233,'Data from Waybill Query'!$A:$M,13,FALSE))</f>
        <v>1.684534E-2</v>
      </c>
      <c r="N233" s="104">
        <f t="shared" si="9"/>
        <v>1988110303</v>
      </c>
    </row>
    <row r="234" spans="1:14" x14ac:dyDescent="0.25">
      <c r="A234" s="104">
        <f t="shared" si="8"/>
        <v>198831</v>
      </c>
      <c r="B234" s="32">
        <f>'Data from Waybill Query'!B234</f>
        <v>1988</v>
      </c>
      <c r="C234" s="32" t="str">
        <f>IF('Data from Waybill Query'!C234="00","0",IF('Data from Waybill Query'!C234="01","1",IF('Data from Waybill Query'!C234="XX","2",'Data from Waybill Query'!C234)))</f>
        <v>11</v>
      </c>
      <c r="D234" s="33" t="str">
        <f>'Data from Waybill Query'!D234</f>
        <v>Coal</v>
      </c>
      <c r="E234" s="33" t="str">
        <f>'Data from Waybill Query'!E234</f>
        <v>L</v>
      </c>
      <c r="F234" s="33" t="str">
        <f>'Data from Waybill Query'!F234</f>
        <v>P</v>
      </c>
      <c r="G234" s="33" t="str">
        <f>'Data from Waybill Query'!G234</f>
        <v>X</v>
      </c>
      <c r="H234" s="104">
        <f>IF(ISNA(VLOOKUP($N234,'Data from Waybill Query'!$A:$M,8,FALSE)),0,VLOOKUP($N234,'Data from Waybill Query'!$A:$M,8,FALSE))</f>
        <v>889779</v>
      </c>
      <c r="I234" s="104">
        <f>IF(ISNA(VLOOKUP($N234,'Data from Waybill Query'!$A:$M,9,FALSE)),0,VLOOKUP($N234,'Data from Waybill Query'!$A:$M,9,FALSE))</f>
        <v>592549</v>
      </c>
      <c r="J234" s="104">
        <f>IF(ISNA(VLOOKUP($N234,'Data from Waybill Query'!$A:$M,10,FALSE)),0,VLOOKUP($N234,'Data from Waybill Query'!$A:$M,10,FALSE))</f>
        <v>707882</v>
      </c>
      <c r="K234" s="104">
        <f>IF(ISNA(VLOOKUP($N234,'Data from Waybill Query'!$A:$M,11,FALSE)),0,VLOOKUP($N234,'Data from Waybill Query'!$A:$M,11,FALSE))</f>
        <v>60618425</v>
      </c>
      <c r="L234" s="104">
        <f>IF(ISNA(VLOOKUP($N234,'Data from Waybill Query'!$A:$M,12,FALSE)),0,VLOOKUP($N234,'Data from Waybill Query'!$A:$M,12,FALSE))</f>
        <v>72304</v>
      </c>
      <c r="M234" s="104">
        <f>IF(ISNA(VLOOKUP($N234,'Data from Waybill Query'!$A:$M,13,FALSE)),0,VLOOKUP($N234,'Data from Waybill Query'!$A:$M,13,FALSE))</f>
        <v>1.230612E-2</v>
      </c>
      <c r="N234" s="104">
        <f t="shared" si="9"/>
        <v>1988110313</v>
      </c>
    </row>
    <row r="235" spans="1:14" x14ac:dyDescent="0.25">
      <c r="A235" s="104">
        <f t="shared" si="8"/>
        <v>198832</v>
      </c>
      <c r="B235" s="32">
        <f>'Data from Waybill Query'!B235</f>
        <v>1988</v>
      </c>
      <c r="C235" s="32" t="str">
        <f>IF('Data from Waybill Query'!C235="00","0",IF('Data from Waybill Query'!C235="01","1",IF('Data from Waybill Query'!C235="XX","2",'Data from Waybill Query'!C235)))</f>
        <v>11</v>
      </c>
      <c r="D235" s="33" t="str">
        <f>'Data from Waybill Query'!D235</f>
        <v>Coal</v>
      </c>
      <c r="E235" s="33" t="str">
        <f>'Data from Waybill Query'!E235</f>
        <v>VL</v>
      </c>
      <c r="F235" s="33" t="str">
        <f>'Data from Waybill Query'!F235</f>
        <v>R</v>
      </c>
      <c r="G235" s="33" t="str">
        <f>'Data from Waybill Query'!G235</f>
        <v>X</v>
      </c>
      <c r="H235" s="104">
        <f>IF(ISNA(VLOOKUP($N235,'Data from Waybill Query'!$A:$M,8,FALSE)),0,VLOOKUP($N235,'Data from Waybill Query'!$A:$M,8,FALSE))</f>
        <v>71540</v>
      </c>
      <c r="I235" s="104">
        <f>IF(ISNA(VLOOKUP($N235,'Data from Waybill Query'!$A:$M,9,FALSE)),0,VLOOKUP($N235,'Data from Waybill Query'!$A:$M,9,FALSE))</f>
        <v>31420</v>
      </c>
      <c r="J235" s="104">
        <f>IF(ISNA(VLOOKUP($N235,'Data from Waybill Query'!$A:$M,10,FALSE)),0,VLOOKUP($N235,'Data from Waybill Query'!$A:$M,10,FALSE))</f>
        <v>50720</v>
      </c>
      <c r="K235" s="104">
        <f>IF(ISNA(VLOOKUP($N235,'Data from Waybill Query'!$A:$M,11,FALSE)),0,VLOOKUP($N235,'Data from Waybill Query'!$A:$M,11,FALSE))</f>
        <v>3129982</v>
      </c>
      <c r="L235" s="104">
        <f>IF(ISNA(VLOOKUP($N235,'Data from Waybill Query'!$A:$M,12,FALSE)),0,VLOOKUP($N235,'Data from Waybill Query'!$A:$M,12,FALSE))</f>
        <v>5038</v>
      </c>
      <c r="M235" s="104">
        <f>IF(ISNA(VLOOKUP($N235,'Data from Waybill Query'!$A:$M,13,FALSE)),0,VLOOKUP($N235,'Data from Waybill Query'!$A:$M,13,FALSE))</f>
        <v>1.420097E-2</v>
      </c>
      <c r="N235" s="104">
        <f t="shared" si="9"/>
        <v>1988110403</v>
      </c>
    </row>
    <row r="236" spans="1:14" x14ac:dyDescent="0.25">
      <c r="A236" s="104">
        <f t="shared" si="8"/>
        <v>198833</v>
      </c>
      <c r="B236" s="32">
        <f>'Data from Waybill Query'!B236</f>
        <v>1988</v>
      </c>
      <c r="C236" s="32" t="str">
        <f>IF('Data from Waybill Query'!C236="00","0",IF('Data from Waybill Query'!C236="01","1",IF('Data from Waybill Query'!C236="XX","2",'Data from Waybill Query'!C236)))</f>
        <v>11</v>
      </c>
      <c r="D236" s="33" t="str">
        <f>'Data from Waybill Query'!D236</f>
        <v>Coal</v>
      </c>
      <c r="E236" s="33" t="str">
        <f>'Data from Waybill Query'!E236</f>
        <v>VL</v>
      </c>
      <c r="F236" s="33" t="str">
        <f>'Data from Waybill Query'!F236</f>
        <v>P</v>
      </c>
      <c r="G236" s="33" t="str">
        <f>'Data from Waybill Query'!G236</f>
        <v>X</v>
      </c>
      <c r="H236" s="104">
        <f>IF(ISNA(VLOOKUP($N236,'Data from Waybill Query'!$A:$M,8,FALSE)),0,VLOOKUP($N236,'Data from Waybill Query'!$A:$M,8,FALSE))</f>
        <v>354407</v>
      </c>
      <c r="I236" s="104">
        <f>IF(ISNA(VLOOKUP($N236,'Data from Waybill Query'!$A:$M,9,FALSE)),0,VLOOKUP($N236,'Data from Waybill Query'!$A:$M,9,FALSE))</f>
        <v>171304</v>
      </c>
      <c r="J236" s="104">
        <f>IF(ISNA(VLOOKUP($N236,'Data from Waybill Query'!$A:$M,10,FALSE)),0,VLOOKUP($N236,'Data from Waybill Query'!$A:$M,10,FALSE))</f>
        <v>269445</v>
      </c>
      <c r="K236" s="104">
        <f>IF(ISNA(VLOOKUP($N236,'Data from Waybill Query'!$A:$M,11,FALSE)),0,VLOOKUP($N236,'Data from Waybill Query'!$A:$M,11,FALSE))</f>
        <v>17687145</v>
      </c>
      <c r="L236" s="104">
        <f>IF(ISNA(VLOOKUP($N236,'Data from Waybill Query'!$A:$M,12,FALSE)),0,VLOOKUP($N236,'Data from Waybill Query'!$A:$M,12,FALSE))</f>
        <v>27817</v>
      </c>
      <c r="M236" s="104">
        <f>IF(ISNA(VLOOKUP($N236,'Data from Waybill Query'!$A:$M,13,FALSE)),0,VLOOKUP($N236,'Data from Waybill Query'!$A:$M,13,FALSE))</f>
        <v>1.274089E-2</v>
      </c>
      <c r="N236" s="104">
        <f t="shared" si="9"/>
        <v>1988110413</v>
      </c>
    </row>
    <row r="237" spans="1:14" x14ac:dyDescent="0.25">
      <c r="A237" s="104">
        <f t="shared" si="8"/>
        <v>198834</v>
      </c>
      <c r="B237" s="32">
        <f>'Data from Waybill Query'!B237</f>
        <v>1988</v>
      </c>
      <c r="C237" s="32" t="str">
        <f>IF('Data from Waybill Query'!C237="00","0",IF('Data from Waybill Query'!C237="01","1",IF('Data from Waybill Query'!C237="XX","2",'Data from Waybill Query'!C237)))</f>
        <v>14</v>
      </c>
      <c r="D237" s="33" t="str">
        <f>'Data from Waybill Query'!D237</f>
        <v>Non-Metallic Minerals</v>
      </c>
      <c r="E237" s="33" t="str">
        <f>'Data from Waybill Query'!E237</f>
        <v>S</v>
      </c>
      <c r="F237" s="33" t="str">
        <f>'Data from Waybill Query'!F237</f>
        <v>X</v>
      </c>
      <c r="G237" s="33" t="str">
        <f>'Data from Waybill Query'!G237</f>
        <v>X</v>
      </c>
      <c r="H237" s="104">
        <f>IF(ISNA(VLOOKUP($N237,'Data from Waybill Query'!$A:$M,8,FALSE)),0,VLOOKUP($N237,'Data from Waybill Query'!$A:$M,8,FALSE))</f>
        <v>185266</v>
      </c>
      <c r="I237" s="104">
        <f>IF(ISNA(VLOOKUP($N237,'Data from Waybill Query'!$A:$M,9,FALSE)),0,VLOOKUP($N237,'Data from Waybill Query'!$A:$M,9,FALSE))</f>
        <v>733008</v>
      </c>
      <c r="J237" s="104">
        <f>IF(ISNA(VLOOKUP($N237,'Data from Waybill Query'!$A:$M,10,FALSE)),0,VLOOKUP($N237,'Data from Waybill Query'!$A:$M,10,FALSE))</f>
        <v>32645</v>
      </c>
      <c r="K237" s="104">
        <f>IF(ISNA(VLOOKUP($N237,'Data from Waybill Query'!$A:$M,11,FALSE)),0,VLOOKUP($N237,'Data from Waybill Query'!$A:$M,11,FALSE))</f>
        <v>65939910</v>
      </c>
      <c r="L237" s="104">
        <f>IF(ISNA(VLOOKUP($N237,'Data from Waybill Query'!$A:$M,12,FALSE)),0,VLOOKUP($N237,'Data from Waybill Query'!$A:$M,12,FALSE))</f>
        <v>2997</v>
      </c>
      <c r="M237" s="104">
        <f>IF(ISNA(VLOOKUP($N237,'Data from Waybill Query'!$A:$M,13,FALSE)),0,VLOOKUP($N237,'Data from Waybill Query'!$A:$M,13,FALSE))</f>
        <v>6.1824270000000001E-2</v>
      </c>
      <c r="N237" s="104">
        <f t="shared" si="9"/>
        <v>1988140103</v>
      </c>
    </row>
    <row r="238" spans="1:14" x14ac:dyDescent="0.25">
      <c r="A238" s="104">
        <f t="shared" si="8"/>
        <v>198835</v>
      </c>
      <c r="B238" s="32">
        <f>'Data from Waybill Query'!B238</f>
        <v>1988</v>
      </c>
      <c r="C238" s="32" t="str">
        <f>IF('Data from Waybill Query'!C238="00","0",IF('Data from Waybill Query'!C238="01","1",IF('Data from Waybill Query'!C238="XX","2",'Data from Waybill Query'!C238)))</f>
        <v>14</v>
      </c>
      <c r="D238" s="33" t="str">
        <f>'Data from Waybill Query'!D238</f>
        <v>Non-Metallic Minerals</v>
      </c>
      <c r="E238" s="33" t="str">
        <f>'Data from Waybill Query'!E238</f>
        <v>M</v>
      </c>
      <c r="F238" s="33" t="str">
        <f>'Data from Waybill Query'!F238</f>
        <v>X</v>
      </c>
      <c r="G238" s="33" t="str">
        <f>'Data from Waybill Query'!G238</f>
        <v>X</v>
      </c>
      <c r="H238" s="104">
        <f>IF(ISNA(VLOOKUP($N238,'Data from Waybill Query'!$A:$M,8,FALSE)),0,VLOOKUP($N238,'Data from Waybill Query'!$A:$M,8,FALSE))</f>
        <v>167834</v>
      </c>
      <c r="I238" s="104">
        <f>IF(ISNA(VLOOKUP($N238,'Data from Waybill Query'!$A:$M,9,FALSE)),0,VLOOKUP($N238,'Data from Waybill Query'!$A:$M,9,FALSE))</f>
        <v>332955</v>
      </c>
      <c r="J238" s="104">
        <f>IF(ISNA(VLOOKUP($N238,'Data from Waybill Query'!$A:$M,10,FALSE)),0,VLOOKUP($N238,'Data from Waybill Query'!$A:$M,10,FALSE))</f>
        <v>58944</v>
      </c>
      <c r="K238" s="104">
        <f>IF(ISNA(VLOOKUP($N238,'Data from Waybill Query'!$A:$M,11,FALSE)),0,VLOOKUP($N238,'Data from Waybill Query'!$A:$M,11,FALSE))</f>
        <v>32070558</v>
      </c>
      <c r="L238" s="104">
        <f>IF(ISNA(VLOOKUP($N238,'Data from Waybill Query'!$A:$M,12,FALSE)),0,VLOOKUP($N238,'Data from Waybill Query'!$A:$M,12,FALSE))</f>
        <v>5689</v>
      </c>
      <c r="M238" s="104">
        <f>IF(ISNA(VLOOKUP($N238,'Data from Waybill Query'!$A:$M,13,FALSE)),0,VLOOKUP($N238,'Data from Waybill Query'!$A:$M,13,FALSE))</f>
        <v>2.9499870000000001E-2</v>
      </c>
      <c r="N238" s="104">
        <f t="shared" si="9"/>
        <v>1988140203</v>
      </c>
    </row>
    <row r="239" spans="1:14" x14ac:dyDescent="0.25">
      <c r="A239" s="104">
        <f t="shared" si="8"/>
        <v>198836</v>
      </c>
      <c r="B239" s="32">
        <f>'Data from Waybill Query'!B239</f>
        <v>1988</v>
      </c>
      <c r="C239" s="32" t="str">
        <f>IF('Data from Waybill Query'!C239="00","0",IF('Data from Waybill Query'!C239="01","1",IF('Data from Waybill Query'!C239="XX","2",'Data from Waybill Query'!C239)))</f>
        <v>14</v>
      </c>
      <c r="D239" s="33" t="str">
        <f>'Data from Waybill Query'!D239</f>
        <v>Non-Metallic Minerals</v>
      </c>
      <c r="E239" s="33" t="str">
        <f>'Data from Waybill Query'!E239</f>
        <v>L</v>
      </c>
      <c r="F239" s="33" t="str">
        <f>'Data from Waybill Query'!F239</f>
        <v>X</v>
      </c>
      <c r="G239" s="33" t="str">
        <f>'Data from Waybill Query'!G239</f>
        <v>X</v>
      </c>
      <c r="H239" s="104">
        <f>IF(ISNA(VLOOKUP($N239,'Data from Waybill Query'!$A:$M,8,FALSE)),0,VLOOKUP($N239,'Data from Waybill Query'!$A:$M,8,FALSE))</f>
        <v>559331</v>
      </c>
      <c r="I239" s="104">
        <f>IF(ISNA(VLOOKUP($N239,'Data from Waybill Query'!$A:$M,9,FALSE)),0,VLOOKUP($N239,'Data from Waybill Query'!$A:$M,9,FALSE))</f>
        <v>357051</v>
      </c>
      <c r="J239" s="104">
        <f>IF(ISNA(VLOOKUP($N239,'Data from Waybill Query'!$A:$M,10,FALSE)),0,VLOOKUP($N239,'Data from Waybill Query'!$A:$M,10,FALSE))</f>
        <v>242107</v>
      </c>
      <c r="K239" s="104">
        <f>IF(ISNA(VLOOKUP($N239,'Data from Waybill Query'!$A:$M,11,FALSE)),0,VLOOKUP($N239,'Data from Waybill Query'!$A:$M,11,FALSE))</f>
        <v>33927065</v>
      </c>
      <c r="L239" s="104">
        <f>IF(ISNA(VLOOKUP($N239,'Data from Waybill Query'!$A:$M,12,FALSE)),0,VLOOKUP($N239,'Data from Waybill Query'!$A:$M,12,FALSE))</f>
        <v>22579</v>
      </c>
      <c r="M239" s="104">
        <f>IF(ISNA(VLOOKUP($N239,'Data from Waybill Query'!$A:$M,13,FALSE)),0,VLOOKUP($N239,'Data from Waybill Query'!$A:$M,13,FALSE))</f>
        <v>2.4771939999999999E-2</v>
      </c>
      <c r="N239" s="104">
        <f t="shared" si="9"/>
        <v>1988140303</v>
      </c>
    </row>
    <row r="240" spans="1:14" x14ac:dyDescent="0.25">
      <c r="A240" s="104">
        <f t="shared" si="8"/>
        <v>198837</v>
      </c>
      <c r="B240" s="32">
        <f>'Data from Waybill Query'!B240</f>
        <v>1988</v>
      </c>
      <c r="C240" s="32" t="str">
        <f>IF('Data from Waybill Query'!C240="00","0",IF('Data from Waybill Query'!C240="01","1",IF('Data from Waybill Query'!C240="XX","2",'Data from Waybill Query'!C240)))</f>
        <v>20</v>
      </c>
      <c r="D240" s="33" t="str">
        <f>'Data from Waybill Query'!D240</f>
        <v>Food and Kindred</v>
      </c>
      <c r="E240" s="33" t="str">
        <f>'Data from Waybill Query'!E240</f>
        <v>S</v>
      </c>
      <c r="F240" s="33" t="str">
        <f>'Data from Waybill Query'!F240</f>
        <v>X</v>
      </c>
      <c r="G240" s="33" t="str">
        <f>'Data from Waybill Query'!G240</f>
        <v>X</v>
      </c>
      <c r="H240" s="104">
        <f>IF(ISNA(VLOOKUP($N240,'Data from Waybill Query'!$A:$M,8,FALSE)),0,VLOOKUP($N240,'Data from Waybill Query'!$A:$M,8,FALSE))</f>
        <v>389061</v>
      </c>
      <c r="I240" s="104">
        <f>IF(ISNA(VLOOKUP($N240,'Data from Waybill Query'!$A:$M,9,FALSE)),0,VLOOKUP($N240,'Data from Waybill Query'!$A:$M,9,FALSE))</f>
        <v>497236</v>
      </c>
      <c r="J240" s="104">
        <f>IF(ISNA(VLOOKUP($N240,'Data from Waybill Query'!$A:$M,10,FALSE)),0,VLOOKUP($N240,'Data from Waybill Query'!$A:$M,10,FALSE))</f>
        <v>129055</v>
      </c>
      <c r="K240" s="104">
        <f>IF(ISNA(VLOOKUP($N240,'Data from Waybill Query'!$A:$M,11,FALSE)),0,VLOOKUP($N240,'Data from Waybill Query'!$A:$M,11,FALSE))</f>
        <v>36006852</v>
      </c>
      <c r="L240" s="104">
        <f>IF(ISNA(VLOOKUP($N240,'Data from Waybill Query'!$A:$M,12,FALSE)),0,VLOOKUP($N240,'Data from Waybill Query'!$A:$M,12,FALSE))</f>
        <v>9239</v>
      </c>
      <c r="M240" s="104">
        <f>IF(ISNA(VLOOKUP($N240,'Data from Waybill Query'!$A:$M,13,FALSE)),0,VLOOKUP($N240,'Data from Waybill Query'!$A:$M,13,FALSE))</f>
        <v>4.2110050000000003E-2</v>
      </c>
      <c r="N240" s="104">
        <f t="shared" si="9"/>
        <v>1988200103</v>
      </c>
    </row>
    <row r="241" spans="1:14" x14ac:dyDescent="0.25">
      <c r="A241" s="104">
        <f t="shared" si="8"/>
        <v>198838</v>
      </c>
      <c r="B241" s="32">
        <f>'Data from Waybill Query'!B241</f>
        <v>1988</v>
      </c>
      <c r="C241" s="32" t="str">
        <f>IF('Data from Waybill Query'!C241="00","0",IF('Data from Waybill Query'!C241="01","1",IF('Data from Waybill Query'!C241="XX","2",'Data from Waybill Query'!C241)))</f>
        <v>20</v>
      </c>
      <c r="D241" s="33" t="str">
        <f>'Data from Waybill Query'!D241</f>
        <v>Food and Kindred</v>
      </c>
      <c r="E241" s="33" t="str">
        <f>'Data from Waybill Query'!E241</f>
        <v>M</v>
      </c>
      <c r="F241" s="33" t="str">
        <f>'Data from Waybill Query'!F241</f>
        <v>X</v>
      </c>
      <c r="G241" s="33" t="str">
        <f>'Data from Waybill Query'!G241</f>
        <v>X</v>
      </c>
      <c r="H241" s="104">
        <f>IF(ISNA(VLOOKUP($N241,'Data from Waybill Query'!$A:$M,8,FALSE)),0,VLOOKUP($N241,'Data from Waybill Query'!$A:$M,8,FALSE))</f>
        <v>477373</v>
      </c>
      <c r="I241" s="104">
        <f>IF(ISNA(VLOOKUP($N241,'Data from Waybill Query'!$A:$M,9,FALSE)),0,VLOOKUP($N241,'Data from Waybill Query'!$A:$M,9,FALSE))</f>
        <v>293099</v>
      </c>
      <c r="J241" s="104">
        <f>IF(ISNA(VLOOKUP($N241,'Data from Waybill Query'!$A:$M,10,FALSE)),0,VLOOKUP($N241,'Data from Waybill Query'!$A:$M,10,FALSE))</f>
        <v>216812</v>
      </c>
      <c r="K241" s="104">
        <f>IF(ISNA(VLOOKUP($N241,'Data from Waybill Query'!$A:$M,11,FALSE)),0,VLOOKUP($N241,'Data from Waybill Query'!$A:$M,11,FALSE))</f>
        <v>21496997</v>
      </c>
      <c r="L241" s="104">
        <f>IF(ISNA(VLOOKUP($N241,'Data from Waybill Query'!$A:$M,12,FALSE)),0,VLOOKUP($N241,'Data from Waybill Query'!$A:$M,12,FALSE))</f>
        <v>15926</v>
      </c>
      <c r="M241" s="104">
        <f>IF(ISNA(VLOOKUP($N241,'Data from Waybill Query'!$A:$M,13,FALSE)),0,VLOOKUP($N241,'Data from Waybill Query'!$A:$M,13,FALSE))</f>
        <v>2.9974770000000001E-2</v>
      </c>
      <c r="N241" s="104">
        <f t="shared" si="9"/>
        <v>1988200203</v>
      </c>
    </row>
    <row r="242" spans="1:14" x14ac:dyDescent="0.25">
      <c r="A242" s="104">
        <f t="shared" si="8"/>
        <v>198839</v>
      </c>
      <c r="B242" s="32">
        <f>'Data from Waybill Query'!B242</f>
        <v>1988</v>
      </c>
      <c r="C242" s="32" t="str">
        <f>IF('Data from Waybill Query'!C242="00","0",IF('Data from Waybill Query'!C242="01","1",IF('Data from Waybill Query'!C242="XX","2",'Data from Waybill Query'!C242)))</f>
        <v>20</v>
      </c>
      <c r="D242" s="33" t="str">
        <f>'Data from Waybill Query'!D242</f>
        <v>Food and Kindred</v>
      </c>
      <c r="E242" s="33" t="str">
        <f>'Data from Waybill Query'!E242</f>
        <v>L</v>
      </c>
      <c r="F242" s="33" t="str">
        <f>'Data from Waybill Query'!F242</f>
        <v>X</v>
      </c>
      <c r="G242" s="33" t="str">
        <f>'Data from Waybill Query'!G242</f>
        <v>X</v>
      </c>
      <c r="H242" s="104">
        <f>IF(ISNA(VLOOKUP($N242,'Data from Waybill Query'!$A:$M,8,FALSE)),0,VLOOKUP($N242,'Data from Waybill Query'!$A:$M,8,FALSE))</f>
        <v>1019764</v>
      </c>
      <c r="I242" s="104">
        <f>IF(ISNA(VLOOKUP($N242,'Data from Waybill Query'!$A:$M,9,FALSE)),0,VLOOKUP($N242,'Data from Waybill Query'!$A:$M,9,FALSE))</f>
        <v>310680</v>
      </c>
      <c r="J242" s="104">
        <f>IF(ISNA(VLOOKUP($N242,'Data from Waybill Query'!$A:$M,10,FALSE)),0,VLOOKUP($N242,'Data from Waybill Query'!$A:$M,10,FALSE))</f>
        <v>572407</v>
      </c>
      <c r="K242" s="104">
        <f>IF(ISNA(VLOOKUP($N242,'Data from Waybill Query'!$A:$M,11,FALSE)),0,VLOOKUP($N242,'Data from Waybill Query'!$A:$M,11,FALSE))</f>
        <v>22026439</v>
      </c>
      <c r="L242" s="104">
        <f>IF(ISNA(VLOOKUP($N242,'Data from Waybill Query'!$A:$M,12,FALSE)),0,VLOOKUP($N242,'Data from Waybill Query'!$A:$M,12,FALSE))</f>
        <v>39728</v>
      </c>
      <c r="M242" s="104">
        <f>IF(ISNA(VLOOKUP($N242,'Data from Waybill Query'!$A:$M,13,FALSE)),0,VLOOKUP($N242,'Data from Waybill Query'!$A:$M,13,FALSE))</f>
        <v>2.5668320000000001E-2</v>
      </c>
      <c r="N242" s="104">
        <f t="shared" si="9"/>
        <v>1988200303</v>
      </c>
    </row>
    <row r="243" spans="1:14" x14ac:dyDescent="0.25">
      <c r="A243" s="104">
        <f t="shared" si="8"/>
        <v>198840</v>
      </c>
      <c r="B243" s="32">
        <f>'Data from Waybill Query'!B243</f>
        <v>1988</v>
      </c>
      <c r="C243" s="32" t="str">
        <f>IF('Data from Waybill Query'!C243="00","0",IF('Data from Waybill Query'!C243="01","1",IF('Data from Waybill Query'!C243="XX","2",'Data from Waybill Query'!C243)))</f>
        <v>24</v>
      </c>
      <c r="D243" s="33" t="str">
        <f>'Data from Waybill Query'!D243</f>
        <v>Lumber and Wood Products</v>
      </c>
      <c r="E243" s="33" t="str">
        <f>'Data from Waybill Query'!E243</f>
        <v>S</v>
      </c>
      <c r="F243" s="33" t="str">
        <f>'Data from Waybill Query'!F243</f>
        <v>X</v>
      </c>
      <c r="G243" s="33" t="str">
        <f>'Data from Waybill Query'!G243</f>
        <v>X</v>
      </c>
      <c r="H243" s="104">
        <f>IF(ISNA(VLOOKUP($N243,'Data from Waybill Query'!$A:$M,8,FALSE)),0,VLOOKUP($N243,'Data from Waybill Query'!$A:$M,8,FALSE))</f>
        <v>256675</v>
      </c>
      <c r="I243" s="104">
        <f>IF(ISNA(VLOOKUP($N243,'Data from Waybill Query'!$A:$M,9,FALSE)),0,VLOOKUP($N243,'Data from Waybill Query'!$A:$M,9,FALSE))</f>
        <v>441125</v>
      </c>
      <c r="J243" s="104">
        <f>IF(ISNA(VLOOKUP($N243,'Data from Waybill Query'!$A:$M,10,FALSE)),0,VLOOKUP($N243,'Data from Waybill Query'!$A:$M,10,FALSE))</f>
        <v>74838</v>
      </c>
      <c r="K243" s="104">
        <f>IF(ISNA(VLOOKUP($N243,'Data from Waybill Query'!$A:$M,11,FALSE)),0,VLOOKUP($N243,'Data from Waybill Query'!$A:$M,11,FALSE))</f>
        <v>31119604</v>
      </c>
      <c r="L243" s="104">
        <f>IF(ISNA(VLOOKUP($N243,'Data from Waybill Query'!$A:$M,12,FALSE)),0,VLOOKUP($N243,'Data from Waybill Query'!$A:$M,12,FALSE))</f>
        <v>5284</v>
      </c>
      <c r="M243" s="104">
        <f>IF(ISNA(VLOOKUP($N243,'Data from Waybill Query'!$A:$M,13,FALSE)),0,VLOOKUP($N243,'Data from Waybill Query'!$A:$M,13,FALSE))</f>
        <v>4.857848E-2</v>
      </c>
      <c r="N243" s="104">
        <f t="shared" si="9"/>
        <v>1988240103</v>
      </c>
    </row>
    <row r="244" spans="1:14" x14ac:dyDescent="0.25">
      <c r="A244" s="104">
        <f t="shared" si="8"/>
        <v>198841</v>
      </c>
      <c r="B244" s="32">
        <f>'Data from Waybill Query'!B244</f>
        <v>1988</v>
      </c>
      <c r="C244" s="32" t="str">
        <f>IF('Data from Waybill Query'!C244="00","0",IF('Data from Waybill Query'!C244="01","1",IF('Data from Waybill Query'!C244="XX","2",'Data from Waybill Query'!C244)))</f>
        <v>24</v>
      </c>
      <c r="D244" s="33" t="str">
        <f>'Data from Waybill Query'!D244</f>
        <v>Lumber and Wood Products</v>
      </c>
      <c r="E244" s="33" t="str">
        <f>'Data from Waybill Query'!E244</f>
        <v>M</v>
      </c>
      <c r="F244" s="33" t="str">
        <f>'Data from Waybill Query'!F244</f>
        <v>X</v>
      </c>
      <c r="G244" s="33" t="str">
        <f>'Data from Waybill Query'!G244</f>
        <v>X</v>
      </c>
      <c r="H244" s="104">
        <f>IF(ISNA(VLOOKUP($N244,'Data from Waybill Query'!$A:$M,8,FALSE)),0,VLOOKUP($N244,'Data from Waybill Query'!$A:$M,8,FALSE))</f>
        <v>172551</v>
      </c>
      <c r="I244" s="104">
        <f>IF(ISNA(VLOOKUP($N244,'Data from Waybill Query'!$A:$M,9,FALSE)),0,VLOOKUP($N244,'Data from Waybill Query'!$A:$M,9,FALSE))</f>
        <v>108896</v>
      </c>
      <c r="J244" s="104">
        <f>IF(ISNA(VLOOKUP($N244,'Data from Waybill Query'!$A:$M,10,FALSE)),0,VLOOKUP($N244,'Data from Waybill Query'!$A:$M,10,FALSE))</f>
        <v>80105</v>
      </c>
      <c r="K244" s="104">
        <f>IF(ISNA(VLOOKUP($N244,'Data from Waybill Query'!$A:$M,11,FALSE)),0,VLOOKUP($N244,'Data from Waybill Query'!$A:$M,11,FALSE))</f>
        <v>7427950</v>
      </c>
      <c r="L244" s="104">
        <f>IF(ISNA(VLOOKUP($N244,'Data from Waybill Query'!$A:$M,12,FALSE)),0,VLOOKUP($N244,'Data from Waybill Query'!$A:$M,12,FALSE))</f>
        <v>5463</v>
      </c>
      <c r="M244" s="104">
        <f>IF(ISNA(VLOOKUP($N244,'Data from Waybill Query'!$A:$M,13,FALSE)),0,VLOOKUP($N244,'Data from Waybill Query'!$A:$M,13,FALSE))</f>
        <v>3.1586830000000003E-2</v>
      </c>
      <c r="N244" s="104">
        <f t="shared" si="9"/>
        <v>1988240203</v>
      </c>
    </row>
    <row r="245" spans="1:14" x14ac:dyDescent="0.25">
      <c r="A245" s="104">
        <f t="shared" si="8"/>
        <v>198842</v>
      </c>
      <c r="B245" s="32">
        <f>'Data from Waybill Query'!B245</f>
        <v>1988</v>
      </c>
      <c r="C245" s="32" t="str">
        <f>IF('Data from Waybill Query'!C245="00","0",IF('Data from Waybill Query'!C245="01","1",IF('Data from Waybill Query'!C245="XX","2",'Data from Waybill Query'!C245)))</f>
        <v>24</v>
      </c>
      <c r="D245" s="33" t="str">
        <f>'Data from Waybill Query'!D245</f>
        <v>Lumber and Wood Products</v>
      </c>
      <c r="E245" s="33" t="str">
        <f>'Data from Waybill Query'!E245</f>
        <v>L</v>
      </c>
      <c r="F245" s="33" t="str">
        <f>'Data from Waybill Query'!F245</f>
        <v>X</v>
      </c>
      <c r="G245" s="33" t="str">
        <f>'Data from Waybill Query'!G245</f>
        <v>X</v>
      </c>
      <c r="H245" s="104">
        <f>IF(ISNA(VLOOKUP($N245,'Data from Waybill Query'!$A:$M,8,FALSE)),0,VLOOKUP($N245,'Data from Waybill Query'!$A:$M,8,FALSE))</f>
        <v>457463</v>
      </c>
      <c r="I245" s="104">
        <f>IF(ISNA(VLOOKUP($N245,'Data from Waybill Query'!$A:$M,9,FALSE)),0,VLOOKUP($N245,'Data from Waybill Query'!$A:$M,9,FALSE))</f>
        <v>147012</v>
      </c>
      <c r="J245" s="104">
        <f>IF(ISNA(VLOOKUP($N245,'Data from Waybill Query'!$A:$M,10,FALSE)),0,VLOOKUP($N245,'Data from Waybill Query'!$A:$M,10,FALSE))</f>
        <v>302828</v>
      </c>
      <c r="K245" s="104">
        <f>IF(ISNA(VLOOKUP($N245,'Data from Waybill Query'!$A:$M,11,FALSE)),0,VLOOKUP($N245,'Data from Waybill Query'!$A:$M,11,FALSE))</f>
        <v>9371372</v>
      </c>
      <c r="L245" s="104">
        <f>IF(ISNA(VLOOKUP($N245,'Data from Waybill Query'!$A:$M,12,FALSE)),0,VLOOKUP($N245,'Data from Waybill Query'!$A:$M,12,FALSE))</f>
        <v>19201</v>
      </c>
      <c r="M245" s="104">
        <f>IF(ISNA(VLOOKUP($N245,'Data from Waybill Query'!$A:$M,13,FALSE)),0,VLOOKUP($N245,'Data from Waybill Query'!$A:$M,13,FALSE))</f>
        <v>2.3824680000000001E-2</v>
      </c>
      <c r="N245" s="104">
        <f t="shared" si="9"/>
        <v>1988240303</v>
      </c>
    </row>
    <row r="246" spans="1:14" x14ac:dyDescent="0.25">
      <c r="A246" s="104">
        <f t="shared" si="8"/>
        <v>198843</v>
      </c>
      <c r="B246" s="32">
        <f>'Data from Waybill Query'!B246</f>
        <v>1988</v>
      </c>
      <c r="C246" s="32" t="str">
        <f>IF('Data from Waybill Query'!C246="00","0",IF('Data from Waybill Query'!C246="01","1",IF('Data from Waybill Query'!C246="XX","2",'Data from Waybill Query'!C246)))</f>
        <v>26</v>
      </c>
      <c r="D246" s="33" t="str">
        <f>'Data from Waybill Query'!D246</f>
        <v>Pulp, Paper and Allied</v>
      </c>
      <c r="E246" s="33" t="str">
        <f>'Data from Waybill Query'!E246</f>
        <v>S</v>
      </c>
      <c r="F246" s="33" t="str">
        <f>'Data from Waybill Query'!F246</f>
        <v>X</v>
      </c>
      <c r="G246" s="33" t="str">
        <f>'Data from Waybill Query'!G246</f>
        <v>X</v>
      </c>
      <c r="H246" s="104">
        <f>IF(ISNA(VLOOKUP($N246,'Data from Waybill Query'!$A:$M,8,FALSE)),0,VLOOKUP($N246,'Data from Waybill Query'!$A:$M,8,FALSE))</f>
        <v>209209</v>
      </c>
      <c r="I246" s="104">
        <f>IF(ISNA(VLOOKUP($N246,'Data from Waybill Query'!$A:$M,9,FALSE)),0,VLOOKUP($N246,'Data from Waybill Query'!$A:$M,9,FALSE))</f>
        <v>237200</v>
      </c>
      <c r="J246" s="104">
        <f>IF(ISNA(VLOOKUP($N246,'Data from Waybill Query'!$A:$M,10,FALSE)),0,VLOOKUP($N246,'Data from Waybill Query'!$A:$M,10,FALSE))</f>
        <v>62065</v>
      </c>
      <c r="K246" s="104">
        <f>IF(ISNA(VLOOKUP($N246,'Data from Waybill Query'!$A:$M,11,FALSE)),0,VLOOKUP($N246,'Data from Waybill Query'!$A:$M,11,FALSE))</f>
        <v>14267100</v>
      </c>
      <c r="L246" s="104">
        <f>IF(ISNA(VLOOKUP($N246,'Data from Waybill Query'!$A:$M,12,FALSE)),0,VLOOKUP($N246,'Data from Waybill Query'!$A:$M,12,FALSE))</f>
        <v>3706</v>
      </c>
      <c r="M246" s="104">
        <f>IF(ISNA(VLOOKUP($N246,'Data from Waybill Query'!$A:$M,13,FALSE)),0,VLOOKUP($N246,'Data from Waybill Query'!$A:$M,13,FALSE))</f>
        <v>5.6455999999999999E-2</v>
      </c>
      <c r="N246" s="104">
        <f t="shared" si="9"/>
        <v>1988260103</v>
      </c>
    </row>
    <row r="247" spans="1:14" x14ac:dyDescent="0.25">
      <c r="A247" s="104">
        <f t="shared" si="8"/>
        <v>198844</v>
      </c>
      <c r="B247" s="32">
        <f>'Data from Waybill Query'!B247</f>
        <v>1988</v>
      </c>
      <c r="C247" s="32" t="str">
        <f>IF('Data from Waybill Query'!C247="00","0",IF('Data from Waybill Query'!C247="01","1",IF('Data from Waybill Query'!C247="XX","2",'Data from Waybill Query'!C247)))</f>
        <v>26</v>
      </c>
      <c r="D247" s="33" t="str">
        <f>'Data from Waybill Query'!D247</f>
        <v>Pulp, Paper and Allied</v>
      </c>
      <c r="E247" s="33" t="str">
        <f>'Data from Waybill Query'!E247</f>
        <v>M</v>
      </c>
      <c r="F247" s="33" t="str">
        <f>'Data from Waybill Query'!F247</f>
        <v>X</v>
      </c>
      <c r="G247" s="33" t="str">
        <f>'Data from Waybill Query'!G247</f>
        <v>X</v>
      </c>
      <c r="H247" s="104">
        <f>IF(ISNA(VLOOKUP($N247,'Data from Waybill Query'!$A:$M,8,FALSE)),0,VLOOKUP($N247,'Data from Waybill Query'!$A:$M,8,FALSE))</f>
        <v>573402</v>
      </c>
      <c r="I247" s="104">
        <f>IF(ISNA(VLOOKUP($N247,'Data from Waybill Query'!$A:$M,9,FALSE)),0,VLOOKUP($N247,'Data from Waybill Query'!$A:$M,9,FALSE))</f>
        <v>274852</v>
      </c>
      <c r="J247" s="104">
        <f>IF(ISNA(VLOOKUP($N247,'Data from Waybill Query'!$A:$M,10,FALSE)),0,VLOOKUP($N247,'Data from Waybill Query'!$A:$M,10,FALSE))</f>
        <v>206437</v>
      </c>
      <c r="K247" s="104">
        <f>IF(ISNA(VLOOKUP($N247,'Data from Waybill Query'!$A:$M,11,FALSE)),0,VLOOKUP($N247,'Data from Waybill Query'!$A:$M,11,FALSE))</f>
        <v>16741048</v>
      </c>
      <c r="L247" s="104">
        <f>IF(ISNA(VLOOKUP($N247,'Data from Waybill Query'!$A:$M,12,FALSE)),0,VLOOKUP($N247,'Data from Waybill Query'!$A:$M,12,FALSE))</f>
        <v>12610</v>
      </c>
      <c r="M247" s="104">
        <f>IF(ISNA(VLOOKUP($N247,'Data from Waybill Query'!$A:$M,13,FALSE)),0,VLOOKUP($N247,'Data from Waybill Query'!$A:$M,13,FALSE))</f>
        <v>4.5471329999999997E-2</v>
      </c>
      <c r="N247" s="104">
        <f t="shared" si="9"/>
        <v>1988260203</v>
      </c>
    </row>
    <row r="248" spans="1:14" x14ac:dyDescent="0.25">
      <c r="A248" s="104">
        <f t="shared" si="8"/>
        <v>198845</v>
      </c>
      <c r="B248" s="32">
        <f>'Data from Waybill Query'!B248</f>
        <v>1988</v>
      </c>
      <c r="C248" s="32" t="str">
        <f>IF('Data from Waybill Query'!C248="00","0",IF('Data from Waybill Query'!C248="01","1",IF('Data from Waybill Query'!C248="XX","2",'Data from Waybill Query'!C248)))</f>
        <v>26</v>
      </c>
      <c r="D248" s="33" t="str">
        <f>'Data from Waybill Query'!D248</f>
        <v>Pulp, Paper and Allied</v>
      </c>
      <c r="E248" s="33" t="str">
        <f>'Data from Waybill Query'!E248</f>
        <v>L</v>
      </c>
      <c r="F248" s="33" t="str">
        <f>'Data from Waybill Query'!F248</f>
        <v>X</v>
      </c>
      <c r="G248" s="33" t="str">
        <f>'Data from Waybill Query'!G248</f>
        <v>X</v>
      </c>
      <c r="H248" s="104">
        <f>IF(ISNA(VLOOKUP($N248,'Data from Waybill Query'!$A:$M,8,FALSE)),0,VLOOKUP($N248,'Data from Waybill Query'!$A:$M,8,FALSE))</f>
        <v>1125432</v>
      </c>
      <c r="I248" s="104">
        <f>IF(ISNA(VLOOKUP($N248,'Data from Waybill Query'!$A:$M,9,FALSE)),0,VLOOKUP($N248,'Data from Waybill Query'!$A:$M,9,FALSE))</f>
        <v>320264</v>
      </c>
      <c r="J248" s="104">
        <f>IF(ISNA(VLOOKUP($N248,'Data from Waybill Query'!$A:$M,10,FALSE)),0,VLOOKUP($N248,'Data from Waybill Query'!$A:$M,10,FALSE))</f>
        <v>488295</v>
      </c>
      <c r="K248" s="104">
        <f>IF(ISNA(VLOOKUP($N248,'Data from Waybill Query'!$A:$M,11,FALSE)),0,VLOOKUP($N248,'Data from Waybill Query'!$A:$M,11,FALSE))</f>
        <v>20368796</v>
      </c>
      <c r="L248" s="104">
        <f>IF(ISNA(VLOOKUP($N248,'Data from Waybill Query'!$A:$M,12,FALSE)),0,VLOOKUP($N248,'Data from Waybill Query'!$A:$M,12,FALSE))</f>
        <v>31213</v>
      </c>
      <c r="M248" s="104">
        <f>IF(ISNA(VLOOKUP($N248,'Data from Waybill Query'!$A:$M,13,FALSE)),0,VLOOKUP($N248,'Data from Waybill Query'!$A:$M,13,FALSE))</f>
        <v>3.605684E-2</v>
      </c>
      <c r="N248" s="104">
        <f t="shared" si="9"/>
        <v>1988260303</v>
      </c>
    </row>
    <row r="249" spans="1:14" x14ac:dyDescent="0.25">
      <c r="A249" s="104">
        <f t="shared" si="8"/>
        <v>198846</v>
      </c>
      <c r="B249" s="32">
        <f>'Data from Waybill Query'!B249</f>
        <v>1988</v>
      </c>
      <c r="C249" s="32" t="str">
        <f>IF('Data from Waybill Query'!C249="00","0",IF('Data from Waybill Query'!C249="01","1",IF('Data from Waybill Query'!C249="XX","2",'Data from Waybill Query'!C249)))</f>
        <v>28</v>
      </c>
      <c r="D249" s="33" t="str">
        <f>'Data from Waybill Query'!D249</f>
        <v>Chemical</v>
      </c>
      <c r="E249" s="33" t="str">
        <f>'Data from Waybill Query'!E249</f>
        <v>S</v>
      </c>
      <c r="F249" s="33" t="str">
        <f>'Data from Waybill Query'!F249</f>
        <v>X</v>
      </c>
      <c r="G249" s="33" t="str">
        <f>'Data from Waybill Query'!G249</f>
        <v>X</v>
      </c>
      <c r="H249" s="104">
        <f>IF(ISNA(VLOOKUP($N249,'Data from Waybill Query'!$A:$M,8,FALSE)),0,VLOOKUP($N249,'Data from Waybill Query'!$A:$M,8,FALSE))</f>
        <v>649569</v>
      </c>
      <c r="I249" s="104">
        <f>IF(ISNA(VLOOKUP($N249,'Data from Waybill Query'!$A:$M,9,FALSE)),0,VLOOKUP($N249,'Data from Waybill Query'!$A:$M,9,FALSE))</f>
        <v>594299</v>
      </c>
      <c r="J249" s="104">
        <f>IF(ISNA(VLOOKUP($N249,'Data from Waybill Query'!$A:$M,10,FALSE)),0,VLOOKUP($N249,'Data from Waybill Query'!$A:$M,10,FALSE))</f>
        <v>120631</v>
      </c>
      <c r="K249" s="104">
        <f>IF(ISNA(VLOOKUP($N249,'Data from Waybill Query'!$A:$M,11,FALSE)),0,VLOOKUP($N249,'Data from Waybill Query'!$A:$M,11,FALSE))</f>
        <v>51595675</v>
      </c>
      <c r="L249" s="104">
        <f>IF(ISNA(VLOOKUP($N249,'Data from Waybill Query'!$A:$M,12,FALSE)),0,VLOOKUP($N249,'Data from Waybill Query'!$A:$M,12,FALSE))</f>
        <v>10752</v>
      </c>
      <c r="M249" s="104">
        <f>IF(ISNA(VLOOKUP($N249,'Data from Waybill Query'!$A:$M,13,FALSE)),0,VLOOKUP($N249,'Data from Waybill Query'!$A:$M,13,FALSE))</f>
        <v>6.041469E-2</v>
      </c>
      <c r="N249" s="104">
        <f t="shared" si="9"/>
        <v>1988280103</v>
      </c>
    </row>
    <row r="250" spans="1:14" x14ac:dyDescent="0.25">
      <c r="A250" s="104">
        <f t="shared" si="8"/>
        <v>198847</v>
      </c>
      <c r="B250" s="32">
        <f>'Data from Waybill Query'!B250</f>
        <v>1988</v>
      </c>
      <c r="C250" s="32" t="str">
        <f>IF('Data from Waybill Query'!C250="00","0",IF('Data from Waybill Query'!C250="01","1",IF('Data from Waybill Query'!C250="XX","2",'Data from Waybill Query'!C250)))</f>
        <v>28</v>
      </c>
      <c r="D250" s="33" t="str">
        <f>'Data from Waybill Query'!D250</f>
        <v>Chemical</v>
      </c>
      <c r="E250" s="33" t="str">
        <f>'Data from Waybill Query'!E250</f>
        <v>M</v>
      </c>
      <c r="F250" s="33" t="str">
        <f>'Data from Waybill Query'!F250</f>
        <v>X</v>
      </c>
      <c r="G250" s="33" t="str">
        <f>'Data from Waybill Query'!G250</f>
        <v>X</v>
      </c>
      <c r="H250" s="104">
        <f>IF(ISNA(VLOOKUP($N250,'Data from Waybill Query'!$A:$M,8,FALSE)),0,VLOOKUP($N250,'Data from Waybill Query'!$A:$M,8,FALSE))</f>
        <v>1040002</v>
      </c>
      <c r="I250" s="104">
        <f>IF(ISNA(VLOOKUP($N250,'Data from Waybill Query'!$A:$M,9,FALSE)),0,VLOOKUP($N250,'Data from Waybill Query'!$A:$M,9,FALSE))</f>
        <v>391378</v>
      </c>
      <c r="J250" s="104">
        <f>IF(ISNA(VLOOKUP($N250,'Data from Waybill Query'!$A:$M,10,FALSE)),0,VLOOKUP($N250,'Data from Waybill Query'!$A:$M,10,FALSE))</f>
        <v>296176</v>
      </c>
      <c r="K250" s="104">
        <f>IF(ISNA(VLOOKUP($N250,'Data from Waybill Query'!$A:$M,11,FALSE)),0,VLOOKUP($N250,'Data from Waybill Query'!$A:$M,11,FALSE))</f>
        <v>35229324</v>
      </c>
      <c r="L250" s="104">
        <f>IF(ISNA(VLOOKUP($N250,'Data from Waybill Query'!$A:$M,12,FALSE)),0,VLOOKUP($N250,'Data from Waybill Query'!$A:$M,12,FALSE))</f>
        <v>26704</v>
      </c>
      <c r="M250" s="104">
        <f>IF(ISNA(VLOOKUP($N250,'Data from Waybill Query'!$A:$M,13,FALSE)),0,VLOOKUP($N250,'Data from Waybill Query'!$A:$M,13,FALSE))</f>
        <v>3.8944970000000002E-2</v>
      </c>
      <c r="N250" s="104">
        <f t="shared" si="9"/>
        <v>1988280203</v>
      </c>
    </row>
    <row r="251" spans="1:14" x14ac:dyDescent="0.25">
      <c r="A251" s="104">
        <f t="shared" si="8"/>
        <v>198848</v>
      </c>
      <c r="B251" s="32">
        <f>'Data from Waybill Query'!B251</f>
        <v>1988</v>
      </c>
      <c r="C251" s="32" t="str">
        <f>IF('Data from Waybill Query'!C251="00","0",IF('Data from Waybill Query'!C251="01","1",IF('Data from Waybill Query'!C251="XX","2",'Data from Waybill Query'!C251)))</f>
        <v>28</v>
      </c>
      <c r="D251" s="33" t="str">
        <f>'Data from Waybill Query'!D251</f>
        <v>Chemical</v>
      </c>
      <c r="E251" s="33" t="str">
        <f>'Data from Waybill Query'!E251</f>
        <v>L</v>
      </c>
      <c r="F251" s="33" t="str">
        <f>'Data from Waybill Query'!F251</f>
        <v>X</v>
      </c>
      <c r="G251" s="33" t="str">
        <f>'Data from Waybill Query'!G251</f>
        <v>X</v>
      </c>
      <c r="H251" s="104">
        <f>IF(ISNA(VLOOKUP($N251,'Data from Waybill Query'!$A:$M,8,FALSE)),0,VLOOKUP($N251,'Data from Waybill Query'!$A:$M,8,FALSE))</f>
        <v>2194739</v>
      </c>
      <c r="I251" s="104">
        <f>IF(ISNA(VLOOKUP($N251,'Data from Waybill Query'!$A:$M,9,FALSE)),0,VLOOKUP($N251,'Data from Waybill Query'!$A:$M,9,FALSE))</f>
        <v>483539</v>
      </c>
      <c r="J251" s="104">
        <f>IF(ISNA(VLOOKUP($N251,'Data from Waybill Query'!$A:$M,10,FALSE)),0,VLOOKUP($N251,'Data from Waybill Query'!$A:$M,10,FALSE))</f>
        <v>741476</v>
      </c>
      <c r="K251" s="104">
        <f>IF(ISNA(VLOOKUP($N251,'Data from Waybill Query'!$A:$M,11,FALSE)),0,VLOOKUP($N251,'Data from Waybill Query'!$A:$M,11,FALSE))</f>
        <v>43817118</v>
      </c>
      <c r="L251" s="104">
        <f>IF(ISNA(VLOOKUP($N251,'Data from Waybill Query'!$A:$M,12,FALSE)),0,VLOOKUP($N251,'Data from Waybill Query'!$A:$M,12,FALSE))</f>
        <v>66985</v>
      </c>
      <c r="M251" s="104">
        <f>IF(ISNA(VLOOKUP($N251,'Data from Waybill Query'!$A:$M,13,FALSE)),0,VLOOKUP($N251,'Data from Waybill Query'!$A:$M,13,FALSE))</f>
        <v>3.2764679999999997E-2</v>
      </c>
      <c r="N251" s="104">
        <f t="shared" si="9"/>
        <v>1988280303</v>
      </c>
    </row>
    <row r="252" spans="1:14" x14ac:dyDescent="0.25">
      <c r="A252" s="104">
        <f t="shared" si="8"/>
        <v>198849</v>
      </c>
      <c r="B252" s="32">
        <f>'Data from Waybill Query'!B252</f>
        <v>1988</v>
      </c>
      <c r="C252" s="32" t="str">
        <f>IF('Data from Waybill Query'!C252="00","0",IF('Data from Waybill Query'!C252="01","1",IF('Data from Waybill Query'!C252="XX","2",'Data from Waybill Query'!C252)))</f>
        <v>29</v>
      </c>
      <c r="D252" s="33" t="str">
        <f>'Data from Waybill Query'!D252</f>
        <v>Petroleum</v>
      </c>
      <c r="E252" s="33" t="str">
        <f>'Data from Waybill Query'!E252</f>
        <v>S</v>
      </c>
      <c r="F252" s="33" t="str">
        <f>'Data from Waybill Query'!F252</f>
        <v>X</v>
      </c>
      <c r="G252" s="33" t="str">
        <f>'Data from Waybill Query'!G252</f>
        <v>X</v>
      </c>
      <c r="H252" s="104">
        <f>IF(ISNA(VLOOKUP($N252,'Data from Waybill Query'!$A:$M,8,FALSE)),0,VLOOKUP($N252,'Data from Waybill Query'!$A:$M,8,FALSE))</f>
        <v>283368</v>
      </c>
      <c r="I252" s="104">
        <f>IF(ISNA(VLOOKUP($N252,'Data from Waybill Query'!$A:$M,9,FALSE)),0,VLOOKUP($N252,'Data from Waybill Query'!$A:$M,9,FALSE))</f>
        <v>397896</v>
      </c>
      <c r="J252" s="104">
        <f>IF(ISNA(VLOOKUP($N252,'Data from Waybill Query'!$A:$M,10,FALSE)),0,VLOOKUP($N252,'Data from Waybill Query'!$A:$M,10,FALSE))</f>
        <v>98381</v>
      </c>
      <c r="K252" s="104">
        <f>IF(ISNA(VLOOKUP($N252,'Data from Waybill Query'!$A:$M,11,FALSE)),0,VLOOKUP($N252,'Data from Waybill Query'!$A:$M,11,FALSE))</f>
        <v>26083833</v>
      </c>
      <c r="L252" s="104">
        <f>IF(ISNA(VLOOKUP($N252,'Data from Waybill Query'!$A:$M,12,FALSE)),0,VLOOKUP($N252,'Data from Waybill Query'!$A:$M,12,FALSE))</f>
        <v>6309</v>
      </c>
      <c r="M252" s="104">
        <f>IF(ISNA(VLOOKUP($N252,'Data from Waybill Query'!$A:$M,13,FALSE)),0,VLOOKUP($N252,'Data from Waybill Query'!$A:$M,13,FALSE))</f>
        <v>4.491179E-2</v>
      </c>
      <c r="N252" s="104">
        <f t="shared" si="9"/>
        <v>1988290103</v>
      </c>
    </row>
    <row r="253" spans="1:14" x14ac:dyDescent="0.25">
      <c r="A253" s="104">
        <f t="shared" si="8"/>
        <v>198850</v>
      </c>
      <c r="B253" s="32">
        <f>'Data from Waybill Query'!B253</f>
        <v>1988</v>
      </c>
      <c r="C253" s="32" t="str">
        <f>IF('Data from Waybill Query'!C253="00","0",IF('Data from Waybill Query'!C253="01","1",IF('Data from Waybill Query'!C253="XX","2",'Data from Waybill Query'!C253)))</f>
        <v>29</v>
      </c>
      <c r="D253" s="33" t="str">
        <f>'Data from Waybill Query'!D253</f>
        <v>Petroleum</v>
      </c>
      <c r="E253" s="33" t="str">
        <f>'Data from Waybill Query'!E253</f>
        <v>M</v>
      </c>
      <c r="F253" s="33" t="str">
        <f>'Data from Waybill Query'!F253</f>
        <v>X</v>
      </c>
      <c r="G253" s="33" t="str">
        <f>'Data from Waybill Query'!G253</f>
        <v>X</v>
      </c>
      <c r="H253" s="104">
        <f>IF(ISNA(VLOOKUP($N253,'Data from Waybill Query'!$A:$M,8,FALSE)),0,VLOOKUP($N253,'Data from Waybill Query'!$A:$M,8,FALSE))</f>
        <v>262122</v>
      </c>
      <c r="I253" s="104">
        <f>IF(ISNA(VLOOKUP($N253,'Data from Waybill Query'!$A:$M,9,FALSE)),0,VLOOKUP($N253,'Data from Waybill Query'!$A:$M,9,FALSE))</f>
        <v>128426</v>
      </c>
      <c r="J253" s="104">
        <f>IF(ISNA(VLOOKUP($N253,'Data from Waybill Query'!$A:$M,10,FALSE)),0,VLOOKUP($N253,'Data from Waybill Query'!$A:$M,10,FALSE))</f>
        <v>92083</v>
      </c>
      <c r="K253" s="104">
        <f>IF(ISNA(VLOOKUP($N253,'Data from Waybill Query'!$A:$M,11,FALSE)),0,VLOOKUP($N253,'Data from Waybill Query'!$A:$M,11,FALSE))</f>
        <v>9478073</v>
      </c>
      <c r="L253" s="104">
        <f>IF(ISNA(VLOOKUP($N253,'Data from Waybill Query'!$A:$M,12,FALSE)),0,VLOOKUP($N253,'Data from Waybill Query'!$A:$M,12,FALSE))</f>
        <v>6788</v>
      </c>
      <c r="M253" s="104">
        <f>IF(ISNA(VLOOKUP($N253,'Data from Waybill Query'!$A:$M,13,FALSE)),0,VLOOKUP($N253,'Data from Waybill Query'!$A:$M,13,FALSE))</f>
        <v>3.8615690000000001E-2</v>
      </c>
      <c r="N253" s="104">
        <f t="shared" si="9"/>
        <v>1988290203</v>
      </c>
    </row>
    <row r="254" spans="1:14" x14ac:dyDescent="0.25">
      <c r="A254" s="104">
        <f t="shared" si="8"/>
        <v>198851</v>
      </c>
      <c r="B254" s="32">
        <f>'Data from Waybill Query'!B254</f>
        <v>1988</v>
      </c>
      <c r="C254" s="32" t="str">
        <f>IF('Data from Waybill Query'!C254="00","0",IF('Data from Waybill Query'!C254="01","1",IF('Data from Waybill Query'!C254="XX","2",'Data from Waybill Query'!C254)))</f>
        <v>29</v>
      </c>
      <c r="D254" s="33" t="str">
        <f>'Data from Waybill Query'!D254</f>
        <v>Petroleum</v>
      </c>
      <c r="E254" s="33" t="str">
        <f>'Data from Waybill Query'!E254</f>
        <v>L</v>
      </c>
      <c r="F254" s="33" t="str">
        <f>'Data from Waybill Query'!F254</f>
        <v>X</v>
      </c>
      <c r="G254" s="33" t="str">
        <f>'Data from Waybill Query'!G254</f>
        <v>X</v>
      </c>
      <c r="H254" s="104">
        <f>IF(ISNA(VLOOKUP($N254,'Data from Waybill Query'!$A:$M,8,FALSE)),0,VLOOKUP($N254,'Data from Waybill Query'!$A:$M,8,FALSE))</f>
        <v>307065</v>
      </c>
      <c r="I254" s="104">
        <f>IF(ISNA(VLOOKUP($N254,'Data from Waybill Query'!$A:$M,9,FALSE)),0,VLOOKUP($N254,'Data from Waybill Query'!$A:$M,9,FALSE))</f>
        <v>77305</v>
      </c>
      <c r="J254" s="104">
        <f>IF(ISNA(VLOOKUP($N254,'Data from Waybill Query'!$A:$M,10,FALSE)),0,VLOOKUP($N254,'Data from Waybill Query'!$A:$M,10,FALSE))</f>
        <v>123437</v>
      </c>
      <c r="K254" s="104">
        <f>IF(ISNA(VLOOKUP($N254,'Data from Waybill Query'!$A:$M,11,FALSE)),0,VLOOKUP($N254,'Data from Waybill Query'!$A:$M,11,FALSE))</f>
        <v>5878545</v>
      </c>
      <c r="L254" s="104">
        <f>IF(ISNA(VLOOKUP($N254,'Data from Waybill Query'!$A:$M,12,FALSE)),0,VLOOKUP($N254,'Data from Waybill Query'!$A:$M,12,FALSE))</f>
        <v>9417</v>
      </c>
      <c r="M254" s="104">
        <f>IF(ISNA(VLOOKUP($N254,'Data from Waybill Query'!$A:$M,13,FALSE)),0,VLOOKUP($N254,'Data from Waybill Query'!$A:$M,13,FALSE))</f>
        <v>3.260772E-2</v>
      </c>
      <c r="N254" s="104">
        <f t="shared" si="9"/>
        <v>1988290303</v>
      </c>
    </row>
    <row r="255" spans="1:14" x14ac:dyDescent="0.25">
      <c r="A255" s="104">
        <f t="shared" si="8"/>
        <v>198852</v>
      </c>
      <c r="B255" s="32">
        <f>'Data from Waybill Query'!B255</f>
        <v>1988</v>
      </c>
      <c r="C255" s="32" t="str">
        <f>IF('Data from Waybill Query'!C255="00","0",IF('Data from Waybill Query'!C255="01","1",IF('Data from Waybill Query'!C255="XX","2",'Data from Waybill Query'!C255)))</f>
        <v>32</v>
      </c>
      <c r="D255" s="33" t="str">
        <f>'Data from Waybill Query'!D255</f>
        <v>Stone, Clay and Glass</v>
      </c>
      <c r="E255" s="33" t="str">
        <f>'Data from Waybill Query'!E255</f>
        <v>S</v>
      </c>
      <c r="F255" s="33" t="str">
        <f>'Data from Waybill Query'!F255</f>
        <v>X</v>
      </c>
      <c r="G255" s="33" t="str">
        <f>'Data from Waybill Query'!G255</f>
        <v>X</v>
      </c>
      <c r="H255" s="104">
        <f>IF(ISNA(VLOOKUP($N255,'Data from Waybill Query'!$A:$M,8,FALSE)),0,VLOOKUP($N255,'Data from Waybill Query'!$A:$M,8,FALSE))</f>
        <v>322008</v>
      </c>
      <c r="I255" s="104">
        <f>IF(ISNA(VLOOKUP($N255,'Data from Waybill Query'!$A:$M,9,FALSE)),0,VLOOKUP($N255,'Data from Waybill Query'!$A:$M,9,FALSE))</f>
        <v>337754</v>
      </c>
      <c r="J255" s="104">
        <f>IF(ISNA(VLOOKUP($N255,'Data from Waybill Query'!$A:$M,10,FALSE)),0,VLOOKUP($N255,'Data from Waybill Query'!$A:$M,10,FALSE))</f>
        <v>87004</v>
      </c>
      <c r="K255" s="104">
        <f>IF(ISNA(VLOOKUP($N255,'Data from Waybill Query'!$A:$M,11,FALSE)),0,VLOOKUP($N255,'Data from Waybill Query'!$A:$M,11,FALSE))</f>
        <v>30492593</v>
      </c>
      <c r="L255" s="104">
        <f>IF(ISNA(VLOOKUP($N255,'Data from Waybill Query'!$A:$M,12,FALSE)),0,VLOOKUP($N255,'Data from Waybill Query'!$A:$M,12,FALSE))</f>
        <v>7760</v>
      </c>
      <c r="M255" s="104">
        <f>IF(ISNA(VLOOKUP($N255,'Data from Waybill Query'!$A:$M,13,FALSE)),0,VLOOKUP($N255,'Data from Waybill Query'!$A:$M,13,FALSE))</f>
        <v>4.14946E-2</v>
      </c>
      <c r="N255" s="104">
        <f t="shared" si="9"/>
        <v>1988320103</v>
      </c>
    </row>
    <row r="256" spans="1:14" x14ac:dyDescent="0.25">
      <c r="A256" s="104">
        <f t="shared" si="8"/>
        <v>198853</v>
      </c>
      <c r="B256" s="32">
        <f>'Data from Waybill Query'!B256</f>
        <v>1988</v>
      </c>
      <c r="C256" s="32" t="str">
        <f>IF('Data from Waybill Query'!C256="00","0",IF('Data from Waybill Query'!C256="01","1",IF('Data from Waybill Query'!C256="XX","2",'Data from Waybill Query'!C256)))</f>
        <v>32</v>
      </c>
      <c r="D256" s="33" t="str">
        <f>'Data from Waybill Query'!D256</f>
        <v>Stone, Clay and Glass</v>
      </c>
      <c r="E256" s="33" t="str">
        <f>'Data from Waybill Query'!E256</f>
        <v>M</v>
      </c>
      <c r="F256" s="33" t="str">
        <f>'Data from Waybill Query'!F256</f>
        <v>X</v>
      </c>
      <c r="G256" s="33" t="str">
        <f>'Data from Waybill Query'!G256</f>
        <v>X</v>
      </c>
      <c r="H256" s="104">
        <f>IF(ISNA(VLOOKUP($N256,'Data from Waybill Query'!$A:$M,8,FALSE)),0,VLOOKUP($N256,'Data from Waybill Query'!$A:$M,8,FALSE))</f>
        <v>239441</v>
      </c>
      <c r="I256" s="104">
        <f>IF(ISNA(VLOOKUP($N256,'Data from Waybill Query'!$A:$M,9,FALSE)),0,VLOOKUP($N256,'Data from Waybill Query'!$A:$M,9,FALSE))</f>
        <v>123049</v>
      </c>
      <c r="J256" s="104">
        <f>IF(ISNA(VLOOKUP($N256,'Data from Waybill Query'!$A:$M,10,FALSE)),0,VLOOKUP($N256,'Data from Waybill Query'!$A:$M,10,FALSE))</f>
        <v>86960</v>
      </c>
      <c r="K256" s="104">
        <f>IF(ISNA(VLOOKUP($N256,'Data from Waybill Query'!$A:$M,11,FALSE)),0,VLOOKUP($N256,'Data from Waybill Query'!$A:$M,11,FALSE))</f>
        <v>10374568</v>
      </c>
      <c r="L256" s="104">
        <f>IF(ISNA(VLOOKUP($N256,'Data from Waybill Query'!$A:$M,12,FALSE)),0,VLOOKUP($N256,'Data from Waybill Query'!$A:$M,12,FALSE))</f>
        <v>7288</v>
      </c>
      <c r="M256" s="104">
        <f>IF(ISNA(VLOOKUP($N256,'Data from Waybill Query'!$A:$M,13,FALSE)),0,VLOOKUP($N256,'Data from Waybill Query'!$A:$M,13,FALSE))</f>
        <v>3.2852760000000002E-2</v>
      </c>
      <c r="N256" s="104">
        <f t="shared" si="9"/>
        <v>1988320203</v>
      </c>
    </row>
    <row r="257" spans="1:14" x14ac:dyDescent="0.25">
      <c r="A257" s="104">
        <f t="shared" si="8"/>
        <v>198854</v>
      </c>
      <c r="B257" s="32">
        <f>'Data from Waybill Query'!B257</f>
        <v>1988</v>
      </c>
      <c r="C257" s="32" t="str">
        <f>IF('Data from Waybill Query'!C257="00","0",IF('Data from Waybill Query'!C257="01","1",IF('Data from Waybill Query'!C257="XX","2",'Data from Waybill Query'!C257)))</f>
        <v>32</v>
      </c>
      <c r="D257" s="33" t="str">
        <f>'Data from Waybill Query'!D257</f>
        <v>Stone, Clay and Glass</v>
      </c>
      <c r="E257" s="33" t="str">
        <f>'Data from Waybill Query'!E257</f>
        <v>L</v>
      </c>
      <c r="F257" s="33" t="str">
        <f>'Data from Waybill Query'!F257</f>
        <v>X</v>
      </c>
      <c r="G257" s="33" t="str">
        <f>'Data from Waybill Query'!G257</f>
        <v>X</v>
      </c>
      <c r="H257" s="104">
        <f>IF(ISNA(VLOOKUP($N257,'Data from Waybill Query'!$A:$M,8,FALSE)),0,VLOOKUP($N257,'Data from Waybill Query'!$A:$M,8,FALSE))</f>
        <v>366744</v>
      </c>
      <c r="I257" s="104">
        <f>IF(ISNA(VLOOKUP($N257,'Data from Waybill Query'!$A:$M,9,FALSE)),0,VLOOKUP($N257,'Data from Waybill Query'!$A:$M,9,FALSE))</f>
        <v>105632</v>
      </c>
      <c r="J257" s="104">
        <f>IF(ISNA(VLOOKUP($N257,'Data from Waybill Query'!$A:$M,10,FALSE)),0,VLOOKUP($N257,'Data from Waybill Query'!$A:$M,10,FALSE))</f>
        <v>164638</v>
      </c>
      <c r="K257" s="104">
        <f>IF(ISNA(VLOOKUP($N257,'Data from Waybill Query'!$A:$M,11,FALSE)),0,VLOOKUP($N257,'Data from Waybill Query'!$A:$M,11,FALSE))</f>
        <v>8276212</v>
      </c>
      <c r="L257" s="104">
        <f>IF(ISNA(VLOOKUP($N257,'Data from Waybill Query'!$A:$M,12,FALSE)),0,VLOOKUP($N257,'Data from Waybill Query'!$A:$M,12,FALSE))</f>
        <v>12695</v>
      </c>
      <c r="M257" s="104">
        <f>IF(ISNA(VLOOKUP($N257,'Data from Waybill Query'!$A:$M,13,FALSE)),0,VLOOKUP($N257,'Data from Waybill Query'!$A:$M,13,FALSE))</f>
        <v>2.8887940000000001E-2</v>
      </c>
      <c r="N257" s="104">
        <f t="shared" si="9"/>
        <v>1988320303</v>
      </c>
    </row>
    <row r="258" spans="1:14" x14ac:dyDescent="0.25">
      <c r="A258" s="104">
        <f t="shared" ref="A258:A269" si="10">$B258*100+MOD(ROW($B258)-ROW($B$1208),67)</f>
        <v>198855</v>
      </c>
      <c r="B258" s="32">
        <f>'Data from Waybill Query'!B258</f>
        <v>1988</v>
      </c>
      <c r="C258" s="32" t="str">
        <f>IF('Data from Waybill Query'!C258="00","0",IF('Data from Waybill Query'!C258="01","1",IF('Data from Waybill Query'!C258="XX","2",'Data from Waybill Query'!C258)))</f>
        <v>33</v>
      </c>
      <c r="D258" s="33" t="str">
        <f>'Data from Waybill Query'!D258</f>
        <v>Primary Metal Products</v>
      </c>
      <c r="E258" s="33" t="str">
        <f>'Data from Waybill Query'!E258</f>
        <v>S</v>
      </c>
      <c r="F258" s="33" t="str">
        <f>'Data from Waybill Query'!F258</f>
        <v>X</v>
      </c>
      <c r="G258" s="33" t="str">
        <f>'Data from Waybill Query'!G258</f>
        <v>X</v>
      </c>
      <c r="H258" s="104">
        <f>IF(ISNA(VLOOKUP($N258,'Data from Waybill Query'!$A:$M,8,FALSE)),0,VLOOKUP($N258,'Data from Waybill Query'!$A:$M,8,FALSE))</f>
        <v>178495</v>
      </c>
      <c r="I258" s="104">
        <f>IF(ISNA(VLOOKUP($N258,'Data from Waybill Query'!$A:$M,9,FALSE)),0,VLOOKUP($N258,'Data from Waybill Query'!$A:$M,9,FALSE))</f>
        <v>249591</v>
      </c>
      <c r="J258" s="104">
        <f>IF(ISNA(VLOOKUP($N258,'Data from Waybill Query'!$A:$M,10,FALSE)),0,VLOOKUP($N258,'Data from Waybill Query'!$A:$M,10,FALSE))</f>
        <v>60119</v>
      </c>
      <c r="K258" s="104">
        <f>IF(ISNA(VLOOKUP($N258,'Data from Waybill Query'!$A:$M,11,FALSE)),0,VLOOKUP($N258,'Data from Waybill Query'!$A:$M,11,FALSE))</f>
        <v>20607019</v>
      </c>
      <c r="L258" s="104">
        <f>IF(ISNA(VLOOKUP($N258,'Data from Waybill Query'!$A:$M,12,FALSE)),0,VLOOKUP($N258,'Data from Waybill Query'!$A:$M,12,FALSE))</f>
        <v>5066</v>
      </c>
      <c r="M258" s="104">
        <f>IF(ISNA(VLOOKUP($N258,'Data from Waybill Query'!$A:$M,13,FALSE)),0,VLOOKUP($N258,'Data from Waybill Query'!$A:$M,13,FALSE))</f>
        <v>3.5230919999999999E-2</v>
      </c>
      <c r="N258" s="104">
        <f t="shared" ref="N258:N321" si="11">1000000*B258+10000*C258+100*IF(LEFT(E258,1)="S",1,IF(E258="M",2,IF(E258="L",3,4)))+10*IF(F258="P",1,0)+IF(G258="S",1,IF(G258="M",2,3))</f>
        <v>1988330103</v>
      </c>
    </row>
    <row r="259" spans="1:14" x14ac:dyDescent="0.25">
      <c r="A259" s="104">
        <f t="shared" si="10"/>
        <v>198856</v>
      </c>
      <c r="B259" s="32">
        <f>'Data from Waybill Query'!B259</f>
        <v>1988</v>
      </c>
      <c r="C259" s="32" t="str">
        <f>IF('Data from Waybill Query'!C259="00","0",IF('Data from Waybill Query'!C259="01","1",IF('Data from Waybill Query'!C259="XX","2",'Data from Waybill Query'!C259)))</f>
        <v>33</v>
      </c>
      <c r="D259" s="33" t="str">
        <f>'Data from Waybill Query'!D259</f>
        <v>Primary Metal Products</v>
      </c>
      <c r="E259" s="33" t="str">
        <f>'Data from Waybill Query'!E259</f>
        <v>M</v>
      </c>
      <c r="F259" s="33" t="str">
        <f>'Data from Waybill Query'!F259</f>
        <v>X</v>
      </c>
      <c r="G259" s="33" t="str">
        <f>'Data from Waybill Query'!G259</f>
        <v>X</v>
      </c>
      <c r="H259" s="104">
        <f>IF(ISNA(VLOOKUP($N259,'Data from Waybill Query'!$A:$M,8,FALSE)),0,VLOOKUP($N259,'Data from Waybill Query'!$A:$M,8,FALSE))</f>
        <v>227410</v>
      </c>
      <c r="I259" s="104">
        <f>IF(ISNA(VLOOKUP($N259,'Data from Waybill Query'!$A:$M,9,FALSE)),0,VLOOKUP($N259,'Data from Waybill Query'!$A:$M,9,FALSE))</f>
        <v>126740</v>
      </c>
      <c r="J259" s="104">
        <f>IF(ISNA(VLOOKUP($N259,'Data from Waybill Query'!$A:$M,10,FALSE)),0,VLOOKUP($N259,'Data from Waybill Query'!$A:$M,10,FALSE))</f>
        <v>93933</v>
      </c>
      <c r="K259" s="104">
        <f>IF(ISNA(VLOOKUP($N259,'Data from Waybill Query'!$A:$M,11,FALSE)),0,VLOOKUP($N259,'Data from Waybill Query'!$A:$M,11,FALSE))</f>
        <v>10206696</v>
      </c>
      <c r="L259" s="104">
        <f>IF(ISNA(VLOOKUP($N259,'Data from Waybill Query'!$A:$M,12,FALSE)),0,VLOOKUP($N259,'Data from Waybill Query'!$A:$M,12,FALSE))</f>
        <v>7574</v>
      </c>
      <c r="M259" s="104">
        <f>IF(ISNA(VLOOKUP($N259,'Data from Waybill Query'!$A:$M,13,FALSE)),0,VLOOKUP($N259,'Data from Waybill Query'!$A:$M,13,FALSE))</f>
        <v>3.0024120000000001E-2</v>
      </c>
      <c r="N259" s="104">
        <f t="shared" si="11"/>
        <v>1988330203</v>
      </c>
    </row>
    <row r="260" spans="1:14" x14ac:dyDescent="0.25">
      <c r="A260" s="104">
        <f t="shared" si="10"/>
        <v>198857</v>
      </c>
      <c r="B260" s="32">
        <f>'Data from Waybill Query'!B260</f>
        <v>1988</v>
      </c>
      <c r="C260" s="32" t="str">
        <f>IF('Data from Waybill Query'!C260="00","0",IF('Data from Waybill Query'!C260="01","1",IF('Data from Waybill Query'!C260="XX","2",'Data from Waybill Query'!C260)))</f>
        <v>33</v>
      </c>
      <c r="D260" s="33" t="str">
        <f>'Data from Waybill Query'!D260</f>
        <v>Primary Metal Products</v>
      </c>
      <c r="E260" s="33" t="str">
        <f>'Data from Waybill Query'!E260</f>
        <v>L</v>
      </c>
      <c r="F260" s="33" t="str">
        <f>'Data from Waybill Query'!F260</f>
        <v>X</v>
      </c>
      <c r="G260" s="33" t="str">
        <f>'Data from Waybill Query'!G260</f>
        <v>X</v>
      </c>
      <c r="H260" s="104">
        <f>IF(ISNA(VLOOKUP($N260,'Data from Waybill Query'!$A:$M,8,FALSE)),0,VLOOKUP($N260,'Data from Waybill Query'!$A:$M,8,FALSE))</f>
        <v>437601</v>
      </c>
      <c r="I260" s="104">
        <f>IF(ISNA(VLOOKUP($N260,'Data from Waybill Query'!$A:$M,9,FALSE)),0,VLOOKUP($N260,'Data from Waybill Query'!$A:$M,9,FALSE))</f>
        <v>127876</v>
      </c>
      <c r="J260" s="104">
        <f>IF(ISNA(VLOOKUP($N260,'Data from Waybill Query'!$A:$M,10,FALSE)),0,VLOOKUP($N260,'Data from Waybill Query'!$A:$M,10,FALSE))</f>
        <v>235720</v>
      </c>
      <c r="K260" s="104">
        <f>IF(ISNA(VLOOKUP($N260,'Data from Waybill Query'!$A:$M,11,FALSE)),0,VLOOKUP($N260,'Data from Waybill Query'!$A:$M,11,FALSE))</f>
        <v>10437710</v>
      </c>
      <c r="L260" s="104">
        <f>IF(ISNA(VLOOKUP($N260,'Data from Waybill Query'!$A:$M,12,FALSE)),0,VLOOKUP($N260,'Data from Waybill Query'!$A:$M,12,FALSE))</f>
        <v>19376</v>
      </c>
      <c r="M260" s="104">
        <f>IF(ISNA(VLOOKUP($N260,'Data from Waybill Query'!$A:$M,13,FALSE)),0,VLOOKUP($N260,'Data from Waybill Query'!$A:$M,13,FALSE))</f>
        <v>2.258491E-2</v>
      </c>
      <c r="N260" s="104">
        <f t="shared" si="11"/>
        <v>1988330303</v>
      </c>
    </row>
    <row r="261" spans="1:14" x14ac:dyDescent="0.25">
      <c r="A261" s="104">
        <f t="shared" si="10"/>
        <v>198858</v>
      </c>
      <c r="B261" s="32">
        <f>'Data from Waybill Query'!B261</f>
        <v>1988</v>
      </c>
      <c r="C261" s="32" t="str">
        <f>IF('Data from Waybill Query'!C261="00","0",IF('Data from Waybill Query'!C261="01","1",IF('Data from Waybill Query'!C261="XX","2",'Data from Waybill Query'!C261)))</f>
        <v>37</v>
      </c>
      <c r="D261" s="33" t="str">
        <f>'Data from Waybill Query'!D261</f>
        <v>Transportation Equipment</v>
      </c>
      <c r="E261" s="33" t="str">
        <f>'Data from Waybill Query'!E261</f>
        <v>S</v>
      </c>
      <c r="F261" s="33" t="str">
        <f>'Data from Waybill Query'!F261</f>
        <v>X</v>
      </c>
      <c r="G261" s="33" t="str">
        <f>'Data from Waybill Query'!G261</f>
        <v>X</v>
      </c>
      <c r="H261" s="104">
        <f>IF(ISNA(VLOOKUP($N261,'Data from Waybill Query'!$A:$M,8,FALSE)),0,VLOOKUP($N261,'Data from Waybill Query'!$A:$M,8,FALSE))</f>
        <v>207492</v>
      </c>
      <c r="I261" s="104">
        <f>IF(ISNA(VLOOKUP($N261,'Data from Waybill Query'!$A:$M,9,FALSE)),0,VLOOKUP($N261,'Data from Waybill Query'!$A:$M,9,FALSE))</f>
        <v>182977</v>
      </c>
      <c r="J261" s="104">
        <f>IF(ISNA(VLOOKUP($N261,'Data from Waybill Query'!$A:$M,10,FALSE)),0,VLOOKUP($N261,'Data from Waybill Query'!$A:$M,10,FALSE))</f>
        <v>50070</v>
      </c>
      <c r="K261" s="104">
        <f>IF(ISNA(VLOOKUP($N261,'Data from Waybill Query'!$A:$M,11,FALSE)),0,VLOOKUP($N261,'Data from Waybill Query'!$A:$M,11,FALSE))</f>
        <v>4105474</v>
      </c>
      <c r="L261" s="104">
        <f>IF(ISNA(VLOOKUP($N261,'Data from Waybill Query'!$A:$M,12,FALSE)),0,VLOOKUP($N261,'Data from Waybill Query'!$A:$M,12,FALSE))</f>
        <v>1099</v>
      </c>
      <c r="M261" s="104">
        <f>IF(ISNA(VLOOKUP($N261,'Data from Waybill Query'!$A:$M,13,FALSE)),0,VLOOKUP($N261,'Data from Waybill Query'!$A:$M,13,FALSE))</f>
        <v>0.18881239999999999</v>
      </c>
      <c r="N261" s="104">
        <f t="shared" si="11"/>
        <v>1988370103</v>
      </c>
    </row>
    <row r="262" spans="1:14" x14ac:dyDescent="0.25">
      <c r="A262" s="104">
        <f t="shared" si="10"/>
        <v>198859</v>
      </c>
      <c r="B262" s="32">
        <f>'Data from Waybill Query'!B262</f>
        <v>1988</v>
      </c>
      <c r="C262" s="32" t="str">
        <f>IF('Data from Waybill Query'!C262="00","0",IF('Data from Waybill Query'!C262="01","1",IF('Data from Waybill Query'!C262="XX","2",'Data from Waybill Query'!C262)))</f>
        <v>37</v>
      </c>
      <c r="D262" s="33" t="str">
        <f>'Data from Waybill Query'!D262</f>
        <v>Transportation Equipment</v>
      </c>
      <c r="E262" s="33" t="str">
        <f>'Data from Waybill Query'!E262</f>
        <v>M</v>
      </c>
      <c r="F262" s="33" t="str">
        <f>'Data from Waybill Query'!F262</f>
        <v>X</v>
      </c>
      <c r="G262" s="33" t="str">
        <f>'Data from Waybill Query'!G262</f>
        <v>X</v>
      </c>
      <c r="H262" s="104">
        <f>IF(ISNA(VLOOKUP($N262,'Data from Waybill Query'!$A:$M,8,FALSE)),0,VLOOKUP($N262,'Data from Waybill Query'!$A:$M,8,FALSE))</f>
        <v>730831</v>
      </c>
      <c r="I262" s="104">
        <f>IF(ISNA(VLOOKUP($N262,'Data from Waybill Query'!$A:$M,9,FALSE)),0,VLOOKUP($N262,'Data from Waybill Query'!$A:$M,9,FALSE))</f>
        <v>377550</v>
      </c>
      <c r="J262" s="104">
        <f>IF(ISNA(VLOOKUP($N262,'Data from Waybill Query'!$A:$M,10,FALSE)),0,VLOOKUP($N262,'Data from Waybill Query'!$A:$M,10,FALSE))</f>
        <v>277187</v>
      </c>
      <c r="K262" s="104">
        <f>IF(ISNA(VLOOKUP($N262,'Data from Waybill Query'!$A:$M,11,FALSE)),0,VLOOKUP($N262,'Data from Waybill Query'!$A:$M,11,FALSE))</f>
        <v>8531416</v>
      </c>
      <c r="L262" s="104">
        <f>IF(ISNA(VLOOKUP($N262,'Data from Waybill Query'!$A:$M,12,FALSE)),0,VLOOKUP($N262,'Data from Waybill Query'!$A:$M,12,FALSE))</f>
        <v>6289</v>
      </c>
      <c r="M262" s="104">
        <f>IF(ISNA(VLOOKUP($N262,'Data from Waybill Query'!$A:$M,13,FALSE)),0,VLOOKUP($N262,'Data from Waybill Query'!$A:$M,13,FALSE))</f>
        <v>0.11619939999999999</v>
      </c>
      <c r="N262" s="104">
        <f t="shared" si="11"/>
        <v>1988370203</v>
      </c>
    </row>
    <row r="263" spans="1:14" x14ac:dyDescent="0.25">
      <c r="A263" s="104">
        <f t="shared" si="10"/>
        <v>198860</v>
      </c>
      <c r="B263" s="32">
        <f>'Data from Waybill Query'!B263</f>
        <v>1988</v>
      </c>
      <c r="C263" s="32" t="str">
        <f>IF('Data from Waybill Query'!C263="00","0",IF('Data from Waybill Query'!C263="01","1",IF('Data from Waybill Query'!C263="XX","2",'Data from Waybill Query'!C263)))</f>
        <v>37</v>
      </c>
      <c r="D263" s="33" t="str">
        <f>'Data from Waybill Query'!D263</f>
        <v>Transportation Equipment</v>
      </c>
      <c r="E263" s="33" t="str">
        <f>'Data from Waybill Query'!E263</f>
        <v>L</v>
      </c>
      <c r="F263" s="33" t="str">
        <f>'Data from Waybill Query'!F263</f>
        <v>X</v>
      </c>
      <c r="G263" s="33" t="str">
        <f>'Data from Waybill Query'!G263</f>
        <v>X</v>
      </c>
      <c r="H263" s="104">
        <f>IF(ISNA(VLOOKUP($N263,'Data from Waybill Query'!$A:$M,8,FALSE)),0,VLOOKUP($N263,'Data from Waybill Query'!$A:$M,8,FALSE))</f>
        <v>2043463</v>
      </c>
      <c r="I263" s="104">
        <f>IF(ISNA(VLOOKUP($N263,'Data from Waybill Query'!$A:$M,9,FALSE)),0,VLOOKUP($N263,'Data from Waybill Query'!$A:$M,9,FALSE))</f>
        <v>459371</v>
      </c>
      <c r="J263" s="104">
        <f>IF(ISNA(VLOOKUP($N263,'Data from Waybill Query'!$A:$M,10,FALSE)),0,VLOOKUP($N263,'Data from Waybill Query'!$A:$M,10,FALSE))</f>
        <v>828023</v>
      </c>
      <c r="K263" s="104">
        <f>IF(ISNA(VLOOKUP($N263,'Data from Waybill Query'!$A:$M,11,FALSE)),0,VLOOKUP($N263,'Data from Waybill Query'!$A:$M,11,FALSE))</f>
        <v>10565022</v>
      </c>
      <c r="L263" s="104">
        <f>IF(ISNA(VLOOKUP($N263,'Data from Waybill Query'!$A:$M,12,FALSE)),0,VLOOKUP($N263,'Data from Waybill Query'!$A:$M,12,FALSE))</f>
        <v>18992</v>
      </c>
      <c r="M263" s="104">
        <f>IF(ISNA(VLOOKUP($N263,'Data from Waybill Query'!$A:$M,13,FALSE)),0,VLOOKUP($N263,'Data from Waybill Query'!$A:$M,13,FALSE))</f>
        <v>0.1075976</v>
      </c>
      <c r="N263" s="104">
        <f t="shared" si="11"/>
        <v>1988370303</v>
      </c>
    </row>
    <row r="264" spans="1:14" x14ac:dyDescent="0.25">
      <c r="A264" s="104">
        <f t="shared" si="10"/>
        <v>198861</v>
      </c>
      <c r="B264" s="32">
        <f>'Data from Waybill Query'!B264</f>
        <v>1988</v>
      </c>
      <c r="C264" s="32" t="str">
        <f>IF('Data from Waybill Query'!C264="00","0",IF('Data from Waybill Query'!C264="01","1",IF('Data from Waybill Query'!C264="XX","2",'Data from Waybill Query'!C264)))</f>
        <v>40</v>
      </c>
      <c r="D264" s="33" t="str">
        <f>'Data from Waybill Query'!D264</f>
        <v>Waste and Scrap</v>
      </c>
      <c r="E264" s="33" t="str">
        <f>'Data from Waybill Query'!E264</f>
        <v>S</v>
      </c>
      <c r="F264" s="33" t="str">
        <f>'Data from Waybill Query'!F264</f>
        <v>X</v>
      </c>
      <c r="G264" s="33" t="str">
        <f>'Data from Waybill Query'!G264</f>
        <v>X</v>
      </c>
      <c r="H264" s="104">
        <f>IF(ISNA(VLOOKUP($N264,'Data from Waybill Query'!$A:$M,8,FALSE)),0,VLOOKUP($N264,'Data from Waybill Query'!$A:$M,8,FALSE))</f>
        <v>255587</v>
      </c>
      <c r="I264" s="104">
        <f>IF(ISNA(VLOOKUP($N264,'Data from Waybill Query'!$A:$M,9,FALSE)),0,VLOOKUP($N264,'Data from Waybill Query'!$A:$M,9,FALSE))</f>
        <v>366594</v>
      </c>
      <c r="J264" s="104">
        <f>IF(ISNA(VLOOKUP($N264,'Data from Waybill Query'!$A:$M,10,FALSE)),0,VLOOKUP($N264,'Data from Waybill Query'!$A:$M,10,FALSE))</f>
        <v>71692</v>
      </c>
      <c r="K264" s="104">
        <f>IF(ISNA(VLOOKUP($N264,'Data from Waybill Query'!$A:$M,11,FALSE)),0,VLOOKUP($N264,'Data from Waybill Query'!$A:$M,11,FALSE))</f>
        <v>24892040</v>
      </c>
      <c r="L264" s="104">
        <f>IF(ISNA(VLOOKUP($N264,'Data from Waybill Query'!$A:$M,12,FALSE)),0,VLOOKUP($N264,'Data from Waybill Query'!$A:$M,12,FALSE))</f>
        <v>4932</v>
      </c>
      <c r="M264" s="104">
        <f>IF(ISNA(VLOOKUP($N264,'Data from Waybill Query'!$A:$M,13,FALSE)),0,VLOOKUP($N264,'Data from Waybill Query'!$A:$M,13,FALSE))</f>
        <v>5.1826589999999999E-2</v>
      </c>
      <c r="N264" s="104">
        <f t="shared" si="11"/>
        <v>1988400103</v>
      </c>
    </row>
    <row r="265" spans="1:14" x14ac:dyDescent="0.25">
      <c r="A265" s="104">
        <f t="shared" si="10"/>
        <v>198862</v>
      </c>
      <c r="B265" s="32">
        <f>'Data from Waybill Query'!B265</f>
        <v>1988</v>
      </c>
      <c r="C265" s="32" t="str">
        <f>IF('Data from Waybill Query'!C265="00","0",IF('Data from Waybill Query'!C265="01","1",IF('Data from Waybill Query'!C265="XX","2",'Data from Waybill Query'!C265)))</f>
        <v>40</v>
      </c>
      <c r="D265" s="33" t="str">
        <f>'Data from Waybill Query'!D265</f>
        <v>Waste and Scrap</v>
      </c>
      <c r="E265" s="33" t="str">
        <f>'Data from Waybill Query'!E265</f>
        <v>M</v>
      </c>
      <c r="F265" s="33" t="str">
        <f>'Data from Waybill Query'!F265</f>
        <v>X</v>
      </c>
      <c r="G265" s="33" t="str">
        <f>'Data from Waybill Query'!G265</f>
        <v>X</v>
      </c>
      <c r="H265" s="104">
        <f>IF(ISNA(VLOOKUP($N265,'Data from Waybill Query'!$A:$M,8,FALSE)),0,VLOOKUP($N265,'Data from Waybill Query'!$A:$M,8,FALSE))</f>
        <v>116434</v>
      </c>
      <c r="I265" s="104">
        <f>IF(ISNA(VLOOKUP($N265,'Data from Waybill Query'!$A:$M,9,FALSE)),0,VLOOKUP($N265,'Data from Waybill Query'!$A:$M,9,FALSE))</f>
        <v>78720</v>
      </c>
      <c r="J265" s="104">
        <f>IF(ISNA(VLOOKUP($N265,'Data from Waybill Query'!$A:$M,10,FALSE)),0,VLOOKUP($N265,'Data from Waybill Query'!$A:$M,10,FALSE))</f>
        <v>54761</v>
      </c>
      <c r="K265" s="104">
        <f>IF(ISNA(VLOOKUP($N265,'Data from Waybill Query'!$A:$M,11,FALSE)),0,VLOOKUP($N265,'Data from Waybill Query'!$A:$M,11,FALSE))</f>
        <v>5304502</v>
      </c>
      <c r="L265" s="104">
        <f>IF(ISNA(VLOOKUP($N265,'Data from Waybill Query'!$A:$M,12,FALSE)),0,VLOOKUP($N265,'Data from Waybill Query'!$A:$M,12,FALSE))</f>
        <v>3683</v>
      </c>
      <c r="M265" s="104">
        <f>IF(ISNA(VLOOKUP($N265,'Data from Waybill Query'!$A:$M,13,FALSE)),0,VLOOKUP($N265,'Data from Waybill Query'!$A:$M,13,FALSE))</f>
        <v>3.1611609999999998E-2</v>
      </c>
      <c r="N265" s="104">
        <f t="shared" si="11"/>
        <v>1988400203</v>
      </c>
    </row>
    <row r="266" spans="1:14" x14ac:dyDescent="0.25">
      <c r="A266" s="104">
        <f t="shared" si="10"/>
        <v>198863</v>
      </c>
      <c r="B266" s="32">
        <f>'Data from Waybill Query'!B266</f>
        <v>1988</v>
      </c>
      <c r="C266" s="32" t="str">
        <f>IF('Data from Waybill Query'!C266="00","0",IF('Data from Waybill Query'!C266="01","1",IF('Data from Waybill Query'!C266="XX","2",'Data from Waybill Query'!C266)))</f>
        <v>40</v>
      </c>
      <c r="D266" s="33" t="str">
        <f>'Data from Waybill Query'!D266</f>
        <v>Waste and Scrap</v>
      </c>
      <c r="E266" s="33" t="str">
        <f>'Data from Waybill Query'!E266</f>
        <v>L</v>
      </c>
      <c r="F266" s="33" t="str">
        <f>'Data from Waybill Query'!F266</f>
        <v>X</v>
      </c>
      <c r="G266" s="33" t="str">
        <f>'Data from Waybill Query'!G266</f>
        <v>X</v>
      </c>
      <c r="H266" s="104">
        <f>IF(ISNA(VLOOKUP($N266,'Data from Waybill Query'!$A:$M,8,FALSE)),0,VLOOKUP($N266,'Data from Waybill Query'!$A:$M,8,FALSE))</f>
        <v>90878</v>
      </c>
      <c r="I266" s="104">
        <f>IF(ISNA(VLOOKUP($N266,'Data from Waybill Query'!$A:$M,9,FALSE)),0,VLOOKUP($N266,'Data from Waybill Query'!$A:$M,9,FALSE))</f>
        <v>32100</v>
      </c>
      <c r="J266" s="104">
        <f>IF(ISNA(VLOOKUP($N266,'Data from Waybill Query'!$A:$M,10,FALSE)),0,VLOOKUP($N266,'Data from Waybill Query'!$A:$M,10,FALSE))</f>
        <v>50540</v>
      </c>
      <c r="K266" s="104">
        <f>IF(ISNA(VLOOKUP($N266,'Data from Waybill Query'!$A:$M,11,FALSE)),0,VLOOKUP($N266,'Data from Waybill Query'!$A:$M,11,FALSE))</f>
        <v>2027996</v>
      </c>
      <c r="L266" s="104">
        <f>IF(ISNA(VLOOKUP($N266,'Data from Waybill Query'!$A:$M,12,FALSE)),0,VLOOKUP($N266,'Data from Waybill Query'!$A:$M,12,FALSE))</f>
        <v>3184</v>
      </c>
      <c r="M266" s="104">
        <f>IF(ISNA(VLOOKUP($N266,'Data from Waybill Query'!$A:$M,13,FALSE)),0,VLOOKUP($N266,'Data from Waybill Query'!$A:$M,13,FALSE))</f>
        <v>2.8544360000000001E-2</v>
      </c>
      <c r="N266" s="104">
        <f t="shared" si="11"/>
        <v>1988400303</v>
      </c>
    </row>
    <row r="267" spans="1:14" x14ac:dyDescent="0.25">
      <c r="A267" s="104">
        <f t="shared" si="10"/>
        <v>198864</v>
      </c>
      <c r="B267" s="32">
        <f>'Data from Waybill Query'!B267</f>
        <v>1988</v>
      </c>
      <c r="C267" s="32" t="str">
        <f>IF('Data from Waybill Query'!C267="00","0",IF('Data from Waybill Query'!C267="01","1",IF('Data from Waybill Query'!C267="XX","2",'Data from Waybill Query'!C267)))</f>
        <v>99</v>
      </c>
      <c r="D267" s="33" t="str">
        <f>'Data from Waybill Query'!D267</f>
        <v>All Other</v>
      </c>
      <c r="E267" s="33" t="str">
        <f>'Data from Waybill Query'!E267</f>
        <v>S</v>
      </c>
      <c r="F267" s="33" t="str">
        <f>'Data from Waybill Query'!F267</f>
        <v>X</v>
      </c>
      <c r="G267" s="33" t="str">
        <f>'Data from Waybill Query'!G267</f>
        <v>X</v>
      </c>
      <c r="H267" s="104">
        <f>IF(ISNA(VLOOKUP($N267,'Data from Waybill Query'!$A:$M,8,FALSE)),0,VLOOKUP($N267,'Data from Waybill Query'!$A:$M,8,FALSE))</f>
        <v>56920</v>
      </c>
      <c r="I267" s="104">
        <f>IF(ISNA(VLOOKUP($N267,'Data from Waybill Query'!$A:$M,9,FALSE)),0,VLOOKUP($N267,'Data from Waybill Query'!$A:$M,9,FALSE))</f>
        <v>77083</v>
      </c>
      <c r="J267" s="104">
        <f>IF(ISNA(VLOOKUP($N267,'Data from Waybill Query'!$A:$M,10,FALSE)),0,VLOOKUP($N267,'Data from Waybill Query'!$A:$M,10,FALSE))</f>
        <v>18376</v>
      </c>
      <c r="K267" s="104">
        <f>IF(ISNA(VLOOKUP($N267,'Data from Waybill Query'!$A:$M,11,FALSE)),0,VLOOKUP($N267,'Data from Waybill Query'!$A:$M,11,FALSE))</f>
        <v>3842617</v>
      </c>
      <c r="L267" s="104">
        <f>IF(ISNA(VLOOKUP($N267,'Data from Waybill Query'!$A:$M,12,FALSE)),0,VLOOKUP($N267,'Data from Waybill Query'!$A:$M,12,FALSE))</f>
        <v>927</v>
      </c>
      <c r="M267" s="104">
        <f>IF(ISNA(VLOOKUP($N267,'Data from Waybill Query'!$A:$M,13,FALSE)),0,VLOOKUP($N267,'Data from Waybill Query'!$A:$M,13,FALSE))</f>
        <v>6.1386049999999998E-2</v>
      </c>
      <c r="N267" s="104">
        <f t="shared" si="11"/>
        <v>1988990103</v>
      </c>
    </row>
    <row r="268" spans="1:14" x14ac:dyDescent="0.25">
      <c r="A268" s="104">
        <f t="shared" si="10"/>
        <v>198865</v>
      </c>
      <c r="B268" s="32">
        <f>'Data from Waybill Query'!B268</f>
        <v>1988</v>
      </c>
      <c r="C268" s="32" t="str">
        <f>IF('Data from Waybill Query'!C268="00","0",IF('Data from Waybill Query'!C268="01","1",IF('Data from Waybill Query'!C268="XX","2",'Data from Waybill Query'!C268)))</f>
        <v>99</v>
      </c>
      <c r="D268" s="33" t="str">
        <f>'Data from Waybill Query'!D268</f>
        <v>All Other</v>
      </c>
      <c r="E268" s="33" t="str">
        <f>'Data from Waybill Query'!E268</f>
        <v>M</v>
      </c>
      <c r="F268" s="33" t="str">
        <f>'Data from Waybill Query'!F268</f>
        <v>X</v>
      </c>
      <c r="G268" s="33" t="str">
        <f>'Data from Waybill Query'!G268</f>
        <v>X</v>
      </c>
      <c r="H268" s="104">
        <f>IF(ISNA(VLOOKUP($N268,'Data from Waybill Query'!$A:$M,8,FALSE)),0,VLOOKUP($N268,'Data from Waybill Query'!$A:$M,8,FALSE))</f>
        <v>78784</v>
      </c>
      <c r="I268" s="104">
        <f>IF(ISNA(VLOOKUP($N268,'Data from Waybill Query'!$A:$M,9,FALSE)),0,VLOOKUP($N268,'Data from Waybill Query'!$A:$M,9,FALSE))</f>
        <v>51209</v>
      </c>
      <c r="J268" s="104">
        <f>IF(ISNA(VLOOKUP($N268,'Data from Waybill Query'!$A:$M,10,FALSE)),0,VLOOKUP($N268,'Data from Waybill Query'!$A:$M,10,FALSE))</f>
        <v>39014</v>
      </c>
      <c r="K268" s="104">
        <f>IF(ISNA(VLOOKUP($N268,'Data from Waybill Query'!$A:$M,11,FALSE)),0,VLOOKUP($N268,'Data from Waybill Query'!$A:$M,11,FALSE))</f>
        <v>1299725</v>
      </c>
      <c r="L268" s="104">
        <f>IF(ISNA(VLOOKUP($N268,'Data from Waybill Query'!$A:$M,12,FALSE)),0,VLOOKUP($N268,'Data from Waybill Query'!$A:$M,12,FALSE))</f>
        <v>986</v>
      </c>
      <c r="M268" s="104">
        <f>IF(ISNA(VLOOKUP($N268,'Data from Waybill Query'!$A:$M,13,FALSE)),0,VLOOKUP($N268,'Data from Waybill Query'!$A:$M,13,FALSE))</f>
        <v>7.9934580000000005E-2</v>
      </c>
      <c r="N268" s="104">
        <f t="shared" si="11"/>
        <v>1988990203</v>
      </c>
    </row>
    <row r="269" spans="1:14" x14ac:dyDescent="0.25">
      <c r="A269" s="104">
        <f t="shared" si="10"/>
        <v>198866</v>
      </c>
      <c r="B269" s="32">
        <f>'Data from Waybill Query'!B269</f>
        <v>1988</v>
      </c>
      <c r="C269" s="32" t="str">
        <f>IF('Data from Waybill Query'!C269="00","0",IF('Data from Waybill Query'!C269="01","1",IF('Data from Waybill Query'!C269="XX","2",'Data from Waybill Query'!C269)))</f>
        <v>99</v>
      </c>
      <c r="D269" s="33" t="str">
        <f>'Data from Waybill Query'!D269</f>
        <v>All Other</v>
      </c>
      <c r="E269" s="33" t="str">
        <f>'Data from Waybill Query'!E269</f>
        <v>L</v>
      </c>
      <c r="F269" s="33" t="str">
        <f>'Data from Waybill Query'!F269</f>
        <v>X</v>
      </c>
      <c r="G269" s="33" t="str">
        <f>'Data from Waybill Query'!G269</f>
        <v>X</v>
      </c>
      <c r="H269" s="104">
        <f>IF(ISNA(VLOOKUP($N269,'Data from Waybill Query'!$A:$M,8,FALSE)),0,VLOOKUP($N269,'Data from Waybill Query'!$A:$M,8,FALSE))</f>
        <v>164637</v>
      </c>
      <c r="I269" s="104">
        <f>IF(ISNA(VLOOKUP($N269,'Data from Waybill Query'!$A:$M,9,FALSE)),0,VLOOKUP($N269,'Data from Waybill Query'!$A:$M,9,FALSE))</f>
        <v>63990</v>
      </c>
      <c r="J269" s="104">
        <f>IF(ISNA(VLOOKUP($N269,'Data from Waybill Query'!$A:$M,10,FALSE)),0,VLOOKUP($N269,'Data from Waybill Query'!$A:$M,10,FALSE))</f>
        <v>123759</v>
      </c>
      <c r="K269" s="104">
        <f>IF(ISNA(VLOOKUP($N269,'Data from Waybill Query'!$A:$M,11,FALSE)),0,VLOOKUP($N269,'Data from Waybill Query'!$A:$M,11,FALSE))</f>
        <v>1679332</v>
      </c>
      <c r="L269" s="104">
        <f>IF(ISNA(VLOOKUP($N269,'Data from Waybill Query'!$A:$M,12,FALSE)),0,VLOOKUP($N269,'Data from Waybill Query'!$A:$M,12,FALSE))</f>
        <v>3120</v>
      </c>
      <c r="M269" s="104">
        <f>IF(ISNA(VLOOKUP($N269,'Data from Waybill Query'!$A:$M,13,FALSE)),0,VLOOKUP($N269,'Data from Waybill Query'!$A:$M,13,FALSE))</f>
        <v>5.2768740000000001E-2</v>
      </c>
      <c r="N269" s="104">
        <f t="shared" si="11"/>
        <v>1988990303</v>
      </c>
    </row>
    <row r="270" spans="1:14" x14ac:dyDescent="0.25">
      <c r="A270" s="104">
        <f t="shared" ref="A270:A333" si="12">$B270*100+MOD(ROW($B270)-ROW($B$1208),67)</f>
        <v>198900</v>
      </c>
      <c r="B270" s="32">
        <f>'Data from Waybill Query'!B270</f>
        <v>1989</v>
      </c>
      <c r="C270" s="32" t="str">
        <f>IF('Data from Waybill Query'!C270="00","0",IF('Data from Waybill Query'!C270="01","1",IF('Data from Waybill Query'!C270="XX","2",'Data from Waybill Query'!C270)))</f>
        <v>0</v>
      </c>
      <c r="D270" s="33" t="str">
        <f>'Data from Waybill Query'!D270</f>
        <v>Intermodal</v>
      </c>
      <c r="E270" s="33" t="str">
        <f>'Data from Waybill Query'!E270</f>
        <v>S</v>
      </c>
      <c r="F270" s="33" t="str">
        <f>'Data from Waybill Query'!F270</f>
        <v>X</v>
      </c>
      <c r="G270" s="33" t="str">
        <f>'Data from Waybill Query'!G270</f>
        <v>X</v>
      </c>
      <c r="H270" s="104">
        <f>IF(ISNA(VLOOKUP($N270,'Data from Waybill Query'!$A:$M,8,FALSE)),0,VLOOKUP($N270,'Data from Waybill Query'!$A:$M,8,FALSE))</f>
        <v>249640</v>
      </c>
      <c r="I270" s="104">
        <f>IF(ISNA(VLOOKUP($N270,'Data from Waybill Query'!$A:$M,9,FALSE)),0,VLOOKUP($N270,'Data from Waybill Query'!$A:$M,9,FALSE))</f>
        <v>1011401</v>
      </c>
      <c r="J270" s="104">
        <f>IF(ISNA(VLOOKUP($N270,'Data from Waybill Query'!$A:$M,10,FALSE)),0,VLOOKUP($N270,'Data from Waybill Query'!$A:$M,10,FALSE))</f>
        <v>359610</v>
      </c>
      <c r="K270" s="104">
        <f>IF(ISNA(VLOOKUP($N270,'Data from Waybill Query'!$A:$M,11,FALSE)),0,VLOOKUP($N270,'Data from Waybill Query'!$A:$M,11,FALSE))</f>
        <v>14348236</v>
      </c>
      <c r="L270" s="104">
        <f>IF(ISNA(VLOOKUP($N270,'Data from Waybill Query'!$A:$M,12,FALSE)),0,VLOOKUP($N270,'Data from Waybill Query'!$A:$M,12,FALSE))</f>
        <v>5062</v>
      </c>
      <c r="M270" s="104">
        <f>IF(ISNA(VLOOKUP($N270,'Data from Waybill Query'!$A:$M,13,FALSE)),0,VLOOKUP($N270,'Data from Waybill Query'!$A:$M,13,FALSE))</f>
        <v>4.9312300000000003E-2</v>
      </c>
      <c r="N270" s="104">
        <f t="shared" si="11"/>
        <v>1989000103</v>
      </c>
    </row>
    <row r="271" spans="1:14" x14ac:dyDescent="0.25">
      <c r="A271" s="104">
        <f t="shared" si="12"/>
        <v>198901</v>
      </c>
      <c r="B271" s="32">
        <f>'Data from Waybill Query'!B271</f>
        <v>1989</v>
      </c>
      <c r="C271" s="32" t="str">
        <f>IF('Data from Waybill Query'!C271="00","0",IF('Data from Waybill Query'!C271="01","1",IF('Data from Waybill Query'!C271="XX","2",'Data from Waybill Query'!C271)))</f>
        <v>0</v>
      </c>
      <c r="D271" s="33" t="str">
        <f>'Data from Waybill Query'!D271</f>
        <v>Intermodal</v>
      </c>
      <c r="E271" s="33" t="str">
        <f>'Data from Waybill Query'!E271</f>
        <v>M</v>
      </c>
      <c r="F271" s="33" t="str">
        <f>'Data from Waybill Query'!F271</f>
        <v>X</v>
      </c>
      <c r="G271" s="33" t="str">
        <f>'Data from Waybill Query'!G271</f>
        <v>X</v>
      </c>
      <c r="H271" s="104">
        <f>IF(ISNA(VLOOKUP($N271,'Data from Waybill Query'!$A:$M,8,FALSE)),0,VLOOKUP($N271,'Data from Waybill Query'!$A:$M,8,FALSE))</f>
        <v>869359</v>
      </c>
      <c r="I271" s="104">
        <f>IF(ISNA(VLOOKUP($N271,'Data from Waybill Query'!$A:$M,9,FALSE)),0,VLOOKUP($N271,'Data from Waybill Query'!$A:$M,9,FALSE))</f>
        <v>1803696</v>
      </c>
      <c r="J271" s="104">
        <f>IF(ISNA(VLOOKUP($N271,'Data from Waybill Query'!$A:$M,10,FALSE)),0,VLOOKUP($N271,'Data from Waybill Query'!$A:$M,10,FALSE))</f>
        <v>1441541</v>
      </c>
      <c r="K271" s="104">
        <f>IF(ISNA(VLOOKUP($N271,'Data from Waybill Query'!$A:$M,11,FALSE)),0,VLOOKUP($N271,'Data from Waybill Query'!$A:$M,11,FALSE))</f>
        <v>26585428</v>
      </c>
      <c r="L271" s="104">
        <f>IF(ISNA(VLOOKUP($N271,'Data from Waybill Query'!$A:$M,12,FALSE)),0,VLOOKUP($N271,'Data from Waybill Query'!$A:$M,12,FALSE))</f>
        <v>21193</v>
      </c>
      <c r="M271" s="104">
        <f>IF(ISNA(VLOOKUP($N271,'Data from Waybill Query'!$A:$M,13,FALSE)),0,VLOOKUP($N271,'Data from Waybill Query'!$A:$M,13,FALSE))</f>
        <v>4.1020149999999998E-2</v>
      </c>
      <c r="N271" s="104">
        <f t="shared" si="11"/>
        <v>1989000203</v>
      </c>
    </row>
    <row r="272" spans="1:14" x14ac:dyDescent="0.25">
      <c r="A272" s="104">
        <f t="shared" si="12"/>
        <v>198902</v>
      </c>
      <c r="B272" s="32">
        <f>'Data from Waybill Query'!B272</f>
        <v>1989</v>
      </c>
      <c r="C272" s="32" t="str">
        <f>IF('Data from Waybill Query'!C272="00","0",IF('Data from Waybill Query'!C272="01","1",IF('Data from Waybill Query'!C272="XX","2",'Data from Waybill Query'!C272)))</f>
        <v>0</v>
      </c>
      <c r="D272" s="33" t="str">
        <f>'Data from Waybill Query'!D272</f>
        <v>Intermodal</v>
      </c>
      <c r="E272" s="33" t="str">
        <f>'Data from Waybill Query'!E272</f>
        <v>L</v>
      </c>
      <c r="F272" s="33" t="str">
        <f>'Data from Waybill Query'!F272</f>
        <v>X</v>
      </c>
      <c r="G272" s="33" t="str">
        <f>'Data from Waybill Query'!G272</f>
        <v>X</v>
      </c>
      <c r="H272" s="104">
        <f>IF(ISNA(VLOOKUP($N272,'Data from Waybill Query'!$A:$M,8,FALSE)),0,VLOOKUP($N272,'Data from Waybill Query'!$A:$M,8,FALSE))</f>
        <v>535008</v>
      </c>
      <c r="I272" s="104">
        <f>IF(ISNA(VLOOKUP($N272,'Data from Waybill Query'!$A:$M,9,FALSE)),0,VLOOKUP($N272,'Data from Waybill Query'!$A:$M,9,FALSE))</f>
        <v>730414</v>
      </c>
      <c r="J272" s="104">
        <f>IF(ISNA(VLOOKUP($N272,'Data from Waybill Query'!$A:$M,10,FALSE)),0,VLOOKUP($N272,'Data from Waybill Query'!$A:$M,10,FALSE))</f>
        <v>859671</v>
      </c>
      <c r="K272" s="104">
        <f>IF(ISNA(VLOOKUP($N272,'Data from Waybill Query'!$A:$M,11,FALSE)),0,VLOOKUP($N272,'Data from Waybill Query'!$A:$M,11,FALSE))</f>
        <v>12072164</v>
      </c>
      <c r="L272" s="104">
        <f>IF(ISNA(VLOOKUP($N272,'Data from Waybill Query'!$A:$M,12,FALSE)),0,VLOOKUP($N272,'Data from Waybill Query'!$A:$M,12,FALSE))</f>
        <v>14324</v>
      </c>
      <c r="M272" s="104">
        <f>IF(ISNA(VLOOKUP($N272,'Data from Waybill Query'!$A:$M,13,FALSE)),0,VLOOKUP($N272,'Data from Waybill Query'!$A:$M,13,FALSE))</f>
        <v>3.7351599999999999E-2</v>
      </c>
      <c r="N272" s="104">
        <f t="shared" si="11"/>
        <v>1989000303</v>
      </c>
    </row>
    <row r="273" spans="1:14" x14ac:dyDescent="0.25">
      <c r="A273" s="104">
        <f t="shared" si="12"/>
        <v>198903</v>
      </c>
      <c r="B273" s="32">
        <f>'Data from Waybill Query'!B273</f>
        <v>1989</v>
      </c>
      <c r="C273" s="32" t="str">
        <f>IF('Data from Waybill Query'!C273="00","0",IF('Data from Waybill Query'!C273="01","1",IF('Data from Waybill Query'!C273="XX","2",'Data from Waybill Query'!C273)))</f>
        <v>0</v>
      </c>
      <c r="D273" s="33" t="str">
        <f>'Data from Waybill Query'!D273</f>
        <v>Intermodal</v>
      </c>
      <c r="E273" s="33" t="str">
        <f>'Data from Waybill Query'!E273</f>
        <v>VL</v>
      </c>
      <c r="F273" s="33" t="str">
        <f>'Data from Waybill Query'!F273</f>
        <v>X</v>
      </c>
      <c r="G273" s="33" t="str">
        <f>'Data from Waybill Query'!G273</f>
        <v>X</v>
      </c>
      <c r="H273" s="104">
        <f>IF(ISNA(VLOOKUP($N273,'Data from Waybill Query'!$A:$M,8,FALSE)),0,VLOOKUP($N273,'Data from Waybill Query'!$A:$M,8,FALSE))</f>
        <v>2107599</v>
      </c>
      <c r="I273" s="104">
        <f>IF(ISNA(VLOOKUP($N273,'Data from Waybill Query'!$A:$M,9,FALSE)),0,VLOOKUP($N273,'Data from Waybill Query'!$A:$M,9,FALSE))</f>
        <v>1700116</v>
      </c>
      <c r="J273" s="104">
        <f>IF(ISNA(VLOOKUP($N273,'Data from Waybill Query'!$A:$M,10,FALSE)),0,VLOOKUP($N273,'Data from Waybill Query'!$A:$M,10,FALSE))</f>
        <v>3884192</v>
      </c>
      <c r="K273" s="104">
        <f>IF(ISNA(VLOOKUP($N273,'Data from Waybill Query'!$A:$M,11,FALSE)),0,VLOOKUP($N273,'Data from Waybill Query'!$A:$M,11,FALSE))</f>
        <v>35612048</v>
      </c>
      <c r="L273" s="104">
        <f>IF(ISNA(VLOOKUP($N273,'Data from Waybill Query'!$A:$M,12,FALSE)),0,VLOOKUP($N273,'Data from Waybill Query'!$A:$M,12,FALSE))</f>
        <v>79767</v>
      </c>
      <c r="M273" s="104">
        <f>IF(ISNA(VLOOKUP($N273,'Data from Waybill Query'!$A:$M,13,FALSE)),0,VLOOKUP($N273,'Data from Waybill Query'!$A:$M,13,FALSE))</f>
        <v>2.6421940000000001E-2</v>
      </c>
      <c r="N273" s="104">
        <f t="shared" si="11"/>
        <v>1989000403</v>
      </c>
    </row>
    <row r="274" spans="1:14" x14ac:dyDescent="0.25">
      <c r="A274" s="104">
        <f t="shared" si="12"/>
        <v>198904</v>
      </c>
      <c r="B274" s="32">
        <f>'Data from Waybill Query'!B274</f>
        <v>1989</v>
      </c>
      <c r="C274" s="32" t="str">
        <f>IF('Data from Waybill Query'!C274="00","0",IF('Data from Waybill Query'!C274="01","1",IF('Data from Waybill Query'!C274="XX","2",'Data from Waybill Query'!C274)))</f>
        <v>1</v>
      </c>
      <c r="D274" s="33" t="str">
        <f>'Data from Waybill Query'!D274</f>
        <v>Farm Products (not Grain)</v>
      </c>
      <c r="E274" s="33" t="str">
        <f>'Data from Waybill Query'!E274</f>
        <v>X</v>
      </c>
      <c r="F274" s="33" t="str">
        <f>'Data from Waybill Query'!F274</f>
        <v>X</v>
      </c>
      <c r="G274" s="33" t="str">
        <f>'Data from Waybill Query'!G274</f>
        <v>X</v>
      </c>
      <c r="H274" s="104">
        <f>IF(ISNA(VLOOKUP($N274,'Data from Waybill Query'!$A:$M,8,FALSE)),0,VLOOKUP($N274,'Data from Waybill Query'!$A:$M,8,FALSE))</f>
        <v>183353</v>
      </c>
      <c r="I274" s="104">
        <f>IF(ISNA(VLOOKUP($N274,'Data from Waybill Query'!$A:$M,9,FALSE)),0,VLOOKUP($N274,'Data from Waybill Query'!$A:$M,9,FALSE))</f>
        <v>107867</v>
      </c>
      <c r="J274" s="104">
        <f>IF(ISNA(VLOOKUP($N274,'Data from Waybill Query'!$A:$M,10,FALSE)),0,VLOOKUP($N274,'Data from Waybill Query'!$A:$M,10,FALSE))</f>
        <v>112298</v>
      </c>
      <c r="K274" s="104">
        <f>IF(ISNA(VLOOKUP($N274,'Data from Waybill Query'!$A:$M,11,FALSE)),0,VLOOKUP($N274,'Data from Waybill Query'!$A:$M,11,FALSE))</f>
        <v>5827568</v>
      </c>
      <c r="L274" s="104">
        <f>IF(ISNA(VLOOKUP($N274,'Data from Waybill Query'!$A:$M,12,FALSE)),0,VLOOKUP($N274,'Data from Waybill Query'!$A:$M,12,FALSE))</f>
        <v>6352</v>
      </c>
      <c r="M274" s="104">
        <f>IF(ISNA(VLOOKUP($N274,'Data from Waybill Query'!$A:$M,13,FALSE)),0,VLOOKUP($N274,'Data from Waybill Query'!$A:$M,13,FALSE))</f>
        <v>2.886739E-2</v>
      </c>
      <c r="N274" s="104">
        <f t="shared" si="11"/>
        <v>1989010403</v>
      </c>
    </row>
    <row r="275" spans="1:14" x14ac:dyDescent="0.25">
      <c r="A275" s="104">
        <f t="shared" si="12"/>
        <v>198905</v>
      </c>
      <c r="B275" s="32">
        <f>'Data from Waybill Query'!B275</f>
        <v>1989</v>
      </c>
      <c r="C275" s="32" t="str">
        <f>IF('Data from Waybill Query'!C275="00","0",IF('Data from Waybill Query'!C275="01","1",IF('Data from Waybill Query'!C275="XX","2",'Data from Waybill Query'!C275)))</f>
        <v>2</v>
      </c>
      <c r="D275" s="33" t="str">
        <f>'Data from Waybill Query'!D275</f>
        <v>Grain</v>
      </c>
      <c r="E275" s="33" t="str">
        <f>'Data from Waybill Query'!E275</f>
        <v>S</v>
      </c>
      <c r="F275" s="33" t="str">
        <f>'Data from Waybill Query'!F275</f>
        <v>R</v>
      </c>
      <c r="G275" s="33" t="str">
        <f>'Data from Waybill Query'!G275</f>
        <v>S</v>
      </c>
      <c r="H275" s="104">
        <f>IF(ISNA(VLOOKUP($N275,'Data from Waybill Query'!$A:$M,8,FALSE)),0,VLOOKUP($N275,'Data from Waybill Query'!$A:$M,8,FALSE))</f>
        <v>166753</v>
      </c>
      <c r="I275" s="104">
        <f>IF(ISNA(VLOOKUP($N275,'Data from Waybill Query'!$A:$M,9,FALSE)),0,VLOOKUP($N275,'Data from Waybill Query'!$A:$M,9,FALSE))</f>
        <v>200608</v>
      </c>
      <c r="J275" s="104">
        <f>IF(ISNA(VLOOKUP($N275,'Data from Waybill Query'!$A:$M,10,FALSE)),0,VLOOKUP($N275,'Data from Waybill Query'!$A:$M,10,FALSE))</f>
        <v>45399</v>
      </c>
      <c r="K275" s="104">
        <f>IF(ISNA(VLOOKUP($N275,'Data from Waybill Query'!$A:$M,11,FALSE)),0,VLOOKUP($N275,'Data from Waybill Query'!$A:$M,11,FALSE))</f>
        <v>18223256</v>
      </c>
      <c r="L275" s="104">
        <f>IF(ISNA(VLOOKUP($N275,'Data from Waybill Query'!$A:$M,12,FALSE)),0,VLOOKUP($N275,'Data from Waybill Query'!$A:$M,12,FALSE))</f>
        <v>4229</v>
      </c>
      <c r="M275" s="104">
        <f>IF(ISNA(VLOOKUP($N275,'Data from Waybill Query'!$A:$M,13,FALSE)),0,VLOOKUP($N275,'Data from Waybill Query'!$A:$M,13,FALSE))</f>
        <v>3.9432229999999999E-2</v>
      </c>
      <c r="N275" s="104">
        <f t="shared" si="11"/>
        <v>1989020101</v>
      </c>
    </row>
    <row r="276" spans="1:14" x14ac:dyDescent="0.25">
      <c r="A276" s="104">
        <f t="shared" si="12"/>
        <v>198906</v>
      </c>
      <c r="B276" s="32">
        <f>'Data from Waybill Query'!B276</f>
        <v>1989</v>
      </c>
      <c r="C276" s="32" t="str">
        <f>IF('Data from Waybill Query'!C276="00","0",IF('Data from Waybill Query'!C276="01","1",IF('Data from Waybill Query'!C276="XX","2",'Data from Waybill Query'!C276)))</f>
        <v>2</v>
      </c>
      <c r="D276" s="33" t="str">
        <f>'Data from Waybill Query'!D276</f>
        <v>Grain</v>
      </c>
      <c r="E276" s="33" t="str">
        <f>'Data from Waybill Query'!E276</f>
        <v>S</v>
      </c>
      <c r="F276" s="33" t="str">
        <f>'Data from Waybill Query'!F276</f>
        <v>R</v>
      </c>
      <c r="G276" s="33" t="str">
        <f>'Data from Waybill Query'!G276</f>
        <v>M</v>
      </c>
      <c r="H276" s="104">
        <f>IF(ISNA(VLOOKUP($N276,'Data from Waybill Query'!$A:$M,8,FALSE)),0,VLOOKUP($N276,'Data from Waybill Query'!$A:$M,8,FALSE))</f>
        <v>205592</v>
      </c>
      <c r="I276" s="104">
        <f>IF(ISNA(VLOOKUP($N276,'Data from Waybill Query'!$A:$M,9,FALSE)),0,VLOOKUP($N276,'Data from Waybill Query'!$A:$M,9,FALSE))</f>
        <v>287384</v>
      </c>
      <c r="J276" s="104">
        <f>IF(ISNA(VLOOKUP($N276,'Data from Waybill Query'!$A:$M,10,FALSE)),0,VLOOKUP($N276,'Data from Waybill Query'!$A:$M,10,FALSE))</f>
        <v>67068</v>
      </c>
      <c r="K276" s="104">
        <f>IF(ISNA(VLOOKUP($N276,'Data from Waybill Query'!$A:$M,11,FALSE)),0,VLOOKUP($N276,'Data from Waybill Query'!$A:$M,11,FALSE))</f>
        <v>26246383</v>
      </c>
      <c r="L276" s="104">
        <f>IF(ISNA(VLOOKUP($N276,'Data from Waybill Query'!$A:$M,12,FALSE)),0,VLOOKUP($N276,'Data from Waybill Query'!$A:$M,12,FALSE))</f>
        <v>6393</v>
      </c>
      <c r="M276" s="104">
        <f>IF(ISNA(VLOOKUP($N276,'Data from Waybill Query'!$A:$M,13,FALSE)),0,VLOOKUP($N276,'Data from Waybill Query'!$A:$M,13,FALSE))</f>
        <v>3.2160290000000001E-2</v>
      </c>
      <c r="N276" s="104">
        <f t="shared" si="11"/>
        <v>1989020102</v>
      </c>
    </row>
    <row r="277" spans="1:14" x14ac:dyDescent="0.25">
      <c r="A277" s="104">
        <f t="shared" si="12"/>
        <v>198907</v>
      </c>
      <c r="B277" s="32">
        <f>'Data from Waybill Query'!B277</f>
        <v>1989</v>
      </c>
      <c r="C277" s="32" t="str">
        <f>IF('Data from Waybill Query'!C277="00","0",IF('Data from Waybill Query'!C277="01","1",IF('Data from Waybill Query'!C277="XX","2",'Data from Waybill Query'!C277)))</f>
        <v>2</v>
      </c>
      <c r="D277" s="33" t="str">
        <f>'Data from Waybill Query'!D277</f>
        <v>Grain</v>
      </c>
      <c r="E277" s="33" t="str">
        <f>'Data from Waybill Query'!E277</f>
        <v>S</v>
      </c>
      <c r="F277" s="33" t="str">
        <f>'Data from Waybill Query'!F277</f>
        <v>R</v>
      </c>
      <c r="G277" s="33" t="str">
        <f>'Data from Waybill Query'!G277</f>
        <v>U</v>
      </c>
      <c r="H277" s="104">
        <f>IF(ISNA(VLOOKUP($N277,'Data from Waybill Query'!$A:$M,8,FALSE)),0,VLOOKUP($N277,'Data from Waybill Query'!$A:$M,8,FALSE))</f>
        <v>104127</v>
      </c>
      <c r="I277" s="104">
        <f>IF(ISNA(VLOOKUP($N277,'Data from Waybill Query'!$A:$M,9,FALSE)),0,VLOOKUP($N277,'Data from Waybill Query'!$A:$M,9,FALSE))</f>
        <v>158669</v>
      </c>
      <c r="J277" s="104">
        <f>IF(ISNA(VLOOKUP($N277,'Data from Waybill Query'!$A:$M,10,FALSE)),0,VLOOKUP($N277,'Data from Waybill Query'!$A:$M,10,FALSE))</f>
        <v>40309</v>
      </c>
      <c r="K277" s="104">
        <f>IF(ISNA(VLOOKUP($N277,'Data from Waybill Query'!$A:$M,11,FALSE)),0,VLOOKUP($N277,'Data from Waybill Query'!$A:$M,11,FALSE))</f>
        <v>14916228</v>
      </c>
      <c r="L277" s="104">
        <f>IF(ISNA(VLOOKUP($N277,'Data from Waybill Query'!$A:$M,12,FALSE)),0,VLOOKUP($N277,'Data from Waybill Query'!$A:$M,12,FALSE))</f>
        <v>3895</v>
      </c>
      <c r="M277" s="104">
        <f>IF(ISNA(VLOOKUP($N277,'Data from Waybill Query'!$A:$M,13,FALSE)),0,VLOOKUP($N277,'Data from Waybill Query'!$A:$M,13,FALSE))</f>
        <v>2.6736010000000001E-2</v>
      </c>
      <c r="N277" s="104">
        <f t="shared" si="11"/>
        <v>1989020103</v>
      </c>
    </row>
    <row r="278" spans="1:14" x14ac:dyDescent="0.25">
      <c r="A278" s="104">
        <f t="shared" si="12"/>
        <v>198908</v>
      </c>
      <c r="B278" s="32">
        <f>'Data from Waybill Query'!B278</f>
        <v>1989</v>
      </c>
      <c r="C278" s="32" t="str">
        <f>IF('Data from Waybill Query'!C278="00","0",IF('Data from Waybill Query'!C278="01","1",IF('Data from Waybill Query'!C278="XX","2",'Data from Waybill Query'!C278)))</f>
        <v>2</v>
      </c>
      <c r="D278" s="33" t="str">
        <f>'Data from Waybill Query'!D278</f>
        <v>Grain</v>
      </c>
      <c r="E278" s="33" t="str">
        <f>'Data from Waybill Query'!E278</f>
        <v>S</v>
      </c>
      <c r="F278" s="33" t="str">
        <f>'Data from Waybill Query'!F278</f>
        <v>P</v>
      </c>
      <c r="G278" s="33" t="str">
        <f>'Data from Waybill Query'!G278</f>
        <v>S</v>
      </c>
      <c r="H278" s="104">
        <f>IF(ISNA(VLOOKUP($N278,'Data from Waybill Query'!$A:$M,8,FALSE)),0,VLOOKUP($N278,'Data from Waybill Query'!$A:$M,8,FALSE))</f>
        <v>49487</v>
      </c>
      <c r="I278" s="104">
        <f>IF(ISNA(VLOOKUP($N278,'Data from Waybill Query'!$A:$M,9,FALSE)),0,VLOOKUP($N278,'Data from Waybill Query'!$A:$M,9,FALSE))</f>
        <v>54548</v>
      </c>
      <c r="J278" s="104">
        <f>IF(ISNA(VLOOKUP($N278,'Data from Waybill Query'!$A:$M,10,FALSE)),0,VLOOKUP($N278,'Data from Waybill Query'!$A:$M,10,FALSE))</f>
        <v>13650</v>
      </c>
      <c r="K278" s="104">
        <f>IF(ISNA(VLOOKUP($N278,'Data from Waybill Query'!$A:$M,11,FALSE)),0,VLOOKUP($N278,'Data from Waybill Query'!$A:$M,11,FALSE))</f>
        <v>5093172</v>
      </c>
      <c r="L278" s="104">
        <f>IF(ISNA(VLOOKUP($N278,'Data from Waybill Query'!$A:$M,12,FALSE)),0,VLOOKUP($N278,'Data from Waybill Query'!$A:$M,12,FALSE))</f>
        <v>1287</v>
      </c>
      <c r="M278" s="104">
        <f>IF(ISNA(VLOOKUP($N278,'Data from Waybill Query'!$A:$M,13,FALSE)),0,VLOOKUP($N278,'Data from Waybill Query'!$A:$M,13,FALSE))</f>
        <v>3.8461580000000002E-2</v>
      </c>
      <c r="N278" s="104">
        <f t="shared" si="11"/>
        <v>1989020111</v>
      </c>
    </row>
    <row r="279" spans="1:14" x14ac:dyDescent="0.25">
      <c r="A279" s="104">
        <f t="shared" si="12"/>
        <v>198909</v>
      </c>
      <c r="B279" s="32">
        <f>'Data from Waybill Query'!B279</f>
        <v>1989</v>
      </c>
      <c r="C279" s="32" t="str">
        <f>IF('Data from Waybill Query'!C279="00","0",IF('Data from Waybill Query'!C279="01","1",IF('Data from Waybill Query'!C279="XX","2",'Data from Waybill Query'!C279)))</f>
        <v>2</v>
      </c>
      <c r="D279" s="33" t="str">
        <f>'Data from Waybill Query'!D279</f>
        <v>Grain</v>
      </c>
      <c r="E279" s="33" t="str">
        <f>'Data from Waybill Query'!E279</f>
        <v>S</v>
      </c>
      <c r="F279" s="33" t="str">
        <f>'Data from Waybill Query'!F279</f>
        <v>P</v>
      </c>
      <c r="G279" s="33" t="str">
        <f>'Data from Waybill Query'!G279</f>
        <v>M</v>
      </c>
      <c r="H279" s="104">
        <f>IF(ISNA(VLOOKUP($N279,'Data from Waybill Query'!$A:$M,8,FALSE)),0,VLOOKUP($N279,'Data from Waybill Query'!$A:$M,8,FALSE))</f>
        <v>65551</v>
      </c>
      <c r="I279" s="104">
        <f>IF(ISNA(VLOOKUP($N279,'Data from Waybill Query'!$A:$M,9,FALSE)),0,VLOOKUP($N279,'Data from Waybill Query'!$A:$M,9,FALSE))</f>
        <v>85536</v>
      </c>
      <c r="J279" s="104">
        <f>IF(ISNA(VLOOKUP($N279,'Data from Waybill Query'!$A:$M,10,FALSE)),0,VLOOKUP($N279,'Data from Waybill Query'!$A:$M,10,FALSE))</f>
        <v>22285</v>
      </c>
      <c r="K279" s="104">
        <f>IF(ISNA(VLOOKUP($N279,'Data from Waybill Query'!$A:$M,11,FALSE)),0,VLOOKUP($N279,'Data from Waybill Query'!$A:$M,11,FALSE))</f>
        <v>8015276</v>
      </c>
      <c r="L279" s="104">
        <f>IF(ISNA(VLOOKUP($N279,'Data from Waybill Query'!$A:$M,12,FALSE)),0,VLOOKUP($N279,'Data from Waybill Query'!$A:$M,12,FALSE))</f>
        <v>2150</v>
      </c>
      <c r="M279" s="104">
        <f>IF(ISNA(VLOOKUP($N279,'Data from Waybill Query'!$A:$M,13,FALSE)),0,VLOOKUP($N279,'Data from Waybill Query'!$A:$M,13,FALSE))</f>
        <v>3.049172E-2</v>
      </c>
      <c r="N279" s="104">
        <f t="shared" si="11"/>
        <v>1989020112</v>
      </c>
    </row>
    <row r="280" spans="1:14" x14ac:dyDescent="0.25">
      <c r="A280" s="104">
        <f t="shared" si="12"/>
        <v>198910</v>
      </c>
      <c r="B280" s="32">
        <f>'Data from Waybill Query'!B280</f>
        <v>1989</v>
      </c>
      <c r="C280" s="32" t="str">
        <f>IF('Data from Waybill Query'!C280="00","0",IF('Data from Waybill Query'!C280="01","1",IF('Data from Waybill Query'!C280="XX","2",'Data from Waybill Query'!C280)))</f>
        <v>2</v>
      </c>
      <c r="D280" s="33" t="str">
        <f>'Data from Waybill Query'!D280</f>
        <v>Grain</v>
      </c>
      <c r="E280" s="33" t="str">
        <f>'Data from Waybill Query'!E280</f>
        <v>S</v>
      </c>
      <c r="F280" s="33" t="str">
        <f>'Data from Waybill Query'!F280</f>
        <v>P</v>
      </c>
      <c r="G280" s="33" t="str">
        <f>'Data from Waybill Query'!G280</f>
        <v>U</v>
      </c>
      <c r="H280" s="104">
        <f>IF(ISNA(VLOOKUP($N280,'Data from Waybill Query'!$A:$M,8,FALSE)),0,VLOOKUP($N280,'Data from Waybill Query'!$A:$M,8,FALSE))</f>
        <v>33782</v>
      </c>
      <c r="I280" s="104">
        <f>IF(ISNA(VLOOKUP($N280,'Data from Waybill Query'!$A:$M,9,FALSE)),0,VLOOKUP($N280,'Data from Waybill Query'!$A:$M,9,FALSE))</f>
        <v>64580</v>
      </c>
      <c r="J280" s="104">
        <f>IF(ISNA(VLOOKUP($N280,'Data from Waybill Query'!$A:$M,10,FALSE)),0,VLOOKUP($N280,'Data from Waybill Query'!$A:$M,10,FALSE))</f>
        <v>20048</v>
      </c>
      <c r="K280" s="104">
        <f>IF(ISNA(VLOOKUP($N280,'Data from Waybill Query'!$A:$M,11,FALSE)),0,VLOOKUP($N280,'Data from Waybill Query'!$A:$M,11,FALSE))</f>
        <v>6152637</v>
      </c>
      <c r="L280" s="104">
        <f>IF(ISNA(VLOOKUP($N280,'Data from Waybill Query'!$A:$M,12,FALSE)),0,VLOOKUP($N280,'Data from Waybill Query'!$A:$M,12,FALSE))</f>
        <v>1968</v>
      </c>
      <c r="M280" s="104">
        <f>IF(ISNA(VLOOKUP($N280,'Data from Waybill Query'!$A:$M,13,FALSE)),0,VLOOKUP($N280,'Data from Waybill Query'!$A:$M,13,FALSE))</f>
        <v>1.7166270000000001E-2</v>
      </c>
      <c r="N280" s="104">
        <f t="shared" si="11"/>
        <v>1989020113</v>
      </c>
    </row>
    <row r="281" spans="1:14" x14ac:dyDescent="0.25">
      <c r="A281" s="104">
        <f t="shared" si="12"/>
        <v>198911</v>
      </c>
      <c r="B281" s="32">
        <f>'Data from Waybill Query'!B281</f>
        <v>1989</v>
      </c>
      <c r="C281" s="32" t="str">
        <f>IF('Data from Waybill Query'!C281="00","0",IF('Data from Waybill Query'!C281="01","1",IF('Data from Waybill Query'!C281="XX","2",'Data from Waybill Query'!C281)))</f>
        <v>2</v>
      </c>
      <c r="D281" s="33" t="str">
        <f>'Data from Waybill Query'!D281</f>
        <v>Grain</v>
      </c>
      <c r="E281" s="33" t="str">
        <f>'Data from Waybill Query'!E281</f>
        <v>M</v>
      </c>
      <c r="F281" s="33" t="str">
        <f>'Data from Waybill Query'!F281</f>
        <v>R</v>
      </c>
      <c r="G281" s="33" t="str">
        <f>'Data from Waybill Query'!G281</f>
        <v>S</v>
      </c>
      <c r="H281" s="104">
        <f>IF(ISNA(VLOOKUP($N281,'Data from Waybill Query'!$A:$M,8,FALSE)),0,VLOOKUP($N281,'Data from Waybill Query'!$A:$M,8,FALSE))</f>
        <v>110135</v>
      </c>
      <c r="I281" s="104">
        <f>IF(ISNA(VLOOKUP($N281,'Data from Waybill Query'!$A:$M,9,FALSE)),0,VLOOKUP($N281,'Data from Waybill Query'!$A:$M,9,FALSE))</f>
        <v>65116</v>
      </c>
      <c r="J281" s="104">
        <f>IF(ISNA(VLOOKUP($N281,'Data from Waybill Query'!$A:$M,10,FALSE)),0,VLOOKUP($N281,'Data from Waybill Query'!$A:$M,10,FALSE))</f>
        <v>45891</v>
      </c>
      <c r="K281" s="104">
        <f>IF(ISNA(VLOOKUP($N281,'Data from Waybill Query'!$A:$M,11,FALSE)),0,VLOOKUP($N281,'Data from Waybill Query'!$A:$M,11,FALSE))</f>
        <v>6097276</v>
      </c>
      <c r="L281" s="104">
        <f>IF(ISNA(VLOOKUP($N281,'Data from Waybill Query'!$A:$M,12,FALSE)),0,VLOOKUP($N281,'Data from Waybill Query'!$A:$M,12,FALSE))</f>
        <v>4296</v>
      </c>
      <c r="M281" s="104">
        <f>IF(ISNA(VLOOKUP($N281,'Data from Waybill Query'!$A:$M,13,FALSE)),0,VLOOKUP($N281,'Data from Waybill Query'!$A:$M,13,FALSE))</f>
        <v>2.5635040000000001E-2</v>
      </c>
      <c r="N281" s="104">
        <f t="shared" si="11"/>
        <v>1989020201</v>
      </c>
    </row>
    <row r="282" spans="1:14" x14ac:dyDescent="0.25">
      <c r="A282" s="104">
        <f t="shared" si="12"/>
        <v>198912</v>
      </c>
      <c r="B282" s="32">
        <f>'Data from Waybill Query'!B282</f>
        <v>1989</v>
      </c>
      <c r="C282" s="32" t="str">
        <f>IF('Data from Waybill Query'!C282="00","0",IF('Data from Waybill Query'!C282="01","1",IF('Data from Waybill Query'!C282="XX","2",'Data from Waybill Query'!C282)))</f>
        <v>2</v>
      </c>
      <c r="D282" s="33" t="str">
        <f>'Data from Waybill Query'!D282</f>
        <v>Grain</v>
      </c>
      <c r="E282" s="33" t="str">
        <f>'Data from Waybill Query'!E282</f>
        <v>M</v>
      </c>
      <c r="F282" s="33" t="str">
        <f>'Data from Waybill Query'!F282</f>
        <v>R</v>
      </c>
      <c r="G282" s="33" t="str">
        <f>'Data from Waybill Query'!G282</f>
        <v>M</v>
      </c>
      <c r="H282" s="104">
        <f>IF(ISNA(VLOOKUP($N282,'Data from Waybill Query'!$A:$M,8,FALSE)),0,VLOOKUP($N282,'Data from Waybill Query'!$A:$M,8,FALSE))</f>
        <v>147067</v>
      </c>
      <c r="I282" s="104">
        <f>IF(ISNA(VLOOKUP($N282,'Data from Waybill Query'!$A:$M,9,FALSE)),0,VLOOKUP($N282,'Data from Waybill Query'!$A:$M,9,FALSE))</f>
        <v>97872</v>
      </c>
      <c r="J282" s="104">
        <f>IF(ISNA(VLOOKUP($N282,'Data from Waybill Query'!$A:$M,10,FALSE)),0,VLOOKUP($N282,'Data from Waybill Query'!$A:$M,10,FALSE))</f>
        <v>70974</v>
      </c>
      <c r="K282" s="104">
        <f>IF(ISNA(VLOOKUP($N282,'Data from Waybill Query'!$A:$M,11,FALSE)),0,VLOOKUP($N282,'Data from Waybill Query'!$A:$M,11,FALSE))</f>
        <v>9484183</v>
      </c>
      <c r="L282" s="104">
        <f>IF(ISNA(VLOOKUP($N282,'Data from Waybill Query'!$A:$M,12,FALSE)),0,VLOOKUP($N282,'Data from Waybill Query'!$A:$M,12,FALSE))</f>
        <v>6876</v>
      </c>
      <c r="M282" s="104">
        <f>IF(ISNA(VLOOKUP($N282,'Data from Waybill Query'!$A:$M,13,FALSE)),0,VLOOKUP($N282,'Data from Waybill Query'!$A:$M,13,FALSE))</f>
        <v>2.138841E-2</v>
      </c>
      <c r="N282" s="104">
        <f t="shared" si="11"/>
        <v>1989020202</v>
      </c>
    </row>
    <row r="283" spans="1:14" x14ac:dyDescent="0.25">
      <c r="A283" s="104">
        <f t="shared" si="12"/>
        <v>198913</v>
      </c>
      <c r="B283" s="32">
        <f>'Data from Waybill Query'!B283</f>
        <v>1989</v>
      </c>
      <c r="C283" s="32" t="str">
        <f>IF('Data from Waybill Query'!C283="00","0",IF('Data from Waybill Query'!C283="01","1",IF('Data from Waybill Query'!C283="XX","2",'Data from Waybill Query'!C283)))</f>
        <v>2</v>
      </c>
      <c r="D283" s="33" t="str">
        <f>'Data from Waybill Query'!D283</f>
        <v>Grain</v>
      </c>
      <c r="E283" s="33" t="str">
        <f>'Data from Waybill Query'!E283</f>
        <v>M</v>
      </c>
      <c r="F283" s="33" t="str">
        <f>'Data from Waybill Query'!F283</f>
        <v>R</v>
      </c>
      <c r="G283" s="33" t="str">
        <f>'Data from Waybill Query'!G283</f>
        <v>U</v>
      </c>
      <c r="H283" s="104">
        <f>IF(ISNA(VLOOKUP($N283,'Data from Waybill Query'!$A:$M,8,FALSE)),0,VLOOKUP($N283,'Data from Waybill Query'!$A:$M,8,FALSE))</f>
        <v>119584</v>
      </c>
      <c r="I283" s="104">
        <f>IF(ISNA(VLOOKUP($N283,'Data from Waybill Query'!$A:$M,9,FALSE)),0,VLOOKUP($N283,'Data from Waybill Query'!$A:$M,9,FALSE))</f>
        <v>102816</v>
      </c>
      <c r="J283" s="104">
        <f>IF(ISNA(VLOOKUP($N283,'Data from Waybill Query'!$A:$M,10,FALSE)),0,VLOOKUP($N283,'Data from Waybill Query'!$A:$M,10,FALSE))</f>
        <v>79511</v>
      </c>
      <c r="K283" s="104">
        <f>IF(ISNA(VLOOKUP($N283,'Data from Waybill Query'!$A:$M,11,FALSE)),0,VLOOKUP($N283,'Data from Waybill Query'!$A:$M,11,FALSE))</f>
        <v>9990187</v>
      </c>
      <c r="L283" s="104">
        <f>IF(ISNA(VLOOKUP($N283,'Data from Waybill Query'!$A:$M,12,FALSE)),0,VLOOKUP($N283,'Data from Waybill Query'!$A:$M,12,FALSE))</f>
        <v>7733</v>
      </c>
      <c r="M283" s="104">
        <f>IF(ISNA(VLOOKUP($N283,'Data from Waybill Query'!$A:$M,13,FALSE)),0,VLOOKUP($N283,'Data from Waybill Query'!$A:$M,13,FALSE))</f>
        <v>1.546341E-2</v>
      </c>
      <c r="N283" s="104">
        <f t="shared" si="11"/>
        <v>1989020203</v>
      </c>
    </row>
    <row r="284" spans="1:14" x14ac:dyDescent="0.25">
      <c r="A284" s="104">
        <f t="shared" si="12"/>
        <v>198914</v>
      </c>
      <c r="B284" s="32">
        <f>'Data from Waybill Query'!B284</f>
        <v>1989</v>
      </c>
      <c r="C284" s="32" t="str">
        <f>IF('Data from Waybill Query'!C284="00","0",IF('Data from Waybill Query'!C284="01","1",IF('Data from Waybill Query'!C284="XX","2",'Data from Waybill Query'!C284)))</f>
        <v>2</v>
      </c>
      <c r="D284" s="33" t="str">
        <f>'Data from Waybill Query'!D284</f>
        <v>Grain</v>
      </c>
      <c r="E284" s="33" t="str">
        <f>'Data from Waybill Query'!E284</f>
        <v>M</v>
      </c>
      <c r="F284" s="33" t="str">
        <f>'Data from Waybill Query'!F284</f>
        <v>P</v>
      </c>
      <c r="G284" s="33" t="str">
        <f>'Data from Waybill Query'!G284</f>
        <v>S</v>
      </c>
      <c r="H284" s="104">
        <f>IF(ISNA(VLOOKUP($N284,'Data from Waybill Query'!$A:$M,8,FALSE)),0,VLOOKUP($N284,'Data from Waybill Query'!$A:$M,8,FALSE))</f>
        <v>32245</v>
      </c>
      <c r="I284" s="104">
        <f>IF(ISNA(VLOOKUP($N284,'Data from Waybill Query'!$A:$M,9,FALSE)),0,VLOOKUP($N284,'Data from Waybill Query'!$A:$M,9,FALSE))</f>
        <v>20404</v>
      </c>
      <c r="J284" s="104">
        <f>IF(ISNA(VLOOKUP($N284,'Data from Waybill Query'!$A:$M,10,FALSE)),0,VLOOKUP($N284,'Data from Waybill Query'!$A:$M,10,FALSE))</f>
        <v>14445</v>
      </c>
      <c r="K284" s="104">
        <f>IF(ISNA(VLOOKUP($N284,'Data from Waybill Query'!$A:$M,11,FALSE)),0,VLOOKUP($N284,'Data from Waybill Query'!$A:$M,11,FALSE))</f>
        <v>1912464</v>
      </c>
      <c r="L284" s="104">
        <f>IF(ISNA(VLOOKUP($N284,'Data from Waybill Query'!$A:$M,12,FALSE)),0,VLOOKUP($N284,'Data from Waybill Query'!$A:$M,12,FALSE))</f>
        <v>1354</v>
      </c>
      <c r="M284" s="104">
        <f>IF(ISNA(VLOOKUP($N284,'Data from Waybill Query'!$A:$M,13,FALSE)),0,VLOOKUP($N284,'Data from Waybill Query'!$A:$M,13,FALSE))</f>
        <v>2.3822920000000001E-2</v>
      </c>
      <c r="N284" s="104">
        <f t="shared" si="11"/>
        <v>1989020211</v>
      </c>
    </row>
    <row r="285" spans="1:14" x14ac:dyDescent="0.25">
      <c r="A285" s="104">
        <f t="shared" si="12"/>
        <v>198915</v>
      </c>
      <c r="B285" s="32">
        <f>'Data from Waybill Query'!B285</f>
        <v>1989</v>
      </c>
      <c r="C285" s="32" t="str">
        <f>IF('Data from Waybill Query'!C285="00","0",IF('Data from Waybill Query'!C285="01","1",IF('Data from Waybill Query'!C285="XX","2",'Data from Waybill Query'!C285)))</f>
        <v>2</v>
      </c>
      <c r="D285" s="33" t="str">
        <f>'Data from Waybill Query'!D285</f>
        <v>Grain</v>
      </c>
      <c r="E285" s="33" t="str">
        <f>'Data from Waybill Query'!E285</f>
        <v>M</v>
      </c>
      <c r="F285" s="33" t="str">
        <f>'Data from Waybill Query'!F285</f>
        <v>P</v>
      </c>
      <c r="G285" s="33" t="str">
        <f>'Data from Waybill Query'!G285</f>
        <v>M</v>
      </c>
      <c r="H285" s="104">
        <f>IF(ISNA(VLOOKUP($N285,'Data from Waybill Query'!$A:$M,8,FALSE)),0,VLOOKUP($N285,'Data from Waybill Query'!$A:$M,8,FALSE))</f>
        <v>60319</v>
      </c>
      <c r="I285" s="104">
        <f>IF(ISNA(VLOOKUP($N285,'Data from Waybill Query'!$A:$M,9,FALSE)),0,VLOOKUP($N285,'Data from Waybill Query'!$A:$M,9,FALSE))</f>
        <v>46802</v>
      </c>
      <c r="J285" s="104">
        <f>IF(ISNA(VLOOKUP($N285,'Data from Waybill Query'!$A:$M,10,FALSE)),0,VLOOKUP($N285,'Data from Waybill Query'!$A:$M,10,FALSE))</f>
        <v>33766</v>
      </c>
      <c r="K285" s="104">
        <f>IF(ISNA(VLOOKUP($N285,'Data from Waybill Query'!$A:$M,11,FALSE)),0,VLOOKUP($N285,'Data from Waybill Query'!$A:$M,11,FALSE))</f>
        <v>4564613</v>
      </c>
      <c r="L285" s="104">
        <f>IF(ISNA(VLOOKUP($N285,'Data from Waybill Query'!$A:$M,12,FALSE)),0,VLOOKUP($N285,'Data from Waybill Query'!$A:$M,12,FALSE))</f>
        <v>3294</v>
      </c>
      <c r="M285" s="104">
        <f>IF(ISNA(VLOOKUP($N285,'Data from Waybill Query'!$A:$M,13,FALSE)),0,VLOOKUP($N285,'Data from Waybill Query'!$A:$M,13,FALSE))</f>
        <v>1.8310679999999999E-2</v>
      </c>
      <c r="N285" s="104">
        <f t="shared" si="11"/>
        <v>1989020212</v>
      </c>
    </row>
    <row r="286" spans="1:14" x14ac:dyDescent="0.25">
      <c r="A286" s="104">
        <f t="shared" si="12"/>
        <v>198916</v>
      </c>
      <c r="B286" s="32">
        <f>'Data from Waybill Query'!B286</f>
        <v>1989</v>
      </c>
      <c r="C286" s="32" t="str">
        <f>IF('Data from Waybill Query'!C286="00","0",IF('Data from Waybill Query'!C286="01","1",IF('Data from Waybill Query'!C286="XX","2",'Data from Waybill Query'!C286)))</f>
        <v>2</v>
      </c>
      <c r="D286" s="33" t="str">
        <f>'Data from Waybill Query'!D286</f>
        <v>Grain</v>
      </c>
      <c r="E286" s="33" t="str">
        <f>'Data from Waybill Query'!E286</f>
        <v>M</v>
      </c>
      <c r="F286" s="33" t="str">
        <f>'Data from Waybill Query'!F286</f>
        <v>P</v>
      </c>
      <c r="G286" s="33" t="str">
        <f>'Data from Waybill Query'!G286</f>
        <v>U</v>
      </c>
      <c r="H286" s="104">
        <f>IF(ISNA(VLOOKUP($N286,'Data from Waybill Query'!$A:$M,8,FALSE)),0,VLOOKUP($N286,'Data from Waybill Query'!$A:$M,8,FALSE))</f>
        <v>100978</v>
      </c>
      <c r="I286" s="104">
        <f>IF(ISNA(VLOOKUP($N286,'Data from Waybill Query'!$A:$M,9,FALSE)),0,VLOOKUP($N286,'Data from Waybill Query'!$A:$M,9,FALSE))</f>
        <v>92107</v>
      </c>
      <c r="J286" s="104">
        <f>IF(ISNA(VLOOKUP($N286,'Data from Waybill Query'!$A:$M,10,FALSE)),0,VLOOKUP($N286,'Data from Waybill Query'!$A:$M,10,FALSE))</f>
        <v>70288</v>
      </c>
      <c r="K286" s="104">
        <f>IF(ISNA(VLOOKUP($N286,'Data from Waybill Query'!$A:$M,11,FALSE)),0,VLOOKUP($N286,'Data from Waybill Query'!$A:$M,11,FALSE))</f>
        <v>8995173</v>
      </c>
      <c r="L286" s="104">
        <f>IF(ISNA(VLOOKUP($N286,'Data from Waybill Query'!$A:$M,12,FALSE)),0,VLOOKUP($N286,'Data from Waybill Query'!$A:$M,12,FALSE))</f>
        <v>6860</v>
      </c>
      <c r="M286" s="104">
        <f>IF(ISNA(VLOOKUP($N286,'Data from Waybill Query'!$A:$M,13,FALSE)),0,VLOOKUP($N286,'Data from Waybill Query'!$A:$M,13,FALSE))</f>
        <v>1.472092E-2</v>
      </c>
      <c r="N286" s="104">
        <f t="shared" si="11"/>
        <v>1989020213</v>
      </c>
    </row>
    <row r="287" spans="1:14" x14ac:dyDescent="0.25">
      <c r="A287" s="104">
        <f t="shared" si="12"/>
        <v>198917</v>
      </c>
      <c r="B287" s="32">
        <f>'Data from Waybill Query'!B287</f>
        <v>1989</v>
      </c>
      <c r="C287" s="32" t="str">
        <f>IF('Data from Waybill Query'!C287="00","0",IF('Data from Waybill Query'!C287="01","1",IF('Data from Waybill Query'!C287="XX","2",'Data from Waybill Query'!C287)))</f>
        <v>2</v>
      </c>
      <c r="D287" s="33" t="str">
        <f>'Data from Waybill Query'!D287</f>
        <v>Grain</v>
      </c>
      <c r="E287" s="33" t="str">
        <f>'Data from Waybill Query'!E287</f>
        <v>L</v>
      </c>
      <c r="F287" s="33" t="str">
        <f>'Data from Waybill Query'!F287</f>
        <v>R</v>
      </c>
      <c r="G287" s="33" t="str">
        <f>'Data from Waybill Query'!G287</f>
        <v>S</v>
      </c>
      <c r="H287" s="104">
        <f>IF(ISNA(VLOOKUP($N287,'Data from Waybill Query'!$A:$M,8,FALSE)),0,VLOOKUP($N287,'Data from Waybill Query'!$A:$M,8,FALSE))</f>
        <v>98295</v>
      </c>
      <c r="I287" s="104">
        <f>IF(ISNA(VLOOKUP($N287,'Data from Waybill Query'!$A:$M,9,FALSE)),0,VLOOKUP($N287,'Data from Waybill Query'!$A:$M,9,FALSE))</f>
        <v>35996</v>
      </c>
      <c r="J287" s="104">
        <f>IF(ISNA(VLOOKUP($N287,'Data from Waybill Query'!$A:$M,10,FALSE)),0,VLOOKUP($N287,'Data from Waybill Query'!$A:$M,10,FALSE))</f>
        <v>61247</v>
      </c>
      <c r="K287" s="104">
        <f>IF(ISNA(VLOOKUP($N287,'Data from Waybill Query'!$A:$M,11,FALSE)),0,VLOOKUP($N287,'Data from Waybill Query'!$A:$M,11,FALSE))</f>
        <v>3247632</v>
      </c>
      <c r="L287" s="104">
        <f>IF(ISNA(VLOOKUP($N287,'Data from Waybill Query'!$A:$M,12,FALSE)),0,VLOOKUP($N287,'Data from Waybill Query'!$A:$M,12,FALSE))</f>
        <v>5465</v>
      </c>
      <c r="M287" s="104">
        <f>IF(ISNA(VLOOKUP($N287,'Data from Waybill Query'!$A:$M,13,FALSE)),0,VLOOKUP($N287,'Data from Waybill Query'!$A:$M,13,FALSE))</f>
        <v>1.7987550000000001E-2</v>
      </c>
      <c r="N287" s="104">
        <f t="shared" si="11"/>
        <v>1989020301</v>
      </c>
    </row>
    <row r="288" spans="1:14" x14ac:dyDescent="0.25">
      <c r="A288" s="104">
        <f t="shared" si="12"/>
        <v>198918</v>
      </c>
      <c r="B288" s="32">
        <f>'Data from Waybill Query'!B288</f>
        <v>1989</v>
      </c>
      <c r="C288" s="32" t="str">
        <f>IF('Data from Waybill Query'!C288="00","0",IF('Data from Waybill Query'!C288="01","1",IF('Data from Waybill Query'!C288="XX","2",'Data from Waybill Query'!C288)))</f>
        <v>2</v>
      </c>
      <c r="D288" s="33" t="str">
        <f>'Data from Waybill Query'!D288</f>
        <v>Grain</v>
      </c>
      <c r="E288" s="33" t="str">
        <f>'Data from Waybill Query'!E288</f>
        <v>L</v>
      </c>
      <c r="F288" s="33" t="str">
        <f>'Data from Waybill Query'!F288</f>
        <v>R</v>
      </c>
      <c r="G288" s="33" t="str">
        <f>'Data from Waybill Query'!G288</f>
        <v>M</v>
      </c>
      <c r="H288" s="104">
        <f>IF(ISNA(VLOOKUP($N288,'Data from Waybill Query'!$A:$M,8,FALSE)),0,VLOOKUP($N288,'Data from Waybill Query'!$A:$M,8,FALSE))</f>
        <v>167269</v>
      </c>
      <c r="I288" s="104">
        <f>IF(ISNA(VLOOKUP($N288,'Data from Waybill Query'!$A:$M,9,FALSE)),0,VLOOKUP($N288,'Data from Waybill Query'!$A:$M,9,FALSE))</f>
        <v>66541</v>
      </c>
      <c r="J288" s="104">
        <f>IF(ISNA(VLOOKUP($N288,'Data from Waybill Query'!$A:$M,10,FALSE)),0,VLOOKUP($N288,'Data from Waybill Query'!$A:$M,10,FALSE))</f>
        <v>99319</v>
      </c>
      <c r="K288" s="104">
        <f>IF(ISNA(VLOOKUP($N288,'Data from Waybill Query'!$A:$M,11,FALSE)),0,VLOOKUP($N288,'Data from Waybill Query'!$A:$M,11,FALSE))</f>
        <v>6337804</v>
      </c>
      <c r="L288" s="104">
        <f>IF(ISNA(VLOOKUP($N288,'Data from Waybill Query'!$A:$M,12,FALSE)),0,VLOOKUP($N288,'Data from Waybill Query'!$A:$M,12,FALSE))</f>
        <v>9468</v>
      </c>
      <c r="M288" s="104">
        <f>IF(ISNA(VLOOKUP($N288,'Data from Waybill Query'!$A:$M,13,FALSE)),0,VLOOKUP($N288,'Data from Waybill Query'!$A:$M,13,FALSE))</f>
        <v>1.7667269999999999E-2</v>
      </c>
      <c r="N288" s="104">
        <f t="shared" si="11"/>
        <v>1989020302</v>
      </c>
    </row>
    <row r="289" spans="1:14" x14ac:dyDescent="0.25">
      <c r="A289" s="104">
        <f t="shared" si="12"/>
        <v>198919</v>
      </c>
      <c r="B289" s="32">
        <f>'Data from Waybill Query'!B289</f>
        <v>1989</v>
      </c>
      <c r="C289" s="32" t="str">
        <f>IF('Data from Waybill Query'!C289="00","0",IF('Data from Waybill Query'!C289="01","1",IF('Data from Waybill Query'!C289="XX","2",'Data from Waybill Query'!C289)))</f>
        <v>2</v>
      </c>
      <c r="D289" s="33" t="str">
        <f>'Data from Waybill Query'!D289</f>
        <v>Grain</v>
      </c>
      <c r="E289" s="33" t="str">
        <f>'Data from Waybill Query'!E289</f>
        <v>L</v>
      </c>
      <c r="F289" s="33" t="str">
        <f>'Data from Waybill Query'!F289</f>
        <v>R</v>
      </c>
      <c r="G289" s="33" t="str">
        <f>'Data from Waybill Query'!G289</f>
        <v>U</v>
      </c>
      <c r="H289" s="104">
        <f>IF(ISNA(VLOOKUP($N289,'Data from Waybill Query'!$A:$M,8,FALSE)),0,VLOOKUP($N289,'Data from Waybill Query'!$A:$M,8,FALSE))</f>
        <v>319058</v>
      </c>
      <c r="I289" s="104">
        <f>IF(ISNA(VLOOKUP($N289,'Data from Waybill Query'!$A:$M,9,FALSE)),0,VLOOKUP($N289,'Data from Waybill Query'!$A:$M,9,FALSE))</f>
        <v>150890</v>
      </c>
      <c r="J289" s="104">
        <f>IF(ISNA(VLOOKUP($N289,'Data from Waybill Query'!$A:$M,10,FALSE)),0,VLOOKUP($N289,'Data from Waybill Query'!$A:$M,10,FALSE))</f>
        <v>246098</v>
      </c>
      <c r="K289" s="104">
        <f>IF(ISNA(VLOOKUP($N289,'Data from Waybill Query'!$A:$M,11,FALSE)),0,VLOOKUP($N289,'Data from Waybill Query'!$A:$M,11,FALSE))</f>
        <v>14508804</v>
      </c>
      <c r="L289" s="104">
        <f>IF(ISNA(VLOOKUP($N289,'Data from Waybill Query'!$A:$M,12,FALSE)),0,VLOOKUP($N289,'Data from Waybill Query'!$A:$M,12,FALSE))</f>
        <v>23723</v>
      </c>
      <c r="M289" s="104">
        <f>IF(ISNA(VLOOKUP($N289,'Data from Waybill Query'!$A:$M,13,FALSE)),0,VLOOKUP($N289,'Data from Waybill Query'!$A:$M,13,FALSE))</f>
        <v>1.344938E-2</v>
      </c>
      <c r="N289" s="104">
        <f t="shared" si="11"/>
        <v>1989020303</v>
      </c>
    </row>
    <row r="290" spans="1:14" x14ac:dyDescent="0.25">
      <c r="A290" s="104">
        <f t="shared" si="12"/>
        <v>198920</v>
      </c>
      <c r="B290" s="32">
        <f>'Data from Waybill Query'!B290</f>
        <v>1989</v>
      </c>
      <c r="C290" s="32" t="str">
        <f>IF('Data from Waybill Query'!C290="00","0",IF('Data from Waybill Query'!C290="01","1",IF('Data from Waybill Query'!C290="XX","2",'Data from Waybill Query'!C290)))</f>
        <v>2</v>
      </c>
      <c r="D290" s="33" t="str">
        <f>'Data from Waybill Query'!D290</f>
        <v>Grain</v>
      </c>
      <c r="E290" s="33" t="str">
        <f>'Data from Waybill Query'!E290</f>
        <v>L</v>
      </c>
      <c r="F290" s="33" t="str">
        <f>'Data from Waybill Query'!F290</f>
        <v>P</v>
      </c>
      <c r="G290" s="33" t="str">
        <f>'Data from Waybill Query'!G290</f>
        <v>S</v>
      </c>
      <c r="H290" s="104">
        <f>IF(ISNA(VLOOKUP($N290,'Data from Waybill Query'!$A:$M,8,FALSE)),0,VLOOKUP($N290,'Data from Waybill Query'!$A:$M,8,FALSE))</f>
        <v>37723</v>
      </c>
      <c r="I290" s="104">
        <f>IF(ISNA(VLOOKUP($N290,'Data from Waybill Query'!$A:$M,9,FALSE)),0,VLOOKUP($N290,'Data from Waybill Query'!$A:$M,9,FALSE))</f>
        <v>13808</v>
      </c>
      <c r="J290" s="104">
        <f>IF(ISNA(VLOOKUP($N290,'Data from Waybill Query'!$A:$M,10,FALSE)),0,VLOOKUP($N290,'Data from Waybill Query'!$A:$M,10,FALSE))</f>
        <v>23036</v>
      </c>
      <c r="K290" s="104">
        <f>IF(ISNA(VLOOKUP($N290,'Data from Waybill Query'!$A:$M,11,FALSE)),0,VLOOKUP($N290,'Data from Waybill Query'!$A:$M,11,FALSE))</f>
        <v>1295392</v>
      </c>
      <c r="L290" s="104">
        <f>IF(ISNA(VLOOKUP($N290,'Data from Waybill Query'!$A:$M,12,FALSE)),0,VLOOKUP($N290,'Data from Waybill Query'!$A:$M,12,FALSE))</f>
        <v>2139</v>
      </c>
      <c r="M290" s="104">
        <f>IF(ISNA(VLOOKUP($N290,'Data from Waybill Query'!$A:$M,13,FALSE)),0,VLOOKUP($N290,'Data from Waybill Query'!$A:$M,13,FALSE))</f>
        <v>1.7633920000000001E-2</v>
      </c>
      <c r="N290" s="104">
        <f t="shared" si="11"/>
        <v>1989020311</v>
      </c>
    </row>
    <row r="291" spans="1:14" x14ac:dyDescent="0.25">
      <c r="A291" s="104">
        <f t="shared" si="12"/>
        <v>198921</v>
      </c>
      <c r="B291" s="32">
        <f>'Data from Waybill Query'!B291</f>
        <v>1989</v>
      </c>
      <c r="C291" s="32" t="str">
        <f>IF('Data from Waybill Query'!C291="00","0",IF('Data from Waybill Query'!C291="01","1",IF('Data from Waybill Query'!C291="XX","2",'Data from Waybill Query'!C291)))</f>
        <v>2</v>
      </c>
      <c r="D291" s="33" t="str">
        <f>'Data from Waybill Query'!D291</f>
        <v>Grain</v>
      </c>
      <c r="E291" s="33" t="str">
        <f>'Data from Waybill Query'!E291</f>
        <v>L</v>
      </c>
      <c r="F291" s="33" t="str">
        <f>'Data from Waybill Query'!F291</f>
        <v>P</v>
      </c>
      <c r="G291" s="33" t="str">
        <f>'Data from Waybill Query'!G291</f>
        <v>M</v>
      </c>
      <c r="H291" s="104">
        <f>IF(ISNA(VLOOKUP($N291,'Data from Waybill Query'!$A:$M,8,FALSE)),0,VLOOKUP($N291,'Data from Waybill Query'!$A:$M,8,FALSE))</f>
        <v>101816</v>
      </c>
      <c r="I291" s="104">
        <f>IF(ISNA(VLOOKUP($N291,'Data from Waybill Query'!$A:$M,9,FALSE)),0,VLOOKUP($N291,'Data from Waybill Query'!$A:$M,9,FALSE))</f>
        <v>47030</v>
      </c>
      <c r="J291" s="104">
        <f>IF(ISNA(VLOOKUP($N291,'Data from Waybill Query'!$A:$M,10,FALSE)),0,VLOOKUP($N291,'Data from Waybill Query'!$A:$M,10,FALSE))</f>
        <v>71499</v>
      </c>
      <c r="K291" s="104">
        <f>IF(ISNA(VLOOKUP($N291,'Data from Waybill Query'!$A:$M,11,FALSE)),0,VLOOKUP($N291,'Data from Waybill Query'!$A:$M,11,FALSE))</f>
        <v>4557660</v>
      </c>
      <c r="L291" s="104">
        <f>IF(ISNA(VLOOKUP($N291,'Data from Waybill Query'!$A:$M,12,FALSE)),0,VLOOKUP($N291,'Data from Waybill Query'!$A:$M,12,FALSE))</f>
        <v>6943</v>
      </c>
      <c r="M291" s="104">
        <f>IF(ISNA(VLOOKUP($N291,'Data from Waybill Query'!$A:$M,13,FALSE)),0,VLOOKUP($N291,'Data from Waybill Query'!$A:$M,13,FALSE))</f>
        <v>1.466426E-2</v>
      </c>
      <c r="N291" s="104">
        <f t="shared" si="11"/>
        <v>1989020312</v>
      </c>
    </row>
    <row r="292" spans="1:14" x14ac:dyDescent="0.25">
      <c r="A292" s="104">
        <f t="shared" si="12"/>
        <v>198922</v>
      </c>
      <c r="B292" s="32">
        <f>'Data from Waybill Query'!B292</f>
        <v>1989</v>
      </c>
      <c r="C292" s="32" t="str">
        <f>IF('Data from Waybill Query'!C292="00","0",IF('Data from Waybill Query'!C292="01","1",IF('Data from Waybill Query'!C292="XX","2",'Data from Waybill Query'!C292)))</f>
        <v>2</v>
      </c>
      <c r="D292" s="33" t="str">
        <f>'Data from Waybill Query'!D292</f>
        <v>Grain</v>
      </c>
      <c r="E292" s="33" t="str">
        <f>'Data from Waybill Query'!E292</f>
        <v>L</v>
      </c>
      <c r="F292" s="33" t="str">
        <f>'Data from Waybill Query'!F292</f>
        <v>P</v>
      </c>
      <c r="G292" s="33" t="str">
        <f>'Data from Waybill Query'!G292</f>
        <v>U</v>
      </c>
      <c r="H292" s="104">
        <f>IF(ISNA(VLOOKUP($N292,'Data from Waybill Query'!$A:$M,8,FALSE)),0,VLOOKUP($N292,'Data from Waybill Query'!$A:$M,8,FALSE))</f>
        <v>224329</v>
      </c>
      <c r="I292" s="104">
        <f>IF(ISNA(VLOOKUP($N292,'Data from Waybill Query'!$A:$M,9,FALSE)),0,VLOOKUP($N292,'Data from Waybill Query'!$A:$M,9,FALSE))</f>
        <v>106130</v>
      </c>
      <c r="J292" s="104">
        <f>IF(ISNA(VLOOKUP($N292,'Data from Waybill Query'!$A:$M,10,FALSE)),0,VLOOKUP($N292,'Data from Waybill Query'!$A:$M,10,FALSE))</f>
        <v>173822</v>
      </c>
      <c r="K292" s="104">
        <f>IF(ISNA(VLOOKUP($N292,'Data from Waybill Query'!$A:$M,11,FALSE)),0,VLOOKUP($N292,'Data from Waybill Query'!$A:$M,11,FALSE))</f>
        <v>10325130</v>
      </c>
      <c r="L292" s="104">
        <f>IF(ISNA(VLOOKUP($N292,'Data from Waybill Query'!$A:$M,12,FALSE)),0,VLOOKUP($N292,'Data from Waybill Query'!$A:$M,12,FALSE))</f>
        <v>16939</v>
      </c>
      <c r="M292" s="104">
        <f>IF(ISNA(VLOOKUP($N292,'Data from Waybill Query'!$A:$M,13,FALSE)),0,VLOOKUP($N292,'Data from Waybill Query'!$A:$M,13,FALSE))</f>
        <v>1.3243400000000001E-2</v>
      </c>
      <c r="N292" s="104">
        <f t="shared" si="11"/>
        <v>1989020313</v>
      </c>
    </row>
    <row r="293" spans="1:14" x14ac:dyDescent="0.25">
      <c r="A293" s="104">
        <f t="shared" si="12"/>
        <v>198923</v>
      </c>
      <c r="B293" s="32">
        <f>'Data from Waybill Query'!B293</f>
        <v>1989</v>
      </c>
      <c r="C293" s="32" t="str">
        <f>IF('Data from Waybill Query'!C293="00","0",IF('Data from Waybill Query'!C293="01","1",IF('Data from Waybill Query'!C293="XX","2",'Data from Waybill Query'!C293)))</f>
        <v>10</v>
      </c>
      <c r="D293" s="33" t="str">
        <f>'Data from Waybill Query'!D293</f>
        <v>Metalic Ores</v>
      </c>
      <c r="E293" s="33" t="str">
        <f>'Data from Waybill Query'!E293</f>
        <v>S</v>
      </c>
      <c r="F293" s="33" t="str">
        <f>'Data from Waybill Query'!F293</f>
        <v>X</v>
      </c>
      <c r="G293" s="33" t="str">
        <f>'Data from Waybill Query'!G293</f>
        <v>X</v>
      </c>
      <c r="H293" s="104">
        <f>IF(ISNA(VLOOKUP($N293,'Data from Waybill Query'!$A:$M,8,FALSE)),0,VLOOKUP($N293,'Data from Waybill Query'!$A:$M,8,FALSE))</f>
        <v>156737</v>
      </c>
      <c r="I293" s="104">
        <f>IF(ISNA(VLOOKUP($N293,'Data from Waybill Query'!$A:$M,9,FALSE)),0,VLOOKUP($N293,'Data from Waybill Query'!$A:$M,9,FALSE))</f>
        <v>888597</v>
      </c>
      <c r="J293" s="104">
        <f>IF(ISNA(VLOOKUP($N293,'Data from Waybill Query'!$A:$M,10,FALSE)),0,VLOOKUP($N293,'Data from Waybill Query'!$A:$M,10,FALSE))</f>
        <v>40358</v>
      </c>
      <c r="K293" s="104">
        <f>IF(ISNA(VLOOKUP($N293,'Data from Waybill Query'!$A:$M,11,FALSE)),0,VLOOKUP($N293,'Data from Waybill Query'!$A:$M,11,FALSE))</f>
        <v>68537351</v>
      </c>
      <c r="L293" s="104">
        <f>IF(ISNA(VLOOKUP($N293,'Data from Waybill Query'!$A:$M,12,FALSE)),0,VLOOKUP($N293,'Data from Waybill Query'!$A:$M,12,FALSE))</f>
        <v>3305</v>
      </c>
      <c r="M293" s="104">
        <f>IF(ISNA(VLOOKUP($N293,'Data from Waybill Query'!$A:$M,13,FALSE)),0,VLOOKUP($N293,'Data from Waybill Query'!$A:$M,13,FALSE))</f>
        <v>4.7418839999999997E-2</v>
      </c>
      <c r="N293" s="104">
        <f t="shared" si="11"/>
        <v>1989100103</v>
      </c>
    </row>
    <row r="294" spans="1:14" x14ac:dyDescent="0.25">
      <c r="A294" s="104">
        <f t="shared" si="12"/>
        <v>198924</v>
      </c>
      <c r="B294" s="32">
        <f>'Data from Waybill Query'!B294</f>
        <v>1989</v>
      </c>
      <c r="C294" s="32" t="str">
        <f>IF('Data from Waybill Query'!C294="00","0",IF('Data from Waybill Query'!C294="01","1",IF('Data from Waybill Query'!C294="XX","2",'Data from Waybill Query'!C294)))</f>
        <v>10</v>
      </c>
      <c r="D294" s="33" t="str">
        <f>'Data from Waybill Query'!D294</f>
        <v>Metalic Ores</v>
      </c>
      <c r="E294" s="33" t="str">
        <f>'Data from Waybill Query'!E294</f>
        <v>M</v>
      </c>
      <c r="F294" s="33" t="str">
        <f>'Data from Waybill Query'!F294</f>
        <v>X</v>
      </c>
      <c r="G294" s="33" t="str">
        <f>'Data from Waybill Query'!G294</f>
        <v>X</v>
      </c>
      <c r="H294" s="104">
        <f>IF(ISNA(VLOOKUP($N294,'Data from Waybill Query'!$A:$M,8,FALSE)),0,VLOOKUP($N294,'Data from Waybill Query'!$A:$M,8,FALSE))</f>
        <v>80992</v>
      </c>
      <c r="I294" s="104">
        <f>IF(ISNA(VLOOKUP($N294,'Data from Waybill Query'!$A:$M,9,FALSE)),0,VLOOKUP($N294,'Data from Waybill Query'!$A:$M,9,FALSE))</f>
        <v>206039</v>
      </c>
      <c r="J294" s="104">
        <f>IF(ISNA(VLOOKUP($N294,'Data from Waybill Query'!$A:$M,10,FALSE)),0,VLOOKUP($N294,'Data from Waybill Query'!$A:$M,10,FALSE))</f>
        <v>30482</v>
      </c>
      <c r="K294" s="104">
        <f>IF(ISNA(VLOOKUP($N294,'Data from Waybill Query'!$A:$M,11,FALSE)),0,VLOOKUP($N294,'Data from Waybill Query'!$A:$M,11,FALSE))</f>
        <v>19030561</v>
      </c>
      <c r="L294" s="104">
        <f>IF(ISNA(VLOOKUP($N294,'Data from Waybill Query'!$A:$M,12,FALSE)),0,VLOOKUP($N294,'Data from Waybill Query'!$A:$M,12,FALSE))</f>
        <v>2845</v>
      </c>
      <c r="M294" s="104">
        <f>IF(ISNA(VLOOKUP($N294,'Data from Waybill Query'!$A:$M,13,FALSE)),0,VLOOKUP($N294,'Data from Waybill Query'!$A:$M,13,FALSE))</f>
        <v>2.8467470000000002E-2</v>
      </c>
      <c r="N294" s="104">
        <f t="shared" si="11"/>
        <v>1989100203</v>
      </c>
    </row>
    <row r="295" spans="1:14" x14ac:dyDescent="0.25">
      <c r="A295" s="104">
        <f t="shared" si="12"/>
        <v>198925</v>
      </c>
      <c r="B295" s="32">
        <f>'Data from Waybill Query'!B295</f>
        <v>1989</v>
      </c>
      <c r="C295" s="32" t="str">
        <f>IF('Data from Waybill Query'!C295="00","0",IF('Data from Waybill Query'!C295="01","1",IF('Data from Waybill Query'!C295="XX","2",'Data from Waybill Query'!C295)))</f>
        <v>10</v>
      </c>
      <c r="D295" s="33" t="str">
        <f>'Data from Waybill Query'!D295</f>
        <v>Metalic Ores</v>
      </c>
      <c r="E295" s="33" t="str">
        <f>'Data from Waybill Query'!E295</f>
        <v>L</v>
      </c>
      <c r="F295" s="33" t="str">
        <f>'Data from Waybill Query'!F295</f>
        <v>X</v>
      </c>
      <c r="G295" s="33" t="str">
        <f>'Data from Waybill Query'!G295</f>
        <v>X</v>
      </c>
      <c r="H295" s="104">
        <f>IF(ISNA(VLOOKUP($N295,'Data from Waybill Query'!$A:$M,8,FALSE)),0,VLOOKUP($N295,'Data from Waybill Query'!$A:$M,8,FALSE))</f>
        <v>269605</v>
      </c>
      <c r="I295" s="104">
        <f>IF(ISNA(VLOOKUP($N295,'Data from Waybill Query'!$A:$M,9,FALSE)),0,VLOOKUP($N295,'Data from Waybill Query'!$A:$M,9,FALSE))</f>
        <v>166925</v>
      </c>
      <c r="J295" s="104">
        <f>IF(ISNA(VLOOKUP($N295,'Data from Waybill Query'!$A:$M,10,FALSE)),0,VLOOKUP($N295,'Data from Waybill Query'!$A:$M,10,FALSE))</f>
        <v>139700</v>
      </c>
      <c r="K295" s="104">
        <f>IF(ISNA(VLOOKUP($N295,'Data from Waybill Query'!$A:$M,11,FALSE)),0,VLOOKUP($N295,'Data from Waybill Query'!$A:$M,11,FALSE))</f>
        <v>16023935</v>
      </c>
      <c r="L295" s="104">
        <f>IF(ISNA(VLOOKUP($N295,'Data from Waybill Query'!$A:$M,12,FALSE)),0,VLOOKUP($N295,'Data from Waybill Query'!$A:$M,12,FALSE))</f>
        <v>13502</v>
      </c>
      <c r="M295" s="104">
        <f>IF(ISNA(VLOOKUP($N295,'Data from Waybill Query'!$A:$M,13,FALSE)),0,VLOOKUP($N295,'Data from Waybill Query'!$A:$M,13,FALSE))</f>
        <v>1.9968489999999998E-2</v>
      </c>
      <c r="N295" s="104">
        <f t="shared" si="11"/>
        <v>1989100303</v>
      </c>
    </row>
    <row r="296" spans="1:14" x14ac:dyDescent="0.25">
      <c r="A296" s="104">
        <f t="shared" si="12"/>
        <v>198926</v>
      </c>
      <c r="B296" s="32">
        <f>'Data from Waybill Query'!B296</f>
        <v>1989</v>
      </c>
      <c r="C296" s="32" t="str">
        <f>IF('Data from Waybill Query'!C296="00","0",IF('Data from Waybill Query'!C296="01","1",IF('Data from Waybill Query'!C296="XX","2",'Data from Waybill Query'!C296)))</f>
        <v>11</v>
      </c>
      <c r="D296" s="33" t="str">
        <f>'Data from Waybill Query'!D296</f>
        <v>Coal</v>
      </c>
      <c r="E296" s="33" t="str">
        <f>'Data from Waybill Query'!E296</f>
        <v>S</v>
      </c>
      <c r="F296" s="33" t="str">
        <f>'Data from Waybill Query'!F296</f>
        <v>R</v>
      </c>
      <c r="G296" s="33" t="str">
        <f>'Data from Waybill Query'!G296</f>
        <v>X</v>
      </c>
      <c r="H296" s="104">
        <f>IF(ISNA(VLOOKUP($N296,'Data from Waybill Query'!$A:$M,8,FALSE)),0,VLOOKUP($N296,'Data from Waybill Query'!$A:$M,8,FALSE))</f>
        <v>2311481</v>
      </c>
      <c r="I296" s="104">
        <f>IF(ISNA(VLOOKUP($N296,'Data from Waybill Query'!$A:$M,9,FALSE)),0,VLOOKUP($N296,'Data from Waybill Query'!$A:$M,9,FALSE))</f>
        <v>2611322</v>
      </c>
      <c r="J296" s="104">
        <f>IF(ISNA(VLOOKUP($N296,'Data from Waybill Query'!$A:$M,10,FALSE)),0,VLOOKUP($N296,'Data from Waybill Query'!$A:$M,10,FALSE))</f>
        <v>738978</v>
      </c>
      <c r="K296" s="104">
        <f>IF(ISNA(VLOOKUP($N296,'Data from Waybill Query'!$A:$M,11,FALSE)),0,VLOOKUP($N296,'Data from Waybill Query'!$A:$M,11,FALSE))</f>
        <v>246739385</v>
      </c>
      <c r="L296" s="104">
        <f>IF(ISNA(VLOOKUP($N296,'Data from Waybill Query'!$A:$M,12,FALSE)),0,VLOOKUP($N296,'Data from Waybill Query'!$A:$M,12,FALSE))</f>
        <v>69932</v>
      </c>
      <c r="M296" s="104">
        <f>IF(ISNA(VLOOKUP($N296,'Data from Waybill Query'!$A:$M,13,FALSE)),0,VLOOKUP($N296,'Data from Waybill Query'!$A:$M,13,FALSE))</f>
        <v>3.305346E-2</v>
      </c>
      <c r="N296" s="104">
        <f t="shared" si="11"/>
        <v>1989110103</v>
      </c>
    </row>
    <row r="297" spans="1:14" x14ac:dyDescent="0.25">
      <c r="A297" s="104">
        <f t="shared" si="12"/>
        <v>198927</v>
      </c>
      <c r="B297" s="32">
        <f>'Data from Waybill Query'!B297</f>
        <v>1989</v>
      </c>
      <c r="C297" s="32" t="str">
        <f>IF('Data from Waybill Query'!C297="00","0",IF('Data from Waybill Query'!C297="01","1",IF('Data from Waybill Query'!C297="XX","2",'Data from Waybill Query'!C297)))</f>
        <v>11</v>
      </c>
      <c r="D297" s="33" t="str">
        <f>'Data from Waybill Query'!D297</f>
        <v>Coal</v>
      </c>
      <c r="E297" s="33" t="str">
        <f>'Data from Waybill Query'!E297</f>
        <v>S</v>
      </c>
      <c r="F297" s="33" t="str">
        <f>'Data from Waybill Query'!F297</f>
        <v>P</v>
      </c>
      <c r="G297" s="33" t="str">
        <f>'Data from Waybill Query'!G297</f>
        <v>X</v>
      </c>
      <c r="H297" s="104">
        <f>IF(ISNA(VLOOKUP($N297,'Data from Waybill Query'!$A:$M,8,FALSE)),0,VLOOKUP($N297,'Data from Waybill Query'!$A:$M,8,FALSE))</f>
        <v>754397</v>
      </c>
      <c r="I297" s="104">
        <f>IF(ISNA(VLOOKUP($N297,'Data from Waybill Query'!$A:$M,9,FALSE)),0,VLOOKUP($N297,'Data from Waybill Query'!$A:$M,9,FALSE))</f>
        <v>1499261</v>
      </c>
      <c r="J297" s="104">
        <f>IF(ISNA(VLOOKUP($N297,'Data from Waybill Query'!$A:$M,10,FALSE)),0,VLOOKUP($N297,'Data from Waybill Query'!$A:$M,10,FALSE))</f>
        <v>300357</v>
      </c>
      <c r="K297" s="104">
        <f>IF(ISNA(VLOOKUP($N297,'Data from Waybill Query'!$A:$M,11,FALSE)),0,VLOOKUP($N297,'Data from Waybill Query'!$A:$M,11,FALSE))</f>
        <v>148816976</v>
      </c>
      <c r="L297" s="104">
        <f>IF(ISNA(VLOOKUP($N297,'Data from Waybill Query'!$A:$M,12,FALSE)),0,VLOOKUP($N297,'Data from Waybill Query'!$A:$M,12,FALSE))</f>
        <v>30046</v>
      </c>
      <c r="M297" s="104">
        <f>IF(ISNA(VLOOKUP($N297,'Data from Waybill Query'!$A:$M,13,FALSE)),0,VLOOKUP($N297,'Data from Waybill Query'!$A:$M,13,FALSE))</f>
        <v>2.5107870000000001E-2</v>
      </c>
      <c r="N297" s="104">
        <f t="shared" si="11"/>
        <v>1989110113</v>
      </c>
    </row>
    <row r="298" spans="1:14" x14ac:dyDescent="0.25">
      <c r="A298" s="104">
        <f t="shared" si="12"/>
        <v>198928</v>
      </c>
      <c r="B298" s="32">
        <f>'Data from Waybill Query'!B298</f>
        <v>1989</v>
      </c>
      <c r="C298" s="32" t="str">
        <f>IF('Data from Waybill Query'!C298="00","0",IF('Data from Waybill Query'!C298="01","1",IF('Data from Waybill Query'!C298="XX","2",'Data from Waybill Query'!C298)))</f>
        <v>11</v>
      </c>
      <c r="D298" s="33" t="str">
        <f>'Data from Waybill Query'!D298</f>
        <v>Coal</v>
      </c>
      <c r="E298" s="33" t="str">
        <f>'Data from Waybill Query'!E298</f>
        <v>M</v>
      </c>
      <c r="F298" s="33" t="str">
        <f>'Data from Waybill Query'!F298</f>
        <v>R</v>
      </c>
      <c r="G298" s="33" t="str">
        <f>'Data from Waybill Query'!G298</f>
        <v>X</v>
      </c>
      <c r="H298" s="104">
        <f>IF(ISNA(VLOOKUP($N298,'Data from Waybill Query'!$A:$M,8,FALSE)),0,VLOOKUP($N298,'Data from Waybill Query'!$A:$M,8,FALSE))</f>
        <v>1045047</v>
      </c>
      <c r="I298" s="104">
        <f>IF(ISNA(VLOOKUP($N298,'Data from Waybill Query'!$A:$M,9,FALSE)),0,VLOOKUP($N298,'Data from Waybill Query'!$A:$M,9,FALSE))</f>
        <v>744916</v>
      </c>
      <c r="J298" s="104">
        <f>IF(ISNA(VLOOKUP($N298,'Data from Waybill Query'!$A:$M,10,FALSE)),0,VLOOKUP($N298,'Data from Waybill Query'!$A:$M,10,FALSE))</f>
        <v>505878</v>
      </c>
      <c r="K298" s="104">
        <f>IF(ISNA(VLOOKUP($N298,'Data from Waybill Query'!$A:$M,11,FALSE)),0,VLOOKUP($N298,'Data from Waybill Query'!$A:$M,11,FALSE))</f>
        <v>71639113</v>
      </c>
      <c r="L298" s="104">
        <f>IF(ISNA(VLOOKUP($N298,'Data from Waybill Query'!$A:$M,12,FALSE)),0,VLOOKUP($N298,'Data from Waybill Query'!$A:$M,12,FALSE))</f>
        <v>48797</v>
      </c>
      <c r="M298" s="104">
        <f>IF(ISNA(VLOOKUP($N298,'Data from Waybill Query'!$A:$M,13,FALSE)),0,VLOOKUP($N298,'Data from Waybill Query'!$A:$M,13,FALSE))</f>
        <v>2.141616E-2</v>
      </c>
      <c r="N298" s="104">
        <f t="shared" si="11"/>
        <v>1989110203</v>
      </c>
    </row>
    <row r="299" spans="1:14" x14ac:dyDescent="0.25">
      <c r="A299" s="104">
        <f t="shared" si="12"/>
        <v>198929</v>
      </c>
      <c r="B299" s="32">
        <f>'Data from Waybill Query'!B299</f>
        <v>1989</v>
      </c>
      <c r="C299" s="32" t="str">
        <f>IF('Data from Waybill Query'!C299="00","0",IF('Data from Waybill Query'!C299="01","1",IF('Data from Waybill Query'!C299="XX","2",'Data from Waybill Query'!C299)))</f>
        <v>11</v>
      </c>
      <c r="D299" s="33" t="str">
        <f>'Data from Waybill Query'!D299</f>
        <v>Coal</v>
      </c>
      <c r="E299" s="33" t="str">
        <f>'Data from Waybill Query'!E299</f>
        <v>M</v>
      </c>
      <c r="F299" s="33" t="str">
        <f>'Data from Waybill Query'!F299</f>
        <v>P</v>
      </c>
      <c r="G299" s="33" t="str">
        <f>'Data from Waybill Query'!G299</f>
        <v>X</v>
      </c>
      <c r="H299" s="104">
        <f>IF(ISNA(VLOOKUP($N299,'Data from Waybill Query'!$A:$M,8,FALSE)),0,VLOOKUP($N299,'Data from Waybill Query'!$A:$M,8,FALSE))</f>
        <v>816062</v>
      </c>
      <c r="I299" s="104">
        <f>IF(ISNA(VLOOKUP($N299,'Data from Waybill Query'!$A:$M,9,FALSE)),0,VLOOKUP($N299,'Data from Waybill Query'!$A:$M,9,FALSE))</f>
        <v>640458</v>
      </c>
      <c r="J299" s="104">
        <f>IF(ISNA(VLOOKUP($N299,'Data from Waybill Query'!$A:$M,10,FALSE)),0,VLOOKUP($N299,'Data from Waybill Query'!$A:$M,10,FALSE))</f>
        <v>490078</v>
      </c>
      <c r="K299" s="104">
        <f>IF(ISNA(VLOOKUP($N299,'Data from Waybill Query'!$A:$M,11,FALSE)),0,VLOOKUP($N299,'Data from Waybill Query'!$A:$M,11,FALSE))</f>
        <v>64486663</v>
      </c>
      <c r="L299" s="104">
        <f>IF(ISNA(VLOOKUP($N299,'Data from Waybill Query'!$A:$M,12,FALSE)),0,VLOOKUP($N299,'Data from Waybill Query'!$A:$M,12,FALSE))</f>
        <v>49433</v>
      </c>
      <c r="M299" s="104">
        <f>IF(ISNA(VLOOKUP($N299,'Data from Waybill Query'!$A:$M,13,FALSE)),0,VLOOKUP($N299,'Data from Waybill Query'!$A:$M,13,FALSE))</f>
        <v>1.6508330000000002E-2</v>
      </c>
      <c r="N299" s="104">
        <f t="shared" si="11"/>
        <v>1989110213</v>
      </c>
    </row>
    <row r="300" spans="1:14" x14ac:dyDescent="0.25">
      <c r="A300" s="104">
        <f t="shared" si="12"/>
        <v>198930</v>
      </c>
      <c r="B300" s="32">
        <f>'Data from Waybill Query'!B300</f>
        <v>1989</v>
      </c>
      <c r="C300" s="32" t="str">
        <f>IF('Data from Waybill Query'!C300="00","0",IF('Data from Waybill Query'!C300="01","1",IF('Data from Waybill Query'!C300="XX","2",'Data from Waybill Query'!C300)))</f>
        <v>11</v>
      </c>
      <c r="D300" s="33" t="str">
        <f>'Data from Waybill Query'!D300</f>
        <v>Coal</v>
      </c>
      <c r="E300" s="33" t="str">
        <f>'Data from Waybill Query'!E300</f>
        <v>L</v>
      </c>
      <c r="F300" s="33" t="str">
        <f>'Data from Waybill Query'!F300</f>
        <v>R</v>
      </c>
      <c r="G300" s="33" t="str">
        <f>'Data from Waybill Query'!G300</f>
        <v>X</v>
      </c>
      <c r="H300" s="104">
        <f>IF(ISNA(VLOOKUP($N300,'Data from Waybill Query'!$A:$M,8,FALSE)),0,VLOOKUP($N300,'Data from Waybill Query'!$A:$M,8,FALSE))</f>
        <v>453033</v>
      </c>
      <c r="I300" s="104">
        <f>IF(ISNA(VLOOKUP($N300,'Data from Waybill Query'!$A:$M,9,FALSE)),0,VLOOKUP($N300,'Data from Waybill Query'!$A:$M,9,FALSE))</f>
        <v>241561</v>
      </c>
      <c r="J300" s="104">
        <f>IF(ISNA(VLOOKUP($N300,'Data from Waybill Query'!$A:$M,10,FALSE)),0,VLOOKUP($N300,'Data from Waybill Query'!$A:$M,10,FALSE))</f>
        <v>282471</v>
      </c>
      <c r="K300" s="104">
        <f>IF(ISNA(VLOOKUP($N300,'Data from Waybill Query'!$A:$M,11,FALSE)),0,VLOOKUP($N300,'Data from Waybill Query'!$A:$M,11,FALSE))</f>
        <v>24256742</v>
      </c>
      <c r="L300" s="104">
        <f>IF(ISNA(VLOOKUP($N300,'Data from Waybill Query'!$A:$M,12,FALSE)),0,VLOOKUP($N300,'Data from Waybill Query'!$A:$M,12,FALSE))</f>
        <v>28363</v>
      </c>
      <c r="M300" s="104">
        <f>IF(ISNA(VLOOKUP($N300,'Data from Waybill Query'!$A:$M,13,FALSE)),0,VLOOKUP($N300,'Data from Waybill Query'!$A:$M,13,FALSE))</f>
        <v>1.5972739999999999E-2</v>
      </c>
      <c r="N300" s="104">
        <f t="shared" si="11"/>
        <v>1989110303</v>
      </c>
    </row>
    <row r="301" spans="1:14" x14ac:dyDescent="0.25">
      <c r="A301" s="104">
        <f t="shared" si="12"/>
        <v>198931</v>
      </c>
      <c r="B301" s="32">
        <f>'Data from Waybill Query'!B301</f>
        <v>1989</v>
      </c>
      <c r="C301" s="32" t="str">
        <f>IF('Data from Waybill Query'!C301="00","0",IF('Data from Waybill Query'!C301="01","1",IF('Data from Waybill Query'!C301="XX","2",'Data from Waybill Query'!C301)))</f>
        <v>11</v>
      </c>
      <c r="D301" s="33" t="str">
        <f>'Data from Waybill Query'!D301</f>
        <v>Coal</v>
      </c>
      <c r="E301" s="33" t="str">
        <f>'Data from Waybill Query'!E301</f>
        <v>L</v>
      </c>
      <c r="F301" s="33" t="str">
        <f>'Data from Waybill Query'!F301</f>
        <v>P</v>
      </c>
      <c r="G301" s="33" t="str">
        <f>'Data from Waybill Query'!G301</f>
        <v>X</v>
      </c>
      <c r="H301" s="104">
        <f>IF(ISNA(VLOOKUP($N301,'Data from Waybill Query'!$A:$M,8,FALSE)),0,VLOOKUP($N301,'Data from Waybill Query'!$A:$M,8,FALSE))</f>
        <v>986737</v>
      </c>
      <c r="I301" s="104">
        <f>IF(ISNA(VLOOKUP($N301,'Data from Waybill Query'!$A:$M,9,FALSE)),0,VLOOKUP($N301,'Data from Waybill Query'!$A:$M,9,FALSE))</f>
        <v>645347</v>
      </c>
      <c r="J301" s="104">
        <f>IF(ISNA(VLOOKUP($N301,'Data from Waybill Query'!$A:$M,10,FALSE)),0,VLOOKUP($N301,'Data from Waybill Query'!$A:$M,10,FALSE))</f>
        <v>771041</v>
      </c>
      <c r="K301" s="104">
        <f>IF(ISNA(VLOOKUP($N301,'Data from Waybill Query'!$A:$M,11,FALSE)),0,VLOOKUP($N301,'Data from Waybill Query'!$A:$M,11,FALSE))</f>
        <v>65958667</v>
      </c>
      <c r="L301" s="104">
        <f>IF(ISNA(VLOOKUP($N301,'Data from Waybill Query'!$A:$M,12,FALSE)),0,VLOOKUP($N301,'Data from Waybill Query'!$A:$M,12,FALSE))</f>
        <v>78709</v>
      </c>
      <c r="M301" s="104">
        <f>IF(ISNA(VLOOKUP($N301,'Data from Waybill Query'!$A:$M,13,FALSE)),0,VLOOKUP($N301,'Data from Waybill Query'!$A:$M,13,FALSE))</f>
        <v>1.2536500000000001E-2</v>
      </c>
      <c r="N301" s="104">
        <f t="shared" si="11"/>
        <v>1989110313</v>
      </c>
    </row>
    <row r="302" spans="1:14" x14ac:dyDescent="0.25">
      <c r="A302" s="104">
        <f t="shared" si="12"/>
        <v>198932</v>
      </c>
      <c r="B302" s="32">
        <f>'Data from Waybill Query'!B302</f>
        <v>1989</v>
      </c>
      <c r="C302" s="32" t="str">
        <f>IF('Data from Waybill Query'!C302="00","0",IF('Data from Waybill Query'!C302="01","1",IF('Data from Waybill Query'!C302="XX","2",'Data from Waybill Query'!C302)))</f>
        <v>11</v>
      </c>
      <c r="D302" s="33" t="str">
        <f>'Data from Waybill Query'!D302</f>
        <v>Coal</v>
      </c>
      <c r="E302" s="33" t="str">
        <f>'Data from Waybill Query'!E302</f>
        <v>VL</v>
      </c>
      <c r="F302" s="33" t="str">
        <f>'Data from Waybill Query'!F302</f>
        <v>R</v>
      </c>
      <c r="G302" s="33" t="str">
        <f>'Data from Waybill Query'!G302</f>
        <v>X</v>
      </c>
      <c r="H302" s="104">
        <f>IF(ISNA(VLOOKUP($N302,'Data from Waybill Query'!$A:$M,8,FALSE)),0,VLOOKUP($N302,'Data from Waybill Query'!$A:$M,8,FALSE))</f>
        <v>61602</v>
      </c>
      <c r="I302" s="104">
        <f>IF(ISNA(VLOOKUP($N302,'Data from Waybill Query'!$A:$M,9,FALSE)),0,VLOOKUP($N302,'Data from Waybill Query'!$A:$M,9,FALSE))</f>
        <v>28475</v>
      </c>
      <c r="J302" s="104">
        <f>IF(ISNA(VLOOKUP($N302,'Data from Waybill Query'!$A:$M,10,FALSE)),0,VLOOKUP($N302,'Data from Waybill Query'!$A:$M,10,FALSE))</f>
        <v>46265</v>
      </c>
      <c r="K302" s="104">
        <f>IF(ISNA(VLOOKUP($N302,'Data from Waybill Query'!$A:$M,11,FALSE)),0,VLOOKUP($N302,'Data from Waybill Query'!$A:$M,11,FALSE))</f>
        <v>2858751</v>
      </c>
      <c r="L302" s="104">
        <f>IF(ISNA(VLOOKUP($N302,'Data from Waybill Query'!$A:$M,12,FALSE)),0,VLOOKUP($N302,'Data from Waybill Query'!$A:$M,12,FALSE))</f>
        <v>4622</v>
      </c>
      <c r="M302" s="104">
        <f>IF(ISNA(VLOOKUP($N302,'Data from Waybill Query'!$A:$M,13,FALSE)),0,VLOOKUP($N302,'Data from Waybill Query'!$A:$M,13,FALSE))</f>
        <v>1.3327230000000001E-2</v>
      </c>
      <c r="N302" s="104">
        <f t="shared" si="11"/>
        <v>1989110403</v>
      </c>
    </row>
    <row r="303" spans="1:14" x14ac:dyDescent="0.25">
      <c r="A303" s="104">
        <f t="shared" si="12"/>
        <v>198933</v>
      </c>
      <c r="B303" s="32">
        <f>'Data from Waybill Query'!B303</f>
        <v>1989</v>
      </c>
      <c r="C303" s="32" t="str">
        <f>IF('Data from Waybill Query'!C303="00","0",IF('Data from Waybill Query'!C303="01","1",IF('Data from Waybill Query'!C303="XX","2",'Data from Waybill Query'!C303)))</f>
        <v>11</v>
      </c>
      <c r="D303" s="33" t="str">
        <f>'Data from Waybill Query'!D303</f>
        <v>Coal</v>
      </c>
      <c r="E303" s="33" t="str">
        <f>'Data from Waybill Query'!E303</f>
        <v>VL</v>
      </c>
      <c r="F303" s="33" t="str">
        <f>'Data from Waybill Query'!F303</f>
        <v>P</v>
      </c>
      <c r="G303" s="33" t="str">
        <f>'Data from Waybill Query'!G303</f>
        <v>X</v>
      </c>
      <c r="H303" s="104">
        <f>IF(ISNA(VLOOKUP($N303,'Data from Waybill Query'!$A:$M,8,FALSE)),0,VLOOKUP($N303,'Data from Waybill Query'!$A:$M,8,FALSE))</f>
        <v>356378</v>
      </c>
      <c r="I303" s="104">
        <f>IF(ISNA(VLOOKUP($N303,'Data from Waybill Query'!$A:$M,9,FALSE)),0,VLOOKUP($N303,'Data from Waybill Query'!$A:$M,9,FALSE))</f>
        <v>174261</v>
      </c>
      <c r="J303" s="104">
        <f>IF(ISNA(VLOOKUP($N303,'Data from Waybill Query'!$A:$M,10,FALSE)),0,VLOOKUP($N303,'Data from Waybill Query'!$A:$M,10,FALSE))</f>
        <v>271336</v>
      </c>
      <c r="K303" s="104">
        <f>IF(ISNA(VLOOKUP($N303,'Data from Waybill Query'!$A:$M,11,FALSE)),0,VLOOKUP($N303,'Data from Waybill Query'!$A:$M,11,FALSE))</f>
        <v>18030502</v>
      </c>
      <c r="L303" s="104">
        <f>IF(ISNA(VLOOKUP($N303,'Data from Waybill Query'!$A:$M,12,FALSE)),0,VLOOKUP($N303,'Data from Waybill Query'!$A:$M,12,FALSE))</f>
        <v>28075</v>
      </c>
      <c r="M303" s="104">
        <f>IF(ISNA(VLOOKUP($N303,'Data from Waybill Query'!$A:$M,13,FALSE)),0,VLOOKUP($N303,'Data from Waybill Query'!$A:$M,13,FALSE))</f>
        <v>1.2693869999999999E-2</v>
      </c>
      <c r="N303" s="104">
        <f t="shared" si="11"/>
        <v>1989110413</v>
      </c>
    </row>
    <row r="304" spans="1:14" x14ac:dyDescent="0.25">
      <c r="A304" s="104">
        <f t="shared" si="12"/>
        <v>198934</v>
      </c>
      <c r="B304" s="32">
        <f>'Data from Waybill Query'!B304</f>
        <v>1989</v>
      </c>
      <c r="C304" s="32" t="str">
        <f>IF('Data from Waybill Query'!C304="00","0",IF('Data from Waybill Query'!C304="01","1",IF('Data from Waybill Query'!C304="XX","2",'Data from Waybill Query'!C304)))</f>
        <v>14</v>
      </c>
      <c r="D304" s="33" t="str">
        <f>'Data from Waybill Query'!D304</f>
        <v>Non-Metallic Minerals</v>
      </c>
      <c r="E304" s="33" t="str">
        <f>'Data from Waybill Query'!E304</f>
        <v>S</v>
      </c>
      <c r="F304" s="33" t="str">
        <f>'Data from Waybill Query'!F304</f>
        <v>X</v>
      </c>
      <c r="G304" s="33" t="str">
        <f>'Data from Waybill Query'!G304</f>
        <v>X</v>
      </c>
      <c r="H304" s="104">
        <f>IF(ISNA(VLOOKUP($N304,'Data from Waybill Query'!$A:$M,8,FALSE)),0,VLOOKUP($N304,'Data from Waybill Query'!$A:$M,8,FALSE))</f>
        <v>186252</v>
      </c>
      <c r="I304" s="104">
        <f>IF(ISNA(VLOOKUP($N304,'Data from Waybill Query'!$A:$M,9,FALSE)),0,VLOOKUP($N304,'Data from Waybill Query'!$A:$M,9,FALSE))</f>
        <v>702450</v>
      </c>
      <c r="J304" s="104">
        <f>IF(ISNA(VLOOKUP($N304,'Data from Waybill Query'!$A:$M,10,FALSE)),0,VLOOKUP($N304,'Data from Waybill Query'!$A:$M,10,FALSE))</f>
        <v>30676</v>
      </c>
      <c r="K304" s="104">
        <f>IF(ISNA(VLOOKUP($N304,'Data from Waybill Query'!$A:$M,11,FALSE)),0,VLOOKUP($N304,'Data from Waybill Query'!$A:$M,11,FALSE))</f>
        <v>63368924</v>
      </c>
      <c r="L304" s="104">
        <f>IF(ISNA(VLOOKUP($N304,'Data from Waybill Query'!$A:$M,12,FALSE)),0,VLOOKUP($N304,'Data from Waybill Query'!$A:$M,12,FALSE))</f>
        <v>2813</v>
      </c>
      <c r="M304" s="104">
        <f>IF(ISNA(VLOOKUP($N304,'Data from Waybill Query'!$A:$M,13,FALSE)),0,VLOOKUP($N304,'Data from Waybill Query'!$A:$M,13,FALSE))</f>
        <v>6.6214789999999996E-2</v>
      </c>
      <c r="N304" s="104">
        <f t="shared" si="11"/>
        <v>1989140103</v>
      </c>
    </row>
    <row r="305" spans="1:14" x14ac:dyDescent="0.25">
      <c r="A305" s="104">
        <f t="shared" si="12"/>
        <v>198935</v>
      </c>
      <c r="B305" s="32">
        <f>'Data from Waybill Query'!B305</f>
        <v>1989</v>
      </c>
      <c r="C305" s="32" t="str">
        <f>IF('Data from Waybill Query'!C305="00","0",IF('Data from Waybill Query'!C305="01","1",IF('Data from Waybill Query'!C305="XX","2",'Data from Waybill Query'!C305)))</f>
        <v>14</v>
      </c>
      <c r="D305" s="33" t="str">
        <f>'Data from Waybill Query'!D305</f>
        <v>Non-Metallic Minerals</v>
      </c>
      <c r="E305" s="33" t="str">
        <f>'Data from Waybill Query'!E305</f>
        <v>M</v>
      </c>
      <c r="F305" s="33" t="str">
        <f>'Data from Waybill Query'!F305</f>
        <v>X</v>
      </c>
      <c r="G305" s="33" t="str">
        <f>'Data from Waybill Query'!G305</f>
        <v>X</v>
      </c>
      <c r="H305" s="104">
        <f>IF(ISNA(VLOOKUP($N305,'Data from Waybill Query'!$A:$M,8,FALSE)),0,VLOOKUP($N305,'Data from Waybill Query'!$A:$M,8,FALSE))</f>
        <v>155499</v>
      </c>
      <c r="I305" s="104">
        <f>IF(ISNA(VLOOKUP($N305,'Data from Waybill Query'!$A:$M,9,FALSE)),0,VLOOKUP($N305,'Data from Waybill Query'!$A:$M,9,FALSE))</f>
        <v>308028</v>
      </c>
      <c r="J305" s="104">
        <f>IF(ISNA(VLOOKUP($N305,'Data from Waybill Query'!$A:$M,10,FALSE)),0,VLOOKUP($N305,'Data from Waybill Query'!$A:$M,10,FALSE))</f>
        <v>54464</v>
      </c>
      <c r="K305" s="104">
        <f>IF(ISNA(VLOOKUP($N305,'Data from Waybill Query'!$A:$M,11,FALSE)),0,VLOOKUP($N305,'Data from Waybill Query'!$A:$M,11,FALSE))</f>
        <v>29286387</v>
      </c>
      <c r="L305" s="104">
        <f>IF(ISNA(VLOOKUP($N305,'Data from Waybill Query'!$A:$M,12,FALSE)),0,VLOOKUP($N305,'Data from Waybill Query'!$A:$M,12,FALSE))</f>
        <v>5192</v>
      </c>
      <c r="M305" s="104">
        <f>IF(ISNA(VLOOKUP($N305,'Data from Waybill Query'!$A:$M,13,FALSE)),0,VLOOKUP($N305,'Data from Waybill Query'!$A:$M,13,FALSE))</f>
        <v>2.994964E-2</v>
      </c>
      <c r="N305" s="104">
        <f t="shared" si="11"/>
        <v>1989140203</v>
      </c>
    </row>
    <row r="306" spans="1:14" x14ac:dyDescent="0.25">
      <c r="A306" s="104">
        <f t="shared" si="12"/>
        <v>198936</v>
      </c>
      <c r="B306" s="32">
        <f>'Data from Waybill Query'!B306</f>
        <v>1989</v>
      </c>
      <c r="C306" s="32" t="str">
        <f>IF('Data from Waybill Query'!C306="00","0",IF('Data from Waybill Query'!C306="01","1",IF('Data from Waybill Query'!C306="XX","2",'Data from Waybill Query'!C306)))</f>
        <v>14</v>
      </c>
      <c r="D306" s="33" t="str">
        <f>'Data from Waybill Query'!D306</f>
        <v>Non-Metallic Minerals</v>
      </c>
      <c r="E306" s="33" t="str">
        <f>'Data from Waybill Query'!E306</f>
        <v>L</v>
      </c>
      <c r="F306" s="33" t="str">
        <f>'Data from Waybill Query'!F306</f>
        <v>X</v>
      </c>
      <c r="G306" s="33" t="str">
        <f>'Data from Waybill Query'!G306</f>
        <v>X</v>
      </c>
      <c r="H306" s="104">
        <f>IF(ISNA(VLOOKUP($N306,'Data from Waybill Query'!$A:$M,8,FALSE)),0,VLOOKUP($N306,'Data from Waybill Query'!$A:$M,8,FALSE))</f>
        <v>534830</v>
      </c>
      <c r="I306" s="104">
        <f>IF(ISNA(VLOOKUP($N306,'Data from Waybill Query'!$A:$M,9,FALSE)),0,VLOOKUP($N306,'Data from Waybill Query'!$A:$M,9,FALSE))</f>
        <v>328135</v>
      </c>
      <c r="J306" s="104">
        <f>IF(ISNA(VLOOKUP($N306,'Data from Waybill Query'!$A:$M,10,FALSE)),0,VLOOKUP($N306,'Data from Waybill Query'!$A:$M,10,FALSE))</f>
        <v>242655</v>
      </c>
      <c r="K306" s="104">
        <f>IF(ISNA(VLOOKUP($N306,'Data from Waybill Query'!$A:$M,11,FALSE)),0,VLOOKUP($N306,'Data from Waybill Query'!$A:$M,11,FALSE))</f>
        <v>31202822</v>
      </c>
      <c r="L306" s="104">
        <f>IF(ISNA(VLOOKUP($N306,'Data from Waybill Query'!$A:$M,12,FALSE)),0,VLOOKUP($N306,'Data from Waybill Query'!$A:$M,12,FALSE))</f>
        <v>22582</v>
      </c>
      <c r="M306" s="104">
        <f>IF(ISNA(VLOOKUP($N306,'Data from Waybill Query'!$A:$M,13,FALSE)),0,VLOOKUP($N306,'Data from Waybill Query'!$A:$M,13,FALSE))</f>
        <v>2.368431E-2</v>
      </c>
      <c r="N306" s="104">
        <f t="shared" si="11"/>
        <v>1989140303</v>
      </c>
    </row>
    <row r="307" spans="1:14" x14ac:dyDescent="0.25">
      <c r="A307" s="104">
        <f t="shared" si="12"/>
        <v>198937</v>
      </c>
      <c r="B307" s="32">
        <f>'Data from Waybill Query'!B307</f>
        <v>1989</v>
      </c>
      <c r="C307" s="32" t="str">
        <f>IF('Data from Waybill Query'!C307="00","0",IF('Data from Waybill Query'!C307="01","1",IF('Data from Waybill Query'!C307="XX","2",'Data from Waybill Query'!C307)))</f>
        <v>20</v>
      </c>
      <c r="D307" s="33" t="str">
        <f>'Data from Waybill Query'!D307</f>
        <v>Food and Kindred</v>
      </c>
      <c r="E307" s="33" t="str">
        <f>'Data from Waybill Query'!E307</f>
        <v>S</v>
      </c>
      <c r="F307" s="33" t="str">
        <f>'Data from Waybill Query'!F307</f>
        <v>X</v>
      </c>
      <c r="G307" s="33" t="str">
        <f>'Data from Waybill Query'!G307</f>
        <v>X</v>
      </c>
      <c r="H307" s="104">
        <f>IF(ISNA(VLOOKUP($N307,'Data from Waybill Query'!$A:$M,8,FALSE)),0,VLOOKUP($N307,'Data from Waybill Query'!$A:$M,8,FALSE))</f>
        <v>367735</v>
      </c>
      <c r="I307" s="104">
        <f>IF(ISNA(VLOOKUP($N307,'Data from Waybill Query'!$A:$M,9,FALSE)),0,VLOOKUP($N307,'Data from Waybill Query'!$A:$M,9,FALSE))</f>
        <v>473458</v>
      </c>
      <c r="J307" s="104">
        <f>IF(ISNA(VLOOKUP($N307,'Data from Waybill Query'!$A:$M,10,FALSE)),0,VLOOKUP($N307,'Data from Waybill Query'!$A:$M,10,FALSE))</f>
        <v>123447</v>
      </c>
      <c r="K307" s="104">
        <f>IF(ISNA(VLOOKUP($N307,'Data from Waybill Query'!$A:$M,11,FALSE)),0,VLOOKUP($N307,'Data from Waybill Query'!$A:$M,11,FALSE))</f>
        <v>34611425</v>
      </c>
      <c r="L307" s="104">
        <f>IF(ISNA(VLOOKUP($N307,'Data from Waybill Query'!$A:$M,12,FALSE)),0,VLOOKUP($N307,'Data from Waybill Query'!$A:$M,12,FALSE))</f>
        <v>8953</v>
      </c>
      <c r="M307" s="104">
        <f>IF(ISNA(VLOOKUP($N307,'Data from Waybill Query'!$A:$M,13,FALSE)),0,VLOOKUP($N307,'Data from Waybill Query'!$A:$M,13,FALSE))</f>
        <v>4.107529E-2</v>
      </c>
      <c r="N307" s="104">
        <f t="shared" si="11"/>
        <v>1989200103</v>
      </c>
    </row>
    <row r="308" spans="1:14" x14ac:dyDescent="0.25">
      <c r="A308" s="104">
        <f t="shared" si="12"/>
        <v>198938</v>
      </c>
      <c r="B308" s="32">
        <f>'Data from Waybill Query'!B308</f>
        <v>1989</v>
      </c>
      <c r="C308" s="32" t="str">
        <f>IF('Data from Waybill Query'!C308="00","0",IF('Data from Waybill Query'!C308="01","1",IF('Data from Waybill Query'!C308="XX","2",'Data from Waybill Query'!C308)))</f>
        <v>20</v>
      </c>
      <c r="D308" s="33" t="str">
        <f>'Data from Waybill Query'!D308</f>
        <v>Food and Kindred</v>
      </c>
      <c r="E308" s="33" t="str">
        <f>'Data from Waybill Query'!E308</f>
        <v>M</v>
      </c>
      <c r="F308" s="33" t="str">
        <f>'Data from Waybill Query'!F308</f>
        <v>X</v>
      </c>
      <c r="G308" s="33" t="str">
        <f>'Data from Waybill Query'!G308</f>
        <v>X</v>
      </c>
      <c r="H308" s="104">
        <f>IF(ISNA(VLOOKUP($N308,'Data from Waybill Query'!$A:$M,8,FALSE)),0,VLOOKUP($N308,'Data from Waybill Query'!$A:$M,8,FALSE))</f>
        <v>475562</v>
      </c>
      <c r="I308" s="104">
        <f>IF(ISNA(VLOOKUP($N308,'Data from Waybill Query'!$A:$M,9,FALSE)),0,VLOOKUP($N308,'Data from Waybill Query'!$A:$M,9,FALSE))</f>
        <v>294444</v>
      </c>
      <c r="J308" s="104">
        <f>IF(ISNA(VLOOKUP($N308,'Data from Waybill Query'!$A:$M,10,FALSE)),0,VLOOKUP($N308,'Data from Waybill Query'!$A:$M,10,FALSE))</f>
        <v>215862</v>
      </c>
      <c r="K308" s="104">
        <f>IF(ISNA(VLOOKUP($N308,'Data from Waybill Query'!$A:$M,11,FALSE)),0,VLOOKUP($N308,'Data from Waybill Query'!$A:$M,11,FALSE))</f>
        <v>21864766</v>
      </c>
      <c r="L308" s="104">
        <f>IF(ISNA(VLOOKUP($N308,'Data from Waybill Query'!$A:$M,12,FALSE)),0,VLOOKUP($N308,'Data from Waybill Query'!$A:$M,12,FALSE))</f>
        <v>16051</v>
      </c>
      <c r="M308" s="104">
        <f>IF(ISNA(VLOOKUP($N308,'Data from Waybill Query'!$A:$M,13,FALSE)),0,VLOOKUP($N308,'Data from Waybill Query'!$A:$M,13,FALSE))</f>
        <v>2.9627509999999999E-2</v>
      </c>
      <c r="N308" s="104">
        <f t="shared" si="11"/>
        <v>1989200203</v>
      </c>
    </row>
    <row r="309" spans="1:14" x14ac:dyDescent="0.25">
      <c r="A309" s="104">
        <f t="shared" si="12"/>
        <v>198939</v>
      </c>
      <c r="B309" s="32">
        <f>'Data from Waybill Query'!B309</f>
        <v>1989</v>
      </c>
      <c r="C309" s="32" t="str">
        <f>IF('Data from Waybill Query'!C309="00","0",IF('Data from Waybill Query'!C309="01","1",IF('Data from Waybill Query'!C309="XX","2",'Data from Waybill Query'!C309)))</f>
        <v>20</v>
      </c>
      <c r="D309" s="33" t="str">
        <f>'Data from Waybill Query'!D309</f>
        <v>Food and Kindred</v>
      </c>
      <c r="E309" s="33" t="str">
        <f>'Data from Waybill Query'!E309</f>
        <v>L</v>
      </c>
      <c r="F309" s="33" t="str">
        <f>'Data from Waybill Query'!F309</f>
        <v>X</v>
      </c>
      <c r="G309" s="33" t="str">
        <f>'Data from Waybill Query'!G309</f>
        <v>X</v>
      </c>
      <c r="H309" s="104">
        <f>IF(ISNA(VLOOKUP($N309,'Data from Waybill Query'!$A:$M,8,FALSE)),0,VLOOKUP($N309,'Data from Waybill Query'!$A:$M,8,FALSE))</f>
        <v>999324</v>
      </c>
      <c r="I309" s="104">
        <f>IF(ISNA(VLOOKUP($N309,'Data from Waybill Query'!$A:$M,9,FALSE)),0,VLOOKUP($N309,'Data from Waybill Query'!$A:$M,9,FALSE))</f>
        <v>311754</v>
      </c>
      <c r="J309" s="104">
        <f>IF(ISNA(VLOOKUP($N309,'Data from Waybill Query'!$A:$M,10,FALSE)),0,VLOOKUP($N309,'Data from Waybill Query'!$A:$M,10,FALSE))</f>
        <v>573274</v>
      </c>
      <c r="K309" s="104">
        <f>IF(ISNA(VLOOKUP($N309,'Data from Waybill Query'!$A:$M,11,FALSE)),0,VLOOKUP($N309,'Data from Waybill Query'!$A:$M,11,FALSE))</f>
        <v>22484295</v>
      </c>
      <c r="L309" s="104">
        <f>IF(ISNA(VLOOKUP($N309,'Data from Waybill Query'!$A:$M,12,FALSE)),0,VLOOKUP($N309,'Data from Waybill Query'!$A:$M,12,FALSE))</f>
        <v>40445</v>
      </c>
      <c r="M309" s="104">
        <f>IF(ISNA(VLOOKUP($N309,'Data from Waybill Query'!$A:$M,13,FALSE)),0,VLOOKUP($N309,'Data from Waybill Query'!$A:$M,13,FALSE))</f>
        <v>2.470839E-2</v>
      </c>
      <c r="N309" s="104">
        <f t="shared" si="11"/>
        <v>1989200303</v>
      </c>
    </row>
    <row r="310" spans="1:14" x14ac:dyDescent="0.25">
      <c r="A310" s="104">
        <f t="shared" si="12"/>
        <v>198940</v>
      </c>
      <c r="B310" s="32">
        <f>'Data from Waybill Query'!B310</f>
        <v>1989</v>
      </c>
      <c r="C310" s="32" t="str">
        <f>IF('Data from Waybill Query'!C310="00","0",IF('Data from Waybill Query'!C310="01","1",IF('Data from Waybill Query'!C310="XX","2",'Data from Waybill Query'!C310)))</f>
        <v>24</v>
      </c>
      <c r="D310" s="33" t="str">
        <f>'Data from Waybill Query'!D310</f>
        <v>Lumber and Wood Products</v>
      </c>
      <c r="E310" s="33" t="str">
        <f>'Data from Waybill Query'!E310</f>
        <v>S</v>
      </c>
      <c r="F310" s="33" t="str">
        <f>'Data from Waybill Query'!F310</f>
        <v>X</v>
      </c>
      <c r="G310" s="33" t="str">
        <f>'Data from Waybill Query'!G310</f>
        <v>X</v>
      </c>
      <c r="H310" s="104">
        <f>IF(ISNA(VLOOKUP($N310,'Data from Waybill Query'!$A:$M,8,FALSE)),0,VLOOKUP($N310,'Data from Waybill Query'!$A:$M,8,FALSE))</f>
        <v>381571</v>
      </c>
      <c r="I310" s="104">
        <f>IF(ISNA(VLOOKUP($N310,'Data from Waybill Query'!$A:$M,9,FALSE)),0,VLOOKUP($N310,'Data from Waybill Query'!$A:$M,9,FALSE))</f>
        <v>707794</v>
      </c>
      <c r="J310" s="104">
        <f>IF(ISNA(VLOOKUP($N310,'Data from Waybill Query'!$A:$M,10,FALSE)),0,VLOOKUP($N310,'Data from Waybill Query'!$A:$M,10,FALSE))</f>
        <v>115637</v>
      </c>
      <c r="K310" s="104">
        <f>IF(ISNA(VLOOKUP($N310,'Data from Waybill Query'!$A:$M,11,FALSE)),0,VLOOKUP($N310,'Data from Waybill Query'!$A:$M,11,FALSE))</f>
        <v>48955178</v>
      </c>
      <c r="L310" s="104">
        <f>IF(ISNA(VLOOKUP($N310,'Data from Waybill Query'!$A:$M,12,FALSE)),0,VLOOKUP($N310,'Data from Waybill Query'!$A:$M,12,FALSE))</f>
        <v>8089</v>
      </c>
      <c r="M310" s="104">
        <f>IF(ISNA(VLOOKUP($N310,'Data from Waybill Query'!$A:$M,13,FALSE)),0,VLOOKUP($N310,'Data from Waybill Query'!$A:$M,13,FALSE))</f>
        <v>4.7172369999999998E-2</v>
      </c>
      <c r="N310" s="104">
        <f t="shared" si="11"/>
        <v>1989240103</v>
      </c>
    </row>
    <row r="311" spans="1:14" x14ac:dyDescent="0.25">
      <c r="A311" s="104">
        <f t="shared" si="12"/>
        <v>198941</v>
      </c>
      <c r="B311" s="32">
        <f>'Data from Waybill Query'!B311</f>
        <v>1989</v>
      </c>
      <c r="C311" s="32" t="str">
        <f>IF('Data from Waybill Query'!C311="00","0",IF('Data from Waybill Query'!C311="01","1",IF('Data from Waybill Query'!C311="XX","2",'Data from Waybill Query'!C311)))</f>
        <v>24</v>
      </c>
      <c r="D311" s="33" t="str">
        <f>'Data from Waybill Query'!D311</f>
        <v>Lumber and Wood Products</v>
      </c>
      <c r="E311" s="33" t="str">
        <f>'Data from Waybill Query'!E311</f>
        <v>M</v>
      </c>
      <c r="F311" s="33" t="str">
        <f>'Data from Waybill Query'!F311</f>
        <v>X</v>
      </c>
      <c r="G311" s="33" t="str">
        <f>'Data from Waybill Query'!G311</f>
        <v>X</v>
      </c>
      <c r="H311" s="104">
        <f>IF(ISNA(VLOOKUP($N311,'Data from Waybill Query'!$A:$M,8,FALSE)),0,VLOOKUP($N311,'Data from Waybill Query'!$A:$M,8,FALSE))</f>
        <v>268466</v>
      </c>
      <c r="I311" s="104">
        <f>IF(ISNA(VLOOKUP($N311,'Data from Waybill Query'!$A:$M,9,FALSE)),0,VLOOKUP($N311,'Data from Waybill Query'!$A:$M,9,FALSE))</f>
        <v>160118</v>
      </c>
      <c r="J311" s="104">
        <f>IF(ISNA(VLOOKUP($N311,'Data from Waybill Query'!$A:$M,10,FALSE)),0,VLOOKUP($N311,'Data from Waybill Query'!$A:$M,10,FALSE))</f>
        <v>119257</v>
      </c>
      <c r="K311" s="104">
        <f>IF(ISNA(VLOOKUP($N311,'Data from Waybill Query'!$A:$M,11,FALSE)),0,VLOOKUP($N311,'Data from Waybill Query'!$A:$M,11,FALSE))</f>
        <v>11412620</v>
      </c>
      <c r="L311" s="104">
        <f>IF(ISNA(VLOOKUP($N311,'Data from Waybill Query'!$A:$M,12,FALSE)),0,VLOOKUP($N311,'Data from Waybill Query'!$A:$M,12,FALSE))</f>
        <v>8519</v>
      </c>
      <c r="M311" s="104">
        <f>IF(ISNA(VLOOKUP($N311,'Data from Waybill Query'!$A:$M,13,FALSE)),0,VLOOKUP($N311,'Data from Waybill Query'!$A:$M,13,FALSE))</f>
        <v>3.1514140000000003E-2</v>
      </c>
      <c r="N311" s="104">
        <f t="shared" si="11"/>
        <v>1989240203</v>
      </c>
    </row>
    <row r="312" spans="1:14" x14ac:dyDescent="0.25">
      <c r="A312" s="104">
        <f t="shared" si="12"/>
        <v>198942</v>
      </c>
      <c r="B312" s="32">
        <f>'Data from Waybill Query'!B312</f>
        <v>1989</v>
      </c>
      <c r="C312" s="32" t="str">
        <f>IF('Data from Waybill Query'!C312="00","0",IF('Data from Waybill Query'!C312="01","1",IF('Data from Waybill Query'!C312="XX","2",'Data from Waybill Query'!C312)))</f>
        <v>24</v>
      </c>
      <c r="D312" s="33" t="str">
        <f>'Data from Waybill Query'!D312</f>
        <v>Lumber and Wood Products</v>
      </c>
      <c r="E312" s="33" t="str">
        <f>'Data from Waybill Query'!E312</f>
        <v>L</v>
      </c>
      <c r="F312" s="33" t="str">
        <f>'Data from Waybill Query'!F312</f>
        <v>X</v>
      </c>
      <c r="G312" s="33" t="str">
        <f>'Data from Waybill Query'!G312</f>
        <v>X</v>
      </c>
      <c r="H312" s="104">
        <f>IF(ISNA(VLOOKUP($N312,'Data from Waybill Query'!$A:$M,8,FALSE)),0,VLOOKUP($N312,'Data from Waybill Query'!$A:$M,8,FALSE))</f>
        <v>949057</v>
      </c>
      <c r="I312" s="104">
        <f>IF(ISNA(VLOOKUP($N312,'Data from Waybill Query'!$A:$M,9,FALSE)),0,VLOOKUP($N312,'Data from Waybill Query'!$A:$M,9,FALSE))</f>
        <v>263296</v>
      </c>
      <c r="J312" s="104">
        <f>IF(ISNA(VLOOKUP($N312,'Data from Waybill Query'!$A:$M,10,FALSE)),0,VLOOKUP($N312,'Data from Waybill Query'!$A:$M,10,FALSE))</f>
        <v>555036</v>
      </c>
      <c r="K312" s="104">
        <f>IF(ISNA(VLOOKUP($N312,'Data from Waybill Query'!$A:$M,11,FALSE)),0,VLOOKUP($N312,'Data from Waybill Query'!$A:$M,11,FALSE))</f>
        <v>18394008</v>
      </c>
      <c r="L312" s="104">
        <f>IF(ISNA(VLOOKUP($N312,'Data from Waybill Query'!$A:$M,12,FALSE)),0,VLOOKUP($N312,'Data from Waybill Query'!$A:$M,12,FALSE))</f>
        <v>38700</v>
      </c>
      <c r="M312" s="104">
        <f>IF(ISNA(VLOOKUP($N312,'Data from Waybill Query'!$A:$M,13,FALSE)),0,VLOOKUP($N312,'Data from Waybill Query'!$A:$M,13,FALSE))</f>
        <v>2.4523570000000001E-2</v>
      </c>
      <c r="N312" s="104">
        <f t="shared" si="11"/>
        <v>1989240303</v>
      </c>
    </row>
    <row r="313" spans="1:14" x14ac:dyDescent="0.25">
      <c r="A313" s="104">
        <f t="shared" si="12"/>
        <v>198943</v>
      </c>
      <c r="B313" s="32">
        <f>'Data from Waybill Query'!B313</f>
        <v>1989</v>
      </c>
      <c r="C313" s="32" t="str">
        <f>IF('Data from Waybill Query'!C313="00","0",IF('Data from Waybill Query'!C313="01","1",IF('Data from Waybill Query'!C313="XX","2",'Data from Waybill Query'!C313)))</f>
        <v>26</v>
      </c>
      <c r="D313" s="33" t="str">
        <f>'Data from Waybill Query'!D313</f>
        <v>Pulp, Paper and Allied</v>
      </c>
      <c r="E313" s="33" t="str">
        <f>'Data from Waybill Query'!E313</f>
        <v>S</v>
      </c>
      <c r="F313" s="33" t="str">
        <f>'Data from Waybill Query'!F313</f>
        <v>X</v>
      </c>
      <c r="G313" s="33" t="str">
        <f>'Data from Waybill Query'!G313</f>
        <v>X</v>
      </c>
      <c r="H313" s="104">
        <f>IF(ISNA(VLOOKUP($N313,'Data from Waybill Query'!$A:$M,8,FALSE)),0,VLOOKUP($N313,'Data from Waybill Query'!$A:$M,8,FALSE))</f>
        <v>210101</v>
      </c>
      <c r="I313" s="104">
        <f>IF(ISNA(VLOOKUP($N313,'Data from Waybill Query'!$A:$M,9,FALSE)),0,VLOOKUP($N313,'Data from Waybill Query'!$A:$M,9,FALSE))</f>
        <v>227448</v>
      </c>
      <c r="J313" s="104">
        <f>IF(ISNA(VLOOKUP($N313,'Data from Waybill Query'!$A:$M,10,FALSE)),0,VLOOKUP($N313,'Data from Waybill Query'!$A:$M,10,FALSE))</f>
        <v>58519</v>
      </c>
      <c r="K313" s="104">
        <f>IF(ISNA(VLOOKUP($N313,'Data from Waybill Query'!$A:$M,11,FALSE)),0,VLOOKUP($N313,'Data from Waybill Query'!$A:$M,11,FALSE))</f>
        <v>14043528</v>
      </c>
      <c r="L313" s="104">
        <f>IF(ISNA(VLOOKUP($N313,'Data from Waybill Query'!$A:$M,12,FALSE)),0,VLOOKUP($N313,'Data from Waybill Query'!$A:$M,12,FALSE))</f>
        <v>3596</v>
      </c>
      <c r="M313" s="104">
        <f>IF(ISNA(VLOOKUP($N313,'Data from Waybill Query'!$A:$M,13,FALSE)),0,VLOOKUP($N313,'Data from Waybill Query'!$A:$M,13,FALSE))</f>
        <v>5.8420670000000001E-2</v>
      </c>
      <c r="N313" s="104">
        <f t="shared" si="11"/>
        <v>1989260103</v>
      </c>
    </row>
    <row r="314" spans="1:14" x14ac:dyDescent="0.25">
      <c r="A314" s="104">
        <f t="shared" si="12"/>
        <v>198944</v>
      </c>
      <c r="B314" s="32">
        <f>'Data from Waybill Query'!B314</f>
        <v>1989</v>
      </c>
      <c r="C314" s="32" t="str">
        <f>IF('Data from Waybill Query'!C314="00","0",IF('Data from Waybill Query'!C314="01","1",IF('Data from Waybill Query'!C314="XX","2",'Data from Waybill Query'!C314)))</f>
        <v>26</v>
      </c>
      <c r="D314" s="33" t="str">
        <f>'Data from Waybill Query'!D314</f>
        <v>Pulp, Paper and Allied</v>
      </c>
      <c r="E314" s="33" t="str">
        <f>'Data from Waybill Query'!E314</f>
        <v>M</v>
      </c>
      <c r="F314" s="33" t="str">
        <f>'Data from Waybill Query'!F314</f>
        <v>X</v>
      </c>
      <c r="G314" s="33" t="str">
        <f>'Data from Waybill Query'!G314</f>
        <v>X</v>
      </c>
      <c r="H314" s="104">
        <f>IF(ISNA(VLOOKUP($N314,'Data from Waybill Query'!$A:$M,8,FALSE)),0,VLOOKUP($N314,'Data from Waybill Query'!$A:$M,8,FALSE))</f>
        <v>544180</v>
      </c>
      <c r="I314" s="104">
        <f>IF(ISNA(VLOOKUP($N314,'Data from Waybill Query'!$A:$M,9,FALSE)),0,VLOOKUP($N314,'Data from Waybill Query'!$A:$M,9,FALSE))</f>
        <v>255200</v>
      </c>
      <c r="J314" s="104">
        <f>IF(ISNA(VLOOKUP($N314,'Data from Waybill Query'!$A:$M,10,FALSE)),0,VLOOKUP($N314,'Data from Waybill Query'!$A:$M,10,FALSE))</f>
        <v>192225</v>
      </c>
      <c r="K314" s="104">
        <f>IF(ISNA(VLOOKUP($N314,'Data from Waybill Query'!$A:$M,11,FALSE)),0,VLOOKUP($N314,'Data from Waybill Query'!$A:$M,11,FALSE))</f>
        <v>15865712</v>
      </c>
      <c r="L314" s="104">
        <f>IF(ISNA(VLOOKUP($N314,'Data from Waybill Query'!$A:$M,12,FALSE)),0,VLOOKUP($N314,'Data from Waybill Query'!$A:$M,12,FALSE))</f>
        <v>11954</v>
      </c>
      <c r="M314" s="104">
        <f>IF(ISNA(VLOOKUP($N314,'Data from Waybill Query'!$A:$M,13,FALSE)),0,VLOOKUP($N314,'Data from Waybill Query'!$A:$M,13,FALSE))</f>
        <v>4.5521010000000001E-2</v>
      </c>
      <c r="N314" s="104">
        <f t="shared" si="11"/>
        <v>1989260203</v>
      </c>
    </row>
    <row r="315" spans="1:14" x14ac:dyDescent="0.25">
      <c r="A315" s="104">
        <f t="shared" si="12"/>
        <v>198945</v>
      </c>
      <c r="B315" s="32">
        <f>'Data from Waybill Query'!B315</f>
        <v>1989</v>
      </c>
      <c r="C315" s="32" t="str">
        <f>IF('Data from Waybill Query'!C315="00","0",IF('Data from Waybill Query'!C315="01","1",IF('Data from Waybill Query'!C315="XX","2",'Data from Waybill Query'!C315)))</f>
        <v>26</v>
      </c>
      <c r="D315" s="33" t="str">
        <f>'Data from Waybill Query'!D315</f>
        <v>Pulp, Paper and Allied</v>
      </c>
      <c r="E315" s="33" t="str">
        <f>'Data from Waybill Query'!E315</f>
        <v>L</v>
      </c>
      <c r="F315" s="33" t="str">
        <f>'Data from Waybill Query'!F315</f>
        <v>X</v>
      </c>
      <c r="G315" s="33" t="str">
        <f>'Data from Waybill Query'!G315</f>
        <v>X</v>
      </c>
      <c r="H315" s="104">
        <f>IF(ISNA(VLOOKUP($N315,'Data from Waybill Query'!$A:$M,8,FALSE)),0,VLOOKUP($N315,'Data from Waybill Query'!$A:$M,8,FALSE))</f>
        <v>1085392</v>
      </c>
      <c r="I315" s="104">
        <f>IF(ISNA(VLOOKUP($N315,'Data from Waybill Query'!$A:$M,9,FALSE)),0,VLOOKUP($N315,'Data from Waybill Query'!$A:$M,9,FALSE))</f>
        <v>306576</v>
      </c>
      <c r="J315" s="104">
        <f>IF(ISNA(VLOOKUP($N315,'Data from Waybill Query'!$A:$M,10,FALSE)),0,VLOOKUP($N315,'Data from Waybill Query'!$A:$M,10,FALSE))</f>
        <v>469504</v>
      </c>
      <c r="K315" s="104">
        <f>IF(ISNA(VLOOKUP($N315,'Data from Waybill Query'!$A:$M,11,FALSE)),0,VLOOKUP($N315,'Data from Waybill Query'!$A:$M,11,FALSE))</f>
        <v>19578344</v>
      </c>
      <c r="L315" s="104">
        <f>IF(ISNA(VLOOKUP($N315,'Data from Waybill Query'!$A:$M,12,FALSE)),0,VLOOKUP($N315,'Data from Waybill Query'!$A:$M,12,FALSE))</f>
        <v>30162</v>
      </c>
      <c r="M315" s="104">
        <f>IF(ISNA(VLOOKUP($N315,'Data from Waybill Query'!$A:$M,13,FALSE)),0,VLOOKUP($N315,'Data from Waybill Query'!$A:$M,13,FALSE))</f>
        <v>3.598552E-2</v>
      </c>
      <c r="N315" s="104">
        <f t="shared" si="11"/>
        <v>1989260303</v>
      </c>
    </row>
    <row r="316" spans="1:14" x14ac:dyDescent="0.25">
      <c r="A316" s="104">
        <f t="shared" si="12"/>
        <v>198946</v>
      </c>
      <c r="B316" s="32">
        <f>'Data from Waybill Query'!B316</f>
        <v>1989</v>
      </c>
      <c r="C316" s="32" t="str">
        <f>IF('Data from Waybill Query'!C316="00","0",IF('Data from Waybill Query'!C316="01","1",IF('Data from Waybill Query'!C316="XX","2",'Data from Waybill Query'!C316)))</f>
        <v>28</v>
      </c>
      <c r="D316" s="33" t="str">
        <f>'Data from Waybill Query'!D316</f>
        <v>Chemical</v>
      </c>
      <c r="E316" s="33" t="str">
        <f>'Data from Waybill Query'!E316</f>
        <v>S</v>
      </c>
      <c r="F316" s="33" t="str">
        <f>'Data from Waybill Query'!F316</f>
        <v>X</v>
      </c>
      <c r="G316" s="33" t="str">
        <f>'Data from Waybill Query'!G316</f>
        <v>X</v>
      </c>
      <c r="H316" s="104">
        <f>IF(ISNA(VLOOKUP($N316,'Data from Waybill Query'!$A:$M,8,FALSE)),0,VLOOKUP($N316,'Data from Waybill Query'!$A:$M,8,FALSE))</f>
        <v>667004</v>
      </c>
      <c r="I316" s="104">
        <f>IF(ISNA(VLOOKUP($N316,'Data from Waybill Query'!$A:$M,9,FALSE)),0,VLOOKUP($N316,'Data from Waybill Query'!$A:$M,9,FALSE))</f>
        <v>608437</v>
      </c>
      <c r="J316" s="104">
        <f>IF(ISNA(VLOOKUP($N316,'Data from Waybill Query'!$A:$M,10,FALSE)),0,VLOOKUP($N316,'Data from Waybill Query'!$A:$M,10,FALSE))</f>
        <v>122032</v>
      </c>
      <c r="K316" s="104">
        <f>IF(ISNA(VLOOKUP($N316,'Data from Waybill Query'!$A:$M,11,FALSE)),0,VLOOKUP($N316,'Data from Waybill Query'!$A:$M,11,FALSE))</f>
        <v>52487063</v>
      </c>
      <c r="L316" s="104">
        <f>IF(ISNA(VLOOKUP($N316,'Data from Waybill Query'!$A:$M,12,FALSE)),0,VLOOKUP($N316,'Data from Waybill Query'!$A:$M,12,FALSE))</f>
        <v>10916</v>
      </c>
      <c r="M316" s="104">
        <f>IF(ISNA(VLOOKUP($N316,'Data from Waybill Query'!$A:$M,13,FALSE)),0,VLOOKUP($N316,'Data from Waybill Query'!$A:$M,13,FALSE))</f>
        <v>6.1100700000000001E-2</v>
      </c>
      <c r="N316" s="104">
        <f t="shared" si="11"/>
        <v>1989280103</v>
      </c>
    </row>
    <row r="317" spans="1:14" x14ac:dyDescent="0.25">
      <c r="A317" s="104">
        <f t="shared" si="12"/>
        <v>198947</v>
      </c>
      <c r="B317" s="32">
        <f>'Data from Waybill Query'!B317</f>
        <v>1989</v>
      </c>
      <c r="C317" s="32" t="str">
        <f>IF('Data from Waybill Query'!C317="00","0",IF('Data from Waybill Query'!C317="01","1",IF('Data from Waybill Query'!C317="XX","2",'Data from Waybill Query'!C317)))</f>
        <v>28</v>
      </c>
      <c r="D317" s="33" t="str">
        <f>'Data from Waybill Query'!D317</f>
        <v>Chemical</v>
      </c>
      <c r="E317" s="33" t="str">
        <f>'Data from Waybill Query'!E317</f>
        <v>M</v>
      </c>
      <c r="F317" s="33" t="str">
        <f>'Data from Waybill Query'!F317</f>
        <v>X</v>
      </c>
      <c r="G317" s="33" t="str">
        <f>'Data from Waybill Query'!G317</f>
        <v>X</v>
      </c>
      <c r="H317" s="104">
        <f>IF(ISNA(VLOOKUP($N317,'Data from Waybill Query'!$A:$M,8,FALSE)),0,VLOOKUP($N317,'Data from Waybill Query'!$A:$M,8,FALSE))</f>
        <v>1057214</v>
      </c>
      <c r="I317" s="104">
        <f>IF(ISNA(VLOOKUP($N317,'Data from Waybill Query'!$A:$M,9,FALSE)),0,VLOOKUP($N317,'Data from Waybill Query'!$A:$M,9,FALSE))</f>
        <v>386052</v>
      </c>
      <c r="J317" s="104">
        <f>IF(ISNA(VLOOKUP($N317,'Data from Waybill Query'!$A:$M,10,FALSE)),0,VLOOKUP($N317,'Data from Waybill Query'!$A:$M,10,FALSE))</f>
        <v>295274</v>
      </c>
      <c r="K317" s="104">
        <f>IF(ISNA(VLOOKUP($N317,'Data from Waybill Query'!$A:$M,11,FALSE)),0,VLOOKUP($N317,'Data from Waybill Query'!$A:$M,11,FALSE))</f>
        <v>34793258</v>
      </c>
      <c r="L317" s="104">
        <f>IF(ISNA(VLOOKUP($N317,'Data from Waybill Query'!$A:$M,12,FALSE)),0,VLOOKUP($N317,'Data from Waybill Query'!$A:$M,12,FALSE))</f>
        <v>26643</v>
      </c>
      <c r="M317" s="104">
        <f>IF(ISNA(VLOOKUP($N317,'Data from Waybill Query'!$A:$M,13,FALSE)),0,VLOOKUP($N317,'Data from Waybill Query'!$A:$M,13,FALSE))</f>
        <v>3.9680189999999997E-2</v>
      </c>
      <c r="N317" s="104">
        <f t="shared" si="11"/>
        <v>1989280203</v>
      </c>
    </row>
    <row r="318" spans="1:14" x14ac:dyDescent="0.25">
      <c r="A318" s="104">
        <f t="shared" si="12"/>
        <v>198948</v>
      </c>
      <c r="B318" s="32">
        <f>'Data from Waybill Query'!B318</f>
        <v>1989</v>
      </c>
      <c r="C318" s="32" t="str">
        <f>IF('Data from Waybill Query'!C318="00","0",IF('Data from Waybill Query'!C318="01","1",IF('Data from Waybill Query'!C318="XX","2",'Data from Waybill Query'!C318)))</f>
        <v>28</v>
      </c>
      <c r="D318" s="33" t="str">
        <f>'Data from Waybill Query'!D318</f>
        <v>Chemical</v>
      </c>
      <c r="E318" s="33" t="str">
        <f>'Data from Waybill Query'!E318</f>
        <v>L</v>
      </c>
      <c r="F318" s="33" t="str">
        <f>'Data from Waybill Query'!F318</f>
        <v>X</v>
      </c>
      <c r="G318" s="33" t="str">
        <f>'Data from Waybill Query'!G318</f>
        <v>X</v>
      </c>
      <c r="H318" s="104">
        <f>IF(ISNA(VLOOKUP($N318,'Data from Waybill Query'!$A:$M,8,FALSE)),0,VLOOKUP($N318,'Data from Waybill Query'!$A:$M,8,FALSE))</f>
        <v>2148096</v>
      </c>
      <c r="I318" s="104">
        <f>IF(ISNA(VLOOKUP($N318,'Data from Waybill Query'!$A:$M,9,FALSE)),0,VLOOKUP($N318,'Data from Waybill Query'!$A:$M,9,FALSE))</f>
        <v>472505</v>
      </c>
      <c r="J318" s="104">
        <f>IF(ISNA(VLOOKUP($N318,'Data from Waybill Query'!$A:$M,10,FALSE)),0,VLOOKUP($N318,'Data from Waybill Query'!$A:$M,10,FALSE))</f>
        <v>733235</v>
      </c>
      <c r="K318" s="104">
        <f>IF(ISNA(VLOOKUP($N318,'Data from Waybill Query'!$A:$M,11,FALSE)),0,VLOOKUP($N318,'Data from Waybill Query'!$A:$M,11,FALSE))</f>
        <v>42969785</v>
      </c>
      <c r="L318" s="104">
        <f>IF(ISNA(VLOOKUP($N318,'Data from Waybill Query'!$A:$M,12,FALSE)),0,VLOOKUP($N318,'Data from Waybill Query'!$A:$M,12,FALSE))</f>
        <v>66581</v>
      </c>
      <c r="M318" s="104">
        <f>IF(ISNA(VLOOKUP($N318,'Data from Waybill Query'!$A:$M,13,FALSE)),0,VLOOKUP($N318,'Data from Waybill Query'!$A:$M,13,FALSE))</f>
        <v>3.2262770000000003E-2</v>
      </c>
      <c r="N318" s="104">
        <f t="shared" si="11"/>
        <v>1989280303</v>
      </c>
    </row>
    <row r="319" spans="1:14" x14ac:dyDescent="0.25">
      <c r="A319" s="104">
        <f t="shared" si="12"/>
        <v>198949</v>
      </c>
      <c r="B319" s="32">
        <f>'Data from Waybill Query'!B319</f>
        <v>1989</v>
      </c>
      <c r="C319" s="32" t="str">
        <f>IF('Data from Waybill Query'!C319="00","0",IF('Data from Waybill Query'!C319="01","1",IF('Data from Waybill Query'!C319="XX","2",'Data from Waybill Query'!C319)))</f>
        <v>29</v>
      </c>
      <c r="D319" s="33" t="str">
        <f>'Data from Waybill Query'!D319</f>
        <v>Petroleum</v>
      </c>
      <c r="E319" s="33" t="str">
        <f>'Data from Waybill Query'!E319</f>
        <v>S</v>
      </c>
      <c r="F319" s="33" t="str">
        <f>'Data from Waybill Query'!F319</f>
        <v>X</v>
      </c>
      <c r="G319" s="33" t="str">
        <f>'Data from Waybill Query'!G319</f>
        <v>X</v>
      </c>
      <c r="H319" s="104">
        <f>IF(ISNA(VLOOKUP($N319,'Data from Waybill Query'!$A:$M,8,FALSE)),0,VLOOKUP($N319,'Data from Waybill Query'!$A:$M,8,FALSE))</f>
        <v>279416</v>
      </c>
      <c r="I319" s="104">
        <f>IF(ISNA(VLOOKUP($N319,'Data from Waybill Query'!$A:$M,9,FALSE)),0,VLOOKUP($N319,'Data from Waybill Query'!$A:$M,9,FALSE))</f>
        <v>382932</v>
      </c>
      <c r="J319" s="104">
        <f>IF(ISNA(VLOOKUP($N319,'Data from Waybill Query'!$A:$M,10,FALSE)),0,VLOOKUP($N319,'Data from Waybill Query'!$A:$M,10,FALSE))</f>
        <v>93283</v>
      </c>
      <c r="K319" s="104">
        <f>IF(ISNA(VLOOKUP($N319,'Data from Waybill Query'!$A:$M,11,FALSE)),0,VLOOKUP($N319,'Data from Waybill Query'!$A:$M,11,FALSE))</f>
        <v>25340642</v>
      </c>
      <c r="L319" s="104">
        <f>IF(ISNA(VLOOKUP($N319,'Data from Waybill Query'!$A:$M,12,FALSE)),0,VLOOKUP($N319,'Data from Waybill Query'!$A:$M,12,FALSE))</f>
        <v>6071</v>
      </c>
      <c r="M319" s="104">
        <f>IF(ISNA(VLOOKUP($N319,'Data from Waybill Query'!$A:$M,13,FALSE)),0,VLOOKUP($N319,'Data from Waybill Query'!$A:$M,13,FALSE))</f>
        <v>4.602784E-2</v>
      </c>
      <c r="N319" s="104">
        <f t="shared" si="11"/>
        <v>1989290103</v>
      </c>
    </row>
    <row r="320" spans="1:14" x14ac:dyDescent="0.25">
      <c r="A320" s="104">
        <f t="shared" si="12"/>
        <v>198950</v>
      </c>
      <c r="B320" s="32">
        <f>'Data from Waybill Query'!B320</f>
        <v>1989</v>
      </c>
      <c r="C320" s="32" t="str">
        <f>IF('Data from Waybill Query'!C320="00","0",IF('Data from Waybill Query'!C320="01","1",IF('Data from Waybill Query'!C320="XX","2",'Data from Waybill Query'!C320)))</f>
        <v>29</v>
      </c>
      <c r="D320" s="33" t="str">
        <f>'Data from Waybill Query'!D320</f>
        <v>Petroleum</v>
      </c>
      <c r="E320" s="33" t="str">
        <f>'Data from Waybill Query'!E320</f>
        <v>M</v>
      </c>
      <c r="F320" s="33" t="str">
        <f>'Data from Waybill Query'!F320</f>
        <v>X</v>
      </c>
      <c r="G320" s="33" t="str">
        <f>'Data from Waybill Query'!G320</f>
        <v>X</v>
      </c>
      <c r="H320" s="104">
        <f>IF(ISNA(VLOOKUP($N320,'Data from Waybill Query'!$A:$M,8,FALSE)),0,VLOOKUP($N320,'Data from Waybill Query'!$A:$M,8,FALSE))</f>
        <v>278015</v>
      </c>
      <c r="I320" s="104">
        <f>IF(ISNA(VLOOKUP($N320,'Data from Waybill Query'!$A:$M,9,FALSE)),0,VLOOKUP($N320,'Data from Waybill Query'!$A:$M,9,FALSE))</f>
        <v>139421</v>
      </c>
      <c r="J320" s="104">
        <f>IF(ISNA(VLOOKUP($N320,'Data from Waybill Query'!$A:$M,10,FALSE)),0,VLOOKUP($N320,'Data from Waybill Query'!$A:$M,10,FALSE))</f>
        <v>103014</v>
      </c>
      <c r="K320" s="104">
        <f>IF(ISNA(VLOOKUP($N320,'Data from Waybill Query'!$A:$M,11,FALSE)),0,VLOOKUP($N320,'Data from Waybill Query'!$A:$M,11,FALSE))</f>
        <v>10169812</v>
      </c>
      <c r="L320" s="104">
        <f>IF(ISNA(VLOOKUP($N320,'Data from Waybill Query'!$A:$M,12,FALSE)),0,VLOOKUP($N320,'Data from Waybill Query'!$A:$M,12,FALSE))</f>
        <v>7474</v>
      </c>
      <c r="M320" s="104">
        <f>IF(ISNA(VLOOKUP($N320,'Data from Waybill Query'!$A:$M,13,FALSE)),0,VLOOKUP($N320,'Data from Waybill Query'!$A:$M,13,FALSE))</f>
        <v>3.7199379999999997E-2</v>
      </c>
      <c r="N320" s="104">
        <f t="shared" si="11"/>
        <v>1989290203</v>
      </c>
    </row>
    <row r="321" spans="1:14" x14ac:dyDescent="0.25">
      <c r="A321" s="104">
        <f t="shared" si="12"/>
        <v>198951</v>
      </c>
      <c r="B321" s="32">
        <f>'Data from Waybill Query'!B321</f>
        <v>1989</v>
      </c>
      <c r="C321" s="32" t="str">
        <f>IF('Data from Waybill Query'!C321="00","0",IF('Data from Waybill Query'!C321="01","1",IF('Data from Waybill Query'!C321="XX","2",'Data from Waybill Query'!C321)))</f>
        <v>29</v>
      </c>
      <c r="D321" s="33" t="str">
        <f>'Data from Waybill Query'!D321</f>
        <v>Petroleum</v>
      </c>
      <c r="E321" s="33" t="str">
        <f>'Data from Waybill Query'!E321</f>
        <v>L</v>
      </c>
      <c r="F321" s="33" t="str">
        <f>'Data from Waybill Query'!F321</f>
        <v>X</v>
      </c>
      <c r="G321" s="33" t="str">
        <f>'Data from Waybill Query'!G321</f>
        <v>X</v>
      </c>
      <c r="H321" s="104">
        <f>IF(ISNA(VLOOKUP($N321,'Data from Waybill Query'!$A:$M,8,FALSE)),0,VLOOKUP($N321,'Data from Waybill Query'!$A:$M,8,FALSE))</f>
        <v>341057</v>
      </c>
      <c r="I321" s="104">
        <f>IF(ISNA(VLOOKUP($N321,'Data from Waybill Query'!$A:$M,9,FALSE)),0,VLOOKUP($N321,'Data from Waybill Query'!$A:$M,9,FALSE))</f>
        <v>87553</v>
      </c>
      <c r="J321" s="104">
        <f>IF(ISNA(VLOOKUP($N321,'Data from Waybill Query'!$A:$M,10,FALSE)),0,VLOOKUP($N321,'Data from Waybill Query'!$A:$M,10,FALSE))</f>
        <v>136412</v>
      </c>
      <c r="K321" s="104">
        <f>IF(ISNA(VLOOKUP($N321,'Data from Waybill Query'!$A:$M,11,FALSE)),0,VLOOKUP($N321,'Data from Waybill Query'!$A:$M,11,FALSE))</f>
        <v>6642796</v>
      </c>
      <c r="L321" s="104">
        <f>IF(ISNA(VLOOKUP($N321,'Data from Waybill Query'!$A:$M,12,FALSE)),0,VLOOKUP($N321,'Data from Waybill Query'!$A:$M,12,FALSE))</f>
        <v>10324</v>
      </c>
      <c r="M321" s="104">
        <f>IF(ISNA(VLOOKUP($N321,'Data from Waybill Query'!$A:$M,13,FALSE)),0,VLOOKUP($N321,'Data from Waybill Query'!$A:$M,13,FALSE))</f>
        <v>3.303644E-2</v>
      </c>
      <c r="N321" s="104">
        <f t="shared" si="11"/>
        <v>1989290303</v>
      </c>
    </row>
    <row r="322" spans="1:14" x14ac:dyDescent="0.25">
      <c r="A322" s="104">
        <f t="shared" si="12"/>
        <v>198952</v>
      </c>
      <c r="B322" s="32">
        <f>'Data from Waybill Query'!B322</f>
        <v>1989</v>
      </c>
      <c r="C322" s="32" t="str">
        <f>IF('Data from Waybill Query'!C322="00","0",IF('Data from Waybill Query'!C322="01","1",IF('Data from Waybill Query'!C322="XX","2",'Data from Waybill Query'!C322)))</f>
        <v>32</v>
      </c>
      <c r="D322" s="33" t="str">
        <f>'Data from Waybill Query'!D322</f>
        <v>Stone, Clay and Glass</v>
      </c>
      <c r="E322" s="33" t="str">
        <f>'Data from Waybill Query'!E322</f>
        <v>S</v>
      </c>
      <c r="F322" s="33" t="str">
        <f>'Data from Waybill Query'!F322</f>
        <v>X</v>
      </c>
      <c r="G322" s="33" t="str">
        <f>'Data from Waybill Query'!G322</f>
        <v>X</v>
      </c>
      <c r="H322" s="104">
        <f>IF(ISNA(VLOOKUP($N322,'Data from Waybill Query'!$A:$M,8,FALSE)),0,VLOOKUP($N322,'Data from Waybill Query'!$A:$M,8,FALSE))</f>
        <v>331753</v>
      </c>
      <c r="I322" s="104">
        <f>IF(ISNA(VLOOKUP($N322,'Data from Waybill Query'!$A:$M,9,FALSE)),0,VLOOKUP($N322,'Data from Waybill Query'!$A:$M,9,FALSE))</f>
        <v>340003</v>
      </c>
      <c r="J322" s="104">
        <f>IF(ISNA(VLOOKUP($N322,'Data from Waybill Query'!$A:$M,10,FALSE)),0,VLOOKUP($N322,'Data from Waybill Query'!$A:$M,10,FALSE))</f>
        <v>86746</v>
      </c>
      <c r="K322" s="104">
        <f>IF(ISNA(VLOOKUP($N322,'Data from Waybill Query'!$A:$M,11,FALSE)),0,VLOOKUP($N322,'Data from Waybill Query'!$A:$M,11,FALSE))</f>
        <v>30905467</v>
      </c>
      <c r="L322" s="104">
        <f>IF(ISNA(VLOOKUP($N322,'Data from Waybill Query'!$A:$M,12,FALSE)),0,VLOOKUP($N322,'Data from Waybill Query'!$A:$M,12,FALSE))</f>
        <v>7835</v>
      </c>
      <c r="M322" s="104">
        <f>IF(ISNA(VLOOKUP($N322,'Data from Waybill Query'!$A:$M,13,FALSE)),0,VLOOKUP($N322,'Data from Waybill Query'!$A:$M,13,FALSE))</f>
        <v>4.233986E-2</v>
      </c>
      <c r="N322" s="104">
        <f t="shared" ref="N322:N385" si="13">1000000*B322+10000*C322+100*IF(LEFT(E322,1)="S",1,IF(E322="M",2,IF(E322="L",3,4)))+10*IF(F322="P",1,0)+IF(G322="S",1,IF(G322="M",2,3))</f>
        <v>1989320103</v>
      </c>
    </row>
    <row r="323" spans="1:14" x14ac:dyDescent="0.25">
      <c r="A323" s="104">
        <f t="shared" si="12"/>
        <v>198953</v>
      </c>
      <c r="B323" s="32">
        <f>'Data from Waybill Query'!B323</f>
        <v>1989</v>
      </c>
      <c r="C323" s="32" t="str">
        <f>IF('Data from Waybill Query'!C323="00","0",IF('Data from Waybill Query'!C323="01","1",IF('Data from Waybill Query'!C323="XX","2",'Data from Waybill Query'!C323)))</f>
        <v>32</v>
      </c>
      <c r="D323" s="33" t="str">
        <f>'Data from Waybill Query'!D323</f>
        <v>Stone, Clay and Glass</v>
      </c>
      <c r="E323" s="33" t="str">
        <f>'Data from Waybill Query'!E323</f>
        <v>M</v>
      </c>
      <c r="F323" s="33" t="str">
        <f>'Data from Waybill Query'!F323</f>
        <v>X</v>
      </c>
      <c r="G323" s="33" t="str">
        <f>'Data from Waybill Query'!G323</f>
        <v>X</v>
      </c>
      <c r="H323" s="104">
        <f>IF(ISNA(VLOOKUP($N323,'Data from Waybill Query'!$A:$M,8,FALSE)),0,VLOOKUP($N323,'Data from Waybill Query'!$A:$M,8,FALSE))</f>
        <v>243034</v>
      </c>
      <c r="I323" s="104">
        <f>IF(ISNA(VLOOKUP($N323,'Data from Waybill Query'!$A:$M,9,FALSE)),0,VLOOKUP($N323,'Data from Waybill Query'!$A:$M,9,FALSE))</f>
        <v>128904</v>
      </c>
      <c r="J323" s="104">
        <f>IF(ISNA(VLOOKUP($N323,'Data from Waybill Query'!$A:$M,10,FALSE)),0,VLOOKUP($N323,'Data from Waybill Query'!$A:$M,10,FALSE))</f>
        <v>91468</v>
      </c>
      <c r="K323" s="104">
        <f>IF(ISNA(VLOOKUP($N323,'Data from Waybill Query'!$A:$M,11,FALSE)),0,VLOOKUP($N323,'Data from Waybill Query'!$A:$M,11,FALSE))</f>
        <v>11078218</v>
      </c>
      <c r="L323" s="104">
        <f>IF(ISNA(VLOOKUP($N323,'Data from Waybill Query'!$A:$M,12,FALSE)),0,VLOOKUP($N323,'Data from Waybill Query'!$A:$M,12,FALSE))</f>
        <v>7826</v>
      </c>
      <c r="M323" s="104">
        <f>IF(ISNA(VLOOKUP($N323,'Data from Waybill Query'!$A:$M,13,FALSE)),0,VLOOKUP($N323,'Data from Waybill Query'!$A:$M,13,FALSE))</f>
        <v>3.1053290000000001E-2</v>
      </c>
      <c r="N323" s="104">
        <f t="shared" si="13"/>
        <v>1989320203</v>
      </c>
    </row>
    <row r="324" spans="1:14" x14ac:dyDescent="0.25">
      <c r="A324" s="104">
        <f t="shared" si="12"/>
        <v>198954</v>
      </c>
      <c r="B324" s="32">
        <f>'Data from Waybill Query'!B324</f>
        <v>1989</v>
      </c>
      <c r="C324" s="32" t="str">
        <f>IF('Data from Waybill Query'!C324="00","0",IF('Data from Waybill Query'!C324="01","1",IF('Data from Waybill Query'!C324="XX","2",'Data from Waybill Query'!C324)))</f>
        <v>32</v>
      </c>
      <c r="D324" s="33" t="str">
        <f>'Data from Waybill Query'!D324</f>
        <v>Stone, Clay and Glass</v>
      </c>
      <c r="E324" s="33" t="str">
        <f>'Data from Waybill Query'!E324</f>
        <v>L</v>
      </c>
      <c r="F324" s="33" t="str">
        <f>'Data from Waybill Query'!F324</f>
        <v>X</v>
      </c>
      <c r="G324" s="33" t="str">
        <f>'Data from Waybill Query'!G324</f>
        <v>X</v>
      </c>
      <c r="H324" s="104">
        <f>IF(ISNA(VLOOKUP($N324,'Data from Waybill Query'!$A:$M,8,FALSE)),0,VLOOKUP($N324,'Data from Waybill Query'!$A:$M,8,FALSE))</f>
        <v>388151</v>
      </c>
      <c r="I324" s="104">
        <f>IF(ISNA(VLOOKUP($N324,'Data from Waybill Query'!$A:$M,9,FALSE)),0,VLOOKUP($N324,'Data from Waybill Query'!$A:$M,9,FALSE))</f>
        <v>116532</v>
      </c>
      <c r="J324" s="104">
        <f>IF(ISNA(VLOOKUP($N324,'Data from Waybill Query'!$A:$M,10,FALSE)),0,VLOOKUP($N324,'Data from Waybill Query'!$A:$M,10,FALSE))</f>
        <v>180739</v>
      </c>
      <c r="K324" s="104">
        <f>IF(ISNA(VLOOKUP($N324,'Data from Waybill Query'!$A:$M,11,FALSE)),0,VLOOKUP($N324,'Data from Waybill Query'!$A:$M,11,FALSE))</f>
        <v>9057676</v>
      </c>
      <c r="L324" s="104">
        <f>IF(ISNA(VLOOKUP($N324,'Data from Waybill Query'!$A:$M,12,FALSE)),0,VLOOKUP($N324,'Data from Waybill Query'!$A:$M,12,FALSE))</f>
        <v>13854</v>
      </c>
      <c r="M324" s="104">
        <f>IF(ISNA(VLOOKUP($N324,'Data from Waybill Query'!$A:$M,13,FALSE)),0,VLOOKUP($N324,'Data from Waybill Query'!$A:$M,13,FALSE))</f>
        <v>2.801739E-2</v>
      </c>
      <c r="N324" s="104">
        <f t="shared" si="13"/>
        <v>1989320303</v>
      </c>
    </row>
    <row r="325" spans="1:14" x14ac:dyDescent="0.25">
      <c r="A325" s="104">
        <f t="shared" si="12"/>
        <v>198955</v>
      </c>
      <c r="B325" s="32">
        <f>'Data from Waybill Query'!B325</f>
        <v>1989</v>
      </c>
      <c r="C325" s="32" t="str">
        <f>IF('Data from Waybill Query'!C325="00","0",IF('Data from Waybill Query'!C325="01","1",IF('Data from Waybill Query'!C325="XX","2",'Data from Waybill Query'!C325)))</f>
        <v>33</v>
      </c>
      <c r="D325" s="33" t="str">
        <f>'Data from Waybill Query'!D325</f>
        <v>Primary Metal Products</v>
      </c>
      <c r="E325" s="33" t="str">
        <f>'Data from Waybill Query'!E325</f>
        <v>S</v>
      </c>
      <c r="F325" s="33" t="str">
        <f>'Data from Waybill Query'!F325</f>
        <v>X</v>
      </c>
      <c r="G325" s="33" t="str">
        <f>'Data from Waybill Query'!G325</f>
        <v>X</v>
      </c>
      <c r="H325" s="104">
        <f>IF(ISNA(VLOOKUP($N325,'Data from Waybill Query'!$A:$M,8,FALSE)),0,VLOOKUP($N325,'Data from Waybill Query'!$A:$M,8,FALSE))</f>
        <v>190376</v>
      </c>
      <c r="I325" s="104">
        <f>IF(ISNA(VLOOKUP($N325,'Data from Waybill Query'!$A:$M,9,FALSE)),0,VLOOKUP($N325,'Data from Waybill Query'!$A:$M,9,FALSE))</f>
        <v>274315</v>
      </c>
      <c r="J325" s="104">
        <f>IF(ISNA(VLOOKUP($N325,'Data from Waybill Query'!$A:$M,10,FALSE)),0,VLOOKUP($N325,'Data from Waybill Query'!$A:$M,10,FALSE))</f>
        <v>61217</v>
      </c>
      <c r="K325" s="104">
        <f>IF(ISNA(VLOOKUP($N325,'Data from Waybill Query'!$A:$M,11,FALSE)),0,VLOOKUP($N325,'Data from Waybill Query'!$A:$M,11,FALSE))</f>
        <v>22356761</v>
      </c>
      <c r="L325" s="104">
        <f>IF(ISNA(VLOOKUP($N325,'Data from Waybill Query'!$A:$M,12,FALSE)),0,VLOOKUP($N325,'Data from Waybill Query'!$A:$M,12,FALSE))</f>
        <v>5138</v>
      </c>
      <c r="M325" s="104">
        <f>IF(ISNA(VLOOKUP($N325,'Data from Waybill Query'!$A:$M,13,FALSE)),0,VLOOKUP($N325,'Data from Waybill Query'!$A:$M,13,FALSE))</f>
        <v>3.7054940000000001E-2</v>
      </c>
      <c r="N325" s="104">
        <f t="shared" si="13"/>
        <v>1989330103</v>
      </c>
    </row>
    <row r="326" spans="1:14" x14ac:dyDescent="0.25">
      <c r="A326" s="104">
        <f t="shared" si="12"/>
        <v>198956</v>
      </c>
      <c r="B326" s="32">
        <f>'Data from Waybill Query'!B326</f>
        <v>1989</v>
      </c>
      <c r="C326" s="32" t="str">
        <f>IF('Data from Waybill Query'!C326="00","0",IF('Data from Waybill Query'!C326="01","1",IF('Data from Waybill Query'!C326="XX","2",'Data from Waybill Query'!C326)))</f>
        <v>33</v>
      </c>
      <c r="D326" s="33" t="str">
        <f>'Data from Waybill Query'!D326</f>
        <v>Primary Metal Products</v>
      </c>
      <c r="E326" s="33" t="str">
        <f>'Data from Waybill Query'!E326</f>
        <v>M</v>
      </c>
      <c r="F326" s="33" t="str">
        <f>'Data from Waybill Query'!F326</f>
        <v>X</v>
      </c>
      <c r="G326" s="33" t="str">
        <f>'Data from Waybill Query'!G326</f>
        <v>X</v>
      </c>
      <c r="H326" s="104">
        <f>IF(ISNA(VLOOKUP($N326,'Data from Waybill Query'!$A:$M,8,FALSE)),0,VLOOKUP($N326,'Data from Waybill Query'!$A:$M,8,FALSE))</f>
        <v>257982</v>
      </c>
      <c r="I326" s="104">
        <f>IF(ISNA(VLOOKUP($N326,'Data from Waybill Query'!$A:$M,9,FALSE)),0,VLOOKUP($N326,'Data from Waybill Query'!$A:$M,9,FALSE))</f>
        <v>135488</v>
      </c>
      <c r="J326" s="104">
        <f>IF(ISNA(VLOOKUP($N326,'Data from Waybill Query'!$A:$M,10,FALSE)),0,VLOOKUP($N326,'Data from Waybill Query'!$A:$M,10,FALSE))</f>
        <v>102519</v>
      </c>
      <c r="K326" s="104">
        <f>IF(ISNA(VLOOKUP($N326,'Data from Waybill Query'!$A:$M,11,FALSE)),0,VLOOKUP($N326,'Data from Waybill Query'!$A:$M,11,FALSE))</f>
        <v>10868856</v>
      </c>
      <c r="L326" s="104">
        <f>IF(ISNA(VLOOKUP($N326,'Data from Waybill Query'!$A:$M,12,FALSE)),0,VLOOKUP($N326,'Data from Waybill Query'!$A:$M,12,FALSE))</f>
        <v>8244</v>
      </c>
      <c r="M326" s="104">
        <f>IF(ISNA(VLOOKUP($N326,'Data from Waybill Query'!$A:$M,13,FALSE)),0,VLOOKUP($N326,'Data from Waybill Query'!$A:$M,13,FALSE))</f>
        <v>3.1293670000000003E-2</v>
      </c>
      <c r="N326" s="104">
        <f t="shared" si="13"/>
        <v>1989330203</v>
      </c>
    </row>
    <row r="327" spans="1:14" x14ac:dyDescent="0.25">
      <c r="A327" s="104">
        <f t="shared" si="12"/>
        <v>198957</v>
      </c>
      <c r="B327" s="32">
        <f>'Data from Waybill Query'!B327</f>
        <v>1989</v>
      </c>
      <c r="C327" s="32" t="str">
        <f>IF('Data from Waybill Query'!C327="00","0",IF('Data from Waybill Query'!C327="01","1",IF('Data from Waybill Query'!C327="XX","2",'Data from Waybill Query'!C327)))</f>
        <v>33</v>
      </c>
      <c r="D327" s="33" t="str">
        <f>'Data from Waybill Query'!D327</f>
        <v>Primary Metal Products</v>
      </c>
      <c r="E327" s="33" t="str">
        <f>'Data from Waybill Query'!E327</f>
        <v>L</v>
      </c>
      <c r="F327" s="33" t="str">
        <f>'Data from Waybill Query'!F327</f>
        <v>X</v>
      </c>
      <c r="G327" s="33" t="str">
        <f>'Data from Waybill Query'!G327</f>
        <v>X</v>
      </c>
      <c r="H327" s="104">
        <f>IF(ISNA(VLOOKUP($N327,'Data from Waybill Query'!$A:$M,8,FALSE)),0,VLOOKUP($N327,'Data from Waybill Query'!$A:$M,8,FALSE))</f>
        <v>493753</v>
      </c>
      <c r="I327" s="104">
        <f>IF(ISNA(VLOOKUP($N327,'Data from Waybill Query'!$A:$M,9,FALSE)),0,VLOOKUP($N327,'Data from Waybill Query'!$A:$M,9,FALSE))</f>
        <v>141288</v>
      </c>
      <c r="J327" s="104">
        <f>IF(ISNA(VLOOKUP($N327,'Data from Waybill Query'!$A:$M,10,FALSE)),0,VLOOKUP($N327,'Data from Waybill Query'!$A:$M,10,FALSE))</f>
        <v>270283</v>
      </c>
      <c r="K327" s="104">
        <f>IF(ISNA(VLOOKUP($N327,'Data from Waybill Query'!$A:$M,11,FALSE)),0,VLOOKUP($N327,'Data from Waybill Query'!$A:$M,11,FALSE))</f>
        <v>11280488</v>
      </c>
      <c r="L327" s="104">
        <f>IF(ISNA(VLOOKUP($N327,'Data from Waybill Query'!$A:$M,12,FALSE)),0,VLOOKUP($N327,'Data from Waybill Query'!$A:$M,12,FALSE))</f>
        <v>21718</v>
      </c>
      <c r="M327" s="104">
        <f>IF(ISNA(VLOOKUP($N327,'Data from Waybill Query'!$A:$M,13,FALSE)),0,VLOOKUP($N327,'Data from Waybill Query'!$A:$M,13,FALSE))</f>
        <v>2.273478E-2</v>
      </c>
      <c r="N327" s="104">
        <f t="shared" si="13"/>
        <v>1989330303</v>
      </c>
    </row>
    <row r="328" spans="1:14" x14ac:dyDescent="0.25">
      <c r="A328" s="104">
        <f t="shared" si="12"/>
        <v>198958</v>
      </c>
      <c r="B328" s="32">
        <f>'Data from Waybill Query'!B328</f>
        <v>1989</v>
      </c>
      <c r="C328" s="32" t="str">
        <f>IF('Data from Waybill Query'!C328="00","0",IF('Data from Waybill Query'!C328="01","1",IF('Data from Waybill Query'!C328="XX","2",'Data from Waybill Query'!C328)))</f>
        <v>37</v>
      </c>
      <c r="D328" s="33" t="str">
        <f>'Data from Waybill Query'!D328</f>
        <v>Transportation Equipment</v>
      </c>
      <c r="E328" s="33" t="str">
        <f>'Data from Waybill Query'!E328</f>
        <v>S</v>
      </c>
      <c r="F328" s="33" t="str">
        <f>'Data from Waybill Query'!F328</f>
        <v>X</v>
      </c>
      <c r="G328" s="33" t="str">
        <f>'Data from Waybill Query'!G328</f>
        <v>X</v>
      </c>
      <c r="H328" s="104">
        <f>IF(ISNA(VLOOKUP($N328,'Data from Waybill Query'!$A:$M,8,FALSE)),0,VLOOKUP($N328,'Data from Waybill Query'!$A:$M,8,FALSE))</f>
        <v>222225</v>
      </c>
      <c r="I328" s="104">
        <f>IF(ISNA(VLOOKUP($N328,'Data from Waybill Query'!$A:$M,9,FALSE)),0,VLOOKUP($N328,'Data from Waybill Query'!$A:$M,9,FALSE))</f>
        <v>210417</v>
      </c>
      <c r="J328" s="104">
        <f>IF(ISNA(VLOOKUP($N328,'Data from Waybill Query'!$A:$M,10,FALSE)),0,VLOOKUP($N328,'Data from Waybill Query'!$A:$M,10,FALSE))</f>
        <v>57071</v>
      </c>
      <c r="K328" s="104">
        <f>IF(ISNA(VLOOKUP($N328,'Data from Waybill Query'!$A:$M,11,FALSE)),0,VLOOKUP($N328,'Data from Waybill Query'!$A:$M,11,FALSE))</f>
        <v>4908376</v>
      </c>
      <c r="L328" s="104">
        <f>IF(ISNA(VLOOKUP($N328,'Data from Waybill Query'!$A:$M,12,FALSE)),0,VLOOKUP($N328,'Data from Waybill Query'!$A:$M,12,FALSE))</f>
        <v>1301</v>
      </c>
      <c r="M328" s="104">
        <f>IF(ISNA(VLOOKUP($N328,'Data from Waybill Query'!$A:$M,13,FALSE)),0,VLOOKUP($N328,'Data from Waybill Query'!$A:$M,13,FALSE))</f>
        <v>0.17080609999999999</v>
      </c>
      <c r="N328" s="104">
        <f t="shared" si="13"/>
        <v>1989370103</v>
      </c>
    </row>
    <row r="329" spans="1:14" x14ac:dyDescent="0.25">
      <c r="A329" s="104">
        <f t="shared" si="12"/>
        <v>198959</v>
      </c>
      <c r="B329" s="32">
        <f>'Data from Waybill Query'!B329</f>
        <v>1989</v>
      </c>
      <c r="C329" s="32" t="str">
        <f>IF('Data from Waybill Query'!C329="00","0",IF('Data from Waybill Query'!C329="01","1",IF('Data from Waybill Query'!C329="XX","2",'Data from Waybill Query'!C329)))</f>
        <v>37</v>
      </c>
      <c r="D329" s="33" t="str">
        <f>'Data from Waybill Query'!D329</f>
        <v>Transportation Equipment</v>
      </c>
      <c r="E329" s="33" t="str">
        <f>'Data from Waybill Query'!E329</f>
        <v>M</v>
      </c>
      <c r="F329" s="33" t="str">
        <f>'Data from Waybill Query'!F329</f>
        <v>X</v>
      </c>
      <c r="G329" s="33" t="str">
        <f>'Data from Waybill Query'!G329</f>
        <v>X</v>
      </c>
      <c r="H329" s="104">
        <f>IF(ISNA(VLOOKUP($N329,'Data from Waybill Query'!$A:$M,8,FALSE)),0,VLOOKUP($N329,'Data from Waybill Query'!$A:$M,8,FALSE))</f>
        <v>748193</v>
      </c>
      <c r="I329" s="104">
        <f>IF(ISNA(VLOOKUP($N329,'Data from Waybill Query'!$A:$M,9,FALSE)),0,VLOOKUP($N329,'Data from Waybill Query'!$A:$M,9,FALSE))</f>
        <v>388029</v>
      </c>
      <c r="J329" s="104">
        <f>IF(ISNA(VLOOKUP($N329,'Data from Waybill Query'!$A:$M,10,FALSE)),0,VLOOKUP($N329,'Data from Waybill Query'!$A:$M,10,FALSE))</f>
        <v>288412</v>
      </c>
      <c r="K329" s="104">
        <f>IF(ISNA(VLOOKUP($N329,'Data from Waybill Query'!$A:$M,11,FALSE)),0,VLOOKUP($N329,'Data from Waybill Query'!$A:$M,11,FALSE))</f>
        <v>9010593</v>
      </c>
      <c r="L329" s="104">
        <f>IF(ISNA(VLOOKUP($N329,'Data from Waybill Query'!$A:$M,12,FALSE)),0,VLOOKUP($N329,'Data from Waybill Query'!$A:$M,12,FALSE))</f>
        <v>6720</v>
      </c>
      <c r="M329" s="104">
        <f>IF(ISNA(VLOOKUP($N329,'Data from Waybill Query'!$A:$M,13,FALSE)),0,VLOOKUP($N329,'Data from Waybill Query'!$A:$M,13,FALSE))</f>
        <v>0.1113316</v>
      </c>
      <c r="N329" s="104">
        <f t="shared" si="13"/>
        <v>1989370203</v>
      </c>
    </row>
    <row r="330" spans="1:14" x14ac:dyDescent="0.25">
      <c r="A330" s="104">
        <f t="shared" si="12"/>
        <v>198960</v>
      </c>
      <c r="B330" s="32">
        <f>'Data from Waybill Query'!B330</f>
        <v>1989</v>
      </c>
      <c r="C330" s="32" t="str">
        <f>IF('Data from Waybill Query'!C330="00","0",IF('Data from Waybill Query'!C330="01","1",IF('Data from Waybill Query'!C330="XX","2",'Data from Waybill Query'!C330)))</f>
        <v>37</v>
      </c>
      <c r="D330" s="33" t="str">
        <f>'Data from Waybill Query'!D330</f>
        <v>Transportation Equipment</v>
      </c>
      <c r="E330" s="33" t="str">
        <f>'Data from Waybill Query'!E330</f>
        <v>L</v>
      </c>
      <c r="F330" s="33" t="str">
        <f>'Data from Waybill Query'!F330</f>
        <v>X</v>
      </c>
      <c r="G330" s="33" t="str">
        <f>'Data from Waybill Query'!G330</f>
        <v>X</v>
      </c>
      <c r="H330" s="104">
        <f>IF(ISNA(VLOOKUP($N330,'Data from Waybill Query'!$A:$M,8,FALSE)),0,VLOOKUP($N330,'Data from Waybill Query'!$A:$M,8,FALSE))</f>
        <v>2218987</v>
      </c>
      <c r="I330" s="104">
        <f>IF(ISNA(VLOOKUP($N330,'Data from Waybill Query'!$A:$M,9,FALSE)),0,VLOOKUP($N330,'Data from Waybill Query'!$A:$M,9,FALSE))</f>
        <v>493620</v>
      </c>
      <c r="J330" s="104">
        <f>IF(ISNA(VLOOKUP($N330,'Data from Waybill Query'!$A:$M,10,FALSE)),0,VLOOKUP($N330,'Data from Waybill Query'!$A:$M,10,FALSE))</f>
        <v>898539</v>
      </c>
      <c r="K330" s="104">
        <f>IF(ISNA(VLOOKUP($N330,'Data from Waybill Query'!$A:$M,11,FALSE)),0,VLOOKUP($N330,'Data from Waybill Query'!$A:$M,11,FALSE))</f>
        <v>11365528</v>
      </c>
      <c r="L330" s="104">
        <f>IF(ISNA(VLOOKUP($N330,'Data from Waybill Query'!$A:$M,12,FALSE)),0,VLOOKUP($N330,'Data from Waybill Query'!$A:$M,12,FALSE))</f>
        <v>20619</v>
      </c>
      <c r="M330" s="104">
        <f>IF(ISNA(VLOOKUP($N330,'Data from Waybill Query'!$A:$M,13,FALSE)),0,VLOOKUP($N330,'Data from Waybill Query'!$A:$M,13,FALSE))</f>
        <v>0.10761610000000001</v>
      </c>
      <c r="N330" s="104">
        <f t="shared" si="13"/>
        <v>1989370303</v>
      </c>
    </row>
    <row r="331" spans="1:14" x14ac:dyDescent="0.25">
      <c r="A331" s="104">
        <f t="shared" si="12"/>
        <v>198961</v>
      </c>
      <c r="B331" s="32">
        <f>'Data from Waybill Query'!B331</f>
        <v>1989</v>
      </c>
      <c r="C331" s="32" t="str">
        <f>IF('Data from Waybill Query'!C331="00","0",IF('Data from Waybill Query'!C331="01","1",IF('Data from Waybill Query'!C331="XX","2",'Data from Waybill Query'!C331)))</f>
        <v>40</v>
      </c>
      <c r="D331" s="33" t="str">
        <f>'Data from Waybill Query'!D331</f>
        <v>Waste and Scrap</v>
      </c>
      <c r="E331" s="33" t="str">
        <f>'Data from Waybill Query'!E331</f>
        <v>S</v>
      </c>
      <c r="F331" s="33" t="str">
        <f>'Data from Waybill Query'!F331</f>
        <v>X</v>
      </c>
      <c r="G331" s="33" t="str">
        <f>'Data from Waybill Query'!G331</f>
        <v>X</v>
      </c>
      <c r="H331" s="104">
        <f>IF(ISNA(VLOOKUP($N331,'Data from Waybill Query'!$A:$M,8,FALSE)),0,VLOOKUP($N331,'Data from Waybill Query'!$A:$M,8,FALSE))</f>
        <v>250141</v>
      </c>
      <c r="I331" s="104">
        <f>IF(ISNA(VLOOKUP($N331,'Data from Waybill Query'!$A:$M,9,FALSE)),0,VLOOKUP($N331,'Data from Waybill Query'!$A:$M,9,FALSE))</f>
        <v>346982</v>
      </c>
      <c r="J331" s="104">
        <f>IF(ISNA(VLOOKUP($N331,'Data from Waybill Query'!$A:$M,10,FALSE)),0,VLOOKUP($N331,'Data from Waybill Query'!$A:$M,10,FALSE))</f>
        <v>69098</v>
      </c>
      <c r="K331" s="104">
        <f>IF(ISNA(VLOOKUP($N331,'Data from Waybill Query'!$A:$M,11,FALSE)),0,VLOOKUP($N331,'Data from Waybill Query'!$A:$M,11,FALSE))</f>
        <v>23463294</v>
      </c>
      <c r="L331" s="104">
        <f>IF(ISNA(VLOOKUP($N331,'Data from Waybill Query'!$A:$M,12,FALSE)),0,VLOOKUP($N331,'Data from Waybill Query'!$A:$M,12,FALSE))</f>
        <v>4681</v>
      </c>
      <c r="M331" s="104">
        <f>IF(ISNA(VLOOKUP($N331,'Data from Waybill Query'!$A:$M,13,FALSE)),0,VLOOKUP($N331,'Data from Waybill Query'!$A:$M,13,FALSE))</f>
        <v>5.3433590000000003E-2</v>
      </c>
      <c r="N331" s="104">
        <f t="shared" si="13"/>
        <v>1989400103</v>
      </c>
    </row>
    <row r="332" spans="1:14" x14ac:dyDescent="0.25">
      <c r="A332" s="104">
        <f t="shared" si="12"/>
        <v>198962</v>
      </c>
      <c r="B332" s="32">
        <f>'Data from Waybill Query'!B332</f>
        <v>1989</v>
      </c>
      <c r="C332" s="32" t="str">
        <f>IF('Data from Waybill Query'!C332="00","0",IF('Data from Waybill Query'!C332="01","1",IF('Data from Waybill Query'!C332="XX","2",'Data from Waybill Query'!C332)))</f>
        <v>40</v>
      </c>
      <c r="D332" s="33" t="str">
        <f>'Data from Waybill Query'!D332</f>
        <v>Waste and Scrap</v>
      </c>
      <c r="E332" s="33" t="str">
        <f>'Data from Waybill Query'!E332</f>
        <v>M</v>
      </c>
      <c r="F332" s="33" t="str">
        <f>'Data from Waybill Query'!F332</f>
        <v>X</v>
      </c>
      <c r="G332" s="33" t="str">
        <f>'Data from Waybill Query'!G332</f>
        <v>X</v>
      </c>
      <c r="H332" s="104">
        <f>IF(ISNA(VLOOKUP($N332,'Data from Waybill Query'!$A:$M,8,FALSE)),0,VLOOKUP($N332,'Data from Waybill Query'!$A:$M,8,FALSE))</f>
        <v>103663</v>
      </c>
      <c r="I332" s="104">
        <f>IF(ISNA(VLOOKUP($N332,'Data from Waybill Query'!$A:$M,9,FALSE)),0,VLOOKUP($N332,'Data from Waybill Query'!$A:$M,9,FALSE))</f>
        <v>71504</v>
      </c>
      <c r="J332" s="104">
        <f>IF(ISNA(VLOOKUP($N332,'Data from Waybill Query'!$A:$M,10,FALSE)),0,VLOOKUP($N332,'Data from Waybill Query'!$A:$M,10,FALSE))</f>
        <v>49721</v>
      </c>
      <c r="K332" s="104">
        <f>IF(ISNA(VLOOKUP($N332,'Data from Waybill Query'!$A:$M,11,FALSE)),0,VLOOKUP($N332,'Data from Waybill Query'!$A:$M,11,FALSE))</f>
        <v>4713828</v>
      </c>
      <c r="L332" s="104">
        <f>IF(ISNA(VLOOKUP($N332,'Data from Waybill Query'!$A:$M,12,FALSE)),0,VLOOKUP($N332,'Data from Waybill Query'!$A:$M,12,FALSE))</f>
        <v>3257</v>
      </c>
      <c r="M332" s="104">
        <f>IF(ISNA(VLOOKUP($N332,'Data from Waybill Query'!$A:$M,13,FALSE)),0,VLOOKUP($N332,'Data from Waybill Query'!$A:$M,13,FALSE))</f>
        <v>3.1824400000000003E-2</v>
      </c>
      <c r="N332" s="104">
        <f t="shared" si="13"/>
        <v>1989400203</v>
      </c>
    </row>
    <row r="333" spans="1:14" x14ac:dyDescent="0.25">
      <c r="A333" s="104">
        <f t="shared" si="12"/>
        <v>198963</v>
      </c>
      <c r="B333" s="32">
        <f>'Data from Waybill Query'!B333</f>
        <v>1989</v>
      </c>
      <c r="C333" s="32" t="str">
        <f>IF('Data from Waybill Query'!C333="00","0",IF('Data from Waybill Query'!C333="01","1",IF('Data from Waybill Query'!C333="XX","2",'Data from Waybill Query'!C333)))</f>
        <v>40</v>
      </c>
      <c r="D333" s="33" t="str">
        <f>'Data from Waybill Query'!D333</f>
        <v>Waste and Scrap</v>
      </c>
      <c r="E333" s="33" t="str">
        <f>'Data from Waybill Query'!E333</f>
        <v>L</v>
      </c>
      <c r="F333" s="33" t="str">
        <f>'Data from Waybill Query'!F333</f>
        <v>X</v>
      </c>
      <c r="G333" s="33" t="str">
        <f>'Data from Waybill Query'!G333</f>
        <v>X</v>
      </c>
      <c r="H333" s="104">
        <f>IF(ISNA(VLOOKUP($N333,'Data from Waybill Query'!$A:$M,8,FALSE)),0,VLOOKUP($N333,'Data from Waybill Query'!$A:$M,8,FALSE))</f>
        <v>89926</v>
      </c>
      <c r="I333" s="104">
        <f>IF(ISNA(VLOOKUP($N333,'Data from Waybill Query'!$A:$M,9,FALSE)),0,VLOOKUP($N333,'Data from Waybill Query'!$A:$M,9,FALSE))</f>
        <v>33388</v>
      </c>
      <c r="J333" s="104">
        <f>IF(ISNA(VLOOKUP($N333,'Data from Waybill Query'!$A:$M,10,FALSE)),0,VLOOKUP($N333,'Data from Waybill Query'!$A:$M,10,FALSE))</f>
        <v>52295</v>
      </c>
      <c r="K333" s="104">
        <f>IF(ISNA(VLOOKUP($N333,'Data from Waybill Query'!$A:$M,11,FALSE)),0,VLOOKUP($N333,'Data from Waybill Query'!$A:$M,11,FALSE))</f>
        <v>2122520</v>
      </c>
      <c r="L333" s="104">
        <f>IF(ISNA(VLOOKUP($N333,'Data from Waybill Query'!$A:$M,12,FALSE)),0,VLOOKUP($N333,'Data from Waybill Query'!$A:$M,12,FALSE))</f>
        <v>3320</v>
      </c>
      <c r="M333" s="104">
        <f>IF(ISNA(VLOOKUP($N333,'Data from Waybill Query'!$A:$M,13,FALSE)),0,VLOOKUP($N333,'Data from Waybill Query'!$A:$M,13,FALSE))</f>
        <v>2.708576E-2</v>
      </c>
      <c r="N333" s="104">
        <f t="shared" si="13"/>
        <v>1989400303</v>
      </c>
    </row>
    <row r="334" spans="1:14" x14ac:dyDescent="0.25">
      <c r="A334" s="104">
        <f t="shared" ref="A334:A397" si="14">$B334*100+MOD(ROW($B334)-ROW($B$1208),67)</f>
        <v>198964</v>
      </c>
      <c r="B334" s="32">
        <f>'Data from Waybill Query'!B334</f>
        <v>1989</v>
      </c>
      <c r="C334" s="32" t="str">
        <f>IF('Data from Waybill Query'!C334="00","0",IF('Data from Waybill Query'!C334="01","1",IF('Data from Waybill Query'!C334="XX","2",'Data from Waybill Query'!C334)))</f>
        <v>99</v>
      </c>
      <c r="D334" s="33" t="str">
        <f>'Data from Waybill Query'!D334</f>
        <v>All Other</v>
      </c>
      <c r="E334" s="33" t="str">
        <f>'Data from Waybill Query'!E334</f>
        <v>S</v>
      </c>
      <c r="F334" s="33" t="str">
        <f>'Data from Waybill Query'!F334</f>
        <v>X</v>
      </c>
      <c r="G334" s="33" t="str">
        <f>'Data from Waybill Query'!G334</f>
        <v>X</v>
      </c>
      <c r="H334" s="104">
        <f>IF(ISNA(VLOOKUP($N334,'Data from Waybill Query'!$A:$M,8,FALSE)),0,VLOOKUP($N334,'Data from Waybill Query'!$A:$M,8,FALSE))</f>
        <v>67715</v>
      </c>
      <c r="I334" s="104">
        <f>IF(ISNA(VLOOKUP($N334,'Data from Waybill Query'!$A:$M,9,FALSE)),0,VLOOKUP($N334,'Data from Waybill Query'!$A:$M,9,FALSE))</f>
        <v>127763</v>
      </c>
      <c r="J334" s="104">
        <f>IF(ISNA(VLOOKUP($N334,'Data from Waybill Query'!$A:$M,10,FALSE)),0,VLOOKUP($N334,'Data from Waybill Query'!$A:$M,10,FALSE))</f>
        <v>36958</v>
      </c>
      <c r="K334" s="104">
        <f>IF(ISNA(VLOOKUP($N334,'Data from Waybill Query'!$A:$M,11,FALSE)),0,VLOOKUP($N334,'Data from Waybill Query'!$A:$M,11,FALSE))</f>
        <v>4533508</v>
      </c>
      <c r="L334" s="104">
        <f>IF(ISNA(VLOOKUP($N334,'Data from Waybill Query'!$A:$M,12,FALSE)),0,VLOOKUP($N334,'Data from Waybill Query'!$A:$M,12,FALSE))</f>
        <v>1189</v>
      </c>
      <c r="M334" s="104">
        <f>IF(ISNA(VLOOKUP($N334,'Data from Waybill Query'!$A:$M,13,FALSE)),0,VLOOKUP($N334,'Data from Waybill Query'!$A:$M,13,FALSE))</f>
        <v>5.6930170000000002E-2</v>
      </c>
      <c r="N334" s="104">
        <f t="shared" si="13"/>
        <v>1989990103</v>
      </c>
    </row>
    <row r="335" spans="1:14" x14ac:dyDescent="0.25">
      <c r="A335" s="104">
        <f t="shared" si="14"/>
        <v>198965</v>
      </c>
      <c r="B335" s="32">
        <f>'Data from Waybill Query'!B335</f>
        <v>1989</v>
      </c>
      <c r="C335" s="32" t="str">
        <f>IF('Data from Waybill Query'!C335="00","0",IF('Data from Waybill Query'!C335="01","1",IF('Data from Waybill Query'!C335="XX","2",'Data from Waybill Query'!C335)))</f>
        <v>99</v>
      </c>
      <c r="D335" s="33" t="str">
        <f>'Data from Waybill Query'!D335</f>
        <v>All Other</v>
      </c>
      <c r="E335" s="33" t="str">
        <f>'Data from Waybill Query'!E335</f>
        <v>M</v>
      </c>
      <c r="F335" s="33" t="str">
        <f>'Data from Waybill Query'!F335</f>
        <v>X</v>
      </c>
      <c r="G335" s="33" t="str">
        <f>'Data from Waybill Query'!G335</f>
        <v>X</v>
      </c>
      <c r="H335" s="104">
        <f>IF(ISNA(VLOOKUP($N335,'Data from Waybill Query'!$A:$M,8,FALSE)),0,VLOOKUP($N335,'Data from Waybill Query'!$A:$M,8,FALSE))</f>
        <v>102333</v>
      </c>
      <c r="I335" s="104">
        <f>IF(ISNA(VLOOKUP($N335,'Data from Waybill Query'!$A:$M,9,FALSE)),0,VLOOKUP($N335,'Data from Waybill Query'!$A:$M,9,FALSE))</f>
        <v>99207</v>
      </c>
      <c r="J335" s="104">
        <f>IF(ISNA(VLOOKUP($N335,'Data from Waybill Query'!$A:$M,10,FALSE)),0,VLOOKUP($N335,'Data from Waybill Query'!$A:$M,10,FALSE))</f>
        <v>75972</v>
      </c>
      <c r="K335" s="104">
        <f>IF(ISNA(VLOOKUP($N335,'Data from Waybill Query'!$A:$M,11,FALSE)),0,VLOOKUP($N335,'Data from Waybill Query'!$A:$M,11,FALSE))</f>
        <v>2489914</v>
      </c>
      <c r="L335" s="104">
        <f>IF(ISNA(VLOOKUP($N335,'Data from Waybill Query'!$A:$M,12,FALSE)),0,VLOOKUP($N335,'Data from Waybill Query'!$A:$M,12,FALSE))</f>
        <v>1930</v>
      </c>
      <c r="M335" s="104">
        <f>IF(ISNA(VLOOKUP($N335,'Data from Waybill Query'!$A:$M,13,FALSE)),0,VLOOKUP($N335,'Data from Waybill Query'!$A:$M,13,FALSE))</f>
        <v>5.3018240000000001E-2</v>
      </c>
      <c r="N335" s="104">
        <f t="shared" si="13"/>
        <v>1989990203</v>
      </c>
    </row>
    <row r="336" spans="1:14" x14ac:dyDescent="0.25">
      <c r="A336" s="104">
        <f t="shared" si="14"/>
        <v>198966</v>
      </c>
      <c r="B336" s="32">
        <f>'Data from Waybill Query'!B336</f>
        <v>1989</v>
      </c>
      <c r="C336" s="32" t="str">
        <f>IF('Data from Waybill Query'!C336="00","0",IF('Data from Waybill Query'!C336="01","1",IF('Data from Waybill Query'!C336="XX","2",'Data from Waybill Query'!C336)))</f>
        <v>99</v>
      </c>
      <c r="D336" s="33" t="str">
        <f>'Data from Waybill Query'!D336</f>
        <v>All Other</v>
      </c>
      <c r="E336" s="33" t="str">
        <f>'Data from Waybill Query'!E336</f>
        <v>L</v>
      </c>
      <c r="F336" s="33" t="str">
        <f>'Data from Waybill Query'!F336</f>
        <v>X</v>
      </c>
      <c r="G336" s="33" t="str">
        <f>'Data from Waybill Query'!G336</f>
        <v>X</v>
      </c>
      <c r="H336" s="104">
        <f>IF(ISNA(VLOOKUP($N336,'Data from Waybill Query'!$A:$M,8,FALSE)),0,VLOOKUP($N336,'Data from Waybill Query'!$A:$M,8,FALSE))</f>
        <v>250101</v>
      </c>
      <c r="I336" s="104">
        <f>IF(ISNA(VLOOKUP($N336,'Data from Waybill Query'!$A:$M,9,FALSE)),0,VLOOKUP($N336,'Data from Waybill Query'!$A:$M,9,FALSE))</f>
        <v>98253</v>
      </c>
      <c r="J336" s="104">
        <f>IF(ISNA(VLOOKUP($N336,'Data from Waybill Query'!$A:$M,10,FALSE)),0,VLOOKUP($N336,'Data from Waybill Query'!$A:$M,10,FALSE))</f>
        <v>180205</v>
      </c>
      <c r="K336" s="104">
        <f>IF(ISNA(VLOOKUP($N336,'Data from Waybill Query'!$A:$M,11,FALSE)),0,VLOOKUP($N336,'Data from Waybill Query'!$A:$M,11,FALSE))</f>
        <v>2777077</v>
      </c>
      <c r="L336" s="104">
        <f>IF(ISNA(VLOOKUP($N336,'Data from Waybill Query'!$A:$M,12,FALSE)),0,VLOOKUP($N336,'Data from Waybill Query'!$A:$M,12,FALSE))</f>
        <v>5048</v>
      </c>
      <c r="M336" s="104">
        <f>IF(ISNA(VLOOKUP($N336,'Data from Waybill Query'!$A:$M,13,FALSE)),0,VLOOKUP($N336,'Data from Waybill Query'!$A:$M,13,FALSE))</f>
        <v>4.954339E-2</v>
      </c>
      <c r="N336" s="104">
        <f t="shared" si="13"/>
        <v>1989990303</v>
      </c>
    </row>
    <row r="337" spans="1:14" x14ac:dyDescent="0.25">
      <c r="A337" s="104">
        <f t="shared" si="14"/>
        <v>199000</v>
      </c>
      <c r="B337" s="32">
        <f>'Data from Waybill Query'!B337</f>
        <v>1990</v>
      </c>
      <c r="C337" s="32" t="str">
        <f>IF('Data from Waybill Query'!C337="00","0",IF('Data from Waybill Query'!C337="01","1",IF('Data from Waybill Query'!C337="XX","2",'Data from Waybill Query'!C337)))</f>
        <v>0</v>
      </c>
      <c r="D337" s="33" t="str">
        <f>'Data from Waybill Query'!D337</f>
        <v>Intermodal</v>
      </c>
      <c r="E337" s="33" t="str">
        <f>'Data from Waybill Query'!E337</f>
        <v>S</v>
      </c>
      <c r="F337" s="33" t="str">
        <f>'Data from Waybill Query'!F337</f>
        <v>X</v>
      </c>
      <c r="G337" s="33" t="str">
        <f>'Data from Waybill Query'!G337</f>
        <v>X</v>
      </c>
      <c r="H337" s="104">
        <f>IF(ISNA(VLOOKUP($N337,'Data from Waybill Query'!$A:$M,8,FALSE)),0,VLOOKUP($N337,'Data from Waybill Query'!$A:$M,8,FALSE))</f>
        <v>260774</v>
      </c>
      <c r="I337" s="104">
        <f>IF(ISNA(VLOOKUP($N337,'Data from Waybill Query'!$A:$M,9,FALSE)),0,VLOOKUP($N337,'Data from Waybill Query'!$A:$M,9,FALSE))</f>
        <v>1017486</v>
      </c>
      <c r="J337" s="104">
        <f>IF(ISNA(VLOOKUP($N337,'Data from Waybill Query'!$A:$M,10,FALSE)),0,VLOOKUP($N337,'Data from Waybill Query'!$A:$M,10,FALSE))</f>
        <v>359099</v>
      </c>
      <c r="K337" s="104">
        <f>IF(ISNA(VLOOKUP($N337,'Data from Waybill Query'!$A:$M,11,FALSE)),0,VLOOKUP($N337,'Data from Waybill Query'!$A:$M,11,FALSE))</f>
        <v>14713936</v>
      </c>
      <c r="L337" s="104">
        <f>IF(ISNA(VLOOKUP($N337,'Data from Waybill Query'!$A:$M,12,FALSE)),0,VLOOKUP($N337,'Data from Waybill Query'!$A:$M,12,FALSE))</f>
        <v>5168</v>
      </c>
      <c r="M337" s="104">
        <f>IF(ISNA(VLOOKUP($N337,'Data from Waybill Query'!$A:$M,13,FALSE)),0,VLOOKUP($N337,'Data from Waybill Query'!$A:$M,13,FALSE))</f>
        <v>5.046341E-2</v>
      </c>
      <c r="N337" s="104">
        <f t="shared" si="13"/>
        <v>1990000103</v>
      </c>
    </row>
    <row r="338" spans="1:14" x14ac:dyDescent="0.25">
      <c r="A338" s="104">
        <f t="shared" si="14"/>
        <v>199001</v>
      </c>
      <c r="B338" s="32">
        <f>'Data from Waybill Query'!B338</f>
        <v>1990</v>
      </c>
      <c r="C338" s="32" t="str">
        <f>IF('Data from Waybill Query'!C338="00","0",IF('Data from Waybill Query'!C338="01","1",IF('Data from Waybill Query'!C338="XX","2",'Data from Waybill Query'!C338)))</f>
        <v>0</v>
      </c>
      <c r="D338" s="33" t="str">
        <f>'Data from Waybill Query'!D338</f>
        <v>Intermodal</v>
      </c>
      <c r="E338" s="33" t="str">
        <f>'Data from Waybill Query'!E338</f>
        <v>M</v>
      </c>
      <c r="F338" s="33" t="str">
        <f>'Data from Waybill Query'!F338</f>
        <v>X</v>
      </c>
      <c r="G338" s="33" t="str">
        <f>'Data from Waybill Query'!G338</f>
        <v>X</v>
      </c>
      <c r="H338" s="104">
        <f>IF(ISNA(VLOOKUP($N338,'Data from Waybill Query'!$A:$M,8,FALSE)),0,VLOOKUP($N338,'Data from Waybill Query'!$A:$M,8,FALSE))</f>
        <v>817863</v>
      </c>
      <c r="I338" s="104">
        <f>IF(ISNA(VLOOKUP($N338,'Data from Waybill Query'!$A:$M,9,FALSE)),0,VLOOKUP($N338,'Data from Waybill Query'!$A:$M,9,FALSE))</f>
        <v>1625041</v>
      </c>
      <c r="J338" s="104">
        <f>IF(ISNA(VLOOKUP($N338,'Data from Waybill Query'!$A:$M,10,FALSE)),0,VLOOKUP($N338,'Data from Waybill Query'!$A:$M,10,FALSE))</f>
        <v>1293164</v>
      </c>
      <c r="K338" s="104">
        <f>IF(ISNA(VLOOKUP($N338,'Data from Waybill Query'!$A:$M,11,FALSE)),0,VLOOKUP($N338,'Data from Waybill Query'!$A:$M,11,FALSE))</f>
        <v>24062876</v>
      </c>
      <c r="L338" s="104">
        <f>IF(ISNA(VLOOKUP($N338,'Data from Waybill Query'!$A:$M,12,FALSE)),0,VLOOKUP($N338,'Data from Waybill Query'!$A:$M,12,FALSE))</f>
        <v>19127</v>
      </c>
      <c r="M338" s="104">
        <f>IF(ISNA(VLOOKUP($N338,'Data from Waybill Query'!$A:$M,13,FALSE)),0,VLOOKUP($N338,'Data from Waybill Query'!$A:$M,13,FALSE))</f>
        <v>4.2760489999999998E-2</v>
      </c>
      <c r="N338" s="104">
        <f t="shared" si="13"/>
        <v>1990000203</v>
      </c>
    </row>
    <row r="339" spans="1:14" x14ac:dyDescent="0.25">
      <c r="A339" s="104">
        <f t="shared" si="14"/>
        <v>199002</v>
      </c>
      <c r="B339" s="32">
        <f>'Data from Waybill Query'!B339</f>
        <v>1990</v>
      </c>
      <c r="C339" s="32" t="str">
        <f>IF('Data from Waybill Query'!C339="00","0",IF('Data from Waybill Query'!C339="01","1",IF('Data from Waybill Query'!C339="XX","2",'Data from Waybill Query'!C339)))</f>
        <v>0</v>
      </c>
      <c r="D339" s="33" t="str">
        <f>'Data from Waybill Query'!D339</f>
        <v>Intermodal</v>
      </c>
      <c r="E339" s="33" t="str">
        <f>'Data from Waybill Query'!E339</f>
        <v>L</v>
      </c>
      <c r="F339" s="33" t="str">
        <f>'Data from Waybill Query'!F339</f>
        <v>X</v>
      </c>
      <c r="G339" s="33" t="str">
        <f>'Data from Waybill Query'!G339</f>
        <v>X</v>
      </c>
      <c r="H339" s="104">
        <f>IF(ISNA(VLOOKUP($N339,'Data from Waybill Query'!$A:$M,8,FALSE)),0,VLOOKUP($N339,'Data from Waybill Query'!$A:$M,8,FALSE))</f>
        <v>599290</v>
      </c>
      <c r="I339" s="104">
        <f>IF(ISNA(VLOOKUP($N339,'Data from Waybill Query'!$A:$M,9,FALSE)),0,VLOOKUP($N339,'Data from Waybill Query'!$A:$M,9,FALSE))</f>
        <v>786604</v>
      </c>
      <c r="J339" s="104">
        <f>IF(ISNA(VLOOKUP($N339,'Data from Waybill Query'!$A:$M,10,FALSE)),0,VLOOKUP($N339,'Data from Waybill Query'!$A:$M,10,FALSE))</f>
        <v>926787</v>
      </c>
      <c r="K339" s="104">
        <f>IF(ISNA(VLOOKUP($N339,'Data from Waybill Query'!$A:$M,11,FALSE)),0,VLOOKUP($N339,'Data from Waybill Query'!$A:$M,11,FALSE))</f>
        <v>13056468</v>
      </c>
      <c r="L339" s="104">
        <f>IF(ISNA(VLOOKUP($N339,'Data from Waybill Query'!$A:$M,12,FALSE)),0,VLOOKUP($N339,'Data from Waybill Query'!$A:$M,12,FALSE))</f>
        <v>15542</v>
      </c>
      <c r="M339" s="104">
        <f>IF(ISNA(VLOOKUP($N339,'Data from Waybill Query'!$A:$M,13,FALSE)),0,VLOOKUP($N339,'Data from Waybill Query'!$A:$M,13,FALSE))</f>
        <v>3.8559450000000002E-2</v>
      </c>
      <c r="N339" s="104">
        <f t="shared" si="13"/>
        <v>1990000303</v>
      </c>
    </row>
    <row r="340" spans="1:14" x14ac:dyDescent="0.25">
      <c r="A340" s="104">
        <f t="shared" si="14"/>
        <v>199003</v>
      </c>
      <c r="B340" s="32">
        <f>'Data from Waybill Query'!B340</f>
        <v>1990</v>
      </c>
      <c r="C340" s="32" t="str">
        <f>IF('Data from Waybill Query'!C340="00","0",IF('Data from Waybill Query'!C340="01","1",IF('Data from Waybill Query'!C340="XX","2",'Data from Waybill Query'!C340)))</f>
        <v>0</v>
      </c>
      <c r="D340" s="33" t="str">
        <f>'Data from Waybill Query'!D340</f>
        <v>Intermodal</v>
      </c>
      <c r="E340" s="33" t="str">
        <f>'Data from Waybill Query'!E340</f>
        <v>VL</v>
      </c>
      <c r="F340" s="33" t="str">
        <f>'Data from Waybill Query'!F340</f>
        <v>X</v>
      </c>
      <c r="G340" s="33" t="str">
        <f>'Data from Waybill Query'!G340</f>
        <v>X</v>
      </c>
      <c r="H340" s="104">
        <f>IF(ISNA(VLOOKUP($N340,'Data from Waybill Query'!$A:$M,8,FALSE)),0,VLOOKUP($N340,'Data from Waybill Query'!$A:$M,8,FALSE))</f>
        <v>2265263</v>
      </c>
      <c r="I340" s="104">
        <f>IF(ISNA(VLOOKUP($N340,'Data from Waybill Query'!$A:$M,9,FALSE)),0,VLOOKUP($N340,'Data from Waybill Query'!$A:$M,9,FALSE))</f>
        <v>1805436</v>
      </c>
      <c r="J340" s="104">
        <f>IF(ISNA(VLOOKUP($N340,'Data from Waybill Query'!$A:$M,10,FALSE)),0,VLOOKUP($N340,'Data from Waybill Query'!$A:$M,10,FALSE))</f>
        <v>4032088</v>
      </c>
      <c r="K340" s="104">
        <f>IF(ISNA(VLOOKUP($N340,'Data from Waybill Query'!$A:$M,11,FALSE)),0,VLOOKUP($N340,'Data from Waybill Query'!$A:$M,11,FALSE))</f>
        <v>39615295</v>
      </c>
      <c r="L340" s="104">
        <f>IF(ISNA(VLOOKUP($N340,'Data from Waybill Query'!$A:$M,12,FALSE)),0,VLOOKUP($N340,'Data from Waybill Query'!$A:$M,12,FALSE))</f>
        <v>87135</v>
      </c>
      <c r="M340" s="104">
        <f>IF(ISNA(VLOOKUP($N340,'Data from Waybill Query'!$A:$M,13,FALSE)),0,VLOOKUP($N340,'Data from Waybill Query'!$A:$M,13,FALSE))</f>
        <v>2.599715E-2</v>
      </c>
      <c r="N340" s="104">
        <f t="shared" si="13"/>
        <v>1990000403</v>
      </c>
    </row>
    <row r="341" spans="1:14" x14ac:dyDescent="0.25">
      <c r="A341" s="104">
        <f t="shared" si="14"/>
        <v>199004</v>
      </c>
      <c r="B341" s="32">
        <f>'Data from Waybill Query'!B341</f>
        <v>1990</v>
      </c>
      <c r="C341" s="32" t="str">
        <f>IF('Data from Waybill Query'!C341="00","0",IF('Data from Waybill Query'!C341="01","1",IF('Data from Waybill Query'!C341="XX","2",'Data from Waybill Query'!C341)))</f>
        <v>1</v>
      </c>
      <c r="D341" s="33" t="str">
        <f>'Data from Waybill Query'!D341</f>
        <v>Farm Products (not Grain)</v>
      </c>
      <c r="E341" s="33" t="str">
        <f>'Data from Waybill Query'!E341</f>
        <v>X</v>
      </c>
      <c r="F341" s="33" t="str">
        <f>'Data from Waybill Query'!F341</f>
        <v>X</v>
      </c>
      <c r="G341" s="33" t="str">
        <f>'Data from Waybill Query'!G341</f>
        <v>X</v>
      </c>
      <c r="H341" s="104">
        <f>IF(ISNA(VLOOKUP($N341,'Data from Waybill Query'!$A:$M,8,FALSE)),0,VLOOKUP($N341,'Data from Waybill Query'!$A:$M,8,FALSE))</f>
        <v>196557</v>
      </c>
      <c r="I341" s="104">
        <f>IF(ISNA(VLOOKUP($N341,'Data from Waybill Query'!$A:$M,9,FALSE)),0,VLOOKUP($N341,'Data from Waybill Query'!$A:$M,9,FALSE))</f>
        <v>104078</v>
      </c>
      <c r="J341" s="104">
        <f>IF(ISNA(VLOOKUP($N341,'Data from Waybill Query'!$A:$M,10,FALSE)),0,VLOOKUP($N341,'Data from Waybill Query'!$A:$M,10,FALSE))</f>
        <v>114165</v>
      </c>
      <c r="K341" s="104">
        <f>IF(ISNA(VLOOKUP($N341,'Data from Waybill Query'!$A:$M,11,FALSE)),0,VLOOKUP($N341,'Data from Waybill Query'!$A:$M,11,FALSE))</f>
        <v>6135302</v>
      </c>
      <c r="L341" s="104">
        <f>IF(ISNA(VLOOKUP($N341,'Data from Waybill Query'!$A:$M,12,FALSE)),0,VLOOKUP($N341,'Data from Waybill Query'!$A:$M,12,FALSE))</f>
        <v>6702</v>
      </c>
      <c r="M341" s="104">
        <f>IF(ISNA(VLOOKUP($N341,'Data from Waybill Query'!$A:$M,13,FALSE)),0,VLOOKUP($N341,'Data from Waybill Query'!$A:$M,13,FALSE))</f>
        <v>2.9328650000000001E-2</v>
      </c>
      <c r="N341" s="104">
        <f t="shared" si="13"/>
        <v>1990010403</v>
      </c>
    </row>
    <row r="342" spans="1:14" x14ac:dyDescent="0.25">
      <c r="A342" s="104">
        <f t="shared" si="14"/>
        <v>199005</v>
      </c>
      <c r="B342" s="32">
        <f>'Data from Waybill Query'!B342</f>
        <v>1990</v>
      </c>
      <c r="C342" s="32" t="str">
        <f>IF('Data from Waybill Query'!C342="00","0",IF('Data from Waybill Query'!C342="01","1",IF('Data from Waybill Query'!C342="XX","2",'Data from Waybill Query'!C342)))</f>
        <v>2</v>
      </c>
      <c r="D342" s="33" t="str">
        <f>'Data from Waybill Query'!D342</f>
        <v>Grain</v>
      </c>
      <c r="E342" s="33" t="str">
        <f>'Data from Waybill Query'!E342</f>
        <v>S</v>
      </c>
      <c r="F342" s="33" t="str">
        <f>'Data from Waybill Query'!F342</f>
        <v>R</v>
      </c>
      <c r="G342" s="33" t="str">
        <f>'Data from Waybill Query'!G342</f>
        <v>S</v>
      </c>
      <c r="H342" s="104">
        <f>IF(ISNA(VLOOKUP($N342,'Data from Waybill Query'!$A:$M,8,FALSE)),0,VLOOKUP($N342,'Data from Waybill Query'!$A:$M,8,FALSE))</f>
        <v>153999</v>
      </c>
      <c r="I342" s="104">
        <f>IF(ISNA(VLOOKUP($N342,'Data from Waybill Query'!$A:$M,9,FALSE)),0,VLOOKUP($N342,'Data from Waybill Query'!$A:$M,9,FALSE))</f>
        <v>173801</v>
      </c>
      <c r="J342" s="104">
        <f>IF(ISNA(VLOOKUP($N342,'Data from Waybill Query'!$A:$M,10,FALSE)),0,VLOOKUP($N342,'Data from Waybill Query'!$A:$M,10,FALSE))</f>
        <v>40606</v>
      </c>
      <c r="K342" s="104">
        <f>IF(ISNA(VLOOKUP($N342,'Data from Waybill Query'!$A:$M,11,FALSE)),0,VLOOKUP($N342,'Data from Waybill Query'!$A:$M,11,FALSE))</f>
        <v>15928562</v>
      </c>
      <c r="L342" s="104">
        <f>IF(ISNA(VLOOKUP($N342,'Data from Waybill Query'!$A:$M,12,FALSE)),0,VLOOKUP($N342,'Data from Waybill Query'!$A:$M,12,FALSE))</f>
        <v>3798</v>
      </c>
      <c r="M342" s="104">
        <f>IF(ISNA(VLOOKUP($N342,'Data from Waybill Query'!$A:$M,13,FALSE)),0,VLOOKUP($N342,'Data from Waybill Query'!$A:$M,13,FALSE))</f>
        <v>4.0542460000000002E-2</v>
      </c>
      <c r="N342" s="104">
        <f t="shared" si="13"/>
        <v>1990020101</v>
      </c>
    </row>
    <row r="343" spans="1:14" x14ac:dyDescent="0.25">
      <c r="A343" s="104">
        <f t="shared" si="14"/>
        <v>199006</v>
      </c>
      <c r="B343" s="32">
        <f>'Data from Waybill Query'!B343</f>
        <v>1990</v>
      </c>
      <c r="C343" s="32" t="str">
        <f>IF('Data from Waybill Query'!C343="00","0",IF('Data from Waybill Query'!C343="01","1",IF('Data from Waybill Query'!C343="XX","2",'Data from Waybill Query'!C343)))</f>
        <v>2</v>
      </c>
      <c r="D343" s="33" t="str">
        <f>'Data from Waybill Query'!D343</f>
        <v>Grain</v>
      </c>
      <c r="E343" s="33" t="str">
        <f>'Data from Waybill Query'!E343</f>
        <v>S</v>
      </c>
      <c r="F343" s="33" t="str">
        <f>'Data from Waybill Query'!F343</f>
        <v>R</v>
      </c>
      <c r="G343" s="33" t="str">
        <f>'Data from Waybill Query'!G343</f>
        <v>M</v>
      </c>
      <c r="H343" s="104">
        <f>IF(ISNA(VLOOKUP($N343,'Data from Waybill Query'!$A:$M,8,FALSE)),0,VLOOKUP($N343,'Data from Waybill Query'!$A:$M,8,FALSE))</f>
        <v>226036</v>
      </c>
      <c r="I343" s="104">
        <f>IF(ISNA(VLOOKUP($N343,'Data from Waybill Query'!$A:$M,9,FALSE)),0,VLOOKUP($N343,'Data from Waybill Query'!$A:$M,9,FALSE))</f>
        <v>287251</v>
      </c>
      <c r="J343" s="104">
        <f>IF(ISNA(VLOOKUP($N343,'Data from Waybill Query'!$A:$M,10,FALSE)),0,VLOOKUP($N343,'Data from Waybill Query'!$A:$M,10,FALSE))</f>
        <v>68936</v>
      </c>
      <c r="K343" s="104">
        <f>IF(ISNA(VLOOKUP($N343,'Data from Waybill Query'!$A:$M,11,FALSE)),0,VLOOKUP($N343,'Data from Waybill Query'!$A:$M,11,FALSE))</f>
        <v>26706684</v>
      </c>
      <c r="L343" s="104">
        <f>IF(ISNA(VLOOKUP($N343,'Data from Waybill Query'!$A:$M,12,FALSE)),0,VLOOKUP($N343,'Data from Waybill Query'!$A:$M,12,FALSE))</f>
        <v>6537</v>
      </c>
      <c r="M343" s="104">
        <f>IF(ISNA(VLOOKUP($N343,'Data from Waybill Query'!$A:$M,13,FALSE)),0,VLOOKUP($N343,'Data from Waybill Query'!$A:$M,13,FALSE))</f>
        <v>3.4577450000000003E-2</v>
      </c>
      <c r="N343" s="104">
        <f t="shared" si="13"/>
        <v>1990020102</v>
      </c>
    </row>
    <row r="344" spans="1:14" x14ac:dyDescent="0.25">
      <c r="A344" s="104">
        <f t="shared" si="14"/>
        <v>199007</v>
      </c>
      <c r="B344" s="32">
        <f>'Data from Waybill Query'!B344</f>
        <v>1990</v>
      </c>
      <c r="C344" s="32" t="str">
        <f>IF('Data from Waybill Query'!C344="00","0",IF('Data from Waybill Query'!C344="01","1",IF('Data from Waybill Query'!C344="XX","2",'Data from Waybill Query'!C344)))</f>
        <v>2</v>
      </c>
      <c r="D344" s="33" t="str">
        <f>'Data from Waybill Query'!D344</f>
        <v>Grain</v>
      </c>
      <c r="E344" s="33" t="str">
        <f>'Data from Waybill Query'!E344</f>
        <v>S</v>
      </c>
      <c r="F344" s="33" t="str">
        <f>'Data from Waybill Query'!F344</f>
        <v>R</v>
      </c>
      <c r="G344" s="33" t="str">
        <f>'Data from Waybill Query'!G344</f>
        <v>U</v>
      </c>
      <c r="H344" s="104">
        <f>IF(ISNA(VLOOKUP($N344,'Data from Waybill Query'!$A:$M,8,FALSE)),0,VLOOKUP($N344,'Data from Waybill Query'!$A:$M,8,FALSE))</f>
        <v>110248</v>
      </c>
      <c r="I344" s="104">
        <f>IF(ISNA(VLOOKUP($N344,'Data from Waybill Query'!$A:$M,9,FALSE)),0,VLOOKUP($N344,'Data from Waybill Query'!$A:$M,9,FALSE))</f>
        <v>167445</v>
      </c>
      <c r="J344" s="104">
        <f>IF(ISNA(VLOOKUP($N344,'Data from Waybill Query'!$A:$M,10,FALSE)),0,VLOOKUP($N344,'Data from Waybill Query'!$A:$M,10,FALSE))</f>
        <v>40205</v>
      </c>
      <c r="K344" s="104">
        <f>IF(ISNA(VLOOKUP($N344,'Data from Waybill Query'!$A:$M,11,FALSE)),0,VLOOKUP($N344,'Data from Waybill Query'!$A:$M,11,FALSE))</f>
        <v>14498612</v>
      </c>
      <c r="L344" s="104">
        <f>IF(ISNA(VLOOKUP($N344,'Data from Waybill Query'!$A:$M,12,FALSE)),0,VLOOKUP($N344,'Data from Waybill Query'!$A:$M,12,FALSE))</f>
        <v>3639</v>
      </c>
      <c r="M344" s="104">
        <f>IF(ISNA(VLOOKUP($N344,'Data from Waybill Query'!$A:$M,13,FALSE)),0,VLOOKUP($N344,'Data from Waybill Query'!$A:$M,13,FALSE))</f>
        <v>3.0294060000000001E-2</v>
      </c>
      <c r="N344" s="104">
        <f t="shared" si="13"/>
        <v>1990020103</v>
      </c>
    </row>
    <row r="345" spans="1:14" x14ac:dyDescent="0.25">
      <c r="A345" s="104">
        <f t="shared" si="14"/>
        <v>199008</v>
      </c>
      <c r="B345" s="32">
        <f>'Data from Waybill Query'!B345</f>
        <v>1990</v>
      </c>
      <c r="C345" s="32" t="str">
        <f>IF('Data from Waybill Query'!C345="00","0",IF('Data from Waybill Query'!C345="01","1",IF('Data from Waybill Query'!C345="XX","2",'Data from Waybill Query'!C345)))</f>
        <v>2</v>
      </c>
      <c r="D345" s="33" t="str">
        <f>'Data from Waybill Query'!D345</f>
        <v>Grain</v>
      </c>
      <c r="E345" s="33" t="str">
        <f>'Data from Waybill Query'!E345</f>
        <v>S</v>
      </c>
      <c r="F345" s="33" t="str">
        <f>'Data from Waybill Query'!F345</f>
        <v>P</v>
      </c>
      <c r="G345" s="33" t="str">
        <f>'Data from Waybill Query'!G345</f>
        <v>S</v>
      </c>
      <c r="H345" s="104">
        <f>IF(ISNA(VLOOKUP($N345,'Data from Waybill Query'!$A:$M,8,FALSE)),0,VLOOKUP($N345,'Data from Waybill Query'!$A:$M,8,FALSE))</f>
        <v>46048</v>
      </c>
      <c r="I345" s="104">
        <f>IF(ISNA(VLOOKUP($N345,'Data from Waybill Query'!$A:$M,9,FALSE)),0,VLOOKUP($N345,'Data from Waybill Query'!$A:$M,9,FALSE))</f>
        <v>50280</v>
      </c>
      <c r="J345" s="104">
        <f>IF(ISNA(VLOOKUP($N345,'Data from Waybill Query'!$A:$M,10,FALSE)),0,VLOOKUP($N345,'Data from Waybill Query'!$A:$M,10,FALSE))</f>
        <v>12090</v>
      </c>
      <c r="K345" s="104">
        <f>IF(ISNA(VLOOKUP($N345,'Data from Waybill Query'!$A:$M,11,FALSE)),0,VLOOKUP($N345,'Data from Waybill Query'!$A:$M,11,FALSE))</f>
        <v>4676424</v>
      </c>
      <c r="L345" s="104">
        <f>IF(ISNA(VLOOKUP($N345,'Data from Waybill Query'!$A:$M,12,FALSE)),0,VLOOKUP($N345,'Data from Waybill Query'!$A:$M,12,FALSE))</f>
        <v>1140</v>
      </c>
      <c r="M345" s="104">
        <f>IF(ISNA(VLOOKUP($N345,'Data from Waybill Query'!$A:$M,13,FALSE)),0,VLOOKUP($N345,'Data from Waybill Query'!$A:$M,13,FALSE))</f>
        <v>4.0393810000000002E-2</v>
      </c>
      <c r="N345" s="104">
        <f t="shared" si="13"/>
        <v>1990020111</v>
      </c>
    </row>
    <row r="346" spans="1:14" x14ac:dyDescent="0.25">
      <c r="A346" s="104">
        <f t="shared" si="14"/>
        <v>199009</v>
      </c>
      <c r="B346" s="32">
        <f>'Data from Waybill Query'!B346</f>
        <v>1990</v>
      </c>
      <c r="C346" s="32" t="str">
        <f>IF('Data from Waybill Query'!C346="00","0",IF('Data from Waybill Query'!C346="01","1",IF('Data from Waybill Query'!C346="XX","2",'Data from Waybill Query'!C346)))</f>
        <v>2</v>
      </c>
      <c r="D346" s="33" t="str">
        <f>'Data from Waybill Query'!D346</f>
        <v>Grain</v>
      </c>
      <c r="E346" s="33" t="str">
        <f>'Data from Waybill Query'!E346</f>
        <v>S</v>
      </c>
      <c r="F346" s="33" t="str">
        <f>'Data from Waybill Query'!F346</f>
        <v>P</v>
      </c>
      <c r="G346" s="33" t="str">
        <f>'Data from Waybill Query'!G346</f>
        <v>M</v>
      </c>
      <c r="H346" s="104">
        <f>IF(ISNA(VLOOKUP($N346,'Data from Waybill Query'!$A:$M,8,FALSE)),0,VLOOKUP($N346,'Data from Waybill Query'!$A:$M,8,FALSE))</f>
        <v>67754</v>
      </c>
      <c r="I346" s="104">
        <f>IF(ISNA(VLOOKUP($N346,'Data from Waybill Query'!$A:$M,9,FALSE)),0,VLOOKUP($N346,'Data from Waybill Query'!$A:$M,9,FALSE))</f>
        <v>80234</v>
      </c>
      <c r="J346" s="104">
        <f>IF(ISNA(VLOOKUP($N346,'Data from Waybill Query'!$A:$M,10,FALSE)),0,VLOOKUP($N346,'Data from Waybill Query'!$A:$M,10,FALSE))</f>
        <v>21601</v>
      </c>
      <c r="K346" s="104">
        <f>IF(ISNA(VLOOKUP($N346,'Data from Waybill Query'!$A:$M,11,FALSE)),0,VLOOKUP($N346,'Data from Waybill Query'!$A:$M,11,FALSE))</f>
        <v>7393860</v>
      </c>
      <c r="L346" s="104">
        <f>IF(ISNA(VLOOKUP($N346,'Data from Waybill Query'!$A:$M,12,FALSE)),0,VLOOKUP($N346,'Data from Waybill Query'!$A:$M,12,FALSE))</f>
        <v>2051</v>
      </c>
      <c r="M346" s="104">
        <f>IF(ISNA(VLOOKUP($N346,'Data from Waybill Query'!$A:$M,13,FALSE)),0,VLOOKUP($N346,'Data from Waybill Query'!$A:$M,13,FALSE))</f>
        <v>3.3029210000000003E-2</v>
      </c>
      <c r="N346" s="104">
        <f t="shared" si="13"/>
        <v>1990020112</v>
      </c>
    </row>
    <row r="347" spans="1:14" x14ac:dyDescent="0.25">
      <c r="A347" s="104">
        <f t="shared" si="14"/>
        <v>199010</v>
      </c>
      <c r="B347" s="32">
        <f>'Data from Waybill Query'!B347</f>
        <v>1990</v>
      </c>
      <c r="C347" s="32" t="str">
        <f>IF('Data from Waybill Query'!C347="00","0",IF('Data from Waybill Query'!C347="01","1",IF('Data from Waybill Query'!C347="XX","2",'Data from Waybill Query'!C347)))</f>
        <v>2</v>
      </c>
      <c r="D347" s="33" t="str">
        <f>'Data from Waybill Query'!D347</f>
        <v>Grain</v>
      </c>
      <c r="E347" s="33" t="str">
        <f>'Data from Waybill Query'!E347</f>
        <v>S</v>
      </c>
      <c r="F347" s="33" t="str">
        <f>'Data from Waybill Query'!F347</f>
        <v>P</v>
      </c>
      <c r="G347" s="33" t="str">
        <f>'Data from Waybill Query'!G347</f>
        <v>U</v>
      </c>
      <c r="H347" s="104">
        <f>IF(ISNA(VLOOKUP($N347,'Data from Waybill Query'!$A:$M,8,FALSE)),0,VLOOKUP($N347,'Data from Waybill Query'!$A:$M,8,FALSE))</f>
        <v>29420</v>
      </c>
      <c r="I347" s="104">
        <f>IF(ISNA(VLOOKUP($N347,'Data from Waybill Query'!$A:$M,9,FALSE)),0,VLOOKUP($N347,'Data from Waybill Query'!$A:$M,9,FALSE))</f>
        <v>49554</v>
      </c>
      <c r="J347" s="104">
        <f>IF(ISNA(VLOOKUP($N347,'Data from Waybill Query'!$A:$M,10,FALSE)),0,VLOOKUP($N347,'Data from Waybill Query'!$A:$M,10,FALSE))</f>
        <v>15719</v>
      </c>
      <c r="K347" s="104">
        <f>IF(ISNA(VLOOKUP($N347,'Data from Waybill Query'!$A:$M,11,FALSE)),0,VLOOKUP($N347,'Data from Waybill Query'!$A:$M,11,FALSE))</f>
        <v>4554072</v>
      </c>
      <c r="L347" s="104">
        <f>IF(ISNA(VLOOKUP($N347,'Data from Waybill Query'!$A:$M,12,FALSE)),0,VLOOKUP($N347,'Data from Waybill Query'!$A:$M,12,FALSE))</f>
        <v>1498</v>
      </c>
      <c r="M347" s="104">
        <f>IF(ISNA(VLOOKUP($N347,'Data from Waybill Query'!$A:$M,13,FALSE)),0,VLOOKUP($N347,'Data from Waybill Query'!$A:$M,13,FALSE))</f>
        <v>1.9644709999999999E-2</v>
      </c>
      <c r="N347" s="104">
        <f t="shared" si="13"/>
        <v>1990020113</v>
      </c>
    </row>
    <row r="348" spans="1:14" x14ac:dyDescent="0.25">
      <c r="A348" s="104">
        <f t="shared" si="14"/>
        <v>199011</v>
      </c>
      <c r="B348" s="32">
        <f>'Data from Waybill Query'!B348</f>
        <v>1990</v>
      </c>
      <c r="C348" s="32" t="str">
        <f>IF('Data from Waybill Query'!C348="00","0",IF('Data from Waybill Query'!C348="01","1",IF('Data from Waybill Query'!C348="XX","2",'Data from Waybill Query'!C348)))</f>
        <v>2</v>
      </c>
      <c r="D348" s="33" t="str">
        <f>'Data from Waybill Query'!D348</f>
        <v>Grain</v>
      </c>
      <c r="E348" s="33" t="str">
        <f>'Data from Waybill Query'!E348</f>
        <v>M</v>
      </c>
      <c r="F348" s="33" t="str">
        <f>'Data from Waybill Query'!F348</f>
        <v>R</v>
      </c>
      <c r="G348" s="33" t="str">
        <f>'Data from Waybill Query'!G348</f>
        <v>S</v>
      </c>
      <c r="H348" s="104">
        <f>IF(ISNA(VLOOKUP($N348,'Data from Waybill Query'!$A:$M,8,FALSE)),0,VLOOKUP($N348,'Data from Waybill Query'!$A:$M,8,FALSE))</f>
        <v>104735</v>
      </c>
      <c r="I348" s="104">
        <f>IF(ISNA(VLOOKUP($N348,'Data from Waybill Query'!$A:$M,9,FALSE)),0,VLOOKUP($N348,'Data from Waybill Query'!$A:$M,9,FALSE))</f>
        <v>59380</v>
      </c>
      <c r="J348" s="104">
        <f>IF(ISNA(VLOOKUP($N348,'Data from Waybill Query'!$A:$M,10,FALSE)),0,VLOOKUP($N348,'Data from Waybill Query'!$A:$M,10,FALSE))</f>
        <v>42731</v>
      </c>
      <c r="K348" s="104">
        <f>IF(ISNA(VLOOKUP($N348,'Data from Waybill Query'!$A:$M,11,FALSE)),0,VLOOKUP($N348,'Data from Waybill Query'!$A:$M,11,FALSE))</f>
        <v>5627468</v>
      </c>
      <c r="L348" s="104">
        <f>IF(ISNA(VLOOKUP($N348,'Data from Waybill Query'!$A:$M,12,FALSE)),0,VLOOKUP($N348,'Data from Waybill Query'!$A:$M,12,FALSE))</f>
        <v>4047</v>
      </c>
      <c r="M348" s="104">
        <f>IF(ISNA(VLOOKUP($N348,'Data from Waybill Query'!$A:$M,13,FALSE)),0,VLOOKUP($N348,'Data from Waybill Query'!$A:$M,13,FALSE))</f>
        <v>2.58789E-2</v>
      </c>
      <c r="N348" s="104">
        <f t="shared" si="13"/>
        <v>1990020201</v>
      </c>
    </row>
    <row r="349" spans="1:14" x14ac:dyDescent="0.25">
      <c r="A349" s="104">
        <f t="shared" si="14"/>
        <v>199012</v>
      </c>
      <c r="B349" s="32">
        <f>'Data from Waybill Query'!B349</f>
        <v>1990</v>
      </c>
      <c r="C349" s="32" t="str">
        <f>IF('Data from Waybill Query'!C349="00","0",IF('Data from Waybill Query'!C349="01","1",IF('Data from Waybill Query'!C349="XX","2",'Data from Waybill Query'!C349)))</f>
        <v>2</v>
      </c>
      <c r="D349" s="33" t="str">
        <f>'Data from Waybill Query'!D349</f>
        <v>Grain</v>
      </c>
      <c r="E349" s="33" t="str">
        <f>'Data from Waybill Query'!E349</f>
        <v>M</v>
      </c>
      <c r="F349" s="33" t="str">
        <f>'Data from Waybill Query'!F349</f>
        <v>R</v>
      </c>
      <c r="G349" s="33" t="str">
        <f>'Data from Waybill Query'!G349</f>
        <v>M</v>
      </c>
      <c r="H349" s="104">
        <f>IF(ISNA(VLOOKUP($N349,'Data from Waybill Query'!$A:$M,8,FALSE)),0,VLOOKUP($N349,'Data from Waybill Query'!$A:$M,8,FALSE))</f>
        <v>164494</v>
      </c>
      <c r="I349" s="104">
        <f>IF(ISNA(VLOOKUP($N349,'Data from Waybill Query'!$A:$M,9,FALSE)),0,VLOOKUP($N349,'Data from Waybill Query'!$A:$M,9,FALSE))</f>
        <v>99706</v>
      </c>
      <c r="J349" s="104">
        <f>IF(ISNA(VLOOKUP($N349,'Data from Waybill Query'!$A:$M,10,FALSE)),0,VLOOKUP($N349,'Data from Waybill Query'!$A:$M,10,FALSE))</f>
        <v>72199</v>
      </c>
      <c r="K349" s="104">
        <f>IF(ISNA(VLOOKUP($N349,'Data from Waybill Query'!$A:$M,11,FALSE)),0,VLOOKUP($N349,'Data from Waybill Query'!$A:$M,11,FALSE))</f>
        <v>9493925</v>
      </c>
      <c r="L349" s="104">
        <f>IF(ISNA(VLOOKUP($N349,'Data from Waybill Query'!$A:$M,12,FALSE)),0,VLOOKUP($N349,'Data from Waybill Query'!$A:$M,12,FALSE))</f>
        <v>6880</v>
      </c>
      <c r="M349" s="104">
        <f>IF(ISNA(VLOOKUP($N349,'Data from Waybill Query'!$A:$M,13,FALSE)),0,VLOOKUP($N349,'Data from Waybill Query'!$A:$M,13,FALSE))</f>
        <v>2.3907540000000001E-2</v>
      </c>
      <c r="N349" s="104">
        <f t="shared" si="13"/>
        <v>1990020202</v>
      </c>
    </row>
    <row r="350" spans="1:14" x14ac:dyDescent="0.25">
      <c r="A350" s="104">
        <f t="shared" si="14"/>
        <v>199013</v>
      </c>
      <c r="B350" s="32">
        <f>'Data from Waybill Query'!B350</f>
        <v>1990</v>
      </c>
      <c r="C350" s="32" t="str">
        <f>IF('Data from Waybill Query'!C350="00","0",IF('Data from Waybill Query'!C350="01","1",IF('Data from Waybill Query'!C350="XX","2",'Data from Waybill Query'!C350)))</f>
        <v>2</v>
      </c>
      <c r="D350" s="33" t="str">
        <f>'Data from Waybill Query'!D350</f>
        <v>Grain</v>
      </c>
      <c r="E350" s="33" t="str">
        <f>'Data from Waybill Query'!E350</f>
        <v>M</v>
      </c>
      <c r="F350" s="33" t="str">
        <f>'Data from Waybill Query'!F350</f>
        <v>R</v>
      </c>
      <c r="G350" s="33" t="str">
        <f>'Data from Waybill Query'!G350</f>
        <v>U</v>
      </c>
      <c r="H350" s="104">
        <f>IF(ISNA(VLOOKUP($N350,'Data from Waybill Query'!$A:$M,8,FALSE)),0,VLOOKUP($N350,'Data from Waybill Query'!$A:$M,8,FALSE))</f>
        <v>109693</v>
      </c>
      <c r="I350" s="104">
        <f>IF(ISNA(VLOOKUP($N350,'Data from Waybill Query'!$A:$M,9,FALSE)),0,VLOOKUP($N350,'Data from Waybill Query'!$A:$M,9,FALSE))</f>
        <v>81890</v>
      </c>
      <c r="J350" s="104">
        <f>IF(ISNA(VLOOKUP($N350,'Data from Waybill Query'!$A:$M,10,FALSE)),0,VLOOKUP($N350,'Data from Waybill Query'!$A:$M,10,FALSE))</f>
        <v>61985</v>
      </c>
      <c r="K350" s="104">
        <f>IF(ISNA(VLOOKUP($N350,'Data from Waybill Query'!$A:$M,11,FALSE)),0,VLOOKUP($N350,'Data from Waybill Query'!$A:$M,11,FALSE))</f>
        <v>7902493</v>
      </c>
      <c r="L350" s="104">
        <f>IF(ISNA(VLOOKUP($N350,'Data from Waybill Query'!$A:$M,12,FALSE)),0,VLOOKUP($N350,'Data from Waybill Query'!$A:$M,12,FALSE))</f>
        <v>5961</v>
      </c>
      <c r="M350" s="104">
        <f>IF(ISNA(VLOOKUP($N350,'Data from Waybill Query'!$A:$M,13,FALSE)),0,VLOOKUP($N350,'Data from Waybill Query'!$A:$M,13,FALSE))</f>
        <v>1.8401939999999999E-2</v>
      </c>
      <c r="N350" s="104">
        <f t="shared" si="13"/>
        <v>1990020203</v>
      </c>
    </row>
    <row r="351" spans="1:14" x14ac:dyDescent="0.25">
      <c r="A351" s="104">
        <f t="shared" si="14"/>
        <v>199014</v>
      </c>
      <c r="B351" s="32">
        <f>'Data from Waybill Query'!B351</f>
        <v>1990</v>
      </c>
      <c r="C351" s="32" t="str">
        <f>IF('Data from Waybill Query'!C351="00","0",IF('Data from Waybill Query'!C351="01","1",IF('Data from Waybill Query'!C351="XX","2",'Data from Waybill Query'!C351)))</f>
        <v>2</v>
      </c>
      <c r="D351" s="33" t="str">
        <f>'Data from Waybill Query'!D351</f>
        <v>Grain</v>
      </c>
      <c r="E351" s="33" t="str">
        <f>'Data from Waybill Query'!E351</f>
        <v>M</v>
      </c>
      <c r="F351" s="33" t="str">
        <f>'Data from Waybill Query'!F351</f>
        <v>P</v>
      </c>
      <c r="G351" s="33" t="str">
        <f>'Data from Waybill Query'!G351</f>
        <v>S</v>
      </c>
      <c r="H351" s="104">
        <f>IF(ISNA(VLOOKUP($N351,'Data from Waybill Query'!$A:$M,8,FALSE)),0,VLOOKUP($N351,'Data from Waybill Query'!$A:$M,8,FALSE))</f>
        <v>31286</v>
      </c>
      <c r="I351" s="104">
        <f>IF(ISNA(VLOOKUP($N351,'Data from Waybill Query'!$A:$M,9,FALSE)),0,VLOOKUP($N351,'Data from Waybill Query'!$A:$M,9,FALSE))</f>
        <v>19828</v>
      </c>
      <c r="J351" s="104">
        <f>IF(ISNA(VLOOKUP($N351,'Data from Waybill Query'!$A:$M,10,FALSE)),0,VLOOKUP($N351,'Data from Waybill Query'!$A:$M,10,FALSE))</f>
        <v>14537</v>
      </c>
      <c r="K351" s="104">
        <f>IF(ISNA(VLOOKUP($N351,'Data from Waybill Query'!$A:$M,11,FALSE)),0,VLOOKUP($N351,'Data from Waybill Query'!$A:$M,11,FALSE))</f>
        <v>1861400</v>
      </c>
      <c r="L351" s="104">
        <f>IF(ISNA(VLOOKUP($N351,'Data from Waybill Query'!$A:$M,12,FALSE)),0,VLOOKUP($N351,'Data from Waybill Query'!$A:$M,12,FALSE))</f>
        <v>1364</v>
      </c>
      <c r="M351" s="104">
        <f>IF(ISNA(VLOOKUP($N351,'Data from Waybill Query'!$A:$M,13,FALSE)),0,VLOOKUP($N351,'Data from Waybill Query'!$A:$M,13,FALSE))</f>
        <v>2.2930590000000001E-2</v>
      </c>
      <c r="N351" s="104">
        <f t="shared" si="13"/>
        <v>1990020211</v>
      </c>
    </row>
    <row r="352" spans="1:14" x14ac:dyDescent="0.25">
      <c r="A352" s="104">
        <f t="shared" si="14"/>
        <v>199015</v>
      </c>
      <c r="B352" s="32">
        <f>'Data from Waybill Query'!B352</f>
        <v>1990</v>
      </c>
      <c r="C352" s="32" t="str">
        <f>IF('Data from Waybill Query'!C352="00","0",IF('Data from Waybill Query'!C352="01","1",IF('Data from Waybill Query'!C352="XX","2",'Data from Waybill Query'!C352)))</f>
        <v>2</v>
      </c>
      <c r="D352" s="33" t="str">
        <f>'Data from Waybill Query'!D352</f>
        <v>Grain</v>
      </c>
      <c r="E352" s="33" t="str">
        <f>'Data from Waybill Query'!E352</f>
        <v>M</v>
      </c>
      <c r="F352" s="33" t="str">
        <f>'Data from Waybill Query'!F352</f>
        <v>P</v>
      </c>
      <c r="G352" s="33" t="str">
        <f>'Data from Waybill Query'!G352</f>
        <v>M</v>
      </c>
      <c r="H352" s="104">
        <f>IF(ISNA(VLOOKUP($N352,'Data from Waybill Query'!$A:$M,8,FALSE)),0,VLOOKUP($N352,'Data from Waybill Query'!$A:$M,8,FALSE))</f>
        <v>77512</v>
      </c>
      <c r="I352" s="104">
        <f>IF(ISNA(VLOOKUP($N352,'Data from Waybill Query'!$A:$M,9,FALSE)),0,VLOOKUP($N352,'Data from Waybill Query'!$A:$M,9,FALSE))</f>
        <v>54888</v>
      </c>
      <c r="J352" s="104">
        <f>IF(ISNA(VLOOKUP($N352,'Data from Waybill Query'!$A:$M,10,FALSE)),0,VLOOKUP($N352,'Data from Waybill Query'!$A:$M,10,FALSE))</f>
        <v>39995</v>
      </c>
      <c r="K352" s="104">
        <f>IF(ISNA(VLOOKUP($N352,'Data from Waybill Query'!$A:$M,11,FALSE)),0,VLOOKUP($N352,'Data from Waybill Query'!$A:$M,11,FALSE))</f>
        <v>5342271</v>
      </c>
      <c r="L352" s="104">
        <f>IF(ISNA(VLOOKUP($N352,'Data from Waybill Query'!$A:$M,12,FALSE)),0,VLOOKUP($N352,'Data from Waybill Query'!$A:$M,12,FALSE))</f>
        <v>3890</v>
      </c>
      <c r="M352" s="104">
        <f>IF(ISNA(VLOOKUP($N352,'Data from Waybill Query'!$A:$M,13,FALSE)),0,VLOOKUP($N352,'Data from Waybill Query'!$A:$M,13,FALSE))</f>
        <v>1.9924609999999999E-2</v>
      </c>
      <c r="N352" s="104">
        <f t="shared" si="13"/>
        <v>1990020212</v>
      </c>
    </row>
    <row r="353" spans="1:14" x14ac:dyDescent="0.25">
      <c r="A353" s="104">
        <f t="shared" si="14"/>
        <v>199016</v>
      </c>
      <c r="B353" s="32">
        <f>'Data from Waybill Query'!B353</f>
        <v>1990</v>
      </c>
      <c r="C353" s="32" t="str">
        <f>IF('Data from Waybill Query'!C353="00","0",IF('Data from Waybill Query'!C353="01","1",IF('Data from Waybill Query'!C353="XX","2",'Data from Waybill Query'!C353)))</f>
        <v>2</v>
      </c>
      <c r="D353" s="33" t="str">
        <f>'Data from Waybill Query'!D353</f>
        <v>Grain</v>
      </c>
      <c r="E353" s="33" t="str">
        <f>'Data from Waybill Query'!E353</f>
        <v>M</v>
      </c>
      <c r="F353" s="33" t="str">
        <f>'Data from Waybill Query'!F353</f>
        <v>P</v>
      </c>
      <c r="G353" s="33" t="str">
        <f>'Data from Waybill Query'!G353</f>
        <v>U</v>
      </c>
      <c r="H353" s="104">
        <f>IF(ISNA(VLOOKUP($N353,'Data from Waybill Query'!$A:$M,8,FALSE)),0,VLOOKUP($N353,'Data from Waybill Query'!$A:$M,8,FALSE))</f>
        <v>102430</v>
      </c>
      <c r="I353" s="104">
        <f>IF(ISNA(VLOOKUP($N353,'Data from Waybill Query'!$A:$M,9,FALSE)),0,VLOOKUP($N353,'Data from Waybill Query'!$A:$M,9,FALSE))</f>
        <v>94431</v>
      </c>
      <c r="J353" s="104">
        <f>IF(ISNA(VLOOKUP($N353,'Data from Waybill Query'!$A:$M,10,FALSE)),0,VLOOKUP($N353,'Data from Waybill Query'!$A:$M,10,FALSE))</f>
        <v>72844</v>
      </c>
      <c r="K353" s="104">
        <f>IF(ISNA(VLOOKUP($N353,'Data from Waybill Query'!$A:$M,11,FALSE)),0,VLOOKUP($N353,'Data from Waybill Query'!$A:$M,11,FALSE))</f>
        <v>9173834</v>
      </c>
      <c r="L353" s="104">
        <f>IF(ISNA(VLOOKUP($N353,'Data from Waybill Query'!$A:$M,12,FALSE)),0,VLOOKUP($N353,'Data from Waybill Query'!$A:$M,12,FALSE))</f>
        <v>7073</v>
      </c>
      <c r="M353" s="104">
        <f>IF(ISNA(VLOOKUP($N353,'Data from Waybill Query'!$A:$M,13,FALSE)),0,VLOOKUP($N353,'Data from Waybill Query'!$A:$M,13,FALSE))</f>
        <v>1.4482139999999999E-2</v>
      </c>
      <c r="N353" s="104">
        <f t="shared" si="13"/>
        <v>1990020213</v>
      </c>
    </row>
    <row r="354" spans="1:14" x14ac:dyDescent="0.25">
      <c r="A354" s="104">
        <f t="shared" si="14"/>
        <v>199017</v>
      </c>
      <c r="B354" s="32">
        <f>'Data from Waybill Query'!B354</f>
        <v>1990</v>
      </c>
      <c r="C354" s="32" t="str">
        <f>IF('Data from Waybill Query'!C354="00","0",IF('Data from Waybill Query'!C354="01","1",IF('Data from Waybill Query'!C354="XX","2",'Data from Waybill Query'!C354)))</f>
        <v>2</v>
      </c>
      <c r="D354" s="33" t="str">
        <f>'Data from Waybill Query'!D354</f>
        <v>Grain</v>
      </c>
      <c r="E354" s="33" t="str">
        <f>'Data from Waybill Query'!E354</f>
        <v>L</v>
      </c>
      <c r="F354" s="33" t="str">
        <f>'Data from Waybill Query'!F354</f>
        <v>R</v>
      </c>
      <c r="G354" s="33" t="str">
        <f>'Data from Waybill Query'!G354</f>
        <v>S</v>
      </c>
      <c r="H354" s="104">
        <f>IF(ISNA(VLOOKUP($N354,'Data from Waybill Query'!$A:$M,8,FALSE)),0,VLOOKUP($N354,'Data from Waybill Query'!$A:$M,8,FALSE))</f>
        <v>112312</v>
      </c>
      <c r="I354" s="104">
        <f>IF(ISNA(VLOOKUP($N354,'Data from Waybill Query'!$A:$M,9,FALSE)),0,VLOOKUP($N354,'Data from Waybill Query'!$A:$M,9,FALSE))</f>
        <v>40048</v>
      </c>
      <c r="J354" s="104">
        <f>IF(ISNA(VLOOKUP($N354,'Data from Waybill Query'!$A:$M,10,FALSE)),0,VLOOKUP($N354,'Data from Waybill Query'!$A:$M,10,FALSE))</f>
        <v>68972</v>
      </c>
      <c r="K354" s="104">
        <f>IF(ISNA(VLOOKUP($N354,'Data from Waybill Query'!$A:$M,11,FALSE)),0,VLOOKUP($N354,'Data from Waybill Query'!$A:$M,11,FALSE))</f>
        <v>3648648</v>
      </c>
      <c r="L354" s="104">
        <f>IF(ISNA(VLOOKUP($N354,'Data from Waybill Query'!$A:$M,12,FALSE)),0,VLOOKUP($N354,'Data from Waybill Query'!$A:$M,12,FALSE))</f>
        <v>6216</v>
      </c>
      <c r="M354" s="104">
        <f>IF(ISNA(VLOOKUP($N354,'Data from Waybill Query'!$A:$M,13,FALSE)),0,VLOOKUP($N354,'Data from Waybill Query'!$A:$M,13,FALSE))</f>
        <v>1.8068290000000001E-2</v>
      </c>
      <c r="N354" s="104">
        <f t="shared" si="13"/>
        <v>1990020301</v>
      </c>
    </row>
    <row r="355" spans="1:14" x14ac:dyDescent="0.25">
      <c r="A355" s="104">
        <f t="shared" si="14"/>
        <v>199018</v>
      </c>
      <c r="B355" s="32">
        <f>'Data from Waybill Query'!B355</f>
        <v>1990</v>
      </c>
      <c r="C355" s="32" t="str">
        <f>IF('Data from Waybill Query'!C355="00","0",IF('Data from Waybill Query'!C355="01","1",IF('Data from Waybill Query'!C355="XX","2",'Data from Waybill Query'!C355)))</f>
        <v>2</v>
      </c>
      <c r="D355" s="33" t="str">
        <f>'Data from Waybill Query'!D355</f>
        <v>Grain</v>
      </c>
      <c r="E355" s="33" t="str">
        <f>'Data from Waybill Query'!E355</f>
        <v>L</v>
      </c>
      <c r="F355" s="33" t="str">
        <f>'Data from Waybill Query'!F355</f>
        <v>R</v>
      </c>
      <c r="G355" s="33" t="str">
        <f>'Data from Waybill Query'!G355</f>
        <v>M</v>
      </c>
      <c r="H355" s="104">
        <f>IF(ISNA(VLOOKUP($N355,'Data from Waybill Query'!$A:$M,8,FALSE)),0,VLOOKUP($N355,'Data from Waybill Query'!$A:$M,8,FALSE))</f>
        <v>165191</v>
      </c>
      <c r="I355" s="104">
        <f>IF(ISNA(VLOOKUP($N355,'Data from Waybill Query'!$A:$M,9,FALSE)),0,VLOOKUP($N355,'Data from Waybill Query'!$A:$M,9,FALSE))</f>
        <v>66681</v>
      </c>
      <c r="J355" s="104">
        <f>IF(ISNA(VLOOKUP($N355,'Data from Waybill Query'!$A:$M,10,FALSE)),0,VLOOKUP($N355,'Data from Waybill Query'!$A:$M,10,FALSE))</f>
        <v>99623</v>
      </c>
      <c r="K355" s="104">
        <f>IF(ISNA(VLOOKUP($N355,'Data from Waybill Query'!$A:$M,11,FALSE)),0,VLOOKUP($N355,'Data from Waybill Query'!$A:$M,11,FALSE))</f>
        <v>6409419</v>
      </c>
      <c r="L355" s="104">
        <f>IF(ISNA(VLOOKUP($N355,'Data from Waybill Query'!$A:$M,12,FALSE)),0,VLOOKUP($N355,'Data from Waybill Query'!$A:$M,12,FALSE))</f>
        <v>9562</v>
      </c>
      <c r="M355" s="104">
        <f>IF(ISNA(VLOOKUP($N355,'Data from Waybill Query'!$A:$M,13,FALSE)),0,VLOOKUP($N355,'Data from Waybill Query'!$A:$M,13,FALSE))</f>
        <v>1.7274879999999999E-2</v>
      </c>
      <c r="N355" s="104">
        <f t="shared" si="13"/>
        <v>1990020302</v>
      </c>
    </row>
    <row r="356" spans="1:14" x14ac:dyDescent="0.25">
      <c r="A356" s="104">
        <f t="shared" si="14"/>
        <v>199019</v>
      </c>
      <c r="B356" s="32">
        <f>'Data from Waybill Query'!B356</f>
        <v>1990</v>
      </c>
      <c r="C356" s="32" t="str">
        <f>IF('Data from Waybill Query'!C356="00","0",IF('Data from Waybill Query'!C356="01","1",IF('Data from Waybill Query'!C356="XX","2",'Data from Waybill Query'!C356)))</f>
        <v>2</v>
      </c>
      <c r="D356" s="33" t="str">
        <f>'Data from Waybill Query'!D356</f>
        <v>Grain</v>
      </c>
      <c r="E356" s="33" t="str">
        <f>'Data from Waybill Query'!E356</f>
        <v>L</v>
      </c>
      <c r="F356" s="33" t="str">
        <f>'Data from Waybill Query'!F356</f>
        <v>R</v>
      </c>
      <c r="G356" s="33" t="str">
        <f>'Data from Waybill Query'!G356</f>
        <v>U</v>
      </c>
      <c r="H356" s="104">
        <f>IF(ISNA(VLOOKUP($N356,'Data from Waybill Query'!$A:$M,8,FALSE)),0,VLOOKUP($N356,'Data from Waybill Query'!$A:$M,8,FALSE))</f>
        <v>281461</v>
      </c>
      <c r="I356" s="104">
        <f>IF(ISNA(VLOOKUP($N356,'Data from Waybill Query'!$A:$M,9,FALSE)),0,VLOOKUP($N356,'Data from Waybill Query'!$A:$M,9,FALSE))</f>
        <v>123448</v>
      </c>
      <c r="J356" s="104">
        <f>IF(ISNA(VLOOKUP($N356,'Data from Waybill Query'!$A:$M,10,FALSE)),0,VLOOKUP($N356,'Data from Waybill Query'!$A:$M,10,FALSE))</f>
        <v>204235</v>
      </c>
      <c r="K356" s="104">
        <f>IF(ISNA(VLOOKUP($N356,'Data from Waybill Query'!$A:$M,11,FALSE)),0,VLOOKUP($N356,'Data from Waybill Query'!$A:$M,11,FALSE))</f>
        <v>11817648</v>
      </c>
      <c r="L356" s="104">
        <f>IF(ISNA(VLOOKUP($N356,'Data from Waybill Query'!$A:$M,12,FALSE)),0,VLOOKUP($N356,'Data from Waybill Query'!$A:$M,12,FALSE))</f>
        <v>19592</v>
      </c>
      <c r="M356" s="104">
        <f>IF(ISNA(VLOOKUP($N356,'Data from Waybill Query'!$A:$M,13,FALSE)),0,VLOOKUP($N356,'Data from Waybill Query'!$A:$M,13,FALSE))</f>
        <v>1.436609E-2</v>
      </c>
      <c r="N356" s="104">
        <f t="shared" si="13"/>
        <v>1990020303</v>
      </c>
    </row>
    <row r="357" spans="1:14" x14ac:dyDescent="0.25">
      <c r="A357" s="104">
        <f t="shared" si="14"/>
        <v>199020</v>
      </c>
      <c r="B357" s="32">
        <f>'Data from Waybill Query'!B357</f>
        <v>1990</v>
      </c>
      <c r="C357" s="32" t="str">
        <f>IF('Data from Waybill Query'!C357="00","0",IF('Data from Waybill Query'!C357="01","1",IF('Data from Waybill Query'!C357="XX","2",'Data from Waybill Query'!C357)))</f>
        <v>2</v>
      </c>
      <c r="D357" s="33" t="str">
        <f>'Data from Waybill Query'!D357</f>
        <v>Grain</v>
      </c>
      <c r="E357" s="33" t="str">
        <f>'Data from Waybill Query'!E357</f>
        <v>L</v>
      </c>
      <c r="F357" s="33" t="str">
        <f>'Data from Waybill Query'!F357</f>
        <v>P</v>
      </c>
      <c r="G357" s="33" t="str">
        <f>'Data from Waybill Query'!G357</f>
        <v>S</v>
      </c>
      <c r="H357" s="104">
        <f>IF(ISNA(VLOOKUP($N357,'Data from Waybill Query'!$A:$M,8,FALSE)),0,VLOOKUP($N357,'Data from Waybill Query'!$A:$M,8,FALSE))</f>
        <v>48380</v>
      </c>
      <c r="I357" s="104">
        <f>IF(ISNA(VLOOKUP($N357,'Data from Waybill Query'!$A:$M,9,FALSE)),0,VLOOKUP($N357,'Data from Waybill Query'!$A:$M,9,FALSE))</f>
        <v>17816</v>
      </c>
      <c r="J357" s="104">
        <f>IF(ISNA(VLOOKUP($N357,'Data from Waybill Query'!$A:$M,10,FALSE)),0,VLOOKUP($N357,'Data from Waybill Query'!$A:$M,10,FALSE))</f>
        <v>29762</v>
      </c>
      <c r="K357" s="104">
        <f>IF(ISNA(VLOOKUP($N357,'Data from Waybill Query'!$A:$M,11,FALSE)),0,VLOOKUP($N357,'Data from Waybill Query'!$A:$M,11,FALSE))</f>
        <v>1604248</v>
      </c>
      <c r="L357" s="104">
        <f>IF(ISNA(VLOOKUP($N357,'Data from Waybill Query'!$A:$M,12,FALSE)),0,VLOOKUP($N357,'Data from Waybill Query'!$A:$M,12,FALSE))</f>
        <v>2680</v>
      </c>
      <c r="M357" s="104">
        <f>IF(ISNA(VLOOKUP($N357,'Data from Waybill Query'!$A:$M,13,FALSE)),0,VLOOKUP($N357,'Data from Waybill Query'!$A:$M,13,FALSE))</f>
        <v>1.8053739999999999E-2</v>
      </c>
      <c r="N357" s="104">
        <f t="shared" si="13"/>
        <v>1990020311</v>
      </c>
    </row>
    <row r="358" spans="1:14" x14ac:dyDescent="0.25">
      <c r="A358" s="104">
        <f t="shared" si="14"/>
        <v>199021</v>
      </c>
      <c r="B358" s="32">
        <f>'Data from Waybill Query'!B358</f>
        <v>1990</v>
      </c>
      <c r="C358" s="32" t="str">
        <f>IF('Data from Waybill Query'!C358="00","0",IF('Data from Waybill Query'!C358="01","1",IF('Data from Waybill Query'!C358="XX","2",'Data from Waybill Query'!C358)))</f>
        <v>2</v>
      </c>
      <c r="D358" s="33" t="str">
        <f>'Data from Waybill Query'!D358</f>
        <v>Grain</v>
      </c>
      <c r="E358" s="33" t="str">
        <f>'Data from Waybill Query'!E358</f>
        <v>L</v>
      </c>
      <c r="F358" s="33" t="str">
        <f>'Data from Waybill Query'!F358</f>
        <v>P</v>
      </c>
      <c r="G358" s="33" t="str">
        <f>'Data from Waybill Query'!G358</f>
        <v>M</v>
      </c>
      <c r="H358" s="104">
        <f>IF(ISNA(VLOOKUP($N358,'Data from Waybill Query'!$A:$M,8,FALSE)),0,VLOOKUP($N358,'Data from Waybill Query'!$A:$M,8,FALSE))</f>
        <v>105528</v>
      </c>
      <c r="I358" s="104">
        <f>IF(ISNA(VLOOKUP($N358,'Data from Waybill Query'!$A:$M,9,FALSE)),0,VLOOKUP($N358,'Data from Waybill Query'!$A:$M,9,FALSE))</f>
        <v>45693</v>
      </c>
      <c r="J358" s="104">
        <f>IF(ISNA(VLOOKUP($N358,'Data from Waybill Query'!$A:$M,10,FALSE)),0,VLOOKUP($N358,'Data from Waybill Query'!$A:$M,10,FALSE))</f>
        <v>69453</v>
      </c>
      <c r="K358" s="104">
        <f>IF(ISNA(VLOOKUP($N358,'Data from Waybill Query'!$A:$M,11,FALSE)),0,VLOOKUP($N358,'Data from Waybill Query'!$A:$M,11,FALSE))</f>
        <v>4355251</v>
      </c>
      <c r="L358" s="104">
        <f>IF(ISNA(VLOOKUP($N358,'Data from Waybill Query'!$A:$M,12,FALSE)),0,VLOOKUP($N358,'Data from Waybill Query'!$A:$M,12,FALSE))</f>
        <v>6607</v>
      </c>
      <c r="M358" s="104">
        <f>IF(ISNA(VLOOKUP($N358,'Data from Waybill Query'!$A:$M,13,FALSE)),0,VLOOKUP($N358,'Data from Waybill Query'!$A:$M,13,FALSE))</f>
        <v>1.5971829999999999E-2</v>
      </c>
      <c r="N358" s="104">
        <f t="shared" si="13"/>
        <v>1990020312</v>
      </c>
    </row>
    <row r="359" spans="1:14" x14ac:dyDescent="0.25">
      <c r="A359" s="104">
        <f t="shared" si="14"/>
        <v>199022</v>
      </c>
      <c r="B359" s="32">
        <f>'Data from Waybill Query'!B359</f>
        <v>1990</v>
      </c>
      <c r="C359" s="32" t="str">
        <f>IF('Data from Waybill Query'!C359="00","0",IF('Data from Waybill Query'!C359="01","1",IF('Data from Waybill Query'!C359="XX","2",'Data from Waybill Query'!C359)))</f>
        <v>2</v>
      </c>
      <c r="D359" s="33" t="str">
        <f>'Data from Waybill Query'!D359</f>
        <v>Grain</v>
      </c>
      <c r="E359" s="33" t="str">
        <f>'Data from Waybill Query'!E359</f>
        <v>L</v>
      </c>
      <c r="F359" s="33" t="str">
        <f>'Data from Waybill Query'!F359</f>
        <v>P</v>
      </c>
      <c r="G359" s="33" t="str">
        <f>'Data from Waybill Query'!G359</f>
        <v>U</v>
      </c>
      <c r="H359" s="104">
        <f>IF(ISNA(VLOOKUP($N359,'Data from Waybill Query'!$A:$M,8,FALSE)),0,VLOOKUP($N359,'Data from Waybill Query'!$A:$M,8,FALSE))</f>
        <v>205214</v>
      </c>
      <c r="I359" s="104">
        <f>IF(ISNA(VLOOKUP($N359,'Data from Waybill Query'!$A:$M,9,FALSE)),0,VLOOKUP($N359,'Data from Waybill Query'!$A:$M,9,FALSE))</f>
        <v>102537</v>
      </c>
      <c r="J359" s="104">
        <f>IF(ISNA(VLOOKUP($N359,'Data from Waybill Query'!$A:$M,10,FALSE)),0,VLOOKUP($N359,'Data from Waybill Query'!$A:$M,10,FALSE))</f>
        <v>161433</v>
      </c>
      <c r="K359" s="104">
        <f>IF(ISNA(VLOOKUP($N359,'Data from Waybill Query'!$A:$M,11,FALSE)),0,VLOOKUP($N359,'Data from Waybill Query'!$A:$M,11,FALSE))</f>
        <v>9657823</v>
      </c>
      <c r="L359" s="104">
        <f>IF(ISNA(VLOOKUP($N359,'Data from Waybill Query'!$A:$M,12,FALSE)),0,VLOOKUP($N359,'Data from Waybill Query'!$A:$M,12,FALSE))</f>
        <v>15247</v>
      </c>
      <c r="M359" s="104">
        <f>IF(ISNA(VLOOKUP($N359,'Data from Waybill Query'!$A:$M,13,FALSE)),0,VLOOKUP($N359,'Data from Waybill Query'!$A:$M,13,FALSE))</f>
        <v>1.345907E-2</v>
      </c>
      <c r="N359" s="104">
        <f t="shared" si="13"/>
        <v>1990020313</v>
      </c>
    </row>
    <row r="360" spans="1:14" x14ac:dyDescent="0.25">
      <c r="A360" s="104">
        <f t="shared" si="14"/>
        <v>199023</v>
      </c>
      <c r="B360" s="32">
        <f>'Data from Waybill Query'!B360</f>
        <v>1990</v>
      </c>
      <c r="C360" s="32" t="str">
        <f>IF('Data from Waybill Query'!C360="00","0",IF('Data from Waybill Query'!C360="01","1",IF('Data from Waybill Query'!C360="XX","2",'Data from Waybill Query'!C360)))</f>
        <v>10</v>
      </c>
      <c r="D360" s="33" t="str">
        <f>'Data from Waybill Query'!D360</f>
        <v>Metalic Ores</v>
      </c>
      <c r="E360" s="33" t="str">
        <f>'Data from Waybill Query'!E360</f>
        <v>S</v>
      </c>
      <c r="F360" s="33" t="str">
        <f>'Data from Waybill Query'!F360</f>
        <v>X</v>
      </c>
      <c r="G360" s="33" t="str">
        <f>'Data from Waybill Query'!G360</f>
        <v>X</v>
      </c>
      <c r="H360" s="104">
        <f>IF(ISNA(VLOOKUP($N360,'Data from Waybill Query'!$A:$M,8,FALSE)),0,VLOOKUP($N360,'Data from Waybill Query'!$A:$M,8,FALSE))</f>
        <v>154034</v>
      </c>
      <c r="I360" s="104">
        <f>IF(ISNA(VLOOKUP($N360,'Data from Waybill Query'!$A:$M,9,FALSE)),0,VLOOKUP($N360,'Data from Waybill Query'!$A:$M,9,FALSE))</f>
        <v>758359</v>
      </c>
      <c r="J360" s="104">
        <f>IF(ISNA(VLOOKUP($N360,'Data from Waybill Query'!$A:$M,10,FALSE)),0,VLOOKUP($N360,'Data from Waybill Query'!$A:$M,10,FALSE))</f>
        <v>37237</v>
      </c>
      <c r="K360" s="104">
        <f>IF(ISNA(VLOOKUP($N360,'Data from Waybill Query'!$A:$M,11,FALSE)),0,VLOOKUP($N360,'Data from Waybill Query'!$A:$M,11,FALSE))</f>
        <v>60239976</v>
      </c>
      <c r="L360" s="104">
        <f>IF(ISNA(VLOOKUP($N360,'Data from Waybill Query'!$A:$M,12,FALSE)),0,VLOOKUP($N360,'Data from Waybill Query'!$A:$M,12,FALSE))</f>
        <v>3121</v>
      </c>
      <c r="M360" s="104">
        <f>IF(ISNA(VLOOKUP($N360,'Data from Waybill Query'!$A:$M,13,FALSE)),0,VLOOKUP($N360,'Data from Waybill Query'!$A:$M,13,FALSE))</f>
        <v>4.935693E-2</v>
      </c>
      <c r="N360" s="104">
        <f t="shared" si="13"/>
        <v>1990100103</v>
      </c>
    </row>
    <row r="361" spans="1:14" x14ac:dyDescent="0.25">
      <c r="A361" s="104">
        <f t="shared" si="14"/>
        <v>199024</v>
      </c>
      <c r="B361" s="32">
        <f>'Data from Waybill Query'!B361</f>
        <v>1990</v>
      </c>
      <c r="C361" s="32" t="str">
        <f>IF('Data from Waybill Query'!C361="00","0",IF('Data from Waybill Query'!C361="01","1",IF('Data from Waybill Query'!C361="XX","2",'Data from Waybill Query'!C361)))</f>
        <v>10</v>
      </c>
      <c r="D361" s="33" t="str">
        <f>'Data from Waybill Query'!D361</f>
        <v>Metalic Ores</v>
      </c>
      <c r="E361" s="33" t="str">
        <f>'Data from Waybill Query'!E361</f>
        <v>M</v>
      </c>
      <c r="F361" s="33" t="str">
        <f>'Data from Waybill Query'!F361</f>
        <v>X</v>
      </c>
      <c r="G361" s="33" t="str">
        <f>'Data from Waybill Query'!G361</f>
        <v>X</v>
      </c>
      <c r="H361" s="104">
        <f>IF(ISNA(VLOOKUP($N361,'Data from Waybill Query'!$A:$M,8,FALSE)),0,VLOOKUP($N361,'Data from Waybill Query'!$A:$M,8,FALSE))</f>
        <v>103796</v>
      </c>
      <c r="I361" s="104">
        <f>IF(ISNA(VLOOKUP($N361,'Data from Waybill Query'!$A:$M,9,FALSE)),0,VLOOKUP($N361,'Data from Waybill Query'!$A:$M,9,FALSE))</f>
        <v>293604</v>
      </c>
      <c r="J361" s="104">
        <f>IF(ISNA(VLOOKUP($N361,'Data from Waybill Query'!$A:$M,10,FALSE)),0,VLOOKUP($N361,'Data from Waybill Query'!$A:$M,10,FALSE))</f>
        <v>44064</v>
      </c>
      <c r="K361" s="104">
        <f>IF(ISNA(VLOOKUP($N361,'Data from Waybill Query'!$A:$M,11,FALSE)),0,VLOOKUP($N361,'Data from Waybill Query'!$A:$M,11,FALSE))</f>
        <v>27914430</v>
      </c>
      <c r="L361" s="104">
        <f>IF(ISNA(VLOOKUP($N361,'Data from Waybill Query'!$A:$M,12,FALSE)),0,VLOOKUP($N361,'Data from Waybill Query'!$A:$M,12,FALSE))</f>
        <v>4221</v>
      </c>
      <c r="M361" s="104">
        <f>IF(ISNA(VLOOKUP($N361,'Data from Waybill Query'!$A:$M,13,FALSE)),0,VLOOKUP($N361,'Data from Waybill Query'!$A:$M,13,FALSE))</f>
        <v>2.4590049999999999E-2</v>
      </c>
      <c r="N361" s="104">
        <f t="shared" si="13"/>
        <v>1990100203</v>
      </c>
    </row>
    <row r="362" spans="1:14" x14ac:dyDescent="0.25">
      <c r="A362" s="104">
        <f t="shared" si="14"/>
        <v>199025</v>
      </c>
      <c r="B362" s="32">
        <f>'Data from Waybill Query'!B362</f>
        <v>1990</v>
      </c>
      <c r="C362" s="32" t="str">
        <f>IF('Data from Waybill Query'!C362="00","0",IF('Data from Waybill Query'!C362="01","1",IF('Data from Waybill Query'!C362="XX","2",'Data from Waybill Query'!C362)))</f>
        <v>10</v>
      </c>
      <c r="D362" s="33" t="str">
        <f>'Data from Waybill Query'!D362</f>
        <v>Metalic Ores</v>
      </c>
      <c r="E362" s="33" t="str">
        <f>'Data from Waybill Query'!E362</f>
        <v>L</v>
      </c>
      <c r="F362" s="33" t="str">
        <f>'Data from Waybill Query'!F362</f>
        <v>X</v>
      </c>
      <c r="G362" s="33" t="str">
        <f>'Data from Waybill Query'!G362</f>
        <v>X</v>
      </c>
      <c r="H362" s="104">
        <f>IF(ISNA(VLOOKUP($N362,'Data from Waybill Query'!$A:$M,8,FALSE)),0,VLOOKUP($N362,'Data from Waybill Query'!$A:$M,8,FALSE))</f>
        <v>266498</v>
      </c>
      <c r="I362" s="104">
        <f>IF(ISNA(VLOOKUP($N362,'Data from Waybill Query'!$A:$M,9,FALSE)),0,VLOOKUP($N362,'Data from Waybill Query'!$A:$M,9,FALSE))</f>
        <v>159110</v>
      </c>
      <c r="J362" s="104">
        <f>IF(ISNA(VLOOKUP($N362,'Data from Waybill Query'!$A:$M,10,FALSE)),0,VLOOKUP($N362,'Data from Waybill Query'!$A:$M,10,FALSE))</f>
        <v>118542</v>
      </c>
      <c r="K362" s="104">
        <f>IF(ISNA(VLOOKUP($N362,'Data from Waybill Query'!$A:$M,11,FALSE)),0,VLOOKUP($N362,'Data from Waybill Query'!$A:$M,11,FALSE))</f>
        <v>15206748</v>
      </c>
      <c r="L362" s="104">
        <f>IF(ISNA(VLOOKUP($N362,'Data from Waybill Query'!$A:$M,12,FALSE)),0,VLOOKUP($N362,'Data from Waybill Query'!$A:$M,12,FALSE))</f>
        <v>11369</v>
      </c>
      <c r="M362" s="104">
        <f>IF(ISNA(VLOOKUP($N362,'Data from Waybill Query'!$A:$M,13,FALSE)),0,VLOOKUP($N362,'Data from Waybill Query'!$A:$M,13,FALSE))</f>
        <v>2.3440869999999999E-2</v>
      </c>
      <c r="N362" s="104">
        <f t="shared" si="13"/>
        <v>1990100303</v>
      </c>
    </row>
    <row r="363" spans="1:14" x14ac:dyDescent="0.25">
      <c r="A363" s="104">
        <f t="shared" si="14"/>
        <v>199026</v>
      </c>
      <c r="B363" s="32">
        <f>'Data from Waybill Query'!B363</f>
        <v>1990</v>
      </c>
      <c r="C363" s="32" t="str">
        <f>IF('Data from Waybill Query'!C363="00","0",IF('Data from Waybill Query'!C363="01","1",IF('Data from Waybill Query'!C363="XX","2",'Data from Waybill Query'!C363)))</f>
        <v>11</v>
      </c>
      <c r="D363" s="33" t="str">
        <f>'Data from Waybill Query'!D363</f>
        <v>Coal</v>
      </c>
      <c r="E363" s="33" t="str">
        <f>'Data from Waybill Query'!E363</f>
        <v>S</v>
      </c>
      <c r="F363" s="33" t="str">
        <f>'Data from Waybill Query'!F363</f>
        <v>R</v>
      </c>
      <c r="G363" s="33" t="str">
        <f>'Data from Waybill Query'!G363</f>
        <v>X</v>
      </c>
      <c r="H363" s="104">
        <f>IF(ISNA(VLOOKUP($N363,'Data from Waybill Query'!$A:$M,8,FALSE)),0,VLOOKUP($N363,'Data from Waybill Query'!$A:$M,8,FALSE))</f>
        <v>2327218</v>
      </c>
      <c r="I363" s="104">
        <f>IF(ISNA(VLOOKUP($N363,'Data from Waybill Query'!$A:$M,9,FALSE)),0,VLOOKUP($N363,'Data from Waybill Query'!$A:$M,9,FALSE))</f>
        <v>2667758</v>
      </c>
      <c r="J363" s="104">
        <f>IF(ISNA(VLOOKUP($N363,'Data from Waybill Query'!$A:$M,10,FALSE)),0,VLOOKUP($N363,'Data from Waybill Query'!$A:$M,10,FALSE))</f>
        <v>748949</v>
      </c>
      <c r="K363" s="104">
        <f>IF(ISNA(VLOOKUP($N363,'Data from Waybill Query'!$A:$M,11,FALSE)),0,VLOOKUP($N363,'Data from Waybill Query'!$A:$M,11,FALSE))</f>
        <v>253598391</v>
      </c>
      <c r="L363" s="104">
        <f>IF(ISNA(VLOOKUP($N363,'Data from Waybill Query'!$A:$M,12,FALSE)),0,VLOOKUP($N363,'Data from Waybill Query'!$A:$M,12,FALSE))</f>
        <v>71333</v>
      </c>
      <c r="M363" s="104">
        <f>IF(ISNA(VLOOKUP($N363,'Data from Waybill Query'!$A:$M,13,FALSE)),0,VLOOKUP($N363,'Data from Waybill Query'!$A:$M,13,FALSE))</f>
        <v>3.2624500000000001E-2</v>
      </c>
      <c r="N363" s="104">
        <f t="shared" si="13"/>
        <v>1990110103</v>
      </c>
    </row>
    <row r="364" spans="1:14" x14ac:dyDescent="0.25">
      <c r="A364" s="104">
        <f t="shared" si="14"/>
        <v>199027</v>
      </c>
      <c r="B364" s="32">
        <f>'Data from Waybill Query'!B364</f>
        <v>1990</v>
      </c>
      <c r="C364" s="32" t="str">
        <f>IF('Data from Waybill Query'!C364="00","0",IF('Data from Waybill Query'!C364="01","1",IF('Data from Waybill Query'!C364="XX","2",'Data from Waybill Query'!C364)))</f>
        <v>11</v>
      </c>
      <c r="D364" s="33" t="str">
        <f>'Data from Waybill Query'!D364</f>
        <v>Coal</v>
      </c>
      <c r="E364" s="33" t="str">
        <f>'Data from Waybill Query'!E364</f>
        <v>S</v>
      </c>
      <c r="F364" s="33" t="str">
        <f>'Data from Waybill Query'!F364</f>
        <v>P</v>
      </c>
      <c r="G364" s="33" t="str">
        <f>'Data from Waybill Query'!G364</f>
        <v>X</v>
      </c>
      <c r="H364" s="104">
        <f>IF(ISNA(VLOOKUP($N364,'Data from Waybill Query'!$A:$M,8,FALSE)),0,VLOOKUP($N364,'Data from Waybill Query'!$A:$M,8,FALSE))</f>
        <v>675330</v>
      </c>
      <c r="I364" s="104">
        <f>IF(ISNA(VLOOKUP($N364,'Data from Waybill Query'!$A:$M,9,FALSE)),0,VLOOKUP($N364,'Data from Waybill Query'!$A:$M,9,FALSE))</f>
        <v>1386388</v>
      </c>
      <c r="J364" s="104">
        <f>IF(ISNA(VLOOKUP($N364,'Data from Waybill Query'!$A:$M,10,FALSE)),0,VLOOKUP($N364,'Data from Waybill Query'!$A:$M,10,FALSE))</f>
        <v>267934</v>
      </c>
      <c r="K364" s="104">
        <f>IF(ISNA(VLOOKUP($N364,'Data from Waybill Query'!$A:$M,11,FALSE)),0,VLOOKUP($N364,'Data from Waybill Query'!$A:$M,11,FALSE))</f>
        <v>138035618</v>
      </c>
      <c r="L364" s="104">
        <f>IF(ISNA(VLOOKUP($N364,'Data from Waybill Query'!$A:$M,12,FALSE)),0,VLOOKUP($N364,'Data from Waybill Query'!$A:$M,12,FALSE))</f>
        <v>26759</v>
      </c>
      <c r="M364" s="104">
        <f>IF(ISNA(VLOOKUP($N364,'Data from Waybill Query'!$A:$M,13,FALSE)),0,VLOOKUP($N364,'Data from Waybill Query'!$A:$M,13,FALSE))</f>
        <v>2.5237220000000001E-2</v>
      </c>
      <c r="N364" s="104">
        <f t="shared" si="13"/>
        <v>1990110113</v>
      </c>
    </row>
    <row r="365" spans="1:14" x14ac:dyDescent="0.25">
      <c r="A365" s="104">
        <f t="shared" si="14"/>
        <v>199028</v>
      </c>
      <c r="B365" s="32">
        <f>'Data from Waybill Query'!B365</f>
        <v>1990</v>
      </c>
      <c r="C365" s="32" t="str">
        <f>IF('Data from Waybill Query'!C365="00","0",IF('Data from Waybill Query'!C365="01","1",IF('Data from Waybill Query'!C365="XX","2",'Data from Waybill Query'!C365)))</f>
        <v>11</v>
      </c>
      <c r="D365" s="33" t="str">
        <f>'Data from Waybill Query'!D365</f>
        <v>Coal</v>
      </c>
      <c r="E365" s="33" t="str">
        <f>'Data from Waybill Query'!E365</f>
        <v>M</v>
      </c>
      <c r="F365" s="33" t="str">
        <f>'Data from Waybill Query'!F365</f>
        <v>R</v>
      </c>
      <c r="G365" s="33" t="str">
        <f>'Data from Waybill Query'!G365</f>
        <v>X</v>
      </c>
      <c r="H365" s="104">
        <f>IF(ISNA(VLOOKUP($N365,'Data from Waybill Query'!$A:$M,8,FALSE)),0,VLOOKUP($N365,'Data from Waybill Query'!$A:$M,8,FALSE))</f>
        <v>1030810</v>
      </c>
      <c r="I365" s="104">
        <f>IF(ISNA(VLOOKUP($N365,'Data from Waybill Query'!$A:$M,9,FALSE)),0,VLOOKUP($N365,'Data from Waybill Query'!$A:$M,9,FALSE))</f>
        <v>720956</v>
      </c>
      <c r="J365" s="104">
        <f>IF(ISNA(VLOOKUP($N365,'Data from Waybill Query'!$A:$M,10,FALSE)),0,VLOOKUP($N365,'Data from Waybill Query'!$A:$M,10,FALSE))</f>
        <v>481353</v>
      </c>
      <c r="K365" s="104">
        <f>IF(ISNA(VLOOKUP($N365,'Data from Waybill Query'!$A:$M,11,FALSE)),0,VLOOKUP($N365,'Data from Waybill Query'!$A:$M,11,FALSE))</f>
        <v>69853050</v>
      </c>
      <c r="L365" s="104">
        <f>IF(ISNA(VLOOKUP($N365,'Data from Waybill Query'!$A:$M,12,FALSE)),0,VLOOKUP($N365,'Data from Waybill Query'!$A:$M,12,FALSE))</f>
        <v>46793</v>
      </c>
      <c r="M365" s="104">
        <f>IF(ISNA(VLOOKUP($N365,'Data from Waybill Query'!$A:$M,13,FALSE)),0,VLOOKUP($N365,'Data from Waybill Query'!$A:$M,13,FALSE))</f>
        <v>2.2029360000000001E-2</v>
      </c>
      <c r="N365" s="104">
        <f t="shared" si="13"/>
        <v>1990110203</v>
      </c>
    </row>
    <row r="366" spans="1:14" x14ac:dyDescent="0.25">
      <c r="A366" s="104">
        <f t="shared" si="14"/>
        <v>199029</v>
      </c>
      <c r="B366" s="32">
        <f>'Data from Waybill Query'!B366</f>
        <v>1990</v>
      </c>
      <c r="C366" s="32" t="str">
        <f>IF('Data from Waybill Query'!C366="00","0",IF('Data from Waybill Query'!C366="01","1",IF('Data from Waybill Query'!C366="XX","2",'Data from Waybill Query'!C366)))</f>
        <v>11</v>
      </c>
      <c r="D366" s="33" t="str">
        <f>'Data from Waybill Query'!D366</f>
        <v>Coal</v>
      </c>
      <c r="E366" s="33" t="str">
        <f>'Data from Waybill Query'!E366</f>
        <v>M</v>
      </c>
      <c r="F366" s="33" t="str">
        <f>'Data from Waybill Query'!F366</f>
        <v>P</v>
      </c>
      <c r="G366" s="33" t="str">
        <f>'Data from Waybill Query'!G366</f>
        <v>X</v>
      </c>
      <c r="H366" s="104">
        <f>IF(ISNA(VLOOKUP($N366,'Data from Waybill Query'!$A:$M,8,FALSE)),0,VLOOKUP($N366,'Data from Waybill Query'!$A:$M,8,FALSE))</f>
        <v>884578</v>
      </c>
      <c r="I366" s="104">
        <f>IF(ISNA(VLOOKUP($N366,'Data from Waybill Query'!$A:$M,9,FALSE)),0,VLOOKUP($N366,'Data from Waybill Query'!$A:$M,9,FALSE))</f>
        <v>689766</v>
      </c>
      <c r="J366" s="104">
        <f>IF(ISNA(VLOOKUP($N366,'Data from Waybill Query'!$A:$M,10,FALSE)),0,VLOOKUP($N366,'Data from Waybill Query'!$A:$M,10,FALSE))</f>
        <v>520237</v>
      </c>
      <c r="K366" s="104">
        <f>IF(ISNA(VLOOKUP($N366,'Data from Waybill Query'!$A:$M,11,FALSE)),0,VLOOKUP($N366,'Data from Waybill Query'!$A:$M,11,FALSE))</f>
        <v>69334062</v>
      </c>
      <c r="L366" s="104">
        <f>IF(ISNA(VLOOKUP($N366,'Data from Waybill Query'!$A:$M,12,FALSE)),0,VLOOKUP($N366,'Data from Waybill Query'!$A:$M,12,FALSE))</f>
        <v>52367</v>
      </c>
      <c r="M366" s="104">
        <f>IF(ISNA(VLOOKUP($N366,'Data from Waybill Query'!$A:$M,13,FALSE)),0,VLOOKUP($N366,'Data from Waybill Query'!$A:$M,13,FALSE))</f>
        <v>1.689183E-2</v>
      </c>
      <c r="N366" s="104">
        <f t="shared" si="13"/>
        <v>1990110213</v>
      </c>
    </row>
    <row r="367" spans="1:14" x14ac:dyDescent="0.25">
      <c r="A367" s="104">
        <f t="shared" si="14"/>
        <v>199030</v>
      </c>
      <c r="B367" s="32">
        <f>'Data from Waybill Query'!B367</f>
        <v>1990</v>
      </c>
      <c r="C367" s="32" t="str">
        <f>IF('Data from Waybill Query'!C367="00","0",IF('Data from Waybill Query'!C367="01","1",IF('Data from Waybill Query'!C367="XX","2",'Data from Waybill Query'!C367)))</f>
        <v>11</v>
      </c>
      <c r="D367" s="33" t="str">
        <f>'Data from Waybill Query'!D367</f>
        <v>Coal</v>
      </c>
      <c r="E367" s="33" t="str">
        <f>'Data from Waybill Query'!E367</f>
        <v>L</v>
      </c>
      <c r="F367" s="33" t="str">
        <f>'Data from Waybill Query'!F367</f>
        <v>R</v>
      </c>
      <c r="G367" s="33" t="str">
        <f>'Data from Waybill Query'!G367</f>
        <v>X</v>
      </c>
      <c r="H367" s="104">
        <f>IF(ISNA(VLOOKUP($N367,'Data from Waybill Query'!$A:$M,8,FALSE)),0,VLOOKUP($N367,'Data from Waybill Query'!$A:$M,8,FALSE))</f>
        <v>514855</v>
      </c>
      <c r="I367" s="104">
        <f>IF(ISNA(VLOOKUP($N367,'Data from Waybill Query'!$A:$M,9,FALSE)),0,VLOOKUP($N367,'Data from Waybill Query'!$A:$M,9,FALSE))</f>
        <v>282504</v>
      </c>
      <c r="J367" s="104">
        <f>IF(ISNA(VLOOKUP($N367,'Data from Waybill Query'!$A:$M,10,FALSE)),0,VLOOKUP($N367,'Data from Waybill Query'!$A:$M,10,FALSE))</f>
        <v>334227</v>
      </c>
      <c r="K367" s="104">
        <f>IF(ISNA(VLOOKUP($N367,'Data from Waybill Query'!$A:$M,11,FALSE)),0,VLOOKUP($N367,'Data from Waybill Query'!$A:$M,11,FALSE))</f>
        <v>28230027</v>
      </c>
      <c r="L367" s="104">
        <f>IF(ISNA(VLOOKUP($N367,'Data from Waybill Query'!$A:$M,12,FALSE)),0,VLOOKUP($N367,'Data from Waybill Query'!$A:$M,12,FALSE))</f>
        <v>33379</v>
      </c>
      <c r="M367" s="104">
        <f>IF(ISNA(VLOOKUP($N367,'Data from Waybill Query'!$A:$M,13,FALSE)),0,VLOOKUP($N367,'Data from Waybill Query'!$A:$M,13,FALSE))</f>
        <v>1.542436E-2</v>
      </c>
      <c r="N367" s="104">
        <f t="shared" si="13"/>
        <v>1990110303</v>
      </c>
    </row>
    <row r="368" spans="1:14" x14ac:dyDescent="0.25">
      <c r="A368" s="104">
        <f t="shared" si="14"/>
        <v>199031</v>
      </c>
      <c r="B368" s="32">
        <f>'Data from Waybill Query'!B368</f>
        <v>1990</v>
      </c>
      <c r="C368" s="32" t="str">
        <f>IF('Data from Waybill Query'!C368="00","0",IF('Data from Waybill Query'!C368="01","1",IF('Data from Waybill Query'!C368="XX","2",'Data from Waybill Query'!C368)))</f>
        <v>11</v>
      </c>
      <c r="D368" s="33" t="str">
        <f>'Data from Waybill Query'!D368</f>
        <v>Coal</v>
      </c>
      <c r="E368" s="33" t="str">
        <f>'Data from Waybill Query'!E368</f>
        <v>L</v>
      </c>
      <c r="F368" s="33" t="str">
        <f>'Data from Waybill Query'!F368</f>
        <v>P</v>
      </c>
      <c r="G368" s="33" t="str">
        <f>'Data from Waybill Query'!G368</f>
        <v>X</v>
      </c>
      <c r="H368" s="104">
        <f>IF(ISNA(VLOOKUP($N368,'Data from Waybill Query'!$A:$M,8,FALSE)),0,VLOOKUP($N368,'Data from Waybill Query'!$A:$M,8,FALSE))</f>
        <v>1151939</v>
      </c>
      <c r="I368" s="104">
        <f>IF(ISNA(VLOOKUP($N368,'Data from Waybill Query'!$A:$M,9,FALSE)),0,VLOOKUP($N368,'Data from Waybill Query'!$A:$M,9,FALSE))</f>
        <v>733556</v>
      </c>
      <c r="J368" s="104">
        <f>IF(ISNA(VLOOKUP($N368,'Data from Waybill Query'!$A:$M,10,FALSE)),0,VLOOKUP($N368,'Data from Waybill Query'!$A:$M,10,FALSE))</f>
        <v>890776</v>
      </c>
      <c r="K368" s="104">
        <f>IF(ISNA(VLOOKUP($N368,'Data from Waybill Query'!$A:$M,11,FALSE)),0,VLOOKUP($N368,'Data from Waybill Query'!$A:$M,11,FALSE))</f>
        <v>75614644</v>
      </c>
      <c r="L368" s="104">
        <f>IF(ISNA(VLOOKUP($N368,'Data from Waybill Query'!$A:$M,12,FALSE)),0,VLOOKUP($N368,'Data from Waybill Query'!$A:$M,12,FALSE))</f>
        <v>91695</v>
      </c>
      <c r="M368" s="104">
        <f>IF(ISNA(VLOOKUP($N368,'Data from Waybill Query'!$A:$M,13,FALSE)),0,VLOOKUP($N368,'Data from Waybill Query'!$A:$M,13,FALSE))</f>
        <v>1.2562719999999999E-2</v>
      </c>
      <c r="N368" s="104">
        <f t="shared" si="13"/>
        <v>1990110313</v>
      </c>
    </row>
    <row r="369" spans="1:14" x14ac:dyDescent="0.25">
      <c r="A369" s="104">
        <f t="shared" si="14"/>
        <v>199032</v>
      </c>
      <c r="B369" s="32">
        <f>'Data from Waybill Query'!B369</f>
        <v>1990</v>
      </c>
      <c r="C369" s="32" t="str">
        <f>IF('Data from Waybill Query'!C369="00","0",IF('Data from Waybill Query'!C369="01","1",IF('Data from Waybill Query'!C369="XX","2",'Data from Waybill Query'!C369)))</f>
        <v>11</v>
      </c>
      <c r="D369" s="33" t="str">
        <f>'Data from Waybill Query'!D369</f>
        <v>Coal</v>
      </c>
      <c r="E369" s="33" t="str">
        <f>'Data from Waybill Query'!E369</f>
        <v>VL</v>
      </c>
      <c r="F369" s="33" t="str">
        <f>'Data from Waybill Query'!F369</f>
        <v>R</v>
      </c>
      <c r="G369" s="33" t="str">
        <f>'Data from Waybill Query'!G369</f>
        <v>X</v>
      </c>
      <c r="H369" s="104">
        <f>IF(ISNA(VLOOKUP($N369,'Data from Waybill Query'!$A:$M,8,FALSE)),0,VLOOKUP($N369,'Data from Waybill Query'!$A:$M,8,FALSE))</f>
        <v>64262</v>
      </c>
      <c r="I369" s="104">
        <f>IF(ISNA(VLOOKUP($N369,'Data from Waybill Query'!$A:$M,9,FALSE)),0,VLOOKUP($N369,'Data from Waybill Query'!$A:$M,9,FALSE))</f>
        <v>26387</v>
      </c>
      <c r="J369" s="104">
        <f>IF(ISNA(VLOOKUP($N369,'Data from Waybill Query'!$A:$M,10,FALSE)),0,VLOOKUP($N369,'Data from Waybill Query'!$A:$M,10,FALSE))</f>
        <v>43419</v>
      </c>
      <c r="K369" s="104">
        <f>IF(ISNA(VLOOKUP($N369,'Data from Waybill Query'!$A:$M,11,FALSE)),0,VLOOKUP($N369,'Data from Waybill Query'!$A:$M,11,FALSE))</f>
        <v>2612968</v>
      </c>
      <c r="L369" s="104">
        <f>IF(ISNA(VLOOKUP($N369,'Data from Waybill Query'!$A:$M,12,FALSE)),0,VLOOKUP($N369,'Data from Waybill Query'!$A:$M,12,FALSE))</f>
        <v>4279</v>
      </c>
      <c r="M369" s="104">
        <f>IF(ISNA(VLOOKUP($N369,'Data from Waybill Query'!$A:$M,13,FALSE)),0,VLOOKUP($N369,'Data from Waybill Query'!$A:$M,13,FALSE))</f>
        <v>1.501654E-2</v>
      </c>
      <c r="N369" s="104">
        <f t="shared" si="13"/>
        <v>1990110403</v>
      </c>
    </row>
    <row r="370" spans="1:14" x14ac:dyDescent="0.25">
      <c r="A370" s="104">
        <f t="shared" si="14"/>
        <v>199033</v>
      </c>
      <c r="B370" s="32">
        <f>'Data from Waybill Query'!B370</f>
        <v>1990</v>
      </c>
      <c r="C370" s="32" t="str">
        <f>IF('Data from Waybill Query'!C370="00","0",IF('Data from Waybill Query'!C370="01","1",IF('Data from Waybill Query'!C370="XX","2",'Data from Waybill Query'!C370)))</f>
        <v>11</v>
      </c>
      <c r="D370" s="33" t="str">
        <f>'Data from Waybill Query'!D370</f>
        <v>Coal</v>
      </c>
      <c r="E370" s="33" t="str">
        <f>'Data from Waybill Query'!E370</f>
        <v>VL</v>
      </c>
      <c r="F370" s="33" t="str">
        <f>'Data from Waybill Query'!F370</f>
        <v>P</v>
      </c>
      <c r="G370" s="33" t="str">
        <f>'Data from Waybill Query'!G370</f>
        <v>X</v>
      </c>
      <c r="H370" s="104">
        <f>IF(ISNA(VLOOKUP($N370,'Data from Waybill Query'!$A:$M,8,FALSE)),0,VLOOKUP($N370,'Data from Waybill Query'!$A:$M,8,FALSE))</f>
        <v>333811</v>
      </c>
      <c r="I370" s="104">
        <f>IF(ISNA(VLOOKUP($N370,'Data from Waybill Query'!$A:$M,9,FALSE)),0,VLOOKUP($N370,'Data from Waybill Query'!$A:$M,9,FALSE))</f>
        <v>160561</v>
      </c>
      <c r="J370" s="104">
        <f>IF(ISNA(VLOOKUP($N370,'Data from Waybill Query'!$A:$M,10,FALSE)),0,VLOOKUP($N370,'Data from Waybill Query'!$A:$M,10,FALSE))</f>
        <v>252360</v>
      </c>
      <c r="K370" s="104">
        <f>IF(ISNA(VLOOKUP($N370,'Data from Waybill Query'!$A:$M,11,FALSE)),0,VLOOKUP($N370,'Data from Waybill Query'!$A:$M,11,FALSE))</f>
        <v>16557238</v>
      </c>
      <c r="L370" s="104">
        <f>IF(ISNA(VLOOKUP($N370,'Data from Waybill Query'!$A:$M,12,FALSE)),0,VLOOKUP($N370,'Data from Waybill Query'!$A:$M,12,FALSE))</f>
        <v>26022</v>
      </c>
      <c r="M370" s="104">
        <f>IF(ISNA(VLOOKUP($N370,'Data from Waybill Query'!$A:$M,13,FALSE)),0,VLOOKUP($N370,'Data from Waybill Query'!$A:$M,13,FALSE))</f>
        <v>1.2827959999999999E-2</v>
      </c>
      <c r="N370" s="104">
        <f t="shared" si="13"/>
        <v>1990110413</v>
      </c>
    </row>
    <row r="371" spans="1:14" x14ac:dyDescent="0.25">
      <c r="A371" s="104">
        <f t="shared" si="14"/>
        <v>199034</v>
      </c>
      <c r="B371" s="32">
        <f>'Data from Waybill Query'!B371</f>
        <v>1990</v>
      </c>
      <c r="C371" s="32" t="str">
        <f>IF('Data from Waybill Query'!C371="00","0",IF('Data from Waybill Query'!C371="01","1",IF('Data from Waybill Query'!C371="XX","2",'Data from Waybill Query'!C371)))</f>
        <v>14</v>
      </c>
      <c r="D371" s="33" t="str">
        <f>'Data from Waybill Query'!D371</f>
        <v>Non-Metallic Minerals</v>
      </c>
      <c r="E371" s="33" t="str">
        <f>'Data from Waybill Query'!E371</f>
        <v>S</v>
      </c>
      <c r="F371" s="33" t="str">
        <f>'Data from Waybill Query'!F371</f>
        <v>X</v>
      </c>
      <c r="G371" s="33" t="str">
        <f>'Data from Waybill Query'!G371</f>
        <v>X</v>
      </c>
      <c r="H371" s="104">
        <f>IF(ISNA(VLOOKUP($N371,'Data from Waybill Query'!$A:$M,8,FALSE)),0,VLOOKUP($N371,'Data from Waybill Query'!$A:$M,8,FALSE))</f>
        <v>179806</v>
      </c>
      <c r="I371" s="104">
        <f>IF(ISNA(VLOOKUP($N371,'Data from Waybill Query'!$A:$M,9,FALSE)),0,VLOOKUP($N371,'Data from Waybill Query'!$A:$M,9,FALSE))</f>
        <v>668789</v>
      </c>
      <c r="J371" s="104">
        <f>IF(ISNA(VLOOKUP($N371,'Data from Waybill Query'!$A:$M,10,FALSE)),0,VLOOKUP($N371,'Data from Waybill Query'!$A:$M,10,FALSE))</f>
        <v>30596</v>
      </c>
      <c r="K371" s="104">
        <f>IF(ISNA(VLOOKUP($N371,'Data from Waybill Query'!$A:$M,11,FALSE)),0,VLOOKUP($N371,'Data from Waybill Query'!$A:$M,11,FALSE))</f>
        <v>61505268</v>
      </c>
      <c r="L371" s="104">
        <f>IF(ISNA(VLOOKUP($N371,'Data from Waybill Query'!$A:$M,12,FALSE)),0,VLOOKUP($N371,'Data from Waybill Query'!$A:$M,12,FALSE))</f>
        <v>2841</v>
      </c>
      <c r="M371" s="104">
        <f>IF(ISNA(VLOOKUP($N371,'Data from Waybill Query'!$A:$M,13,FALSE)),0,VLOOKUP($N371,'Data from Waybill Query'!$A:$M,13,FALSE))</f>
        <v>6.3285610000000006E-2</v>
      </c>
      <c r="N371" s="104">
        <f t="shared" si="13"/>
        <v>1990140103</v>
      </c>
    </row>
    <row r="372" spans="1:14" x14ac:dyDescent="0.25">
      <c r="A372" s="104">
        <f t="shared" si="14"/>
        <v>199035</v>
      </c>
      <c r="B372" s="32">
        <f>'Data from Waybill Query'!B372</f>
        <v>1990</v>
      </c>
      <c r="C372" s="32" t="str">
        <f>IF('Data from Waybill Query'!C372="00","0",IF('Data from Waybill Query'!C372="01","1",IF('Data from Waybill Query'!C372="XX","2",'Data from Waybill Query'!C372)))</f>
        <v>14</v>
      </c>
      <c r="D372" s="33" t="str">
        <f>'Data from Waybill Query'!D372</f>
        <v>Non-Metallic Minerals</v>
      </c>
      <c r="E372" s="33" t="str">
        <f>'Data from Waybill Query'!E372</f>
        <v>M</v>
      </c>
      <c r="F372" s="33" t="str">
        <f>'Data from Waybill Query'!F372</f>
        <v>X</v>
      </c>
      <c r="G372" s="33" t="str">
        <f>'Data from Waybill Query'!G372</f>
        <v>X</v>
      </c>
      <c r="H372" s="104">
        <f>IF(ISNA(VLOOKUP($N372,'Data from Waybill Query'!$A:$M,8,FALSE)),0,VLOOKUP($N372,'Data from Waybill Query'!$A:$M,8,FALSE))</f>
        <v>172114</v>
      </c>
      <c r="I372" s="104">
        <f>IF(ISNA(VLOOKUP($N372,'Data from Waybill Query'!$A:$M,9,FALSE)),0,VLOOKUP($N372,'Data from Waybill Query'!$A:$M,9,FALSE))</f>
        <v>326131</v>
      </c>
      <c r="J372" s="104">
        <f>IF(ISNA(VLOOKUP($N372,'Data from Waybill Query'!$A:$M,10,FALSE)),0,VLOOKUP($N372,'Data from Waybill Query'!$A:$M,10,FALSE))</f>
        <v>57378</v>
      </c>
      <c r="K372" s="104">
        <f>IF(ISNA(VLOOKUP($N372,'Data from Waybill Query'!$A:$M,11,FALSE)),0,VLOOKUP($N372,'Data from Waybill Query'!$A:$M,11,FALSE))</f>
        <v>30954526</v>
      </c>
      <c r="L372" s="104">
        <f>IF(ISNA(VLOOKUP($N372,'Data from Waybill Query'!$A:$M,12,FALSE)),0,VLOOKUP($N372,'Data from Waybill Query'!$A:$M,12,FALSE))</f>
        <v>5451</v>
      </c>
      <c r="M372" s="104">
        <f>IF(ISNA(VLOOKUP($N372,'Data from Waybill Query'!$A:$M,13,FALSE)),0,VLOOKUP($N372,'Data from Waybill Query'!$A:$M,13,FALSE))</f>
        <v>3.1573919999999998E-2</v>
      </c>
      <c r="N372" s="104">
        <f t="shared" si="13"/>
        <v>1990140203</v>
      </c>
    </row>
    <row r="373" spans="1:14" x14ac:dyDescent="0.25">
      <c r="A373" s="104">
        <f t="shared" si="14"/>
        <v>199036</v>
      </c>
      <c r="B373" s="32">
        <f>'Data from Waybill Query'!B373</f>
        <v>1990</v>
      </c>
      <c r="C373" s="32" t="str">
        <f>IF('Data from Waybill Query'!C373="00","0",IF('Data from Waybill Query'!C373="01","1",IF('Data from Waybill Query'!C373="XX","2",'Data from Waybill Query'!C373)))</f>
        <v>14</v>
      </c>
      <c r="D373" s="33" t="str">
        <f>'Data from Waybill Query'!D373</f>
        <v>Non-Metallic Minerals</v>
      </c>
      <c r="E373" s="33" t="str">
        <f>'Data from Waybill Query'!E373</f>
        <v>L</v>
      </c>
      <c r="F373" s="33" t="str">
        <f>'Data from Waybill Query'!F373</f>
        <v>X</v>
      </c>
      <c r="G373" s="33" t="str">
        <f>'Data from Waybill Query'!G373</f>
        <v>X</v>
      </c>
      <c r="H373" s="104">
        <f>IF(ISNA(VLOOKUP($N373,'Data from Waybill Query'!$A:$M,8,FALSE)),0,VLOOKUP($N373,'Data from Waybill Query'!$A:$M,8,FALSE))</f>
        <v>560299</v>
      </c>
      <c r="I373" s="104">
        <f>IF(ISNA(VLOOKUP($N373,'Data from Waybill Query'!$A:$M,9,FALSE)),0,VLOOKUP($N373,'Data from Waybill Query'!$A:$M,9,FALSE))</f>
        <v>349248</v>
      </c>
      <c r="J373" s="104">
        <f>IF(ISNA(VLOOKUP($N373,'Data from Waybill Query'!$A:$M,10,FALSE)),0,VLOOKUP($N373,'Data from Waybill Query'!$A:$M,10,FALSE))</f>
        <v>265776</v>
      </c>
      <c r="K373" s="104">
        <f>IF(ISNA(VLOOKUP($N373,'Data from Waybill Query'!$A:$M,11,FALSE)),0,VLOOKUP($N373,'Data from Waybill Query'!$A:$M,11,FALSE))</f>
        <v>32714010</v>
      </c>
      <c r="L373" s="104">
        <f>IF(ISNA(VLOOKUP($N373,'Data from Waybill Query'!$A:$M,12,FALSE)),0,VLOOKUP($N373,'Data from Waybill Query'!$A:$M,12,FALSE))</f>
        <v>24474</v>
      </c>
      <c r="M373" s="104">
        <f>IF(ISNA(VLOOKUP($N373,'Data from Waybill Query'!$A:$M,13,FALSE)),0,VLOOKUP($N373,'Data from Waybill Query'!$A:$M,13,FALSE))</f>
        <v>2.289327E-2</v>
      </c>
      <c r="N373" s="104">
        <f t="shared" si="13"/>
        <v>1990140303</v>
      </c>
    </row>
    <row r="374" spans="1:14" x14ac:dyDescent="0.25">
      <c r="A374" s="104">
        <f t="shared" si="14"/>
        <v>199037</v>
      </c>
      <c r="B374" s="32">
        <f>'Data from Waybill Query'!B374</f>
        <v>1990</v>
      </c>
      <c r="C374" s="32" t="str">
        <f>IF('Data from Waybill Query'!C374="00","0",IF('Data from Waybill Query'!C374="01","1",IF('Data from Waybill Query'!C374="XX","2",'Data from Waybill Query'!C374)))</f>
        <v>20</v>
      </c>
      <c r="D374" s="33" t="str">
        <f>'Data from Waybill Query'!D374</f>
        <v>Food and Kindred</v>
      </c>
      <c r="E374" s="33" t="str">
        <f>'Data from Waybill Query'!E374</f>
        <v>S</v>
      </c>
      <c r="F374" s="33" t="str">
        <f>'Data from Waybill Query'!F374</f>
        <v>X</v>
      </c>
      <c r="G374" s="33" t="str">
        <f>'Data from Waybill Query'!G374</f>
        <v>X</v>
      </c>
      <c r="H374" s="104">
        <f>IF(ISNA(VLOOKUP($N374,'Data from Waybill Query'!$A:$M,8,FALSE)),0,VLOOKUP($N374,'Data from Waybill Query'!$A:$M,8,FALSE))</f>
        <v>355772</v>
      </c>
      <c r="I374" s="104">
        <f>IF(ISNA(VLOOKUP($N374,'Data from Waybill Query'!$A:$M,9,FALSE)),0,VLOOKUP($N374,'Data from Waybill Query'!$A:$M,9,FALSE))</f>
        <v>464671</v>
      </c>
      <c r="J374" s="104">
        <f>IF(ISNA(VLOOKUP($N374,'Data from Waybill Query'!$A:$M,10,FALSE)),0,VLOOKUP($N374,'Data from Waybill Query'!$A:$M,10,FALSE))</f>
        <v>118288</v>
      </c>
      <c r="K374" s="104">
        <f>IF(ISNA(VLOOKUP($N374,'Data from Waybill Query'!$A:$M,11,FALSE)),0,VLOOKUP($N374,'Data from Waybill Query'!$A:$M,11,FALSE))</f>
        <v>34029826</v>
      </c>
      <c r="L374" s="104">
        <f>IF(ISNA(VLOOKUP($N374,'Data from Waybill Query'!$A:$M,12,FALSE)),0,VLOOKUP($N374,'Data from Waybill Query'!$A:$M,12,FALSE))</f>
        <v>8664</v>
      </c>
      <c r="M374" s="104">
        <f>IF(ISNA(VLOOKUP($N374,'Data from Waybill Query'!$A:$M,13,FALSE)),0,VLOOKUP($N374,'Data from Waybill Query'!$A:$M,13,FALSE))</f>
        <v>4.106402E-2</v>
      </c>
      <c r="N374" s="104">
        <f t="shared" si="13"/>
        <v>1990200103</v>
      </c>
    </row>
    <row r="375" spans="1:14" x14ac:dyDescent="0.25">
      <c r="A375" s="104">
        <f t="shared" si="14"/>
        <v>199038</v>
      </c>
      <c r="B375" s="32">
        <f>'Data from Waybill Query'!B375</f>
        <v>1990</v>
      </c>
      <c r="C375" s="32" t="str">
        <f>IF('Data from Waybill Query'!C375="00","0",IF('Data from Waybill Query'!C375="01","1",IF('Data from Waybill Query'!C375="XX","2",'Data from Waybill Query'!C375)))</f>
        <v>20</v>
      </c>
      <c r="D375" s="33" t="str">
        <f>'Data from Waybill Query'!D375</f>
        <v>Food and Kindred</v>
      </c>
      <c r="E375" s="33" t="str">
        <f>'Data from Waybill Query'!E375</f>
        <v>M</v>
      </c>
      <c r="F375" s="33" t="str">
        <f>'Data from Waybill Query'!F375</f>
        <v>X</v>
      </c>
      <c r="G375" s="33" t="str">
        <f>'Data from Waybill Query'!G375</f>
        <v>X</v>
      </c>
      <c r="H375" s="104">
        <f>IF(ISNA(VLOOKUP($N375,'Data from Waybill Query'!$A:$M,8,FALSE)),0,VLOOKUP($N375,'Data from Waybill Query'!$A:$M,8,FALSE))</f>
        <v>469054</v>
      </c>
      <c r="I375" s="104">
        <f>IF(ISNA(VLOOKUP($N375,'Data from Waybill Query'!$A:$M,9,FALSE)),0,VLOOKUP($N375,'Data from Waybill Query'!$A:$M,9,FALSE))</f>
        <v>290743</v>
      </c>
      <c r="J375" s="104">
        <f>IF(ISNA(VLOOKUP($N375,'Data from Waybill Query'!$A:$M,10,FALSE)),0,VLOOKUP($N375,'Data from Waybill Query'!$A:$M,10,FALSE))</f>
        <v>214081</v>
      </c>
      <c r="K375" s="104">
        <f>IF(ISNA(VLOOKUP($N375,'Data from Waybill Query'!$A:$M,11,FALSE)),0,VLOOKUP($N375,'Data from Waybill Query'!$A:$M,11,FALSE))</f>
        <v>22195223</v>
      </c>
      <c r="L375" s="104">
        <f>IF(ISNA(VLOOKUP($N375,'Data from Waybill Query'!$A:$M,12,FALSE)),0,VLOOKUP($N375,'Data from Waybill Query'!$A:$M,12,FALSE))</f>
        <v>16385</v>
      </c>
      <c r="M375" s="104">
        <f>IF(ISNA(VLOOKUP($N375,'Data from Waybill Query'!$A:$M,13,FALSE)),0,VLOOKUP($N375,'Data from Waybill Query'!$A:$M,13,FALSE))</f>
        <v>2.8627699999999999E-2</v>
      </c>
      <c r="N375" s="104">
        <f t="shared" si="13"/>
        <v>1990200203</v>
      </c>
    </row>
    <row r="376" spans="1:14" x14ac:dyDescent="0.25">
      <c r="A376" s="104">
        <f t="shared" si="14"/>
        <v>199039</v>
      </c>
      <c r="B376" s="32">
        <f>'Data from Waybill Query'!B376</f>
        <v>1990</v>
      </c>
      <c r="C376" s="32" t="str">
        <f>IF('Data from Waybill Query'!C376="00","0",IF('Data from Waybill Query'!C376="01","1",IF('Data from Waybill Query'!C376="XX","2",'Data from Waybill Query'!C376)))</f>
        <v>20</v>
      </c>
      <c r="D376" s="33" t="str">
        <f>'Data from Waybill Query'!D376</f>
        <v>Food and Kindred</v>
      </c>
      <c r="E376" s="33" t="str">
        <f>'Data from Waybill Query'!E376</f>
        <v>L</v>
      </c>
      <c r="F376" s="33" t="str">
        <f>'Data from Waybill Query'!F376</f>
        <v>X</v>
      </c>
      <c r="G376" s="33" t="str">
        <f>'Data from Waybill Query'!G376</f>
        <v>X</v>
      </c>
      <c r="H376" s="104">
        <f>IF(ISNA(VLOOKUP($N376,'Data from Waybill Query'!$A:$M,8,FALSE)),0,VLOOKUP($N376,'Data from Waybill Query'!$A:$M,8,FALSE))</f>
        <v>1075777</v>
      </c>
      <c r="I376" s="104">
        <f>IF(ISNA(VLOOKUP($N376,'Data from Waybill Query'!$A:$M,9,FALSE)),0,VLOOKUP($N376,'Data from Waybill Query'!$A:$M,9,FALSE))</f>
        <v>337301</v>
      </c>
      <c r="J376" s="104">
        <f>IF(ISNA(VLOOKUP($N376,'Data from Waybill Query'!$A:$M,10,FALSE)),0,VLOOKUP($N376,'Data from Waybill Query'!$A:$M,10,FALSE))</f>
        <v>619099</v>
      </c>
      <c r="K376" s="104">
        <f>IF(ISNA(VLOOKUP($N376,'Data from Waybill Query'!$A:$M,11,FALSE)),0,VLOOKUP($N376,'Data from Waybill Query'!$A:$M,11,FALSE))</f>
        <v>24758316</v>
      </c>
      <c r="L376" s="104">
        <f>IF(ISNA(VLOOKUP($N376,'Data from Waybill Query'!$A:$M,12,FALSE)),0,VLOOKUP($N376,'Data from Waybill Query'!$A:$M,12,FALSE))</f>
        <v>44427</v>
      </c>
      <c r="M376" s="104">
        <f>IF(ISNA(VLOOKUP($N376,'Data from Waybill Query'!$A:$M,13,FALSE)),0,VLOOKUP($N376,'Data from Waybill Query'!$A:$M,13,FALSE))</f>
        <v>2.4214550000000001E-2</v>
      </c>
      <c r="N376" s="104">
        <f t="shared" si="13"/>
        <v>1990200303</v>
      </c>
    </row>
    <row r="377" spans="1:14" x14ac:dyDescent="0.25">
      <c r="A377" s="104">
        <f t="shared" si="14"/>
        <v>199040</v>
      </c>
      <c r="B377" s="32">
        <f>'Data from Waybill Query'!B377</f>
        <v>1990</v>
      </c>
      <c r="C377" s="32" t="str">
        <f>IF('Data from Waybill Query'!C377="00","0",IF('Data from Waybill Query'!C377="01","1",IF('Data from Waybill Query'!C377="XX","2",'Data from Waybill Query'!C377)))</f>
        <v>24</v>
      </c>
      <c r="D377" s="33" t="str">
        <f>'Data from Waybill Query'!D377</f>
        <v>Lumber and Wood Products</v>
      </c>
      <c r="E377" s="33" t="str">
        <f>'Data from Waybill Query'!E377</f>
        <v>S</v>
      </c>
      <c r="F377" s="33" t="str">
        <f>'Data from Waybill Query'!F377</f>
        <v>X</v>
      </c>
      <c r="G377" s="33" t="str">
        <f>'Data from Waybill Query'!G377</f>
        <v>X</v>
      </c>
      <c r="H377" s="104">
        <f>IF(ISNA(VLOOKUP($N377,'Data from Waybill Query'!$A:$M,8,FALSE)),0,VLOOKUP($N377,'Data from Waybill Query'!$A:$M,8,FALSE))</f>
        <v>378388</v>
      </c>
      <c r="I377" s="104">
        <f>IF(ISNA(VLOOKUP($N377,'Data from Waybill Query'!$A:$M,9,FALSE)),0,VLOOKUP($N377,'Data from Waybill Query'!$A:$M,9,FALSE))</f>
        <v>663570</v>
      </c>
      <c r="J377" s="104">
        <f>IF(ISNA(VLOOKUP($N377,'Data from Waybill Query'!$A:$M,10,FALSE)),0,VLOOKUP($N377,'Data from Waybill Query'!$A:$M,10,FALSE))</f>
        <v>111478</v>
      </c>
      <c r="K377" s="104">
        <f>IF(ISNA(VLOOKUP($N377,'Data from Waybill Query'!$A:$M,11,FALSE)),0,VLOOKUP($N377,'Data from Waybill Query'!$A:$M,11,FALSE))</f>
        <v>46434261</v>
      </c>
      <c r="L377" s="104">
        <f>IF(ISNA(VLOOKUP($N377,'Data from Waybill Query'!$A:$M,12,FALSE)),0,VLOOKUP($N377,'Data from Waybill Query'!$A:$M,12,FALSE))</f>
        <v>7841</v>
      </c>
      <c r="M377" s="104">
        <f>IF(ISNA(VLOOKUP($N377,'Data from Waybill Query'!$A:$M,13,FALSE)),0,VLOOKUP($N377,'Data from Waybill Query'!$A:$M,13,FALSE))</f>
        <v>4.825919E-2</v>
      </c>
      <c r="N377" s="104">
        <f t="shared" si="13"/>
        <v>1990240103</v>
      </c>
    </row>
    <row r="378" spans="1:14" x14ac:dyDescent="0.25">
      <c r="A378" s="104">
        <f t="shared" si="14"/>
        <v>199041</v>
      </c>
      <c r="B378" s="32">
        <f>'Data from Waybill Query'!B378</f>
        <v>1990</v>
      </c>
      <c r="C378" s="32" t="str">
        <f>IF('Data from Waybill Query'!C378="00","0",IF('Data from Waybill Query'!C378="01","1",IF('Data from Waybill Query'!C378="XX","2",'Data from Waybill Query'!C378)))</f>
        <v>24</v>
      </c>
      <c r="D378" s="33" t="str">
        <f>'Data from Waybill Query'!D378</f>
        <v>Lumber and Wood Products</v>
      </c>
      <c r="E378" s="33" t="str">
        <f>'Data from Waybill Query'!E378</f>
        <v>M</v>
      </c>
      <c r="F378" s="33" t="str">
        <f>'Data from Waybill Query'!F378</f>
        <v>X</v>
      </c>
      <c r="G378" s="33" t="str">
        <f>'Data from Waybill Query'!G378</f>
        <v>X</v>
      </c>
      <c r="H378" s="104">
        <f>IF(ISNA(VLOOKUP($N378,'Data from Waybill Query'!$A:$M,8,FALSE)),0,VLOOKUP($N378,'Data from Waybill Query'!$A:$M,8,FALSE))</f>
        <v>248054</v>
      </c>
      <c r="I378" s="104">
        <f>IF(ISNA(VLOOKUP($N378,'Data from Waybill Query'!$A:$M,9,FALSE)),0,VLOOKUP($N378,'Data from Waybill Query'!$A:$M,9,FALSE))</f>
        <v>148244</v>
      </c>
      <c r="J378" s="104">
        <f>IF(ISNA(VLOOKUP($N378,'Data from Waybill Query'!$A:$M,10,FALSE)),0,VLOOKUP($N378,'Data from Waybill Query'!$A:$M,10,FALSE))</f>
        <v>109723</v>
      </c>
      <c r="K378" s="104">
        <f>IF(ISNA(VLOOKUP($N378,'Data from Waybill Query'!$A:$M,11,FALSE)),0,VLOOKUP($N378,'Data from Waybill Query'!$A:$M,11,FALSE))</f>
        <v>10751068</v>
      </c>
      <c r="L378" s="104">
        <f>IF(ISNA(VLOOKUP($N378,'Data from Waybill Query'!$A:$M,12,FALSE)),0,VLOOKUP($N378,'Data from Waybill Query'!$A:$M,12,FALSE))</f>
        <v>7986</v>
      </c>
      <c r="M378" s="104">
        <f>IF(ISNA(VLOOKUP($N378,'Data from Waybill Query'!$A:$M,13,FALSE)),0,VLOOKUP($N378,'Data from Waybill Query'!$A:$M,13,FALSE))</f>
        <v>3.106124E-2</v>
      </c>
      <c r="N378" s="104">
        <f t="shared" si="13"/>
        <v>1990240203</v>
      </c>
    </row>
    <row r="379" spans="1:14" x14ac:dyDescent="0.25">
      <c r="A379" s="104">
        <f t="shared" si="14"/>
        <v>199042</v>
      </c>
      <c r="B379" s="32">
        <f>'Data from Waybill Query'!B379</f>
        <v>1990</v>
      </c>
      <c r="C379" s="32" t="str">
        <f>IF('Data from Waybill Query'!C379="00","0",IF('Data from Waybill Query'!C379="01","1",IF('Data from Waybill Query'!C379="XX","2",'Data from Waybill Query'!C379)))</f>
        <v>24</v>
      </c>
      <c r="D379" s="33" t="str">
        <f>'Data from Waybill Query'!D379</f>
        <v>Lumber and Wood Products</v>
      </c>
      <c r="E379" s="33" t="str">
        <f>'Data from Waybill Query'!E379</f>
        <v>L</v>
      </c>
      <c r="F379" s="33" t="str">
        <f>'Data from Waybill Query'!F379</f>
        <v>X</v>
      </c>
      <c r="G379" s="33" t="str">
        <f>'Data from Waybill Query'!G379</f>
        <v>X</v>
      </c>
      <c r="H379" s="104">
        <f>IF(ISNA(VLOOKUP($N379,'Data from Waybill Query'!$A:$M,8,FALSE)),0,VLOOKUP($N379,'Data from Waybill Query'!$A:$M,8,FALSE))</f>
        <v>872184</v>
      </c>
      <c r="I379" s="104">
        <f>IF(ISNA(VLOOKUP($N379,'Data from Waybill Query'!$A:$M,9,FALSE)),0,VLOOKUP($N379,'Data from Waybill Query'!$A:$M,9,FALSE))</f>
        <v>241692</v>
      </c>
      <c r="J379" s="104">
        <f>IF(ISNA(VLOOKUP($N379,'Data from Waybill Query'!$A:$M,10,FALSE)),0,VLOOKUP($N379,'Data from Waybill Query'!$A:$M,10,FALSE))</f>
        <v>507575</v>
      </c>
      <c r="K379" s="104">
        <f>IF(ISNA(VLOOKUP($N379,'Data from Waybill Query'!$A:$M,11,FALSE)),0,VLOOKUP($N379,'Data from Waybill Query'!$A:$M,11,FALSE))</f>
        <v>17070376</v>
      </c>
      <c r="L379" s="104">
        <f>IF(ISNA(VLOOKUP($N379,'Data from Waybill Query'!$A:$M,12,FALSE)),0,VLOOKUP($N379,'Data from Waybill Query'!$A:$M,12,FALSE))</f>
        <v>35902</v>
      </c>
      <c r="M379" s="104">
        <f>IF(ISNA(VLOOKUP($N379,'Data from Waybill Query'!$A:$M,13,FALSE)),0,VLOOKUP($N379,'Data from Waybill Query'!$A:$M,13,FALSE))</f>
        <v>2.429363E-2</v>
      </c>
      <c r="N379" s="104">
        <f t="shared" si="13"/>
        <v>1990240303</v>
      </c>
    </row>
    <row r="380" spans="1:14" x14ac:dyDescent="0.25">
      <c r="A380" s="104">
        <f t="shared" si="14"/>
        <v>199043</v>
      </c>
      <c r="B380" s="32">
        <f>'Data from Waybill Query'!B380</f>
        <v>1990</v>
      </c>
      <c r="C380" s="32" t="str">
        <f>IF('Data from Waybill Query'!C380="00","0",IF('Data from Waybill Query'!C380="01","1",IF('Data from Waybill Query'!C380="XX","2",'Data from Waybill Query'!C380)))</f>
        <v>26</v>
      </c>
      <c r="D380" s="33" t="str">
        <f>'Data from Waybill Query'!D380</f>
        <v>Pulp, Paper and Allied</v>
      </c>
      <c r="E380" s="33" t="str">
        <f>'Data from Waybill Query'!E380</f>
        <v>S</v>
      </c>
      <c r="F380" s="33" t="str">
        <f>'Data from Waybill Query'!F380</f>
        <v>X</v>
      </c>
      <c r="G380" s="33" t="str">
        <f>'Data from Waybill Query'!G380</f>
        <v>X</v>
      </c>
      <c r="H380" s="104">
        <f>IF(ISNA(VLOOKUP($N380,'Data from Waybill Query'!$A:$M,8,FALSE)),0,VLOOKUP($N380,'Data from Waybill Query'!$A:$M,8,FALSE))</f>
        <v>204111</v>
      </c>
      <c r="I380" s="104">
        <f>IF(ISNA(VLOOKUP($N380,'Data from Waybill Query'!$A:$M,9,FALSE)),0,VLOOKUP($N380,'Data from Waybill Query'!$A:$M,9,FALSE))</f>
        <v>220516</v>
      </c>
      <c r="J380" s="104">
        <f>IF(ISNA(VLOOKUP($N380,'Data from Waybill Query'!$A:$M,10,FALSE)),0,VLOOKUP($N380,'Data from Waybill Query'!$A:$M,10,FALSE))</f>
        <v>56276</v>
      </c>
      <c r="K380" s="104">
        <f>IF(ISNA(VLOOKUP($N380,'Data from Waybill Query'!$A:$M,11,FALSE)),0,VLOOKUP($N380,'Data from Waybill Query'!$A:$M,11,FALSE))</f>
        <v>13571208</v>
      </c>
      <c r="L380" s="104">
        <f>IF(ISNA(VLOOKUP($N380,'Data from Waybill Query'!$A:$M,12,FALSE)),0,VLOOKUP($N380,'Data from Waybill Query'!$A:$M,12,FALSE))</f>
        <v>3503</v>
      </c>
      <c r="M380" s="104">
        <f>IF(ISNA(VLOOKUP($N380,'Data from Waybill Query'!$A:$M,13,FALSE)),0,VLOOKUP($N380,'Data from Waybill Query'!$A:$M,13,FALSE))</f>
        <v>5.8266360000000003E-2</v>
      </c>
      <c r="N380" s="104">
        <f t="shared" si="13"/>
        <v>1990260103</v>
      </c>
    </row>
    <row r="381" spans="1:14" x14ac:dyDescent="0.25">
      <c r="A381" s="104">
        <f t="shared" si="14"/>
        <v>199044</v>
      </c>
      <c r="B381" s="32">
        <f>'Data from Waybill Query'!B381</f>
        <v>1990</v>
      </c>
      <c r="C381" s="32" t="str">
        <f>IF('Data from Waybill Query'!C381="00","0",IF('Data from Waybill Query'!C381="01","1",IF('Data from Waybill Query'!C381="XX","2",'Data from Waybill Query'!C381)))</f>
        <v>26</v>
      </c>
      <c r="D381" s="33" t="str">
        <f>'Data from Waybill Query'!D381</f>
        <v>Pulp, Paper and Allied</v>
      </c>
      <c r="E381" s="33" t="str">
        <f>'Data from Waybill Query'!E381</f>
        <v>M</v>
      </c>
      <c r="F381" s="33" t="str">
        <f>'Data from Waybill Query'!F381</f>
        <v>X</v>
      </c>
      <c r="G381" s="33" t="str">
        <f>'Data from Waybill Query'!G381</f>
        <v>X</v>
      </c>
      <c r="H381" s="104">
        <f>IF(ISNA(VLOOKUP($N381,'Data from Waybill Query'!$A:$M,8,FALSE)),0,VLOOKUP($N381,'Data from Waybill Query'!$A:$M,8,FALSE))</f>
        <v>527420</v>
      </c>
      <c r="I381" s="104">
        <f>IF(ISNA(VLOOKUP($N381,'Data from Waybill Query'!$A:$M,9,FALSE)),0,VLOOKUP($N381,'Data from Waybill Query'!$A:$M,9,FALSE))</f>
        <v>247316</v>
      </c>
      <c r="J381" s="104">
        <f>IF(ISNA(VLOOKUP($N381,'Data from Waybill Query'!$A:$M,10,FALSE)),0,VLOOKUP($N381,'Data from Waybill Query'!$A:$M,10,FALSE))</f>
        <v>187055</v>
      </c>
      <c r="K381" s="104">
        <f>IF(ISNA(VLOOKUP($N381,'Data from Waybill Query'!$A:$M,11,FALSE)),0,VLOOKUP($N381,'Data from Waybill Query'!$A:$M,11,FALSE))</f>
        <v>15749472</v>
      </c>
      <c r="L381" s="104">
        <f>IF(ISNA(VLOOKUP($N381,'Data from Waybill Query'!$A:$M,12,FALSE)),0,VLOOKUP($N381,'Data from Waybill Query'!$A:$M,12,FALSE))</f>
        <v>11886</v>
      </c>
      <c r="M381" s="104">
        <f>IF(ISNA(VLOOKUP($N381,'Data from Waybill Query'!$A:$M,13,FALSE)),0,VLOOKUP($N381,'Data from Waybill Query'!$A:$M,13,FALSE))</f>
        <v>4.4374410000000003E-2</v>
      </c>
      <c r="N381" s="104">
        <f t="shared" si="13"/>
        <v>1990260203</v>
      </c>
    </row>
    <row r="382" spans="1:14" x14ac:dyDescent="0.25">
      <c r="A382" s="104">
        <f t="shared" si="14"/>
        <v>199045</v>
      </c>
      <c r="B382" s="32">
        <f>'Data from Waybill Query'!B382</f>
        <v>1990</v>
      </c>
      <c r="C382" s="32" t="str">
        <f>IF('Data from Waybill Query'!C382="00","0",IF('Data from Waybill Query'!C382="01","1",IF('Data from Waybill Query'!C382="XX","2",'Data from Waybill Query'!C382)))</f>
        <v>26</v>
      </c>
      <c r="D382" s="33" t="str">
        <f>'Data from Waybill Query'!D382</f>
        <v>Pulp, Paper and Allied</v>
      </c>
      <c r="E382" s="33" t="str">
        <f>'Data from Waybill Query'!E382</f>
        <v>L</v>
      </c>
      <c r="F382" s="33" t="str">
        <f>'Data from Waybill Query'!F382</f>
        <v>X</v>
      </c>
      <c r="G382" s="33" t="str">
        <f>'Data from Waybill Query'!G382</f>
        <v>X</v>
      </c>
      <c r="H382" s="104">
        <f>IF(ISNA(VLOOKUP($N382,'Data from Waybill Query'!$A:$M,8,FALSE)),0,VLOOKUP($N382,'Data from Waybill Query'!$A:$M,8,FALSE))</f>
        <v>1044465</v>
      </c>
      <c r="I382" s="104">
        <f>IF(ISNA(VLOOKUP($N382,'Data from Waybill Query'!$A:$M,9,FALSE)),0,VLOOKUP($N382,'Data from Waybill Query'!$A:$M,9,FALSE))</f>
        <v>295276</v>
      </c>
      <c r="J382" s="104">
        <f>IF(ISNA(VLOOKUP($N382,'Data from Waybill Query'!$A:$M,10,FALSE)),0,VLOOKUP($N382,'Data from Waybill Query'!$A:$M,10,FALSE))</f>
        <v>448607</v>
      </c>
      <c r="K382" s="104">
        <f>IF(ISNA(VLOOKUP($N382,'Data from Waybill Query'!$A:$M,11,FALSE)),0,VLOOKUP($N382,'Data from Waybill Query'!$A:$M,11,FALSE))</f>
        <v>19247684</v>
      </c>
      <c r="L382" s="104">
        <f>IF(ISNA(VLOOKUP($N382,'Data from Waybill Query'!$A:$M,12,FALSE)),0,VLOOKUP($N382,'Data from Waybill Query'!$A:$M,12,FALSE))</f>
        <v>29451</v>
      </c>
      <c r="M382" s="104">
        <f>IF(ISNA(VLOOKUP($N382,'Data from Waybill Query'!$A:$M,13,FALSE)),0,VLOOKUP($N382,'Data from Waybill Query'!$A:$M,13,FALSE))</f>
        <v>3.5463929999999998E-2</v>
      </c>
      <c r="N382" s="104">
        <f t="shared" si="13"/>
        <v>1990260303</v>
      </c>
    </row>
    <row r="383" spans="1:14" x14ac:dyDescent="0.25">
      <c r="A383" s="104">
        <f t="shared" si="14"/>
        <v>199046</v>
      </c>
      <c r="B383" s="32">
        <f>'Data from Waybill Query'!B383</f>
        <v>1990</v>
      </c>
      <c r="C383" s="32" t="str">
        <f>IF('Data from Waybill Query'!C383="00","0",IF('Data from Waybill Query'!C383="01","1",IF('Data from Waybill Query'!C383="XX","2",'Data from Waybill Query'!C383)))</f>
        <v>28</v>
      </c>
      <c r="D383" s="33" t="str">
        <f>'Data from Waybill Query'!D383</f>
        <v>Chemical</v>
      </c>
      <c r="E383" s="33" t="str">
        <f>'Data from Waybill Query'!E383</f>
        <v>S</v>
      </c>
      <c r="F383" s="33" t="str">
        <f>'Data from Waybill Query'!F383</f>
        <v>X</v>
      </c>
      <c r="G383" s="33" t="str">
        <f>'Data from Waybill Query'!G383</f>
        <v>X</v>
      </c>
      <c r="H383" s="104">
        <f>IF(ISNA(VLOOKUP($N383,'Data from Waybill Query'!$A:$M,8,FALSE)),0,VLOOKUP($N383,'Data from Waybill Query'!$A:$M,8,FALSE))</f>
        <v>662512</v>
      </c>
      <c r="I383" s="104">
        <f>IF(ISNA(VLOOKUP($N383,'Data from Waybill Query'!$A:$M,9,FALSE)),0,VLOOKUP($N383,'Data from Waybill Query'!$A:$M,9,FALSE))</f>
        <v>603379</v>
      </c>
      <c r="J383" s="104">
        <f>IF(ISNA(VLOOKUP($N383,'Data from Waybill Query'!$A:$M,10,FALSE)),0,VLOOKUP($N383,'Data from Waybill Query'!$A:$M,10,FALSE))</f>
        <v>120669</v>
      </c>
      <c r="K383" s="104">
        <f>IF(ISNA(VLOOKUP($N383,'Data from Waybill Query'!$A:$M,11,FALSE)),0,VLOOKUP($N383,'Data from Waybill Query'!$A:$M,11,FALSE))</f>
        <v>51849113</v>
      </c>
      <c r="L383" s="104">
        <f>IF(ISNA(VLOOKUP($N383,'Data from Waybill Query'!$A:$M,12,FALSE)),0,VLOOKUP($N383,'Data from Waybill Query'!$A:$M,12,FALSE))</f>
        <v>10840</v>
      </c>
      <c r="M383" s="104">
        <f>IF(ISNA(VLOOKUP($N383,'Data from Waybill Query'!$A:$M,13,FALSE)),0,VLOOKUP($N383,'Data from Waybill Query'!$A:$M,13,FALSE))</f>
        <v>6.1115099999999999E-2</v>
      </c>
      <c r="N383" s="104">
        <f t="shared" si="13"/>
        <v>1990280103</v>
      </c>
    </row>
    <row r="384" spans="1:14" x14ac:dyDescent="0.25">
      <c r="A384" s="104">
        <f t="shared" si="14"/>
        <v>199047</v>
      </c>
      <c r="B384" s="32">
        <f>'Data from Waybill Query'!B384</f>
        <v>1990</v>
      </c>
      <c r="C384" s="32" t="str">
        <f>IF('Data from Waybill Query'!C384="00","0",IF('Data from Waybill Query'!C384="01","1",IF('Data from Waybill Query'!C384="XX","2",'Data from Waybill Query'!C384)))</f>
        <v>28</v>
      </c>
      <c r="D384" s="33" t="str">
        <f>'Data from Waybill Query'!D384</f>
        <v>Chemical</v>
      </c>
      <c r="E384" s="33" t="str">
        <f>'Data from Waybill Query'!E384</f>
        <v>M</v>
      </c>
      <c r="F384" s="33" t="str">
        <f>'Data from Waybill Query'!F384</f>
        <v>X</v>
      </c>
      <c r="G384" s="33" t="str">
        <f>'Data from Waybill Query'!G384</f>
        <v>X</v>
      </c>
      <c r="H384" s="104">
        <f>IF(ISNA(VLOOKUP($N384,'Data from Waybill Query'!$A:$M,8,FALSE)),0,VLOOKUP($N384,'Data from Waybill Query'!$A:$M,8,FALSE))</f>
        <v>1103241</v>
      </c>
      <c r="I384" s="104">
        <f>IF(ISNA(VLOOKUP($N384,'Data from Waybill Query'!$A:$M,9,FALSE)),0,VLOOKUP($N384,'Data from Waybill Query'!$A:$M,9,FALSE))</f>
        <v>399265</v>
      </c>
      <c r="J384" s="104">
        <f>IF(ISNA(VLOOKUP($N384,'Data from Waybill Query'!$A:$M,10,FALSE)),0,VLOOKUP($N384,'Data from Waybill Query'!$A:$M,10,FALSE))</f>
        <v>305462</v>
      </c>
      <c r="K384" s="104">
        <f>IF(ISNA(VLOOKUP($N384,'Data from Waybill Query'!$A:$M,11,FALSE)),0,VLOOKUP($N384,'Data from Waybill Query'!$A:$M,11,FALSE))</f>
        <v>36134079</v>
      </c>
      <c r="L384" s="104">
        <f>IF(ISNA(VLOOKUP($N384,'Data from Waybill Query'!$A:$M,12,FALSE)),0,VLOOKUP($N384,'Data from Waybill Query'!$A:$M,12,FALSE))</f>
        <v>27683</v>
      </c>
      <c r="M384" s="104">
        <f>IF(ISNA(VLOOKUP($N384,'Data from Waybill Query'!$A:$M,13,FALSE)),0,VLOOKUP($N384,'Data from Waybill Query'!$A:$M,13,FALSE))</f>
        <v>3.9851999999999999E-2</v>
      </c>
      <c r="N384" s="104">
        <f t="shared" si="13"/>
        <v>1990280203</v>
      </c>
    </row>
    <row r="385" spans="1:14" x14ac:dyDescent="0.25">
      <c r="A385" s="104">
        <f t="shared" si="14"/>
        <v>199048</v>
      </c>
      <c r="B385" s="32">
        <f>'Data from Waybill Query'!B385</f>
        <v>1990</v>
      </c>
      <c r="C385" s="32" t="str">
        <f>IF('Data from Waybill Query'!C385="00","0",IF('Data from Waybill Query'!C385="01","1",IF('Data from Waybill Query'!C385="XX","2",'Data from Waybill Query'!C385)))</f>
        <v>28</v>
      </c>
      <c r="D385" s="33" t="str">
        <f>'Data from Waybill Query'!D385</f>
        <v>Chemical</v>
      </c>
      <c r="E385" s="33" t="str">
        <f>'Data from Waybill Query'!E385</f>
        <v>L</v>
      </c>
      <c r="F385" s="33" t="str">
        <f>'Data from Waybill Query'!F385</f>
        <v>X</v>
      </c>
      <c r="G385" s="33" t="str">
        <f>'Data from Waybill Query'!G385</f>
        <v>X</v>
      </c>
      <c r="H385" s="104">
        <f>IF(ISNA(VLOOKUP($N385,'Data from Waybill Query'!$A:$M,8,FALSE)),0,VLOOKUP($N385,'Data from Waybill Query'!$A:$M,8,FALSE))</f>
        <v>2242745</v>
      </c>
      <c r="I385" s="104">
        <f>IF(ISNA(VLOOKUP($N385,'Data from Waybill Query'!$A:$M,9,FALSE)),0,VLOOKUP($N385,'Data from Waybill Query'!$A:$M,9,FALSE))</f>
        <v>491841</v>
      </c>
      <c r="J385" s="104">
        <f>IF(ISNA(VLOOKUP($N385,'Data from Waybill Query'!$A:$M,10,FALSE)),0,VLOOKUP($N385,'Data from Waybill Query'!$A:$M,10,FALSE))</f>
        <v>762429</v>
      </c>
      <c r="K385" s="104">
        <f>IF(ISNA(VLOOKUP($N385,'Data from Waybill Query'!$A:$M,11,FALSE)),0,VLOOKUP($N385,'Data from Waybill Query'!$A:$M,11,FALSE))</f>
        <v>44889521</v>
      </c>
      <c r="L385" s="104">
        <f>IF(ISNA(VLOOKUP($N385,'Data from Waybill Query'!$A:$M,12,FALSE)),0,VLOOKUP($N385,'Data from Waybill Query'!$A:$M,12,FALSE))</f>
        <v>69498</v>
      </c>
      <c r="M385" s="104">
        <f>IF(ISNA(VLOOKUP($N385,'Data from Waybill Query'!$A:$M,13,FALSE)),0,VLOOKUP($N385,'Data from Waybill Query'!$A:$M,13,FALSE))</f>
        <v>3.2270649999999998E-2</v>
      </c>
      <c r="N385" s="104">
        <f t="shared" si="13"/>
        <v>1990280303</v>
      </c>
    </row>
    <row r="386" spans="1:14" x14ac:dyDescent="0.25">
      <c r="A386" s="104">
        <f t="shared" si="14"/>
        <v>199049</v>
      </c>
      <c r="B386" s="32">
        <f>'Data from Waybill Query'!B386</f>
        <v>1990</v>
      </c>
      <c r="C386" s="32" t="str">
        <f>IF('Data from Waybill Query'!C386="00","0",IF('Data from Waybill Query'!C386="01","1",IF('Data from Waybill Query'!C386="XX","2",'Data from Waybill Query'!C386)))</f>
        <v>29</v>
      </c>
      <c r="D386" s="33" t="str">
        <f>'Data from Waybill Query'!D386</f>
        <v>Petroleum</v>
      </c>
      <c r="E386" s="33" t="str">
        <f>'Data from Waybill Query'!E386</f>
        <v>S</v>
      </c>
      <c r="F386" s="33" t="str">
        <f>'Data from Waybill Query'!F386</f>
        <v>X</v>
      </c>
      <c r="G386" s="33" t="str">
        <f>'Data from Waybill Query'!G386</f>
        <v>X</v>
      </c>
      <c r="H386" s="104">
        <f>IF(ISNA(VLOOKUP($N386,'Data from Waybill Query'!$A:$M,8,FALSE)),0,VLOOKUP($N386,'Data from Waybill Query'!$A:$M,8,FALSE))</f>
        <v>285889</v>
      </c>
      <c r="I386" s="104">
        <f>IF(ISNA(VLOOKUP($N386,'Data from Waybill Query'!$A:$M,9,FALSE)),0,VLOOKUP($N386,'Data from Waybill Query'!$A:$M,9,FALSE))</f>
        <v>382897</v>
      </c>
      <c r="J386" s="104">
        <f>IF(ISNA(VLOOKUP($N386,'Data from Waybill Query'!$A:$M,10,FALSE)),0,VLOOKUP($N386,'Data from Waybill Query'!$A:$M,10,FALSE))</f>
        <v>92534</v>
      </c>
      <c r="K386" s="104">
        <f>IF(ISNA(VLOOKUP($N386,'Data from Waybill Query'!$A:$M,11,FALSE)),0,VLOOKUP($N386,'Data from Waybill Query'!$A:$M,11,FALSE))</f>
        <v>25625219</v>
      </c>
      <c r="L386" s="104">
        <f>IF(ISNA(VLOOKUP($N386,'Data from Waybill Query'!$A:$M,12,FALSE)),0,VLOOKUP($N386,'Data from Waybill Query'!$A:$M,12,FALSE))</f>
        <v>6113</v>
      </c>
      <c r="M386" s="104">
        <f>IF(ISNA(VLOOKUP($N386,'Data from Waybill Query'!$A:$M,13,FALSE)),0,VLOOKUP($N386,'Data from Waybill Query'!$A:$M,13,FALSE))</f>
        <v>4.6769860000000003E-2</v>
      </c>
      <c r="N386" s="104">
        <f t="shared" ref="N386:N449" si="15">1000000*B386+10000*C386+100*IF(LEFT(E386,1)="S",1,IF(E386="M",2,IF(E386="L",3,4)))+10*IF(F386="P",1,0)+IF(G386="S",1,IF(G386="M",2,3))</f>
        <v>1990290103</v>
      </c>
    </row>
    <row r="387" spans="1:14" x14ac:dyDescent="0.25">
      <c r="A387" s="104">
        <f t="shared" si="14"/>
        <v>199050</v>
      </c>
      <c r="B387" s="32">
        <f>'Data from Waybill Query'!B387</f>
        <v>1990</v>
      </c>
      <c r="C387" s="32" t="str">
        <f>IF('Data from Waybill Query'!C387="00","0",IF('Data from Waybill Query'!C387="01","1",IF('Data from Waybill Query'!C387="XX","2",'Data from Waybill Query'!C387)))</f>
        <v>29</v>
      </c>
      <c r="D387" s="33" t="str">
        <f>'Data from Waybill Query'!D387</f>
        <v>Petroleum</v>
      </c>
      <c r="E387" s="33" t="str">
        <f>'Data from Waybill Query'!E387</f>
        <v>M</v>
      </c>
      <c r="F387" s="33" t="str">
        <f>'Data from Waybill Query'!F387</f>
        <v>X</v>
      </c>
      <c r="G387" s="33" t="str">
        <f>'Data from Waybill Query'!G387</f>
        <v>X</v>
      </c>
      <c r="H387" s="104">
        <f>IF(ISNA(VLOOKUP($N387,'Data from Waybill Query'!$A:$M,8,FALSE)),0,VLOOKUP($N387,'Data from Waybill Query'!$A:$M,8,FALSE))</f>
        <v>287303</v>
      </c>
      <c r="I387" s="104">
        <f>IF(ISNA(VLOOKUP($N387,'Data from Waybill Query'!$A:$M,9,FALSE)),0,VLOOKUP($N387,'Data from Waybill Query'!$A:$M,9,FALSE))</f>
        <v>143459</v>
      </c>
      <c r="J387" s="104">
        <f>IF(ISNA(VLOOKUP($N387,'Data from Waybill Query'!$A:$M,10,FALSE)),0,VLOOKUP($N387,'Data from Waybill Query'!$A:$M,10,FALSE))</f>
        <v>104582</v>
      </c>
      <c r="K387" s="104">
        <f>IF(ISNA(VLOOKUP($N387,'Data from Waybill Query'!$A:$M,11,FALSE)),0,VLOOKUP($N387,'Data from Waybill Query'!$A:$M,11,FALSE))</f>
        <v>10629584</v>
      </c>
      <c r="L387" s="104">
        <f>IF(ISNA(VLOOKUP($N387,'Data from Waybill Query'!$A:$M,12,FALSE)),0,VLOOKUP($N387,'Data from Waybill Query'!$A:$M,12,FALSE))</f>
        <v>7705</v>
      </c>
      <c r="M387" s="104">
        <f>IF(ISNA(VLOOKUP($N387,'Data from Waybill Query'!$A:$M,13,FALSE)),0,VLOOKUP($N387,'Data from Waybill Query'!$A:$M,13,FALSE))</f>
        <v>3.7288080000000001E-2</v>
      </c>
      <c r="N387" s="104">
        <f t="shared" si="15"/>
        <v>1990290203</v>
      </c>
    </row>
    <row r="388" spans="1:14" x14ac:dyDescent="0.25">
      <c r="A388" s="104">
        <f t="shared" si="14"/>
        <v>199051</v>
      </c>
      <c r="B388" s="32">
        <f>'Data from Waybill Query'!B388</f>
        <v>1990</v>
      </c>
      <c r="C388" s="32" t="str">
        <f>IF('Data from Waybill Query'!C388="00","0",IF('Data from Waybill Query'!C388="01","1",IF('Data from Waybill Query'!C388="XX","2",'Data from Waybill Query'!C388)))</f>
        <v>29</v>
      </c>
      <c r="D388" s="33" t="str">
        <f>'Data from Waybill Query'!D388</f>
        <v>Petroleum</v>
      </c>
      <c r="E388" s="33" t="str">
        <f>'Data from Waybill Query'!E388</f>
        <v>L</v>
      </c>
      <c r="F388" s="33" t="str">
        <f>'Data from Waybill Query'!F388</f>
        <v>X</v>
      </c>
      <c r="G388" s="33" t="str">
        <f>'Data from Waybill Query'!G388</f>
        <v>X</v>
      </c>
      <c r="H388" s="104">
        <f>IF(ISNA(VLOOKUP($N388,'Data from Waybill Query'!$A:$M,8,FALSE)),0,VLOOKUP($N388,'Data from Waybill Query'!$A:$M,8,FALSE))</f>
        <v>345848</v>
      </c>
      <c r="I388" s="104">
        <f>IF(ISNA(VLOOKUP($N388,'Data from Waybill Query'!$A:$M,9,FALSE)),0,VLOOKUP($N388,'Data from Waybill Query'!$A:$M,9,FALSE))</f>
        <v>93602</v>
      </c>
      <c r="J388" s="104">
        <f>IF(ISNA(VLOOKUP($N388,'Data from Waybill Query'!$A:$M,10,FALSE)),0,VLOOKUP($N388,'Data from Waybill Query'!$A:$M,10,FALSE))</f>
        <v>142598</v>
      </c>
      <c r="K388" s="104">
        <f>IF(ISNA(VLOOKUP($N388,'Data from Waybill Query'!$A:$M,11,FALSE)),0,VLOOKUP($N388,'Data from Waybill Query'!$A:$M,11,FALSE))</f>
        <v>7252315</v>
      </c>
      <c r="L388" s="104">
        <f>IF(ISNA(VLOOKUP($N388,'Data from Waybill Query'!$A:$M,12,FALSE)),0,VLOOKUP($N388,'Data from Waybill Query'!$A:$M,12,FALSE))</f>
        <v>11027</v>
      </c>
      <c r="M388" s="104">
        <f>IF(ISNA(VLOOKUP($N388,'Data from Waybill Query'!$A:$M,13,FALSE)),0,VLOOKUP($N388,'Data from Waybill Query'!$A:$M,13,FALSE))</f>
        <v>3.136357E-2</v>
      </c>
      <c r="N388" s="104">
        <f t="shared" si="15"/>
        <v>1990290303</v>
      </c>
    </row>
    <row r="389" spans="1:14" x14ac:dyDescent="0.25">
      <c r="A389" s="104">
        <f t="shared" si="14"/>
        <v>199052</v>
      </c>
      <c r="B389" s="32">
        <f>'Data from Waybill Query'!B389</f>
        <v>1990</v>
      </c>
      <c r="C389" s="32" t="str">
        <f>IF('Data from Waybill Query'!C389="00","0",IF('Data from Waybill Query'!C389="01","1",IF('Data from Waybill Query'!C389="XX","2",'Data from Waybill Query'!C389)))</f>
        <v>32</v>
      </c>
      <c r="D389" s="33" t="str">
        <f>'Data from Waybill Query'!D389</f>
        <v>Stone, Clay and Glass</v>
      </c>
      <c r="E389" s="33" t="str">
        <f>'Data from Waybill Query'!E389</f>
        <v>S</v>
      </c>
      <c r="F389" s="33" t="str">
        <f>'Data from Waybill Query'!F389</f>
        <v>X</v>
      </c>
      <c r="G389" s="33" t="str">
        <f>'Data from Waybill Query'!G389</f>
        <v>X</v>
      </c>
      <c r="H389" s="104">
        <f>IF(ISNA(VLOOKUP($N389,'Data from Waybill Query'!$A:$M,8,FALSE)),0,VLOOKUP($N389,'Data from Waybill Query'!$A:$M,8,FALSE))</f>
        <v>332209</v>
      </c>
      <c r="I389" s="104">
        <f>IF(ISNA(VLOOKUP($N389,'Data from Waybill Query'!$A:$M,9,FALSE)),0,VLOOKUP($N389,'Data from Waybill Query'!$A:$M,9,FALSE))</f>
        <v>334050</v>
      </c>
      <c r="J389" s="104">
        <f>IF(ISNA(VLOOKUP($N389,'Data from Waybill Query'!$A:$M,10,FALSE)),0,VLOOKUP($N389,'Data from Waybill Query'!$A:$M,10,FALSE))</f>
        <v>85405</v>
      </c>
      <c r="K389" s="104">
        <f>IF(ISNA(VLOOKUP($N389,'Data from Waybill Query'!$A:$M,11,FALSE)),0,VLOOKUP($N389,'Data from Waybill Query'!$A:$M,11,FALSE))</f>
        <v>30475085</v>
      </c>
      <c r="L389" s="104">
        <f>IF(ISNA(VLOOKUP($N389,'Data from Waybill Query'!$A:$M,12,FALSE)),0,VLOOKUP($N389,'Data from Waybill Query'!$A:$M,12,FALSE))</f>
        <v>7770</v>
      </c>
      <c r="M389" s="104">
        <f>IF(ISNA(VLOOKUP($N389,'Data from Waybill Query'!$A:$M,13,FALSE)),0,VLOOKUP($N389,'Data from Waybill Query'!$A:$M,13,FALSE))</f>
        <v>4.275288E-2</v>
      </c>
      <c r="N389" s="104">
        <f t="shared" si="15"/>
        <v>1990320103</v>
      </c>
    </row>
    <row r="390" spans="1:14" x14ac:dyDescent="0.25">
      <c r="A390" s="104">
        <f t="shared" si="14"/>
        <v>199053</v>
      </c>
      <c r="B390" s="32">
        <f>'Data from Waybill Query'!B390</f>
        <v>1990</v>
      </c>
      <c r="C390" s="32" t="str">
        <f>IF('Data from Waybill Query'!C390="00","0",IF('Data from Waybill Query'!C390="01","1",IF('Data from Waybill Query'!C390="XX","2",'Data from Waybill Query'!C390)))</f>
        <v>32</v>
      </c>
      <c r="D390" s="33" t="str">
        <f>'Data from Waybill Query'!D390</f>
        <v>Stone, Clay and Glass</v>
      </c>
      <c r="E390" s="33" t="str">
        <f>'Data from Waybill Query'!E390</f>
        <v>M</v>
      </c>
      <c r="F390" s="33" t="str">
        <f>'Data from Waybill Query'!F390</f>
        <v>X</v>
      </c>
      <c r="G390" s="33" t="str">
        <f>'Data from Waybill Query'!G390</f>
        <v>X</v>
      </c>
      <c r="H390" s="104">
        <f>IF(ISNA(VLOOKUP($N390,'Data from Waybill Query'!$A:$M,8,FALSE)),0,VLOOKUP($N390,'Data from Waybill Query'!$A:$M,8,FALSE))</f>
        <v>235158</v>
      </c>
      <c r="I390" s="104">
        <f>IF(ISNA(VLOOKUP($N390,'Data from Waybill Query'!$A:$M,9,FALSE)),0,VLOOKUP($N390,'Data from Waybill Query'!$A:$M,9,FALSE))</f>
        <v>120160</v>
      </c>
      <c r="J390" s="104">
        <f>IF(ISNA(VLOOKUP($N390,'Data from Waybill Query'!$A:$M,10,FALSE)),0,VLOOKUP($N390,'Data from Waybill Query'!$A:$M,10,FALSE))</f>
        <v>87431</v>
      </c>
      <c r="K390" s="104">
        <f>IF(ISNA(VLOOKUP($N390,'Data from Waybill Query'!$A:$M,11,FALSE)),0,VLOOKUP($N390,'Data from Waybill Query'!$A:$M,11,FALSE))</f>
        <v>10352132</v>
      </c>
      <c r="L390" s="104">
        <f>IF(ISNA(VLOOKUP($N390,'Data from Waybill Query'!$A:$M,12,FALSE)),0,VLOOKUP($N390,'Data from Waybill Query'!$A:$M,12,FALSE))</f>
        <v>7526</v>
      </c>
      <c r="M390" s="104">
        <f>IF(ISNA(VLOOKUP($N390,'Data from Waybill Query'!$A:$M,13,FALSE)),0,VLOOKUP($N390,'Data from Waybill Query'!$A:$M,13,FALSE))</f>
        <v>3.124505E-2</v>
      </c>
      <c r="N390" s="104">
        <f t="shared" si="15"/>
        <v>1990320203</v>
      </c>
    </row>
    <row r="391" spans="1:14" x14ac:dyDescent="0.25">
      <c r="A391" s="104">
        <f t="shared" si="14"/>
        <v>199054</v>
      </c>
      <c r="B391" s="32">
        <f>'Data from Waybill Query'!B391</f>
        <v>1990</v>
      </c>
      <c r="C391" s="32" t="str">
        <f>IF('Data from Waybill Query'!C391="00","0",IF('Data from Waybill Query'!C391="01","1",IF('Data from Waybill Query'!C391="XX","2",'Data from Waybill Query'!C391)))</f>
        <v>32</v>
      </c>
      <c r="D391" s="33" t="str">
        <f>'Data from Waybill Query'!D391</f>
        <v>Stone, Clay and Glass</v>
      </c>
      <c r="E391" s="33" t="str">
        <f>'Data from Waybill Query'!E391</f>
        <v>L</v>
      </c>
      <c r="F391" s="33" t="str">
        <f>'Data from Waybill Query'!F391</f>
        <v>X</v>
      </c>
      <c r="G391" s="33" t="str">
        <f>'Data from Waybill Query'!G391</f>
        <v>X</v>
      </c>
      <c r="H391" s="104">
        <f>IF(ISNA(VLOOKUP($N391,'Data from Waybill Query'!$A:$M,8,FALSE)),0,VLOOKUP($N391,'Data from Waybill Query'!$A:$M,8,FALSE))</f>
        <v>365288</v>
      </c>
      <c r="I391" s="104">
        <f>IF(ISNA(VLOOKUP($N391,'Data from Waybill Query'!$A:$M,9,FALSE)),0,VLOOKUP($N391,'Data from Waybill Query'!$A:$M,9,FALSE))</f>
        <v>108332</v>
      </c>
      <c r="J391" s="104">
        <f>IF(ISNA(VLOOKUP($N391,'Data from Waybill Query'!$A:$M,10,FALSE)),0,VLOOKUP($N391,'Data from Waybill Query'!$A:$M,10,FALSE))</f>
        <v>170487</v>
      </c>
      <c r="K391" s="104">
        <f>IF(ISNA(VLOOKUP($N391,'Data from Waybill Query'!$A:$M,11,FALSE)),0,VLOOKUP($N391,'Data from Waybill Query'!$A:$M,11,FALSE))</f>
        <v>8643628</v>
      </c>
      <c r="L391" s="104">
        <f>IF(ISNA(VLOOKUP($N391,'Data from Waybill Query'!$A:$M,12,FALSE)),0,VLOOKUP($N391,'Data from Waybill Query'!$A:$M,12,FALSE))</f>
        <v>13437</v>
      </c>
      <c r="M391" s="104">
        <f>IF(ISNA(VLOOKUP($N391,'Data from Waybill Query'!$A:$M,13,FALSE)),0,VLOOKUP($N391,'Data from Waybill Query'!$A:$M,13,FALSE))</f>
        <v>2.7184400000000001E-2</v>
      </c>
      <c r="N391" s="104">
        <f t="shared" si="15"/>
        <v>1990320303</v>
      </c>
    </row>
    <row r="392" spans="1:14" x14ac:dyDescent="0.25">
      <c r="A392" s="104">
        <f t="shared" si="14"/>
        <v>199055</v>
      </c>
      <c r="B392" s="32">
        <f>'Data from Waybill Query'!B392</f>
        <v>1990</v>
      </c>
      <c r="C392" s="32" t="str">
        <f>IF('Data from Waybill Query'!C392="00","0",IF('Data from Waybill Query'!C392="01","1",IF('Data from Waybill Query'!C392="XX","2",'Data from Waybill Query'!C392)))</f>
        <v>33</v>
      </c>
      <c r="D392" s="33" t="str">
        <f>'Data from Waybill Query'!D392</f>
        <v>Primary Metal Products</v>
      </c>
      <c r="E392" s="33" t="str">
        <f>'Data from Waybill Query'!E392</f>
        <v>S</v>
      </c>
      <c r="F392" s="33" t="str">
        <f>'Data from Waybill Query'!F392</f>
        <v>X</v>
      </c>
      <c r="G392" s="33" t="str">
        <f>'Data from Waybill Query'!G392</f>
        <v>X</v>
      </c>
      <c r="H392" s="104">
        <f>IF(ISNA(VLOOKUP($N392,'Data from Waybill Query'!$A:$M,8,FALSE)),0,VLOOKUP($N392,'Data from Waybill Query'!$A:$M,8,FALSE))</f>
        <v>183428</v>
      </c>
      <c r="I392" s="104">
        <f>IF(ISNA(VLOOKUP($N392,'Data from Waybill Query'!$A:$M,9,FALSE)),0,VLOOKUP($N392,'Data from Waybill Query'!$A:$M,9,FALSE))</f>
        <v>278388</v>
      </c>
      <c r="J392" s="104">
        <f>IF(ISNA(VLOOKUP($N392,'Data from Waybill Query'!$A:$M,10,FALSE)),0,VLOOKUP($N392,'Data from Waybill Query'!$A:$M,10,FALSE))</f>
        <v>63954</v>
      </c>
      <c r="K392" s="104">
        <f>IF(ISNA(VLOOKUP($N392,'Data from Waybill Query'!$A:$M,11,FALSE)),0,VLOOKUP($N392,'Data from Waybill Query'!$A:$M,11,FALSE))</f>
        <v>23477797</v>
      </c>
      <c r="L392" s="104">
        <f>IF(ISNA(VLOOKUP($N392,'Data from Waybill Query'!$A:$M,12,FALSE)),0,VLOOKUP($N392,'Data from Waybill Query'!$A:$M,12,FALSE))</f>
        <v>5420</v>
      </c>
      <c r="M392" s="104">
        <f>IF(ISNA(VLOOKUP($N392,'Data from Waybill Query'!$A:$M,13,FALSE)),0,VLOOKUP($N392,'Data from Waybill Query'!$A:$M,13,FALSE))</f>
        <v>3.3844430000000002E-2</v>
      </c>
      <c r="N392" s="104">
        <f t="shared" si="15"/>
        <v>1990330103</v>
      </c>
    </row>
    <row r="393" spans="1:14" x14ac:dyDescent="0.25">
      <c r="A393" s="104">
        <f t="shared" si="14"/>
        <v>199056</v>
      </c>
      <c r="B393" s="32">
        <f>'Data from Waybill Query'!B393</f>
        <v>1990</v>
      </c>
      <c r="C393" s="32" t="str">
        <f>IF('Data from Waybill Query'!C393="00","0",IF('Data from Waybill Query'!C393="01","1",IF('Data from Waybill Query'!C393="XX","2",'Data from Waybill Query'!C393)))</f>
        <v>33</v>
      </c>
      <c r="D393" s="33" t="str">
        <f>'Data from Waybill Query'!D393</f>
        <v>Primary Metal Products</v>
      </c>
      <c r="E393" s="33" t="str">
        <f>'Data from Waybill Query'!E393</f>
        <v>M</v>
      </c>
      <c r="F393" s="33" t="str">
        <f>'Data from Waybill Query'!F393</f>
        <v>X</v>
      </c>
      <c r="G393" s="33" t="str">
        <f>'Data from Waybill Query'!G393</f>
        <v>X</v>
      </c>
      <c r="H393" s="104">
        <f>IF(ISNA(VLOOKUP($N393,'Data from Waybill Query'!$A:$M,8,FALSE)),0,VLOOKUP($N393,'Data from Waybill Query'!$A:$M,8,FALSE))</f>
        <v>268621</v>
      </c>
      <c r="I393" s="104">
        <f>IF(ISNA(VLOOKUP($N393,'Data from Waybill Query'!$A:$M,9,FALSE)),0,VLOOKUP($N393,'Data from Waybill Query'!$A:$M,9,FALSE))</f>
        <v>141680</v>
      </c>
      <c r="J393" s="104">
        <f>IF(ISNA(VLOOKUP($N393,'Data from Waybill Query'!$A:$M,10,FALSE)),0,VLOOKUP($N393,'Data from Waybill Query'!$A:$M,10,FALSE))</f>
        <v>106268</v>
      </c>
      <c r="K393" s="104">
        <f>IF(ISNA(VLOOKUP($N393,'Data from Waybill Query'!$A:$M,11,FALSE)),0,VLOOKUP($N393,'Data from Waybill Query'!$A:$M,11,FALSE))</f>
        <v>11348540</v>
      </c>
      <c r="L393" s="104">
        <f>IF(ISNA(VLOOKUP($N393,'Data from Waybill Query'!$A:$M,12,FALSE)),0,VLOOKUP($N393,'Data from Waybill Query'!$A:$M,12,FALSE))</f>
        <v>8516</v>
      </c>
      <c r="M393" s="104">
        <f>IF(ISNA(VLOOKUP($N393,'Data from Waybill Query'!$A:$M,13,FALSE)),0,VLOOKUP($N393,'Data from Waybill Query'!$A:$M,13,FALSE))</f>
        <v>3.1542170000000001E-2</v>
      </c>
      <c r="N393" s="104">
        <f t="shared" si="15"/>
        <v>1990330203</v>
      </c>
    </row>
    <row r="394" spans="1:14" x14ac:dyDescent="0.25">
      <c r="A394" s="104">
        <f t="shared" si="14"/>
        <v>199057</v>
      </c>
      <c r="B394" s="32">
        <f>'Data from Waybill Query'!B394</f>
        <v>1990</v>
      </c>
      <c r="C394" s="32" t="str">
        <f>IF('Data from Waybill Query'!C394="00","0",IF('Data from Waybill Query'!C394="01","1",IF('Data from Waybill Query'!C394="XX","2",'Data from Waybill Query'!C394)))</f>
        <v>33</v>
      </c>
      <c r="D394" s="33" t="str">
        <f>'Data from Waybill Query'!D394</f>
        <v>Primary Metal Products</v>
      </c>
      <c r="E394" s="33" t="str">
        <f>'Data from Waybill Query'!E394</f>
        <v>L</v>
      </c>
      <c r="F394" s="33" t="str">
        <f>'Data from Waybill Query'!F394</f>
        <v>X</v>
      </c>
      <c r="G394" s="33" t="str">
        <f>'Data from Waybill Query'!G394</f>
        <v>X</v>
      </c>
      <c r="H394" s="104">
        <f>IF(ISNA(VLOOKUP($N394,'Data from Waybill Query'!$A:$M,8,FALSE)),0,VLOOKUP($N394,'Data from Waybill Query'!$A:$M,8,FALSE))</f>
        <v>474472</v>
      </c>
      <c r="I394" s="104">
        <f>IF(ISNA(VLOOKUP($N394,'Data from Waybill Query'!$A:$M,9,FALSE)),0,VLOOKUP($N394,'Data from Waybill Query'!$A:$M,9,FALSE))</f>
        <v>140624</v>
      </c>
      <c r="J394" s="104">
        <f>IF(ISNA(VLOOKUP($N394,'Data from Waybill Query'!$A:$M,10,FALSE)),0,VLOOKUP($N394,'Data from Waybill Query'!$A:$M,10,FALSE))</f>
        <v>250340</v>
      </c>
      <c r="K394" s="104">
        <f>IF(ISNA(VLOOKUP($N394,'Data from Waybill Query'!$A:$M,11,FALSE)),0,VLOOKUP($N394,'Data from Waybill Query'!$A:$M,11,FALSE))</f>
        <v>11236092</v>
      </c>
      <c r="L394" s="104">
        <f>IF(ISNA(VLOOKUP($N394,'Data from Waybill Query'!$A:$M,12,FALSE)),0,VLOOKUP($N394,'Data from Waybill Query'!$A:$M,12,FALSE))</f>
        <v>19911</v>
      </c>
      <c r="M394" s="104">
        <f>IF(ISNA(VLOOKUP($N394,'Data from Waybill Query'!$A:$M,13,FALSE)),0,VLOOKUP($N394,'Data from Waybill Query'!$A:$M,13,FALSE))</f>
        <v>2.3829389999999999E-2</v>
      </c>
      <c r="N394" s="104">
        <f t="shared" si="15"/>
        <v>1990330303</v>
      </c>
    </row>
    <row r="395" spans="1:14" x14ac:dyDescent="0.25">
      <c r="A395" s="104">
        <f t="shared" si="14"/>
        <v>199058</v>
      </c>
      <c r="B395" s="32">
        <f>'Data from Waybill Query'!B395</f>
        <v>1990</v>
      </c>
      <c r="C395" s="32" t="str">
        <f>IF('Data from Waybill Query'!C395="00","0",IF('Data from Waybill Query'!C395="01","1",IF('Data from Waybill Query'!C395="XX","2",'Data from Waybill Query'!C395)))</f>
        <v>37</v>
      </c>
      <c r="D395" s="33" t="str">
        <f>'Data from Waybill Query'!D395</f>
        <v>Transportation Equipment</v>
      </c>
      <c r="E395" s="33" t="str">
        <f>'Data from Waybill Query'!E395</f>
        <v>S</v>
      </c>
      <c r="F395" s="33" t="str">
        <f>'Data from Waybill Query'!F395</f>
        <v>X</v>
      </c>
      <c r="G395" s="33" t="str">
        <f>'Data from Waybill Query'!G395</f>
        <v>X</v>
      </c>
      <c r="H395" s="104">
        <f>IF(ISNA(VLOOKUP($N395,'Data from Waybill Query'!$A:$M,8,FALSE)),0,VLOOKUP($N395,'Data from Waybill Query'!$A:$M,8,FALSE))</f>
        <v>212063</v>
      </c>
      <c r="I395" s="104">
        <f>IF(ISNA(VLOOKUP($N395,'Data from Waybill Query'!$A:$M,9,FALSE)),0,VLOOKUP($N395,'Data from Waybill Query'!$A:$M,9,FALSE))</f>
        <v>211829</v>
      </c>
      <c r="J395" s="104">
        <f>IF(ISNA(VLOOKUP($N395,'Data from Waybill Query'!$A:$M,10,FALSE)),0,VLOOKUP($N395,'Data from Waybill Query'!$A:$M,10,FALSE))</f>
        <v>58134</v>
      </c>
      <c r="K395" s="104">
        <f>IF(ISNA(VLOOKUP($N395,'Data from Waybill Query'!$A:$M,11,FALSE)),0,VLOOKUP($N395,'Data from Waybill Query'!$A:$M,11,FALSE))</f>
        <v>5202682</v>
      </c>
      <c r="L395" s="104">
        <f>IF(ISNA(VLOOKUP($N395,'Data from Waybill Query'!$A:$M,12,FALSE)),0,VLOOKUP($N395,'Data from Waybill Query'!$A:$M,12,FALSE))</f>
        <v>1396</v>
      </c>
      <c r="M395" s="104">
        <f>IF(ISNA(VLOOKUP($N395,'Data from Waybill Query'!$A:$M,13,FALSE)),0,VLOOKUP($N395,'Data from Waybill Query'!$A:$M,13,FALSE))</f>
        <v>0.15194199999999999</v>
      </c>
      <c r="N395" s="104">
        <f t="shared" si="15"/>
        <v>1990370103</v>
      </c>
    </row>
    <row r="396" spans="1:14" x14ac:dyDescent="0.25">
      <c r="A396" s="104">
        <f t="shared" si="14"/>
        <v>199059</v>
      </c>
      <c r="B396" s="32">
        <f>'Data from Waybill Query'!B396</f>
        <v>1990</v>
      </c>
      <c r="C396" s="32" t="str">
        <f>IF('Data from Waybill Query'!C396="00","0",IF('Data from Waybill Query'!C396="01","1",IF('Data from Waybill Query'!C396="XX","2",'Data from Waybill Query'!C396)))</f>
        <v>37</v>
      </c>
      <c r="D396" s="33" t="str">
        <f>'Data from Waybill Query'!D396</f>
        <v>Transportation Equipment</v>
      </c>
      <c r="E396" s="33" t="str">
        <f>'Data from Waybill Query'!E396</f>
        <v>M</v>
      </c>
      <c r="F396" s="33" t="str">
        <f>'Data from Waybill Query'!F396</f>
        <v>X</v>
      </c>
      <c r="G396" s="33" t="str">
        <f>'Data from Waybill Query'!G396</f>
        <v>X</v>
      </c>
      <c r="H396" s="104">
        <f>IF(ISNA(VLOOKUP($N396,'Data from Waybill Query'!$A:$M,8,FALSE)),0,VLOOKUP($N396,'Data from Waybill Query'!$A:$M,8,FALSE))</f>
        <v>670094</v>
      </c>
      <c r="I396" s="104">
        <f>IF(ISNA(VLOOKUP($N396,'Data from Waybill Query'!$A:$M,9,FALSE)),0,VLOOKUP($N396,'Data from Waybill Query'!$A:$M,9,FALSE))</f>
        <v>361075</v>
      </c>
      <c r="J396" s="104">
        <f>IF(ISNA(VLOOKUP($N396,'Data from Waybill Query'!$A:$M,10,FALSE)),0,VLOOKUP($N396,'Data from Waybill Query'!$A:$M,10,FALSE))</f>
        <v>265925</v>
      </c>
      <c r="K396" s="104">
        <f>IF(ISNA(VLOOKUP($N396,'Data from Waybill Query'!$A:$M,11,FALSE)),0,VLOOKUP($N396,'Data from Waybill Query'!$A:$M,11,FALSE))</f>
        <v>8121551</v>
      </c>
      <c r="L396" s="104">
        <f>IF(ISNA(VLOOKUP($N396,'Data from Waybill Query'!$A:$M,12,FALSE)),0,VLOOKUP($N396,'Data from Waybill Query'!$A:$M,12,FALSE))</f>
        <v>6010</v>
      </c>
      <c r="M396" s="104">
        <f>IF(ISNA(VLOOKUP($N396,'Data from Waybill Query'!$A:$M,13,FALSE)),0,VLOOKUP($N396,'Data from Waybill Query'!$A:$M,13,FALSE))</f>
        <v>0.1115052</v>
      </c>
      <c r="N396" s="104">
        <f t="shared" si="15"/>
        <v>1990370203</v>
      </c>
    </row>
    <row r="397" spans="1:14" x14ac:dyDescent="0.25">
      <c r="A397" s="104">
        <f t="shared" si="14"/>
        <v>199060</v>
      </c>
      <c r="B397" s="32">
        <f>'Data from Waybill Query'!B397</f>
        <v>1990</v>
      </c>
      <c r="C397" s="32" t="str">
        <f>IF('Data from Waybill Query'!C397="00","0",IF('Data from Waybill Query'!C397="01","1",IF('Data from Waybill Query'!C397="XX","2",'Data from Waybill Query'!C397)))</f>
        <v>37</v>
      </c>
      <c r="D397" s="33" t="str">
        <f>'Data from Waybill Query'!D397</f>
        <v>Transportation Equipment</v>
      </c>
      <c r="E397" s="33" t="str">
        <f>'Data from Waybill Query'!E397</f>
        <v>L</v>
      </c>
      <c r="F397" s="33" t="str">
        <f>'Data from Waybill Query'!F397</f>
        <v>X</v>
      </c>
      <c r="G397" s="33" t="str">
        <f>'Data from Waybill Query'!G397</f>
        <v>X</v>
      </c>
      <c r="H397" s="104">
        <f>IF(ISNA(VLOOKUP($N397,'Data from Waybill Query'!$A:$M,8,FALSE)),0,VLOOKUP($N397,'Data from Waybill Query'!$A:$M,8,FALSE))</f>
        <v>2108187</v>
      </c>
      <c r="I397" s="104">
        <f>IF(ISNA(VLOOKUP($N397,'Data from Waybill Query'!$A:$M,9,FALSE)),0,VLOOKUP($N397,'Data from Waybill Query'!$A:$M,9,FALSE))</f>
        <v>474986</v>
      </c>
      <c r="J397" s="104">
        <f>IF(ISNA(VLOOKUP($N397,'Data from Waybill Query'!$A:$M,10,FALSE)),0,VLOOKUP($N397,'Data from Waybill Query'!$A:$M,10,FALSE))</f>
        <v>867081</v>
      </c>
      <c r="K397" s="104">
        <f>IF(ISNA(VLOOKUP($N397,'Data from Waybill Query'!$A:$M,11,FALSE)),0,VLOOKUP($N397,'Data from Waybill Query'!$A:$M,11,FALSE))</f>
        <v>10662442</v>
      </c>
      <c r="L397" s="104">
        <f>IF(ISNA(VLOOKUP($N397,'Data from Waybill Query'!$A:$M,12,FALSE)),0,VLOOKUP($N397,'Data from Waybill Query'!$A:$M,12,FALSE))</f>
        <v>19410</v>
      </c>
      <c r="M397" s="104">
        <f>IF(ISNA(VLOOKUP($N397,'Data from Waybill Query'!$A:$M,13,FALSE)),0,VLOOKUP($N397,'Data from Waybill Query'!$A:$M,13,FALSE))</f>
        <v>0.108616</v>
      </c>
      <c r="N397" s="104">
        <f t="shared" si="15"/>
        <v>1990370303</v>
      </c>
    </row>
    <row r="398" spans="1:14" x14ac:dyDescent="0.25">
      <c r="A398" s="104">
        <f t="shared" ref="A398:A461" si="16">$B398*100+MOD(ROW($B398)-ROW($B$1208),67)</f>
        <v>199061</v>
      </c>
      <c r="B398" s="32">
        <f>'Data from Waybill Query'!B398</f>
        <v>1990</v>
      </c>
      <c r="C398" s="32" t="str">
        <f>IF('Data from Waybill Query'!C398="00","0",IF('Data from Waybill Query'!C398="01","1",IF('Data from Waybill Query'!C398="XX","2",'Data from Waybill Query'!C398)))</f>
        <v>40</v>
      </c>
      <c r="D398" s="33" t="str">
        <f>'Data from Waybill Query'!D398</f>
        <v>Waste and Scrap</v>
      </c>
      <c r="E398" s="33" t="str">
        <f>'Data from Waybill Query'!E398</f>
        <v>S</v>
      </c>
      <c r="F398" s="33" t="str">
        <f>'Data from Waybill Query'!F398</f>
        <v>X</v>
      </c>
      <c r="G398" s="33" t="str">
        <f>'Data from Waybill Query'!G398</f>
        <v>X</v>
      </c>
      <c r="H398" s="104">
        <f>IF(ISNA(VLOOKUP($N398,'Data from Waybill Query'!$A:$M,8,FALSE)),0,VLOOKUP($N398,'Data from Waybill Query'!$A:$M,8,FALSE))</f>
        <v>230769</v>
      </c>
      <c r="I398" s="104">
        <f>IF(ISNA(VLOOKUP($N398,'Data from Waybill Query'!$A:$M,9,FALSE)),0,VLOOKUP($N398,'Data from Waybill Query'!$A:$M,9,FALSE))</f>
        <v>324888</v>
      </c>
      <c r="J398" s="104">
        <f>IF(ISNA(VLOOKUP($N398,'Data from Waybill Query'!$A:$M,10,FALSE)),0,VLOOKUP($N398,'Data from Waybill Query'!$A:$M,10,FALSE))</f>
        <v>65212</v>
      </c>
      <c r="K398" s="104">
        <f>IF(ISNA(VLOOKUP($N398,'Data from Waybill Query'!$A:$M,11,FALSE)),0,VLOOKUP($N398,'Data from Waybill Query'!$A:$M,11,FALSE))</f>
        <v>22257142</v>
      </c>
      <c r="L398" s="104">
        <f>IF(ISNA(VLOOKUP($N398,'Data from Waybill Query'!$A:$M,12,FALSE)),0,VLOOKUP($N398,'Data from Waybill Query'!$A:$M,12,FALSE))</f>
        <v>4495</v>
      </c>
      <c r="M398" s="104">
        <f>IF(ISNA(VLOOKUP($N398,'Data from Waybill Query'!$A:$M,13,FALSE)),0,VLOOKUP($N398,'Data from Waybill Query'!$A:$M,13,FALSE))</f>
        <v>5.1341749999999998E-2</v>
      </c>
      <c r="N398" s="104">
        <f t="shared" si="15"/>
        <v>1990400103</v>
      </c>
    </row>
    <row r="399" spans="1:14" x14ac:dyDescent="0.25">
      <c r="A399" s="104">
        <f t="shared" si="16"/>
        <v>199062</v>
      </c>
      <c r="B399" s="32">
        <f>'Data from Waybill Query'!B399</f>
        <v>1990</v>
      </c>
      <c r="C399" s="32" t="str">
        <f>IF('Data from Waybill Query'!C399="00","0",IF('Data from Waybill Query'!C399="01","1",IF('Data from Waybill Query'!C399="XX","2",'Data from Waybill Query'!C399)))</f>
        <v>40</v>
      </c>
      <c r="D399" s="33" t="str">
        <f>'Data from Waybill Query'!D399</f>
        <v>Waste and Scrap</v>
      </c>
      <c r="E399" s="33" t="str">
        <f>'Data from Waybill Query'!E399</f>
        <v>M</v>
      </c>
      <c r="F399" s="33" t="str">
        <f>'Data from Waybill Query'!F399</f>
        <v>X</v>
      </c>
      <c r="G399" s="33" t="str">
        <f>'Data from Waybill Query'!G399</f>
        <v>X</v>
      </c>
      <c r="H399" s="104">
        <f>IF(ISNA(VLOOKUP($N399,'Data from Waybill Query'!$A:$M,8,FALSE)),0,VLOOKUP($N399,'Data from Waybill Query'!$A:$M,8,FALSE))</f>
        <v>115316</v>
      </c>
      <c r="I399" s="104">
        <f>IF(ISNA(VLOOKUP($N399,'Data from Waybill Query'!$A:$M,9,FALSE)),0,VLOOKUP($N399,'Data from Waybill Query'!$A:$M,9,FALSE))</f>
        <v>78156</v>
      </c>
      <c r="J399" s="104">
        <f>IF(ISNA(VLOOKUP($N399,'Data from Waybill Query'!$A:$M,10,FALSE)),0,VLOOKUP($N399,'Data from Waybill Query'!$A:$M,10,FALSE))</f>
        <v>55057</v>
      </c>
      <c r="K399" s="104">
        <f>IF(ISNA(VLOOKUP($N399,'Data from Waybill Query'!$A:$M,11,FALSE)),0,VLOOKUP($N399,'Data from Waybill Query'!$A:$M,11,FALSE))</f>
        <v>5298038</v>
      </c>
      <c r="L399" s="104">
        <f>IF(ISNA(VLOOKUP($N399,'Data from Waybill Query'!$A:$M,12,FALSE)),0,VLOOKUP($N399,'Data from Waybill Query'!$A:$M,12,FALSE))</f>
        <v>3717</v>
      </c>
      <c r="M399" s="104">
        <f>IF(ISNA(VLOOKUP($N399,'Data from Waybill Query'!$A:$M,13,FALSE)),0,VLOOKUP($N399,'Data from Waybill Query'!$A:$M,13,FALSE))</f>
        <v>3.1024139999999999E-2</v>
      </c>
      <c r="N399" s="104">
        <f t="shared" si="15"/>
        <v>1990400203</v>
      </c>
    </row>
    <row r="400" spans="1:14" x14ac:dyDescent="0.25">
      <c r="A400" s="104">
        <f t="shared" si="16"/>
        <v>199063</v>
      </c>
      <c r="B400" s="32">
        <f>'Data from Waybill Query'!B400</f>
        <v>1990</v>
      </c>
      <c r="C400" s="32" t="str">
        <f>IF('Data from Waybill Query'!C400="00","0",IF('Data from Waybill Query'!C400="01","1",IF('Data from Waybill Query'!C400="XX","2",'Data from Waybill Query'!C400)))</f>
        <v>40</v>
      </c>
      <c r="D400" s="33" t="str">
        <f>'Data from Waybill Query'!D400</f>
        <v>Waste and Scrap</v>
      </c>
      <c r="E400" s="33" t="str">
        <f>'Data from Waybill Query'!E400</f>
        <v>L</v>
      </c>
      <c r="F400" s="33" t="str">
        <f>'Data from Waybill Query'!F400</f>
        <v>X</v>
      </c>
      <c r="G400" s="33" t="str">
        <f>'Data from Waybill Query'!G400</f>
        <v>X</v>
      </c>
      <c r="H400" s="104">
        <f>IF(ISNA(VLOOKUP($N400,'Data from Waybill Query'!$A:$M,8,FALSE)),0,VLOOKUP($N400,'Data from Waybill Query'!$A:$M,8,FALSE))</f>
        <v>105194</v>
      </c>
      <c r="I400" s="104">
        <f>IF(ISNA(VLOOKUP($N400,'Data from Waybill Query'!$A:$M,9,FALSE)),0,VLOOKUP($N400,'Data from Waybill Query'!$A:$M,9,FALSE))</f>
        <v>40012</v>
      </c>
      <c r="J400" s="104">
        <f>IF(ISNA(VLOOKUP($N400,'Data from Waybill Query'!$A:$M,10,FALSE)),0,VLOOKUP($N400,'Data from Waybill Query'!$A:$M,10,FALSE))</f>
        <v>61465</v>
      </c>
      <c r="K400" s="104">
        <f>IF(ISNA(VLOOKUP($N400,'Data from Waybill Query'!$A:$M,11,FALSE)),0,VLOOKUP($N400,'Data from Waybill Query'!$A:$M,11,FALSE))</f>
        <v>2631684</v>
      </c>
      <c r="L400" s="104">
        <f>IF(ISNA(VLOOKUP($N400,'Data from Waybill Query'!$A:$M,12,FALSE)),0,VLOOKUP($N400,'Data from Waybill Query'!$A:$M,12,FALSE))</f>
        <v>3984</v>
      </c>
      <c r="M400" s="104">
        <f>IF(ISNA(VLOOKUP($N400,'Data from Waybill Query'!$A:$M,13,FALSE)),0,VLOOKUP($N400,'Data from Waybill Query'!$A:$M,13,FALSE))</f>
        <v>2.6406410000000002E-2</v>
      </c>
      <c r="N400" s="104">
        <f t="shared" si="15"/>
        <v>1990400303</v>
      </c>
    </row>
    <row r="401" spans="1:14" x14ac:dyDescent="0.25">
      <c r="A401" s="104">
        <f t="shared" si="16"/>
        <v>199064</v>
      </c>
      <c r="B401" s="32">
        <f>'Data from Waybill Query'!B401</f>
        <v>1990</v>
      </c>
      <c r="C401" s="32" t="str">
        <f>IF('Data from Waybill Query'!C401="00","0",IF('Data from Waybill Query'!C401="01","1",IF('Data from Waybill Query'!C401="XX","2",'Data from Waybill Query'!C401)))</f>
        <v>99</v>
      </c>
      <c r="D401" s="33" t="str">
        <f>'Data from Waybill Query'!D401</f>
        <v>All Other</v>
      </c>
      <c r="E401" s="33" t="str">
        <f>'Data from Waybill Query'!E401</f>
        <v>S</v>
      </c>
      <c r="F401" s="33" t="str">
        <f>'Data from Waybill Query'!F401</f>
        <v>X</v>
      </c>
      <c r="G401" s="33" t="str">
        <f>'Data from Waybill Query'!G401</f>
        <v>X</v>
      </c>
      <c r="H401" s="104">
        <f>IF(ISNA(VLOOKUP($N401,'Data from Waybill Query'!$A:$M,8,FALSE)),0,VLOOKUP($N401,'Data from Waybill Query'!$A:$M,8,FALSE))</f>
        <v>63036</v>
      </c>
      <c r="I401" s="104">
        <f>IF(ISNA(VLOOKUP($N401,'Data from Waybill Query'!$A:$M,9,FALSE)),0,VLOOKUP($N401,'Data from Waybill Query'!$A:$M,9,FALSE))</f>
        <v>111179</v>
      </c>
      <c r="J401" s="104">
        <f>IF(ISNA(VLOOKUP($N401,'Data from Waybill Query'!$A:$M,10,FALSE)),0,VLOOKUP($N401,'Data from Waybill Query'!$A:$M,10,FALSE))</f>
        <v>32550</v>
      </c>
      <c r="K401" s="104">
        <f>IF(ISNA(VLOOKUP($N401,'Data from Waybill Query'!$A:$M,11,FALSE)),0,VLOOKUP($N401,'Data from Waybill Query'!$A:$M,11,FALSE))</f>
        <v>4905788</v>
      </c>
      <c r="L401" s="104">
        <f>IF(ISNA(VLOOKUP($N401,'Data from Waybill Query'!$A:$M,12,FALSE)),0,VLOOKUP($N401,'Data from Waybill Query'!$A:$M,12,FALSE))</f>
        <v>1268</v>
      </c>
      <c r="M401" s="104">
        <f>IF(ISNA(VLOOKUP($N401,'Data from Waybill Query'!$A:$M,13,FALSE)),0,VLOOKUP($N401,'Data from Waybill Query'!$A:$M,13,FALSE))</f>
        <v>4.9731020000000001E-2</v>
      </c>
      <c r="N401" s="104">
        <f t="shared" si="15"/>
        <v>1990990103</v>
      </c>
    </row>
    <row r="402" spans="1:14" x14ac:dyDescent="0.25">
      <c r="A402" s="104">
        <f t="shared" si="16"/>
        <v>199065</v>
      </c>
      <c r="B402" s="32">
        <f>'Data from Waybill Query'!B402</f>
        <v>1990</v>
      </c>
      <c r="C402" s="32" t="str">
        <f>IF('Data from Waybill Query'!C402="00","0",IF('Data from Waybill Query'!C402="01","1",IF('Data from Waybill Query'!C402="XX","2",'Data from Waybill Query'!C402)))</f>
        <v>99</v>
      </c>
      <c r="D402" s="33" t="str">
        <f>'Data from Waybill Query'!D402</f>
        <v>All Other</v>
      </c>
      <c r="E402" s="33" t="str">
        <f>'Data from Waybill Query'!E402</f>
        <v>M</v>
      </c>
      <c r="F402" s="33" t="str">
        <f>'Data from Waybill Query'!F402</f>
        <v>X</v>
      </c>
      <c r="G402" s="33" t="str">
        <f>'Data from Waybill Query'!G402</f>
        <v>X</v>
      </c>
      <c r="H402" s="104">
        <f>IF(ISNA(VLOOKUP($N402,'Data from Waybill Query'!$A:$M,8,FALSE)),0,VLOOKUP($N402,'Data from Waybill Query'!$A:$M,8,FALSE))</f>
        <v>92410</v>
      </c>
      <c r="I402" s="104">
        <f>IF(ISNA(VLOOKUP($N402,'Data from Waybill Query'!$A:$M,9,FALSE)),0,VLOOKUP($N402,'Data from Waybill Query'!$A:$M,9,FALSE))</f>
        <v>110056</v>
      </c>
      <c r="J402" s="104">
        <f>IF(ISNA(VLOOKUP($N402,'Data from Waybill Query'!$A:$M,10,FALSE)),0,VLOOKUP($N402,'Data from Waybill Query'!$A:$M,10,FALSE))</f>
        <v>82634</v>
      </c>
      <c r="K402" s="104">
        <f>IF(ISNA(VLOOKUP($N402,'Data from Waybill Query'!$A:$M,11,FALSE)),0,VLOOKUP($N402,'Data from Waybill Query'!$A:$M,11,FALSE))</f>
        <v>2511014</v>
      </c>
      <c r="L402" s="104">
        <f>IF(ISNA(VLOOKUP($N402,'Data from Waybill Query'!$A:$M,12,FALSE)),0,VLOOKUP($N402,'Data from Waybill Query'!$A:$M,12,FALSE))</f>
        <v>1899</v>
      </c>
      <c r="M402" s="104">
        <f>IF(ISNA(VLOOKUP($N402,'Data from Waybill Query'!$A:$M,13,FALSE)),0,VLOOKUP($N402,'Data from Waybill Query'!$A:$M,13,FALSE))</f>
        <v>4.8671810000000003E-2</v>
      </c>
      <c r="N402" s="104">
        <f t="shared" si="15"/>
        <v>1990990203</v>
      </c>
    </row>
    <row r="403" spans="1:14" x14ac:dyDescent="0.25">
      <c r="A403" s="104">
        <f t="shared" si="16"/>
        <v>199066</v>
      </c>
      <c r="B403" s="32">
        <f>'Data from Waybill Query'!B403</f>
        <v>1990</v>
      </c>
      <c r="C403" s="32" t="str">
        <f>IF('Data from Waybill Query'!C403="00","0",IF('Data from Waybill Query'!C403="01","1",IF('Data from Waybill Query'!C403="XX","2",'Data from Waybill Query'!C403)))</f>
        <v>99</v>
      </c>
      <c r="D403" s="33" t="str">
        <f>'Data from Waybill Query'!D403</f>
        <v>All Other</v>
      </c>
      <c r="E403" s="33" t="str">
        <f>'Data from Waybill Query'!E403</f>
        <v>L</v>
      </c>
      <c r="F403" s="33" t="str">
        <f>'Data from Waybill Query'!F403</f>
        <v>X</v>
      </c>
      <c r="G403" s="33" t="str">
        <f>'Data from Waybill Query'!G403</f>
        <v>X</v>
      </c>
      <c r="H403" s="104">
        <f>IF(ISNA(VLOOKUP($N403,'Data from Waybill Query'!$A:$M,8,FALSE)),0,VLOOKUP($N403,'Data from Waybill Query'!$A:$M,8,FALSE))</f>
        <v>236632</v>
      </c>
      <c r="I403" s="104">
        <f>IF(ISNA(VLOOKUP($N403,'Data from Waybill Query'!$A:$M,9,FALSE)),0,VLOOKUP($N403,'Data from Waybill Query'!$A:$M,9,FALSE))</f>
        <v>99386</v>
      </c>
      <c r="J403" s="104">
        <f>IF(ISNA(VLOOKUP($N403,'Data from Waybill Query'!$A:$M,10,FALSE)),0,VLOOKUP($N403,'Data from Waybill Query'!$A:$M,10,FALSE))</f>
        <v>176881</v>
      </c>
      <c r="K403" s="104">
        <f>IF(ISNA(VLOOKUP($N403,'Data from Waybill Query'!$A:$M,11,FALSE)),0,VLOOKUP($N403,'Data from Waybill Query'!$A:$M,11,FALSE))</f>
        <v>2842728</v>
      </c>
      <c r="L403" s="104">
        <f>IF(ISNA(VLOOKUP($N403,'Data from Waybill Query'!$A:$M,12,FALSE)),0,VLOOKUP($N403,'Data from Waybill Query'!$A:$M,12,FALSE))</f>
        <v>5032</v>
      </c>
      <c r="M403" s="104">
        <f>IF(ISNA(VLOOKUP($N403,'Data from Waybill Query'!$A:$M,13,FALSE)),0,VLOOKUP($N403,'Data from Waybill Query'!$A:$M,13,FALSE))</f>
        <v>4.7020970000000002E-2</v>
      </c>
      <c r="N403" s="104">
        <f t="shared" si="15"/>
        <v>1990990303</v>
      </c>
    </row>
    <row r="404" spans="1:14" x14ac:dyDescent="0.25">
      <c r="A404" s="104">
        <f t="shared" si="16"/>
        <v>199100</v>
      </c>
      <c r="B404" s="32">
        <f>'Data from Waybill Query'!B404</f>
        <v>1991</v>
      </c>
      <c r="C404" s="32" t="str">
        <f>IF('Data from Waybill Query'!C404="00","0",IF('Data from Waybill Query'!C404="01","1",IF('Data from Waybill Query'!C404="XX","2",'Data from Waybill Query'!C404)))</f>
        <v>0</v>
      </c>
      <c r="D404" s="33" t="str">
        <f>'Data from Waybill Query'!D404</f>
        <v>Intermodal</v>
      </c>
      <c r="E404" s="33" t="str">
        <f>'Data from Waybill Query'!E404</f>
        <v>S</v>
      </c>
      <c r="F404" s="33" t="str">
        <f>'Data from Waybill Query'!F404</f>
        <v>X</v>
      </c>
      <c r="G404" s="33" t="str">
        <f>'Data from Waybill Query'!G404</f>
        <v>X</v>
      </c>
      <c r="H404" s="104">
        <f>IF(ISNA(VLOOKUP($N404,'Data from Waybill Query'!$A:$M,8,FALSE)),0,VLOOKUP($N404,'Data from Waybill Query'!$A:$M,8,FALSE))</f>
        <v>266253</v>
      </c>
      <c r="I404" s="104">
        <f>IF(ISNA(VLOOKUP($N404,'Data from Waybill Query'!$A:$M,9,FALSE)),0,VLOOKUP($N404,'Data from Waybill Query'!$A:$M,9,FALSE))</f>
        <v>1015287</v>
      </c>
      <c r="J404" s="104">
        <f>IF(ISNA(VLOOKUP($N404,'Data from Waybill Query'!$A:$M,10,FALSE)),0,VLOOKUP($N404,'Data from Waybill Query'!$A:$M,10,FALSE))</f>
        <v>354979</v>
      </c>
      <c r="K404" s="104">
        <f>IF(ISNA(VLOOKUP($N404,'Data from Waybill Query'!$A:$M,11,FALSE)),0,VLOOKUP($N404,'Data from Waybill Query'!$A:$M,11,FALSE))</f>
        <v>14976550</v>
      </c>
      <c r="L404" s="104">
        <f>IF(ISNA(VLOOKUP($N404,'Data from Waybill Query'!$A:$M,12,FALSE)),0,VLOOKUP($N404,'Data from Waybill Query'!$A:$M,12,FALSE))</f>
        <v>5181</v>
      </c>
      <c r="M404" s="104">
        <f>IF(ISNA(VLOOKUP($N404,'Data from Waybill Query'!$A:$M,13,FALSE)),0,VLOOKUP($N404,'Data from Waybill Query'!$A:$M,13,FALSE))</f>
        <v>5.1394269999999999E-2</v>
      </c>
      <c r="N404" s="104">
        <f t="shared" si="15"/>
        <v>1991000103</v>
      </c>
    </row>
    <row r="405" spans="1:14" x14ac:dyDescent="0.25">
      <c r="A405" s="104">
        <f t="shared" si="16"/>
        <v>199101</v>
      </c>
      <c r="B405" s="32">
        <f>'Data from Waybill Query'!B405</f>
        <v>1991</v>
      </c>
      <c r="C405" s="32" t="str">
        <f>IF('Data from Waybill Query'!C405="00","0",IF('Data from Waybill Query'!C405="01","1",IF('Data from Waybill Query'!C405="XX","2",'Data from Waybill Query'!C405)))</f>
        <v>0</v>
      </c>
      <c r="D405" s="33" t="str">
        <f>'Data from Waybill Query'!D405</f>
        <v>Intermodal</v>
      </c>
      <c r="E405" s="33" t="str">
        <f>'Data from Waybill Query'!E405</f>
        <v>M</v>
      </c>
      <c r="F405" s="33" t="str">
        <f>'Data from Waybill Query'!F405</f>
        <v>X</v>
      </c>
      <c r="G405" s="33" t="str">
        <f>'Data from Waybill Query'!G405</f>
        <v>X</v>
      </c>
      <c r="H405" s="104">
        <f>IF(ISNA(VLOOKUP($N405,'Data from Waybill Query'!$A:$M,8,FALSE)),0,VLOOKUP($N405,'Data from Waybill Query'!$A:$M,8,FALSE))</f>
        <v>822431</v>
      </c>
      <c r="I405" s="104">
        <f>IF(ISNA(VLOOKUP($N405,'Data from Waybill Query'!$A:$M,9,FALSE)),0,VLOOKUP($N405,'Data from Waybill Query'!$A:$M,9,FALSE))</f>
        <v>1613256</v>
      </c>
      <c r="J405" s="104">
        <f>IF(ISNA(VLOOKUP($N405,'Data from Waybill Query'!$A:$M,10,FALSE)),0,VLOOKUP($N405,'Data from Waybill Query'!$A:$M,10,FALSE))</f>
        <v>1286999</v>
      </c>
      <c r="K405" s="104">
        <f>IF(ISNA(VLOOKUP($N405,'Data from Waybill Query'!$A:$M,11,FALSE)),0,VLOOKUP($N405,'Data from Waybill Query'!$A:$M,11,FALSE))</f>
        <v>23629423</v>
      </c>
      <c r="L405" s="104">
        <f>IF(ISNA(VLOOKUP($N405,'Data from Waybill Query'!$A:$M,12,FALSE)),0,VLOOKUP($N405,'Data from Waybill Query'!$A:$M,12,FALSE))</f>
        <v>18843</v>
      </c>
      <c r="M405" s="104">
        <f>IF(ISNA(VLOOKUP($N405,'Data from Waybill Query'!$A:$M,13,FALSE)),0,VLOOKUP($N405,'Data from Waybill Query'!$A:$M,13,FALSE))</f>
        <v>4.3645539999999997E-2</v>
      </c>
      <c r="N405" s="104">
        <f t="shared" si="15"/>
        <v>1991000203</v>
      </c>
    </row>
    <row r="406" spans="1:14" x14ac:dyDescent="0.25">
      <c r="A406" s="104">
        <f t="shared" si="16"/>
        <v>199102</v>
      </c>
      <c r="B406" s="32">
        <f>'Data from Waybill Query'!B406</f>
        <v>1991</v>
      </c>
      <c r="C406" s="32" t="str">
        <f>IF('Data from Waybill Query'!C406="00","0",IF('Data from Waybill Query'!C406="01","1",IF('Data from Waybill Query'!C406="XX","2",'Data from Waybill Query'!C406)))</f>
        <v>0</v>
      </c>
      <c r="D406" s="33" t="str">
        <f>'Data from Waybill Query'!D406</f>
        <v>Intermodal</v>
      </c>
      <c r="E406" s="33" t="str">
        <f>'Data from Waybill Query'!E406</f>
        <v>L</v>
      </c>
      <c r="F406" s="33" t="str">
        <f>'Data from Waybill Query'!F406</f>
        <v>X</v>
      </c>
      <c r="G406" s="33" t="str">
        <f>'Data from Waybill Query'!G406</f>
        <v>X</v>
      </c>
      <c r="H406" s="104">
        <f>IF(ISNA(VLOOKUP($N406,'Data from Waybill Query'!$A:$M,8,FALSE)),0,VLOOKUP($N406,'Data from Waybill Query'!$A:$M,8,FALSE))</f>
        <v>639869</v>
      </c>
      <c r="I406" s="104">
        <f>IF(ISNA(VLOOKUP($N406,'Data from Waybill Query'!$A:$M,9,FALSE)),0,VLOOKUP($N406,'Data from Waybill Query'!$A:$M,9,FALSE))</f>
        <v>853500</v>
      </c>
      <c r="J406" s="104">
        <f>IF(ISNA(VLOOKUP($N406,'Data from Waybill Query'!$A:$M,10,FALSE)),0,VLOOKUP($N406,'Data from Waybill Query'!$A:$M,10,FALSE))</f>
        <v>1005392</v>
      </c>
      <c r="K406" s="104">
        <f>IF(ISNA(VLOOKUP($N406,'Data from Waybill Query'!$A:$M,11,FALSE)),0,VLOOKUP($N406,'Data from Waybill Query'!$A:$M,11,FALSE))</f>
        <v>14192346</v>
      </c>
      <c r="L406" s="104">
        <f>IF(ISNA(VLOOKUP($N406,'Data from Waybill Query'!$A:$M,12,FALSE)),0,VLOOKUP($N406,'Data from Waybill Query'!$A:$M,12,FALSE))</f>
        <v>16924</v>
      </c>
      <c r="M406" s="104">
        <f>IF(ISNA(VLOOKUP($N406,'Data from Waybill Query'!$A:$M,13,FALSE)),0,VLOOKUP($N406,'Data from Waybill Query'!$A:$M,13,FALSE))</f>
        <v>3.7808630000000003E-2</v>
      </c>
      <c r="N406" s="104">
        <f t="shared" si="15"/>
        <v>1991000303</v>
      </c>
    </row>
    <row r="407" spans="1:14" x14ac:dyDescent="0.25">
      <c r="A407" s="104">
        <f t="shared" si="16"/>
        <v>199103</v>
      </c>
      <c r="B407" s="32">
        <f>'Data from Waybill Query'!B407</f>
        <v>1991</v>
      </c>
      <c r="C407" s="32" t="str">
        <f>IF('Data from Waybill Query'!C407="00","0",IF('Data from Waybill Query'!C407="01","1",IF('Data from Waybill Query'!C407="XX","2",'Data from Waybill Query'!C407)))</f>
        <v>0</v>
      </c>
      <c r="D407" s="33" t="str">
        <f>'Data from Waybill Query'!D407</f>
        <v>Intermodal</v>
      </c>
      <c r="E407" s="33" t="str">
        <f>'Data from Waybill Query'!E407</f>
        <v>VL</v>
      </c>
      <c r="F407" s="33" t="str">
        <f>'Data from Waybill Query'!F407</f>
        <v>X</v>
      </c>
      <c r="G407" s="33" t="str">
        <f>'Data from Waybill Query'!G407</f>
        <v>X</v>
      </c>
      <c r="H407" s="104">
        <f>IF(ISNA(VLOOKUP($N407,'Data from Waybill Query'!$A:$M,8,FALSE)),0,VLOOKUP($N407,'Data from Waybill Query'!$A:$M,8,FALSE))</f>
        <v>2422784</v>
      </c>
      <c r="I407" s="104">
        <f>IF(ISNA(VLOOKUP($N407,'Data from Waybill Query'!$A:$M,9,FALSE)),0,VLOOKUP($N407,'Data from Waybill Query'!$A:$M,9,FALSE))</f>
        <v>2082194</v>
      </c>
      <c r="J407" s="104">
        <f>IF(ISNA(VLOOKUP($N407,'Data from Waybill Query'!$A:$M,10,FALSE)),0,VLOOKUP($N407,'Data from Waybill Query'!$A:$M,10,FALSE))</f>
        <v>4663993</v>
      </c>
      <c r="K407" s="104">
        <f>IF(ISNA(VLOOKUP($N407,'Data from Waybill Query'!$A:$M,11,FALSE)),0,VLOOKUP($N407,'Data from Waybill Query'!$A:$M,11,FALSE))</f>
        <v>43010153</v>
      </c>
      <c r="L407" s="104">
        <f>IF(ISNA(VLOOKUP($N407,'Data from Waybill Query'!$A:$M,12,FALSE)),0,VLOOKUP($N407,'Data from Waybill Query'!$A:$M,12,FALSE))</f>
        <v>95073</v>
      </c>
      <c r="M407" s="104">
        <f>IF(ISNA(VLOOKUP($N407,'Data from Waybill Query'!$A:$M,13,FALSE)),0,VLOOKUP($N407,'Data from Waybill Query'!$A:$M,13,FALSE))</f>
        <v>2.548338E-2</v>
      </c>
      <c r="N407" s="104">
        <f t="shared" si="15"/>
        <v>1991000403</v>
      </c>
    </row>
    <row r="408" spans="1:14" x14ac:dyDescent="0.25">
      <c r="A408" s="104">
        <f t="shared" si="16"/>
        <v>199104</v>
      </c>
      <c r="B408" s="32">
        <f>'Data from Waybill Query'!B408</f>
        <v>1991</v>
      </c>
      <c r="C408" s="32" t="str">
        <f>IF('Data from Waybill Query'!C408="00","0",IF('Data from Waybill Query'!C408="01","1",IF('Data from Waybill Query'!C408="XX","2",'Data from Waybill Query'!C408)))</f>
        <v>1</v>
      </c>
      <c r="D408" s="33" t="str">
        <f>'Data from Waybill Query'!D408</f>
        <v>Farm Products (not Grain)</v>
      </c>
      <c r="E408" s="33" t="str">
        <f>'Data from Waybill Query'!E408</f>
        <v>X</v>
      </c>
      <c r="F408" s="33" t="str">
        <f>'Data from Waybill Query'!F408</f>
        <v>X</v>
      </c>
      <c r="G408" s="33" t="str">
        <f>'Data from Waybill Query'!G408</f>
        <v>X</v>
      </c>
      <c r="H408" s="104">
        <f>IF(ISNA(VLOOKUP($N408,'Data from Waybill Query'!$A:$M,8,FALSE)),0,VLOOKUP($N408,'Data from Waybill Query'!$A:$M,8,FALSE))</f>
        <v>173545</v>
      </c>
      <c r="I408" s="104">
        <f>IF(ISNA(VLOOKUP($N408,'Data from Waybill Query'!$A:$M,9,FALSE)),0,VLOOKUP($N408,'Data from Waybill Query'!$A:$M,9,FALSE))</f>
        <v>75117</v>
      </c>
      <c r="J408" s="104">
        <f>IF(ISNA(VLOOKUP($N408,'Data from Waybill Query'!$A:$M,10,FALSE)),0,VLOOKUP($N408,'Data from Waybill Query'!$A:$M,10,FALSE))</f>
        <v>100268</v>
      </c>
      <c r="K408" s="104">
        <f>IF(ISNA(VLOOKUP($N408,'Data from Waybill Query'!$A:$M,11,FALSE)),0,VLOOKUP($N408,'Data from Waybill Query'!$A:$M,11,FALSE))</f>
        <v>4610755</v>
      </c>
      <c r="L408" s="104">
        <f>IF(ISNA(VLOOKUP($N408,'Data from Waybill Query'!$A:$M,12,FALSE)),0,VLOOKUP($N408,'Data from Waybill Query'!$A:$M,12,FALSE))</f>
        <v>6150</v>
      </c>
      <c r="M408" s="104">
        <f>IF(ISNA(VLOOKUP($N408,'Data from Waybill Query'!$A:$M,13,FALSE)),0,VLOOKUP($N408,'Data from Waybill Query'!$A:$M,13,FALSE))</f>
        <v>2.8218960000000001E-2</v>
      </c>
      <c r="N408" s="104">
        <f t="shared" si="15"/>
        <v>1991010403</v>
      </c>
    </row>
    <row r="409" spans="1:14" x14ac:dyDescent="0.25">
      <c r="A409" s="104">
        <f t="shared" si="16"/>
        <v>199105</v>
      </c>
      <c r="B409" s="32">
        <f>'Data from Waybill Query'!B409</f>
        <v>1991</v>
      </c>
      <c r="C409" s="32" t="str">
        <f>IF('Data from Waybill Query'!C409="00","0",IF('Data from Waybill Query'!C409="01","1",IF('Data from Waybill Query'!C409="XX","2",'Data from Waybill Query'!C409)))</f>
        <v>2</v>
      </c>
      <c r="D409" s="33" t="str">
        <f>'Data from Waybill Query'!D409</f>
        <v>Grain</v>
      </c>
      <c r="E409" s="33" t="str">
        <f>'Data from Waybill Query'!E409</f>
        <v>S</v>
      </c>
      <c r="F409" s="33" t="str">
        <f>'Data from Waybill Query'!F409</f>
        <v>R</v>
      </c>
      <c r="G409" s="33" t="str">
        <f>'Data from Waybill Query'!G409</f>
        <v>S</v>
      </c>
      <c r="H409" s="104">
        <f>IF(ISNA(VLOOKUP($N409,'Data from Waybill Query'!$A:$M,8,FALSE)),0,VLOOKUP($N409,'Data from Waybill Query'!$A:$M,8,FALSE))</f>
        <v>122890</v>
      </c>
      <c r="I409" s="104">
        <f>IF(ISNA(VLOOKUP($N409,'Data from Waybill Query'!$A:$M,9,FALSE)),0,VLOOKUP($N409,'Data from Waybill Query'!$A:$M,9,FALSE))</f>
        <v>139056</v>
      </c>
      <c r="J409" s="104">
        <f>IF(ISNA(VLOOKUP($N409,'Data from Waybill Query'!$A:$M,10,FALSE)),0,VLOOKUP($N409,'Data from Waybill Query'!$A:$M,10,FALSE))</f>
        <v>32759</v>
      </c>
      <c r="K409" s="104">
        <f>IF(ISNA(VLOOKUP($N409,'Data from Waybill Query'!$A:$M,11,FALSE)),0,VLOOKUP($N409,'Data from Waybill Query'!$A:$M,11,FALSE))</f>
        <v>12770368</v>
      </c>
      <c r="L409" s="104">
        <f>IF(ISNA(VLOOKUP($N409,'Data from Waybill Query'!$A:$M,12,FALSE)),0,VLOOKUP($N409,'Data from Waybill Query'!$A:$M,12,FALSE))</f>
        <v>3050</v>
      </c>
      <c r="M409" s="104">
        <f>IF(ISNA(VLOOKUP($N409,'Data from Waybill Query'!$A:$M,13,FALSE)),0,VLOOKUP($N409,'Data from Waybill Query'!$A:$M,13,FALSE))</f>
        <v>4.0294240000000002E-2</v>
      </c>
      <c r="N409" s="104">
        <f t="shared" si="15"/>
        <v>1991020101</v>
      </c>
    </row>
    <row r="410" spans="1:14" x14ac:dyDescent="0.25">
      <c r="A410" s="104">
        <f t="shared" si="16"/>
        <v>199106</v>
      </c>
      <c r="B410" s="32">
        <f>'Data from Waybill Query'!B410</f>
        <v>1991</v>
      </c>
      <c r="C410" s="32" t="str">
        <f>IF('Data from Waybill Query'!C410="00","0",IF('Data from Waybill Query'!C410="01","1",IF('Data from Waybill Query'!C410="XX","2",'Data from Waybill Query'!C410)))</f>
        <v>2</v>
      </c>
      <c r="D410" s="33" t="str">
        <f>'Data from Waybill Query'!D410</f>
        <v>Grain</v>
      </c>
      <c r="E410" s="33" t="str">
        <f>'Data from Waybill Query'!E410</f>
        <v>S</v>
      </c>
      <c r="F410" s="33" t="str">
        <f>'Data from Waybill Query'!F410</f>
        <v>R</v>
      </c>
      <c r="G410" s="33" t="str">
        <f>'Data from Waybill Query'!G410</f>
        <v>M</v>
      </c>
      <c r="H410" s="104">
        <f>IF(ISNA(VLOOKUP($N410,'Data from Waybill Query'!$A:$M,8,FALSE)),0,VLOOKUP($N410,'Data from Waybill Query'!$A:$M,8,FALSE))</f>
        <v>209812</v>
      </c>
      <c r="I410" s="104">
        <f>IF(ISNA(VLOOKUP($N410,'Data from Waybill Query'!$A:$M,9,FALSE)),0,VLOOKUP($N410,'Data from Waybill Query'!$A:$M,9,FALSE))</f>
        <v>261868</v>
      </c>
      <c r="J410" s="104">
        <f>IF(ISNA(VLOOKUP($N410,'Data from Waybill Query'!$A:$M,10,FALSE)),0,VLOOKUP($N410,'Data from Waybill Query'!$A:$M,10,FALSE))</f>
        <v>63724</v>
      </c>
      <c r="K410" s="104">
        <f>IF(ISNA(VLOOKUP($N410,'Data from Waybill Query'!$A:$M,11,FALSE)),0,VLOOKUP($N410,'Data from Waybill Query'!$A:$M,11,FALSE))</f>
        <v>24006696</v>
      </c>
      <c r="L410" s="104">
        <f>IF(ISNA(VLOOKUP($N410,'Data from Waybill Query'!$A:$M,12,FALSE)),0,VLOOKUP($N410,'Data from Waybill Query'!$A:$M,12,FALSE))</f>
        <v>6039</v>
      </c>
      <c r="M410" s="104">
        <f>IF(ISNA(VLOOKUP($N410,'Data from Waybill Query'!$A:$M,13,FALSE)),0,VLOOKUP($N410,'Data from Waybill Query'!$A:$M,13,FALSE))</f>
        <v>3.4741550000000003E-2</v>
      </c>
      <c r="N410" s="104">
        <f t="shared" si="15"/>
        <v>1991020102</v>
      </c>
    </row>
    <row r="411" spans="1:14" x14ac:dyDescent="0.25">
      <c r="A411" s="104">
        <f t="shared" si="16"/>
        <v>199107</v>
      </c>
      <c r="B411" s="32">
        <f>'Data from Waybill Query'!B411</f>
        <v>1991</v>
      </c>
      <c r="C411" s="32" t="str">
        <f>IF('Data from Waybill Query'!C411="00","0",IF('Data from Waybill Query'!C411="01","1",IF('Data from Waybill Query'!C411="XX","2",'Data from Waybill Query'!C411)))</f>
        <v>2</v>
      </c>
      <c r="D411" s="33" t="str">
        <f>'Data from Waybill Query'!D411</f>
        <v>Grain</v>
      </c>
      <c r="E411" s="33" t="str">
        <f>'Data from Waybill Query'!E411</f>
        <v>S</v>
      </c>
      <c r="F411" s="33" t="str">
        <f>'Data from Waybill Query'!F411</f>
        <v>R</v>
      </c>
      <c r="G411" s="33" t="str">
        <f>'Data from Waybill Query'!G411</f>
        <v>U</v>
      </c>
      <c r="H411" s="104">
        <f>IF(ISNA(VLOOKUP($N411,'Data from Waybill Query'!$A:$M,8,FALSE)),0,VLOOKUP($N411,'Data from Waybill Query'!$A:$M,8,FALSE))</f>
        <v>105873</v>
      </c>
      <c r="I411" s="104">
        <f>IF(ISNA(VLOOKUP($N411,'Data from Waybill Query'!$A:$M,9,FALSE)),0,VLOOKUP($N411,'Data from Waybill Query'!$A:$M,9,FALSE))</f>
        <v>148472</v>
      </c>
      <c r="J411" s="104">
        <f>IF(ISNA(VLOOKUP($N411,'Data from Waybill Query'!$A:$M,10,FALSE)),0,VLOOKUP($N411,'Data from Waybill Query'!$A:$M,10,FALSE))</f>
        <v>37131</v>
      </c>
      <c r="K411" s="104">
        <f>IF(ISNA(VLOOKUP($N411,'Data from Waybill Query'!$A:$M,11,FALSE)),0,VLOOKUP($N411,'Data from Waybill Query'!$A:$M,11,FALSE))</f>
        <v>14236445</v>
      </c>
      <c r="L411" s="104">
        <f>IF(ISNA(VLOOKUP($N411,'Data from Waybill Query'!$A:$M,12,FALSE)),0,VLOOKUP($N411,'Data from Waybill Query'!$A:$M,12,FALSE))</f>
        <v>3579</v>
      </c>
      <c r="M411" s="104">
        <f>IF(ISNA(VLOOKUP($N411,'Data from Waybill Query'!$A:$M,13,FALSE)),0,VLOOKUP($N411,'Data from Waybill Query'!$A:$M,13,FALSE))</f>
        <v>2.958268E-2</v>
      </c>
      <c r="N411" s="104">
        <f t="shared" si="15"/>
        <v>1991020103</v>
      </c>
    </row>
    <row r="412" spans="1:14" x14ac:dyDescent="0.25">
      <c r="A412" s="104">
        <f t="shared" si="16"/>
        <v>199108</v>
      </c>
      <c r="B412" s="32">
        <f>'Data from Waybill Query'!B412</f>
        <v>1991</v>
      </c>
      <c r="C412" s="32" t="str">
        <f>IF('Data from Waybill Query'!C412="00","0",IF('Data from Waybill Query'!C412="01","1",IF('Data from Waybill Query'!C412="XX","2",'Data from Waybill Query'!C412)))</f>
        <v>2</v>
      </c>
      <c r="D412" s="33" t="str">
        <f>'Data from Waybill Query'!D412</f>
        <v>Grain</v>
      </c>
      <c r="E412" s="33" t="str">
        <f>'Data from Waybill Query'!E412</f>
        <v>S</v>
      </c>
      <c r="F412" s="33" t="str">
        <f>'Data from Waybill Query'!F412</f>
        <v>P</v>
      </c>
      <c r="G412" s="33" t="str">
        <f>'Data from Waybill Query'!G412</f>
        <v>S</v>
      </c>
      <c r="H412" s="104">
        <f>IF(ISNA(VLOOKUP($N412,'Data from Waybill Query'!$A:$M,8,FALSE)),0,VLOOKUP($N412,'Data from Waybill Query'!$A:$M,8,FALSE))</f>
        <v>29924</v>
      </c>
      <c r="I412" s="104">
        <f>IF(ISNA(VLOOKUP($N412,'Data from Waybill Query'!$A:$M,9,FALSE)),0,VLOOKUP($N412,'Data from Waybill Query'!$A:$M,9,FALSE))</f>
        <v>34220</v>
      </c>
      <c r="J412" s="104">
        <f>IF(ISNA(VLOOKUP($N412,'Data from Waybill Query'!$A:$M,10,FALSE)),0,VLOOKUP($N412,'Data from Waybill Query'!$A:$M,10,FALSE))</f>
        <v>8150</v>
      </c>
      <c r="K412" s="104">
        <f>IF(ISNA(VLOOKUP($N412,'Data from Waybill Query'!$A:$M,11,FALSE)),0,VLOOKUP($N412,'Data from Waybill Query'!$A:$M,11,FALSE))</f>
        <v>3115692</v>
      </c>
      <c r="L412" s="104">
        <f>IF(ISNA(VLOOKUP($N412,'Data from Waybill Query'!$A:$M,12,FALSE)),0,VLOOKUP($N412,'Data from Waybill Query'!$A:$M,12,FALSE))</f>
        <v>754</v>
      </c>
      <c r="M412" s="104">
        <f>IF(ISNA(VLOOKUP($N412,'Data from Waybill Query'!$A:$M,13,FALSE)),0,VLOOKUP($N412,'Data from Waybill Query'!$A:$M,13,FALSE))</f>
        <v>3.9672119999999998E-2</v>
      </c>
      <c r="N412" s="104">
        <f t="shared" si="15"/>
        <v>1991020111</v>
      </c>
    </row>
    <row r="413" spans="1:14" x14ac:dyDescent="0.25">
      <c r="A413" s="104">
        <f t="shared" si="16"/>
        <v>199109</v>
      </c>
      <c r="B413" s="32">
        <f>'Data from Waybill Query'!B413</f>
        <v>1991</v>
      </c>
      <c r="C413" s="32" t="str">
        <f>IF('Data from Waybill Query'!C413="00","0",IF('Data from Waybill Query'!C413="01","1",IF('Data from Waybill Query'!C413="XX","2",'Data from Waybill Query'!C413)))</f>
        <v>2</v>
      </c>
      <c r="D413" s="33" t="str">
        <f>'Data from Waybill Query'!D413</f>
        <v>Grain</v>
      </c>
      <c r="E413" s="33" t="str">
        <f>'Data from Waybill Query'!E413</f>
        <v>S</v>
      </c>
      <c r="F413" s="33" t="str">
        <f>'Data from Waybill Query'!F413</f>
        <v>P</v>
      </c>
      <c r="G413" s="33" t="str">
        <f>'Data from Waybill Query'!G413</f>
        <v>M</v>
      </c>
      <c r="H413" s="104">
        <f>IF(ISNA(VLOOKUP($N413,'Data from Waybill Query'!$A:$M,8,FALSE)),0,VLOOKUP($N413,'Data from Waybill Query'!$A:$M,8,FALSE))</f>
        <v>58145</v>
      </c>
      <c r="I413" s="104">
        <f>IF(ISNA(VLOOKUP($N413,'Data from Waybill Query'!$A:$M,9,FALSE)),0,VLOOKUP($N413,'Data from Waybill Query'!$A:$M,9,FALSE))</f>
        <v>68514</v>
      </c>
      <c r="J413" s="104">
        <f>IF(ISNA(VLOOKUP($N413,'Data from Waybill Query'!$A:$M,10,FALSE)),0,VLOOKUP($N413,'Data from Waybill Query'!$A:$M,10,FALSE))</f>
        <v>17351</v>
      </c>
      <c r="K413" s="104">
        <f>IF(ISNA(VLOOKUP($N413,'Data from Waybill Query'!$A:$M,11,FALSE)),0,VLOOKUP($N413,'Data from Waybill Query'!$A:$M,11,FALSE))</f>
        <v>6434576</v>
      </c>
      <c r="L413" s="104">
        <f>IF(ISNA(VLOOKUP($N413,'Data from Waybill Query'!$A:$M,12,FALSE)),0,VLOOKUP($N413,'Data from Waybill Query'!$A:$M,12,FALSE))</f>
        <v>1652</v>
      </c>
      <c r="M413" s="104">
        <f>IF(ISNA(VLOOKUP($N413,'Data from Waybill Query'!$A:$M,13,FALSE)),0,VLOOKUP($N413,'Data from Waybill Query'!$A:$M,13,FALSE))</f>
        <v>3.5203789999999999E-2</v>
      </c>
      <c r="N413" s="104">
        <f t="shared" si="15"/>
        <v>1991020112</v>
      </c>
    </row>
    <row r="414" spans="1:14" x14ac:dyDescent="0.25">
      <c r="A414" s="104">
        <f t="shared" si="16"/>
        <v>199110</v>
      </c>
      <c r="B414" s="32">
        <f>'Data from Waybill Query'!B414</f>
        <v>1991</v>
      </c>
      <c r="C414" s="32" t="str">
        <f>IF('Data from Waybill Query'!C414="00","0",IF('Data from Waybill Query'!C414="01","1",IF('Data from Waybill Query'!C414="XX","2",'Data from Waybill Query'!C414)))</f>
        <v>2</v>
      </c>
      <c r="D414" s="33" t="str">
        <f>'Data from Waybill Query'!D414</f>
        <v>Grain</v>
      </c>
      <c r="E414" s="33" t="str">
        <f>'Data from Waybill Query'!E414</f>
        <v>S</v>
      </c>
      <c r="F414" s="33" t="str">
        <f>'Data from Waybill Query'!F414</f>
        <v>P</v>
      </c>
      <c r="G414" s="33" t="str">
        <f>'Data from Waybill Query'!G414</f>
        <v>U</v>
      </c>
      <c r="H414" s="104">
        <f>IF(ISNA(VLOOKUP($N414,'Data from Waybill Query'!$A:$M,8,FALSE)),0,VLOOKUP($N414,'Data from Waybill Query'!$A:$M,8,FALSE))</f>
        <v>28662</v>
      </c>
      <c r="I414" s="104">
        <f>IF(ISNA(VLOOKUP($N414,'Data from Waybill Query'!$A:$M,9,FALSE)),0,VLOOKUP($N414,'Data from Waybill Query'!$A:$M,9,FALSE))</f>
        <v>48742</v>
      </c>
      <c r="J414" s="104">
        <f>IF(ISNA(VLOOKUP($N414,'Data from Waybill Query'!$A:$M,10,FALSE)),0,VLOOKUP($N414,'Data from Waybill Query'!$A:$M,10,FALSE))</f>
        <v>14119</v>
      </c>
      <c r="K414" s="104">
        <f>IF(ISNA(VLOOKUP($N414,'Data from Waybill Query'!$A:$M,11,FALSE)),0,VLOOKUP($N414,'Data from Waybill Query'!$A:$M,11,FALSE))</f>
        <v>4415091</v>
      </c>
      <c r="L414" s="104">
        <f>IF(ISNA(VLOOKUP($N414,'Data from Waybill Query'!$A:$M,12,FALSE)),0,VLOOKUP($N414,'Data from Waybill Query'!$A:$M,12,FALSE))</f>
        <v>1310</v>
      </c>
      <c r="M414" s="104">
        <f>IF(ISNA(VLOOKUP($N414,'Data from Waybill Query'!$A:$M,13,FALSE)),0,VLOOKUP($N414,'Data from Waybill Query'!$A:$M,13,FALSE))</f>
        <v>2.1881950000000001E-2</v>
      </c>
      <c r="N414" s="104">
        <f t="shared" si="15"/>
        <v>1991020113</v>
      </c>
    </row>
    <row r="415" spans="1:14" x14ac:dyDescent="0.25">
      <c r="A415" s="104">
        <f t="shared" si="16"/>
        <v>199111</v>
      </c>
      <c r="B415" s="32">
        <f>'Data from Waybill Query'!B415</f>
        <v>1991</v>
      </c>
      <c r="C415" s="32" t="str">
        <f>IF('Data from Waybill Query'!C415="00","0",IF('Data from Waybill Query'!C415="01","1",IF('Data from Waybill Query'!C415="XX","2",'Data from Waybill Query'!C415)))</f>
        <v>2</v>
      </c>
      <c r="D415" s="33" t="str">
        <f>'Data from Waybill Query'!D415</f>
        <v>Grain</v>
      </c>
      <c r="E415" s="33" t="str">
        <f>'Data from Waybill Query'!E415</f>
        <v>M</v>
      </c>
      <c r="F415" s="33" t="str">
        <f>'Data from Waybill Query'!F415</f>
        <v>R</v>
      </c>
      <c r="G415" s="33" t="str">
        <f>'Data from Waybill Query'!G415</f>
        <v>S</v>
      </c>
      <c r="H415" s="104">
        <f>IF(ISNA(VLOOKUP($N415,'Data from Waybill Query'!$A:$M,8,FALSE)),0,VLOOKUP($N415,'Data from Waybill Query'!$A:$M,8,FALSE))</f>
        <v>93000</v>
      </c>
      <c r="I415" s="104">
        <f>IF(ISNA(VLOOKUP($N415,'Data from Waybill Query'!$A:$M,9,FALSE)),0,VLOOKUP($N415,'Data from Waybill Query'!$A:$M,9,FALSE))</f>
        <v>54616</v>
      </c>
      <c r="J415" s="104">
        <f>IF(ISNA(VLOOKUP($N415,'Data from Waybill Query'!$A:$M,10,FALSE)),0,VLOOKUP($N415,'Data from Waybill Query'!$A:$M,10,FALSE))</f>
        <v>38078</v>
      </c>
      <c r="K415" s="104">
        <f>IF(ISNA(VLOOKUP($N415,'Data from Waybill Query'!$A:$M,11,FALSE)),0,VLOOKUP($N415,'Data from Waybill Query'!$A:$M,11,FALSE))</f>
        <v>5168376</v>
      </c>
      <c r="L415" s="104">
        <f>IF(ISNA(VLOOKUP($N415,'Data from Waybill Query'!$A:$M,12,FALSE)),0,VLOOKUP($N415,'Data from Waybill Query'!$A:$M,12,FALSE))</f>
        <v>3602</v>
      </c>
      <c r="M415" s="104">
        <f>IF(ISNA(VLOOKUP($N415,'Data from Waybill Query'!$A:$M,13,FALSE)),0,VLOOKUP($N415,'Data from Waybill Query'!$A:$M,13,FALSE))</f>
        <v>2.5817860000000002E-2</v>
      </c>
      <c r="N415" s="104">
        <f t="shared" si="15"/>
        <v>1991020201</v>
      </c>
    </row>
    <row r="416" spans="1:14" x14ac:dyDescent="0.25">
      <c r="A416" s="104">
        <f t="shared" si="16"/>
        <v>199112</v>
      </c>
      <c r="B416" s="32">
        <f>'Data from Waybill Query'!B416</f>
        <v>1991</v>
      </c>
      <c r="C416" s="32" t="str">
        <f>IF('Data from Waybill Query'!C416="00","0",IF('Data from Waybill Query'!C416="01","1",IF('Data from Waybill Query'!C416="XX","2",'Data from Waybill Query'!C416)))</f>
        <v>2</v>
      </c>
      <c r="D416" s="33" t="str">
        <f>'Data from Waybill Query'!D416</f>
        <v>Grain</v>
      </c>
      <c r="E416" s="33" t="str">
        <f>'Data from Waybill Query'!E416</f>
        <v>M</v>
      </c>
      <c r="F416" s="33" t="str">
        <f>'Data from Waybill Query'!F416</f>
        <v>R</v>
      </c>
      <c r="G416" s="33" t="str">
        <f>'Data from Waybill Query'!G416</f>
        <v>M</v>
      </c>
      <c r="H416" s="104">
        <f>IF(ISNA(VLOOKUP($N416,'Data from Waybill Query'!$A:$M,8,FALSE)),0,VLOOKUP($N416,'Data from Waybill Query'!$A:$M,8,FALSE))</f>
        <v>167662</v>
      </c>
      <c r="I416" s="104">
        <f>IF(ISNA(VLOOKUP($N416,'Data from Waybill Query'!$A:$M,9,FALSE)),0,VLOOKUP($N416,'Data from Waybill Query'!$A:$M,9,FALSE))</f>
        <v>102136</v>
      </c>
      <c r="J416" s="104">
        <f>IF(ISNA(VLOOKUP($N416,'Data from Waybill Query'!$A:$M,10,FALSE)),0,VLOOKUP($N416,'Data from Waybill Query'!$A:$M,10,FALSE))</f>
        <v>73531</v>
      </c>
      <c r="K416" s="104">
        <f>IF(ISNA(VLOOKUP($N416,'Data from Waybill Query'!$A:$M,11,FALSE)),0,VLOOKUP($N416,'Data from Waybill Query'!$A:$M,11,FALSE))</f>
        <v>9836256</v>
      </c>
      <c r="L416" s="104">
        <f>IF(ISNA(VLOOKUP($N416,'Data from Waybill Query'!$A:$M,12,FALSE)),0,VLOOKUP($N416,'Data from Waybill Query'!$A:$M,12,FALSE))</f>
        <v>7077</v>
      </c>
      <c r="M416" s="104">
        <f>IF(ISNA(VLOOKUP($N416,'Data from Waybill Query'!$A:$M,13,FALSE)),0,VLOOKUP($N416,'Data from Waybill Query'!$A:$M,13,FALSE))</f>
        <v>2.3692049999999999E-2</v>
      </c>
      <c r="N416" s="104">
        <f t="shared" si="15"/>
        <v>1991020202</v>
      </c>
    </row>
    <row r="417" spans="1:14" x14ac:dyDescent="0.25">
      <c r="A417" s="104">
        <f t="shared" si="16"/>
        <v>199113</v>
      </c>
      <c r="B417" s="32">
        <f>'Data from Waybill Query'!B417</f>
        <v>1991</v>
      </c>
      <c r="C417" s="32" t="str">
        <f>IF('Data from Waybill Query'!C417="00","0",IF('Data from Waybill Query'!C417="01","1",IF('Data from Waybill Query'!C417="XX","2",'Data from Waybill Query'!C417)))</f>
        <v>2</v>
      </c>
      <c r="D417" s="33" t="str">
        <f>'Data from Waybill Query'!D417</f>
        <v>Grain</v>
      </c>
      <c r="E417" s="33" t="str">
        <f>'Data from Waybill Query'!E417</f>
        <v>M</v>
      </c>
      <c r="F417" s="33" t="str">
        <f>'Data from Waybill Query'!F417</f>
        <v>R</v>
      </c>
      <c r="G417" s="33" t="str">
        <f>'Data from Waybill Query'!G417</f>
        <v>U</v>
      </c>
      <c r="H417" s="104">
        <f>IF(ISNA(VLOOKUP($N417,'Data from Waybill Query'!$A:$M,8,FALSE)),0,VLOOKUP($N417,'Data from Waybill Query'!$A:$M,8,FALSE))</f>
        <v>129954</v>
      </c>
      <c r="I417" s="104">
        <f>IF(ISNA(VLOOKUP($N417,'Data from Waybill Query'!$A:$M,9,FALSE)),0,VLOOKUP($N417,'Data from Waybill Query'!$A:$M,9,FALSE))</f>
        <v>107712</v>
      </c>
      <c r="J417" s="104">
        <f>IF(ISNA(VLOOKUP($N417,'Data from Waybill Query'!$A:$M,10,FALSE)),0,VLOOKUP($N417,'Data from Waybill Query'!$A:$M,10,FALSE))</f>
        <v>80779</v>
      </c>
      <c r="K417" s="104">
        <f>IF(ISNA(VLOOKUP($N417,'Data from Waybill Query'!$A:$M,11,FALSE)),0,VLOOKUP($N417,'Data from Waybill Query'!$A:$M,11,FALSE))</f>
        <v>10431532</v>
      </c>
      <c r="L417" s="104">
        <f>IF(ISNA(VLOOKUP($N417,'Data from Waybill Query'!$A:$M,12,FALSE)),0,VLOOKUP($N417,'Data from Waybill Query'!$A:$M,12,FALSE))</f>
        <v>7821</v>
      </c>
      <c r="M417" s="104">
        <f>IF(ISNA(VLOOKUP($N417,'Data from Waybill Query'!$A:$M,13,FALSE)),0,VLOOKUP($N417,'Data from Waybill Query'!$A:$M,13,FALSE))</f>
        <v>1.6615600000000001E-2</v>
      </c>
      <c r="N417" s="104">
        <f t="shared" si="15"/>
        <v>1991020203</v>
      </c>
    </row>
    <row r="418" spans="1:14" x14ac:dyDescent="0.25">
      <c r="A418" s="104">
        <f t="shared" si="16"/>
        <v>199114</v>
      </c>
      <c r="B418" s="32">
        <f>'Data from Waybill Query'!B418</f>
        <v>1991</v>
      </c>
      <c r="C418" s="32" t="str">
        <f>IF('Data from Waybill Query'!C418="00","0",IF('Data from Waybill Query'!C418="01","1",IF('Data from Waybill Query'!C418="XX","2",'Data from Waybill Query'!C418)))</f>
        <v>2</v>
      </c>
      <c r="D418" s="33" t="str">
        <f>'Data from Waybill Query'!D418</f>
        <v>Grain</v>
      </c>
      <c r="E418" s="33" t="str">
        <f>'Data from Waybill Query'!E418</f>
        <v>M</v>
      </c>
      <c r="F418" s="33" t="str">
        <f>'Data from Waybill Query'!F418</f>
        <v>P</v>
      </c>
      <c r="G418" s="33" t="str">
        <f>'Data from Waybill Query'!G418</f>
        <v>S</v>
      </c>
      <c r="H418" s="104">
        <f>IF(ISNA(VLOOKUP($N418,'Data from Waybill Query'!$A:$M,8,FALSE)),0,VLOOKUP($N418,'Data from Waybill Query'!$A:$M,8,FALSE))</f>
        <v>27134</v>
      </c>
      <c r="I418" s="104">
        <f>IF(ISNA(VLOOKUP($N418,'Data from Waybill Query'!$A:$M,9,FALSE)),0,VLOOKUP($N418,'Data from Waybill Query'!$A:$M,9,FALSE))</f>
        <v>16568</v>
      </c>
      <c r="J418" s="104">
        <f>IF(ISNA(VLOOKUP($N418,'Data from Waybill Query'!$A:$M,10,FALSE)),0,VLOOKUP($N418,'Data from Waybill Query'!$A:$M,10,FALSE))</f>
        <v>11763</v>
      </c>
      <c r="K418" s="104">
        <f>IF(ISNA(VLOOKUP($N418,'Data from Waybill Query'!$A:$M,11,FALSE)),0,VLOOKUP($N418,'Data from Waybill Query'!$A:$M,11,FALSE))</f>
        <v>1556116</v>
      </c>
      <c r="L418" s="104">
        <f>IF(ISNA(VLOOKUP($N418,'Data from Waybill Query'!$A:$M,12,FALSE)),0,VLOOKUP($N418,'Data from Waybill Query'!$A:$M,12,FALSE))</f>
        <v>1107</v>
      </c>
      <c r="M418" s="104">
        <f>IF(ISNA(VLOOKUP($N418,'Data from Waybill Query'!$A:$M,13,FALSE)),0,VLOOKUP($N418,'Data from Waybill Query'!$A:$M,13,FALSE))</f>
        <v>2.4520710000000001E-2</v>
      </c>
      <c r="N418" s="104">
        <f t="shared" si="15"/>
        <v>1991020211</v>
      </c>
    </row>
    <row r="419" spans="1:14" x14ac:dyDescent="0.25">
      <c r="A419" s="104">
        <f t="shared" si="16"/>
        <v>199115</v>
      </c>
      <c r="B419" s="32">
        <f>'Data from Waybill Query'!B419</f>
        <v>1991</v>
      </c>
      <c r="C419" s="32" t="str">
        <f>IF('Data from Waybill Query'!C419="00","0",IF('Data from Waybill Query'!C419="01","1",IF('Data from Waybill Query'!C419="XX","2",'Data from Waybill Query'!C419)))</f>
        <v>2</v>
      </c>
      <c r="D419" s="33" t="str">
        <f>'Data from Waybill Query'!D419</f>
        <v>Grain</v>
      </c>
      <c r="E419" s="33" t="str">
        <f>'Data from Waybill Query'!E419</f>
        <v>M</v>
      </c>
      <c r="F419" s="33" t="str">
        <f>'Data from Waybill Query'!F419</f>
        <v>P</v>
      </c>
      <c r="G419" s="33" t="str">
        <f>'Data from Waybill Query'!G419</f>
        <v>M</v>
      </c>
      <c r="H419" s="104">
        <f>IF(ISNA(VLOOKUP($N419,'Data from Waybill Query'!$A:$M,8,FALSE)),0,VLOOKUP($N419,'Data from Waybill Query'!$A:$M,8,FALSE))</f>
        <v>71507</v>
      </c>
      <c r="I419" s="104">
        <f>IF(ISNA(VLOOKUP($N419,'Data from Waybill Query'!$A:$M,9,FALSE)),0,VLOOKUP($N419,'Data from Waybill Query'!$A:$M,9,FALSE))</f>
        <v>50211</v>
      </c>
      <c r="J419" s="104">
        <f>IF(ISNA(VLOOKUP($N419,'Data from Waybill Query'!$A:$M,10,FALSE)),0,VLOOKUP($N419,'Data from Waybill Query'!$A:$M,10,FALSE))</f>
        <v>36458</v>
      </c>
      <c r="K419" s="104">
        <f>IF(ISNA(VLOOKUP($N419,'Data from Waybill Query'!$A:$M,11,FALSE)),0,VLOOKUP($N419,'Data from Waybill Query'!$A:$M,11,FALSE))</f>
        <v>4860864</v>
      </c>
      <c r="L419" s="104">
        <f>IF(ISNA(VLOOKUP($N419,'Data from Waybill Query'!$A:$M,12,FALSE)),0,VLOOKUP($N419,'Data from Waybill Query'!$A:$M,12,FALSE))</f>
        <v>3535</v>
      </c>
      <c r="M419" s="104">
        <f>IF(ISNA(VLOOKUP($N419,'Data from Waybill Query'!$A:$M,13,FALSE)),0,VLOOKUP($N419,'Data from Waybill Query'!$A:$M,13,FALSE))</f>
        <v>2.0227579999999998E-2</v>
      </c>
      <c r="N419" s="104">
        <f t="shared" si="15"/>
        <v>1991020212</v>
      </c>
    </row>
    <row r="420" spans="1:14" x14ac:dyDescent="0.25">
      <c r="A420" s="104">
        <f t="shared" si="16"/>
        <v>199116</v>
      </c>
      <c r="B420" s="32">
        <f>'Data from Waybill Query'!B420</f>
        <v>1991</v>
      </c>
      <c r="C420" s="32" t="str">
        <f>IF('Data from Waybill Query'!C420="00","0",IF('Data from Waybill Query'!C420="01","1",IF('Data from Waybill Query'!C420="XX","2",'Data from Waybill Query'!C420)))</f>
        <v>2</v>
      </c>
      <c r="D420" s="33" t="str">
        <f>'Data from Waybill Query'!D420</f>
        <v>Grain</v>
      </c>
      <c r="E420" s="33" t="str">
        <f>'Data from Waybill Query'!E420</f>
        <v>M</v>
      </c>
      <c r="F420" s="33" t="str">
        <f>'Data from Waybill Query'!F420</f>
        <v>P</v>
      </c>
      <c r="G420" s="33" t="str">
        <f>'Data from Waybill Query'!G420</f>
        <v>U</v>
      </c>
      <c r="H420" s="104">
        <f>IF(ISNA(VLOOKUP($N420,'Data from Waybill Query'!$A:$M,8,FALSE)),0,VLOOKUP($N420,'Data from Waybill Query'!$A:$M,8,FALSE))</f>
        <v>94010</v>
      </c>
      <c r="I420" s="104">
        <f>IF(ISNA(VLOOKUP($N420,'Data from Waybill Query'!$A:$M,9,FALSE)),0,VLOOKUP($N420,'Data from Waybill Query'!$A:$M,9,FALSE))</f>
        <v>86197</v>
      </c>
      <c r="J420" s="104">
        <f>IF(ISNA(VLOOKUP($N420,'Data from Waybill Query'!$A:$M,10,FALSE)),0,VLOOKUP($N420,'Data from Waybill Query'!$A:$M,10,FALSE))</f>
        <v>64664</v>
      </c>
      <c r="K420" s="104">
        <f>IF(ISNA(VLOOKUP($N420,'Data from Waybill Query'!$A:$M,11,FALSE)),0,VLOOKUP($N420,'Data from Waybill Query'!$A:$M,11,FALSE))</f>
        <v>8450201</v>
      </c>
      <c r="L420" s="104">
        <f>IF(ISNA(VLOOKUP($N420,'Data from Waybill Query'!$A:$M,12,FALSE)),0,VLOOKUP($N420,'Data from Waybill Query'!$A:$M,12,FALSE))</f>
        <v>6345</v>
      </c>
      <c r="M420" s="104">
        <f>IF(ISNA(VLOOKUP($N420,'Data from Waybill Query'!$A:$M,13,FALSE)),0,VLOOKUP($N420,'Data from Waybill Query'!$A:$M,13,FALSE))</f>
        <v>1.481533E-2</v>
      </c>
      <c r="N420" s="104">
        <f t="shared" si="15"/>
        <v>1991020213</v>
      </c>
    </row>
    <row r="421" spans="1:14" x14ac:dyDescent="0.25">
      <c r="A421" s="104">
        <f t="shared" si="16"/>
        <v>199117</v>
      </c>
      <c r="B421" s="32">
        <f>'Data from Waybill Query'!B421</f>
        <v>1991</v>
      </c>
      <c r="C421" s="32" t="str">
        <f>IF('Data from Waybill Query'!C421="00","0",IF('Data from Waybill Query'!C421="01","1",IF('Data from Waybill Query'!C421="XX","2",'Data from Waybill Query'!C421)))</f>
        <v>2</v>
      </c>
      <c r="D421" s="33" t="str">
        <f>'Data from Waybill Query'!D421</f>
        <v>Grain</v>
      </c>
      <c r="E421" s="33" t="str">
        <f>'Data from Waybill Query'!E421</f>
        <v>L</v>
      </c>
      <c r="F421" s="33" t="str">
        <f>'Data from Waybill Query'!F421</f>
        <v>R</v>
      </c>
      <c r="G421" s="33" t="str">
        <f>'Data from Waybill Query'!G421</f>
        <v>S</v>
      </c>
      <c r="H421" s="104">
        <f>IF(ISNA(VLOOKUP($N421,'Data from Waybill Query'!$A:$M,8,FALSE)),0,VLOOKUP($N421,'Data from Waybill Query'!$A:$M,8,FALSE))</f>
        <v>113977</v>
      </c>
      <c r="I421" s="104">
        <f>IF(ISNA(VLOOKUP($N421,'Data from Waybill Query'!$A:$M,9,FALSE)),0,VLOOKUP($N421,'Data from Waybill Query'!$A:$M,9,FALSE))</f>
        <v>41888</v>
      </c>
      <c r="J421" s="104">
        <f>IF(ISNA(VLOOKUP($N421,'Data from Waybill Query'!$A:$M,10,FALSE)),0,VLOOKUP($N421,'Data from Waybill Query'!$A:$M,10,FALSE))</f>
        <v>74456</v>
      </c>
      <c r="K421" s="104">
        <f>IF(ISNA(VLOOKUP($N421,'Data from Waybill Query'!$A:$M,11,FALSE)),0,VLOOKUP($N421,'Data from Waybill Query'!$A:$M,11,FALSE))</f>
        <v>3755692</v>
      </c>
      <c r="L421" s="104">
        <f>IF(ISNA(VLOOKUP($N421,'Data from Waybill Query'!$A:$M,12,FALSE)),0,VLOOKUP($N421,'Data from Waybill Query'!$A:$M,12,FALSE))</f>
        <v>6548</v>
      </c>
      <c r="M421" s="104">
        <f>IF(ISNA(VLOOKUP($N421,'Data from Waybill Query'!$A:$M,13,FALSE)),0,VLOOKUP($N421,'Data from Waybill Query'!$A:$M,13,FALSE))</f>
        <v>1.7406040000000001E-2</v>
      </c>
      <c r="N421" s="104">
        <f t="shared" si="15"/>
        <v>1991020301</v>
      </c>
    </row>
    <row r="422" spans="1:14" x14ac:dyDescent="0.25">
      <c r="A422" s="104">
        <f t="shared" si="16"/>
        <v>199118</v>
      </c>
      <c r="B422" s="32">
        <f>'Data from Waybill Query'!B422</f>
        <v>1991</v>
      </c>
      <c r="C422" s="32" t="str">
        <f>IF('Data from Waybill Query'!C422="00","0",IF('Data from Waybill Query'!C422="01","1",IF('Data from Waybill Query'!C422="XX","2",'Data from Waybill Query'!C422)))</f>
        <v>2</v>
      </c>
      <c r="D422" s="33" t="str">
        <f>'Data from Waybill Query'!D422</f>
        <v>Grain</v>
      </c>
      <c r="E422" s="33" t="str">
        <f>'Data from Waybill Query'!E422</f>
        <v>L</v>
      </c>
      <c r="F422" s="33" t="str">
        <f>'Data from Waybill Query'!F422</f>
        <v>R</v>
      </c>
      <c r="G422" s="33" t="str">
        <f>'Data from Waybill Query'!G422</f>
        <v>M</v>
      </c>
      <c r="H422" s="104">
        <f>IF(ISNA(VLOOKUP($N422,'Data from Waybill Query'!$A:$M,8,FALSE)),0,VLOOKUP($N422,'Data from Waybill Query'!$A:$M,8,FALSE))</f>
        <v>178125</v>
      </c>
      <c r="I422" s="104">
        <f>IF(ISNA(VLOOKUP($N422,'Data from Waybill Query'!$A:$M,9,FALSE)),0,VLOOKUP($N422,'Data from Waybill Query'!$A:$M,9,FALSE))</f>
        <v>71271</v>
      </c>
      <c r="J422" s="104">
        <f>IF(ISNA(VLOOKUP($N422,'Data from Waybill Query'!$A:$M,10,FALSE)),0,VLOOKUP($N422,'Data from Waybill Query'!$A:$M,10,FALSE))</f>
        <v>102722</v>
      </c>
      <c r="K422" s="104">
        <f>IF(ISNA(VLOOKUP($N422,'Data from Waybill Query'!$A:$M,11,FALSE)),0,VLOOKUP($N422,'Data from Waybill Query'!$A:$M,11,FALSE))</f>
        <v>6925408</v>
      </c>
      <c r="L422" s="104">
        <f>IF(ISNA(VLOOKUP($N422,'Data from Waybill Query'!$A:$M,12,FALSE)),0,VLOOKUP($N422,'Data from Waybill Query'!$A:$M,12,FALSE))</f>
        <v>9969</v>
      </c>
      <c r="M422" s="104">
        <f>IF(ISNA(VLOOKUP($N422,'Data from Waybill Query'!$A:$M,13,FALSE)),0,VLOOKUP($N422,'Data from Waybill Query'!$A:$M,13,FALSE))</f>
        <v>1.7868019999999998E-2</v>
      </c>
      <c r="N422" s="104">
        <f t="shared" si="15"/>
        <v>1991020302</v>
      </c>
    </row>
    <row r="423" spans="1:14" x14ac:dyDescent="0.25">
      <c r="A423" s="104">
        <f t="shared" si="16"/>
        <v>199119</v>
      </c>
      <c r="B423" s="32">
        <f>'Data from Waybill Query'!B423</f>
        <v>1991</v>
      </c>
      <c r="C423" s="32" t="str">
        <f>IF('Data from Waybill Query'!C423="00","0",IF('Data from Waybill Query'!C423="01","1",IF('Data from Waybill Query'!C423="XX","2",'Data from Waybill Query'!C423)))</f>
        <v>2</v>
      </c>
      <c r="D423" s="33" t="str">
        <f>'Data from Waybill Query'!D423</f>
        <v>Grain</v>
      </c>
      <c r="E423" s="33" t="str">
        <f>'Data from Waybill Query'!E423</f>
        <v>L</v>
      </c>
      <c r="F423" s="33" t="str">
        <f>'Data from Waybill Query'!F423</f>
        <v>R</v>
      </c>
      <c r="G423" s="33" t="str">
        <f>'Data from Waybill Query'!G423</f>
        <v>U</v>
      </c>
      <c r="H423" s="104">
        <f>IF(ISNA(VLOOKUP($N423,'Data from Waybill Query'!$A:$M,8,FALSE)),0,VLOOKUP($N423,'Data from Waybill Query'!$A:$M,8,FALSE))</f>
        <v>246156</v>
      </c>
      <c r="I423" s="104">
        <f>IF(ISNA(VLOOKUP($N423,'Data from Waybill Query'!$A:$M,9,FALSE)),0,VLOOKUP($N423,'Data from Waybill Query'!$A:$M,9,FALSE))</f>
        <v>111023</v>
      </c>
      <c r="J423" s="104">
        <f>IF(ISNA(VLOOKUP($N423,'Data from Waybill Query'!$A:$M,10,FALSE)),0,VLOOKUP($N423,'Data from Waybill Query'!$A:$M,10,FALSE))</f>
        <v>178949</v>
      </c>
      <c r="K423" s="104">
        <f>IF(ISNA(VLOOKUP($N423,'Data from Waybill Query'!$A:$M,11,FALSE)),0,VLOOKUP($N423,'Data from Waybill Query'!$A:$M,11,FALSE))</f>
        <v>10723814</v>
      </c>
      <c r="L423" s="104">
        <f>IF(ISNA(VLOOKUP($N423,'Data from Waybill Query'!$A:$M,12,FALSE)),0,VLOOKUP($N423,'Data from Waybill Query'!$A:$M,12,FALSE))</f>
        <v>17304</v>
      </c>
      <c r="M423" s="104">
        <f>IF(ISNA(VLOOKUP($N423,'Data from Waybill Query'!$A:$M,13,FALSE)),0,VLOOKUP($N423,'Data from Waybill Query'!$A:$M,13,FALSE))</f>
        <v>1.422525E-2</v>
      </c>
      <c r="N423" s="104">
        <f t="shared" si="15"/>
        <v>1991020303</v>
      </c>
    </row>
    <row r="424" spans="1:14" x14ac:dyDescent="0.25">
      <c r="A424" s="104">
        <f t="shared" si="16"/>
        <v>199120</v>
      </c>
      <c r="B424" s="32">
        <f>'Data from Waybill Query'!B424</f>
        <v>1991</v>
      </c>
      <c r="C424" s="32" t="str">
        <f>IF('Data from Waybill Query'!C424="00","0",IF('Data from Waybill Query'!C424="01","1",IF('Data from Waybill Query'!C424="XX","2",'Data from Waybill Query'!C424)))</f>
        <v>2</v>
      </c>
      <c r="D424" s="33" t="str">
        <f>'Data from Waybill Query'!D424</f>
        <v>Grain</v>
      </c>
      <c r="E424" s="33" t="str">
        <f>'Data from Waybill Query'!E424</f>
        <v>L</v>
      </c>
      <c r="F424" s="33" t="str">
        <f>'Data from Waybill Query'!F424</f>
        <v>P</v>
      </c>
      <c r="G424" s="33" t="str">
        <f>'Data from Waybill Query'!G424</f>
        <v>S</v>
      </c>
      <c r="H424" s="104">
        <f>IF(ISNA(VLOOKUP($N424,'Data from Waybill Query'!$A:$M,8,FALSE)),0,VLOOKUP($N424,'Data from Waybill Query'!$A:$M,8,FALSE))</f>
        <v>40801</v>
      </c>
      <c r="I424" s="104">
        <f>IF(ISNA(VLOOKUP($N424,'Data from Waybill Query'!$A:$M,9,FALSE)),0,VLOOKUP($N424,'Data from Waybill Query'!$A:$M,9,FALSE))</f>
        <v>15612</v>
      </c>
      <c r="J424" s="104">
        <f>IF(ISNA(VLOOKUP($N424,'Data from Waybill Query'!$A:$M,10,FALSE)),0,VLOOKUP($N424,'Data from Waybill Query'!$A:$M,10,FALSE))</f>
        <v>25838</v>
      </c>
      <c r="K424" s="104">
        <f>IF(ISNA(VLOOKUP($N424,'Data from Waybill Query'!$A:$M,11,FALSE)),0,VLOOKUP($N424,'Data from Waybill Query'!$A:$M,11,FALSE))</f>
        <v>1475984</v>
      </c>
      <c r="L424" s="104">
        <f>IF(ISNA(VLOOKUP($N424,'Data from Waybill Query'!$A:$M,12,FALSE)),0,VLOOKUP($N424,'Data from Waybill Query'!$A:$M,12,FALSE))</f>
        <v>2428</v>
      </c>
      <c r="M424" s="104">
        <f>IF(ISNA(VLOOKUP($N424,'Data from Waybill Query'!$A:$M,13,FALSE)),0,VLOOKUP($N424,'Data from Waybill Query'!$A:$M,13,FALSE))</f>
        <v>1.6805770000000001E-2</v>
      </c>
      <c r="N424" s="104">
        <f t="shared" si="15"/>
        <v>1991020311</v>
      </c>
    </row>
    <row r="425" spans="1:14" x14ac:dyDescent="0.25">
      <c r="A425" s="104">
        <f t="shared" si="16"/>
        <v>199121</v>
      </c>
      <c r="B425" s="32">
        <f>'Data from Waybill Query'!B425</f>
        <v>1991</v>
      </c>
      <c r="C425" s="32" t="str">
        <f>IF('Data from Waybill Query'!C425="00","0",IF('Data from Waybill Query'!C425="01","1",IF('Data from Waybill Query'!C425="XX","2",'Data from Waybill Query'!C425)))</f>
        <v>2</v>
      </c>
      <c r="D425" s="33" t="str">
        <f>'Data from Waybill Query'!D425</f>
        <v>Grain</v>
      </c>
      <c r="E425" s="33" t="str">
        <f>'Data from Waybill Query'!E425</f>
        <v>L</v>
      </c>
      <c r="F425" s="33" t="str">
        <f>'Data from Waybill Query'!F425</f>
        <v>P</v>
      </c>
      <c r="G425" s="33" t="str">
        <f>'Data from Waybill Query'!G425</f>
        <v>M</v>
      </c>
      <c r="H425" s="104">
        <f>IF(ISNA(VLOOKUP($N425,'Data from Waybill Query'!$A:$M,8,FALSE)),0,VLOOKUP($N425,'Data from Waybill Query'!$A:$M,8,FALSE))</f>
        <v>87190</v>
      </c>
      <c r="I425" s="104">
        <f>IF(ISNA(VLOOKUP($N425,'Data from Waybill Query'!$A:$M,9,FALSE)),0,VLOOKUP($N425,'Data from Waybill Query'!$A:$M,9,FALSE))</f>
        <v>39413</v>
      </c>
      <c r="J425" s="104">
        <f>IF(ISNA(VLOOKUP($N425,'Data from Waybill Query'!$A:$M,10,FALSE)),0,VLOOKUP($N425,'Data from Waybill Query'!$A:$M,10,FALSE))</f>
        <v>59762</v>
      </c>
      <c r="K425" s="104">
        <f>IF(ISNA(VLOOKUP($N425,'Data from Waybill Query'!$A:$M,11,FALSE)),0,VLOOKUP($N425,'Data from Waybill Query'!$A:$M,11,FALSE))</f>
        <v>3618393</v>
      </c>
      <c r="L425" s="104">
        <f>IF(ISNA(VLOOKUP($N425,'Data from Waybill Query'!$A:$M,12,FALSE)),0,VLOOKUP($N425,'Data from Waybill Query'!$A:$M,12,FALSE))</f>
        <v>5485</v>
      </c>
      <c r="M425" s="104">
        <f>IF(ISNA(VLOOKUP($N425,'Data from Waybill Query'!$A:$M,13,FALSE)),0,VLOOKUP($N425,'Data from Waybill Query'!$A:$M,13,FALSE))</f>
        <v>1.589664E-2</v>
      </c>
      <c r="N425" s="104">
        <f t="shared" si="15"/>
        <v>1991020312</v>
      </c>
    </row>
    <row r="426" spans="1:14" x14ac:dyDescent="0.25">
      <c r="A426" s="104">
        <f t="shared" si="16"/>
        <v>199122</v>
      </c>
      <c r="B426" s="32">
        <f>'Data from Waybill Query'!B426</f>
        <v>1991</v>
      </c>
      <c r="C426" s="32" t="str">
        <f>IF('Data from Waybill Query'!C426="00","0",IF('Data from Waybill Query'!C426="01","1",IF('Data from Waybill Query'!C426="XX","2",'Data from Waybill Query'!C426)))</f>
        <v>2</v>
      </c>
      <c r="D426" s="33" t="str">
        <f>'Data from Waybill Query'!D426</f>
        <v>Grain</v>
      </c>
      <c r="E426" s="33" t="str">
        <f>'Data from Waybill Query'!E426</f>
        <v>L</v>
      </c>
      <c r="F426" s="33" t="str">
        <f>'Data from Waybill Query'!F426</f>
        <v>P</v>
      </c>
      <c r="G426" s="33" t="str">
        <f>'Data from Waybill Query'!G426</f>
        <v>U</v>
      </c>
      <c r="H426" s="104">
        <f>IF(ISNA(VLOOKUP($N426,'Data from Waybill Query'!$A:$M,8,FALSE)),0,VLOOKUP($N426,'Data from Waybill Query'!$A:$M,8,FALSE))</f>
        <v>204445</v>
      </c>
      <c r="I426" s="104">
        <f>IF(ISNA(VLOOKUP($N426,'Data from Waybill Query'!$A:$M,9,FALSE)),0,VLOOKUP($N426,'Data from Waybill Query'!$A:$M,9,FALSE))</f>
        <v>97016</v>
      </c>
      <c r="J426" s="104">
        <f>IF(ISNA(VLOOKUP($N426,'Data from Waybill Query'!$A:$M,10,FALSE)),0,VLOOKUP($N426,'Data from Waybill Query'!$A:$M,10,FALSE))</f>
        <v>153563</v>
      </c>
      <c r="K426" s="104">
        <f>IF(ISNA(VLOOKUP($N426,'Data from Waybill Query'!$A:$M,11,FALSE)),0,VLOOKUP($N426,'Data from Waybill Query'!$A:$M,11,FALSE))</f>
        <v>9233715</v>
      </c>
      <c r="L426" s="104">
        <f>IF(ISNA(VLOOKUP($N426,'Data from Waybill Query'!$A:$M,12,FALSE)),0,VLOOKUP($N426,'Data from Waybill Query'!$A:$M,12,FALSE))</f>
        <v>14659</v>
      </c>
      <c r="M426" s="104">
        <f>IF(ISNA(VLOOKUP($N426,'Data from Waybill Query'!$A:$M,13,FALSE)),0,VLOOKUP($N426,'Data from Waybill Query'!$A:$M,13,FALSE))</f>
        <v>1.3946780000000001E-2</v>
      </c>
      <c r="N426" s="104">
        <f t="shared" si="15"/>
        <v>1991020313</v>
      </c>
    </row>
    <row r="427" spans="1:14" x14ac:dyDescent="0.25">
      <c r="A427" s="104">
        <f t="shared" si="16"/>
        <v>199123</v>
      </c>
      <c r="B427" s="32">
        <f>'Data from Waybill Query'!B427</f>
        <v>1991</v>
      </c>
      <c r="C427" s="32" t="str">
        <f>IF('Data from Waybill Query'!C427="00","0",IF('Data from Waybill Query'!C427="01","1",IF('Data from Waybill Query'!C427="XX","2",'Data from Waybill Query'!C427)))</f>
        <v>10</v>
      </c>
      <c r="D427" s="33" t="str">
        <f>'Data from Waybill Query'!D427</f>
        <v>Metalic Ores</v>
      </c>
      <c r="E427" s="33" t="str">
        <f>'Data from Waybill Query'!E427</f>
        <v>S</v>
      </c>
      <c r="F427" s="33" t="str">
        <f>'Data from Waybill Query'!F427</f>
        <v>X</v>
      </c>
      <c r="G427" s="33" t="str">
        <f>'Data from Waybill Query'!G427</f>
        <v>X</v>
      </c>
      <c r="H427" s="104">
        <f>IF(ISNA(VLOOKUP($N427,'Data from Waybill Query'!$A:$M,8,FALSE)),0,VLOOKUP($N427,'Data from Waybill Query'!$A:$M,8,FALSE))</f>
        <v>142947</v>
      </c>
      <c r="I427" s="104">
        <f>IF(ISNA(VLOOKUP($N427,'Data from Waybill Query'!$A:$M,9,FALSE)),0,VLOOKUP($N427,'Data from Waybill Query'!$A:$M,9,FALSE))</f>
        <v>670856</v>
      </c>
      <c r="J427" s="104">
        <f>IF(ISNA(VLOOKUP($N427,'Data from Waybill Query'!$A:$M,10,FALSE)),0,VLOOKUP($N427,'Data from Waybill Query'!$A:$M,10,FALSE))</f>
        <v>32012</v>
      </c>
      <c r="K427" s="104">
        <f>IF(ISNA(VLOOKUP($N427,'Data from Waybill Query'!$A:$M,11,FALSE)),0,VLOOKUP($N427,'Data from Waybill Query'!$A:$M,11,FALSE))</f>
        <v>52337620</v>
      </c>
      <c r="L427" s="104">
        <f>IF(ISNA(VLOOKUP($N427,'Data from Waybill Query'!$A:$M,12,FALSE)),0,VLOOKUP($N427,'Data from Waybill Query'!$A:$M,12,FALSE))</f>
        <v>2619</v>
      </c>
      <c r="M427" s="104">
        <f>IF(ISNA(VLOOKUP($N427,'Data from Waybill Query'!$A:$M,13,FALSE)),0,VLOOKUP($N427,'Data from Waybill Query'!$A:$M,13,FALSE))</f>
        <v>5.4573620000000003E-2</v>
      </c>
      <c r="N427" s="104">
        <f t="shared" si="15"/>
        <v>1991100103</v>
      </c>
    </row>
    <row r="428" spans="1:14" x14ac:dyDescent="0.25">
      <c r="A428" s="104">
        <f t="shared" si="16"/>
        <v>199124</v>
      </c>
      <c r="B428" s="32">
        <f>'Data from Waybill Query'!B428</f>
        <v>1991</v>
      </c>
      <c r="C428" s="32" t="str">
        <f>IF('Data from Waybill Query'!C428="00","0",IF('Data from Waybill Query'!C428="01","1",IF('Data from Waybill Query'!C428="XX","2",'Data from Waybill Query'!C428)))</f>
        <v>10</v>
      </c>
      <c r="D428" s="33" t="str">
        <f>'Data from Waybill Query'!D428</f>
        <v>Metalic Ores</v>
      </c>
      <c r="E428" s="33" t="str">
        <f>'Data from Waybill Query'!E428</f>
        <v>M</v>
      </c>
      <c r="F428" s="33" t="str">
        <f>'Data from Waybill Query'!F428</f>
        <v>X</v>
      </c>
      <c r="G428" s="33" t="str">
        <f>'Data from Waybill Query'!G428</f>
        <v>X</v>
      </c>
      <c r="H428" s="104">
        <f>IF(ISNA(VLOOKUP($N428,'Data from Waybill Query'!$A:$M,8,FALSE)),0,VLOOKUP($N428,'Data from Waybill Query'!$A:$M,8,FALSE))</f>
        <v>117051</v>
      </c>
      <c r="I428" s="104">
        <f>IF(ISNA(VLOOKUP($N428,'Data from Waybill Query'!$A:$M,9,FALSE)),0,VLOOKUP($N428,'Data from Waybill Query'!$A:$M,9,FALSE))</f>
        <v>252383</v>
      </c>
      <c r="J428" s="104">
        <f>IF(ISNA(VLOOKUP($N428,'Data from Waybill Query'!$A:$M,10,FALSE)),0,VLOOKUP($N428,'Data from Waybill Query'!$A:$M,10,FALSE))</f>
        <v>32863</v>
      </c>
      <c r="K428" s="104">
        <f>IF(ISNA(VLOOKUP($N428,'Data from Waybill Query'!$A:$M,11,FALSE)),0,VLOOKUP($N428,'Data from Waybill Query'!$A:$M,11,FALSE))</f>
        <v>24123758</v>
      </c>
      <c r="L428" s="104">
        <f>IF(ISNA(VLOOKUP($N428,'Data from Waybill Query'!$A:$M,12,FALSE)),0,VLOOKUP($N428,'Data from Waybill Query'!$A:$M,12,FALSE))</f>
        <v>3145</v>
      </c>
      <c r="M428" s="104">
        <f>IF(ISNA(VLOOKUP($N428,'Data from Waybill Query'!$A:$M,13,FALSE)),0,VLOOKUP($N428,'Data from Waybill Query'!$A:$M,13,FALSE))</f>
        <v>3.7223760000000002E-2</v>
      </c>
      <c r="N428" s="104">
        <f t="shared" si="15"/>
        <v>1991100203</v>
      </c>
    </row>
    <row r="429" spans="1:14" x14ac:dyDescent="0.25">
      <c r="A429" s="104">
        <f t="shared" si="16"/>
        <v>199125</v>
      </c>
      <c r="B429" s="32">
        <f>'Data from Waybill Query'!B429</f>
        <v>1991</v>
      </c>
      <c r="C429" s="32" t="str">
        <f>IF('Data from Waybill Query'!C429="00","0",IF('Data from Waybill Query'!C429="01","1",IF('Data from Waybill Query'!C429="XX","2",'Data from Waybill Query'!C429)))</f>
        <v>10</v>
      </c>
      <c r="D429" s="33" t="str">
        <f>'Data from Waybill Query'!D429</f>
        <v>Metalic Ores</v>
      </c>
      <c r="E429" s="33" t="str">
        <f>'Data from Waybill Query'!E429</f>
        <v>L</v>
      </c>
      <c r="F429" s="33" t="str">
        <f>'Data from Waybill Query'!F429</f>
        <v>X</v>
      </c>
      <c r="G429" s="33" t="str">
        <f>'Data from Waybill Query'!G429</f>
        <v>X</v>
      </c>
      <c r="H429" s="104">
        <f>IF(ISNA(VLOOKUP($N429,'Data from Waybill Query'!$A:$M,8,FALSE)),0,VLOOKUP($N429,'Data from Waybill Query'!$A:$M,8,FALSE))</f>
        <v>265469</v>
      </c>
      <c r="I429" s="104">
        <f>IF(ISNA(VLOOKUP($N429,'Data from Waybill Query'!$A:$M,9,FALSE)),0,VLOOKUP($N429,'Data from Waybill Query'!$A:$M,9,FALSE))</f>
        <v>162582</v>
      </c>
      <c r="J429" s="104">
        <f>IF(ISNA(VLOOKUP($N429,'Data from Waybill Query'!$A:$M,10,FALSE)),0,VLOOKUP($N429,'Data from Waybill Query'!$A:$M,10,FALSE))</f>
        <v>128913</v>
      </c>
      <c r="K429" s="104">
        <f>IF(ISNA(VLOOKUP($N429,'Data from Waybill Query'!$A:$M,11,FALSE)),0,VLOOKUP($N429,'Data from Waybill Query'!$A:$M,11,FALSE))</f>
        <v>15656691</v>
      </c>
      <c r="L429" s="104">
        <f>IF(ISNA(VLOOKUP($N429,'Data from Waybill Query'!$A:$M,12,FALSE)),0,VLOOKUP($N429,'Data from Waybill Query'!$A:$M,12,FALSE))</f>
        <v>12417</v>
      </c>
      <c r="M429" s="104">
        <f>IF(ISNA(VLOOKUP($N429,'Data from Waybill Query'!$A:$M,13,FALSE)),0,VLOOKUP($N429,'Data from Waybill Query'!$A:$M,13,FALSE))</f>
        <v>2.1378979999999999E-2</v>
      </c>
      <c r="N429" s="104">
        <f t="shared" si="15"/>
        <v>1991100303</v>
      </c>
    </row>
    <row r="430" spans="1:14" x14ac:dyDescent="0.25">
      <c r="A430" s="104">
        <f t="shared" si="16"/>
        <v>199126</v>
      </c>
      <c r="B430" s="32">
        <f>'Data from Waybill Query'!B430</f>
        <v>1991</v>
      </c>
      <c r="C430" s="32" t="str">
        <f>IF('Data from Waybill Query'!C430="00","0",IF('Data from Waybill Query'!C430="01","1",IF('Data from Waybill Query'!C430="XX","2",'Data from Waybill Query'!C430)))</f>
        <v>11</v>
      </c>
      <c r="D430" s="33" t="str">
        <f>'Data from Waybill Query'!D430</f>
        <v>Coal</v>
      </c>
      <c r="E430" s="33" t="str">
        <f>'Data from Waybill Query'!E430</f>
        <v>S</v>
      </c>
      <c r="F430" s="33" t="str">
        <f>'Data from Waybill Query'!F430</f>
        <v>R</v>
      </c>
      <c r="G430" s="33" t="str">
        <f>'Data from Waybill Query'!G430</f>
        <v>X</v>
      </c>
      <c r="H430" s="104">
        <f>IF(ISNA(VLOOKUP($N430,'Data from Waybill Query'!$A:$M,8,FALSE)),0,VLOOKUP($N430,'Data from Waybill Query'!$A:$M,8,FALSE))</f>
        <v>1729941</v>
      </c>
      <c r="I430" s="104">
        <f>IF(ISNA(VLOOKUP($N430,'Data from Waybill Query'!$A:$M,9,FALSE)),0,VLOOKUP($N430,'Data from Waybill Query'!$A:$M,9,FALSE))</f>
        <v>2066892</v>
      </c>
      <c r="J430" s="104">
        <f>IF(ISNA(VLOOKUP($N430,'Data from Waybill Query'!$A:$M,10,FALSE)),0,VLOOKUP($N430,'Data from Waybill Query'!$A:$M,10,FALSE))</f>
        <v>536372</v>
      </c>
      <c r="K430" s="104">
        <f>IF(ISNA(VLOOKUP($N430,'Data from Waybill Query'!$A:$M,11,FALSE)),0,VLOOKUP($N430,'Data from Waybill Query'!$A:$M,11,FALSE))</f>
        <v>197584002</v>
      </c>
      <c r="L430" s="104">
        <f>IF(ISNA(VLOOKUP($N430,'Data from Waybill Query'!$A:$M,12,FALSE)),0,VLOOKUP($N430,'Data from Waybill Query'!$A:$M,12,FALSE))</f>
        <v>51420</v>
      </c>
      <c r="M430" s="104">
        <f>IF(ISNA(VLOOKUP($N430,'Data from Waybill Query'!$A:$M,13,FALSE)),0,VLOOKUP($N430,'Data from Waybill Query'!$A:$M,13,FALSE))</f>
        <v>3.3643390000000002E-2</v>
      </c>
      <c r="N430" s="104">
        <f t="shared" si="15"/>
        <v>1991110103</v>
      </c>
    </row>
    <row r="431" spans="1:14" x14ac:dyDescent="0.25">
      <c r="A431" s="104">
        <f t="shared" si="16"/>
        <v>199127</v>
      </c>
      <c r="B431" s="32">
        <f>'Data from Waybill Query'!B431</f>
        <v>1991</v>
      </c>
      <c r="C431" s="32" t="str">
        <f>IF('Data from Waybill Query'!C431="00","0",IF('Data from Waybill Query'!C431="01","1",IF('Data from Waybill Query'!C431="XX","2",'Data from Waybill Query'!C431)))</f>
        <v>11</v>
      </c>
      <c r="D431" s="33" t="str">
        <f>'Data from Waybill Query'!D431</f>
        <v>Coal</v>
      </c>
      <c r="E431" s="33" t="str">
        <f>'Data from Waybill Query'!E431</f>
        <v>S</v>
      </c>
      <c r="F431" s="33" t="str">
        <f>'Data from Waybill Query'!F431</f>
        <v>P</v>
      </c>
      <c r="G431" s="33" t="str">
        <f>'Data from Waybill Query'!G431</f>
        <v>X</v>
      </c>
      <c r="H431" s="104">
        <f>IF(ISNA(VLOOKUP($N431,'Data from Waybill Query'!$A:$M,8,FALSE)),0,VLOOKUP($N431,'Data from Waybill Query'!$A:$M,8,FALSE))</f>
        <v>774010</v>
      </c>
      <c r="I431" s="104">
        <f>IF(ISNA(VLOOKUP($N431,'Data from Waybill Query'!$A:$M,9,FALSE)),0,VLOOKUP($N431,'Data from Waybill Query'!$A:$M,9,FALSE))</f>
        <v>1434764</v>
      </c>
      <c r="J431" s="104">
        <f>IF(ISNA(VLOOKUP($N431,'Data from Waybill Query'!$A:$M,10,FALSE)),0,VLOOKUP($N431,'Data from Waybill Query'!$A:$M,10,FALSE))</f>
        <v>277395</v>
      </c>
      <c r="K431" s="104">
        <f>IF(ISNA(VLOOKUP($N431,'Data from Waybill Query'!$A:$M,11,FALSE)),0,VLOOKUP($N431,'Data from Waybill Query'!$A:$M,11,FALSE))</f>
        <v>143043018</v>
      </c>
      <c r="L431" s="104">
        <f>IF(ISNA(VLOOKUP($N431,'Data from Waybill Query'!$A:$M,12,FALSE)),0,VLOOKUP($N431,'Data from Waybill Query'!$A:$M,12,FALSE))</f>
        <v>27763</v>
      </c>
      <c r="M431" s="104">
        <f>IF(ISNA(VLOOKUP($N431,'Data from Waybill Query'!$A:$M,13,FALSE)),0,VLOOKUP($N431,'Data from Waybill Query'!$A:$M,13,FALSE))</f>
        <v>2.7879339999999999E-2</v>
      </c>
      <c r="N431" s="104">
        <f t="shared" si="15"/>
        <v>1991110113</v>
      </c>
    </row>
    <row r="432" spans="1:14" x14ac:dyDescent="0.25">
      <c r="A432" s="104">
        <f t="shared" si="16"/>
        <v>199128</v>
      </c>
      <c r="B432" s="32">
        <f>'Data from Waybill Query'!B432</f>
        <v>1991</v>
      </c>
      <c r="C432" s="32" t="str">
        <f>IF('Data from Waybill Query'!C432="00","0",IF('Data from Waybill Query'!C432="01","1",IF('Data from Waybill Query'!C432="XX","2",'Data from Waybill Query'!C432)))</f>
        <v>11</v>
      </c>
      <c r="D432" s="33" t="str">
        <f>'Data from Waybill Query'!D432</f>
        <v>Coal</v>
      </c>
      <c r="E432" s="33" t="str">
        <f>'Data from Waybill Query'!E432</f>
        <v>M</v>
      </c>
      <c r="F432" s="33" t="str">
        <f>'Data from Waybill Query'!F432</f>
        <v>R</v>
      </c>
      <c r="G432" s="33" t="str">
        <f>'Data from Waybill Query'!G432</f>
        <v>X</v>
      </c>
      <c r="H432" s="104">
        <f>IF(ISNA(VLOOKUP($N432,'Data from Waybill Query'!$A:$M,8,FALSE)),0,VLOOKUP($N432,'Data from Waybill Query'!$A:$M,8,FALSE))</f>
        <v>1057002</v>
      </c>
      <c r="I432" s="104">
        <f>IF(ISNA(VLOOKUP($N432,'Data from Waybill Query'!$A:$M,9,FALSE)),0,VLOOKUP($N432,'Data from Waybill Query'!$A:$M,9,FALSE))</f>
        <v>720620</v>
      </c>
      <c r="J432" s="104">
        <f>IF(ISNA(VLOOKUP($N432,'Data from Waybill Query'!$A:$M,10,FALSE)),0,VLOOKUP($N432,'Data from Waybill Query'!$A:$M,10,FALSE))</f>
        <v>483699</v>
      </c>
      <c r="K432" s="104">
        <f>IF(ISNA(VLOOKUP($N432,'Data from Waybill Query'!$A:$M,11,FALSE)),0,VLOOKUP($N432,'Data from Waybill Query'!$A:$M,11,FALSE))</f>
        <v>70935079</v>
      </c>
      <c r="L432" s="104">
        <f>IF(ISNA(VLOOKUP($N432,'Data from Waybill Query'!$A:$M,12,FALSE)),0,VLOOKUP($N432,'Data from Waybill Query'!$A:$M,12,FALSE))</f>
        <v>47729</v>
      </c>
      <c r="M432" s="104">
        <f>IF(ISNA(VLOOKUP($N432,'Data from Waybill Query'!$A:$M,13,FALSE)),0,VLOOKUP($N432,'Data from Waybill Query'!$A:$M,13,FALSE))</f>
        <v>2.21458E-2</v>
      </c>
      <c r="N432" s="104">
        <f t="shared" si="15"/>
        <v>1991110203</v>
      </c>
    </row>
    <row r="433" spans="1:14" x14ac:dyDescent="0.25">
      <c r="A433" s="104">
        <f t="shared" si="16"/>
        <v>199129</v>
      </c>
      <c r="B433" s="32">
        <f>'Data from Waybill Query'!B433</f>
        <v>1991</v>
      </c>
      <c r="C433" s="32" t="str">
        <f>IF('Data from Waybill Query'!C433="00","0",IF('Data from Waybill Query'!C433="01","1",IF('Data from Waybill Query'!C433="XX","2",'Data from Waybill Query'!C433)))</f>
        <v>11</v>
      </c>
      <c r="D433" s="33" t="str">
        <f>'Data from Waybill Query'!D433</f>
        <v>Coal</v>
      </c>
      <c r="E433" s="33" t="str">
        <f>'Data from Waybill Query'!E433</f>
        <v>M</v>
      </c>
      <c r="F433" s="33" t="str">
        <f>'Data from Waybill Query'!F433</f>
        <v>P</v>
      </c>
      <c r="G433" s="33" t="str">
        <f>'Data from Waybill Query'!G433</f>
        <v>X</v>
      </c>
      <c r="H433" s="104">
        <f>IF(ISNA(VLOOKUP($N433,'Data from Waybill Query'!$A:$M,8,FALSE)),0,VLOOKUP($N433,'Data from Waybill Query'!$A:$M,8,FALSE))</f>
        <v>878282</v>
      </c>
      <c r="I433" s="104">
        <f>IF(ISNA(VLOOKUP($N433,'Data from Waybill Query'!$A:$M,9,FALSE)),0,VLOOKUP($N433,'Data from Waybill Query'!$A:$M,9,FALSE))</f>
        <v>681726</v>
      </c>
      <c r="J433" s="104">
        <f>IF(ISNA(VLOOKUP($N433,'Data from Waybill Query'!$A:$M,10,FALSE)),0,VLOOKUP($N433,'Data from Waybill Query'!$A:$M,10,FALSE))</f>
        <v>510756</v>
      </c>
      <c r="K433" s="104">
        <f>IF(ISNA(VLOOKUP($N433,'Data from Waybill Query'!$A:$M,11,FALSE)),0,VLOOKUP($N433,'Data from Waybill Query'!$A:$M,11,FALSE))</f>
        <v>68847391</v>
      </c>
      <c r="L433" s="104">
        <f>IF(ISNA(VLOOKUP($N433,'Data from Waybill Query'!$A:$M,12,FALSE)),0,VLOOKUP($N433,'Data from Waybill Query'!$A:$M,12,FALSE))</f>
        <v>51665</v>
      </c>
      <c r="M433" s="104">
        <f>IF(ISNA(VLOOKUP($N433,'Data from Waybill Query'!$A:$M,13,FALSE)),0,VLOOKUP($N433,'Data from Waybill Query'!$A:$M,13,FALSE))</f>
        <v>1.6999609999999998E-2</v>
      </c>
      <c r="N433" s="104">
        <f t="shared" si="15"/>
        <v>1991110213</v>
      </c>
    </row>
    <row r="434" spans="1:14" x14ac:dyDescent="0.25">
      <c r="A434" s="104">
        <f t="shared" si="16"/>
        <v>199130</v>
      </c>
      <c r="B434" s="32">
        <f>'Data from Waybill Query'!B434</f>
        <v>1991</v>
      </c>
      <c r="C434" s="32" t="str">
        <f>IF('Data from Waybill Query'!C434="00","0",IF('Data from Waybill Query'!C434="01","1",IF('Data from Waybill Query'!C434="XX","2",'Data from Waybill Query'!C434)))</f>
        <v>11</v>
      </c>
      <c r="D434" s="33" t="str">
        <f>'Data from Waybill Query'!D434</f>
        <v>Coal</v>
      </c>
      <c r="E434" s="33" t="str">
        <f>'Data from Waybill Query'!E434</f>
        <v>L</v>
      </c>
      <c r="F434" s="33" t="str">
        <f>'Data from Waybill Query'!F434</f>
        <v>R</v>
      </c>
      <c r="G434" s="33" t="str">
        <f>'Data from Waybill Query'!G434</f>
        <v>X</v>
      </c>
      <c r="H434" s="104">
        <f>IF(ISNA(VLOOKUP($N434,'Data from Waybill Query'!$A:$M,8,FALSE)),0,VLOOKUP($N434,'Data from Waybill Query'!$A:$M,8,FALSE))</f>
        <v>502759</v>
      </c>
      <c r="I434" s="104">
        <f>IF(ISNA(VLOOKUP($N434,'Data from Waybill Query'!$A:$M,9,FALSE)),0,VLOOKUP($N434,'Data from Waybill Query'!$A:$M,9,FALSE))</f>
        <v>274640</v>
      </c>
      <c r="J434" s="104">
        <f>IF(ISNA(VLOOKUP($N434,'Data from Waybill Query'!$A:$M,10,FALSE)),0,VLOOKUP($N434,'Data from Waybill Query'!$A:$M,10,FALSE))</f>
        <v>325814</v>
      </c>
      <c r="K434" s="104">
        <f>IF(ISNA(VLOOKUP($N434,'Data from Waybill Query'!$A:$M,11,FALSE)),0,VLOOKUP($N434,'Data from Waybill Query'!$A:$M,11,FALSE))</f>
        <v>27483254</v>
      </c>
      <c r="L434" s="104">
        <f>IF(ISNA(VLOOKUP($N434,'Data from Waybill Query'!$A:$M,12,FALSE)),0,VLOOKUP($N434,'Data from Waybill Query'!$A:$M,12,FALSE))</f>
        <v>32597</v>
      </c>
      <c r="M434" s="104">
        <f>IF(ISNA(VLOOKUP($N434,'Data from Waybill Query'!$A:$M,13,FALSE)),0,VLOOKUP($N434,'Data from Waybill Query'!$A:$M,13,FALSE))</f>
        <v>1.542351E-2</v>
      </c>
      <c r="N434" s="104">
        <f t="shared" si="15"/>
        <v>1991110303</v>
      </c>
    </row>
    <row r="435" spans="1:14" x14ac:dyDescent="0.25">
      <c r="A435" s="104">
        <f t="shared" si="16"/>
        <v>199131</v>
      </c>
      <c r="B435" s="32">
        <f>'Data from Waybill Query'!B435</f>
        <v>1991</v>
      </c>
      <c r="C435" s="32" t="str">
        <f>IF('Data from Waybill Query'!C435="00","0",IF('Data from Waybill Query'!C435="01","1",IF('Data from Waybill Query'!C435="XX","2",'Data from Waybill Query'!C435)))</f>
        <v>11</v>
      </c>
      <c r="D435" s="33" t="str">
        <f>'Data from Waybill Query'!D435</f>
        <v>Coal</v>
      </c>
      <c r="E435" s="33" t="str">
        <f>'Data from Waybill Query'!E435</f>
        <v>L</v>
      </c>
      <c r="F435" s="33" t="str">
        <f>'Data from Waybill Query'!F435</f>
        <v>P</v>
      </c>
      <c r="G435" s="33" t="str">
        <f>'Data from Waybill Query'!G435</f>
        <v>X</v>
      </c>
      <c r="H435" s="104">
        <f>IF(ISNA(VLOOKUP($N435,'Data from Waybill Query'!$A:$M,8,FALSE)),0,VLOOKUP($N435,'Data from Waybill Query'!$A:$M,8,FALSE))</f>
        <v>1106420</v>
      </c>
      <c r="I435" s="104">
        <f>IF(ISNA(VLOOKUP($N435,'Data from Waybill Query'!$A:$M,9,FALSE)),0,VLOOKUP($N435,'Data from Waybill Query'!$A:$M,9,FALSE))</f>
        <v>726715</v>
      </c>
      <c r="J435" s="104">
        <f>IF(ISNA(VLOOKUP($N435,'Data from Waybill Query'!$A:$M,10,FALSE)),0,VLOOKUP($N435,'Data from Waybill Query'!$A:$M,10,FALSE))</f>
        <v>866527</v>
      </c>
      <c r="K435" s="104">
        <f>IF(ISNA(VLOOKUP($N435,'Data from Waybill Query'!$A:$M,11,FALSE)),0,VLOOKUP($N435,'Data from Waybill Query'!$A:$M,11,FALSE))</f>
        <v>75452729</v>
      </c>
      <c r="L435" s="104">
        <f>IF(ISNA(VLOOKUP($N435,'Data from Waybill Query'!$A:$M,12,FALSE)),0,VLOOKUP($N435,'Data from Waybill Query'!$A:$M,12,FALSE))</f>
        <v>89834</v>
      </c>
      <c r="M435" s="104">
        <f>IF(ISNA(VLOOKUP($N435,'Data from Waybill Query'!$A:$M,13,FALSE)),0,VLOOKUP($N435,'Data from Waybill Query'!$A:$M,13,FALSE))</f>
        <v>1.2316260000000001E-2</v>
      </c>
      <c r="N435" s="104">
        <f t="shared" si="15"/>
        <v>1991110313</v>
      </c>
    </row>
    <row r="436" spans="1:14" x14ac:dyDescent="0.25">
      <c r="A436" s="104">
        <f t="shared" si="16"/>
        <v>199132</v>
      </c>
      <c r="B436" s="32">
        <f>'Data from Waybill Query'!B436</f>
        <v>1991</v>
      </c>
      <c r="C436" s="32" t="str">
        <f>IF('Data from Waybill Query'!C436="00","0",IF('Data from Waybill Query'!C436="01","1",IF('Data from Waybill Query'!C436="XX","2",'Data from Waybill Query'!C436)))</f>
        <v>11</v>
      </c>
      <c r="D436" s="33" t="str">
        <f>'Data from Waybill Query'!D436</f>
        <v>Coal</v>
      </c>
      <c r="E436" s="33" t="str">
        <f>'Data from Waybill Query'!E436</f>
        <v>VL</v>
      </c>
      <c r="F436" s="33" t="str">
        <f>'Data from Waybill Query'!F436</f>
        <v>R</v>
      </c>
      <c r="G436" s="33" t="str">
        <f>'Data from Waybill Query'!G436</f>
        <v>X</v>
      </c>
      <c r="H436" s="104">
        <f>IF(ISNA(VLOOKUP($N436,'Data from Waybill Query'!$A:$M,8,FALSE)),0,VLOOKUP($N436,'Data from Waybill Query'!$A:$M,8,FALSE))</f>
        <v>79867</v>
      </c>
      <c r="I436" s="104">
        <f>IF(ISNA(VLOOKUP($N436,'Data from Waybill Query'!$A:$M,9,FALSE)),0,VLOOKUP($N436,'Data from Waybill Query'!$A:$M,9,FALSE))</f>
        <v>37092</v>
      </c>
      <c r="J436" s="104">
        <f>IF(ISNA(VLOOKUP($N436,'Data from Waybill Query'!$A:$M,10,FALSE)),0,VLOOKUP($N436,'Data from Waybill Query'!$A:$M,10,FALSE))</f>
        <v>59953</v>
      </c>
      <c r="K436" s="104">
        <f>IF(ISNA(VLOOKUP($N436,'Data from Waybill Query'!$A:$M,11,FALSE)),0,VLOOKUP($N436,'Data from Waybill Query'!$A:$M,11,FALSE))</f>
        <v>3720356</v>
      </c>
      <c r="L436" s="104">
        <f>IF(ISNA(VLOOKUP($N436,'Data from Waybill Query'!$A:$M,12,FALSE)),0,VLOOKUP($N436,'Data from Waybill Query'!$A:$M,12,FALSE))</f>
        <v>5996</v>
      </c>
      <c r="M436" s="104">
        <f>IF(ISNA(VLOOKUP($N436,'Data from Waybill Query'!$A:$M,13,FALSE)),0,VLOOKUP($N436,'Data from Waybill Query'!$A:$M,13,FALSE))</f>
        <v>1.3319279999999999E-2</v>
      </c>
      <c r="N436" s="104">
        <f t="shared" si="15"/>
        <v>1991110403</v>
      </c>
    </row>
    <row r="437" spans="1:14" x14ac:dyDescent="0.25">
      <c r="A437" s="104">
        <f t="shared" si="16"/>
        <v>199133</v>
      </c>
      <c r="B437" s="32">
        <f>'Data from Waybill Query'!B437</f>
        <v>1991</v>
      </c>
      <c r="C437" s="32" t="str">
        <f>IF('Data from Waybill Query'!C437="00","0",IF('Data from Waybill Query'!C437="01","1",IF('Data from Waybill Query'!C437="XX","2",'Data from Waybill Query'!C437)))</f>
        <v>11</v>
      </c>
      <c r="D437" s="33" t="str">
        <f>'Data from Waybill Query'!D437</f>
        <v>Coal</v>
      </c>
      <c r="E437" s="33" t="str">
        <f>'Data from Waybill Query'!E437</f>
        <v>VL</v>
      </c>
      <c r="F437" s="33" t="str">
        <f>'Data from Waybill Query'!F437</f>
        <v>P</v>
      </c>
      <c r="G437" s="33" t="str">
        <f>'Data from Waybill Query'!G437</f>
        <v>X</v>
      </c>
      <c r="H437" s="104">
        <f>IF(ISNA(VLOOKUP($N437,'Data from Waybill Query'!$A:$M,8,FALSE)),0,VLOOKUP($N437,'Data from Waybill Query'!$A:$M,8,FALSE))</f>
        <v>421793</v>
      </c>
      <c r="I437" s="104">
        <f>IF(ISNA(VLOOKUP($N437,'Data from Waybill Query'!$A:$M,9,FALSE)),0,VLOOKUP($N437,'Data from Waybill Query'!$A:$M,9,FALSE))</f>
        <v>212310</v>
      </c>
      <c r="J437" s="104">
        <f>IF(ISNA(VLOOKUP($N437,'Data from Waybill Query'!$A:$M,10,FALSE)),0,VLOOKUP($N437,'Data from Waybill Query'!$A:$M,10,FALSE))</f>
        <v>332011</v>
      </c>
      <c r="K437" s="104">
        <f>IF(ISNA(VLOOKUP($N437,'Data from Waybill Query'!$A:$M,11,FALSE)),0,VLOOKUP($N437,'Data from Waybill Query'!$A:$M,11,FALSE))</f>
        <v>22006726</v>
      </c>
      <c r="L437" s="104">
        <f>IF(ISNA(VLOOKUP($N437,'Data from Waybill Query'!$A:$M,12,FALSE)),0,VLOOKUP($N437,'Data from Waybill Query'!$A:$M,12,FALSE))</f>
        <v>34416</v>
      </c>
      <c r="M437" s="104">
        <f>IF(ISNA(VLOOKUP($N437,'Data from Waybill Query'!$A:$M,13,FALSE)),0,VLOOKUP($N437,'Data from Waybill Query'!$A:$M,13,FALSE))</f>
        <v>1.225584E-2</v>
      </c>
      <c r="N437" s="104">
        <f t="shared" si="15"/>
        <v>1991110413</v>
      </c>
    </row>
    <row r="438" spans="1:14" x14ac:dyDescent="0.25">
      <c r="A438" s="104">
        <f t="shared" si="16"/>
        <v>199134</v>
      </c>
      <c r="B438" s="32">
        <f>'Data from Waybill Query'!B438</f>
        <v>1991</v>
      </c>
      <c r="C438" s="32" t="str">
        <f>IF('Data from Waybill Query'!C438="00","0",IF('Data from Waybill Query'!C438="01","1",IF('Data from Waybill Query'!C438="XX","2",'Data from Waybill Query'!C438)))</f>
        <v>14</v>
      </c>
      <c r="D438" s="33" t="str">
        <f>'Data from Waybill Query'!D438</f>
        <v>Non-Metallic Minerals</v>
      </c>
      <c r="E438" s="33" t="str">
        <f>'Data from Waybill Query'!E438</f>
        <v>S</v>
      </c>
      <c r="F438" s="33" t="str">
        <f>'Data from Waybill Query'!F438</f>
        <v>X</v>
      </c>
      <c r="G438" s="33" t="str">
        <f>'Data from Waybill Query'!G438</f>
        <v>X</v>
      </c>
      <c r="H438" s="104">
        <f>IF(ISNA(VLOOKUP($N438,'Data from Waybill Query'!$A:$M,8,FALSE)),0,VLOOKUP($N438,'Data from Waybill Query'!$A:$M,8,FALSE))</f>
        <v>170659</v>
      </c>
      <c r="I438" s="104">
        <f>IF(ISNA(VLOOKUP($N438,'Data from Waybill Query'!$A:$M,9,FALSE)),0,VLOOKUP($N438,'Data from Waybill Query'!$A:$M,9,FALSE))</f>
        <v>580289</v>
      </c>
      <c r="J438" s="104">
        <f>IF(ISNA(VLOOKUP($N438,'Data from Waybill Query'!$A:$M,10,FALSE)),0,VLOOKUP($N438,'Data from Waybill Query'!$A:$M,10,FALSE))</f>
        <v>26054</v>
      </c>
      <c r="K438" s="104">
        <f>IF(ISNA(VLOOKUP($N438,'Data from Waybill Query'!$A:$M,11,FALSE)),0,VLOOKUP($N438,'Data from Waybill Query'!$A:$M,11,FALSE))</f>
        <v>53714475</v>
      </c>
      <c r="L438" s="104">
        <f>IF(ISNA(VLOOKUP($N438,'Data from Waybill Query'!$A:$M,12,FALSE)),0,VLOOKUP($N438,'Data from Waybill Query'!$A:$M,12,FALSE))</f>
        <v>2416</v>
      </c>
      <c r="M438" s="104">
        <f>IF(ISNA(VLOOKUP($N438,'Data from Waybill Query'!$A:$M,13,FALSE)),0,VLOOKUP($N438,'Data from Waybill Query'!$A:$M,13,FALSE))</f>
        <v>7.0643020000000001E-2</v>
      </c>
      <c r="N438" s="104">
        <f t="shared" si="15"/>
        <v>1991140103</v>
      </c>
    </row>
    <row r="439" spans="1:14" x14ac:dyDescent="0.25">
      <c r="A439" s="104">
        <f t="shared" si="16"/>
        <v>199135</v>
      </c>
      <c r="B439" s="32">
        <f>'Data from Waybill Query'!B439</f>
        <v>1991</v>
      </c>
      <c r="C439" s="32" t="str">
        <f>IF('Data from Waybill Query'!C439="00","0",IF('Data from Waybill Query'!C439="01","1",IF('Data from Waybill Query'!C439="XX","2",'Data from Waybill Query'!C439)))</f>
        <v>14</v>
      </c>
      <c r="D439" s="33" t="str">
        <f>'Data from Waybill Query'!D439</f>
        <v>Non-Metallic Minerals</v>
      </c>
      <c r="E439" s="33" t="str">
        <f>'Data from Waybill Query'!E439</f>
        <v>M</v>
      </c>
      <c r="F439" s="33" t="str">
        <f>'Data from Waybill Query'!F439</f>
        <v>X</v>
      </c>
      <c r="G439" s="33" t="str">
        <f>'Data from Waybill Query'!G439</f>
        <v>X</v>
      </c>
      <c r="H439" s="104">
        <f>IF(ISNA(VLOOKUP($N439,'Data from Waybill Query'!$A:$M,8,FALSE)),0,VLOOKUP($N439,'Data from Waybill Query'!$A:$M,8,FALSE))</f>
        <v>161427</v>
      </c>
      <c r="I439" s="104">
        <f>IF(ISNA(VLOOKUP($N439,'Data from Waybill Query'!$A:$M,9,FALSE)),0,VLOOKUP($N439,'Data from Waybill Query'!$A:$M,9,FALSE))</f>
        <v>289156</v>
      </c>
      <c r="J439" s="104">
        <f>IF(ISNA(VLOOKUP($N439,'Data from Waybill Query'!$A:$M,10,FALSE)),0,VLOOKUP($N439,'Data from Waybill Query'!$A:$M,10,FALSE))</f>
        <v>51212</v>
      </c>
      <c r="K439" s="104">
        <f>IF(ISNA(VLOOKUP($N439,'Data from Waybill Query'!$A:$M,11,FALSE)),0,VLOOKUP($N439,'Data from Waybill Query'!$A:$M,11,FALSE))</f>
        <v>27475343</v>
      </c>
      <c r="L439" s="104">
        <f>IF(ISNA(VLOOKUP($N439,'Data from Waybill Query'!$A:$M,12,FALSE)),0,VLOOKUP($N439,'Data from Waybill Query'!$A:$M,12,FALSE))</f>
        <v>4874</v>
      </c>
      <c r="M439" s="104">
        <f>IF(ISNA(VLOOKUP($N439,'Data from Waybill Query'!$A:$M,13,FALSE)),0,VLOOKUP($N439,'Data from Waybill Query'!$A:$M,13,FALSE))</f>
        <v>3.3118149999999999E-2</v>
      </c>
      <c r="N439" s="104">
        <f t="shared" si="15"/>
        <v>1991140203</v>
      </c>
    </row>
    <row r="440" spans="1:14" x14ac:dyDescent="0.25">
      <c r="A440" s="104">
        <f t="shared" si="16"/>
        <v>199136</v>
      </c>
      <c r="B440" s="32">
        <f>'Data from Waybill Query'!B440</f>
        <v>1991</v>
      </c>
      <c r="C440" s="32" t="str">
        <f>IF('Data from Waybill Query'!C440="00","0",IF('Data from Waybill Query'!C440="01","1",IF('Data from Waybill Query'!C440="XX","2",'Data from Waybill Query'!C440)))</f>
        <v>14</v>
      </c>
      <c r="D440" s="33" t="str">
        <f>'Data from Waybill Query'!D440</f>
        <v>Non-Metallic Minerals</v>
      </c>
      <c r="E440" s="33" t="str">
        <f>'Data from Waybill Query'!E440</f>
        <v>L</v>
      </c>
      <c r="F440" s="33" t="str">
        <f>'Data from Waybill Query'!F440</f>
        <v>X</v>
      </c>
      <c r="G440" s="33" t="str">
        <f>'Data from Waybill Query'!G440</f>
        <v>X</v>
      </c>
      <c r="H440" s="104">
        <f>IF(ISNA(VLOOKUP($N440,'Data from Waybill Query'!$A:$M,8,FALSE)),0,VLOOKUP($N440,'Data from Waybill Query'!$A:$M,8,FALSE))</f>
        <v>533556</v>
      </c>
      <c r="I440" s="104">
        <f>IF(ISNA(VLOOKUP($N440,'Data from Waybill Query'!$A:$M,9,FALSE)),0,VLOOKUP($N440,'Data from Waybill Query'!$A:$M,9,FALSE))</f>
        <v>316971</v>
      </c>
      <c r="J440" s="104">
        <f>IF(ISNA(VLOOKUP($N440,'Data from Waybill Query'!$A:$M,10,FALSE)),0,VLOOKUP($N440,'Data from Waybill Query'!$A:$M,10,FALSE))</f>
        <v>251200</v>
      </c>
      <c r="K440" s="104">
        <f>IF(ISNA(VLOOKUP($N440,'Data from Waybill Query'!$A:$M,11,FALSE)),0,VLOOKUP($N440,'Data from Waybill Query'!$A:$M,11,FALSE))</f>
        <v>30047301</v>
      </c>
      <c r="L440" s="104">
        <f>IF(ISNA(VLOOKUP($N440,'Data from Waybill Query'!$A:$M,12,FALSE)),0,VLOOKUP($N440,'Data from Waybill Query'!$A:$M,12,FALSE))</f>
        <v>23522</v>
      </c>
      <c r="M440" s="104">
        <f>IF(ISNA(VLOOKUP($N440,'Data from Waybill Query'!$A:$M,13,FALSE)),0,VLOOKUP($N440,'Data from Waybill Query'!$A:$M,13,FALSE))</f>
        <v>2.268357E-2</v>
      </c>
      <c r="N440" s="104">
        <f t="shared" si="15"/>
        <v>1991140303</v>
      </c>
    </row>
    <row r="441" spans="1:14" x14ac:dyDescent="0.25">
      <c r="A441" s="104">
        <f t="shared" si="16"/>
        <v>199137</v>
      </c>
      <c r="B441" s="32">
        <f>'Data from Waybill Query'!B441</f>
        <v>1991</v>
      </c>
      <c r="C441" s="32" t="str">
        <f>IF('Data from Waybill Query'!C441="00","0",IF('Data from Waybill Query'!C441="01","1",IF('Data from Waybill Query'!C441="XX","2",'Data from Waybill Query'!C441)))</f>
        <v>20</v>
      </c>
      <c r="D441" s="33" t="str">
        <f>'Data from Waybill Query'!D441</f>
        <v>Food and Kindred</v>
      </c>
      <c r="E441" s="33" t="str">
        <f>'Data from Waybill Query'!E441</f>
        <v>S</v>
      </c>
      <c r="F441" s="33" t="str">
        <f>'Data from Waybill Query'!F441</f>
        <v>X</v>
      </c>
      <c r="G441" s="33" t="str">
        <f>'Data from Waybill Query'!G441</f>
        <v>X</v>
      </c>
      <c r="H441" s="104">
        <f>IF(ISNA(VLOOKUP($N441,'Data from Waybill Query'!$A:$M,8,FALSE)),0,VLOOKUP($N441,'Data from Waybill Query'!$A:$M,8,FALSE))</f>
        <v>363272</v>
      </c>
      <c r="I441" s="104">
        <f>IF(ISNA(VLOOKUP($N441,'Data from Waybill Query'!$A:$M,9,FALSE)),0,VLOOKUP($N441,'Data from Waybill Query'!$A:$M,9,FALSE))</f>
        <v>450614</v>
      </c>
      <c r="J441" s="104">
        <f>IF(ISNA(VLOOKUP($N441,'Data from Waybill Query'!$A:$M,10,FALSE)),0,VLOOKUP($N441,'Data from Waybill Query'!$A:$M,10,FALSE))</f>
        <v>113210</v>
      </c>
      <c r="K441" s="104">
        <f>IF(ISNA(VLOOKUP($N441,'Data from Waybill Query'!$A:$M,11,FALSE)),0,VLOOKUP($N441,'Data from Waybill Query'!$A:$M,11,FALSE))</f>
        <v>34456896</v>
      </c>
      <c r="L441" s="104">
        <f>IF(ISNA(VLOOKUP($N441,'Data from Waybill Query'!$A:$M,12,FALSE)),0,VLOOKUP($N441,'Data from Waybill Query'!$A:$M,12,FALSE))</f>
        <v>8614</v>
      </c>
      <c r="M441" s="104">
        <f>IF(ISNA(VLOOKUP($N441,'Data from Waybill Query'!$A:$M,13,FALSE)),0,VLOOKUP($N441,'Data from Waybill Query'!$A:$M,13,FALSE))</f>
        <v>4.2171430000000003E-2</v>
      </c>
      <c r="N441" s="104">
        <f t="shared" si="15"/>
        <v>1991200103</v>
      </c>
    </row>
    <row r="442" spans="1:14" x14ac:dyDescent="0.25">
      <c r="A442" s="104">
        <f t="shared" si="16"/>
        <v>199138</v>
      </c>
      <c r="B442" s="32">
        <f>'Data from Waybill Query'!B442</f>
        <v>1991</v>
      </c>
      <c r="C442" s="32" t="str">
        <f>IF('Data from Waybill Query'!C442="00","0",IF('Data from Waybill Query'!C442="01","1",IF('Data from Waybill Query'!C442="XX","2",'Data from Waybill Query'!C442)))</f>
        <v>20</v>
      </c>
      <c r="D442" s="33" t="str">
        <f>'Data from Waybill Query'!D442</f>
        <v>Food and Kindred</v>
      </c>
      <c r="E442" s="33" t="str">
        <f>'Data from Waybill Query'!E442</f>
        <v>M</v>
      </c>
      <c r="F442" s="33" t="str">
        <f>'Data from Waybill Query'!F442</f>
        <v>X</v>
      </c>
      <c r="G442" s="33" t="str">
        <f>'Data from Waybill Query'!G442</f>
        <v>X</v>
      </c>
      <c r="H442" s="104">
        <f>IF(ISNA(VLOOKUP($N442,'Data from Waybill Query'!$A:$M,8,FALSE)),0,VLOOKUP($N442,'Data from Waybill Query'!$A:$M,8,FALSE))</f>
        <v>526089</v>
      </c>
      <c r="I442" s="104">
        <f>IF(ISNA(VLOOKUP($N442,'Data from Waybill Query'!$A:$M,9,FALSE)),0,VLOOKUP($N442,'Data from Waybill Query'!$A:$M,9,FALSE))</f>
        <v>295024</v>
      </c>
      <c r="J442" s="104">
        <f>IF(ISNA(VLOOKUP($N442,'Data from Waybill Query'!$A:$M,10,FALSE)),0,VLOOKUP($N442,'Data from Waybill Query'!$A:$M,10,FALSE))</f>
        <v>216635</v>
      </c>
      <c r="K442" s="104">
        <f>IF(ISNA(VLOOKUP($N442,'Data from Waybill Query'!$A:$M,11,FALSE)),0,VLOOKUP($N442,'Data from Waybill Query'!$A:$M,11,FALSE))</f>
        <v>22918462</v>
      </c>
      <c r="L442" s="104">
        <f>IF(ISNA(VLOOKUP($N442,'Data from Waybill Query'!$A:$M,12,FALSE)),0,VLOOKUP($N442,'Data from Waybill Query'!$A:$M,12,FALSE))</f>
        <v>16828</v>
      </c>
      <c r="M442" s="104">
        <f>IF(ISNA(VLOOKUP($N442,'Data from Waybill Query'!$A:$M,13,FALSE)),0,VLOOKUP($N442,'Data from Waybill Query'!$A:$M,13,FALSE))</f>
        <v>3.1262690000000003E-2</v>
      </c>
      <c r="N442" s="104">
        <f t="shared" si="15"/>
        <v>1991200203</v>
      </c>
    </row>
    <row r="443" spans="1:14" x14ac:dyDescent="0.25">
      <c r="A443" s="104">
        <f t="shared" si="16"/>
        <v>199139</v>
      </c>
      <c r="B443" s="32">
        <f>'Data from Waybill Query'!B443</f>
        <v>1991</v>
      </c>
      <c r="C443" s="32" t="str">
        <f>IF('Data from Waybill Query'!C443="00","0",IF('Data from Waybill Query'!C443="01","1",IF('Data from Waybill Query'!C443="XX","2",'Data from Waybill Query'!C443)))</f>
        <v>20</v>
      </c>
      <c r="D443" s="33" t="str">
        <f>'Data from Waybill Query'!D443</f>
        <v>Food and Kindred</v>
      </c>
      <c r="E443" s="33" t="str">
        <f>'Data from Waybill Query'!E443</f>
        <v>L</v>
      </c>
      <c r="F443" s="33" t="str">
        <f>'Data from Waybill Query'!F443</f>
        <v>X</v>
      </c>
      <c r="G443" s="33" t="str">
        <f>'Data from Waybill Query'!G443</f>
        <v>X</v>
      </c>
      <c r="H443" s="104">
        <f>IF(ISNA(VLOOKUP($N443,'Data from Waybill Query'!$A:$M,8,FALSE)),0,VLOOKUP($N443,'Data from Waybill Query'!$A:$M,8,FALSE))</f>
        <v>1045095</v>
      </c>
      <c r="I443" s="104">
        <f>IF(ISNA(VLOOKUP($N443,'Data from Waybill Query'!$A:$M,9,FALSE)),0,VLOOKUP($N443,'Data from Waybill Query'!$A:$M,9,FALSE))</f>
        <v>330135</v>
      </c>
      <c r="J443" s="104">
        <f>IF(ISNA(VLOOKUP($N443,'Data from Waybill Query'!$A:$M,10,FALSE)),0,VLOOKUP($N443,'Data from Waybill Query'!$A:$M,10,FALSE))</f>
        <v>598866</v>
      </c>
      <c r="K443" s="104">
        <f>IF(ISNA(VLOOKUP($N443,'Data from Waybill Query'!$A:$M,11,FALSE)),0,VLOOKUP($N443,'Data from Waybill Query'!$A:$M,11,FALSE))</f>
        <v>24338080</v>
      </c>
      <c r="L443" s="104">
        <f>IF(ISNA(VLOOKUP($N443,'Data from Waybill Query'!$A:$M,12,FALSE)),0,VLOOKUP($N443,'Data from Waybill Query'!$A:$M,12,FALSE))</f>
        <v>43184</v>
      </c>
      <c r="M443" s="104">
        <f>IF(ISNA(VLOOKUP($N443,'Data from Waybill Query'!$A:$M,13,FALSE)),0,VLOOKUP($N443,'Data from Waybill Query'!$A:$M,13,FALSE))</f>
        <v>2.4200719999999998E-2</v>
      </c>
      <c r="N443" s="104">
        <f t="shared" si="15"/>
        <v>1991200303</v>
      </c>
    </row>
    <row r="444" spans="1:14" x14ac:dyDescent="0.25">
      <c r="A444" s="104">
        <f t="shared" si="16"/>
        <v>199140</v>
      </c>
      <c r="B444" s="32">
        <f>'Data from Waybill Query'!B444</f>
        <v>1991</v>
      </c>
      <c r="C444" s="32" t="str">
        <f>IF('Data from Waybill Query'!C444="00","0",IF('Data from Waybill Query'!C444="01","1",IF('Data from Waybill Query'!C444="XX","2",'Data from Waybill Query'!C444)))</f>
        <v>24</v>
      </c>
      <c r="D444" s="33" t="str">
        <f>'Data from Waybill Query'!D444</f>
        <v>Lumber and Wood Products</v>
      </c>
      <c r="E444" s="33" t="str">
        <f>'Data from Waybill Query'!E444</f>
        <v>S</v>
      </c>
      <c r="F444" s="33" t="str">
        <f>'Data from Waybill Query'!F444</f>
        <v>X</v>
      </c>
      <c r="G444" s="33" t="str">
        <f>'Data from Waybill Query'!G444</f>
        <v>X</v>
      </c>
      <c r="H444" s="104">
        <f>IF(ISNA(VLOOKUP($N444,'Data from Waybill Query'!$A:$M,8,FALSE)),0,VLOOKUP($N444,'Data from Waybill Query'!$A:$M,8,FALSE))</f>
        <v>347445</v>
      </c>
      <c r="I444" s="104">
        <f>IF(ISNA(VLOOKUP($N444,'Data from Waybill Query'!$A:$M,9,FALSE)),0,VLOOKUP($N444,'Data from Waybill Query'!$A:$M,9,FALSE))</f>
        <v>601212</v>
      </c>
      <c r="J444" s="104">
        <f>IF(ISNA(VLOOKUP($N444,'Data from Waybill Query'!$A:$M,10,FALSE)),0,VLOOKUP($N444,'Data from Waybill Query'!$A:$M,10,FALSE))</f>
        <v>100938</v>
      </c>
      <c r="K444" s="104">
        <f>IF(ISNA(VLOOKUP($N444,'Data from Waybill Query'!$A:$M,11,FALSE)),0,VLOOKUP($N444,'Data from Waybill Query'!$A:$M,11,FALSE))</f>
        <v>41946700</v>
      </c>
      <c r="L444" s="104">
        <f>IF(ISNA(VLOOKUP($N444,'Data from Waybill Query'!$A:$M,12,FALSE)),0,VLOOKUP($N444,'Data from Waybill Query'!$A:$M,12,FALSE))</f>
        <v>7082</v>
      </c>
      <c r="M444" s="104">
        <f>IF(ISNA(VLOOKUP($N444,'Data from Waybill Query'!$A:$M,13,FALSE)),0,VLOOKUP($N444,'Data from Waybill Query'!$A:$M,13,FALSE))</f>
        <v>4.9061260000000002E-2</v>
      </c>
      <c r="N444" s="104">
        <f t="shared" si="15"/>
        <v>1991240103</v>
      </c>
    </row>
    <row r="445" spans="1:14" x14ac:dyDescent="0.25">
      <c r="A445" s="104">
        <f t="shared" si="16"/>
        <v>199141</v>
      </c>
      <c r="B445" s="32">
        <f>'Data from Waybill Query'!B445</f>
        <v>1991</v>
      </c>
      <c r="C445" s="32" t="str">
        <f>IF('Data from Waybill Query'!C445="00","0",IF('Data from Waybill Query'!C445="01","1",IF('Data from Waybill Query'!C445="XX","2",'Data from Waybill Query'!C445)))</f>
        <v>24</v>
      </c>
      <c r="D445" s="33" t="str">
        <f>'Data from Waybill Query'!D445</f>
        <v>Lumber and Wood Products</v>
      </c>
      <c r="E445" s="33" t="str">
        <f>'Data from Waybill Query'!E445</f>
        <v>M</v>
      </c>
      <c r="F445" s="33" t="str">
        <f>'Data from Waybill Query'!F445</f>
        <v>X</v>
      </c>
      <c r="G445" s="33" t="str">
        <f>'Data from Waybill Query'!G445</f>
        <v>X</v>
      </c>
      <c r="H445" s="104">
        <f>IF(ISNA(VLOOKUP($N445,'Data from Waybill Query'!$A:$M,8,FALSE)),0,VLOOKUP($N445,'Data from Waybill Query'!$A:$M,8,FALSE))</f>
        <v>229916</v>
      </c>
      <c r="I445" s="104">
        <f>IF(ISNA(VLOOKUP($N445,'Data from Waybill Query'!$A:$M,9,FALSE)),0,VLOOKUP($N445,'Data from Waybill Query'!$A:$M,9,FALSE))</f>
        <v>135240</v>
      </c>
      <c r="J445" s="104">
        <f>IF(ISNA(VLOOKUP($N445,'Data from Waybill Query'!$A:$M,10,FALSE)),0,VLOOKUP($N445,'Data from Waybill Query'!$A:$M,10,FALSE))</f>
        <v>99264</v>
      </c>
      <c r="K445" s="104">
        <f>IF(ISNA(VLOOKUP($N445,'Data from Waybill Query'!$A:$M,11,FALSE)),0,VLOOKUP($N445,'Data from Waybill Query'!$A:$M,11,FALSE))</f>
        <v>9901016</v>
      </c>
      <c r="L445" s="104">
        <f>IF(ISNA(VLOOKUP($N445,'Data from Waybill Query'!$A:$M,12,FALSE)),0,VLOOKUP($N445,'Data from Waybill Query'!$A:$M,12,FALSE))</f>
        <v>7299</v>
      </c>
      <c r="M445" s="104">
        <f>IF(ISNA(VLOOKUP($N445,'Data from Waybill Query'!$A:$M,13,FALSE)),0,VLOOKUP($N445,'Data from Waybill Query'!$A:$M,13,FALSE))</f>
        <v>3.1501590000000003E-2</v>
      </c>
      <c r="N445" s="104">
        <f t="shared" si="15"/>
        <v>1991240203</v>
      </c>
    </row>
    <row r="446" spans="1:14" x14ac:dyDescent="0.25">
      <c r="A446" s="104">
        <f t="shared" si="16"/>
        <v>199142</v>
      </c>
      <c r="B446" s="32">
        <f>'Data from Waybill Query'!B446</f>
        <v>1991</v>
      </c>
      <c r="C446" s="32" t="str">
        <f>IF('Data from Waybill Query'!C446="00","0",IF('Data from Waybill Query'!C446="01","1",IF('Data from Waybill Query'!C446="XX","2",'Data from Waybill Query'!C446)))</f>
        <v>24</v>
      </c>
      <c r="D446" s="33" t="str">
        <f>'Data from Waybill Query'!D446</f>
        <v>Lumber and Wood Products</v>
      </c>
      <c r="E446" s="33" t="str">
        <f>'Data from Waybill Query'!E446</f>
        <v>L</v>
      </c>
      <c r="F446" s="33" t="str">
        <f>'Data from Waybill Query'!F446</f>
        <v>X</v>
      </c>
      <c r="G446" s="33" t="str">
        <f>'Data from Waybill Query'!G446</f>
        <v>X</v>
      </c>
      <c r="H446" s="104">
        <f>IF(ISNA(VLOOKUP($N446,'Data from Waybill Query'!$A:$M,8,FALSE)),0,VLOOKUP($N446,'Data from Waybill Query'!$A:$M,8,FALSE))</f>
        <v>789363</v>
      </c>
      <c r="I446" s="104">
        <f>IF(ISNA(VLOOKUP($N446,'Data from Waybill Query'!$A:$M,9,FALSE)),0,VLOOKUP($N446,'Data from Waybill Query'!$A:$M,9,FALSE))</f>
        <v>227040</v>
      </c>
      <c r="J446" s="104">
        <f>IF(ISNA(VLOOKUP($N446,'Data from Waybill Query'!$A:$M,10,FALSE)),0,VLOOKUP($N446,'Data from Waybill Query'!$A:$M,10,FALSE))</f>
        <v>472076</v>
      </c>
      <c r="K446" s="104">
        <f>IF(ISNA(VLOOKUP($N446,'Data from Waybill Query'!$A:$M,11,FALSE)),0,VLOOKUP($N446,'Data from Waybill Query'!$A:$M,11,FALSE))</f>
        <v>16364848</v>
      </c>
      <c r="L446" s="104">
        <f>IF(ISNA(VLOOKUP($N446,'Data from Waybill Query'!$A:$M,12,FALSE)),0,VLOOKUP($N446,'Data from Waybill Query'!$A:$M,12,FALSE))</f>
        <v>34088</v>
      </c>
      <c r="M446" s="104">
        <f>IF(ISNA(VLOOKUP($N446,'Data from Waybill Query'!$A:$M,13,FALSE)),0,VLOOKUP($N446,'Data from Waybill Query'!$A:$M,13,FALSE))</f>
        <v>2.3156779999999998E-2</v>
      </c>
      <c r="N446" s="104">
        <f t="shared" si="15"/>
        <v>1991240303</v>
      </c>
    </row>
    <row r="447" spans="1:14" x14ac:dyDescent="0.25">
      <c r="A447" s="104">
        <f t="shared" si="16"/>
        <v>199143</v>
      </c>
      <c r="B447" s="32">
        <f>'Data from Waybill Query'!B447</f>
        <v>1991</v>
      </c>
      <c r="C447" s="32" t="str">
        <f>IF('Data from Waybill Query'!C447="00","0",IF('Data from Waybill Query'!C447="01","1",IF('Data from Waybill Query'!C447="XX","2",'Data from Waybill Query'!C447)))</f>
        <v>26</v>
      </c>
      <c r="D447" s="33" t="str">
        <f>'Data from Waybill Query'!D447</f>
        <v>Pulp, Paper and Allied</v>
      </c>
      <c r="E447" s="33" t="str">
        <f>'Data from Waybill Query'!E447</f>
        <v>S</v>
      </c>
      <c r="F447" s="33" t="str">
        <f>'Data from Waybill Query'!F447</f>
        <v>X</v>
      </c>
      <c r="G447" s="33" t="str">
        <f>'Data from Waybill Query'!G447</f>
        <v>X</v>
      </c>
      <c r="H447" s="104">
        <f>IF(ISNA(VLOOKUP($N447,'Data from Waybill Query'!$A:$M,8,FALSE)),0,VLOOKUP($N447,'Data from Waybill Query'!$A:$M,8,FALSE))</f>
        <v>218196</v>
      </c>
      <c r="I447" s="104">
        <f>IF(ISNA(VLOOKUP($N447,'Data from Waybill Query'!$A:$M,9,FALSE)),0,VLOOKUP($N447,'Data from Waybill Query'!$A:$M,9,FALSE))</f>
        <v>229329</v>
      </c>
      <c r="J447" s="104">
        <f>IF(ISNA(VLOOKUP($N447,'Data from Waybill Query'!$A:$M,10,FALSE)),0,VLOOKUP($N447,'Data from Waybill Query'!$A:$M,10,FALSE))</f>
        <v>58037</v>
      </c>
      <c r="K447" s="104">
        <f>IF(ISNA(VLOOKUP($N447,'Data from Waybill Query'!$A:$M,11,FALSE)),0,VLOOKUP($N447,'Data from Waybill Query'!$A:$M,11,FALSE))</f>
        <v>14309417</v>
      </c>
      <c r="L447" s="104">
        <f>IF(ISNA(VLOOKUP($N447,'Data from Waybill Query'!$A:$M,12,FALSE)),0,VLOOKUP($N447,'Data from Waybill Query'!$A:$M,12,FALSE))</f>
        <v>3635</v>
      </c>
      <c r="M447" s="104">
        <f>IF(ISNA(VLOOKUP($N447,'Data from Waybill Query'!$A:$M,13,FALSE)),0,VLOOKUP($N447,'Data from Waybill Query'!$A:$M,13,FALSE))</f>
        <v>6.0021169999999999E-2</v>
      </c>
      <c r="N447" s="104">
        <f t="shared" si="15"/>
        <v>1991260103</v>
      </c>
    </row>
    <row r="448" spans="1:14" x14ac:dyDescent="0.25">
      <c r="A448" s="104">
        <f t="shared" si="16"/>
        <v>199144</v>
      </c>
      <c r="B448" s="32">
        <f>'Data from Waybill Query'!B448</f>
        <v>1991</v>
      </c>
      <c r="C448" s="32" t="str">
        <f>IF('Data from Waybill Query'!C448="00","0",IF('Data from Waybill Query'!C448="01","1",IF('Data from Waybill Query'!C448="XX","2",'Data from Waybill Query'!C448)))</f>
        <v>26</v>
      </c>
      <c r="D448" s="33" t="str">
        <f>'Data from Waybill Query'!D448</f>
        <v>Pulp, Paper and Allied</v>
      </c>
      <c r="E448" s="33" t="str">
        <f>'Data from Waybill Query'!E448</f>
        <v>M</v>
      </c>
      <c r="F448" s="33" t="str">
        <f>'Data from Waybill Query'!F448</f>
        <v>X</v>
      </c>
      <c r="G448" s="33" t="str">
        <f>'Data from Waybill Query'!G448</f>
        <v>X</v>
      </c>
      <c r="H448" s="104">
        <f>IF(ISNA(VLOOKUP($N448,'Data from Waybill Query'!$A:$M,8,FALSE)),0,VLOOKUP($N448,'Data from Waybill Query'!$A:$M,8,FALSE))</f>
        <v>493756</v>
      </c>
      <c r="I448" s="104">
        <f>IF(ISNA(VLOOKUP($N448,'Data from Waybill Query'!$A:$M,9,FALSE)),0,VLOOKUP($N448,'Data from Waybill Query'!$A:$M,9,FALSE))</f>
        <v>236764</v>
      </c>
      <c r="J448" s="104">
        <f>IF(ISNA(VLOOKUP($N448,'Data from Waybill Query'!$A:$M,10,FALSE)),0,VLOOKUP($N448,'Data from Waybill Query'!$A:$M,10,FALSE))</f>
        <v>177611</v>
      </c>
      <c r="K448" s="104">
        <f>IF(ISNA(VLOOKUP($N448,'Data from Waybill Query'!$A:$M,11,FALSE)),0,VLOOKUP($N448,'Data from Waybill Query'!$A:$M,11,FALSE))</f>
        <v>15242596</v>
      </c>
      <c r="L448" s="104">
        <f>IF(ISNA(VLOOKUP($N448,'Data from Waybill Query'!$A:$M,12,FALSE)),0,VLOOKUP($N448,'Data from Waybill Query'!$A:$M,12,FALSE))</f>
        <v>11422</v>
      </c>
      <c r="M448" s="104">
        <f>IF(ISNA(VLOOKUP($N448,'Data from Waybill Query'!$A:$M,13,FALSE)),0,VLOOKUP($N448,'Data from Waybill Query'!$A:$M,13,FALSE))</f>
        <v>4.3229200000000002E-2</v>
      </c>
      <c r="N448" s="104">
        <f t="shared" si="15"/>
        <v>1991260203</v>
      </c>
    </row>
    <row r="449" spans="1:14" x14ac:dyDescent="0.25">
      <c r="A449" s="104">
        <f t="shared" si="16"/>
        <v>199145</v>
      </c>
      <c r="B449" s="32">
        <f>'Data from Waybill Query'!B449</f>
        <v>1991</v>
      </c>
      <c r="C449" s="32" t="str">
        <f>IF('Data from Waybill Query'!C449="00","0",IF('Data from Waybill Query'!C449="01","1",IF('Data from Waybill Query'!C449="XX","2",'Data from Waybill Query'!C449)))</f>
        <v>26</v>
      </c>
      <c r="D449" s="33" t="str">
        <f>'Data from Waybill Query'!D449</f>
        <v>Pulp, Paper and Allied</v>
      </c>
      <c r="E449" s="33" t="str">
        <f>'Data from Waybill Query'!E449</f>
        <v>L</v>
      </c>
      <c r="F449" s="33" t="str">
        <f>'Data from Waybill Query'!F449</f>
        <v>X</v>
      </c>
      <c r="G449" s="33" t="str">
        <f>'Data from Waybill Query'!G449</f>
        <v>X</v>
      </c>
      <c r="H449" s="104">
        <f>IF(ISNA(VLOOKUP($N449,'Data from Waybill Query'!$A:$M,8,FALSE)),0,VLOOKUP($N449,'Data from Waybill Query'!$A:$M,8,FALSE))</f>
        <v>1030641</v>
      </c>
      <c r="I449" s="104">
        <f>IF(ISNA(VLOOKUP($N449,'Data from Waybill Query'!$A:$M,9,FALSE)),0,VLOOKUP($N449,'Data from Waybill Query'!$A:$M,9,FALSE))</f>
        <v>284324</v>
      </c>
      <c r="J449" s="104">
        <f>IF(ISNA(VLOOKUP($N449,'Data from Waybill Query'!$A:$M,10,FALSE)),0,VLOOKUP($N449,'Data from Waybill Query'!$A:$M,10,FALSE))</f>
        <v>440362</v>
      </c>
      <c r="K449" s="104">
        <f>IF(ISNA(VLOOKUP($N449,'Data from Waybill Query'!$A:$M,11,FALSE)),0,VLOOKUP($N449,'Data from Waybill Query'!$A:$M,11,FALSE))</f>
        <v>18767412</v>
      </c>
      <c r="L449" s="104">
        <f>IF(ISNA(VLOOKUP($N449,'Data from Waybill Query'!$A:$M,12,FALSE)),0,VLOOKUP($N449,'Data from Waybill Query'!$A:$M,12,FALSE))</f>
        <v>29349</v>
      </c>
      <c r="M449" s="104">
        <f>IF(ISNA(VLOOKUP($N449,'Data from Waybill Query'!$A:$M,13,FALSE)),0,VLOOKUP($N449,'Data from Waybill Query'!$A:$M,13,FALSE))</f>
        <v>3.5116519999999998E-2</v>
      </c>
      <c r="N449" s="104">
        <f t="shared" si="15"/>
        <v>1991260303</v>
      </c>
    </row>
    <row r="450" spans="1:14" x14ac:dyDescent="0.25">
      <c r="A450" s="104">
        <f t="shared" si="16"/>
        <v>199146</v>
      </c>
      <c r="B450" s="32">
        <f>'Data from Waybill Query'!B450</f>
        <v>1991</v>
      </c>
      <c r="C450" s="32" t="str">
        <f>IF('Data from Waybill Query'!C450="00","0",IF('Data from Waybill Query'!C450="01","1",IF('Data from Waybill Query'!C450="XX","2",'Data from Waybill Query'!C450)))</f>
        <v>28</v>
      </c>
      <c r="D450" s="33" t="str">
        <f>'Data from Waybill Query'!D450</f>
        <v>Chemical</v>
      </c>
      <c r="E450" s="33" t="str">
        <f>'Data from Waybill Query'!E450</f>
        <v>S</v>
      </c>
      <c r="F450" s="33" t="str">
        <f>'Data from Waybill Query'!F450</f>
        <v>X</v>
      </c>
      <c r="G450" s="33" t="str">
        <f>'Data from Waybill Query'!G450</f>
        <v>X</v>
      </c>
      <c r="H450" s="104">
        <f>IF(ISNA(VLOOKUP($N450,'Data from Waybill Query'!$A:$M,8,FALSE)),0,VLOOKUP($N450,'Data from Waybill Query'!$A:$M,8,FALSE))</f>
        <v>691612</v>
      </c>
      <c r="I450" s="104">
        <f>IF(ISNA(VLOOKUP($N450,'Data from Waybill Query'!$A:$M,9,FALSE)),0,VLOOKUP($N450,'Data from Waybill Query'!$A:$M,9,FALSE))</f>
        <v>603344</v>
      </c>
      <c r="J450" s="104">
        <f>IF(ISNA(VLOOKUP($N450,'Data from Waybill Query'!$A:$M,10,FALSE)),0,VLOOKUP($N450,'Data from Waybill Query'!$A:$M,10,FALSE))</f>
        <v>118050</v>
      </c>
      <c r="K450" s="104">
        <f>IF(ISNA(VLOOKUP($N450,'Data from Waybill Query'!$A:$M,11,FALSE)),0,VLOOKUP($N450,'Data from Waybill Query'!$A:$M,11,FALSE))</f>
        <v>51952153</v>
      </c>
      <c r="L450" s="104">
        <f>IF(ISNA(VLOOKUP($N450,'Data from Waybill Query'!$A:$M,12,FALSE)),0,VLOOKUP($N450,'Data from Waybill Query'!$A:$M,12,FALSE))</f>
        <v>10637</v>
      </c>
      <c r="M450" s="104">
        <f>IF(ISNA(VLOOKUP($N450,'Data from Waybill Query'!$A:$M,13,FALSE)),0,VLOOKUP($N450,'Data from Waybill Query'!$A:$M,13,FALSE))</f>
        <v>6.5017519999999995E-2</v>
      </c>
      <c r="N450" s="104">
        <f t="shared" ref="N450:N513" si="17">1000000*B450+10000*C450+100*IF(LEFT(E450,1)="S",1,IF(E450="M",2,IF(E450="L",3,4)))+10*IF(F450="P",1,0)+IF(G450="S",1,IF(G450="M",2,3))</f>
        <v>1991280103</v>
      </c>
    </row>
    <row r="451" spans="1:14" x14ac:dyDescent="0.25">
      <c r="A451" s="104">
        <f t="shared" si="16"/>
        <v>199147</v>
      </c>
      <c r="B451" s="32">
        <f>'Data from Waybill Query'!B451</f>
        <v>1991</v>
      </c>
      <c r="C451" s="32" t="str">
        <f>IF('Data from Waybill Query'!C451="00","0",IF('Data from Waybill Query'!C451="01","1",IF('Data from Waybill Query'!C451="XX","2",'Data from Waybill Query'!C451)))</f>
        <v>28</v>
      </c>
      <c r="D451" s="33" t="str">
        <f>'Data from Waybill Query'!D451</f>
        <v>Chemical</v>
      </c>
      <c r="E451" s="33" t="str">
        <f>'Data from Waybill Query'!E451</f>
        <v>M</v>
      </c>
      <c r="F451" s="33" t="str">
        <f>'Data from Waybill Query'!F451</f>
        <v>X</v>
      </c>
      <c r="G451" s="33" t="str">
        <f>'Data from Waybill Query'!G451</f>
        <v>X</v>
      </c>
      <c r="H451" s="104">
        <f>IF(ISNA(VLOOKUP($N451,'Data from Waybill Query'!$A:$M,8,FALSE)),0,VLOOKUP($N451,'Data from Waybill Query'!$A:$M,8,FALSE))</f>
        <v>1108670</v>
      </c>
      <c r="I451" s="104">
        <f>IF(ISNA(VLOOKUP($N451,'Data from Waybill Query'!$A:$M,9,FALSE)),0,VLOOKUP($N451,'Data from Waybill Query'!$A:$M,9,FALSE))</f>
        <v>389994</v>
      </c>
      <c r="J451" s="104">
        <f>IF(ISNA(VLOOKUP($N451,'Data from Waybill Query'!$A:$M,10,FALSE)),0,VLOOKUP($N451,'Data from Waybill Query'!$A:$M,10,FALSE))</f>
        <v>298742</v>
      </c>
      <c r="K451" s="104">
        <f>IF(ISNA(VLOOKUP($N451,'Data from Waybill Query'!$A:$M,11,FALSE)),0,VLOOKUP($N451,'Data from Waybill Query'!$A:$M,11,FALSE))</f>
        <v>35413111</v>
      </c>
      <c r="L451" s="104">
        <f>IF(ISNA(VLOOKUP($N451,'Data from Waybill Query'!$A:$M,12,FALSE)),0,VLOOKUP($N451,'Data from Waybill Query'!$A:$M,12,FALSE))</f>
        <v>27167</v>
      </c>
      <c r="M451" s="104">
        <f>IF(ISNA(VLOOKUP($N451,'Data from Waybill Query'!$A:$M,13,FALSE)),0,VLOOKUP($N451,'Data from Waybill Query'!$A:$M,13,FALSE))</f>
        <v>4.080959E-2</v>
      </c>
      <c r="N451" s="104">
        <f t="shared" si="17"/>
        <v>1991280203</v>
      </c>
    </row>
    <row r="452" spans="1:14" x14ac:dyDescent="0.25">
      <c r="A452" s="104">
        <f t="shared" si="16"/>
        <v>199148</v>
      </c>
      <c r="B452" s="32">
        <f>'Data from Waybill Query'!B452</f>
        <v>1991</v>
      </c>
      <c r="C452" s="32" t="str">
        <f>IF('Data from Waybill Query'!C452="00","0",IF('Data from Waybill Query'!C452="01","1",IF('Data from Waybill Query'!C452="XX","2",'Data from Waybill Query'!C452)))</f>
        <v>28</v>
      </c>
      <c r="D452" s="33" t="str">
        <f>'Data from Waybill Query'!D452</f>
        <v>Chemical</v>
      </c>
      <c r="E452" s="33" t="str">
        <f>'Data from Waybill Query'!E452</f>
        <v>L</v>
      </c>
      <c r="F452" s="33" t="str">
        <f>'Data from Waybill Query'!F452</f>
        <v>X</v>
      </c>
      <c r="G452" s="33" t="str">
        <f>'Data from Waybill Query'!G452</f>
        <v>X</v>
      </c>
      <c r="H452" s="104">
        <f>IF(ISNA(VLOOKUP($N452,'Data from Waybill Query'!$A:$M,8,FALSE)),0,VLOOKUP($N452,'Data from Waybill Query'!$A:$M,8,FALSE))</f>
        <v>2196212</v>
      </c>
      <c r="I452" s="104">
        <f>IF(ISNA(VLOOKUP($N452,'Data from Waybill Query'!$A:$M,9,FALSE)),0,VLOOKUP($N452,'Data from Waybill Query'!$A:$M,9,FALSE))</f>
        <v>482801</v>
      </c>
      <c r="J452" s="104">
        <f>IF(ISNA(VLOOKUP($N452,'Data from Waybill Query'!$A:$M,10,FALSE)),0,VLOOKUP($N452,'Data from Waybill Query'!$A:$M,10,FALSE))</f>
        <v>750080</v>
      </c>
      <c r="K452" s="104">
        <f>IF(ISNA(VLOOKUP($N452,'Data from Waybill Query'!$A:$M,11,FALSE)),0,VLOOKUP($N452,'Data from Waybill Query'!$A:$M,11,FALSE))</f>
        <v>44132677</v>
      </c>
      <c r="L452" s="104">
        <f>IF(ISNA(VLOOKUP($N452,'Data from Waybill Query'!$A:$M,12,FALSE)),0,VLOOKUP($N452,'Data from Waybill Query'!$A:$M,12,FALSE))</f>
        <v>68438</v>
      </c>
      <c r="M452" s="104">
        <f>IF(ISNA(VLOOKUP($N452,'Data from Waybill Query'!$A:$M,13,FALSE)),0,VLOOKUP($N452,'Data from Waybill Query'!$A:$M,13,FALSE))</f>
        <v>3.209045E-2</v>
      </c>
      <c r="N452" s="104">
        <f t="shared" si="17"/>
        <v>1991280303</v>
      </c>
    </row>
    <row r="453" spans="1:14" x14ac:dyDescent="0.25">
      <c r="A453" s="104">
        <f t="shared" si="16"/>
        <v>199149</v>
      </c>
      <c r="B453" s="32">
        <f>'Data from Waybill Query'!B453</f>
        <v>1991</v>
      </c>
      <c r="C453" s="32" t="str">
        <f>IF('Data from Waybill Query'!C453="00","0",IF('Data from Waybill Query'!C453="01","1",IF('Data from Waybill Query'!C453="XX","2",'Data from Waybill Query'!C453)))</f>
        <v>29</v>
      </c>
      <c r="D453" s="33" t="str">
        <f>'Data from Waybill Query'!D453</f>
        <v>Petroleum</v>
      </c>
      <c r="E453" s="33" t="str">
        <f>'Data from Waybill Query'!E453</f>
        <v>S</v>
      </c>
      <c r="F453" s="33" t="str">
        <f>'Data from Waybill Query'!F453</f>
        <v>X</v>
      </c>
      <c r="G453" s="33" t="str">
        <f>'Data from Waybill Query'!G453</f>
        <v>X</v>
      </c>
      <c r="H453" s="104">
        <f>IF(ISNA(VLOOKUP($N453,'Data from Waybill Query'!$A:$M,8,FALSE)),0,VLOOKUP($N453,'Data from Waybill Query'!$A:$M,8,FALSE))</f>
        <v>321659</v>
      </c>
      <c r="I453" s="104">
        <f>IF(ISNA(VLOOKUP($N453,'Data from Waybill Query'!$A:$M,9,FALSE)),0,VLOOKUP($N453,'Data from Waybill Query'!$A:$M,9,FALSE))</f>
        <v>356600</v>
      </c>
      <c r="J453" s="104">
        <f>IF(ISNA(VLOOKUP($N453,'Data from Waybill Query'!$A:$M,10,FALSE)),0,VLOOKUP($N453,'Data from Waybill Query'!$A:$M,10,FALSE))</f>
        <v>83637</v>
      </c>
      <c r="K453" s="104">
        <f>IF(ISNA(VLOOKUP($N453,'Data from Waybill Query'!$A:$M,11,FALSE)),0,VLOOKUP($N453,'Data from Waybill Query'!$A:$M,11,FALSE))</f>
        <v>24587642</v>
      </c>
      <c r="L453" s="104">
        <f>IF(ISNA(VLOOKUP($N453,'Data from Waybill Query'!$A:$M,12,FALSE)),0,VLOOKUP($N453,'Data from Waybill Query'!$A:$M,12,FALSE))</f>
        <v>5715</v>
      </c>
      <c r="M453" s="104">
        <f>IF(ISNA(VLOOKUP($N453,'Data from Waybill Query'!$A:$M,13,FALSE)),0,VLOOKUP($N453,'Data from Waybill Query'!$A:$M,13,FALSE))</f>
        <v>5.6279500000000003E-2</v>
      </c>
      <c r="N453" s="104">
        <f t="shared" si="17"/>
        <v>1991290103</v>
      </c>
    </row>
    <row r="454" spans="1:14" x14ac:dyDescent="0.25">
      <c r="A454" s="104">
        <f t="shared" si="16"/>
        <v>199150</v>
      </c>
      <c r="B454" s="32">
        <f>'Data from Waybill Query'!B454</f>
        <v>1991</v>
      </c>
      <c r="C454" s="32" t="str">
        <f>IF('Data from Waybill Query'!C454="00","0",IF('Data from Waybill Query'!C454="01","1",IF('Data from Waybill Query'!C454="XX","2",'Data from Waybill Query'!C454)))</f>
        <v>29</v>
      </c>
      <c r="D454" s="33" t="str">
        <f>'Data from Waybill Query'!D454</f>
        <v>Petroleum</v>
      </c>
      <c r="E454" s="33" t="str">
        <f>'Data from Waybill Query'!E454</f>
        <v>M</v>
      </c>
      <c r="F454" s="33" t="str">
        <f>'Data from Waybill Query'!F454</f>
        <v>X</v>
      </c>
      <c r="G454" s="33" t="str">
        <f>'Data from Waybill Query'!G454</f>
        <v>X</v>
      </c>
      <c r="H454" s="104">
        <f>IF(ISNA(VLOOKUP($N454,'Data from Waybill Query'!$A:$M,8,FALSE)),0,VLOOKUP($N454,'Data from Waybill Query'!$A:$M,8,FALSE))</f>
        <v>256145</v>
      </c>
      <c r="I454" s="104">
        <f>IF(ISNA(VLOOKUP($N454,'Data from Waybill Query'!$A:$M,9,FALSE)),0,VLOOKUP($N454,'Data from Waybill Query'!$A:$M,9,FALSE))</f>
        <v>120505</v>
      </c>
      <c r="J454" s="104">
        <f>IF(ISNA(VLOOKUP($N454,'Data from Waybill Query'!$A:$M,10,FALSE)),0,VLOOKUP($N454,'Data from Waybill Query'!$A:$M,10,FALSE))</f>
        <v>86111</v>
      </c>
      <c r="K454" s="104">
        <f>IF(ISNA(VLOOKUP($N454,'Data from Waybill Query'!$A:$M,11,FALSE)),0,VLOOKUP($N454,'Data from Waybill Query'!$A:$M,11,FALSE))</f>
        <v>8826253</v>
      </c>
      <c r="L454" s="104">
        <f>IF(ISNA(VLOOKUP($N454,'Data from Waybill Query'!$A:$M,12,FALSE)),0,VLOOKUP($N454,'Data from Waybill Query'!$A:$M,12,FALSE))</f>
        <v>6319</v>
      </c>
      <c r="M454" s="104">
        <f>IF(ISNA(VLOOKUP($N454,'Data from Waybill Query'!$A:$M,13,FALSE)),0,VLOOKUP($N454,'Data from Waybill Query'!$A:$M,13,FALSE))</f>
        <v>4.0536370000000002E-2</v>
      </c>
      <c r="N454" s="104">
        <f t="shared" si="17"/>
        <v>1991290203</v>
      </c>
    </row>
    <row r="455" spans="1:14" x14ac:dyDescent="0.25">
      <c r="A455" s="104">
        <f t="shared" si="16"/>
        <v>199151</v>
      </c>
      <c r="B455" s="32">
        <f>'Data from Waybill Query'!B455</f>
        <v>1991</v>
      </c>
      <c r="C455" s="32" t="str">
        <f>IF('Data from Waybill Query'!C455="00","0",IF('Data from Waybill Query'!C455="01","1",IF('Data from Waybill Query'!C455="XX","2",'Data from Waybill Query'!C455)))</f>
        <v>29</v>
      </c>
      <c r="D455" s="33" t="str">
        <f>'Data from Waybill Query'!D455</f>
        <v>Petroleum</v>
      </c>
      <c r="E455" s="33" t="str">
        <f>'Data from Waybill Query'!E455</f>
        <v>L</v>
      </c>
      <c r="F455" s="33" t="str">
        <f>'Data from Waybill Query'!F455</f>
        <v>X</v>
      </c>
      <c r="G455" s="33" t="str">
        <f>'Data from Waybill Query'!G455</f>
        <v>X</v>
      </c>
      <c r="H455" s="104">
        <f>IF(ISNA(VLOOKUP($N455,'Data from Waybill Query'!$A:$M,8,FALSE)),0,VLOOKUP($N455,'Data from Waybill Query'!$A:$M,8,FALSE))</f>
        <v>317057</v>
      </c>
      <c r="I455" s="104">
        <f>IF(ISNA(VLOOKUP($N455,'Data from Waybill Query'!$A:$M,9,FALSE)),0,VLOOKUP($N455,'Data from Waybill Query'!$A:$M,9,FALSE))</f>
        <v>86338</v>
      </c>
      <c r="J455" s="104">
        <f>IF(ISNA(VLOOKUP($N455,'Data from Waybill Query'!$A:$M,10,FALSE)),0,VLOOKUP($N455,'Data from Waybill Query'!$A:$M,10,FALSE))</f>
        <v>134774</v>
      </c>
      <c r="K455" s="104">
        <f>IF(ISNA(VLOOKUP($N455,'Data from Waybill Query'!$A:$M,11,FALSE)),0,VLOOKUP($N455,'Data from Waybill Query'!$A:$M,11,FALSE))</f>
        <v>6658315</v>
      </c>
      <c r="L455" s="104">
        <f>IF(ISNA(VLOOKUP($N455,'Data from Waybill Query'!$A:$M,12,FALSE)),0,VLOOKUP($N455,'Data from Waybill Query'!$A:$M,12,FALSE))</f>
        <v>10405</v>
      </c>
      <c r="M455" s="104">
        <f>IF(ISNA(VLOOKUP($N455,'Data from Waybill Query'!$A:$M,13,FALSE)),0,VLOOKUP($N455,'Data from Waybill Query'!$A:$M,13,FALSE))</f>
        <v>3.047182E-2</v>
      </c>
      <c r="N455" s="104">
        <f t="shared" si="17"/>
        <v>1991290303</v>
      </c>
    </row>
    <row r="456" spans="1:14" x14ac:dyDescent="0.25">
      <c r="A456" s="104">
        <f t="shared" si="16"/>
        <v>199152</v>
      </c>
      <c r="B456" s="32">
        <f>'Data from Waybill Query'!B456</f>
        <v>1991</v>
      </c>
      <c r="C456" s="32" t="str">
        <f>IF('Data from Waybill Query'!C456="00","0",IF('Data from Waybill Query'!C456="01","1",IF('Data from Waybill Query'!C456="XX","2",'Data from Waybill Query'!C456)))</f>
        <v>32</v>
      </c>
      <c r="D456" s="33" t="str">
        <f>'Data from Waybill Query'!D456</f>
        <v>Stone, Clay and Glass</v>
      </c>
      <c r="E456" s="33" t="str">
        <f>'Data from Waybill Query'!E456</f>
        <v>S</v>
      </c>
      <c r="F456" s="33" t="str">
        <f>'Data from Waybill Query'!F456</f>
        <v>X</v>
      </c>
      <c r="G456" s="33" t="str">
        <f>'Data from Waybill Query'!G456</f>
        <v>X</v>
      </c>
      <c r="H456" s="104">
        <f>IF(ISNA(VLOOKUP($N456,'Data from Waybill Query'!$A:$M,8,FALSE)),0,VLOOKUP($N456,'Data from Waybill Query'!$A:$M,8,FALSE))</f>
        <v>309647</v>
      </c>
      <c r="I456" s="104">
        <f>IF(ISNA(VLOOKUP($N456,'Data from Waybill Query'!$A:$M,9,FALSE)),0,VLOOKUP($N456,'Data from Waybill Query'!$A:$M,9,FALSE))</f>
        <v>306086</v>
      </c>
      <c r="J456" s="104">
        <f>IF(ISNA(VLOOKUP($N456,'Data from Waybill Query'!$A:$M,10,FALSE)),0,VLOOKUP($N456,'Data from Waybill Query'!$A:$M,10,FALSE))</f>
        <v>76952</v>
      </c>
      <c r="K456" s="104">
        <f>IF(ISNA(VLOOKUP($N456,'Data from Waybill Query'!$A:$M,11,FALSE)),0,VLOOKUP($N456,'Data from Waybill Query'!$A:$M,11,FALSE))</f>
        <v>28099080</v>
      </c>
      <c r="L456" s="104">
        <f>IF(ISNA(VLOOKUP($N456,'Data from Waybill Query'!$A:$M,12,FALSE)),0,VLOOKUP($N456,'Data from Waybill Query'!$A:$M,12,FALSE))</f>
        <v>7079</v>
      </c>
      <c r="M456" s="104">
        <f>IF(ISNA(VLOOKUP($N456,'Data from Waybill Query'!$A:$M,13,FALSE)),0,VLOOKUP($N456,'Data from Waybill Query'!$A:$M,13,FALSE))</f>
        <v>4.3742179999999999E-2</v>
      </c>
      <c r="N456" s="104">
        <f t="shared" si="17"/>
        <v>1991320103</v>
      </c>
    </row>
    <row r="457" spans="1:14" x14ac:dyDescent="0.25">
      <c r="A457" s="104">
        <f t="shared" si="16"/>
        <v>199153</v>
      </c>
      <c r="B457" s="32">
        <f>'Data from Waybill Query'!B457</f>
        <v>1991</v>
      </c>
      <c r="C457" s="32" t="str">
        <f>IF('Data from Waybill Query'!C457="00","0",IF('Data from Waybill Query'!C457="01","1",IF('Data from Waybill Query'!C457="XX","2",'Data from Waybill Query'!C457)))</f>
        <v>32</v>
      </c>
      <c r="D457" s="33" t="str">
        <f>'Data from Waybill Query'!D457</f>
        <v>Stone, Clay and Glass</v>
      </c>
      <c r="E457" s="33" t="str">
        <f>'Data from Waybill Query'!E457</f>
        <v>M</v>
      </c>
      <c r="F457" s="33" t="str">
        <f>'Data from Waybill Query'!F457</f>
        <v>X</v>
      </c>
      <c r="G457" s="33" t="str">
        <f>'Data from Waybill Query'!G457</f>
        <v>X</v>
      </c>
      <c r="H457" s="104">
        <f>IF(ISNA(VLOOKUP($N457,'Data from Waybill Query'!$A:$M,8,FALSE)),0,VLOOKUP($N457,'Data from Waybill Query'!$A:$M,8,FALSE))</f>
        <v>216976</v>
      </c>
      <c r="I457" s="104">
        <f>IF(ISNA(VLOOKUP($N457,'Data from Waybill Query'!$A:$M,9,FALSE)),0,VLOOKUP($N457,'Data from Waybill Query'!$A:$M,9,FALSE))</f>
        <v>104636</v>
      </c>
      <c r="J457" s="104">
        <f>IF(ISNA(VLOOKUP($N457,'Data from Waybill Query'!$A:$M,10,FALSE)),0,VLOOKUP($N457,'Data from Waybill Query'!$A:$M,10,FALSE))</f>
        <v>75171</v>
      </c>
      <c r="K457" s="104">
        <f>IF(ISNA(VLOOKUP($N457,'Data from Waybill Query'!$A:$M,11,FALSE)),0,VLOOKUP($N457,'Data from Waybill Query'!$A:$M,11,FALSE))</f>
        <v>9083192</v>
      </c>
      <c r="L457" s="104">
        <f>IF(ISNA(VLOOKUP($N457,'Data from Waybill Query'!$A:$M,12,FALSE)),0,VLOOKUP($N457,'Data from Waybill Query'!$A:$M,12,FALSE))</f>
        <v>6530</v>
      </c>
      <c r="M457" s="104">
        <f>IF(ISNA(VLOOKUP($N457,'Data from Waybill Query'!$A:$M,13,FALSE)),0,VLOOKUP($N457,'Data from Waybill Query'!$A:$M,13,FALSE))</f>
        <v>3.3229120000000001E-2</v>
      </c>
      <c r="N457" s="104">
        <f t="shared" si="17"/>
        <v>1991320203</v>
      </c>
    </row>
    <row r="458" spans="1:14" x14ac:dyDescent="0.25">
      <c r="A458" s="104">
        <f t="shared" si="16"/>
        <v>199154</v>
      </c>
      <c r="B458" s="32">
        <f>'Data from Waybill Query'!B458</f>
        <v>1991</v>
      </c>
      <c r="C458" s="32" t="str">
        <f>IF('Data from Waybill Query'!C458="00","0",IF('Data from Waybill Query'!C458="01","1",IF('Data from Waybill Query'!C458="XX","2",'Data from Waybill Query'!C458)))</f>
        <v>32</v>
      </c>
      <c r="D458" s="33" t="str">
        <f>'Data from Waybill Query'!D458</f>
        <v>Stone, Clay and Glass</v>
      </c>
      <c r="E458" s="33" t="str">
        <f>'Data from Waybill Query'!E458</f>
        <v>L</v>
      </c>
      <c r="F458" s="33" t="str">
        <f>'Data from Waybill Query'!F458</f>
        <v>X</v>
      </c>
      <c r="G458" s="33" t="str">
        <f>'Data from Waybill Query'!G458</f>
        <v>X</v>
      </c>
      <c r="H458" s="104">
        <f>IF(ISNA(VLOOKUP($N458,'Data from Waybill Query'!$A:$M,8,FALSE)),0,VLOOKUP($N458,'Data from Waybill Query'!$A:$M,8,FALSE))</f>
        <v>390624</v>
      </c>
      <c r="I458" s="104">
        <f>IF(ISNA(VLOOKUP($N458,'Data from Waybill Query'!$A:$M,9,FALSE)),0,VLOOKUP($N458,'Data from Waybill Query'!$A:$M,9,FALSE))</f>
        <v>118288</v>
      </c>
      <c r="J458" s="104">
        <f>IF(ISNA(VLOOKUP($N458,'Data from Waybill Query'!$A:$M,10,FALSE)),0,VLOOKUP($N458,'Data from Waybill Query'!$A:$M,10,FALSE))</f>
        <v>176081</v>
      </c>
      <c r="K458" s="104">
        <f>IF(ISNA(VLOOKUP($N458,'Data from Waybill Query'!$A:$M,11,FALSE)),0,VLOOKUP($N458,'Data from Waybill Query'!$A:$M,11,FALSE))</f>
        <v>9766420</v>
      </c>
      <c r="L458" s="104">
        <f>IF(ISNA(VLOOKUP($N458,'Data from Waybill Query'!$A:$M,12,FALSE)),0,VLOOKUP($N458,'Data from Waybill Query'!$A:$M,12,FALSE))</f>
        <v>14297</v>
      </c>
      <c r="M458" s="104">
        <f>IF(ISNA(VLOOKUP($N458,'Data from Waybill Query'!$A:$M,13,FALSE)),0,VLOOKUP($N458,'Data from Waybill Query'!$A:$M,13,FALSE))</f>
        <v>2.7322450000000002E-2</v>
      </c>
      <c r="N458" s="104">
        <f t="shared" si="17"/>
        <v>1991320303</v>
      </c>
    </row>
    <row r="459" spans="1:14" x14ac:dyDescent="0.25">
      <c r="A459" s="104">
        <f t="shared" si="16"/>
        <v>199155</v>
      </c>
      <c r="B459" s="32">
        <f>'Data from Waybill Query'!B459</f>
        <v>1991</v>
      </c>
      <c r="C459" s="32" t="str">
        <f>IF('Data from Waybill Query'!C459="00","0",IF('Data from Waybill Query'!C459="01","1",IF('Data from Waybill Query'!C459="XX","2",'Data from Waybill Query'!C459)))</f>
        <v>33</v>
      </c>
      <c r="D459" s="33" t="str">
        <f>'Data from Waybill Query'!D459</f>
        <v>Primary Metal Products</v>
      </c>
      <c r="E459" s="33" t="str">
        <f>'Data from Waybill Query'!E459</f>
        <v>S</v>
      </c>
      <c r="F459" s="33" t="str">
        <f>'Data from Waybill Query'!F459</f>
        <v>X</v>
      </c>
      <c r="G459" s="33" t="str">
        <f>'Data from Waybill Query'!G459</f>
        <v>X</v>
      </c>
      <c r="H459" s="104">
        <f>IF(ISNA(VLOOKUP($N459,'Data from Waybill Query'!$A:$M,8,FALSE)),0,VLOOKUP($N459,'Data from Waybill Query'!$A:$M,8,FALSE))</f>
        <v>236511</v>
      </c>
      <c r="I459" s="104">
        <f>IF(ISNA(VLOOKUP($N459,'Data from Waybill Query'!$A:$M,9,FALSE)),0,VLOOKUP($N459,'Data from Waybill Query'!$A:$M,9,FALSE))</f>
        <v>255520</v>
      </c>
      <c r="J459" s="104">
        <f>IF(ISNA(VLOOKUP($N459,'Data from Waybill Query'!$A:$M,10,FALSE)),0,VLOOKUP($N459,'Data from Waybill Query'!$A:$M,10,FALSE))</f>
        <v>59035</v>
      </c>
      <c r="K459" s="104">
        <f>IF(ISNA(VLOOKUP($N459,'Data from Waybill Query'!$A:$M,11,FALSE)),0,VLOOKUP($N459,'Data from Waybill Query'!$A:$M,11,FALSE))</f>
        <v>21881436</v>
      </c>
      <c r="L459" s="104">
        <f>IF(ISNA(VLOOKUP($N459,'Data from Waybill Query'!$A:$M,12,FALSE)),0,VLOOKUP($N459,'Data from Waybill Query'!$A:$M,12,FALSE))</f>
        <v>5071</v>
      </c>
      <c r="M459" s="104">
        <f>IF(ISNA(VLOOKUP($N459,'Data from Waybill Query'!$A:$M,13,FALSE)),0,VLOOKUP($N459,'Data from Waybill Query'!$A:$M,13,FALSE))</f>
        <v>4.6643179999999999E-2</v>
      </c>
      <c r="N459" s="104">
        <f t="shared" si="17"/>
        <v>1991330103</v>
      </c>
    </row>
    <row r="460" spans="1:14" x14ac:dyDescent="0.25">
      <c r="A460" s="104">
        <f t="shared" si="16"/>
        <v>199156</v>
      </c>
      <c r="B460" s="32">
        <f>'Data from Waybill Query'!B460</f>
        <v>1991</v>
      </c>
      <c r="C460" s="32" t="str">
        <f>IF('Data from Waybill Query'!C460="00","0",IF('Data from Waybill Query'!C460="01","1",IF('Data from Waybill Query'!C460="XX","2",'Data from Waybill Query'!C460)))</f>
        <v>33</v>
      </c>
      <c r="D460" s="33" t="str">
        <f>'Data from Waybill Query'!D460</f>
        <v>Primary Metal Products</v>
      </c>
      <c r="E460" s="33" t="str">
        <f>'Data from Waybill Query'!E460</f>
        <v>M</v>
      </c>
      <c r="F460" s="33" t="str">
        <f>'Data from Waybill Query'!F460</f>
        <v>X</v>
      </c>
      <c r="G460" s="33" t="str">
        <f>'Data from Waybill Query'!G460</f>
        <v>X</v>
      </c>
      <c r="H460" s="104">
        <f>IF(ISNA(VLOOKUP($N460,'Data from Waybill Query'!$A:$M,8,FALSE)),0,VLOOKUP($N460,'Data from Waybill Query'!$A:$M,8,FALSE))</f>
        <v>284105</v>
      </c>
      <c r="I460" s="104">
        <f>IF(ISNA(VLOOKUP($N460,'Data from Waybill Query'!$A:$M,9,FALSE)),0,VLOOKUP($N460,'Data from Waybill Query'!$A:$M,9,FALSE))</f>
        <v>138020</v>
      </c>
      <c r="J460" s="104">
        <f>IF(ISNA(VLOOKUP($N460,'Data from Waybill Query'!$A:$M,10,FALSE)),0,VLOOKUP($N460,'Data from Waybill Query'!$A:$M,10,FALSE))</f>
        <v>102732</v>
      </c>
      <c r="K460" s="104">
        <f>IF(ISNA(VLOOKUP($N460,'Data from Waybill Query'!$A:$M,11,FALSE)),0,VLOOKUP($N460,'Data from Waybill Query'!$A:$M,11,FALSE))</f>
        <v>11128256</v>
      </c>
      <c r="L460" s="104">
        <f>IF(ISNA(VLOOKUP($N460,'Data from Waybill Query'!$A:$M,12,FALSE)),0,VLOOKUP($N460,'Data from Waybill Query'!$A:$M,12,FALSE))</f>
        <v>8290</v>
      </c>
      <c r="M460" s="104">
        <f>IF(ISNA(VLOOKUP($N460,'Data from Waybill Query'!$A:$M,13,FALSE)),0,VLOOKUP($N460,'Data from Waybill Query'!$A:$M,13,FALSE))</f>
        <v>3.4270179999999997E-2</v>
      </c>
      <c r="N460" s="104">
        <f t="shared" si="17"/>
        <v>1991330203</v>
      </c>
    </row>
    <row r="461" spans="1:14" x14ac:dyDescent="0.25">
      <c r="A461" s="104">
        <f t="shared" si="16"/>
        <v>199157</v>
      </c>
      <c r="B461" s="32">
        <f>'Data from Waybill Query'!B461</f>
        <v>1991</v>
      </c>
      <c r="C461" s="32" t="str">
        <f>IF('Data from Waybill Query'!C461="00","0",IF('Data from Waybill Query'!C461="01","1",IF('Data from Waybill Query'!C461="XX","2",'Data from Waybill Query'!C461)))</f>
        <v>33</v>
      </c>
      <c r="D461" s="33" t="str">
        <f>'Data from Waybill Query'!D461</f>
        <v>Primary Metal Products</v>
      </c>
      <c r="E461" s="33" t="str">
        <f>'Data from Waybill Query'!E461</f>
        <v>L</v>
      </c>
      <c r="F461" s="33" t="str">
        <f>'Data from Waybill Query'!F461</f>
        <v>X</v>
      </c>
      <c r="G461" s="33" t="str">
        <f>'Data from Waybill Query'!G461</f>
        <v>X</v>
      </c>
      <c r="H461" s="104">
        <f>IF(ISNA(VLOOKUP($N461,'Data from Waybill Query'!$A:$M,8,FALSE)),0,VLOOKUP($N461,'Data from Waybill Query'!$A:$M,8,FALSE))</f>
        <v>461393</v>
      </c>
      <c r="I461" s="104">
        <f>IF(ISNA(VLOOKUP($N461,'Data from Waybill Query'!$A:$M,9,FALSE)),0,VLOOKUP($N461,'Data from Waybill Query'!$A:$M,9,FALSE))</f>
        <v>139106</v>
      </c>
      <c r="J461" s="104">
        <f>IF(ISNA(VLOOKUP($N461,'Data from Waybill Query'!$A:$M,10,FALSE)),0,VLOOKUP($N461,'Data from Waybill Query'!$A:$M,10,FALSE))</f>
        <v>245151</v>
      </c>
      <c r="K461" s="104">
        <f>IF(ISNA(VLOOKUP($N461,'Data from Waybill Query'!$A:$M,11,FALSE)),0,VLOOKUP($N461,'Data from Waybill Query'!$A:$M,11,FALSE))</f>
        <v>11080862</v>
      </c>
      <c r="L461" s="104">
        <f>IF(ISNA(VLOOKUP($N461,'Data from Waybill Query'!$A:$M,12,FALSE)),0,VLOOKUP($N461,'Data from Waybill Query'!$A:$M,12,FALSE))</f>
        <v>19475</v>
      </c>
      <c r="M461" s="104">
        <f>IF(ISNA(VLOOKUP($N461,'Data from Waybill Query'!$A:$M,13,FALSE)),0,VLOOKUP($N461,'Data from Waybill Query'!$A:$M,13,FALSE))</f>
        <v>2.369185E-2</v>
      </c>
      <c r="N461" s="104">
        <f t="shared" si="17"/>
        <v>1991330303</v>
      </c>
    </row>
    <row r="462" spans="1:14" x14ac:dyDescent="0.25">
      <c r="A462" s="104">
        <f t="shared" ref="A462:A525" si="18">$B462*100+MOD(ROW($B462)-ROW($B$1208),67)</f>
        <v>199158</v>
      </c>
      <c r="B462" s="32">
        <f>'Data from Waybill Query'!B462</f>
        <v>1991</v>
      </c>
      <c r="C462" s="32" t="str">
        <f>IF('Data from Waybill Query'!C462="00","0",IF('Data from Waybill Query'!C462="01","1",IF('Data from Waybill Query'!C462="XX","2",'Data from Waybill Query'!C462)))</f>
        <v>37</v>
      </c>
      <c r="D462" s="33" t="str">
        <f>'Data from Waybill Query'!D462</f>
        <v>Transportation Equipment</v>
      </c>
      <c r="E462" s="33" t="str">
        <f>'Data from Waybill Query'!E462</f>
        <v>S</v>
      </c>
      <c r="F462" s="33" t="str">
        <f>'Data from Waybill Query'!F462</f>
        <v>X</v>
      </c>
      <c r="G462" s="33" t="str">
        <f>'Data from Waybill Query'!G462</f>
        <v>X</v>
      </c>
      <c r="H462" s="104">
        <f>IF(ISNA(VLOOKUP($N462,'Data from Waybill Query'!$A:$M,8,FALSE)),0,VLOOKUP($N462,'Data from Waybill Query'!$A:$M,8,FALSE))</f>
        <v>289344</v>
      </c>
      <c r="I462" s="104">
        <f>IF(ISNA(VLOOKUP($N462,'Data from Waybill Query'!$A:$M,9,FALSE)),0,VLOOKUP($N462,'Data from Waybill Query'!$A:$M,9,FALSE))</f>
        <v>304943</v>
      </c>
      <c r="J462" s="104">
        <f>IF(ISNA(VLOOKUP($N462,'Data from Waybill Query'!$A:$M,10,FALSE)),0,VLOOKUP($N462,'Data from Waybill Query'!$A:$M,10,FALSE))</f>
        <v>84593</v>
      </c>
      <c r="K462" s="104">
        <f>IF(ISNA(VLOOKUP($N462,'Data from Waybill Query'!$A:$M,11,FALSE)),0,VLOOKUP($N462,'Data from Waybill Query'!$A:$M,11,FALSE))</f>
        <v>7223461</v>
      </c>
      <c r="L462" s="104">
        <f>IF(ISNA(VLOOKUP($N462,'Data from Waybill Query'!$A:$M,12,FALSE)),0,VLOOKUP($N462,'Data from Waybill Query'!$A:$M,12,FALSE))</f>
        <v>1978</v>
      </c>
      <c r="M462" s="104">
        <f>IF(ISNA(VLOOKUP($N462,'Data from Waybill Query'!$A:$M,13,FALSE)),0,VLOOKUP($N462,'Data from Waybill Query'!$A:$M,13,FALSE))</f>
        <v>0.14630019999999999</v>
      </c>
      <c r="N462" s="104">
        <f t="shared" si="17"/>
        <v>1991370103</v>
      </c>
    </row>
    <row r="463" spans="1:14" x14ac:dyDescent="0.25">
      <c r="A463" s="104">
        <f t="shared" si="18"/>
        <v>199159</v>
      </c>
      <c r="B463" s="32">
        <f>'Data from Waybill Query'!B463</f>
        <v>1991</v>
      </c>
      <c r="C463" s="32" t="str">
        <f>IF('Data from Waybill Query'!C463="00","0",IF('Data from Waybill Query'!C463="01","1",IF('Data from Waybill Query'!C463="XX","2",'Data from Waybill Query'!C463)))</f>
        <v>37</v>
      </c>
      <c r="D463" s="33" t="str">
        <f>'Data from Waybill Query'!D463</f>
        <v>Transportation Equipment</v>
      </c>
      <c r="E463" s="33" t="str">
        <f>'Data from Waybill Query'!E463</f>
        <v>M</v>
      </c>
      <c r="F463" s="33" t="str">
        <f>'Data from Waybill Query'!F463</f>
        <v>X</v>
      </c>
      <c r="G463" s="33" t="str">
        <f>'Data from Waybill Query'!G463</f>
        <v>X</v>
      </c>
      <c r="H463" s="104">
        <f>IF(ISNA(VLOOKUP($N463,'Data from Waybill Query'!$A:$M,8,FALSE)),0,VLOOKUP($N463,'Data from Waybill Query'!$A:$M,8,FALSE))</f>
        <v>675370</v>
      </c>
      <c r="I463" s="104">
        <f>IF(ISNA(VLOOKUP($N463,'Data from Waybill Query'!$A:$M,9,FALSE)),0,VLOOKUP($N463,'Data from Waybill Query'!$A:$M,9,FALSE))</f>
        <v>361175</v>
      </c>
      <c r="J463" s="104">
        <f>IF(ISNA(VLOOKUP($N463,'Data from Waybill Query'!$A:$M,10,FALSE)),0,VLOOKUP($N463,'Data from Waybill Query'!$A:$M,10,FALSE))</f>
        <v>261147</v>
      </c>
      <c r="K463" s="104">
        <f>IF(ISNA(VLOOKUP($N463,'Data from Waybill Query'!$A:$M,11,FALSE)),0,VLOOKUP($N463,'Data from Waybill Query'!$A:$M,11,FALSE))</f>
        <v>8310670</v>
      </c>
      <c r="L463" s="104">
        <f>IF(ISNA(VLOOKUP($N463,'Data from Waybill Query'!$A:$M,12,FALSE)),0,VLOOKUP($N463,'Data from Waybill Query'!$A:$M,12,FALSE))</f>
        <v>6022</v>
      </c>
      <c r="M463" s="104">
        <f>IF(ISNA(VLOOKUP($N463,'Data from Waybill Query'!$A:$M,13,FALSE)),0,VLOOKUP($N463,'Data from Waybill Query'!$A:$M,13,FALSE))</f>
        <v>0.1121427</v>
      </c>
      <c r="N463" s="104">
        <f t="shared" si="17"/>
        <v>1991370203</v>
      </c>
    </row>
    <row r="464" spans="1:14" x14ac:dyDescent="0.25">
      <c r="A464" s="104">
        <f t="shared" si="18"/>
        <v>199160</v>
      </c>
      <c r="B464" s="32">
        <f>'Data from Waybill Query'!B464</f>
        <v>1991</v>
      </c>
      <c r="C464" s="32" t="str">
        <f>IF('Data from Waybill Query'!C464="00","0",IF('Data from Waybill Query'!C464="01","1",IF('Data from Waybill Query'!C464="XX","2",'Data from Waybill Query'!C464)))</f>
        <v>37</v>
      </c>
      <c r="D464" s="33" t="str">
        <f>'Data from Waybill Query'!D464</f>
        <v>Transportation Equipment</v>
      </c>
      <c r="E464" s="33" t="str">
        <f>'Data from Waybill Query'!E464</f>
        <v>L</v>
      </c>
      <c r="F464" s="33" t="str">
        <f>'Data from Waybill Query'!F464</f>
        <v>X</v>
      </c>
      <c r="G464" s="33" t="str">
        <f>'Data from Waybill Query'!G464</f>
        <v>X</v>
      </c>
      <c r="H464" s="104">
        <f>IF(ISNA(VLOOKUP($N464,'Data from Waybill Query'!$A:$M,8,FALSE)),0,VLOOKUP($N464,'Data from Waybill Query'!$A:$M,8,FALSE))</f>
        <v>1569715</v>
      </c>
      <c r="I464" s="104">
        <f>IF(ISNA(VLOOKUP($N464,'Data from Waybill Query'!$A:$M,9,FALSE)),0,VLOOKUP($N464,'Data from Waybill Query'!$A:$M,9,FALSE))</f>
        <v>411592</v>
      </c>
      <c r="J464" s="104">
        <f>IF(ISNA(VLOOKUP($N464,'Data from Waybill Query'!$A:$M,10,FALSE)),0,VLOOKUP($N464,'Data from Waybill Query'!$A:$M,10,FALSE))</f>
        <v>724968</v>
      </c>
      <c r="K464" s="104">
        <f>IF(ISNA(VLOOKUP($N464,'Data from Waybill Query'!$A:$M,11,FALSE)),0,VLOOKUP($N464,'Data from Waybill Query'!$A:$M,11,FALSE))</f>
        <v>9447629</v>
      </c>
      <c r="L464" s="104">
        <f>IF(ISNA(VLOOKUP($N464,'Data from Waybill Query'!$A:$M,12,FALSE)),0,VLOOKUP($N464,'Data from Waybill Query'!$A:$M,12,FALSE))</f>
        <v>16424</v>
      </c>
      <c r="M464" s="104">
        <f>IF(ISNA(VLOOKUP($N464,'Data from Waybill Query'!$A:$M,13,FALSE)),0,VLOOKUP($N464,'Data from Waybill Query'!$A:$M,13,FALSE))</f>
        <v>9.5572340000000006E-2</v>
      </c>
      <c r="N464" s="104">
        <f t="shared" si="17"/>
        <v>1991370303</v>
      </c>
    </row>
    <row r="465" spans="1:14" x14ac:dyDescent="0.25">
      <c r="A465" s="104">
        <f t="shared" si="18"/>
        <v>199161</v>
      </c>
      <c r="B465" s="32">
        <f>'Data from Waybill Query'!B465</f>
        <v>1991</v>
      </c>
      <c r="C465" s="32" t="str">
        <f>IF('Data from Waybill Query'!C465="00","0",IF('Data from Waybill Query'!C465="01","1",IF('Data from Waybill Query'!C465="XX","2",'Data from Waybill Query'!C465)))</f>
        <v>40</v>
      </c>
      <c r="D465" s="33" t="str">
        <f>'Data from Waybill Query'!D465</f>
        <v>Waste and Scrap</v>
      </c>
      <c r="E465" s="33" t="str">
        <f>'Data from Waybill Query'!E465</f>
        <v>S</v>
      </c>
      <c r="F465" s="33" t="str">
        <f>'Data from Waybill Query'!F465</f>
        <v>X</v>
      </c>
      <c r="G465" s="33" t="str">
        <f>'Data from Waybill Query'!G465</f>
        <v>X</v>
      </c>
      <c r="H465" s="104">
        <f>IF(ISNA(VLOOKUP($N465,'Data from Waybill Query'!$A:$M,8,FALSE)),0,VLOOKUP($N465,'Data from Waybill Query'!$A:$M,8,FALSE))</f>
        <v>255322</v>
      </c>
      <c r="I465" s="104">
        <f>IF(ISNA(VLOOKUP($N465,'Data from Waybill Query'!$A:$M,9,FALSE)),0,VLOOKUP($N465,'Data from Waybill Query'!$A:$M,9,FALSE))</f>
        <v>299966</v>
      </c>
      <c r="J465" s="104">
        <f>IF(ISNA(VLOOKUP($N465,'Data from Waybill Query'!$A:$M,10,FALSE)),0,VLOOKUP($N465,'Data from Waybill Query'!$A:$M,10,FALSE))</f>
        <v>61282</v>
      </c>
      <c r="K465" s="104">
        <f>IF(ISNA(VLOOKUP($N465,'Data from Waybill Query'!$A:$M,11,FALSE)),0,VLOOKUP($N465,'Data from Waybill Query'!$A:$M,11,FALSE))</f>
        <v>20793272</v>
      </c>
      <c r="L465" s="104">
        <f>IF(ISNA(VLOOKUP($N465,'Data from Waybill Query'!$A:$M,12,FALSE)),0,VLOOKUP($N465,'Data from Waybill Query'!$A:$M,12,FALSE))</f>
        <v>4250</v>
      </c>
      <c r="M465" s="104">
        <f>IF(ISNA(VLOOKUP($N465,'Data from Waybill Query'!$A:$M,13,FALSE)),0,VLOOKUP($N465,'Data from Waybill Query'!$A:$M,13,FALSE))</f>
        <v>6.0075280000000002E-2</v>
      </c>
      <c r="N465" s="104">
        <f t="shared" si="17"/>
        <v>1991400103</v>
      </c>
    </row>
    <row r="466" spans="1:14" x14ac:dyDescent="0.25">
      <c r="A466" s="104">
        <f t="shared" si="18"/>
        <v>199162</v>
      </c>
      <c r="B466" s="32">
        <f>'Data from Waybill Query'!B466</f>
        <v>1991</v>
      </c>
      <c r="C466" s="32" t="str">
        <f>IF('Data from Waybill Query'!C466="00","0",IF('Data from Waybill Query'!C466="01","1",IF('Data from Waybill Query'!C466="XX","2",'Data from Waybill Query'!C466)))</f>
        <v>40</v>
      </c>
      <c r="D466" s="33" t="str">
        <f>'Data from Waybill Query'!D466</f>
        <v>Waste and Scrap</v>
      </c>
      <c r="E466" s="33" t="str">
        <f>'Data from Waybill Query'!E466</f>
        <v>M</v>
      </c>
      <c r="F466" s="33" t="str">
        <f>'Data from Waybill Query'!F466</f>
        <v>X</v>
      </c>
      <c r="G466" s="33" t="str">
        <f>'Data from Waybill Query'!G466</f>
        <v>X</v>
      </c>
      <c r="H466" s="104">
        <f>IF(ISNA(VLOOKUP($N466,'Data from Waybill Query'!$A:$M,8,FALSE)),0,VLOOKUP($N466,'Data from Waybill Query'!$A:$M,8,FALSE))</f>
        <v>115136</v>
      </c>
      <c r="I466" s="104">
        <f>IF(ISNA(VLOOKUP($N466,'Data from Waybill Query'!$A:$M,9,FALSE)),0,VLOOKUP($N466,'Data from Waybill Query'!$A:$M,9,FALSE))</f>
        <v>72604</v>
      </c>
      <c r="J466" s="104">
        <f>IF(ISNA(VLOOKUP($N466,'Data from Waybill Query'!$A:$M,10,FALSE)),0,VLOOKUP($N466,'Data from Waybill Query'!$A:$M,10,FALSE))</f>
        <v>51503</v>
      </c>
      <c r="K466" s="104">
        <f>IF(ISNA(VLOOKUP($N466,'Data from Waybill Query'!$A:$M,11,FALSE)),0,VLOOKUP($N466,'Data from Waybill Query'!$A:$M,11,FALSE))</f>
        <v>5003040</v>
      </c>
      <c r="L466" s="104">
        <f>IF(ISNA(VLOOKUP($N466,'Data from Waybill Query'!$A:$M,12,FALSE)),0,VLOOKUP($N466,'Data from Waybill Query'!$A:$M,12,FALSE))</f>
        <v>3529</v>
      </c>
      <c r="M466" s="104">
        <f>IF(ISNA(VLOOKUP($N466,'Data from Waybill Query'!$A:$M,13,FALSE)),0,VLOOKUP($N466,'Data from Waybill Query'!$A:$M,13,FALSE))</f>
        <v>3.262313E-2</v>
      </c>
      <c r="N466" s="104">
        <f t="shared" si="17"/>
        <v>1991400203</v>
      </c>
    </row>
    <row r="467" spans="1:14" x14ac:dyDescent="0.25">
      <c r="A467" s="104">
        <f t="shared" si="18"/>
        <v>199163</v>
      </c>
      <c r="B467" s="32">
        <f>'Data from Waybill Query'!B467</f>
        <v>1991</v>
      </c>
      <c r="C467" s="32" t="str">
        <f>IF('Data from Waybill Query'!C467="00","0",IF('Data from Waybill Query'!C467="01","1",IF('Data from Waybill Query'!C467="XX","2",'Data from Waybill Query'!C467)))</f>
        <v>40</v>
      </c>
      <c r="D467" s="33" t="str">
        <f>'Data from Waybill Query'!D467</f>
        <v>Waste and Scrap</v>
      </c>
      <c r="E467" s="33" t="str">
        <f>'Data from Waybill Query'!E467</f>
        <v>L</v>
      </c>
      <c r="F467" s="33" t="str">
        <f>'Data from Waybill Query'!F467</f>
        <v>X</v>
      </c>
      <c r="G467" s="33" t="str">
        <f>'Data from Waybill Query'!G467</f>
        <v>X</v>
      </c>
      <c r="H467" s="104">
        <f>IF(ISNA(VLOOKUP($N467,'Data from Waybill Query'!$A:$M,8,FALSE)),0,VLOOKUP($N467,'Data from Waybill Query'!$A:$M,8,FALSE))</f>
        <v>121241</v>
      </c>
      <c r="I467" s="104">
        <f>IF(ISNA(VLOOKUP($N467,'Data from Waybill Query'!$A:$M,9,FALSE)),0,VLOOKUP($N467,'Data from Waybill Query'!$A:$M,9,FALSE))</f>
        <v>50188</v>
      </c>
      <c r="J467" s="104">
        <f>IF(ISNA(VLOOKUP($N467,'Data from Waybill Query'!$A:$M,10,FALSE)),0,VLOOKUP($N467,'Data from Waybill Query'!$A:$M,10,FALSE))</f>
        <v>77835</v>
      </c>
      <c r="K467" s="104">
        <f>IF(ISNA(VLOOKUP($N467,'Data from Waybill Query'!$A:$M,11,FALSE)),0,VLOOKUP($N467,'Data from Waybill Query'!$A:$M,11,FALSE))</f>
        <v>3194528</v>
      </c>
      <c r="L467" s="104">
        <f>IF(ISNA(VLOOKUP($N467,'Data from Waybill Query'!$A:$M,12,FALSE)),0,VLOOKUP($N467,'Data from Waybill Query'!$A:$M,12,FALSE))</f>
        <v>4867</v>
      </c>
      <c r="M467" s="104">
        <f>IF(ISNA(VLOOKUP($N467,'Data from Waybill Query'!$A:$M,13,FALSE)),0,VLOOKUP($N467,'Data from Waybill Query'!$A:$M,13,FALSE))</f>
        <v>2.4912460000000001E-2</v>
      </c>
      <c r="N467" s="104">
        <f t="shared" si="17"/>
        <v>1991400303</v>
      </c>
    </row>
    <row r="468" spans="1:14" x14ac:dyDescent="0.25">
      <c r="A468" s="104">
        <f t="shared" si="18"/>
        <v>199164</v>
      </c>
      <c r="B468" s="32">
        <f>'Data from Waybill Query'!B468</f>
        <v>1991</v>
      </c>
      <c r="C468" s="32" t="str">
        <f>IF('Data from Waybill Query'!C468="00","0",IF('Data from Waybill Query'!C468="01","1",IF('Data from Waybill Query'!C468="XX","2",'Data from Waybill Query'!C468)))</f>
        <v>99</v>
      </c>
      <c r="D468" s="33" t="str">
        <f>'Data from Waybill Query'!D468</f>
        <v>All Other</v>
      </c>
      <c r="E468" s="33" t="str">
        <f>'Data from Waybill Query'!E468</f>
        <v>S</v>
      </c>
      <c r="F468" s="33" t="str">
        <f>'Data from Waybill Query'!F468</f>
        <v>X</v>
      </c>
      <c r="G468" s="33" t="str">
        <f>'Data from Waybill Query'!G468</f>
        <v>X</v>
      </c>
      <c r="H468" s="104">
        <f>IF(ISNA(VLOOKUP($N468,'Data from Waybill Query'!$A:$M,8,FALSE)),0,VLOOKUP($N468,'Data from Waybill Query'!$A:$M,8,FALSE))</f>
        <v>78925</v>
      </c>
      <c r="I468" s="104">
        <f>IF(ISNA(VLOOKUP($N468,'Data from Waybill Query'!$A:$M,9,FALSE)),0,VLOOKUP($N468,'Data from Waybill Query'!$A:$M,9,FALSE))</f>
        <v>108670</v>
      </c>
      <c r="J468" s="104">
        <f>IF(ISNA(VLOOKUP($N468,'Data from Waybill Query'!$A:$M,10,FALSE)),0,VLOOKUP($N468,'Data from Waybill Query'!$A:$M,10,FALSE))</f>
        <v>29179</v>
      </c>
      <c r="K468" s="104">
        <f>IF(ISNA(VLOOKUP($N468,'Data from Waybill Query'!$A:$M,11,FALSE)),0,VLOOKUP($N468,'Data from Waybill Query'!$A:$M,11,FALSE))</f>
        <v>4689892</v>
      </c>
      <c r="L468" s="104">
        <f>IF(ISNA(VLOOKUP($N468,'Data from Waybill Query'!$A:$M,12,FALSE)),0,VLOOKUP($N468,'Data from Waybill Query'!$A:$M,12,FALSE))</f>
        <v>1139</v>
      </c>
      <c r="M468" s="104">
        <f>IF(ISNA(VLOOKUP($N468,'Data from Waybill Query'!$A:$M,13,FALSE)),0,VLOOKUP($N468,'Data from Waybill Query'!$A:$M,13,FALSE))</f>
        <v>6.9266910000000001E-2</v>
      </c>
      <c r="N468" s="104">
        <f t="shared" si="17"/>
        <v>1991990103</v>
      </c>
    </row>
    <row r="469" spans="1:14" x14ac:dyDescent="0.25">
      <c r="A469" s="104">
        <f t="shared" si="18"/>
        <v>199165</v>
      </c>
      <c r="B469" s="32">
        <f>'Data from Waybill Query'!B469</f>
        <v>1991</v>
      </c>
      <c r="C469" s="32" t="str">
        <f>IF('Data from Waybill Query'!C469="00","0",IF('Data from Waybill Query'!C469="01","1",IF('Data from Waybill Query'!C469="XX","2",'Data from Waybill Query'!C469)))</f>
        <v>99</v>
      </c>
      <c r="D469" s="33" t="str">
        <f>'Data from Waybill Query'!D469</f>
        <v>All Other</v>
      </c>
      <c r="E469" s="33" t="str">
        <f>'Data from Waybill Query'!E469</f>
        <v>M</v>
      </c>
      <c r="F469" s="33" t="str">
        <f>'Data from Waybill Query'!F469</f>
        <v>X</v>
      </c>
      <c r="G469" s="33" t="str">
        <f>'Data from Waybill Query'!G469</f>
        <v>X</v>
      </c>
      <c r="H469" s="104">
        <f>IF(ISNA(VLOOKUP($N469,'Data from Waybill Query'!$A:$M,8,FALSE)),0,VLOOKUP($N469,'Data from Waybill Query'!$A:$M,8,FALSE))</f>
        <v>124773</v>
      </c>
      <c r="I469" s="104">
        <f>IF(ISNA(VLOOKUP($N469,'Data from Waybill Query'!$A:$M,9,FALSE)),0,VLOOKUP($N469,'Data from Waybill Query'!$A:$M,9,FALSE))</f>
        <v>141567</v>
      </c>
      <c r="J469" s="104">
        <f>IF(ISNA(VLOOKUP($N469,'Data from Waybill Query'!$A:$M,10,FALSE)),0,VLOOKUP($N469,'Data from Waybill Query'!$A:$M,10,FALSE))</f>
        <v>107148</v>
      </c>
      <c r="K469" s="104">
        <f>IF(ISNA(VLOOKUP($N469,'Data from Waybill Query'!$A:$M,11,FALSE)),0,VLOOKUP($N469,'Data from Waybill Query'!$A:$M,11,FALSE))</f>
        <v>3341968</v>
      </c>
      <c r="L469" s="104">
        <f>IF(ISNA(VLOOKUP($N469,'Data from Waybill Query'!$A:$M,12,FALSE)),0,VLOOKUP($N469,'Data from Waybill Query'!$A:$M,12,FALSE))</f>
        <v>2542</v>
      </c>
      <c r="M469" s="104">
        <f>IF(ISNA(VLOOKUP($N469,'Data from Waybill Query'!$A:$M,13,FALSE)),0,VLOOKUP($N469,'Data from Waybill Query'!$A:$M,13,FALSE))</f>
        <v>4.9076420000000003E-2</v>
      </c>
      <c r="N469" s="104">
        <f t="shared" si="17"/>
        <v>1991990203</v>
      </c>
    </row>
    <row r="470" spans="1:14" x14ac:dyDescent="0.25">
      <c r="A470" s="104">
        <f t="shared" si="18"/>
        <v>199166</v>
      </c>
      <c r="B470" s="32">
        <f>'Data from Waybill Query'!B470</f>
        <v>1991</v>
      </c>
      <c r="C470" s="32" t="str">
        <f>IF('Data from Waybill Query'!C470="00","0",IF('Data from Waybill Query'!C470="01","1",IF('Data from Waybill Query'!C470="XX","2",'Data from Waybill Query'!C470)))</f>
        <v>99</v>
      </c>
      <c r="D470" s="33" t="str">
        <f>'Data from Waybill Query'!D470</f>
        <v>All Other</v>
      </c>
      <c r="E470" s="33" t="str">
        <f>'Data from Waybill Query'!E470</f>
        <v>L</v>
      </c>
      <c r="F470" s="33" t="str">
        <f>'Data from Waybill Query'!F470</f>
        <v>X</v>
      </c>
      <c r="G470" s="33" t="str">
        <f>'Data from Waybill Query'!G470</f>
        <v>X</v>
      </c>
      <c r="H470" s="104">
        <f>IF(ISNA(VLOOKUP($N470,'Data from Waybill Query'!$A:$M,8,FALSE)),0,VLOOKUP($N470,'Data from Waybill Query'!$A:$M,8,FALSE))</f>
        <v>290055</v>
      </c>
      <c r="I470" s="104">
        <f>IF(ISNA(VLOOKUP($N470,'Data from Waybill Query'!$A:$M,9,FALSE)),0,VLOOKUP($N470,'Data from Waybill Query'!$A:$M,9,FALSE))</f>
        <v>113246</v>
      </c>
      <c r="J470" s="104">
        <f>IF(ISNA(VLOOKUP($N470,'Data from Waybill Query'!$A:$M,10,FALSE)),0,VLOOKUP($N470,'Data from Waybill Query'!$A:$M,10,FALSE))</f>
        <v>199064</v>
      </c>
      <c r="K470" s="104">
        <f>IF(ISNA(VLOOKUP($N470,'Data from Waybill Query'!$A:$M,11,FALSE)),0,VLOOKUP($N470,'Data from Waybill Query'!$A:$M,11,FALSE))</f>
        <v>3361096</v>
      </c>
      <c r="L470" s="104">
        <f>IF(ISNA(VLOOKUP($N470,'Data from Waybill Query'!$A:$M,12,FALSE)),0,VLOOKUP($N470,'Data from Waybill Query'!$A:$M,12,FALSE))</f>
        <v>5989</v>
      </c>
      <c r="M470" s="104">
        <f>IF(ISNA(VLOOKUP($N470,'Data from Waybill Query'!$A:$M,13,FALSE)),0,VLOOKUP($N470,'Data from Waybill Query'!$A:$M,13,FALSE))</f>
        <v>4.8428859999999997E-2</v>
      </c>
      <c r="N470" s="104">
        <f t="shared" si="17"/>
        <v>1991990303</v>
      </c>
    </row>
    <row r="471" spans="1:14" x14ac:dyDescent="0.25">
      <c r="A471" s="104">
        <f t="shared" si="18"/>
        <v>199200</v>
      </c>
      <c r="B471" s="32">
        <f>'Data from Waybill Query'!B471</f>
        <v>1992</v>
      </c>
      <c r="C471" s="32" t="str">
        <f>IF('Data from Waybill Query'!C471="00","0",IF('Data from Waybill Query'!C471="01","1",IF('Data from Waybill Query'!C471="XX","2",'Data from Waybill Query'!C471)))</f>
        <v>0</v>
      </c>
      <c r="D471" s="33" t="str">
        <f>'Data from Waybill Query'!D471</f>
        <v>Intermodal</v>
      </c>
      <c r="E471" s="33" t="str">
        <f>'Data from Waybill Query'!E471</f>
        <v>S</v>
      </c>
      <c r="F471" s="33" t="str">
        <f>'Data from Waybill Query'!F471</f>
        <v>X</v>
      </c>
      <c r="G471" s="33" t="str">
        <f>'Data from Waybill Query'!G471</f>
        <v>X</v>
      </c>
      <c r="H471" s="104">
        <f>IF(ISNA(VLOOKUP($N471,'Data from Waybill Query'!$A:$M,8,FALSE)),0,VLOOKUP($N471,'Data from Waybill Query'!$A:$M,8,FALSE))</f>
        <v>312889</v>
      </c>
      <c r="I471" s="104">
        <f>IF(ISNA(VLOOKUP($N471,'Data from Waybill Query'!$A:$M,9,FALSE)),0,VLOOKUP($N471,'Data from Waybill Query'!$A:$M,9,FALSE))</f>
        <v>1303537</v>
      </c>
      <c r="J471" s="104">
        <f>IF(ISNA(VLOOKUP($N471,'Data from Waybill Query'!$A:$M,10,FALSE)),0,VLOOKUP($N471,'Data from Waybill Query'!$A:$M,10,FALSE))</f>
        <v>494349</v>
      </c>
      <c r="K471" s="104">
        <f>IF(ISNA(VLOOKUP($N471,'Data from Waybill Query'!$A:$M,11,FALSE)),0,VLOOKUP($N471,'Data from Waybill Query'!$A:$M,11,FALSE))</f>
        <v>16476315</v>
      </c>
      <c r="L471" s="104">
        <f>IF(ISNA(VLOOKUP($N471,'Data from Waybill Query'!$A:$M,12,FALSE)),0,VLOOKUP($N471,'Data from Waybill Query'!$A:$M,12,FALSE))</f>
        <v>5834</v>
      </c>
      <c r="M471" s="104">
        <f>IF(ISNA(VLOOKUP($N471,'Data from Waybill Query'!$A:$M,13,FALSE)),0,VLOOKUP($N471,'Data from Waybill Query'!$A:$M,13,FALSE))</f>
        <v>5.3630270000000001E-2</v>
      </c>
      <c r="N471" s="104">
        <f t="shared" si="17"/>
        <v>1992000103</v>
      </c>
    </row>
    <row r="472" spans="1:14" x14ac:dyDescent="0.25">
      <c r="A472" s="104">
        <f t="shared" si="18"/>
        <v>199201</v>
      </c>
      <c r="B472" s="32">
        <f>'Data from Waybill Query'!B472</f>
        <v>1992</v>
      </c>
      <c r="C472" s="32" t="str">
        <f>IF('Data from Waybill Query'!C472="00","0",IF('Data from Waybill Query'!C472="01","1",IF('Data from Waybill Query'!C472="XX","2",'Data from Waybill Query'!C472)))</f>
        <v>0</v>
      </c>
      <c r="D472" s="33" t="str">
        <f>'Data from Waybill Query'!D472</f>
        <v>Intermodal</v>
      </c>
      <c r="E472" s="33" t="str">
        <f>'Data from Waybill Query'!E472</f>
        <v>M</v>
      </c>
      <c r="F472" s="33" t="str">
        <f>'Data from Waybill Query'!F472</f>
        <v>X</v>
      </c>
      <c r="G472" s="33" t="str">
        <f>'Data from Waybill Query'!G472</f>
        <v>X</v>
      </c>
      <c r="H472" s="104">
        <f>IF(ISNA(VLOOKUP($N472,'Data from Waybill Query'!$A:$M,8,FALSE)),0,VLOOKUP($N472,'Data from Waybill Query'!$A:$M,8,FALSE))</f>
        <v>931282</v>
      </c>
      <c r="I472" s="104">
        <f>IF(ISNA(VLOOKUP($N472,'Data from Waybill Query'!$A:$M,9,FALSE)),0,VLOOKUP($N472,'Data from Waybill Query'!$A:$M,9,FALSE))</f>
        <v>1805874</v>
      </c>
      <c r="J472" s="104">
        <f>IF(ISNA(VLOOKUP($N472,'Data from Waybill Query'!$A:$M,10,FALSE)),0,VLOOKUP($N472,'Data from Waybill Query'!$A:$M,10,FALSE))</f>
        <v>1448053</v>
      </c>
      <c r="K472" s="104">
        <f>IF(ISNA(VLOOKUP($N472,'Data from Waybill Query'!$A:$M,11,FALSE)),0,VLOOKUP($N472,'Data from Waybill Query'!$A:$M,11,FALSE))</f>
        <v>26860687</v>
      </c>
      <c r="L472" s="104">
        <f>IF(ISNA(VLOOKUP($N472,'Data from Waybill Query'!$A:$M,12,FALSE)),0,VLOOKUP($N472,'Data from Waybill Query'!$A:$M,12,FALSE))</f>
        <v>21542</v>
      </c>
      <c r="M472" s="104">
        <f>IF(ISNA(VLOOKUP($N472,'Data from Waybill Query'!$A:$M,13,FALSE)),0,VLOOKUP($N472,'Data from Waybill Query'!$A:$M,13,FALSE))</f>
        <v>4.3230820000000003E-2</v>
      </c>
      <c r="N472" s="104">
        <f t="shared" si="17"/>
        <v>1992000203</v>
      </c>
    </row>
    <row r="473" spans="1:14" x14ac:dyDescent="0.25">
      <c r="A473" s="104">
        <f t="shared" si="18"/>
        <v>199202</v>
      </c>
      <c r="B473" s="32">
        <f>'Data from Waybill Query'!B473</f>
        <v>1992</v>
      </c>
      <c r="C473" s="32" t="str">
        <f>IF('Data from Waybill Query'!C473="00","0",IF('Data from Waybill Query'!C473="01","1",IF('Data from Waybill Query'!C473="XX","2",'Data from Waybill Query'!C473)))</f>
        <v>0</v>
      </c>
      <c r="D473" s="33" t="str">
        <f>'Data from Waybill Query'!D473</f>
        <v>Intermodal</v>
      </c>
      <c r="E473" s="33" t="str">
        <f>'Data from Waybill Query'!E473</f>
        <v>L</v>
      </c>
      <c r="F473" s="33" t="str">
        <f>'Data from Waybill Query'!F473</f>
        <v>X</v>
      </c>
      <c r="G473" s="33" t="str">
        <f>'Data from Waybill Query'!G473</f>
        <v>X</v>
      </c>
      <c r="H473" s="104">
        <f>IF(ISNA(VLOOKUP($N473,'Data from Waybill Query'!$A:$M,8,FALSE)),0,VLOOKUP($N473,'Data from Waybill Query'!$A:$M,8,FALSE))</f>
        <v>657989</v>
      </c>
      <c r="I473" s="104">
        <f>IF(ISNA(VLOOKUP($N473,'Data from Waybill Query'!$A:$M,9,FALSE)),0,VLOOKUP($N473,'Data from Waybill Query'!$A:$M,9,FALSE))</f>
        <v>874580</v>
      </c>
      <c r="J473" s="104">
        <f>IF(ISNA(VLOOKUP($N473,'Data from Waybill Query'!$A:$M,10,FALSE)),0,VLOOKUP($N473,'Data from Waybill Query'!$A:$M,10,FALSE))</f>
        <v>1031926</v>
      </c>
      <c r="K473" s="104">
        <f>IF(ISNA(VLOOKUP($N473,'Data from Waybill Query'!$A:$M,11,FALSE)),0,VLOOKUP($N473,'Data from Waybill Query'!$A:$M,11,FALSE))</f>
        <v>14869636</v>
      </c>
      <c r="L473" s="104">
        <f>IF(ISNA(VLOOKUP($N473,'Data from Waybill Query'!$A:$M,12,FALSE)),0,VLOOKUP($N473,'Data from Waybill Query'!$A:$M,12,FALSE))</f>
        <v>17711</v>
      </c>
      <c r="M473" s="104">
        <f>IF(ISNA(VLOOKUP($N473,'Data from Waybill Query'!$A:$M,13,FALSE)),0,VLOOKUP($N473,'Data from Waybill Query'!$A:$M,13,FALSE))</f>
        <v>3.7151509999999999E-2</v>
      </c>
      <c r="N473" s="104">
        <f t="shared" si="17"/>
        <v>1992000303</v>
      </c>
    </row>
    <row r="474" spans="1:14" x14ac:dyDescent="0.25">
      <c r="A474" s="104">
        <f t="shared" si="18"/>
        <v>199203</v>
      </c>
      <c r="B474" s="32">
        <f>'Data from Waybill Query'!B474</f>
        <v>1992</v>
      </c>
      <c r="C474" s="32" t="str">
        <f>IF('Data from Waybill Query'!C474="00","0",IF('Data from Waybill Query'!C474="01","1",IF('Data from Waybill Query'!C474="XX","2",'Data from Waybill Query'!C474)))</f>
        <v>0</v>
      </c>
      <c r="D474" s="33" t="str">
        <f>'Data from Waybill Query'!D474</f>
        <v>Intermodal</v>
      </c>
      <c r="E474" s="33" t="str">
        <f>'Data from Waybill Query'!E474</f>
        <v>VL</v>
      </c>
      <c r="F474" s="33" t="str">
        <f>'Data from Waybill Query'!F474</f>
        <v>X</v>
      </c>
      <c r="G474" s="33" t="str">
        <f>'Data from Waybill Query'!G474</f>
        <v>X</v>
      </c>
      <c r="H474" s="104">
        <f>IF(ISNA(VLOOKUP($N474,'Data from Waybill Query'!$A:$M,8,FALSE)),0,VLOOKUP($N474,'Data from Waybill Query'!$A:$M,8,FALSE))</f>
        <v>2599869</v>
      </c>
      <c r="I474" s="104">
        <f>IF(ISNA(VLOOKUP($N474,'Data from Waybill Query'!$A:$M,9,FALSE)),0,VLOOKUP($N474,'Data from Waybill Query'!$A:$M,9,FALSE))</f>
        <v>2426481</v>
      </c>
      <c r="J474" s="104">
        <f>IF(ISNA(VLOOKUP($N474,'Data from Waybill Query'!$A:$M,10,FALSE)),0,VLOOKUP($N474,'Data from Waybill Query'!$A:$M,10,FALSE))</f>
        <v>5362436</v>
      </c>
      <c r="K474" s="104">
        <f>IF(ISNA(VLOOKUP($N474,'Data from Waybill Query'!$A:$M,11,FALSE)),0,VLOOKUP($N474,'Data from Waybill Query'!$A:$M,11,FALSE))</f>
        <v>47087283</v>
      </c>
      <c r="L474" s="104">
        <f>IF(ISNA(VLOOKUP($N474,'Data from Waybill Query'!$A:$M,12,FALSE)),0,VLOOKUP($N474,'Data from Waybill Query'!$A:$M,12,FALSE))</f>
        <v>102538</v>
      </c>
      <c r="M474" s="104">
        <f>IF(ISNA(VLOOKUP($N474,'Data from Waybill Query'!$A:$M,13,FALSE)),0,VLOOKUP($N474,'Data from Waybill Query'!$A:$M,13,FALSE))</f>
        <v>2.5355289999999999E-2</v>
      </c>
      <c r="N474" s="104">
        <f t="shared" si="17"/>
        <v>1992000403</v>
      </c>
    </row>
    <row r="475" spans="1:14" x14ac:dyDescent="0.25">
      <c r="A475" s="104">
        <f t="shared" si="18"/>
        <v>199204</v>
      </c>
      <c r="B475" s="32">
        <f>'Data from Waybill Query'!B475</f>
        <v>1992</v>
      </c>
      <c r="C475" s="32" t="str">
        <f>IF('Data from Waybill Query'!C475="00","0",IF('Data from Waybill Query'!C475="01","1",IF('Data from Waybill Query'!C475="XX","2",'Data from Waybill Query'!C475)))</f>
        <v>1</v>
      </c>
      <c r="D475" s="33" t="str">
        <f>'Data from Waybill Query'!D475</f>
        <v>Farm Products (not Grain)</v>
      </c>
      <c r="E475" s="33" t="str">
        <f>'Data from Waybill Query'!E475</f>
        <v>X</v>
      </c>
      <c r="F475" s="33" t="str">
        <f>'Data from Waybill Query'!F475</f>
        <v>X</v>
      </c>
      <c r="G475" s="33" t="str">
        <f>'Data from Waybill Query'!G475</f>
        <v>X</v>
      </c>
      <c r="H475" s="104">
        <f>IF(ISNA(VLOOKUP($N475,'Data from Waybill Query'!$A:$M,8,FALSE)),0,VLOOKUP($N475,'Data from Waybill Query'!$A:$M,8,FALSE))</f>
        <v>177911</v>
      </c>
      <c r="I475" s="104">
        <f>IF(ISNA(VLOOKUP($N475,'Data from Waybill Query'!$A:$M,9,FALSE)),0,VLOOKUP($N475,'Data from Waybill Query'!$A:$M,9,FALSE))</f>
        <v>74392</v>
      </c>
      <c r="J475" s="104">
        <f>IF(ISNA(VLOOKUP($N475,'Data from Waybill Query'!$A:$M,10,FALSE)),0,VLOOKUP($N475,'Data from Waybill Query'!$A:$M,10,FALSE))</f>
        <v>108415</v>
      </c>
      <c r="K475" s="104">
        <f>IF(ISNA(VLOOKUP($N475,'Data from Waybill Query'!$A:$M,11,FALSE)),0,VLOOKUP($N475,'Data from Waybill Query'!$A:$M,11,FALSE))</f>
        <v>4702048</v>
      </c>
      <c r="L475" s="104">
        <f>IF(ISNA(VLOOKUP($N475,'Data from Waybill Query'!$A:$M,12,FALSE)),0,VLOOKUP($N475,'Data from Waybill Query'!$A:$M,12,FALSE))</f>
        <v>6793</v>
      </c>
      <c r="M475" s="104">
        <f>IF(ISNA(VLOOKUP($N475,'Data from Waybill Query'!$A:$M,13,FALSE)),0,VLOOKUP($N475,'Data from Waybill Query'!$A:$M,13,FALSE))</f>
        <v>2.618933E-2</v>
      </c>
      <c r="N475" s="104">
        <f t="shared" si="17"/>
        <v>1992010403</v>
      </c>
    </row>
    <row r="476" spans="1:14" x14ac:dyDescent="0.25">
      <c r="A476" s="104">
        <f t="shared" si="18"/>
        <v>199205</v>
      </c>
      <c r="B476" s="32">
        <f>'Data from Waybill Query'!B476</f>
        <v>1992</v>
      </c>
      <c r="C476" s="32" t="str">
        <f>IF('Data from Waybill Query'!C476="00","0",IF('Data from Waybill Query'!C476="01","1",IF('Data from Waybill Query'!C476="XX","2",'Data from Waybill Query'!C476)))</f>
        <v>2</v>
      </c>
      <c r="D476" s="33" t="str">
        <f>'Data from Waybill Query'!D476</f>
        <v>Grain</v>
      </c>
      <c r="E476" s="33" t="str">
        <f>'Data from Waybill Query'!E476</f>
        <v>S</v>
      </c>
      <c r="F476" s="33" t="str">
        <f>'Data from Waybill Query'!F476</f>
        <v>R</v>
      </c>
      <c r="G476" s="33" t="str">
        <f>'Data from Waybill Query'!G476</f>
        <v>S</v>
      </c>
      <c r="H476" s="104">
        <f>IF(ISNA(VLOOKUP($N476,'Data from Waybill Query'!$A:$M,8,FALSE)),0,VLOOKUP($N476,'Data from Waybill Query'!$A:$M,8,FALSE))</f>
        <v>133604</v>
      </c>
      <c r="I476" s="104">
        <f>IF(ISNA(VLOOKUP($N476,'Data from Waybill Query'!$A:$M,9,FALSE)),0,VLOOKUP($N476,'Data from Waybill Query'!$A:$M,9,FALSE))</f>
        <v>148420</v>
      </c>
      <c r="J476" s="104">
        <f>IF(ISNA(VLOOKUP($N476,'Data from Waybill Query'!$A:$M,10,FALSE)),0,VLOOKUP($N476,'Data from Waybill Query'!$A:$M,10,FALSE))</f>
        <v>35518</v>
      </c>
      <c r="K476" s="104">
        <f>IF(ISNA(VLOOKUP($N476,'Data from Waybill Query'!$A:$M,11,FALSE)),0,VLOOKUP($N476,'Data from Waybill Query'!$A:$M,11,FALSE))</f>
        <v>13636520</v>
      </c>
      <c r="L476" s="104">
        <f>IF(ISNA(VLOOKUP($N476,'Data from Waybill Query'!$A:$M,12,FALSE)),0,VLOOKUP($N476,'Data from Waybill Query'!$A:$M,12,FALSE))</f>
        <v>3293</v>
      </c>
      <c r="M476" s="104">
        <f>IF(ISNA(VLOOKUP($N476,'Data from Waybill Query'!$A:$M,13,FALSE)),0,VLOOKUP($N476,'Data from Waybill Query'!$A:$M,13,FALSE))</f>
        <v>4.0577290000000002E-2</v>
      </c>
      <c r="N476" s="104">
        <f t="shared" si="17"/>
        <v>1992020101</v>
      </c>
    </row>
    <row r="477" spans="1:14" x14ac:dyDescent="0.25">
      <c r="A477" s="104">
        <f t="shared" si="18"/>
        <v>199206</v>
      </c>
      <c r="B477" s="32">
        <f>'Data from Waybill Query'!B477</f>
        <v>1992</v>
      </c>
      <c r="C477" s="32" t="str">
        <f>IF('Data from Waybill Query'!C477="00","0",IF('Data from Waybill Query'!C477="01","1",IF('Data from Waybill Query'!C477="XX","2",'Data from Waybill Query'!C477)))</f>
        <v>2</v>
      </c>
      <c r="D477" s="33" t="str">
        <f>'Data from Waybill Query'!D477</f>
        <v>Grain</v>
      </c>
      <c r="E477" s="33" t="str">
        <f>'Data from Waybill Query'!E477</f>
        <v>S</v>
      </c>
      <c r="F477" s="33" t="str">
        <f>'Data from Waybill Query'!F477</f>
        <v>R</v>
      </c>
      <c r="G477" s="33" t="str">
        <f>'Data from Waybill Query'!G477</f>
        <v>M</v>
      </c>
      <c r="H477" s="104">
        <f>IF(ISNA(VLOOKUP($N477,'Data from Waybill Query'!$A:$M,8,FALSE)),0,VLOOKUP($N477,'Data from Waybill Query'!$A:$M,8,FALSE))</f>
        <v>226013</v>
      </c>
      <c r="I477" s="104">
        <f>IF(ISNA(VLOOKUP($N477,'Data from Waybill Query'!$A:$M,9,FALSE)),0,VLOOKUP($N477,'Data from Waybill Query'!$A:$M,9,FALSE))</f>
        <v>273142</v>
      </c>
      <c r="J477" s="104">
        <f>IF(ISNA(VLOOKUP($N477,'Data from Waybill Query'!$A:$M,10,FALSE)),0,VLOOKUP($N477,'Data from Waybill Query'!$A:$M,10,FALSE))</f>
        <v>67030</v>
      </c>
      <c r="K477" s="104">
        <f>IF(ISNA(VLOOKUP($N477,'Data from Waybill Query'!$A:$M,11,FALSE)),0,VLOOKUP($N477,'Data from Waybill Query'!$A:$M,11,FALSE))</f>
        <v>25756161</v>
      </c>
      <c r="L477" s="104">
        <f>IF(ISNA(VLOOKUP($N477,'Data from Waybill Query'!$A:$M,12,FALSE)),0,VLOOKUP($N477,'Data from Waybill Query'!$A:$M,12,FALSE))</f>
        <v>6386</v>
      </c>
      <c r="M477" s="104">
        <f>IF(ISNA(VLOOKUP($N477,'Data from Waybill Query'!$A:$M,13,FALSE)),0,VLOOKUP($N477,'Data from Waybill Query'!$A:$M,13,FALSE))</f>
        <v>3.539378E-2</v>
      </c>
      <c r="N477" s="104">
        <f t="shared" si="17"/>
        <v>1992020102</v>
      </c>
    </row>
    <row r="478" spans="1:14" x14ac:dyDescent="0.25">
      <c r="A478" s="104">
        <f t="shared" si="18"/>
        <v>199207</v>
      </c>
      <c r="B478" s="32">
        <f>'Data from Waybill Query'!B478</f>
        <v>1992</v>
      </c>
      <c r="C478" s="32" t="str">
        <f>IF('Data from Waybill Query'!C478="00","0",IF('Data from Waybill Query'!C478="01","1",IF('Data from Waybill Query'!C478="XX","2",'Data from Waybill Query'!C478)))</f>
        <v>2</v>
      </c>
      <c r="D478" s="33" t="str">
        <f>'Data from Waybill Query'!D478</f>
        <v>Grain</v>
      </c>
      <c r="E478" s="33" t="str">
        <f>'Data from Waybill Query'!E478</f>
        <v>S</v>
      </c>
      <c r="F478" s="33" t="str">
        <f>'Data from Waybill Query'!F478</f>
        <v>R</v>
      </c>
      <c r="G478" s="33" t="str">
        <f>'Data from Waybill Query'!G478</f>
        <v>U</v>
      </c>
      <c r="H478" s="104">
        <f>IF(ISNA(VLOOKUP($N478,'Data from Waybill Query'!$A:$M,8,FALSE)),0,VLOOKUP($N478,'Data from Waybill Query'!$A:$M,8,FALSE))</f>
        <v>111720</v>
      </c>
      <c r="I478" s="104">
        <f>IF(ISNA(VLOOKUP($N478,'Data from Waybill Query'!$A:$M,9,FALSE)),0,VLOOKUP($N478,'Data from Waybill Query'!$A:$M,9,FALSE))</f>
        <v>158118</v>
      </c>
      <c r="J478" s="104">
        <f>IF(ISNA(VLOOKUP($N478,'Data from Waybill Query'!$A:$M,10,FALSE)),0,VLOOKUP($N478,'Data from Waybill Query'!$A:$M,10,FALSE))</f>
        <v>38697</v>
      </c>
      <c r="K478" s="104">
        <f>IF(ISNA(VLOOKUP($N478,'Data from Waybill Query'!$A:$M,11,FALSE)),0,VLOOKUP($N478,'Data from Waybill Query'!$A:$M,11,FALSE))</f>
        <v>15270853</v>
      </c>
      <c r="L478" s="104">
        <f>IF(ISNA(VLOOKUP($N478,'Data from Waybill Query'!$A:$M,12,FALSE)),0,VLOOKUP($N478,'Data from Waybill Query'!$A:$M,12,FALSE))</f>
        <v>3749</v>
      </c>
      <c r="M478" s="104">
        <f>IF(ISNA(VLOOKUP($N478,'Data from Waybill Query'!$A:$M,13,FALSE)),0,VLOOKUP($N478,'Data from Waybill Query'!$A:$M,13,FALSE))</f>
        <v>2.9801660000000001E-2</v>
      </c>
      <c r="N478" s="104">
        <f t="shared" si="17"/>
        <v>1992020103</v>
      </c>
    </row>
    <row r="479" spans="1:14" x14ac:dyDescent="0.25">
      <c r="A479" s="104">
        <f t="shared" si="18"/>
        <v>199208</v>
      </c>
      <c r="B479" s="32">
        <f>'Data from Waybill Query'!B479</f>
        <v>1992</v>
      </c>
      <c r="C479" s="32" t="str">
        <f>IF('Data from Waybill Query'!C479="00","0",IF('Data from Waybill Query'!C479="01","1",IF('Data from Waybill Query'!C479="XX","2",'Data from Waybill Query'!C479)))</f>
        <v>2</v>
      </c>
      <c r="D479" s="33" t="str">
        <f>'Data from Waybill Query'!D479</f>
        <v>Grain</v>
      </c>
      <c r="E479" s="33" t="str">
        <f>'Data from Waybill Query'!E479</f>
        <v>S</v>
      </c>
      <c r="F479" s="33" t="str">
        <f>'Data from Waybill Query'!F479</f>
        <v>P</v>
      </c>
      <c r="G479" s="33" t="str">
        <f>'Data from Waybill Query'!G479</f>
        <v>S</v>
      </c>
      <c r="H479" s="104">
        <f>IF(ISNA(VLOOKUP($N479,'Data from Waybill Query'!$A:$M,8,FALSE)),0,VLOOKUP($N479,'Data from Waybill Query'!$A:$M,8,FALSE))</f>
        <v>31043</v>
      </c>
      <c r="I479" s="104">
        <f>IF(ISNA(VLOOKUP($N479,'Data from Waybill Query'!$A:$M,9,FALSE)),0,VLOOKUP($N479,'Data from Waybill Query'!$A:$M,9,FALSE))</f>
        <v>32980</v>
      </c>
      <c r="J479" s="104">
        <f>IF(ISNA(VLOOKUP($N479,'Data from Waybill Query'!$A:$M,10,FALSE)),0,VLOOKUP($N479,'Data from Waybill Query'!$A:$M,10,FALSE))</f>
        <v>8478</v>
      </c>
      <c r="K479" s="104">
        <f>IF(ISNA(VLOOKUP($N479,'Data from Waybill Query'!$A:$M,11,FALSE)),0,VLOOKUP($N479,'Data from Waybill Query'!$A:$M,11,FALSE))</f>
        <v>3049084</v>
      </c>
      <c r="L479" s="104">
        <f>IF(ISNA(VLOOKUP($N479,'Data from Waybill Query'!$A:$M,12,FALSE)),0,VLOOKUP($N479,'Data from Waybill Query'!$A:$M,12,FALSE))</f>
        <v>789</v>
      </c>
      <c r="M479" s="104">
        <f>IF(ISNA(VLOOKUP($N479,'Data from Waybill Query'!$A:$M,13,FALSE)),0,VLOOKUP($N479,'Data from Waybill Query'!$A:$M,13,FALSE))</f>
        <v>3.9348760000000003E-2</v>
      </c>
      <c r="N479" s="104">
        <f t="shared" si="17"/>
        <v>1992020111</v>
      </c>
    </row>
    <row r="480" spans="1:14" x14ac:dyDescent="0.25">
      <c r="A480" s="104">
        <f t="shared" si="18"/>
        <v>199209</v>
      </c>
      <c r="B480" s="32">
        <f>'Data from Waybill Query'!B480</f>
        <v>1992</v>
      </c>
      <c r="C480" s="32" t="str">
        <f>IF('Data from Waybill Query'!C480="00","0",IF('Data from Waybill Query'!C480="01","1",IF('Data from Waybill Query'!C480="XX","2",'Data from Waybill Query'!C480)))</f>
        <v>2</v>
      </c>
      <c r="D480" s="33" t="str">
        <f>'Data from Waybill Query'!D480</f>
        <v>Grain</v>
      </c>
      <c r="E480" s="33" t="str">
        <f>'Data from Waybill Query'!E480</f>
        <v>S</v>
      </c>
      <c r="F480" s="33" t="str">
        <f>'Data from Waybill Query'!F480</f>
        <v>P</v>
      </c>
      <c r="G480" s="33" t="str">
        <f>'Data from Waybill Query'!G480</f>
        <v>M</v>
      </c>
      <c r="H480" s="104">
        <f>IF(ISNA(VLOOKUP($N480,'Data from Waybill Query'!$A:$M,8,FALSE)),0,VLOOKUP($N480,'Data from Waybill Query'!$A:$M,8,FALSE))</f>
        <v>52432</v>
      </c>
      <c r="I480" s="104">
        <f>IF(ISNA(VLOOKUP($N480,'Data from Waybill Query'!$A:$M,9,FALSE)),0,VLOOKUP($N480,'Data from Waybill Query'!$A:$M,9,FALSE))</f>
        <v>64534</v>
      </c>
      <c r="J480" s="104">
        <f>IF(ISNA(VLOOKUP($N480,'Data from Waybill Query'!$A:$M,10,FALSE)),0,VLOOKUP($N480,'Data from Waybill Query'!$A:$M,10,FALSE))</f>
        <v>15993</v>
      </c>
      <c r="K480" s="104">
        <f>IF(ISNA(VLOOKUP($N480,'Data from Waybill Query'!$A:$M,11,FALSE)),0,VLOOKUP($N480,'Data from Waybill Query'!$A:$M,11,FALSE))</f>
        <v>6139881</v>
      </c>
      <c r="L480" s="104">
        <f>IF(ISNA(VLOOKUP($N480,'Data from Waybill Query'!$A:$M,12,FALSE)),0,VLOOKUP($N480,'Data from Waybill Query'!$A:$M,12,FALSE))</f>
        <v>1525</v>
      </c>
      <c r="M480" s="104">
        <f>IF(ISNA(VLOOKUP($N480,'Data from Waybill Query'!$A:$M,13,FALSE)),0,VLOOKUP($N480,'Data from Waybill Query'!$A:$M,13,FALSE))</f>
        <v>3.4384030000000003E-2</v>
      </c>
      <c r="N480" s="104">
        <f t="shared" si="17"/>
        <v>1992020112</v>
      </c>
    </row>
    <row r="481" spans="1:14" x14ac:dyDescent="0.25">
      <c r="A481" s="104">
        <f t="shared" si="18"/>
        <v>199210</v>
      </c>
      <c r="B481" s="32">
        <f>'Data from Waybill Query'!B481</f>
        <v>1992</v>
      </c>
      <c r="C481" s="32" t="str">
        <f>IF('Data from Waybill Query'!C481="00","0",IF('Data from Waybill Query'!C481="01","1",IF('Data from Waybill Query'!C481="XX","2",'Data from Waybill Query'!C481)))</f>
        <v>2</v>
      </c>
      <c r="D481" s="33" t="str">
        <f>'Data from Waybill Query'!D481</f>
        <v>Grain</v>
      </c>
      <c r="E481" s="33" t="str">
        <f>'Data from Waybill Query'!E481</f>
        <v>S</v>
      </c>
      <c r="F481" s="33" t="str">
        <f>'Data from Waybill Query'!F481</f>
        <v>P</v>
      </c>
      <c r="G481" s="33" t="str">
        <f>'Data from Waybill Query'!G481</f>
        <v>U</v>
      </c>
      <c r="H481" s="104">
        <f>IF(ISNA(VLOOKUP($N481,'Data from Waybill Query'!$A:$M,8,FALSE)),0,VLOOKUP($N481,'Data from Waybill Query'!$A:$M,8,FALSE))</f>
        <v>26232</v>
      </c>
      <c r="I481" s="104">
        <f>IF(ISNA(VLOOKUP($N481,'Data from Waybill Query'!$A:$M,9,FALSE)),0,VLOOKUP($N481,'Data from Waybill Query'!$A:$M,9,FALSE))</f>
        <v>41233</v>
      </c>
      <c r="J481" s="104">
        <f>IF(ISNA(VLOOKUP($N481,'Data from Waybill Query'!$A:$M,10,FALSE)),0,VLOOKUP($N481,'Data from Waybill Query'!$A:$M,10,FALSE))</f>
        <v>11263</v>
      </c>
      <c r="K481" s="104">
        <f>IF(ISNA(VLOOKUP($N481,'Data from Waybill Query'!$A:$M,11,FALSE)),0,VLOOKUP($N481,'Data from Waybill Query'!$A:$M,11,FALSE))</f>
        <v>3780880</v>
      </c>
      <c r="L481" s="104">
        <f>IF(ISNA(VLOOKUP($N481,'Data from Waybill Query'!$A:$M,12,FALSE)),0,VLOOKUP($N481,'Data from Waybill Query'!$A:$M,12,FALSE))</f>
        <v>1051</v>
      </c>
      <c r="M481" s="104">
        <f>IF(ISNA(VLOOKUP($N481,'Data from Waybill Query'!$A:$M,13,FALSE)),0,VLOOKUP($N481,'Data from Waybill Query'!$A:$M,13,FALSE))</f>
        <v>2.4957320000000002E-2</v>
      </c>
      <c r="N481" s="104">
        <f t="shared" si="17"/>
        <v>1992020113</v>
      </c>
    </row>
    <row r="482" spans="1:14" x14ac:dyDescent="0.25">
      <c r="A482" s="104">
        <f t="shared" si="18"/>
        <v>199211</v>
      </c>
      <c r="B482" s="32">
        <f>'Data from Waybill Query'!B482</f>
        <v>1992</v>
      </c>
      <c r="C482" s="32" t="str">
        <f>IF('Data from Waybill Query'!C482="00","0",IF('Data from Waybill Query'!C482="01","1",IF('Data from Waybill Query'!C482="XX","2",'Data from Waybill Query'!C482)))</f>
        <v>2</v>
      </c>
      <c r="D482" s="33" t="str">
        <f>'Data from Waybill Query'!D482</f>
        <v>Grain</v>
      </c>
      <c r="E482" s="33" t="str">
        <f>'Data from Waybill Query'!E482</f>
        <v>M</v>
      </c>
      <c r="F482" s="33" t="str">
        <f>'Data from Waybill Query'!F482</f>
        <v>R</v>
      </c>
      <c r="G482" s="33" t="str">
        <f>'Data from Waybill Query'!G482</f>
        <v>S</v>
      </c>
      <c r="H482" s="104">
        <f>IF(ISNA(VLOOKUP($N482,'Data from Waybill Query'!$A:$M,8,FALSE)),0,VLOOKUP($N482,'Data from Waybill Query'!$A:$M,8,FALSE))</f>
        <v>99751</v>
      </c>
      <c r="I482" s="104">
        <f>IF(ISNA(VLOOKUP($N482,'Data from Waybill Query'!$A:$M,9,FALSE)),0,VLOOKUP($N482,'Data from Waybill Query'!$A:$M,9,FALSE))</f>
        <v>58172</v>
      </c>
      <c r="J482" s="104">
        <f>IF(ISNA(VLOOKUP($N482,'Data from Waybill Query'!$A:$M,10,FALSE)),0,VLOOKUP($N482,'Data from Waybill Query'!$A:$M,10,FALSE))</f>
        <v>41085</v>
      </c>
      <c r="K482" s="104">
        <f>IF(ISNA(VLOOKUP($N482,'Data from Waybill Query'!$A:$M,11,FALSE)),0,VLOOKUP($N482,'Data from Waybill Query'!$A:$M,11,FALSE))</f>
        <v>5471504</v>
      </c>
      <c r="L482" s="104">
        <f>IF(ISNA(VLOOKUP($N482,'Data from Waybill Query'!$A:$M,12,FALSE)),0,VLOOKUP($N482,'Data from Waybill Query'!$A:$M,12,FALSE))</f>
        <v>3861</v>
      </c>
      <c r="M482" s="104">
        <f>IF(ISNA(VLOOKUP($N482,'Data from Waybill Query'!$A:$M,13,FALSE)),0,VLOOKUP($N482,'Data from Waybill Query'!$A:$M,13,FALSE))</f>
        <v>2.5832219999999999E-2</v>
      </c>
      <c r="N482" s="104">
        <f t="shared" si="17"/>
        <v>1992020201</v>
      </c>
    </row>
    <row r="483" spans="1:14" x14ac:dyDescent="0.25">
      <c r="A483" s="104">
        <f t="shared" si="18"/>
        <v>199212</v>
      </c>
      <c r="B483" s="32">
        <f>'Data from Waybill Query'!B483</f>
        <v>1992</v>
      </c>
      <c r="C483" s="32" t="str">
        <f>IF('Data from Waybill Query'!C483="00","0",IF('Data from Waybill Query'!C483="01","1",IF('Data from Waybill Query'!C483="XX","2",'Data from Waybill Query'!C483)))</f>
        <v>2</v>
      </c>
      <c r="D483" s="33" t="str">
        <f>'Data from Waybill Query'!D483</f>
        <v>Grain</v>
      </c>
      <c r="E483" s="33" t="str">
        <f>'Data from Waybill Query'!E483</f>
        <v>M</v>
      </c>
      <c r="F483" s="33" t="str">
        <f>'Data from Waybill Query'!F483</f>
        <v>R</v>
      </c>
      <c r="G483" s="33" t="str">
        <f>'Data from Waybill Query'!G483</f>
        <v>M</v>
      </c>
      <c r="H483" s="104">
        <f>IF(ISNA(VLOOKUP($N483,'Data from Waybill Query'!$A:$M,8,FALSE)),0,VLOOKUP($N483,'Data from Waybill Query'!$A:$M,8,FALSE))</f>
        <v>225832</v>
      </c>
      <c r="I483" s="104">
        <f>IF(ISNA(VLOOKUP($N483,'Data from Waybill Query'!$A:$M,9,FALSE)),0,VLOOKUP($N483,'Data from Waybill Query'!$A:$M,9,FALSE))</f>
        <v>138202</v>
      </c>
      <c r="J483" s="104">
        <f>IF(ISNA(VLOOKUP($N483,'Data from Waybill Query'!$A:$M,10,FALSE)),0,VLOOKUP($N483,'Data from Waybill Query'!$A:$M,10,FALSE))</f>
        <v>102063</v>
      </c>
      <c r="K483" s="104">
        <f>IF(ISNA(VLOOKUP($N483,'Data from Waybill Query'!$A:$M,11,FALSE)),0,VLOOKUP($N483,'Data from Waybill Query'!$A:$M,11,FALSE))</f>
        <v>13299318</v>
      </c>
      <c r="L483" s="104">
        <f>IF(ISNA(VLOOKUP($N483,'Data from Waybill Query'!$A:$M,12,FALSE)),0,VLOOKUP($N483,'Data from Waybill Query'!$A:$M,12,FALSE))</f>
        <v>9814</v>
      </c>
      <c r="M483" s="104">
        <f>IF(ISNA(VLOOKUP($N483,'Data from Waybill Query'!$A:$M,13,FALSE)),0,VLOOKUP($N483,'Data from Waybill Query'!$A:$M,13,FALSE))</f>
        <v>2.3010320000000001E-2</v>
      </c>
      <c r="N483" s="104">
        <f t="shared" si="17"/>
        <v>1992020202</v>
      </c>
    </row>
    <row r="484" spans="1:14" x14ac:dyDescent="0.25">
      <c r="A484" s="104">
        <f t="shared" si="18"/>
        <v>199213</v>
      </c>
      <c r="B484" s="32">
        <f>'Data from Waybill Query'!B484</f>
        <v>1992</v>
      </c>
      <c r="C484" s="32" t="str">
        <f>IF('Data from Waybill Query'!C484="00","0",IF('Data from Waybill Query'!C484="01","1",IF('Data from Waybill Query'!C484="XX","2",'Data from Waybill Query'!C484)))</f>
        <v>2</v>
      </c>
      <c r="D484" s="33" t="str">
        <f>'Data from Waybill Query'!D484</f>
        <v>Grain</v>
      </c>
      <c r="E484" s="33" t="str">
        <f>'Data from Waybill Query'!E484</f>
        <v>M</v>
      </c>
      <c r="F484" s="33" t="str">
        <f>'Data from Waybill Query'!F484</f>
        <v>R</v>
      </c>
      <c r="G484" s="33" t="str">
        <f>'Data from Waybill Query'!G484</f>
        <v>U</v>
      </c>
      <c r="H484" s="104">
        <f>IF(ISNA(VLOOKUP($N484,'Data from Waybill Query'!$A:$M,8,FALSE)),0,VLOOKUP($N484,'Data from Waybill Query'!$A:$M,8,FALSE))</f>
        <v>149118</v>
      </c>
      <c r="I484" s="104">
        <f>IF(ISNA(VLOOKUP($N484,'Data from Waybill Query'!$A:$M,9,FALSE)),0,VLOOKUP($N484,'Data from Waybill Query'!$A:$M,9,FALSE))</f>
        <v>112769</v>
      </c>
      <c r="J484" s="104">
        <f>IF(ISNA(VLOOKUP($N484,'Data from Waybill Query'!$A:$M,10,FALSE)),0,VLOOKUP($N484,'Data from Waybill Query'!$A:$M,10,FALSE))</f>
        <v>85578</v>
      </c>
      <c r="K484" s="104">
        <f>IF(ISNA(VLOOKUP($N484,'Data from Waybill Query'!$A:$M,11,FALSE)),0,VLOOKUP($N484,'Data from Waybill Query'!$A:$M,11,FALSE))</f>
        <v>10916317</v>
      </c>
      <c r="L484" s="104">
        <f>IF(ISNA(VLOOKUP($N484,'Data from Waybill Query'!$A:$M,12,FALSE)),0,VLOOKUP($N484,'Data from Waybill Query'!$A:$M,12,FALSE))</f>
        <v>8276</v>
      </c>
      <c r="M484" s="104">
        <f>IF(ISNA(VLOOKUP($N484,'Data from Waybill Query'!$A:$M,13,FALSE)),0,VLOOKUP($N484,'Data from Waybill Query'!$A:$M,13,FALSE))</f>
        <v>1.8017399999999999E-2</v>
      </c>
      <c r="N484" s="104">
        <f t="shared" si="17"/>
        <v>1992020203</v>
      </c>
    </row>
    <row r="485" spans="1:14" x14ac:dyDescent="0.25">
      <c r="A485" s="104">
        <f t="shared" si="18"/>
        <v>199214</v>
      </c>
      <c r="B485" s="32">
        <f>'Data from Waybill Query'!B485</f>
        <v>1992</v>
      </c>
      <c r="C485" s="32" t="str">
        <f>IF('Data from Waybill Query'!C485="00","0",IF('Data from Waybill Query'!C485="01","1",IF('Data from Waybill Query'!C485="XX","2",'Data from Waybill Query'!C485)))</f>
        <v>2</v>
      </c>
      <c r="D485" s="33" t="str">
        <f>'Data from Waybill Query'!D485</f>
        <v>Grain</v>
      </c>
      <c r="E485" s="33" t="str">
        <f>'Data from Waybill Query'!E485</f>
        <v>M</v>
      </c>
      <c r="F485" s="33" t="str">
        <f>'Data from Waybill Query'!F485</f>
        <v>P</v>
      </c>
      <c r="G485" s="33" t="str">
        <f>'Data from Waybill Query'!G485</f>
        <v>S</v>
      </c>
      <c r="H485" s="104">
        <f>IF(ISNA(VLOOKUP($N485,'Data from Waybill Query'!$A:$M,8,FALSE)),0,VLOOKUP($N485,'Data from Waybill Query'!$A:$M,8,FALSE))</f>
        <v>28740</v>
      </c>
      <c r="I485" s="104">
        <f>IF(ISNA(VLOOKUP($N485,'Data from Waybill Query'!$A:$M,9,FALSE)),0,VLOOKUP($N485,'Data from Waybill Query'!$A:$M,9,FALSE))</f>
        <v>17664</v>
      </c>
      <c r="J485" s="104">
        <f>IF(ISNA(VLOOKUP($N485,'Data from Waybill Query'!$A:$M,10,FALSE)),0,VLOOKUP($N485,'Data from Waybill Query'!$A:$M,10,FALSE))</f>
        <v>12876</v>
      </c>
      <c r="K485" s="104">
        <f>IF(ISNA(VLOOKUP($N485,'Data from Waybill Query'!$A:$M,11,FALSE)),0,VLOOKUP($N485,'Data from Waybill Query'!$A:$M,11,FALSE))</f>
        <v>1689576</v>
      </c>
      <c r="L485" s="104">
        <f>IF(ISNA(VLOOKUP($N485,'Data from Waybill Query'!$A:$M,12,FALSE)),0,VLOOKUP($N485,'Data from Waybill Query'!$A:$M,12,FALSE))</f>
        <v>1231</v>
      </c>
      <c r="M485" s="104">
        <f>IF(ISNA(VLOOKUP($N485,'Data from Waybill Query'!$A:$M,13,FALSE)),0,VLOOKUP($N485,'Data from Waybill Query'!$A:$M,13,FALSE))</f>
        <v>2.3345749999999998E-2</v>
      </c>
      <c r="N485" s="104">
        <f t="shared" si="17"/>
        <v>1992020211</v>
      </c>
    </row>
    <row r="486" spans="1:14" x14ac:dyDescent="0.25">
      <c r="A486" s="104">
        <f t="shared" si="18"/>
        <v>199215</v>
      </c>
      <c r="B486" s="32">
        <f>'Data from Waybill Query'!B486</f>
        <v>1992</v>
      </c>
      <c r="C486" s="32" t="str">
        <f>IF('Data from Waybill Query'!C486="00","0",IF('Data from Waybill Query'!C486="01","1",IF('Data from Waybill Query'!C486="XX","2",'Data from Waybill Query'!C486)))</f>
        <v>2</v>
      </c>
      <c r="D486" s="33" t="str">
        <f>'Data from Waybill Query'!D486</f>
        <v>Grain</v>
      </c>
      <c r="E486" s="33" t="str">
        <f>'Data from Waybill Query'!E486</f>
        <v>M</v>
      </c>
      <c r="F486" s="33" t="str">
        <f>'Data from Waybill Query'!F486</f>
        <v>P</v>
      </c>
      <c r="G486" s="33" t="str">
        <f>'Data from Waybill Query'!G486</f>
        <v>M</v>
      </c>
      <c r="H486" s="104">
        <f>IF(ISNA(VLOOKUP($N486,'Data from Waybill Query'!$A:$M,8,FALSE)),0,VLOOKUP($N486,'Data from Waybill Query'!$A:$M,8,FALSE))</f>
        <v>79956</v>
      </c>
      <c r="I486" s="104">
        <f>IF(ISNA(VLOOKUP($N486,'Data from Waybill Query'!$A:$M,9,FALSE)),0,VLOOKUP($N486,'Data from Waybill Query'!$A:$M,9,FALSE))</f>
        <v>56693</v>
      </c>
      <c r="J486" s="104">
        <f>IF(ISNA(VLOOKUP($N486,'Data from Waybill Query'!$A:$M,10,FALSE)),0,VLOOKUP($N486,'Data from Waybill Query'!$A:$M,10,FALSE))</f>
        <v>41388</v>
      </c>
      <c r="K486" s="104">
        <f>IF(ISNA(VLOOKUP($N486,'Data from Waybill Query'!$A:$M,11,FALSE)),0,VLOOKUP($N486,'Data from Waybill Query'!$A:$M,11,FALSE))</f>
        <v>5505989</v>
      </c>
      <c r="L486" s="104">
        <f>IF(ISNA(VLOOKUP($N486,'Data from Waybill Query'!$A:$M,12,FALSE)),0,VLOOKUP($N486,'Data from Waybill Query'!$A:$M,12,FALSE))</f>
        <v>4018</v>
      </c>
      <c r="M486" s="104">
        <f>IF(ISNA(VLOOKUP($N486,'Data from Waybill Query'!$A:$M,13,FALSE)),0,VLOOKUP($N486,'Data from Waybill Query'!$A:$M,13,FALSE))</f>
        <v>1.989925E-2</v>
      </c>
      <c r="N486" s="104">
        <f t="shared" si="17"/>
        <v>1992020212</v>
      </c>
    </row>
    <row r="487" spans="1:14" x14ac:dyDescent="0.25">
      <c r="A487" s="104">
        <f t="shared" si="18"/>
        <v>199216</v>
      </c>
      <c r="B487" s="32">
        <f>'Data from Waybill Query'!B487</f>
        <v>1992</v>
      </c>
      <c r="C487" s="32" t="str">
        <f>IF('Data from Waybill Query'!C487="00","0",IF('Data from Waybill Query'!C487="01","1",IF('Data from Waybill Query'!C487="XX","2",'Data from Waybill Query'!C487)))</f>
        <v>2</v>
      </c>
      <c r="D487" s="33" t="str">
        <f>'Data from Waybill Query'!D487</f>
        <v>Grain</v>
      </c>
      <c r="E487" s="33" t="str">
        <f>'Data from Waybill Query'!E487</f>
        <v>M</v>
      </c>
      <c r="F487" s="33" t="str">
        <f>'Data from Waybill Query'!F487</f>
        <v>P</v>
      </c>
      <c r="G487" s="33" t="str">
        <f>'Data from Waybill Query'!G487</f>
        <v>U</v>
      </c>
      <c r="H487" s="104">
        <f>IF(ISNA(VLOOKUP($N487,'Data from Waybill Query'!$A:$M,8,FALSE)),0,VLOOKUP($N487,'Data from Waybill Query'!$A:$M,8,FALSE))</f>
        <v>100725</v>
      </c>
      <c r="I487" s="104">
        <f>IF(ISNA(VLOOKUP($N487,'Data from Waybill Query'!$A:$M,9,FALSE)),0,VLOOKUP($N487,'Data from Waybill Query'!$A:$M,9,FALSE))</f>
        <v>86229</v>
      </c>
      <c r="J487" s="104">
        <f>IF(ISNA(VLOOKUP($N487,'Data from Waybill Query'!$A:$M,10,FALSE)),0,VLOOKUP($N487,'Data from Waybill Query'!$A:$M,10,FALSE))</f>
        <v>66386</v>
      </c>
      <c r="K487" s="104">
        <f>IF(ISNA(VLOOKUP($N487,'Data from Waybill Query'!$A:$M,11,FALSE)),0,VLOOKUP($N487,'Data from Waybill Query'!$A:$M,11,FALSE))</f>
        <v>8414388</v>
      </c>
      <c r="L487" s="104">
        <f>IF(ISNA(VLOOKUP($N487,'Data from Waybill Query'!$A:$M,12,FALSE)),0,VLOOKUP($N487,'Data from Waybill Query'!$A:$M,12,FALSE))</f>
        <v>6483</v>
      </c>
      <c r="M487" s="104">
        <f>IF(ISNA(VLOOKUP($N487,'Data from Waybill Query'!$A:$M,13,FALSE)),0,VLOOKUP($N487,'Data from Waybill Query'!$A:$M,13,FALSE))</f>
        <v>1.553616E-2</v>
      </c>
      <c r="N487" s="104">
        <f t="shared" si="17"/>
        <v>1992020213</v>
      </c>
    </row>
    <row r="488" spans="1:14" x14ac:dyDescent="0.25">
      <c r="A488" s="104">
        <f t="shared" si="18"/>
        <v>199217</v>
      </c>
      <c r="B488" s="32">
        <f>'Data from Waybill Query'!B488</f>
        <v>1992</v>
      </c>
      <c r="C488" s="32" t="str">
        <f>IF('Data from Waybill Query'!C488="00","0",IF('Data from Waybill Query'!C488="01","1",IF('Data from Waybill Query'!C488="XX","2",'Data from Waybill Query'!C488)))</f>
        <v>2</v>
      </c>
      <c r="D488" s="33" t="str">
        <f>'Data from Waybill Query'!D488</f>
        <v>Grain</v>
      </c>
      <c r="E488" s="33" t="str">
        <f>'Data from Waybill Query'!E488</f>
        <v>L</v>
      </c>
      <c r="F488" s="33" t="str">
        <f>'Data from Waybill Query'!F488</f>
        <v>R</v>
      </c>
      <c r="G488" s="33" t="str">
        <f>'Data from Waybill Query'!G488</f>
        <v>S</v>
      </c>
      <c r="H488" s="104">
        <f>IF(ISNA(VLOOKUP($N488,'Data from Waybill Query'!$A:$M,8,FALSE)),0,VLOOKUP($N488,'Data from Waybill Query'!$A:$M,8,FALSE))</f>
        <v>114411</v>
      </c>
      <c r="I488" s="104">
        <f>IF(ISNA(VLOOKUP($N488,'Data from Waybill Query'!$A:$M,9,FALSE)),0,VLOOKUP($N488,'Data from Waybill Query'!$A:$M,9,FALSE))</f>
        <v>43840</v>
      </c>
      <c r="J488" s="104">
        <f>IF(ISNA(VLOOKUP($N488,'Data from Waybill Query'!$A:$M,10,FALSE)),0,VLOOKUP($N488,'Data from Waybill Query'!$A:$M,10,FALSE))</f>
        <v>72540</v>
      </c>
      <c r="K488" s="104">
        <f>IF(ISNA(VLOOKUP($N488,'Data from Waybill Query'!$A:$M,11,FALSE)),0,VLOOKUP($N488,'Data from Waybill Query'!$A:$M,11,FALSE))</f>
        <v>3884436</v>
      </c>
      <c r="L488" s="104">
        <f>IF(ISNA(VLOOKUP($N488,'Data from Waybill Query'!$A:$M,12,FALSE)),0,VLOOKUP($N488,'Data from Waybill Query'!$A:$M,12,FALSE))</f>
        <v>6280</v>
      </c>
      <c r="M488" s="104">
        <f>IF(ISNA(VLOOKUP($N488,'Data from Waybill Query'!$A:$M,13,FALSE)),0,VLOOKUP($N488,'Data from Waybill Query'!$A:$M,13,FALSE))</f>
        <v>1.8219369999999999E-2</v>
      </c>
      <c r="N488" s="104">
        <f t="shared" si="17"/>
        <v>1992020301</v>
      </c>
    </row>
    <row r="489" spans="1:14" x14ac:dyDescent="0.25">
      <c r="A489" s="104">
        <f t="shared" si="18"/>
        <v>199218</v>
      </c>
      <c r="B489" s="32">
        <f>'Data from Waybill Query'!B489</f>
        <v>1992</v>
      </c>
      <c r="C489" s="32" t="str">
        <f>IF('Data from Waybill Query'!C489="00","0",IF('Data from Waybill Query'!C489="01","1",IF('Data from Waybill Query'!C489="XX","2",'Data from Waybill Query'!C489)))</f>
        <v>2</v>
      </c>
      <c r="D489" s="33" t="str">
        <f>'Data from Waybill Query'!D489</f>
        <v>Grain</v>
      </c>
      <c r="E489" s="33" t="str">
        <f>'Data from Waybill Query'!E489</f>
        <v>L</v>
      </c>
      <c r="F489" s="33" t="str">
        <f>'Data from Waybill Query'!F489</f>
        <v>R</v>
      </c>
      <c r="G489" s="33" t="str">
        <f>'Data from Waybill Query'!G489</f>
        <v>M</v>
      </c>
      <c r="H489" s="104">
        <f>IF(ISNA(VLOOKUP($N489,'Data from Waybill Query'!$A:$M,8,FALSE)),0,VLOOKUP($N489,'Data from Waybill Query'!$A:$M,8,FALSE))</f>
        <v>220388</v>
      </c>
      <c r="I489" s="104">
        <f>IF(ISNA(VLOOKUP($N489,'Data from Waybill Query'!$A:$M,9,FALSE)),0,VLOOKUP($N489,'Data from Waybill Query'!$A:$M,9,FALSE))</f>
        <v>89247</v>
      </c>
      <c r="J489" s="104">
        <f>IF(ISNA(VLOOKUP($N489,'Data from Waybill Query'!$A:$M,10,FALSE)),0,VLOOKUP($N489,'Data from Waybill Query'!$A:$M,10,FALSE))</f>
        <v>127813</v>
      </c>
      <c r="K489" s="104">
        <f>IF(ISNA(VLOOKUP($N489,'Data from Waybill Query'!$A:$M,11,FALSE)),0,VLOOKUP($N489,'Data from Waybill Query'!$A:$M,11,FALSE))</f>
        <v>8554706</v>
      </c>
      <c r="L489" s="104">
        <f>IF(ISNA(VLOOKUP($N489,'Data from Waybill Query'!$A:$M,12,FALSE)),0,VLOOKUP($N489,'Data from Waybill Query'!$A:$M,12,FALSE))</f>
        <v>12209</v>
      </c>
      <c r="M489" s="104">
        <f>IF(ISNA(VLOOKUP($N489,'Data from Waybill Query'!$A:$M,13,FALSE)),0,VLOOKUP($N489,'Data from Waybill Query'!$A:$M,13,FALSE))</f>
        <v>1.805054E-2</v>
      </c>
      <c r="N489" s="104">
        <f t="shared" si="17"/>
        <v>1992020302</v>
      </c>
    </row>
    <row r="490" spans="1:14" x14ac:dyDescent="0.25">
      <c r="A490" s="104">
        <f t="shared" si="18"/>
        <v>199219</v>
      </c>
      <c r="B490" s="32">
        <f>'Data from Waybill Query'!B490</f>
        <v>1992</v>
      </c>
      <c r="C490" s="32" t="str">
        <f>IF('Data from Waybill Query'!C490="00","0",IF('Data from Waybill Query'!C490="01","1",IF('Data from Waybill Query'!C490="XX","2",'Data from Waybill Query'!C490)))</f>
        <v>2</v>
      </c>
      <c r="D490" s="33" t="str">
        <f>'Data from Waybill Query'!D490</f>
        <v>Grain</v>
      </c>
      <c r="E490" s="33" t="str">
        <f>'Data from Waybill Query'!E490</f>
        <v>L</v>
      </c>
      <c r="F490" s="33" t="str">
        <f>'Data from Waybill Query'!F490</f>
        <v>R</v>
      </c>
      <c r="G490" s="33" t="str">
        <f>'Data from Waybill Query'!G490</f>
        <v>U</v>
      </c>
      <c r="H490" s="104">
        <f>IF(ISNA(VLOOKUP($N490,'Data from Waybill Query'!$A:$M,8,FALSE)),0,VLOOKUP($N490,'Data from Waybill Query'!$A:$M,8,FALSE))</f>
        <v>260624</v>
      </c>
      <c r="I490" s="104">
        <f>IF(ISNA(VLOOKUP($N490,'Data from Waybill Query'!$A:$M,9,FALSE)),0,VLOOKUP($N490,'Data from Waybill Query'!$A:$M,9,FALSE))</f>
        <v>116844</v>
      </c>
      <c r="J490" s="104">
        <f>IF(ISNA(VLOOKUP($N490,'Data from Waybill Query'!$A:$M,10,FALSE)),0,VLOOKUP($N490,'Data from Waybill Query'!$A:$M,10,FALSE))</f>
        <v>183831</v>
      </c>
      <c r="K490" s="104">
        <f>IF(ISNA(VLOOKUP($N490,'Data from Waybill Query'!$A:$M,11,FALSE)),0,VLOOKUP($N490,'Data from Waybill Query'!$A:$M,11,FALSE))</f>
        <v>11349739</v>
      </c>
      <c r="L490" s="104">
        <f>IF(ISNA(VLOOKUP($N490,'Data from Waybill Query'!$A:$M,12,FALSE)),0,VLOOKUP($N490,'Data from Waybill Query'!$A:$M,12,FALSE))</f>
        <v>17845</v>
      </c>
      <c r="M490" s="104">
        <f>IF(ISNA(VLOOKUP($N490,'Data from Waybill Query'!$A:$M,13,FALSE)),0,VLOOKUP($N490,'Data from Waybill Query'!$A:$M,13,FALSE))</f>
        <v>1.4605150000000001E-2</v>
      </c>
      <c r="N490" s="104">
        <f t="shared" si="17"/>
        <v>1992020303</v>
      </c>
    </row>
    <row r="491" spans="1:14" x14ac:dyDescent="0.25">
      <c r="A491" s="104">
        <f t="shared" si="18"/>
        <v>199220</v>
      </c>
      <c r="B491" s="32">
        <f>'Data from Waybill Query'!B491</f>
        <v>1992</v>
      </c>
      <c r="C491" s="32" t="str">
        <f>IF('Data from Waybill Query'!C491="00","0",IF('Data from Waybill Query'!C491="01","1",IF('Data from Waybill Query'!C491="XX","2",'Data from Waybill Query'!C491)))</f>
        <v>2</v>
      </c>
      <c r="D491" s="33" t="str">
        <f>'Data from Waybill Query'!D491</f>
        <v>Grain</v>
      </c>
      <c r="E491" s="33" t="str">
        <f>'Data from Waybill Query'!E491</f>
        <v>L</v>
      </c>
      <c r="F491" s="33" t="str">
        <f>'Data from Waybill Query'!F491</f>
        <v>P</v>
      </c>
      <c r="G491" s="33" t="str">
        <f>'Data from Waybill Query'!G491</f>
        <v>S</v>
      </c>
      <c r="H491" s="104">
        <f>IF(ISNA(VLOOKUP($N491,'Data from Waybill Query'!$A:$M,8,FALSE)),0,VLOOKUP($N491,'Data from Waybill Query'!$A:$M,8,FALSE))</f>
        <v>38161</v>
      </c>
      <c r="I491" s="104">
        <f>IF(ISNA(VLOOKUP($N491,'Data from Waybill Query'!$A:$M,9,FALSE)),0,VLOOKUP($N491,'Data from Waybill Query'!$A:$M,9,FALSE))</f>
        <v>13924</v>
      </c>
      <c r="J491" s="104">
        <f>IF(ISNA(VLOOKUP($N491,'Data from Waybill Query'!$A:$M,10,FALSE)),0,VLOOKUP($N491,'Data from Waybill Query'!$A:$M,10,FALSE))</f>
        <v>22528</v>
      </c>
      <c r="K491" s="104">
        <f>IF(ISNA(VLOOKUP($N491,'Data from Waybill Query'!$A:$M,11,FALSE)),0,VLOOKUP($N491,'Data from Waybill Query'!$A:$M,11,FALSE))</f>
        <v>1275904</v>
      </c>
      <c r="L491" s="104">
        <f>IF(ISNA(VLOOKUP($N491,'Data from Waybill Query'!$A:$M,12,FALSE)),0,VLOOKUP($N491,'Data from Waybill Query'!$A:$M,12,FALSE))</f>
        <v>2046</v>
      </c>
      <c r="M491" s="104">
        <f>IF(ISNA(VLOOKUP($N491,'Data from Waybill Query'!$A:$M,13,FALSE)),0,VLOOKUP($N491,'Data from Waybill Query'!$A:$M,13,FALSE))</f>
        <v>1.8652789999999999E-2</v>
      </c>
      <c r="N491" s="104">
        <f t="shared" si="17"/>
        <v>1992020311</v>
      </c>
    </row>
    <row r="492" spans="1:14" x14ac:dyDescent="0.25">
      <c r="A492" s="104">
        <f t="shared" si="18"/>
        <v>199221</v>
      </c>
      <c r="B492" s="32">
        <f>'Data from Waybill Query'!B492</f>
        <v>1992</v>
      </c>
      <c r="C492" s="32" t="str">
        <f>IF('Data from Waybill Query'!C492="00","0",IF('Data from Waybill Query'!C492="01","1",IF('Data from Waybill Query'!C492="XX","2",'Data from Waybill Query'!C492)))</f>
        <v>2</v>
      </c>
      <c r="D492" s="33" t="str">
        <f>'Data from Waybill Query'!D492</f>
        <v>Grain</v>
      </c>
      <c r="E492" s="33" t="str">
        <f>'Data from Waybill Query'!E492</f>
        <v>L</v>
      </c>
      <c r="F492" s="33" t="str">
        <f>'Data from Waybill Query'!F492</f>
        <v>P</v>
      </c>
      <c r="G492" s="33" t="str">
        <f>'Data from Waybill Query'!G492</f>
        <v>M</v>
      </c>
      <c r="H492" s="104">
        <f>IF(ISNA(VLOOKUP($N492,'Data from Waybill Query'!$A:$M,8,FALSE)),0,VLOOKUP($N492,'Data from Waybill Query'!$A:$M,8,FALSE))</f>
        <v>78584</v>
      </c>
      <c r="I492" s="104">
        <f>IF(ISNA(VLOOKUP($N492,'Data from Waybill Query'!$A:$M,9,FALSE)),0,VLOOKUP($N492,'Data from Waybill Query'!$A:$M,9,FALSE))</f>
        <v>33957</v>
      </c>
      <c r="J492" s="104">
        <f>IF(ISNA(VLOOKUP($N492,'Data from Waybill Query'!$A:$M,10,FALSE)),0,VLOOKUP($N492,'Data from Waybill Query'!$A:$M,10,FALSE))</f>
        <v>49790</v>
      </c>
      <c r="K492" s="104">
        <f>IF(ISNA(VLOOKUP($N492,'Data from Waybill Query'!$A:$M,11,FALSE)),0,VLOOKUP($N492,'Data from Waybill Query'!$A:$M,11,FALSE))</f>
        <v>3260275</v>
      </c>
      <c r="L492" s="104">
        <f>IF(ISNA(VLOOKUP($N492,'Data from Waybill Query'!$A:$M,12,FALSE)),0,VLOOKUP($N492,'Data from Waybill Query'!$A:$M,12,FALSE))</f>
        <v>4777</v>
      </c>
      <c r="M492" s="104">
        <f>IF(ISNA(VLOOKUP($N492,'Data from Waybill Query'!$A:$M,13,FALSE)),0,VLOOKUP($N492,'Data from Waybill Query'!$A:$M,13,FALSE))</f>
        <v>1.6450510000000002E-2</v>
      </c>
      <c r="N492" s="104">
        <f t="shared" si="17"/>
        <v>1992020312</v>
      </c>
    </row>
    <row r="493" spans="1:14" x14ac:dyDescent="0.25">
      <c r="A493" s="104">
        <f t="shared" si="18"/>
        <v>199222</v>
      </c>
      <c r="B493" s="32">
        <f>'Data from Waybill Query'!B493</f>
        <v>1992</v>
      </c>
      <c r="C493" s="32" t="str">
        <f>IF('Data from Waybill Query'!C493="00","0",IF('Data from Waybill Query'!C493="01","1",IF('Data from Waybill Query'!C493="XX","2",'Data from Waybill Query'!C493)))</f>
        <v>2</v>
      </c>
      <c r="D493" s="33" t="str">
        <f>'Data from Waybill Query'!D493</f>
        <v>Grain</v>
      </c>
      <c r="E493" s="33" t="str">
        <f>'Data from Waybill Query'!E493</f>
        <v>L</v>
      </c>
      <c r="F493" s="33" t="str">
        <f>'Data from Waybill Query'!F493</f>
        <v>P</v>
      </c>
      <c r="G493" s="33" t="str">
        <f>'Data from Waybill Query'!G493</f>
        <v>U</v>
      </c>
      <c r="H493" s="104">
        <f>IF(ISNA(VLOOKUP($N493,'Data from Waybill Query'!$A:$M,8,FALSE)),0,VLOOKUP($N493,'Data from Waybill Query'!$A:$M,8,FALSE))</f>
        <v>212282</v>
      </c>
      <c r="I493" s="104">
        <f>IF(ISNA(VLOOKUP($N493,'Data from Waybill Query'!$A:$M,9,FALSE)),0,VLOOKUP($N493,'Data from Waybill Query'!$A:$M,9,FALSE))</f>
        <v>100356</v>
      </c>
      <c r="J493" s="104">
        <f>IF(ISNA(VLOOKUP($N493,'Data from Waybill Query'!$A:$M,10,FALSE)),0,VLOOKUP($N493,'Data from Waybill Query'!$A:$M,10,FALSE))</f>
        <v>155288</v>
      </c>
      <c r="K493" s="104">
        <f>IF(ISNA(VLOOKUP($N493,'Data from Waybill Query'!$A:$M,11,FALSE)),0,VLOOKUP($N493,'Data from Waybill Query'!$A:$M,11,FALSE))</f>
        <v>9654166</v>
      </c>
      <c r="L493" s="104">
        <f>IF(ISNA(VLOOKUP($N493,'Data from Waybill Query'!$A:$M,12,FALSE)),0,VLOOKUP($N493,'Data from Waybill Query'!$A:$M,12,FALSE))</f>
        <v>14898</v>
      </c>
      <c r="M493" s="104">
        <f>IF(ISNA(VLOOKUP($N493,'Data from Waybill Query'!$A:$M,13,FALSE)),0,VLOOKUP($N493,'Data from Waybill Query'!$A:$M,13,FALSE))</f>
        <v>1.4249370000000001E-2</v>
      </c>
      <c r="N493" s="104">
        <f t="shared" si="17"/>
        <v>1992020313</v>
      </c>
    </row>
    <row r="494" spans="1:14" x14ac:dyDescent="0.25">
      <c r="A494" s="104">
        <f t="shared" si="18"/>
        <v>199223</v>
      </c>
      <c r="B494" s="32">
        <f>'Data from Waybill Query'!B494</f>
        <v>1992</v>
      </c>
      <c r="C494" s="32" t="str">
        <f>IF('Data from Waybill Query'!C494="00","0",IF('Data from Waybill Query'!C494="01","1",IF('Data from Waybill Query'!C494="XX","2",'Data from Waybill Query'!C494)))</f>
        <v>10</v>
      </c>
      <c r="D494" s="33" t="str">
        <f>'Data from Waybill Query'!D494</f>
        <v>Metalic Ores</v>
      </c>
      <c r="E494" s="33" t="str">
        <f>'Data from Waybill Query'!E494</f>
        <v>S</v>
      </c>
      <c r="F494" s="33" t="str">
        <f>'Data from Waybill Query'!F494</f>
        <v>X</v>
      </c>
      <c r="G494" s="33" t="str">
        <f>'Data from Waybill Query'!G494</f>
        <v>X</v>
      </c>
      <c r="H494" s="104">
        <f>IF(ISNA(VLOOKUP($N494,'Data from Waybill Query'!$A:$M,8,FALSE)),0,VLOOKUP($N494,'Data from Waybill Query'!$A:$M,8,FALSE))</f>
        <v>138001</v>
      </c>
      <c r="I494" s="104">
        <f>IF(ISNA(VLOOKUP($N494,'Data from Waybill Query'!$A:$M,9,FALSE)),0,VLOOKUP($N494,'Data from Waybill Query'!$A:$M,9,FALSE))</f>
        <v>714684</v>
      </c>
      <c r="J494" s="104">
        <f>IF(ISNA(VLOOKUP($N494,'Data from Waybill Query'!$A:$M,10,FALSE)),0,VLOOKUP($N494,'Data from Waybill Query'!$A:$M,10,FALSE))</f>
        <v>30083</v>
      </c>
      <c r="K494" s="104">
        <f>IF(ISNA(VLOOKUP($N494,'Data from Waybill Query'!$A:$M,11,FALSE)),0,VLOOKUP($N494,'Data from Waybill Query'!$A:$M,11,FALSE))</f>
        <v>55793233</v>
      </c>
      <c r="L494" s="104">
        <f>IF(ISNA(VLOOKUP($N494,'Data from Waybill Query'!$A:$M,12,FALSE)),0,VLOOKUP($N494,'Data from Waybill Query'!$A:$M,12,FALSE))</f>
        <v>2454</v>
      </c>
      <c r="M494" s="104">
        <f>IF(ISNA(VLOOKUP($N494,'Data from Waybill Query'!$A:$M,13,FALSE)),0,VLOOKUP($N494,'Data from Waybill Query'!$A:$M,13,FALSE))</f>
        <v>5.6246459999999998E-2</v>
      </c>
      <c r="N494" s="104">
        <f t="shared" si="17"/>
        <v>1992100103</v>
      </c>
    </row>
    <row r="495" spans="1:14" x14ac:dyDescent="0.25">
      <c r="A495" s="104">
        <f t="shared" si="18"/>
        <v>199224</v>
      </c>
      <c r="B495" s="32">
        <f>'Data from Waybill Query'!B495</f>
        <v>1992</v>
      </c>
      <c r="C495" s="32" t="str">
        <f>IF('Data from Waybill Query'!C495="00","0",IF('Data from Waybill Query'!C495="01","1",IF('Data from Waybill Query'!C495="XX","2",'Data from Waybill Query'!C495)))</f>
        <v>10</v>
      </c>
      <c r="D495" s="33" t="str">
        <f>'Data from Waybill Query'!D495</f>
        <v>Metalic Ores</v>
      </c>
      <c r="E495" s="33" t="str">
        <f>'Data from Waybill Query'!E495</f>
        <v>M</v>
      </c>
      <c r="F495" s="33" t="str">
        <f>'Data from Waybill Query'!F495</f>
        <v>X</v>
      </c>
      <c r="G495" s="33" t="str">
        <f>'Data from Waybill Query'!G495</f>
        <v>X</v>
      </c>
      <c r="H495" s="104">
        <f>IF(ISNA(VLOOKUP($N495,'Data from Waybill Query'!$A:$M,8,FALSE)),0,VLOOKUP($N495,'Data from Waybill Query'!$A:$M,8,FALSE))</f>
        <v>123618</v>
      </c>
      <c r="I495" s="104">
        <f>IF(ISNA(VLOOKUP($N495,'Data from Waybill Query'!$A:$M,9,FALSE)),0,VLOOKUP($N495,'Data from Waybill Query'!$A:$M,9,FALSE))</f>
        <v>255588</v>
      </c>
      <c r="J495" s="104">
        <f>IF(ISNA(VLOOKUP($N495,'Data from Waybill Query'!$A:$M,10,FALSE)),0,VLOOKUP($N495,'Data from Waybill Query'!$A:$M,10,FALSE))</f>
        <v>33768</v>
      </c>
      <c r="K495" s="104">
        <f>IF(ISNA(VLOOKUP($N495,'Data from Waybill Query'!$A:$M,11,FALSE)),0,VLOOKUP($N495,'Data from Waybill Query'!$A:$M,11,FALSE))</f>
        <v>24481247</v>
      </c>
      <c r="L495" s="104">
        <f>IF(ISNA(VLOOKUP($N495,'Data from Waybill Query'!$A:$M,12,FALSE)),0,VLOOKUP($N495,'Data from Waybill Query'!$A:$M,12,FALSE))</f>
        <v>3239</v>
      </c>
      <c r="M495" s="104">
        <f>IF(ISNA(VLOOKUP($N495,'Data from Waybill Query'!$A:$M,13,FALSE)),0,VLOOKUP($N495,'Data from Waybill Query'!$A:$M,13,FALSE))</f>
        <v>3.8164249999999997E-2</v>
      </c>
      <c r="N495" s="104">
        <f t="shared" si="17"/>
        <v>1992100203</v>
      </c>
    </row>
    <row r="496" spans="1:14" x14ac:dyDescent="0.25">
      <c r="A496" s="104">
        <f t="shared" si="18"/>
        <v>199225</v>
      </c>
      <c r="B496" s="32">
        <f>'Data from Waybill Query'!B496</f>
        <v>1992</v>
      </c>
      <c r="C496" s="32" t="str">
        <f>IF('Data from Waybill Query'!C496="00","0",IF('Data from Waybill Query'!C496="01","1",IF('Data from Waybill Query'!C496="XX","2",'Data from Waybill Query'!C496)))</f>
        <v>10</v>
      </c>
      <c r="D496" s="33" t="str">
        <f>'Data from Waybill Query'!D496</f>
        <v>Metalic Ores</v>
      </c>
      <c r="E496" s="33" t="str">
        <f>'Data from Waybill Query'!E496</f>
        <v>L</v>
      </c>
      <c r="F496" s="33" t="str">
        <f>'Data from Waybill Query'!F496</f>
        <v>X</v>
      </c>
      <c r="G496" s="33" t="str">
        <f>'Data from Waybill Query'!G496</f>
        <v>X</v>
      </c>
      <c r="H496" s="104">
        <f>IF(ISNA(VLOOKUP($N496,'Data from Waybill Query'!$A:$M,8,FALSE)),0,VLOOKUP($N496,'Data from Waybill Query'!$A:$M,8,FALSE))</f>
        <v>275952</v>
      </c>
      <c r="I496" s="104">
        <f>IF(ISNA(VLOOKUP($N496,'Data from Waybill Query'!$A:$M,9,FALSE)),0,VLOOKUP($N496,'Data from Waybill Query'!$A:$M,9,FALSE))</f>
        <v>170494</v>
      </c>
      <c r="J496" s="104">
        <f>IF(ISNA(VLOOKUP($N496,'Data from Waybill Query'!$A:$M,10,FALSE)),0,VLOOKUP($N496,'Data from Waybill Query'!$A:$M,10,FALSE))</f>
        <v>143757</v>
      </c>
      <c r="K496" s="104">
        <f>IF(ISNA(VLOOKUP($N496,'Data from Waybill Query'!$A:$M,11,FALSE)),0,VLOOKUP($N496,'Data from Waybill Query'!$A:$M,11,FALSE))</f>
        <v>16509045</v>
      </c>
      <c r="L496" s="104">
        <f>IF(ISNA(VLOOKUP($N496,'Data from Waybill Query'!$A:$M,12,FALSE)),0,VLOOKUP($N496,'Data from Waybill Query'!$A:$M,12,FALSE))</f>
        <v>13993</v>
      </c>
      <c r="M496" s="104">
        <f>IF(ISNA(VLOOKUP($N496,'Data from Waybill Query'!$A:$M,13,FALSE)),0,VLOOKUP($N496,'Data from Waybill Query'!$A:$M,13,FALSE))</f>
        <v>1.9720339999999999E-2</v>
      </c>
      <c r="N496" s="104">
        <f t="shared" si="17"/>
        <v>1992100303</v>
      </c>
    </row>
    <row r="497" spans="1:14" x14ac:dyDescent="0.25">
      <c r="A497" s="104">
        <f t="shared" si="18"/>
        <v>199226</v>
      </c>
      <c r="B497" s="32">
        <f>'Data from Waybill Query'!B497</f>
        <v>1992</v>
      </c>
      <c r="C497" s="32" t="str">
        <f>IF('Data from Waybill Query'!C497="00","0",IF('Data from Waybill Query'!C497="01","1",IF('Data from Waybill Query'!C497="XX","2",'Data from Waybill Query'!C497)))</f>
        <v>11</v>
      </c>
      <c r="D497" s="33" t="str">
        <f>'Data from Waybill Query'!D497</f>
        <v>Coal</v>
      </c>
      <c r="E497" s="33" t="str">
        <f>'Data from Waybill Query'!E497</f>
        <v>S</v>
      </c>
      <c r="F497" s="33" t="str">
        <f>'Data from Waybill Query'!F497</f>
        <v>R</v>
      </c>
      <c r="G497" s="33" t="str">
        <f>'Data from Waybill Query'!G497</f>
        <v>X</v>
      </c>
      <c r="H497" s="104">
        <f>IF(ISNA(VLOOKUP($N497,'Data from Waybill Query'!$A:$M,8,FALSE)),0,VLOOKUP($N497,'Data from Waybill Query'!$A:$M,8,FALSE))</f>
        <v>1736300</v>
      </c>
      <c r="I497" s="104">
        <f>IF(ISNA(VLOOKUP($N497,'Data from Waybill Query'!$A:$M,9,FALSE)),0,VLOOKUP($N497,'Data from Waybill Query'!$A:$M,9,FALSE))</f>
        <v>2094865</v>
      </c>
      <c r="J497" s="104">
        <f>IF(ISNA(VLOOKUP($N497,'Data from Waybill Query'!$A:$M,10,FALSE)),0,VLOOKUP($N497,'Data from Waybill Query'!$A:$M,10,FALSE))</f>
        <v>538424</v>
      </c>
      <c r="K497" s="104">
        <f>IF(ISNA(VLOOKUP($N497,'Data from Waybill Query'!$A:$M,11,FALSE)),0,VLOOKUP($N497,'Data from Waybill Query'!$A:$M,11,FALSE))</f>
        <v>202286978</v>
      </c>
      <c r="L497" s="104">
        <f>IF(ISNA(VLOOKUP($N497,'Data from Waybill Query'!$A:$M,12,FALSE)),0,VLOOKUP($N497,'Data from Waybill Query'!$A:$M,12,FALSE))</f>
        <v>52154</v>
      </c>
      <c r="M497" s="104">
        <f>IF(ISNA(VLOOKUP($N497,'Data from Waybill Query'!$A:$M,13,FALSE)),0,VLOOKUP($N497,'Data from Waybill Query'!$A:$M,13,FALSE))</f>
        <v>3.3292099999999998E-2</v>
      </c>
      <c r="N497" s="104">
        <f t="shared" si="17"/>
        <v>1992110103</v>
      </c>
    </row>
    <row r="498" spans="1:14" x14ac:dyDescent="0.25">
      <c r="A498" s="104">
        <f t="shared" si="18"/>
        <v>199227</v>
      </c>
      <c r="B498" s="32">
        <f>'Data from Waybill Query'!B498</f>
        <v>1992</v>
      </c>
      <c r="C498" s="32" t="str">
        <f>IF('Data from Waybill Query'!C498="00","0",IF('Data from Waybill Query'!C498="01","1",IF('Data from Waybill Query'!C498="XX","2",'Data from Waybill Query'!C498)))</f>
        <v>11</v>
      </c>
      <c r="D498" s="33" t="str">
        <f>'Data from Waybill Query'!D498</f>
        <v>Coal</v>
      </c>
      <c r="E498" s="33" t="str">
        <f>'Data from Waybill Query'!E498</f>
        <v>S</v>
      </c>
      <c r="F498" s="33" t="str">
        <f>'Data from Waybill Query'!F498</f>
        <v>P</v>
      </c>
      <c r="G498" s="33" t="str">
        <f>'Data from Waybill Query'!G498</f>
        <v>X</v>
      </c>
      <c r="H498" s="104">
        <f>IF(ISNA(VLOOKUP($N498,'Data from Waybill Query'!$A:$M,8,FALSE)),0,VLOOKUP($N498,'Data from Waybill Query'!$A:$M,8,FALSE))</f>
        <v>718555</v>
      </c>
      <c r="I498" s="104">
        <f>IF(ISNA(VLOOKUP($N498,'Data from Waybill Query'!$A:$M,9,FALSE)),0,VLOOKUP($N498,'Data from Waybill Query'!$A:$M,9,FALSE))</f>
        <v>1422971</v>
      </c>
      <c r="J498" s="104">
        <f>IF(ISNA(VLOOKUP($N498,'Data from Waybill Query'!$A:$M,10,FALSE)),0,VLOOKUP($N498,'Data from Waybill Query'!$A:$M,10,FALSE))</f>
        <v>262216</v>
      </c>
      <c r="K498" s="104">
        <f>IF(ISNA(VLOOKUP($N498,'Data from Waybill Query'!$A:$M,11,FALSE)),0,VLOOKUP($N498,'Data from Waybill Query'!$A:$M,11,FALSE))</f>
        <v>142501095</v>
      </c>
      <c r="L498" s="104">
        <f>IF(ISNA(VLOOKUP($N498,'Data from Waybill Query'!$A:$M,12,FALSE)),0,VLOOKUP($N498,'Data from Waybill Query'!$A:$M,12,FALSE))</f>
        <v>26432</v>
      </c>
      <c r="M498" s="104">
        <f>IF(ISNA(VLOOKUP($N498,'Data from Waybill Query'!$A:$M,13,FALSE)),0,VLOOKUP($N498,'Data from Waybill Query'!$A:$M,13,FALSE))</f>
        <v>2.7184659999999999E-2</v>
      </c>
      <c r="N498" s="104">
        <f t="shared" si="17"/>
        <v>1992110113</v>
      </c>
    </row>
    <row r="499" spans="1:14" x14ac:dyDescent="0.25">
      <c r="A499" s="104">
        <f t="shared" si="18"/>
        <v>199228</v>
      </c>
      <c r="B499" s="32">
        <f>'Data from Waybill Query'!B499</f>
        <v>1992</v>
      </c>
      <c r="C499" s="32" t="str">
        <f>IF('Data from Waybill Query'!C499="00","0",IF('Data from Waybill Query'!C499="01","1",IF('Data from Waybill Query'!C499="XX","2",'Data from Waybill Query'!C499)))</f>
        <v>11</v>
      </c>
      <c r="D499" s="33" t="str">
        <f>'Data from Waybill Query'!D499</f>
        <v>Coal</v>
      </c>
      <c r="E499" s="33" t="str">
        <f>'Data from Waybill Query'!E499</f>
        <v>M</v>
      </c>
      <c r="F499" s="33" t="str">
        <f>'Data from Waybill Query'!F499</f>
        <v>R</v>
      </c>
      <c r="G499" s="33" t="str">
        <f>'Data from Waybill Query'!G499</f>
        <v>X</v>
      </c>
      <c r="H499" s="104">
        <f>IF(ISNA(VLOOKUP($N499,'Data from Waybill Query'!$A:$M,8,FALSE)),0,VLOOKUP($N499,'Data from Waybill Query'!$A:$M,8,FALSE))</f>
        <v>1024647</v>
      </c>
      <c r="I499" s="104">
        <f>IF(ISNA(VLOOKUP($N499,'Data from Waybill Query'!$A:$M,9,FALSE)),0,VLOOKUP($N499,'Data from Waybill Query'!$A:$M,9,FALSE))</f>
        <v>677861</v>
      </c>
      <c r="J499" s="104">
        <f>IF(ISNA(VLOOKUP($N499,'Data from Waybill Query'!$A:$M,10,FALSE)),0,VLOOKUP($N499,'Data from Waybill Query'!$A:$M,10,FALSE))</f>
        <v>454562</v>
      </c>
      <c r="K499" s="104">
        <f>IF(ISNA(VLOOKUP($N499,'Data from Waybill Query'!$A:$M,11,FALSE)),0,VLOOKUP($N499,'Data from Waybill Query'!$A:$M,11,FALSE))</f>
        <v>66694011</v>
      </c>
      <c r="L499" s="104">
        <f>IF(ISNA(VLOOKUP($N499,'Data from Waybill Query'!$A:$M,12,FALSE)),0,VLOOKUP($N499,'Data from Waybill Query'!$A:$M,12,FALSE))</f>
        <v>44820</v>
      </c>
      <c r="M499" s="104">
        <f>IF(ISNA(VLOOKUP($N499,'Data from Waybill Query'!$A:$M,13,FALSE)),0,VLOOKUP($N499,'Data from Waybill Query'!$A:$M,13,FALSE))</f>
        <v>2.28615E-2</v>
      </c>
      <c r="N499" s="104">
        <f t="shared" si="17"/>
        <v>1992110203</v>
      </c>
    </row>
    <row r="500" spans="1:14" x14ac:dyDescent="0.25">
      <c r="A500" s="104">
        <f t="shared" si="18"/>
        <v>199229</v>
      </c>
      <c r="B500" s="32">
        <f>'Data from Waybill Query'!B500</f>
        <v>1992</v>
      </c>
      <c r="C500" s="32" t="str">
        <f>IF('Data from Waybill Query'!C500="00","0",IF('Data from Waybill Query'!C500="01","1",IF('Data from Waybill Query'!C500="XX","2",'Data from Waybill Query'!C500)))</f>
        <v>11</v>
      </c>
      <c r="D500" s="33" t="str">
        <f>'Data from Waybill Query'!D500</f>
        <v>Coal</v>
      </c>
      <c r="E500" s="33" t="str">
        <f>'Data from Waybill Query'!E500</f>
        <v>M</v>
      </c>
      <c r="F500" s="33" t="str">
        <f>'Data from Waybill Query'!F500</f>
        <v>P</v>
      </c>
      <c r="G500" s="33" t="str">
        <f>'Data from Waybill Query'!G500</f>
        <v>X</v>
      </c>
      <c r="H500" s="104">
        <f>IF(ISNA(VLOOKUP($N500,'Data from Waybill Query'!$A:$M,8,FALSE)),0,VLOOKUP($N500,'Data from Waybill Query'!$A:$M,8,FALSE))</f>
        <v>939844</v>
      </c>
      <c r="I500" s="104">
        <f>IF(ISNA(VLOOKUP($N500,'Data from Waybill Query'!$A:$M,9,FALSE)),0,VLOOKUP($N500,'Data from Waybill Query'!$A:$M,9,FALSE))</f>
        <v>745856</v>
      </c>
      <c r="J500" s="104">
        <f>IF(ISNA(VLOOKUP($N500,'Data from Waybill Query'!$A:$M,10,FALSE)),0,VLOOKUP($N500,'Data from Waybill Query'!$A:$M,10,FALSE))</f>
        <v>564862</v>
      </c>
      <c r="K500" s="104">
        <f>IF(ISNA(VLOOKUP($N500,'Data from Waybill Query'!$A:$M,11,FALSE)),0,VLOOKUP($N500,'Data from Waybill Query'!$A:$M,11,FALSE))</f>
        <v>76326647</v>
      </c>
      <c r="L500" s="104">
        <f>IF(ISNA(VLOOKUP($N500,'Data from Waybill Query'!$A:$M,12,FALSE)),0,VLOOKUP($N500,'Data from Waybill Query'!$A:$M,12,FALSE))</f>
        <v>57890</v>
      </c>
      <c r="M500" s="104">
        <f>IF(ISNA(VLOOKUP($N500,'Data from Waybill Query'!$A:$M,13,FALSE)),0,VLOOKUP($N500,'Data from Waybill Query'!$A:$M,13,FALSE))</f>
        <v>1.6234999999999999E-2</v>
      </c>
      <c r="N500" s="104">
        <f t="shared" si="17"/>
        <v>1992110213</v>
      </c>
    </row>
    <row r="501" spans="1:14" x14ac:dyDescent="0.25">
      <c r="A501" s="104">
        <f t="shared" si="18"/>
        <v>199230</v>
      </c>
      <c r="B501" s="32">
        <f>'Data from Waybill Query'!B501</f>
        <v>1992</v>
      </c>
      <c r="C501" s="32" t="str">
        <f>IF('Data from Waybill Query'!C501="00","0",IF('Data from Waybill Query'!C501="01","1",IF('Data from Waybill Query'!C501="XX","2",'Data from Waybill Query'!C501)))</f>
        <v>11</v>
      </c>
      <c r="D501" s="33" t="str">
        <f>'Data from Waybill Query'!D501</f>
        <v>Coal</v>
      </c>
      <c r="E501" s="33" t="str">
        <f>'Data from Waybill Query'!E501</f>
        <v>L</v>
      </c>
      <c r="F501" s="33" t="str">
        <f>'Data from Waybill Query'!F501</f>
        <v>R</v>
      </c>
      <c r="G501" s="33" t="str">
        <f>'Data from Waybill Query'!G501</f>
        <v>X</v>
      </c>
      <c r="H501" s="104">
        <f>IF(ISNA(VLOOKUP($N501,'Data from Waybill Query'!$A:$M,8,FALSE)),0,VLOOKUP($N501,'Data from Waybill Query'!$A:$M,8,FALSE))</f>
        <v>453935</v>
      </c>
      <c r="I501" s="104">
        <f>IF(ISNA(VLOOKUP($N501,'Data from Waybill Query'!$A:$M,9,FALSE)),0,VLOOKUP($N501,'Data from Waybill Query'!$A:$M,9,FALSE))</f>
        <v>242324</v>
      </c>
      <c r="J501" s="104">
        <f>IF(ISNA(VLOOKUP($N501,'Data from Waybill Query'!$A:$M,10,FALSE)),0,VLOOKUP($N501,'Data from Waybill Query'!$A:$M,10,FALSE))</f>
        <v>290436</v>
      </c>
      <c r="K501" s="104">
        <f>IF(ISNA(VLOOKUP($N501,'Data from Waybill Query'!$A:$M,11,FALSE)),0,VLOOKUP($N501,'Data from Waybill Query'!$A:$M,11,FALSE))</f>
        <v>24555817</v>
      </c>
      <c r="L501" s="104">
        <f>IF(ISNA(VLOOKUP($N501,'Data from Waybill Query'!$A:$M,12,FALSE)),0,VLOOKUP($N501,'Data from Waybill Query'!$A:$M,12,FALSE))</f>
        <v>29407</v>
      </c>
      <c r="M501" s="104">
        <f>IF(ISNA(VLOOKUP($N501,'Data from Waybill Query'!$A:$M,13,FALSE)),0,VLOOKUP($N501,'Data from Waybill Query'!$A:$M,13,FALSE))</f>
        <v>1.543633E-2</v>
      </c>
      <c r="N501" s="104">
        <f t="shared" si="17"/>
        <v>1992110303</v>
      </c>
    </row>
    <row r="502" spans="1:14" x14ac:dyDescent="0.25">
      <c r="A502" s="104">
        <f t="shared" si="18"/>
        <v>199231</v>
      </c>
      <c r="B502" s="32">
        <f>'Data from Waybill Query'!B502</f>
        <v>1992</v>
      </c>
      <c r="C502" s="32" t="str">
        <f>IF('Data from Waybill Query'!C502="00","0",IF('Data from Waybill Query'!C502="01","1",IF('Data from Waybill Query'!C502="XX","2",'Data from Waybill Query'!C502)))</f>
        <v>11</v>
      </c>
      <c r="D502" s="33" t="str">
        <f>'Data from Waybill Query'!D502</f>
        <v>Coal</v>
      </c>
      <c r="E502" s="33" t="str">
        <f>'Data from Waybill Query'!E502</f>
        <v>L</v>
      </c>
      <c r="F502" s="33" t="str">
        <f>'Data from Waybill Query'!F502</f>
        <v>P</v>
      </c>
      <c r="G502" s="33" t="str">
        <f>'Data from Waybill Query'!G502</f>
        <v>X</v>
      </c>
      <c r="H502" s="104">
        <f>IF(ISNA(VLOOKUP($N502,'Data from Waybill Query'!$A:$M,8,FALSE)),0,VLOOKUP($N502,'Data from Waybill Query'!$A:$M,8,FALSE))</f>
        <v>1127606</v>
      </c>
      <c r="I502" s="104">
        <f>IF(ISNA(VLOOKUP($N502,'Data from Waybill Query'!$A:$M,9,FALSE)),0,VLOOKUP($N502,'Data from Waybill Query'!$A:$M,9,FALSE))</f>
        <v>756987</v>
      </c>
      <c r="J502" s="104">
        <f>IF(ISNA(VLOOKUP($N502,'Data from Waybill Query'!$A:$M,10,FALSE)),0,VLOOKUP($N502,'Data from Waybill Query'!$A:$M,10,FALSE))</f>
        <v>898372</v>
      </c>
      <c r="K502" s="104">
        <f>IF(ISNA(VLOOKUP($N502,'Data from Waybill Query'!$A:$M,11,FALSE)),0,VLOOKUP($N502,'Data from Waybill Query'!$A:$M,11,FALSE))</f>
        <v>79322142</v>
      </c>
      <c r="L502" s="104">
        <f>IF(ISNA(VLOOKUP($N502,'Data from Waybill Query'!$A:$M,12,FALSE)),0,VLOOKUP($N502,'Data from Waybill Query'!$A:$M,12,FALSE))</f>
        <v>94069</v>
      </c>
      <c r="M502" s="104">
        <f>IF(ISNA(VLOOKUP($N502,'Data from Waybill Query'!$A:$M,13,FALSE)),0,VLOOKUP($N502,'Data from Waybill Query'!$A:$M,13,FALSE))</f>
        <v>1.1987050000000001E-2</v>
      </c>
      <c r="N502" s="104">
        <f t="shared" si="17"/>
        <v>1992110313</v>
      </c>
    </row>
    <row r="503" spans="1:14" x14ac:dyDescent="0.25">
      <c r="A503" s="104">
        <f t="shared" si="18"/>
        <v>199232</v>
      </c>
      <c r="B503" s="32">
        <f>'Data from Waybill Query'!B503</f>
        <v>1992</v>
      </c>
      <c r="C503" s="32" t="str">
        <f>IF('Data from Waybill Query'!C503="00","0",IF('Data from Waybill Query'!C503="01","1",IF('Data from Waybill Query'!C503="XX","2",'Data from Waybill Query'!C503)))</f>
        <v>11</v>
      </c>
      <c r="D503" s="33" t="str">
        <f>'Data from Waybill Query'!D503</f>
        <v>Coal</v>
      </c>
      <c r="E503" s="33" t="str">
        <f>'Data from Waybill Query'!E503</f>
        <v>VL</v>
      </c>
      <c r="F503" s="33" t="str">
        <f>'Data from Waybill Query'!F503</f>
        <v>R</v>
      </c>
      <c r="G503" s="33" t="str">
        <f>'Data from Waybill Query'!G503</f>
        <v>X</v>
      </c>
      <c r="H503" s="104">
        <f>IF(ISNA(VLOOKUP($N503,'Data from Waybill Query'!$A:$M,8,FALSE)),0,VLOOKUP($N503,'Data from Waybill Query'!$A:$M,8,FALSE))</f>
        <v>65904</v>
      </c>
      <c r="I503" s="104">
        <f>IF(ISNA(VLOOKUP($N503,'Data from Waybill Query'!$A:$M,9,FALSE)),0,VLOOKUP($N503,'Data from Waybill Query'!$A:$M,9,FALSE))</f>
        <v>26400</v>
      </c>
      <c r="J503" s="104">
        <f>IF(ISNA(VLOOKUP($N503,'Data from Waybill Query'!$A:$M,10,FALSE)),0,VLOOKUP($N503,'Data from Waybill Query'!$A:$M,10,FALSE))</f>
        <v>46916</v>
      </c>
      <c r="K503" s="104">
        <f>IF(ISNA(VLOOKUP($N503,'Data from Waybill Query'!$A:$M,11,FALSE)),0,VLOOKUP($N503,'Data from Waybill Query'!$A:$M,11,FALSE))</f>
        <v>2613484</v>
      </c>
      <c r="L503" s="104">
        <f>IF(ISNA(VLOOKUP($N503,'Data from Waybill Query'!$A:$M,12,FALSE)),0,VLOOKUP($N503,'Data from Waybill Query'!$A:$M,12,FALSE))</f>
        <v>4610</v>
      </c>
      <c r="M503" s="104">
        <f>IF(ISNA(VLOOKUP($N503,'Data from Waybill Query'!$A:$M,13,FALSE)),0,VLOOKUP($N503,'Data from Waybill Query'!$A:$M,13,FALSE))</f>
        <v>1.42963E-2</v>
      </c>
      <c r="N503" s="104">
        <f t="shared" si="17"/>
        <v>1992110403</v>
      </c>
    </row>
    <row r="504" spans="1:14" x14ac:dyDescent="0.25">
      <c r="A504" s="104">
        <f t="shared" si="18"/>
        <v>199233</v>
      </c>
      <c r="B504" s="32">
        <f>'Data from Waybill Query'!B504</f>
        <v>1992</v>
      </c>
      <c r="C504" s="32" t="str">
        <f>IF('Data from Waybill Query'!C504="00","0",IF('Data from Waybill Query'!C504="01","1",IF('Data from Waybill Query'!C504="XX","2",'Data from Waybill Query'!C504)))</f>
        <v>11</v>
      </c>
      <c r="D504" s="33" t="str">
        <f>'Data from Waybill Query'!D504</f>
        <v>Coal</v>
      </c>
      <c r="E504" s="33" t="str">
        <f>'Data from Waybill Query'!E504</f>
        <v>VL</v>
      </c>
      <c r="F504" s="33" t="str">
        <f>'Data from Waybill Query'!F504</f>
        <v>P</v>
      </c>
      <c r="G504" s="33" t="str">
        <f>'Data from Waybill Query'!G504</f>
        <v>X</v>
      </c>
      <c r="H504" s="104">
        <f>IF(ISNA(VLOOKUP($N504,'Data from Waybill Query'!$A:$M,8,FALSE)),0,VLOOKUP($N504,'Data from Waybill Query'!$A:$M,8,FALSE))</f>
        <v>417564</v>
      </c>
      <c r="I504" s="104">
        <f>IF(ISNA(VLOOKUP($N504,'Data from Waybill Query'!$A:$M,9,FALSE)),0,VLOOKUP($N504,'Data from Waybill Query'!$A:$M,9,FALSE))</f>
        <v>217221</v>
      </c>
      <c r="J504" s="104">
        <f>IF(ISNA(VLOOKUP($N504,'Data from Waybill Query'!$A:$M,10,FALSE)),0,VLOOKUP($N504,'Data from Waybill Query'!$A:$M,10,FALSE))</f>
        <v>336534</v>
      </c>
      <c r="K504" s="104">
        <f>IF(ISNA(VLOOKUP($N504,'Data from Waybill Query'!$A:$M,11,FALSE)),0,VLOOKUP($N504,'Data from Waybill Query'!$A:$M,11,FALSE))</f>
        <v>22622754</v>
      </c>
      <c r="L504" s="104">
        <f>IF(ISNA(VLOOKUP($N504,'Data from Waybill Query'!$A:$M,12,FALSE)),0,VLOOKUP($N504,'Data from Waybill Query'!$A:$M,12,FALSE))</f>
        <v>35049</v>
      </c>
      <c r="M504" s="104">
        <f>IF(ISNA(VLOOKUP($N504,'Data from Waybill Query'!$A:$M,13,FALSE)),0,VLOOKUP($N504,'Data from Waybill Query'!$A:$M,13,FALSE))</f>
        <v>1.1913689999999999E-2</v>
      </c>
      <c r="N504" s="104">
        <f t="shared" si="17"/>
        <v>1992110413</v>
      </c>
    </row>
    <row r="505" spans="1:14" x14ac:dyDescent="0.25">
      <c r="A505" s="104">
        <f t="shared" si="18"/>
        <v>199234</v>
      </c>
      <c r="B505" s="32">
        <f>'Data from Waybill Query'!B505</f>
        <v>1992</v>
      </c>
      <c r="C505" s="32" t="str">
        <f>IF('Data from Waybill Query'!C505="00","0",IF('Data from Waybill Query'!C505="01","1",IF('Data from Waybill Query'!C505="XX","2",'Data from Waybill Query'!C505)))</f>
        <v>14</v>
      </c>
      <c r="D505" s="33" t="str">
        <f>'Data from Waybill Query'!D505</f>
        <v>Non-Metallic Minerals</v>
      </c>
      <c r="E505" s="33" t="str">
        <f>'Data from Waybill Query'!E505</f>
        <v>S</v>
      </c>
      <c r="F505" s="33" t="str">
        <f>'Data from Waybill Query'!F505</f>
        <v>X</v>
      </c>
      <c r="G505" s="33" t="str">
        <f>'Data from Waybill Query'!G505</f>
        <v>X</v>
      </c>
      <c r="H505" s="104">
        <f>IF(ISNA(VLOOKUP($N505,'Data from Waybill Query'!$A:$M,8,FALSE)),0,VLOOKUP($N505,'Data from Waybill Query'!$A:$M,8,FALSE))</f>
        <v>172668</v>
      </c>
      <c r="I505" s="104">
        <f>IF(ISNA(VLOOKUP($N505,'Data from Waybill Query'!$A:$M,9,FALSE)),0,VLOOKUP($N505,'Data from Waybill Query'!$A:$M,9,FALSE))</f>
        <v>582021</v>
      </c>
      <c r="J505" s="104">
        <f>IF(ISNA(VLOOKUP($N505,'Data from Waybill Query'!$A:$M,10,FALSE)),0,VLOOKUP($N505,'Data from Waybill Query'!$A:$M,10,FALSE))</f>
        <v>28198</v>
      </c>
      <c r="K505" s="104">
        <f>IF(ISNA(VLOOKUP($N505,'Data from Waybill Query'!$A:$M,11,FALSE)),0,VLOOKUP($N505,'Data from Waybill Query'!$A:$M,11,FALSE))</f>
        <v>54882318</v>
      </c>
      <c r="L505" s="104">
        <f>IF(ISNA(VLOOKUP($N505,'Data from Waybill Query'!$A:$M,12,FALSE)),0,VLOOKUP($N505,'Data from Waybill Query'!$A:$M,12,FALSE))</f>
        <v>2651</v>
      </c>
      <c r="M505" s="104">
        <f>IF(ISNA(VLOOKUP($N505,'Data from Waybill Query'!$A:$M,13,FALSE)),0,VLOOKUP($N505,'Data from Waybill Query'!$A:$M,13,FALSE))</f>
        <v>6.5144540000000001E-2</v>
      </c>
      <c r="N505" s="104">
        <f t="shared" si="17"/>
        <v>1992140103</v>
      </c>
    </row>
    <row r="506" spans="1:14" x14ac:dyDescent="0.25">
      <c r="A506" s="104">
        <f t="shared" si="18"/>
        <v>199235</v>
      </c>
      <c r="B506" s="32">
        <f>'Data from Waybill Query'!B506</f>
        <v>1992</v>
      </c>
      <c r="C506" s="32" t="str">
        <f>IF('Data from Waybill Query'!C506="00","0",IF('Data from Waybill Query'!C506="01","1",IF('Data from Waybill Query'!C506="XX","2",'Data from Waybill Query'!C506)))</f>
        <v>14</v>
      </c>
      <c r="D506" s="33" t="str">
        <f>'Data from Waybill Query'!D506</f>
        <v>Non-Metallic Minerals</v>
      </c>
      <c r="E506" s="33" t="str">
        <f>'Data from Waybill Query'!E506</f>
        <v>M</v>
      </c>
      <c r="F506" s="33" t="str">
        <f>'Data from Waybill Query'!F506</f>
        <v>X</v>
      </c>
      <c r="G506" s="33" t="str">
        <f>'Data from Waybill Query'!G506</f>
        <v>X</v>
      </c>
      <c r="H506" s="104">
        <f>IF(ISNA(VLOOKUP($N506,'Data from Waybill Query'!$A:$M,8,FALSE)),0,VLOOKUP($N506,'Data from Waybill Query'!$A:$M,8,FALSE))</f>
        <v>185202</v>
      </c>
      <c r="I506" s="104">
        <f>IF(ISNA(VLOOKUP($N506,'Data from Waybill Query'!$A:$M,9,FALSE)),0,VLOOKUP($N506,'Data from Waybill Query'!$A:$M,9,FALSE))</f>
        <v>331577</v>
      </c>
      <c r="J506" s="104">
        <f>IF(ISNA(VLOOKUP($N506,'Data from Waybill Query'!$A:$M,10,FALSE)),0,VLOOKUP($N506,'Data from Waybill Query'!$A:$M,10,FALSE))</f>
        <v>57619</v>
      </c>
      <c r="K506" s="104">
        <f>IF(ISNA(VLOOKUP($N506,'Data from Waybill Query'!$A:$M,11,FALSE)),0,VLOOKUP($N506,'Data from Waybill Query'!$A:$M,11,FALSE))</f>
        <v>31884416</v>
      </c>
      <c r="L506" s="104">
        <f>IF(ISNA(VLOOKUP($N506,'Data from Waybill Query'!$A:$M,12,FALSE)),0,VLOOKUP($N506,'Data from Waybill Query'!$A:$M,12,FALSE))</f>
        <v>5542</v>
      </c>
      <c r="M506" s="104">
        <f>IF(ISNA(VLOOKUP($N506,'Data from Waybill Query'!$A:$M,13,FALSE)),0,VLOOKUP($N506,'Data from Waybill Query'!$A:$M,13,FALSE))</f>
        <v>3.3415309999999997E-2</v>
      </c>
      <c r="N506" s="104">
        <f t="shared" si="17"/>
        <v>1992140203</v>
      </c>
    </row>
    <row r="507" spans="1:14" x14ac:dyDescent="0.25">
      <c r="A507" s="104">
        <f t="shared" si="18"/>
        <v>199236</v>
      </c>
      <c r="B507" s="32">
        <f>'Data from Waybill Query'!B507</f>
        <v>1992</v>
      </c>
      <c r="C507" s="32" t="str">
        <f>IF('Data from Waybill Query'!C507="00","0",IF('Data from Waybill Query'!C507="01","1",IF('Data from Waybill Query'!C507="XX","2",'Data from Waybill Query'!C507)))</f>
        <v>14</v>
      </c>
      <c r="D507" s="33" t="str">
        <f>'Data from Waybill Query'!D507</f>
        <v>Non-Metallic Minerals</v>
      </c>
      <c r="E507" s="33" t="str">
        <f>'Data from Waybill Query'!E507</f>
        <v>L</v>
      </c>
      <c r="F507" s="33" t="str">
        <f>'Data from Waybill Query'!F507</f>
        <v>X</v>
      </c>
      <c r="G507" s="33" t="str">
        <f>'Data from Waybill Query'!G507</f>
        <v>X</v>
      </c>
      <c r="H507" s="104">
        <f>IF(ISNA(VLOOKUP($N507,'Data from Waybill Query'!$A:$M,8,FALSE)),0,VLOOKUP($N507,'Data from Waybill Query'!$A:$M,8,FALSE))</f>
        <v>544859</v>
      </c>
      <c r="I507" s="104">
        <f>IF(ISNA(VLOOKUP($N507,'Data from Waybill Query'!$A:$M,9,FALSE)),0,VLOOKUP($N507,'Data from Waybill Query'!$A:$M,9,FALSE))</f>
        <v>328953</v>
      </c>
      <c r="J507" s="104">
        <f>IF(ISNA(VLOOKUP($N507,'Data from Waybill Query'!$A:$M,10,FALSE)),0,VLOOKUP($N507,'Data from Waybill Query'!$A:$M,10,FALSE))</f>
        <v>258293</v>
      </c>
      <c r="K507" s="104">
        <f>IF(ISNA(VLOOKUP($N507,'Data from Waybill Query'!$A:$M,11,FALSE)),0,VLOOKUP($N507,'Data from Waybill Query'!$A:$M,11,FALSE))</f>
        <v>31119531</v>
      </c>
      <c r="L507" s="104">
        <f>IF(ISNA(VLOOKUP($N507,'Data from Waybill Query'!$A:$M,12,FALSE)),0,VLOOKUP($N507,'Data from Waybill Query'!$A:$M,12,FALSE))</f>
        <v>24308</v>
      </c>
      <c r="M507" s="104">
        <f>IF(ISNA(VLOOKUP($N507,'Data from Waybill Query'!$A:$M,13,FALSE)),0,VLOOKUP($N507,'Data from Waybill Query'!$A:$M,13,FALSE))</f>
        <v>2.241512E-2</v>
      </c>
      <c r="N507" s="104">
        <f t="shared" si="17"/>
        <v>1992140303</v>
      </c>
    </row>
    <row r="508" spans="1:14" x14ac:dyDescent="0.25">
      <c r="A508" s="104">
        <f t="shared" si="18"/>
        <v>199237</v>
      </c>
      <c r="B508" s="32">
        <f>'Data from Waybill Query'!B508</f>
        <v>1992</v>
      </c>
      <c r="C508" s="32" t="str">
        <f>IF('Data from Waybill Query'!C508="00","0",IF('Data from Waybill Query'!C508="01","1",IF('Data from Waybill Query'!C508="XX","2",'Data from Waybill Query'!C508)))</f>
        <v>20</v>
      </c>
      <c r="D508" s="33" t="str">
        <f>'Data from Waybill Query'!D508</f>
        <v>Food and Kindred</v>
      </c>
      <c r="E508" s="33" t="str">
        <f>'Data from Waybill Query'!E508</f>
        <v>S</v>
      </c>
      <c r="F508" s="33" t="str">
        <f>'Data from Waybill Query'!F508</f>
        <v>X</v>
      </c>
      <c r="G508" s="33" t="str">
        <f>'Data from Waybill Query'!G508</f>
        <v>X</v>
      </c>
      <c r="H508" s="104">
        <f>IF(ISNA(VLOOKUP($N508,'Data from Waybill Query'!$A:$M,8,FALSE)),0,VLOOKUP($N508,'Data from Waybill Query'!$A:$M,8,FALSE))</f>
        <v>369594</v>
      </c>
      <c r="I508" s="104">
        <f>IF(ISNA(VLOOKUP($N508,'Data from Waybill Query'!$A:$M,9,FALSE)),0,VLOOKUP($N508,'Data from Waybill Query'!$A:$M,9,FALSE))</f>
        <v>463724</v>
      </c>
      <c r="J508" s="104">
        <f>IF(ISNA(VLOOKUP($N508,'Data from Waybill Query'!$A:$M,10,FALSE)),0,VLOOKUP($N508,'Data from Waybill Query'!$A:$M,10,FALSE))</f>
        <v>117321</v>
      </c>
      <c r="K508" s="104">
        <f>IF(ISNA(VLOOKUP($N508,'Data from Waybill Query'!$A:$M,11,FALSE)),0,VLOOKUP($N508,'Data from Waybill Query'!$A:$M,11,FALSE))</f>
        <v>35947331</v>
      </c>
      <c r="L508" s="104">
        <f>IF(ISNA(VLOOKUP($N508,'Data from Waybill Query'!$A:$M,12,FALSE)),0,VLOOKUP($N508,'Data from Waybill Query'!$A:$M,12,FALSE))</f>
        <v>9014</v>
      </c>
      <c r="M508" s="104">
        <f>IF(ISNA(VLOOKUP($N508,'Data from Waybill Query'!$A:$M,13,FALSE)),0,VLOOKUP($N508,'Data from Waybill Query'!$A:$M,13,FALSE))</f>
        <v>4.100202E-2</v>
      </c>
      <c r="N508" s="104">
        <f t="shared" si="17"/>
        <v>1992200103</v>
      </c>
    </row>
    <row r="509" spans="1:14" x14ac:dyDescent="0.25">
      <c r="A509" s="104">
        <f t="shared" si="18"/>
        <v>199238</v>
      </c>
      <c r="B509" s="32">
        <f>'Data from Waybill Query'!B509</f>
        <v>1992</v>
      </c>
      <c r="C509" s="32" t="str">
        <f>IF('Data from Waybill Query'!C509="00","0",IF('Data from Waybill Query'!C509="01","1",IF('Data from Waybill Query'!C509="XX","2",'Data from Waybill Query'!C509)))</f>
        <v>20</v>
      </c>
      <c r="D509" s="33" t="str">
        <f>'Data from Waybill Query'!D509</f>
        <v>Food and Kindred</v>
      </c>
      <c r="E509" s="33" t="str">
        <f>'Data from Waybill Query'!E509</f>
        <v>M</v>
      </c>
      <c r="F509" s="33" t="str">
        <f>'Data from Waybill Query'!F509</f>
        <v>X</v>
      </c>
      <c r="G509" s="33" t="str">
        <f>'Data from Waybill Query'!G509</f>
        <v>X</v>
      </c>
      <c r="H509" s="104">
        <f>IF(ISNA(VLOOKUP($N509,'Data from Waybill Query'!$A:$M,8,FALSE)),0,VLOOKUP($N509,'Data from Waybill Query'!$A:$M,8,FALSE))</f>
        <v>522892</v>
      </c>
      <c r="I509" s="104">
        <f>IF(ISNA(VLOOKUP($N509,'Data from Waybill Query'!$A:$M,9,FALSE)),0,VLOOKUP($N509,'Data from Waybill Query'!$A:$M,9,FALSE))</f>
        <v>298616</v>
      </c>
      <c r="J509" s="104">
        <f>IF(ISNA(VLOOKUP($N509,'Data from Waybill Query'!$A:$M,10,FALSE)),0,VLOOKUP($N509,'Data from Waybill Query'!$A:$M,10,FALSE))</f>
        <v>218025</v>
      </c>
      <c r="K509" s="104">
        <f>IF(ISNA(VLOOKUP($N509,'Data from Waybill Query'!$A:$M,11,FALSE)),0,VLOOKUP($N509,'Data from Waybill Query'!$A:$M,11,FALSE))</f>
        <v>23401544</v>
      </c>
      <c r="L509" s="104">
        <f>IF(ISNA(VLOOKUP($N509,'Data from Waybill Query'!$A:$M,12,FALSE)),0,VLOOKUP($N509,'Data from Waybill Query'!$A:$M,12,FALSE))</f>
        <v>17096</v>
      </c>
      <c r="M509" s="104">
        <f>IF(ISNA(VLOOKUP($N509,'Data from Waybill Query'!$A:$M,13,FALSE)),0,VLOOKUP($N509,'Data from Waybill Query'!$A:$M,13,FALSE))</f>
        <v>3.0585879999999999E-2</v>
      </c>
      <c r="N509" s="104">
        <f t="shared" si="17"/>
        <v>1992200203</v>
      </c>
    </row>
    <row r="510" spans="1:14" x14ac:dyDescent="0.25">
      <c r="A510" s="104">
        <f t="shared" si="18"/>
        <v>199239</v>
      </c>
      <c r="B510" s="32">
        <f>'Data from Waybill Query'!B510</f>
        <v>1992</v>
      </c>
      <c r="C510" s="32" t="str">
        <f>IF('Data from Waybill Query'!C510="00","0",IF('Data from Waybill Query'!C510="01","1",IF('Data from Waybill Query'!C510="XX","2",'Data from Waybill Query'!C510)))</f>
        <v>20</v>
      </c>
      <c r="D510" s="33" t="str">
        <f>'Data from Waybill Query'!D510</f>
        <v>Food and Kindred</v>
      </c>
      <c r="E510" s="33" t="str">
        <f>'Data from Waybill Query'!E510</f>
        <v>L</v>
      </c>
      <c r="F510" s="33" t="str">
        <f>'Data from Waybill Query'!F510</f>
        <v>X</v>
      </c>
      <c r="G510" s="33" t="str">
        <f>'Data from Waybill Query'!G510</f>
        <v>X</v>
      </c>
      <c r="H510" s="104">
        <f>IF(ISNA(VLOOKUP($N510,'Data from Waybill Query'!$A:$M,8,FALSE)),0,VLOOKUP($N510,'Data from Waybill Query'!$A:$M,8,FALSE))</f>
        <v>1125901</v>
      </c>
      <c r="I510" s="104">
        <f>IF(ISNA(VLOOKUP($N510,'Data from Waybill Query'!$A:$M,9,FALSE)),0,VLOOKUP($N510,'Data from Waybill Query'!$A:$M,9,FALSE))</f>
        <v>359808</v>
      </c>
      <c r="J510" s="104">
        <f>IF(ISNA(VLOOKUP($N510,'Data from Waybill Query'!$A:$M,10,FALSE)),0,VLOOKUP($N510,'Data from Waybill Query'!$A:$M,10,FALSE))</f>
        <v>648970</v>
      </c>
      <c r="K510" s="104">
        <f>IF(ISNA(VLOOKUP($N510,'Data from Waybill Query'!$A:$M,11,FALSE)),0,VLOOKUP($N510,'Data from Waybill Query'!$A:$M,11,FALSE))</f>
        <v>26719587</v>
      </c>
      <c r="L510" s="104">
        <f>IF(ISNA(VLOOKUP($N510,'Data from Waybill Query'!$A:$M,12,FALSE)),0,VLOOKUP($N510,'Data from Waybill Query'!$A:$M,12,FALSE))</f>
        <v>47115</v>
      </c>
      <c r="M510" s="104">
        <f>IF(ISNA(VLOOKUP($N510,'Data from Waybill Query'!$A:$M,13,FALSE)),0,VLOOKUP($N510,'Data from Waybill Query'!$A:$M,13,FALSE))</f>
        <v>2.3896690000000002E-2</v>
      </c>
      <c r="N510" s="104">
        <f t="shared" si="17"/>
        <v>1992200303</v>
      </c>
    </row>
    <row r="511" spans="1:14" x14ac:dyDescent="0.25">
      <c r="A511" s="104">
        <f t="shared" si="18"/>
        <v>199240</v>
      </c>
      <c r="B511" s="32">
        <f>'Data from Waybill Query'!B511</f>
        <v>1992</v>
      </c>
      <c r="C511" s="32" t="str">
        <f>IF('Data from Waybill Query'!C511="00","0",IF('Data from Waybill Query'!C511="01","1",IF('Data from Waybill Query'!C511="XX","2",'Data from Waybill Query'!C511)))</f>
        <v>24</v>
      </c>
      <c r="D511" s="33" t="str">
        <f>'Data from Waybill Query'!D511</f>
        <v>Lumber and Wood Products</v>
      </c>
      <c r="E511" s="33" t="str">
        <f>'Data from Waybill Query'!E511</f>
        <v>S</v>
      </c>
      <c r="F511" s="33" t="str">
        <f>'Data from Waybill Query'!F511</f>
        <v>X</v>
      </c>
      <c r="G511" s="33" t="str">
        <f>'Data from Waybill Query'!G511</f>
        <v>X</v>
      </c>
      <c r="H511" s="104">
        <f>IF(ISNA(VLOOKUP($N511,'Data from Waybill Query'!$A:$M,8,FALSE)),0,VLOOKUP($N511,'Data from Waybill Query'!$A:$M,8,FALSE))</f>
        <v>356555</v>
      </c>
      <c r="I511" s="104">
        <f>IF(ISNA(VLOOKUP($N511,'Data from Waybill Query'!$A:$M,9,FALSE)),0,VLOOKUP($N511,'Data from Waybill Query'!$A:$M,9,FALSE))</f>
        <v>607305</v>
      </c>
      <c r="J511" s="104">
        <f>IF(ISNA(VLOOKUP($N511,'Data from Waybill Query'!$A:$M,10,FALSE)),0,VLOOKUP($N511,'Data from Waybill Query'!$A:$M,10,FALSE))</f>
        <v>106052</v>
      </c>
      <c r="K511" s="104">
        <f>IF(ISNA(VLOOKUP($N511,'Data from Waybill Query'!$A:$M,11,FALSE)),0,VLOOKUP($N511,'Data from Waybill Query'!$A:$M,11,FALSE))</f>
        <v>42711992</v>
      </c>
      <c r="L511" s="104">
        <f>IF(ISNA(VLOOKUP($N511,'Data from Waybill Query'!$A:$M,12,FALSE)),0,VLOOKUP($N511,'Data from Waybill Query'!$A:$M,12,FALSE))</f>
        <v>7485</v>
      </c>
      <c r="M511" s="104">
        <f>IF(ISNA(VLOOKUP($N511,'Data from Waybill Query'!$A:$M,13,FALSE)),0,VLOOKUP($N511,'Data from Waybill Query'!$A:$M,13,FALSE))</f>
        <v>4.7637539999999999E-2</v>
      </c>
      <c r="N511" s="104">
        <f t="shared" si="17"/>
        <v>1992240103</v>
      </c>
    </row>
    <row r="512" spans="1:14" x14ac:dyDescent="0.25">
      <c r="A512" s="104">
        <f t="shared" si="18"/>
        <v>199241</v>
      </c>
      <c r="B512" s="32">
        <f>'Data from Waybill Query'!B512</f>
        <v>1992</v>
      </c>
      <c r="C512" s="32" t="str">
        <f>IF('Data from Waybill Query'!C512="00","0",IF('Data from Waybill Query'!C512="01","1",IF('Data from Waybill Query'!C512="XX","2",'Data from Waybill Query'!C512)))</f>
        <v>24</v>
      </c>
      <c r="D512" s="33" t="str">
        <f>'Data from Waybill Query'!D512</f>
        <v>Lumber and Wood Products</v>
      </c>
      <c r="E512" s="33" t="str">
        <f>'Data from Waybill Query'!E512</f>
        <v>M</v>
      </c>
      <c r="F512" s="33" t="str">
        <f>'Data from Waybill Query'!F512</f>
        <v>X</v>
      </c>
      <c r="G512" s="33" t="str">
        <f>'Data from Waybill Query'!G512</f>
        <v>X</v>
      </c>
      <c r="H512" s="104">
        <f>IF(ISNA(VLOOKUP($N512,'Data from Waybill Query'!$A:$M,8,FALSE)),0,VLOOKUP($N512,'Data from Waybill Query'!$A:$M,8,FALSE))</f>
        <v>243328</v>
      </c>
      <c r="I512" s="104">
        <f>IF(ISNA(VLOOKUP($N512,'Data from Waybill Query'!$A:$M,9,FALSE)),0,VLOOKUP($N512,'Data from Waybill Query'!$A:$M,9,FALSE))</f>
        <v>142342</v>
      </c>
      <c r="J512" s="104">
        <f>IF(ISNA(VLOOKUP($N512,'Data from Waybill Query'!$A:$M,10,FALSE)),0,VLOOKUP($N512,'Data from Waybill Query'!$A:$M,10,FALSE))</f>
        <v>105646</v>
      </c>
      <c r="K512" s="104">
        <f>IF(ISNA(VLOOKUP($N512,'Data from Waybill Query'!$A:$M,11,FALSE)),0,VLOOKUP($N512,'Data from Waybill Query'!$A:$M,11,FALSE))</f>
        <v>10560064</v>
      </c>
      <c r="L512" s="104">
        <f>IF(ISNA(VLOOKUP($N512,'Data from Waybill Query'!$A:$M,12,FALSE)),0,VLOOKUP($N512,'Data from Waybill Query'!$A:$M,12,FALSE))</f>
        <v>7872</v>
      </c>
      <c r="M512" s="104">
        <f>IF(ISNA(VLOOKUP($N512,'Data from Waybill Query'!$A:$M,13,FALSE)),0,VLOOKUP($N512,'Data from Waybill Query'!$A:$M,13,FALSE))</f>
        <v>3.0911729999999998E-2</v>
      </c>
      <c r="N512" s="104">
        <f t="shared" si="17"/>
        <v>1992240203</v>
      </c>
    </row>
    <row r="513" spans="1:14" x14ac:dyDescent="0.25">
      <c r="A513" s="104">
        <f t="shared" si="18"/>
        <v>199242</v>
      </c>
      <c r="B513" s="32">
        <f>'Data from Waybill Query'!B513</f>
        <v>1992</v>
      </c>
      <c r="C513" s="32" t="str">
        <f>IF('Data from Waybill Query'!C513="00","0",IF('Data from Waybill Query'!C513="01","1",IF('Data from Waybill Query'!C513="XX","2",'Data from Waybill Query'!C513)))</f>
        <v>24</v>
      </c>
      <c r="D513" s="33" t="str">
        <f>'Data from Waybill Query'!D513</f>
        <v>Lumber and Wood Products</v>
      </c>
      <c r="E513" s="33" t="str">
        <f>'Data from Waybill Query'!E513</f>
        <v>L</v>
      </c>
      <c r="F513" s="33" t="str">
        <f>'Data from Waybill Query'!F513</f>
        <v>X</v>
      </c>
      <c r="G513" s="33" t="str">
        <f>'Data from Waybill Query'!G513</f>
        <v>X</v>
      </c>
      <c r="H513" s="104">
        <f>IF(ISNA(VLOOKUP($N513,'Data from Waybill Query'!$A:$M,8,FALSE)),0,VLOOKUP($N513,'Data from Waybill Query'!$A:$M,8,FALSE))</f>
        <v>876471</v>
      </c>
      <c r="I513" s="104">
        <f>IF(ISNA(VLOOKUP($N513,'Data from Waybill Query'!$A:$M,9,FALSE)),0,VLOOKUP($N513,'Data from Waybill Query'!$A:$M,9,FALSE))</f>
        <v>250896</v>
      </c>
      <c r="J513" s="104">
        <f>IF(ISNA(VLOOKUP($N513,'Data from Waybill Query'!$A:$M,10,FALSE)),0,VLOOKUP($N513,'Data from Waybill Query'!$A:$M,10,FALSE))</f>
        <v>524532</v>
      </c>
      <c r="K513" s="104">
        <f>IF(ISNA(VLOOKUP($N513,'Data from Waybill Query'!$A:$M,11,FALSE)),0,VLOOKUP($N513,'Data from Waybill Query'!$A:$M,11,FALSE))</f>
        <v>18487172</v>
      </c>
      <c r="L513" s="104">
        <f>IF(ISNA(VLOOKUP($N513,'Data from Waybill Query'!$A:$M,12,FALSE)),0,VLOOKUP($N513,'Data from Waybill Query'!$A:$M,12,FALSE))</f>
        <v>38742</v>
      </c>
      <c r="M513" s="104">
        <f>IF(ISNA(VLOOKUP($N513,'Data from Waybill Query'!$A:$M,13,FALSE)),0,VLOOKUP($N513,'Data from Waybill Query'!$A:$M,13,FALSE))</f>
        <v>2.2623259999999999E-2</v>
      </c>
      <c r="N513" s="104">
        <f t="shared" si="17"/>
        <v>1992240303</v>
      </c>
    </row>
    <row r="514" spans="1:14" x14ac:dyDescent="0.25">
      <c r="A514" s="104">
        <f t="shared" si="18"/>
        <v>199243</v>
      </c>
      <c r="B514" s="32">
        <f>'Data from Waybill Query'!B514</f>
        <v>1992</v>
      </c>
      <c r="C514" s="32" t="str">
        <f>IF('Data from Waybill Query'!C514="00","0",IF('Data from Waybill Query'!C514="01","1",IF('Data from Waybill Query'!C514="XX","2",'Data from Waybill Query'!C514)))</f>
        <v>26</v>
      </c>
      <c r="D514" s="33" t="str">
        <f>'Data from Waybill Query'!D514</f>
        <v>Pulp, Paper and Allied</v>
      </c>
      <c r="E514" s="33" t="str">
        <f>'Data from Waybill Query'!E514</f>
        <v>S</v>
      </c>
      <c r="F514" s="33" t="str">
        <f>'Data from Waybill Query'!F514</f>
        <v>X</v>
      </c>
      <c r="G514" s="33" t="str">
        <f>'Data from Waybill Query'!G514</f>
        <v>X</v>
      </c>
      <c r="H514" s="104">
        <f>IF(ISNA(VLOOKUP($N514,'Data from Waybill Query'!$A:$M,8,FALSE)),0,VLOOKUP($N514,'Data from Waybill Query'!$A:$M,8,FALSE))</f>
        <v>210893</v>
      </c>
      <c r="I514" s="104">
        <f>IF(ISNA(VLOOKUP($N514,'Data from Waybill Query'!$A:$M,9,FALSE)),0,VLOOKUP($N514,'Data from Waybill Query'!$A:$M,9,FALSE))</f>
        <v>224268</v>
      </c>
      <c r="J514" s="104">
        <f>IF(ISNA(VLOOKUP($N514,'Data from Waybill Query'!$A:$M,10,FALSE)),0,VLOOKUP($N514,'Data from Waybill Query'!$A:$M,10,FALSE))</f>
        <v>55841</v>
      </c>
      <c r="K514" s="104">
        <f>IF(ISNA(VLOOKUP($N514,'Data from Waybill Query'!$A:$M,11,FALSE)),0,VLOOKUP($N514,'Data from Waybill Query'!$A:$M,11,FALSE))</f>
        <v>14234572</v>
      </c>
      <c r="L514" s="104">
        <f>IF(ISNA(VLOOKUP($N514,'Data from Waybill Query'!$A:$M,12,FALSE)),0,VLOOKUP($N514,'Data from Waybill Query'!$A:$M,12,FALSE))</f>
        <v>3551</v>
      </c>
      <c r="M514" s="104">
        <f>IF(ISNA(VLOOKUP($N514,'Data from Waybill Query'!$A:$M,13,FALSE)),0,VLOOKUP($N514,'Data from Waybill Query'!$A:$M,13,FALSE))</f>
        <v>5.9387839999999997E-2</v>
      </c>
      <c r="N514" s="104">
        <f t="shared" ref="N514:N577" si="19">1000000*B514+10000*C514+100*IF(LEFT(E514,1)="S",1,IF(E514="M",2,IF(E514="L",3,4)))+10*IF(F514="P",1,0)+IF(G514="S",1,IF(G514="M",2,3))</f>
        <v>1992260103</v>
      </c>
    </row>
    <row r="515" spans="1:14" x14ac:dyDescent="0.25">
      <c r="A515" s="104">
        <f t="shared" si="18"/>
        <v>199244</v>
      </c>
      <c r="B515" s="32">
        <f>'Data from Waybill Query'!B515</f>
        <v>1992</v>
      </c>
      <c r="C515" s="32" t="str">
        <f>IF('Data from Waybill Query'!C515="00","0",IF('Data from Waybill Query'!C515="01","1",IF('Data from Waybill Query'!C515="XX","2",'Data from Waybill Query'!C515)))</f>
        <v>26</v>
      </c>
      <c r="D515" s="33" t="str">
        <f>'Data from Waybill Query'!D515</f>
        <v>Pulp, Paper and Allied</v>
      </c>
      <c r="E515" s="33" t="str">
        <f>'Data from Waybill Query'!E515</f>
        <v>M</v>
      </c>
      <c r="F515" s="33" t="str">
        <f>'Data from Waybill Query'!F515</f>
        <v>X</v>
      </c>
      <c r="G515" s="33" t="str">
        <f>'Data from Waybill Query'!G515</f>
        <v>X</v>
      </c>
      <c r="H515" s="104">
        <f>IF(ISNA(VLOOKUP($N515,'Data from Waybill Query'!$A:$M,8,FALSE)),0,VLOOKUP($N515,'Data from Waybill Query'!$A:$M,8,FALSE))</f>
        <v>507572</v>
      </c>
      <c r="I515" s="104">
        <f>IF(ISNA(VLOOKUP($N515,'Data from Waybill Query'!$A:$M,9,FALSE)),0,VLOOKUP($N515,'Data from Waybill Query'!$A:$M,9,FALSE))</f>
        <v>249596</v>
      </c>
      <c r="J515" s="104">
        <f>IF(ISNA(VLOOKUP($N515,'Data from Waybill Query'!$A:$M,10,FALSE)),0,VLOOKUP($N515,'Data from Waybill Query'!$A:$M,10,FALSE))</f>
        <v>186338</v>
      </c>
      <c r="K515" s="104">
        <f>IF(ISNA(VLOOKUP($N515,'Data from Waybill Query'!$A:$M,11,FALSE)),0,VLOOKUP($N515,'Data from Waybill Query'!$A:$M,11,FALSE))</f>
        <v>16081028</v>
      </c>
      <c r="L515" s="104">
        <f>IF(ISNA(VLOOKUP($N515,'Data from Waybill Query'!$A:$M,12,FALSE)),0,VLOOKUP($N515,'Data from Waybill Query'!$A:$M,12,FALSE))</f>
        <v>11994</v>
      </c>
      <c r="M515" s="104">
        <f>IF(ISNA(VLOOKUP($N515,'Data from Waybill Query'!$A:$M,13,FALSE)),0,VLOOKUP($N515,'Data from Waybill Query'!$A:$M,13,FALSE))</f>
        <v>4.2317300000000002E-2</v>
      </c>
      <c r="N515" s="104">
        <f t="shared" si="19"/>
        <v>1992260203</v>
      </c>
    </row>
    <row r="516" spans="1:14" x14ac:dyDescent="0.25">
      <c r="A516" s="104">
        <f t="shared" si="18"/>
        <v>199245</v>
      </c>
      <c r="B516" s="32">
        <f>'Data from Waybill Query'!B516</f>
        <v>1992</v>
      </c>
      <c r="C516" s="32" t="str">
        <f>IF('Data from Waybill Query'!C516="00","0",IF('Data from Waybill Query'!C516="01","1",IF('Data from Waybill Query'!C516="XX","2",'Data from Waybill Query'!C516)))</f>
        <v>26</v>
      </c>
      <c r="D516" s="33" t="str">
        <f>'Data from Waybill Query'!D516</f>
        <v>Pulp, Paper and Allied</v>
      </c>
      <c r="E516" s="33" t="str">
        <f>'Data from Waybill Query'!E516</f>
        <v>L</v>
      </c>
      <c r="F516" s="33" t="str">
        <f>'Data from Waybill Query'!F516</f>
        <v>X</v>
      </c>
      <c r="G516" s="33" t="str">
        <f>'Data from Waybill Query'!G516</f>
        <v>X</v>
      </c>
      <c r="H516" s="104">
        <f>IF(ISNA(VLOOKUP($N516,'Data from Waybill Query'!$A:$M,8,FALSE)),0,VLOOKUP($N516,'Data from Waybill Query'!$A:$M,8,FALSE))</f>
        <v>1029674</v>
      </c>
      <c r="I516" s="104">
        <f>IF(ISNA(VLOOKUP($N516,'Data from Waybill Query'!$A:$M,9,FALSE)),0,VLOOKUP($N516,'Data from Waybill Query'!$A:$M,9,FALSE))</f>
        <v>299664</v>
      </c>
      <c r="J516" s="104">
        <f>IF(ISNA(VLOOKUP($N516,'Data from Waybill Query'!$A:$M,10,FALSE)),0,VLOOKUP($N516,'Data from Waybill Query'!$A:$M,10,FALSE))</f>
        <v>460601</v>
      </c>
      <c r="K516" s="104">
        <f>IF(ISNA(VLOOKUP($N516,'Data from Waybill Query'!$A:$M,11,FALSE)),0,VLOOKUP($N516,'Data from Waybill Query'!$A:$M,11,FALSE))</f>
        <v>19837680</v>
      </c>
      <c r="L516" s="104">
        <f>IF(ISNA(VLOOKUP($N516,'Data from Waybill Query'!$A:$M,12,FALSE)),0,VLOOKUP($N516,'Data from Waybill Query'!$A:$M,12,FALSE))</f>
        <v>30792</v>
      </c>
      <c r="M516" s="104">
        <f>IF(ISNA(VLOOKUP($N516,'Data from Waybill Query'!$A:$M,13,FALSE)),0,VLOOKUP($N516,'Data from Waybill Query'!$A:$M,13,FALSE))</f>
        <v>3.3439370000000003E-2</v>
      </c>
      <c r="N516" s="104">
        <f t="shared" si="19"/>
        <v>1992260303</v>
      </c>
    </row>
    <row r="517" spans="1:14" x14ac:dyDescent="0.25">
      <c r="A517" s="104">
        <f t="shared" si="18"/>
        <v>199246</v>
      </c>
      <c r="B517" s="32">
        <f>'Data from Waybill Query'!B517</f>
        <v>1992</v>
      </c>
      <c r="C517" s="32" t="str">
        <f>IF('Data from Waybill Query'!C517="00","0",IF('Data from Waybill Query'!C517="01","1",IF('Data from Waybill Query'!C517="XX","2",'Data from Waybill Query'!C517)))</f>
        <v>28</v>
      </c>
      <c r="D517" s="33" t="str">
        <f>'Data from Waybill Query'!D517</f>
        <v>Chemical</v>
      </c>
      <c r="E517" s="33" t="str">
        <f>'Data from Waybill Query'!E517</f>
        <v>S</v>
      </c>
      <c r="F517" s="33" t="str">
        <f>'Data from Waybill Query'!F517</f>
        <v>X</v>
      </c>
      <c r="G517" s="33" t="str">
        <f>'Data from Waybill Query'!G517</f>
        <v>X</v>
      </c>
      <c r="H517" s="104">
        <f>IF(ISNA(VLOOKUP($N517,'Data from Waybill Query'!$A:$M,8,FALSE)),0,VLOOKUP($N517,'Data from Waybill Query'!$A:$M,8,FALSE))</f>
        <v>691674</v>
      </c>
      <c r="I517" s="104">
        <f>IF(ISNA(VLOOKUP($N517,'Data from Waybill Query'!$A:$M,9,FALSE)),0,VLOOKUP($N517,'Data from Waybill Query'!$A:$M,9,FALSE))</f>
        <v>604814</v>
      </c>
      <c r="J517" s="104">
        <f>IF(ISNA(VLOOKUP($N517,'Data from Waybill Query'!$A:$M,10,FALSE)),0,VLOOKUP($N517,'Data from Waybill Query'!$A:$M,10,FALSE))</f>
        <v>123522</v>
      </c>
      <c r="K517" s="104">
        <f>IF(ISNA(VLOOKUP($N517,'Data from Waybill Query'!$A:$M,11,FALSE)),0,VLOOKUP($N517,'Data from Waybill Query'!$A:$M,11,FALSE))</f>
        <v>52871637</v>
      </c>
      <c r="L517" s="104">
        <f>IF(ISNA(VLOOKUP($N517,'Data from Waybill Query'!$A:$M,12,FALSE)),0,VLOOKUP($N517,'Data from Waybill Query'!$A:$M,12,FALSE))</f>
        <v>11123</v>
      </c>
      <c r="M517" s="104">
        <f>IF(ISNA(VLOOKUP($N517,'Data from Waybill Query'!$A:$M,13,FALSE)),0,VLOOKUP($N517,'Data from Waybill Query'!$A:$M,13,FALSE))</f>
        <v>6.2185709999999998E-2</v>
      </c>
      <c r="N517" s="104">
        <f t="shared" si="19"/>
        <v>1992280103</v>
      </c>
    </row>
    <row r="518" spans="1:14" x14ac:dyDescent="0.25">
      <c r="A518" s="104">
        <f t="shared" si="18"/>
        <v>199247</v>
      </c>
      <c r="B518" s="32">
        <f>'Data from Waybill Query'!B518</f>
        <v>1992</v>
      </c>
      <c r="C518" s="32" t="str">
        <f>IF('Data from Waybill Query'!C518="00","0",IF('Data from Waybill Query'!C518="01","1",IF('Data from Waybill Query'!C518="XX","2",'Data from Waybill Query'!C518)))</f>
        <v>28</v>
      </c>
      <c r="D518" s="33" t="str">
        <f>'Data from Waybill Query'!D518</f>
        <v>Chemical</v>
      </c>
      <c r="E518" s="33" t="str">
        <f>'Data from Waybill Query'!E518</f>
        <v>M</v>
      </c>
      <c r="F518" s="33" t="str">
        <f>'Data from Waybill Query'!F518</f>
        <v>X</v>
      </c>
      <c r="G518" s="33" t="str">
        <f>'Data from Waybill Query'!G518</f>
        <v>X</v>
      </c>
      <c r="H518" s="104">
        <f>IF(ISNA(VLOOKUP($N518,'Data from Waybill Query'!$A:$M,8,FALSE)),0,VLOOKUP($N518,'Data from Waybill Query'!$A:$M,8,FALSE))</f>
        <v>1166253</v>
      </c>
      <c r="I518" s="104">
        <f>IF(ISNA(VLOOKUP($N518,'Data from Waybill Query'!$A:$M,9,FALSE)),0,VLOOKUP($N518,'Data from Waybill Query'!$A:$M,9,FALSE))</f>
        <v>412445</v>
      </c>
      <c r="J518" s="104">
        <f>IF(ISNA(VLOOKUP($N518,'Data from Waybill Query'!$A:$M,10,FALSE)),0,VLOOKUP($N518,'Data from Waybill Query'!$A:$M,10,FALSE))</f>
        <v>316844</v>
      </c>
      <c r="K518" s="104">
        <f>IF(ISNA(VLOOKUP($N518,'Data from Waybill Query'!$A:$M,11,FALSE)),0,VLOOKUP($N518,'Data from Waybill Query'!$A:$M,11,FALSE))</f>
        <v>37862912</v>
      </c>
      <c r="L518" s="104">
        <f>IF(ISNA(VLOOKUP($N518,'Data from Waybill Query'!$A:$M,12,FALSE)),0,VLOOKUP($N518,'Data from Waybill Query'!$A:$M,12,FALSE))</f>
        <v>29127</v>
      </c>
      <c r="M518" s="104">
        <f>IF(ISNA(VLOOKUP($N518,'Data from Waybill Query'!$A:$M,13,FALSE)),0,VLOOKUP($N518,'Data from Waybill Query'!$A:$M,13,FALSE))</f>
        <v>4.0039949999999998E-2</v>
      </c>
      <c r="N518" s="104">
        <f t="shared" si="19"/>
        <v>1992280203</v>
      </c>
    </row>
    <row r="519" spans="1:14" x14ac:dyDescent="0.25">
      <c r="A519" s="104">
        <f t="shared" si="18"/>
        <v>199248</v>
      </c>
      <c r="B519" s="32">
        <f>'Data from Waybill Query'!B519</f>
        <v>1992</v>
      </c>
      <c r="C519" s="32" t="str">
        <f>IF('Data from Waybill Query'!C519="00","0",IF('Data from Waybill Query'!C519="01","1",IF('Data from Waybill Query'!C519="XX","2",'Data from Waybill Query'!C519)))</f>
        <v>28</v>
      </c>
      <c r="D519" s="33" t="str">
        <f>'Data from Waybill Query'!D519</f>
        <v>Chemical</v>
      </c>
      <c r="E519" s="33" t="str">
        <f>'Data from Waybill Query'!E519</f>
        <v>L</v>
      </c>
      <c r="F519" s="33" t="str">
        <f>'Data from Waybill Query'!F519</f>
        <v>X</v>
      </c>
      <c r="G519" s="33" t="str">
        <f>'Data from Waybill Query'!G519</f>
        <v>X</v>
      </c>
      <c r="H519" s="104">
        <f>IF(ISNA(VLOOKUP($N519,'Data from Waybill Query'!$A:$M,8,FALSE)),0,VLOOKUP($N519,'Data from Waybill Query'!$A:$M,8,FALSE))</f>
        <v>2285250</v>
      </c>
      <c r="I519" s="104">
        <f>IF(ISNA(VLOOKUP($N519,'Data from Waybill Query'!$A:$M,9,FALSE)),0,VLOOKUP($N519,'Data from Waybill Query'!$A:$M,9,FALSE))</f>
        <v>502270</v>
      </c>
      <c r="J519" s="104">
        <f>IF(ISNA(VLOOKUP($N519,'Data from Waybill Query'!$A:$M,10,FALSE)),0,VLOOKUP($N519,'Data from Waybill Query'!$A:$M,10,FALSE))</f>
        <v>790719</v>
      </c>
      <c r="K519" s="104">
        <f>IF(ISNA(VLOOKUP($N519,'Data from Waybill Query'!$A:$M,11,FALSE)),0,VLOOKUP($N519,'Data from Waybill Query'!$A:$M,11,FALSE))</f>
        <v>46221570</v>
      </c>
      <c r="L519" s="104">
        <f>IF(ISNA(VLOOKUP($N519,'Data from Waybill Query'!$A:$M,12,FALSE)),0,VLOOKUP($N519,'Data from Waybill Query'!$A:$M,12,FALSE))</f>
        <v>72660</v>
      </c>
      <c r="M519" s="104">
        <f>IF(ISNA(VLOOKUP($N519,'Data from Waybill Query'!$A:$M,13,FALSE)),0,VLOOKUP($N519,'Data from Waybill Query'!$A:$M,13,FALSE))</f>
        <v>3.1451149999999997E-2</v>
      </c>
      <c r="N519" s="104">
        <f t="shared" si="19"/>
        <v>1992280303</v>
      </c>
    </row>
    <row r="520" spans="1:14" x14ac:dyDescent="0.25">
      <c r="A520" s="104">
        <f t="shared" si="18"/>
        <v>199249</v>
      </c>
      <c r="B520" s="32">
        <f>'Data from Waybill Query'!B520</f>
        <v>1992</v>
      </c>
      <c r="C520" s="32" t="str">
        <f>IF('Data from Waybill Query'!C520="00","0",IF('Data from Waybill Query'!C520="01","1",IF('Data from Waybill Query'!C520="XX","2",'Data from Waybill Query'!C520)))</f>
        <v>29</v>
      </c>
      <c r="D520" s="33" t="str">
        <f>'Data from Waybill Query'!D520</f>
        <v>Petroleum</v>
      </c>
      <c r="E520" s="33" t="str">
        <f>'Data from Waybill Query'!E520</f>
        <v>S</v>
      </c>
      <c r="F520" s="33" t="str">
        <f>'Data from Waybill Query'!F520</f>
        <v>X</v>
      </c>
      <c r="G520" s="33" t="str">
        <f>'Data from Waybill Query'!G520</f>
        <v>X</v>
      </c>
      <c r="H520" s="104">
        <f>IF(ISNA(VLOOKUP($N520,'Data from Waybill Query'!$A:$M,8,FALSE)),0,VLOOKUP($N520,'Data from Waybill Query'!$A:$M,8,FALSE))</f>
        <v>346491</v>
      </c>
      <c r="I520" s="104">
        <f>IF(ISNA(VLOOKUP($N520,'Data from Waybill Query'!$A:$M,9,FALSE)),0,VLOOKUP($N520,'Data from Waybill Query'!$A:$M,9,FALSE))</f>
        <v>393614</v>
      </c>
      <c r="J520" s="104">
        <f>IF(ISNA(VLOOKUP($N520,'Data from Waybill Query'!$A:$M,10,FALSE)),0,VLOOKUP($N520,'Data from Waybill Query'!$A:$M,10,FALSE))</f>
        <v>93624</v>
      </c>
      <c r="K520" s="104">
        <f>IF(ISNA(VLOOKUP($N520,'Data from Waybill Query'!$A:$M,11,FALSE)),0,VLOOKUP($N520,'Data from Waybill Query'!$A:$M,11,FALSE))</f>
        <v>27182495</v>
      </c>
      <c r="L520" s="104">
        <f>IF(ISNA(VLOOKUP($N520,'Data from Waybill Query'!$A:$M,12,FALSE)),0,VLOOKUP($N520,'Data from Waybill Query'!$A:$M,12,FALSE))</f>
        <v>6518</v>
      </c>
      <c r="M520" s="104">
        <f>IF(ISNA(VLOOKUP($N520,'Data from Waybill Query'!$A:$M,13,FALSE)),0,VLOOKUP($N520,'Data from Waybill Query'!$A:$M,13,FALSE))</f>
        <v>5.3155910000000001E-2</v>
      </c>
      <c r="N520" s="104">
        <f t="shared" si="19"/>
        <v>1992290103</v>
      </c>
    </row>
    <row r="521" spans="1:14" x14ac:dyDescent="0.25">
      <c r="A521" s="104">
        <f t="shared" si="18"/>
        <v>199250</v>
      </c>
      <c r="B521" s="32">
        <f>'Data from Waybill Query'!B521</f>
        <v>1992</v>
      </c>
      <c r="C521" s="32" t="str">
        <f>IF('Data from Waybill Query'!C521="00","0",IF('Data from Waybill Query'!C521="01","1",IF('Data from Waybill Query'!C521="XX","2",'Data from Waybill Query'!C521)))</f>
        <v>29</v>
      </c>
      <c r="D521" s="33" t="str">
        <f>'Data from Waybill Query'!D521</f>
        <v>Petroleum</v>
      </c>
      <c r="E521" s="33" t="str">
        <f>'Data from Waybill Query'!E521</f>
        <v>M</v>
      </c>
      <c r="F521" s="33" t="str">
        <f>'Data from Waybill Query'!F521</f>
        <v>X</v>
      </c>
      <c r="G521" s="33" t="str">
        <f>'Data from Waybill Query'!G521</f>
        <v>X</v>
      </c>
      <c r="H521" s="104">
        <f>IF(ISNA(VLOOKUP($N521,'Data from Waybill Query'!$A:$M,8,FALSE)),0,VLOOKUP($N521,'Data from Waybill Query'!$A:$M,8,FALSE))</f>
        <v>289001</v>
      </c>
      <c r="I521" s="104">
        <f>IF(ISNA(VLOOKUP($N521,'Data from Waybill Query'!$A:$M,9,FALSE)),0,VLOOKUP($N521,'Data from Waybill Query'!$A:$M,9,FALSE))</f>
        <v>139197</v>
      </c>
      <c r="J521" s="104">
        <f>IF(ISNA(VLOOKUP($N521,'Data from Waybill Query'!$A:$M,10,FALSE)),0,VLOOKUP($N521,'Data from Waybill Query'!$A:$M,10,FALSE))</f>
        <v>100948</v>
      </c>
      <c r="K521" s="104">
        <f>IF(ISNA(VLOOKUP($N521,'Data from Waybill Query'!$A:$M,11,FALSE)),0,VLOOKUP($N521,'Data from Waybill Query'!$A:$M,11,FALSE))</f>
        <v>10425677</v>
      </c>
      <c r="L521" s="104">
        <f>IF(ISNA(VLOOKUP($N521,'Data from Waybill Query'!$A:$M,12,FALSE)),0,VLOOKUP($N521,'Data from Waybill Query'!$A:$M,12,FALSE))</f>
        <v>7558</v>
      </c>
      <c r="M521" s="104">
        <f>IF(ISNA(VLOOKUP($N521,'Data from Waybill Query'!$A:$M,13,FALSE)),0,VLOOKUP($N521,'Data from Waybill Query'!$A:$M,13,FALSE))</f>
        <v>3.8238679999999997E-2</v>
      </c>
      <c r="N521" s="104">
        <f t="shared" si="19"/>
        <v>1992290203</v>
      </c>
    </row>
    <row r="522" spans="1:14" x14ac:dyDescent="0.25">
      <c r="A522" s="104">
        <f t="shared" si="18"/>
        <v>199251</v>
      </c>
      <c r="B522" s="32">
        <f>'Data from Waybill Query'!B522</f>
        <v>1992</v>
      </c>
      <c r="C522" s="32" t="str">
        <f>IF('Data from Waybill Query'!C522="00","0",IF('Data from Waybill Query'!C522="01","1",IF('Data from Waybill Query'!C522="XX","2",'Data from Waybill Query'!C522)))</f>
        <v>29</v>
      </c>
      <c r="D522" s="33" t="str">
        <f>'Data from Waybill Query'!D522</f>
        <v>Petroleum</v>
      </c>
      <c r="E522" s="33" t="str">
        <f>'Data from Waybill Query'!E522</f>
        <v>L</v>
      </c>
      <c r="F522" s="33" t="str">
        <f>'Data from Waybill Query'!F522</f>
        <v>X</v>
      </c>
      <c r="G522" s="33" t="str">
        <f>'Data from Waybill Query'!G522</f>
        <v>X</v>
      </c>
      <c r="H522" s="104">
        <f>IF(ISNA(VLOOKUP($N522,'Data from Waybill Query'!$A:$M,8,FALSE)),0,VLOOKUP($N522,'Data from Waybill Query'!$A:$M,8,FALSE))</f>
        <v>335983</v>
      </c>
      <c r="I522" s="104">
        <f>IF(ISNA(VLOOKUP($N522,'Data from Waybill Query'!$A:$M,9,FALSE)),0,VLOOKUP($N522,'Data from Waybill Query'!$A:$M,9,FALSE))</f>
        <v>94639</v>
      </c>
      <c r="J522" s="104">
        <f>IF(ISNA(VLOOKUP($N522,'Data from Waybill Query'!$A:$M,10,FALSE)),0,VLOOKUP($N522,'Data from Waybill Query'!$A:$M,10,FALSE))</f>
        <v>148298</v>
      </c>
      <c r="K522" s="104">
        <f>IF(ISNA(VLOOKUP($N522,'Data from Waybill Query'!$A:$M,11,FALSE)),0,VLOOKUP($N522,'Data from Waybill Query'!$A:$M,11,FALSE))</f>
        <v>7331153</v>
      </c>
      <c r="L522" s="104">
        <f>IF(ISNA(VLOOKUP($N522,'Data from Waybill Query'!$A:$M,12,FALSE)),0,VLOOKUP($N522,'Data from Waybill Query'!$A:$M,12,FALSE))</f>
        <v>11450</v>
      </c>
      <c r="M522" s="104">
        <f>IF(ISNA(VLOOKUP($N522,'Data from Waybill Query'!$A:$M,13,FALSE)),0,VLOOKUP($N522,'Data from Waybill Query'!$A:$M,13,FALSE))</f>
        <v>2.9342469999999999E-2</v>
      </c>
      <c r="N522" s="104">
        <f t="shared" si="19"/>
        <v>1992290303</v>
      </c>
    </row>
    <row r="523" spans="1:14" x14ac:dyDescent="0.25">
      <c r="A523" s="104">
        <f t="shared" si="18"/>
        <v>199252</v>
      </c>
      <c r="B523" s="32">
        <f>'Data from Waybill Query'!B523</f>
        <v>1992</v>
      </c>
      <c r="C523" s="32" t="str">
        <f>IF('Data from Waybill Query'!C523="00","0",IF('Data from Waybill Query'!C523="01","1",IF('Data from Waybill Query'!C523="XX","2",'Data from Waybill Query'!C523)))</f>
        <v>32</v>
      </c>
      <c r="D523" s="33" t="str">
        <f>'Data from Waybill Query'!D523</f>
        <v>Stone, Clay and Glass</v>
      </c>
      <c r="E523" s="33" t="str">
        <f>'Data from Waybill Query'!E523</f>
        <v>S</v>
      </c>
      <c r="F523" s="33" t="str">
        <f>'Data from Waybill Query'!F523</f>
        <v>X</v>
      </c>
      <c r="G523" s="33" t="str">
        <f>'Data from Waybill Query'!G523</f>
        <v>X</v>
      </c>
      <c r="H523" s="104">
        <f>IF(ISNA(VLOOKUP($N523,'Data from Waybill Query'!$A:$M,8,FALSE)),0,VLOOKUP($N523,'Data from Waybill Query'!$A:$M,8,FALSE))</f>
        <v>325961</v>
      </c>
      <c r="I523" s="104">
        <f>IF(ISNA(VLOOKUP($N523,'Data from Waybill Query'!$A:$M,9,FALSE)),0,VLOOKUP($N523,'Data from Waybill Query'!$A:$M,9,FALSE))</f>
        <v>313850</v>
      </c>
      <c r="J523" s="104">
        <f>IF(ISNA(VLOOKUP($N523,'Data from Waybill Query'!$A:$M,10,FALSE)),0,VLOOKUP($N523,'Data from Waybill Query'!$A:$M,10,FALSE))</f>
        <v>82232</v>
      </c>
      <c r="K523" s="104">
        <f>IF(ISNA(VLOOKUP($N523,'Data from Waybill Query'!$A:$M,11,FALSE)),0,VLOOKUP($N523,'Data from Waybill Query'!$A:$M,11,FALSE))</f>
        <v>28724776</v>
      </c>
      <c r="L523" s="104">
        <f>IF(ISNA(VLOOKUP($N523,'Data from Waybill Query'!$A:$M,12,FALSE)),0,VLOOKUP($N523,'Data from Waybill Query'!$A:$M,12,FALSE))</f>
        <v>7592</v>
      </c>
      <c r="M523" s="104">
        <f>IF(ISNA(VLOOKUP($N523,'Data from Waybill Query'!$A:$M,13,FALSE)),0,VLOOKUP($N523,'Data from Waybill Query'!$A:$M,13,FALSE))</f>
        <v>4.2935670000000002E-2</v>
      </c>
      <c r="N523" s="104">
        <f t="shared" si="19"/>
        <v>1992320103</v>
      </c>
    </row>
    <row r="524" spans="1:14" x14ac:dyDescent="0.25">
      <c r="A524" s="104">
        <f t="shared" si="18"/>
        <v>199253</v>
      </c>
      <c r="B524" s="32">
        <f>'Data from Waybill Query'!B524</f>
        <v>1992</v>
      </c>
      <c r="C524" s="32" t="str">
        <f>IF('Data from Waybill Query'!C524="00","0",IF('Data from Waybill Query'!C524="01","1",IF('Data from Waybill Query'!C524="XX","2",'Data from Waybill Query'!C524)))</f>
        <v>32</v>
      </c>
      <c r="D524" s="33" t="str">
        <f>'Data from Waybill Query'!D524</f>
        <v>Stone, Clay and Glass</v>
      </c>
      <c r="E524" s="33" t="str">
        <f>'Data from Waybill Query'!E524</f>
        <v>M</v>
      </c>
      <c r="F524" s="33" t="str">
        <f>'Data from Waybill Query'!F524</f>
        <v>X</v>
      </c>
      <c r="G524" s="33" t="str">
        <f>'Data from Waybill Query'!G524</f>
        <v>X</v>
      </c>
      <c r="H524" s="104">
        <f>IF(ISNA(VLOOKUP($N524,'Data from Waybill Query'!$A:$M,8,FALSE)),0,VLOOKUP($N524,'Data from Waybill Query'!$A:$M,8,FALSE))</f>
        <v>251764</v>
      </c>
      <c r="I524" s="104">
        <f>IF(ISNA(VLOOKUP($N524,'Data from Waybill Query'!$A:$M,9,FALSE)),0,VLOOKUP($N524,'Data from Waybill Query'!$A:$M,9,FALSE))</f>
        <v>124568</v>
      </c>
      <c r="J524" s="104">
        <f>IF(ISNA(VLOOKUP($N524,'Data from Waybill Query'!$A:$M,10,FALSE)),0,VLOOKUP($N524,'Data from Waybill Query'!$A:$M,10,FALSE))</f>
        <v>89345</v>
      </c>
      <c r="K524" s="104">
        <f>IF(ISNA(VLOOKUP($N524,'Data from Waybill Query'!$A:$M,11,FALSE)),0,VLOOKUP($N524,'Data from Waybill Query'!$A:$M,11,FALSE))</f>
        <v>10945600</v>
      </c>
      <c r="L524" s="104">
        <f>IF(ISNA(VLOOKUP($N524,'Data from Waybill Query'!$A:$M,12,FALSE)),0,VLOOKUP($N524,'Data from Waybill Query'!$A:$M,12,FALSE))</f>
        <v>7811</v>
      </c>
      <c r="M524" s="104">
        <f>IF(ISNA(VLOOKUP($N524,'Data from Waybill Query'!$A:$M,13,FALSE)),0,VLOOKUP($N524,'Data from Waybill Query'!$A:$M,13,FALSE))</f>
        <v>3.2233110000000002E-2</v>
      </c>
      <c r="N524" s="104">
        <f t="shared" si="19"/>
        <v>1992320203</v>
      </c>
    </row>
    <row r="525" spans="1:14" x14ac:dyDescent="0.25">
      <c r="A525" s="104">
        <f t="shared" si="18"/>
        <v>199254</v>
      </c>
      <c r="B525" s="32">
        <f>'Data from Waybill Query'!B525</f>
        <v>1992</v>
      </c>
      <c r="C525" s="32" t="str">
        <f>IF('Data from Waybill Query'!C525="00","0",IF('Data from Waybill Query'!C525="01","1",IF('Data from Waybill Query'!C525="XX","2",'Data from Waybill Query'!C525)))</f>
        <v>32</v>
      </c>
      <c r="D525" s="33" t="str">
        <f>'Data from Waybill Query'!D525</f>
        <v>Stone, Clay and Glass</v>
      </c>
      <c r="E525" s="33" t="str">
        <f>'Data from Waybill Query'!E525</f>
        <v>L</v>
      </c>
      <c r="F525" s="33" t="str">
        <f>'Data from Waybill Query'!F525</f>
        <v>X</v>
      </c>
      <c r="G525" s="33" t="str">
        <f>'Data from Waybill Query'!G525</f>
        <v>X</v>
      </c>
      <c r="H525" s="104">
        <f>IF(ISNA(VLOOKUP($N525,'Data from Waybill Query'!$A:$M,8,FALSE)),0,VLOOKUP($N525,'Data from Waybill Query'!$A:$M,8,FALSE))</f>
        <v>350032</v>
      </c>
      <c r="I525" s="104">
        <f>IF(ISNA(VLOOKUP($N525,'Data from Waybill Query'!$A:$M,9,FALSE)),0,VLOOKUP($N525,'Data from Waybill Query'!$A:$M,9,FALSE))</f>
        <v>102264</v>
      </c>
      <c r="J525" s="104">
        <f>IF(ISNA(VLOOKUP($N525,'Data from Waybill Query'!$A:$M,10,FALSE)),0,VLOOKUP($N525,'Data from Waybill Query'!$A:$M,10,FALSE))</f>
        <v>154043</v>
      </c>
      <c r="K525" s="104">
        <f>IF(ISNA(VLOOKUP($N525,'Data from Waybill Query'!$A:$M,11,FALSE)),0,VLOOKUP($N525,'Data from Waybill Query'!$A:$M,11,FALSE))</f>
        <v>8480120</v>
      </c>
      <c r="L525" s="104">
        <f>IF(ISNA(VLOOKUP($N525,'Data from Waybill Query'!$A:$M,12,FALSE)),0,VLOOKUP($N525,'Data from Waybill Query'!$A:$M,12,FALSE))</f>
        <v>12491</v>
      </c>
      <c r="M525" s="104">
        <f>IF(ISNA(VLOOKUP($N525,'Data from Waybill Query'!$A:$M,13,FALSE)),0,VLOOKUP($N525,'Data from Waybill Query'!$A:$M,13,FALSE))</f>
        <v>2.8022450000000001E-2</v>
      </c>
      <c r="N525" s="104">
        <f t="shared" si="19"/>
        <v>1992320303</v>
      </c>
    </row>
    <row r="526" spans="1:14" x14ac:dyDescent="0.25">
      <c r="A526" s="104">
        <f t="shared" ref="A526:A589" si="20">$B526*100+MOD(ROW($B526)-ROW($B$1208),67)</f>
        <v>199255</v>
      </c>
      <c r="B526" s="32">
        <f>'Data from Waybill Query'!B526</f>
        <v>1992</v>
      </c>
      <c r="C526" s="32" t="str">
        <f>IF('Data from Waybill Query'!C526="00","0",IF('Data from Waybill Query'!C526="01","1",IF('Data from Waybill Query'!C526="XX","2",'Data from Waybill Query'!C526)))</f>
        <v>33</v>
      </c>
      <c r="D526" s="33" t="str">
        <f>'Data from Waybill Query'!D526</f>
        <v>Primary Metal Products</v>
      </c>
      <c r="E526" s="33" t="str">
        <f>'Data from Waybill Query'!E526</f>
        <v>S</v>
      </c>
      <c r="F526" s="33" t="str">
        <f>'Data from Waybill Query'!F526</f>
        <v>X</v>
      </c>
      <c r="G526" s="33" t="str">
        <f>'Data from Waybill Query'!G526</f>
        <v>X</v>
      </c>
      <c r="H526" s="104">
        <f>IF(ISNA(VLOOKUP($N526,'Data from Waybill Query'!$A:$M,8,FALSE)),0,VLOOKUP($N526,'Data from Waybill Query'!$A:$M,8,FALSE))</f>
        <v>246863</v>
      </c>
      <c r="I526" s="104">
        <f>IF(ISNA(VLOOKUP($N526,'Data from Waybill Query'!$A:$M,9,FALSE)),0,VLOOKUP($N526,'Data from Waybill Query'!$A:$M,9,FALSE))</f>
        <v>270845</v>
      </c>
      <c r="J526" s="104">
        <f>IF(ISNA(VLOOKUP($N526,'Data from Waybill Query'!$A:$M,10,FALSE)),0,VLOOKUP($N526,'Data from Waybill Query'!$A:$M,10,FALSE))</f>
        <v>59965</v>
      </c>
      <c r="K526" s="104">
        <f>IF(ISNA(VLOOKUP($N526,'Data from Waybill Query'!$A:$M,11,FALSE)),0,VLOOKUP($N526,'Data from Waybill Query'!$A:$M,11,FALSE))</f>
        <v>23253221</v>
      </c>
      <c r="L526" s="104">
        <f>IF(ISNA(VLOOKUP($N526,'Data from Waybill Query'!$A:$M,12,FALSE)),0,VLOOKUP($N526,'Data from Waybill Query'!$A:$M,12,FALSE))</f>
        <v>5143</v>
      </c>
      <c r="M526" s="104">
        <f>IF(ISNA(VLOOKUP($N526,'Data from Waybill Query'!$A:$M,13,FALSE)),0,VLOOKUP($N526,'Data from Waybill Query'!$A:$M,13,FALSE))</f>
        <v>4.799544E-2</v>
      </c>
      <c r="N526" s="104">
        <f t="shared" si="19"/>
        <v>1992330103</v>
      </c>
    </row>
    <row r="527" spans="1:14" x14ac:dyDescent="0.25">
      <c r="A527" s="104">
        <f t="shared" si="20"/>
        <v>199256</v>
      </c>
      <c r="B527" s="32">
        <f>'Data from Waybill Query'!B527</f>
        <v>1992</v>
      </c>
      <c r="C527" s="32" t="str">
        <f>IF('Data from Waybill Query'!C527="00","0",IF('Data from Waybill Query'!C527="01","1",IF('Data from Waybill Query'!C527="XX","2",'Data from Waybill Query'!C527)))</f>
        <v>33</v>
      </c>
      <c r="D527" s="33" t="str">
        <f>'Data from Waybill Query'!D527</f>
        <v>Primary Metal Products</v>
      </c>
      <c r="E527" s="33" t="str">
        <f>'Data from Waybill Query'!E527</f>
        <v>M</v>
      </c>
      <c r="F527" s="33" t="str">
        <f>'Data from Waybill Query'!F527</f>
        <v>X</v>
      </c>
      <c r="G527" s="33" t="str">
        <f>'Data from Waybill Query'!G527</f>
        <v>X</v>
      </c>
      <c r="H527" s="104">
        <f>IF(ISNA(VLOOKUP($N527,'Data from Waybill Query'!$A:$M,8,FALSE)),0,VLOOKUP($N527,'Data from Waybill Query'!$A:$M,8,FALSE))</f>
        <v>274494</v>
      </c>
      <c r="I527" s="104">
        <f>IF(ISNA(VLOOKUP($N527,'Data from Waybill Query'!$A:$M,9,FALSE)),0,VLOOKUP($N527,'Data from Waybill Query'!$A:$M,9,FALSE))</f>
        <v>133068</v>
      </c>
      <c r="J527" s="104">
        <f>IF(ISNA(VLOOKUP($N527,'Data from Waybill Query'!$A:$M,10,FALSE)),0,VLOOKUP($N527,'Data from Waybill Query'!$A:$M,10,FALSE))</f>
        <v>99588</v>
      </c>
      <c r="K527" s="104">
        <f>IF(ISNA(VLOOKUP($N527,'Data from Waybill Query'!$A:$M,11,FALSE)),0,VLOOKUP($N527,'Data from Waybill Query'!$A:$M,11,FALSE))</f>
        <v>10846004</v>
      </c>
      <c r="L527" s="104">
        <f>IF(ISNA(VLOOKUP($N527,'Data from Waybill Query'!$A:$M,12,FALSE)),0,VLOOKUP($N527,'Data from Waybill Query'!$A:$M,12,FALSE))</f>
        <v>8139</v>
      </c>
      <c r="M527" s="104">
        <f>IF(ISNA(VLOOKUP($N527,'Data from Waybill Query'!$A:$M,13,FALSE)),0,VLOOKUP($N527,'Data from Waybill Query'!$A:$M,13,FALSE))</f>
        <v>3.3726100000000002E-2</v>
      </c>
      <c r="N527" s="104">
        <f t="shared" si="19"/>
        <v>1992330203</v>
      </c>
    </row>
    <row r="528" spans="1:14" x14ac:dyDescent="0.25">
      <c r="A528" s="104">
        <f t="shared" si="20"/>
        <v>199257</v>
      </c>
      <c r="B528" s="32">
        <f>'Data from Waybill Query'!B528</f>
        <v>1992</v>
      </c>
      <c r="C528" s="32" t="str">
        <f>IF('Data from Waybill Query'!C528="00","0",IF('Data from Waybill Query'!C528="01","1",IF('Data from Waybill Query'!C528="XX","2",'Data from Waybill Query'!C528)))</f>
        <v>33</v>
      </c>
      <c r="D528" s="33" t="str">
        <f>'Data from Waybill Query'!D528</f>
        <v>Primary Metal Products</v>
      </c>
      <c r="E528" s="33" t="str">
        <f>'Data from Waybill Query'!E528</f>
        <v>L</v>
      </c>
      <c r="F528" s="33" t="str">
        <f>'Data from Waybill Query'!F528</f>
        <v>X</v>
      </c>
      <c r="G528" s="33" t="str">
        <f>'Data from Waybill Query'!G528</f>
        <v>X</v>
      </c>
      <c r="H528" s="104">
        <f>IF(ISNA(VLOOKUP($N528,'Data from Waybill Query'!$A:$M,8,FALSE)),0,VLOOKUP($N528,'Data from Waybill Query'!$A:$M,8,FALSE))</f>
        <v>472508</v>
      </c>
      <c r="I528" s="104">
        <f>IF(ISNA(VLOOKUP($N528,'Data from Waybill Query'!$A:$M,9,FALSE)),0,VLOOKUP($N528,'Data from Waybill Query'!$A:$M,9,FALSE))</f>
        <v>150204</v>
      </c>
      <c r="J528" s="104">
        <f>IF(ISNA(VLOOKUP($N528,'Data from Waybill Query'!$A:$M,10,FALSE)),0,VLOOKUP($N528,'Data from Waybill Query'!$A:$M,10,FALSE))</f>
        <v>259521</v>
      </c>
      <c r="K528" s="104">
        <f>IF(ISNA(VLOOKUP($N528,'Data from Waybill Query'!$A:$M,11,FALSE)),0,VLOOKUP($N528,'Data from Waybill Query'!$A:$M,11,FALSE))</f>
        <v>12219252</v>
      </c>
      <c r="L528" s="104">
        <f>IF(ISNA(VLOOKUP($N528,'Data from Waybill Query'!$A:$M,12,FALSE)),0,VLOOKUP($N528,'Data from Waybill Query'!$A:$M,12,FALSE))</f>
        <v>21005</v>
      </c>
      <c r="M528" s="104">
        <f>IF(ISNA(VLOOKUP($N528,'Data from Waybill Query'!$A:$M,13,FALSE)),0,VLOOKUP($N528,'Data from Waybill Query'!$A:$M,13,FALSE))</f>
        <v>2.2495290000000001E-2</v>
      </c>
      <c r="N528" s="104">
        <f t="shared" si="19"/>
        <v>1992330303</v>
      </c>
    </row>
    <row r="529" spans="1:14" x14ac:dyDescent="0.25">
      <c r="A529" s="104">
        <f t="shared" si="20"/>
        <v>199258</v>
      </c>
      <c r="B529" s="32">
        <f>'Data from Waybill Query'!B529</f>
        <v>1992</v>
      </c>
      <c r="C529" s="32" t="str">
        <f>IF('Data from Waybill Query'!C529="00","0",IF('Data from Waybill Query'!C529="01","1",IF('Data from Waybill Query'!C529="XX","2",'Data from Waybill Query'!C529)))</f>
        <v>37</v>
      </c>
      <c r="D529" s="33" t="str">
        <f>'Data from Waybill Query'!D529</f>
        <v>Transportation Equipment</v>
      </c>
      <c r="E529" s="33" t="str">
        <f>'Data from Waybill Query'!E529</f>
        <v>S</v>
      </c>
      <c r="F529" s="33" t="str">
        <f>'Data from Waybill Query'!F529</f>
        <v>X</v>
      </c>
      <c r="G529" s="33" t="str">
        <f>'Data from Waybill Query'!G529</f>
        <v>X</v>
      </c>
      <c r="H529" s="104">
        <f>IF(ISNA(VLOOKUP($N529,'Data from Waybill Query'!$A:$M,8,FALSE)),0,VLOOKUP($N529,'Data from Waybill Query'!$A:$M,8,FALSE))</f>
        <v>341875</v>
      </c>
      <c r="I529" s="104">
        <f>IF(ISNA(VLOOKUP($N529,'Data from Waybill Query'!$A:$M,9,FALSE)),0,VLOOKUP($N529,'Data from Waybill Query'!$A:$M,9,FALSE))</f>
        <v>383938</v>
      </c>
      <c r="J529" s="104">
        <f>IF(ISNA(VLOOKUP($N529,'Data from Waybill Query'!$A:$M,10,FALSE)),0,VLOOKUP($N529,'Data from Waybill Query'!$A:$M,10,FALSE))</f>
        <v>107794</v>
      </c>
      <c r="K529" s="104">
        <f>IF(ISNA(VLOOKUP($N529,'Data from Waybill Query'!$A:$M,11,FALSE)),0,VLOOKUP($N529,'Data from Waybill Query'!$A:$M,11,FALSE))</f>
        <v>8920505</v>
      </c>
      <c r="L529" s="104">
        <f>IF(ISNA(VLOOKUP($N529,'Data from Waybill Query'!$A:$M,12,FALSE)),0,VLOOKUP($N529,'Data from Waybill Query'!$A:$M,12,FALSE))</f>
        <v>2501</v>
      </c>
      <c r="M529" s="104">
        <f>IF(ISNA(VLOOKUP($N529,'Data from Waybill Query'!$A:$M,13,FALSE)),0,VLOOKUP($N529,'Data from Waybill Query'!$A:$M,13,FALSE))</f>
        <v>0.13671349999999999</v>
      </c>
      <c r="N529" s="104">
        <f t="shared" si="19"/>
        <v>1992370103</v>
      </c>
    </row>
    <row r="530" spans="1:14" x14ac:dyDescent="0.25">
      <c r="A530" s="104">
        <f t="shared" si="20"/>
        <v>199259</v>
      </c>
      <c r="B530" s="32">
        <f>'Data from Waybill Query'!B530</f>
        <v>1992</v>
      </c>
      <c r="C530" s="32" t="str">
        <f>IF('Data from Waybill Query'!C530="00","0",IF('Data from Waybill Query'!C530="01","1",IF('Data from Waybill Query'!C530="XX","2",'Data from Waybill Query'!C530)))</f>
        <v>37</v>
      </c>
      <c r="D530" s="33" t="str">
        <f>'Data from Waybill Query'!D530</f>
        <v>Transportation Equipment</v>
      </c>
      <c r="E530" s="33" t="str">
        <f>'Data from Waybill Query'!E530</f>
        <v>M</v>
      </c>
      <c r="F530" s="33" t="str">
        <f>'Data from Waybill Query'!F530</f>
        <v>X</v>
      </c>
      <c r="G530" s="33" t="str">
        <f>'Data from Waybill Query'!G530</f>
        <v>X</v>
      </c>
      <c r="H530" s="104">
        <f>IF(ISNA(VLOOKUP($N530,'Data from Waybill Query'!$A:$M,8,FALSE)),0,VLOOKUP($N530,'Data from Waybill Query'!$A:$M,8,FALSE))</f>
        <v>825143</v>
      </c>
      <c r="I530" s="104">
        <f>IF(ISNA(VLOOKUP($N530,'Data from Waybill Query'!$A:$M,9,FALSE)),0,VLOOKUP($N530,'Data from Waybill Query'!$A:$M,9,FALSE))</f>
        <v>445802</v>
      </c>
      <c r="J530" s="104">
        <f>IF(ISNA(VLOOKUP($N530,'Data from Waybill Query'!$A:$M,10,FALSE)),0,VLOOKUP($N530,'Data from Waybill Query'!$A:$M,10,FALSE))</f>
        <v>323677</v>
      </c>
      <c r="K530" s="104">
        <f>IF(ISNA(VLOOKUP($N530,'Data from Waybill Query'!$A:$M,11,FALSE)),0,VLOOKUP($N530,'Data from Waybill Query'!$A:$M,11,FALSE))</f>
        <v>10290458</v>
      </c>
      <c r="L530" s="104">
        <f>IF(ISNA(VLOOKUP($N530,'Data from Waybill Query'!$A:$M,12,FALSE)),0,VLOOKUP($N530,'Data from Waybill Query'!$A:$M,12,FALSE))</f>
        <v>7488</v>
      </c>
      <c r="M530" s="104">
        <f>IF(ISNA(VLOOKUP($N530,'Data from Waybill Query'!$A:$M,13,FALSE)),0,VLOOKUP($N530,'Data from Waybill Query'!$A:$M,13,FALSE))</f>
        <v>0.1101925</v>
      </c>
      <c r="N530" s="104">
        <f t="shared" si="19"/>
        <v>1992370203</v>
      </c>
    </row>
    <row r="531" spans="1:14" x14ac:dyDescent="0.25">
      <c r="A531" s="104">
        <f t="shared" si="20"/>
        <v>199260</v>
      </c>
      <c r="B531" s="32">
        <f>'Data from Waybill Query'!B531</f>
        <v>1992</v>
      </c>
      <c r="C531" s="32" t="str">
        <f>IF('Data from Waybill Query'!C531="00","0",IF('Data from Waybill Query'!C531="01","1",IF('Data from Waybill Query'!C531="XX","2",'Data from Waybill Query'!C531)))</f>
        <v>37</v>
      </c>
      <c r="D531" s="33" t="str">
        <f>'Data from Waybill Query'!D531</f>
        <v>Transportation Equipment</v>
      </c>
      <c r="E531" s="33" t="str">
        <f>'Data from Waybill Query'!E531</f>
        <v>L</v>
      </c>
      <c r="F531" s="33" t="str">
        <f>'Data from Waybill Query'!F531</f>
        <v>X</v>
      </c>
      <c r="G531" s="33" t="str">
        <f>'Data from Waybill Query'!G531</f>
        <v>X</v>
      </c>
      <c r="H531" s="104">
        <f>IF(ISNA(VLOOKUP($N531,'Data from Waybill Query'!$A:$M,8,FALSE)),0,VLOOKUP($N531,'Data from Waybill Query'!$A:$M,8,FALSE))</f>
        <v>1427527</v>
      </c>
      <c r="I531" s="104">
        <f>IF(ISNA(VLOOKUP($N531,'Data from Waybill Query'!$A:$M,9,FALSE)),0,VLOOKUP($N531,'Data from Waybill Query'!$A:$M,9,FALSE))</f>
        <v>414072</v>
      </c>
      <c r="J531" s="104">
        <f>IF(ISNA(VLOOKUP($N531,'Data from Waybill Query'!$A:$M,10,FALSE)),0,VLOOKUP($N531,'Data from Waybill Query'!$A:$M,10,FALSE))</f>
        <v>715262</v>
      </c>
      <c r="K531" s="104">
        <f>IF(ISNA(VLOOKUP($N531,'Data from Waybill Query'!$A:$M,11,FALSE)),0,VLOOKUP($N531,'Data from Waybill Query'!$A:$M,11,FALSE))</f>
        <v>9838668</v>
      </c>
      <c r="L531" s="104">
        <f>IF(ISNA(VLOOKUP($N531,'Data from Waybill Query'!$A:$M,12,FALSE)),0,VLOOKUP($N531,'Data from Waybill Query'!$A:$M,12,FALSE))</f>
        <v>16622</v>
      </c>
      <c r="M531" s="104">
        <f>IF(ISNA(VLOOKUP($N531,'Data from Waybill Query'!$A:$M,13,FALSE)),0,VLOOKUP($N531,'Data from Waybill Query'!$A:$M,13,FALSE))</f>
        <v>8.5881899999999997E-2</v>
      </c>
      <c r="N531" s="104">
        <f t="shared" si="19"/>
        <v>1992370303</v>
      </c>
    </row>
    <row r="532" spans="1:14" x14ac:dyDescent="0.25">
      <c r="A532" s="104">
        <f t="shared" si="20"/>
        <v>199261</v>
      </c>
      <c r="B532" s="32">
        <f>'Data from Waybill Query'!B532</f>
        <v>1992</v>
      </c>
      <c r="C532" s="32" t="str">
        <f>IF('Data from Waybill Query'!C532="00","0",IF('Data from Waybill Query'!C532="01","1",IF('Data from Waybill Query'!C532="XX","2",'Data from Waybill Query'!C532)))</f>
        <v>40</v>
      </c>
      <c r="D532" s="33" t="str">
        <f>'Data from Waybill Query'!D532</f>
        <v>Waste and Scrap</v>
      </c>
      <c r="E532" s="33" t="str">
        <f>'Data from Waybill Query'!E532</f>
        <v>S</v>
      </c>
      <c r="F532" s="33" t="str">
        <f>'Data from Waybill Query'!F532</f>
        <v>X</v>
      </c>
      <c r="G532" s="33" t="str">
        <f>'Data from Waybill Query'!G532</f>
        <v>X</v>
      </c>
      <c r="H532" s="104">
        <f>IF(ISNA(VLOOKUP($N532,'Data from Waybill Query'!$A:$M,8,FALSE)),0,VLOOKUP($N532,'Data from Waybill Query'!$A:$M,8,FALSE))</f>
        <v>261029</v>
      </c>
      <c r="I532" s="104">
        <f>IF(ISNA(VLOOKUP($N532,'Data from Waybill Query'!$A:$M,9,FALSE)),0,VLOOKUP($N532,'Data from Waybill Query'!$A:$M,9,FALSE))</f>
        <v>305124</v>
      </c>
      <c r="J532" s="104">
        <f>IF(ISNA(VLOOKUP($N532,'Data from Waybill Query'!$A:$M,10,FALSE)),0,VLOOKUP($N532,'Data from Waybill Query'!$A:$M,10,FALSE))</f>
        <v>63800</v>
      </c>
      <c r="K532" s="104">
        <f>IF(ISNA(VLOOKUP($N532,'Data from Waybill Query'!$A:$M,11,FALSE)),0,VLOOKUP($N532,'Data from Waybill Query'!$A:$M,11,FALSE))</f>
        <v>21247944</v>
      </c>
      <c r="L532" s="104">
        <f>IF(ISNA(VLOOKUP($N532,'Data from Waybill Query'!$A:$M,12,FALSE)),0,VLOOKUP($N532,'Data from Waybill Query'!$A:$M,12,FALSE))</f>
        <v>4455</v>
      </c>
      <c r="M532" s="104">
        <f>IF(ISNA(VLOOKUP($N532,'Data from Waybill Query'!$A:$M,13,FALSE)),0,VLOOKUP($N532,'Data from Waybill Query'!$A:$M,13,FALSE))</f>
        <v>5.8586699999999999E-2</v>
      </c>
      <c r="N532" s="104">
        <f t="shared" si="19"/>
        <v>1992400103</v>
      </c>
    </row>
    <row r="533" spans="1:14" x14ac:dyDescent="0.25">
      <c r="A533" s="104">
        <f t="shared" si="20"/>
        <v>199262</v>
      </c>
      <c r="B533" s="32">
        <f>'Data from Waybill Query'!B533</f>
        <v>1992</v>
      </c>
      <c r="C533" s="32" t="str">
        <f>IF('Data from Waybill Query'!C533="00","0",IF('Data from Waybill Query'!C533="01","1",IF('Data from Waybill Query'!C533="XX","2",'Data from Waybill Query'!C533)))</f>
        <v>40</v>
      </c>
      <c r="D533" s="33" t="str">
        <f>'Data from Waybill Query'!D533</f>
        <v>Waste and Scrap</v>
      </c>
      <c r="E533" s="33" t="str">
        <f>'Data from Waybill Query'!E533</f>
        <v>M</v>
      </c>
      <c r="F533" s="33" t="str">
        <f>'Data from Waybill Query'!F533</f>
        <v>X</v>
      </c>
      <c r="G533" s="33" t="str">
        <f>'Data from Waybill Query'!G533</f>
        <v>X</v>
      </c>
      <c r="H533" s="104">
        <f>IF(ISNA(VLOOKUP($N533,'Data from Waybill Query'!$A:$M,8,FALSE)),0,VLOOKUP($N533,'Data from Waybill Query'!$A:$M,8,FALSE))</f>
        <v>110802</v>
      </c>
      <c r="I533" s="104">
        <f>IF(ISNA(VLOOKUP($N533,'Data from Waybill Query'!$A:$M,9,FALSE)),0,VLOOKUP($N533,'Data from Waybill Query'!$A:$M,9,FALSE))</f>
        <v>74660</v>
      </c>
      <c r="J533" s="104">
        <f>IF(ISNA(VLOOKUP($N533,'Data from Waybill Query'!$A:$M,10,FALSE)),0,VLOOKUP($N533,'Data from Waybill Query'!$A:$M,10,FALSE))</f>
        <v>52745</v>
      </c>
      <c r="K533" s="104">
        <f>IF(ISNA(VLOOKUP($N533,'Data from Waybill Query'!$A:$M,11,FALSE)),0,VLOOKUP($N533,'Data from Waybill Query'!$A:$M,11,FALSE))</f>
        <v>5035364</v>
      </c>
      <c r="L533" s="104">
        <f>IF(ISNA(VLOOKUP($N533,'Data from Waybill Query'!$A:$M,12,FALSE)),0,VLOOKUP($N533,'Data from Waybill Query'!$A:$M,12,FALSE))</f>
        <v>3540</v>
      </c>
      <c r="M533" s="104">
        <f>IF(ISNA(VLOOKUP($N533,'Data from Waybill Query'!$A:$M,13,FALSE)),0,VLOOKUP($N533,'Data from Waybill Query'!$A:$M,13,FALSE))</f>
        <v>3.130045E-2</v>
      </c>
      <c r="N533" s="104">
        <f t="shared" si="19"/>
        <v>1992400203</v>
      </c>
    </row>
    <row r="534" spans="1:14" x14ac:dyDescent="0.25">
      <c r="A534" s="104">
        <f t="shared" si="20"/>
        <v>199263</v>
      </c>
      <c r="B534" s="32">
        <f>'Data from Waybill Query'!B534</f>
        <v>1992</v>
      </c>
      <c r="C534" s="32" t="str">
        <f>IF('Data from Waybill Query'!C534="00","0",IF('Data from Waybill Query'!C534="01","1",IF('Data from Waybill Query'!C534="XX","2",'Data from Waybill Query'!C534)))</f>
        <v>40</v>
      </c>
      <c r="D534" s="33" t="str">
        <f>'Data from Waybill Query'!D534</f>
        <v>Waste and Scrap</v>
      </c>
      <c r="E534" s="33" t="str">
        <f>'Data from Waybill Query'!E534</f>
        <v>L</v>
      </c>
      <c r="F534" s="33" t="str">
        <f>'Data from Waybill Query'!F534</f>
        <v>X</v>
      </c>
      <c r="G534" s="33" t="str">
        <f>'Data from Waybill Query'!G534</f>
        <v>X</v>
      </c>
      <c r="H534" s="104">
        <f>IF(ISNA(VLOOKUP($N534,'Data from Waybill Query'!$A:$M,8,FALSE)),0,VLOOKUP($N534,'Data from Waybill Query'!$A:$M,8,FALSE))</f>
        <v>137608</v>
      </c>
      <c r="I534" s="104">
        <f>IF(ISNA(VLOOKUP($N534,'Data from Waybill Query'!$A:$M,9,FALSE)),0,VLOOKUP($N534,'Data from Waybill Query'!$A:$M,9,FALSE))</f>
        <v>58100</v>
      </c>
      <c r="J534" s="104">
        <f>IF(ISNA(VLOOKUP($N534,'Data from Waybill Query'!$A:$M,10,FALSE)),0,VLOOKUP($N534,'Data from Waybill Query'!$A:$M,10,FALSE))</f>
        <v>90966</v>
      </c>
      <c r="K534" s="104">
        <f>IF(ISNA(VLOOKUP($N534,'Data from Waybill Query'!$A:$M,11,FALSE)),0,VLOOKUP($N534,'Data from Waybill Query'!$A:$M,11,FALSE))</f>
        <v>3835712</v>
      </c>
      <c r="L534" s="104">
        <f>IF(ISNA(VLOOKUP($N534,'Data from Waybill Query'!$A:$M,12,FALSE)),0,VLOOKUP($N534,'Data from Waybill Query'!$A:$M,12,FALSE))</f>
        <v>5963</v>
      </c>
      <c r="M534" s="104">
        <f>IF(ISNA(VLOOKUP($N534,'Data from Waybill Query'!$A:$M,13,FALSE)),0,VLOOKUP($N534,'Data from Waybill Query'!$A:$M,13,FALSE))</f>
        <v>2.3075600000000002E-2</v>
      </c>
      <c r="N534" s="104">
        <f t="shared" si="19"/>
        <v>1992400303</v>
      </c>
    </row>
    <row r="535" spans="1:14" x14ac:dyDescent="0.25">
      <c r="A535" s="104">
        <f t="shared" si="20"/>
        <v>199264</v>
      </c>
      <c r="B535" s="32">
        <f>'Data from Waybill Query'!B535</f>
        <v>1992</v>
      </c>
      <c r="C535" s="32" t="str">
        <f>IF('Data from Waybill Query'!C535="00","0",IF('Data from Waybill Query'!C535="01","1",IF('Data from Waybill Query'!C535="XX","2",'Data from Waybill Query'!C535)))</f>
        <v>99</v>
      </c>
      <c r="D535" s="33" t="str">
        <f>'Data from Waybill Query'!D535</f>
        <v>All Other</v>
      </c>
      <c r="E535" s="33" t="str">
        <f>'Data from Waybill Query'!E535</f>
        <v>S</v>
      </c>
      <c r="F535" s="33" t="str">
        <f>'Data from Waybill Query'!F535</f>
        <v>X</v>
      </c>
      <c r="G535" s="33" t="str">
        <f>'Data from Waybill Query'!G535</f>
        <v>X</v>
      </c>
      <c r="H535" s="104">
        <f>IF(ISNA(VLOOKUP($N535,'Data from Waybill Query'!$A:$M,8,FALSE)),0,VLOOKUP($N535,'Data from Waybill Query'!$A:$M,8,FALSE))</f>
        <v>73066</v>
      </c>
      <c r="I535" s="104">
        <f>IF(ISNA(VLOOKUP($N535,'Data from Waybill Query'!$A:$M,9,FALSE)),0,VLOOKUP($N535,'Data from Waybill Query'!$A:$M,9,FALSE))</f>
        <v>116940</v>
      </c>
      <c r="J535" s="104">
        <f>IF(ISNA(VLOOKUP($N535,'Data from Waybill Query'!$A:$M,10,FALSE)),0,VLOOKUP($N535,'Data from Waybill Query'!$A:$M,10,FALSE))</f>
        <v>34531</v>
      </c>
      <c r="K535" s="104">
        <f>IF(ISNA(VLOOKUP($N535,'Data from Waybill Query'!$A:$M,11,FALSE)),0,VLOOKUP($N535,'Data from Waybill Query'!$A:$M,11,FALSE))</f>
        <v>5387281</v>
      </c>
      <c r="L535" s="104">
        <f>IF(ISNA(VLOOKUP($N535,'Data from Waybill Query'!$A:$M,12,FALSE)),0,VLOOKUP($N535,'Data from Waybill Query'!$A:$M,12,FALSE))</f>
        <v>1390</v>
      </c>
      <c r="M535" s="104">
        <f>IF(ISNA(VLOOKUP($N535,'Data from Waybill Query'!$A:$M,13,FALSE)),0,VLOOKUP($N535,'Data from Waybill Query'!$A:$M,13,FALSE))</f>
        <v>5.2575459999999997E-2</v>
      </c>
      <c r="N535" s="104">
        <f t="shared" si="19"/>
        <v>1992990103</v>
      </c>
    </row>
    <row r="536" spans="1:14" x14ac:dyDescent="0.25">
      <c r="A536" s="104">
        <f t="shared" si="20"/>
        <v>199265</v>
      </c>
      <c r="B536" s="32">
        <f>'Data from Waybill Query'!B536</f>
        <v>1992</v>
      </c>
      <c r="C536" s="32" t="str">
        <f>IF('Data from Waybill Query'!C536="00","0",IF('Data from Waybill Query'!C536="01","1",IF('Data from Waybill Query'!C536="XX","2",'Data from Waybill Query'!C536)))</f>
        <v>99</v>
      </c>
      <c r="D536" s="33" t="str">
        <f>'Data from Waybill Query'!D536</f>
        <v>All Other</v>
      </c>
      <c r="E536" s="33" t="str">
        <f>'Data from Waybill Query'!E536</f>
        <v>M</v>
      </c>
      <c r="F536" s="33" t="str">
        <f>'Data from Waybill Query'!F536</f>
        <v>X</v>
      </c>
      <c r="G536" s="33" t="str">
        <f>'Data from Waybill Query'!G536</f>
        <v>X</v>
      </c>
      <c r="H536" s="104">
        <f>IF(ISNA(VLOOKUP($N536,'Data from Waybill Query'!$A:$M,8,FALSE)),0,VLOOKUP($N536,'Data from Waybill Query'!$A:$M,8,FALSE))</f>
        <v>114095</v>
      </c>
      <c r="I536" s="104">
        <f>IF(ISNA(VLOOKUP($N536,'Data from Waybill Query'!$A:$M,9,FALSE)),0,VLOOKUP($N536,'Data from Waybill Query'!$A:$M,9,FALSE))</f>
        <v>147654</v>
      </c>
      <c r="J536" s="104">
        <f>IF(ISNA(VLOOKUP($N536,'Data from Waybill Query'!$A:$M,10,FALSE)),0,VLOOKUP($N536,'Data from Waybill Query'!$A:$M,10,FALSE))</f>
        <v>109571</v>
      </c>
      <c r="K536" s="104">
        <f>IF(ISNA(VLOOKUP($N536,'Data from Waybill Query'!$A:$M,11,FALSE)),0,VLOOKUP($N536,'Data from Waybill Query'!$A:$M,11,FALSE))</f>
        <v>3683841</v>
      </c>
      <c r="L536" s="104">
        <f>IF(ISNA(VLOOKUP($N536,'Data from Waybill Query'!$A:$M,12,FALSE)),0,VLOOKUP($N536,'Data from Waybill Query'!$A:$M,12,FALSE))</f>
        <v>2755</v>
      </c>
      <c r="M536" s="104">
        <f>IF(ISNA(VLOOKUP($N536,'Data from Waybill Query'!$A:$M,13,FALSE)),0,VLOOKUP($N536,'Data from Waybill Query'!$A:$M,13,FALSE))</f>
        <v>4.1420470000000001E-2</v>
      </c>
      <c r="N536" s="104">
        <f t="shared" si="19"/>
        <v>1992990203</v>
      </c>
    </row>
    <row r="537" spans="1:14" x14ac:dyDescent="0.25">
      <c r="A537" s="104">
        <f t="shared" si="20"/>
        <v>199266</v>
      </c>
      <c r="B537" s="32">
        <f>'Data from Waybill Query'!B537</f>
        <v>1992</v>
      </c>
      <c r="C537" s="32" t="str">
        <f>IF('Data from Waybill Query'!C537="00","0",IF('Data from Waybill Query'!C537="01","1",IF('Data from Waybill Query'!C537="XX","2",'Data from Waybill Query'!C537)))</f>
        <v>99</v>
      </c>
      <c r="D537" s="33" t="str">
        <f>'Data from Waybill Query'!D537</f>
        <v>All Other</v>
      </c>
      <c r="E537" s="33" t="str">
        <f>'Data from Waybill Query'!E537</f>
        <v>L</v>
      </c>
      <c r="F537" s="33" t="str">
        <f>'Data from Waybill Query'!F537</f>
        <v>X</v>
      </c>
      <c r="G537" s="33" t="str">
        <f>'Data from Waybill Query'!G537</f>
        <v>X</v>
      </c>
      <c r="H537" s="104">
        <f>IF(ISNA(VLOOKUP($N537,'Data from Waybill Query'!$A:$M,8,FALSE)),0,VLOOKUP($N537,'Data from Waybill Query'!$A:$M,8,FALSE))</f>
        <v>283136</v>
      </c>
      <c r="I537" s="104">
        <f>IF(ISNA(VLOOKUP($N537,'Data from Waybill Query'!$A:$M,9,FALSE)),0,VLOOKUP($N537,'Data from Waybill Query'!$A:$M,9,FALSE))</f>
        <v>113603</v>
      </c>
      <c r="J537" s="104">
        <f>IF(ISNA(VLOOKUP($N537,'Data from Waybill Query'!$A:$M,10,FALSE)),0,VLOOKUP($N537,'Data from Waybill Query'!$A:$M,10,FALSE))</f>
        <v>199461</v>
      </c>
      <c r="K537" s="104">
        <f>IF(ISNA(VLOOKUP($N537,'Data from Waybill Query'!$A:$M,11,FALSE)),0,VLOOKUP($N537,'Data from Waybill Query'!$A:$M,11,FALSE))</f>
        <v>3680907</v>
      </c>
      <c r="L537" s="104">
        <f>IF(ISNA(VLOOKUP($N537,'Data from Waybill Query'!$A:$M,12,FALSE)),0,VLOOKUP($N537,'Data from Waybill Query'!$A:$M,12,FALSE))</f>
        <v>6488</v>
      </c>
      <c r="M537" s="104">
        <f>IF(ISNA(VLOOKUP($N537,'Data from Waybill Query'!$A:$M,13,FALSE)),0,VLOOKUP($N537,'Data from Waybill Query'!$A:$M,13,FALSE))</f>
        <v>4.3637889999999999E-2</v>
      </c>
      <c r="N537" s="104">
        <f t="shared" si="19"/>
        <v>1992990303</v>
      </c>
    </row>
    <row r="538" spans="1:14" x14ac:dyDescent="0.25">
      <c r="A538" s="104">
        <f t="shared" si="20"/>
        <v>199300</v>
      </c>
      <c r="B538" s="32">
        <f>'Data from Waybill Query'!B538</f>
        <v>1993</v>
      </c>
      <c r="C538" s="32" t="str">
        <f>IF('Data from Waybill Query'!C538="00","0",IF('Data from Waybill Query'!C538="01","1",IF('Data from Waybill Query'!C538="XX","2",'Data from Waybill Query'!C538)))</f>
        <v>0</v>
      </c>
      <c r="D538" s="33" t="str">
        <f>'Data from Waybill Query'!D538</f>
        <v>Intermodal</v>
      </c>
      <c r="E538" s="33" t="str">
        <f>'Data from Waybill Query'!E538</f>
        <v>S</v>
      </c>
      <c r="F538" s="33" t="str">
        <f>'Data from Waybill Query'!F538</f>
        <v>X</v>
      </c>
      <c r="G538" s="33" t="str">
        <f>'Data from Waybill Query'!G538</f>
        <v>X</v>
      </c>
      <c r="H538" s="104">
        <f>IF(ISNA(VLOOKUP($N538,'Data from Waybill Query'!$A:$M,8,FALSE)),0,VLOOKUP($N538,'Data from Waybill Query'!$A:$M,8,FALSE))</f>
        <v>360865</v>
      </c>
      <c r="I538" s="104">
        <f>IF(ISNA(VLOOKUP($N538,'Data from Waybill Query'!$A:$M,9,FALSE)),0,VLOOKUP($N538,'Data from Waybill Query'!$A:$M,9,FALSE))</f>
        <v>1469982</v>
      </c>
      <c r="J538" s="104">
        <f>IF(ISNA(VLOOKUP($N538,'Data from Waybill Query'!$A:$M,10,FALSE)),0,VLOOKUP($N538,'Data from Waybill Query'!$A:$M,10,FALSE))</f>
        <v>560231</v>
      </c>
      <c r="K538" s="104">
        <f>IF(ISNA(VLOOKUP($N538,'Data from Waybill Query'!$A:$M,11,FALSE)),0,VLOOKUP($N538,'Data from Waybill Query'!$A:$M,11,FALSE))</f>
        <v>18650117</v>
      </c>
      <c r="L538" s="104">
        <f>IF(ISNA(VLOOKUP($N538,'Data from Waybill Query'!$A:$M,12,FALSE)),0,VLOOKUP($N538,'Data from Waybill Query'!$A:$M,12,FALSE))</f>
        <v>6709</v>
      </c>
      <c r="M538" s="104">
        <f>IF(ISNA(VLOOKUP($N538,'Data from Waybill Query'!$A:$M,13,FALSE)),0,VLOOKUP($N538,'Data from Waybill Query'!$A:$M,13,FALSE))</f>
        <v>5.3789190000000001E-2</v>
      </c>
      <c r="N538" s="104">
        <f t="shared" si="19"/>
        <v>1993000103</v>
      </c>
    </row>
    <row r="539" spans="1:14" x14ac:dyDescent="0.25">
      <c r="A539" s="104">
        <f t="shared" si="20"/>
        <v>199301</v>
      </c>
      <c r="B539" s="32">
        <f>'Data from Waybill Query'!B539</f>
        <v>1993</v>
      </c>
      <c r="C539" s="32" t="str">
        <f>IF('Data from Waybill Query'!C539="00","0",IF('Data from Waybill Query'!C539="01","1",IF('Data from Waybill Query'!C539="XX","2",'Data from Waybill Query'!C539)))</f>
        <v>0</v>
      </c>
      <c r="D539" s="33" t="str">
        <f>'Data from Waybill Query'!D539</f>
        <v>Intermodal</v>
      </c>
      <c r="E539" s="33" t="str">
        <f>'Data from Waybill Query'!E539</f>
        <v>M</v>
      </c>
      <c r="F539" s="33" t="str">
        <f>'Data from Waybill Query'!F539</f>
        <v>X</v>
      </c>
      <c r="G539" s="33" t="str">
        <f>'Data from Waybill Query'!G539</f>
        <v>X</v>
      </c>
      <c r="H539" s="104">
        <f>IF(ISNA(VLOOKUP($N539,'Data from Waybill Query'!$A:$M,8,FALSE)),0,VLOOKUP($N539,'Data from Waybill Query'!$A:$M,8,FALSE))</f>
        <v>1021520</v>
      </c>
      <c r="I539" s="104">
        <f>IF(ISNA(VLOOKUP($N539,'Data from Waybill Query'!$A:$M,9,FALSE)),0,VLOOKUP($N539,'Data from Waybill Query'!$A:$M,9,FALSE))</f>
        <v>2024057</v>
      </c>
      <c r="J539" s="104">
        <f>IF(ISNA(VLOOKUP($N539,'Data from Waybill Query'!$A:$M,10,FALSE)),0,VLOOKUP($N539,'Data from Waybill Query'!$A:$M,10,FALSE))</f>
        <v>1610034</v>
      </c>
      <c r="K539" s="104">
        <f>IF(ISNA(VLOOKUP($N539,'Data from Waybill Query'!$A:$M,11,FALSE)),0,VLOOKUP($N539,'Data from Waybill Query'!$A:$M,11,FALSE))</f>
        <v>29796927</v>
      </c>
      <c r="L539" s="104">
        <f>IF(ISNA(VLOOKUP($N539,'Data from Waybill Query'!$A:$M,12,FALSE)),0,VLOOKUP($N539,'Data from Waybill Query'!$A:$M,12,FALSE))</f>
        <v>23800</v>
      </c>
      <c r="M539" s="104">
        <f>IF(ISNA(VLOOKUP($N539,'Data from Waybill Query'!$A:$M,13,FALSE)),0,VLOOKUP($N539,'Data from Waybill Query'!$A:$M,13,FALSE))</f>
        <v>4.2920409999999999E-2</v>
      </c>
      <c r="N539" s="104">
        <f t="shared" si="19"/>
        <v>1993000203</v>
      </c>
    </row>
    <row r="540" spans="1:14" x14ac:dyDescent="0.25">
      <c r="A540" s="104">
        <f t="shared" si="20"/>
        <v>199302</v>
      </c>
      <c r="B540" s="32">
        <f>'Data from Waybill Query'!B540</f>
        <v>1993</v>
      </c>
      <c r="C540" s="32" t="str">
        <f>IF('Data from Waybill Query'!C540="00","0",IF('Data from Waybill Query'!C540="01","1",IF('Data from Waybill Query'!C540="XX","2",'Data from Waybill Query'!C540)))</f>
        <v>0</v>
      </c>
      <c r="D540" s="33" t="str">
        <f>'Data from Waybill Query'!D540</f>
        <v>Intermodal</v>
      </c>
      <c r="E540" s="33" t="str">
        <f>'Data from Waybill Query'!E540</f>
        <v>L</v>
      </c>
      <c r="F540" s="33" t="str">
        <f>'Data from Waybill Query'!F540</f>
        <v>X</v>
      </c>
      <c r="G540" s="33" t="str">
        <f>'Data from Waybill Query'!G540</f>
        <v>X</v>
      </c>
      <c r="H540" s="104">
        <f>IF(ISNA(VLOOKUP($N540,'Data from Waybill Query'!$A:$M,8,FALSE)),0,VLOOKUP($N540,'Data from Waybill Query'!$A:$M,8,FALSE))</f>
        <v>766595</v>
      </c>
      <c r="I540" s="104">
        <f>IF(ISNA(VLOOKUP($N540,'Data from Waybill Query'!$A:$M,9,FALSE)),0,VLOOKUP($N540,'Data from Waybill Query'!$A:$M,9,FALSE))</f>
        <v>1009817</v>
      </c>
      <c r="J540" s="104">
        <f>IF(ISNA(VLOOKUP($N540,'Data from Waybill Query'!$A:$M,10,FALSE)),0,VLOOKUP($N540,'Data from Waybill Query'!$A:$M,10,FALSE))</f>
        <v>1193948</v>
      </c>
      <c r="K540" s="104">
        <f>IF(ISNA(VLOOKUP($N540,'Data from Waybill Query'!$A:$M,11,FALSE)),0,VLOOKUP($N540,'Data from Waybill Query'!$A:$M,11,FALSE))</f>
        <v>16961827</v>
      </c>
      <c r="L540" s="104">
        <f>IF(ISNA(VLOOKUP($N540,'Data from Waybill Query'!$A:$M,12,FALSE)),0,VLOOKUP($N540,'Data from Waybill Query'!$A:$M,12,FALSE))</f>
        <v>20216</v>
      </c>
      <c r="M540" s="104">
        <f>IF(ISNA(VLOOKUP($N540,'Data from Waybill Query'!$A:$M,13,FALSE)),0,VLOOKUP($N540,'Data from Waybill Query'!$A:$M,13,FALSE))</f>
        <v>3.7920120000000002E-2</v>
      </c>
      <c r="N540" s="104">
        <f t="shared" si="19"/>
        <v>1993000303</v>
      </c>
    </row>
    <row r="541" spans="1:14" x14ac:dyDescent="0.25">
      <c r="A541" s="104">
        <f t="shared" si="20"/>
        <v>199303</v>
      </c>
      <c r="B541" s="32">
        <f>'Data from Waybill Query'!B541</f>
        <v>1993</v>
      </c>
      <c r="C541" s="32" t="str">
        <f>IF('Data from Waybill Query'!C541="00","0",IF('Data from Waybill Query'!C541="01","1",IF('Data from Waybill Query'!C541="XX","2",'Data from Waybill Query'!C541)))</f>
        <v>0</v>
      </c>
      <c r="D541" s="33" t="str">
        <f>'Data from Waybill Query'!D541</f>
        <v>Intermodal</v>
      </c>
      <c r="E541" s="33" t="str">
        <f>'Data from Waybill Query'!E541</f>
        <v>VL</v>
      </c>
      <c r="F541" s="33" t="str">
        <f>'Data from Waybill Query'!F541</f>
        <v>X</v>
      </c>
      <c r="G541" s="33" t="str">
        <f>'Data from Waybill Query'!G541</f>
        <v>X</v>
      </c>
      <c r="H541" s="104">
        <f>IF(ISNA(VLOOKUP($N541,'Data from Waybill Query'!$A:$M,8,FALSE)),0,VLOOKUP($N541,'Data from Waybill Query'!$A:$M,8,FALSE))</f>
        <v>2756018</v>
      </c>
      <c r="I541" s="104">
        <f>IF(ISNA(VLOOKUP($N541,'Data from Waybill Query'!$A:$M,9,FALSE)),0,VLOOKUP($N541,'Data from Waybill Query'!$A:$M,9,FALSE))</f>
        <v>2700922</v>
      </c>
      <c r="J541" s="104">
        <f>IF(ISNA(VLOOKUP($N541,'Data from Waybill Query'!$A:$M,10,FALSE)),0,VLOOKUP($N541,'Data from Waybill Query'!$A:$M,10,FALSE))</f>
        <v>5910986</v>
      </c>
      <c r="K541" s="104">
        <f>IF(ISNA(VLOOKUP($N541,'Data from Waybill Query'!$A:$M,11,FALSE)),0,VLOOKUP($N541,'Data from Waybill Query'!$A:$M,11,FALSE))</f>
        <v>49933172</v>
      </c>
      <c r="L541" s="104">
        <f>IF(ISNA(VLOOKUP($N541,'Data from Waybill Query'!$A:$M,12,FALSE)),0,VLOOKUP($N541,'Data from Waybill Query'!$A:$M,12,FALSE))</f>
        <v>108077</v>
      </c>
      <c r="M541" s="104">
        <f>IF(ISNA(VLOOKUP($N541,'Data from Waybill Query'!$A:$M,13,FALSE)),0,VLOOKUP($N541,'Data from Waybill Query'!$A:$M,13,FALSE))</f>
        <v>2.5500470000000001E-2</v>
      </c>
      <c r="N541" s="104">
        <f t="shared" si="19"/>
        <v>1993000403</v>
      </c>
    </row>
    <row r="542" spans="1:14" x14ac:dyDescent="0.25">
      <c r="A542" s="104">
        <f t="shared" si="20"/>
        <v>199304</v>
      </c>
      <c r="B542" s="32">
        <f>'Data from Waybill Query'!B542</f>
        <v>1993</v>
      </c>
      <c r="C542" s="32" t="str">
        <f>IF('Data from Waybill Query'!C542="00","0",IF('Data from Waybill Query'!C542="01","1",IF('Data from Waybill Query'!C542="XX","2",'Data from Waybill Query'!C542)))</f>
        <v>1</v>
      </c>
      <c r="D542" s="33" t="str">
        <f>'Data from Waybill Query'!D542</f>
        <v>Farm Products (not Grain)</v>
      </c>
      <c r="E542" s="33" t="str">
        <f>'Data from Waybill Query'!E542</f>
        <v>X</v>
      </c>
      <c r="F542" s="33" t="str">
        <f>'Data from Waybill Query'!F542</f>
        <v>X</v>
      </c>
      <c r="G542" s="33" t="str">
        <f>'Data from Waybill Query'!G542</f>
        <v>X</v>
      </c>
      <c r="H542" s="104">
        <f>IF(ISNA(VLOOKUP($N542,'Data from Waybill Query'!$A:$M,8,FALSE)),0,VLOOKUP($N542,'Data from Waybill Query'!$A:$M,8,FALSE))</f>
        <v>161512</v>
      </c>
      <c r="I542" s="104">
        <f>IF(ISNA(VLOOKUP($N542,'Data from Waybill Query'!$A:$M,9,FALSE)),0,VLOOKUP($N542,'Data from Waybill Query'!$A:$M,9,FALSE))</f>
        <v>69785</v>
      </c>
      <c r="J542" s="104">
        <f>IF(ISNA(VLOOKUP($N542,'Data from Waybill Query'!$A:$M,10,FALSE)),0,VLOOKUP($N542,'Data from Waybill Query'!$A:$M,10,FALSE))</f>
        <v>89056</v>
      </c>
      <c r="K542" s="104">
        <f>IF(ISNA(VLOOKUP($N542,'Data from Waybill Query'!$A:$M,11,FALSE)),0,VLOOKUP($N542,'Data from Waybill Query'!$A:$M,11,FALSE))</f>
        <v>4482452</v>
      </c>
      <c r="L542" s="104">
        <f>IF(ISNA(VLOOKUP($N542,'Data from Waybill Query'!$A:$M,12,FALSE)),0,VLOOKUP($N542,'Data from Waybill Query'!$A:$M,12,FALSE))</f>
        <v>5806</v>
      </c>
      <c r="M542" s="104">
        <f>IF(ISNA(VLOOKUP($N542,'Data from Waybill Query'!$A:$M,13,FALSE)),0,VLOOKUP($N542,'Data from Waybill Query'!$A:$M,13,FALSE))</f>
        <v>2.782018E-2</v>
      </c>
      <c r="N542" s="104">
        <f t="shared" si="19"/>
        <v>1993010403</v>
      </c>
    </row>
    <row r="543" spans="1:14" x14ac:dyDescent="0.25">
      <c r="A543" s="104">
        <f t="shared" si="20"/>
        <v>199305</v>
      </c>
      <c r="B543" s="32">
        <f>'Data from Waybill Query'!B543</f>
        <v>1993</v>
      </c>
      <c r="C543" s="32" t="str">
        <f>IF('Data from Waybill Query'!C543="00","0",IF('Data from Waybill Query'!C543="01","1",IF('Data from Waybill Query'!C543="XX","2",'Data from Waybill Query'!C543)))</f>
        <v>2</v>
      </c>
      <c r="D543" s="33" t="str">
        <f>'Data from Waybill Query'!D543</f>
        <v>Grain</v>
      </c>
      <c r="E543" s="33" t="str">
        <f>'Data from Waybill Query'!E543</f>
        <v>S</v>
      </c>
      <c r="F543" s="33" t="str">
        <f>'Data from Waybill Query'!F543</f>
        <v>R</v>
      </c>
      <c r="G543" s="33" t="str">
        <f>'Data from Waybill Query'!G543</f>
        <v>S</v>
      </c>
      <c r="H543" s="104">
        <f>IF(ISNA(VLOOKUP($N543,'Data from Waybill Query'!$A:$M,8,FALSE)),0,VLOOKUP($N543,'Data from Waybill Query'!$A:$M,8,FALSE))</f>
        <v>125327</v>
      </c>
      <c r="I543" s="104">
        <f>IF(ISNA(VLOOKUP($N543,'Data from Waybill Query'!$A:$M,9,FALSE)),0,VLOOKUP($N543,'Data from Waybill Query'!$A:$M,9,FALSE))</f>
        <v>137232</v>
      </c>
      <c r="J543" s="104">
        <f>IF(ISNA(VLOOKUP($N543,'Data from Waybill Query'!$A:$M,10,FALSE)),0,VLOOKUP($N543,'Data from Waybill Query'!$A:$M,10,FALSE))</f>
        <v>33412</v>
      </c>
      <c r="K543" s="104">
        <f>IF(ISNA(VLOOKUP($N543,'Data from Waybill Query'!$A:$M,11,FALSE)),0,VLOOKUP($N543,'Data from Waybill Query'!$A:$M,11,FALSE))</f>
        <v>12580788</v>
      </c>
      <c r="L543" s="104">
        <f>IF(ISNA(VLOOKUP($N543,'Data from Waybill Query'!$A:$M,12,FALSE)),0,VLOOKUP($N543,'Data from Waybill Query'!$A:$M,12,FALSE))</f>
        <v>3112</v>
      </c>
      <c r="M543" s="104">
        <f>IF(ISNA(VLOOKUP($N543,'Data from Waybill Query'!$A:$M,13,FALSE)),0,VLOOKUP($N543,'Data from Waybill Query'!$A:$M,13,FALSE))</f>
        <v>4.0274039999999997E-2</v>
      </c>
      <c r="N543" s="104">
        <f t="shared" si="19"/>
        <v>1993020101</v>
      </c>
    </row>
    <row r="544" spans="1:14" x14ac:dyDescent="0.25">
      <c r="A544" s="104">
        <f t="shared" si="20"/>
        <v>199306</v>
      </c>
      <c r="B544" s="32">
        <f>'Data from Waybill Query'!B544</f>
        <v>1993</v>
      </c>
      <c r="C544" s="32" t="str">
        <f>IF('Data from Waybill Query'!C544="00","0",IF('Data from Waybill Query'!C544="01","1",IF('Data from Waybill Query'!C544="XX","2",'Data from Waybill Query'!C544)))</f>
        <v>2</v>
      </c>
      <c r="D544" s="33" t="str">
        <f>'Data from Waybill Query'!D544</f>
        <v>Grain</v>
      </c>
      <c r="E544" s="33" t="str">
        <f>'Data from Waybill Query'!E544</f>
        <v>S</v>
      </c>
      <c r="F544" s="33" t="str">
        <f>'Data from Waybill Query'!F544</f>
        <v>R</v>
      </c>
      <c r="G544" s="33" t="str">
        <f>'Data from Waybill Query'!G544</f>
        <v>M</v>
      </c>
      <c r="H544" s="104">
        <f>IF(ISNA(VLOOKUP($N544,'Data from Waybill Query'!$A:$M,8,FALSE)),0,VLOOKUP($N544,'Data from Waybill Query'!$A:$M,8,FALSE))</f>
        <v>213295</v>
      </c>
      <c r="I544" s="104">
        <f>IF(ISNA(VLOOKUP($N544,'Data from Waybill Query'!$A:$M,9,FALSE)),0,VLOOKUP($N544,'Data from Waybill Query'!$A:$M,9,FALSE))</f>
        <v>251247</v>
      </c>
      <c r="J544" s="104">
        <f>IF(ISNA(VLOOKUP($N544,'Data from Waybill Query'!$A:$M,10,FALSE)),0,VLOOKUP($N544,'Data from Waybill Query'!$A:$M,10,FALSE))</f>
        <v>62454</v>
      </c>
      <c r="K544" s="104">
        <f>IF(ISNA(VLOOKUP($N544,'Data from Waybill Query'!$A:$M,11,FALSE)),0,VLOOKUP($N544,'Data from Waybill Query'!$A:$M,11,FALSE))</f>
        <v>23664330</v>
      </c>
      <c r="L544" s="104">
        <f>IF(ISNA(VLOOKUP($N544,'Data from Waybill Query'!$A:$M,12,FALSE)),0,VLOOKUP($N544,'Data from Waybill Query'!$A:$M,12,FALSE))</f>
        <v>5961</v>
      </c>
      <c r="M544" s="104">
        <f>IF(ISNA(VLOOKUP($N544,'Data from Waybill Query'!$A:$M,13,FALSE)),0,VLOOKUP($N544,'Data from Waybill Query'!$A:$M,13,FALSE))</f>
        <v>3.5779100000000001E-2</v>
      </c>
      <c r="N544" s="104">
        <f t="shared" si="19"/>
        <v>1993020102</v>
      </c>
    </row>
    <row r="545" spans="1:14" x14ac:dyDescent="0.25">
      <c r="A545" s="104">
        <f t="shared" si="20"/>
        <v>199307</v>
      </c>
      <c r="B545" s="32">
        <f>'Data from Waybill Query'!B545</f>
        <v>1993</v>
      </c>
      <c r="C545" s="32" t="str">
        <f>IF('Data from Waybill Query'!C545="00","0",IF('Data from Waybill Query'!C545="01","1",IF('Data from Waybill Query'!C545="XX","2",'Data from Waybill Query'!C545)))</f>
        <v>2</v>
      </c>
      <c r="D545" s="33" t="str">
        <f>'Data from Waybill Query'!D545</f>
        <v>Grain</v>
      </c>
      <c r="E545" s="33" t="str">
        <f>'Data from Waybill Query'!E545</f>
        <v>S</v>
      </c>
      <c r="F545" s="33" t="str">
        <f>'Data from Waybill Query'!F545</f>
        <v>R</v>
      </c>
      <c r="G545" s="33" t="str">
        <f>'Data from Waybill Query'!G545</f>
        <v>U</v>
      </c>
      <c r="H545" s="104">
        <f>IF(ISNA(VLOOKUP($N545,'Data from Waybill Query'!$A:$M,8,FALSE)),0,VLOOKUP($N545,'Data from Waybill Query'!$A:$M,8,FALSE))</f>
        <v>101152</v>
      </c>
      <c r="I545" s="104">
        <f>IF(ISNA(VLOOKUP($N545,'Data from Waybill Query'!$A:$M,9,FALSE)),0,VLOOKUP($N545,'Data from Waybill Query'!$A:$M,9,FALSE))</f>
        <v>137276</v>
      </c>
      <c r="J545" s="104">
        <f>IF(ISNA(VLOOKUP($N545,'Data from Waybill Query'!$A:$M,10,FALSE)),0,VLOOKUP($N545,'Data from Waybill Query'!$A:$M,10,FALSE))</f>
        <v>33943</v>
      </c>
      <c r="K545" s="104">
        <f>IF(ISNA(VLOOKUP($N545,'Data from Waybill Query'!$A:$M,11,FALSE)),0,VLOOKUP($N545,'Data from Waybill Query'!$A:$M,11,FALSE))</f>
        <v>13171745</v>
      </c>
      <c r="L545" s="104">
        <f>IF(ISNA(VLOOKUP($N545,'Data from Waybill Query'!$A:$M,12,FALSE)),0,VLOOKUP($N545,'Data from Waybill Query'!$A:$M,12,FALSE))</f>
        <v>3291</v>
      </c>
      <c r="M545" s="104">
        <f>IF(ISNA(VLOOKUP($N545,'Data from Waybill Query'!$A:$M,13,FALSE)),0,VLOOKUP($N545,'Data from Waybill Query'!$A:$M,13,FALSE))</f>
        <v>3.0732349999999999E-2</v>
      </c>
      <c r="N545" s="104">
        <f t="shared" si="19"/>
        <v>1993020103</v>
      </c>
    </row>
    <row r="546" spans="1:14" x14ac:dyDescent="0.25">
      <c r="A546" s="104">
        <f t="shared" si="20"/>
        <v>199308</v>
      </c>
      <c r="B546" s="32">
        <f>'Data from Waybill Query'!B546</f>
        <v>1993</v>
      </c>
      <c r="C546" s="32" t="str">
        <f>IF('Data from Waybill Query'!C546="00","0",IF('Data from Waybill Query'!C546="01","1",IF('Data from Waybill Query'!C546="XX","2",'Data from Waybill Query'!C546)))</f>
        <v>2</v>
      </c>
      <c r="D546" s="33" t="str">
        <f>'Data from Waybill Query'!D546</f>
        <v>Grain</v>
      </c>
      <c r="E546" s="33" t="str">
        <f>'Data from Waybill Query'!E546</f>
        <v>S</v>
      </c>
      <c r="F546" s="33" t="str">
        <f>'Data from Waybill Query'!F546</f>
        <v>P</v>
      </c>
      <c r="G546" s="33" t="str">
        <f>'Data from Waybill Query'!G546</f>
        <v>S</v>
      </c>
      <c r="H546" s="104">
        <f>IF(ISNA(VLOOKUP($N546,'Data from Waybill Query'!$A:$M,8,FALSE)),0,VLOOKUP($N546,'Data from Waybill Query'!$A:$M,8,FALSE))</f>
        <v>32925</v>
      </c>
      <c r="I546" s="104">
        <f>IF(ISNA(VLOOKUP($N546,'Data from Waybill Query'!$A:$M,9,FALSE)),0,VLOOKUP($N546,'Data from Waybill Query'!$A:$M,9,FALSE))</f>
        <v>33584</v>
      </c>
      <c r="J546" s="104">
        <f>IF(ISNA(VLOOKUP($N546,'Data from Waybill Query'!$A:$M,10,FALSE)),0,VLOOKUP($N546,'Data from Waybill Query'!$A:$M,10,FALSE))</f>
        <v>8877</v>
      </c>
      <c r="K546" s="104">
        <f>IF(ISNA(VLOOKUP($N546,'Data from Waybill Query'!$A:$M,11,FALSE)),0,VLOOKUP($N546,'Data from Waybill Query'!$A:$M,11,FALSE))</f>
        <v>3125832</v>
      </c>
      <c r="L546" s="104">
        <f>IF(ISNA(VLOOKUP($N546,'Data from Waybill Query'!$A:$M,12,FALSE)),0,VLOOKUP($N546,'Data from Waybill Query'!$A:$M,12,FALSE))</f>
        <v>833</v>
      </c>
      <c r="M546" s="104">
        <f>IF(ISNA(VLOOKUP($N546,'Data from Waybill Query'!$A:$M,13,FALSE)),0,VLOOKUP($N546,'Data from Waybill Query'!$A:$M,13,FALSE))</f>
        <v>3.954887E-2</v>
      </c>
      <c r="N546" s="104">
        <f t="shared" si="19"/>
        <v>1993020111</v>
      </c>
    </row>
    <row r="547" spans="1:14" x14ac:dyDescent="0.25">
      <c r="A547" s="104">
        <f t="shared" si="20"/>
        <v>199309</v>
      </c>
      <c r="B547" s="32">
        <f>'Data from Waybill Query'!B547</f>
        <v>1993</v>
      </c>
      <c r="C547" s="32" t="str">
        <f>IF('Data from Waybill Query'!C547="00","0",IF('Data from Waybill Query'!C547="01","1",IF('Data from Waybill Query'!C547="XX","2",'Data from Waybill Query'!C547)))</f>
        <v>2</v>
      </c>
      <c r="D547" s="33" t="str">
        <f>'Data from Waybill Query'!D547</f>
        <v>Grain</v>
      </c>
      <c r="E547" s="33" t="str">
        <f>'Data from Waybill Query'!E547</f>
        <v>S</v>
      </c>
      <c r="F547" s="33" t="str">
        <f>'Data from Waybill Query'!F547</f>
        <v>P</v>
      </c>
      <c r="G547" s="33" t="str">
        <f>'Data from Waybill Query'!G547</f>
        <v>M</v>
      </c>
      <c r="H547" s="104">
        <f>IF(ISNA(VLOOKUP($N547,'Data from Waybill Query'!$A:$M,8,FALSE)),0,VLOOKUP($N547,'Data from Waybill Query'!$A:$M,8,FALSE))</f>
        <v>59233</v>
      </c>
      <c r="I547" s="104">
        <f>IF(ISNA(VLOOKUP($N547,'Data from Waybill Query'!$A:$M,9,FALSE)),0,VLOOKUP($N547,'Data from Waybill Query'!$A:$M,9,FALSE))</f>
        <v>69929</v>
      </c>
      <c r="J547" s="104">
        <f>IF(ISNA(VLOOKUP($N547,'Data from Waybill Query'!$A:$M,10,FALSE)),0,VLOOKUP($N547,'Data from Waybill Query'!$A:$M,10,FALSE))</f>
        <v>18631</v>
      </c>
      <c r="K547" s="104">
        <f>IF(ISNA(VLOOKUP($N547,'Data from Waybill Query'!$A:$M,11,FALSE)),0,VLOOKUP($N547,'Data from Waybill Query'!$A:$M,11,FALSE))</f>
        <v>6452546</v>
      </c>
      <c r="L547" s="104">
        <f>IF(ISNA(VLOOKUP($N547,'Data from Waybill Query'!$A:$M,12,FALSE)),0,VLOOKUP($N547,'Data from Waybill Query'!$A:$M,12,FALSE))</f>
        <v>1740</v>
      </c>
      <c r="M547" s="104">
        <f>IF(ISNA(VLOOKUP($N547,'Data from Waybill Query'!$A:$M,13,FALSE)),0,VLOOKUP($N547,'Data from Waybill Query'!$A:$M,13,FALSE))</f>
        <v>3.4034010000000003E-2</v>
      </c>
      <c r="N547" s="104">
        <f t="shared" si="19"/>
        <v>1993020112</v>
      </c>
    </row>
    <row r="548" spans="1:14" x14ac:dyDescent="0.25">
      <c r="A548" s="104">
        <f t="shared" si="20"/>
        <v>199310</v>
      </c>
      <c r="B548" s="32">
        <f>'Data from Waybill Query'!B548</f>
        <v>1993</v>
      </c>
      <c r="C548" s="32" t="str">
        <f>IF('Data from Waybill Query'!C548="00","0",IF('Data from Waybill Query'!C548="01","1",IF('Data from Waybill Query'!C548="XX","2",'Data from Waybill Query'!C548)))</f>
        <v>2</v>
      </c>
      <c r="D548" s="33" t="str">
        <f>'Data from Waybill Query'!D548</f>
        <v>Grain</v>
      </c>
      <c r="E548" s="33" t="str">
        <f>'Data from Waybill Query'!E548</f>
        <v>S</v>
      </c>
      <c r="F548" s="33" t="str">
        <f>'Data from Waybill Query'!F548</f>
        <v>P</v>
      </c>
      <c r="G548" s="33" t="str">
        <f>'Data from Waybill Query'!G548</f>
        <v>U</v>
      </c>
      <c r="H548" s="104">
        <f>IF(ISNA(VLOOKUP($N548,'Data from Waybill Query'!$A:$M,8,FALSE)),0,VLOOKUP($N548,'Data from Waybill Query'!$A:$M,8,FALSE))</f>
        <v>31153</v>
      </c>
      <c r="I548" s="104">
        <f>IF(ISNA(VLOOKUP($N548,'Data from Waybill Query'!$A:$M,9,FALSE)),0,VLOOKUP($N548,'Data from Waybill Query'!$A:$M,9,FALSE))</f>
        <v>54935</v>
      </c>
      <c r="J548" s="104">
        <f>IF(ISNA(VLOOKUP($N548,'Data from Waybill Query'!$A:$M,10,FALSE)),0,VLOOKUP($N548,'Data from Waybill Query'!$A:$M,10,FALSE))</f>
        <v>15515</v>
      </c>
      <c r="K548" s="104">
        <f>IF(ISNA(VLOOKUP($N548,'Data from Waybill Query'!$A:$M,11,FALSE)),0,VLOOKUP($N548,'Data from Waybill Query'!$A:$M,11,FALSE))</f>
        <v>5234294</v>
      </c>
      <c r="L548" s="104">
        <f>IF(ISNA(VLOOKUP($N548,'Data from Waybill Query'!$A:$M,12,FALSE)),0,VLOOKUP($N548,'Data from Waybill Query'!$A:$M,12,FALSE))</f>
        <v>1491</v>
      </c>
      <c r="M548" s="104">
        <f>IF(ISNA(VLOOKUP($N548,'Data from Waybill Query'!$A:$M,13,FALSE)),0,VLOOKUP($N548,'Data from Waybill Query'!$A:$M,13,FALSE))</f>
        <v>2.0897329999999999E-2</v>
      </c>
      <c r="N548" s="104">
        <f t="shared" si="19"/>
        <v>1993020113</v>
      </c>
    </row>
    <row r="549" spans="1:14" x14ac:dyDescent="0.25">
      <c r="A549" s="104">
        <f t="shared" si="20"/>
        <v>199311</v>
      </c>
      <c r="B549" s="32">
        <f>'Data from Waybill Query'!B549</f>
        <v>1993</v>
      </c>
      <c r="C549" s="32" t="str">
        <f>IF('Data from Waybill Query'!C549="00","0",IF('Data from Waybill Query'!C549="01","1",IF('Data from Waybill Query'!C549="XX","2",'Data from Waybill Query'!C549)))</f>
        <v>2</v>
      </c>
      <c r="D549" s="33" t="str">
        <f>'Data from Waybill Query'!D549</f>
        <v>Grain</v>
      </c>
      <c r="E549" s="33" t="str">
        <f>'Data from Waybill Query'!E549</f>
        <v>M</v>
      </c>
      <c r="F549" s="33" t="str">
        <f>'Data from Waybill Query'!F549</f>
        <v>R</v>
      </c>
      <c r="G549" s="33" t="str">
        <f>'Data from Waybill Query'!G549</f>
        <v>S</v>
      </c>
      <c r="H549" s="104">
        <f>IF(ISNA(VLOOKUP($N549,'Data from Waybill Query'!$A:$M,8,FALSE)),0,VLOOKUP($N549,'Data from Waybill Query'!$A:$M,8,FALSE))</f>
        <v>106340</v>
      </c>
      <c r="I549" s="104">
        <f>IF(ISNA(VLOOKUP($N549,'Data from Waybill Query'!$A:$M,9,FALSE)),0,VLOOKUP($N549,'Data from Waybill Query'!$A:$M,9,FALSE))</f>
        <v>60900</v>
      </c>
      <c r="J549" s="104">
        <f>IF(ISNA(VLOOKUP($N549,'Data from Waybill Query'!$A:$M,10,FALSE)),0,VLOOKUP($N549,'Data from Waybill Query'!$A:$M,10,FALSE))</f>
        <v>43630</v>
      </c>
      <c r="K549" s="104">
        <f>IF(ISNA(VLOOKUP($N549,'Data from Waybill Query'!$A:$M,11,FALSE)),0,VLOOKUP($N549,'Data from Waybill Query'!$A:$M,11,FALSE))</f>
        <v>5673232</v>
      </c>
      <c r="L549" s="104">
        <f>IF(ISNA(VLOOKUP($N549,'Data from Waybill Query'!$A:$M,12,FALSE)),0,VLOOKUP($N549,'Data from Waybill Query'!$A:$M,12,FALSE))</f>
        <v>4053</v>
      </c>
      <c r="M549" s="104">
        <f>IF(ISNA(VLOOKUP($N549,'Data from Waybill Query'!$A:$M,13,FALSE)),0,VLOOKUP($N549,'Data from Waybill Query'!$A:$M,13,FALSE))</f>
        <v>2.6234480000000001E-2</v>
      </c>
      <c r="N549" s="104">
        <f t="shared" si="19"/>
        <v>1993020201</v>
      </c>
    </row>
    <row r="550" spans="1:14" x14ac:dyDescent="0.25">
      <c r="A550" s="104">
        <f t="shared" si="20"/>
        <v>199312</v>
      </c>
      <c r="B550" s="32">
        <f>'Data from Waybill Query'!B550</f>
        <v>1993</v>
      </c>
      <c r="C550" s="32" t="str">
        <f>IF('Data from Waybill Query'!C550="00","0",IF('Data from Waybill Query'!C550="01","1",IF('Data from Waybill Query'!C550="XX","2",'Data from Waybill Query'!C550)))</f>
        <v>2</v>
      </c>
      <c r="D550" s="33" t="str">
        <f>'Data from Waybill Query'!D550</f>
        <v>Grain</v>
      </c>
      <c r="E550" s="33" t="str">
        <f>'Data from Waybill Query'!E550</f>
        <v>M</v>
      </c>
      <c r="F550" s="33" t="str">
        <f>'Data from Waybill Query'!F550</f>
        <v>R</v>
      </c>
      <c r="G550" s="33" t="str">
        <f>'Data from Waybill Query'!G550</f>
        <v>M</v>
      </c>
      <c r="H550" s="104">
        <f>IF(ISNA(VLOOKUP($N550,'Data from Waybill Query'!$A:$M,8,FALSE)),0,VLOOKUP($N550,'Data from Waybill Query'!$A:$M,8,FALSE))</f>
        <v>267842</v>
      </c>
      <c r="I550" s="104">
        <f>IF(ISNA(VLOOKUP($N550,'Data from Waybill Query'!$A:$M,9,FALSE)),0,VLOOKUP($N550,'Data from Waybill Query'!$A:$M,9,FALSE))</f>
        <v>163340</v>
      </c>
      <c r="J550" s="104">
        <f>IF(ISNA(VLOOKUP($N550,'Data from Waybill Query'!$A:$M,10,FALSE)),0,VLOOKUP($N550,'Data from Waybill Query'!$A:$M,10,FALSE))</f>
        <v>117607</v>
      </c>
      <c r="K550" s="104">
        <f>IF(ISNA(VLOOKUP($N550,'Data from Waybill Query'!$A:$M,11,FALSE)),0,VLOOKUP($N550,'Data from Waybill Query'!$A:$M,11,FALSE))</f>
        <v>15819316</v>
      </c>
      <c r="L550" s="104">
        <f>IF(ISNA(VLOOKUP($N550,'Data from Waybill Query'!$A:$M,12,FALSE)),0,VLOOKUP($N550,'Data from Waybill Query'!$A:$M,12,FALSE))</f>
        <v>11384</v>
      </c>
      <c r="M550" s="104">
        <f>IF(ISNA(VLOOKUP($N550,'Data from Waybill Query'!$A:$M,13,FALSE)),0,VLOOKUP($N550,'Data from Waybill Query'!$A:$M,13,FALSE))</f>
        <v>2.3528779999999999E-2</v>
      </c>
      <c r="N550" s="104">
        <f t="shared" si="19"/>
        <v>1993020202</v>
      </c>
    </row>
    <row r="551" spans="1:14" x14ac:dyDescent="0.25">
      <c r="A551" s="104">
        <f t="shared" si="20"/>
        <v>199313</v>
      </c>
      <c r="B551" s="32">
        <f>'Data from Waybill Query'!B551</f>
        <v>1993</v>
      </c>
      <c r="C551" s="32" t="str">
        <f>IF('Data from Waybill Query'!C551="00","0",IF('Data from Waybill Query'!C551="01","1",IF('Data from Waybill Query'!C551="XX","2",'Data from Waybill Query'!C551)))</f>
        <v>2</v>
      </c>
      <c r="D551" s="33" t="str">
        <f>'Data from Waybill Query'!D551</f>
        <v>Grain</v>
      </c>
      <c r="E551" s="33" t="str">
        <f>'Data from Waybill Query'!E551</f>
        <v>M</v>
      </c>
      <c r="F551" s="33" t="str">
        <f>'Data from Waybill Query'!F551</f>
        <v>R</v>
      </c>
      <c r="G551" s="33" t="str">
        <f>'Data from Waybill Query'!G551</f>
        <v>U</v>
      </c>
      <c r="H551" s="104">
        <f>IF(ISNA(VLOOKUP($N551,'Data from Waybill Query'!$A:$M,8,FALSE)),0,VLOOKUP($N551,'Data from Waybill Query'!$A:$M,8,FALSE))</f>
        <v>148808</v>
      </c>
      <c r="I551" s="104">
        <f>IF(ISNA(VLOOKUP($N551,'Data from Waybill Query'!$A:$M,9,FALSE)),0,VLOOKUP($N551,'Data from Waybill Query'!$A:$M,9,FALSE))</f>
        <v>105625</v>
      </c>
      <c r="J551" s="104">
        <f>IF(ISNA(VLOOKUP($N551,'Data from Waybill Query'!$A:$M,10,FALSE)),0,VLOOKUP($N551,'Data from Waybill Query'!$A:$M,10,FALSE))</f>
        <v>78330</v>
      </c>
      <c r="K551" s="104">
        <f>IF(ISNA(VLOOKUP($N551,'Data from Waybill Query'!$A:$M,11,FALSE)),0,VLOOKUP($N551,'Data from Waybill Query'!$A:$M,11,FALSE))</f>
        <v>10270311</v>
      </c>
      <c r="L551" s="104">
        <f>IF(ISNA(VLOOKUP($N551,'Data from Waybill Query'!$A:$M,12,FALSE)),0,VLOOKUP($N551,'Data from Waybill Query'!$A:$M,12,FALSE))</f>
        <v>7605</v>
      </c>
      <c r="M551" s="104">
        <f>IF(ISNA(VLOOKUP($N551,'Data from Waybill Query'!$A:$M,13,FALSE)),0,VLOOKUP($N551,'Data from Waybill Query'!$A:$M,13,FALSE))</f>
        <v>1.9566010000000002E-2</v>
      </c>
      <c r="N551" s="104">
        <f t="shared" si="19"/>
        <v>1993020203</v>
      </c>
    </row>
    <row r="552" spans="1:14" x14ac:dyDescent="0.25">
      <c r="A552" s="104">
        <f t="shared" si="20"/>
        <v>199314</v>
      </c>
      <c r="B552" s="32">
        <f>'Data from Waybill Query'!B552</f>
        <v>1993</v>
      </c>
      <c r="C552" s="32" t="str">
        <f>IF('Data from Waybill Query'!C552="00","0",IF('Data from Waybill Query'!C552="01","1",IF('Data from Waybill Query'!C552="XX","2",'Data from Waybill Query'!C552)))</f>
        <v>2</v>
      </c>
      <c r="D552" s="33" t="str">
        <f>'Data from Waybill Query'!D552</f>
        <v>Grain</v>
      </c>
      <c r="E552" s="33" t="str">
        <f>'Data from Waybill Query'!E552</f>
        <v>M</v>
      </c>
      <c r="F552" s="33" t="str">
        <f>'Data from Waybill Query'!F552</f>
        <v>P</v>
      </c>
      <c r="G552" s="33" t="str">
        <f>'Data from Waybill Query'!G552</f>
        <v>S</v>
      </c>
      <c r="H552" s="104">
        <f>IF(ISNA(VLOOKUP($N552,'Data from Waybill Query'!$A:$M,8,FALSE)),0,VLOOKUP($N552,'Data from Waybill Query'!$A:$M,8,FALSE))</f>
        <v>35246</v>
      </c>
      <c r="I552" s="104">
        <f>IF(ISNA(VLOOKUP($N552,'Data from Waybill Query'!$A:$M,9,FALSE)),0,VLOOKUP($N552,'Data from Waybill Query'!$A:$M,9,FALSE))</f>
        <v>21328</v>
      </c>
      <c r="J552" s="104">
        <f>IF(ISNA(VLOOKUP($N552,'Data from Waybill Query'!$A:$M,10,FALSE)),0,VLOOKUP($N552,'Data from Waybill Query'!$A:$M,10,FALSE))</f>
        <v>15312</v>
      </c>
      <c r="K552" s="104">
        <f>IF(ISNA(VLOOKUP($N552,'Data from Waybill Query'!$A:$M,11,FALSE)),0,VLOOKUP($N552,'Data from Waybill Query'!$A:$M,11,FALSE))</f>
        <v>2017884</v>
      </c>
      <c r="L552" s="104">
        <f>IF(ISNA(VLOOKUP($N552,'Data from Waybill Query'!$A:$M,12,FALSE)),0,VLOOKUP($N552,'Data from Waybill Query'!$A:$M,12,FALSE))</f>
        <v>1445</v>
      </c>
      <c r="M552" s="104">
        <f>IF(ISNA(VLOOKUP($N552,'Data from Waybill Query'!$A:$M,13,FALSE)),0,VLOOKUP($N552,'Data from Waybill Query'!$A:$M,13,FALSE))</f>
        <v>2.4392850000000001E-2</v>
      </c>
      <c r="N552" s="104">
        <f t="shared" si="19"/>
        <v>1993020211</v>
      </c>
    </row>
    <row r="553" spans="1:14" x14ac:dyDescent="0.25">
      <c r="A553" s="104">
        <f t="shared" si="20"/>
        <v>199315</v>
      </c>
      <c r="B553" s="32">
        <f>'Data from Waybill Query'!B553</f>
        <v>1993</v>
      </c>
      <c r="C553" s="32" t="str">
        <f>IF('Data from Waybill Query'!C553="00","0",IF('Data from Waybill Query'!C553="01","1",IF('Data from Waybill Query'!C553="XX","2",'Data from Waybill Query'!C553)))</f>
        <v>2</v>
      </c>
      <c r="D553" s="33" t="str">
        <f>'Data from Waybill Query'!D553</f>
        <v>Grain</v>
      </c>
      <c r="E553" s="33" t="str">
        <f>'Data from Waybill Query'!E553</f>
        <v>M</v>
      </c>
      <c r="F553" s="33" t="str">
        <f>'Data from Waybill Query'!F553</f>
        <v>P</v>
      </c>
      <c r="G553" s="33" t="str">
        <f>'Data from Waybill Query'!G553</f>
        <v>M</v>
      </c>
      <c r="H553" s="104">
        <f>IF(ISNA(VLOOKUP($N553,'Data from Waybill Query'!$A:$M,8,FALSE)),0,VLOOKUP($N553,'Data from Waybill Query'!$A:$M,8,FALSE))</f>
        <v>104704</v>
      </c>
      <c r="I553" s="104">
        <f>IF(ISNA(VLOOKUP($N553,'Data from Waybill Query'!$A:$M,9,FALSE)),0,VLOOKUP($N553,'Data from Waybill Query'!$A:$M,9,FALSE))</f>
        <v>71472</v>
      </c>
      <c r="J553" s="104">
        <f>IF(ISNA(VLOOKUP($N553,'Data from Waybill Query'!$A:$M,10,FALSE)),0,VLOOKUP($N553,'Data from Waybill Query'!$A:$M,10,FALSE))</f>
        <v>51911</v>
      </c>
      <c r="K553" s="104">
        <f>IF(ISNA(VLOOKUP($N553,'Data from Waybill Query'!$A:$M,11,FALSE)),0,VLOOKUP($N553,'Data from Waybill Query'!$A:$M,11,FALSE))</f>
        <v>6867418</v>
      </c>
      <c r="L553" s="104">
        <f>IF(ISNA(VLOOKUP($N553,'Data from Waybill Query'!$A:$M,12,FALSE)),0,VLOOKUP($N553,'Data from Waybill Query'!$A:$M,12,FALSE))</f>
        <v>4978</v>
      </c>
      <c r="M553" s="104">
        <f>IF(ISNA(VLOOKUP($N553,'Data from Waybill Query'!$A:$M,13,FALSE)),0,VLOOKUP($N553,'Data from Waybill Query'!$A:$M,13,FALSE))</f>
        <v>2.1033380000000001E-2</v>
      </c>
      <c r="N553" s="104">
        <f t="shared" si="19"/>
        <v>1993020212</v>
      </c>
    </row>
    <row r="554" spans="1:14" x14ac:dyDescent="0.25">
      <c r="A554" s="104">
        <f t="shared" si="20"/>
        <v>199316</v>
      </c>
      <c r="B554" s="32">
        <f>'Data from Waybill Query'!B554</f>
        <v>1993</v>
      </c>
      <c r="C554" s="32" t="str">
        <f>IF('Data from Waybill Query'!C554="00","0",IF('Data from Waybill Query'!C554="01","1",IF('Data from Waybill Query'!C554="XX","2",'Data from Waybill Query'!C554)))</f>
        <v>2</v>
      </c>
      <c r="D554" s="33" t="str">
        <f>'Data from Waybill Query'!D554</f>
        <v>Grain</v>
      </c>
      <c r="E554" s="33" t="str">
        <f>'Data from Waybill Query'!E554</f>
        <v>M</v>
      </c>
      <c r="F554" s="33" t="str">
        <f>'Data from Waybill Query'!F554</f>
        <v>P</v>
      </c>
      <c r="G554" s="33" t="str">
        <f>'Data from Waybill Query'!G554</f>
        <v>U</v>
      </c>
      <c r="H554" s="104">
        <f>IF(ISNA(VLOOKUP($N554,'Data from Waybill Query'!$A:$M,8,FALSE)),0,VLOOKUP($N554,'Data from Waybill Query'!$A:$M,8,FALSE))</f>
        <v>108981</v>
      </c>
      <c r="I554" s="104">
        <f>IF(ISNA(VLOOKUP($N554,'Data from Waybill Query'!$A:$M,9,FALSE)),0,VLOOKUP($N554,'Data from Waybill Query'!$A:$M,9,FALSE))</f>
        <v>92920</v>
      </c>
      <c r="J554" s="104">
        <f>IF(ISNA(VLOOKUP($N554,'Data from Waybill Query'!$A:$M,10,FALSE)),0,VLOOKUP($N554,'Data from Waybill Query'!$A:$M,10,FALSE))</f>
        <v>68868</v>
      </c>
      <c r="K554" s="104">
        <f>IF(ISNA(VLOOKUP($N554,'Data from Waybill Query'!$A:$M,11,FALSE)),0,VLOOKUP($N554,'Data from Waybill Query'!$A:$M,11,FALSE))</f>
        <v>8883452</v>
      </c>
      <c r="L554" s="104">
        <f>IF(ISNA(VLOOKUP($N554,'Data from Waybill Query'!$A:$M,12,FALSE)),0,VLOOKUP($N554,'Data from Waybill Query'!$A:$M,12,FALSE))</f>
        <v>6594</v>
      </c>
      <c r="M554" s="104">
        <f>IF(ISNA(VLOOKUP($N554,'Data from Waybill Query'!$A:$M,13,FALSE)),0,VLOOKUP($N554,'Data from Waybill Query'!$A:$M,13,FALSE))</f>
        <v>1.6527440000000001E-2</v>
      </c>
      <c r="N554" s="104">
        <f t="shared" si="19"/>
        <v>1993020213</v>
      </c>
    </row>
    <row r="555" spans="1:14" x14ac:dyDescent="0.25">
      <c r="A555" s="104">
        <f t="shared" si="20"/>
        <v>199317</v>
      </c>
      <c r="B555" s="32">
        <f>'Data from Waybill Query'!B555</f>
        <v>1993</v>
      </c>
      <c r="C555" s="32" t="str">
        <f>IF('Data from Waybill Query'!C555="00","0",IF('Data from Waybill Query'!C555="01","1",IF('Data from Waybill Query'!C555="XX","2",'Data from Waybill Query'!C555)))</f>
        <v>2</v>
      </c>
      <c r="D555" s="33" t="str">
        <f>'Data from Waybill Query'!D555</f>
        <v>Grain</v>
      </c>
      <c r="E555" s="33" t="str">
        <f>'Data from Waybill Query'!E555</f>
        <v>L</v>
      </c>
      <c r="F555" s="33" t="str">
        <f>'Data from Waybill Query'!F555</f>
        <v>R</v>
      </c>
      <c r="G555" s="33" t="str">
        <f>'Data from Waybill Query'!G555</f>
        <v>S</v>
      </c>
      <c r="H555" s="104">
        <f>IF(ISNA(VLOOKUP($N555,'Data from Waybill Query'!$A:$M,8,FALSE)),0,VLOOKUP($N555,'Data from Waybill Query'!$A:$M,8,FALSE))</f>
        <v>117975</v>
      </c>
      <c r="I555" s="104">
        <f>IF(ISNA(VLOOKUP($N555,'Data from Waybill Query'!$A:$M,9,FALSE)),0,VLOOKUP($N555,'Data from Waybill Query'!$A:$M,9,FALSE))</f>
        <v>42804</v>
      </c>
      <c r="J555" s="104">
        <f>IF(ISNA(VLOOKUP($N555,'Data from Waybill Query'!$A:$M,10,FALSE)),0,VLOOKUP($N555,'Data from Waybill Query'!$A:$M,10,FALSE))</f>
        <v>70489</v>
      </c>
      <c r="K555" s="104">
        <f>IF(ISNA(VLOOKUP($N555,'Data from Waybill Query'!$A:$M,11,FALSE)),0,VLOOKUP($N555,'Data from Waybill Query'!$A:$M,11,FALSE))</f>
        <v>3768248</v>
      </c>
      <c r="L555" s="104">
        <f>IF(ISNA(VLOOKUP($N555,'Data from Waybill Query'!$A:$M,12,FALSE)),0,VLOOKUP($N555,'Data from Waybill Query'!$A:$M,12,FALSE))</f>
        <v>6055</v>
      </c>
      <c r="M555" s="104">
        <f>IF(ISNA(VLOOKUP($N555,'Data from Waybill Query'!$A:$M,13,FALSE)),0,VLOOKUP($N555,'Data from Waybill Query'!$A:$M,13,FALSE))</f>
        <v>1.948509E-2</v>
      </c>
      <c r="N555" s="104">
        <f t="shared" si="19"/>
        <v>1993020301</v>
      </c>
    </row>
    <row r="556" spans="1:14" x14ac:dyDescent="0.25">
      <c r="A556" s="104">
        <f t="shared" si="20"/>
        <v>199318</v>
      </c>
      <c r="B556" s="32">
        <f>'Data from Waybill Query'!B556</f>
        <v>1993</v>
      </c>
      <c r="C556" s="32" t="str">
        <f>IF('Data from Waybill Query'!C556="00","0",IF('Data from Waybill Query'!C556="01","1",IF('Data from Waybill Query'!C556="XX","2",'Data from Waybill Query'!C556)))</f>
        <v>2</v>
      </c>
      <c r="D556" s="33" t="str">
        <f>'Data from Waybill Query'!D556</f>
        <v>Grain</v>
      </c>
      <c r="E556" s="33" t="str">
        <f>'Data from Waybill Query'!E556</f>
        <v>L</v>
      </c>
      <c r="F556" s="33" t="str">
        <f>'Data from Waybill Query'!F556</f>
        <v>R</v>
      </c>
      <c r="G556" s="33" t="str">
        <f>'Data from Waybill Query'!G556</f>
        <v>M</v>
      </c>
      <c r="H556" s="104">
        <f>IF(ISNA(VLOOKUP($N556,'Data from Waybill Query'!$A:$M,8,FALSE)),0,VLOOKUP($N556,'Data from Waybill Query'!$A:$M,8,FALSE))</f>
        <v>244544</v>
      </c>
      <c r="I556" s="104">
        <f>IF(ISNA(VLOOKUP($N556,'Data from Waybill Query'!$A:$M,9,FALSE)),0,VLOOKUP($N556,'Data from Waybill Query'!$A:$M,9,FALSE))</f>
        <v>93512</v>
      </c>
      <c r="J556" s="104">
        <f>IF(ISNA(VLOOKUP($N556,'Data from Waybill Query'!$A:$M,10,FALSE)),0,VLOOKUP($N556,'Data from Waybill Query'!$A:$M,10,FALSE))</f>
        <v>135068</v>
      </c>
      <c r="K556" s="104">
        <f>IF(ISNA(VLOOKUP($N556,'Data from Waybill Query'!$A:$M,11,FALSE)),0,VLOOKUP($N556,'Data from Waybill Query'!$A:$M,11,FALSE))</f>
        <v>9111951</v>
      </c>
      <c r="L556" s="104">
        <f>IF(ISNA(VLOOKUP($N556,'Data from Waybill Query'!$A:$M,12,FALSE)),0,VLOOKUP($N556,'Data from Waybill Query'!$A:$M,12,FALSE))</f>
        <v>13146</v>
      </c>
      <c r="M556" s="104">
        <f>IF(ISNA(VLOOKUP($N556,'Data from Waybill Query'!$A:$M,13,FALSE)),0,VLOOKUP($N556,'Data from Waybill Query'!$A:$M,13,FALSE))</f>
        <v>1.8601510000000002E-2</v>
      </c>
      <c r="N556" s="104">
        <f t="shared" si="19"/>
        <v>1993020302</v>
      </c>
    </row>
    <row r="557" spans="1:14" x14ac:dyDescent="0.25">
      <c r="A557" s="104">
        <f t="shared" si="20"/>
        <v>199319</v>
      </c>
      <c r="B557" s="32">
        <f>'Data from Waybill Query'!B557</f>
        <v>1993</v>
      </c>
      <c r="C557" s="32" t="str">
        <f>IF('Data from Waybill Query'!C557="00","0",IF('Data from Waybill Query'!C557="01","1",IF('Data from Waybill Query'!C557="XX","2",'Data from Waybill Query'!C557)))</f>
        <v>2</v>
      </c>
      <c r="D557" s="33" t="str">
        <f>'Data from Waybill Query'!D557</f>
        <v>Grain</v>
      </c>
      <c r="E557" s="33" t="str">
        <f>'Data from Waybill Query'!E557</f>
        <v>L</v>
      </c>
      <c r="F557" s="33" t="str">
        <f>'Data from Waybill Query'!F557</f>
        <v>R</v>
      </c>
      <c r="G557" s="33" t="str">
        <f>'Data from Waybill Query'!G557</f>
        <v>U</v>
      </c>
      <c r="H557" s="104">
        <f>IF(ISNA(VLOOKUP($N557,'Data from Waybill Query'!$A:$M,8,FALSE)),0,VLOOKUP($N557,'Data from Waybill Query'!$A:$M,8,FALSE))</f>
        <v>283628</v>
      </c>
      <c r="I557" s="104">
        <f>IF(ISNA(VLOOKUP($N557,'Data from Waybill Query'!$A:$M,9,FALSE)),0,VLOOKUP($N557,'Data from Waybill Query'!$A:$M,9,FALSE))</f>
        <v>117960</v>
      </c>
      <c r="J557" s="104">
        <f>IF(ISNA(VLOOKUP($N557,'Data from Waybill Query'!$A:$M,10,FALSE)),0,VLOOKUP($N557,'Data from Waybill Query'!$A:$M,10,FALSE))</f>
        <v>178905</v>
      </c>
      <c r="K557" s="104">
        <f>IF(ISNA(VLOOKUP($N557,'Data from Waybill Query'!$A:$M,11,FALSE)),0,VLOOKUP($N557,'Data from Waybill Query'!$A:$M,11,FALSE))</f>
        <v>11607790</v>
      </c>
      <c r="L557" s="104">
        <f>IF(ISNA(VLOOKUP($N557,'Data from Waybill Query'!$A:$M,12,FALSE)),0,VLOOKUP($N557,'Data from Waybill Query'!$A:$M,12,FALSE))</f>
        <v>17597</v>
      </c>
      <c r="M557" s="104">
        <f>IF(ISNA(VLOOKUP($N557,'Data from Waybill Query'!$A:$M,13,FALSE)),0,VLOOKUP($N557,'Data from Waybill Query'!$A:$M,13,FALSE))</f>
        <v>1.6117699999999999E-2</v>
      </c>
      <c r="N557" s="104">
        <f t="shared" si="19"/>
        <v>1993020303</v>
      </c>
    </row>
    <row r="558" spans="1:14" x14ac:dyDescent="0.25">
      <c r="A558" s="104">
        <f t="shared" si="20"/>
        <v>199320</v>
      </c>
      <c r="B558" s="32">
        <f>'Data from Waybill Query'!B558</f>
        <v>1993</v>
      </c>
      <c r="C558" s="32" t="str">
        <f>IF('Data from Waybill Query'!C558="00","0",IF('Data from Waybill Query'!C558="01","1",IF('Data from Waybill Query'!C558="XX","2",'Data from Waybill Query'!C558)))</f>
        <v>2</v>
      </c>
      <c r="D558" s="33" t="str">
        <f>'Data from Waybill Query'!D558</f>
        <v>Grain</v>
      </c>
      <c r="E558" s="33" t="str">
        <f>'Data from Waybill Query'!E558</f>
        <v>L</v>
      </c>
      <c r="F558" s="33" t="str">
        <f>'Data from Waybill Query'!F558</f>
        <v>P</v>
      </c>
      <c r="G558" s="33" t="str">
        <f>'Data from Waybill Query'!G558</f>
        <v>S</v>
      </c>
      <c r="H558" s="104">
        <f>IF(ISNA(VLOOKUP($N558,'Data from Waybill Query'!$A:$M,8,FALSE)),0,VLOOKUP($N558,'Data from Waybill Query'!$A:$M,8,FALSE))</f>
        <v>52384</v>
      </c>
      <c r="I558" s="104">
        <f>IF(ISNA(VLOOKUP($N558,'Data from Waybill Query'!$A:$M,9,FALSE)),0,VLOOKUP($N558,'Data from Waybill Query'!$A:$M,9,FALSE))</f>
        <v>17380</v>
      </c>
      <c r="J558" s="104">
        <f>IF(ISNA(VLOOKUP($N558,'Data from Waybill Query'!$A:$M,10,FALSE)),0,VLOOKUP($N558,'Data from Waybill Query'!$A:$M,10,FALSE))</f>
        <v>28285</v>
      </c>
      <c r="K558" s="104">
        <f>IF(ISNA(VLOOKUP($N558,'Data from Waybill Query'!$A:$M,11,FALSE)),0,VLOOKUP($N558,'Data from Waybill Query'!$A:$M,11,FALSE))</f>
        <v>1597764</v>
      </c>
      <c r="L558" s="104">
        <f>IF(ISNA(VLOOKUP($N558,'Data from Waybill Query'!$A:$M,12,FALSE)),0,VLOOKUP($N558,'Data from Waybill Query'!$A:$M,12,FALSE))</f>
        <v>2571</v>
      </c>
      <c r="M558" s="104">
        <f>IF(ISNA(VLOOKUP($N558,'Data from Waybill Query'!$A:$M,13,FALSE)),0,VLOOKUP($N558,'Data from Waybill Query'!$A:$M,13,FALSE))</f>
        <v>2.0375529999999999E-2</v>
      </c>
      <c r="N558" s="104">
        <f t="shared" si="19"/>
        <v>1993020311</v>
      </c>
    </row>
    <row r="559" spans="1:14" x14ac:dyDescent="0.25">
      <c r="A559" s="104">
        <f t="shared" si="20"/>
        <v>199321</v>
      </c>
      <c r="B559" s="32">
        <f>'Data from Waybill Query'!B559</f>
        <v>1993</v>
      </c>
      <c r="C559" s="32" t="str">
        <f>IF('Data from Waybill Query'!C559="00","0",IF('Data from Waybill Query'!C559="01","1",IF('Data from Waybill Query'!C559="XX","2",'Data from Waybill Query'!C559)))</f>
        <v>2</v>
      </c>
      <c r="D559" s="33" t="str">
        <f>'Data from Waybill Query'!D559</f>
        <v>Grain</v>
      </c>
      <c r="E559" s="33" t="str">
        <f>'Data from Waybill Query'!E559</f>
        <v>L</v>
      </c>
      <c r="F559" s="33" t="str">
        <f>'Data from Waybill Query'!F559</f>
        <v>P</v>
      </c>
      <c r="G559" s="33" t="str">
        <f>'Data from Waybill Query'!G559</f>
        <v>M</v>
      </c>
      <c r="H559" s="104">
        <f>IF(ISNA(VLOOKUP($N559,'Data from Waybill Query'!$A:$M,8,FALSE)),0,VLOOKUP($N559,'Data from Waybill Query'!$A:$M,8,FALSE))</f>
        <v>92397</v>
      </c>
      <c r="I559" s="104">
        <f>IF(ISNA(VLOOKUP($N559,'Data from Waybill Query'!$A:$M,9,FALSE)),0,VLOOKUP($N559,'Data from Waybill Query'!$A:$M,9,FALSE))</f>
        <v>37278</v>
      </c>
      <c r="J559" s="104">
        <f>IF(ISNA(VLOOKUP($N559,'Data from Waybill Query'!$A:$M,10,FALSE)),0,VLOOKUP($N559,'Data from Waybill Query'!$A:$M,10,FALSE))</f>
        <v>54927</v>
      </c>
      <c r="K559" s="104">
        <f>IF(ISNA(VLOOKUP($N559,'Data from Waybill Query'!$A:$M,11,FALSE)),0,VLOOKUP($N559,'Data from Waybill Query'!$A:$M,11,FALSE))</f>
        <v>3592587</v>
      </c>
      <c r="L559" s="104">
        <f>IF(ISNA(VLOOKUP($N559,'Data from Waybill Query'!$A:$M,12,FALSE)),0,VLOOKUP($N559,'Data from Waybill Query'!$A:$M,12,FALSE))</f>
        <v>5263</v>
      </c>
      <c r="M559" s="104">
        <f>IF(ISNA(VLOOKUP($N559,'Data from Waybill Query'!$A:$M,13,FALSE)),0,VLOOKUP($N559,'Data from Waybill Query'!$A:$M,13,FALSE))</f>
        <v>1.7556169999999999E-2</v>
      </c>
      <c r="N559" s="104">
        <f t="shared" si="19"/>
        <v>1993020312</v>
      </c>
    </row>
    <row r="560" spans="1:14" x14ac:dyDescent="0.25">
      <c r="A560" s="104">
        <f t="shared" si="20"/>
        <v>199322</v>
      </c>
      <c r="B560" s="32">
        <f>'Data from Waybill Query'!B560</f>
        <v>1993</v>
      </c>
      <c r="C560" s="32" t="str">
        <f>IF('Data from Waybill Query'!C560="00","0",IF('Data from Waybill Query'!C560="01","1",IF('Data from Waybill Query'!C560="XX","2",'Data from Waybill Query'!C560)))</f>
        <v>2</v>
      </c>
      <c r="D560" s="33" t="str">
        <f>'Data from Waybill Query'!D560</f>
        <v>Grain</v>
      </c>
      <c r="E560" s="33" t="str">
        <f>'Data from Waybill Query'!E560</f>
        <v>L</v>
      </c>
      <c r="F560" s="33" t="str">
        <f>'Data from Waybill Query'!F560</f>
        <v>P</v>
      </c>
      <c r="G560" s="33" t="str">
        <f>'Data from Waybill Query'!G560</f>
        <v>U</v>
      </c>
      <c r="H560" s="104">
        <f>IF(ISNA(VLOOKUP($N560,'Data from Waybill Query'!$A:$M,8,FALSE)),0,VLOOKUP($N560,'Data from Waybill Query'!$A:$M,8,FALSE))</f>
        <v>189582</v>
      </c>
      <c r="I560" s="104">
        <f>IF(ISNA(VLOOKUP($N560,'Data from Waybill Query'!$A:$M,9,FALSE)),0,VLOOKUP($N560,'Data from Waybill Query'!$A:$M,9,FALSE))</f>
        <v>82299</v>
      </c>
      <c r="J560" s="104">
        <f>IF(ISNA(VLOOKUP($N560,'Data from Waybill Query'!$A:$M,10,FALSE)),0,VLOOKUP($N560,'Data from Waybill Query'!$A:$M,10,FALSE))</f>
        <v>127246</v>
      </c>
      <c r="K560" s="104">
        <f>IF(ISNA(VLOOKUP($N560,'Data from Waybill Query'!$A:$M,11,FALSE)),0,VLOOKUP($N560,'Data from Waybill Query'!$A:$M,11,FALSE))</f>
        <v>7989673</v>
      </c>
      <c r="L560" s="104">
        <f>IF(ISNA(VLOOKUP($N560,'Data from Waybill Query'!$A:$M,12,FALSE)),0,VLOOKUP($N560,'Data from Waybill Query'!$A:$M,12,FALSE))</f>
        <v>12393</v>
      </c>
      <c r="M560" s="104">
        <f>IF(ISNA(VLOOKUP($N560,'Data from Waybill Query'!$A:$M,13,FALSE)),0,VLOOKUP($N560,'Data from Waybill Query'!$A:$M,13,FALSE))</f>
        <v>1.5298000000000001E-2</v>
      </c>
      <c r="N560" s="104">
        <f t="shared" si="19"/>
        <v>1993020313</v>
      </c>
    </row>
    <row r="561" spans="1:14" x14ac:dyDescent="0.25">
      <c r="A561" s="104">
        <f t="shared" si="20"/>
        <v>199323</v>
      </c>
      <c r="B561" s="32">
        <f>'Data from Waybill Query'!B561</f>
        <v>1993</v>
      </c>
      <c r="C561" s="32" t="str">
        <f>IF('Data from Waybill Query'!C561="00","0",IF('Data from Waybill Query'!C561="01","1",IF('Data from Waybill Query'!C561="XX","2",'Data from Waybill Query'!C561)))</f>
        <v>10</v>
      </c>
      <c r="D561" s="33" t="str">
        <f>'Data from Waybill Query'!D561</f>
        <v>Metalic Ores</v>
      </c>
      <c r="E561" s="33" t="str">
        <f>'Data from Waybill Query'!E561</f>
        <v>S</v>
      </c>
      <c r="F561" s="33" t="str">
        <f>'Data from Waybill Query'!F561</f>
        <v>X</v>
      </c>
      <c r="G561" s="33" t="str">
        <f>'Data from Waybill Query'!G561</f>
        <v>X</v>
      </c>
      <c r="H561" s="104">
        <f>IF(ISNA(VLOOKUP($N561,'Data from Waybill Query'!$A:$M,8,FALSE)),0,VLOOKUP($N561,'Data from Waybill Query'!$A:$M,8,FALSE))</f>
        <v>149414</v>
      </c>
      <c r="I561" s="104">
        <f>IF(ISNA(VLOOKUP($N561,'Data from Waybill Query'!$A:$M,9,FALSE)),0,VLOOKUP($N561,'Data from Waybill Query'!$A:$M,9,FALSE))</f>
        <v>580785</v>
      </c>
      <c r="J561" s="104">
        <f>IF(ISNA(VLOOKUP($N561,'Data from Waybill Query'!$A:$M,10,FALSE)),0,VLOOKUP($N561,'Data from Waybill Query'!$A:$M,10,FALSE))</f>
        <v>35747</v>
      </c>
      <c r="K561" s="104">
        <f>IF(ISNA(VLOOKUP($N561,'Data from Waybill Query'!$A:$M,11,FALSE)),0,VLOOKUP($N561,'Data from Waybill Query'!$A:$M,11,FALSE))</f>
        <v>47677805</v>
      </c>
      <c r="L561" s="104">
        <f>IF(ISNA(VLOOKUP($N561,'Data from Waybill Query'!$A:$M,12,FALSE)),0,VLOOKUP($N561,'Data from Waybill Query'!$A:$M,12,FALSE))</f>
        <v>3067</v>
      </c>
      <c r="M561" s="104">
        <f>IF(ISNA(VLOOKUP($N561,'Data from Waybill Query'!$A:$M,13,FALSE)),0,VLOOKUP($N561,'Data from Waybill Query'!$A:$M,13,FALSE))</f>
        <v>4.8720510000000002E-2</v>
      </c>
      <c r="N561" s="104">
        <f t="shared" si="19"/>
        <v>1993100103</v>
      </c>
    </row>
    <row r="562" spans="1:14" x14ac:dyDescent="0.25">
      <c r="A562" s="104">
        <f t="shared" si="20"/>
        <v>199324</v>
      </c>
      <c r="B562" s="32">
        <f>'Data from Waybill Query'!B562</f>
        <v>1993</v>
      </c>
      <c r="C562" s="32" t="str">
        <f>IF('Data from Waybill Query'!C562="00","0",IF('Data from Waybill Query'!C562="01","1",IF('Data from Waybill Query'!C562="XX","2",'Data from Waybill Query'!C562)))</f>
        <v>10</v>
      </c>
      <c r="D562" s="33" t="str">
        <f>'Data from Waybill Query'!D562</f>
        <v>Metalic Ores</v>
      </c>
      <c r="E562" s="33" t="str">
        <f>'Data from Waybill Query'!E562</f>
        <v>M</v>
      </c>
      <c r="F562" s="33" t="str">
        <f>'Data from Waybill Query'!F562</f>
        <v>X</v>
      </c>
      <c r="G562" s="33" t="str">
        <f>'Data from Waybill Query'!G562</f>
        <v>X</v>
      </c>
      <c r="H562" s="104">
        <f>IF(ISNA(VLOOKUP($N562,'Data from Waybill Query'!$A:$M,8,FALSE)),0,VLOOKUP($N562,'Data from Waybill Query'!$A:$M,8,FALSE))</f>
        <v>94497</v>
      </c>
      <c r="I562" s="104">
        <f>IF(ISNA(VLOOKUP($N562,'Data from Waybill Query'!$A:$M,9,FALSE)),0,VLOOKUP($N562,'Data from Waybill Query'!$A:$M,9,FALSE))</f>
        <v>162919</v>
      </c>
      <c r="J562" s="104">
        <f>IF(ISNA(VLOOKUP($N562,'Data from Waybill Query'!$A:$M,10,FALSE)),0,VLOOKUP($N562,'Data from Waybill Query'!$A:$M,10,FALSE))</f>
        <v>25268</v>
      </c>
      <c r="K562" s="104">
        <f>IF(ISNA(VLOOKUP($N562,'Data from Waybill Query'!$A:$M,11,FALSE)),0,VLOOKUP($N562,'Data from Waybill Query'!$A:$M,11,FALSE))</f>
        <v>14929085</v>
      </c>
      <c r="L562" s="104">
        <f>IF(ISNA(VLOOKUP($N562,'Data from Waybill Query'!$A:$M,12,FALSE)),0,VLOOKUP($N562,'Data from Waybill Query'!$A:$M,12,FALSE))</f>
        <v>2373</v>
      </c>
      <c r="M562" s="104">
        <f>IF(ISNA(VLOOKUP($N562,'Data from Waybill Query'!$A:$M,13,FALSE)),0,VLOOKUP($N562,'Data from Waybill Query'!$A:$M,13,FALSE))</f>
        <v>3.9818069999999997E-2</v>
      </c>
      <c r="N562" s="104">
        <f t="shared" si="19"/>
        <v>1993100203</v>
      </c>
    </row>
    <row r="563" spans="1:14" x14ac:dyDescent="0.25">
      <c r="A563" s="104">
        <f t="shared" si="20"/>
        <v>199325</v>
      </c>
      <c r="B563" s="32">
        <f>'Data from Waybill Query'!B563</f>
        <v>1993</v>
      </c>
      <c r="C563" s="32" t="str">
        <f>IF('Data from Waybill Query'!C563="00","0",IF('Data from Waybill Query'!C563="01","1",IF('Data from Waybill Query'!C563="XX","2",'Data from Waybill Query'!C563)))</f>
        <v>10</v>
      </c>
      <c r="D563" s="33" t="str">
        <f>'Data from Waybill Query'!D563</f>
        <v>Metalic Ores</v>
      </c>
      <c r="E563" s="33" t="str">
        <f>'Data from Waybill Query'!E563</f>
        <v>L</v>
      </c>
      <c r="F563" s="33" t="str">
        <f>'Data from Waybill Query'!F563</f>
        <v>X</v>
      </c>
      <c r="G563" s="33" t="str">
        <f>'Data from Waybill Query'!G563</f>
        <v>X</v>
      </c>
      <c r="H563" s="104">
        <f>IF(ISNA(VLOOKUP($N563,'Data from Waybill Query'!$A:$M,8,FALSE)),0,VLOOKUP($N563,'Data from Waybill Query'!$A:$M,8,FALSE))</f>
        <v>259633</v>
      </c>
      <c r="I563" s="104">
        <f>IF(ISNA(VLOOKUP($N563,'Data from Waybill Query'!$A:$M,9,FALSE)),0,VLOOKUP($N563,'Data from Waybill Query'!$A:$M,9,FALSE))</f>
        <v>167004</v>
      </c>
      <c r="J563" s="104">
        <f>IF(ISNA(VLOOKUP($N563,'Data from Waybill Query'!$A:$M,10,FALSE)),0,VLOOKUP($N563,'Data from Waybill Query'!$A:$M,10,FALSE))</f>
        <v>141616</v>
      </c>
      <c r="K563" s="104">
        <f>IF(ISNA(VLOOKUP($N563,'Data from Waybill Query'!$A:$M,11,FALSE)),0,VLOOKUP($N563,'Data from Waybill Query'!$A:$M,11,FALSE))</f>
        <v>15980662</v>
      </c>
      <c r="L563" s="104">
        <f>IF(ISNA(VLOOKUP($N563,'Data from Waybill Query'!$A:$M,12,FALSE)),0,VLOOKUP($N563,'Data from Waybill Query'!$A:$M,12,FALSE))</f>
        <v>13757</v>
      </c>
      <c r="M563" s="104">
        <f>IF(ISNA(VLOOKUP($N563,'Data from Waybill Query'!$A:$M,13,FALSE)),0,VLOOKUP($N563,'Data from Waybill Query'!$A:$M,13,FALSE))</f>
        <v>1.8873439999999998E-2</v>
      </c>
      <c r="N563" s="104">
        <f t="shared" si="19"/>
        <v>1993100303</v>
      </c>
    </row>
    <row r="564" spans="1:14" x14ac:dyDescent="0.25">
      <c r="A564" s="104">
        <f t="shared" si="20"/>
        <v>199326</v>
      </c>
      <c r="B564" s="32">
        <f>'Data from Waybill Query'!B564</f>
        <v>1993</v>
      </c>
      <c r="C564" s="32" t="str">
        <f>IF('Data from Waybill Query'!C564="00","0",IF('Data from Waybill Query'!C564="01","1",IF('Data from Waybill Query'!C564="XX","2",'Data from Waybill Query'!C564)))</f>
        <v>11</v>
      </c>
      <c r="D564" s="33" t="str">
        <f>'Data from Waybill Query'!D564</f>
        <v>Coal</v>
      </c>
      <c r="E564" s="33" t="str">
        <f>'Data from Waybill Query'!E564</f>
        <v>S</v>
      </c>
      <c r="F564" s="33" t="str">
        <f>'Data from Waybill Query'!F564</f>
        <v>R</v>
      </c>
      <c r="G564" s="33" t="str">
        <f>'Data from Waybill Query'!G564</f>
        <v>X</v>
      </c>
      <c r="H564" s="104">
        <f>IF(ISNA(VLOOKUP($N564,'Data from Waybill Query'!$A:$M,8,FALSE)),0,VLOOKUP($N564,'Data from Waybill Query'!$A:$M,8,FALSE))</f>
        <v>1609618</v>
      </c>
      <c r="I564" s="104">
        <f>IF(ISNA(VLOOKUP($N564,'Data from Waybill Query'!$A:$M,9,FALSE)),0,VLOOKUP($N564,'Data from Waybill Query'!$A:$M,9,FALSE))</f>
        <v>1960673</v>
      </c>
      <c r="J564" s="104">
        <f>IF(ISNA(VLOOKUP($N564,'Data from Waybill Query'!$A:$M,10,FALSE)),0,VLOOKUP($N564,'Data from Waybill Query'!$A:$M,10,FALSE))</f>
        <v>482983</v>
      </c>
      <c r="K564" s="104">
        <f>IF(ISNA(VLOOKUP($N564,'Data from Waybill Query'!$A:$M,11,FALSE)),0,VLOOKUP($N564,'Data from Waybill Query'!$A:$M,11,FALSE))</f>
        <v>191671425</v>
      </c>
      <c r="L564" s="104">
        <f>IF(ISNA(VLOOKUP($N564,'Data from Waybill Query'!$A:$M,12,FALSE)),0,VLOOKUP($N564,'Data from Waybill Query'!$A:$M,12,FALSE))</f>
        <v>47470</v>
      </c>
      <c r="M564" s="104">
        <f>IF(ISNA(VLOOKUP($N564,'Data from Waybill Query'!$A:$M,13,FALSE)),0,VLOOKUP($N564,'Data from Waybill Query'!$A:$M,13,FALSE))</f>
        <v>3.3908269999999997E-2</v>
      </c>
      <c r="N564" s="104">
        <f t="shared" si="19"/>
        <v>1993110103</v>
      </c>
    </row>
    <row r="565" spans="1:14" x14ac:dyDescent="0.25">
      <c r="A565" s="104">
        <f t="shared" si="20"/>
        <v>199327</v>
      </c>
      <c r="B565" s="32">
        <f>'Data from Waybill Query'!B565</f>
        <v>1993</v>
      </c>
      <c r="C565" s="32" t="str">
        <f>IF('Data from Waybill Query'!C565="00","0",IF('Data from Waybill Query'!C565="01","1",IF('Data from Waybill Query'!C565="XX","2",'Data from Waybill Query'!C565)))</f>
        <v>11</v>
      </c>
      <c r="D565" s="33" t="str">
        <f>'Data from Waybill Query'!D565</f>
        <v>Coal</v>
      </c>
      <c r="E565" s="33" t="str">
        <f>'Data from Waybill Query'!E565</f>
        <v>S</v>
      </c>
      <c r="F565" s="33" t="str">
        <f>'Data from Waybill Query'!F565</f>
        <v>P</v>
      </c>
      <c r="G565" s="33" t="str">
        <f>'Data from Waybill Query'!G565</f>
        <v>X</v>
      </c>
      <c r="H565" s="104">
        <f>IF(ISNA(VLOOKUP($N565,'Data from Waybill Query'!$A:$M,8,FALSE)),0,VLOOKUP($N565,'Data from Waybill Query'!$A:$M,8,FALSE))</f>
        <v>629322</v>
      </c>
      <c r="I565" s="104">
        <f>IF(ISNA(VLOOKUP($N565,'Data from Waybill Query'!$A:$M,9,FALSE)),0,VLOOKUP($N565,'Data from Waybill Query'!$A:$M,9,FALSE))</f>
        <v>1276942</v>
      </c>
      <c r="J565" s="104">
        <f>IF(ISNA(VLOOKUP($N565,'Data from Waybill Query'!$A:$M,10,FALSE)),0,VLOOKUP($N565,'Data from Waybill Query'!$A:$M,10,FALSE))</f>
        <v>223928</v>
      </c>
      <c r="K565" s="104">
        <f>IF(ISNA(VLOOKUP($N565,'Data from Waybill Query'!$A:$M,11,FALSE)),0,VLOOKUP($N565,'Data from Waybill Query'!$A:$M,11,FALSE))</f>
        <v>128328285</v>
      </c>
      <c r="L565" s="104">
        <f>IF(ISNA(VLOOKUP($N565,'Data from Waybill Query'!$A:$M,12,FALSE)),0,VLOOKUP($N565,'Data from Waybill Query'!$A:$M,12,FALSE))</f>
        <v>22582</v>
      </c>
      <c r="M565" s="104">
        <f>IF(ISNA(VLOOKUP($N565,'Data from Waybill Query'!$A:$M,13,FALSE)),0,VLOOKUP($N565,'Data from Waybill Query'!$A:$M,13,FALSE))</f>
        <v>2.786812E-2</v>
      </c>
      <c r="N565" s="104">
        <f t="shared" si="19"/>
        <v>1993110113</v>
      </c>
    </row>
    <row r="566" spans="1:14" x14ac:dyDescent="0.25">
      <c r="A566" s="104">
        <f t="shared" si="20"/>
        <v>199328</v>
      </c>
      <c r="B566" s="32">
        <f>'Data from Waybill Query'!B566</f>
        <v>1993</v>
      </c>
      <c r="C566" s="32" t="str">
        <f>IF('Data from Waybill Query'!C566="00","0",IF('Data from Waybill Query'!C566="01","1",IF('Data from Waybill Query'!C566="XX","2",'Data from Waybill Query'!C566)))</f>
        <v>11</v>
      </c>
      <c r="D566" s="33" t="str">
        <f>'Data from Waybill Query'!D566</f>
        <v>Coal</v>
      </c>
      <c r="E566" s="33" t="str">
        <f>'Data from Waybill Query'!E566</f>
        <v>M</v>
      </c>
      <c r="F566" s="33" t="str">
        <f>'Data from Waybill Query'!F566</f>
        <v>R</v>
      </c>
      <c r="G566" s="33" t="str">
        <f>'Data from Waybill Query'!G566</f>
        <v>X</v>
      </c>
      <c r="H566" s="104">
        <f>IF(ISNA(VLOOKUP($N566,'Data from Waybill Query'!$A:$M,8,FALSE)),0,VLOOKUP($N566,'Data from Waybill Query'!$A:$M,8,FALSE))</f>
        <v>947363</v>
      </c>
      <c r="I566" s="104">
        <f>IF(ISNA(VLOOKUP($N566,'Data from Waybill Query'!$A:$M,9,FALSE)),0,VLOOKUP($N566,'Data from Waybill Query'!$A:$M,9,FALSE))</f>
        <v>656701</v>
      </c>
      <c r="J566" s="104">
        <f>IF(ISNA(VLOOKUP($N566,'Data from Waybill Query'!$A:$M,10,FALSE)),0,VLOOKUP($N566,'Data from Waybill Query'!$A:$M,10,FALSE))</f>
        <v>452797</v>
      </c>
      <c r="K566" s="104">
        <f>IF(ISNA(VLOOKUP($N566,'Data from Waybill Query'!$A:$M,11,FALSE)),0,VLOOKUP($N566,'Data from Waybill Query'!$A:$M,11,FALSE))</f>
        <v>65128355</v>
      </c>
      <c r="L566" s="104">
        <f>IF(ISNA(VLOOKUP($N566,'Data from Waybill Query'!$A:$M,12,FALSE)),0,VLOOKUP($N566,'Data from Waybill Query'!$A:$M,12,FALSE))</f>
        <v>45100</v>
      </c>
      <c r="M566" s="104">
        <f>IF(ISNA(VLOOKUP($N566,'Data from Waybill Query'!$A:$M,13,FALSE)),0,VLOOKUP($N566,'Data from Waybill Query'!$A:$M,13,FALSE))</f>
        <v>2.1005900000000001E-2</v>
      </c>
      <c r="N566" s="104">
        <f t="shared" si="19"/>
        <v>1993110203</v>
      </c>
    </row>
    <row r="567" spans="1:14" x14ac:dyDescent="0.25">
      <c r="A567" s="104">
        <f t="shared" si="20"/>
        <v>199329</v>
      </c>
      <c r="B567" s="32">
        <f>'Data from Waybill Query'!B567</f>
        <v>1993</v>
      </c>
      <c r="C567" s="32" t="str">
        <f>IF('Data from Waybill Query'!C567="00","0",IF('Data from Waybill Query'!C567="01","1",IF('Data from Waybill Query'!C567="XX","2",'Data from Waybill Query'!C567)))</f>
        <v>11</v>
      </c>
      <c r="D567" s="33" t="str">
        <f>'Data from Waybill Query'!D567</f>
        <v>Coal</v>
      </c>
      <c r="E567" s="33" t="str">
        <f>'Data from Waybill Query'!E567</f>
        <v>M</v>
      </c>
      <c r="F567" s="33" t="str">
        <f>'Data from Waybill Query'!F567</f>
        <v>P</v>
      </c>
      <c r="G567" s="33" t="str">
        <f>'Data from Waybill Query'!G567</f>
        <v>X</v>
      </c>
      <c r="H567" s="104">
        <f>IF(ISNA(VLOOKUP($N567,'Data from Waybill Query'!$A:$M,8,FALSE)),0,VLOOKUP($N567,'Data from Waybill Query'!$A:$M,8,FALSE))</f>
        <v>967383</v>
      </c>
      <c r="I567" s="104">
        <f>IF(ISNA(VLOOKUP($N567,'Data from Waybill Query'!$A:$M,9,FALSE)),0,VLOOKUP($N567,'Data from Waybill Query'!$A:$M,9,FALSE))</f>
        <v>792848</v>
      </c>
      <c r="J567" s="104">
        <f>IF(ISNA(VLOOKUP($N567,'Data from Waybill Query'!$A:$M,10,FALSE)),0,VLOOKUP($N567,'Data from Waybill Query'!$A:$M,10,FALSE))</f>
        <v>586362</v>
      </c>
      <c r="K567" s="104">
        <f>IF(ISNA(VLOOKUP($N567,'Data from Waybill Query'!$A:$M,11,FALSE)),0,VLOOKUP($N567,'Data from Waybill Query'!$A:$M,11,FALSE))</f>
        <v>82704518</v>
      </c>
      <c r="L567" s="104">
        <f>IF(ISNA(VLOOKUP($N567,'Data from Waybill Query'!$A:$M,12,FALSE)),0,VLOOKUP($N567,'Data from Waybill Query'!$A:$M,12,FALSE))</f>
        <v>61137</v>
      </c>
      <c r="M567" s="104">
        <f>IF(ISNA(VLOOKUP($N567,'Data from Waybill Query'!$A:$M,13,FALSE)),0,VLOOKUP($N567,'Data from Waybill Query'!$A:$M,13,FALSE))</f>
        <v>1.5823110000000001E-2</v>
      </c>
      <c r="N567" s="104">
        <f t="shared" si="19"/>
        <v>1993110213</v>
      </c>
    </row>
    <row r="568" spans="1:14" x14ac:dyDescent="0.25">
      <c r="A568" s="104">
        <f t="shared" si="20"/>
        <v>199330</v>
      </c>
      <c r="B568" s="32">
        <f>'Data from Waybill Query'!B568</f>
        <v>1993</v>
      </c>
      <c r="C568" s="32" t="str">
        <f>IF('Data from Waybill Query'!C568="00","0",IF('Data from Waybill Query'!C568="01","1",IF('Data from Waybill Query'!C568="XX","2",'Data from Waybill Query'!C568)))</f>
        <v>11</v>
      </c>
      <c r="D568" s="33" t="str">
        <f>'Data from Waybill Query'!D568</f>
        <v>Coal</v>
      </c>
      <c r="E568" s="33" t="str">
        <f>'Data from Waybill Query'!E568</f>
        <v>L</v>
      </c>
      <c r="F568" s="33" t="str">
        <f>'Data from Waybill Query'!F568</f>
        <v>R</v>
      </c>
      <c r="G568" s="33" t="str">
        <f>'Data from Waybill Query'!G568</f>
        <v>X</v>
      </c>
      <c r="H568" s="104">
        <f>IF(ISNA(VLOOKUP($N568,'Data from Waybill Query'!$A:$M,8,FALSE)),0,VLOOKUP($N568,'Data from Waybill Query'!$A:$M,8,FALSE))</f>
        <v>411274</v>
      </c>
      <c r="I568" s="104">
        <f>IF(ISNA(VLOOKUP($N568,'Data from Waybill Query'!$A:$M,9,FALSE)),0,VLOOKUP($N568,'Data from Waybill Query'!$A:$M,9,FALSE))</f>
        <v>252111</v>
      </c>
      <c r="J568" s="104">
        <f>IF(ISNA(VLOOKUP($N568,'Data from Waybill Query'!$A:$M,10,FALSE)),0,VLOOKUP($N568,'Data from Waybill Query'!$A:$M,10,FALSE))</f>
        <v>296718</v>
      </c>
      <c r="K568" s="104">
        <f>IF(ISNA(VLOOKUP($N568,'Data from Waybill Query'!$A:$M,11,FALSE)),0,VLOOKUP($N568,'Data from Waybill Query'!$A:$M,11,FALSE))</f>
        <v>26199813</v>
      </c>
      <c r="L568" s="104">
        <f>IF(ISNA(VLOOKUP($N568,'Data from Waybill Query'!$A:$M,12,FALSE)),0,VLOOKUP($N568,'Data from Waybill Query'!$A:$M,12,FALSE))</f>
        <v>30763</v>
      </c>
      <c r="M568" s="104">
        <f>IF(ISNA(VLOOKUP($N568,'Data from Waybill Query'!$A:$M,13,FALSE)),0,VLOOKUP($N568,'Data from Waybill Query'!$A:$M,13,FALSE))</f>
        <v>1.33689E-2</v>
      </c>
      <c r="N568" s="104">
        <f t="shared" si="19"/>
        <v>1993110303</v>
      </c>
    </row>
    <row r="569" spans="1:14" x14ac:dyDescent="0.25">
      <c r="A569" s="104">
        <f t="shared" si="20"/>
        <v>199331</v>
      </c>
      <c r="B569" s="32">
        <f>'Data from Waybill Query'!B569</f>
        <v>1993</v>
      </c>
      <c r="C569" s="32" t="str">
        <f>IF('Data from Waybill Query'!C569="00","0",IF('Data from Waybill Query'!C569="01","1",IF('Data from Waybill Query'!C569="XX","2",'Data from Waybill Query'!C569)))</f>
        <v>11</v>
      </c>
      <c r="D569" s="33" t="str">
        <f>'Data from Waybill Query'!D569</f>
        <v>Coal</v>
      </c>
      <c r="E569" s="33" t="str">
        <f>'Data from Waybill Query'!E569</f>
        <v>L</v>
      </c>
      <c r="F569" s="33" t="str">
        <f>'Data from Waybill Query'!F569</f>
        <v>P</v>
      </c>
      <c r="G569" s="33" t="str">
        <f>'Data from Waybill Query'!G569</f>
        <v>X</v>
      </c>
      <c r="H569" s="104">
        <f>IF(ISNA(VLOOKUP($N569,'Data from Waybill Query'!$A:$M,8,FALSE)),0,VLOOKUP($N569,'Data from Waybill Query'!$A:$M,8,FALSE))</f>
        <v>1302801</v>
      </c>
      <c r="I569" s="104">
        <f>IF(ISNA(VLOOKUP($N569,'Data from Waybill Query'!$A:$M,9,FALSE)),0,VLOOKUP($N569,'Data from Waybill Query'!$A:$M,9,FALSE))</f>
        <v>865503</v>
      </c>
      <c r="J569" s="104">
        <f>IF(ISNA(VLOOKUP($N569,'Data from Waybill Query'!$A:$M,10,FALSE)),0,VLOOKUP($N569,'Data from Waybill Query'!$A:$M,10,FALSE))</f>
        <v>1030796</v>
      </c>
      <c r="K569" s="104">
        <f>IF(ISNA(VLOOKUP($N569,'Data from Waybill Query'!$A:$M,11,FALSE)),0,VLOOKUP($N569,'Data from Waybill Query'!$A:$M,11,FALSE))</f>
        <v>91620180</v>
      </c>
      <c r="L569" s="104">
        <f>IF(ISNA(VLOOKUP($N569,'Data from Waybill Query'!$A:$M,12,FALSE)),0,VLOOKUP($N569,'Data from Waybill Query'!$A:$M,12,FALSE))</f>
        <v>108953</v>
      </c>
      <c r="M569" s="104">
        <f>IF(ISNA(VLOOKUP($N569,'Data from Waybill Query'!$A:$M,13,FALSE)),0,VLOOKUP($N569,'Data from Waybill Query'!$A:$M,13,FALSE))</f>
        <v>1.1957479999999999E-2</v>
      </c>
      <c r="N569" s="104">
        <f t="shared" si="19"/>
        <v>1993110313</v>
      </c>
    </row>
    <row r="570" spans="1:14" x14ac:dyDescent="0.25">
      <c r="A570" s="104">
        <f t="shared" si="20"/>
        <v>199332</v>
      </c>
      <c r="B570" s="32">
        <f>'Data from Waybill Query'!B570</f>
        <v>1993</v>
      </c>
      <c r="C570" s="32" t="str">
        <f>IF('Data from Waybill Query'!C570="00","0",IF('Data from Waybill Query'!C570="01","1",IF('Data from Waybill Query'!C570="XX","2",'Data from Waybill Query'!C570)))</f>
        <v>11</v>
      </c>
      <c r="D570" s="33" t="str">
        <f>'Data from Waybill Query'!D570</f>
        <v>Coal</v>
      </c>
      <c r="E570" s="33" t="str">
        <f>'Data from Waybill Query'!E570</f>
        <v>VL</v>
      </c>
      <c r="F570" s="33" t="str">
        <f>'Data from Waybill Query'!F570</f>
        <v>R</v>
      </c>
      <c r="G570" s="33" t="str">
        <f>'Data from Waybill Query'!G570</f>
        <v>X</v>
      </c>
      <c r="H570" s="104">
        <f>IF(ISNA(VLOOKUP($N570,'Data from Waybill Query'!$A:$M,8,FALSE)),0,VLOOKUP($N570,'Data from Waybill Query'!$A:$M,8,FALSE))</f>
        <v>94428</v>
      </c>
      <c r="I570" s="104">
        <f>IF(ISNA(VLOOKUP($N570,'Data from Waybill Query'!$A:$M,9,FALSE)),0,VLOOKUP($N570,'Data from Waybill Query'!$A:$M,9,FALSE))</f>
        <v>47352</v>
      </c>
      <c r="J570" s="104">
        <f>IF(ISNA(VLOOKUP($N570,'Data from Waybill Query'!$A:$M,10,FALSE)),0,VLOOKUP($N570,'Data from Waybill Query'!$A:$M,10,FALSE))</f>
        <v>75543</v>
      </c>
      <c r="K570" s="104">
        <f>IF(ISNA(VLOOKUP($N570,'Data from Waybill Query'!$A:$M,11,FALSE)),0,VLOOKUP($N570,'Data from Waybill Query'!$A:$M,11,FALSE))</f>
        <v>4864708</v>
      </c>
      <c r="L570" s="104">
        <f>IF(ISNA(VLOOKUP($N570,'Data from Waybill Query'!$A:$M,12,FALSE)),0,VLOOKUP($N570,'Data from Waybill Query'!$A:$M,12,FALSE))</f>
        <v>7740</v>
      </c>
      <c r="M570" s="104">
        <f>IF(ISNA(VLOOKUP($N570,'Data from Waybill Query'!$A:$M,13,FALSE)),0,VLOOKUP($N570,'Data from Waybill Query'!$A:$M,13,FALSE))</f>
        <v>1.220009E-2</v>
      </c>
      <c r="N570" s="104">
        <f t="shared" si="19"/>
        <v>1993110403</v>
      </c>
    </row>
    <row r="571" spans="1:14" x14ac:dyDescent="0.25">
      <c r="A571" s="104">
        <f t="shared" si="20"/>
        <v>199333</v>
      </c>
      <c r="B571" s="32">
        <f>'Data from Waybill Query'!B571</f>
        <v>1993</v>
      </c>
      <c r="C571" s="32" t="str">
        <f>IF('Data from Waybill Query'!C571="00","0",IF('Data from Waybill Query'!C571="01","1",IF('Data from Waybill Query'!C571="XX","2",'Data from Waybill Query'!C571)))</f>
        <v>11</v>
      </c>
      <c r="D571" s="33" t="str">
        <f>'Data from Waybill Query'!D571</f>
        <v>Coal</v>
      </c>
      <c r="E571" s="33" t="str">
        <f>'Data from Waybill Query'!E571</f>
        <v>VL</v>
      </c>
      <c r="F571" s="33" t="str">
        <f>'Data from Waybill Query'!F571</f>
        <v>P</v>
      </c>
      <c r="G571" s="33" t="str">
        <f>'Data from Waybill Query'!G571</f>
        <v>X</v>
      </c>
      <c r="H571" s="104">
        <f>IF(ISNA(VLOOKUP($N571,'Data from Waybill Query'!$A:$M,8,FALSE)),0,VLOOKUP($N571,'Data from Waybill Query'!$A:$M,8,FALSE))</f>
        <v>376720</v>
      </c>
      <c r="I571" s="104">
        <f>IF(ISNA(VLOOKUP($N571,'Data from Waybill Query'!$A:$M,9,FALSE)),0,VLOOKUP($N571,'Data from Waybill Query'!$A:$M,9,FALSE))</f>
        <v>189497</v>
      </c>
      <c r="J571" s="104">
        <f>IF(ISNA(VLOOKUP($N571,'Data from Waybill Query'!$A:$M,10,FALSE)),0,VLOOKUP($N571,'Data from Waybill Query'!$A:$M,10,FALSE))</f>
        <v>302255</v>
      </c>
      <c r="K571" s="104">
        <f>IF(ISNA(VLOOKUP($N571,'Data from Waybill Query'!$A:$M,11,FALSE)),0,VLOOKUP($N571,'Data from Waybill Query'!$A:$M,11,FALSE))</f>
        <v>19755343</v>
      </c>
      <c r="L571" s="104">
        <f>IF(ISNA(VLOOKUP($N571,'Data from Waybill Query'!$A:$M,12,FALSE)),0,VLOOKUP($N571,'Data from Waybill Query'!$A:$M,12,FALSE))</f>
        <v>31521</v>
      </c>
      <c r="M571" s="104">
        <f>IF(ISNA(VLOOKUP($N571,'Data from Waybill Query'!$A:$M,13,FALSE)),0,VLOOKUP($N571,'Data from Waybill Query'!$A:$M,13,FALSE))</f>
        <v>1.1951349999999999E-2</v>
      </c>
      <c r="N571" s="104">
        <f t="shared" si="19"/>
        <v>1993110413</v>
      </c>
    </row>
    <row r="572" spans="1:14" x14ac:dyDescent="0.25">
      <c r="A572" s="104">
        <f t="shared" si="20"/>
        <v>199334</v>
      </c>
      <c r="B572" s="32">
        <f>'Data from Waybill Query'!B572</f>
        <v>1993</v>
      </c>
      <c r="C572" s="32" t="str">
        <f>IF('Data from Waybill Query'!C572="00","0",IF('Data from Waybill Query'!C572="01","1",IF('Data from Waybill Query'!C572="XX","2",'Data from Waybill Query'!C572)))</f>
        <v>14</v>
      </c>
      <c r="D572" s="33" t="str">
        <f>'Data from Waybill Query'!D572</f>
        <v>Non-Metallic Minerals</v>
      </c>
      <c r="E572" s="33" t="str">
        <f>'Data from Waybill Query'!E572</f>
        <v>S</v>
      </c>
      <c r="F572" s="33" t="str">
        <f>'Data from Waybill Query'!F572</f>
        <v>X</v>
      </c>
      <c r="G572" s="33" t="str">
        <f>'Data from Waybill Query'!G572</f>
        <v>X</v>
      </c>
      <c r="H572" s="104">
        <f>IF(ISNA(VLOOKUP($N572,'Data from Waybill Query'!$A:$M,8,FALSE)),0,VLOOKUP($N572,'Data from Waybill Query'!$A:$M,8,FALSE))</f>
        <v>169118</v>
      </c>
      <c r="I572" s="104">
        <f>IF(ISNA(VLOOKUP($N572,'Data from Waybill Query'!$A:$M,9,FALSE)),0,VLOOKUP($N572,'Data from Waybill Query'!$A:$M,9,FALSE))</f>
        <v>593063</v>
      </c>
      <c r="J572" s="104">
        <f>IF(ISNA(VLOOKUP($N572,'Data from Waybill Query'!$A:$M,10,FALSE)),0,VLOOKUP($N572,'Data from Waybill Query'!$A:$M,10,FALSE))</f>
        <v>28480</v>
      </c>
      <c r="K572" s="104">
        <f>IF(ISNA(VLOOKUP($N572,'Data from Waybill Query'!$A:$M,11,FALSE)),0,VLOOKUP($N572,'Data from Waybill Query'!$A:$M,11,FALSE))</f>
        <v>56178214</v>
      </c>
      <c r="L572" s="104">
        <f>IF(ISNA(VLOOKUP($N572,'Data from Waybill Query'!$A:$M,12,FALSE)),0,VLOOKUP($N572,'Data from Waybill Query'!$A:$M,12,FALSE))</f>
        <v>2691</v>
      </c>
      <c r="M572" s="104">
        <f>IF(ISNA(VLOOKUP($N572,'Data from Waybill Query'!$A:$M,13,FALSE)),0,VLOOKUP($N572,'Data from Waybill Query'!$A:$M,13,FALSE))</f>
        <v>6.2844860000000002E-2</v>
      </c>
      <c r="N572" s="104">
        <f t="shared" si="19"/>
        <v>1993140103</v>
      </c>
    </row>
    <row r="573" spans="1:14" x14ac:dyDescent="0.25">
      <c r="A573" s="104">
        <f t="shared" si="20"/>
        <v>199335</v>
      </c>
      <c r="B573" s="32">
        <f>'Data from Waybill Query'!B573</f>
        <v>1993</v>
      </c>
      <c r="C573" s="32" t="str">
        <f>IF('Data from Waybill Query'!C573="00","0",IF('Data from Waybill Query'!C573="01","1",IF('Data from Waybill Query'!C573="XX","2",'Data from Waybill Query'!C573)))</f>
        <v>14</v>
      </c>
      <c r="D573" s="33" t="str">
        <f>'Data from Waybill Query'!D573</f>
        <v>Non-Metallic Minerals</v>
      </c>
      <c r="E573" s="33" t="str">
        <f>'Data from Waybill Query'!E573</f>
        <v>M</v>
      </c>
      <c r="F573" s="33" t="str">
        <f>'Data from Waybill Query'!F573</f>
        <v>X</v>
      </c>
      <c r="G573" s="33" t="str">
        <f>'Data from Waybill Query'!G573</f>
        <v>X</v>
      </c>
      <c r="H573" s="104">
        <f>IF(ISNA(VLOOKUP($N573,'Data from Waybill Query'!$A:$M,8,FALSE)),0,VLOOKUP($N573,'Data from Waybill Query'!$A:$M,8,FALSE))</f>
        <v>204747</v>
      </c>
      <c r="I573" s="104">
        <f>IF(ISNA(VLOOKUP($N573,'Data from Waybill Query'!$A:$M,9,FALSE)),0,VLOOKUP($N573,'Data from Waybill Query'!$A:$M,9,FALSE))</f>
        <v>351492</v>
      </c>
      <c r="J573" s="104">
        <f>IF(ISNA(VLOOKUP($N573,'Data from Waybill Query'!$A:$M,10,FALSE)),0,VLOOKUP($N573,'Data from Waybill Query'!$A:$M,10,FALSE))</f>
        <v>62493</v>
      </c>
      <c r="K573" s="104">
        <f>IF(ISNA(VLOOKUP($N573,'Data from Waybill Query'!$A:$M,11,FALSE)),0,VLOOKUP($N573,'Data from Waybill Query'!$A:$M,11,FALSE))</f>
        <v>33915287</v>
      </c>
      <c r="L573" s="104">
        <f>IF(ISNA(VLOOKUP($N573,'Data from Waybill Query'!$A:$M,12,FALSE)),0,VLOOKUP($N573,'Data from Waybill Query'!$A:$M,12,FALSE))</f>
        <v>6030</v>
      </c>
      <c r="M573" s="104">
        <f>IF(ISNA(VLOOKUP($N573,'Data from Waybill Query'!$A:$M,13,FALSE)),0,VLOOKUP($N573,'Data from Waybill Query'!$A:$M,13,FALSE))</f>
        <v>3.3952389999999999E-2</v>
      </c>
      <c r="N573" s="104">
        <f t="shared" si="19"/>
        <v>1993140203</v>
      </c>
    </row>
    <row r="574" spans="1:14" x14ac:dyDescent="0.25">
      <c r="A574" s="104">
        <f t="shared" si="20"/>
        <v>199336</v>
      </c>
      <c r="B574" s="32">
        <f>'Data from Waybill Query'!B574</f>
        <v>1993</v>
      </c>
      <c r="C574" s="32" t="str">
        <f>IF('Data from Waybill Query'!C574="00","0",IF('Data from Waybill Query'!C574="01","1",IF('Data from Waybill Query'!C574="XX","2",'Data from Waybill Query'!C574)))</f>
        <v>14</v>
      </c>
      <c r="D574" s="33" t="str">
        <f>'Data from Waybill Query'!D574</f>
        <v>Non-Metallic Minerals</v>
      </c>
      <c r="E574" s="33" t="str">
        <f>'Data from Waybill Query'!E574</f>
        <v>L</v>
      </c>
      <c r="F574" s="33" t="str">
        <f>'Data from Waybill Query'!F574</f>
        <v>X</v>
      </c>
      <c r="G574" s="33" t="str">
        <f>'Data from Waybill Query'!G574</f>
        <v>X</v>
      </c>
      <c r="H574" s="104">
        <f>IF(ISNA(VLOOKUP($N574,'Data from Waybill Query'!$A:$M,8,FALSE)),0,VLOOKUP($N574,'Data from Waybill Query'!$A:$M,8,FALSE))</f>
        <v>538122</v>
      </c>
      <c r="I574" s="104">
        <f>IF(ISNA(VLOOKUP($N574,'Data from Waybill Query'!$A:$M,9,FALSE)),0,VLOOKUP($N574,'Data from Waybill Query'!$A:$M,9,FALSE))</f>
        <v>349026</v>
      </c>
      <c r="J574" s="104">
        <f>IF(ISNA(VLOOKUP($N574,'Data from Waybill Query'!$A:$M,10,FALSE)),0,VLOOKUP($N574,'Data from Waybill Query'!$A:$M,10,FALSE))</f>
        <v>244997</v>
      </c>
      <c r="K574" s="104">
        <f>IF(ISNA(VLOOKUP($N574,'Data from Waybill Query'!$A:$M,11,FALSE)),0,VLOOKUP($N574,'Data from Waybill Query'!$A:$M,11,FALSE))</f>
        <v>33168941</v>
      </c>
      <c r="L574" s="104">
        <f>IF(ISNA(VLOOKUP($N574,'Data from Waybill Query'!$A:$M,12,FALSE)),0,VLOOKUP($N574,'Data from Waybill Query'!$A:$M,12,FALSE))</f>
        <v>23017</v>
      </c>
      <c r="M574" s="104">
        <f>IF(ISNA(VLOOKUP($N574,'Data from Waybill Query'!$A:$M,13,FALSE)),0,VLOOKUP($N574,'Data from Waybill Query'!$A:$M,13,FALSE))</f>
        <v>2.3379730000000001E-2</v>
      </c>
      <c r="N574" s="104">
        <f t="shared" si="19"/>
        <v>1993140303</v>
      </c>
    </row>
    <row r="575" spans="1:14" x14ac:dyDescent="0.25">
      <c r="A575" s="104">
        <f t="shared" si="20"/>
        <v>199337</v>
      </c>
      <c r="B575" s="32">
        <f>'Data from Waybill Query'!B575</f>
        <v>1993</v>
      </c>
      <c r="C575" s="32" t="str">
        <f>IF('Data from Waybill Query'!C575="00","0",IF('Data from Waybill Query'!C575="01","1",IF('Data from Waybill Query'!C575="XX","2",'Data from Waybill Query'!C575)))</f>
        <v>20</v>
      </c>
      <c r="D575" s="33" t="str">
        <f>'Data from Waybill Query'!D575</f>
        <v>Food and Kindred</v>
      </c>
      <c r="E575" s="33" t="str">
        <f>'Data from Waybill Query'!E575</f>
        <v>S</v>
      </c>
      <c r="F575" s="33" t="str">
        <f>'Data from Waybill Query'!F575</f>
        <v>X</v>
      </c>
      <c r="G575" s="33" t="str">
        <f>'Data from Waybill Query'!G575</f>
        <v>X</v>
      </c>
      <c r="H575" s="104">
        <f>IF(ISNA(VLOOKUP($N575,'Data from Waybill Query'!$A:$M,8,FALSE)),0,VLOOKUP($N575,'Data from Waybill Query'!$A:$M,8,FALSE))</f>
        <v>391060</v>
      </c>
      <c r="I575" s="104">
        <f>IF(ISNA(VLOOKUP($N575,'Data from Waybill Query'!$A:$M,9,FALSE)),0,VLOOKUP($N575,'Data from Waybill Query'!$A:$M,9,FALSE))</f>
        <v>476478</v>
      </c>
      <c r="J575" s="104">
        <f>IF(ISNA(VLOOKUP($N575,'Data from Waybill Query'!$A:$M,10,FALSE)),0,VLOOKUP($N575,'Data from Waybill Query'!$A:$M,10,FALSE))</f>
        <v>122199</v>
      </c>
      <c r="K575" s="104">
        <f>IF(ISNA(VLOOKUP($N575,'Data from Waybill Query'!$A:$M,11,FALSE)),0,VLOOKUP($N575,'Data from Waybill Query'!$A:$M,11,FALSE))</f>
        <v>37331960</v>
      </c>
      <c r="L575" s="104">
        <f>IF(ISNA(VLOOKUP($N575,'Data from Waybill Query'!$A:$M,12,FALSE)),0,VLOOKUP($N575,'Data from Waybill Query'!$A:$M,12,FALSE))</f>
        <v>9529</v>
      </c>
      <c r="M575" s="104">
        <f>IF(ISNA(VLOOKUP($N575,'Data from Waybill Query'!$A:$M,13,FALSE)),0,VLOOKUP($N575,'Data from Waybill Query'!$A:$M,13,FALSE))</f>
        <v>4.1039520000000003E-2</v>
      </c>
      <c r="N575" s="104">
        <f t="shared" si="19"/>
        <v>1993200103</v>
      </c>
    </row>
    <row r="576" spans="1:14" x14ac:dyDescent="0.25">
      <c r="A576" s="104">
        <f t="shared" si="20"/>
        <v>199338</v>
      </c>
      <c r="B576" s="32">
        <f>'Data from Waybill Query'!B576</f>
        <v>1993</v>
      </c>
      <c r="C576" s="32" t="str">
        <f>IF('Data from Waybill Query'!C576="00","0",IF('Data from Waybill Query'!C576="01","1",IF('Data from Waybill Query'!C576="XX","2",'Data from Waybill Query'!C576)))</f>
        <v>20</v>
      </c>
      <c r="D576" s="33" t="str">
        <f>'Data from Waybill Query'!D576</f>
        <v>Food and Kindred</v>
      </c>
      <c r="E576" s="33" t="str">
        <f>'Data from Waybill Query'!E576</f>
        <v>M</v>
      </c>
      <c r="F576" s="33" t="str">
        <f>'Data from Waybill Query'!F576</f>
        <v>X</v>
      </c>
      <c r="G576" s="33" t="str">
        <f>'Data from Waybill Query'!G576</f>
        <v>X</v>
      </c>
      <c r="H576" s="104">
        <f>IF(ISNA(VLOOKUP($N576,'Data from Waybill Query'!$A:$M,8,FALSE)),0,VLOOKUP($N576,'Data from Waybill Query'!$A:$M,8,FALSE))</f>
        <v>556858</v>
      </c>
      <c r="I576" s="104">
        <f>IF(ISNA(VLOOKUP($N576,'Data from Waybill Query'!$A:$M,9,FALSE)),0,VLOOKUP($N576,'Data from Waybill Query'!$A:$M,9,FALSE))</f>
        <v>310676</v>
      </c>
      <c r="J576" s="104">
        <f>IF(ISNA(VLOOKUP($N576,'Data from Waybill Query'!$A:$M,10,FALSE)),0,VLOOKUP($N576,'Data from Waybill Query'!$A:$M,10,FALSE))</f>
        <v>227616</v>
      </c>
      <c r="K576" s="104">
        <f>IF(ISNA(VLOOKUP($N576,'Data from Waybill Query'!$A:$M,11,FALSE)),0,VLOOKUP($N576,'Data from Waybill Query'!$A:$M,11,FALSE))</f>
        <v>24505204</v>
      </c>
      <c r="L576" s="104">
        <f>IF(ISNA(VLOOKUP($N576,'Data from Waybill Query'!$A:$M,12,FALSE)),0,VLOOKUP($N576,'Data from Waybill Query'!$A:$M,12,FALSE))</f>
        <v>17949</v>
      </c>
      <c r="M576" s="104">
        <f>IF(ISNA(VLOOKUP($N576,'Data from Waybill Query'!$A:$M,13,FALSE)),0,VLOOKUP($N576,'Data from Waybill Query'!$A:$M,13,FALSE))</f>
        <v>3.102398E-2</v>
      </c>
      <c r="N576" s="104">
        <f t="shared" si="19"/>
        <v>1993200203</v>
      </c>
    </row>
    <row r="577" spans="1:14" x14ac:dyDescent="0.25">
      <c r="A577" s="104">
        <f t="shared" si="20"/>
        <v>199339</v>
      </c>
      <c r="B577" s="32">
        <f>'Data from Waybill Query'!B577</f>
        <v>1993</v>
      </c>
      <c r="C577" s="32" t="str">
        <f>IF('Data from Waybill Query'!C577="00","0",IF('Data from Waybill Query'!C577="01","1",IF('Data from Waybill Query'!C577="XX","2",'Data from Waybill Query'!C577)))</f>
        <v>20</v>
      </c>
      <c r="D577" s="33" t="str">
        <f>'Data from Waybill Query'!D577</f>
        <v>Food and Kindred</v>
      </c>
      <c r="E577" s="33" t="str">
        <f>'Data from Waybill Query'!E577</f>
        <v>L</v>
      </c>
      <c r="F577" s="33" t="str">
        <f>'Data from Waybill Query'!F577</f>
        <v>X</v>
      </c>
      <c r="G577" s="33" t="str">
        <f>'Data from Waybill Query'!G577</f>
        <v>X</v>
      </c>
      <c r="H577" s="104">
        <f>IF(ISNA(VLOOKUP($N577,'Data from Waybill Query'!$A:$M,8,FALSE)),0,VLOOKUP($N577,'Data from Waybill Query'!$A:$M,8,FALSE))</f>
        <v>1109968</v>
      </c>
      <c r="I577" s="104">
        <f>IF(ISNA(VLOOKUP($N577,'Data from Waybill Query'!$A:$M,9,FALSE)),0,VLOOKUP($N577,'Data from Waybill Query'!$A:$M,9,FALSE))</f>
        <v>352913</v>
      </c>
      <c r="J577" s="104">
        <f>IF(ISNA(VLOOKUP($N577,'Data from Waybill Query'!$A:$M,10,FALSE)),0,VLOOKUP($N577,'Data from Waybill Query'!$A:$M,10,FALSE))</f>
        <v>636727</v>
      </c>
      <c r="K577" s="104">
        <f>IF(ISNA(VLOOKUP($N577,'Data from Waybill Query'!$A:$M,11,FALSE)),0,VLOOKUP($N577,'Data from Waybill Query'!$A:$M,11,FALSE))</f>
        <v>26556992</v>
      </c>
      <c r="L577" s="104">
        <f>IF(ISNA(VLOOKUP($N577,'Data from Waybill Query'!$A:$M,12,FALSE)),0,VLOOKUP($N577,'Data from Waybill Query'!$A:$M,12,FALSE))</f>
        <v>46804</v>
      </c>
      <c r="M577" s="104">
        <f>IF(ISNA(VLOOKUP($N577,'Data from Waybill Query'!$A:$M,13,FALSE)),0,VLOOKUP($N577,'Data from Waybill Query'!$A:$M,13,FALSE))</f>
        <v>2.3715E-2</v>
      </c>
      <c r="N577" s="104">
        <f t="shared" si="19"/>
        <v>1993200303</v>
      </c>
    </row>
    <row r="578" spans="1:14" x14ac:dyDescent="0.25">
      <c r="A578" s="104">
        <f t="shared" si="20"/>
        <v>199340</v>
      </c>
      <c r="B578" s="32">
        <f>'Data from Waybill Query'!B578</f>
        <v>1993</v>
      </c>
      <c r="C578" s="32" t="str">
        <f>IF('Data from Waybill Query'!C578="00","0",IF('Data from Waybill Query'!C578="01","1",IF('Data from Waybill Query'!C578="XX","2",'Data from Waybill Query'!C578)))</f>
        <v>24</v>
      </c>
      <c r="D578" s="33" t="str">
        <f>'Data from Waybill Query'!D578</f>
        <v>Lumber and Wood Products</v>
      </c>
      <c r="E578" s="33" t="str">
        <f>'Data from Waybill Query'!E578</f>
        <v>S</v>
      </c>
      <c r="F578" s="33" t="str">
        <f>'Data from Waybill Query'!F578</f>
        <v>X</v>
      </c>
      <c r="G578" s="33" t="str">
        <f>'Data from Waybill Query'!G578</f>
        <v>X</v>
      </c>
      <c r="H578" s="104">
        <f>IF(ISNA(VLOOKUP($N578,'Data from Waybill Query'!$A:$M,8,FALSE)),0,VLOOKUP($N578,'Data from Waybill Query'!$A:$M,8,FALSE))</f>
        <v>358330</v>
      </c>
      <c r="I578" s="104">
        <f>IF(ISNA(VLOOKUP($N578,'Data from Waybill Query'!$A:$M,9,FALSE)),0,VLOOKUP($N578,'Data from Waybill Query'!$A:$M,9,FALSE))</f>
        <v>590966</v>
      </c>
      <c r="J578" s="104">
        <f>IF(ISNA(VLOOKUP($N578,'Data from Waybill Query'!$A:$M,10,FALSE)),0,VLOOKUP($N578,'Data from Waybill Query'!$A:$M,10,FALSE))</f>
        <v>104290</v>
      </c>
      <c r="K578" s="104">
        <f>IF(ISNA(VLOOKUP($N578,'Data from Waybill Query'!$A:$M,11,FALSE)),0,VLOOKUP($N578,'Data from Waybill Query'!$A:$M,11,FALSE))</f>
        <v>42042660</v>
      </c>
      <c r="L578" s="104">
        <f>IF(ISNA(VLOOKUP($N578,'Data from Waybill Query'!$A:$M,12,FALSE)),0,VLOOKUP($N578,'Data from Waybill Query'!$A:$M,12,FALSE))</f>
        <v>7440</v>
      </c>
      <c r="M578" s="104">
        <f>IF(ISNA(VLOOKUP($N578,'Data from Waybill Query'!$A:$M,13,FALSE)),0,VLOOKUP($N578,'Data from Waybill Query'!$A:$M,13,FALSE))</f>
        <v>4.8160590000000003E-2</v>
      </c>
      <c r="N578" s="104">
        <f t="shared" ref="N578:N641" si="21">1000000*B578+10000*C578+100*IF(LEFT(E578,1)="S",1,IF(E578="M",2,IF(E578="L",3,4)))+10*IF(F578="P",1,0)+IF(G578="S",1,IF(G578="M",2,3))</f>
        <v>1993240103</v>
      </c>
    </row>
    <row r="579" spans="1:14" x14ac:dyDescent="0.25">
      <c r="A579" s="104">
        <f t="shared" si="20"/>
        <v>199341</v>
      </c>
      <c r="B579" s="32">
        <f>'Data from Waybill Query'!B579</f>
        <v>1993</v>
      </c>
      <c r="C579" s="32" t="str">
        <f>IF('Data from Waybill Query'!C579="00","0",IF('Data from Waybill Query'!C579="01","1",IF('Data from Waybill Query'!C579="XX","2",'Data from Waybill Query'!C579)))</f>
        <v>24</v>
      </c>
      <c r="D579" s="33" t="str">
        <f>'Data from Waybill Query'!D579</f>
        <v>Lumber and Wood Products</v>
      </c>
      <c r="E579" s="33" t="str">
        <f>'Data from Waybill Query'!E579</f>
        <v>M</v>
      </c>
      <c r="F579" s="33" t="str">
        <f>'Data from Waybill Query'!F579</f>
        <v>X</v>
      </c>
      <c r="G579" s="33" t="str">
        <f>'Data from Waybill Query'!G579</f>
        <v>X</v>
      </c>
      <c r="H579" s="104">
        <f>IF(ISNA(VLOOKUP($N579,'Data from Waybill Query'!$A:$M,8,FALSE)),0,VLOOKUP($N579,'Data from Waybill Query'!$A:$M,8,FALSE))</f>
        <v>256602</v>
      </c>
      <c r="I579" s="104">
        <f>IF(ISNA(VLOOKUP($N579,'Data from Waybill Query'!$A:$M,9,FALSE)),0,VLOOKUP($N579,'Data from Waybill Query'!$A:$M,9,FALSE))</f>
        <v>148062</v>
      </c>
      <c r="J579" s="104">
        <f>IF(ISNA(VLOOKUP($N579,'Data from Waybill Query'!$A:$M,10,FALSE)),0,VLOOKUP($N579,'Data from Waybill Query'!$A:$M,10,FALSE))</f>
        <v>109649</v>
      </c>
      <c r="K579" s="104">
        <f>IF(ISNA(VLOOKUP($N579,'Data from Waybill Query'!$A:$M,11,FALSE)),0,VLOOKUP($N579,'Data from Waybill Query'!$A:$M,11,FALSE))</f>
        <v>10955540</v>
      </c>
      <c r="L579" s="104">
        <f>IF(ISNA(VLOOKUP($N579,'Data from Waybill Query'!$A:$M,12,FALSE)),0,VLOOKUP($N579,'Data from Waybill Query'!$A:$M,12,FALSE))</f>
        <v>8143</v>
      </c>
      <c r="M579" s="104">
        <f>IF(ISNA(VLOOKUP($N579,'Data from Waybill Query'!$A:$M,13,FALSE)),0,VLOOKUP($N579,'Data from Waybill Query'!$A:$M,13,FALSE))</f>
        <v>3.1512770000000002E-2</v>
      </c>
      <c r="N579" s="104">
        <f t="shared" si="21"/>
        <v>1993240203</v>
      </c>
    </row>
    <row r="580" spans="1:14" x14ac:dyDescent="0.25">
      <c r="A580" s="104">
        <f t="shared" si="20"/>
        <v>199342</v>
      </c>
      <c r="B580" s="32">
        <f>'Data from Waybill Query'!B580</f>
        <v>1993</v>
      </c>
      <c r="C580" s="32" t="str">
        <f>IF('Data from Waybill Query'!C580="00","0",IF('Data from Waybill Query'!C580="01","1",IF('Data from Waybill Query'!C580="XX","2",'Data from Waybill Query'!C580)))</f>
        <v>24</v>
      </c>
      <c r="D580" s="33" t="str">
        <f>'Data from Waybill Query'!D580</f>
        <v>Lumber and Wood Products</v>
      </c>
      <c r="E580" s="33" t="str">
        <f>'Data from Waybill Query'!E580</f>
        <v>L</v>
      </c>
      <c r="F580" s="33" t="str">
        <f>'Data from Waybill Query'!F580</f>
        <v>X</v>
      </c>
      <c r="G580" s="33" t="str">
        <f>'Data from Waybill Query'!G580</f>
        <v>X</v>
      </c>
      <c r="H580" s="104">
        <f>IF(ISNA(VLOOKUP($N580,'Data from Waybill Query'!$A:$M,8,FALSE)),0,VLOOKUP($N580,'Data from Waybill Query'!$A:$M,8,FALSE))</f>
        <v>939868</v>
      </c>
      <c r="I580" s="104">
        <f>IF(ISNA(VLOOKUP($N580,'Data from Waybill Query'!$A:$M,9,FALSE)),0,VLOOKUP($N580,'Data from Waybill Query'!$A:$M,9,FALSE))</f>
        <v>262032</v>
      </c>
      <c r="J580" s="104">
        <f>IF(ISNA(VLOOKUP($N580,'Data from Waybill Query'!$A:$M,10,FALSE)),0,VLOOKUP($N580,'Data from Waybill Query'!$A:$M,10,FALSE))</f>
        <v>530825</v>
      </c>
      <c r="K580" s="104">
        <f>IF(ISNA(VLOOKUP($N580,'Data from Waybill Query'!$A:$M,11,FALSE)),0,VLOOKUP($N580,'Data from Waybill Query'!$A:$M,11,FALSE))</f>
        <v>19504484</v>
      </c>
      <c r="L580" s="104">
        <f>IF(ISNA(VLOOKUP($N580,'Data from Waybill Query'!$A:$M,12,FALSE)),0,VLOOKUP($N580,'Data from Waybill Query'!$A:$M,12,FALSE))</f>
        <v>39660</v>
      </c>
      <c r="M580" s="104">
        <f>IF(ISNA(VLOOKUP($N580,'Data from Waybill Query'!$A:$M,13,FALSE)),0,VLOOKUP($N580,'Data from Waybill Query'!$A:$M,13,FALSE))</f>
        <v>2.369798E-2</v>
      </c>
      <c r="N580" s="104">
        <f t="shared" si="21"/>
        <v>1993240303</v>
      </c>
    </row>
    <row r="581" spans="1:14" x14ac:dyDescent="0.25">
      <c r="A581" s="104">
        <f t="shared" si="20"/>
        <v>199343</v>
      </c>
      <c r="B581" s="32">
        <f>'Data from Waybill Query'!B581</f>
        <v>1993</v>
      </c>
      <c r="C581" s="32" t="str">
        <f>IF('Data from Waybill Query'!C581="00","0",IF('Data from Waybill Query'!C581="01","1",IF('Data from Waybill Query'!C581="XX","2",'Data from Waybill Query'!C581)))</f>
        <v>26</v>
      </c>
      <c r="D581" s="33" t="str">
        <f>'Data from Waybill Query'!D581</f>
        <v>Pulp, Paper and Allied</v>
      </c>
      <c r="E581" s="33" t="str">
        <f>'Data from Waybill Query'!E581</f>
        <v>S</v>
      </c>
      <c r="F581" s="33" t="str">
        <f>'Data from Waybill Query'!F581</f>
        <v>X</v>
      </c>
      <c r="G581" s="33" t="str">
        <f>'Data from Waybill Query'!G581</f>
        <v>X</v>
      </c>
      <c r="H581" s="104">
        <f>IF(ISNA(VLOOKUP($N581,'Data from Waybill Query'!$A:$M,8,FALSE)),0,VLOOKUP($N581,'Data from Waybill Query'!$A:$M,8,FALSE))</f>
        <v>207936</v>
      </c>
      <c r="I581" s="104">
        <f>IF(ISNA(VLOOKUP($N581,'Data from Waybill Query'!$A:$M,9,FALSE)),0,VLOOKUP($N581,'Data from Waybill Query'!$A:$M,9,FALSE))</f>
        <v>222052</v>
      </c>
      <c r="J581" s="104">
        <f>IF(ISNA(VLOOKUP($N581,'Data from Waybill Query'!$A:$M,10,FALSE)),0,VLOOKUP($N581,'Data from Waybill Query'!$A:$M,10,FALSE))</f>
        <v>54064</v>
      </c>
      <c r="K581" s="104">
        <f>IF(ISNA(VLOOKUP($N581,'Data from Waybill Query'!$A:$M,11,FALSE)),0,VLOOKUP($N581,'Data from Waybill Query'!$A:$M,11,FALSE))</f>
        <v>14478088</v>
      </c>
      <c r="L581" s="104">
        <f>IF(ISNA(VLOOKUP($N581,'Data from Waybill Query'!$A:$M,12,FALSE)),0,VLOOKUP($N581,'Data from Waybill Query'!$A:$M,12,FALSE))</f>
        <v>3512</v>
      </c>
      <c r="M581" s="104">
        <f>IF(ISNA(VLOOKUP($N581,'Data from Waybill Query'!$A:$M,13,FALSE)),0,VLOOKUP($N581,'Data from Waybill Query'!$A:$M,13,FALSE))</f>
        <v>5.9213910000000002E-2</v>
      </c>
      <c r="N581" s="104">
        <f t="shared" si="21"/>
        <v>1993260103</v>
      </c>
    </row>
    <row r="582" spans="1:14" x14ac:dyDescent="0.25">
      <c r="A582" s="104">
        <f t="shared" si="20"/>
        <v>199344</v>
      </c>
      <c r="B582" s="32">
        <f>'Data from Waybill Query'!B582</f>
        <v>1993</v>
      </c>
      <c r="C582" s="32" t="str">
        <f>IF('Data from Waybill Query'!C582="00","0",IF('Data from Waybill Query'!C582="01","1",IF('Data from Waybill Query'!C582="XX","2",'Data from Waybill Query'!C582)))</f>
        <v>26</v>
      </c>
      <c r="D582" s="33" t="str">
        <f>'Data from Waybill Query'!D582</f>
        <v>Pulp, Paper and Allied</v>
      </c>
      <c r="E582" s="33" t="str">
        <f>'Data from Waybill Query'!E582</f>
        <v>M</v>
      </c>
      <c r="F582" s="33" t="str">
        <f>'Data from Waybill Query'!F582</f>
        <v>X</v>
      </c>
      <c r="G582" s="33" t="str">
        <f>'Data from Waybill Query'!G582</f>
        <v>X</v>
      </c>
      <c r="H582" s="104">
        <f>IF(ISNA(VLOOKUP($N582,'Data from Waybill Query'!$A:$M,8,FALSE)),0,VLOOKUP($N582,'Data from Waybill Query'!$A:$M,8,FALSE))</f>
        <v>511544</v>
      </c>
      <c r="I582" s="104">
        <f>IF(ISNA(VLOOKUP($N582,'Data from Waybill Query'!$A:$M,9,FALSE)),0,VLOOKUP($N582,'Data from Waybill Query'!$A:$M,9,FALSE))</f>
        <v>246136</v>
      </c>
      <c r="J582" s="104">
        <f>IF(ISNA(VLOOKUP($N582,'Data from Waybill Query'!$A:$M,10,FALSE)),0,VLOOKUP($N582,'Data from Waybill Query'!$A:$M,10,FALSE))</f>
        <v>185793</v>
      </c>
      <c r="K582" s="104">
        <f>IF(ISNA(VLOOKUP($N582,'Data from Waybill Query'!$A:$M,11,FALSE)),0,VLOOKUP($N582,'Data from Waybill Query'!$A:$M,11,FALSE))</f>
        <v>16045048</v>
      </c>
      <c r="L582" s="104">
        <f>IF(ISNA(VLOOKUP($N582,'Data from Waybill Query'!$A:$M,12,FALSE)),0,VLOOKUP($N582,'Data from Waybill Query'!$A:$M,12,FALSE))</f>
        <v>12110</v>
      </c>
      <c r="M582" s="104">
        <f>IF(ISNA(VLOOKUP($N582,'Data from Waybill Query'!$A:$M,13,FALSE)),0,VLOOKUP($N582,'Data from Waybill Query'!$A:$M,13,FALSE))</f>
        <v>4.2242120000000001E-2</v>
      </c>
      <c r="N582" s="104">
        <f t="shared" si="21"/>
        <v>1993260203</v>
      </c>
    </row>
    <row r="583" spans="1:14" x14ac:dyDescent="0.25">
      <c r="A583" s="104">
        <f t="shared" si="20"/>
        <v>199345</v>
      </c>
      <c r="B583" s="32">
        <f>'Data from Waybill Query'!B583</f>
        <v>1993</v>
      </c>
      <c r="C583" s="32" t="str">
        <f>IF('Data from Waybill Query'!C583="00","0",IF('Data from Waybill Query'!C583="01","1",IF('Data from Waybill Query'!C583="XX","2",'Data from Waybill Query'!C583)))</f>
        <v>26</v>
      </c>
      <c r="D583" s="33" t="str">
        <f>'Data from Waybill Query'!D583</f>
        <v>Pulp, Paper and Allied</v>
      </c>
      <c r="E583" s="33" t="str">
        <f>'Data from Waybill Query'!E583</f>
        <v>L</v>
      </c>
      <c r="F583" s="33" t="str">
        <f>'Data from Waybill Query'!F583</f>
        <v>X</v>
      </c>
      <c r="G583" s="33" t="str">
        <f>'Data from Waybill Query'!G583</f>
        <v>X</v>
      </c>
      <c r="H583" s="104">
        <f>IF(ISNA(VLOOKUP($N583,'Data from Waybill Query'!$A:$M,8,FALSE)),0,VLOOKUP($N583,'Data from Waybill Query'!$A:$M,8,FALSE))</f>
        <v>1074392</v>
      </c>
      <c r="I583" s="104">
        <f>IF(ISNA(VLOOKUP($N583,'Data from Waybill Query'!$A:$M,9,FALSE)),0,VLOOKUP($N583,'Data from Waybill Query'!$A:$M,9,FALSE))</f>
        <v>314440</v>
      </c>
      <c r="J583" s="104">
        <f>IF(ISNA(VLOOKUP($N583,'Data from Waybill Query'!$A:$M,10,FALSE)),0,VLOOKUP($N583,'Data from Waybill Query'!$A:$M,10,FALSE))</f>
        <v>497157</v>
      </c>
      <c r="K583" s="104">
        <f>IF(ISNA(VLOOKUP($N583,'Data from Waybill Query'!$A:$M,11,FALSE)),0,VLOOKUP($N583,'Data from Waybill Query'!$A:$M,11,FALSE))</f>
        <v>21178676</v>
      </c>
      <c r="L583" s="104">
        <f>IF(ISNA(VLOOKUP($N583,'Data from Waybill Query'!$A:$M,12,FALSE)),0,VLOOKUP($N583,'Data from Waybill Query'!$A:$M,12,FALSE))</f>
        <v>33821</v>
      </c>
      <c r="M583" s="104">
        <f>IF(ISNA(VLOOKUP($N583,'Data from Waybill Query'!$A:$M,13,FALSE)),0,VLOOKUP($N583,'Data from Waybill Query'!$A:$M,13,FALSE))</f>
        <v>3.1766879999999997E-2</v>
      </c>
      <c r="N583" s="104">
        <f t="shared" si="21"/>
        <v>1993260303</v>
      </c>
    </row>
    <row r="584" spans="1:14" x14ac:dyDescent="0.25">
      <c r="A584" s="104">
        <f t="shared" si="20"/>
        <v>199346</v>
      </c>
      <c r="B584" s="32">
        <f>'Data from Waybill Query'!B584</f>
        <v>1993</v>
      </c>
      <c r="C584" s="32" t="str">
        <f>IF('Data from Waybill Query'!C584="00","0",IF('Data from Waybill Query'!C584="01","1",IF('Data from Waybill Query'!C584="XX","2",'Data from Waybill Query'!C584)))</f>
        <v>28</v>
      </c>
      <c r="D584" s="33" t="str">
        <f>'Data from Waybill Query'!D584</f>
        <v>Chemical</v>
      </c>
      <c r="E584" s="33" t="str">
        <f>'Data from Waybill Query'!E584</f>
        <v>S</v>
      </c>
      <c r="F584" s="33" t="str">
        <f>'Data from Waybill Query'!F584</f>
        <v>X</v>
      </c>
      <c r="G584" s="33" t="str">
        <f>'Data from Waybill Query'!G584</f>
        <v>X</v>
      </c>
      <c r="H584" s="104">
        <f>IF(ISNA(VLOOKUP($N584,'Data from Waybill Query'!$A:$M,8,FALSE)),0,VLOOKUP($N584,'Data from Waybill Query'!$A:$M,8,FALSE))</f>
        <v>704505</v>
      </c>
      <c r="I584" s="104">
        <f>IF(ISNA(VLOOKUP($N584,'Data from Waybill Query'!$A:$M,9,FALSE)),0,VLOOKUP($N584,'Data from Waybill Query'!$A:$M,9,FALSE))</f>
        <v>606049</v>
      </c>
      <c r="J584" s="104">
        <f>IF(ISNA(VLOOKUP($N584,'Data from Waybill Query'!$A:$M,10,FALSE)),0,VLOOKUP($N584,'Data from Waybill Query'!$A:$M,10,FALSE))</f>
        <v>126008</v>
      </c>
      <c r="K584" s="104">
        <f>IF(ISNA(VLOOKUP($N584,'Data from Waybill Query'!$A:$M,11,FALSE)),0,VLOOKUP($N584,'Data from Waybill Query'!$A:$M,11,FALSE))</f>
        <v>53428922</v>
      </c>
      <c r="L584" s="104">
        <f>IF(ISNA(VLOOKUP($N584,'Data from Waybill Query'!$A:$M,12,FALSE)),0,VLOOKUP($N584,'Data from Waybill Query'!$A:$M,12,FALSE))</f>
        <v>11450</v>
      </c>
      <c r="M584" s="104">
        <f>IF(ISNA(VLOOKUP($N584,'Data from Waybill Query'!$A:$M,13,FALSE)),0,VLOOKUP($N584,'Data from Waybill Query'!$A:$M,13,FALSE))</f>
        <v>6.152813E-2</v>
      </c>
      <c r="N584" s="104">
        <f t="shared" si="21"/>
        <v>1993280103</v>
      </c>
    </row>
    <row r="585" spans="1:14" x14ac:dyDescent="0.25">
      <c r="A585" s="104">
        <f t="shared" si="20"/>
        <v>199347</v>
      </c>
      <c r="B585" s="32">
        <f>'Data from Waybill Query'!B585</f>
        <v>1993</v>
      </c>
      <c r="C585" s="32" t="str">
        <f>IF('Data from Waybill Query'!C585="00","0",IF('Data from Waybill Query'!C585="01","1",IF('Data from Waybill Query'!C585="XX","2",'Data from Waybill Query'!C585)))</f>
        <v>28</v>
      </c>
      <c r="D585" s="33" t="str">
        <f>'Data from Waybill Query'!D585</f>
        <v>Chemical</v>
      </c>
      <c r="E585" s="33" t="str">
        <f>'Data from Waybill Query'!E585</f>
        <v>M</v>
      </c>
      <c r="F585" s="33" t="str">
        <f>'Data from Waybill Query'!F585</f>
        <v>X</v>
      </c>
      <c r="G585" s="33" t="str">
        <f>'Data from Waybill Query'!G585</f>
        <v>X</v>
      </c>
      <c r="H585" s="104">
        <f>IF(ISNA(VLOOKUP($N585,'Data from Waybill Query'!$A:$M,8,FALSE)),0,VLOOKUP($N585,'Data from Waybill Query'!$A:$M,8,FALSE))</f>
        <v>1246244</v>
      </c>
      <c r="I585" s="104">
        <f>IF(ISNA(VLOOKUP($N585,'Data from Waybill Query'!$A:$M,9,FALSE)),0,VLOOKUP($N585,'Data from Waybill Query'!$A:$M,9,FALSE))</f>
        <v>440849</v>
      </c>
      <c r="J585" s="104">
        <f>IF(ISNA(VLOOKUP($N585,'Data from Waybill Query'!$A:$M,10,FALSE)),0,VLOOKUP($N585,'Data from Waybill Query'!$A:$M,10,FALSE))</f>
        <v>336395</v>
      </c>
      <c r="K585" s="104">
        <f>IF(ISNA(VLOOKUP($N585,'Data from Waybill Query'!$A:$M,11,FALSE)),0,VLOOKUP($N585,'Data from Waybill Query'!$A:$M,11,FALSE))</f>
        <v>40483845</v>
      </c>
      <c r="L585" s="104">
        <f>IF(ISNA(VLOOKUP($N585,'Data from Waybill Query'!$A:$M,12,FALSE)),0,VLOOKUP($N585,'Data from Waybill Query'!$A:$M,12,FALSE))</f>
        <v>30948</v>
      </c>
      <c r="M585" s="104">
        <f>IF(ISNA(VLOOKUP($N585,'Data from Waybill Query'!$A:$M,13,FALSE)),0,VLOOKUP($N585,'Data from Waybill Query'!$A:$M,13,FALSE))</f>
        <v>4.0269279999999998E-2</v>
      </c>
      <c r="N585" s="104">
        <f t="shared" si="21"/>
        <v>1993280203</v>
      </c>
    </row>
    <row r="586" spans="1:14" x14ac:dyDescent="0.25">
      <c r="A586" s="104">
        <f t="shared" si="20"/>
        <v>199348</v>
      </c>
      <c r="B586" s="32">
        <f>'Data from Waybill Query'!B586</f>
        <v>1993</v>
      </c>
      <c r="C586" s="32" t="str">
        <f>IF('Data from Waybill Query'!C586="00","0",IF('Data from Waybill Query'!C586="01","1",IF('Data from Waybill Query'!C586="XX","2",'Data from Waybill Query'!C586)))</f>
        <v>28</v>
      </c>
      <c r="D586" s="33" t="str">
        <f>'Data from Waybill Query'!D586</f>
        <v>Chemical</v>
      </c>
      <c r="E586" s="33" t="str">
        <f>'Data from Waybill Query'!E586</f>
        <v>L</v>
      </c>
      <c r="F586" s="33" t="str">
        <f>'Data from Waybill Query'!F586</f>
        <v>X</v>
      </c>
      <c r="G586" s="33" t="str">
        <f>'Data from Waybill Query'!G586</f>
        <v>X</v>
      </c>
      <c r="H586" s="104">
        <f>IF(ISNA(VLOOKUP($N586,'Data from Waybill Query'!$A:$M,8,FALSE)),0,VLOOKUP($N586,'Data from Waybill Query'!$A:$M,8,FALSE))</f>
        <v>2361958</v>
      </c>
      <c r="I586" s="104">
        <f>IF(ISNA(VLOOKUP($N586,'Data from Waybill Query'!$A:$M,9,FALSE)),0,VLOOKUP($N586,'Data from Waybill Query'!$A:$M,9,FALSE))</f>
        <v>529807</v>
      </c>
      <c r="J586" s="104">
        <f>IF(ISNA(VLOOKUP($N586,'Data from Waybill Query'!$A:$M,10,FALSE)),0,VLOOKUP($N586,'Data from Waybill Query'!$A:$M,10,FALSE))</f>
        <v>829956</v>
      </c>
      <c r="K586" s="104">
        <f>IF(ISNA(VLOOKUP($N586,'Data from Waybill Query'!$A:$M,11,FALSE)),0,VLOOKUP($N586,'Data from Waybill Query'!$A:$M,11,FALSE))</f>
        <v>48838941</v>
      </c>
      <c r="L586" s="104">
        <f>IF(ISNA(VLOOKUP($N586,'Data from Waybill Query'!$A:$M,12,FALSE)),0,VLOOKUP($N586,'Data from Waybill Query'!$A:$M,12,FALSE))</f>
        <v>76377</v>
      </c>
      <c r="M586" s="104">
        <f>IF(ISNA(VLOOKUP($N586,'Data from Waybill Query'!$A:$M,13,FALSE)),0,VLOOKUP($N586,'Data from Waybill Query'!$A:$M,13,FALSE))</f>
        <v>3.0925080000000001E-2</v>
      </c>
      <c r="N586" s="104">
        <f t="shared" si="21"/>
        <v>1993280303</v>
      </c>
    </row>
    <row r="587" spans="1:14" x14ac:dyDescent="0.25">
      <c r="A587" s="104">
        <f t="shared" si="20"/>
        <v>199349</v>
      </c>
      <c r="B587" s="32">
        <f>'Data from Waybill Query'!B587</f>
        <v>1993</v>
      </c>
      <c r="C587" s="32" t="str">
        <f>IF('Data from Waybill Query'!C587="00","0",IF('Data from Waybill Query'!C587="01","1",IF('Data from Waybill Query'!C587="XX","2",'Data from Waybill Query'!C587)))</f>
        <v>29</v>
      </c>
      <c r="D587" s="33" t="str">
        <f>'Data from Waybill Query'!D587</f>
        <v>Petroleum</v>
      </c>
      <c r="E587" s="33" t="str">
        <f>'Data from Waybill Query'!E587</f>
        <v>S</v>
      </c>
      <c r="F587" s="33" t="str">
        <f>'Data from Waybill Query'!F587</f>
        <v>X</v>
      </c>
      <c r="G587" s="33" t="str">
        <f>'Data from Waybill Query'!G587</f>
        <v>X</v>
      </c>
      <c r="H587" s="104">
        <f>IF(ISNA(VLOOKUP($N587,'Data from Waybill Query'!$A:$M,8,FALSE)),0,VLOOKUP($N587,'Data from Waybill Query'!$A:$M,8,FALSE))</f>
        <v>334876</v>
      </c>
      <c r="I587" s="104">
        <f>IF(ISNA(VLOOKUP($N587,'Data from Waybill Query'!$A:$M,9,FALSE)),0,VLOOKUP($N587,'Data from Waybill Query'!$A:$M,9,FALSE))</f>
        <v>385196</v>
      </c>
      <c r="J587" s="104">
        <f>IF(ISNA(VLOOKUP($N587,'Data from Waybill Query'!$A:$M,10,FALSE)),0,VLOOKUP($N587,'Data from Waybill Query'!$A:$M,10,FALSE))</f>
        <v>91357</v>
      </c>
      <c r="K587" s="104">
        <f>IF(ISNA(VLOOKUP($N587,'Data from Waybill Query'!$A:$M,11,FALSE)),0,VLOOKUP($N587,'Data from Waybill Query'!$A:$M,11,FALSE))</f>
        <v>27051435</v>
      </c>
      <c r="L587" s="104">
        <f>IF(ISNA(VLOOKUP($N587,'Data from Waybill Query'!$A:$M,12,FALSE)),0,VLOOKUP($N587,'Data from Waybill Query'!$A:$M,12,FALSE))</f>
        <v>6335</v>
      </c>
      <c r="M587" s="104">
        <f>IF(ISNA(VLOOKUP($N587,'Data from Waybill Query'!$A:$M,13,FALSE)),0,VLOOKUP($N587,'Data from Waybill Query'!$A:$M,13,FALSE))</f>
        <v>5.286039E-2</v>
      </c>
      <c r="N587" s="104">
        <f t="shared" si="21"/>
        <v>1993290103</v>
      </c>
    </row>
    <row r="588" spans="1:14" x14ac:dyDescent="0.25">
      <c r="A588" s="104">
        <f t="shared" si="20"/>
        <v>199350</v>
      </c>
      <c r="B588" s="32">
        <f>'Data from Waybill Query'!B588</f>
        <v>1993</v>
      </c>
      <c r="C588" s="32" t="str">
        <f>IF('Data from Waybill Query'!C588="00","0",IF('Data from Waybill Query'!C588="01","1",IF('Data from Waybill Query'!C588="XX","2",'Data from Waybill Query'!C588)))</f>
        <v>29</v>
      </c>
      <c r="D588" s="33" t="str">
        <f>'Data from Waybill Query'!D588</f>
        <v>Petroleum</v>
      </c>
      <c r="E588" s="33" t="str">
        <f>'Data from Waybill Query'!E588</f>
        <v>M</v>
      </c>
      <c r="F588" s="33" t="str">
        <f>'Data from Waybill Query'!F588</f>
        <v>X</v>
      </c>
      <c r="G588" s="33" t="str">
        <f>'Data from Waybill Query'!G588</f>
        <v>X</v>
      </c>
      <c r="H588" s="104">
        <f>IF(ISNA(VLOOKUP($N588,'Data from Waybill Query'!$A:$M,8,FALSE)),0,VLOOKUP($N588,'Data from Waybill Query'!$A:$M,8,FALSE))</f>
        <v>299468</v>
      </c>
      <c r="I588" s="104">
        <f>IF(ISNA(VLOOKUP($N588,'Data from Waybill Query'!$A:$M,9,FALSE)),0,VLOOKUP($N588,'Data from Waybill Query'!$A:$M,9,FALSE))</f>
        <v>139646</v>
      </c>
      <c r="J588" s="104">
        <f>IF(ISNA(VLOOKUP($N588,'Data from Waybill Query'!$A:$M,10,FALSE)),0,VLOOKUP($N588,'Data from Waybill Query'!$A:$M,10,FALSE))</f>
        <v>101556</v>
      </c>
      <c r="K588" s="104">
        <f>IF(ISNA(VLOOKUP($N588,'Data from Waybill Query'!$A:$M,11,FALSE)),0,VLOOKUP($N588,'Data from Waybill Query'!$A:$M,11,FALSE))</f>
        <v>10521482</v>
      </c>
      <c r="L588" s="104">
        <f>IF(ISNA(VLOOKUP($N588,'Data from Waybill Query'!$A:$M,12,FALSE)),0,VLOOKUP($N588,'Data from Waybill Query'!$A:$M,12,FALSE))</f>
        <v>7658</v>
      </c>
      <c r="M588" s="104">
        <f>IF(ISNA(VLOOKUP($N588,'Data from Waybill Query'!$A:$M,13,FALSE)),0,VLOOKUP($N588,'Data from Waybill Query'!$A:$M,13,FALSE))</f>
        <v>3.9105279999999999E-2</v>
      </c>
      <c r="N588" s="104">
        <f t="shared" si="21"/>
        <v>1993290203</v>
      </c>
    </row>
    <row r="589" spans="1:14" x14ac:dyDescent="0.25">
      <c r="A589" s="104">
        <f t="shared" si="20"/>
        <v>199351</v>
      </c>
      <c r="B589" s="32">
        <f>'Data from Waybill Query'!B589</f>
        <v>1993</v>
      </c>
      <c r="C589" s="32" t="str">
        <f>IF('Data from Waybill Query'!C589="00","0",IF('Data from Waybill Query'!C589="01","1",IF('Data from Waybill Query'!C589="XX","2",'Data from Waybill Query'!C589)))</f>
        <v>29</v>
      </c>
      <c r="D589" s="33" t="str">
        <f>'Data from Waybill Query'!D589</f>
        <v>Petroleum</v>
      </c>
      <c r="E589" s="33" t="str">
        <f>'Data from Waybill Query'!E589</f>
        <v>L</v>
      </c>
      <c r="F589" s="33" t="str">
        <f>'Data from Waybill Query'!F589</f>
        <v>X</v>
      </c>
      <c r="G589" s="33" t="str">
        <f>'Data from Waybill Query'!G589</f>
        <v>X</v>
      </c>
      <c r="H589" s="104">
        <f>IF(ISNA(VLOOKUP($N589,'Data from Waybill Query'!$A:$M,8,FALSE)),0,VLOOKUP($N589,'Data from Waybill Query'!$A:$M,8,FALSE))</f>
        <v>328869</v>
      </c>
      <c r="I589" s="104">
        <f>IF(ISNA(VLOOKUP($N589,'Data from Waybill Query'!$A:$M,9,FALSE)),0,VLOOKUP($N589,'Data from Waybill Query'!$A:$M,9,FALSE))</f>
        <v>94284</v>
      </c>
      <c r="J589" s="104">
        <f>IF(ISNA(VLOOKUP($N589,'Data from Waybill Query'!$A:$M,10,FALSE)),0,VLOOKUP($N589,'Data from Waybill Query'!$A:$M,10,FALSE))</f>
        <v>144956</v>
      </c>
      <c r="K589" s="104">
        <f>IF(ISNA(VLOOKUP($N589,'Data from Waybill Query'!$A:$M,11,FALSE)),0,VLOOKUP($N589,'Data from Waybill Query'!$A:$M,11,FALSE))</f>
        <v>7310405</v>
      </c>
      <c r="L589" s="104">
        <f>IF(ISNA(VLOOKUP($N589,'Data from Waybill Query'!$A:$M,12,FALSE)),0,VLOOKUP($N589,'Data from Waybill Query'!$A:$M,12,FALSE))</f>
        <v>11178</v>
      </c>
      <c r="M589" s="104">
        <f>IF(ISNA(VLOOKUP($N589,'Data from Waybill Query'!$A:$M,13,FALSE)),0,VLOOKUP($N589,'Data from Waybill Query'!$A:$M,13,FALSE))</f>
        <v>2.9422159999999999E-2</v>
      </c>
      <c r="N589" s="104">
        <f t="shared" si="21"/>
        <v>1993290303</v>
      </c>
    </row>
    <row r="590" spans="1:14" x14ac:dyDescent="0.25">
      <c r="A590" s="104">
        <f t="shared" ref="A590:A653" si="22">$B590*100+MOD(ROW($B590)-ROW($B$1208),67)</f>
        <v>199352</v>
      </c>
      <c r="B590" s="32">
        <f>'Data from Waybill Query'!B590</f>
        <v>1993</v>
      </c>
      <c r="C590" s="32" t="str">
        <f>IF('Data from Waybill Query'!C590="00","0",IF('Data from Waybill Query'!C590="01","1",IF('Data from Waybill Query'!C590="XX","2",'Data from Waybill Query'!C590)))</f>
        <v>32</v>
      </c>
      <c r="D590" s="33" t="str">
        <f>'Data from Waybill Query'!D590</f>
        <v>Stone, Clay and Glass</v>
      </c>
      <c r="E590" s="33" t="str">
        <f>'Data from Waybill Query'!E590</f>
        <v>S</v>
      </c>
      <c r="F590" s="33" t="str">
        <f>'Data from Waybill Query'!F590</f>
        <v>X</v>
      </c>
      <c r="G590" s="33" t="str">
        <f>'Data from Waybill Query'!G590</f>
        <v>X</v>
      </c>
      <c r="H590" s="104">
        <f>IF(ISNA(VLOOKUP($N590,'Data from Waybill Query'!$A:$M,8,FALSE)),0,VLOOKUP($N590,'Data from Waybill Query'!$A:$M,8,FALSE))</f>
        <v>346712</v>
      </c>
      <c r="I590" s="104">
        <f>IF(ISNA(VLOOKUP($N590,'Data from Waybill Query'!$A:$M,9,FALSE)),0,VLOOKUP($N590,'Data from Waybill Query'!$A:$M,9,FALSE))</f>
        <v>311275</v>
      </c>
      <c r="J590" s="104">
        <f>IF(ISNA(VLOOKUP($N590,'Data from Waybill Query'!$A:$M,10,FALSE)),0,VLOOKUP($N590,'Data from Waybill Query'!$A:$M,10,FALSE))</f>
        <v>83070</v>
      </c>
      <c r="K590" s="104">
        <f>IF(ISNA(VLOOKUP($N590,'Data from Waybill Query'!$A:$M,11,FALSE)),0,VLOOKUP($N590,'Data from Waybill Query'!$A:$M,11,FALSE))</f>
        <v>28673205</v>
      </c>
      <c r="L590" s="104">
        <f>IF(ISNA(VLOOKUP($N590,'Data from Waybill Query'!$A:$M,12,FALSE)),0,VLOOKUP($N590,'Data from Waybill Query'!$A:$M,12,FALSE))</f>
        <v>7693</v>
      </c>
      <c r="M590" s="104">
        <f>IF(ISNA(VLOOKUP($N590,'Data from Waybill Query'!$A:$M,13,FALSE)),0,VLOOKUP($N590,'Data from Waybill Query'!$A:$M,13,FALSE))</f>
        <v>4.5068499999999997E-2</v>
      </c>
      <c r="N590" s="104">
        <f t="shared" si="21"/>
        <v>1993320103</v>
      </c>
    </row>
    <row r="591" spans="1:14" x14ac:dyDescent="0.25">
      <c r="A591" s="104">
        <f t="shared" si="22"/>
        <v>199353</v>
      </c>
      <c r="B591" s="32">
        <f>'Data from Waybill Query'!B591</f>
        <v>1993</v>
      </c>
      <c r="C591" s="32" t="str">
        <f>IF('Data from Waybill Query'!C591="00","0",IF('Data from Waybill Query'!C591="01","1",IF('Data from Waybill Query'!C591="XX","2",'Data from Waybill Query'!C591)))</f>
        <v>32</v>
      </c>
      <c r="D591" s="33" t="str">
        <f>'Data from Waybill Query'!D591</f>
        <v>Stone, Clay and Glass</v>
      </c>
      <c r="E591" s="33" t="str">
        <f>'Data from Waybill Query'!E591</f>
        <v>M</v>
      </c>
      <c r="F591" s="33" t="str">
        <f>'Data from Waybill Query'!F591</f>
        <v>X</v>
      </c>
      <c r="G591" s="33" t="str">
        <f>'Data from Waybill Query'!G591</f>
        <v>X</v>
      </c>
      <c r="H591" s="104">
        <f>IF(ISNA(VLOOKUP($N591,'Data from Waybill Query'!$A:$M,8,FALSE)),0,VLOOKUP($N591,'Data from Waybill Query'!$A:$M,8,FALSE))</f>
        <v>277514</v>
      </c>
      <c r="I591" s="104">
        <f>IF(ISNA(VLOOKUP($N591,'Data from Waybill Query'!$A:$M,9,FALSE)),0,VLOOKUP($N591,'Data from Waybill Query'!$A:$M,9,FALSE))</f>
        <v>131520</v>
      </c>
      <c r="J591" s="104">
        <f>IF(ISNA(VLOOKUP($N591,'Data from Waybill Query'!$A:$M,10,FALSE)),0,VLOOKUP($N591,'Data from Waybill Query'!$A:$M,10,FALSE))</f>
        <v>93491</v>
      </c>
      <c r="K591" s="104">
        <f>IF(ISNA(VLOOKUP($N591,'Data from Waybill Query'!$A:$M,11,FALSE)),0,VLOOKUP($N591,'Data from Waybill Query'!$A:$M,11,FALSE))</f>
        <v>11804092</v>
      </c>
      <c r="L591" s="104">
        <f>IF(ISNA(VLOOKUP($N591,'Data from Waybill Query'!$A:$M,12,FALSE)),0,VLOOKUP($N591,'Data from Waybill Query'!$A:$M,12,FALSE))</f>
        <v>8369</v>
      </c>
      <c r="M591" s="104">
        <f>IF(ISNA(VLOOKUP($N591,'Data from Waybill Query'!$A:$M,13,FALSE)),0,VLOOKUP($N591,'Data from Waybill Query'!$A:$M,13,FALSE))</f>
        <v>3.316032E-2</v>
      </c>
      <c r="N591" s="104">
        <f t="shared" si="21"/>
        <v>1993320203</v>
      </c>
    </row>
    <row r="592" spans="1:14" x14ac:dyDescent="0.25">
      <c r="A592" s="104">
        <f t="shared" si="22"/>
        <v>199354</v>
      </c>
      <c r="B592" s="32">
        <f>'Data from Waybill Query'!B592</f>
        <v>1993</v>
      </c>
      <c r="C592" s="32" t="str">
        <f>IF('Data from Waybill Query'!C592="00","0",IF('Data from Waybill Query'!C592="01","1",IF('Data from Waybill Query'!C592="XX","2",'Data from Waybill Query'!C592)))</f>
        <v>32</v>
      </c>
      <c r="D592" s="33" t="str">
        <f>'Data from Waybill Query'!D592</f>
        <v>Stone, Clay and Glass</v>
      </c>
      <c r="E592" s="33" t="str">
        <f>'Data from Waybill Query'!E592</f>
        <v>L</v>
      </c>
      <c r="F592" s="33" t="str">
        <f>'Data from Waybill Query'!F592</f>
        <v>X</v>
      </c>
      <c r="G592" s="33" t="str">
        <f>'Data from Waybill Query'!G592</f>
        <v>X</v>
      </c>
      <c r="H592" s="104">
        <f>IF(ISNA(VLOOKUP($N592,'Data from Waybill Query'!$A:$M,8,FALSE)),0,VLOOKUP($N592,'Data from Waybill Query'!$A:$M,8,FALSE))</f>
        <v>359743</v>
      </c>
      <c r="I592" s="104">
        <f>IF(ISNA(VLOOKUP($N592,'Data from Waybill Query'!$A:$M,9,FALSE)),0,VLOOKUP($N592,'Data from Waybill Query'!$A:$M,9,FALSE))</f>
        <v>102948</v>
      </c>
      <c r="J592" s="104">
        <f>IF(ISNA(VLOOKUP($N592,'Data from Waybill Query'!$A:$M,10,FALSE)),0,VLOOKUP($N592,'Data from Waybill Query'!$A:$M,10,FALSE))</f>
        <v>158410</v>
      </c>
      <c r="K592" s="104">
        <f>IF(ISNA(VLOOKUP($N592,'Data from Waybill Query'!$A:$M,11,FALSE)),0,VLOOKUP($N592,'Data from Waybill Query'!$A:$M,11,FALSE))</f>
        <v>8431508</v>
      </c>
      <c r="L592" s="104">
        <f>IF(ISNA(VLOOKUP($N592,'Data from Waybill Query'!$A:$M,12,FALSE)),0,VLOOKUP($N592,'Data from Waybill Query'!$A:$M,12,FALSE))</f>
        <v>12648</v>
      </c>
      <c r="M592" s="104">
        <f>IF(ISNA(VLOOKUP($N592,'Data from Waybill Query'!$A:$M,13,FALSE)),0,VLOOKUP($N592,'Data from Waybill Query'!$A:$M,13,FALSE))</f>
        <v>2.8443699999999999E-2</v>
      </c>
      <c r="N592" s="104">
        <f t="shared" si="21"/>
        <v>1993320303</v>
      </c>
    </row>
    <row r="593" spans="1:14" x14ac:dyDescent="0.25">
      <c r="A593" s="104">
        <f t="shared" si="22"/>
        <v>199355</v>
      </c>
      <c r="B593" s="32">
        <f>'Data from Waybill Query'!B593</f>
        <v>1993</v>
      </c>
      <c r="C593" s="32" t="str">
        <f>IF('Data from Waybill Query'!C593="00","0",IF('Data from Waybill Query'!C593="01","1",IF('Data from Waybill Query'!C593="XX","2",'Data from Waybill Query'!C593)))</f>
        <v>33</v>
      </c>
      <c r="D593" s="33" t="str">
        <f>'Data from Waybill Query'!D593</f>
        <v>Primary Metal Products</v>
      </c>
      <c r="E593" s="33" t="str">
        <f>'Data from Waybill Query'!E593</f>
        <v>S</v>
      </c>
      <c r="F593" s="33" t="str">
        <f>'Data from Waybill Query'!F593</f>
        <v>X</v>
      </c>
      <c r="G593" s="33" t="str">
        <f>'Data from Waybill Query'!G593</f>
        <v>X</v>
      </c>
      <c r="H593" s="104">
        <f>IF(ISNA(VLOOKUP($N593,'Data from Waybill Query'!$A:$M,8,FALSE)),0,VLOOKUP($N593,'Data from Waybill Query'!$A:$M,8,FALSE))</f>
        <v>282688</v>
      </c>
      <c r="I593" s="104">
        <f>IF(ISNA(VLOOKUP($N593,'Data from Waybill Query'!$A:$M,9,FALSE)),0,VLOOKUP($N593,'Data from Waybill Query'!$A:$M,9,FALSE))</f>
        <v>304201</v>
      </c>
      <c r="J593" s="104">
        <f>IF(ISNA(VLOOKUP($N593,'Data from Waybill Query'!$A:$M,10,FALSE)),0,VLOOKUP($N593,'Data from Waybill Query'!$A:$M,10,FALSE))</f>
        <v>71120</v>
      </c>
      <c r="K593" s="104">
        <f>IF(ISNA(VLOOKUP($N593,'Data from Waybill Query'!$A:$M,11,FALSE)),0,VLOOKUP($N593,'Data from Waybill Query'!$A:$M,11,FALSE))</f>
        <v>26225434</v>
      </c>
      <c r="L593" s="104">
        <f>IF(ISNA(VLOOKUP($N593,'Data from Waybill Query'!$A:$M,12,FALSE)),0,VLOOKUP($N593,'Data from Waybill Query'!$A:$M,12,FALSE))</f>
        <v>6096</v>
      </c>
      <c r="M593" s="104">
        <f>IF(ISNA(VLOOKUP($N593,'Data from Waybill Query'!$A:$M,13,FALSE)),0,VLOOKUP($N593,'Data from Waybill Query'!$A:$M,13,FALSE))</f>
        <v>4.6371469999999998E-2</v>
      </c>
      <c r="N593" s="104">
        <f t="shared" si="21"/>
        <v>1993330103</v>
      </c>
    </row>
    <row r="594" spans="1:14" x14ac:dyDescent="0.25">
      <c r="A594" s="104">
        <f t="shared" si="22"/>
        <v>199356</v>
      </c>
      <c r="B594" s="32">
        <f>'Data from Waybill Query'!B594</f>
        <v>1993</v>
      </c>
      <c r="C594" s="32" t="str">
        <f>IF('Data from Waybill Query'!C594="00","0",IF('Data from Waybill Query'!C594="01","1",IF('Data from Waybill Query'!C594="XX","2",'Data from Waybill Query'!C594)))</f>
        <v>33</v>
      </c>
      <c r="D594" s="33" t="str">
        <f>'Data from Waybill Query'!D594</f>
        <v>Primary Metal Products</v>
      </c>
      <c r="E594" s="33" t="str">
        <f>'Data from Waybill Query'!E594</f>
        <v>M</v>
      </c>
      <c r="F594" s="33" t="str">
        <f>'Data from Waybill Query'!F594</f>
        <v>X</v>
      </c>
      <c r="G594" s="33" t="str">
        <f>'Data from Waybill Query'!G594</f>
        <v>X</v>
      </c>
      <c r="H594" s="104">
        <f>IF(ISNA(VLOOKUP($N594,'Data from Waybill Query'!$A:$M,8,FALSE)),0,VLOOKUP($N594,'Data from Waybill Query'!$A:$M,8,FALSE))</f>
        <v>273334</v>
      </c>
      <c r="I594" s="104">
        <f>IF(ISNA(VLOOKUP($N594,'Data from Waybill Query'!$A:$M,9,FALSE)),0,VLOOKUP($N594,'Data from Waybill Query'!$A:$M,9,FALSE))</f>
        <v>134456</v>
      </c>
      <c r="J594" s="104">
        <f>IF(ISNA(VLOOKUP($N594,'Data from Waybill Query'!$A:$M,10,FALSE)),0,VLOOKUP($N594,'Data from Waybill Query'!$A:$M,10,FALSE))</f>
        <v>98210</v>
      </c>
      <c r="K594" s="104">
        <f>IF(ISNA(VLOOKUP($N594,'Data from Waybill Query'!$A:$M,11,FALSE)),0,VLOOKUP($N594,'Data from Waybill Query'!$A:$M,11,FALSE))</f>
        <v>11071436</v>
      </c>
      <c r="L594" s="104">
        <f>IF(ISNA(VLOOKUP($N594,'Data from Waybill Query'!$A:$M,12,FALSE)),0,VLOOKUP($N594,'Data from Waybill Query'!$A:$M,12,FALSE))</f>
        <v>8094</v>
      </c>
      <c r="M594" s="104">
        <f>IF(ISNA(VLOOKUP($N594,'Data from Waybill Query'!$A:$M,13,FALSE)),0,VLOOKUP($N594,'Data from Waybill Query'!$A:$M,13,FALSE))</f>
        <v>3.3769100000000003E-2</v>
      </c>
      <c r="N594" s="104">
        <f t="shared" si="21"/>
        <v>1993330203</v>
      </c>
    </row>
    <row r="595" spans="1:14" x14ac:dyDescent="0.25">
      <c r="A595" s="104">
        <f t="shared" si="22"/>
        <v>199357</v>
      </c>
      <c r="B595" s="32">
        <f>'Data from Waybill Query'!B595</f>
        <v>1993</v>
      </c>
      <c r="C595" s="32" t="str">
        <f>IF('Data from Waybill Query'!C595="00","0",IF('Data from Waybill Query'!C595="01","1",IF('Data from Waybill Query'!C595="XX","2",'Data from Waybill Query'!C595)))</f>
        <v>33</v>
      </c>
      <c r="D595" s="33" t="str">
        <f>'Data from Waybill Query'!D595</f>
        <v>Primary Metal Products</v>
      </c>
      <c r="E595" s="33" t="str">
        <f>'Data from Waybill Query'!E595</f>
        <v>L</v>
      </c>
      <c r="F595" s="33" t="str">
        <f>'Data from Waybill Query'!F595</f>
        <v>X</v>
      </c>
      <c r="G595" s="33" t="str">
        <f>'Data from Waybill Query'!G595</f>
        <v>X</v>
      </c>
      <c r="H595" s="104">
        <f>IF(ISNA(VLOOKUP($N595,'Data from Waybill Query'!$A:$M,8,FALSE)),0,VLOOKUP($N595,'Data from Waybill Query'!$A:$M,8,FALSE))</f>
        <v>502966</v>
      </c>
      <c r="I595" s="104">
        <f>IF(ISNA(VLOOKUP($N595,'Data from Waybill Query'!$A:$M,9,FALSE)),0,VLOOKUP($N595,'Data from Waybill Query'!$A:$M,9,FALSE))</f>
        <v>162276</v>
      </c>
      <c r="J595" s="104">
        <f>IF(ISNA(VLOOKUP($N595,'Data from Waybill Query'!$A:$M,10,FALSE)),0,VLOOKUP($N595,'Data from Waybill Query'!$A:$M,10,FALSE))</f>
        <v>275342</v>
      </c>
      <c r="K595" s="104">
        <f>IF(ISNA(VLOOKUP($N595,'Data from Waybill Query'!$A:$M,11,FALSE)),0,VLOOKUP($N595,'Data from Waybill Query'!$A:$M,11,FALSE))</f>
        <v>13338748</v>
      </c>
      <c r="L595" s="104">
        <f>IF(ISNA(VLOOKUP($N595,'Data from Waybill Query'!$A:$M,12,FALSE)),0,VLOOKUP($N595,'Data from Waybill Query'!$A:$M,12,FALSE))</f>
        <v>22573</v>
      </c>
      <c r="M595" s="104">
        <f>IF(ISNA(VLOOKUP($N595,'Data from Waybill Query'!$A:$M,13,FALSE)),0,VLOOKUP($N595,'Data from Waybill Query'!$A:$M,13,FALSE))</f>
        <v>2.2281809999999999E-2</v>
      </c>
      <c r="N595" s="104">
        <f t="shared" si="21"/>
        <v>1993330303</v>
      </c>
    </row>
    <row r="596" spans="1:14" x14ac:dyDescent="0.25">
      <c r="A596" s="104">
        <f t="shared" si="22"/>
        <v>199358</v>
      </c>
      <c r="B596" s="32">
        <f>'Data from Waybill Query'!B596</f>
        <v>1993</v>
      </c>
      <c r="C596" s="32" t="str">
        <f>IF('Data from Waybill Query'!C596="00","0",IF('Data from Waybill Query'!C596="01","1",IF('Data from Waybill Query'!C596="XX","2",'Data from Waybill Query'!C596)))</f>
        <v>37</v>
      </c>
      <c r="D596" s="33" t="str">
        <f>'Data from Waybill Query'!D596</f>
        <v>Transportation Equipment</v>
      </c>
      <c r="E596" s="33" t="str">
        <f>'Data from Waybill Query'!E596</f>
        <v>S</v>
      </c>
      <c r="F596" s="33" t="str">
        <f>'Data from Waybill Query'!F596</f>
        <v>X</v>
      </c>
      <c r="G596" s="33" t="str">
        <f>'Data from Waybill Query'!G596</f>
        <v>X</v>
      </c>
      <c r="H596" s="104">
        <f>IF(ISNA(VLOOKUP($N596,'Data from Waybill Query'!$A:$M,8,FALSE)),0,VLOOKUP($N596,'Data from Waybill Query'!$A:$M,8,FALSE))</f>
        <v>424068</v>
      </c>
      <c r="I596" s="104">
        <f>IF(ISNA(VLOOKUP($N596,'Data from Waybill Query'!$A:$M,9,FALSE)),0,VLOOKUP($N596,'Data from Waybill Query'!$A:$M,9,FALSE))</f>
        <v>469417</v>
      </c>
      <c r="J596" s="104">
        <f>IF(ISNA(VLOOKUP($N596,'Data from Waybill Query'!$A:$M,10,FALSE)),0,VLOOKUP($N596,'Data from Waybill Query'!$A:$M,10,FALSE))</f>
        <v>132593</v>
      </c>
      <c r="K596" s="104">
        <f>IF(ISNA(VLOOKUP($N596,'Data from Waybill Query'!$A:$M,11,FALSE)),0,VLOOKUP($N596,'Data from Waybill Query'!$A:$M,11,FALSE))</f>
        <v>11314365</v>
      </c>
      <c r="L596" s="104">
        <f>IF(ISNA(VLOOKUP($N596,'Data from Waybill Query'!$A:$M,12,FALSE)),0,VLOOKUP($N596,'Data from Waybill Query'!$A:$M,12,FALSE))</f>
        <v>3160</v>
      </c>
      <c r="M596" s="104">
        <f>IF(ISNA(VLOOKUP($N596,'Data from Waybill Query'!$A:$M,13,FALSE)),0,VLOOKUP($N596,'Data from Waybill Query'!$A:$M,13,FALSE))</f>
        <v>0.13419400000000001</v>
      </c>
      <c r="N596" s="104">
        <f t="shared" si="21"/>
        <v>1993370103</v>
      </c>
    </row>
    <row r="597" spans="1:14" x14ac:dyDescent="0.25">
      <c r="A597" s="104">
        <f t="shared" si="22"/>
        <v>199359</v>
      </c>
      <c r="B597" s="32">
        <f>'Data from Waybill Query'!B597</f>
        <v>1993</v>
      </c>
      <c r="C597" s="32" t="str">
        <f>IF('Data from Waybill Query'!C597="00","0",IF('Data from Waybill Query'!C597="01","1",IF('Data from Waybill Query'!C597="XX","2",'Data from Waybill Query'!C597)))</f>
        <v>37</v>
      </c>
      <c r="D597" s="33" t="str">
        <f>'Data from Waybill Query'!D597</f>
        <v>Transportation Equipment</v>
      </c>
      <c r="E597" s="33" t="str">
        <f>'Data from Waybill Query'!E597</f>
        <v>M</v>
      </c>
      <c r="F597" s="33" t="str">
        <f>'Data from Waybill Query'!F597</f>
        <v>X</v>
      </c>
      <c r="G597" s="33" t="str">
        <f>'Data from Waybill Query'!G597</f>
        <v>X</v>
      </c>
      <c r="H597" s="104">
        <f>IF(ISNA(VLOOKUP($N597,'Data from Waybill Query'!$A:$M,8,FALSE)),0,VLOOKUP($N597,'Data from Waybill Query'!$A:$M,8,FALSE))</f>
        <v>1005207</v>
      </c>
      <c r="I597" s="104">
        <f>IF(ISNA(VLOOKUP($N597,'Data from Waybill Query'!$A:$M,9,FALSE)),0,VLOOKUP($N597,'Data from Waybill Query'!$A:$M,9,FALSE))</f>
        <v>514206</v>
      </c>
      <c r="J597" s="104">
        <f>IF(ISNA(VLOOKUP($N597,'Data from Waybill Query'!$A:$M,10,FALSE)),0,VLOOKUP($N597,'Data from Waybill Query'!$A:$M,10,FALSE))</f>
        <v>374795</v>
      </c>
      <c r="K597" s="104">
        <f>IF(ISNA(VLOOKUP($N597,'Data from Waybill Query'!$A:$M,11,FALSE)),0,VLOOKUP($N597,'Data from Waybill Query'!$A:$M,11,FALSE))</f>
        <v>11666000</v>
      </c>
      <c r="L597" s="104">
        <f>IF(ISNA(VLOOKUP($N597,'Data from Waybill Query'!$A:$M,12,FALSE)),0,VLOOKUP($N597,'Data from Waybill Query'!$A:$M,12,FALSE))</f>
        <v>8517</v>
      </c>
      <c r="M597" s="104">
        <f>IF(ISNA(VLOOKUP($N597,'Data from Waybill Query'!$A:$M,13,FALSE)),0,VLOOKUP($N597,'Data from Waybill Query'!$A:$M,13,FALSE))</f>
        <v>0.11801879999999999</v>
      </c>
      <c r="N597" s="104">
        <f t="shared" si="21"/>
        <v>1993370203</v>
      </c>
    </row>
    <row r="598" spans="1:14" x14ac:dyDescent="0.25">
      <c r="A598" s="104">
        <f t="shared" si="22"/>
        <v>199360</v>
      </c>
      <c r="B598" s="32">
        <f>'Data from Waybill Query'!B598</f>
        <v>1993</v>
      </c>
      <c r="C598" s="32" t="str">
        <f>IF('Data from Waybill Query'!C598="00","0",IF('Data from Waybill Query'!C598="01","1",IF('Data from Waybill Query'!C598="XX","2",'Data from Waybill Query'!C598)))</f>
        <v>37</v>
      </c>
      <c r="D598" s="33" t="str">
        <f>'Data from Waybill Query'!D598</f>
        <v>Transportation Equipment</v>
      </c>
      <c r="E598" s="33" t="str">
        <f>'Data from Waybill Query'!E598</f>
        <v>L</v>
      </c>
      <c r="F598" s="33" t="str">
        <f>'Data from Waybill Query'!F598</f>
        <v>X</v>
      </c>
      <c r="G598" s="33" t="str">
        <f>'Data from Waybill Query'!G598</f>
        <v>X</v>
      </c>
      <c r="H598" s="104">
        <f>IF(ISNA(VLOOKUP($N598,'Data from Waybill Query'!$A:$M,8,FALSE)),0,VLOOKUP($N598,'Data from Waybill Query'!$A:$M,8,FALSE))</f>
        <v>1520060</v>
      </c>
      <c r="I598" s="104">
        <f>IF(ISNA(VLOOKUP($N598,'Data from Waybill Query'!$A:$M,9,FALSE)),0,VLOOKUP($N598,'Data from Waybill Query'!$A:$M,9,FALSE))</f>
        <v>442021</v>
      </c>
      <c r="J598" s="104">
        <f>IF(ISNA(VLOOKUP($N598,'Data from Waybill Query'!$A:$M,10,FALSE)),0,VLOOKUP($N598,'Data from Waybill Query'!$A:$M,10,FALSE))</f>
        <v>762333</v>
      </c>
      <c r="K598" s="104">
        <f>IF(ISNA(VLOOKUP($N598,'Data from Waybill Query'!$A:$M,11,FALSE)),0,VLOOKUP($N598,'Data from Waybill Query'!$A:$M,11,FALSE))</f>
        <v>10385296</v>
      </c>
      <c r="L598" s="104">
        <f>IF(ISNA(VLOOKUP($N598,'Data from Waybill Query'!$A:$M,12,FALSE)),0,VLOOKUP($N598,'Data from Waybill Query'!$A:$M,12,FALSE))</f>
        <v>17494</v>
      </c>
      <c r="M598" s="104">
        <f>IF(ISNA(VLOOKUP($N598,'Data from Waybill Query'!$A:$M,13,FALSE)),0,VLOOKUP($N598,'Data from Waybill Query'!$A:$M,13,FALSE))</f>
        <v>8.6892259999999999E-2</v>
      </c>
      <c r="N598" s="104">
        <f t="shared" si="21"/>
        <v>1993370303</v>
      </c>
    </row>
    <row r="599" spans="1:14" x14ac:dyDescent="0.25">
      <c r="A599" s="104">
        <f t="shared" si="22"/>
        <v>199361</v>
      </c>
      <c r="B599" s="32">
        <f>'Data from Waybill Query'!B599</f>
        <v>1993</v>
      </c>
      <c r="C599" s="32" t="str">
        <f>IF('Data from Waybill Query'!C599="00","0",IF('Data from Waybill Query'!C599="01","1",IF('Data from Waybill Query'!C599="XX","2",'Data from Waybill Query'!C599)))</f>
        <v>40</v>
      </c>
      <c r="D599" s="33" t="str">
        <f>'Data from Waybill Query'!D599</f>
        <v>Waste and Scrap</v>
      </c>
      <c r="E599" s="33" t="str">
        <f>'Data from Waybill Query'!E599</f>
        <v>S</v>
      </c>
      <c r="F599" s="33" t="str">
        <f>'Data from Waybill Query'!F599</f>
        <v>X</v>
      </c>
      <c r="G599" s="33" t="str">
        <f>'Data from Waybill Query'!G599</f>
        <v>X</v>
      </c>
      <c r="H599" s="104">
        <f>IF(ISNA(VLOOKUP($N599,'Data from Waybill Query'!$A:$M,8,FALSE)),0,VLOOKUP($N599,'Data from Waybill Query'!$A:$M,8,FALSE))</f>
        <v>278852</v>
      </c>
      <c r="I599" s="104">
        <f>IF(ISNA(VLOOKUP($N599,'Data from Waybill Query'!$A:$M,9,FALSE)),0,VLOOKUP($N599,'Data from Waybill Query'!$A:$M,9,FALSE))</f>
        <v>334710</v>
      </c>
      <c r="J599" s="104">
        <f>IF(ISNA(VLOOKUP($N599,'Data from Waybill Query'!$A:$M,10,FALSE)),0,VLOOKUP($N599,'Data from Waybill Query'!$A:$M,10,FALSE))</f>
        <v>70024</v>
      </c>
      <c r="K599" s="104">
        <f>IF(ISNA(VLOOKUP($N599,'Data from Waybill Query'!$A:$M,11,FALSE)),0,VLOOKUP($N599,'Data from Waybill Query'!$A:$M,11,FALSE))</f>
        <v>24093140</v>
      </c>
      <c r="L599" s="104">
        <f>IF(ISNA(VLOOKUP($N599,'Data from Waybill Query'!$A:$M,12,FALSE)),0,VLOOKUP($N599,'Data from Waybill Query'!$A:$M,12,FALSE))</f>
        <v>5047</v>
      </c>
      <c r="M599" s="104">
        <f>IF(ISNA(VLOOKUP($N599,'Data from Waybill Query'!$A:$M,13,FALSE)),0,VLOOKUP($N599,'Data from Waybill Query'!$A:$M,13,FALSE))</f>
        <v>5.5250830000000001E-2</v>
      </c>
      <c r="N599" s="104">
        <f t="shared" si="21"/>
        <v>1993400103</v>
      </c>
    </row>
    <row r="600" spans="1:14" x14ac:dyDescent="0.25">
      <c r="A600" s="104">
        <f t="shared" si="22"/>
        <v>199362</v>
      </c>
      <c r="B600" s="32">
        <f>'Data from Waybill Query'!B600</f>
        <v>1993</v>
      </c>
      <c r="C600" s="32" t="str">
        <f>IF('Data from Waybill Query'!C600="00","0",IF('Data from Waybill Query'!C600="01","1",IF('Data from Waybill Query'!C600="XX","2",'Data from Waybill Query'!C600)))</f>
        <v>40</v>
      </c>
      <c r="D600" s="33" t="str">
        <f>'Data from Waybill Query'!D600</f>
        <v>Waste and Scrap</v>
      </c>
      <c r="E600" s="33" t="str">
        <f>'Data from Waybill Query'!E600</f>
        <v>M</v>
      </c>
      <c r="F600" s="33" t="str">
        <f>'Data from Waybill Query'!F600</f>
        <v>X</v>
      </c>
      <c r="G600" s="33" t="str">
        <f>'Data from Waybill Query'!G600</f>
        <v>X</v>
      </c>
      <c r="H600" s="104">
        <f>IF(ISNA(VLOOKUP($N600,'Data from Waybill Query'!$A:$M,8,FALSE)),0,VLOOKUP($N600,'Data from Waybill Query'!$A:$M,8,FALSE))</f>
        <v>136062</v>
      </c>
      <c r="I600" s="104">
        <f>IF(ISNA(VLOOKUP($N600,'Data from Waybill Query'!$A:$M,9,FALSE)),0,VLOOKUP($N600,'Data from Waybill Query'!$A:$M,9,FALSE))</f>
        <v>92232</v>
      </c>
      <c r="J600" s="104">
        <f>IF(ISNA(VLOOKUP($N600,'Data from Waybill Query'!$A:$M,10,FALSE)),0,VLOOKUP($N600,'Data from Waybill Query'!$A:$M,10,FALSE))</f>
        <v>65742</v>
      </c>
      <c r="K600" s="104">
        <f>IF(ISNA(VLOOKUP($N600,'Data from Waybill Query'!$A:$M,11,FALSE)),0,VLOOKUP($N600,'Data from Waybill Query'!$A:$M,11,FALSE))</f>
        <v>6541696</v>
      </c>
      <c r="L600" s="104">
        <f>IF(ISNA(VLOOKUP($N600,'Data from Waybill Query'!$A:$M,12,FALSE)),0,VLOOKUP($N600,'Data from Waybill Query'!$A:$M,12,FALSE))</f>
        <v>4650</v>
      </c>
      <c r="M600" s="104">
        <f>IF(ISNA(VLOOKUP($N600,'Data from Waybill Query'!$A:$M,13,FALSE)),0,VLOOKUP($N600,'Data from Waybill Query'!$A:$M,13,FALSE))</f>
        <v>2.9261849999999999E-2</v>
      </c>
      <c r="N600" s="104">
        <f t="shared" si="21"/>
        <v>1993400203</v>
      </c>
    </row>
    <row r="601" spans="1:14" x14ac:dyDescent="0.25">
      <c r="A601" s="104">
        <f t="shared" si="22"/>
        <v>199363</v>
      </c>
      <c r="B601" s="32">
        <f>'Data from Waybill Query'!B601</f>
        <v>1993</v>
      </c>
      <c r="C601" s="32" t="str">
        <f>IF('Data from Waybill Query'!C601="00","0",IF('Data from Waybill Query'!C601="01","1",IF('Data from Waybill Query'!C601="XX","2",'Data from Waybill Query'!C601)))</f>
        <v>40</v>
      </c>
      <c r="D601" s="33" t="str">
        <f>'Data from Waybill Query'!D601</f>
        <v>Waste and Scrap</v>
      </c>
      <c r="E601" s="33" t="str">
        <f>'Data from Waybill Query'!E601</f>
        <v>L</v>
      </c>
      <c r="F601" s="33" t="str">
        <f>'Data from Waybill Query'!F601</f>
        <v>X</v>
      </c>
      <c r="G601" s="33" t="str">
        <f>'Data from Waybill Query'!G601</f>
        <v>X</v>
      </c>
      <c r="H601" s="104">
        <f>IF(ISNA(VLOOKUP($N601,'Data from Waybill Query'!$A:$M,8,FALSE)),0,VLOOKUP($N601,'Data from Waybill Query'!$A:$M,8,FALSE))</f>
        <v>159485</v>
      </c>
      <c r="I601" s="104">
        <f>IF(ISNA(VLOOKUP($N601,'Data from Waybill Query'!$A:$M,9,FALSE)),0,VLOOKUP($N601,'Data from Waybill Query'!$A:$M,9,FALSE))</f>
        <v>65843</v>
      </c>
      <c r="J601" s="104">
        <f>IF(ISNA(VLOOKUP($N601,'Data from Waybill Query'!$A:$M,10,FALSE)),0,VLOOKUP($N601,'Data from Waybill Query'!$A:$M,10,FALSE))</f>
        <v>103291</v>
      </c>
      <c r="K601" s="104">
        <f>IF(ISNA(VLOOKUP($N601,'Data from Waybill Query'!$A:$M,11,FALSE)),0,VLOOKUP($N601,'Data from Waybill Query'!$A:$M,11,FALSE))</f>
        <v>4469674</v>
      </c>
      <c r="L601" s="104">
        <f>IF(ISNA(VLOOKUP($N601,'Data from Waybill Query'!$A:$M,12,FALSE)),0,VLOOKUP($N601,'Data from Waybill Query'!$A:$M,12,FALSE))</f>
        <v>7006</v>
      </c>
      <c r="M601" s="104">
        <f>IF(ISNA(VLOOKUP($N601,'Data from Waybill Query'!$A:$M,13,FALSE)),0,VLOOKUP($N601,'Data from Waybill Query'!$A:$M,13,FALSE))</f>
        <v>2.276541E-2</v>
      </c>
      <c r="N601" s="104">
        <f t="shared" si="21"/>
        <v>1993400303</v>
      </c>
    </row>
    <row r="602" spans="1:14" x14ac:dyDescent="0.25">
      <c r="A602" s="104">
        <f t="shared" si="22"/>
        <v>199364</v>
      </c>
      <c r="B602" s="32">
        <f>'Data from Waybill Query'!B602</f>
        <v>1993</v>
      </c>
      <c r="C602" s="32" t="str">
        <f>IF('Data from Waybill Query'!C602="00","0",IF('Data from Waybill Query'!C602="01","1",IF('Data from Waybill Query'!C602="XX","2",'Data from Waybill Query'!C602)))</f>
        <v>99</v>
      </c>
      <c r="D602" s="33" t="str">
        <f>'Data from Waybill Query'!D602</f>
        <v>All Other</v>
      </c>
      <c r="E602" s="33" t="str">
        <f>'Data from Waybill Query'!E602</f>
        <v>S</v>
      </c>
      <c r="F602" s="33" t="str">
        <f>'Data from Waybill Query'!F602</f>
        <v>X</v>
      </c>
      <c r="G602" s="33" t="str">
        <f>'Data from Waybill Query'!G602</f>
        <v>X</v>
      </c>
      <c r="H602" s="104">
        <f>IF(ISNA(VLOOKUP($N602,'Data from Waybill Query'!$A:$M,8,FALSE)),0,VLOOKUP($N602,'Data from Waybill Query'!$A:$M,8,FALSE))</f>
        <v>72614</v>
      </c>
      <c r="I602" s="104">
        <f>IF(ISNA(VLOOKUP($N602,'Data from Waybill Query'!$A:$M,9,FALSE)),0,VLOOKUP($N602,'Data from Waybill Query'!$A:$M,9,FALSE))</f>
        <v>135450</v>
      </c>
      <c r="J602" s="104">
        <f>IF(ISNA(VLOOKUP($N602,'Data from Waybill Query'!$A:$M,10,FALSE)),0,VLOOKUP($N602,'Data from Waybill Query'!$A:$M,10,FALSE))</f>
        <v>42561</v>
      </c>
      <c r="K602" s="104">
        <f>IF(ISNA(VLOOKUP($N602,'Data from Waybill Query'!$A:$M,11,FALSE)),0,VLOOKUP($N602,'Data from Waybill Query'!$A:$M,11,FALSE))</f>
        <v>5022196</v>
      </c>
      <c r="L602" s="104">
        <f>IF(ISNA(VLOOKUP($N602,'Data from Waybill Query'!$A:$M,12,FALSE)),0,VLOOKUP($N602,'Data from Waybill Query'!$A:$M,12,FALSE))</f>
        <v>1386</v>
      </c>
      <c r="M602" s="104">
        <f>IF(ISNA(VLOOKUP($N602,'Data from Waybill Query'!$A:$M,13,FALSE)),0,VLOOKUP($N602,'Data from Waybill Query'!$A:$M,13,FALSE))</f>
        <v>5.2401499999999997E-2</v>
      </c>
      <c r="N602" s="104">
        <f t="shared" si="21"/>
        <v>1993990103</v>
      </c>
    </row>
    <row r="603" spans="1:14" x14ac:dyDescent="0.25">
      <c r="A603" s="104">
        <f t="shared" si="22"/>
        <v>199365</v>
      </c>
      <c r="B603" s="32">
        <f>'Data from Waybill Query'!B603</f>
        <v>1993</v>
      </c>
      <c r="C603" s="32" t="str">
        <f>IF('Data from Waybill Query'!C603="00","0",IF('Data from Waybill Query'!C603="01","1",IF('Data from Waybill Query'!C603="XX","2",'Data from Waybill Query'!C603)))</f>
        <v>99</v>
      </c>
      <c r="D603" s="33" t="str">
        <f>'Data from Waybill Query'!D603</f>
        <v>All Other</v>
      </c>
      <c r="E603" s="33" t="str">
        <f>'Data from Waybill Query'!E603</f>
        <v>M</v>
      </c>
      <c r="F603" s="33" t="str">
        <f>'Data from Waybill Query'!F603</f>
        <v>X</v>
      </c>
      <c r="G603" s="33" t="str">
        <f>'Data from Waybill Query'!G603</f>
        <v>X</v>
      </c>
      <c r="H603" s="104">
        <f>IF(ISNA(VLOOKUP($N603,'Data from Waybill Query'!$A:$M,8,FALSE)),0,VLOOKUP($N603,'Data from Waybill Query'!$A:$M,8,FALSE))</f>
        <v>105150</v>
      </c>
      <c r="I603" s="104">
        <f>IF(ISNA(VLOOKUP($N603,'Data from Waybill Query'!$A:$M,9,FALSE)),0,VLOOKUP($N603,'Data from Waybill Query'!$A:$M,9,FALSE))</f>
        <v>150234</v>
      </c>
      <c r="J603" s="104">
        <f>IF(ISNA(VLOOKUP($N603,'Data from Waybill Query'!$A:$M,10,FALSE)),0,VLOOKUP($N603,'Data from Waybill Query'!$A:$M,10,FALSE))</f>
        <v>111476</v>
      </c>
      <c r="K603" s="104">
        <f>IF(ISNA(VLOOKUP($N603,'Data from Waybill Query'!$A:$M,11,FALSE)),0,VLOOKUP($N603,'Data from Waybill Query'!$A:$M,11,FALSE))</f>
        <v>3203350</v>
      </c>
      <c r="L603" s="104">
        <f>IF(ISNA(VLOOKUP($N603,'Data from Waybill Query'!$A:$M,12,FALSE)),0,VLOOKUP($N603,'Data from Waybill Query'!$A:$M,12,FALSE))</f>
        <v>2371</v>
      </c>
      <c r="M603" s="104">
        <f>IF(ISNA(VLOOKUP($N603,'Data from Waybill Query'!$A:$M,13,FALSE)),0,VLOOKUP($N603,'Data from Waybill Query'!$A:$M,13,FALSE))</f>
        <v>4.4357840000000003E-2</v>
      </c>
      <c r="N603" s="104">
        <f t="shared" si="21"/>
        <v>1993990203</v>
      </c>
    </row>
    <row r="604" spans="1:14" x14ac:dyDescent="0.25">
      <c r="A604" s="104">
        <f t="shared" si="22"/>
        <v>199366</v>
      </c>
      <c r="B604" s="32">
        <f>'Data from Waybill Query'!B604</f>
        <v>1993</v>
      </c>
      <c r="C604" s="32" t="str">
        <f>IF('Data from Waybill Query'!C604="00","0",IF('Data from Waybill Query'!C604="01","1",IF('Data from Waybill Query'!C604="XX","2",'Data from Waybill Query'!C604)))</f>
        <v>99</v>
      </c>
      <c r="D604" s="33" t="str">
        <f>'Data from Waybill Query'!D604</f>
        <v>All Other</v>
      </c>
      <c r="E604" s="33" t="str">
        <f>'Data from Waybill Query'!E604</f>
        <v>L</v>
      </c>
      <c r="F604" s="33" t="str">
        <f>'Data from Waybill Query'!F604</f>
        <v>X</v>
      </c>
      <c r="G604" s="33" t="str">
        <f>'Data from Waybill Query'!G604</f>
        <v>X</v>
      </c>
      <c r="H604" s="104">
        <f>IF(ISNA(VLOOKUP($N604,'Data from Waybill Query'!$A:$M,8,FALSE)),0,VLOOKUP($N604,'Data from Waybill Query'!$A:$M,8,FALSE))</f>
        <v>254328</v>
      </c>
      <c r="I604" s="104">
        <f>IF(ISNA(VLOOKUP($N604,'Data from Waybill Query'!$A:$M,9,FALSE)),0,VLOOKUP($N604,'Data from Waybill Query'!$A:$M,9,FALSE))</f>
        <v>111887</v>
      </c>
      <c r="J604" s="104">
        <f>IF(ISNA(VLOOKUP($N604,'Data from Waybill Query'!$A:$M,10,FALSE)),0,VLOOKUP($N604,'Data from Waybill Query'!$A:$M,10,FALSE))</f>
        <v>193915</v>
      </c>
      <c r="K604" s="104">
        <f>IF(ISNA(VLOOKUP($N604,'Data from Waybill Query'!$A:$M,11,FALSE)),0,VLOOKUP($N604,'Data from Waybill Query'!$A:$M,11,FALSE))</f>
        <v>3156363</v>
      </c>
      <c r="L604" s="104">
        <f>IF(ISNA(VLOOKUP($N604,'Data from Waybill Query'!$A:$M,12,FALSE)),0,VLOOKUP($N604,'Data from Waybill Query'!$A:$M,12,FALSE))</f>
        <v>5632</v>
      </c>
      <c r="M604" s="104">
        <f>IF(ISNA(VLOOKUP($N604,'Data from Waybill Query'!$A:$M,13,FALSE)),0,VLOOKUP($N604,'Data from Waybill Query'!$A:$M,13,FALSE))</f>
        <v>4.5153800000000001E-2</v>
      </c>
      <c r="N604" s="104">
        <f t="shared" si="21"/>
        <v>1993990303</v>
      </c>
    </row>
    <row r="605" spans="1:14" x14ac:dyDescent="0.25">
      <c r="A605" s="104">
        <f t="shared" si="22"/>
        <v>199400</v>
      </c>
      <c r="B605" s="32">
        <f>'Data from Waybill Query'!B605</f>
        <v>1994</v>
      </c>
      <c r="C605" s="32" t="str">
        <f>IF('Data from Waybill Query'!C605="00","0",IF('Data from Waybill Query'!C605="01","1",IF('Data from Waybill Query'!C605="XX","2",'Data from Waybill Query'!C605)))</f>
        <v>0</v>
      </c>
      <c r="D605" s="33" t="str">
        <f>'Data from Waybill Query'!D605</f>
        <v>Intermodal</v>
      </c>
      <c r="E605" s="33" t="str">
        <f>'Data from Waybill Query'!E605</f>
        <v>S</v>
      </c>
      <c r="F605" s="33" t="str">
        <f>'Data from Waybill Query'!F605</f>
        <v>X</v>
      </c>
      <c r="G605" s="33" t="str">
        <f>'Data from Waybill Query'!G605</f>
        <v>X</v>
      </c>
      <c r="H605" s="104">
        <f>IF(ISNA(VLOOKUP($N605,'Data from Waybill Query'!$A:$M,8,FALSE)),0,VLOOKUP($N605,'Data from Waybill Query'!$A:$M,8,FALSE))</f>
        <v>383396</v>
      </c>
      <c r="I605" s="104">
        <f>IF(ISNA(VLOOKUP($N605,'Data from Waybill Query'!$A:$M,9,FALSE)),0,VLOOKUP($N605,'Data from Waybill Query'!$A:$M,9,FALSE))</f>
        <v>1555466</v>
      </c>
      <c r="J605" s="104">
        <f>IF(ISNA(VLOOKUP($N605,'Data from Waybill Query'!$A:$M,10,FALSE)),0,VLOOKUP($N605,'Data from Waybill Query'!$A:$M,10,FALSE))</f>
        <v>567747</v>
      </c>
      <c r="K605" s="104">
        <f>IF(ISNA(VLOOKUP($N605,'Data from Waybill Query'!$A:$M,11,FALSE)),0,VLOOKUP($N605,'Data from Waybill Query'!$A:$M,11,FALSE))</f>
        <v>22296793</v>
      </c>
      <c r="L605" s="104">
        <f>IF(ISNA(VLOOKUP($N605,'Data from Waybill Query'!$A:$M,12,FALSE)),0,VLOOKUP($N605,'Data from Waybill Query'!$A:$M,12,FALSE))</f>
        <v>8112</v>
      </c>
      <c r="M605" s="104">
        <f>IF(ISNA(VLOOKUP($N605,'Data from Waybill Query'!$A:$M,13,FALSE)),0,VLOOKUP($N605,'Data from Waybill Query'!$A:$M,13,FALSE))</f>
        <v>4.7265359999999999E-2</v>
      </c>
      <c r="N605" s="104">
        <f t="shared" si="21"/>
        <v>1994000103</v>
      </c>
    </row>
    <row r="606" spans="1:14" x14ac:dyDescent="0.25">
      <c r="A606" s="104">
        <f t="shared" si="22"/>
        <v>199401</v>
      </c>
      <c r="B606" s="32">
        <f>'Data from Waybill Query'!B606</f>
        <v>1994</v>
      </c>
      <c r="C606" s="32" t="str">
        <f>IF('Data from Waybill Query'!C606="00","0",IF('Data from Waybill Query'!C606="01","1",IF('Data from Waybill Query'!C606="XX","2",'Data from Waybill Query'!C606)))</f>
        <v>0</v>
      </c>
      <c r="D606" s="33" t="str">
        <f>'Data from Waybill Query'!D606</f>
        <v>Intermodal</v>
      </c>
      <c r="E606" s="33" t="str">
        <f>'Data from Waybill Query'!E606</f>
        <v>M</v>
      </c>
      <c r="F606" s="33" t="str">
        <f>'Data from Waybill Query'!F606</f>
        <v>X</v>
      </c>
      <c r="G606" s="33" t="str">
        <f>'Data from Waybill Query'!G606</f>
        <v>X</v>
      </c>
      <c r="H606" s="104">
        <f>IF(ISNA(VLOOKUP($N606,'Data from Waybill Query'!$A:$M,8,FALSE)),0,VLOOKUP($N606,'Data from Waybill Query'!$A:$M,8,FALSE))</f>
        <v>1122638</v>
      </c>
      <c r="I606" s="104">
        <f>IF(ISNA(VLOOKUP($N606,'Data from Waybill Query'!$A:$M,9,FALSE)),0,VLOOKUP($N606,'Data from Waybill Query'!$A:$M,9,FALSE))</f>
        <v>2290403</v>
      </c>
      <c r="J606" s="104">
        <f>IF(ISNA(VLOOKUP($N606,'Data from Waybill Query'!$A:$M,10,FALSE)),0,VLOOKUP($N606,'Data from Waybill Query'!$A:$M,10,FALSE))</f>
        <v>1821989</v>
      </c>
      <c r="K606" s="104">
        <f>IF(ISNA(VLOOKUP($N606,'Data from Waybill Query'!$A:$M,11,FALSE)),0,VLOOKUP($N606,'Data from Waybill Query'!$A:$M,11,FALSE))</f>
        <v>33948764</v>
      </c>
      <c r="L606" s="104">
        <f>IF(ISNA(VLOOKUP($N606,'Data from Waybill Query'!$A:$M,12,FALSE)),0,VLOOKUP($N606,'Data from Waybill Query'!$A:$M,12,FALSE))</f>
        <v>27085</v>
      </c>
      <c r="M606" s="104">
        <f>IF(ISNA(VLOOKUP($N606,'Data from Waybill Query'!$A:$M,13,FALSE)),0,VLOOKUP($N606,'Data from Waybill Query'!$A:$M,13,FALSE))</f>
        <v>4.144917E-2</v>
      </c>
      <c r="N606" s="104">
        <f t="shared" si="21"/>
        <v>1994000203</v>
      </c>
    </row>
    <row r="607" spans="1:14" x14ac:dyDescent="0.25">
      <c r="A607" s="104">
        <f t="shared" si="22"/>
        <v>199402</v>
      </c>
      <c r="B607" s="32">
        <f>'Data from Waybill Query'!B607</f>
        <v>1994</v>
      </c>
      <c r="C607" s="32" t="str">
        <f>IF('Data from Waybill Query'!C607="00","0",IF('Data from Waybill Query'!C607="01","1",IF('Data from Waybill Query'!C607="XX","2",'Data from Waybill Query'!C607)))</f>
        <v>0</v>
      </c>
      <c r="D607" s="33" t="str">
        <f>'Data from Waybill Query'!D607</f>
        <v>Intermodal</v>
      </c>
      <c r="E607" s="33" t="str">
        <f>'Data from Waybill Query'!E607</f>
        <v>L</v>
      </c>
      <c r="F607" s="33" t="str">
        <f>'Data from Waybill Query'!F607</f>
        <v>X</v>
      </c>
      <c r="G607" s="33" t="str">
        <f>'Data from Waybill Query'!G607</f>
        <v>X</v>
      </c>
      <c r="H607" s="104">
        <f>IF(ISNA(VLOOKUP($N607,'Data from Waybill Query'!$A:$M,8,FALSE)),0,VLOOKUP($N607,'Data from Waybill Query'!$A:$M,8,FALSE))</f>
        <v>876398</v>
      </c>
      <c r="I607" s="104">
        <f>IF(ISNA(VLOOKUP($N607,'Data from Waybill Query'!$A:$M,9,FALSE)),0,VLOOKUP($N607,'Data from Waybill Query'!$A:$M,9,FALSE))</f>
        <v>1197466</v>
      </c>
      <c r="J607" s="104">
        <f>IF(ISNA(VLOOKUP($N607,'Data from Waybill Query'!$A:$M,10,FALSE)),0,VLOOKUP($N607,'Data from Waybill Query'!$A:$M,10,FALSE))</f>
        <v>1420978</v>
      </c>
      <c r="K607" s="104">
        <f>IF(ISNA(VLOOKUP($N607,'Data from Waybill Query'!$A:$M,11,FALSE)),0,VLOOKUP($N607,'Data from Waybill Query'!$A:$M,11,FALSE))</f>
        <v>18778174</v>
      </c>
      <c r="L607" s="104">
        <f>IF(ISNA(VLOOKUP($N607,'Data from Waybill Query'!$A:$M,12,FALSE)),0,VLOOKUP($N607,'Data from Waybill Query'!$A:$M,12,FALSE))</f>
        <v>22319</v>
      </c>
      <c r="M607" s="104">
        <f>IF(ISNA(VLOOKUP($N607,'Data from Waybill Query'!$A:$M,13,FALSE)),0,VLOOKUP($N607,'Data from Waybill Query'!$A:$M,13,FALSE))</f>
        <v>3.926698E-2</v>
      </c>
      <c r="N607" s="104">
        <f t="shared" si="21"/>
        <v>1994000303</v>
      </c>
    </row>
    <row r="608" spans="1:14" x14ac:dyDescent="0.25">
      <c r="A608" s="104">
        <f t="shared" si="22"/>
        <v>199403</v>
      </c>
      <c r="B608" s="32">
        <f>'Data from Waybill Query'!B608</f>
        <v>1994</v>
      </c>
      <c r="C608" s="32" t="str">
        <f>IF('Data from Waybill Query'!C608="00","0",IF('Data from Waybill Query'!C608="01","1",IF('Data from Waybill Query'!C608="XX","2",'Data from Waybill Query'!C608)))</f>
        <v>0</v>
      </c>
      <c r="D608" s="33" t="str">
        <f>'Data from Waybill Query'!D608</f>
        <v>Intermodal</v>
      </c>
      <c r="E608" s="33" t="str">
        <f>'Data from Waybill Query'!E608</f>
        <v>VL</v>
      </c>
      <c r="F608" s="33" t="str">
        <f>'Data from Waybill Query'!F608</f>
        <v>X</v>
      </c>
      <c r="G608" s="33" t="str">
        <f>'Data from Waybill Query'!G608</f>
        <v>X</v>
      </c>
      <c r="H608" s="104">
        <f>IF(ISNA(VLOOKUP($N608,'Data from Waybill Query'!$A:$M,8,FALSE)),0,VLOOKUP($N608,'Data from Waybill Query'!$A:$M,8,FALSE))</f>
        <v>3174351</v>
      </c>
      <c r="I608" s="104">
        <f>IF(ISNA(VLOOKUP($N608,'Data from Waybill Query'!$A:$M,9,FALSE)),0,VLOOKUP($N608,'Data from Waybill Query'!$A:$M,9,FALSE))</f>
        <v>3466495</v>
      </c>
      <c r="J608" s="104">
        <f>IF(ISNA(VLOOKUP($N608,'Data from Waybill Query'!$A:$M,10,FALSE)),0,VLOOKUP($N608,'Data from Waybill Query'!$A:$M,10,FALSE))</f>
        <v>7491121</v>
      </c>
      <c r="K608" s="104">
        <f>IF(ISNA(VLOOKUP($N608,'Data from Waybill Query'!$A:$M,11,FALSE)),0,VLOOKUP($N608,'Data from Waybill Query'!$A:$M,11,FALSE))</f>
        <v>55667258</v>
      </c>
      <c r="L608" s="104">
        <f>IF(ISNA(VLOOKUP($N608,'Data from Waybill Query'!$A:$M,12,FALSE)),0,VLOOKUP($N608,'Data from Waybill Query'!$A:$M,12,FALSE))</f>
        <v>120390</v>
      </c>
      <c r="M608" s="104">
        <f>IF(ISNA(VLOOKUP($N608,'Data from Waybill Query'!$A:$M,13,FALSE)),0,VLOOKUP($N608,'Data from Waybill Query'!$A:$M,13,FALSE))</f>
        <v>2.636726E-2</v>
      </c>
      <c r="N608" s="104">
        <f t="shared" si="21"/>
        <v>1994000403</v>
      </c>
    </row>
    <row r="609" spans="1:14" x14ac:dyDescent="0.25">
      <c r="A609" s="104">
        <f t="shared" si="22"/>
        <v>199404</v>
      </c>
      <c r="B609" s="32">
        <f>'Data from Waybill Query'!B609</f>
        <v>1994</v>
      </c>
      <c r="C609" s="32" t="str">
        <f>IF('Data from Waybill Query'!C609="00","0",IF('Data from Waybill Query'!C609="01","1",IF('Data from Waybill Query'!C609="XX","2",'Data from Waybill Query'!C609)))</f>
        <v>1</v>
      </c>
      <c r="D609" s="33" t="str">
        <f>'Data from Waybill Query'!D609</f>
        <v>Farm Products (not Grain)</v>
      </c>
      <c r="E609" s="33" t="str">
        <f>'Data from Waybill Query'!E609</f>
        <v>X</v>
      </c>
      <c r="F609" s="33" t="str">
        <f>'Data from Waybill Query'!F609</f>
        <v>X</v>
      </c>
      <c r="G609" s="33" t="str">
        <f>'Data from Waybill Query'!G609</f>
        <v>X</v>
      </c>
      <c r="H609" s="104">
        <f>IF(ISNA(VLOOKUP($N609,'Data from Waybill Query'!$A:$M,8,FALSE)),0,VLOOKUP($N609,'Data from Waybill Query'!$A:$M,8,FALSE))</f>
        <v>179883</v>
      </c>
      <c r="I609" s="104">
        <f>IF(ISNA(VLOOKUP($N609,'Data from Waybill Query'!$A:$M,9,FALSE)),0,VLOOKUP($N609,'Data from Waybill Query'!$A:$M,9,FALSE))</f>
        <v>70969</v>
      </c>
      <c r="J609" s="104">
        <f>IF(ISNA(VLOOKUP($N609,'Data from Waybill Query'!$A:$M,10,FALSE)),0,VLOOKUP($N609,'Data from Waybill Query'!$A:$M,10,FALSE))</f>
        <v>98107</v>
      </c>
      <c r="K609" s="104">
        <f>IF(ISNA(VLOOKUP($N609,'Data from Waybill Query'!$A:$M,11,FALSE)),0,VLOOKUP($N609,'Data from Waybill Query'!$A:$M,11,FALSE))</f>
        <v>4498952</v>
      </c>
      <c r="L609" s="104">
        <f>IF(ISNA(VLOOKUP($N609,'Data from Waybill Query'!$A:$M,12,FALSE)),0,VLOOKUP($N609,'Data from Waybill Query'!$A:$M,12,FALSE))</f>
        <v>6310</v>
      </c>
      <c r="M609" s="104">
        <f>IF(ISNA(VLOOKUP($N609,'Data from Waybill Query'!$A:$M,13,FALSE)),0,VLOOKUP($N609,'Data from Waybill Query'!$A:$M,13,FALSE))</f>
        <v>2.8508680000000002E-2</v>
      </c>
      <c r="N609" s="104">
        <f t="shared" si="21"/>
        <v>1994010403</v>
      </c>
    </row>
    <row r="610" spans="1:14" x14ac:dyDescent="0.25">
      <c r="A610" s="104">
        <f t="shared" si="22"/>
        <v>199405</v>
      </c>
      <c r="B610" s="32">
        <f>'Data from Waybill Query'!B610</f>
        <v>1994</v>
      </c>
      <c r="C610" s="32" t="str">
        <f>IF('Data from Waybill Query'!C610="00","0",IF('Data from Waybill Query'!C610="01","1",IF('Data from Waybill Query'!C610="XX","2",'Data from Waybill Query'!C610)))</f>
        <v>2</v>
      </c>
      <c r="D610" s="33" t="str">
        <f>'Data from Waybill Query'!D610</f>
        <v>Grain</v>
      </c>
      <c r="E610" s="33" t="str">
        <f>'Data from Waybill Query'!E610</f>
        <v>S</v>
      </c>
      <c r="F610" s="33" t="str">
        <f>'Data from Waybill Query'!F610</f>
        <v>R</v>
      </c>
      <c r="G610" s="33" t="str">
        <f>'Data from Waybill Query'!G610</f>
        <v>S</v>
      </c>
      <c r="H610" s="104">
        <f>IF(ISNA(VLOOKUP($N610,'Data from Waybill Query'!$A:$M,8,FALSE)),0,VLOOKUP($N610,'Data from Waybill Query'!$A:$M,8,FALSE))</f>
        <v>125737</v>
      </c>
      <c r="I610" s="104">
        <f>IF(ISNA(VLOOKUP($N610,'Data from Waybill Query'!$A:$M,9,FALSE)),0,VLOOKUP($N610,'Data from Waybill Query'!$A:$M,9,FALSE))</f>
        <v>134908</v>
      </c>
      <c r="J610" s="104">
        <f>IF(ISNA(VLOOKUP($N610,'Data from Waybill Query'!$A:$M,10,FALSE)),0,VLOOKUP($N610,'Data from Waybill Query'!$A:$M,10,FALSE))</f>
        <v>33469</v>
      </c>
      <c r="K610" s="104">
        <f>IF(ISNA(VLOOKUP($N610,'Data from Waybill Query'!$A:$M,11,FALSE)),0,VLOOKUP($N610,'Data from Waybill Query'!$A:$M,11,FALSE))</f>
        <v>12360788</v>
      </c>
      <c r="L610" s="104">
        <f>IF(ISNA(VLOOKUP($N610,'Data from Waybill Query'!$A:$M,12,FALSE)),0,VLOOKUP($N610,'Data from Waybill Query'!$A:$M,12,FALSE))</f>
        <v>3092</v>
      </c>
      <c r="M610" s="104">
        <f>IF(ISNA(VLOOKUP($N610,'Data from Waybill Query'!$A:$M,13,FALSE)),0,VLOOKUP($N610,'Data from Waybill Query'!$A:$M,13,FALSE))</f>
        <v>4.0662579999999997E-2</v>
      </c>
      <c r="N610" s="104">
        <f t="shared" si="21"/>
        <v>1994020101</v>
      </c>
    </row>
    <row r="611" spans="1:14" x14ac:dyDescent="0.25">
      <c r="A611" s="104">
        <f t="shared" si="22"/>
        <v>199406</v>
      </c>
      <c r="B611" s="32">
        <f>'Data from Waybill Query'!B611</f>
        <v>1994</v>
      </c>
      <c r="C611" s="32" t="str">
        <f>IF('Data from Waybill Query'!C611="00","0",IF('Data from Waybill Query'!C611="01","1",IF('Data from Waybill Query'!C611="XX","2",'Data from Waybill Query'!C611)))</f>
        <v>2</v>
      </c>
      <c r="D611" s="33" t="str">
        <f>'Data from Waybill Query'!D611</f>
        <v>Grain</v>
      </c>
      <c r="E611" s="33" t="str">
        <f>'Data from Waybill Query'!E611</f>
        <v>S</v>
      </c>
      <c r="F611" s="33" t="str">
        <f>'Data from Waybill Query'!F611</f>
        <v>R</v>
      </c>
      <c r="G611" s="33" t="str">
        <f>'Data from Waybill Query'!G611</f>
        <v>M</v>
      </c>
      <c r="H611" s="104">
        <f>IF(ISNA(VLOOKUP($N611,'Data from Waybill Query'!$A:$M,8,FALSE)),0,VLOOKUP($N611,'Data from Waybill Query'!$A:$M,8,FALSE))</f>
        <v>214676</v>
      </c>
      <c r="I611" s="104">
        <f>IF(ISNA(VLOOKUP($N611,'Data from Waybill Query'!$A:$M,9,FALSE)),0,VLOOKUP($N611,'Data from Waybill Query'!$A:$M,9,FALSE))</f>
        <v>252349</v>
      </c>
      <c r="J611" s="104">
        <f>IF(ISNA(VLOOKUP($N611,'Data from Waybill Query'!$A:$M,10,FALSE)),0,VLOOKUP($N611,'Data from Waybill Query'!$A:$M,10,FALSE))</f>
        <v>64063</v>
      </c>
      <c r="K611" s="104">
        <f>IF(ISNA(VLOOKUP($N611,'Data from Waybill Query'!$A:$M,11,FALSE)),0,VLOOKUP($N611,'Data from Waybill Query'!$A:$M,11,FALSE))</f>
        <v>23261350</v>
      </c>
      <c r="L611" s="104">
        <f>IF(ISNA(VLOOKUP($N611,'Data from Waybill Query'!$A:$M,12,FALSE)),0,VLOOKUP($N611,'Data from Waybill Query'!$A:$M,12,FALSE))</f>
        <v>5895</v>
      </c>
      <c r="M611" s="104">
        <f>IF(ISNA(VLOOKUP($N611,'Data from Waybill Query'!$A:$M,13,FALSE)),0,VLOOKUP($N611,'Data from Waybill Query'!$A:$M,13,FALSE))</f>
        <v>3.6415059999999999E-2</v>
      </c>
      <c r="N611" s="104">
        <f t="shared" si="21"/>
        <v>1994020102</v>
      </c>
    </row>
    <row r="612" spans="1:14" x14ac:dyDescent="0.25">
      <c r="A612" s="104">
        <f t="shared" si="22"/>
        <v>199407</v>
      </c>
      <c r="B612" s="32">
        <f>'Data from Waybill Query'!B612</f>
        <v>1994</v>
      </c>
      <c r="C612" s="32" t="str">
        <f>IF('Data from Waybill Query'!C612="00","0",IF('Data from Waybill Query'!C612="01","1",IF('Data from Waybill Query'!C612="XX","2",'Data from Waybill Query'!C612)))</f>
        <v>2</v>
      </c>
      <c r="D612" s="33" t="str">
        <f>'Data from Waybill Query'!D612</f>
        <v>Grain</v>
      </c>
      <c r="E612" s="33" t="str">
        <f>'Data from Waybill Query'!E612</f>
        <v>S</v>
      </c>
      <c r="F612" s="33" t="str">
        <f>'Data from Waybill Query'!F612</f>
        <v>R</v>
      </c>
      <c r="G612" s="33" t="str">
        <f>'Data from Waybill Query'!G612</f>
        <v>U</v>
      </c>
      <c r="H612" s="104">
        <f>IF(ISNA(VLOOKUP($N612,'Data from Waybill Query'!$A:$M,8,FALSE)),0,VLOOKUP($N612,'Data from Waybill Query'!$A:$M,8,FALSE))</f>
        <v>90764</v>
      </c>
      <c r="I612" s="104">
        <f>IF(ISNA(VLOOKUP($N612,'Data from Waybill Query'!$A:$M,9,FALSE)),0,VLOOKUP($N612,'Data from Waybill Query'!$A:$M,9,FALSE))</f>
        <v>128333</v>
      </c>
      <c r="J612" s="104">
        <f>IF(ISNA(VLOOKUP($N612,'Data from Waybill Query'!$A:$M,10,FALSE)),0,VLOOKUP($N612,'Data from Waybill Query'!$A:$M,10,FALSE))</f>
        <v>28951</v>
      </c>
      <c r="K612" s="104">
        <f>IF(ISNA(VLOOKUP($N612,'Data from Waybill Query'!$A:$M,11,FALSE)),0,VLOOKUP($N612,'Data from Waybill Query'!$A:$M,11,FALSE))</f>
        <v>12034088</v>
      </c>
      <c r="L612" s="104">
        <f>IF(ISNA(VLOOKUP($N612,'Data from Waybill Query'!$A:$M,12,FALSE)),0,VLOOKUP($N612,'Data from Waybill Query'!$A:$M,12,FALSE))</f>
        <v>2741</v>
      </c>
      <c r="M612" s="104">
        <f>IF(ISNA(VLOOKUP($N612,'Data from Waybill Query'!$A:$M,13,FALSE)),0,VLOOKUP($N612,'Data from Waybill Query'!$A:$M,13,FALSE))</f>
        <v>3.311294E-2</v>
      </c>
      <c r="N612" s="104">
        <f t="shared" si="21"/>
        <v>1994020103</v>
      </c>
    </row>
    <row r="613" spans="1:14" x14ac:dyDescent="0.25">
      <c r="A613" s="104">
        <f t="shared" si="22"/>
        <v>199408</v>
      </c>
      <c r="B613" s="32">
        <f>'Data from Waybill Query'!B613</f>
        <v>1994</v>
      </c>
      <c r="C613" s="32" t="str">
        <f>IF('Data from Waybill Query'!C613="00","0",IF('Data from Waybill Query'!C613="01","1",IF('Data from Waybill Query'!C613="XX","2",'Data from Waybill Query'!C613)))</f>
        <v>2</v>
      </c>
      <c r="D613" s="33" t="str">
        <f>'Data from Waybill Query'!D613</f>
        <v>Grain</v>
      </c>
      <c r="E613" s="33" t="str">
        <f>'Data from Waybill Query'!E613</f>
        <v>S</v>
      </c>
      <c r="F613" s="33" t="str">
        <f>'Data from Waybill Query'!F613</f>
        <v>P</v>
      </c>
      <c r="G613" s="33" t="str">
        <f>'Data from Waybill Query'!G613</f>
        <v>S</v>
      </c>
      <c r="H613" s="104">
        <f>IF(ISNA(VLOOKUP($N613,'Data from Waybill Query'!$A:$M,8,FALSE)),0,VLOOKUP($N613,'Data from Waybill Query'!$A:$M,8,FALSE))</f>
        <v>35213</v>
      </c>
      <c r="I613" s="104">
        <f>IF(ISNA(VLOOKUP($N613,'Data from Waybill Query'!$A:$M,9,FALSE)),0,VLOOKUP($N613,'Data from Waybill Query'!$A:$M,9,FALSE))</f>
        <v>35044</v>
      </c>
      <c r="J613" s="104">
        <f>IF(ISNA(VLOOKUP($N613,'Data from Waybill Query'!$A:$M,10,FALSE)),0,VLOOKUP($N613,'Data from Waybill Query'!$A:$M,10,FALSE))</f>
        <v>9766</v>
      </c>
      <c r="K613" s="104">
        <f>IF(ISNA(VLOOKUP($N613,'Data from Waybill Query'!$A:$M,11,FALSE)),0,VLOOKUP($N613,'Data from Waybill Query'!$A:$M,11,FALSE))</f>
        <v>3262736</v>
      </c>
      <c r="L613" s="104">
        <f>IF(ISNA(VLOOKUP($N613,'Data from Waybill Query'!$A:$M,12,FALSE)),0,VLOOKUP($N613,'Data from Waybill Query'!$A:$M,12,FALSE))</f>
        <v>911</v>
      </c>
      <c r="M613" s="104">
        <f>IF(ISNA(VLOOKUP($N613,'Data from Waybill Query'!$A:$M,13,FALSE)),0,VLOOKUP($N613,'Data from Waybill Query'!$A:$M,13,FALSE))</f>
        <v>3.864977E-2</v>
      </c>
      <c r="N613" s="104">
        <f t="shared" si="21"/>
        <v>1994020111</v>
      </c>
    </row>
    <row r="614" spans="1:14" x14ac:dyDescent="0.25">
      <c r="A614" s="104">
        <f t="shared" si="22"/>
        <v>199409</v>
      </c>
      <c r="B614" s="32">
        <f>'Data from Waybill Query'!B614</f>
        <v>1994</v>
      </c>
      <c r="C614" s="32" t="str">
        <f>IF('Data from Waybill Query'!C614="00","0",IF('Data from Waybill Query'!C614="01","1",IF('Data from Waybill Query'!C614="XX","2",'Data from Waybill Query'!C614)))</f>
        <v>2</v>
      </c>
      <c r="D614" s="33" t="str">
        <f>'Data from Waybill Query'!D614</f>
        <v>Grain</v>
      </c>
      <c r="E614" s="33" t="str">
        <f>'Data from Waybill Query'!E614</f>
        <v>S</v>
      </c>
      <c r="F614" s="33" t="str">
        <f>'Data from Waybill Query'!F614</f>
        <v>P</v>
      </c>
      <c r="G614" s="33" t="str">
        <f>'Data from Waybill Query'!G614</f>
        <v>M</v>
      </c>
      <c r="H614" s="104">
        <f>IF(ISNA(VLOOKUP($N614,'Data from Waybill Query'!$A:$M,8,FALSE)),0,VLOOKUP($N614,'Data from Waybill Query'!$A:$M,8,FALSE))</f>
        <v>65919</v>
      </c>
      <c r="I614" s="104">
        <f>IF(ISNA(VLOOKUP($N614,'Data from Waybill Query'!$A:$M,9,FALSE)),0,VLOOKUP($N614,'Data from Waybill Query'!$A:$M,9,FALSE))</f>
        <v>79694</v>
      </c>
      <c r="J614" s="104">
        <f>IF(ISNA(VLOOKUP($N614,'Data from Waybill Query'!$A:$M,10,FALSE)),0,VLOOKUP($N614,'Data from Waybill Query'!$A:$M,10,FALSE))</f>
        <v>22003</v>
      </c>
      <c r="K614" s="104">
        <f>IF(ISNA(VLOOKUP($N614,'Data from Waybill Query'!$A:$M,11,FALSE)),0,VLOOKUP($N614,'Data from Waybill Query'!$A:$M,11,FALSE))</f>
        <v>7501958</v>
      </c>
      <c r="L614" s="104">
        <f>IF(ISNA(VLOOKUP($N614,'Data from Waybill Query'!$A:$M,12,FALSE)),0,VLOOKUP($N614,'Data from Waybill Query'!$A:$M,12,FALSE))</f>
        <v>2064</v>
      </c>
      <c r="M614" s="104">
        <f>IF(ISNA(VLOOKUP($N614,'Data from Waybill Query'!$A:$M,13,FALSE)),0,VLOOKUP($N614,'Data from Waybill Query'!$A:$M,13,FALSE))</f>
        <v>3.1937029999999998E-2</v>
      </c>
      <c r="N614" s="104">
        <f t="shared" si="21"/>
        <v>1994020112</v>
      </c>
    </row>
    <row r="615" spans="1:14" x14ac:dyDescent="0.25">
      <c r="A615" s="104">
        <f t="shared" si="22"/>
        <v>199410</v>
      </c>
      <c r="B615" s="32">
        <f>'Data from Waybill Query'!B615</f>
        <v>1994</v>
      </c>
      <c r="C615" s="32" t="str">
        <f>IF('Data from Waybill Query'!C615="00","0",IF('Data from Waybill Query'!C615="01","1",IF('Data from Waybill Query'!C615="XX","2",'Data from Waybill Query'!C615)))</f>
        <v>2</v>
      </c>
      <c r="D615" s="33" t="str">
        <f>'Data from Waybill Query'!D615</f>
        <v>Grain</v>
      </c>
      <c r="E615" s="33" t="str">
        <f>'Data from Waybill Query'!E615</f>
        <v>S</v>
      </c>
      <c r="F615" s="33" t="str">
        <f>'Data from Waybill Query'!F615</f>
        <v>P</v>
      </c>
      <c r="G615" s="33" t="str">
        <f>'Data from Waybill Query'!G615</f>
        <v>U</v>
      </c>
      <c r="H615" s="104">
        <f>IF(ISNA(VLOOKUP($N615,'Data from Waybill Query'!$A:$M,8,FALSE)),0,VLOOKUP($N615,'Data from Waybill Query'!$A:$M,8,FALSE))</f>
        <v>19677</v>
      </c>
      <c r="I615" s="104">
        <f>IF(ISNA(VLOOKUP($N615,'Data from Waybill Query'!$A:$M,9,FALSE)),0,VLOOKUP($N615,'Data from Waybill Query'!$A:$M,9,FALSE))</f>
        <v>33980</v>
      </c>
      <c r="J615" s="104">
        <f>IF(ISNA(VLOOKUP($N615,'Data from Waybill Query'!$A:$M,10,FALSE)),0,VLOOKUP($N615,'Data from Waybill Query'!$A:$M,10,FALSE))</f>
        <v>9799</v>
      </c>
      <c r="K615" s="104">
        <f>IF(ISNA(VLOOKUP($N615,'Data from Waybill Query'!$A:$M,11,FALSE)),0,VLOOKUP($N615,'Data from Waybill Query'!$A:$M,11,FALSE))</f>
        <v>3266131</v>
      </c>
      <c r="L615" s="104">
        <f>IF(ISNA(VLOOKUP($N615,'Data from Waybill Query'!$A:$M,12,FALSE)),0,VLOOKUP($N615,'Data from Waybill Query'!$A:$M,12,FALSE))</f>
        <v>944</v>
      </c>
      <c r="M615" s="104">
        <f>IF(ISNA(VLOOKUP($N615,'Data from Waybill Query'!$A:$M,13,FALSE)),0,VLOOKUP($N615,'Data from Waybill Query'!$A:$M,13,FALSE))</f>
        <v>2.0849289999999999E-2</v>
      </c>
      <c r="N615" s="104">
        <f t="shared" si="21"/>
        <v>1994020113</v>
      </c>
    </row>
    <row r="616" spans="1:14" x14ac:dyDescent="0.25">
      <c r="A616" s="104">
        <f t="shared" si="22"/>
        <v>199411</v>
      </c>
      <c r="B616" s="32">
        <f>'Data from Waybill Query'!B616</f>
        <v>1994</v>
      </c>
      <c r="C616" s="32" t="str">
        <f>IF('Data from Waybill Query'!C616="00","0",IF('Data from Waybill Query'!C616="01","1",IF('Data from Waybill Query'!C616="XX","2",'Data from Waybill Query'!C616)))</f>
        <v>2</v>
      </c>
      <c r="D616" s="33" t="str">
        <f>'Data from Waybill Query'!D616</f>
        <v>Grain</v>
      </c>
      <c r="E616" s="33" t="str">
        <f>'Data from Waybill Query'!E616</f>
        <v>M</v>
      </c>
      <c r="F616" s="33" t="str">
        <f>'Data from Waybill Query'!F616</f>
        <v>R</v>
      </c>
      <c r="G616" s="33" t="str">
        <f>'Data from Waybill Query'!G616</f>
        <v>S</v>
      </c>
      <c r="H616" s="104">
        <f>IF(ISNA(VLOOKUP($N616,'Data from Waybill Query'!$A:$M,8,FALSE)),0,VLOOKUP($N616,'Data from Waybill Query'!$A:$M,8,FALSE))</f>
        <v>110735</v>
      </c>
      <c r="I616" s="104">
        <f>IF(ISNA(VLOOKUP($N616,'Data from Waybill Query'!$A:$M,9,FALSE)),0,VLOOKUP($N616,'Data from Waybill Query'!$A:$M,9,FALSE))</f>
        <v>61856</v>
      </c>
      <c r="J616" s="104">
        <f>IF(ISNA(VLOOKUP($N616,'Data from Waybill Query'!$A:$M,10,FALSE)),0,VLOOKUP($N616,'Data from Waybill Query'!$A:$M,10,FALSE))</f>
        <v>44499</v>
      </c>
      <c r="K616" s="104">
        <f>IF(ISNA(VLOOKUP($N616,'Data from Waybill Query'!$A:$M,11,FALSE)),0,VLOOKUP($N616,'Data from Waybill Query'!$A:$M,11,FALSE))</f>
        <v>5698848</v>
      </c>
      <c r="L616" s="104">
        <f>IF(ISNA(VLOOKUP($N616,'Data from Waybill Query'!$A:$M,12,FALSE)),0,VLOOKUP($N616,'Data from Waybill Query'!$A:$M,12,FALSE))</f>
        <v>4089</v>
      </c>
      <c r="M616" s="104">
        <f>IF(ISNA(VLOOKUP($N616,'Data from Waybill Query'!$A:$M,13,FALSE)),0,VLOOKUP($N616,'Data from Waybill Query'!$A:$M,13,FALSE))</f>
        <v>2.7081460000000002E-2</v>
      </c>
      <c r="N616" s="104">
        <f t="shared" si="21"/>
        <v>1994020201</v>
      </c>
    </row>
    <row r="617" spans="1:14" x14ac:dyDescent="0.25">
      <c r="A617" s="104">
        <f t="shared" si="22"/>
        <v>199412</v>
      </c>
      <c r="B617" s="32">
        <f>'Data from Waybill Query'!B617</f>
        <v>1994</v>
      </c>
      <c r="C617" s="32" t="str">
        <f>IF('Data from Waybill Query'!C617="00","0",IF('Data from Waybill Query'!C617="01","1",IF('Data from Waybill Query'!C617="XX","2",'Data from Waybill Query'!C617)))</f>
        <v>2</v>
      </c>
      <c r="D617" s="33" t="str">
        <f>'Data from Waybill Query'!D617</f>
        <v>Grain</v>
      </c>
      <c r="E617" s="33" t="str">
        <f>'Data from Waybill Query'!E617</f>
        <v>M</v>
      </c>
      <c r="F617" s="33" t="str">
        <f>'Data from Waybill Query'!F617</f>
        <v>R</v>
      </c>
      <c r="G617" s="33" t="str">
        <f>'Data from Waybill Query'!G617</f>
        <v>M</v>
      </c>
      <c r="H617" s="104">
        <f>IF(ISNA(VLOOKUP($N617,'Data from Waybill Query'!$A:$M,8,FALSE)),0,VLOOKUP($N617,'Data from Waybill Query'!$A:$M,8,FALSE))</f>
        <v>261513</v>
      </c>
      <c r="I617" s="104">
        <f>IF(ISNA(VLOOKUP($N617,'Data from Waybill Query'!$A:$M,9,FALSE)),0,VLOOKUP($N617,'Data from Waybill Query'!$A:$M,9,FALSE))</f>
        <v>160141</v>
      </c>
      <c r="J617" s="104">
        <f>IF(ISNA(VLOOKUP($N617,'Data from Waybill Query'!$A:$M,10,FALSE)),0,VLOOKUP($N617,'Data from Waybill Query'!$A:$M,10,FALSE))</f>
        <v>115727</v>
      </c>
      <c r="K617" s="104">
        <f>IF(ISNA(VLOOKUP($N617,'Data from Waybill Query'!$A:$M,11,FALSE)),0,VLOOKUP($N617,'Data from Waybill Query'!$A:$M,11,FALSE))</f>
        <v>14464701</v>
      </c>
      <c r="L617" s="104">
        <f>IF(ISNA(VLOOKUP($N617,'Data from Waybill Query'!$A:$M,12,FALSE)),0,VLOOKUP($N617,'Data from Waybill Query'!$A:$M,12,FALSE))</f>
        <v>10496</v>
      </c>
      <c r="M617" s="104">
        <f>IF(ISNA(VLOOKUP($N617,'Data from Waybill Query'!$A:$M,13,FALSE)),0,VLOOKUP($N617,'Data from Waybill Query'!$A:$M,13,FALSE))</f>
        <v>2.491438E-2</v>
      </c>
      <c r="N617" s="104">
        <f t="shared" si="21"/>
        <v>1994020202</v>
      </c>
    </row>
    <row r="618" spans="1:14" x14ac:dyDescent="0.25">
      <c r="A618" s="104">
        <f t="shared" si="22"/>
        <v>199413</v>
      </c>
      <c r="B618" s="32">
        <f>'Data from Waybill Query'!B618</f>
        <v>1994</v>
      </c>
      <c r="C618" s="32" t="str">
        <f>IF('Data from Waybill Query'!C618="00","0",IF('Data from Waybill Query'!C618="01","1",IF('Data from Waybill Query'!C618="XX","2",'Data from Waybill Query'!C618)))</f>
        <v>2</v>
      </c>
      <c r="D618" s="33" t="str">
        <f>'Data from Waybill Query'!D618</f>
        <v>Grain</v>
      </c>
      <c r="E618" s="33" t="str">
        <f>'Data from Waybill Query'!E618</f>
        <v>M</v>
      </c>
      <c r="F618" s="33" t="str">
        <f>'Data from Waybill Query'!F618</f>
        <v>R</v>
      </c>
      <c r="G618" s="33" t="str">
        <f>'Data from Waybill Query'!G618</f>
        <v>U</v>
      </c>
      <c r="H618" s="104">
        <f>IF(ISNA(VLOOKUP($N618,'Data from Waybill Query'!$A:$M,8,FALSE)),0,VLOOKUP($N618,'Data from Waybill Query'!$A:$M,8,FALSE))</f>
        <v>137844</v>
      </c>
      <c r="I618" s="104">
        <f>IF(ISNA(VLOOKUP($N618,'Data from Waybill Query'!$A:$M,9,FALSE)),0,VLOOKUP($N618,'Data from Waybill Query'!$A:$M,9,FALSE))</f>
        <v>90719</v>
      </c>
      <c r="J618" s="104">
        <f>IF(ISNA(VLOOKUP($N618,'Data from Waybill Query'!$A:$M,10,FALSE)),0,VLOOKUP($N618,'Data from Waybill Query'!$A:$M,10,FALSE))</f>
        <v>68519</v>
      </c>
      <c r="K618" s="104">
        <f>IF(ISNA(VLOOKUP($N618,'Data from Waybill Query'!$A:$M,11,FALSE)),0,VLOOKUP($N618,'Data from Waybill Query'!$A:$M,11,FALSE))</f>
        <v>8829591</v>
      </c>
      <c r="L618" s="104">
        <f>IF(ISNA(VLOOKUP($N618,'Data from Waybill Query'!$A:$M,12,FALSE)),0,VLOOKUP($N618,'Data from Waybill Query'!$A:$M,12,FALSE))</f>
        <v>6670</v>
      </c>
      <c r="M618" s="104">
        <f>IF(ISNA(VLOOKUP($N618,'Data from Waybill Query'!$A:$M,13,FALSE)),0,VLOOKUP($N618,'Data from Waybill Query'!$A:$M,13,FALSE))</f>
        <v>2.0665010000000001E-2</v>
      </c>
      <c r="N618" s="104">
        <f t="shared" si="21"/>
        <v>1994020203</v>
      </c>
    </row>
    <row r="619" spans="1:14" x14ac:dyDescent="0.25">
      <c r="A619" s="104">
        <f t="shared" si="22"/>
        <v>199414</v>
      </c>
      <c r="B619" s="32">
        <f>'Data from Waybill Query'!B619</f>
        <v>1994</v>
      </c>
      <c r="C619" s="32" t="str">
        <f>IF('Data from Waybill Query'!C619="00","0",IF('Data from Waybill Query'!C619="01","1",IF('Data from Waybill Query'!C619="XX","2",'Data from Waybill Query'!C619)))</f>
        <v>2</v>
      </c>
      <c r="D619" s="33" t="str">
        <f>'Data from Waybill Query'!D619</f>
        <v>Grain</v>
      </c>
      <c r="E619" s="33" t="str">
        <f>'Data from Waybill Query'!E619</f>
        <v>M</v>
      </c>
      <c r="F619" s="33" t="str">
        <f>'Data from Waybill Query'!F619</f>
        <v>P</v>
      </c>
      <c r="G619" s="33" t="str">
        <f>'Data from Waybill Query'!G619</f>
        <v>S</v>
      </c>
      <c r="H619" s="104">
        <f>IF(ISNA(VLOOKUP($N619,'Data from Waybill Query'!$A:$M,8,FALSE)),0,VLOOKUP($N619,'Data from Waybill Query'!$A:$M,8,FALSE))</f>
        <v>44264</v>
      </c>
      <c r="I619" s="104">
        <f>IF(ISNA(VLOOKUP($N619,'Data from Waybill Query'!$A:$M,9,FALSE)),0,VLOOKUP($N619,'Data from Waybill Query'!$A:$M,9,FALSE))</f>
        <v>25808</v>
      </c>
      <c r="J619" s="104">
        <f>IF(ISNA(VLOOKUP($N619,'Data from Waybill Query'!$A:$M,10,FALSE)),0,VLOOKUP($N619,'Data from Waybill Query'!$A:$M,10,FALSE))</f>
        <v>19150</v>
      </c>
      <c r="K619" s="104">
        <f>IF(ISNA(VLOOKUP($N619,'Data from Waybill Query'!$A:$M,11,FALSE)),0,VLOOKUP($N619,'Data from Waybill Query'!$A:$M,11,FALSE))</f>
        <v>2420388</v>
      </c>
      <c r="L619" s="104">
        <f>IF(ISNA(VLOOKUP($N619,'Data from Waybill Query'!$A:$M,12,FALSE)),0,VLOOKUP($N619,'Data from Waybill Query'!$A:$M,12,FALSE))</f>
        <v>1790</v>
      </c>
      <c r="M619" s="104">
        <f>IF(ISNA(VLOOKUP($N619,'Data from Waybill Query'!$A:$M,13,FALSE)),0,VLOOKUP($N619,'Data from Waybill Query'!$A:$M,13,FALSE))</f>
        <v>2.472359E-2</v>
      </c>
      <c r="N619" s="104">
        <f t="shared" si="21"/>
        <v>1994020211</v>
      </c>
    </row>
    <row r="620" spans="1:14" x14ac:dyDescent="0.25">
      <c r="A620" s="104">
        <f t="shared" si="22"/>
        <v>199415</v>
      </c>
      <c r="B620" s="32">
        <f>'Data from Waybill Query'!B620</f>
        <v>1994</v>
      </c>
      <c r="C620" s="32" t="str">
        <f>IF('Data from Waybill Query'!C620="00","0",IF('Data from Waybill Query'!C620="01","1",IF('Data from Waybill Query'!C620="XX","2",'Data from Waybill Query'!C620)))</f>
        <v>2</v>
      </c>
      <c r="D620" s="33" t="str">
        <f>'Data from Waybill Query'!D620</f>
        <v>Grain</v>
      </c>
      <c r="E620" s="33" t="str">
        <f>'Data from Waybill Query'!E620</f>
        <v>M</v>
      </c>
      <c r="F620" s="33" t="str">
        <f>'Data from Waybill Query'!F620</f>
        <v>P</v>
      </c>
      <c r="G620" s="33" t="str">
        <f>'Data from Waybill Query'!G620</f>
        <v>M</v>
      </c>
      <c r="H620" s="104">
        <f>IF(ISNA(VLOOKUP($N620,'Data from Waybill Query'!$A:$M,8,FALSE)),0,VLOOKUP($N620,'Data from Waybill Query'!$A:$M,8,FALSE))</f>
        <v>91917</v>
      </c>
      <c r="I620" s="104">
        <f>IF(ISNA(VLOOKUP($N620,'Data from Waybill Query'!$A:$M,9,FALSE)),0,VLOOKUP($N620,'Data from Waybill Query'!$A:$M,9,FALSE))</f>
        <v>63537</v>
      </c>
      <c r="J620" s="104">
        <f>IF(ISNA(VLOOKUP($N620,'Data from Waybill Query'!$A:$M,10,FALSE)),0,VLOOKUP($N620,'Data from Waybill Query'!$A:$M,10,FALSE))</f>
        <v>46104</v>
      </c>
      <c r="K620" s="104">
        <f>IF(ISNA(VLOOKUP($N620,'Data from Waybill Query'!$A:$M,11,FALSE)),0,VLOOKUP($N620,'Data from Waybill Query'!$A:$M,11,FALSE))</f>
        <v>5900822</v>
      </c>
      <c r="L620" s="104">
        <f>IF(ISNA(VLOOKUP($N620,'Data from Waybill Query'!$A:$M,12,FALSE)),0,VLOOKUP($N620,'Data from Waybill Query'!$A:$M,12,FALSE))</f>
        <v>4273</v>
      </c>
      <c r="M620" s="104">
        <f>IF(ISNA(VLOOKUP($N620,'Data from Waybill Query'!$A:$M,13,FALSE)),0,VLOOKUP($N620,'Data from Waybill Query'!$A:$M,13,FALSE))</f>
        <v>2.150912E-2</v>
      </c>
      <c r="N620" s="104">
        <f t="shared" si="21"/>
        <v>1994020212</v>
      </c>
    </row>
    <row r="621" spans="1:14" x14ac:dyDescent="0.25">
      <c r="A621" s="104">
        <f t="shared" si="22"/>
        <v>199416</v>
      </c>
      <c r="B621" s="32">
        <f>'Data from Waybill Query'!B621</f>
        <v>1994</v>
      </c>
      <c r="C621" s="32" t="str">
        <f>IF('Data from Waybill Query'!C621="00","0",IF('Data from Waybill Query'!C621="01","1",IF('Data from Waybill Query'!C621="XX","2",'Data from Waybill Query'!C621)))</f>
        <v>2</v>
      </c>
      <c r="D621" s="33" t="str">
        <f>'Data from Waybill Query'!D621</f>
        <v>Grain</v>
      </c>
      <c r="E621" s="33" t="str">
        <f>'Data from Waybill Query'!E621</f>
        <v>M</v>
      </c>
      <c r="F621" s="33" t="str">
        <f>'Data from Waybill Query'!F621</f>
        <v>P</v>
      </c>
      <c r="G621" s="33" t="str">
        <f>'Data from Waybill Query'!G621</f>
        <v>U</v>
      </c>
      <c r="H621" s="104">
        <f>IF(ISNA(VLOOKUP($N621,'Data from Waybill Query'!$A:$M,8,FALSE)),0,VLOOKUP($N621,'Data from Waybill Query'!$A:$M,8,FALSE))</f>
        <v>99769</v>
      </c>
      <c r="I621" s="104">
        <f>IF(ISNA(VLOOKUP($N621,'Data from Waybill Query'!$A:$M,9,FALSE)),0,VLOOKUP($N621,'Data from Waybill Query'!$A:$M,9,FALSE))</f>
        <v>82326</v>
      </c>
      <c r="J621" s="104">
        <f>IF(ISNA(VLOOKUP($N621,'Data from Waybill Query'!$A:$M,10,FALSE)),0,VLOOKUP($N621,'Data from Waybill Query'!$A:$M,10,FALSE))</f>
        <v>62804</v>
      </c>
      <c r="K621" s="104">
        <f>IF(ISNA(VLOOKUP($N621,'Data from Waybill Query'!$A:$M,11,FALSE)),0,VLOOKUP($N621,'Data from Waybill Query'!$A:$M,11,FALSE))</f>
        <v>8078433</v>
      </c>
      <c r="L621" s="104">
        <f>IF(ISNA(VLOOKUP($N621,'Data from Waybill Query'!$A:$M,12,FALSE)),0,VLOOKUP($N621,'Data from Waybill Query'!$A:$M,12,FALSE))</f>
        <v>6158</v>
      </c>
      <c r="M621" s="104">
        <f>IF(ISNA(VLOOKUP($N621,'Data from Waybill Query'!$A:$M,13,FALSE)),0,VLOOKUP($N621,'Data from Waybill Query'!$A:$M,13,FALSE))</f>
        <v>1.620166E-2</v>
      </c>
      <c r="N621" s="104">
        <f t="shared" si="21"/>
        <v>1994020213</v>
      </c>
    </row>
    <row r="622" spans="1:14" x14ac:dyDescent="0.25">
      <c r="A622" s="104">
        <f t="shared" si="22"/>
        <v>199417</v>
      </c>
      <c r="B622" s="32">
        <f>'Data from Waybill Query'!B622</f>
        <v>1994</v>
      </c>
      <c r="C622" s="32" t="str">
        <f>IF('Data from Waybill Query'!C622="00","0",IF('Data from Waybill Query'!C622="01","1",IF('Data from Waybill Query'!C622="XX","2",'Data from Waybill Query'!C622)))</f>
        <v>2</v>
      </c>
      <c r="D622" s="33" t="str">
        <f>'Data from Waybill Query'!D622</f>
        <v>Grain</v>
      </c>
      <c r="E622" s="33" t="str">
        <f>'Data from Waybill Query'!E622</f>
        <v>L</v>
      </c>
      <c r="F622" s="33" t="str">
        <f>'Data from Waybill Query'!F622</f>
        <v>R</v>
      </c>
      <c r="G622" s="33" t="str">
        <f>'Data from Waybill Query'!G622</f>
        <v>S</v>
      </c>
      <c r="H622" s="104">
        <f>IF(ISNA(VLOOKUP($N622,'Data from Waybill Query'!$A:$M,8,FALSE)),0,VLOOKUP($N622,'Data from Waybill Query'!$A:$M,8,FALSE))</f>
        <v>117819</v>
      </c>
      <c r="I622" s="104">
        <f>IF(ISNA(VLOOKUP($N622,'Data from Waybill Query'!$A:$M,9,FALSE)),0,VLOOKUP($N622,'Data from Waybill Query'!$A:$M,9,FALSE))</f>
        <v>39952</v>
      </c>
      <c r="J622" s="104">
        <f>IF(ISNA(VLOOKUP($N622,'Data from Waybill Query'!$A:$M,10,FALSE)),0,VLOOKUP($N622,'Data from Waybill Query'!$A:$M,10,FALSE))</f>
        <v>65991</v>
      </c>
      <c r="K622" s="104">
        <f>IF(ISNA(VLOOKUP($N622,'Data from Waybill Query'!$A:$M,11,FALSE)),0,VLOOKUP($N622,'Data from Waybill Query'!$A:$M,11,FALSE))</f>
        <v>3415680</v>
      </c>
      <c r="L622" s="104">
        <f>IF(ISNA(VLOOKUP($N622,'Data from Waybill Query'!$A:$M,12,FALSE)),0,VLOOKUP($N622,'Data from Waybill Query'!$A:$M,12,FALSE))</f>
        <v>5543</v>
      </c>
      <c r="M622" s="104">
        <f>IF(ISNA(VLOOKUP($N622,'Data from Waybill Query'!$A:$M,13,FALSE)),0,VLOOKUP($N622,'Data from Waybill Query'!$A:$M,13,FALSE))</f>
        <v>2.125726E-2</v>
      </c>
      <c r="N622" s="104">
        <f t="shared" si="21"/>
        <v>1994020301</v>
      </c>
    </row>
    <row r="623" spans="1:14" x14ac:dyDescent="0.25">
      <c r="A623" s="104">
        <f t="shared" si="22"/>
        <v>199418</v>
      </c>
      <c r="B623" s="32">
        <f>'Data from Waybill Query'!B623</f>
        <v>1994</v>
      </c>
      <c r="C623" s="32" t="str">
        <f>IF('Data from Waybill Query'!C623="00","0",IF('Data from Waybill Query'!C623="01","1",IF('Data from Waybill Query'!C623="XX","2",'Data from Waybill Query'!C623)))</f>
        <v>2</v>
      </c>
      <c r="D623" s="33" t="str">
        <f>'Data from Waybill Query'!D623</f>
        <v>Grain</v>
      </c>
      <c r="E623" s="33" t="str">
        <f>'Data from Waybill Query'!E623</f>
        <v>L</v>
      </c>
      <c r="F623" s="33" t="str">
        <f>'Data from Waybill Query'!F623</f>
        <v>R</v>
      </c>
      <c r="G623" s="33" t="str">
        <f>'Data from Waybill Query'!G623</f>
        <v>M</v>
      </c>
      <c r="H623" s="104">
        <f>IF(ISNA(VLOOKUP($N623,'Data from Waybill Query'!$A:$M,8,FALSE)),0,VLOOKUP($N623,'Data from Waybill Query'!$A:$M,8,FALSE))</f>
        <v>263722</v>
      </c>
      <c r="I623" s="104">
        <f>IF(ISNA(VLOOKUP($N623,'Data from Waybill Query'!$A:$M,9,FALSE)),0,VLOOKUP($N623,'Data from Waybill Query'!$A:$M,9,FALSE))</f>
        <v>98509</v>
      </c>
      <c r="J623" s="104">
        <f>IF(ISNA(VLOOKUP($N623,'Data from Waybill Query'!$A:$M,10,FALSE)),0,VLOOKUP($N623,'Data from Waybill Query'!$A:$M,10,FALSE))</f>
        <v>140449</v>
      </c>
      <c r="K623" s="104">
        <f>IF(ISNA(VLOOKUP($N623,'Data from Waybill Query'!$A:$M,11,FALSE)),0,VLOOKUP($N623,'Data from Waybill Query'!$A:$M,11,FALSE))</f>
        <v>9174525</v>
      </c>
      <c r="L623" s="104">
        <f>IF(ISNA(VLOOKUP($N623,'Data from Waybill Query'!$A:$M,12,FALSE)),0,VLOOKUP($N623,'Data from Waybill Query'!$A:$M,12,FALSE))</f>
        <v>12967</v>
      </c>
      <c r="M623" s="104">
        <f>IF(ISNA(VLOOKUP($N623,'Data from Waybill Query'!$A:$M,13,FALSE)),0,VLOOKUP($N623,'Data from Waybill Query'!$A:$M,13,FALSE))</f>
        <v>2.0338120000000001E-2</v>
      </c>
      <c r="N623" s="104">
        <f t="shared" si="21"/>
        <v>1994020302</v>
      </c>
    </row>
    <row r="624" spans="1:14" x14ac:dyDescent="0.25">
      <c r="A624" s="104">
        <f t="shared" si="22"/>
        <v>199419</v>
      </c>
      <c r="B624" s="32">
        <f>'Data from Waybill Query'!B624</f>
        <v>1994</v>
      </c>
      <c r="C624" s="32" t="str">
        <f>IF('Data from Waybill Query'!C624="00","0",IF('Data from Waybill Query'!C624="01","1",IF('Data from Waybill Query'!C624="XX","2",'Data from Waybill Query'!C624)))</f>
        <v>2</v>
      </c>
      <c r="D624" s="33" t="str">
        <f>'Data from Waybill Query'!D624</f>
        <v>Grain</v>
      </c>
      <c r="E624" s="33" t="str">
        <f>'Data from Waybill Query'!E624</f>
        <v>L</v>
      </c>
      <c r="F624" s="33" t="str">
        <f>'Data from Waybill Query'!F624</f>
        <v>R</v>
      </c>
      <c r="G624" s="33" t="str">
        <f>'Data from Waybill Query'!G624</f>
        <v>U</v>
      </c>
      <c r="H624" s="104">
        <f>IF(ISNA(VLOOKUP($N624,'Data from Waybill Query'!$A:$M,8,FALSE)),0,VLOOKUP($N624,'Data from Waybill Query'!$A:$M,8,FALSE))</f>
        <v>237403</v>
      </c>
      <c r="I624" s="104">
        <f>IF(ISNA(VLOOKUP($N624,'Data from Waybill Query'!$A:$M,9,FALSE)),0,VLOOKUP($N624,'Data from Waybill Query'!$A:$M,9,FALSE))</f>
        <v>93303</v>
      </c>
      <c r="J624" s="104">
        <f>IF(ISNA(VLOOKUP($N624,'Data from Waybill Query'!$A:$M,10,FALSE)),0,VLOOKUP($N624,'Data from Waybill Query'!$A:$M,10,FALSE))</f>
        <v>137875</v>
      </c>
      <c r="K624" s="104">
        <f>IF(ISNA(VLOOKUP($N624,'Data from Waybill Query'!$A:$M,11,FALSE)),0,VLOOKUP($N624,'Data from Waybill Query'!$A:$M,11,FALSE))</f>
        <v>9110431</v>
      </c>
      <c r="L624" s="104">
        <f>IF(ISNA(VLOOKUP($N624,'Data from Waybill Query'!$A:$M,12,FALSE)),0,VLOOKUP($N624,'Data from Waybill Query'!$A:$M,12,FALSE))</f>
        <v>13518</v>
      </c>
      <c r="M624" s="104">
        <f>IF(ISNA(VLOOKUP($N624,'Data from Waybill Query'!$A:$M,13,FALSE)),0,VLOOKUP($N624,'Data from Waybill Query'!$A:$M,13,FALSE))</f>
        <v>1.7561340000000002E-2</v>
      </c>
      <c r="N624" s="104">
        <f t="shared" si="21"/>
        <v>1994020303</v>
      </c>
    </row>
    <row r="625" spans="1:14" x14ac:dyDescent="0.25">
      <c r="A625" s="104">
        <f t="shared" si="22"/>
        <v>199420</v>
      </c>
      <c r="B625" s="32">
        <f>'Data from Waybill Query'!B625</f>
        <v>1994</v>
      </c>
      <c r="C625" s="32" t="str">
        <f>IF('Data from Waybill Query'!C625="00","0",IF('Data from Waybill Query'!C625="01","1",IF('Data from Waybill Query'!C625="XX","2",'Data from Waybill Query'!C625)))</f>
        <v>2</v>
      </c>
      <c r="D625" s="33" t="str">
        <f>'Data from Waybill Query'!D625</f>
        <v>Grain</v>
      </c>
      <c r="E625" s="33" t="str">
        <f>'Data from Waybill Query'!E625</f>
        <v>L</v>
      </c>
      <c r="F625" s="33" t="str">
        <f>'Data from Waybill Query'!F625</f>
        <v>P</v>
      </c>
      <c r="G625" s="33" t="str">
        <f>'Data from Waybill Query'!G625</f>
        <v>S</v>
      </c>
      <c r="H625" s="104">
        <f>IF(ISNA(VLOOKUP($N625,'Data from Waybill Query'!$A:$M,8,FALSE)),0,VLOOKUP($N625,'Data from Waybill Query'!$A:$M,8,FALSE))</f>
        <v>73291</v>
      </c>
      <c r="I625" s="104">
        <f>IF(ISNA(VLOOKUP($N625,'Data from Waybill Query'!$A:$M,9,FALSE)),0,VLOOKUP($N625,'Data from Waybill Query'!$A:$M,9,FALSE))</f>
        <v>23048</v>
      </c>
      <c r="J625" s="104">
        <f>IF(ISNA(VLOOKUP($N625,'Data from Waybill Query'!$A:$M,10,FALSE)),0,VLOOKUP($N625,'Data from Waybill Query'!$A:$M,10,FALSE))</f>
        <v>37903</v>
      </c>
      <c r="K625" s="104">
        <f>IF(ISNA(VLOOKUP($N625,'Data from Waybill Query'!$A:$M,11,FALSE)),0,VLOOKUP($N625,'Data from Waybill Query'!$A:$M,11,FALSE))</f>
        <v>2049672</v>
      </c>
      <c r="L625" s="104">
        <f>IF(ISNA(VLOOKUP($N625,'Data from Waybill Query'!$A:$M,12,FALSE)),0,VLOOKUP($N625,'Data from Waybill Query'!$A:$M,12,FALSE))</f>
        <v>3352</v>
      </c>
      <c r="M625" s="104">
        <f>IF(ISNA(VLOOKUP($N625,'Data from Waybill Query'!$A:$M,13,FALSE)),0,VLOOKUP($N625,'Data from Waybill Query'!$A:$M,13,FALSE))</f>
        <v>2.1862920000000001E-2</v>
      </c>
      <c r="N625" s="104">
        <f t="shared" si="21"/>
        <v>1994020311</v>
      </c>
    </row>
    <row r="626" spans="1:14" x14ac:dyDescent="0.25">
      <c r="A626" s="104">
        <f t="shared" si="22"/>
        <v>199421</v>
      </c>
      <c r="B626" s="32">
        <f>'Data from Waybill Query'!B626</f>
        <v>1994</v>
      </c>
      <c r="C626" s="32" t="str">
        <f>IF('Data from Waybill Query'!C626="00","0",IF('Data from Waybill Query'!C626="01","1",IF('Data from Waybill Query'!C626="XX","2",'Data from Waybill Query'!C626)))</f>
        <v>2</v>
      </c>
      <c r="D626" s="33" t="str">
        <f>'Data from Waybill Query'!D626</f>
        <v>Grain</v>
      </c>
      <c r="E626" s="33" t="str">
        <f>'Data from Waybill Query'!E626</f>
        <v>L</v>
      </c>
      <c r="F626" s="33" t="str">
        <f>'Data from Waybill Query'!F626</f>
        <v>P</v>
      </c>
      <c r="G626" s="33" t="str">
        <f>'Data from Waybill Query'!G626</f>
        <v>M</v>
      </c>
      <c r="H626" s="104">
        <f>IF(ISNA(VLOOKUP($N626,'Data from Waybill Query'!$A:$M,8,FALSE)),0,VLOOKUP($N626,'Data from Waybill Query'!$A:$M,8,FALSE))</f>
        <v>97508</v>
      </c>
      <c r="I626" s="104">
        <f>IF(ISNA(VLOOKUP($N626,'Data from Waybill Query'!$A:$M,9,FALSE)),0,VLOOKUP($N626,'Data from Waybill Query'!$A:$M,9,FALSE))</f>
        <v>37217</v>
      </c>
      <c r="J626" s="104">
        <f>IF(ISNA(VLOOKUP($N626,'Data from Waybill Query'!$A:$M,10,FALSE)),0,VLOOKUP($N626,'Data from Waybill Query'!$A:$M,10,FALSE))</f>
        <v>53466</v>
      </c>
      <c r="K626" s="104">
        <f>IF(ISNA(VLOOKUP($N626,'Data from Waybill Query'!$A:$M,11,FALSE)),0,VLOOKUP($N626,'Data from Waybill Query'!$A:$M,11,FALSE))</f>
        <v>3460959</v>
      </c>
      <c r="L626" s="104">
        <f>IF(ISNA(VLOOKUP($N626,'Data from Waybill Query'!$A:$M,12,FALSE)),0,VLOOKUP($N626,'Data from Waybill Query'!$A:$M,12,FALSE))</f>
        <v>4918</v>
      </c>
      <c r="M626" s="104">
        <f>IF(ISNA(VLOOKUP($N626,'Data from Waybill Query'!$A:$M,13,FALSE)),0,VLOOKUP($N626,'Data from Waybill Query'!$A:$M,13,FALSE))</f>
        <v>1.9825829999999999E-2</v>
      </c>
      <c r="N626" s="104">
        <f t="shared" si="21"/>
        <v>1994020312</v>
      </c>
    </row>
    <row r="627" spans="1:14" x14ac:dyDescent="0.25">
      <c r="A627" s="104">
        <f t="shared" si="22"/>
        <v>199422</v>
      </c>
      <c r="B627" s="32">
        <f>'Data from Waybill Query'!B627</f>
        <v>1994</v>
      </c>
      <c r="C627" s="32" t="str">
        <f>IF('Data from Waybill Query'!C627="00","0",IF('Data from Waybill Query'!C627="01","1",IF('Data from Waybill Query'!C627="XX","2",'Data from Waybill Query'!C627)))</f>
        <v>2</v>
      </c>
      <c r="D627" s="33" t="str">
        <f>'Data from Waybill Query'!D627</f>
        <v>Grain</v>
      </c>
      <c r="E627" s="33" t="str">
        <f>'Data from Waybill Query'!E627</f>
        <v>L</v>
      </c>
      <c r="F627" s="33" t="str">
        <f>'Data from Waybill Query'!F627</f>
        <v>P</v>
      </c>
      <c r="G627" s="33" t="str">
        <f>'Data from Waybill Query'!G627</f>
        <v>U</v>
      </c>
      <c r="H627" s="104">
        <f>IF(ISNA(VLOOKUP($N627,'Data from Waybill Query'!$A:$M,8,FALSE)),0,VLOOKUP($N627,'Data from Waybill Query'!$A:$M,8,FALSE))</f>
        <v>146615</v>
      </c>
      <c r="I627" s="104">
        <f>IF(ISNA(VLOOKUP($N627,'Data from Waybill Query'!$A:$M,9,FALSE)),0,VLOOKUP($N627,'Data from Waybill Query'!$A:$M,9,FALSE))</f>
        <v>58946</v>
      </c>
      <c r="J627" s="104">
        <f>IF(ISNA(VLOOKUP($N627,'Data from Waybill Query'!$A:$M,10,FALSE)),0,VLOOKUP($N627,'Data from Waybill Query'!$A:$M,10,FALSE))</f>
        <v>88887</v>
      </c>
      <c r="K627" s="104">
        <f>IF(ISNA(VLOOKUP($N627,'Data from Waybill Query'!$A:$M,11,FALSE)),0,VLOOKUP($N627,'Data from Waybill Query'!$A:$M,11,FALSE))</f>
        <v>5752625</v>
      </c>
      <c r="L627" s="104">
        <f>IF(ISNA(VLOOKUP($N627,'Data from Waybill Query'!$A:$M,12,FALSE)),0,VLOOKUP($N627,'Data from Waybill Query'!$A:$M,12,FALSE))</f>
        <v>8701</v>
      </c>
      <c r="M627" s="104">
        <f>IF(ISNA(VLOOKUP($N627,'Data from Waybill Query'!$A:$M,13,FALSE)),0,VLOOKUP($N627,'Data from Waybill Query'!$A:$M,13,FALSE))</f>
        <v>1.68495E-2</v>
      </c>
      <c r="N627" s="104">
        <f t="shared" si="21"/>
        <v>1994020313</v>
      </c>
    </row>
    <row r="628" spans="1:14" x14ac:dyDescent="0.25">
      <c r="A628" s="104">
        <f t="shared" si="22"/>
        <v>199423</v>
      </c>
      <c r="B628" s="32">
        <f>'Data from Waybill Query'!B628</f>
        <v>1994</v>
      </c>
      <c r="C628" s="32" t="str">
        <f>IF('Data from Waybill Query'!C628="00","0",IF('Data from Waybill Query'!C628="01","1",IF('Data from Waybill Query'!C628="XX","2",'Data from Waybill Query'!C628)))</f>
        <v>10</v>
      </c>
      <c r="D628" s="33" t="str">
        <f>'Data from Waybill Query'!D628</f>
        <v>Metalic Ores</v>
      </c>
      <c r="E628" s="33" t="str">
        <f>'Data from Waybill Query'!E628</f>
        <v>S</v>
      </c>
      <c r="F628" s="33" t="str">
        <f>'Data from Waybill Query'!F628</f>
        <v>X</v>
      </c>
      <c r="G628" s="33" t="str">
        <f>'Data from Waybill Query'!G628</f>
        <v>X</v>
      </c>
      <c r="H628" s="104">
        <f>IF(ISNA(VLOOKUP($N628,'Data from Waybill Query'!$A:$M,8,FALSE)),0,VLOOKUP($N628,'Data from Waybill Query'!$A:$M,8,FALSE))</f>
        <v>157019</v>
      </c>
      <c r="I628" s="104">
        <f>IF(ISNA(VLOOKUP($N628,'Data from Waybill Query'!$A:$M,9,FALSE)),0,VLOOKUP($N628,'Data from Waybill Query'!$A:$M,9,FALSE))</f>
        <v>658152</v>
      </c>
      <c r="J628" s="104">
        <f>IF(ISNA(VLOOKUP($N628,'Data from Waybill Query'!$A:$M,10,FALSE)),0,VLOOKUP($N628,'Data from Waybill Query'!$A:$M,10,FALSE))</f>
        <v>37003</v>
      </c>
      <c r="K628" s="104">
        <f>IF(ISNA(VLOOKUP($N628,'Data from Waybill Query'!$A:$M,11,FALSE)),0,VLOOKUP($N628,'Data from Waybill Query'!$A:$M,11,FALSE))</f>
        <v>52769687</v>
      </c>
      <c r="L628" s="104">
        <f>IF(ISNA(VLOOKUP($N628,'Data from Waybill Query'!$A:$M,12,FALSE)),0,VLOOKUP($N628,'Data from Waybill Query'!$A:$M,12,FALSE))</f>
        <v>3112</v>
      </c>
      <c r="M628" s="104">
        <f>IF(ISNA(VLOOKUP($N628,'Data from Waybill Query'!$A:$M,13,FALSE)),0,VLOOKUP($N628,'Data from Waybill Query'!$A:$M,13,FALSE))</f>
        <v>5.044879E-2</v>
      </c>
      <c r="N628" s="104">
        <f t="shared" si="21"/>
        <v>1994100103</v>
      </c>
    </row>
    <row r="629" spans="1:14" x14ac:dyDescent="0.25">
      <c r="A629" s="104">
        <f t="shared" si="22"/>
        <v>199424</v>
      </c>
      <c r="B629" s="32">
        <f>'Data from Waybill Query'!B629</f>
        <v>1994</v>
      </c>
      <c r="C629" s="32" t="str">
        <f>IF('Data from Waybill Query'!C629="00","0",IF('Data from Waybill Query'!C629="01","1",IF('Data from Waybill Query'!C629="XX","2",'Data from Waybill Query'!C629)))</f>
        <v>10</v>
      </c>
      <c r="D629" s="33" t="str">
        <f>'Data from Waybill Query'!D629</f>
        <v>Metalic Ores</v>
      </c>
      <c r="E629" s="33" t="str">
        <f>'Data from Waybill Query'!E629</f>
        <v>M</v>
      </c>
      <c r="F629" s="33" t="str">
        <f>'Data from Waybill Query'!F629</f>
        <v>X</v>
      </c>
      <c r="G629" s="33" t="str">
        <f>'Data from Waybill Query'!G629</f>
        <v>X</v>
      </c>
      <c r="H629" s="104">
        <f>IF(ISNA(VLOOKUP($N629,'Data from Waybill Query'!$A:$M,8,FALSE)),0,VLOOKUP($N629,'Data from Waybill Query'!$A:$M,8,FALSE))</f>
        <v>95393</v>
      </c>
      <c r="I629" s="104">
        <f>IF(ISNA(VLOOKUP($N629,'Data from Waybill Query'!$A:$M,9,FALSE)),0,VLOOKUP($N629,'Data from Waybill Query'!$A:$M,9,FALSE))</f>
        <v>163304</v>
      </c>
      <c r="J629" s="104">
        <f>IF(ISNA(VLOOKUP($N629,'Data from Waybill Query'!$A:$M,10,FALSE)),0,VLOOKUP($N629,'Data from Waybill Query'!$A:$M,10,FALSE))</f>
        <v>24520</v>
      </c>
      <c r="K629" s="104">
        <f>IF(ISNA(VLOOKUP($N629,'Data from Waybill Query'!$A:$M,11,FALSE)),0,VLOOKUP($N629,'Data from Waybill Query'!$A:$M,11,FALSE))</f>
        <v>14957729</v>
      </c>
      <c r="L629" s="104">
        <f>IF(ISNA(VLOOKUP($N629,'Data from Waybill Query'!$A:$M,12,FALSE)),0,VLOOKUP($N629,'Data from Waybill Query'!$A:$M,12,FALSE))</f>
        <v>2306</v>
      </c>
      <c r="M629" s="104">
        <f>IF(ISNA(VLOOKUP($N629,'Data from Waybill Query'!$A:$M,13,FALSE)),0,VLOOKUP($N629,'Data from Waybill Query'!$A:$M,13,FALSE))</f>
        <v>4.1359010000000002E-2</v>
      </c>
      <c r="N629" s="104">
        <f t="shared" si="21"/>
        <v>1994100203</v>
      </c>
    </row>
    <row r="630" spans="1:14" x14ac:dyDescent="0.25">
      <c r="A630" s="104">
        <f t="shared" si="22"/>
        <v>199425</v>
      </c>
      <c r="B630" s="32">
        <f>'Data from Waybill Query'!B630</f>
        <v>1994</v>
      </c>
      <c r="C630" s="32" t="str">
        <f>IF('Data from Waybill Query'!C630="00","0",IF('Data from Waybill Query'!C630="01","1",IF('Data from Waybill Query'!C630="XX","2",'Data from Waybill Query'!C630)))</f>
        <v>10</v>
      </c>
      <c r="D630" s="33" t="str">
        <f>'Data from Waybill Query'!D630</f>
        <v>Metalic Ores</v>
      </c>
      <c r="E630" s="33" t="str">
        <f>'Data from Waybill Query'!E630</f>
        <v>L</v>
      </c>
      <c r="F630" s="33" t="str">
        <f>'Data from Waybill Query'!F630</f>
        <v>X</v>
      </c>
      <c r="G630" s="33" t="str">
        <f>'Data from Waybill Query'!G630</f>
        <v>X</v>
      </c>
      <c r="H630" s="104">
        <f>IF(ISNA(VLOOKUP($N630,'Data from Waybill Query'!$A:$M,8,FALSE)),0,VLOOKUP($N630,'Data from Waybill Query'!$A:$M,8,FALSE))</f>
        <v>251627</v>
      </c>
      <c r="I630" s="104">
        <f>IF(ISNA(VLOOKUP($N630,'Data from Waybill Query'!$A:$M,9,FALSE)),0,VLOOKUP($N630,'Data from Waybill Query'!$A:$M,9,FALSE))</f>
        <v>162014</v>
      </c>
      <c r="J630" s="104">
        <f>IF(ISNA(VLOOKUP($N630,'Data from Waybill Query'!$A:$M,10,FALSE)),0,VLOOKUP($N630,'Data from Waybill Query'!$A:$M,10,FALSE))</f>
        <v>142127</v>
      </c>
      <c r="K630" s="104">
        <f>IF(ISNA(VLOOKUP($N630,'Data from Waybill Query'!$A:$M,11,FALSE)),0,VLOOKUP($N630,'Data from Waybill Query'!$A:$M,11,FALSE))</f>
        <v>15546251</v>
      </c>
      <c r="L630" s="104">
        <f>IF(ISNA(VLOOKUP($N630,'Data from Waybill Query'!$A:$M,12,FALSE)),0,VLOOKUP($N630,'Data from Waybill Query'!$A:$M,12,FALSE))</f>
        <v>13668</v>
      </c>
      <c r="M630" s="104">
        <f>IF(ISNA(VLOOKUP($N630,'Data from Waybill Query'!$A:$M,13,FALSE)),0,VLOOKUP($N630,'Data from Waybill Query'!$A:$M,13,FALSE))</f>
        <v>1.8410389999999999E-2</v>
      </c>
      <c r="N630" s="104">
        <f t="shared" si="21"/>
        <v>1994100303</v>
      </c>
    </row>
    <row r="631" spans="1:14" x14ac:dyDescent="0.25">
      <c r="A631" s="104">
        <f t="shared" si="22"/>
        <v>199426</v>
      </c>
      <c r="B631" s="32">
        <f>'Data from Waybill Query'!B631</f>
        <v>1994</v>
      </c>
      <c r="C631" s="32" t="str">
        <f>IF('Data from Waybill Query'!C631="00","0",IF('Data from Waybill Query'!C631="01","1",IF('Data from Waybill Query'!C631="XX","2",'Data from Waybill Query'!C631)))</f>
        <v>11</v>
      </c>
      <c r="D631" s="33" t="str">
        <f>'Data from Waybill Query'!D631</f>
        <v>Coal</v>
      </c>
      <c r="E631" s="33" t="str">
        <f>'Data from Waybill Query'!E631</f>
        <v>S</v>
      </c>
      <c r="F631" s="33" t="str">
        <f>'Data from Waybill Query'!F631</f>
        <v>R</v>
      </c>
      <c r="G631" s="33" t="str">
        <f>'Data from Waybill Query'!G631</f>
        <v>X</v>
      </c>
      <c r="H631" s="104">
        <f>IF(ISNA(VLOOKUP($N631,'Data from Waybill Query'!$A:$M,8,FALSE)),0,VLOOKUP($N631,'Data from Waybill Query'!$A:$M,8,FALSE))</f>
        <v>1938580</v>
      </c>
      <c r="I631" s="104">
        <f>IF(ISNA(VLOOKUP($N631,'Data from Waybill Query'!$A:$M,9,FALSE)),0,VLOOKUP($N631,'Data from Waybill Query'!$A:$M,9,FALSE))</f>
        <v>2327978</v>
      </c>
      <c r="J631" s="104">
        <f>IF(ISNA(VLOOKUP($N631,'Data from Waybill Query'!$A:$M,10,FALSE)),0,VLOOKUP($N631,'Data from Waybill Query'!$A:$M,10,FALSE))</f>
        <v>628104</v>
      </c>
      <c r="K631" s="104">
        <f>IF(ISNA(VLOOKUP($N631,'Data from Waybill Query'!$A:$M,11,FALSE)),0,VLOOKUP($N631,'Data from Waybill Query'!$A:$M,11,FALSE))</f>
        <v>228415207</v>
      </c>
      <c r="L631" s="104">
        <f>IF(ISNA(VLOOKUP($N631,'Data from Waybill Query'!$A:$M,12,FALSE)),0,VLOOKUP($N631,'Data from Waybill Query'!$A:$M,12,FALSE))</f>
        <v>61927</v>
      </c>
      <c r="M631" s="104">
        <f>IF(ISNA(VLOOKUP($N631,'Data from Waybill Query'!$A:$M,13,FALSE)),0,VLOOKUP($N631,'Data from Waybill Query'!$A:$M,13,FALSE))</f>
        <v>3.130405E-2</v>
      </c>
      <c r="N631" s="104">
        <f t="shared" si="21"/>
        <v>1994110103</v>
      </c>
    </row>
    <row r="632" spans="1:14" x14ac:dyDescent="0.25">
      <c r="A632" s="104">
        <f t="shared" si="22"/>
        <v>199427</v>
      </c>
      <c r="B632" s="32">
        <f>'Data from Waybill Query'!B632</f>
        <v>1994</v>
      </c>
      <c r="C632" s="32" t="str">
        <f>IF('Data from Waybill Query'!C632="00","0",IF('Data from Waybill Query'!C632="01","1",IF('Data from Waybill Query'!C632="XX","2",'Data from Waybill Query'!C632)))</f>
        <v>11</v>
      </c>
      <c r="D632" s="33" t="str">
        <f>'Data from Waybill Query'!D632</f>
        <v>Coal</v>
      </c>
      <c r="E632" s="33" t="str">
        <f>'Data from Waybill Query'!E632</f>
        <v>S</v>
      </c>
      <c r="F632" s="33" t="str">
        <f>'Data from Waybill Query'!F632</f>
        <v>P</v>
      </c>
      <c r="G632" s="33" t="str">
        <f>'Data from Waybill Query'!G632</f>
        <v>X</v>
      </c>
      <c r="H632" s="104">
        <f>IF(ISNA(VLOOKUP($N632,'Data from Waybill Query'!$A:$M,8,FALSE)),0,VLOOKUP($N632,'Data from Waybill Query'!$A:$M,8,FALSE))</f>
        <v>708947</v>
      </c>
      <c r="I632" s="104">
        <f>IF(ISNA(VLOOKUP($N632,'Data from Waybill Query'!$A:$M,9,FALSE)),0,VLOOKUP($N632,'Data from Waybill Query'!$A:$M,9,FALSE))</f>
        <v>1506532</v>
      </c>
      <c r="J632" s="104">
        <f>IF(ISNA(VLOOKUP($N632,'Data from Waybill Query'!$A:$M,10,FALSE)),0,VLOOKUP($N632,'Data from Waybill Query'!$A:$M,10,FALSE))</f>
        <v>270249</v>
      </c>
      <c r="K632" s="104">
        <f>IF(ISNA(VLOOKUP($N632,'Data from Waybill Query'!$A:$M,11,FALSE)),0,VLOOKUP($N632,'Data from Waybill Query'!$A:$M,11,FALSE))</f>
        <v>152148514</v>
      </c>
      <c r="L632" s="104">
        <f>IF(ISNA(VLOOKUP($N632,'Data from Waybill Query'!$A:$M,12,FALSE)),0,VLOOKUP($N632,'Data from Waybill Query'!$A:$M,12,FALSE))</f>
        <v>27559</v>
      </c>
      <c r="M632" s="104">
        <f>IF(ISNA(VLOOKUP($N632,'Data from Waybill Query'!$A:$M,13,FALSE)),0,VLOOKUP($N632,'Data from Waybill Query'!$A:$M,13,FALSE))</f>
        <v>2.5724839999999999E-2</v>
      </c>
      <c r="N632" s="104">
        <f t="shared" si="21"/>
        <v>1994110113</v>
      </c>
    </row>
    <row r="633" spans="1:14" x14ac:dyDescent="0.25">
      <c r="A633" s="104">
        <f t="shared" si="22"/>
        <v>199428</v>
      </c>
      <c r="B633" s="32">
        <f>'Data from Waybill Query'!B633</f>
        <v>1994</v>
      </c>
      <c r="C633" s="32" t="str">
        <f>IF('Data from Waybill Query'!C633="00","0",IF('Data from Waybill Query'!C633="01","1",IF('Data from Waybill Query'!C633="XX","2",'Data from Waybill Query'!C633)))</f>
        <v>11</v>
      </c>
      <c r="D633" s="33" t="str">
        <f>'Data from Waybill Query'!D633</f>
        <v>Coal</v>
      </c>
      <c r="E633" s="33" t="str">
        <f>'Data from Waybill Query'!E633</f>
        <v>M</v>
      </c>
      <c r="F633" s="33" t="str">
        <f>'Data from Waybill Query'!F633</f>
        <v>R</v>
      </c>
      <c r="G633" s="33" t="str">
        <f>'Data from Waybill Query'!G633</f>
        <v>X</v>
      </c>
      <c r="H633" s="104">
        <f>IF(ISNA(VLOOKUP($N633,'Data from Waybill Query'!$A:$M,8,FALSE)),0,VLOOKUP($N633,'Data from Waybill Query'!$A:$M,8,FALSE))</f>
        <v>915157</v>
      </c>
      <c r="I633" s="104">
        <f>IF(ISNA(VLOOKUP($N633,'Data from Waybill Query'!$A:$M,9,FALSE)),0,VLOOKUP($N633,'Data from Waybill Query'!$A:$M,9,FALSE))</f>
        <v>684125</v>
      </c>
      <c r="J633" s="104">
        <f>IF(ISNA(VLOOKUP($N633,'Data from Waybill Query'!$A:$M,10,FALSE)),0,VLOOKUP($N633,'Data from Waybill Query'!$A:$M,10,FALSE))</f>
        <v>455716</v>
      </c>
      <c r="K633" s="104">
        <f>IF(ISNA(VLOOKUP($N633,'Data from Waybill Query'!$A:$M,11,FALSE)),0,VLOOKUP($N633,'Data from Waybill Query'!$A:$M,11,FALSE))</f>
        <v>68349637</v>
      </c>
      <c r="L633" s="104">
        <f>IF(ISNA(VLOOKUP($N633,'Data from Waybill Query'!$A:$M,12,FALSE)),0,VLOOKUP($N633,'Data from Waybill Query'!$A:$M,12,FALSE))</f>
        <v>45715</v>
      </c>
      <c r="M633" s="104">
        <f>IF(ISNA(VLOOKUP($N633,'Data from Waybill Query'!$A:$M,13,FALSE)),0,VLOOKUP($N633,'Data from Waybill Query'!$A:$M,13,FALSE))</f>
        <v>2.0018830000000001E-2</v>
      </c>
      <c r="N633" s="104">
        <f t="shared" si="21"/>
        <v>1994110203</v>
      </c>
    </row>
    <row r="634" spans="1:14" x14ac:dyDescent="0.25">
      <c r="A634" s="104">
        <f t="shared" si="22"/>
        <v>199429</v>
      </c>
      <c r="B634" s="32">
        <f>'Data from Waybill Query'!B634</f>
        <v>1994</v>
      </c>
      <c r="C634" s="32" t="str">
        <f>IF('Data from Waybill Query'!C634="00","0",IF('Data from Waybill Query'!C634="01","1",IF('Data from Waybill Query'!C634="XX","2",'Data from Waybill Query'!C634)))</f>
        <v>11</v>
      </c>
      <c r="D634" s="33" t="str">
        <f>'Data from Waybill Query'!D634</f>
        <v>Coal</v>
      </c>
      <c r="E634" s="33" t="str">
        <f>'Data from Waybill Query'!E634</f>
        <v>M</v>
      </c>
      <c r="F634" s="33" t="str">
        <f>'Data from Waybill Query'!F634</f>
        <v>P</v>
      </c>
      <c r="G634" s="33" t="str">
        <f>'Data from Waybill Query'!G634</f>
        <v>X</v>
      </c>
      <c r="H634" s="104">
        <f>IF(ISNA(VLOOKUP($N634,'Data from Waybill Query'!$A:$M,8,FALSE)),0,VLOOKUP($N634,'Data from Waybill Query'!$A:$M,8,FALSE))</f>
        <v>1016115</v>
      </c>
      <c r="I634" s="104">
        <f>IF(ISNA(VLOOKUP($N634,'Data from Waybill Query'!$A:$M,9,FALSE)),0,VLOOKUP($N634,'Data from Waybill Query'!$A:$M,9,FALSE))</f>
        <v>885503</v>
      </c>
      <c r="J634" s="104">
        <f>IF(ISNA(VLOOKUP($N634,'Data from Waybill Query'!$A:$M,10,FALSE)),0,VLOOKUP($N634,'Data from Waybill Query'!$A:$M,10,FALSE))</f>
        <v>668380</v>
      </c>
      <c r="K634" s="104">
        <f>IF(ISNA(VLOOKUP($N634,'Data from Waybill Query'!$A:$M,11,FALSE)),0,VLOOKUP($N634,'Data from Waybill Query'!$A:$M,11,FALSE))</f>
        <v>93026892</v>
      </c>
      <c r="L634" s="104">
        <f>IF(ISNA(VLOOKUP($N634,'Data from Waybill Query'!$A:$M,12,FALSE)),0,VLOOKUP($N634,'Data from Waybill Query'!$A:$M,12,FALSE))</f>
        <v>70200</v>
      </c>
      <c r="M634" s="104">
        <f>IF(ISNA(VLOOKUP($N634,'Data from Waybill Query'!$A:$M,13,FALSE)),0,VLOOKUP($N634,'Data from Waybill Query'!$A:$M,13,FALSE))</f>
        <v>1.447468E-2</v>
      </c>
      <c r="N634" s="104">
        <f t="shared" si="21"/>
        <v>1994110213</v>
      </c>
    </row>
    <row r="635" spans="1:14" x14ac:dyDescent="0.25">
      <c r="A635" s="104">
        <f t="shared" si="22"/>
        <v>199430</v>
      </c>
      <c r="B635" s="32">
        <f>'Data from Waybill Query'!B635</f>
        <v>1994</v>
      </c>
      <c r="C635" s="32" t="str">
        <f>IF('Data from Waybill Query'!C635="00","0",IF('Data from Waybill Query'!C635="01","1",IF('Data from Waybill Query'!C635="XX","2",'Data from Waybill Query'!C635)))</f>
        <v>11</v>
      </c>
      <c r="D635" s="33" t="str">
        <f>'Data from Waybill Query'!D635</f>
        <v>Coal</v>
      </c>
      <c r="E635" s="33" t="str">
        <f>'Data from Waybill Query'!E635</f>
        <v>L</v>
      </c>
      <c r="F635" s="33" t="str">
        <f>'Data from Waybill Query'!F635</f>
        <v>R</v>
      </c>
      <c r="G635" s="33" t="str">
        <f>'Data from Waybill Query'!G635</f>
        <v>X</v>
      </c>
      <c r="H635" s="104">
        <f>IF(ISNA(VLOOKUP($N635,'Data from Waybill Query'!$A:$M,8,FALSE)),0,VLOOKUP($N635,'Data from Waybill Query'!$A:$M,8,FALSE))</f>
        <v>534546</v>
      </c>
      <c r="I635" s="104">
        <f>IF(ISNA(VLOOKUP($N635,'Data from Waybill Query'!$A:$M,9,FALSE)),0,VLOOKUP($N635,'Data from Waybill Query'!$A:$M,9,FALSE))</f>
        <v>350247</v>
      </c>
      <c r="J635" s="104">
        <f>IF(ISNA(VLOOKUP($N635,'Data from Waybill Query'!$A:$M,10,FALSE)),0,VLOOKUP($N635,'Data from Waybill Query'!$A:$M,10,FALSE))</f>
        <v>421859</v>
      </c>
      <c r="K635" s="104">
        <f>IF(ISNA(VLOOKUP($N635,'Data from Waybill Query'!$A:$M,11,FALSE)),0,VLOOKUP($N635,'Data from Waybill Query'!$A:$M,11,FALSE))</f>
        <v>36604585</v>
      </c>
      <c r="L635" s="104">
        <f>IF(ISNA(VLOOKUP($N635,'Data from Waybill Query'!$A:$M,12,FALSE)),0,VLOOKUP($N635,'Data from Waybill Query'!$A:$M,12,FALSE))</f>
        <v>44017</v>
      </c>
      <c r="M635" s="104">
        <f>IF(ISNA(VLOOKUP($N635,'Data from Waybill Query'!$A:$M,13,FALSE)),0,VLOOKUP($N635,'Data from Waybill Query'!$A:$M,13,FALSE))</f>
        <v>1.21441E-2</v>
      </c>
      <c r="N635" s="104">
        <f t="shared" si="21"/>
        <v>1994110303</v>
      </c>
    </row>
    <row r="636" spans="1:14" x14ac:dyDescent="0.25">
      <c r="A636" s="104">
        <f t="shared" si="22"/>
        <v>199431</v>
      </c>
      <c r="B636" s="32">
        <f>'Data from Waybill Query'!B636</f>
        <v>1994</v>
      </c>
      <c r="C636" s="32" t="str">
        <f>IF('Data from Waybill Query'!C636="00","0",IF('Data from Waybill Query'!C636="01","1",IF('Data from Waybill Query'!C636="XX","2",'Data from Waybill Query'!C636)))</f>
        <v>11</v>
      </c>
      <c r="D636" s="33" t="str">
        <f>'Data from Waybill Query'!D636</f>
        <v>Coal</v>
      </c>
      <c r="E636" s="33" t="str">
        <f>'Data from Waybill Query'!E636</f>
        <v>L</v>
      </c>
      <c r="F636" s="33" t="str">
        <f>'Data from Waybill Query'!F636</f>
        <v>P</v>
      </c>
      <c r="G636" s="33" t="str">
        <f>'Data from Waybill Query'!G636</f>
        <v>X</v>
      </c>
      <c r="H636" s="104">
        <f>IF(ISNA(VLOOKUP($N636,'Data from Waybill Query'!$A:$M,8,FALSE)),0,VLOOKUP($N636,'Data from Waybill Query'!$A:$M,8,FALSE))</f>
        <v>1428901</v>
      </c>
      <c r="I636" s="104">
        <f>IF(ISNA(VLOOKUP($N636,'Data from Waybill Query'!$A:$M,9,FALSE)),0,VLOOKUP($N636,'Data from Waybill Query'!$A:$M,9,FALSE))</f>
        <v>953222</v>
      </c>
      <c r="J636" s="104">
        <f>IF(ISNA(VLOOKUP($N636,'Data from Waybill Query'!$A:$M,10,FALSE)),0,VLOOKUP($N636,'Data from Waybill Query'!$A:$M,10,FALSE))</f>
        <v>1155089</v>
      </c>
      <c r="K636" s="104">
        <f>IF(ISNA(VLOOKUP($N636,'Data from Waybill Query'!$A:$M,11,FALSE)),0,VLOOKUP($N636,'Data from Waybill Query'!$A:$M,11,FALSE))</f>
        <v>102024393</v>
      </c>
      <c r="L636" s="104">
        <f>IF(ISNA(VLOOKUP($N636,'Data from Waybill Query'!$A:$M,12,FALSE)),0,VLOOKUP($N636,'Data from Waybill Query'!$A:$M,12,FALSE))</f>
        <v>123489</v>
      </c>
      <c r="M636" s="104">
        <f>IF(ISNA(VLOOKUP($N636,'Data from Waybill Query'!$A:$M,13,FALSE)),0,VLOOKUP($N636,'Data from Waybill Query'!$A:$M,13,FALSE))</f>
        <v>1.1571110000000001E-2</v>
      </c>
      <c r="N636" s="104">
        <f t="shared" si="21"/>
        <v>1994110313</v>
      </c>
    </row>
    <row r="637" spans="1:14" x14ac:dyDescent="0.25">
      <c r="A637" s="104">
        <f t="shared" si="22"/>
        <v>199432</v>
      </c>
      <c r="B637" s="32">
        <f>'Data from Waybill Query'!B637</f>
        <v>1994</v>
      </c>
      <c r="C637" s="32" t="str">
        <f>IF('Data from Waybill Query'!C637="00","0",IF('Data from Waybill Query'!C637="01","1",IF('Data from Waybill Query'!C637="XX","2",'Data from Waybill Query'!C637)))</f>
        <v>11</v>
      </c>
      <c r="D637" s="33" t="str">
        <f>'Data from Waybill Query'!D637</f>
        <v>Coal</v>
      </c>
      <c r="E637" s="33" t="str">
        <f>'Data from Waybill Query'!E637</f>
        <v>VL</v>
      </c>
      <c r="F637" s="33" t="str">
        <f>'Data from Waybill Query'!F637</f>
        <v>R</v>
      </c>
      <c r="G637" s="33" t="str">
        <f>'Data from Waybill Query'!G637</f>
        <v>X</v>
      </c>
      <c r="H637" s="104">
        <f>IF(ISNA(VLOOKUP($N637,'Data from Waybill Query'!$A:$M,8,FALSE)),0,VLOOKUP($N637,'Data from Waybill Query'!$A:$M,8,FALSE))</f>
        <v>89475</v>
      </c>
      <c r="I637" s="104">
        <f>IF(ISNA(VLOOKUP($N637,'Data from Waybill Query'!$A:$M,9,FALSE)),0,VLOOKUP($N637,'Data from Waybill Query'!$A:$M,9,FALSE))</f>
        <v>41969</v>
      </c>
      <c r="J637" s="104">
        <f>IF(ISNA(VLOOKUP($N637,'Data from Waybill Query'!$A:$M,10,FALSE)),0,VLOOKUP($N637,'Data from Waybill Query'!$A:$M,10,FALSE))</f>
        <v>67626</v>
      </c>
      <c r="K637" s="104">
        <f>IF(ISNA(VLOOKUP($N637,'Data from Waybill Query'!$A:$M,11,FALSE)),0,VLOOKUP($N637,'Data from Waybill Query'!$A:$M,11,FALSE))</f>
        <v>4278337</v>
      </c>
      <c r="L637" s="104">
        <f>IF(ISNA(VLOOKUP($N637,'Data from Waybill Query'!$A:$M,12,FALSE)),0,VLOOKUP($N637,'Data from Waybill Query'!$A:$M,12,FALSE))</f>
        <v>6871</v>
      </c>
      <c r="M637" s="104">
        <f>IF(ISNA(VLOOKUP($N637,'Data from Waybill Query'!$A:$M,13,FALSE)),0,VLOOKUP($N637,'Data from Waybill Query'!$A:$M,13,FALSE))</f>
        <v>1.3021690000000001E-2</v>
      </c>
      <c r="N637" s="104">
        <f t="shared" si="21"/>
        <v>1994110403</v>
      </c>
    </row>
    <row r="638" spans="1:14" x14ac:dyDescent="0.25">
      <c r="A638" s="104">
        <f t="shared" si="22"/>
        <v>199433</v>
      </c>
      <c r="B638" s="32">
        <f>'Data from Waybill Query'!B638</f>
        <v>1994</v>
      </c>
      <c r="C638" s="32" t="str">
        <f>IF('Data from Waybill Query'!C638="00","0",IF('Data from Waybill Query'!C638="01","1",IF('Data from Waybill Query'!C638="XX","2",'Data from Waybill Query'!C638)))</f>
        <v>11</v>
      </c>
      <c r="D638" s="33" t="str">
        <f>'Data from Waybill Query'!D638</f>
        <v>Coal</v>
      </c>
      <c r="E638" s="33" t="str">
        <f>'Data from Waybill Query'!E638</f>
        <v>VL</v>
      </c>
      <c r="F638" s="33" t="str">
        <f>'Data from Waybill Query'!F638</f>
        <v>P</v>
      </c>
      <c r="G638" s="33" t="str">
        <f>'Data from Waybill Query'!G638</f>
        <v>X</v>
      </c>
      <c r="H638" s="104">
        <f>IF(ISNA(VLOOKUP($N638,'Data from Waybill Query'!$A:$M,8,FALSE)),0,VLOOKUP($N638,'Data from Waybill Query'!$A:$M,8,FALSE))</f>
        <v>451680</v>
      </c>
      <c r="I638" s="104">
        <f>IF(ISNA(VLOOKUP($N638,'Data from Waybill Query'!$A:$M,9,FALSE)),0,VLOOKUP($N638,'Data from Waybill Query'!$A:$M,9,FALSE))</f>
        <v>219387</v>
      </c>
      <c r="J638" s="104">
        <f>IF(ISNA(VLOOKUP($N638,'Data from Waybill Query'!$A:$M,10,FALSE)),0,VLOOKUP($N638,'Data from Waybill Query'!$A:$M,10,FALSE))</f>
        <v>346759</v>
      </c>
      <c r="K638" s="104">
        <f>IF(ISNA(VLOOKUP($N638,'Data from Waybill Query'!$A:$M,11,FALSE)),0,VLOOKUP($N638,'Data from Waybill Query'!$A:$M,11,FALSE))</f>
        <v>23016609</v>
      </c>
      <c r="L638" s="104">
        <f>IF(ISNA(VLOOKUP($N638,'Data from Waybill Query'!$A:$M,12,FALSE)),0,VLOOKUP($N638,'Data from Waybill Query'!$A:$M,12,FALSE))</f>
        <v>36371</v>
      </c>
      <c r="M638" s="104">
        <f>IF(ISNA(VLOOKUP($N638,'Data from Waybill Query'!$A:$M,13,FALSE)),0,VLOOKUP($N638,'Data from Waybill Query'!$A:$M,13,FALSE))</f>
        <v>1.2418719999999999E-2</v>
      </c>
      <c r="N638" s="104">
        <f t="shared" si="21"/>
        <v>1994110413</v>
      </c>
    </row>
    <row r="639" spans="1:14" x14ac:dyDescent="0.25">
      <c r="A639" s="104">
        <f t="shared" si="22"/>
        <v>199434</v>
      </c>
      <c r="B639" s="32">
        <f>'Data from Waybill Query'!B639</f>
        <v>1994</v>
      </c>
      <c r="C639" s="32" t="str">
        <f>IF('Data from Waybill Query'!C639="00","0",IF('Data from Waybill Query'!C639="01","1",IF('Data from Waybill Query'!C639="XX","2",'Data from Waybill Query'!C639)))</f>
        <v>14</v>
      </c>
      <c r="D639" s="33" t="str">
        <f>'Data from Waybill Query'!D639</f>
        <v>Non-Metallic Minerals</v>
      </c>
      <c r="E639" s="33" t="str">
        <f>'Data from Waybill Query'!E639</f>
        <v>S</v>
      </c>
      <c r="F639" s="33" t="str">
        <f>'Data from Waybill Query'!F639</f>
        <v>X</v>
      </c>
      <c r="G639" s="33" t="str">
        <f>'Data from Waybill Query'!G639</f>
        <v>X</v>
      </c>
      <c r="H639" s="104">
        <f>IF(ISNA(VLOOKUP($N639,'Data from Waybill Query'!$A:$M,8,FALSE)),0,VLOOKUP($N639,'Data from Waybill Query'!$A:$M,8,FALSE))</f>
        <v>167946</v>
      </c>
      <c r="I639" s="104">
        <f>IF(ISNA(VLOOKUP($N639,'Data from Waybill Query'!$A:$M,9,FALSE)),0,VLOOKUP($N639,'Data from Waybill Query'!$A:$M,9,FALSE))</f>
        <v>600195</v>
      </c>
      <c r="J639" s="104">
        <f>IF(ISNA(VLOOKUP($N639,'Data from Waybill Query'!$A:$M,10,FALSE)),0,VLOOKUP($N639,'Data from Waybill Query'!$A:$M,10,FALSE))</f>
        <v>27303</v>
      </c>
      <c r="K639" s="104">
        <f>IF(ISNA(VLOOKUP($N639,'Data from Waybill Query'!$A:$M,11,FALSE)),0,VLOOKUP($N639,'Data from Waybill Query'!$A:$M,11,FALSE))</f>
        <v>54928265</v>
      </c>
      <c r="L639" s="104">
        <f>IF(ISNA(VLOOKUP($N639,'Data from Waybill Query'!$A:$M,12,FALSE)),0,VLOOKUP($N639,'Data from Waybill Query'!$A:$M,12,FALSE))</f>
        <v>2484</v>
      </c>
      <c r="M639" s="104">
        <f>IF(ISNA(VLOOKUP($N639,'Data from Waybill Query'!$A:$M,13,FALSE)),0,VLOOKUP($N639,'Data from Waybill Query'!$A:$M,13,FALSE))</f>
        <v>6.7605120000000005E-2</v>
      </c>
      <c r="N639" s="104">
        <f t="shared" si="21"/>
        <v>1994140103</v>
      </c>
    </row>
    <row r="640" spans="1:14" x14ac:dyDescent="0.25">
      <c r="A640" s="104">
        <f t="shared" si="22"/>
        <v>199435</v>
      </c>
      <c r="B640" s="32">
        <f>'Data from Waybill Query'!B640</f>
        <v>1994</v>
      </c>
      <c r="C640" s="32" t="str">
        <f>IF('Data from Waybill Query'!C640="00","0",IF('Data from Waybill Query'!C640="01","1",IF('Data from Waybill Query'!C640="XX","2",'Data from Waybill Query'!C640)))</f>
        <v>14</v>
      </c>
      <c r="D640" s="33" t="str">
        <f>'Data from Waybill Query'!D640</f>
        <v>Non-Metallic Minerals</v>
      </c>
      <c r="E640" s="33" t="str">
        <f>'Data from Waybill Query'!E640</f>
        <v>M</v>
      </c>
      <c r="F640" s="33" t="str">
        <f>'Data from Waybill Query'!F640</f>
        <v>X</v>
      </c>
      <c r="G640" s="33" t="str">
        <f>'Data from Waybill Query'!G640</f>
        <v>X</v>
      </c>
      <c r="H640" s="104">
        <f>IF(ISNA(VLOOKUP($N640,'Data from Waybill Query'!$A:$M,8,FALSE)),0,VLOOKUP($N640,'Data from Waybill Query'!$A:$M,8,FALSE))</f>
        <v>232682</v>
      </c>
      <c r="I640" s="104">
        <f>IF(ISNA(VLOOKUP($N640,'Data from Waybill Query'!$A:$M,9,FALSE)),0,VLOOKUP($N640,'Data from Waybill Query'!$A:$M,9,FALSE))</f>
        <v>407109</v>
      </c>
      <c r="J640" s="104">
        <f>IF(ISNA(VLOOKUP($N640,'Data from Waybill Query'!$A:$M,10,FALSE)),0,VLOOKUP($N640,'Data from Waybill Query'!$A:$M,10,FALSE))</f>
        <v>69552</v>
      </c>
      <c r="K640" s="104">
        <f>IF(ISNA(VLOOKUP($N640,'Data from Waybill Query'!$A:$M,11,FALSE)),0,VLOOKUP($N640,'Data from Waybill Query'!$A:$M,11,FALSE))</f>
        <v>38688441</v>
      </c>
      <c r="L640" s="104">
        <f>IF(ISNA(VLOOKUP($N640,'Data from Waybill Query'!$A:$M,12,FALSE)),0,VLOOKUP($N640,'Data from Waybill Query'!$A:$M,12,FALSE))</f>
        <v>6604</v>
      </c>
      <c r="M640" s="104">
        <f>IF(ISNA(VLOOKUP($N640,'Data from Waybill Query'!$A:$M,13,FALSE)),0,VLOOKUP($N640,'Data from Waybill Query'!$A:$M,13,FALSE))</f>
        <v>3.5231360000000003E-2</v>
      </c>
      <c r="N640" s="104">
        <f t="shared" si="21"/>
        <v>1994140203</v>
      </c>
    </row>
    <row r="641" spans="1:14" x14ac:dyDescent="0.25">
      <c r="A641" s="104">
        <f t="shared" si="22"/>
        <v>199436</v>
      </c>
      <c r="B641" s="32">
        <f>'Data from Waybill Query'!B641</f>
        <v>1994</v>
      </c>
      <c r="C641" s="32" t="str">
        <f>IF('Data from Waybill Query'!C641="00","0",IF('Data from Waybill Query'!C641="01","1",IF('Data from Waybill Query'!C641="XX","2",'Data from Waybill Query'!C641)))</f>
        <v>14</v>
      </c>
      <c r="D641" s="33" t="str">
        <f>'Data from Waybill Query'!D641</f>
        <v>Non-Metallic Minerals</v>
      </c>
      <c r="E641" s="33" t="str">
        <f>'Data from Waybill Query'!E641</f>
        <v>L</v>
      </c>
      <c r="F641" s="33" t="str">
        <f>'Data from Waybill Query'!F641</f>
        <v>X</v>
      </c>
      <c r="G641" s="33" t="str">
        <f>'Data from Waybill Query'!G641</f>
        <v>X</v>
      </c>
      <c r="H641" s="104">
        <f>IF(ISNA(VLOOKUP($N641,'Data from Waybill Query'!$A:$M,8,FALSE)),0,VLOOKUP($N641,'Data from Waybill Query'!$A:$M,8,FALSE))</f>
        <v>571649</v>
      </c>
      <c r="I641" s="104">
        <f>IF(ISNA(VLOOKUP($N641,'Data from Waybill Query'!$A:$M,9,FALSE)),0,VLOOKUP($N641,'Data from Waybill Query'!$A:$M,9,FALSE))</f>
        <v>368599</v>
      </c>
      <c r="J641" s="104">
        <f>IF(ISNA(VLOOKUP($N641,'Data from Waybill Query'!$A:$M,10,FALSE)),0,VLOOKUP($N641,'Data from Waybill Query'!$A:$M,10,FALSE))</f>
        <v>264027</v>
      </c>
      <c r="K641" s="104">
        <f>IF(ISNA(VLOOKUP($N641,'Data from Waybill Query'!$A:$M,11,FALSE)),0,VLOOKUP($N641,'Data from Waybill Query'!$A:$M,11,FALSE))</f>
        <v>34434673</v>
      </c>
      <c r="L641" s="104">
        <f>IF(ISNA(VLOOKUP($N641,'Data from Waybill Query'!$A:$M,12,FALSE)),0,VLOOKUP($N641,'Data from Waybill Query'!$A:$M,12,FALSE))</f>
        <v>24563</v>
      </c>
      <c r="M641" s="104">
        <f>IF(ISNA(VLOOKUP($N641,'Data from Waybill Query'!$A:$M,13,FALSE)),0,VLOOKUP($N641,'Data from Waybill Query'!$A:$M,13,FALSE))</f>
        <v>2.3272310000000001E-2</v>
      </c>
      <c r="N641" s="104">
        <f t="shared" si="21"/>
        <v>1994140303</v>
      </c>
    </row>
    <row r="642" spans="1:14" x14ac:dyDescent="0.25">
      <c r="A642" s="104">
        <f t="shared" si="22"/>
        <v>199437</v>
      </c>
      <c r="B642" s="32">
        <f>'Data from Waybill Query'!B642</f>
        <v>1994</v>
      </c>
      <c r="C642" s="32" t="str">
        <f>IF('Data from Waybill Query'!C642="00","0",IF('Data from Waybill Query'!C642="01","1",IF('Data from Waybill Query'!C642="XX","2",'Data from Waybill Query'!C642)))</f>
        <v>20</v>
      </c>
      <c r="D642" s="33" t="str">
        <f>'Data from Waybill Query'!D642</f>
        <v>Food and Kindred</v>
      </c>
      <c r="E642" s="33" t="str">
        <f>'Data from Waybill Query'!E642</f>
        <v>S</v>
      </c>
      <c r="F642" s="33" t="str">
        <f>'Data from Waybill Query'!F642</f>
        <v>X</v>
      </c>
      <c r="G642" s="33" t="str">
        <f>'Data from Waybill Query'!G642</f>
        <v>X</v>
      </c>
      <c r="H642" s="104">
        <f>IF(ISNA(VLOOKUP($N642,'Data from Waybill Query'!$A:$M,8,FALSE)),0,VLOOKUP($N642,'Data from Waybill Query'!$A:$M,8,FALSE))</f>
        <v>396977</v>
      </c>
      <c r="I642" s="104">
        <f>IF(ISNA(VLOOKUP($N642,'Data from Waybill Query'!$A:$M,9,FALSE)),0,VLOOKUP($N642,'Data from Waybill Query'!$A:$M,9,FALSE))</f>
        <v>467712</v>
      </c>
      <c r="J642" s="104">
        <f>IF(ISNA(VLOOKUP($N642,'Data from Waybill Query'!$A:$M,10,FALSE)),0,VLOOKUP($N642,'Data from Waybill Query'!$A:$M,10,FALSE))</f>
        <v>120898</v>
      </c>
      <c r="K642" s="104">
        <f>IF(ISNA(VLOOKUP($N642,'Data from Waybill Query'!$A:$M,11,FALSE)),0,VLOOKUP($N642,'Data from Waybill Query'!$A:$M,11,FALSE))</f>
        <v>37502865</v>
      </c>
      <c r="L642" s="104">
        <f>IF(ISNA(VLOOKUP($N642,'Data from Waybill Query'!$A:$M,12,FALSE)),0,VLOOKUP($N642,'Data from Waybill Query'!$A:$M,12,FALSE))</f>
        <v>9661</v>
      </c>
      <c r="M642" s="104">
        <f>IF(ISNA(VLOOKUP($N642,'Data from Waybill Query'!$A:$M,13,FALSE)),0,VLOOKUP($N642,'Data from Waybill Query'!$A:$M,13,FALSE))</f>
        <v>4.1091610000000001E-2</v>
      </c>
      <c r="N642" s="104">
        <f t="shared" ref="N642:N705" si="23">1000000*B642+10000*C642+100*IF(LEFT(E642,1)="S",1,IF(E642="M",2,IF(E642="L",3,4)))+10*IF(F642="P",1,0)+IF(G642="S",1,IF(G642="M",2,3))</f>
        <v>1994200103</v>
      </c>
    </row>
    <row r="643" spans="1:14" x14ac:dyDescent="0.25">
      <c r="A643" s="104">
        <f t="shared" si="22"/>
        <v>199438</v>
      </c>
      <c r="B643" s="32">
        <f>'Data from Waybill Query'!B643</f>
        <v>1994</v>
      </c>
      <c r="C643" s="32" t="str">
        <f>IF('Data from Waybill Query'!C643="00","0",IF('Data from Waybill Query'!C643="01","1",IF('Data from Waybill Query'!C643="XX","2",'Data from Waybill Query'!C643)))</f>
        <v>20</v>
      </c>
      <c r="D643" s="33" t="str">
        <f>'Data from Waybill Query'!D643</f>
        <v>Food and Kindred</v>
      </c>
      <c r="E643" s="33" t="str">
        <f>'Data from Waybill Query'!E643</f>
        <v>M</v>
      </c>
      <c r="F643" s="33" t="str">
        <f>'Data from Waybill Query'!F643</f>
        <v>X</v>
      </c>
      <c r="G643" s="33" t="str">
        <f>'Data from Waybill Query'!G643</f>
        <v>X</v>
      </c>
      <c r="H643" s="104">
        <f>IF(ISNA(VLOOKUP($N643,'Data from Waybill Query'!$A:$M,8,FALSE)),0,VLOOKUP($N643,'Data from Waybill Query'!$A:$M,8,FALSE))</f>
        <v>617981</v>
      </c>
      <c r="I643" s="104">
        <f>IF(ISNA(VLOOKUP($N643,'Data from Waybill Query'!$A:$M,9,FALSE)),0,VLOOKUP($N643,'Data from Waybill Query'!$A:$M,9,FALSE))</f>
        <v>328763</v>
      </c>
      <c r="J643" s="104">
        <f>IF(ISNA(VLOOKUP($N643,'Data from Waybill Query'!$A:$M,10,FALSE)),0,VLOOKUP($N643,'Data from Waybill Query'!$A:$M,10,FALSE))</f>
        <v>242028</v>
      </c>
      <c r="K643" s="104">
        <f>IF(ISNA(VLOOKUP($N643,'Data from Waybill Query'!$A:$M,11,FALSE)),0,VLOOKUP($N643,'Data from Waybill Query'!$A:$M,11,FALSE))</f>
        <v>26400487</v>
      </c>
      <c r="L643" s="104">
        <f>IF(ISNA(VLOOKUP($N643,'Data from Waybill Query'!$A:$M,12,FALSE)),0,VLOOKUP($N643,'Data from Waybill Query'!$A:$M,12,FALSE))</f>
        <v>19439</v>
      </c>
      <c r="M643" s="104">
        <f>IF(ISNA(VLOOKUP($N643,'Data from Waybill Query'!$A:$M,13,FALSE)),0,VLOOKUP($N643,'Data from Waybill Query'!$A:$M,13,FALSE))</f>
        <v>3.179038E-2</v>
      </c>
      <c r="N643" s="104">
        <f t="shared" si="23"/>
        <v>1994200203</v>
      </c>
    </row>
    <row r="644" spans="1:14" x14ac:dyDescent="0.25">
      <c r="A644" s="104">
        <f t="shared" si="22"/>
        <v>199439</v>
      </c>
      <c r="B644" s="32">
        <f>'Data from Waybill Query'!B644</f>
        <v>1994</v>
      </c>
      <c r="C644" s="32" t="str">
        <f>IF('Data from Waybill Query'!C644="00","0",IF('Data from Waybill Query'!C644="01","1",IF('Data from Waybill Query'!C644="XX","2",'Data from Waybill Query'!C644)))</f>
        <v>20</v>
      </c>
      <c r="D644" s="33" t="str">
        <f>'Data from Waybill Query'!D644</f>
        <v>Food and Kindred</v>
      </c>
      <c r="E644" s="33" t="str">
        <f>'Data from Waybill Query'!E644</f>
        <v>L</v>
      </c>
      <c r="F644" s="33" t="str">
        <f>'Data from Waybill Query'!F644</f>
        <v>X</v>
      </c>
      <c r="G644" s="33" t="str">
        <f>'Data from Waybill Query'!G644</f>
        <v>X</v>
      </c>
      <c r="H644" s="104">
        <f>IF(ISNA(VLOOKUP($N644,'Data from Waybill Query'!$A:$M,8,FALSE)),0,VLOOKUP($N644,'Data from Waybill Query'!$A:$M,8,FALSE))</f>
        <v>1210663</v>
      </c>
      <c r="I644" s="104">
        <f>IF(ISNA(VLOOKUP($N644,'Data from Waybill Query'!$A:$M,9,FALSE)),0,VLOOKUP($N644,'Data from Waybill Query'!$A:$M,9,FALSE))</f>
        <v>382362</v>
      </c>
      <c r="J644" s="104">
        <f>IF(ISNA(VLOOKUP($N644,'Data from Waybill Query'!$A:$M,10,FALSE)),0,VLOOKUP($N644,'Data from Waybill Query'!$A:$M,10,FALSE))</f>
        <v>695605</v>
      </c>
      <c r="K644" s="104">
        <f>IF(ISNA(VLOOKUP($N644,'Data from Waybill Query'!$A:$M,11,FALSE)),0,VLOOKUP($N644,'Data from Waybill Query'!$A:$M,11,FALSE))</f>
        <v>28735217</v>
      </c>
      <c r="L644" s="104">
        <f>IF(ISNA(VLOOKUP($N644,'Data from Waybill Query'!$A:$M,12,FALSE)),0,VLOOKUP($N644,'Data from Waybill Query'!$A:$M,12,FALSE))</f>
        <v>51050</v>
      </c>
      <c r="M644" s="104">
        <f>IF(ISNA(VLOOKUP($N644,'Data from Waybill Query'!$A:$M,13,FALSE)),0,VLOOKUP($N644,'Data from Waybill Query'!$A:$M,13,FALSE))</f>
        <v>2.371537E-2</v>
      </c>
      <c r="N644" s="104">
        <f t="shared" si="23"/>
        <v>1994200303</v>
      </c>
    </row>
    <row r="645" spans="1:14" x14ac:dyDescent="0.25">
      <c r="A645" s="104">
        <f t="shared" si="22"/>
        <v>199440</v>
      </c>
      <c r="B645" s="32">
        <f>'Data from Waybill Query'!B645</f>
        <v>1994</v>
      </c>
      <c r="C645" s="32" t="str">
        <f>IF('Data from Waybill Query'!C645="00","0",IF('Data from Waybill Query'!C645="01","1",IF('Data from Waybill Query'!C645="XX","2",'Data from Waybill Query'!C645)))</f>
        <v>24</v>
      </c>
      <c r="D645" s="33" t="str">
        <f>'Data from Waybill Query'!D645</f>
        <v>Lumber and Wood Products</v>
      </c>
      <c r="E645" s="33" t="str">
        <f>'Data from Waybill Query'!E645</f>
        <v>S</v>
      </c>
      <c r="F645" s="33" t="str">
        <f>'Data from Waybill Query'!F645</f>
        <v>X</v>
      </c>
      <c r="G645" s="33" t="str">
        <f>'Data from Waybill Query'!G645</f>
        <v>X</v>
      </c>
      <c r="H645" s="104">
        <f>IF(ISNA(VLOOKUP($N645,'Data from Waybill Query'!$A:$M,8,FALSE)),0,VLOOKUP($N645,'Data from Waybill Query'!$A:$M,8,FALSE))</f>
        <v>361614</v>
      </c>
      <c r="I645" s="104">
        <f>IF(ISNA(VLOOKUP($N645,'Data from Waybill Query'!$A:$M,9,FALSE)),0,VLOOKUP($N645,'Data from Waybill Query'!$A:$M,9,FALSE))</f>
        <v>576367</v>
      </c>
      <c r="J645" s="104">
        <f>IF(ISNA(VLOOKUP($N645,'Data from Waybill Query'!$A:$M,10,FALSE)),0,VLOOKUP($N645,'Data from Waybill Query'!$A:$M,10,FALSE))</f>
        <v>103167</v>
      </c>
      <c r="K645" s="104">
        <f>IF(ISNA(VLOOKUP($N645,'Data from Waybill Query'!$A:$M,11,FALSE)),0,VLOOKUP($N645,'Data from Waybill Query'!$A:$M,11,FALSE))</f>
        <v>41190727</v>
      </c>
      <c r="L645" s="104">
        <f>IF(ISNA(VLOOKUP($N645,'Data from Waybill Query'!$A:$M,12,FALSE)),0,VLOOKUP($N645,'Data from Waybill Query'!$A:$M,12,FALSE))</f>
        <v>7427</v>
      </c>
      <c r="M645" s="104">
        <f>IF(ISNA(VLOOKUP($N645,'Data from Waybill Query'!$A:$M,13,FALSE)),0,VLOOKUP($N645,'Data from Waybill Query'!$A:$M,13,FALSE))</f>
        <v>4.8689540000000003E-2</v>
      </c>
      <c r="N645" s="104">
        <f t="shared" si="23"/>
        <v>1994240103</v>
      </c>
    </row>
    <row r="646" spans="1:14" x14ac:dyDescent="0.25">
      <c r="A646" s="104">
        <f t="shared" si="22"/>
        <v>199441</v>
      </c>
      <c r="B646" s="32">
        <f>'Data from Waybill Query'!B646</f>
        <v>1994</v>
      </c>
      <c r="C646" s="32" t="str">
        <f>IF('Data from Waybill Query'!C646="00","0",IF('Data from Waybill Query'!C646="01","1",IF('Data from Waybill Query'!C646="XX","2",'Data from Waybill Query'!C646)))</f>
        <v>24</v>
      </c>
      <c r="D646" s="33" t="str">
        <f>'Data from Waybill Query'!D646</f>
        <v>Lumber and Wood Products</v>
      </c>
      <c r="E646" s="33" t="str">
        <f>'Data from Waybill Query'!E646</f>
        <v>M</v>
      </c>
      <c r="F646" s="33" t="str">
        <f>'Data from Waybill Query'!F646</f>
        <v>X</v>
      </c>
      <c r="G646" s="33" t="str">
        <f>'Data from Waybill Query'!G646</f>
        <v>X</v>
      </c>
      <c r="H646" s="104">
        <f>IF(ISNA(VLOOKUP($N646,'Data from Waybill Query'!$A:$M,8,FALSE)),0,VLOOKUP($N646,'Data from Waybill Query'!$A:$M,8,FALSE))</f>
        <v>265321</v>
      </c>
      <c r="I646" s="104">
        <f>IF(ISNA(VLOOKUP($N646,'Data from Waybill Query'!$A:$M,9,FALSE)),0,VLOOKUP($N646,'Data from Waybill Query'!$A:$M,9,FALSE))</f>
        <v>147292</v>
      </c>
      <c r="J646" s="104">
        <f>IF(ISNA(VLOOKUP($N646,'Data from Waybill Query'!$A:$M,10,FALSE)),0,VLOOKUP($N646,'Data from Waybill Query'!$A:$M,10,FALSE))</f>
        <v>109996</v>
      </c>
      <c r="K646" s="104">
        <f>IF(ISNA(VLOOKUP($N646,'Data from Waybill Query'!$A:$M,11,FALSE)),0,VLOOKUP($N646,'Data from Waybill Query'!$A:$M,11,FALSE))</f>
        <v>10984540</v>
      </c>
      <c r="L646" s="104">
        <f>IF(ISNA(VLOOKUP($N646,'Data from Waybill Query'!$A:$M,12,FALSE)),0,VLOOKUP($N646,'Data from Waybill Query'!$A:$M,12,FALSE))</f>
        <v>8217</v>
      </c>
      <c r="M646" s="104">
        <f>IF(ISNA(VLOOKUP($N646,'Data from Waybill Query'!$A:$M,13,FALSE)),0,VLOOKUP($N646,'Data from Waybill Query'!$A:$M,13,FALSE))</f>
        <v>3.2291229999999997E-2</v>
      </c>
      <c r="N646" s="104">
        <f t="shared" si="23"/>
        <v>1994240203</v>
      </c>
    </row>
    <row r="647" spans="1:14" x14ac:dyDescent="0.25">
      <c r="A647" s="104">
        <f t="shared" si="22"/>
        <v>199442</v>
      </c>
      <c r="B647" s="32">
        <f>'Data from Waybill Query'!B647</f>
        <v>1994</v>
      </c>
      <c r="C647" s="32" t="str">
        <f>IF('Data from Waybill Query'!C647="00","0",IF('Data from Waybill Query'!C647="01","1",IF('Data from Waybill Query'!C647="XX","2",'Data from Waybill Query'!C647)))</f>
        <v>24</v>
      </c>
      <c r="D647" s="33" t="str">
        <f>'Data from Waybill Query'!D647</f>
        <v>Lumber and Wood Products</v>
      </c>
      <c r="E647" s="33" t="str">
        <f>'Data from Waybill Query'!E647</f>
        <v>L</v>
      </c>
      <c r="F647" s="33" t="str">
        <f>'Data from Waybill Query'!F647</f>
        <v>X</v>
      </c>
      <c r="G647" s="33" t="str">
        <f>'Data from Waybill Query'!G647</f>
        <v>X</v>
      </c>
      <c r="H647" s="104">
        <f>IF(ISNA(VLOOKUP($N647,'Data from Waybill Query'!$A:$M,8,FALSE)),0,VLOOKUP($N647,'Data from Waybill Query'!$A:$M,8,FALSE))</f>
        <v>1008622</v>
      </c>
      <c r="I647" s="104">
        <f>IF(ISNA(VLOOKUP($N647,'Data from Waybill Query'!$A:$M,9,FALSE)),0,VLOOKUP($N647,'Data from Waybill Query'!$A:$M,9,FALSE))</f>
        <v>276312</v>
      </c>
      <c r="J647" s="104">
        <f>IF(ISNA(VLOOKUP($N647,'Data from Waybill Query'!$A:$M,10,FALSE)),0,VLOOKUP($N647,'Data from Waybill Query'!$A:$M,10,FALSE))</f>
        <v>552790</v>
      </c>
      <c r="K647" s="104">
        <f>IF(ISNA(VLOOKUP($N647,'Data from Waybill Query'!$A:$M,11,FALSE)),0,VLOOKUP($N647,'Data from Waybill Query'!$A:$M,11,FALSE))</f>
        <v>20567124</v>
      </c>
      <c r="L647" s="104">
        <f>IF(ISNA(VLOOKUP($N647,'Data from Waybill Query'!$A:$M,12,FALSE)),0,VLOOKUP($N647,'Data from Waybill Query'!$A:$M,12,FALSE))</f>
        <v>41373</v>
      </c>
      <c r="M647" s="104">
        <f>IF(ISNA(VLOOKUP($N647,'Data from Waybill Query'!$A:$M,13,FALSE)),0,VLOOKUP($N647,'Data from Waybill Query'!$A:$M,13,FALSE))</f>
        <v>2.437897E-2</v>
      </c>
      <c r="N647" s="104">
        <f t="shared" si="23"/>
        <v>1994240303</v>
      </c>
    </row>
    <row r="648" spans="1:14" x14ac:dyDescent="0.25">
      <c r="A648" s="104">
        <f t="shared" si="22"/>
        <v>199443</v>
      </c>
      <c r="B648" s="32">
        <f>'Data from Waybill Query'!B648</f>
        <v>1994</v>
      </c>
      <c r="C648" s="32" t="str">
        <f>IF('Data from Waybill Query'!C648="00","0",IF('Data from Waybill Query'!C648="01","1",IF('Data from Waybill Query'!C648="XX","2",'Data from Waybill Query'!C648)))</f>
        <v>26</v>
      </c>
      <c r="D648" s="33" t="str">
        <f>'Data from Waybill Query'!D648</f>
        <v>Pulp, Paper and Allied</v>
      </c>
      <c r="E648" s="33" t="str">
        <f>'Data from Waybill Query'!E648</f>
        <v>S</v>
      </c>
      <c r="F648" s="33" t="str">
        <f>'Data from Waybill Query'!F648</f>
        <v>X</v>
      </c>
      <c r="G648" s="33" t="str">
        <f>'Data from Waybill Query'!G648</f>
        <v>X</v>
      </c>
      <c r="H648" s="104">
        <f>IF(ISNA(VLOOKUP($N648,'Data from Waybill Query'!$A:$M,8,FALSE)),0,VLOOKUP($N648,'Data from Waybill Query'!$A:$M,8,FALSE))</f>
        <v>211339</v>
      </c>
      <c r="I648" s="104">
        <f>IF(ISNA(VLOOKUP($N648,'Data from Waybill Query'!$A:$M,9,FALSE)),0,VLOOKUP($N648,'Data from Waybill Query'!$A:$M,9,FALSE))</f>
        <v>233792</v>
      </c>
      <c r="J648" s="104">
        <f>IF(ISNA(VLOOKUP($N648,'Data from Waybill Query'!$A:$M,10,FALSE)),0,VLOOKUP($N648,'Data from Waybill Query'!$A:$M,10,FALSE))</f>
        <v>56018</v>
      </c>
      <c r="K648" s="104">
        <f>IF(ISNA(VLOOKUP($N648,'Data from Waybill Query'!$A:$M,11,FALSE)),0,VLOOKUP($N648,'Data from Waybill Query'!$A:$M,11,FALSE))</f>
        <v>14934788</v>
      </c>
      <c r="L648" s="104">
        <f>IF(ISNA(VLOOKUP($N648,'Data from Waybill Query'!$A:$M,12,FALSE)),0,VLOOKUP($N648,'Data from Waybill Query'!$A:$M,12,FALSE))</f>
        <v>3623</v>
      </c>
      <c r="M648" s="104">
        <f>IF(ISNA(VLOOKUP($N648,'Data from Waybill Query'!$A:$M,13,FALSE)),0,VLOOKUP($N648,'Data from Waybill Query'!$A:$M,13,FALSE))</f>
        <v>5.8340410000000002E-2</v>
      </c>
      <c r="N648" s="104">
        <f t="shared" si="23"/>
        <v>1994260103</v>
      </c>
    </row>
    <row r="649" spans="1:14" x14ac:dyDescent="0.25">
      <c r="A649" s="104">
        <f t="shared" si="22"/>
        <v>199444</v>
      </c>
      <c r="B649" s="32">
        <f>'Data from Waybill Query'!B649</f>
        <v>1994</v>
      </c>
      <c r="C649" s="32" t="str">
        <f>IF('Data from Waybill Query'!C649="00","0",IF('Data from Waybill Query'!C649="01","1",IF('Data from Waybill Query'!C649="XX","2",'Data from Waybill Query'!C649)))</f>
        <v>26</v>
      </c>
      <c r="D649" s="33" t="str">
        <f>'Data from Waybill Query'!D649</f>
        <v>Pulp, Paper and Allied</v>
      </c>
      <c r="E649" s="33" t="str">
        <f>'Data from Waybill Query'!E649</f>
        <v>M</v>
      </c>
      <c r="F649" s="33" t="str">
        <f>'Data from Waybill Query'!F649</f>
        <v>X</v>
      </c>
      <c r="G649" s="33" t="str">
        <f>'Data from Waybill Query'!G649</f>
        <v>X</v>
      </c>
      <c r="H649" s="104">
        <f>IF(ISNA(VLOOKUP($N649,'Data from Waybill Query'!$A:$M,8,FALSE)),0,VLOOKUP($N649,'Data from Waybill Query'!$A:$M,8,FALSE))</f>
        <v>498588</v>
      </c>
      <c r="I649" s="104">
        <f>IF(ISNA(VLOOKUP($N649,'Data from Waybill Query'!$A:$M,9,FALSE)),0,VLOOKUP($N649,'Data from Waybill Query'!$A:$M,9,FALSE))</f>
        <v>246172</v>
      </c>
      <c r="J649" s="104">
        <f>IF(ISNA(VLOOKUP($N649,'Data from Waybill Query'!$A:$M,10,FALSE)),0,VLOOKUP($N649,'Data from Waybill Query'!$A:$M,10,FALSE))</f>
        <v>184950</v>
      </c>
      <c r="K649" s="104">
        <f>IF(ISNA(VLOOKUP($N649,'Data from Waybill Query'!$A:$M,11,FALSE)),0,VLOOKUP($N649,'Data from Waybill Query'!$A:$M,11,FALSE))</f>
        <v>16139044</v>
      </c>
      <c r="L649" s="104">
        <f>IF(ISNA(VLOOKUP($N649,'Data from Waybill Query'!$A:$M,12,FALSE)),0,VLOOKUP($N649,'Data from Waybill Query'!$A:$M,12,FALSE))</f>
        <v>12124</v>
      </c>
      <c r="M649" s="104">
        <f>IF(ISNA(VLOOKUP($N649,'Data from Waybill Query'!$A:$M,13,FALSE)),0,VLOOKUP($N649,'Data from Waybill Query'!$A:$M,13,FALSE))</f>
        <v>4.1122449999999998E-2</v>
      </c>
      <c r="N649" s="104">
        <f t="shared" si="23"/>
        <v>1994260203</v>
      </c>
    </row>
    <row r="650" spans="1:14" x14ac:dyDescent="0.25">
      <c r="A650" s="104">
        <f t="shared" si="22"/>
        <v>199445</v>
      </c>
      <c r="B650" s="32">
        <f>'Data from Waybill Query'!B650</f>
        <v>1994</v>
      </c>
      <c r="C650" s="32" t="str">
        <f>IF('Data from Waybill Query'!C650="00","0",IF('Data from Waybill Query'!C650="01","1",IF('Data from Waybill Query'!C650="XX","2",'Data from Waybill Query'!C650)))</f>
        <v>26</v>
      </c>
      <c r="D650" s="33" t="str">
        <f>'Data from Waybill Query'!D650</f>
        <v>Pulp, Paper and Allied</v>
      </c>
      <c r="E650" s="33" t="str">
        <f>'Data from Waybill Query'!E650</f>
        <v>L</v>
      </c>
      <c r="F650" s="33" t="str">
        <f>'Data from Waybill Query'!F650</f>
        <v>X</v>
      </c>
      <c r="G650" s="33" t="str">
        <f>'Data from Waybill Query'!G650</f>
        <v>X</v>
      </c>
      <c r="H650" s="104">
        <f>IF(ISNA(VLOOKUP($N650,'Data from Waybill Query'!$A:$M,8,FALSE)),0,VLOOKUP($N650,'Data from Waybill Query'!$A:$M,8,FALSE))</f>
        <v>1013072</v>
      </c>
      <c r="I650" s="104">
        <f>IF(ISNA(VLOOKUP($N650,'Data from Waybill Query'!$A:$M,9,FALSE)),0,VLOOKUP($N650,'Data from Waybill Query'!$A:$M,9,FALSE))</f>
        <v>301176</v>
      </c>
      <c r="J650" s="104">
        <f>IF(ISNA(VLOOKUP($N650,'Data from Waybill Query'!$A:$M,10,FALSE)),0,VLOOKUP($N650,'Data from Waybill Query'!$A:$M,10,FALSE))</f>
        <v>471097</v>
      </c>
      <c r="K650" s="104">
        <f>IF(ISNA(VLOOKUP($N650,'Data from Waybill Query'!$A:$M,11,FALSE)),0,VLOOKUP($N650,'Data from Waybill Query'!$A:$M,11,FALSE))</f>
        <v>20402424</v>
      </c>
      <c r="L650" s="104">
        <f>IF(ISNA(VLOOKUP($N650,'Data from Waybill Query'!$A:$M,12,FALSE)),0,VLOOKUP($N650,'Data from Waybill Query'!$A:$M,12,FALSE))</f>
        <v>32285</v>
      </c>
      <c r="M650" s="104">
        <f>IF(ISNA(VLOOKUP($N650,'Data from Waybill Query'!$A:$M,13,FALSE)),0,VLOOKUP($N650,'Data from Waybill Query'!$A:$M,13,FALSE))</f>
        <v>3.1379190000000001E-2</v>
      </c>
      <c r="N650" s="104">
        <f t="shared" si="23"/>
        <v>1994260303</v>
      </c>
    </row>
    <row r="651" spans="1:14" x14ac:dyDescent="0.25">
      <c r="A651" s="104">
        <f t="shared" si="22"/>
        <v>199446</v>
      </c>
      <c r="B651" s="32">
        <f>'Data from Waybill Query'!B651</f>
        <v>1994</v>
      </c>
      <c r="C651" s="32" t="str">
        <f>IF('Data from Waybill Query'!C651="00","0",IF('Data from Waybill Query'!C651="01","1",IF('Data from Waybill Query'!C651="XX","2",'Data from Waybill Query'!C651)))</f>
        <v>28</v>
      </c>
      <c r="D651" s="33" t="str">
        <f>'Data from Waybill Query'!D651</f>
        <v>Chemical</v>
      </c>
      <c r="E651" s="33" t="str">
        <f>'Data from Waybill Query'!E651</f>
        <v>S</v>
      </c>
      <c r="F651" s="33" t="str">
        <f>'Data from Waybill Query'!F651</f>
        <v>X</v>
      </c>
      <c r="G651" s="33" t="str">
        <f>'Data from Waybill Query'!G651</f>
        <v>X</v>
      </c>
      <c r="H651" s="104">
        <f>IF(ISNA(VLOOKUP($N651,'Data from Waybill Query'!$A:$M,8,FALSE)),0,VLOOKUP($N651,'Data from Waybill Query'!$A:$M,8,FALSE))</f>
        <v>738991</v>
      </c>
      <c r="I651" s="104">
        <f>IF(ISNA(VLOOKUP($N651,'Data from Waybill Query'!$A:$M,9,FALSE)),0,VLOOKUP($N651,'Data from Waybill Query'!$A:$M,9,FALSE))</f>
        <v>659219</v>
      </c>
      <c r="J651" s="104">
        <f>IF(ISNA(VLOOKUP($N651,'Data from Waybill Query'!$A:$M,10,FALSE)),0,VLOOKUP($N651,'Data from Waybill Query'!$A:$M,10,FALSE))</f>
        <v>133752</v>
      </c>
      <c r="K651" s="104">
        <f>IF(ISNA(VLOOKUP($N651,'Data from Waybill Query'!$A:$M,11,FALSE)),0,VLOOKUP($N651,'Data from Waybill Query'!$A:$M,11,FALSE))</f>
        <v>57686159</v>
      </c>
      <c r="L651" s="104">
        <f>IF(ISNA(VLOOKUP($N651,'Data from Waybill Query'!$A:$M,12,FALSE)),0,VLOOKUP($N651,'Data from Waybill Query'!$A:$M,12,FALSE))</f>
        <v>12124</v>
      </c>
      <c r="M651" s="104">
        <f>IF(ISNA(VLOOKUP($N651,'Data from Waybill Query'!$A:$M,13,FALSE)),0,VLOOKUP($N651,'Data from Waybill Query'!$A:$M,13,FALSE))</f>
        <v>6.0954950000000001E-2</v>
      </c>
      <c r="N651" s="104">
        <f t="shared" si="23"/>
        <v>1994280103</v>
      </c>
    </row>
    <row r="652" spans="1:14" x14ac:dyDescent="0.25">
      <c r="A652" s="104">
        <f t="shared" si="22"/>
        <v>199447</v>
      </c>
      <c r="B652" s="32">
        <f>'Data from Waybill Query'!B652</f>
        <v>1994</v>
      </c>
      <c r="C652" s="32" t="str">
        <f>IF('Data from Waybill Query'!C652="00","0",IF('Data from Waybill Query'!C652="01","1",IF('Data from Waybill Query'!C652="XX","2",'Data from Waybill Query'!C652)))</f>
        <v>28</v>
      </c>
      <c r="D652" s="33" t="str">
        <f>'Data from Waybill Query'!D652</f>
        <v>Chemical</v>
      </c>
      <c r="E652" s="33" t="str">
        <f>'Data from Waybill Query'!E652</f>
        <v>M</v>
      </c>
      <c r="F652" s="33" t="str">
        <f>'Data from Waybill Query'!F652</f>
        <v>X</v>
      </c>
      <c r="G652" s="33" t="str">
        <f>'Data from Waybill Query'!G652</f>
        <v>X</v>
      </c>
      <c r="H652" s="104">
        <f>IF(ISNA(VLOOKUP($N652,'Data from Waybill Query'!$A:$M,8,FALSE)),0,VLOOKUP($N652,'Data from Waybill Query'!$A:$M,8,FALSE))</f>
        <v>1275064</v>
      </c>
      <c r="I652" s="104">
        <f>IF(ISNA(VLOOKUP($N652,'Data from Waybill Query'!$A:$M,9,FALSE)),0,VLOOKUP($N652,'Data from Waybill Query'!$A:$M,9,FALSE))</f>
        <v>464144</v>
      </c>
      <c r="J652" s="104">
        <f>IF(ISNA(VLOOKUP($N652,'Data from Waybill Query'!$A:$M,10,FALSE)),0,VLOOKUP($N652,'Data from Waybill Query'!$A:$M,10,FALSE))</f>
        <v>351618</v>
      </c>
      <c r="K652" s="104">
        <f>IF(ISNA(VLOOKUP($N652,'Data from Waybill Query'!$A:$M,11,FALSE)),0,VLOOKUP($N652,'Data from Waybill Query'!$A:$M,11,FALSE))</f>
        <v>42762112</v>
      </c>
      <c r="L652" s="104">
        <f>IF(ISNA(VLOOKUP($N652,'Data from Waybill Query'!$A:$M,12,FALSE)),0,VLOOKUP($N652,'Data from Waybill Query'!$A:$M,12,FALSE))</f>
        <v>32462</v>
      </c>
      <c r="M652" s="104">
        <f>IF(ISNA(VLOOKUP($N652,'Data from Waybill Query'!$A:$M,13,FALSE)),0,VLOOKUP($N652,'Data from Waybill Query'!$A:$M,13,FALSE))</f>
        <v>3.9278140000000003E-2</v>
      </c>
      <c r="N652" s="104">
        <f t="shared" si="23"/>
        <v>1994280203</v>
      </c>
    </row>
    <row r="653" spans="1:14" x14ac:dyDescent="0.25">
      <c r="A653" s="104">
        <f t="shared" si="22"/>
        <v>199448</v>
      </c>
      <c r="B653" s="32">
        <f>'Data from Waybill Query'!B653</f>
        <v>1994</v>
      </c>
      <c r="C653" s="32" t="str">
        <f>IF('Data from Waybill Query'!C653="00","0",IF('Data from Waybill Query'!C653="01","1",IF('Data from Waybill Query'!C653="XX","2",'Data from Waybill Query'!C653)))</f>
        <v>28</v>
      </c>
      <c r="D653" s="33" t="str">
        <f>'Data from Waybill Query'!D653</f>
        <v>Chemical</v>
      </c>
      <c r="E653" s="33" t="str">
        <f>'Data from Waybill Query'!E653</f>
        <v>L</v>
      </c>
      <c r="F653" s="33" t="str">
        <f>'Data from Waybill Query'!F653</f>
        <v>X</v>
      </c>
      <c r="G653" s="33" t="str">
        <f>'Data from Waybill Query'!G653</f>
        <v>X</v>
      </c>
      <c r="H653" s="104">
        <f>IF(ISNA(VLOOKUP($N653,'Data from Waybill Query'!$A:$M,8,FALSE)),0,VLOOKUP($N653,'Data from Waybill Query'!$A:$M,8,FALSE))</f>
        <v>2477337</v>
      </c>
      <c r="I653" s="104">
        <f>IF(ISNA(VLOOKUP($N653,'Data from Waybill Query'!$A:$M,9,FALSE)),0,VLOOKUP($N653,'Data from Waybill Query'!$A:$M,9,FALSE))</f>
        <v>566822</v>
      </c>
      <c r="J653" s="104">
        <f>IF(ISNA(VLOOKUP($N653,'Data from Waybill Query'!$A:$M,10,FALSE)),0,VLOOKUP($N653,'Data from Waybill Query'!$A:$M,10,FALSE))</f>
        <v>883377</v>
      </c>
      <c r="K653" s="104">
        <f>IF(ISNA(VLOOKUP($N653,'Data from Waybill Query'!$A:$M,11,FALSE)),0,VLOOKUP($N653,'Data from Waybill Query'!$A:$M,11,FALSE))</f>
        <v>52480098</v>
      </c>
      <c r="L653" s="104">
        <f>IF(ISNA(VLOOKUP($N653,'Data from Waybill Query'!$A:$M,12,FALSE)),0,VLOOKUP($N653,'Data from Waybill Query'!$A:$M,12,FALSE))</f>
        <v>81616</v>
      </c>
      <c r="M653" s="104">
        <f>IF(ISNA(VLOOKUP($N653,'Data from Waybill Query'!$A:$M,13,FALSE)),0,VLOOKUP($N653,'Data from Waybill Query'!$A:$M,13,FALSE))</f>
        <v>3.0353640000000001E-2</v>
      </c>
      <c r="N653" s="104">
        <f t="shared" si="23"/>
        <v>1994280303</v>
      </c>
    </row>
    <row r="654" spans="1:14" x14ac:dyDescent="0.25">
      <c r="A654" s="104">
        <f t="shared" ref="A654:A717" si="24">$B654*100+MOD(ROW($B654)-ROW($B$1208),67)</f>
        <v>199449</v>
      </c>
      <c r="B654" s="32">
        <f>'Data from Waybill Query'!B654</f>
        <v>1994</v>
      </c>
      <c r="C654" s="32" t="str">
        <f>IF('Data from Waybill Query'!C654="00","0",IF('Data from Waybill Query'!C654="01","1",IF('Data from Waybill Query'!C654="XX","2",'Data from Waybill Query'!C654)))</f>
        <v>29</v>
      </c>
      <c r="D654" s="33" t="str">
        <f>'Data from Waybill Query'!D654</f>
        <v>Petroleum</v>
      </c>
      <c r="E654" s="33" t="str">
        <f>'Data from Waybill Query'!E654</f>
        <v>S</v>
      </c>
      <c r="F654" s="33" t="str">
        <f>'Data from Waybill Query'!F654</f>
        <v>X</v>
      </c>
      <c r="G654" s="33" t="str">
        <f>'Data from Waybill Query'!G654</f>
        <v>X</v>
      </c>
      <c r="H654" s="104">
        <f>IF(ISNA(VLOOKUP($N654,'Data from Waybill Query'!$A:$M,8,FALSE)),0,VLOOKUP($N654,'Data from Waybill Query'!$A:$M,8,FALSE))</f>
        <v>337722</v>
      </c>
      <c r="I654" s="104">
        <f>IF(ISNA(VLOOKUP($N654,'Data from Waybill Query'!$A:$M,9,FALSE)),0,VLOOKUP($N654,'Data from Waybill Query'!$A:$M,9,FALSE))</f>
        <v>390143</v>
      </c>
      <c r="J654" s="104">
        <f>IF(ISNA(VLOOKUP($N654,'Data from Waybill Query'!$A:$M,10,FALSE)),0,VLOOKUP($N654,'Data from Waybill Query'!$A:$M,10,FALSE))</f>
        <v>91449</v>
      </c>
      <c r="K654" s="104">
        <f>IF(ISNA(VLOOKUP($N654,'Data from Waybill Query'!$A:$M,11,FALSE)),0,VLOOKUP($N654,'Data from Waybill Query'!$A:$M,11,FALSE))</f>
        <v>27164425</v>
      </c>
      <c r="L654" s="104">
        <f>IF(ISNA(VLOOKUP($N654,'Data from Waybill Query'!$A:$M,12,FALSE)),0,VLOOKUP($N654,'Data from Waybill Query'!$A:$M,12,FALSE))</f>
        <v>6233</v>
      </c>
      <c r="M654" s="104">
        <f>IF(ISNA(VLOOKUP($N654,'Data from Waybill Query'!$A:$M,13,FALSE)),0,VLOOKUP($N654,'Data from Waybill Query'!$A:$M,13,FALSE))</f>
        <v>5.418005E-2</v>
      </c>
      <c r="N654" s="104">
        <f t="shared" si="23"/>
        <v>1994290103</v>
      </c>
    </row>
    <row r="655" spans="1:14" x14ac:dyDescent="0.25">
      <c r="A655" s="104">
        <f t="shared" si="24"/>
        <v>199450</v>
      </c>
      <c r="B655" s="32">
        <f>'Data from Waybill Query'!B655</f>
        <v>1994</v>
      </c>
      <c r="C655" s="32" t="str">
        <f>IF('Data from Waybill Query'!C655="00","0",IF('Data from Waybill Query'!C655="01","1",IF('Data from Waybill Query'!C655="XX","2",'Data from Waybill Query'!C655)))</f>
        <v>29</v>
      </c>
      <c r="D655" s="33" t="str">
        <f>'Data from Waybill Query'!D655</f>
        <v>Petroleum</v>
      </c>
      <c r="E655" s="33" t="str">
        <f>'Data from Waybill Query'!E655</f>
        <v>M</v>
      </c>
      <c r="F655" s="33" t="str">
        <f>'Data from Waybill Query'!F655</f>
        <v>X</v>
      </c>
      <c r="G655" s="33" t="str">
        <f>'Data from Waybill Query'!G655</f>
        <v>X</v>
      </c>
      <c r="H655" s="104">
        <f>IF(ISNA(VLOOKUP($N655,'Data from Waybill Query'!$A:$M,8,FALSE)),0,VLOOKUP($N655,'Data from Waybill Query'!$A:$M,8,FALSE))</f>
        <v>304018</v>
      </c>
      <c r="I655" s="104">
        <f>IF(ISNA(VLOOKUP($N655,'Data from Waybill Query'!$A:$M,9,FALSE)),0,VLOOKUP($N655,'Data from Waybill Query'!$A:$M,9,FALSE))</f>
        <v>147820</v>
      </c>
      <c r="J655" s="104">
        <f>IF(ISNA(VLOOKUP($N655,'Data from Waybill Query'!$A:$M,10,FALSE)),0,VLOOKUP($N655,'Data from Waybill Query'!$A:$M,10,FALSE))</f>
        <v>107512</v>
      </c>
      <c r="K655" s="104">
        <f>IF(ISNA(VLOOKUP($N655,'Data from Waybill Query'!$A:$M,11,FALSE)),0,VLOOKUP($N655,'Data from Waybill Query'!$A:$M,11,FALSE))</f>
        <v>11062280</v>
      </c>
      <c r="L655" s="104">
        <f>IF(ISNA(VLOOKUP($N655,'Data from Waybill Query'!$A:$M,12,FALSE)),0,VLOOKUP($N655,'Data from Waybill Query'!$A:$M,12,FALSE))</f>
        <v>8070</v>
      </c>
      <c r="M655" s="104">
        <f>IF(ISNA(VLOOKUP($N655,'Data from Waybill Query'!$A:$M,13,FALSE)),0,VLOOKUP($N655,'Data from Waybill Query'!$A:$M,13,FALSE))</f>
        <v>3.767181E-2</v>
      </c>
      <c r="N655" s="104">
        <f t="shared" si="23"/>
        <v>1994290203</v>
      </c>
    </row>
    <row r="656" spans="1:14" x14ac:dyDescent="0.25">
      <c r="A656" s="104">
        <f t="shared" si="24"/>
        <v>199451</v>
      </c>
      <c r="B656" s="32">
        <f>'Data from Waybill Query'!B656</f>
        <v>1994</v>
      </c>
      <c r="C656" s="32" t="str">
        <f>IF('Data from Waybill Query'!C656="00","0",IF('Data from Waybill Query'!C656="01","1",IF('Data from Waybill Query'!C656="XX","2",'Data from Waybill Query'!C656)))</f>
        <v>29</v>
      </c>
      <c r="D656" s="33" t="str">
        <f>'Data from Waybill Query'!D656</f>
        <v>Petroleum</v>
      </c>
      <c r="E656" s="33" t="str">
        <f>'Data from Waybill Query'!E656</f>
        <v>L</v>
      </c>
      <c r="F656" s="33" t="str">
        <f>'Data from Waybill Query'!F656</f>
        <v>X</v>
      </c>
      <c r="G656" s="33" t="str">
        <f>'Data from Waybill Query'!G656</f>
        <v>X</v>
      </c>
      <c r="H656" s="104">
        <f>IF(ISNA(VLOOKUP($N656,'Data from Waybill Query'!$A:$M,8,FALSE)),0,VLOOKUP($N656,'Data from Waybill Query'!$A:$M,8,FALSE))</f>
        <v>355203</v>
      </c>
      <c r="I656" s="104">
        <f>IF(ISNA(VLOOKUP($N656,'Data from Waybill Query'!$A:$M,9,FALSE)),0,VLOOKUP($N656,'Data from Waybill Query'!$A:$M,9,FALSE))</f>
        <v>104457</v>
      </c>
      <c r="J656" s="104">
        <f>IF(ISNA(VLOOKUP($N656,'Data from Waybill Query'!$A:$M,10,FALSE)),0,VLOOKUP($N656,'Data from Waybill Query'!$A:$M,10,FALSE))</f>
        <v>159449</v>
      </c>
      <c r="K656" s="104">
        <f>IF(ISNA(VLOOKUP($N656,'Data from Waybill Query'!$A:$M,11,FALSE)),0,VLOOKUP($N656,'Data from Waybill Query'!$A:$M,11,FALSE))</f>
        <v>8086117</v>
      </c>
      <c r="L656" s="104">
        <f>IF(ISNA(VLOOKUP($N656,'Data from Waybill Query'!$A:$M,12,FALSE)),0,VLOOKUP($N656,'Data from Waybill Query'!$A:$M,12,FALSE))</f>
        <v>12289</v>
      </c>
      <c r="M656" s="104">
        <f>IF(ISNA(VLOOKUP($N656,'Data from Waybill Query'!$A:$M,13,FALSE)),0,VLOOKUP($N656,'Data from Waybill Query'!$A:$M,13,FALSE))</f>
        <v>2.8903620000000001E-2</v>
      </c>
      <c r="N656" s="104">
        <f t="shared" si="23"/>
        <v>1994290303</v>
      </c>
    </row>
    <row r="657" spans="1:14" x14ac:dyDescent="0.25">
      <c r="A657" s="104">
        <f t="shared" si="24"/>
        <v>199452</v>
      </c>
      <c r="B657" s="32">
        <f>'Data from Waybill Query'!B657</f>
        <v>1994</v>
      </c>
      <c r="C657" s="32" t="str">
        <f>IF('Data from Waybill Query'!C657="00","0",IF('Data from Waybill Query'!C657="01","1",IF('Data from Waybill Query'!C657="XX","2",'Data from Waybill Query'!C657)))</f>
        <v>32</v>
      </c>
      <c r="D657" s="33" t="str">
        <f>'Data from Waybill Query'!D657</f>
        <v>Stone, Clay and Glass</v>
      </c>
      <c r="E657" s="33" t="str">
        <f>'Data from Waybill Query'!E657</f>
        <v>S</v>
      </c>
      <c r="F657" s="33" t="str">
        <f>'Data from Waybill Query'!F657</f>
        <v>X</v>
      </c>
      <c r="G657" s="33" t="str">
        <f>'Data from Waybill Query'!G657</f>
        <v>X</v>
      </c>
      <c r="H657" s="104">
        <f>IF(ISNA(VLOOKUP($N657,'Data from Waybill Query'!$A:$M,8,FALSE)),0,VLOOKUP($N657,'Data from Waybill Query'!$A:$M,8,FALSE))</f>
        <v>338830</v>
      </c>
      <c r="I657" s="104">
        <f>IF(ISNA(VLOOKUP($N657,'Data from Waybill Query'!$A:$M,9,FALSE)),0,VLOOKUP($N657,'Data from Waybill Query'!$A:$M,9,FALSE))</f>
        <v>315491</v>
      </c>
      <c r="J657" s="104">
        <f>IF(ISNA(VLOOKUP($N657,'Data from Waybill Query'!$A:$M,10,FALSE)),0,VLOOKUP($N657,'Data from Waybill Query'!$A:$M,10,FALSE))</f>
        <v>83752</v>
      </c>
      <c r="K657" s="104">
        <f>IF(ISNA(VLOOKUP($N657,'Data from Waybill Query'!$A:$M,11,FALSE)),0,VLOOKUP($N657,'Data from Waybill Query'!$A:$M,11,FALSE))</f>
        <v>29271763</v>
      </c>
      <c r="L657" s="104">
        <f>IF(ISNA(VLOOKUP($N657,'Data from Waybill Query'!$A:$M,12,FALSE)),0,VLOOKUP($N657,'Data from Waybill Query'!$A:$M,12,FALSE))</f>
        <v>7758</v>
      </c>
      <c r="M657" s="104">
        <f>IF(ISNA(VLOOKUP($N657,'Data from Waybill Query'!$A:$M,13,FALSE)),0,VLOOKUP($N657,'Data from Waybill Query'!$A:$M,13,FALSE))</f>
        <v>4.3676130000000001E-2</v>
      </c>
      <c r="N657" s="104">
        <f t="shared" si="23"/>
        <v>1994320103</v>
      </c>
    </row>
    <row r="658" spans="1:14" x14ac:dyDescent="0.25">
      <c r="A658" s="104">
        <f t="shared" si="24"/>
        <v>199453</v>
      </c>
      <c r="B658" s="32">
        <f>'Data from Waybill Query'!B658</f>
        <v>1994</v>
      </c>
      <c r="C658" s="32" t="str">
        <f>IF('Data from Waybill Query'!C658="00","0",IF('Data from Waybill Query'!C658="01","1",IF('Data from Waybill Query'!C658="XX","2",'Data from Waybill Query'!C658)))</f>
        <v>32</v>
      </c>
      <c r="D658" s="33" t="str">
        <f>'Data from Waybill Query'!D658</f>
        <v>Stone, Clay and Glass</v>
      </c>
      <c r="E658" s="33" t="str">
        <f>'Data from Waybill Query'!E658</f>
        <v>M</v>
      </c>
      <c r="F658" s="33" t="str">
        <f>'Data from Waybill Query'!F658</f>
        <v>X</v>
      </c>
      <c r="G658" s="33" t="str">
        <f>'Data from Waybill Query'!G658</f>
        <v>X</v>
      </c>
      <c r="H658" s="104">
        <f>IF(ISNA(VLOOKUP($N658,'Data from Waybill Query'!$A:$M,8,FALSE)),0,VLOOKUP($N658,'Data from Waybill Query'!$A:$M,8,FALSE))</f>
        <v>266990</v>
      </c>
      <c r="I658" s="104">
        <f>IF(ISNA(VLOOKUP($N658,'Data from Waybill Query'!$A:$M,9,FALSE)),0,VLOOKUP($N658,'Data from Waybill Query'!$A:$M,9,FALSE))</f>
        <v>131684</v>
      </c>
      <c r="J658" s="104">
        <f>IF(ISNA(VLOOKUP($N658,'Data from Waybill Query'!$A:$M,10,FALSE)),0,VLOOKUP($N658,'Data from Waybill Query'!$A:$M,10,FALSE))</f>
        <v>93388</v>
      </c>
      <c r="K658" s="104">
        <f>IF(ISNA(VLOOKUP($N658,'Data from Waybill Query'!$A:$M,11,FALSE)),0,VLOOKUP($N658,'Data from Waybill Query'!$A:$M,11,FALSE))</f>
        <v>11886024</v>
      </c>
      <c r="L658" s="104">
        <f>IF(ISNA(VLOOKUP($N658,'Data from Waybill Query'!$A:$M,12,FALSE)),0,VLOOKUP($N658,'Data from Waybill Query'!$A:$M,12,FALSE))</f>
        <v>8392</v>
      </c>
      <c r="M658" s="104">
        <f>IF(ISNA(VLOOKUP($N658,'Data from Waybill Query'!$A:$M,13,FALSE)),0,VLOOKUP($N658,'Data from Waybill Query'!$A:$M,13,FALSE))</f>
        <v>3.1814259999999997E-2</v>
      </c>
      <c r="N658" s="104">
        <f t="shared" si="23"/>
        <v>1994320203</v>
      </c>
    </row>
    <row r="659" spans="1:14" x14ac:dyDescent="0.25">
      <c r="A659" s="104">
        <f t="shared" si="24"/>
        <v>199454</v>
      </c>
      <c r="B659" s="32">
        <f>'Data from Waybill Query'!B659</f>
        <v>1994</v>
      </c>
      <c r="C659" s="32" t="str">
        <f>IF('Data from Waybill Query'!C659="00","0",IF('Data from Waybill Query'!C659="01","1",IF('Data from Waybill Query'!C659="XX","2",'Data from Waybill Query'!C659)))</f>
        <v>32</v>
      </c>
      <c r="D659" s="33" t="str">
        <f>'Data from Waybill Query'!D659</f>
        <v>Stone, Clay and Glass</v>
      </c>
      <c r="E659" s="33" t="str">
        <f>'Data from Waybill Query'!E659</f>
        <v>L</v>
      </c>
      <c r="F659" s="33" t="str">
        <f>'Data from Waybill Query'!F659</f>
        <v>X</v>
      </c>
      <c r="G659" s="33" t="str">
        <f>'Data from Waybill Query'!G659</f>
        <v>X</v>
      </c>
      <c r="H659" s="104">
        <f>IF(ISNA(VLOOKUP($N659,'Data from Waybill Query'!$A:$M,8,FALSE)),0,VLOOKUP($N659,'Data from Waybill Query'!$A:$M,8,FALSE))</f>
        <v>390947</v>
      </c>
      <c r="I659" s="104">
        <f>IF(ISNA(VLOOKUP($N659,'Data from Waybill Query'!$A:$M,9,FALSE)),0,VLOOKUP($N659,'Data from Waybill Query'!$A:$M,9,FALSE))</f>
        <v>112258</v>
      </c>
      <c r="J659" s="104">
        <f>IF(ISNA(VLOOKUP($N659,'Data from Waybill Query'!$A:$M,10,FALSE)),0,VLOOKUP($N659,'Data from Waybill Query'!$A:$M,10,FALSE))</f>
        <v>171841</v>
      </c>
      <c r="K659" s="104">
        <f>IF(ISNA(VLOOKUP($N659,'Data from Waybill Query'!$A:$M,11,FALSE)),0,VLOOKUP($N659,'Data from Waybill Query'!$A:$M,11,FALSE))</f>
        <v>9233928</v>
      </c>
      <c r="L659" s="104">
        <f>IF(ISNA(VLOOKUP($N659,'Data from Waybill Query'!$A:$M,12,FALSE)),0,VLOOKUP($N659,'Data from Waybill Query'!$A:$M,12,FALSE))</f>
        <v>13936</v>
      </c>
      <c r="M659" s="104">
        <f>IF(ISNA(VLOOKUP($N659,'Data from Waybill Query'!$A:$M,13,FALSE)),0,VLOOKUP($N659,'Data from Waybill Query'!$A:$M,13,FALSE))</f>
        <v>2.8052649999999998E-2</v>
      </c>
      <c r="N659" s="104">
        <f t="shared" si="23"/>
        <v>1994320303</v>
      </c>
    </row>
    <row r="660" spans="1:14" x14ac:dyDescent="0.25">
      <c r="A660" s="104">
        <f t="shared" si="24"/>
        <v>199455</v>
      </c>
      <c r="B660" s="32">
        <f>'Data from Waybill Query'!B660</f>
        <v>1994</v>
      </c>
      <c r="C660" s="32" t="str">
        <f>IF('Data from Waybill Query'!C660="00","0",IF('Data from Waybill Query'!C660="01","1",IF('Data from Waybill Query'!C660="XX","2",'Data from Waybill Query'!C660)))</f>
        <v>33</v>
      </c>
      <c r="D660" s="33" t="str">
        <f>'Data from Waybill Query'!D660</f>
        <v>Primary Metal Products</v>
      </c>
      <c r="E660" s="33" t="str">
        <f>'Data from Waybill Query'!E660</f>
        <v>S</v>
      </c>
      <c r="F660" s="33" t="str">
        <f>'Data from Waybill Query'!F660</f>
        <v>X</v>
      </c>
      <c r="G660" s="33" t="str">
        <f>'Data from Waybill Query'!G660</f>
        <v>X</v>
      </c>
      <c r="H660" s="104">
        <f>IF(ISNA(VLOOKUP($N660,'Data from Waybill Query'!$A:$M,8,FALSE)),0,VLOOKUP($N660,'Data from Waybill Query'!$A:$M,8,FALSE))</f>
        <v>326974</v>
      </c>
      <c r="I660" s="104">
        <f>IF(ISNA(VLOOKUP($N660,'Data from Waybill Query'!$A:$M,9,FALSE)),0,VLOOKUP($N660,'Data from Waybill Query'!$A:$M,9,FALSE))</f>
        <v>356034</v>
      </c>
      <c r="J660" s="104">
        <f>IF(ISNA(VLOOKUP($N660,'Data from Waybill Query'!$A:$M,10,FALSE)),0,VLOOKUP($N660,'Data from Waybill Query'!$A:$M,10,FALSE))</f>
        <v>78742</v>
      </c>
      <c r="K660" s="104">
        <f>IF(ISNA(VLOOKUP($N660,'Data from Waybill Query'!$A:$M,11,FALSE)),0,VLOOKUP($N660,'Data from Waybill Query'!$A:$M,11,FALSE))</f>
        <v>30522292</v>
      </c>
      <c r="L660" s="104">
        <f>IF(ISNA(VLOOKUP($N660,'Data from Waybill Query'!$A:$M,12,FALSE)),0,VLOOKUP($N660,'Data from Waybill Query'!$A:$M,12,FALSE))</f>
        <v>6750</v>
      </c>
      <c r="M660" s="104">
        <f>IF(ISNA(VLOOKUP($N660,'Data from Waybill Query'!$A:$M,13,FALSE)),0,VLOOKUP($N660,'Data from Waybill Query'!$A:$M,13,FALSE))</f>
        <v>4.8440909999999997E-2</v>
      </c>
      <c r="N660" s="104">
        <f t="shared" si="23"/>
        <v>1994330103</v>
      </c>
    </row>
    <row r="661" spans="1:14" x14ac:dyDescent="0.25">
      <c r="A661" s="104">
        <f t="shared" si="24"/>
        <v>199456</v>
      </c>
      <c r="B661" s="32">
        <f>'Data from Waybill Query'!B661</f>
        <v>1994</v>
      </c>
      <c r="C661" s="32" t="str">
        <f>IF('Data from Waybill Query'!C661="00","0",IF('Data from Waybill Query'!C661="01","1",IF('Data from Waybill Query'!C661="XX","2",'Data from Waybill Query'!C661)))</f>
        <v>33</v>
      </c>
      <c r="D661" s="33" t="str">
        <f>'Data from Waybill Query'!D661</f>
        <v>Primary Metal Products</v>
      </c>
      <c r="E661" s="33" t="str">
        <f>'Data from Waybill Query'!E661</f>
        <v>M</v>
      </c>
      <c r="F661" s="33" t="str">
        <f>'Data from Waybill Query'!F661</f>
        <v>X</v>
      </c>
      <c r="G661" s="33" t="str">
        <f>'Data from Waybill Query'!G661</f>
        <v>X</v>
      </c>
      <c r="H661" s="104">
        <f>IF(ISNA(VLOOKUP($N661,'Data from Waybill Query'!$A:$M,8,FALSE)),0,VLOOKUP($N661,'Data from Waybill Query'!$A:$M,8,FALSE))</f>
        <v>307513</v>
      </c>
      <c r="I661" s="104">
        <f>IF(ISNA(VLOOKUP($N661,'Data from Waybill Query'!$A:$M,9,FALSE)),0,VLOOKUP($N661,'Data from Waybill Query'!$A:$M,9,FALSE))</f>
        <v>153839</v>
      </c>
      <c r="J661" s="104">
        <f>IF(ISNA(VLOOKUP($N661,'Data from Waybill Query'!$A:$M,10,FALSE)),0,VLOOKUP($N661,'Data from Waybill Query'!$A:$M,10,FALSE))</f>
        <v>115603</v>
      </c>
      <c r="K661" s="104">
        <f>IF(ISNA(VLOOKUP($N661,'Data from Waybill Query'!$A:$M,11,FALSE)),0,VLOOKUP($N661,'Data from Waybill Query'!$A:$M,11,FALSE))</f>
        <v>12709002</v>
      </c>
      <c r="L661" s="104">
        <f>IF(ISNA(VLOOKUP($N661,'Data from Waybill Query'!$A:$M,12,FALSE)),0,VLOOKUP($N661,'Data from Waybill Query'!$A:$M,12,FALSE))</f>
        <v>9559</v>
      </c>
      <c r="M661" s="104">
        <f>IF(ISNA(VLOOKUP($N661,'Data from Waybill Query'!$A:$M,13,FALSE)),0,VLOOKUP($N661,'Data from Waybill Query'!$A:$M,13,FALSE))</f>
        <v>3.2168469999999998E-2</v>
      </c>
      <c r="N661" s="104">
        <f t="shared" si="23"/>
        <v>1994330203</v>
      </c>
    </row>
    <row r="662" spans="1:14" x14ac:dyDescent="0.25">
      <c r="A662" s="104">
        <f t="shared" si="24"/>
        <v>199457</v>
      </c>
      <c r="B662" s="32">
        <f>'Data from Waybill Query'!B662</f>
        <v>1994</v>
      </c>
      <c r="C662" s="32" t="str">
        <f>IF('Data from Waybill Query'!C662="00","0",IF('Data from Waybill Query'!C662="01","1",IF('Data from Waybill Query'!C662="XX","2",'Data from Waybill Query'!C662)))</f>
        <v>33</v>
      </c>
      <c r="D662" s="33" t="str">
        <f>'Data from Waybill Query'!D662</f>
        <v>Primary Metal Products</v>
      </c>
      <c r="E662" s="33" t="str">
        <f>'Data from Waybill Query'!E662</f>
        <v>L</v>
      </c>
      <c r="F662" s="33" t="str">
        <f>'Data from Waybill Query'!F662</f>
        <v>X</v>
      </c>
      <c r="G662" s="33" t="str">
        <f>'Data from Waybill Query'!G662</f>
        <v>X</v>
      </c>
      <c r="H662" s="104">
        <f>IF(ISNA(VLOOKUP($N662,'Data from Waybill Query'!$A:$M,8,FALSE)),0,VLOOKUP($N662,'Data from Waybill Query'!$A:$M,8,FALSE))</f>
        <v>513481</v>
      </c>
      <c r="I662" s="104">
        <f>IF(ISNA(VLOOKUP($N662,'Data from Waybill Query'!$A:$M,9,FALSE)),0,VLOOKUP($N662,'Data from Waybill Query'!$A:$M,9,FALSE))</f>
        <v>163980</v>
      </c>
      <c r="J662" s="104">
        <f>IF(ISNA(VLOOKUP($N662,'Data from Waybill Query'!$A:$M,10,FALSE)),0,VLOOKUP($N662,'Data from Waybill Query'!$A:$M,10,FALSE))</f>
        <v>278927</v>
      </c>
      <c r="K662" s="104">
        <f>IF(ISNA(VLOOKUP($N662,'Data from Waybill Query'!$A:$M,11,FALSE)),0,VLOOKUP($N662,'Data from Waybill Query'!$A:$M,11,FALSE))</f>
        <v>13520496</v>
      </c>
      <c r="L662" s="104">
        <f>IF(ISNA(VLOOKUP($N662,'Data from Waybill Query'!$A:$M,12,FALSE)),0,VLOOKUP($N662,'Data from Waybill Query'!$A:$M,12,FALSE))</f>
        <v>22944</v>
      </c>
      <c r="M662" s="104">
        <f>IF(ISNA(VLOOKUP($N662,'Data from Waybill Query'!$A:$M,13,FALSE)),0,VLOOKUP($N662,'Data from Waybill Query'!$A:$M,13,FALSE))</f>
        <v>2.2379920000000001E-2</v>
      </c>
      <c r="N662" s="104">
        <f t="shared" si="23"/>
        <v>1994330303</v>
      </c>
    </row>
    <row r="663" spans="1:14" x14ac:dyDescent="0.25">
      <c r="A663" s="104">
        <f t="shared" si="24"/>
        <v>199458</v>
      </c>
      <c r="B663" s="32">
        <f>'Data from Waybill Query'!B663</f>
        <v>1994</v>
      </c>
      <c r="C663" s="32" t="str">
        <f>IF('Data from Waybill Query'!C663="00","0",IF('Data from Waybill Query'!C663="01","1",IF('Data from Waybill Query'!C663="XX","2",'Data from Waybill Query'!C663)))</f>
        <v>37</v>
      </c>
      <c r="D663" s="33" t="str">
        <f>'Data from Waybill Query'!D663</f>
        <v>Transportation Equipment</v>
      </c>
      <c r="E663" s="33" t="str">
        <f>'Data from Waybill Query'!E663</f>
        <v>S</v>
      </c>
      <c r="F663" s="33" t="str">
        <f>'Data from Waybill Query'!F663</f>
        <v>X</v>
      </c>
      <c r="G663" s="33" t="str">
        <f>'Data from Waybill Query'!G663</f>
        <v>X</v>
      </c>
      <c r="H663" s="104">
        <f>IF(ISNA(VLOOKUP($N663,'Data from Waybill Query'!$A:$M,8,FALSE)),0,VLOOKUP($N663,'Data from Waybill Query'!$A:$M,8,FALSE))</f>
        <v>449659</v>
      </c>
      <c r="I663" s="104">
        <f>IF(ISNA(VLOOKUP($N663,'Data from Waybill Query'!$A:$M,9,FALSE)),0,VLOOKUP($N663,'Data from Waybill Query'!$A:$M,9,FALSE))</f>
        <v>510241</v>
      </c>
      <c r="J663" s="104">
        <f>IF(ISNA(VLOOKUP($N663,'Data from Waybill Query'!$A:$M,10,FALSE)),0,VLOOKUP($N663,'Data from Waybill Query'!$A:$M,10,FALSE))</f>
        <v>144422</v>
      </c>
      <c r="K663" s="104">
        <f>IF(ISNA(VLOOKUP($N663,'Data from Waybill Query'!$A:$M,11,FALSE)),0,VLOOKUP($N663,'Data from Waybill Query'!$A:$M,11,FALSE))</f>
        <v>12339391</v>
      </c>
      <c r="L663" s="104">
        <f>IF(ISNA(VLOOKUP($N663,'Data from Waybill Query'!$A:$M,12,FALSE)),0,VLOOKUP($N663,'Data from Waybill Query'!$A:$M,12,FALSE))</f>
        <v>3436</v>
      </c>
      <c r="M663" s="104">
        <f>IF(ISNA(VLOOKUP($N663,'Data from Waybill Query'!$A:$M,13,FALSE)),0,VLOOKUP($N663,'Data from Waybill Query'!$A:$M,13,FALSE))</f>
        <v>0.1308521</v>
      </c>
      <c r="N663" s="104">
        <f t="shared" si="23"/>
        <v>1994370103</v>
      </c>
    </row>
    <row r="664" spans="1:14" x14ac:dyDescent="0.25">
      <c r="A664" s="104">
        <f t="shared" si="24"/>
        <v>199459</v>
      </c>
      <c r="B664" s="32">
        <f>'Data from Waybill Query'!B664</f>
        <v>1994</v>
      </c>
      <c r="C664" s="32" t="str">
        <f>IF('Data from Waybill Query'!C664="00","0",IF('Data from Waybill Query'!C664="01","1",IF('Data from Waybill Query'!C664="XX","2",'Data from Waybill Query'!C664)))</f>
        <v>37</v>
      </c>
      <c r="D664" s="33" t="str">
        <f>'Data from Waybill Query'!D664</f>
        <v>Transportation Equipment</v>
      </c>
      <c r="E664" s="33" t="str">
        <f>'Data from Waybill Query'!E664</f>
        <v>M</v>
      </c>
      <c r="F664" s="33" t="str">
        <f>'Data from Waybill Query'!F664</f>
        <v>X</v>
      </c>
      <c r="G664" s="33" t="str">
        <f>'Data from Waybill Query'!G664</f>
        <v>X</v>
      </c>
      <c r="H664" s="104">
        <f>IF(ISNA(VLOOKUP($N664,'Data from Waybill Query'!$A:$M,8,FALSE)),0,VLOOKUP($N664,'Data from Waybill Query'!$A:$M,8,FALSE))</f>
        <v>1063130</v>
      </c>
      <c r="I664" s="104">
        <f>IF(ISNA(VLOOKUP($N664,'Data from Waybill Query'!$A:$M,9,FALSE)),0,VLOOKUP($N664,'Data from Waybill Query'!$A:$M,9,FALSE))</f>
        <v>572450</v>
      </c>
      <c r="J664" s="104">
        <f>IF(ISNA(VLOOKUP($N664,'Data from Waybill Query'!$A:$M,10,FALSE)),0,VLOOKUP($N664,'Data from Waybill Query'!$A:$M,10,FALSE))</f>
        <v>416325</v>
      </c>
      <c r="K664" s="104">
        <f>IF(ISNA(VLOOKUP($N664,'Data from Waybill Query'!$A:$M,11,FALSE)),0,VLOOKUP($N664,'Data from Waybill Query'!$A:$M,11,FALSE))</f>
        <v>12760462</v>
      </c>
      <c r="L664" s="104">
        <f>IF(ISNA(VLOOKUP($N664,'Data from Waybill Query'!$A:$M,12,FALSE)),0,VLOOKUP($N664,'Data from Waybill Query'!$A:$M,12,FALSE))</f>
        <v>9286</v>
      </c>
      <c r="M664" s="104">
        <f>IF(ISNA(VLOOKUP($N664,'Data from Waybill Query'!$A:$M,13,FALSE)),0,VLOOKUP($N664,'Data from Waybill Query'!$A:$M,13,FALSE))</f>
        <v>0.11449040000000001</v>
      </c>
      <c r="N664" s="104">
        <f t="shared" si="23"/>
        <v>1994370203</v>
      </c>
    </row>
    <row r="665" spans="1:14" x14ac:dyDescent="0.25">
      <c r="A665" s="104">
        <f t="shared" si="24"/>
        <v>199460</v>
      </c>
      <c r="B665" s="32">
        <f>'Data from Waybill Query'!B665</f>
        <v>1994</v>
      </c>
      <c r="C665" s="32" t="str">
        <f>IF('Data from Waybill Query'!C665="00","0",IF('Data from Waybill Query'!C665="01","1",IF('Data from Waybill Query'!C665="XX","2",'Data from Waybill Query'!C665)))</f>
        <v>37</v>
      </c>
      <c r="D665" s="33" t="str">
        <f>'Data from Waybill Query'!D665</f>
        <v>Transportation Equipment</v>
      </c>
      <c r="E665" s="33" t="str">
        <f>'Data from Waybill Query'!E665</f>
        <v>L</v>
      </c>
      <c r="F665" s="33" t="str">
        <f>'Data from Waybill Query'!F665</f>
        <v>X</v>
      </c>
      <c r="G665" s="33" t="str">
        <f>'Data from Waybill Query'!G665</f>
        <v>X</v>
      </c>
      <c r="H665" s="104">
        <f>IF(ISNA(VLOOKUP($N665,'Data from Waybill Query'!$A:$M,8,FALSE)),0,VLOOKUP($N665,'Data from Waybill Query'!$A:$M,8,FALSE))</f>
        <v>1674450</v>
      </c>
      <c r="I665" s="104">
        <f>IF(ISNA(VLOOKUP($N665,'Data from Waybill Query'!$A:$M,9,FALSE)),0,VLOOKUP($N665,'Data from Waybill Query'!$A:$M,9,FALSE))</f>
        <v>474879</v>
      </c>
      <c r="J665" s="104">
        <f>IF(ISNA(VLOOKUP($N665,'Data from Waybill Query'!$A:$M,10,FALSE)),0,VLOOKUP($N665,'Data from Waybill Query'!$A:$M,10,FALSE))</f>
        <v>801735</v>
      </c>
      <c r="K665" s="104">
        <f>IF(ISNA(VLOOKUP($N665,'Data from Waybill Query'!$A:$M,11,FALSE)),0,VLOOKUP($N665,'Data from Waybill Query'!$A:$M,11,FALSE))</f>
        <v>10844685</v>
      </c>
      <c r="L665" s="104">
        <f>IF(ISNA(VLOOKUP($N665,'Data from Waybill Query'!$A:$M,12,FALSE)),0,VLOOKUP($N665,'Data from Waybill Query'!$A:$M,12,FALSE))</f>
        <v>18080</v>
      </c>
      <c r="M665" s="104">
        <f>IF(ISNA(VLOOKUP($N665,'Data from Waybill Query'!$A:$M,13,FALSE)),0,VLOOKUP($N665,'Data from Waybill Query'!$A:$M,13,FALSE))</f>
        <v>9.2611239999999997E-2</v>
      </c>
      <c r="N665" s="104">
        <f t="shared" si="23"/>
        <v>1994370303</v>
      </c>
    </row>
    <row r="666" spans="1:14" x14ac:dyDescent="0.25">
      <c r="A666" s="104">
        <f t="shared" si="24"/>
        <v>199461</v>
      </c>
      <c r="B666" s="32">
        <f>'Data from Waybill Query'!B666</f>
        <v>1994</v>
      </c>
      <c r="C666" s="32" t="str">
        <f>IF('Data from Waybill Query'!C666="00","0",IF('Data from Waybill Query'!C666="01","1",IF('Data from Waybill Query'!C666="XX","2",'Data from Waybill Query'!C666)))</f>
        <v>40</v>
      </c>
      <c r="D666" s="33" t="str">
        <f>'Data from Waybill Query'!D666</f>
        <v>Waste and Scrap</v>
      </c>
      <c r="E666" s="33" t="str">
        <f>'Data from Waybill Query'!E666</f>
        <v>S</v>
      </c>
      <c r="F666" s="33" t="str">
        <f>'Data from Waybill Query'!F666</f>
        <v>X</v>
      </c>
      <c r="G666" s="33" t="str">
        <f>'Data from Waybill Query'!G666</f>
        <v>X</v>
      </c>
      <c r="H666" s="104">
        <f>IF(ISNA(VLOOKUP($N666,'Data from Waybill Query'!$A:$M,8,FALSE)),0,VLOOKUP($N666,'Data from Waybill Query'!$A:$M,8,FALSE))</f>
        <v>287208</v>
      </c>
      <c r="I666" s="104">
        <f>IF(ISNA(VLOOKUP($N666,'Data from Waybill Query'!$A:$M,9,FALSE)),0,VLOOKUP($N666,'Data from Waybill Query'!$A:$M,9,FALSE))</f>
        <v>354345</v>
      </c>
      <c r="J666" s="104">
        <f>IF(ISNA(VLOOKUP($N666,'Data from Waybill Query'!$A:$M,10,FALSE)),0,VLOOKUP($N666,'Data from Waybill Query'!$A:$M,10,FALSE))</f>
        <v>72941</v>
      </c>
      <c r="K666" s="104">
        <f>IF(ISNA(VLOOKUP($N666,'Data from Waybill Query'!$A:$M,11,FALSE)),0,VLOOKUP($N666,'Data from Waybill Query'!$A:$M,11,FALSE))</f>
        <v>25718352</v>
      </c>
      <c r="L666" s="104">
        <f>IF(ISNA(VLOOKUP($N666,'Data from Waybill Query'!$A:$M,12,FALSE)),0,VLOOKUP($N666,'Data from Waybill Query'!$A:$M,12,FALSE))</f>
        <v>5348</v>
      </c>
      <c r="M666" s="104">
        <f>IF(ISNA(VLOOKUP($N666,'Data from Waybill Query'!$A:$M,13,FALSE)),0,VLOOKUP($N666,'Data from Waybill Query'!$A:$M,13,FALSE))</f>
        <v>5.3707249999999998E-2</v>
      </c>
      <c r="N666" s="104">
        <f t="shared" si="23"/>
        <v>1994400103</v>
      </c>
    </row>
    <row r="667" spans="1:14" x14ac:dyDescent="0.25">
      <c r="A667" s="104">
        <f t="shared" si="24"/>
        <v>199462</v>
      </c>
      <c r="B667" s="32">
        <f>'Data from Waybill Query'!B667</f>
        <v>1994</v>
      </c>
      <c r="C667" s="32" t="str">
        <f>IF('Data from Waybill Query'!C667="00","0",IF('Data from Waybill Query'!C667="01","1",IF('Data from Waybill Query'!C667="XX","2",'Data from Waybill Query'!C667)))</f>
        <v>40</v>
      </c>
      <c r="D667" s="33" t="str">
        <f>'Data from Waybill Query'!D667</f>
        <v>Waste and Scrap</v>
      </c>
      <c r="E667" s="33" t="str">
        <f>'Data from Waybill Query'!E667</f>
        <v>M</v>
      </c>
      <c r="F667" s="33" t="str">
        <f>'Data from Waybill Query'!F667</f>
        <v>X</v>
      </c>
      <c r="G667" s="33" t="str">
        <f>'Data from Waybill Query'!G667</f>
        <v>X</v>
      </c>
      <c r="H667" s="104">
        <f>IF(ISNA(VLOOKUP($N667,'Data from Waybill Query'!$A:$M,8,FALSE)),0,VLOOKUP($N667,'Data from Waybill Query'!$A:$M,8,FALSE))</f>
        <v>151788</v>
      </c>
      <c r="I667" s="104">
        <f>IF(ISNA(VLOOKUP($N667,'Data from Waybill Query'!$A:$M,9,FALSE)),0,VLOOKUP($N667,'Data from Waybill Query'!$A:$M,9,FALSE))</f>
        <v>103271</v>
      </c>
      <c r="J667" s="104">
        <f>IF(ISNA(VLOOKUP($N667,'Data from Waybill Query'!$A:$M,10,FALSE)),0,VLOOKUP($N667,'Data from Waybill Query'!$A:$M,10,FALSE))</f>
        <v>74830</v>
      </c>
      <c r="K667" s="104">
        <f>IF(ISNA(VLOOKUP($N667,'Data from Waybill Query'!$A:$M,11,FALSE)),0,VLOOKUP($N667,'Data from Waybill Query'!$A:$M,11,FALSE))</f>
        <v>7457728</v>
      </c>
      <c r="L667" s="104">
        <f>IF(ISNA(VLOOKUP($N667,'Data from Waybill Query'!$A:$M,12,FALSE)),0,VLOOKUP($N667,'Data from Waybill Query'!$A:$M,12,FALSE))</f>
        <v>5374</v>
      </c>
      <c r="M667" s="104">
        <f>IF(ISNA(VLOOKUP($N667,'Data from Waybill Query'!$A:$M,13,FALSE)),0,VLOOKUP($N667,'Data from Waybill Query'!$A:$M,13,FALSE))</f>
        <v>2.824287E-2</v>
      </c>
      <c r="N667" s="104">
        <f t="shared" si="23"/>
        <v>1994400203</v>
      </c>
    </row>
    <row r="668" spans="1:14" x14ac:dyDescent="0.25">
      <c r="A668" s="104">
        <f t="shared" si="24"/>
        <v>199463</v>
      </c>
      <c r="B668" s="32">
        <f>'Data from Waybill Query'!B668</f>
        <v>1994</v>
      </c>
      <c r="C668" s="32" t="str">
        <f>IF('Data from Waybill Query'!C668="00","0",IF('Data from Waybill Query'!C668="01","1",IF('Data from Waybill Query'!C668="XX","2",'Data from Waybill Query'!C668)))</f>
        <v>40</v>
      </c>
      <c r="D668" s="33" t="str">
        <f>'Data from Waybill Query'!D668</f>
        <v>Waste and Scrap</v>
      </c>
      <c r="E668" s="33" t="str">
        <f>'Data from Waybill Query'!E668</f>
        <v>L</v>
      </c>
      <c r="F668" s="33" t="str">
        <f>'Data from Waybill Query'!F668</f>
        <v>X</v>
      </c>
      <c r="G668" s="33" t="str">
        <f>'Data from Waybill Query'!G668</f>
        <v>X</v>
      </c>
      <c r="H668" s="104">
        <f>IF(ISNA(VLOOKUP($N668,'Data from Waybill Query'!$A:$M,8,FALSE)),0,VLOOKUP($N668,'Data from Waybill Query'!$A:$M,8,FALSE))</f>
        <v>152112</v>
      </c>
      <c r="I668" s="104">
        <f>IF(ISNA(VLOOKUP($N668,'Data from Waybill Query'!$A:$M,9,FALSE)),0,VLOOKUP($N668,'Data from Waybill Query'!$A:$M,9,FALSE))</f>
        <v>63549</v>
      </c>
      <c r="J668" s="104">
        <f>IF(ISNA(VLOOKUP($N668,'Data from Waybill Query'!$A:$M,10,FALSE)),0,VLOOKUP($N668,'Data from Waybill Query'!$A:$M,10,FALSE))</f>
        <v>99249</v>
      </c>
      <c r="K668" s="104">
        <f>IF(ISNA(VLOOKUP($N668,'Data from Waybill Query'!$A:$M,11,FALSE)),0,VLOOKUP($N668,'Data from Waybill Query'!$A:$M,11,FALSE))</f>
        <v>4253002</v>
      </c>
      <c r="L668" s="104">
        <f>IF(ISNA(VLOOKUP($N668,'Data from Waybill Query'!$A:$M,12,FALSE)),0,VLOOKUP($N668,'Data from Waybill Query'!$A:$M,12,FALSE))</f>
        <v>6630</v>
      </c>
      <c r="M668" s="104">
        <f>IF(ISNA(VLOOKUP($N668,'Data from Waybill Query'!$A:$M,13,FALSE)),0,VLOOKUP($N668,'Data from Waybill Query'!$A:$M,13,FALSE))</f>
        <v>2.2942790000000001E-2</v>
      </c>
      <c r="N668" s="104">
        <f t="shared" si="23"/>
        <v>1994400303</v>
      </c>
    </row>
    <row r="669" spans="1:14" x14ac:dyDescent="0.25">
      <c r="A669" s="104">
        <f t="shared" si="24"/>
        <v>199464</v>
      </c>
      <c r="B669" s="32">
        <f>'Data from Waybill Query'!B669</f>
        <v>1994</v>
      </c>
      <c r="C669" s="32" t="str">
        <f>IF('Data from Waybill Query'!C669="00","0",IF('Data from Waybill Query'!C669="01","1",IF('Data from Waybill Query'!C669="XX","2",'Data from Waybill Query'!C669)))</f>
        <v>99</v>
      </c>
      <c r="D669" s="33" t="str">
        <f>'Data from Waybill Query'!D669</f>
        <v>All Other</v>
      </c>
      <c r="E669" s="33" t="str">
        <f>'Data from Waybill Query'!E669</f>
        <v>S</v>
      </c>
      <c r="F669" s="33" t="str">
        <f>'Data from Waybill Query'!F669</f>
        <v>X</v>
      </c>
      <c r="G669" s="33" t="str">
        <f>'Data from Waybill Query'!G669</f>
        <v>X</v>
      </c>
      <c r="H669" s="104">
        <f>IF(ISNA(VLOOKUP($N669,'Data from Waybill Query'!$A:$M,8,FALSE)),0,VLOOKUP($N669,'Data from Waybill Query'!$A:$M,8,FALSE))</f>
        <v>76951</v>
      </c>
      <c r="I669" s="104">
        <f>IF(ISNA(VLOOKUP($N669,'Data from Waybill Query'!$A:$M,9,FALSE)),0,VLOOKUP($N669,'Data from Waybill Query'!$A:$M,9,FALSE))</f>
        <v>143756</v>
      </c>
      <c r="J669" s="104">
        <f>IF(ISNA(VLOOKUP($N669,'Data from Waybill Query'!$A:$M,10,FALSE)),0,VLOOKUP($N669,'Data from Waybill Query'!$A:$M,10,FALSE))</f>
        <v>41572</v>
      </c>
      <c r="K669" s="104">
        <f>IF(ISNA(VLOOKUP($N669,'Data from Waybill Query'!$A:$M,11,FALSE)),0,VLOOKUP($N669,'Data from Waybill Query'!$A:$M,11,FALSE))</f>
        <v>5291055</v>
      </c>
      <c r="L669" s="104">
        <f>IF(ISNA(VLOOKUP($N669,'Data from Waybill Query'!$A:$M,12,FALSE)),0,VLOOKUP($N669,'Data from Waybill Query'!$A:$M,12,FALSE))</f>
        <v>1370</v>
      </c>
      <c r="M669" s="104">
        <f>IF(ISNA(VLOOKUP($N669,'Data from Waybill Query'!$A:$M,13,FALSE)),0,VLOOKUP($N669,'Data from Waybill Query'!$A:$M,13,FALSE))</f>
        <v>5.6156320000000003E-2</v>
      </c>
      <c r="N669" s="104">
        <f t="shared" si="23"/>
        <v>1994990103</v>
      </c>
    </row>
    <row r="670" spans="1:14" x14ac:dyDescent="0.25">
      <c r="A670" s="104">
        <f t="shared" si="24"/>
        <v>199465</v>
      </c>
      <c r="B670" s="32">
        <f>'Data from Waybill Query'!B670</f>
        <v>1994</v>
      </c>
      <c r="C670" s="32" t="str">
        <f>IF('Data from Waybill Query'!C670="00","0",IF('Data from Waybill Query'!C670="01","1",IF('Data from Waybill Query'!C670="XX","2",'Data from Waybill Query'!C670)))</f>
        <v>99</v>
      </c>
      <c r="D670" s="33" t="str">
        <f>'Data from Waybill Query'!D670</f>
        <v>All Other</v>
      </c>
      <c r="E670" s="33" t="str">
        <f>'Data from Waybill Query'!E670</f>
        <v>M</v>
      </c>
      <c r="F670" s="33" t="str">
        <f>'Data from Waybill Query'!F670</f>
        <v>X</v>
      </c>
      <c r="G670" s="33" t="str">
        <f>'Data from Waybill Query'!G670</f>
        <v>X</v>
      </c>
      <c r="H670" s="104">
        <f>IF(ISNA(VLOOKUP($N670,'Data from Waybill Query'!$A:$M,8,FALSE)),0,VLOOKUP($N670,'Data from Waybill Query'!$A:$M,8,FALSE))</f>
        <v>112798</v>
      </c>
      <c r="I670" s="104">
        <f>IF(ISNA(VLOOKUP($N670,'Data from Waybill Query'!$A:$M,9,FALSE)),0,VLOOKUP($N670,'Data from Waybill Query'!$A:$M,9,FALSE))</f>
        <v>164535</v>
      </c>
      <c r="J670" s="104">
        <f>IF(ISNA(VLOOKUP($N670,'Data from Waybill Query'!$A:$M,10,FALSE)),0,VLOOKUP($N670,'Data from Waybill Query'!$A:$M,10,FALSE))</f>
        <v>120237</v>
      </c>
      <c r="K670" s="104">
        <f>IF(ISNA(VLOOKUP($N670,'Data from Waybill Query'!$A:$M,11,FALSE)),0,VLOOKUP($N670,'Data from Waybill Query'!$A:$M,11,FALSE))</f>
        <v>3387791</v>
      </c>
      <c r="L670" s="104">
        <f>IF(ISNA(VLOOKUP($N670,'Data from Waybill Query'!$A:$M,12,FALSE)),0,VLOOKUP($N670,'Data from Waybill Query'!$A:$M,12,FALSE))</f>
        <v>2492</v>
      </c>
      <c r="M670" s="104">
        <f>IF(ISNA(VLOOKUP($N670,'Data from Waybill Query'!$A:$M,13,FALSE)),0,VLOOKUP($N670,'Data from Waybill Query'!$A:$M,13,FALSE))</f>
        <v>4.5268570000000001E-2</v>
      </c>
      <c r="N670" s="104">
        <f t="shared" si="23"/>
        <v>1994990203</v>
      </c>
    </row>
    <row r="671" spans="1:14" x14ac:dyDescent="0.25">
      <c r="A671" s="104">
        <f t="shared" si="24"/>
        <v>199466</v>
      </c>
      <c r="B671" s="32">
        <f>'Data from Waybill Query'!B671</f>
        <v>1994</v>
      </c>
      <c r="C671" s="32" t="str">
        <f>IF('Data from Waybill Query'!C671="00","0",IF('Data from Waybill Query'!C671="01","1",IF('Data from Waybill Query'!C671="XX","2",'Data from Waybill Query'!C671)))</f>
        <v>99</v>
      </c>
      <c r="D671" s="33" t="str">
        <f>'Data from Waybill Query'!D671</f>
        <v>All Other</v>
      </c>
      <c r="E671" s="33" t="str">
        <f>'Data from Waybill Query'!E671</f>
        <v>L</v>
      </c>
      <c r="F671" s="33" t="str">
        <f>'Data from Waybill Query'!F671</f>
        <v>X</v>
      </c>
      <c r="G671" s="33" t="str">
        <f>'Data from Waybill Query'!G671</f>
        <v>X</v>
      </c>
      <c r="H671" s="104">
        <f>IF(ISNA(VLOOKUP($N671,'Data from Waybill Query'!$A:$M,8,FALSE)),0,VLOOKUP($N671,'Data from Waybill Query'!$A:$M,8,FALSE))</f>
        <v>244369</v>
      </c>
      <c r="I671" s="104">
        <f>IF(ISNA(VLOOKUP($N671,'Data from Waybill Query'!$A:$M,9,FALSE)),0,VLOOKUP($N671,'Data from Waybill Query'!$A:$M,9,FALSE))</f>
        <v>97055</v>
      </c>
      <c r="J671" s="104">
        <f>IF(ISNA(VLOOKUP($N671,'Data from Waybill Query'!$A:$M,10,FALSE)),0,VLOOKUP($N671,'Data from Waybill Query'!$A:$M,10,FALSE))</f>
        <v>168134</v>
      </c>
      <c r="K671" s="104">
        <f>IF(ISNA(VLOOKUP($N671,'Data from Waybill Query'!$A:$M,11,FALSE)),0,VLOOKUP($N671,'Data from Waybill Query'!$A:$M,11,FALSE))</f>
        <v>2871750</v>
      </c>
      <c r="L671" s="104">
        <f>IF(ISNA(VLOOKUP($N671,'Data from Waybill Query'!$A:$M,12,FALSE)),0,VLOOKUP($N671,'Data from Waybill Query'!$A:$M,12,FALSE))</f>
        <v>5092</v>
      </c>
      <c r="M671" s="104">
        <f>IF(ISNA(VLOOKUP($N671,'Data from Waybill Query'!$A:$M,13,FALSE)),0,VLOOKUP($N671,'Data from Waybill Query'!$A:$M,13,FALSE))</f>
        <v>4.7986670000000002E-2</v>
      </c>
      <c r="N671" s="104">
        <f t="shared" si="23"/>
        <v>1994990303</v>
      </c>
    </row>
    <row r="672" spans="1:14" x14ac:dyDescent="0.25">
      <c r="A672" s="104">
        <f t="shared" si="24"/>
        <v>199500</v>
      </c>
      <c r="B672" s="32">
        <f>'Data from Waybill Query'!B672</f>
        <v>1995</v>
      </c>
      <c r="C672" s="32" t="str">
        <f>IF('Data from Waybill Query'!C672="00","0",IF('Data from Waybill Query'!C672="01","1",IF('Data from Waybill Query'!C672="XX","2",'Data from Waybill Query'!C672)))</f>
        <v>0</v>
      </c>
      <c r="D672" s="33" t="str">
        <f>'Data from Waybill Query'!D672</f>
        <v>Intermodal</v>
      </c>
      <c r="E672" s="33" t="str">
        <f>'Data from Waybill Query'!E672</f>
        <v>S</v>
      </c>
      <c r="F672" s="33" t="str">
        <f>'Data from Waybill Query'!F672</f>
        <v>X</v>
      </c>
      <c r="G672" s="33" t="str">
        <f>'Data from Waybill Query'!G672</f>
        <v>X</v>
      </c>
      <c r="H672" s="104">
        <f>IF(ISNA(VLOOKUP($N672,'Data from Waybill Query'!$A:$M,8,FALSE)),0,VLOOKUP($N672,'Data from Waybill Query'!$A:$M,8,FALSE))</f>
        <v>324501</v>
      </c>
      <c r="I672" s="104">
        <f>IF(ISNA(VLOOKUP($N672,'Data from Waybill Query'!$A:$M,9,FALSE)),0,VLOOKUP($N672,'Data from Waybill Query'!$A:$M,9,FALSE))</f>
        <v>1275177</v>
      </c>
      <c r="J672" s="104">
        <f>IF(ISNA(VLOOKUP($N672,'Data from Waybill Query'!$A:$M,10,FALSE)),0,VLOOKUP($N672,'Data from Waybill Query'!$A:$M,10,FALSE))</f>
        <v>442792</v>
      </c>
      <c r="K672" s="104">
        <f>IF(ISNA(VLOOKUP($N672,'Data from Waybill Query'!$A:$M,11,FALSE)),0,VLOOKUP($N672,'Data from Waybill Query'!$A:$M,11,FALSE))</f>
        <v>18845334</v>
      </c>
      <c r="L672" s="104">
        <f>IF(ISNA(VLOOKUP($N672,'Data from Waybill Query'!$A:$M,12,FALSE)),0,VLOOKUP($N672,'Data from Waybill Query'!$A:$M,12,FALSE))</f>
        <v>6597</v>
      </c>
      <c r="M672" s="104">
        <f>IF(ISNA(VLOOKUP($N672,'Data from Waybill Query'!$A:$M,13,FALSE)),0,VLOOKUP($N672,'Data from Waybill Query'!$A:$M,13,FALSE))</f>
        <v>4.9187170000000002E-2</v>
      </c>
      <c r="N672" s="104">
        <f t="shared" si="23"/>
        <v>1995000103</v>
      </c>
    </row>
    <row r="673" spans="1:14" x14ac:dyDescent="0.25">
      <c r="A673" s="104">
        <f t="shared" si="24"/>
        <v>199501</v>
      </c>
      <c r="B673" s="32">
        <f>'Data from Waybill Query'!B673</f>
        <v>1995</v>
      </c>
      <c r="C673" s="32" t="str">
        <f>IF('Data from Waybill Query'!C673="00","0",IF('Data from Waybill Query'!C673="01","1",IF('Data from Waybill Query'!C673="XX","2",'Data from Waybill Query'!C673)))</f>
        <v>0</v>
      </c>
      <c r="D673" s="33" t="str">
        <f>'Data from Waybill Query'!D673</f>
        <v>Intermodal</v>
      </c>
      <c r="E673" s="33" t="str">
        <f>'Data from Waybill Query'!E673</f>
        <v>M</v>
      </c>
      <c r="F673" s="33" t="str">
        <f>'Data from Waybill Query'!F673</f>
        <v>X</v>
      </c>
      <c r="G673" s="33" t="str">
        <f>'Data from Waybill Query'!G673</f>
        <v>X</v>
      </c>
      <c r="H673" s="104">
        <f>IF(ISNA(VLOOKUP($N673,'Data from Waybill Query'!$A:$M,8,FALSE)),0,VLOOKUP($N673,'Data from Waybill Query'!$A:$M,8,FALSE))</f>
        <v>1136018</v>
      </c>
      <c r="I673" s="104">
        <f>IF(ISNA(VLOOKUP($N673,'Data from Waybill Query'!$A:$M,9,FALSE)),0,VLOOKUP($N673,'Data from Waybill Query'!$A:$M,9,FALSE))</f>
        <v>2489835</v>
      </c>
      <c r="J673" s="104">
        <f>IF(ISNA(VLOOKUP($N673,'Data from Waybill Query'!$A:$M,10,FALSE)),0,VLOOKUP($N673,'Data from Waybill Query'!$A:$M,10,FALSE))</f>
        <v>1928812</v>
      </c>
      <c r="K673" s="104">
        <f>IF(ISNA(VLOOKUP($N673,'Data from Waybill Query'!$A:$M,11,FALSE)),0,VLOOKUP($N673,'Data from Waybill Query'!$A:$M,11,FALSE))</f>
        <v>37474262</v>
      </c>
      <c r="L673" s="104">
        <f>IF(ISNA(VLOOKUP($N673,'Data from Waybill Query'!$A:$M,12,FALSE)),0,VLOOKUP($N673,'Data from Waybill Query'!$A:$M,12,FALSE))</f>
        <v>28785</v>
      </c>
      <c r="M673" s="104">
        <f>IF(ISNA(VLOOKUP($N673,'Data from Waybill Query'!$A:$M,13,FALSE)),0,VLOOKUP($N673,'Data from Waybill Query'!$A:$M,13,FALSE))</f>
        <v>3.9466260000000003E-2</v>
      </c>
      <c r="N673" s="104">
        <f t="shared" si="23"/>
        <v>1995000203</v>
      </c>
    </row>
    <row r="674" spans="1:14" x14ac:dyDescent="0.25">
      <c r="A674" s="104">
        <f t="shared" si="24"/>
        <v>199502</v>
      </c>
      <c r="B674" s="32">
        <f>'Data from Waybill Query'!B674</f>
        <v>1995</v>
      </c>
      <c r="C674" s="32" t="str">
        <f>IF('Data from Waybill Query'!C674="00","0",IF('Data from Waybill Query'!C674="01","1",IF('Data from Waybill Query'!C674="XX","2",'Data from Waybill Query'!C674)))</f>
        <v>0</v>
      </c>
      <c r="D674" s="33" t="str">
        <f>'Data from Waybill Query'!D674</f>
        <v>Intermodal</v>
      </c>
      <c r="E674" s="33" t="str">
        <f>'Data from Waybill Query'!E674</f>
        <v>L</v>
      </c>
      <c r="F674" s="33" t="str">
        <f>'Data from Waybill Query'!F674</f>
        <v>X</v>
      </c>
      <c r="G674" s="33" t="str">
        <f>'Data from Waybill Query'!G674</f>
        <v>X</v>
      </c>
      <c r="H674" s="104">
        <f>IF(ISNA(VLOOKUP($N674,'Data from Waybill Query'!$A:$M,8,FALSE)),0,VLOOKUP($N674,'Data from Waybill Query'!$A:$M,8,FALSE))</f>
        <v>853529</v>
      </c>
      <c r="I674" s="104">
        <f>IF(ISNA(VLOOKUP($N674,'Data from Waybill Query'!$A:$M,9,FALSE)),0,VLOOKUP($N674,'Data from Waybill Query'!$A:$M,9,FALSE))</f>
        <v>1174189</v>
      </c>
      <c r="J674" s="104">
        <f>IF(ISNA(VLOOKUP($N674,'Data from Waybill Query'!$A:$M,10,FALSE)),0,VLOOKUP($N674,'Data from Waybill Query'!$A:$M,10,FALSE))</f>
        <v>1408684</v>
      </c>
      <c r="K674" s="104">
        <f>IF(ISNA(VLOOKUP($N674,'Data from Waybill Query'!$A:$M,11,FALSE)),0,VLOOKUP($N674,'Data from Waybill Query'!$A:$M,11,FALSE))</f>
        <v>17907351</v>
      </c>
      <c r="L674" s="104">
        <f>IF(ISNA(VLOOKUP($N674,'Data from Waybill Query'!$A:$M,12,FALSE)),0,VLOOKUP($N674,'Data from Waybill Query'!$A:$M,12,FALSE))</f>
        <v>21455</v>
      </c>
      <c r="M674" s="104">
        <f>IF(ISNA(VLOOKUP($N674,'Data from Waybill Query'!$A:$M,13,FALSE)),0,VLOOKUP($N674,'Data from Waybill Query'!$A:$M,13,FALSE))</f>
        <v>3.9781850000000001E-2</v>
      </c>
      <c r="N674" s="104">
        <f t="shared" si="23"/>
        <v>1995000303</v>
      </c>
    </row>
    <row r="675" spans="1:14" x14ac:dyDescent="0.25">
      <c r="A675" s="104">
        <f t="shared" si="24"/>
        <v>199503</v>
      </c>
      <c r="B675" s="32">
        <f>'Data from Waybill Query'!B675</f>
        <v>1995</v>
      </c>
      <c r="C675" s="32" t="str">
        <f>IF('Data from Waybill Query'!C675="00","0",IF('Data from Waybill Query'!C675="01","1",IF('Data from Waybill Query'!C675="XX","2",'Data from Waybill Query'!C675)))</f>
        <v>0</v>
      </c>
      <c r="D675" s="33" t="str">
        <f>'Data from Waybill Query'!D675</f>
        <v>Intermodal</v>
      </c>
      <c r="E675" s="33" t="str">
        <f>'Data from Waybill Query'!E675</f>
        <v>VL</v>
      </c>
      <c r="F675" s="33" t="str">
        <f>'Data from Waybill Query'!F675</f>
        <v>X</v>
      </c>
      <c r="G675" s="33" t="str">
        <f>'Data from Waybill Query'!G675</f>
        <v>X</v>
      </c>
      <c r="H675" s="104">
        <f>IF(ISNA(VLOOKUP($N675,'Data from Waybill Query'!$A:$M,8,FALSE)),0,VLOOKUP($N675,'Data from Waybill Query'!$A:$M,8,FALSE))</f>
        <v>3280463</v>
      </c>
      <c r="I675" s="104">
        <f>IF(ISNA(VLOOKUP($N675,'Data from Waybill Query'!$A:$M,9,FALSE)),0,VLOOKUP($N675,'Data from Waybill Query'!$A:$M,9,FALSE))</f>
        <v>3884827</v>
      </c>
      <c r="J675" s="104">
        <f>IF(ISNA(VLOOKUP($N675,'Data from Waybill Query'!$A:$M,10,FALSE)),0,VLOOKUP($N675,'Data from Waybill Query'!$A:$M,10,FALSE))</f>
        <v>8306537</v>
      </c>
      <c r="K675" s="104">
        <f>IF(ISNA(VLOOKUP($N675,'Data from Waybill Query'!$A:$M,11,FALSE)),0,VLOOKUP($N675,'Data from Waybill Query'!$A:$M,11,FALSE))</f>
        <v>59557214</v>
      </c>
      <c r="L675" s="104">
        <f>IF(ISNA(VLOOKUP($N675,'Data from Waybill Query'!$A:$M,12,FALSE)),0,VLOOKUP($N675,'Data from Waybill Query'!$A:$M,12,FALSE))</f>
        <v>127797</v>
      </c>
      <c r="M675" s="104">
        <f>IF(ISNA(VLOOKUP($N675,'Data from Waybill Query'!$A:$M,13,FALSE)),0,VLOOKUP($N675,'Data from Waybill Query'!$A:$M,13,FALSE))</f>
        <v>2.566939E-2</v>
      </c>
      <c r="N675" s="104">
        <f t="shared" si="23"/>
        <v>1995000403</v>
      </c>
    </row>
    <row r="676" spans="1:14" x14ac:dyDescent="0.25">
      <c r="A676" s="104">
        <f t="shared" si="24"/>
        <v>199504</v>
      </c>
      <c r="B676" s="32">
        <f>'Data from Waybill Query'!B676</f>
        <v>1995</v>
      </c>
      <c r="C676" s="32" t="str">
        <f>IF('Data from Waybill Query'!C676="00","0",IF('Data from Waybill Query'!C676="01","1",IF('Data from Waybill Query'!C676="XX","2",'Data from Waybill Query'!C676)))</f>
        <v>1</v>
      </c>
      <c r="D676" s="33" t="str">
        <f>'Data from Waybill Query'!D676</f>
        <v>Farm Products (not Grain)</v>
      </c>
      <c r="E676" s="33" t="str">
        <f>'Data from Waybill Query'!E676</f>
        <v>X</v>
      </c>
      <c r="F676" s="33" t="str">
        <f>'Data from Waybill Query'!F676</f>
        <v>X</v>
      </c>
      <c r="G676" s="33" t="str">
        <f>'Data from Waybill Query'!G676</f>
        <v>X</v>
      </c>
      <c r="H676" s="104">
        <f>IF(ISNA(VLOOKUP($N676,'Data from Waybill Query'!$A:$M,8,FALSE)),0,VLOOKUP($N676,'Data from Waybill Query'!$A:$M,8,FALSE))</f>
        <v>165790</v>
      </c>
      <c r="I676" s="104">
        <f>IF(ISNA(VLOOKUP($N676,'Data from Waybill Query'!$A:$M,9,FALSE)),0,VLOOKUP($N676,'Data from Waybill Query'!$A:$M,9,FALSE))</f>
        <v>72706</v>
      </c>
      <c r="J676" s="104">
        <f>IF(ISNA(VLOOKUP($N676,'Data from Waybill Query'!$A:$M,10,FALSE)),0,VLOOKUP($N676,'Data from Waybill Query'!$A:$M,10,FALSE))</f>
        <v>91145</v>
      </c>
      <c r="K676" s="104">
        <f>IF(ISNA(VLOOKUP($N676,'Data from Waybill Query'!$A:$M,11,FALSE)),0,VLOOKUP($N676,'Data from Waybill Query'!$A:$M,11,FALSE))</f>
        <v>4735969</v>
      </c>
      <c r="L676" s="104">
        <f>IF(ISNA(VLOOKUP($N676,'Data from Waybill Query'!$A:$M,12,FALSE)),0,VLOOKUP($N676,'Data from Waybill Query'!$A:$M,12,FALSE))</f>
        <v>5927</v>
      </c>
      <c r="M676" s="104">
        <f>IF(ISNA(VLOOKUP($N676,'Data from Waybill Query'!$A:$M,13,FALSE)),0,VLOOKUP($N676,'Data from Waybill Query'!$A:$M,13,FALSE))</f>
        <v>2.7971510000000002E-2</v>
      </c>
      <c r="N676" s="104">
        <f t="shared" si="23"/>
        <v>1995010403</v>
      </c>
    </row>
    <row r="677" spans="1:14" x14ac:dyDescent="0.25">
      <c r="A677" s="104">
        <f t="shared" si="24"/>
        <v>199505</v>
      </c>
      <c r="B677" s="32">
        <f>'Data from Waybill Query'!B677</f>
        <v>1995</v>
      </c>
      <c r="C677" s="32" t="str">
        <f>IF('Data from Waybill Query'!C677="00","0",IF('Data from Waybill Query'!C677="01","1",IF('Data from Waybill Query'!C677="XX","2",'Data from Waybill Query'!C677)))</f>
        <v>2</v>
      </c>
      <c r="D677" s="33" t="str">
        <f>'Data from Waybill Query'!D677</f>
        <v>Grain</v>
      </c>
      <c r="E677" s="33" t="str">
        <f>'Data from Waybill Query'!E677</f>
        <v>S</v>
      </c>
      <c r="F677" s="33" t="str">
        <f>'Data from Waybill Query'!F677</f>
        <v>R</v>
      </c>
      <c r="G677" s="33" t="str">
        <f>'Data from Waybill Query'!G677</f>
        <v>S</v>
      </c>
      <c r="H677" s="104">
        <f>IF(ISNA(VLOOKUP($N677,'Data from Waybill Query'!$A:$M,8,FALSE)),0,VLOOKUP($N677,'Data from Waybill Query'!$A:$M,8,FALSE))</f>
        <v>119541</v>
      </c>
      <c r="I677" s="104">
        <f>IF(ISNA(VLOOKUP($N677,'Data from Waybill Query'!$A:$M,9,FALSE)),0,VLOOKUP($N677,'Data from Waybill Query'!$A:$M,9,FALSE))</f>
        <v>119816</v>
      </c>
      <c r="J677" s="104">
        <f>IF(ISNA(VLOOKUP($N677,'Data from Waybill Query'!$A:$M,10,FALSE)),0,VLOOKUP($N677,'Data from Waybill Query'!$A:$M,10,FALSE))</f>
        <v>31804</v>
      </c>
      <c r="K677" s="104">
        <f>IF(ISNA(VLOOKUP($N677,'Data from Waybill Query'!$A:$M,11,FALSE)),0,VLOOKUP($N677,'Data from Waybill Query'!$A:$M,11,FALSE))</f>
        <v>11200884</v>
      </c>
      <c r="L677" s="104">
        <f>IF(ISNA(VLOOKUP($N677,'Data from Waybill Query'!$A:$M,12,FALSE)),0,VLOOKUP($N677,'Data from Waybill Query'!$A:$M,12,FALSE))</f>
        <v>2994</v>
      </c>
      <c r="M677" s="104">
        <f>IF(ISNA(VLOOKUP($N677,'Data from Waybill Query'!$A:$M,13,FALSE)),0,VLOOKUP($N677,'Data from Waybill Query'!$A:$M,13,FALSE))</f>
        <v>3.9930399999999998E-2</v>
      </c>
      <c r="N677" s="104">
        <f t="shared" si="23"/>
        <v>1995020101</v>
      </c>
    </row>
    <row r="678" spans="1:14" x14ac:dyDescent="0.25">
      <c r="A678" s="104">
        <f t="shared" si="24"/>
        <v>199506</v>
      </c>
      <c r="B678" s="32">
        <f>'Data from Waybill Query'!B678</f>
        <v>1995</v>
      </c>
      <c r="C678" s="32" t="str">
        <f>IF('Data from Waybill Query'!C678="00","0",IF('Data from Waybill Query'!C678="01","1",IF('Data from Waybill Query'!C678="XX","2",'Data from Waybill Query'!C678)))</f>
        <v>2</v>
      </c>
      <c r="D678" s="33" t="str">
        <f>'Data from Waybill Query'!D678</f>
        <v>Grain</v>
      </c>
      <c r="E678" s="33" t="str">
        <f>'Data from Waybill Query'!E678</f>
        <v>S</v>
      </c>
      <c r="F678" s="33" t="str">
        <f>'Data from Waybill Query'!F678</f>
        <v>R</v>
      </c>
      <c r="G678" s="33" t="str">
        <f>'Data from Waybill Query'!G678</f>
        <v>M</v>
      </c>
      <c r="H678" s="104">
        <f>IF(ISNA(VLOOKUP($N678,'Data from Waybill Query'!$A:$M,8,FALSE)),0,VLOOKUP($N678,'Data from Waybill Query'!$A:$M,8,FALSE))</f>
        <v>208365</v>
      </c>
      <c r="I678" s="104">
        <f>IF(ISNA(VLOOKUP($N678,'Data from Waybill Query'!$A:$M,9,FALSE)),0,VLOOKUP($N678,'Data from Waybill Query'!$A:$M,9,FALSE))</f>
        <v>234567</v>
      </c>
      <c r="J678" s="104">
        <f>IF(ISNA(VLOOKUP($N678,'Data from Waybill Query'!$A:$M,10,FALSE)),0,VLOOKUP($N678,'Data from Waybill Query'!$A:$M,10,FALSE))</f>
        <v>61185</v>
      </c>
      <c r="K678" s="104">
        <f>IF(ISNA(VLOOKUP($N678,'Data from Waybill Query'!$A:$M,11,FALSE)),0,VLOOKUP($N678,'Data from Waybill Query'!$A:$M,11,FALSE))</f>
        <v>22376100</v>
      </c>
      <c r="L678" s="104">
        <f>IF(ISNA(VLOOKUP($N678,'Data from Waybill Query'!$A:$M,12,FALSE)),0,VLOOKUP($N678,'Data from Waybill Query'!$A:$M,12,FALSE))</f>
        <v>5844</v>
      </c>
      <c r="M678" s="104">
        <f>IF(ISNA(VLOOKUP($N678,'Data from Waybill Query'!$A:$M,13,FALSE)),0,VLOOKUP($N678,'Data from Waybill Query'!$A:$M,13,FALSE))</f>
        <v>3.565289E-2</v>
      </c>
      <c r="N678" s="104">
        <f t="shared" si="23"/>
        <v>1995020102</v>
      </c>
    </row>
    <row r="679" spans="1:14" x14ac:dyDescent="0.25">
      <c r="A679" s="104">
        <f t="shared" si="24"/>
        <v>199507</v>
      </c>
      <c r="B679" s="32">
        <f>'Data from Waybill Query'!B679</f>
        <v>1995</v>
      </c>
      <c r="C679" s="32" t="str">
        <f>IF('Data from Waybill Query'!C679="00","0",IF('Data from Waybill Query'!C679="01","1",IF('Data from Waybill Query'!C679="XX","2",'Data from Waybill Query'!C679)))</f>
        <v>2</v>
      </c>
      <c r="D679" s="33" t="str">
        <f>'Data from Waybill Query'!D679</f>
        <v>Grain</v>
      </c>
      <c r="E679" s="33" t="str">
        <f>'Data from Waybill Query'!E679</f>
        <v>S</v>
      </c>
      <c r="F679" s="33" t="str">
        <f>'Data from Waybill Query'!F679</f>
        <v>R</v>
      </c>
      <c r="G679" s="33" t="str">
        <f>'Data from Waybill Query'!G679</f>
        <v>U</v>
      </c>
      <c r="H679" s="104">
        <f>IF(ISNA(VLOOKUP($N679,'Data from Waybill Query'!$A:$M,8,FALSE)),0,VLOOKUP($N679,'Data from Waybill Query'!$A:$M,8,FALSE))</f>
        <v>103435</v>
      </c>
      <c r="I679" s="104">
        <f>IF(ISNA(VLOOKUP($N679,'Data from Waybill Query'!$A:$M,9,FALSE)),0,VLOOKUP($N679,'Data from Waybill Query'!$A:$M,9,FALSE))</f>
        <v>130166</v>
      </c>
      <c r="J679" s="104">
        <f>IF(ISNA(VLOOKUP($N679,'Data from Waybill Query'!$A:$M,10,FALSE)),0,VLOOKUP($N679,'Data from Waybill Query'!$A:$M,10,FALSE))</f>
        <v>31722</v>
      </c>
      <c r="K679" s="104">
        <f>IF(ISNA(VLOOKUP($N679,'Data from Waybill Query'!$A:$M,11,FALSE)),0,VLOOKUP($N679,'Data from Waybill Query'!$A:$M,11,FALSE))</f>
        <v>12632219</v>
      </c>
      <c r="L679" s="104">
        <f>IF(ISNA(VLOOKUP($N679,'Data from Waybill Query'!$A:$M,12,FALSE)),0,VLOOKUP($N679,'Data from Waybill Query'!$A:$M,12,FALSE))</f>
        <v>3079</v>
      </c>
      <c r="M679" s="104">
        <f>IF(ISNA(VLOOKUP($N679,'Data from Waybill Query'!$A:$M,13,FALSE)),0,VLOOKUP($N679,'Data from Waybill Query'!$A:$M,13,FALSE))</f>
        <v>3.3591089999999997E-2</v>
      </c>
      <c r="N679" s="104">
        <f t="shared" si="23"/>
        <v>1995020103</v>
      </c>
    </row>
    <row r="680" spans="1:14" x14ac:dyDescent="0.25">
      <c r="A680" s="104">
        <f t="shared" si="24"/>
        <v>199508</v>
      </c>
      <c r="B680" s="32">
        <f>'Data from Waybill Query'!B680</f>
        <v>1995</v>
      </c>
      <c r="C680" s="32" t="str">
        <f>IF('Data from Waybill Query'!C680="00","0",IF('Data from Waybill Query'!C680="01","1",IF('Data from Waybill Query'!C680="XX","2",'Data from Waybill Query'!C680)))</f>
        <v>2</v>
      </c>
      <c r="D680" s="33" t="str">
        <f>'Data from Waybill Query'!D680</f>
        <v>Grain</v>
      </c>
      <c r="E680" s="33" t="str">
        <f>'Data from Waybill Query'!E680</f>
        <v>S</v>
      </c>
      <c r="F680" s="33" t="str">
        <f>'Data from Waybill Query'!F680</f>
        <v>P</v>
      </c>
      <c r="G680" s="33" t="str">
        <f>'Data from Waybill Query'!G680</f>
        <v>S</v>
      </c>
      <c r="H680" s="104">
        <f>IF(ISNA(VLOOKUP($N680,'Data from Waybill Query'!$A:$M,8,FALSE)),0,VLOOKUP($N680,'Data from Waybill Query'!$A:$M,8,FALSE))</f>
        <v>45128</v>
      </c>
      <c r="I680" s="104">
        <f>IF(ISNA(VLOOKUP($N680,'Data from Waybill Query'!$A:$M,9,FALSE)),0,VLOOKUP($N680,'Data from Waybill Query'!$A:$M,9,FALSE))</f>
        <v>43532</v>
      </c>
      <c r="J680" s="104">
        <f>IF(ISNA(VLOOKUP($N680,'Data from Waybill Query'!$A:$M,10,FALSE)),0,VLOOKUP($N680,'Data from Waybill Query'!$A:$M,10,FALSE))</f>
        <v>13133</v>
      </c>
      <c r="K680" s="104">
        <f>IF(ISNA(VLOOKUP($N680,'Data from Waybill Query'!$A:$M,11,FALSE)),0,VLOOKUP($N680,'Data from Waybill Query'!$A:$M,11,FALSE))</f>
        <v>4107772</v>
      </c>
      <c r="L680" s="104">
        <f>IF(ISNA(VLOOKUP($N680,'Data from Waybill Query'!$A:$M,12,FALSE)),0,VLOOKUP($N680,'Data from Waybill Query'!$A:$M,12,FALSE))</f>
        <v>1246</v>
      </c>
      <c r="M680" s="104">
        <f>IF(ISNA(VLOOKUP($N680,'Data from Waybill Query'!$A:$M,13,FALSE)),0,VLOOKUP($N680,'Data from Waybill Query'!$A:$M,13,FALSE))</f>
        <v>3.6209100000000001E-2</v>
      </c>
      <c r="N680" s="104">
        <f t="shared" si="23"/>
        <v>1995020111</v>
      </c>
    </row>
    <row r="681" spans="1:14" x14ac:dyDescent="0.25">
      <c r="A681" s="104">
        <f t="shared" si="24"/>
        <v>199509</v>
      </c>
      <c r="B681" s="32">
        <f>'Data from Waybill Query'!B681</f>
        <v>1995</v>
      </c>
      <c r="C681" s="32" t="str">
        <f>IF('Data from Waybill Query'!C681="00","0",IF('Data from Waybill Query'!C681="01","1",IF('Data from Waybill Query'!C681="XX","2",'Data from Waybill Query'!C681)))</f>
        <v>2</v>
      </c>
      <c r="D681" s="33" t="str">
        <f>'Data from Waybill Query'!D681</f>
        <v>Grain</v>
      </c>
      <c r="E681" s="33" t="str">
        <f>'Data from Waybill Query'!E681</f>
        <v>S</v>
      </c>
      <c r="F681" s="33" t="str">
        <f>'Data from Waybill Query'!F681</f>
        <v>P</v>
      </c>
      <c r="G681" s="33" t="str">
        <f>'Data from Waybill Query'!G681</f>
        <v>M</v>
      </c>
      <c r="H681" s="104">
        <f>IF(ISNA(VLOOKUP($N681,'Data from Waybill Query'!$A:$M,8,FALSE)),0,VLOOKUP($N681,'Data from Waybill Query'!$A:$M,8,FALSE))</f>
        <v>53861</v>
      </c>
      <c r="I681" s="104">
        <f>IF(ISNA(VLOOKUP($N681,'Data from Waybill Query'!$A:$M,9,FALSE)),0,VLOOKUP($N681,'Data from Waybill Query'!$A:$M,9,FALSE))</f>
        <v>62689</v>
      </c>
      <c r="J681" s="104">
        <f>IF(ISNA(VLOOKUP($N681,'Data from Waybill Query'!$A:$M,10,FALSE)),0,VLOOKUP($N681,'Data from Waybill Query'!$A:$M,10,FALSE))</f>
        <v>17895</v>
      </c>
      <c r="K681" s="104">
        <f>IF(ISNA(VLOOKUP($N681,'Data from Waybill Query'!$A:$M,11,FALSE)),0,VLOOKUP($N681,'Data from Waybill Query'!$A:$M,11,FALSE))</f>
        <v>5838440</v>
      </c>
      <c r="L681" s="104">
        <f>IF(ISNA(VLOOKUP($N681,'Data from Waybill Query'!$A:$M,12,FALSE)),0,VLOOKUP($N681,'Data from Waybill Query'!$A:$M,12,FALSE))</f>
        <v>1691</v>
      </c>
      <c r="M681" s="104">
        <f>IF(ISNA(VLOOKUP($N681,'Data from Waybill Query'!$A:$M,13,FALSE)),0,VLOOKUP($N681,'Data from Waybill Query'!$A:$M,13,FALSE))</f>
        <v>3.1844549999999999E-2</v>
      </c>
      <c r="N681" s="104">
        <f t="shared" si="23"/>
        <v>1995020112</v>
      </c>
    </row>
    <row r="682" spans="1:14" x14ac:dyDescent="0.25">
      <c r="A682" s="104">
        <f t="shared" si="24"/>
        <v>199510</v>
      </c>
      <c r="B682" s="32">
        <f>'Data from Waybill Query'!B682</f>
        <v>1995</v>
      </c>
      <c r="C682" s="32" t="str">
        <f>IF('Data from Waybill Query'!C682="00","0",IF('Data from Waybill Query'!C682="01","1",IF('Data from Waybill Query'!C682="XX","2",'Data from Waybill Query'!C682)))</f>
        <v>2</v>
      </c>
      <c r="D682" s="33" t="str">
        <f>'Data from Waybill Query'!D682</f>
        <v>Grain</v>
      </c>
      <c r="E682" s="33" t="str">
        <f>'Data from Waybill Query'!E682</f>
        <v>S</v>
      </c>
      <c r="F682" s="33" t="str">
        <f>'Data from Waybill Query'!F682</f>
        <v>P</v>
      </c>
      <c r="G682" s="33" t="str">
        <f>'Data from Waybill Query'!G682</f>
        <v>U</v>
      </c>
      <c r="H682" s="104">
        <f>IF(ISNA(VLOOKUP($N682,'Data from Waybill Query'!$A:$M,8,FALSE)),0,VLOOKUP($N682,'Data from Waybill Query'!$A:$M,8,FALSE))</f>
        <v>22813</v>
      </c>
      <c r="I682" s="104">
        <f>IF(ISNA(VLOOKUP($N682,'Data from Waybill Query'!$A:$M,9,FALSE)),0,VLOOKUP($N682,'Data from Waybill Query'!$A:$M,9,FALSE))</f>
        <v>33360</v>
      </c>
      <c r="J682" s="104">
        <f>IF(ISNA(VLOOKUP($N682,'Data from Waybill Query'!$A:$M,10,FALSE)),0,VLOOKUP($N682,'Data from Waybill Query'!$A:$M,10,FALSE))</f>
        <v>9972</v>
      </c>
      <c r="K682" s="104">
        <f>IF(ISNA(VLOOKUP($N682,'Data from Waybill Query'!$A:$M,11,FALSE)),0,VLOOKUP($N682,'Data from Waybill Query'!$A:$M,11,FALSE))</f>
        <v>3289074</v>
      </c>
      <c r="L682" s="104">
        <f>IF(ISNA(VLOOKUP($N682,'Data from Waybill Query'!$A:$M,12,FALSE)),0,VLOOKUP($N682,'Data from Waybill Query'!$A:$M,12,FALSE))</f>
        <v>988</v>
      </c>
      <c r="M682" s="104">
        <f>IF(ISNA(VLOOKUP($N682,'Data from Waybill Query'!$A:$M,13,FALSE)),0,VLOOKUP($N682,'Data from Waybill Query'!$A:$M,13,FALSE))</f>
        <v>2.3080489999999999E-2</v>
      </c>
      <c r="N682" s="104">
        <f t="shared" si="23"/>
        <v>1995020113</v>
      </c>
    </row>
    <row r="683" spans="1:14" x14ac:dyDescent="0.25">
      <c r="A683" s="104">
        <f t="shared" si="24"/>
        <v>199511</v>
      </c>
      <c r="B683" s="32">
        <f>'Data from Waybill Query'!B683</f>
        <v>1995</v>
      </c>
      <c r="C683" s="32" t="str">
        <f>IF('Data from Waybill Query'!C683="00","0",IF('Data from Waybill Query'!C683="01","1",IF('Data from Waybill Query'!C683="XX","2",'Data from Waybill Query'!C683)))</f>
        <v>2</v>
      </c>
      <c r="D683" s="33" t="str">
        <f>'Data from Waybill Query'!D683</f>
        <v>Grain</v>
      </c>
      <c r="E683" s="33" t="str">
        <f>'Data from Waybill Query'!E683</f>
        <v>M</v>
      </c>
      <c r="F683" s="33" t="str">
        <f>'Data from Waybill Query'!F683</f>
        <v>R</v>
      </c>
      <c r="G683" s="33" t="str">
        <f>'Data from Waybill Query'!G683</f>
        <v>S</v>
      </c>
      <c r="H683" s="104">
        <f>IF(ISNA(VLOOKUP($N683,'Data from Waybill Query'!$A:$M,8,FALSE)),0,VLOOKUP($N683,'Data from Waybill Query'!$A:$M,8,FALSE))</f>
        <v>125551</v>
      </c>
      <c r="I683" s="104">
        <f>IF(ISNA(VLOOKUP($N683,'Data from Waybill Query'!$A:$M,9,FALSE)),0,VLOOKUP($N683,'Data from Waybill Query'!$A:$M,9,FALSE))</f>
        <v>69684</v>
      </c>
      <c r="J683" s="104">
        <f>IF(ISNA(VLOOKUP($N683,'Data from Waybill Query'!$A:$M,10,FALSE)),0,VLOOKUP($N683,'Data from Waybill Query'!$A:$M,10,FALSE))</f>
        <v>49269</v>
      </c>
      <c r="K683" s="104">
        <f>IF(ISNA(VLOOKUP($N683,'Data from Waybill Query'!$A:$M,11,FALSE)),0,VLOOKUP($N683,'Data from Waybill Query'!$A:$M,11,FALSE))</f>
        <v>6434504</v>
      </c>
      <c r="L683" s="104">
        <f>IF(ISNA(VLOOKUP($N683,'Data from Waybill Query'!$A:$M,12,FALSE)),0,VLOOKUP($N683,'Data from Waybill Query'!$A:$M,12,FALSE))</f>
        <v>4529</v>
      </c>
      <c r="M683" s="104">
        <f>IF(ISNA(VLOOKUP($N683,'Data from Waybill Query'!$A:$M,13,FALSE)),0,VLOOKUP($N683,'Data from Waybill Query'!$A:$M,13,FALSE))</f>
        <v>2.7720229999999998E-2</v>
      </c>
      <c r="N683" s="104">
        <f t="shared" si="23"/>
        <v>1995020201</v>
      </c>
    </row>
    <row r="684" spans="1:14" x14ac:dyDescent="0.25">
      <c r="A684" s="104">
        <f t="shared" si="24"/>
        <v>199512</v>
      </c>
      <c r="B684" s="32">
        <f>'Data from Waybill Query'!B684</f>
        <v>1995</v>
      </c>
      <c r="C684" s="32" t="str">
        <f>IF('Data from Waybill Query'!C684="00","0",IF('Data from Waybill Query'!C684="01","1",IF('Data from Waybill Query'!C684="XX","2",'Data from Waybill Query'!C684)))</f>
        <v>2</v>
      </c>
      <c r="D684" s="33" t="str">
        <f>'Data from Waybill Query'!D684</f>
        <v>Grain</v>
      </c>
      <c r="E684" s="33" t="str">
        <f>'Data from Waybill Query'!E684</f>
        <v>M</v>
      </c>
      <c r="F684" s="33" t="str">
        <f>'Data from Waybill Query'!F684</f>
        <v>R</v>
      </c>
      <c r="G684" s="33" t="str">
        <f>'Data from Waybill Query'!G684</f>
        <v>M</v>
      </c>
      <c r="H684" s="104">
        <f>IF(ISNA(VLOOKUP($N684,'Data from Waybill Query'!$A:$M,8,FALSE)),0,VLOOKUP($N684,'Data from Waybill Query'!$A:$M,8,FALSE))</f>
        <v>323375</v>
      </c>
      <c r="I684" s="104">
        <f>IF(ISNA(VLOOKUP($N684,'Data from Waybill Query'!$A:$M,9,FALSE)),0,VLOOKUP($N684,'Data from Waybill Query'!$A:$M,9,FALSE))</f>
        <v>193724</v>
      </c>
      <c r="J684" s="104">
        <f>IF(ISNA(VLOOKUP($N684,'Data from Waybill Query'!$A:$M,10,FALSE)),0,VLOOKUP($N684,'Data from Waybill Query'!$A:$M,10,FALSE))</f>
        <v>140657</v>
      </c>
      <c r="K684" s="104">
        <f>IF(ISNA(VLOOKUP($N684,'Data from Waybill Query'!$A:$M,11,FALSE)),0,VLOOKUP($N684,'Data from Waybill Query'!$A:$M,11,FALSE))</f>
        <v>18628954</v>
      </c>
      <c r="L684" s="104">
        <f>IF(ISNA(VLOOKUP($N684,'Data from Waybill Query'!$A:$M,12,FALSE)),0,VLOOKUP($N684,'Data from Waybill Query'!$A:$M,12,FALSE))</f>
        <v>13583</v>
      </c>
      <c r="M684" s="104">
        <f>IF(ISNA(VLOOKUP($N684,'Data from Waybill Query'!$A:$M,13,FALSE)),0,VLOOKUP($N684,'Data from Waybill Query'!$A:$M,13,FALSE))</f>
        <v>2.3806879999999999E-2</v>
      </c>
      <c r="N684" s="104">
        <f t="shared" si="23"/>
        <v>1995020202</v>
      </c>
    </row>
    <row r="685" spans="1:14" x14ac:dyDescent="0.25">
      <c r="A685" s="104">
        <f t="shared" si="24"/>
        <v>199513</v>
      </c>
      <c r="B685" s="32">
        <f>'Data from Waybill Query'!B685</f>
        <v>1995</v>
      </c>
      <c r="C685" s="32" t="str">
        <f>IF('Data from Waybill Query'!C685="00","0",IF('Data from Waybill Query'!C685="01","1",IF('Data from Waybill Query'!C685="XX","2",'Data from Waybill Query'!C685)))</f>
        <v>2</v>
      </c>
      <c r="D685" s="33" t="str">
        <f>'Data from Waybill Query'!D685</f>
        <v>Grain</v>
      </c>
      <c r="E685" s="33" t="str">
        <f>'Data from Waybill Query'!E685</f>
        <v>M</v>
      </c>
      <c r="F685" s="33" t="str">
        <f>'Data from Waybill Query'!F685</f>
        <v>R</v>
      </c>
      <c r="G685" s="33" t="str">
        <f>'Data from Waybill Query'!G685</f>
        <v>U</v>
      </c>
      <c r="H685" s="104">
        <f>IF(ISNA(VLOOKUP($N685,'Data from Waybill Query'!$A:$M,8,FALSE)),0,VLOOKUP($N685,'Data from Waybill Query'!$A:$M,8,FALSE))</f>
        <v>202780</v>
      </c>
      <c r="I685" s="104">
        <f>IF(ISNA(VLOOKUP($N685,'Data from Waybill Query'!$A:$M,9,FALSE)),0,VLOOKUP($N685,'Data from Waybill Query'!$A:$M,9,FALSE))</f>
        <v>128885</v>
      </c>
      <c r="J685" s="104">
        <f>IF(ISNA(VLOOKUP($N685,'Data from Waybill Query'!$A:$M,10,FALSE)),0,VLOOKUP($N685,'Data from Waybill Query'!$A:$M,10,FALSE))</f>
        <v>98877</v>
      </c>
      <c r="K685" s="104">
        <f>IF(ISNA(VLOOKUP($N685,'Data from Waybill Query'!$A:$M,11,FALSE)),0,VLOOKUP($N685,'Data from Waybill Query'!$A:$M,11,FALSE))</f>
        <v>12572426</v>
      </c>
      <c r="L685" s="104">
        <f>IF(ISNA(VLOOKUP($N685,'Data from Waybill Query'!$A:$M,12,FALSE)),0,VLOOKUP($N685,'Data from Waybill Query'!$A:$M,12,FALSE))</f>
        <v>9644</v>
      </c>
      <c r="M685" s="104">
        <f>IF(ISNA(VLOOKUP($N685,'Data from Waybill Query'!$A:$M,13,FALSE)),0,VLOOKUP($N685,'Data from Waybill Query'!$A:$M,13,FALSE))</f>
        <v>2.1027489999999999E-2</v>
      </c>
      <c r="N685" s="104">
        <f t="shared" si="23"/>
        <v>1995020203</v>
      </c>
    </row>
    <row r="686" spans="1:14" x14ac:dyDescent="0.25">
      <c r="A686" s="104">
        <f t="shared" si="24"/>
        <v>199514</v>
      </c>
      <c r="B686" s="32">
        <f>'Data from Waybill Query'!B686</f>
        <v>1995</v>
      </c>
      <c r="C686" s="32" t="str">
        <f>IF('Data from Waybill Query'!C686="00","0",IF('Data from Waybill Query'!C686="01","1",IF('Data from Waybill Query'!C686="XX","2",'Data from Waybill Query'!C686)))</f>
        <v>2</v>
      </c>
      <c r="D686" s="33" t="str">
        <f>'Data from Waybill Query'!D686</f>
        <v>Grain</v>
      </c>
      <c r="E686" s="33" t="str">
        <f>'Data from Waybill Query'!E686</f>
        <v>M</v>
      </c>
      <c r="F686" s="33" t="str">
        <f>'Data from Waybill Query'!F686</f>
        <v>P</v>
      </c>
      <c r="G686" s="33" t="str">
        <f>'Data from Waybill Query'!G686</f>
        <v>S</v>
      </c>
      <c r="H686" s="104">
        <f>IF(ISNA(VLOOKUP($N686,'Data from Waybill Query'!$A:$M,8,FALSE)),0,VLOOKUP($N686,'Data from Waybill Query'!$A:$M,8,FALSE))</f>
        <v>61304</v>
      </c>
      <c r="I686" s="104">
        <f>IF(ISNA(VLOOKUP($N686,'Data from Waybill Query'!$A:$M,9,FALSE)),0,VLOOKUP($N686,'Data from Waybill Query'!$A:$M,9,FALSE))</f>
        <v>34640</v>
      </c>
      <c r="J686" s="104">
        <f>IF(ISNA(VLOOKUP($N686,'Data from Waybill Query'!$A:$M,10,FALSE)),0,VLOOKUP($N686,'Data from Waybill Query'!$A:$M,10,FALSE))</f>
        <v>24827</v>
      </c>
      <c r="K686" s="104">
        <f>IF(ISNA(VLOOKUP($N686,'Data from Waybill Query'!$A:$M,11,FALSE)),0,VLOOKUP($N686,'Data from Waybill Query'!$A:$M,11,FALSE))</f>
        <v>3285256</v>
      </c>
      <c r="L686" s="104">
        <f>IF(ISNA(VLOOKUP($N686,'Data from Waybill Query'!$A:$M,12,FALSE)),0,VLOOKUP($N686,'Data from Waybill Query'!$A:$M,12,FALSE))</f>
        <v>2345</v>
      </c>
      <c r="M686" s="104">
        <f>IF(ISNA(VLOOKUP($N686,'Data from Waybill Query'!$A:$M,13,FALSE)),0,VLOOKUP($N686,'Data from Waybill Query'!$A:$M,13,FALSE))</f>
        <v>2.6140340000000001E-2</v>
      </c>
      <c r="N686" s="104">
        <f t="shared" si="23"/>
        <v>1995020211</v>
      </c>
    </row>
    <row r="687" spans="1:14" x14ac:dyDescent="0.25">
      <c r="A687" s="104">
        <f t="shared" si="24"/>
        <v>199515</v>
      </c>
      <c r="B687" s="32">
        <f>'Data from Waybill Query'!B687</f>
        <v>1995</v>
      </c>
      <c r="C687" s="32" t="str">
        <f>IF('Data from Waybill Query'!C687="00","0",IF('Data from Waybill Query'!C687="01","1",IF('Data from Waybill Query'!C687="XX","2",'Data from Waybill Query'!C687)))</f>
        <v>2</v>
      </c>
      <c r="D687" s="33" t="str">
        <f>'Data from Waybill Query'!D687</f>
        <v>Grain</v>
      </c>
      <c r="E687" s="33" t="str">
        <f>'Data from Waybill Query'!E687</f>
        <v>M</v>
      </c>
      <c r="F687" s="33" t="str">
        <f>'Data from Waybill Query'!F687</f>
        <v>P</v>
      </c>
      <c r="G687" s="33" t="str">
        <f>'Data from Waybill Query'!G687</f>
        <v>M</v>
      </c>
      <c r="H687" s="104">
        <f>IF(ISNA(VLOOKUP($N687,'Data from Waybill Query'!$A:$M,8,FALSE)),0,VLOOKUP($N687,'Data from Waybill Query'!$A:$M,8,FALSE))</f>
        <v>110423</v>
      </c>
      <c r="I687" s="104">
        <f>IF(ISNA(VLOOKUP($N687,'Data from Waybill Query'!$A:$M,9,FALSE)),0,VLOOKUP($N687,'Data from Waybill Query'!$A:$M,9,FALSE))</f>
        <v>76008</v>
      </c>
      <c r="J687" s="104">
        <f>IF(ISNA(VLOOKUP($N687,'Data from Waybill Query'!$A:$M,10,FALSE)),0,VLOOKUP($N687,'Data from Waybill Query'!$A:$M,10,FALSE))</f>
        <v>55495</v>
      </c>
      <c r="K687" s="104">
        <f>IF(ISNA(VLOOKUP($N687,'Data from Waybill Query'!$A:$M,11,FALSE)),0,VLOOKUP($N687,'Data from Waybill Query'!$A:$M,11,FALSE))</f>
        <v>7387145</v>
      </c>
      <c r="L687" s="104">
        <f>IF(ISNA(VLOOKUP($N687,'Data from Waybill Query'!$A:$M,12,FALSE)),0,VLOOKUP($N687,'Data from Waybill Query'!$A:$M,12,FALSE))</f>
        <v>5388</v>
      </c>
      <c r="M687" s="104">
        <f>IF(ISNA(VLOOKUP($N687,'Data from Waybill Query'!$A:$M,13,FALSE)),0,VLOOKUP($N687,'Data from Waybill Query'!$A:$M,13,FALSE))</f>
        <v>2.0494200000000001E-2</v>
      </c>
      <c r="N687" s="104">
        <f t="shared" si="23"/>
        <v>1995020212</v>
      </c>
    </row>
    <row r="688" spans="1:14" x14ac:dyDescent="0.25">
      <c r="A688" s="104">
        <f t="shared" si="24"/>
        <v>199516</v>
      </c>
      <c r="B688" s="32">
        <f>'Data from Waybill Query'!B688</f>
        <v>1995</v>
      </c>
      <c r="C688" s="32" t="str">
        <f>IF('Data from Waybill Query'!C688="00","0",IF('Data from Waybill Query'!C688="01","1",IF('Data from Waybill Query'!C688="XX","2",'Data from Waybill Query'!C688)))</f>
        <v>2</v>
      </c>
      <c r="D688" s="33" t="str">
        <f>'Data from Waybill Query'!D688</f>
        <v>Grain</v>
      </c>
      <c r="E688" s="33" t="str">
        <f>'Data from Waybill Query'!E688</f>
        <v>M</v>
      </c>
      <c r="F688" s="33" t="str">
        <f>'Data from Waybill Query'!F688</f>
        <v>P</v>
      </c>
      <c r="G688" s="33" t="str">
        <f>'Data from Waybill Query'!G688</f>
        <v>U</v>
      </c>
      <c r="H688" s="104">
        <f>IF(ISNA(VLOOKUP($N688,'Data from Waybill Query'!$A:$M,8,FALSE)),0,VLOOKUP($N688,'Data from Waybill Query'!$A:$M,8,FALSE))</f>
        <v>85774</v>
      </c>
      <c r="I688" s="104">
        <f>IF(ISNA(VLOOKUP($N688,'Data from Waybill Query'!$A:$M,9,FALSE)),0,VLOOKUP($N688,'Data from Waybill Query'!$A:$M,9,FALSE))</f>
        <v>70467</v>
      </c>
      <c r="J688" s="104">
        <f>IF(ISNA(VLOOKUP($N688,'Data from Waybill Query'!$A:$M,10,FALSE)),0,VLOOKUP($N688,'Data from Waybill Query'!$A:$M,10,FALSE))</f>
        <v>53219</v>
      </c>
      <c r="K688" s="104">
        <f>IF(ISNA(VLOOKUP($N688,'Data from Waybill Query'!$A:$M,11,FALSE)),0,VLOOKUP($N688,'Data from Waybill Query'!$A:$M,11,FALSE))</f>
        <v>6968934</v>
      </c>
      <c r="L688" s="104">
        <f>IF(ISNA(VLOOKUP($N688,'Data from Waybill Query'!$A:$M,12,FALSE)),0,VLOOKUP($N688,'Data from Waybill Query'!$A:$M,12,FALSE))</f>
        <v>5262</v>
      </c>
      <c r="M688" s="104">
        <f>IF(ISNA(VLOOKUP($N688,'Data from Waybill Query'!$A:$M,13,FALSE)),0,VLOOKUP($N688,'Data from Waybill Query'!$A:$M,13,FALSE))</f>
        <v>1.630067E-2</v>
      </c>
      <c r="N688" s="104">
        <f t="shared" si="23"/>
        <v>1995020213</v>
      </c>
    </row>
    <row r="689" spans="1:14" x14ac:dyDescent="0.25">
      <c r="A689" s="104">
        <f t="shared" si="24"/>
        <v>199517</v>
      </c>
      <c r="B689" s="32">
        <f>'Data from Waybill Query'!B689</f>
        <v>1995</v>
      </c>
      <c r="C689" s="32" t="str">
        <f>IF('Data from Waybill Query'!C689="00","0",IF('Data from Waybill Query'!C689="01","1",IF('Data from Waybill Query'!C689="XX","2",'Data from Waybill Query'!C689)))</f>
        <v>2</v>
      </c>
      <c r="D689" s="33" t="str">
        <f>'Data from Waybill Query'!D689</f>
        <v>Grain</v>
      </c>
      <c r="E689" s="33" t="str">
        <f>'Data from Waybill Query'!E689</f>
        <v>L</v>
      </c>
      <c r="F689" s="33" t="str">
        <f>'Data from Waybill Query'!F689</f>
        <v>R</v>
      </c>
      <c r="G689" s="33" t="str">
        <f>'Data from Waybill Query'!G689</f>
        <v>S</v>
      </c>
      <c r="H689" s="104">
        <f>IF(ISNA(VLOOKUP($N689,'Data from Waybill Query'!$A:$M,8,FALSE)),0,VLOOKUP($N689,'Data from Waybill Query'!$A:$M,8,FALSE))</f>
        <v>131062</v>
      </c>
      <c r="I689" s="104">
        <f>IF(ISNA(VLOOKUP($N689,'Data from Waybill Query'!$A:$M,9,FALSE)),0,VLOOKUP($N689,'Data from Waybill Query'!$A:$M,9,FALSE))</f>
        <v>46996</v>
      </c>
      <c r="J689" s="104">
        <f>IF(ISNA(VLOOKUP($N689,'Data from Waybill Query'!$A:$M,10,FALSE)),0,VLOOKUP($N689,'Data from Waybill Query'!$A:$M,10,FALSE))</f>
        <v>76782</v>
      </c>
      <c r="K689" s="104">
        <f>IF(ISNA(VLOOKUP($N689,'Data from Waybill Query'!$A:$M,11,FALSE)),0,VLOOKUP($N689,'Data from Waybill Query'!$A:$M,11,FALSE))</f>
        <v>4179108</v>
      </c>
      <c r="L689" s="104">
        <f>IF(ISNA(VLOOKUP($N689,'Data from Waybill Query'!$A:$M,12,FALSE)),0,VLOOKUP($N689,'Data from Waybill Query'!$A:$M,12,FALSE))</f>
        <v>6631</v>
      </c>
      <c r="M689" s="104">
        <f>IF(ISNA(VLOOKUP($N689,'Data from Waybill Query'!$A:$M,13,FALSE)),0,VLOOKUP($N689,'Data from Waybill Query'!$A:$M,13,FALSE))</f>
        <v>1.9764230000000001E-2</v>
      </c>
      <c r="N689" s="104">
        <f t="shared" si="23"/>
        <v>1995020301</v>
      </c>
    </row>
    <row r="690" spans="1:14" x14ac:dyDescent="0.25">
      <c r="A690" s="104">
        <f t="shared" si="24"/>
        <v>199518</v>
      </c>
      <c r="B690" s="32">
        <f>'Data from Waybill Query'!B690</f>
        <v>1995</v>
      </c>
      <c r="C690" s="32" t="str">
        <f>IF('Data from Waybill Query'!C690="00","0",IF('Data from Waybill Query'!C690="01","1",IF('Data from Waybill Query'!C690="XX","2",'Data from Waybill Query'!C690)))</f>
        <v>2</v>
      </c>
      <c r="D690" s="33" t="str">
        <f>'Data from Waybill Query'!D690</f>
        <v>Grain</v>
      </c>
      <c r="E690" s="33" t="str">
        <f>'Data from Waybill Query'!E690</f>
        <v>L</v>
      </c>
      <c r="F690" s="33" t="str">
        <f>'Data from Waybill Query'!F690</f>
        <v>R</v>
      </c>
      <c r="G690" s="33" t="str">
        <f>'Data from Waybill Query'!G690</f>
        <v>M</v>
      </c>
      <c r="H690" s="104">
        <f>IF(ISNA(VLOOKUP($N690,'Data from Waybill Query'!$A:$M,8,FALSE)),0,VLOOKUP($N690,'Data from Waybill Query'!$A:$M,8,FALSE))</f>
        <v>333800</v>
      </c>
      <c r="I690" s="104">
        <f>IF(ISNA(VLOOKUP($N690,'Data from Waybill Query'!$A:$M,9,FALSE)),0,VLOOKUP($N690,'Data from Waybill Query'!$A:$M,9,FALSE))</f>
        <v>122711</v>
      </c>
      <c r="J690" s="104">
        <f>IF(ISNA(VLOOKUP($N690,'Data from Waybill Query'!$A:$M,10,FALSE)),0,VLOOKUP($N690,'Data from Waybill Query'!$A:$M,10,FALSE))</f>
        <v>182015</v>
      </c>
      <c r="K690" s="104">
        <f>IF(ISNA(VLOOKUP($N690,'Data from Waybill Query'!$A:$M,11,FALSE)),0,VLOOKUP($N690,'Data from Waybill Query'!$A:$M,11,FALSE))</f>
        <v>12024381</v>
      </c>
      <c r="L690" s="104">
        <f>IF(ISNA(VLOOKUP($N690,'Data from Waybill Query'!$A:$M,12,FALSE)),0,VLOOKUP($N690,'Data from Waybill Query'!$A:$M,12,FALSE))</f>
        <v>17841</v>
      </c>
      <c r="M690" s="104">
        <f>IF(ISNA(VLOOKUP($N690,'Data from Waybill Query'!$A:$M,13,FALSE)),0,VLOOKUP($N690,'Data from Waybill Query'!$A:$M,13,FALSE))</f>
        <v>1.870979E-2</v>
      </c>
      <c r="N690" s="104">
        <f t="shared" si="23"/>
        <v>1995020302</v>
      </c>
    </row>
    <row r="691" spans="1:14" x14ac:dyDescent="0.25">
      <c r="A691" s="104">
        <f t="shared" si="24"/>
        <v>199519</v>
      </c>
      <c r="B691" s="32">
        <f>'Data from Waybill Query'!B691</f>
        <v>1995</v>
      </c>
      <c r="C691" s="32" t="str">
        <f>IF('Data from Waybill Query'!C691="00","0",IF('Data from Waybill Query'!C691="01","1",IF('Data from Waybill Query'!C691="XX","2",'Data from Waybill Query'!C691)))</f>
        <v>2</v>
      </c>
      <c r="D691" s="33" t="str">
        <f>'Data from Waybill Query'!D691</f>
        <v>Grain</v>
      </c>
      <c r="E691" s="33" t="str">
        <f>'Data from Waybill Query'!E691</f>
        <v>L</v>
      </c>
      <c r="F691" s="33" t="str">
        <f>'Data from Waybill Query'!F691</f>
        <v>R</v>
      </c>
      <c r="G691" s="33" t="str">
        <f>'Data from Waybill Query'!G691</f>
        <v>U</v>
      </c>
      <c r="H691" s="104">
        <f>IF(ISNA(VLOOKUP($N691,'Data from Waybill Query'!$A:$M,8,FALSE)),0,VLOOKUP($N691,'Data from Waybill Query'!$A:$M,8,FALSE))</f>
        <v>486677</v>
      </c>
      <c r="I691" s="104">
        <f>IF(ISNA(VLOOKUP($N691,'Data from Waybill Query'!$A:$M,9,FALSE)),0,VLOOKUP($N691,'Data from Waybill Query'!$A:$M,9,FALSE))</f>
        <v>185799</v>
      </c>
      <c r="J691" s="104">
        <f>IF(ISNA(VLOOKUP($N691,'Data from Waybill Query'!$A:$M,10,FALSE)),0,VLOOKUP($N691,'Data from Waybill Query'!$A:$M,10,FALSE))</f>
        <v>303482</v>
      </c>
      <c r="K691" s="104">
        <f>IF(ISNA(VLOOKUP($N691,'Data from Waybill Query'!$A:$M,11,FALSE)),0,VLOOKUP($N691,'Data from Waybill Query'!$A:$M,11,FALSE))</f>
        <v>18350825</v>
      </c>
      <c r="L691" s="104">
        <f>IF(ISNA(VLOOKUP($N691,'Data from Waybill Query'!$A:$M,12,FALSE)),0,VLOOKUP($N691,'Data from Waybill Query'!$A:$M,12,FALSE))</f>
        <v>30181</v>
      </c>
      <c r="M691" s="104">
        <f>IF(ISNA(VLOOKUP($N691,'Data from Waybill Query'!$A:$M,13,FALSE)),0,VLOOKUP($N691,'Data from Waybill Query'!$A:$M,13,FALSE))</f>
        <v>1.6125319999999999E-2</v>
      </c>
      <c r="N691" s="104">
        <f t="shared" si="23"/>
        <v>1995020303</v>
      </c>
    </row>
    <row r="692" spans="1:14" x14ac:dyDescent="0.25">
      <c r="A692" s="104">
        <f t="shared" si="24"/>
        <v>199520</v>
      </c>
      <c r="B692" s="32">
        <f>'Data from Waybill Query'!B692</f>
        <v>1995</v>
      </c>
      <c r="C692" s="32" t="str">
        <f>IF('Data from Waybill Query'!C692="00","0",IF('Data from Waybill Query'!C692="01","1",IF('Data from Waybill Query'!C692="XX","2",'Data from Waybill Query'!C692)))</f>
        <v>2</v>
      </c>
      <c r="D692" s="33" t="str">
        <f>'Data from Waybill Query'!D692</f>
        <v>Grain</v>
      </c>
      <c r="E692" s="33" t="str">
        <f>'Data from Waybill Query'!E692</f>
        <v>L</v>
      </c>
      <c r="F692" s="33" t="str">
        <f>'Data from Waybill Query'!F692</f>
        <v>P</v>
      </c>
      <c r="G692" s="33" t="str">
        <f>'Data from Waybill Query'!G692</f>
        <v>S</v>
      </c>
      <c r="H692" s="104">
        <f>IF(ISNA(VLOOKUP($N692,'Data from Waybill Query'!$A:$M,8,FALSE)),0,VLOOKUP($N692,'Data from Waybill Query'!$A:$M,8,FALSE))</f>
        <v>73113</v>
      </c>
      <c r="I692" s="104">
        <f>IF(ISNA(VLOOKUP($N692,'Data from Waybill Query'!$A:$M,9,FALSE)),0,VLOOKUP($N692,'Data from Waybill Query'!$A:$M,9,FALSE))</f>
        <v>26164</v>
      </c>
      <c r="J692" s="104">
        <f>IF(ISNA(VLOOKUP($N692,'Data from Waybill Query'!$A:$M,10,FALSE)),0,VLOOKUP($N692,'Data from Waybill Query'!$A:$M,10,FALSE))</f>
        <v>41191</v>
      </c>
      <c r="K692" s="104">
        <f>IF(ISNA(VLOOKUP($N692,'Data from Waybill Query'!$A:$M,11,FALSE)),0,VLOOKUP($N692,'Data from Waybill Query'!$A:$M,11,FALSE))</f>
        <v>2426712</v>
      </c>
      <c r="L692" s="104">
        <f>IF(ISNA(VLOOKUP($N692,'Data from Waybill Query'!$A:$M,12,FALSE)),0,VLOOKUP($N692,'Data from Waybill Query'!$A:$M,12,FALSE))</f>
        <v>3767</v>
      </c>
      <c r="M692" s="104">
        <f>IF(ISNA(VLOOKUP($N692,'Data from Waybill Query'!$A:$M,13,FALSE)),0,VLOOKUP($N692,'Data from Waybill Query'!$A:$M,13,FALSE))</f>
        <v>1.9410589999999998E-2</v>
      </c>
      <c r="N692" s="104">
        <f t="shared" si="23"/>
        <v>1995020311</v>
      </c>
    </row>
    <row r="693" spans="1:14" x14ac:dyDescent="0.25">
      <c r="A693" s="104">
        <f t="shared" si="24"/>
        <v>199521</v>
      </c>
      <c r="B693" s="32">
        <f>'Data from Waybill Query'!B693</f>
        <v>1995</v>
      </c>
      <c r="C693" s="32" t="str">
        <f>IF('Data from Waybill Query'!C693="00","0",IF('Data from Waybill Query'!C693="01","1",IF('Data from Waybill Query'!C693="XX","2",'Data from Waybill Query'!C693)))</f>
        <v>2</v>
      </c>
      <c r="D693" s="33" t="str">
        <f>'Data from Waybill Query'!D693</f>
        <v>Grain</v>
      </c>
      <c r="E693" s="33" t="str">
        <f>'Data from Waybill Query'!E693</f>
        <v>L</v>
      </c>
      <c r="F693" s="33" t="str">
        <f>'Data from Waybill Query'!F693</f>
        <v>P</v>
      </c>
      <c r="G693" s="33" t="str">
        <f>'Data from Waybill Query'!G693</f>
        <v>M</v>
      </c>
      <c r="H693" s="104">
        <f>IF(ISNA(VLOOKUP($N693,'Data from Waybill Query'!$A:$M,8,FALSE)),0,VLOOKUP($N693,'Data from Waybill Query'!$A:$M,8,FALSE))</f>
        <v>125319</v>
      </c>
      <c r="I693" s="104">
        <f>IF(ISNA(VLOOKUP($N693,'Data from Waybill Query'!$A:$M,9,FALSE)),0,VLOOKUP($N693,'Data from Waybill Query'!$A:$M,9,FALSE))</f>
        <v>46832</v>
      </c>
      <c r="J693" s="104">
        <f>IF(ISNA(VLOOKUP($N693,'Data from Waybill Query'!$A:$M,10,FALSE)),0,VLOOKUP($N693,'Data from Waybill Query'!$A:$M,10,FALSE))</f>
        <v>71149</v>
      </c>
      <c r="K693" s="104">
        <f>IF(ISNA(VLOOKUP($N693,'Data from Waybill Query'!$A:$M,11,FALSE)),0,VLOOKUP($N693,'Data from Waybill Query'!$A:$M,11,FALSE))</f>
        <v>4570588</v>
      </c>
      <c r="L693" s="104">
        <f>IF(ISNA(VLOOKUP($N693,'Data from Waybill Query'!$A:$M,12,FALSE)),0,VLOOKUP($N693,'Data from Waybill Query'!$A:$M,12,FALSE))</f>
        <v>6938</v>
      </c>
      <c r="M693" s="104">
        <f>IF(ISNA(VLOOKUP($N693,'Data from Waybill Query'!$A:$M,13,FALSE)),0,VLOOKUP($N693,'Data from Waybill Query'!$A:$M,13,FALSE))</f>
        <v>1.8061560000000001E-2</v>
      </c>
      <c r="N693" s="104">
        <f t="shared" si="23"/>
        <v>1995020312</v>
      </c>
    </row>
    <row r="694" spans="1:14" x14ac:dyDescent="0.25">
      <c r="A694" s="104">
        <f t="shared" si="24"/>
        <v>199522</v>
      </c>
      <c r="B694" s="32">
        <f>'Data from Waybill Query'!B694</f>
        <v>1995</v>
      </c>
      <c r="C694" s="32" t="str">
        <f>IF('Data from Waybill Query'!C694="00","0",IF('Data from Waybill Query'!C694="01","1",IF('Data from Waybill Query'!C694="XX","2",'Data from Waybill Query'!C694)))</f>
        <v>2</v>
      </c>
      <c r="D694" s="33" t="str">
        <f>'Data from Waybill Query'!D694</f>
        <v>Grain</v>
      </c>
      <c r="E694" s="33" t="str">
        <f>'Data from Waybill Query'!E694</f>
        <v>L</v>
      </c>
      <c r="F694" s="33" t="str">
        <f>'Data from Waybill Query'!F694</f>
        <v>P</v>
      </c>
      <c r="G694" s="33" t="str">
        <f>'Data from Waybill Query'!G694</f>
        <v>U</v>
      </c>
      <c r="H694" s="104">
        <f>IF(ISNA(VLOOKUP($N694,'Data from Waybill Query'!$A:$M,8,FALSE)),0,VLOOKUP($N694,'Data from Waybill Query'!$A:$M,8,FALSE))</f>
        <v>327418</v>
      </c>
      <c r="I694" s="104">
        <f>IF(ISNA(VLOOKUP($N694,'Data from Waybill Query'!$A:$M,9,FALSE)),0,VLOOKUP($N694,'Data from Waybill Query'!$A:$M,9,FALSE))</f>
        <v>131013</v>
      </c>
      <c r="J694" s="104">
        <f>IF(ISNA(VLOOKUP($N694,'Data from Waybill Query'!$A:$M,10,FALSE)),0,VLOOKUP($N694,'Data from Waybill Query'!$A:$M,10,FALSE))</f>
        <v>212100</v>
      </c>
      <c r="K694" s="104">
        <f>IF(ISNA(VLOOKUP($N694,'Data from Waybill Query'!$A:$M,11,FALSE)),0,VLOOKUP($N694,'Data from Waybill Query'!$A:$M,11,FALSE))</f>
        <v>12848780</v>
      </c>
      <c r="L694" s="104">
        <f>IF(ISNA(VLOOKUP($N694,'Data from Waybill Query'!$A:$M,12,FALSE)),0,VLOOKUP($N694,'Data from Waybill Query'!$A:$M,12,FALSE))</f>
        <v>20866</v>
      </c>
      <c r="M694" s="104">
        <f>IF(ISNA(VLOOKUP($N694,'Data from Waybill Query'!$A:$M,13,FALSE)),0,VLOOKUP($N694,'Data from Waybill Query'!$A:$M,13,FALSE))</f>
        <v>1.56916E-2</v>
      </c>
      <c r="N694" s="104">
        <f t="shared" si="23"/>
        <v>1995020313</v>
      </c>
    </row>
    <row r="695" spans="1:14" x14ac:dyDescent="0.25">
      <c r="A695" s="104">
        <f t="shared" si="24"/>
        <v>199523</v>
      </c>
      <c r="B695" s="32">
        <f>'Data from Waybill Query'!B695</f>
        <v>1995</v>
      </c>
      <c r="C695" s="32" t="str">
        <f>IF('Data from Waybill Query'!C695="00","0",IF('Data from Waybill Query'!C695="01","1",IF('Data from Waybill Query'!C695="XX","2",'Data from Waybill Query'!C695)))</f>
        <v>10</v>
      </c>
      <c r="D695" s="33" t="str">
        <f>'Data from Waybill Query'!D695</f>
        <v>Metalic Ores</v>
      </c>
      <c r="E695" s="33" t="str">
        <f>'Data from Waybill Query'!E695</f>
        <v>S</v>
      </c>
      <c r="F695" s="33" t="str">
        <f>'Data from Waybill Query'!F695</f>
        <v>X</v>
      </c>
      <c r="G695" s="33" t="str">
        <f>'Data from Waybill Query'!G695</f>
        <v>X</v>
      </c>
      <c r="H695" s="104">
        <f>IF(ISNA(VLOOKUP($N695,'Data from Waybill Query'!$A:$M,8,FALSE)),0,VLOOKUP($N695,'Data from Waybill Query'!$A:$M,8,FALSE))</f>
        <v>152540</v>
      </c>
      <c r="I695" s="104">
        <f>IF(ISNA(VLOOKUP($N695,'Data from Waybill Query'!$A:$M,9,FALSE)),0,VLOOKUP($N695,'Data from Waybill Query'!$A:$M,9,FALSE))</f>
        <v>637283</v>
      </c>
      <c r="J695" s="104">
        <f>IF(ISNA(VLOOKUP($N695,'Data from Waybill Query'!$A:$M,10,FALSE)),0,VLOOKUP($N695,'Data from Waybill Query'!$A:$M,10,FALSE))</f>
        <v>35557</v>
      </c>
      <c r="K695" s="104">
        <f>IF(ISNA(VLOOKUP($N695,'Data from Waybill Query'!$A:$M,11,FALSE)),0,VLOOKUP($N695,'Data from Waybill Query'!$A:$M,11,FALSE))</f>
        <v>51586809</v>
      </c>
      <c r="L695" s="104">
        <f>IF(ISNA(VLOOKUP($N695,'Data from Waybill Query'!$A:$M,12,FALSE)),0,VLOOKUP($N695,'Data from Waybill Query'!$A:$M,12,FALSE))</f>
        <v>3016</v>
      </c>
      <c r="M695" s="104">
        <f>IF(ISNA(VLOOKUP($N695,'Data from Waybill Query'!$A:$M,13,FALSE)),0,VLOOKUP($N695,'Data from Waybill Query'!$A:$M,13,FALSE))</f>
        <v>5.0585239999999997E-2</v>
      </c>
      <c r="N695" s="104">
        <f t="shared" si="23"/>
        <v>1995100103</v>
      </c>
    </row>
    <row r="696" spans="1:14" x14ac:dyDescent="0.25">
      <c r="A696" s="104">
        <f t="shared" si="24"/>
        <v>199524</v>
      </c>
      <c r="B696" s="32">
        <f>'Data from Waybill Query'!B696</f>
        <v>1995</v>
      </c>
      <c r="C696" s="32" t="str">
        <f>IF('Data from Waybill Query'!C696="00","0",IF('Data from Waybill Query'!C696="01","1",IF('Data from Waybill Query'!C696="XX","2",'Data from Waybill Query'!C696)))</f>
        <v>10</v>
      </c>
      <c r="D696" s="33" t="str">
        <f>'Data from Waybill Query'!D696</f>
        <v>Metalic Ores</v>
      </c>
      <c r="E696" s="33" t="str">
        <f>'Data from Waybill Query'!E696</f>
        <v>M</v>
      </c>
      <c r="F696" s="33" t="str">
        <f>'Data from Waybill Query'!F696</f>
        <v>X</v>
      </c>
      <c r="G696" s="33" t="str">
        <f>'Data from Waybill Query'!G696</f>
        <v>X</v>
      </c>
      <c r="H696" s="104">
        <f>IF(ISNA(VLOOKUP($N696,'Data from Waybill Query'!$A:$M,8,FALSE)),0,VLOOKUP($N696,'Data from Waybill Query'!$A:$M,8,FALSE))</f>
        <v>104724</v>
      </c>
      <c r="I696" s="104">
        <f>IF(ISNA(VLOOKUP($N696,'Data from Waybill Query'!$A:$M,9,FALSE)),0,VLOOKUP($N696,'Data from Waybill Query'!$A:$M,9,FALSE))</f>
        <v>186698</v>
      </c>
      <c r="J696" s="104">
        <f>IF(ISNA(VLOOKUP($N696,'Data from Waybill Query'!$A:$M,10,FALSE)),0,VLOOKUP($N696,'Data from Waybill Query'!$A:$M,10,FALSE))</f>
        <v>27497</v>
      </c>
      <c r="K696" s="104">
        <f>IF(ISNA(VLOOKUP($N696,'Data from Waybill Query'!$A:$M,11,FALSE)),0,VLOOKUP($N696,'Data from Waybill Query'!$A:$M,11,FALSE))</f>
        <v>17866440</v>
      </c>
      <c r="L696" s="104">
        <f>IF(ISNA(VLOOKUP($N696,'Data from Waybill Query'!$A:$M,12,FALSE)),0,VLOOKUP($N696,'Data from Waybill Query'!$A:$M,12,FALSE))</f>
        <v>2673</v>
      </c>
      <c r="M696" s="104">
        <f>IF(ISNA(VLOOKUP($N696,'Data from Waybill Query'!$A:$M,13,FALSE)),0,VLOOKUP($N696,'Data from Waybill Query'!$A:$M,13,FALSE))</f>
        <v>3.9183969999999999E-2</v>
      </c>
      <c r="N696" s="104">
        <f t="shared" si="23"/>
        <v>1995100203</v>
      </c>
    </row>
    <row r="697" spans="1:14" x14ac:dyDescent="0.25">
      <c r="A697" s="104">
        <f t="shared" si="24"/>
        <v>199525</v>
      </c>
      <c r="B697" s="32">
        <f>'Data from Waybill Query'!B697</f>
        <v>1995</v>
      </c>
      <c r="C697" s="32" t="str">
        <f>IF('Data from Waybill Query'!C697="00","0",IF('Data from Waybill Query'!C697="01","1",IF('Data from Waybill Query'!C697="XX","2",'Data from Waybill Query'!C697)))</f>
        <v>10</v>
      </c>
      <c r="D697" s="33" t="str">
        <f>'Data from Waybill Query'!D697</f>
        <v>Metalic Ores</v>
      </c>
      <c r="E697" s="33" t="str">
        <f>'Data from Waybill Query'!E697</f>
        <v>L</v>
      </c>
      <c r="F697" s="33" t="str">
        <f>'Data from Waybill Query'!F697</f>
        <v>X</v>
      </c>
      <c r="G697" s="33" t="str">
        <f>'Data from Waybill Query'!G697</f>
        <v>X</v>
      </c>
      <c r="H697" s="104">
        <f>IF(ISNA(VLOOKUP($N697,'Data from Waybill Query'!$A:$M,8,FALSE)),0,VLOOKUP($N697,'Data from Waybill Query'!$A:$M,8,FALSE))</f>
        <v>286720</v>
      </c>
      <c r="I697" s="104">
        <f>IF(ISNA(VLOOKUP($N697,'Data from Waybill Query'!$A:$M,9,FALSE)),0,VLOOKUP($N697,'Data from Waybill Query'!$A:$M,9,FALSE))</f>
        <v>191599</v>
      </c>
      <c r="J697" s="104">
        <f>IF(ISNA(VLOOKUP($N697,'Data from Waybill Query'!$A:$M,10,FALSE)),0,VLOOKUP($N697,'Data from Waybill Query'!$A:$M,10,FALSE))</f>
        <v>180542</v>
      </c>
      <c r="K697" s="104">
        <f>IF(ISNA(VLOOKUP($N697,'Data from Waybill Query'!$A:$M,11,FALSE)),0,VLOOKUP($N697,'Data from Waybill Query'!$A:$M,11,FALSE))</f>
        <v>18287293</v>
      </c>
      <c r="L697" s="104">
        <f>IF(ISNA(VLOOKUP($N697,'Data from Waybill Query'!$A:$M,12,FALSE)),0,VLOOKUP($N697,'Data from Waybill Query'!$A:$M,12,FALSE))</f>
        <v>17504</v>
      </c>
      <c r="M697" s="104">
        <f>IF(ISNA(VLOOKUP($N697,'Data from Waybill Query'!$A:$M,13,FALSE)),0,VLOOKUP($N697,'Data from Waybill Query'!$A:$M,13,FALSE))</f>
        <v>1.6380490000000001E-2</v>
      </c>
      <c r="N697" s="104">
        <f t="shared" si="23"/>
        <v>1995100303</v>
      </c>
    </row>
    <row r="698" spans="1:14" x14ac:dyDescent="0.25">
      <c r="A698" s="104">
        <f t="shared" si="24"/>
        <v>199526</v>
      </c>
      <c r="B698" s="32">
        <f>'Data from Waybill Query'!B698</f>
        <v>1995</v>
      </c>
      <c r="C698" s="32" t="str">
        <f>IF('Data from Waybill Query'!C698="00","0",IF('Data from Waybill Query'!C698="01","1",IF('Data from Waybill Query'!C698="XX","2",'Data from Waybill Query'!C698)))</f>
        <v>11</v>
      </c>
      <c r="D698" s="33" t="str">
        <f>'Data from Waybill Query'!D698</f>
        <v>Coal</v>
      </c>
      <c r="E698" s="33" t="str">
        <f>'Data from Waybill Query'!E698</f>
        <v>S</v>
      </c>
      <c r="F698" s="33" t="str">
        <f>'Data from Waybill Query'!F698</f>
        <v>R</v>
      </c>
      <c r="G698" s="33" t="str">
        <f>'Data from Waybill Query'!G698</f>
        <v>X</v>
      </c>
      <c r="H698" s="104">
        <f>IF(ISNA(VLOOKUP($N698,'Data from Waybill Query'!$A:$M,8,FALSE)),0,VLOOKUP($N698,'Data from Waybill Query'!$A:$M,8,FALSE))</f>
        <v>1944829</v>
      </c>
      <c r="I698" s="104">
        <f>IF(ISNA(VLOOKUP($N698,'Data from Waybill Query'!$A:$M,9,FALSE)),0,VLOOKUP($N698,'Data from Waybill Query'!$A:$M,9,FALSE))</f>
        <v>2258824</v>
      </c>
      <c r="J698" s="104">
        <f>IF(ISNA(VLOOKUP($N698,'Data from Waybill Query'!$A:$M,10,FALSE)),0,VLOOKUP($N698,'Data from Waybill Query'!$A:$M,10,FALSE))</f>
        <v>622310</v>
      </c>
      <c r="K698" s="104">
        <f>IF(ISNA(VLOOKUP($N698,'Data from Waybill Query'!$A:$M,11,FALSE)),0,VLOOKUP($N698,'Data from Waybill Query'!$A:$M,11,FALSE))</f>
        <v>223442154</v>
      </c>
      <c r="L698" s="104">
        <f>IF(ISNA(VLOOKUP($N698,'Data from Waybill Query'!$A:$M,12,FALSE)),0,VLOOKUP($N698,'Data from Waybill Query'!$A:$M,12,FALSE))</f>
        <v>61805</v>
      </c>
      <c r="M698" s="104">
        <f>IF(ISNA(VLOOKUP($N698,'Data from Waybill Query'!$A:$M,13,FALSE)),0,VLOOKUP($N698,'Data from Waybill Query'!$A:$M,13,FALSE))</f>
        <v>3.146728E-2</v>
      </c>
      <c r="N698" s="104">
        <f t="shared" si="23"/>
        <v>1995110103</v>
      </c>
    </row>
    <row r="699" spans="1:14" x14ac:dyDescent="0.25">
      <c r="A699" s="104">
        <f t="shared" si="24"/>
        <v>199527</v>
      </c>
      <c r="B699" s="32">
        <f>'Data from Waybill Query'!B699</f>
        <v>1995</v>
      </c>
      <c r="C699" s="32" t="str">
        <f>IF('Data from Waybill Query'!C699="00","0",IF('Data from Waybill Query'!C699="01","1",IF('Data from Waybill Query'!C699="XX","2",'Data from Waybill Query'!C699)))</f>
        <v>11</v>
      </c>
      <c r="D699" s="33" t="str">
        <f>'Data from Waybill Query'!D699</f>
        <v>Coal</v>
      </c>
      <c r="E699" s="33" t="str">
        <f>'Data from Waybill Query'!E699</f>
        <v>S</v>
      </c>
      <c r="F699" s="33" t="str">
        <f>'Data from Waybill Query'!F699</f>
        <v>P</v>
      </c>
      <c r="G699" s="33" t="str">
        <f>'Data from Waybill Query'!G699</f>
        <v>X</v>
      </c>
      <c r="H699" s="104">
        <f>IF(ISNA(VLOOKUP($N699,'Data from Waybill Query'!$A:$M,8,FALSE)),0,VLOOKUP($N699,'Data from Waybill Query'!$A:$M,8,FALSE))</f>
        <v>715860</v>
      </c>
      <c r="I699" s="104">
        <f>IF(ISNA(VLOOKUP($N699,'Data from Waybill Query'!$A:$M,9,FALSE)),0,VLOOKUP($N699,'Data from Waybill Query'!$A:$M,9,FALSE))</f>
        <v>1528599</v>
      </c>
      <c r="J699" s="104">
        <f>IF(ISNA(VLOOKUP($N699,'Data from Waybill Query'!$A:$M,10,FALSE)),0,VLOOKUP($N699,'Data from Waybill Query'!$A:$M,10,FALSE))</f>
        <v>285903</v>
      </c>
      <c r="K699" s="104">
        <f>IF(ISNA(VLOOKUP($N699,'Data from Waybill Query'!$A:$M,11,FALSE)),0,VLOOKUP($N699,'Data from Waybill Query'!$A:$M,11,FALSE))</f>
        <v>156939773</v>
      </c>
      <c r="L699" s="104">
        <f>IF(ISNA(VLOOKUP($N699,'Data from Waybill Query'!$A:$M,12,FALSE)),0,VLOOKUP($N699,'Data from Waybill Query'!$A:$M,12,FALSE))</f>
        <v>29638</v>
      </c>
      <c r="M699" s="104">
        <f>IF(ISNA(VLOOKUP($N699,'Data from Waybill Query'!$A:$M,13,FALSE)),0,VLOOKUP($N699,'Data from Waybill Query'!$A:$M,13,FALSE))</f>
        <v>2.4153649999999999E-2</v>
      </c>
      <c r="N699" s="104">
        <f t="shared" si="23"/>
        <v>1995110113</v>
      </c>
    </row>
    <row r="700" spans="1:14" x14ac:dyDescent="0.25">
      <c r="A700" s="104">
        <f t="shared" si="24"/>
        <v>199528</v>
      </c>
      <c r="B700" s="32">
        <f>'Data from Waybill Query'!B700</f>
        <v>1995</v>
      </c>
      <c r="C700" s="32" t="str">
        <f>IF('Data from Waybill Query'!C700="00","0",IF('Data from Waybill Query'!C700="01","1",IF('Data from Waybill Query'!C700="XX","2",'Data from Waybill Query'!C700)))</f>
        <v>11</v>
      </c>
      <c r="D700" s="33" t="str">
        <f>'Data from Waybill Query'!D700</f>
        <v>Coal</v>
      </c>
      <c r="E700" s="33" t="str">
        <f>'Data from Waybill Query'!E700</f>
        <v>M</v>
      </c>
      <c r="F700" s="33" t="str">
        <f>'Data from Waybill Query'!F700</f>
        <v>R</v>
      </c>
      <c r="G700" s="33" t="str">
        <f>'Data from Waybill Query'!G700</f>
        <v>X</v>
      </c>
      <c r="H700" s="104">
        <f>IF(ISNA(VLOOKUP($N700,'Data from Waybill Query'!$A:$M,8,FALSE)),0,VLOOKUP($N700,'Data from Waybill Query'!$A:$M,8,FALSE))</f>
        <v>996026</v>
      </c>
      <c r="I700" s="104">
        <f>IF(ISNA(VLOOKUP($N700,'Data from Waybill Query'!$A:$M,9,FALSE)),0,VLOOKUP($N700,'Data from Waybill Query'!$A:$M,9,FALSE))</f>
        <v>745491</v>
      </c>
      <c r="J700" s="104">
        <f>IF(ISNA(VLOOKUP($N700,'Data from Waybill Query'!$A:$M,10,FALSE)),0,VLOOKUP($N700,'Data from Waybill Query'!$A:$M,10,FALSE))</f>
        <v>505896</v>
      </c>
      <c r="K700" s="104">
        <f>IF(ISNA(VLOOKUP($N700,'Data from Waybill Query'!$A:$M,11,FALSE)),0,VLOOKUP($N700,'Data from Waybill Query'!$A:$M,11,FALSE))</f>
        <v>75794086</v>
      </c>
      <c r="L700" s="104">
        <f>IF(ISNA(VLOOKUP($N700,'Data from Waybill Query'!$A:$M,12,FALSE)),0,VLOOKUP($N700,'Data from Waybill Query'!$A:$M,12,FALSE))</f>
        <v>51742</v>
      </c>
      <c r="M700" s="104">
        <f>IF(ISNA(VLOOKUP($N700,'Data from Waybill Query'!$A:$M,13,FALSE)),0,VLOOKUP($N700,'Data from Waybill Query'!$A:$M,13,FALSE))</f>
        <v>1.9249789999999999E-2</v>
      </c>
      <c r="N700" s="104">
        <f t="shared" si="23"/>
        <v>1995110203</v>
      </c>
    </row>
    <row r="701" spans="1:14" x14ac:dyDescent="0.25">
      <c r="A701" s="104">
        <f t="shared" si="24"/>
        <v>199529</v>
      </c>
      <c r="B701" s="32">
        <f>'Data from Waybill Query'!B701</f>
        <v>1995</v>
      </c>
      <c r="C701" s="32" t="str">
        <f>IF('Data from Waybill Query'!C701="00","0",IF('Data from Waybill Query'!C701="01","1",IF('Data from Waybill Query'!C701="XX","2",'Data from Waybill Query'!C701)))</f>
        <v>11</v>
      </c>
      <c r="D701" s="33" t="str">
        <f>'Data from Waybill Query'!D701</f>
        <v>Coal</v>
      </c>
      <c r="E701" s="33" t="str">
        <f>'Data from Waybill Query'!E701</f>
        <v>M</v>
      </c>
      <c r="F701" s="33" t="str">
        <f>'Data from Waybill Query'!F701</f>
        <v>P</v>
      </c>
      <c r="G701" s="33" t="str">
        <f>'Data from Waybill Query'!G701</f>
        <v>X</v>
      </c>
      <c r="H701" s="104">
        <f>IF(ISNA(VLOOKUP($N701,'Data from Waybill Query'!$A:$M,8,FALSE)),0,VLOOKUP($N701,'Data from Waybill Query'!$A:$M,8,FALSE))</f>
        <v>1101773</v>
      </c>
      <c r="I701" s="104">
        <f>IF(ISNA(VLOOKUP($N701,'Data from Waybill Query'!$A:$M,9,FALSE)),0,VLOOKUP($N701,'Data from Waybill Query'!$A:$M,9,FALSE))</f>
        <v>960249</v>
      </c>
      <c r="J701" s="104">
        <f>IF(ISNA(VLOOKUP($N701,'Data from Waybill Query'!$A:$M,10,FALSE)),0,VLOOKUP($N701,'Data from Waybill Query'!$A:$M,10,FALSE))</f>
        <v>710744</v>
      </c>
      <c r="K701" s="104">
        <f>IF(ISNA(VLOOKUP($N701,'Data from Waybill Query'!$A:$M,11,FALSE)),0,VLOOKUP($N701,'Data from Waybill Query'!$A:$M,11,FALSE))</f>
        <v>101946587</v>
      </c>
      <c r="L701" s="104">
        <f>IF(ISNA(VLOOKUP($N701,'Data from Waybill Query'!$A:$M,12,FALSE)),0,VLOOKUP($N701,'Data from Waybill Query'!$A:$M,12,FALSE))</f>
        <v>75499</v>
      </c>
      <c r="M701" s="104">
        <f>IF(ISNA(VLOOKUP($N701,'Data from Waybill Query'!$A:$M,13,FALSE)),0,VLOOKUP($N701,'Data from Waybill Query'!$A:$M,13,FALSE))</f>
        <v>1.4593139999999999E-2</v>
      </c>
      <c r="N701" s="104">
        <f t="shared" si="23"/>
        <v>1995110213</v>
      </c>
    </row>
    <row r="702" spans="1:14" x14ac:dyDescent="0.25">
      <c r="A702" s="104">
        <f t="shared" si="24"/>
        <v>199530</v>
      </c>
      <c r="B702" s="32">
        <f>'Data from Waybill Query'!B702</f>
        <v>1995</v>
      </c>
      <c r="C702" s="32" t="str">
        <f>IF('Data from Waybill Query'!C702="00","0",IF('Data from Waybill Query'!C702="01","1",IF('Data from Waybill Query'!C702="XX","2",'Data from Waybill Query'!C702)))</f>
        <v>11</v>
      </c>
      <c r="D702" s="33" t="str">
        <f>'Data from Waybill Query'!D702</f>
        <v>Coal</v>
      </c>
      <c r="E702" s="33" t="str">
        <f>'Data from Waybill Query'!E702</f>
        <v>L</v>
      </c>
      <c r="F702" s="33" t="str">
        <f>'Data from Waybill Query'!F702</f>
        <v>R</v>
      </c>
      <c r="G702" s="33" t="str">
        <f>'Data from Waybill Query'!G702</f>
        <v>X</v>
      </c>
      <c r="H702" s="104">
        <f>IF(ISNA(VLOOKUP($N702,'Data from Waybill Query'!$A:$M,8,FALSE)),0,VLOOKUP($N702,'Data from Waybill Query'!$A:$M,8,FALSE))</f>
        <v>545942</v>
      </c>
      <c r="I702" s="104">
        <f>IF(ISNA(VLOOKUP($N702,'Data from Waybill Query'!$A:$M,9,FALSE)),0,VLOOKUP($N702,'Data from Waybill Query'!$A:$M,9,FALSE))</f>
        <v>339864</v>
      </c>
      <c r="J702" s="104">
        <f>IF(ISNA(VLOOKUP($N702,'Data from Waybill Query'!$A:$M,10,FALSE)),0,VLOOKUP($N702,'Data from Waybill Query'!$A:$M,10,FALSE))</f>
        <v>422971</v>
      </c>
      <c r="K702" s="104">
        <f>IF(ISNA(VLOOKUP($N702,'Data from Waybill Query'!$A:$M,11,FALSE)),0,VLOOKUP($N702,'Data from Waybill Query'!$A:$M,11,FALSE))</f>
        <v>36296039</v>
      </c>
      <c r="L702" s="104">
        <f>IF(ISNA(VLOOKUP($N702,'Data from Waybill Query'!$A:$M,12,FALSE)),0,VLOOKUP($N702,'Data from Waybill Query'!$A:$M,12,FALSE))</f>
        <v>45087</v>
      </c>
      <c r="M702" s="104">
        <f>IF(ISNA(VLOOKUP($N702,'Data from Waybill Query'!$A:$M,13,FALSE)),0,VLOOKUP($N702,'Data from Waybill Query'!$A:$M,13,FALSE))</f>
        <v>1.21087E-2</v>
      </c>
      <c r="N702" s="104">
        <f t="shared" si="23"/>
        <v>1995110303</v>
      </c>
    </row>
    <row r="703" spans="1:14" x14ac:dyDescent="0.25">
      <c r="A703" s="104">
        <f t="shared" si="24"/>
        <v>199531</v>
      </c>
      <c r="B703" s="32">
        <f>'Data from Waybill Query'!B703</f>
        <v>1995</v>
      </c>
      <c r="C703" s="32" t="str">
        <f>IF('Data from Waybill Query'!C703="00","0",IF('Data from Waybill Query'!C703="01","1",IF('Data from Waybill Query'!C703="XX","2",'Data from Waybill Query'!C703)))</f>
        <v>11</v>
      </c>
      <c r="D703" s="33" t="str">
        <f>'Data from Waybill Query'!D703</f>
        <v>Coal</v>
      </c>
      <c r="E703" s="33" t="str">
        <f>'Data from Waybill Query'!E703</f>
        <v>L</v>
      </c>
      <c r="F703" s="33" t="str">
        <f>'Data from Waybill Query'!F703</f>
        <v>P</v>
      </c>
      <c r="G703" s="33" t="str">
        <f>'Data from Waybill Query'!G703</f>
        <v>X</v>
      </c>
      <c r="H703" s="104">
        <f>IF(ISNA(VLOOKUP($N703,'Data from Waybill Query'!$A:$M,8,FALSE)),0,VLOOKUP($N703,'Data from Waybill Query'!$A:$M,8,FALSE))</f>
        <v>1575815</v>
      </c>
      <c r="I703" s="104">
        <f>IF(ISNA(VLOOKUP($N703,'Data from Waybill Query'!$A:$M,9,FALSE)),0,VLOOKUP($N703,'Data from Waybill Query'!$A:$M,9,FALSE))</f>
        <v>1043273</v>
      </c>
      <c r="J703" s="104">
        <f>IF(ISNA(VLOOKUP($N703,'Data from Waybill Query'!$A:$M,10,FALSE)),0,VLOOKUP($N703,'Data from Waybill Query'!$A:$M,10,FALSE))</f>
        <v>1255775</v>
      </c>
      <c r="K703" s="104">
        <f>IF(ISNA(VLOOKUP($N703,'Data from Waybill Query'!$A:$M,11,FALSE)),0,VLOOKUP($N703,'Data from Waybill Query'!$A:$M,11,FALSE))</f>
        <v>114575319</v>
      </c>
      <c r="L703" s="104">
        <f>IF(ISNA(VLOOKUP($N703,'Data from Waybill Query'!$A:$M,12,FALSE)),0,VLOOKUP($N703,'Data from Waybill Query'!$A:$M,12,FALSE))</f>
        <v>137888</v>
      </c>
      <c r="M703" s="104">
        <f>IF(ISNA(VLOOKUP($N703,'Data from Waybill Query'!$A:$M,13,FALSE)),0,VLOOKUP($N703,'Data from Waybill Query'!$A:$M,13,FALSE))</f>
        <v>1.142819E-2</v>
      </c>
      <c r="N703" s="104">
        <f t="shared" si="23"/>
        <v>1995110313</v>
      </c>
    </row>
    <row r="704" spans="1:14" x14ac:dyDescent="0.25">
      <c r="A704" s="104">
        <f t="shared" si="24"/>
        <v>199532</v>
      </c>
      <c r="B704" s="32">
        <f>'Data from Waybill Query'!B704</f>
        <v>1995</v>
      </c>
      <c r="C704" s="32" t="str">
        <f>IF('Data from Waybill Query'!C704="00","0",IF('Data from Waybill Query'!C704="01","1",IF('Data from Waybill Query'!C704="XX","2",'Data from Waybill Query'!C704)))</f>
        <v>11</v>
      </c>
      <c r="D704" s="33" t="str">
        <f>'Data from Waybill Query'!D704</f>
        <v>Coal</v>
      </c>
      <c r="E704" s="33" t="str">
        <f>'Data from Waybill Query'!E704</f>
        <v>VL</v>
      </c>
      <c r="F704" s="33" t="str">
        <f>'Data from Waybill Query'!F704</f>
        <v>R</v>
      </c>
      <c r="G704" s="33" t="str">
        <f>'Data from Waybill Query'!G704</f>
        <v>X</v>
      </c>
      <c r="H704" s="104">
        <f>IF(ISNA(VLOOKUP($N704,'Data from Waybill Query'!$A:$M,8,FALSE)),0,VLOOKUP($N704,'Data from Waybill Query'!$A:$M,8,FALSE))</f>
        <v>96439</v>
      </c>
      <c r="I704" s="104">
        <f>IF(ISNA(VLOOKUP($N704,'Data from Waybill Query'!$A:$M,9,FALSE)),0,VLOOKUP($N704,'Data from Waybill Query'!$A:$M,9,FALSE))</f>
        <v>51206</v>
      </c>
      <c r="J704" s="104">
        <f>IF(ISNA(VLOOKUP($N704,'Data from Waybill Query'!$A:$M,10,FALSE)),0,VLOOKUP($N704,'Data from Waybill Query'!$A:$M,10,FALSE))</f>
        <v>81903</v>
      </c>
      <c r="K704" s="104">
        <f>IF(ISNA(VLOOKUP($N704,'Data from Waybill Query'!$A:$M,11,FALSE)),0,VLOOKUP($N704,'Data from Waybill Query'!$A:$M,11,FALSE))</f>
        <v>5198043</v>
      </c>
      <c r="L704" s="104">
        <f>IF(ISNA(VLOOKUP($N704,'Data from Waybill Query'!$A:$M,12,FALSE)),0,VLOOKUP($N704,'Data from Waybill Query'!$A:$M,12,FALSE))</f>
        <v>8296</v>
      </c>
      <c r="M704" s="104">
        <f>IF(ISNA(VLOOKUP($N704,'Data from Waybill Query'!$A:$M,13,FALSE)),0,VLOOKUP($N704,'Data from Waybill Query'!$A:$M,13,FALSE))</f>
        <v>1.162524E-2</v>
      </c>
      <c r="N704" s="104">
        <f t="shared" si="23"/>
        <v>1995110403</v>
      </c>
    </row>
    <row r="705" spans="1:14" x14ac:dyDescent="0.25">
      <c r="A705" s="104">
        <f t="shared" si="24"/>
        <v>199533</v>
      </c>
      <c r="B705" s="32">
        <f>'Data from Waybill Query'!B705</f>
        <v>1995</v>
      </c>
      <c r="C705" s="32" t="str">
        <f>IF('Data from Waybill Query'!C705="00","0",IF('Data from Waybill Query'!C705="01","1",IF('Data from Waybill Query'!C705="XX","2",'Data from Waybill Query'!C705)))</f>
        <v>11</v>
      </c>
      <c r="D705" s="33" t="str">
        <f>'Data from Waybill Query'!D705</f>
        <v>Coal</v>
      </c>
      <c r="E705" s="33" t="str">
        <f>'Data from Waybill Query'!E705</f>
        <v>VL</v>
      </c>
      <c r="F705" s="33" t="str">
        <f>'Data from Waybill Query'!F705</f>
        <v>P</v>
      </c>
      <c r="G705" s="33" t="str">
        <f>'Data from Waybill Query'!G705</f>
        <v>X</v>
      </c>
      <c r="H705" s="104">
        <f>IF(ISNA(VLOOKUP($N705,'Data from Waybill Query'!$A:$M,8,FALSE)),0,VLOOKUP($N705,'Data from Waybill Query'!$A:$M,8,FALSE))</f>
        <v>527929</v>
      </c>
      <c r="I705" s="104">
        <f>IF(ISNA(VLOOKUP($N705,'Data from Waybill Query'!$A:$M,9,FALSE)),0,VLOOKUP($N705,'Data from Waybill Query'!$A:$M,9,FALSE))</f>
        <v>268470</v>
      </c>
      <c r="J705" s="104">
        <f>IF(ISNA(VLOOKUP($N705,'Data from Waybill Query'!$A:$M,10,FALSE)),0,VLOOKUP($N705,'Data from Waybill Query'!$A:$M,10,FALSE))</f>
        <v>421125</v>
      </c>
      <c r="K705" s="104">
        <f>IF(ISNA(VLOOKUP($N705,'Data from Waybill Query'!$A:$M,11,FALSE)),0,VLOOKUP($N705,'Data from Waybill Query'!$A:$M,11,FALSE))</f>
        <v>28174855</v>
      </c>
      <c r="L705" s="104">
        <f>IF(ISNA(VLOOKUP($N705,'Data from Waybill Query'!$A:$M,12,FALSE)),0,VLOOKUP($N705,'Data from Waybill Query'!$A:$M,12,FALSE))</f>
        <v>44187</v>
      </c>
      <c r="M705" s="104">
        <f>IF(ISNA(VLOOKUP($N705,'Data from Waybill Query'!$A:$M,13,FALSE)),0,VLOOKUP($N705,'Data from Waybill Query'!$A:$M,13,FALSE))</f>
        <v>1.1947640000000001E-2</v>
      </c>
      <c r="N705" s="104">
        <f t="shared" si="23"/>
        <v>1995110413</v>
      </c>
    </row>
    <row r="706" spans="1:14" x14ac:dyDescent="0.25">
      <c r="A706" s="104">
        <f t="shared" si="24"/>
        <v>199534</v>
      </c>
      <c r="B706" s="32">
        <f>'Data from Waybill Query'!B706</f>
        <v>1995</v>
      </c>
      <c r="C706" s="32" t="str">
        <f>IF('Data from Waybill Query'!C706="00","0",IF('Data from Waybill Query'!C706="01","1",IF('Data from Waybill Query'!C706="XX","2",'Data from Waybill Query'!C706)))</f>
        <v>14</v>
      </c>
      <c r="D706" s="33" t="str">
        <f>'Data from Waybill Query'!D706</f>
        <v>Non-Metallic Minerals</v>
      </c>
      <c r="E706" s="33" t="str">
        <f>'Data from Waybill Query'!E706</f>
        <v>S</v>
      </c>
      <c r="F706" s="33" t="str">
        <f>'Data from Waybill Query'!F706</f>
        <v>X</v>
      </c>
      <c r="G706" s="33" t="str">
        <f>'Data from Waybill Query'!G706</f>
        <v>X</v>
      </c>
      <c r="H706" s="104">
        <f>IF(ISNA(VLOOKUP($N706,'Data from Waybill Query'!$A:$M,8,FALSE)),0,VLOOKUP($N706,'Data from Waybill Query'!$A:$M,8,FALSE))</f>
        <v>166308</v>
      </c>
      <c r="I706" s="104">
        <f>IF(ISNA(VLOOKUP($N706,'Data from Waybill Query'!$A:$M,9,FALSE)),0,VLOOKUP($N706,'Data from Waybill Query'!$A:$M,9,FALSE))</f>
        <v>617390</v>
      </c>
      <c r="J706" s="104">
        <f>IF(ISNA(VLOOKUP($N706,'Data from Waybill Query'!$A:$M,10,FALSE)),0,VLOOKUP($N706,'Data from Waybill Query'!$A:$M,10,FALSE))</f>
        <v>27570</v>
      </c>
      <c r="K706" s="104">
        <f>IF(ISNA(VLOOKUP($N706,'Data from Waybill Query'!$A:$M,11,FALSE)),0,VLOOKUP($N706,'Data from Waybill Query'!$A:$M,11,FALSE))</f>
        <v>59570300</v>
      </c>
      <c r="L706" s="104">
        <f>IF(ISNA(VLOOKUP($N706,'Data from Waybill Query'!$A:$M,12,FALSE)),0,VLOOKUP($N706,'Data from Waybill Query'!$A:$M,12,FALSE))</f>
        <v>2629</v>
      </c>
      <c r="M706" s="104">
        <f>IF(ISNA(VLOOKUP($N706,'Data from Waybill Query'!$A:$M,13,FALSE)),0,VLOOKUP($N706,'Data from Waybill Query'!$A:$M,13,FALSE))</f>
        <v>6.3254669999999999E-2</v>
      </c>
      <c r="N706" s="104">
        <f t="shared" ref="N706:N769" si="25">1000000*B706+10000*C706+100*IF(LEFT(E706,1)="S",1,IF(E706="M",2,IF(E706="L",3,4)))+10*IF(F706="P",1,0)+IF(G706="S",1,IF(G706="M",2,3))</f>
        <v>1995140103</v>
      </c>
    </row>
    <row r="707" spans="1:14" x14ac:dyDescent="0.25">
      <c r="A707" s="104">
        <f t="shared" si="24"/>
        <v>199535</v>
      </c>
      <c r="B707" s="32">
        <f>'Data from Waybill Query'!B707</f>
        <v>1995</v>
      </c>
      <c r="C707" s="32" t="str">
        <f>IF('Data from Waybill Query'!C707="00","0",IF('Data from Waybill Query'!C707="01","1",IF('Data from Waybill Query'!C707="XX","2",'Data from Waybill Query'!C707)))</f>
        <v>14</v>
      </c>
      <c r="D707" s="33" t="str">
        <f>'Data from Waybill Query'!D707</f>
        <v>Non-Metallic Minerals</v>
      </c>
      <c r="E707" s="33" t="str">
        <f>'Data from Waybill Query'!E707</f>
        <v>M</v>
      </c>
      <c r="F707" s="33" t="str">
        <f>'Data from Waybill Query'!F707</f>
        <v>X</v>
      </c>
      <c r="G707" s="33" t="str">
        <f>'Data from Waybill Query'!G707</f>
        <v>X</v>
      </c>
      <c r="H707" s="104">
        <f>IF(ISNA(VLOOKUP($N707,'Data from Waybill Query'!$A:$M,8,FALSE)),0,VLOOKUP($N707,'Data from Waybill Query'!$A:$M,8,FALSE))</f>
        <v>227668</v>
      </c>
      <c r="I707" s="104">
        <f>IF(ISNA(VLOOKUP($N707,'Data from Waybill Query'!$A:$M,9,FALSE)),0,VLOOKUP($N707,'Data from Waybill Query'!$A:$M,9,FALSE))</f>
        <v>409469</v>
      </c>
      <c r="J707" s="104">
        <f>IF(ISNA(VLOOKUP($N707,'Data from Waybill Query'!$A:$M,10,FALSE)),0,VLOOKUP($N707,'Data from Waybill Query'!$A:$M,10,FALSE))</f>
        <v>68525</v>
      </c>
      <c r="K707" s="104">
        <f>IF(ISNA(VLOOKUP($N707,'Data from Waybill Query'!$A:$M,11,FALSE)),0,VLOOKUP($N707,'Data from Waybill Query'!$A:$M,11,FALSE))</f>
        <v>39020458</v>
      </c>
      <c r="L707" s="104">
        <f>IF(ISNA(VLOOKUP($N707,'Data from Waybill Query'!$A:$M,12,FALSE)),0,VLOOKUP($N707,'Data from Waybill Query'!$A:$M,12,FALSE))</f>
        <v>6529</v>
      </c>
      <c r="M707" s="104">
        <f>IF(ISNA(VLOOKUP($N707,'Data from Waybill Query'!$A:$M,13,FALSE)),0,VLOOKUP($N707,'Data from Waybill Query'!$A:$M,13,FALSE))</f>
        <v>3.487001E-2</v>
      </c>
      <c r="N707" s="104">
        <f t="shared" si="25"/>
        <v>1995140203</v>
      </c>
    </row>
    <row r="708" spans="1:14" x14ac:dyDescent="0.25">
      <c r="A708" s="104">
        <f t="shared" si="24"/>
        <v>199536</v>
      </c>
      <c r="B708" s="32">
        <f>'Data from Waybill Query'!B708</f>
        <v>1995</v>
      </c>
      <c r="C708" s="32" t="str">
        <f>IF('Data from Waybill Query'!C708="00","0",IF('Data from Waybill Query'!C708="01","1",IF('Data from Waybill Query'!C708="XX","2",'Data from Waybill Query'!C708)))</f>
        <v>14</v>
      </c>
      <c r="D708" s="33" t="str">
        <f>'Data from Waybill Query'!D708</f>
        <v>Non-Metallic Minerals</v>
      </c>
      <c r="E708" s="33" t="str">
        <f>'Data from Waybill Query'!E708</f>
        <v>L</v>
      </c>
      <c r="F708" s="33" t="str">
        <f>'Data from Waybill Query'!F708</f>
        <v>X</v>
      </c>
      <c r="G708" s="33" t="str">
        <f>'Data from Waybill Query'!G708</f>
        <v>X</v>
      </c>
      <c r="H708" s="104">
        <f>IF(ISNA(VLOOKUP($N708,'Data from Waybill Query'!$A:$M,8,FALSE)),0,VLOOKUP($N708,'Data from Waybill Query'!$A:$M,8,FALSE))</f>
        <v>630163</v>
      </c>
      <c r="I708" s="104">
        <f>IF(ISNA(VLOOKUP($N708,'Data from Waybill Query'!$A:$M,9,FALSE)),0,VLOOKUP($N708,'Data from Waybill Query'!$A:$M,9,FALSE))</f>
        <v>378989</v>
      </c>
      <c r="J708" s="104">
        <f>IF(ISNA(VLOOKUP($N708,'Data from Waybill Query'!$A:$M,10,FALSE)),0,VLOOKUP($N708,'Data from Waybill Query'!$A:$M,10,FALSE))</f>
        <v>290656</v>
      </c>
      <c r="K708" s="104">
        <f>IF(ISNA(VLOOKUP($N708,'Data from Waybill Query'!$A:$M,11,FALSE)),0,VLOOKUP($N708,'Data from Waybill Query'!$A:$M,11,FALSE))</f>
        <v>36030507</v>
      </c>
      <c r="L708" s="104">
        <f>IF(ISNA(VLOOKUP($N708,'Data from Waybill Query'!$A:$M,12,FALSE)),0,VLOOKUP($N708,'Data from Waybill Query'!$A:$M,12,FALSE))</f>
        <v>27405</v>
      </c>
      <c r="M708" s="104">
        <f>IF(ISNA(VLOOKUP($N708,'Data from Waybill Query'!$A:$M,13,FALSE)),0,VLOOKUP($N708,'Data from Waybill Query'!$A:$M,13,FALSE))</f>
        <v>2.299464E-2</v>
      </c>
      <c r="N708" s="104">
        <f t="shared" si="25"/>
        <v>1995140303</v>
      </c>
    </row>
    <row r="709" spans="1:14" x14ac:dyDescent="0.25">
      <c r="A709" s="104">
        <f t="shared" si="24"/>
        <v>199537</v>
      </c>
      <c r="B709" s="32">
        <f>'Data from Waybill Query'!B709</f>
        <v>1995</v>
      </c>
      <c r="C709" s="32" t="str">
        <f>IF('Data from Waybill Query'!C709="00","0",IF('Data from Waybill Query'!C709="01","1",IF('Data from Waybill Query'!C709="XX","2",'Data from Waybill Query'!C709)))</f>
        <v>20</v>
      </c>
      <c r="D709" s="33" t="str">
        <f>'Data from Waybill Query'!D709</f>
        <v>Food and Kindred</v>
      </c>
      <c r="E709" s="33" t="str">
        <f>'Data from Waybill Query'!E709</f>
        <v>S</v>
      </c>
      <c r="F709" s="33" t="str">
        <f>'Data from Waybill Query'!F709</f>
        <v>X</v>
      </c>
      <c r="G709" s="33" t="str">
        <f>'Data from Waybill Query'!G709</f>
        <v>X</v>
      </c>
      <c r="H709" s="104">
        <f>IF(ISNA(VLOOKUP($N709,'Data from Waybill Query'!$A:$M,8,FALSE)),0,VLOOKUP($N709,'Data from Waybill Query'!$A:$M,8,FALSE))</f>
        <v>398450</v>
      </c>
      <c r="I709" s="104">
        <f>IF(ISNA(VLOOKUP($N709,'Data from Waybill Query'!$A:$M,9,FALSE)),0,VLOOKUP($N709,'Data from Waybill Query'!$A:$M,9,FALSE))</f>
        <v>470931</v>
      </c>
      <c r="J709" s="104">
        <f>IF(ISNA(VLOOKUP($N709,'Data from Waybill Query'!$A:$M,10,FALSE)),0,VLOOKUP($N709,'Data from Waybill Query'!$A:$M,10,FALSE))</f>
        <v>121388</v>
      </c>
      <c r="K709" s="104">
        <f>IF(ISNA(VLOOKUP($N709,'Data from Waybill Query'!$A:$M,11,FALSE)),0,VLOOKUP($N709,'Data from Waybill Query'!$A:$M,11,FALSE))</f>
        <v>38524780</v>
      </c>
      <c r="L709" s="104">
        <f>IF(ISNA(VLOOKUP($N709,'Data from Waybill Query'!$A:$M,12,FALSE)),0,VLOOKUP($N709,'Data from Waybill Query'!$A:$M,12,FALSE))</f>
        <v>9905</v>
      </c>
      <c r="M709" s="104">
        <f>IF(ISNA(VLOOKUP($N709,'Data from Waybill Query'!$A:$M,13,FALSE)),0,VLOOKUP($N709,'Data from Waybill Query'!$A:$M,13,FALSE))</f>
        <v>4.0228840000000002E-2</v>
      </c>
      <c r="N709" s="104">
        <f t="shared" si="25"/>
        <v>1995200103</v>
      </c>
    </row>
    <row r="710" spans="1:14" x14ac:dyDescent="0.25">
      <c r="A710" s="104">
        <f t="shared" si="24"/>
        <v>199538</v>
      </c>
      <c r="B710" s="32">
        <f>'Data from Waybill Query'!B710</f>
        <v>1995</v>
      </c>
      <c r="C710" s="32" t="str">
        <f>IF('Data from Waybill Query'!C710="00","0",IF('Data from Waybill Query'!C710="01","1",IF('Data from Waybill Query'!C710="XX","2",'Data from Waybill Query'!C710)))</f>
        <v>20</v>
      </c>
      <c r="D710" s="33" t="str">
        <f>'Data from Waybill Query'!D710</f>
        <v>Food and Kindred</v>
      </c>
      <c r="E710" s="33" t="str">
        <f>'Data from Waybill Query'!E710</f>
        <v>M</v>
      </c>
      <c r="F710" s="33" t="str">
        <f>'Data from Waybill Query'!F710</f>
        <v>X</v>
      </c>
      <c r="G710" s="33" t="str">
        <f>'Data from Waybill Query'!G710</f>
        <v>X</v>
      </c>
      <c r="H710" s="104">
        <f>IF(ISNA(VLOOKUP($N710,'Data from Waybill Query'!$A:$M,8,FALSE)),0,VLOOKUP($N710,'Data from Waybill Query'!$A:$M,8,FALSE))</f>
        <v>640427</v>
      </c>
      <c r="I710" s="104">
        <f>IF(ISNA(VLOOKUP($N710,'Data from Waybill Query'!$A:$M,9,FALSE)),0,VLOOKUP($N710,'Data from Waybill Query'!$A:$M,9,FALSE))</f>
        <v>344367</v>
      </c>
      <c r="J710" s="104">
        <f>IF(ISNA(VLOOKUP($N710,'Data from Waybill Query'!$A:$M,10,FALSE)),0,VLOOKUP($N710,'Data from Waybill Query'!$A:$M,10,FALSE))</f>
        <v>253854</v>
      </c>
      <c r="K710" s="104">
        <f>IF(ISNA(VLOOKUP($N710,'Data from Waybill Query'!$A:$M,11,FALSE)),0,VLOOKUP($N710,'Data from Waybill Query'!$A:$M,11,FALSE))</f>
        <v>28037996</v>
      </c>
      <c r="L710" s="104">
        <f>IF(ISNA(VLOOKUP($N710,'Data from Waybill Query'!$A:$M,12,FALSE)),0,VLOOKUP($N710,'Data from Waybill Query'!$A:$M,12,FALSE))</f>
        <v>20692</v>
      </c>
      <c r="M710" s="104">
        <f>IF(ISNA(VLOOKUP($N710,'Data from Waybill Query'!$A:$M,13,FALSE)),0,VLOOKUP($N710,'Data from Waybill Query'!$A:$M,13,FALSE))</f>
        <v>3.0951159999999998E-2</v>
      </c>
      <c r="N710" s="104">
        <f t="shared" si="25"/>
        <v>1995200203</v>
      </c>
    </row>
    <row r="711" spans="1:14" x14ac:dyDescent="0.25">
      <c r="A711" s="104">
        <f t="shared" si="24"/>
        <v>199539</v>
      </c>
      <c r="B711" s="32">
        <f>'Data from Waybill Query'!B711</f>
        <v>1995</v>
      </c>
      <c r="C711" s="32" t="str">
        <f>IF('Data from Waybill Query'!C711="00","0",IF('Data from Waybill Query'!C711="01","1",IF('Data from Waybill Query'!C711="XX","2",'Data from Waybill Query'!C711)))</f>
        <v>20</v>
      </c>
      <c r="D711" s="33" t="str">
        <f>'Data from Waybill Query'!D711</f>
        <v>Food and Kindred</v>
      </c>
      <c r="E711" s="33" t="str">
        <f>'Data from Waybill Query'!E711</f>
        <v>L</v>
      </c>
      <c r="F711" s="33" t="str">
        <f>'Data from Waybill Query'!F711</f>
        <v>X</v>
      </c>
      <c r="G711" s="33" t="str">
        <f>'Data from Waybill Query'!G711</f>
        <v>X</v>
      </c>
      <c r="H711" s="104">
        <f>IF(ISNA(VLOOKUP($N711,'Data from Waybill Query'!$A:$M,8,FALSE)),0,VLOOKUP($N711,'Data from Waybill Query'!$A:$M,8,FALSE))</f>
        <v>1156848</v>
      </c>
      <c r="I711" s="104">
        <f>IF(ISNA(VLOOKUP($N711,'Data from Waybill Query'!$A:$M,9,FALSE)),0,VLOOKUP($N711,'Data from Waybill Query'!$A:$M,9,FALSE))</f>
        <v>365383</v>
      </c>
      <c r="J711" s="104">
        <f>IF(ISNA(VLOOKUP($N711,'Data from Waybill Query'!$A:$M,10,FALSE)),0,VLOOKUP($N711,'Data from Waybill Query'!$A:$M,10,FALSE))</f>
        <v>659572</v>
      </c>
      <c r="K711" s="104">
        <f>IF(ISNA(VLOOKUP($N711,'Data from Waybill Query'!$A:$M,11,FALSE)),0,VLOOKUP($N711,'Data from Waybill Query'!$A:$M,11,FALSE))</f>
        <v>27780052</v>
      </c>
      <c r="L711" s="104">
        <f>IF(ISNA(VLOOKUP($N711,'Data from Waybill Query'!$A:$M,12,FALSE)),0,VLOOKUP($N711,'Data from Waybill Query'!$A:$M,12,FALSE))</f>
        <v>48977</v>
      </c>
      <c r="M711" s="104">
        <f>IF(ISNA(VLOOKUP($N711,'Data from Waybill Query'!$A:$M,13,FALSE)),0,VLOOKUP($N711,'Data from Waybill Query'!$A:$M,13,FALSE))</f>
        <v>2.362007E-2</v>
      </c>
      <c r="N711" s="104">
        <f t="shared" si="25"/>
        <v>1995200303</v>
      </c>
    </row>
    <row r="712" spans="1:14" x14ac:dyDescent="0.25">
      <c r="A712" s="104">
        <f t="shared" si="24"/>
        <v>199540</v>
      </c>
      <c r="B712" s="32">
        <f>'Data from Waybill Query'!B712</f>
        <v>1995</v>
      </c>
      <c r="C712" s="32" t="str">
        <f>IF('Data from Waybill Query'!C712="00","0",IF('Data from Waybill Query'!C712="01","1",IF('Data from Waybill Query'!C712="XX","2",'Data from Waybill Query'!C712)))</f>
        <v>24</v>
      </c>
      <c r="D712" s="33" t="str">
        <f>'Data from Waybill Query'!D712</f>
        <v>Lumber and Wood Products</v>
      </c>
      <c r="E712" s="33" t="str">
        <f>'Data from Waybill Query'!E712</f>
        <v>S</v>
      </c>
      <c r="F712" s="33" t="str">
        <f>'Data from Waybill Query'!F712</f>
        <v>X</v>
      </c>
      <c r="G712" s="33" t="str">
        <f>'Data from Waybill Query'!G712</f>
        <v>X</v>
      </c>
      <c r="H712" s="104">
        <f>IF(ISNA(VLOOKUP($N712,'Data from Waybill Query'!$A:$M,8,FALSE)),0,VLOOKUP($N712,'Data from Waybill Query'!$A:$M,8,FALSE))</f>
        <v>346444</v>
      </c>
      <c r="I712" s="104">
        <f>IF(ISNA(VLOOKUP($N712,'Data from Waybill Query'!$A:$M,9,FALSE)),0,VLOOKUP($N712,'Data from Waybill Query'!$A:$M,9,FALSE))</f>
        <v>540541</v>
      </c>
      <c r="J712" s="104">
        <f>IF(ISNA(VLOOKUP($N712,'Data from Waybill Query'!$A:$M,10,FALSE)),0,VLOOKUP($N712,'Data from Waybill Query'!$A:$M,10,FALSE))</f>
        <v>97557</v>
      </c>
      <c r="K712" s="104">
        <f>IF(ISNA(VLOOKUP($N712,'Data from Waybill Query'!$A:$M,11,FALSE)),0,VLOOKUP($N712,'Data from Waybill Query'!$A:$M,11,FALSE))</f>
        <v>39013799</v>
      </c>
      <c r="L712" s="104">
        <f>IF(ISNA(VLOOKUP($N712,'Data from Waybill Query'!$A:$M,12,FALSE)),0,VLOOKUP($N712,'Data from Waybill Query'!$A:$M,12,FALSE))</f>
        <v>7125</v>
      </c>
      <c r="M712" s="104">
        <f>IF(ISNA(VLOOKUP($N712,'Data from Waybill Query'!$A:$M,13,FALSE)),0,VLOOKUP($N712,'Data from Waybill Query'!$A:$M,13,FALSE))</f>
        <v>4.8626820000000001E-2</v>
      </c>
      <c r="N712" s="104">
        <f t="shared" si="25"/>
        <v>1995240103</v>
      </c>
    </row>
    <row r="713" spans="1:14" x14ac:dyDescent="0.25">
      <c r="A713" s="104">
        <f t="shared" si="24"/>
        <v>199541</v>
      </c>
      <c r="B713" s="32">
        <f>'Data from Waybill Query'!B713</f>
        <v>1995</v>
      </c>
      <c r="C713" s="32" t="str">
        <f>IF('Data from Waybill Query'!C713="00","0",IF('Data from Waybill Query'!C713="01","1",IF('Data from Waybill Query'!C713="XX","2",'Data from Waybill Query'!C713)))</f>
        <v>24</v>
      </c>
      <c r="D713" s="33" t="str">
        <f>'Data from Waybill Query'!D713</f>
        <v>Lumber and Wood Products</v>
      </c>
      <c r="E713" s="33" t="str">
        <f>'Data from Waybill Query'!E713</f>
        <v>M</v>
      </c>
      <c r="F713" s="33" t="str">
        <f>'Data from Waybill Query'!F713</f>
        <v>X</v>
      </c>
      <c r="G713" s="33" t="str">
        <f>'Data from Waybill Query'!G713</f>
        <v>X</v>
      </c>
      <c r="H713" s="104">
        <f>IF(ISNA(VLOOKUP($N713,'Data from Waybill Query'!$A:$M,8,FALSE)),0,VLOOKUP($N713,'Data from Waybill Query'!$A:$M,8,FALSE))</f>
        <v>256259</v>
      </c>
      <c r="I713" s="104">
        <f>IF(ISNA(VLOOKUP($N713,'Data from Waybill Query'!$A:$M,9,FALSE)),0,VLOOKUP($N713,'Data from Waybill Query'!$A:$M,9,FALSE))</f>
        <v>145468</v>
      </c>
      <c r="J713" s="104">
        <f>IF(ISNA(VLOOKUP($N713,'Data from Waybill Query'!$A:$M,10,FALSE)),0,VLOOKUP($N713,'Data from Waybill Query'!$A:$M,10,FALSE))</f>
        <v>108215</v>
      </c>
      <c r="K713" s="104">
        <f>IF(ISNA(VLOOKUP($N713,'Data from Waybill Query'!$A:$M,11,FALSE)),0,VLOOKUP($N713,'Data from Waybill Query'!$A:$M,11,FALSE))</f>
        <v>10894980</v>
      </c>
      <c r="L713" s="104">
        <f>IF(ISNA(VLOOKUP($N713,'Data from Waybill Query'!$A:$M,12,FALSE)),0,VLOOKUP($N713,'Data from Waybill Query'!$A:$M,12,FALSE))</f>
        <v>8120</v>
      </c>
      <c r="M713" s="104">
        <f>IF(ISNA(VLOOKUP($N713,'Data from Waybill Query'!$A:$M,13,FALSE)),0,VLOOKUP($N713,'Data from Waybill Query'!$A:$M,13,FALSE))</f>
        <v>3.1557399999999999E-2</v>
      </c>
      <c r="N713" s="104">
        <f t="shared" si="25"/>
        <v>1995240203</v>
      </c>
    </row>
    <row r="714" spans="1:14" x14ac:dyDescent="0.25">
      <c r="A714" s="104">
        <f t="shared" si="24"/>
        <v>199542</v>
      </c>
      <c r="B714" s="32">
        <f>'Data from Waybill Query'!B714</f>
        <v>1995</v>
      </c>
      <c r="C714" s="32" t="str">
        <f>IF('Data from Waybill Query'!C714="00","0",IF('Data from Waybill Query'!C714="01","1",IF('Data from Waybill Query'!C714="XX","2",'Data from Waybill Query'!C714)))</f>
        <v>24</v>
      </c>
      <c r="D714" s="33" t="str">
        <f>'Data from Waybill Query'!D714</f>
        <v>Lumber and Wood Products</v>
      </c>
      <c r="E714" s="33" t="str">
        <f>'Data from Waybill Query'!E714</f>
        <v>L</v>
      </c>
      <c r="F714" s="33" t="str">
        <f>'Data from Waybill Query'!F714</f>
        <v>X</v>
      </c>
      <c r="G714" s="33" t="str">
        <f>'Data from Waybill Query'!G714</f>
        <v>X</v>
      </c>
      <c r="H714" s="104">
        <f>IF(ISNA(VLOOKUP($N714,'Data from Waybill Query'!$A:$M,8,FALSE)),0,VLOOKUP($N714,'Data from Waybill Query'!$A:$M,8,FALSE))</f>
        <v>986166</v>
      </c>
      <c r="I714" s="104">
        <f>IF(ISNA(VLOOKUP($N714,'Data from Waybill Query'!$A:$M,9,FALSE)),0,VLOOKUP($N714,'Data from Waybill Query'!$A:$M,9,FALSE))</f>
        <v>263724</v>
      </c>
      <c r="J714" s="104">
        <f>IF(ISNA(VLOOKUP($N714,'Data from Waybill Query'!$A:$M,10,FALSE)),0,VLOOKUP($N714,'Data from Waybill Query'!$A:$M,10,FALSE))</f>
        <v>527772</v>
      </c>
      <c r="K714" s="104">
        <f>IF(ISNA(VLOOKUP($N714,'Data from Waybill Query'!$A:$M,11,FALSE)),0,VLOOKUP($N714,'Data from Waybill Query'!$A:$M,11,FALSE))</f>
        <v>20018940</v>
      </c>
      <c r="L714" s="104">
        <f>IF(ISNA(VLOOKUP($N714,'Data from Waybill Query'!$A:$M,12,FALSE)),0,VLOOKUP($N714,'Data from Waybill Query'!$A:$M,12,FALSE))</f>
        <v>40193</v>
      </c>
      <c r="M714" s="104">
        <f>IF(ISNA(VLOOKUP($N714,'Data from Waybill Query'!$A:$M,13,FALSE)),0,VLOOKUP($N714,'Data from Waybill Query'!$A:$M,13,FALSE))</f>
        <v>2.453578E-2</v>
      </c>
      <c r="N714" s="104">
        <f t="shared" si="25"/>
        <v>1995240303</v>
      </c>
    </row>
    <row r="715" spans="1:14" x14ac:dyDescent="0.25">
      <c r="A715" s="104">
        <f t="shared" si="24"/>
        <v>199543</v>
      </c>
      <c r="B715" s="32">
        <f>'Data from Waybill Query'!B715</f>
        <v>1995</v>
      </c>
      <c r="C715" s="32" t="str">
        <f>IF('Data from Waybill Query'!C715="00","0",IF('Data from Waybill Query'!C715="01","1",IF('Data from Waybill Query'!C715="XX","2",'Data from Waybill Query'!C715)))</f>
        <v>26</v>
      </c>
      <c r="D715" s="33" t="str">
        <f>'Data from Waybill Query'!D715</f>
        <v>Pulp, Paper and Allied</v>
      </c>
      <c r="E715" s="33" t="str">
        <f>'Data from Waybill Query'!E715</f>
        <v>S</v>
      </c>
      <c r="F715" s="33" t="str">
        <f>'Data from Waybill Query'!F715</f>
        <v>X</v>
      </c>
      <c r="G715" s="33" t="str">
        <f>'Data from Waybill Query'!G715</f>
        <v>X</v>
      </c>
      <c r="H715" s="104">
        <f>IF(ISNA(VLOOKUP($N715,'Data from Waybill Query'!$A:$M,8,FALSE)),0,VLOOKUP($N715,'Data from Waybill Query'!$A:$M,8,FALSE))</f>
        <v>216671</v>
      </c>
      <c r="I715" s="104">
        <f>IF(ISNA(VLOOKUP($N715,'Data from Waybill Query'!$A:$M,9,FALSE)),0,VLOOKUP($N715,'Data from Waybill Query'!$A:$M,9,FALSE))</f>
        <v>234284</v>
      </c>
      <c r="J715" s="104">
        <f>IF(ISNA(VLOOKUP($N715,'Data from Waybill Query'!$A:$M,10,FALSE)),0,VLOOKUP($N715,'Data from Waybill Query'!$A:$M,10,FALSE))</f>
        <v>56181</v>
      </c>
      <c r="K715" s="104">
        <f>IF(ISNA(VLOOKUP($N715,'Data from Waybill Query'!$A:$M,11,FALSE)),0,VLOOKUP($N715,'Data from Waybill Query'!$A:$M,11,FALSE))</f>
        <v>15195868</v>
      </c>
      <c r="L715" s="104">
        <f>IF(ISNA(VLOOKUP($N715,'Data from Waybill Query'!$A:$M,12,FALSE)),0,VLOOKUP($N715,'Data from Waybill Query'!$A:$M,12,FALSE))</f>
        <v>3685</v>
      </c>
      <c r="M715" s="104">
        <f>IF(ISNA(VLOOKUP($N715,'Data from Waybill Query'!$A:$M,13,FALSE)),0,VLOOKUP($N715,'Data from Waybill Query'!$A:$M,13,FALSE))</f>
        <v>5.8799049999999999E-2</v>
      </c>
      <c r="N715" s="104">
        <f t="shared" si="25"/>
        <v>1995260103</v>
      </c>
    </row>
    <row r="716" spans="1:14" x14ac:dyDescent="0.25">
      <c r="A716" s="104">
        <f t="shared" si="24"/>
        <v>199544</v>
      </c>
      <c r="B716" s="32">
        <f>'Data from Waybill Query'!B716</f>
        <v>1995</v>
      </c>
      <c r="C716" s="32" t="str">
        <f>IF('Data from Waybill Query'!C716="00","0",IF('Data from Waybill Query'!C716="01","1",IF('Data from Waybill Query'!C716="XX","2",'Data from Waybill Query'!C716)))</f>
        <v>26</v>
      </c>
      <c r="D716" s="33" t="str">
        <f>'Data from Waybill Query'!D716</f>
        <v>Pulp, Paper and Allied</v>
      </c>
      <c r="E716" s="33" t="str">
        <f>'Data from Waybill Query'!E716</f>
        <v>M</v>
      </c>
      <c r="F716" s="33" t="str">
        <f>'Data from Waybill Query'!F716</f>
        <v>X</v>
      </c>
      <c r="G716" s="33" t="str">
        <f>'Data from Waybill Query'!G716</f>
        <v>X</v>
      </c>
      <c r="H716" s="104">
        <f>IF(ISNA(VLOOKUP($N716,'Data from Waybill Query'!$A:$M,8,FALSE)),0,VLOOKUP($N716,'Data from Waybill Query'!$A:$M,8,FALSE))</f>
        <v>506830</v>
      </c>
      <c r="I716" s="104">
        <f>IF(ISNA(VLOOKUP($N716,'Data from Waybill Query'!$A:$M,9,FALSE)),0,VLOOKUP($N716,'Data from Waybill Query'!$A:$M,9,FALSE))</f>
        <v>251500</v>
      </c>
      <c r="J716" s="104">
        <f>IF(ISNA(VLOOKUP($N716,'Data from Waybill Query'!$A:$M,10,FALSE)),0,VLOOKUP($N716,'Data from Waybill Query'!$A:$M,10,FALSE))</f>
        <v>188348</v>
      </c>
      <c r="K716" s="104">
        <f>IF(ISNA(VLOOKUP($N716,'Data from Waybill Query'!$A:$M,11,FALSE)),0,VLOOKUP($N716,'Data from Waybill Query'!$A:$M,11,FALSE))</f>
        <v>16456380</v>
      </c>
      <c r="L716" s="104">
        <f>IF(ISNA(VLOOKUP($N716,'Data from Waybill Query'!$A:$M,12,FALSE)),0,VLOOKUP($N716,'Data from Waybill Query'!$A:$M,12,FALSE))</f>
        <v>12329</v>
      </c>
      <c r="M716" s="104">
        <f>IF(ISNA(VLOOKUP($N716,'Data from Waybill Query'!$A:$M,13,FALSE)),0,VLOOKUP($N716,'Data from Waybill Query'!$A:$M,13,FALSE))</f>
        <v>4.1109809999999997E-2</v>
      </c>
      <c r="N716" s="104">
        <f t="shared" si="25"/>
        <v>1995260203</v>
      </c>
    </row>
    <row r="717" spans="1:14" x14ac:dyDescent="0.25">
      <c r="A717" s="104">
        <f t="shared" si="24"/>
        <v>199545</v>
      </c>
      <c r="B717" s="32">
        <f>'Data from Waybill Query'!B717</f>
        <v>1995</v>
      </c>
      <c r="C717" s="32" t="str">
        <f>IF('Data from Waybill Query'!C717="00","0",IF('Data from Waybill Query'!C717="01","1",IF('Data from Waybill Query'!C717="XX","2",'Data from Waybill Query'!C717)))</f>
        <v>26</v>
      </c>
      <c r="D717" s="33" t="str">
        <f>'Data from Waybill Query'!D717</f>
        <v>Pulp, Paper and Allied</v>
      </c>
      <c r="E717" s="33" t="str">
        <f>'Data from Waybill Query'!E717</f>
        <v>L</v>
      </c>
      <c r="F717" s="33" t="str">
        <f>'Data from Waybill Query'!F717</f>
        <v>X</v>
      </c>
      <c r="G717" s="33" t="str">
        <f>'Data from Waybill Query'!G717</f>
        <v>X</v>
      </c>
      <c r="H717" s="104">
        <f>IF(ISNA(VLOOKUP($N717,'Data from Waybill Query'!$A:$M,8,FALSE)),0,VLOOKUP($N717,'Data from Waybill Query'!$A:$M,8,FALSE))</f>
        <v>989101</v>
      </c>
      <c r="I717" s="104">
        <f>IF(ISNA(VLOOKUP($N717,'Data from Waybill Query'!$A:$M,9,FALSE)),0,VLOOKUP($N717,'Data from Waybill Query'!$A:$M,9,FALSE))</f>
        <v>295468</v>
      </c>
      <c r="J717" s="104">
        <f>IF(ISNA(VLOOKUP($N717,'Data from Waybill Query'!$A:$M,10,FALSE)),0,VLOOKUP($N717,'Data from Waybill Query'!$A:$M,10,FALSE))</f>
        <v>459979</v>
      </c>
      <c r="K717" s="104">
        <f>IF(ISNA(VLOOKUP($N717,'Data from Waybill Query'!$A:$M,11,FALSE)),0,VLOOKUP($N717,'Data from Waybill Query'!$A:$M,11,FALSE))</f>
        <v>20108964</v>
      </c>
      <c r="L717" s="104">
        <f>IF(ISNA(VLOOKUP($N717,'Data from Waybill Query'!$A:$M,12,FALSE)),0,VLOOKUP($N717,'Data from Waybill Query'!$A:$M,12,FALSE))</f>
        <v>31619</v>
      </c>
      <c r="M717" s="104">
        <f>IF(ISNA(VLOOKUP($N717,'Data from Waybill Query'!$A:$M,13,FALSE)),0,VLOOKUP($N717,'Data from Waybill Query'!$A:$M,13,FALSE))</f>
        <v>3.1282360000000002E-2</v>
      </c>
      <c r="N717" s="104">
        <f t="shared" si="25"/>
        <v>1995260303</v>
      </c>
    </row>
    <row r="718" spans="1:14" x14ac:dyDescent="0.25">
      <c r="A718" s="104">
        <f t="shared" ref="A718:A781" si="26">$B718*100+MOD(ROW($B718)-ROW($B$1208),67)</f>
        <v>199546</v>
      </c>
      <c r="B718" s="32">
        <f>'Data from Waybill Query'!B718</f>
        <v>1995</v>
      </c>
      <c r="C718" s="32" t="str">
        <f>IF('Data from Waybill Query'!C718="00","0",IF('Data from Waybill Query'!C718="01","1",IF('Data from Waybill Query'!C718="XX","2",'Data from Waybill Query'!C718)))</f>
        <v>28</v>
      </c>
      <c r="D718" s="33" t="str">
        <f>'Data from Waybill Query'!D718</f>
        <v>Chemical</v>
      </c>
      <c r="E718" s="33" t="str">
        <f>'Data from Waybill Query'!E718</f>
        <v>S</v>
      </c>
      <c r="F718" s="33" t="str">
        <f>'Data from Waybill Query'!F718</f>
        <v>X</v>
      </c>
      <c r="G718" s="33" t="str">
        <f>'Data from Waybill Query'!G718</f>
        <v>X</v>
      </c>
      <c r="H718" s="104">
        <f>IF(ISNA(VLOOKUP($N718,'Data from Waybill Query'!$A:$M,8,FALSE)),0,VLOOKUP($N718,'Data from Waybill Query'!$A:$M,8,FALSE))</f>
        <v>735387</v>
      </c>
      <c r="I718" s="104">
        <f>IF(ISNA(VLOOKUP($N718,'Data from Waybill Query'!$A:$M,9,FALSE)),0,VLOOKUP($N718,'Data from Waybill Query'!$A:$M,9,FALSE))</f>
        <v>663417</v>
      </c>
      <c r="J718" s="104">
        <f>IF(ISNA(VLOOKUP($N718,'Data from Waybill Query'!$A:$M,10,FALSE)),0,VLOOKUP($N718,'Data from Waybill Query'!$A:$M,10,FALSE))</f>
        <v>130773</v>
      </c>
      <c r="K718" s="104">
        <f>IF(ISNA(VLOOKUP($N718,'Data from Waybill Query'!$A:$M,11,FALSE)),0,VLOOKUP($N718,'Data from Waybill Query'!$A:$M,11,FALSE))</f>
        <v>58184073</v>
      </c>
      <c r="L718" s="104">
        <f>IF(ISNA(VLOOKUP($N718,'Data from Waybill Query'!$A:$M,12,FALSE)),0,VLOOKUP($N718,'Data from Waybill Query'!$A:$M,12,FALSE))</f>
        <v>11919</v>
      </c>
      <c r="M718" s="104">
        <f>IF(ISNA(VLOOKUP($N718,'Data from Waybill Query'!$A:$M,13,FALSE)),0,VLOOKUP($N718,'Data from Waybill Query'!$A:$M,13,FALSE))</f>
        <v>6.1700110000000002E-2</v>
      </c>
      <c r="N718" s="104">
        <f t="shared" si="25"/>
        <v>1995280103</v>
      </c>
    </row>
    <row r="719" spans="1:14" x14ac:dyDescent="0.25">
      <c r="A719" s="104">
        <f t="shared" si="26"/>
        <v>199547</v>
      </c>
      <c r="B719" s="32">
        <f>'Data from Waybill Query'!B719</f>
        <v>1995</v>
      </c>
      <c r="C719" s="32" t="str">
        <f>IF('Data from Waybill Query'!C719="00","0",IF('Data from Waybill Query'!C719="01","1",IF('Data from Waybill Query'!C719="XX","2",'Data from Waybill Query'!C719)))</f>
        <v>28</v>
      </c>
      <c r="D719" s="33" t="str">
        <f>'Data from Waybill Query'!D719</f>
        <v>Chemical</v>
      </c>
      <c r="E719" s="33" t="str">
        <f>'Data from Waybill Query'!E719</f>
        <v>M</v>
      </c>
      <c r="F719" s="33" t="str">
        <f>'Data from Waybill Query'!F719</f>
        <v>X</v>
      </c>
      <c r="G719" s="33" t="str">
        <f>'Data from Waybill Query'!G719</f>
        <v>X</v>
      </c>
      <c r="H719" s="104">
        <f>IF(ISNA(VLOOKUP($N719,'Data from Waybill Query'!$A:$M,8,FALSE)),0,VLOOKUP($N719,'Data from Waybill Query'!$A:$M,8,FALSE))</f>
        <v>1243074</v>
      </c>
      <c r="I719" s="104">
        <f>IF(ISNA(VLOOKUP($N719,'Data from Waybill Query'!$A:$M,9,FALSE)),0,VLOOKUP($N719,'Data from Waybill Query'!$A:$M,9,FALSE))</f>
        <v>457363</v>
      </c>
      <c r="J719" s="104">
        <f>IF(ISNA(VLOOKUP($N719,'Data from Waybill Query'!$A:$M,10,FALSE)),0,VLOOKUP($N719,'Data from Waybill Query'!$A:$M,10,FALSE))</f>
        <v>344951</v>
      </c>
      <c r="K719" s="104">
        <f>IF(ISNA(VLOOKUP($N719,'Data from Waybill Query'!$A:$M,11,FALSE)),0,VLOOKUP($N719,'Data from Waybill Query'!$A:$M,11,FALSE))</f>
        <v>42277074</v>
      </c>
      <c r="L719" s="104">
        <f>IF(ISNA(VLOOKUP($N719,'Data from Waybill Query'!$A:$M,12,FALSE)),0,VLOOKUP($N719,'Data from Waybill Query'!$A:$M,12,FALSE))</f>
        <v>31927</v>
      </c>
      <c r="M719" s="104">
        <f>IF(ISNA(VLOOKUP($N719,'Data from Waybill Query'!$A:$M,13,FALSE)),0,VLOOKUP($N719,'Data from Waybill Query'!$A:$M,13,FALSE))</f>
        <v>3.8934610000000001E-2</v>
      </c>
      <c r="N719" s="104">
        <f t="shared" si="25"/>
        <v>1995280203</v>
      </c>
    </row>
    <row r="720" spans="1:14" x14ac:dyDescent="0.25">
      <c r="A720" s="104">
        <f t="shared" si="26"/>
        <v>199548</v>
      </c>
      <c r="B720" s="32">
        <f>'Data from Waybill Query'!B720</f>
        <v>1995</v>
      </c>
      <c r="C720" s="32" t="str">
        <f>IF('Data from Waybill Query'!C720="00","0",IF('Data from Waybill Query'!C720="01","1",IF('Data from Waybill Query'!C720="XX","2",'Data from Waybill Query'!C720)))</f>
        <v>28</v>
      </c>
      <c r="D720" s="33" t="str">
        <f>'Data from Waybill Query'!D720</f>
        <v>Chemical</v>
      </c>
      <c r="E720" s="33" t="str">
        <f>'Data from Waybill Query'!E720</f>
        <v>L</v>
      </c>
      <c r="F720" s="33" t="str">
        <f>'Data from Waybill Query'!F720</f>
        <v>X</v>
      </c>
      <c r="G720" s="33" t="str">
        <f>'Data from Waybill Query'!G720</f>
        <v>X</v>
      </c>
      <c r="H720" s="104">
        <f>IF(ISNA(VLOOKUP($N720,'Data from Waybill Query'!$A:$M,8,FALSE)),0,VLOOKUP($N720,'Data from Waybill Query'!$A:$M,8,FALSE))</f>
        <v>2455344</v>
      </c>
      <c r="I720" s="104">
        <f>IF(ISNA(VLOOKUP($N720,'Data from Waybill Query'!$A:$M,9,FALSE)),0,VLOOKUP($N720,'Data from Waybill Query'!$A:$M,9,FALSE))</f>
        <v>576421</v>
      </c>
      <c r="J720" s="104">
        <f>IF(ISNA(VLOOKUP($N720,'Data from Waybill Query'!$A:$M,10,FALSE)),0,VLOOKUP($N720,'Data from Waybill Query'!$A:$M,10,FALSE))</f>
        <v>898779</v>
      </c>
      <c r="K720" s="104">
        <f>IF(ISNA(VLOOKUP($N720,'Data from Waybill Query'!$A:$M,11,FALSE)),0,VLOOKUP($N720,'Data from Waybill Query'!$A:$M,11,FALSE))</f>
        <v>53191766</v>
      </c>
      <c r="L720" s="104">
        <f>IF(ISNA(VLOOKUP($N720,'Data from Waybill Query'!$A:$M,12,FALSE)),0,VLOOKUP($N720,'Data from Waybill Query'!$A:$M,12,FALSE))</f>
        <v>82833</v>
      </c>
      <c r="M720" s="104">
        <f>IF(ISNA(VLOOKUP($N720,'Data from Waybill Query'!$A:$M,13,FALSE)),0,VLOOKUP($N720,'Data from Waybill Query'!$A:$M,13,FALSE))</f>
        <v>2.9642189999999999E-2</v>
      </c>
      <c r="N720" s="104">
        <f t="shared" si="25"/>
        <v>1995280303</v>
      </c>
    </row>
    <row r="721" spans="1:14" x14ac:dyDescent="0.25">
      <c r="A721" s="104">
        <f t="shared" si="26"/>
        <v>199549</v>
      </c>
      <c r="B721" s="32">
        <f>'Data from Waybill Query'!B721</f>
        <v>1995</v>
      </c>
      <c r="C721" s="32" t="str">
        <f>IF('Data from Waybill Query'!C721="00","0",IF('Data from Waybill Query'!C721="01","1",IF('Data from Waybill Query'!C721="XX","2",'Data from Waybill Query'!C721)))</f>
        <v>29</v>
      </c>
      <c r="D721" s="33" t="str">
        <f>'Data from Waybill Query'!D721</f>
        <v>Petroleum</v>
      </c>
      <c r="E721" s="33" t="str">
        <f>'Data from Waybill Query'!E721</f>
        <v>S</v>
      </c>
      <c r="F721" s="33" t="str">
        <f>'Data from Waybill Query'!F721</f>
        <v>X</v>
      </c>
      <c r="G721" s="33" t="str">
        <f>'Data from Waybill Query'!G721</f>
        <v>X</v>
      </c>
      <c r="H721" s="104">
        <f>IF(ISNA(VLOOKUP($N721,'Data from Waybill Query'!$A:$M,8,FALSE)),0,VLOOKUP($N721,'Data from Waybill Query'!$A:$M,8,FALSE))</f>
        <v>321471</v>
      </c>
      <c r="I721" s="104">
        <f>IF(ISNA(VLOOKUP($N721,'Data from Waybill Query'!$A:$M,9,FALSE)),0,VLOOKUP($N721,'Data from Waybill Query'!$A:$M,9,FALSE))</f>
        <v>366612</v>
      </c>
      <c r="J721" s="104">
        <f>IF(ISNA(VLOOKUP($N721,'Data from Waybill Query'!$A:$M,10,FALSE)),0,VLOOKUP($N721,'Data from Waybill Query'!$A:$M,10,FALSE))</f>
        <v>83746</v>
      </c>
      <c r="K721" s="104">
        <f>IF(ISNA(VLOOKUP($N721,'Data from Waybill Query'!$A:$M,11,FALSE)),0,VLOOKUP($N721,'Data from Waybill Query'!$A:$M,11,FALSE))</f>
        <v>25988344</v>
      </c>
      <c r="L721" s="104">
        <f>IF(ISNA(VLOOKUP($N721,'Data from Waybill Query'!$A:$M,12,FALSE)),0,VLOOKUP($N721,'Data from Waybill Query'!$A:$M,12,FALSE))</f>
        <v>5969</v>
      </c>
      <c r="M721" s="104">
        <f>IF(ISNA(VLOOKUP($N721,'Data from Waybill Query'!$A:$M,13,FALSE)),0,VLOOKUP($N721,'Data from Waybill Query'!$A:$M,13,FALSE))</f>
        <v>5.3853539999999998E-2</v>
      </c>
      <c r="N721" s="104">
        <f t="shared" si="25"/>
        <v>1995290103</v>
      </c>
    </row>
    <row r="722" spans="1:14" x14ac:dyDescent="0.25">
      <c r="A722" s="104">
        <f t="shared" si="26"/>
        <v>199550</v>
      </c>
      <c r="B722" s="32">
        <f>'Data from Waybill Query'!B722</f>
        <v>1995</v>
      </c>
      <c r="C722" s="32" t="str">
        <f>IF('Data from Waybill Query'!C722="00","0",IF('Data from Waybill Query'!C722="01","1",IF('Data from Waybill Query'!C722="XX","2",'Data from Waybill Query'!C722)))</f>
        <v>29</v>
      </c>
      <c r="D722" s="33" t="str">
        <f>'Data from Waybill Query'!D722</f>
        <v>Petroleum</v>
      </c>
      <c r="E722" s="33" t="str">
        <f>'Data from Waybill Query'!E722</f>
        <v>M</v>
      </c>
      <c r="F722" s="33" t="str">
        <f>'Data from Waybill Query'!F722</f>
        <v>X</v>
      </c>
      <c r="G722" s="33" t="str">
        <f>'Data from Waybill Query'!G722</f>
        <v>X</v>
      </c>
      <c r="H722" s="104">
        <f>IF(ISNA(VLOOKUP($N722,'Data from Waybill Query'!$A:$M,8,FALSE)),0,VLOOKUP($N722,'Data from Waybill Query'!$A:$M,8,FALSE))</f>
        <v>317459</v>
      </c>
      <c r="I722" s="104">
        <f>IF(ISNA(VLOOKUP($N722,'Data from Waybill Query'!$A:$M,9,FALSE)),0,VLOOKUP($N722,'Data from Waybill Query'!$A:$M,9,FALSE))</f>
        <v>154592</v>
      </c>
      <c r="J722" s="104">
        <f>IF(ISNA(VLOOKUP($N722,'Data from Waybill Query'!$A:$M,10,FALSE)),0,VLOOKUP($N722,'Data from Waybill Query'!$A:$M,10,FALSE))</f>
        <v>113211</v>
      </c>
      <c r="K722" s="104">
        <f>IF(ISNA(VLOOKUP($N722,'Data from Waybill Query'!$A:$M,11,FALSE)),0,VLOOKUP($N722,'Data from Waybill Query'!$A:$M,11,FALSE))</f>
        <v>11750831</v>
      </c>
      <c r="L722" s="104">
        <f>IF(ISNA(VLOOKUP($N722,'Data from Waybill Query'!$A:$M,12,FALSE)),0,VLOOKUP($N722,'Data from Waybill Query'!$A:$M,12,FALSE))</f>
        <v>8623</v>
      </c>
      <c r="M722" s="104">
        <f>IF(ISNA(VLOOKUP($N722,'Data from Waybill Query'!$A:$M,13,FALSE)),0,VLOOKUP($N722,'Data from Waybill Query'!$A:$M,13,FALSE))</f>
        <v>3.6816410000000001E-2</v>
      </c>
      <c r="N722" s="104">
        <f t="shared" si="25"/>
        <v>1995290203</v>
      </c>
    </row>
    <row r="723" spans="1:14" x14ac:dyDescent="0.25">
      <c r="A723" s="104">
        <f t="shared" si="26"/>
        <v>199551</v>
      </c>
      <c r="B723" s="32">
        <f>'Data from Waybill Query'!B723</f>
        <v>1995</v>
      </c>
      <c r="C723" s="32" t="str">
        <f>IF('Data from Waybill Query'!C723="00","0",IF('Data from Waybill Query'!C723="01","1",IF('Data from Waybill Query'!C723="XX","2",'Data from Waybill Query'!C723)))</f>
        <v>29</v>
      </c>
      <c r="D723" s="33" t="str">
        <f>'Data from Waybill Query'!D723</f>
        <v>Petroleum</v>
      </c>
      <c r="E723" s="33" t="str">
        <f>'Data from Waybill Query'!E723</f>
        <v>L</v>
      </c>
      <c r="F723" s="33" t="str">
        <f>'Data from Waybill Query'!F723</f>
        <v>X</v>
      </c>
      <c r="G723" s="33" t="str">
        <f>'Data from Waybill Query'!G723</f>
        <v>X</v>
      </c>
      <c r="H723" s="104">
        <f>IF(ISNA(VLOOKUP($N723,'Data from Waybill Query'!$A:$M,8,FALSE)),0,VLOOKUP($N723,'Data from Waybill Query'!$A:$M,8,FALSE))</f>
        <v>380441</v>
      </c>
      <c r="I723" s="104">
        <f>IF(ISNA(VLOOKUP($N723,'Data from Waybill Query'!$A:$M,9,FALSE)),0,VLOOKUP($N723,'Data from Waybill Query'!$A:$M,9,FALSE))</f>
        <v>116088</v>
      </c>
      <c r="J723" s="104">
        <f>IF(ISNA(VLOOKUP($N723,'Data from Waybill Query'!$A:$M,10,FALSE)),0,VLOOKUP($N723,'Data from Waybill Query'!$A:$M,10,FALSE))</f>
        <v>179545</v>
      </c>
      <c r="K723" s="104">
        <f>IF(ISNA(VLOOKUP($N723,'Data from Waybill Query'!$A:$M,11,FALSE)),0,VLOOKUP($N723,'Data from Waybill Query'!$A:$M,11,FALSE))</f>
        <v>9065265</v>
      </c>
      <c r="L723" s="104">
        <f>IF(ISNA(VLOOKUP($N723,'Data from Waybill Query'!$A:$M,12,FALSE)),0,VLOOKUP($N723,'Data from Waybill Query'!$A:$M,12,FALSE))</f>
        <v>13926</v>
      </c>
      <c r="M723" s="104">
        <f>IF(ISNA(VLOOKUP($N723,'Data from Waybill Query'!$A:$M,13,FALSE)),0,VLOOKUP($N723,'Data from Waybill Query'!$A:$M,13,FALSE))</f>
        <v>2.731946E-2</v>
      </c>
      <c r="N723" s="104">
        <f t="shared" si="25"/>
        <v>1995290303</v>
      </c>
    </row>
    <row r="724" spans="1:14" x14ac:dyDescent="0.25">
      <c r="A724" s="104">
        <f t="shared" si="26"/>
        <v>199552</v>
      </c>
      <c r="B724" s="32">
        <f>'Data from Waybill Query'!B724</f>
        <v>1995</v>
      </c>
      <c r="C724" s="32" t="str">
        <f>IF('Data from Waybill Query'!C724="00","0",IF('Data from Waybill Query'!C724="01","1",IF('Data from Waybill Query'!C724="XX","2",'Data from Waybill Query'!C724)))</f>
        <v>32</v>
      </c>
      <c r="D724" s="33" t="str">
        <f>'Data from Waybill Query'!D724</f>
        <v>Stone, Clay and Glass</v>
      </c>
      <c r="E724" s="33" t="str">
        <f>'Data from Waybill Query'!E724</f>
        <v>S</v>
      </c>
      <c r="F724" s="33" t="str">
        <f>'Data from Waybill Query'!F724</f>
        <v>X</v>
      </c>
      <c r="G724" s="33" t="str">
        <f>'Data from Waybill Query'!G724</f>
        <v>X</v>
      </c>
      <c r="H724" s="104">
        <f>IF(ISNA(VLOOKUP($N724,'Data from Waybill Query'!$A:$M,8,FALSE)),0,VLOOKUP($N724,'Data from Waybill Query'!$A:$M,8,FALSE))</f>
        <v>347487</v>
      </c>
      <c r="I724" s="104">
        <f>IF(ISNA(VLOOKUP($N724,'Data from Waybill Query'!$A:$M,9,FALSE)),0,VLOOKUP($N724,'Data from Waybill Query'!$A:$M,9,FALSE))</f>
        <v>313876</v>
      </c>
      <c r="J724" s="104">
        <f>IF(ISNA(VLOOKUP($N724,'Data from Waybill Query'!$A:$M,10,FALSE)),0,VLOOKUP($N724,'Data from Waybill Query'!$A:$M,10,FALSE))</f>
        <v>84139</v>
      </c>
      <c r="K724" s="104">
        <f>IF(ISNA(VLOOKUP($N724,'Data from Waybill Query'!$A:$M,11,FALSE)),0,VLOOKUP($N724,'Data from Waybill Query'!$A:$M,11,FALSE))</f>
        <v>29619054</v>
      </c>
      <c r="L724" s="104">
        <f>IF(ISNA(VLOOKUP($N724,'Data from Waybill Query'!$A:$M,12,FALSE)),0,VLOOKUP($N724,'Data from Waybill Query'!$A:$M,12,FALSE))</f>
        <v>7949</v>
      </c>
      <c r="M724" s="104">
        <f>IF(ISNA(VLOOKUP($N724,'Data from Waybill Query'!$A:$M,13,FALSE)),0,VLOOKUP($N724,'Data from Waybill Query'!$A:$M,13,FALSE))</f>
        <v>4.3712439999999998E-2</v>
      </c>
      <c r="N724" s="104">
        <f t="shared" si="25"/>
        <v>1995320103</v>
      </c>
    </row>
    <row r="725" spans="1:14" x14ac:dyDescent="0.25">
      <c r="A725" s="104">
        <f t="shared" si="26"/>
        <v>199553</v>
      </c>
      <c r="B725" s="32">
        <f>'Data from Waybill Query'!B725</f>
        <v>1995</v>
      </c>
      <c r="C725" s="32" t="str">
        <f>IF('Data from Waybill Query'!C725="00","0",IF('Data from Waybill Query'!C725="01","1",IF('Data from Waybill Query'!C725="XX","2",'Data from Waybill Query'!C725)))</f>
        <v>32</v>
      </c>
      <c r="D725" s="33" t="str">
        <f>'Data from Waybill Query'!D725</f>
        <v>Stone, Clay and Glass</v>
      </c>
      <c r="E725" s="33" t="str">
        <f>'Data from Waybill Query'!E725</f>
        <v>M</v>
      </c>
      <c r="F725" s="33" t="str">
        <f>'Data from Waybill Query'!F725</f>
        <v>X</v>
      </c>
      <c r="G725" s="33" t="str">
        <f>'Data from Waybill Query'!G725</f>
        <v>X</v>
      </c>
      <c r="H725" s="104">
        <f>IF(ISNA(VLOOKUP($N725,'Data from Waybill Query'!$A:$M,8,FALSE)),0,VLOOKUP($N725,'Data from Waybill Query'!$A:$M,8,FALSE))</f>
        <v>276793</v>
      </c>
      <c r="I725" s="104">
        <f>IF(ISNA(VLOOKUP($N725,'Data from Waybill Query'!$A:$M,9,FALSE)),0,VLOOKUP($N725,'Data from Waybill Query'!$A:$M,9,FALSE))</f>
        <v>136420</v>
      </c>
      <c r="J725" s="104">
        <f>IF(ISNA(VLOOKUP($N725,'Data from Waybill Query'!$A:$M,10,FALSE)),0,VLOOKUP($N725,'Data from Waybill Query'!$A:$M,10,FALSE))</f>
        <v>96331</v>
      </c>
      <c r="K725" s="104">
        <f>IF(ISNA(VLOOKUP($N725,'Data from Waybill Query'!$A:$M,11,FALSE)),0,VLOOKUP($N725,'Data from Waybill Query'!$A:$M,11,FALSE))</f>
        <v>12327940</v>
      </c>
      <c r="L725" s="104">
        <f>IF(ISNA(VLOOKUP($N725,'Data from Waybill Query'!$A:$M,12,FALSE)),0,VLOOKUP($N725,'Data from Waybill Query'!$A:$M,12,FALSE))</f>
        <v>8666</v>
      </c>
      <c r="M725" s="104">
        <f>IF(ISNA(VLOOKUP($N725,'Data from Waybill Query'!$A:$M,13,FALSE)),0,VLOOKUP($N725,'Data from Waybill Query'!$A:$M,13,FALSE))</f>
        <v>3.1939170000000003E-2</v>
      </c>
      <c r="N725" s="104">
        <f t="shared" si="25"/>
        <v>1995320203</v>
      </c>
    </row>
    <row r="726" spans="1:14" x14ac:dyDescent="0.25">
      <c r="A726" s="104">
        <f t="shared" si="26"/>
        <v>199554</v>
      </c>
      <c r="B726" s="32">
        <f>'Data from Waybill Query'!B726</f>
        <v>1995</v>
      </c>
      <c r="C726" s="32" t="str">
        <f>IF('Data from Waybill Query'!C726="00","0",IF('Data from Waybill Query'!C726="01","1",IF('Data from Waybill Query'!C726="XX","2",'Data from Waybill Query'!C726)))</f>
        <v>32</v>
      </c>
      <c r="D726" s="33" t="str">
        <f>'Data from Waybill Query'!D726</f>
        <v>Stone, Clay and Glass</v>
      </c>
      <c r="E726" s="33" t="str">
        <f>'Data from Waybill Query'!E726</f>
        <v>L</v>
      </c>
      <c r="F726" s="33" t="str">
        <f>'Data from Waybill Query'!F726</f>
        <v>X</v>
      </c>
      <c r="G726" s="33" t="str">
        <f>'Data from Waybill Query'!G726</f>
        <v>X</v>
      </c>
      <c r="H726" s="104">
        <f>IF(ISNA(VLOOKUP($N726,'Data from Waybill Query'!$A:$M,8,FALSE)),0,VLOOKUP($N726,'Data from Waybill Query'!$A:$M,8,FALSE))</f>
        <v>403823</v>
      </c>
      <c r="I726" s="104">
        <f>IF(ISNA(VLOOKUP($N726,'Data from Waybill Query'!$A:$M,9,FALSE)),0,VLOOKUP($N726,'Data from Waybill Query'!$A:$M,9,FALSE))</f>
        <v>116456</v>
      </c>
      <c r="J726" s="104">
        <f>IF(ISNA(VLOOKUP($N726,'Data from Waybill Query'!$A:$M,10,FALSE)),0,VLOOKUP($N726,'Data from Waybill Query'!$A:$M,10,FALSE))</f>
        <v>174270</v>
      </c>
      <c r="K726" s="104">
        <f>IF(ISNA(VLOOKUP($N726,'Data from Waybill Query'!$A:$M,11,FALSE)),0,VLOOKUP($N726,'Data from Waybill Query'!$A:$M,11,FALSE))</f>
        <v>9804972</v>
      </c>
      <c r="L726" s="104">
        <f>IF(ISNA(VLOOKUP($N726,'Data from Waybill Query'!$A:$M,12,FALSE)),0,VLOOKUP($N726,'Data from Waybill Query'!$A:$M,12,FALSE))</f>
        <v>14478</v>
      </c>
      <c r="M726" s="104">
        <f>IF(ISNA(VLOOKUP($N726,'Data from Waybill Query'!$A:$M,13,FALSE)),0,VLOOKUP($N726,'Data from Waybill Query'!$A:$M,13,FALSE))</f>
        <v>2.7892529999999999E-2</v>
      </c>
      <c r="N726" s="104">
        <f t="shared" si="25"/>
        <v>1995320303</v>
      </c>
    </row>
    <row r="727" spans="1:14" x14ac:dyDescent="0.25">
      <c r="A727" s="104">
        <f t="shared" si="26"/>
        <v>199555</v>
      </c>
      <c r="B727" s="32">
        <f>'Data from Waybill Query'!B727</f>
        <v>1995</v>
      </c>
      <c r="C727" s="32" t="str">
        <f>IF('Data from Waybill Query'!C727="00","0",IF('Data from Waybill Query'!C727="01","1",IF('Data from Waybill Query'!C727="XX","2",'Data from Waybill Query'!C727)))</f>
        <v>33</v>
      </c>
      <c r="D727" s="33" t="str">
        <f>'Data from Waybill Query'!D727</f>
        <v>Primary Metal Products</v>
      </c>
      <c r="E727" s="33" t="str">
        <f>'Data from Waybill Query'!E727</f>
        <v>S</v>
      </c>
      <c r="F727" s="33" t="str">
        <f>'Data from Waybill Query'!F727</f>
        <v>X</v>
      </c>
      <c r="G727" s="33" t="str">
        <f>'Data from Waybill Query'!G727</f>
        <v>X</v>
      </c>
      <c r="H727" s="104">
        <f>IF(ISNA(VLOOKUP($N727,'Data from Waybill Query'!$A:$M,8,FALSE)),0,VLOOKUP($N727,'Data from Waybill Query'!$A:$M,8,FALSE))</f>
        <v>327644</v>
      </c>
      <c r="I727" s="104">
        <f>IF(ISNA(VLOOKUP($N727,'Data from Waybill Query'!$A:$M,9,FALSE)),0,VLOOKUP($N727,'Data from Waybill Query'!$A:$M,9,FALSE))</f>
        <v>344827</v>
      </c>
      <c r="J727" s="104">
        <f>IF(ISNA(VLOOKUP($N727,'Data from Waybill Query'!$A:$M,10,FALSE)),0,VLOOKUP($N727,'Data from Waybill Query'!$A:$M,10,FALSE))</f>
        <v>72304</v>
      </c>
      <c r="K727" s="104">
        <f>IF(ISNA(VLOOKUP($N727,'Data from Waybill Query'!$A:$M,11,FALSE)),0,VLOOKUP($N727,'Data from Waybill Query'!$A:$M,11,FALSE))</f>
        <v>29402752</v>
      </c>
      <c r="L727" s="104">
        <f>IF(ISNA(VLOOKUP($N727,'Data from Waybill Query'!$A:$M,12,FALSE)),0,VLOOKUP($N727,'Data from Waybill Query'!$A:$M,12,FALSE))</f>
        <v>6244</v>
      </c>
      <c r="M727" s="104">
        <f>IF(ISNA(VLOOKUP($N727,'Data from Waybill Query'!$A:$M,13,FALSE)),0,VLOOKUP($N727,'Data from Waybill Query'!$A:$M,13,FALSE))</f>
        <v>5.247479E-2</v>
      </c>
      <c r="N727" s="104">
        <f t="shared" si="25"/>
        <v>1995330103</v>
      </c>
    </row>
    <row r="728" spans="1:14" x14ac:dyDescent="0.25">
      <c r="A728" s="104">
        <f t="shared" si="26"/>
        <v>199556</v>
      </c>
      <c r="B728" s="32">
        <f>'Data from Waybill Query'!B728</f>
        <v>1995</v>
      </c>
      <c r="C728" s="32" t="str">
        <f>IF('Data from Waybill Query'!C728="00","0",IF('Data from Waybill Query'!C728="01","1",IF('Data from Waybill Query'!C728="XX","2",'Data from Waybill Query'!C728)))</f>
        <v>33</v>
      </c>
      <c r="D728" s="33" t="str">
        <f>'Data from Waybill Query'!D728</f>
        <v>Primary Metal Products</v>
      </c>
      <c r="E728" s="33" t="str">
        <f>'Data from Waybill Query'!E728</f>
        <v>M</v>
      </c>
      <c r="F728" s="33" t="str">
        <f>'Data from Waybill Query'!F728</f>
        <v>X</v>
      </c>
      <c r="G728" s="33" t="str">
        <f>'Data from Waybill Query'!G728</f>
        <v>X</v>
      </c>
      <c r="H728" s="104">
        <f>IF(ISNA(VLOOKUP($N728,'Data from Waybill Query'!$A:$M,8,FALSE)),0,VLOOKUP($N728,'Data from Waybill Query'!$A:$M,8,FALSE))</f>
        <v>312371</v>
      </c>
      <c r="I728" s="104">
        <f>IF(ISNA(VLOOKUP($N728,'Data from Waybill Query'!$A:$M,9,FALSE)),0,VLOOKUP($N728,'Data from Waybill Query'!$A:$M,9,FALSE))</f>
        <v>152748</v>
      </c>
      <c r="J728" s="104">
        <f>IF(ISNA(VLOOKUP($N728,'Data from Waybill Query'!$A:$M,10,FALSE)),0,VLOOKUP($N728,'Data from Waybill Query'!$A:$M,10,FALSE))</f>
        <v>115956</v>
      </c>
      <c r="K728" s="104">
        <f>IF(ISNA(VLOOKUP($N728,'Data from Waybill Query'!$A:$M,11,FALSE)),0,VLOOKUP($N728,'Data from Waybill Query'!$A:$M,11,FALSE))</f>
        <v>12705662</v>
      </c>
      <c r="L728" s="104">
        <f>IF(ISNA(VLOOKUP($N728,'Data from Waybill Query'!$A:$M,12,FALSE)),0,VLOOKUP($N728,'Data from Waybill Query'!$A:$M,12,FALSE))</f>
        <v>9657</v>
      </c>
      <c r="M728" s="104">
        <f>IF(ISNA(VLOOKUP($N728,'Data from Waybill Query'!$A:$M,13,FALSE)),0,VLOOKUP($N728,'Data from Waybill Query'!$A:$M,13,FALSE))</f>
        <v>3.2347720000000003E-2</v>
      </c>
      <c r="N728" s="104">
        <f t="shared" si="25"/>
        <v>1995330203</v>
      </c>
    </row>
    <row r="729" spans="1:14" x14ac:dyDescent="0.25">
      <c r="A729" s="104">
        <f t="shared" si="26"/>
        <v>199557</v>
      </c>
      <c r="B729" s="32">
        <f>'Data from Waybill Query'!B729</f>
        <v>1995</v>
      </c>
      <c r="C729" s="32" t="str">
        <f>IF('Data from Waybill Query'!C729="00","0",IF('Data from Waybill Query'!C729="01","1",IF('Data from Waybill Query'!C729="XX","2",'Data from Waybill Query'!C729)))</f>
        <v>33</v>
      </c>
      <c r="D729" s="33" t="str">
        <f>'Data from Waybill Query'!D729</f>
        <v>Primary Metal Products</v>
      </c>
      <c r="E729" s="33" t="str">
        <f>'Data from Waybill Query'!E729</f>
        <v>L</v>
      </c>
      <c r="F729" s="33" t="str">
        <f>'Data from Waybill Query'!F729</f>
        <v>X</v>
      </c>
      <c r="G729" s="33" t="str">
        <f>'Data from Waybill Query'!G729</f>
        <v>X</v>
      </c>
      <c r="H729" s="104">
        <f>IF(ISNA(VLOOKUP($N729,'Data from Waybill Query'!$A:$M,8,FALSE)),0,VLOOKUP($N729,'Data from Waybill Query'!$A:$M,8,FALSE))</f>
        <v>582801</v>
      </c>
      <c r="I729" s="104">
        <f>IF(ISNA(VLOOKUP($N729,'Data from Waybill Query'!$A:$M,9,FALSE)),0,VLOOKUP($N729,'Data from Waybill Query'!$A:$M,9,FALSE))</f>
        <v>182996</v>
      </c>
      <c r="J729" s="104">
        <f>IF(ISNA(VLOOKUP($N729,'Data from Waybill Query'!$A:$M,10,FALSE)),0,VLOOKUP($N729,'Data from Waybill Query'!$A:$M,10,FALSE))</f>
        <v>316152</v>
      </c>
      <c r="K729" s="104">
        <f>IF(ISNA(VLOOKUP($N729,'Data from Waybill Query'!$A:$M,11,FALSE)),0,VLOOKUP($N729,'Data from Waybill Query'!$A:$M,11,FALSE))</f>
        <v>15092932</v>
      </c>
      <c r="L729" s="104">
        <f>IF(ISNA(VLOOKUP($N729,'Data from Waybill Query'!$A:$M,12,FALSE)),0,VLOOKUP($N729,'Data from Waybill Query'!$A:$M,12,FALSE))</f>
        <v>26006</v>
      </c>
      <c r="M729" s="104">
        <f>IF(ISNA(VLOOKUP($N729,'Data from Waybill Query'!$A:$M,13,FALSE)),0,VLOOKUP($N729,'Data from Waybill Query'!$A:$M,13,FALSE))</f>
        <v>2.2410670000000001E-2</v>
      </c>
      <c r="N729" s="104">
        <f t="shared" si="25"/>
        <v>1995330303</v>
      </c>
    </row>
    <row r="730" spans="1:14" x14ac:dyDescent="0.25">
      <c r="A730" s="104">
        <f t="shared" si="26"/>
        <v>199558</v>
      </c>
      <c r="B730" s="32">
        <f>'Data from Waybill Query'!B730</f>
        <v>1995</v>
      </c>
      <c r="C730" s="32" t="str">
        <f>IF('Data from Waybill Query'!C730="00","0",IF('Data from Waybill Query'!C730="01","1",IF('Data from Waybill Query'!C730="XX","2",'Data from Waybill Query'!C730)))</f>
        <v>37</v>
      </c>
      <c r="D730" s="33" t="str">
        <f>'Data from Waybill Query'!D730</f>
        <v>Transportation Equipment</v>
      </c>
      <c r="E730" s="33" t="str">
        <f>'Data from Waybill Query'!E730</f>
        <v>S</v>
      </c>
      <c r="F730" s="33" t="str">
        <f>'Data from Waybill Query'!F730</f>
        <v>X</v>
      </c>
      <c r="G730" s="33" t="str">
        <f>'Data from Waybill Query'!G730</f>
        <v>X</v>
      </c>
      <c r="H730" s="104">
        <f>IF(ISNA(VLOOKUP($N730,'Data from Waybill Query'!$A:$M,8,FALSE)),0,VLOOKUP($N730,'Data from Waybill Query'!$A:$M,8,FALSE))</f>
        <v>461257</v>
      </c>
      <c r="I730" s="104">
        <f>IF(ISNA(VLOOKUP($N730,'Data from Waybill Query'!$A:$M,9,FALSE)),0,VLOOKUP($N730,'Data from Waybill Query'!$A:$M,9,FALSE))</f>
        <v>520188</v>
      </c>
      <c r="J730" s="104">
        <f>IF(ISNA(VLOOKUP($N730,'Data from Waybill Query'!$A:$M,10,FALSE)),0,VLOOKUP($N730,'Data from Waybill Query'!$A:$M,10,FALSE))</f>
        <v>137279</v>
      </c>
      <c r="K730" s="104">
        <f>IF(ISNA(VLOOKUP($N730,'Data from Waybill Query'!$A:$M,11,FALSE)),0,VLOOKUP($N730,'Data from Waybill Query'!$A:$M,11,FALSE))</f>
        <v>13434675</v>
      </c>
      <c r="L730" s="104">
        <f>IF(ISNA(VLOOKUP($N730,'Data from Waybill Query'!$A:$M,12,FALSE)),0,VLOOKUP($N730,'Data from Waybill Query'!$A:$M,12,FALSE))</f>
        <v>3491</v>
      </c>
      <c r="M730" s="104">
        <f>IF(ISNA(VLOOKUP($N730,'Data from Waybill Query'!$A:$M,13,FALSE)),0,VLOOKUP($N730,'Data from Waybill Query'!$A:$M,13,FALSE))</f>
        <v>0.1321263</v>
      </c>
      <c r="N730" s="104">
        <f t="shared" si="25"/>
        <v>1995370103</v>
      </c>
    </row>
    <row r="731" spans="1:14" x14ac:dyDescent="0.25">
      <c r="A731" s="104">
        <f t="shared" si="26"/>
        <v>199559</v>
      </c>
      <c r="B731" s="32">
        <f>'Data from Waybill Query'!B731</f>
        <v>1995</v>
      </c>
      <c r="C731" s="32" t="str">
        <f>IF('Data from Waybill Query'!C731="00","0",IF('Data from Waybill Query'!C731="01","1",IF('Data from Waybill Query'!C731="XX","2",'Data from Waybill Query'!C731)))</f>
        <v>37</v>
      </c>
      <c r="D731" s="33" t="str">
        <f>'Data from Waybill Query'!D731</f>
        <v>Transportation Equipment</v>
      </c>
      <c r="E731" s="33" t="str">
        <f>'Data from Waybill Query'!E731</f>
        <v>M</v>
      </c>
      <c r="F731" s="33" t="str">
        <f>'Data from Waybill Query'!F731</f>
        <v>X</v>
      </c>
      <c r="G731" s="33" t="str">
        <f>'Data from Waybill Query'!G731</f>
        <v>X</v>
      </c>
      <c r="H731" s="104">
        <f>IF(ISNA(VLOOKUP($N731,'Data from Waybill Query'!$A:$M,8,FALSE)),0,VLOOKUP($N731,'Data from Waybill Query'!$A:$M,8,FALSE))</f>
        <v>1128156</v>
      </c>
      <c r="I731" s="104">
        <f>IF(ISNA(VLOOKUP($N731,'Data from Waybill Query'!$A:$M,9,FALSE)),0,VLOOKUP($N731,'Data from Waybill Query'!$A:$M,9,FALSE))</f>
        <v>652928</v>
      </c>
      <c r="J731" s="104">
        <f>IF(ISNA(VLOOKUP($N731,'Data from Waybill Query'!$A:$M,10,FALSE)),0,VLOOKUP($N731,'Data from Waybill Query'!$A:$M,10,FALSE))</f>
        <v>471229</v>
      </c>
      <c r="K731" s="104">
        <f>IF(ISNA(VLOOKUP($N731,'Data from Waybill Query'!$A:$M,11,FALSE)),0,VLOOKUP($N731,'Data from Waybill Query'!$A:$M,11,FALSE))</f>
        <v>14731957</v>
      </c>
      <c r="L731" s="104">
        <f>IF(ISNA(VLOOKUP($N731,'Data from Waybill Query'!$A:$M,12,FALSE)),0,VLOOKUP($N731,'Data from Waybill Query'!$A:$M,12,FALSE))</f>
        <v>10619</v>
      </c>
      <c r="M731" s="104">
        <f>IF(ISNA(VLOOKUP($N731,'Data from Waybill Query'!$A:$M,13,FALSE)),0,VLOOKUP($N731,'Data from Waybill Query'!$A:$M,13,FALSE))</f>
        <v>0.10623440000000001</v>
      </c>
      <c r="N731" s="104">
        <f t="shared" si="25"/>
        <v>1995370203</v>
      </c>
    </row>
    <row r="732" spans="1:14" x14ac:dyDescent="0.25">
      <c r="A732" s="104">
        <f t="shared" si="26"/>
        <v>199560</v>
      </c>
      <c r="B732" s="32">
        <f>'Data from Waybill Query'!B732</f>
        <v>1995</v>
      </c>
      <c r="C732" s="32" t="str">
        <f>IF('Data from Waybill Query'!C732="00","0",IF('Data from Waybill Query'!C732="01","1",IF('Data from Waybill Query'!C732="XX","2",'Data from Waybill Query'!C732)))</f>
        <v>37</v>
      </c>
      <c r="D732" s="33" t="str">
        <f>'Data from Waybill Query'!D732</f>
        <v>Transportation Equipment</v>
      </c>
      <c r="E732" s="33" t="str">
        <f>'Data from Waybill Query'!E732</f>
        <v>L</v>
      </c>
      <c r="F732" s="33" t="str">
        <f>'Data from Waybill Query'!F732</f>
        <v>X</v>
      </c>
      <c r="G732" s="33" t="str">
        <f>'Data from Waybill Query'!G732</f>
        <v>X</v>
      </c>
      <c r="H732" s="104">
        <f>IF(ISNA(VLOOKUP($N732,'Data from Waybill Query'!$A:$M,8,FALSE)),0,VLOOKUP($N732,'Data from Waybill Query'!$A:$M,8,FALSE))</f>
        <v>1509668</v>
      </c>
      <c r="I732" s="104">
        <f>IF(ISNA(VLOOKUP($N732,'Data from Waybill Query'!$A:$M,9,FALSE)),0,VLOOKUP($N732,'Data from Waybill Query'!$A:$M,9,FALSE))</f>
        <v>461026</v>
      </c>
      <c r="J732" s="104">
        <f>IF(ISNA(VLOOKUP($N732,'Data from Waybill Query'!$A:$M,10,FALSE)),0,VLOOKUP($N732,'Data from Waybill Query'!$A:$M,10,FALSE))</f>
        <v>773431</v>
      </c>
      <c r="K732" s="104">
        <f>IF(ISNA(VLOOKUP($N732,'Data from Waybill Query'!$A:$M,11,FALSE)),0,VLOOKUP($N732,'Data from Waybill Query'!$A:$M,11,FALSE))</f>
        <v>10427626</v>
      </c>
      <c r="L732" s="104">
        <f>IF(ISNA(VLOOKUP($N732,'Data from Waybill Query'!$A:$M,12,FALSE)),0,VLOOKUP($N732,'Data from Waybill Query'!$A:$M,12,FALSE))</f>
        <v>17419</v>
      </c>
      <c r="M732" s="104">
        <f>IF(ISNA(VLOOKUP($N732,'Data from Waybill Query'!$A:$M,13,FALSE)),0,VLOOKUP($N732,'Data from Waybill Query'!$A:$M,13,FALSE))</f>
        <v>8.6666820000000006E-2</v>
      </c>
      <c r="N732" s="104">
        <f t="shared" si="25"/>
        <v>1995370303</v>
      </c>
    </row>
    <row r="733" spans="1:14" x14ac:dyDescent="0.25">
      <c r="A733" s="104">
        <f t="shared" si="26"/>
        <v>199561</v>
      </c>
      <c r="B733" s="32">
        <f>'Data from Waybill Query'!B733</f>
        <v>1995</v>
      </c>
      <c r="C733" s="32" t="str">
        <f>IF('Data from Waybill Query'!C733="00","0",IF('Data from Waybill Query'!C733="01","1",IF('Data from Waybill Query'!C733="XX","2",'Data from Waybill Query'!C733)))</f>
        <v>40</v>
      </c>
      <c r="D733" s="33" t="str">
        <f>'Data from Waybill Query'!D733</f>
        <v>Waste and Scrap</v>
      </c>
      <c r="E733" s="33" t="str">
        <f>'Data from Waybill Query'!E733</f>
        <v>S</v>
      </c>
      <c r="F733" s="33" t="str">
        <f>'Data from Waybill Query'!F733</f>
        <v>X</v>
      </c>
      <c r="G733" s="33" t="str">
        <f>'Data from Waybill Query'!G733</f>
        <v>X</v>
      </c>
      <c r="H733" s="104">
        <f>IF(ISNA(VLOOKUP($N733,'Data from Waybill Query'!$A:$M,8,FALSE)),0,VLOOKUP($N733,'Data from Waybill Query'!$A:$M,8,FALSE))</f>
        <v>308723</v>
      </c>
      <c r="I733" s="104">
        <f>IF(ISNA(VLOOKUP($N733,'Data from Waybill Query'!$A:$M,9,FALSE)),0,VLOOKUP($N733,'Data from Waybill Query'!$A:$M,9,FALSE))</f>
        <v>362397</v>
      </c>
      <c r="J733" s="104">
        <f>IF(ISNA(VLOOKUP($N733,'Data from Waybill Query'!$A:$M,10,FALSE)),0,VLOOKUP($N733,'Data from Waybill Query'!$A:$M,10,FALSE))</f>
        <v>74976</v>
      </c>
      <c r="K733" s="104">
        <f>IF(ISNA(VLOOKUP($N733,'Data from Waybill Query'!$A:$M,11,FALSE)),0,VLOOKUP($N733,'Data from Waybill Query'!$A:$M,11,FALSE))</f>
        <v>26889734</v>
      </c>
      <c r="L733" s="104">
        <f>IF(ISNA(VLOOKUP($N733,'Data from Waybill Query'!$A:$M,12,FALSE)),0,VLOOKUP($N733,'Data from Waybill Query'!$A:$M,12,FALSE))</f>
        <v>5639</v>
      </c>
      <c r="M733" s="104">
        <f>IF(ISNA(VLOOKUP($N733,'Data from Waybill Query'!$A:$M,13,FALSE)),0,VLOOKUP($N733,'Data from Waybill Query'!$A:$M,13,FALSE))</f>
        <v>5.4751170000000002E-2</v>
      </c>
      <c r="N733" s="104">
        <f t="shared" si="25"/>
        <v>1995400103</v>
      </c>
    </row>
    <row r="734" spans="1:14" x14ac:dyDescent="0.25">
      <c r="A734" s="104">
        <f t="shared" si="26"/>
        <v>199562</v>
      </c>
      <c r="B734" s="32">
        <f>'Data from Waybill Query'!B734</f>
        <v>1995</v>
      </c>
      <c r="C734" s="32" t="str">
        <f>IF('Data from Waybill Query'!C734="00","0",IF('Data from Waybill Query'!C734="01","1",IF('Data from Waybill Query'!C734="XX","2",'Data from Waybill Query'!C734)))</f>
        <v>40</v>
      </c>
      <c r="D734" s="33" t="str">
        <f>'Data from Waybill Query'!D734</f>
        <v>Waste and Scrap</v>
      </c>
      <c r="E734" s="33" t="str">
        <f>'Data from Waybill Query'!E734</f>
        <v>M</v>
      </c>
      <c r="F734" s="33" t="str">
        <f>'Data from Waybill Query'!F734</f>
        <v>X</v>
      </c>
      <c r="G734" s="33" t="str">
        <f>'Data from Waybill Query'!G734</f>
        <v>X</v>
      </c>
      <c r="H734" s="104">
        <f>IF(ISNA(VLOOKUP($N734,'Data from Waybill Query'!$A:$M,8,FALSE)),0,VLOOKUP($N734,'Data from Waybill Query'!$A:$M,8,FALSE))</f>
        <v>158012</v>
      </c>
      <c r="I734" s="104">
        <f>IF(ISNA(VLOOKUP($N734,'Data from Waybill Query'!$A:$M,9,FALSE)),0,VLOOKUP($N734,'Data from Waybill Query'!$A:$M,9,FALSE))</f>
        <v>106968</v>
      </c>
      <c r="J734" s="104">
        <f>IF(ISNA(VLOOKUP($N734,'Data from Waybill Query'!$A:$M,10,FALSE)),0,VLOOKUP($N734,'Data from Waybill Query'!$A:$M,10,FALSE))</f>
        <v>76622</v>
      </c>
      <c r="K734" s="104">
        <f>IF(ISNA(VLOOKUP($N734,'Data from Waybill Query'!$A:$M,11,FALSE)),0,VLOOKUP($N734,'Data from Waybill Query'!$A:$M,11,FALSE))</f>
        <v>7730088</v>
      </c>
      <c r="L734" s="104">
        <f>IF(ISNA(VLOOKUP($N734,'Data from Waybill Query'!$A:$M,12,FALSE)),0,VLOOKUP($N734,'Data from Waybill Query'!$A:$M,12,FALSE))</f>
        <v>5512</v>
      </c>
      <c r="M734" s="104">
        <f>IF(ISNA(VLOOKUP($N734,'Data from Waybill Query'!$A:$M,13,FALSE)),0,VLOOKUP($N734,'Data from Waybill Query'!$A:$M,13,FALSE))</f>
        <v>2.8669050000000001E-2</v>
      </c>
      <c r="N734" s="104">
        <f t="shared" si="25"/>
        <v>1995400203</v>
      </c>
    </row>
    <row r="735" spans="1:14" x14ac:dyDescent="0.25">
      <c r="A735" s="104">
        <f t="shared" si="26"/>
        <v>199563</v>
      </c>
      <c r="B735" s="32">
        <f>'Data from Waybill Query'!B735</f>
        <v>1995</v>
      </c>
      <c r="C735" s="32" t="str">
        <f>IF('Data from Waybill Query'!C735="00","0",IF('Data from Waybill Query'!C735="01","1",IF('Data from Waybill Query'!C735="XX","2",'Data from Waybill Query'!C735)))</f>
        <v>40</v>
      </c>
      <c r="D735" s="33" t="str">
        <f>'Data from Waybill Query'!D735</f>
        <v>Waste and Scrap</v>
      </c>
      <c r="E735" s="33" t="str">
        <f>'Data from Waybill Query'!E735</f>
        <v>L</v>
      </c>
      <c r="F735" s="33" t="str">
        <f>'Data from Waybill Query'!F735</f>
        <v>X</v>
      </c>
      <c r="G735" s="33" t="str">
        <f>'Data from Waybill Query'!G735</f>
        <v>X</v>
      </c>
      <c r="H735" s="104">
        <f>IF(ISNA(VLOOKUP($N735,'Data from Waybill Query'!$A:$M,8,FALSE)),0,VLOOKUP($N735,'Data from Waybill Query'!$A:$M,8,FALSE))</f>
        <v>159083</v>
      </c>
      <c r="I735" s="104">
        <f>IF(ISNA(VLOOKUP($N735,'Data from Waybill Query'!$A:$M,9,FALSE)),0,VLOOKUP($N735,'Data from Waybill Query'!$A:$M,9,FALSE))</f>
        <v>68668</v>
      </c>
      <c r="J735" s="104">
        <f>IF(ISNA(VLOOKUP($N735,'Data from Waybill Query'!$A:$M,10,FALSE)),0,VLOOKUP($N735,'Data from Waybill Query'!$A:$M,10,FALSE))</f>
        <v>103182</v>
      </c>
      <c r="K735" s="104">
        <f>IF(ISNA(VLOOKUP($N735,'Data from Waybill Query'!$A:$M,11,FALSE)),0,VLOOKUP($N735,'Data from Waybill Query'!$A:$M,11,FALSE))</f>
        <v>4585084</v>
      </c>
      <c r="L735" s="104">
        <f>IF(ISNA(VLOOKUP($N735,'Data from Waybill Query'!$A:$M,12,FALSE)),0,VLOOKUP($N735,'Data from Waybill Query'!$A:$M,12,FALSE))</f>
        <v>6870</v>
      </c>
      <c r="M735" s="104">
        <f>IF(ISNA(VLOOKUP($N735,'Data from Waybill Query'!$A:$M,13,FALSE)),0,VLOOKUP($N735,'Data from Waybill Query'!$A:$M,13,FALSE))</f>
        <v>2.3157609999999999E-2</v>
      </c>
      <c r="N735" s="104">
        <f t="shared" si="25"/>
        <v>1995400303</v>
      </c>
    </row>
    <row r="736" spans="1:14" x14ac:dyDescent="0.25">
      <c r="A736" s="104">
        <f t="shared" si="26"/>
        <v>199564</v>
      </c>
      <c r="B736" s="32">
        <f>'Data from Waybill Query'!B736</f>
        <v>1995</v>
      </c>
      <c r="C736" s="32" t="str">
        <f>IF('Data from Waybill Query'!C736="00","0",IF('Data from Waybill Query'!C736="01","1",IF('Data from Waybill Query'!C736="XX","2",'Data from Waybill Query'!C736)))</f>
        <v>99</v>
      </c>
      <c r="D736" s="33" t="str">
        <f>'Data from Waybill Query'!D736</f>
        <v>All Other</v>
      </c>
      <c r="E736" s="33" t="str">
        <f>'Data from Waybill Query'!E736</f>
        <v>S</v>
      </c>
      <c r="F736" s="33" t="str">
        <f>'Data from Waybill Query'!F736</f>
        <v>X</v>
      </c>
      <c r="G736" s="33" t="str">
        <f>'Data from Waybill Query'!G736</f>
        <v>X</v>
      </c>
      <c r="H736" s="104">
        <f>IF(ISNA(VLOOKUP($N736,'Data from Waybill Query'!$A:$M,8,FALSE)),0,VLOOKUP($N736,'Data from Waybill Query'!$A:$M,8,FALSE))</f>
        <v>61556</v>
      </c>
      <c r="I736" s="104">
        <f>IF(ISNA(VLOOKUP($N736,'Data from Waybill Query'!$A:$M,9,FALSE)),0,VLOOKUP($N736,'Data from Waybill Query'!$A:$M,9,FALSE))</f>
        <v>110889</v>
      </c>
      <c r="J736" s="104">
        <f>IF(ISNA(VLOOKUP($N736,'Data from Waybill Query'!$A:$M,10,FALSE)),0,VLOOKUP($N736,'Data from Waybill Query'!$A:$M,10,FALSE))</f>
        <v>26500</v>
      </c>
      <c r="K736" s="104">
        <f>IF(ISNA(VLOOKUP($N736,'Data from Waybill Query'!$A:$M,11,FALSE)),0,VLOOKUP($N736,'Data from Waybill Query'!$A:$M,11,FALSE))</f>
        <v>4657328</v>
      </c>
      <c r="L736" s="104">
        <f>IF(ISNA(VLOOKUP($N736,'Data from Waybill Query'!$A:$M,12,FALSE)),0,VLOOKUP($N736,'Data from Waybill Query'!$A:$M,12,FALSE))</f>
        <v>1152</v>
      </c>
      <c r="M736" s="104">
        <f>IF(ISNA(VLOOKUP($N736,'Data from Waybill Query'!$A:$M,13,FALSE)),0,VLOOKUP($N736,'Data from Waybill Query'!$A:$M,13,FALSE))</f>
        <v>5.3452560000000003E-2</v>
      </c>
      <c r="N736" s="104">
        <f t="shared" si="25"/>
        <v>1995990103</v>
      </c>
    </row>
    <row r="737" spans="1:14" x14ac:dyDescent="0.25">
      <c r="A737" s="104">
        <f t="shared" si="26"/>
        <v>199565</v>
      </c>
      <c r="B737" s="32">
        <f>'Data from Waybill Query'!B737</f>
        <v>1995</v>
      </c>
      <c r="C737" s="32" t="str">
        <f>IF('Data from Waybill Query'!C737="00","0",IF('Data from Waybill Query'!C737="01","1",IF('Data from Waybill Query'!C737="XX","2",'Data from Waybill Query'!C737)))</f>
        <v>99</v>
      </c>
      <c r="D737" s="33" t="str">
        <f>'Data from Waybill Query'!D737</f>
        <v>All Other</v>
      </c>
      <c r="E737" s="33" t="str">
        <f>'Data from Waybill Query'!E737</f>
        <v>M</v>
      </c>
      <c r="F737" s="33" t="str">
        <f>'Data from Waybill Query'!F737</f>
        <v>X</v>
      </c>
      <c r="G737" s="33" t="str">
        <f>'Data from Waybill Query'!G737</f>
        <v>X</v>
      </c>
      <c r="H737" s="104">
        <f>IF(ISNA(VLOOKUP($N737,'Data from Waybill Query'!$A:$M,8,FALSE)),0,VLOOKUP($N737,'Data from Waybill Query'!$A:$M,8,FALSE))</f>
        <v>106139</v>
      </c>
      <c r="I737" s="104">
        <f>IF(ISNA(VLOOKUP($N737,'Data from Waybill Query'!$A:$M,9,FALSE)),0,VLOOKUP($N737,'Data from Waybill Query'!$A:$M,9,FALSE))</f>
        <v>204761</v>
      </c>
      <c r="J737" s="104">
        <f>IF(ISNA(VLOOKUP($N737,'Data from Waybill Query'!$A:$M,10,FALSE)),0,VLOOKUP($N737,'Data from Waybill Query'!$A:$M,10,FALSE))</f>
        <v>139825</v>
      </c>
      <c r="K737" s="104">
        <f>IF(ISNA(VLOOKUP($N737,'Data from Waybill Query'!$A:$M,11,FALSE)),0,VLOOKUP($N737,'Data from Waybill Query'!$A:$M,11,FALSE))</f>
        <v>4041268</v>
      </c>
      <c r="L737" s="104">
        <f>IF(ISNA(VLOOKUP($N737,'Data from Waybill Query'!$A:$M,12,FALSE)),0,VLOOKUP($N737,'Data from Waybill Query'!$A:$M,12,FALSE))</f>
        <v>2830</v>
      </c>
      <c r="M737" s="104">
        <f>IF(ISNA(VLOOKUP($N737,'Data from Waybill Query'!$A:$M,13,FALSE)),0,VLOOKUP($N737,'Data from Waybill Query'!$A:$M,13,FALSE))</f>
        <v>3.7509149999999998E-2</v>
      </c>
      <c r="N737" s="104">
        <f t="shared" si="25"/>
        <v>1995990203</v>
      </c>
    </row>
    <row r="738" spans="1:14" x14ac:dyDescent="0.25">
      <c r="A738" s="104">
        <f t="shared" si="26"/>
        <v>199566</v>
      </c>
      <c r="B738" s="32">
        <f>'Data from Waybill Query'!B738</f>
        <v>1995</v>
      </c>
      <c r="C738" s="32" t="str">
        <f>IF('Data from Waybill Query'!C738="00","0",IF('Data from Waybill Query'!C738="01","1",IF('Data from Waybill Query'!C738="XX","2",'Data from Waybill Query'!C738)))</f>
        <v>99</v>
      </c>
      <c r="D738" s="33" t="str">
        <f>'Data from Waybill Query'!D738</f>
        <v>All Other</v>
      </c>
      <c r="E738" s="33" t="str">
        <f>'Data from Waybill Query'!E738</f>
        <v>L</v>
      </c>
      <c r="F738" s="33" t="str">
        <f>'Data from Waybill Query'!F738</f>
        <v>X</v>
      </c>
      <c r="G738" s="33" t="str">
        <f>'Data from Waybill Query'!G738</f>
        <v>X</v>
      </c>
      <c r="H738" s="104">
        <f>IF(ISNA(VLOOKUP($N738,'Data from Waybill Query'!$A:$M,8,FALSE)),0,VLOOKUP($N738,'Data from Waybill Query'!$A:$M,8,FALSE))</f>
        <v>208473</v>
      </c>
      <c r="I738" s="104">
        <f>IF(ISNA(VLOOKUP($N738,'Data from Waybill Query'!$A:$M,9,FALSE)),0,VLOOKUP($N738,'Data from Waybill Query'!$A:$M,9,FALSE))</f>
        <v>84589</v>
      </c>
      <c r="J738" s="104">
        <f>IF(ISNA(VLOOKUP($N738,'Data from Waybill Query'!$A:$M,10,FALSE)),0,VLOOKUP($N738,'Data from Waybill Query'!$A:$M,10,FALSE))</f>
        <v>145159</v>
      </c>
      <c r="K738" s="104">
        <f>IF(ISNA(VLOOKUP($N738,'Data from Waybill Query'!$A:$M,11,FALSE)),0,VLOOKUP($N738,'Data from Waybill Query'!$A:$M,11,FALSE))</f>
        <v>2547110</v>
      </c>
      <c r="L738" s="104">
        <f>IF(ISNA(VLOOKUP($N738,'Data from Waybill Query'!$A:$M,12,FALSE)),0,VLOOKUP($N738,'Data from Waybill Query'!$A:$M,12,FALSE))</f>
        <v>4489</v>
      </c>
      <c r="M738" s="104">
        <f>IF(ISNA(VLOOKUP($N738,'Data from Waybill Query'!$A:$M,13,FALSE)),0,VLOOKUP($N738,'Data from Waybill Query'!$A:$M,13,FALSE))</f>
        <v>4.6445350000000003E-2</v>
      </c>
      <c r="N738" s="104">
        <f t="shared" si="25"/>
        <v>1995990303</v>
      </c>
    </row>
    <row r="739" spans="1:14" x14ac:dyDescent="0.25">
      <c r="A739" s="104">
        <f t="shared" si="26"/>
        <v>199600</v>
      </c>
      <c r="B739" s="32">
        <f>'Data from Waybill Query'!B739</f>
        <v>1996</v>
      </c>
      <c r="C739" s="32" t="str">
        <f>IF('Data from Waybill Query'!C739="00","0",IF('Data from Waybill Query'!C739="01","1",IF('Data from Waybill Query'!C739="XX","2",'Data from Waybill Query'!C739)))</f>
        <v>0</v>
      </c>
      <c r="D739" s="33" t="str">
        <f>'Data from Waybill Query'!D739</f>
        <v>Intermodal</v>
      </c>
      <c r="E739" s="33" t="str">
        <f>'Data from Waybill Query'!E739</f>
        <v>S</v>
      </c>
      <c r="F739" s="33" t="str">
        <f>'Data from Waybill Query'!F739</f>
        <v>X</v>
      </c>
      <c r="G739" s="33" t="str">
        <f>'Data from Waybill Query'!G739</f>
        <v>X</v>
      </c>
      <c r="H739" s="104">
        <f>IF(ISNA(VLOOKUP($N739,'Data from Waybill Query'!$A:$M,8,FALSE)),0,VLOOKUP($N739,'Data from Waybill Query'!$A:$M,8,FALSE))</f>
        <v>300028</v>
      </c>
      <c r="I739" s="104">
        <f>IF(ISNA(VLOOKUP($N739,'Data from Waybill Query'!$A:$M,9,FALSE)),0,VLOOKUP($N739,'Data from Waybill Query'!$A:$M,9,FALSE))</f>
        <v>1131807</v>
      </c>
      <c r="J739" s="104">
        <f>IF(ISNA(VLOOKUP($N739,'Data from Waybill Query'!$A:$M,10,FALSE)),0,VLOOKUP($N739,'Data from Waybill Query'!$A:$M,10,FALSE))</f>
        <v>377702</v>
      </c>
      <c r="K739" s="104">
        <f>IF(ISNA(VLOOKUP($N739,'Data from Waybill Query'!$A:$M,11,FALSE)),0,VLOOKUP($N739,'Data from Waybill Query'!$A:$M,11,FALSE))</f>
        <v>16479713</v>
      </c>
      <c r="L739" s="104">
        <f>IF(ISNA(VLOOKUP($N739,'Data from Waybill Query'!$A:$M,12,FALSE)),0,VLOOKUP($N739,'Data from Waybill Query'!$A:$M,12,FALSE))</f>
        <v>5425</v>
      </c>
      <c r="M739" s="104">
        <f>IF(ISNA(VLOOKUP($N739,'Data from Waybill Query'!$A:$M,13,FALSE)),0,VLOOKUP($N739,'Data from Waybill Query'!$A:$M,13,FALSE))</f>
        <v>5.5307599999999998E-2</v>
      </c>
      <c r="N739" s="104">
        <f t="shared" si="25"/>
        <v>1996000103</v>
      </c>
    </row>
    <row r="740" spans="1:14" x14ac:dyDescent="0.25">
      <c r="A740" s="104">
        <f t="shared" si="26"/>
        <v>199601</v>
      </c>
      <c r="B740" s="32">
        <f>'Data from Waybill Query'!B740</f>
        <v>1996</v>
      </c>
      <c r="C740" s="32" t="str">
        <f>IF('Data from Waybill Query'!C740="00","0",IF('Data from Waybill Query'!C740="01","1",IF('Data from Waybill Query'!C740="XX","2",'Data from Waybill Query'!C740)))</f>
        <v>0</v>
      </c>
      <c r="D740" s="33" t="str">
        <f>'Data from Waybill Query'!D740</f>
        <v>Intermodal</v>
      </c>
      <c r="E740" s="33" t="str">
        <f>'Data from Waybill Query'!E740</f>
        <v>M</v>
      </c>
      <c r="F740" s="33" t="str">
        <f>'Data from Waybill Query'!F740</f>
        <v>X</v>
      </c>
      <c r="G740" s="33" t="str">
        <f>'Data from Waybill Query'!G740</f>
        <v>X</v>
      </c>
      <c r="H740" s="104">
        <f>IF(ISNA(VLOOKUP($N740,'Data from Waybill Query'!$A:$M,8,FALSE)),0,VLOOKUP($N740,'Data from Waybill Query'!$A:$M,8,FALSE))</f>
        <v>1172566</v>
      </c>
      <c r="I740" s="104">
        <f>IF(ISNA(VLOOKUP($N740,'Data from Waybill Query'!$A:$M,9,FALSE)),0,VLOOKUP($N740,'Data from Waybill Query'!$A:$M,9,FALSE))</f>
        <v>2454108</v>
      </c>
      <c r="J740" s="104">
        <f>IF(ISNA(VLOOKUP($N740,'Data from Waybill Query'!$A:$M,10,FALSE)),0,VLOOKUP($N740,'Data from Waybill Query'!$A:$M,10,FALSE))</f>
        <v>1961126</v>
      </c>
      <c r="K740" s="104">
        <f>IF(ISNA(VLOOKUP($N740,'Data from Waybill Query'!$A:$M,11,FALSE)),0,VLOOKUP($N740,'Data from Waybill Query'!$A:$M,11,FALSE))</f>
        <v>36297496</v>
      </c>
      <c r="L740" s="104">
        <f>IF(ISNA(VLOOKUP($N740,'Data from Waybill Query'!$A:$M,12,FALSE)),0,VLOOKUP($N740,'Data from Waybill Query'!$A:$M,12,FALSE))</f>
        <v>29097</v>
      </c>
      <c r="M740" s="104">
        <f>IF(ISNA(VLOOKUP($N740,'Data from Waybill Query'!$A:$M,13,FALSE)),0,VLOOKUP($N740,'Data from Waybill Query'!$A:$M,13,FALSE))</f>
        <v>4.0298170000000001E-2</v>
      </c>
      <c r="N740" s="104">
        <f t="shared" si="25"/>
        <v>1996000203</v>
      </c>
    </row>
    <row r="741" spans="1:14" x14ac:dyDescent="0.25">
      <c r="A741" s="104">
        <f t="shared" si="26"/>
        <v>199602</v>
      </c>
      <c r="B741" s="32">
        <f>'Data from Waybill Query'!B741</f>
        <v>1996</v>
      </c>
      <c r="C741" s="32" t="str">
        <f>IF('Data from Waybill Query'!C741="00","0",IF('Data from Waybill Query'!C741="01","1",IF('Data from Waybill Query'!C741="XX","2",'Data from Waybill Query'!C741)))</f>
        <v>0</v>
      </c>
      <c r="D741" s="33" t="str">
        <f>'Data from Waybill Query'!D741</f>
        <v>Intermodal</v>
      </c>
      <c r="E741" s="33" t="str">
        <f>'Data from Waybill Query'!E741</f>
        <v>L</v>
      </c>
      <c r="F741" s="33" t="str">
        <f>'Data from Waybill Query'!F741</f>
        <v>X</v>
      </c>
      <c r="G741" s="33" t="str">
        <f>'Data from Waybill Query'!G741</f>
        <v>X</v>
      </c>
      <c r="H741" s="104">
        <f>IF(ISNA(VLOOKUP($N741,'Data from Waybill Query'!$A:$M,8,FALSE)),0,VLOOKUP($N741,'Data from Waybill Query'!$A:$M,8,FALSE))</f>
        <v>933584</v>
      </c>
      <c r="I741" s="104">
        <f>IF(ISNA(VLOOKUP($N741,'Data from Waybill Query'!$A:$M,9,FALSE)),0,VLOOKUP($N741,'Data from Waybill Query'!$A:$M,9,FALSE))</f>
        <v>1306284</v>
      </c>
      <c r="J741" s="104">
        <f>IF(ISNA(VLOOKUP($N741,'Data from Waybill Query'!$A:$M,10,FALSE)),0,VLOOKUP($N741,'Data from Waybill Query'!$A:$M,10,FALSE))</f>
        <v>1594966</v>
      </c>
      <c r="K741" s="104">
        <f>IF(ISNA(VLOOKUP($N741,'Data from Waybill Query'!$A:$M,11,FALSE)),0,VLOOKUP($N741,'Data from Waybill Query'!$A:$M,11,FALSE))</f>
        <v>19393743</v>
      </c>
      <c r="L741" s="104">
        <f>IF(ISNA(VLOOKUP($N741,'Data from Waybill Query'!$A:$M,12,FALSE)),0,VLOOKUP($N741,'Data from Waybill Query'!$A:$M,12,FALSE))</f>
        <v>23531</v>
      </c>
      <c r="M741" s="104">
        <f>IF(ISNA(VLOOKUP($N741,'Data from Waybill Query'!$A:$M,13,FALSE)),0,VLOOKUP($N741,'Data from Waybill Query'!$A:$M,13,FALSE))</f>
        <v>3.9675290000000002E-2</v>
      </c>
      <c r="N741" s="104">
        <f t="shared" si="25"/>
        <v>1996000303</v>
      </c>
    </row>
    <row r="742" spans="1:14" x14ac:dyDescent="0.25">
      <c r="A742" s="104">
        <f t="shared" si="26"/>
        <v>199603</v>
      </c>
      <c r="B742" s="32">
        <f>'Data from Waybill Query'!B742</f>
        <v>1996</v>
      </c>
      <c r="C742" s="32" t="str">
        <f>IF('Data from Waybill Query'!C742="00","0",IF('Data from Waybill Query'!C742="01","1",IF('Data from Waybill Query'!C742="XX","2",'Data from Waybill Query'!C742)))</f>
        <v>0</v>
      </c>
      <c r="D742" s="33" t="str">
        <f>'Data from Waybill Query'!D742</f>
        <v>Intermodal</v>
      </c>
      <c r="E742" s="33" t="str">
        <f>'Data from Waybill Query'!E742</f>
        <v>VL</v>
      </c>
      <c r="F742" s="33" t="str">
        <f>'Data from Waybill Query'!F742</f>
        <v>X</v>
      </c>
      <c r="G742" s="33" t="str">
        <f>'Data from Waybill Query'!G742</f>
        <v>X</v>
      </c>
      <c r="H742" s="104">
        <f>IF(ISNA(VLOOKUP($N742,'Data from Waybill Query'!$A:$M,8,FALSE)),0,VLOOKUP($N742,'Data from Waybill Query'!$A:$M,8,FALSE))</f>
        <v>3502371</v>
      </c>
      <c r="I742" s="104">
        <f>IF(ISNA(VLOOKUP($N742,'Data from Waybill Query'!$A:$M,9,FALSE)),0,VLOOKUP($N742,'Data from Waybill Query'!$A:$M,9,FALSE))</f>
        <v>4084144</v>
      </c>
      <c r="J742" s="104">
        <f>IF(ISNA(VLOOKUP($N742,'Data from Waybill Query'!$A:$M,10,FALSE)),0,VLOOKUP($N742,'Data from Waybill Query'!$A:$M,10,FALSE))</f>
        <v>8932784</v>
      </c>
      <c r="K742" s="104">
        <f>IF(ISNA(VLOOKUP($N742,'Data from Waybill Query'!$A:$M,11,FALSE)),0,VLOOKUP($N742,'Data from Waybill Query'!$A:$M,11,FALSE))</f>
        <v>62324963</v>
      </c>
      <c r="L742" s="104">
        <f>IF(ISNA(VLOOKUP($N742,'Data from Waybill Query'!$A:$M,12,FALSE)),0,VLOOKUP($N742,'Data from Waybill Query'!$A:$M,12,FALSE))</f>
        <v>136339</v>
      </c>
      <c r="M742" s="104">
        <f>IF(ISNA(VLOOKUP($N742,'Data from Waybill Query'!$A:$M,13,FALSE)),0,VLOOKUP($N742,'Data from Waybill Query'!$A:$M,13,FALSE))</f>
        <v>2.5688740000000002E-2</v>
      </c>
      <c r="N742" s="104">
        <f t="shared" si="25"/>
        <v>1996000403</v>
      </c>
    </row>
    <row r="743" spans="1:14" x14ac:dyDescent="0.25">
      <c r="A743" s="104">
        <f t="shared" si="26"/>
        <v>199604</v>
      </c>
      <c r="B743" s="32">
        <f>'Data from Waybill Query'!B743</f>
        <v>1996</v>
      </c>
      <c r="C743" s="32" t="str">
        <f>IF('Data from Waybill Query'!C743="00","0",IF('Data from Waybill Query'!C743="01","1",IF('Data from Waybill Query'!C743="XX","2",'Data from Waybill Query'!C743)))</f>
        <v>1</v>
      </c>
      <c r="D743" s="33" t="str">
        <f>'Data from Waybill Query'!D743</f>
        <v>Farm Products (not Grain)</v>
      </c>
      <c r="E743" s="33" t="str">
        <f>'Data from Waybill Query'!E743</f>
        <v>X</v>
      </c>
      <c r="F743" s="33" t="str">
        <f>'Data from Waybill Query'!F743</f>
        <v>X</v>
      </c>
      <c r="G743" s="33" t="str">
        <f>'Data from Waybill Query'!G743</f>
        <v>X</v>
      </c>
      <c r="H743" s="104">
        <f>IF(ISNA(VLOOKUP($N743,'Data from Waybill Query'!$A:$M,8,FALSE)),0,VLOOKUP($N743,'Data from Waybill Query'!$A:$M,8,FALSE))</f>
        <v>149919</v>
      </c>
      <c r="I743" s="104">
        <f>IF(ISNA(VLOOKUP($N743,'Data from Waybill Query'!$A:$M,9,FALSE)),0,VLOOKUP($N743,'Data from Waybill Query'!$A:$M,9,FALSE))</f>
        <v>64660</v>
      </c>
      <c r="J743" s="104">
        <f>IF(ISNA(VLOOKUP($N743,'Data from Waybill Query'!$A:$M,10,FALSE)),0,VLOOKUP($N743,'Data from Waybill Query'!$A:$M,10,FALSE))</f>
        <v>77785</v>
      </c>
      <c r="K743" s="104">
        <f>IF(ISNA(VLOOKUP($N743,'Data from Waybill Query'!$A:$M,11,FALSE)),0,VLOOKUP($N743,'Data from Waybill Query'!$A:$M,11,FALSE))</f>
        <v>4561509</v>
      </c>
      <c r="L743" s="104">
        <f>IF(ISNA(VLOOKUP($N743,'Data from Waybill Query'!$A:$M,12,FALSE)),0,VLOOKUP($N743,'Data from Waybill Query'!$A:$M,12,FALSE))</f>
        <v>5286</v>
      </c>
      <c r="M743" s="104">
        <f>IF(ISNA(VLOOKUP($N743,'Data from Waybill Query'!$A:$M,13,FALSE)),0,VLOOKUP($N743,'Data from Waybill Query'!$A:$M,13,FALSE))</f>
        <v>2.836108E-2</v>
      </c>
      <c r="N743" s="104">
        <f t="shared" si="25"/>
        <v>1996010403</v>
      </c>
    </row>
    <row r="744" spans="1:14" x14ac:dyDescent="0.25">
      <c r="A744" s="104">
        <f t="shared" si="26"/>
        <v>199605</v>
      </c>
      <c r="B744" s="32">
        <f>'Data from Waybill Query'!B744</f>
        <v>1996</v>
      </c>
      <c r="C744" s="32" t="str">
        <f>IF('Data from Waybill Query'!C744="00","0",IF('Data from Waybill Query'!C744="01","1",IF('Data from Waybill Query'!C744="XX","2",'Data from Waybill Query'!C744)))</f>
        <v>2</v>
      </c>
      <c r="D744" s="33" t="str">
        <f>'Data from Waybill Query'!D744</f>
        <v>Grain</v>
      </c>
      <c r="E744" s="33" t="str">
        <f>'Data from Waybill Query'!E744</f>
        <v>S</v>
      </c>
      <c r="F744" s="33" t="str">
        <f>'Data from Waybill Query'!F744</f>
        <v>R</v>
      </c>
      <c r="G744" s="33" t="str">
        <f>'Data from Waybill Query'!G744</f>
        <v>S</v>
      </c>
      <c r="H744" s="104">
        <f>IF(ISNA(VLOOKUP($N744,'Data from Waybill Query'!$A:$M,8,FALSE)),0,VLOOKUP($N744,'Data from Waybill Query'!$A:$M,8,FALSE))</f>
        <v>98574</v>
      </c>
      <c r="I744" s="104">
        <f>IF(ISNA(VLOOKUP($N744,'Data from Waybill Query'!$A:$M,9,FALSE)),0,VLOOKUP($N744,'Data from Waybill Query'!$A:$M,9,FALSE))</f>
        <v>99620</v>
      </c>
      <c r="J744" s="104">
        <f>IF(ISNA(VLOOKUP($N744,'Data from Waybill Query'!$A:$M,10,FALSE)),0,VLOOKUP($N744,'Data from Waybill Query'!$A:$M,10,FALSE))</f>
        <v>27583</v>
      </c>
      <c r="K744" s="104">
        <f>IF(ISNA(VLOOKUP($N744,'Data from Waybill Query'!$A:$M,11,FALSE)),0,VLOOKUP($N744,'Data from Waybill Query'!$A:$M,11,FALSE))</f>
        <v>9456840</v>
      </c>
      <c r="L744" s="104">
        <f>IF(ISNA(VLOOKUP($N744,'Data from Waybill Query'!$A:$M,12,FALSE)),0,VLOOKUP($N744,'Data from Waybill Query'!$A:$M,12,FALSE))</f>
        <v>2640</v>
      </c>
      <c r="M744" s="104">
        <f>IF(ISNA(VLOOKUP($N744,'Data from Waybill Query'!$A:$M,13,FALSE)),0,VLOOKUP($N744,'Data from Waybill Query'!$A:$M,13,FALSE))</f>
        <v>3.7332900000000002E-2</v>
      </c>
      <c r="N744" s="104">
        <f t="shared" si="25"/>
        <v>1996020101</v>
      </c>
    </row>
    <row r="745" spans="1:14" x14ac:dyDescent="0.25">
      <c r="A745" s="104">
        <f t="shared" si="26"/>
        <v>199606</v>
      </c>
      <c r="B745" s="32">
        <f>'Data from Waybill Query'!B745</f>
        <v>1996</v>
      </c>
      <c r="C745" s="32" t="str">
        <f>IF('Data from Waybill Query'!C745="00","0",IF('Data from Waybill Query'!C745="01","1",IF('Data from Waybill Query'!C745="XX","2",'Data from Waybill Query'!C745)))</f>
        <v>2</v>
      </c>
      <c r="D745" s="33" t="str">
        <f>'Data from Waybill Query'!D745</f>
        <v>Grain</v>
      </c>
      <c r="E745" s="33" t="str">
        <f>'Data from Waybill Query'!E745</f>
        <v>S</v>
      </c>
      <c r="F745" s="33" t="str">
        <f>'Data from Waybill Query'!F745</f>
        <v>R</v>
      </c>
      <c r="G745" s="33" t="str">
        <f>'Data from Waybill Query'!G745</f>
        <v>M</v>
      </c>
      <c r="H745" s="104">
        <f>IF(ISNA(VLOOKUP($N745,'Data from Waybill Query'!$A:$M,8,FALSE)),0,VLOOKUP($N745,'Data from Waybill Query'!$A:$M,8,FALSE))</f>
        <v>178471</v>
      </c>
      <c r="I745" s="104">
        <f>IF(ISNA(VLOOKUP($N745,'Data from Waybill Query'!$A:$M,9,FALSE)),0,VLOOKUP($N745,'Data from Waybill Query'!$A:$M,9,FALSE))</f>
        <v>197948</v>
      </c>
      <c r="J745" s="104">
        <f>IF(ISNA(VLOOKUP($N745,'Data from Waybill Query'!$A:$M,10,FALSE)),0,VLOOKUP($N745,'Data from Waybill Query'!$A:$M,10,FALSE))</f>
        <v>53520</v>
      </c>
      <c r="K745" s="104">
        <f>IF(ISNA(VLOOKUP($N745,'Data from Waybill Query'!$A:$M,11,FALSE)),0,VLOOKUP($N745,'Data from Waybill Query'!$A:$M,11,FALSE))</f>
        <v>19337688</v>
      </c>
      <c r="L745" s="104">
        <f>IF(ISNA(VLOOKUP($N745,'Data from Waybill Query'!$A:$M,12,FALSE)),0,VLOOKUP($N745,'Data from Waybill Query'!$A:$M,12,FALSE))</f>
        <v>5242</v>
      </c>
      <c r="M745" s="104">
        <f>IF(ISNA(VLOOKUP($N745,'Data from Waybill Query'!$A:$M,13,FALSE)),0,VLOOKUP($N745,'Data from Waybill Query'!$A:$M,13,FALSE))</f>
        <v>3.4048580000000002E-2</v>
      </c>
      <c r="N745" s="104">
        <f t="shared" si="25"/>
        <v>1996020102</v>
      </c>
    </row>
    <row r="746" spans="1:14" x14ac:dyDescent="0.25">
      <c r="A746" s="104">
        <f t="shared" si="26"/>
        <v>199607</v>
      </c>
      <c r="B746" s="32">
        <f>'Data from Waybill Query'!B746</f>
        <v>1996</v>
      </c>
      <c r="C746" s="32" t="str">
        <f>IF('Data from Waybill Query'!C746="00","0",IF('Data from Waybill Query'!C746="01","1",IF('Data from Waybill Query'!C746="XX","2",'Data from Waybill Query'!C746)))</f>
        <v>2</v>
      </c>
      <c r="D746" s="33" t="str">
        <f>'Data from Waybill Query'!D746</f>
        <v>Grain</v>
      </c>
      <c r="E746" s="33" t="str">
        <f>'Data from Waybill Query'!E746</f>
        <v>S</v>
      </c>
      <c r="F746" s="33" t="str">
        <f>'Data from Waybill Query'!F746</f>
        <v>R</v>
      </c>
      <c r="G746" s="33" t="str">
        <f>'Data from Waybill Query'!G746</f>
        <v>U</v>
      </c>
      <c r="H746" s="104">
        <f>IF(ISNA(VLOOKUP($N746,'Data from Waybill Query'!$A:$M,8,FALSE)),0,VLOOKUP($N746,'Data from Waybill Query'!$A:$M,8,FALSE))</f>
        <v>89826</v>
      </c>
      <c r="I746" s="104">
        <f>IF(ISNA(VLOOKUP($N746,'Data from Waybill Query'!$A:$M,9,FALSE)),0,VLOOKUP($N746,'Data from Waybill Query'!$A:$M,9,FALSE))</f>
        <v>104154</v>
      </c>
      <c r="J746" s="104">
        <f>IF(ISNA(VLOOKUP($N746,'Data from Waybill Query'!$A:$M,10,FALSE)),0,VLOOKUP($N746,'Data from Waybill Query'!$A:$M,10,FALSE))</f>
        <v>27441</v>
      </c>
      <c r="K746" s="104">
        <f>IF(ISNA(VLOOKUP($N746,'Data from Waybill Query'!$A:$M,11,FALSE)),0,VLOOKUP($N746,'Data from Waybill Query'!$A:$M,11,FALSE))</f>
        <v>10179154</v>
      </c>
      <c r="L746" s="104">
        <f>IF(ISNA(VLOOKUP($N746,'Data from Waybill Query'!$A:$M,12,FALSE)),0,VLOOKUP($N746,'Data from Waybill Query'!$A:$M,12,FALSE))</f>
        <v>2673</v>
      </c>
      <c r="M746" s="104">
        <f>IF(ISNA(VLOOKUP($N746,'Data from Waybill Query'!$A:$M,13,FALSE)),0,VLOOKUP($N746,'Data from Waybill Query'!$A:$M,13,FALSE))</f>
        <v>3.3603349999999997E-2</v>
      </c>
      <c r="N746" s="104">
        <f t="shared" si="25"/>
        <v>1996020103</v>
      </c>
    </row>
    <row r="747" spans="1:14" x14ac:dyDescent="0.25">
      <c r="A747" s="104">
        <f t="shared" si="26"/>
        <v>199608</v>
      </c>
      <c r="B747" s="32">
        <f>'Data from Waybill Query'!B747</f>
        <v>1996</v>
      </c>
      <c r="C747" s="32" t="str">
        <f>IF('Data from Waybill Query'!C747="00","0",IF('Data from Waybill Query'!C747="01","1",IF('Data from Waybill Query'!C747="XX","2",'Data from Waybill Query'!C747)))</f>
        <v>2</v>
      </c>
      <c r="D747" s="33" t="str">
        <f>'Data from Waybill Query'!D747</f>
        <v>Grain</v>
      </c>
      <c r="E747" s="33" t="str">
        <f>'Data from Waybill Query'!E747</f>
        <v>S</v>
      </c>
      <c r="F747" s="33" t="str">
        <f>'Data from Waybill Query'!F747</f>
        <v>P</v>
      </c>
      <c r="G747" s="33" t="str">
        <f>'Data from Waybill Query'!G747</f>
        <v>S</v>
      </c>
      <c r="H747" s="104">
        <f>IF(ISNA(VLOOKUP($N747,'Data from Waybill Query'!$A:$M,8,FALSE)),0,VLOOKUP($N747,'Data from Waybill Query'!$A:$M,8,FALSE))</f>
        <v>47710</v>
      </c>
      <c r="I747" s="104">
        <f>IF(ISNA(VLOOKUP($N747,'Data from Waybill Query'!$A:$M,9,FALSE)),0,VLOOKUP($N747,'Data from Waybill Query'!$A:$M,9,FALSE))</f>
        <v>52004</v>
      </c>
      <c r="J747" s="104">
        <f>IF(ISNA(VLOOKUP($N747,'Data from Waybill Query'!$A:$M,10,FALSE)),0,VLOOKUP($N747,'Data from Waybill Query'!$A:$M,10,FALSE))</f>
        <v>15403</v>
      </c>
      <c r="K747" s="104">
        <f>IF(ISNA(VLOOKUP($N747,'Data from Waybill Query'!$A:$M,11,FALSE)),0,VLOOKUP($N747,'Data from Waybill Query'!$A:$M,11,FALSE))</f>
        <v>4990736</v>
      </c>
      <c r="L747" s="104">
        <f>IF(ISNA(VLOOKUP($N747,'Data from Waybill Query'!$A:$M,12,FALSE)),0,VLOOKUP($N747,'Data from Waybill Query'!$A:$M,12,FALSE))</f>
        <v>1482</v>
      </c>
      <c r="M747" s="104">
        <f>IF(ISNA(VLOOKUP($N747,'Data from Waybill Query'!$A:$M,13,FALSE)),0,VLOOKUP($N747,'Data from Waybill Query'!$A:$M,13,FALSE))</f>
        <v>3.2191119999999997E-2</v>
      </c>
      <c r="N747" s="104">
        <f t="shared" si="25"/>
        <v>1996020111</v>
      </c>
    </row>
    <row r="748" spans="1:14" x14ac:dyDescent="0.25">
      <c r="A748" s="104">
        <f t="shared" si="26"/>
        <v>199609</v>
      </c>
      <c r="B748" s="32">
        <f>'Data from Waybill Query'!B748</f>
        <v>1996</v>
      </c>
      <c r="C748" s="32" t="str">
        <f>IF('Data from Waybill Query'!C748="00","0",IF('Data from Waybill Query'!C748="01","1",IF('Data from Waybill Query'!C748="XX","2",'Data from Waybill Query'!C748)))</f>
        <v>2</v>
      </c>
      <c r="D748" s="33" t="str">
        <f>'Data from Waybill Query'!D748</f>
        <v>Grain</v>
      </c>
      <c r="E748" s="33" t="str">
        <f>'Data from Waybill Query'!E748</f>
        <v>S</v>
      </c>
      <c r="F748" s="33" t="str">
        <f>'Data from Waybill Query'!F748</f>
        <v>P</v>
      </c>
      <c r="G748" s="33" t="str">
        <f>'Data from Waybill Query'!G748</f>
        <v>M</v>
      </c>
      <c r="H748" s="104">
        <f>IF(ISNA(VLOOKUP($N748,'Data from Waybill Query'!$A:$M,8,FALSE)),0,VLOOKUP($N748,'Data from Waybill Query'!$A:$M,8,FALSE))</f>
        <v>75408</v>
      </c>
      <c r="I748" s="104">
        <f>IF(ISNA(VLOOKUP($N748,'Data from Waybill Query'!$A:$M,9,FALSE)),0,VLOOKUP($N748,'Data from Waybill Query'!$A:$M,9,FALSE))</f>
        <v>93873</v>
      </c>
      <c r="J748" s="104">
        <f>IF(ISNA(VLOOKUP($N748,'Data from Waybill Query'!$A:$M,10,FALSE)),0,VLOOKUP($N748,'Data from Waybill Query'!$A:$M,10,FALSE))</f>
        <v>26725</v>
      </c>
      <c r="K748" s="104">
        <f>IF(ISNA(VLOOKUP($N748,'Data from Waybill Query'!$A:$M,11,FALSE)),0,VLOOKUP($N748,'Data from Waybill Query'!$A:$M,11,FALSE))</f>
        <v>9165399</v>
      </c>
      <c r="L748" s="104">
        <f>IF(ISNA(VLOOKUP($N748,'Data from Waybill Query'!$A:$M,12,FALSE)),0,VLOOKUP($N748,'Data from Waybill Query'!$A:$M,12,FALSE))</f>
        <v>2612</v>
      </c>
      <c r="M748" s="104">
        <f>IF(ISNA(VLOOKUP($N748,'Data from Waybill Query'!$A:$M,13,FALSE)),0,VLOOKUP($N748,'Data from Waybill Query'!$A:$M,13,FALSE))</f>
        <v>2.887296E-2</v>
      </c>
      <c r="N748" s="104">
        <f t="shared" si="25"/>
        <v>1996020112</v>
      </c>
    </row>
    <row r="749" spans="1:14" x14ac:dyDescent="0.25">
      <c r="A749" s="104">
        <f t="shared" si="26"/>
        <v>199610</v>
      </c>
      <c r="B749" s="32">
        <f>'Data from Waybill Query'!B749</f>
        <v>1996</v>
      </c>
      <c r="C749" s="32" t="str">
        <f>IF('Data from Waybill Query'!C749="00","0",IF('Data from Waybill Query'!C749="01","1",IF('Data from Waybill Query'!C749="XX","2",'Data from Waybill Query'!C749)))</f>
        <v>2</v>
      </c>
      <c r="D749" s="33" t="str">
        <f>'Data from Waybill Query'!D749</f>
        <v>Grain</v>
      </c>
      <c r="E749" s="33" t="str">
        <f>'Data from Waybill Query'!E749</f>
        <v>S</v>
      </c>
      <c r="F749" s="33" t="str">
        <f>'Data from Waybill Query'!F749</f>
        <v>P</v>
      </c>
      <c r="G749" s="33" t="str">
        <f>'Data from Waybill Query'!G749</f>
        <v>U</v>
      </c>
      <c r="H749" s="104">
        <f>IF(ISNA(VLOOKUP($N749,'Data from Waybill Query'!$A:$M,8,FALSE)),0,VLOOKUP($N749,'Data from Waybill Query'!$A:$M,8,FALSE))</f>
        <v>36874</v>
      </c>
      <c r="I749" s="104">
        <f>IF(ISNA(VLOOKUP($N749,'Data from Waybill Query'!$A:$M,9,FALSE)),0,VLOOKUP($N749,'Data from Waybill Query'!$A:$M,9,FALSE))</f>
        <v>53670</v>
      </c>
      <c r="J749" s="104">
        <f>IF(ISNA(VLOOKUP($N749,'Data from Waybill Query'!$A:$M,10,FALSE)),0,VLOOKUP($N749,'Data from Waybill Query'!$A:$M,10,FALSE))</f>
        <v>14733</v>
      </c>
      <c r="K749" s="104">
        <f>IF(ISNA(VLOOKUP($N749,'Data from Waybill Query'!$A:$M,11,FALSE)),0,VLOOKUP($N749,'Data from Waybill Query'!$A:$M,11,FALSE))</f>
        <v>5253890</v>
      </c>
      <c r="L749" s="104">
        <f>IF(ISNA(VLOOKUP($N749,'Data from Waybill Query'!$A:$M,12,FALSE)),0,VLOOKUP($N749,'Data from Waybill Query'!$A:$M,12,FALSE))</f>
        <v>1439</v>
      </c>
      <c r="M749" s="104">
        <f>IF(ISNA(VLOOKUP($N749,'Data from Waybill Query'!$A:$M,13,FALSE)),0,VLOOKUP($N749,'Data from Waybill Query'!$A:$M,13,FALSE))</f>
        <v>2.5617669999999999E-2</v>
      </c>
      <c r="N749" s="104">
        <f t="shared" si="25"/>
        <v>1996020113</v>
      </c>
    </row>
    <row r="750" spans="1:14" x14ac:dyDescent="0.25">
      <c r="A750" s="104">
        <f t="shared" si="26"/>
        <v>199611</v>
      </c>
      <c r="B750" s="32">
        <f>'Data from Waybill Query'!B750</f>
        <v>1996</v>
      </c>
      <c r="C750" s="32" t="str">
        <f>IF('Data from Waybill Query'!C750="00","0",IF('Data from Waybill Query'!C750="01","1",IF('Data from Waybill Query'!C750="XX","2",'Data from Waybill Query'!C750)))</f>
        <v>2</v>
      </c>
      <c r="D750" s="33" t="str">
        <f>'Data from Waybill Query'!D750</f>
        <v>Grain</v>
      </c>
      <c r="E750" s="33" t="str">
        <f>'Data from Waybill Query'!E750</f>
        <v>M</v>
      </c>
      <c r="F750" s="33" t="str">
        <f>'Data from Waybill Query'!F750</f>
        <v>R</v>
      </c>
      <c r="G750" s="33" t="str">
        <f>'Data from Waybill Query'!G750</f>
        <v>S</v>
      </c>
      <c r="H750" s="104">
        <f>IF(ISNA(VLOOKUP($N750,'Data from Waybill Query'!$A:$M,8,FALSE)),0,VLOOKUP($N750,'Data from Waybill Query'!$A:$M,8,FALSE))</f>
        <v>132062</v>
      </c>
      <c r="I750" s="104">
        <f>IF(ISNA(VLOOKUP($N750,'Data from Waybill Query'!$A:$M,9,FALSE)),0,VLOOKUP($N750,'Data from Waybill Query'!$A:$M,9,FALSE))</f>
        <v>69396</v>
      </c>
      <c r="J750" s="104">
        <f>IF(ISNA(VLOOKUP($N750,'Data from Waybill Query'!$A:$M,10,FALSE)),0,VLOOKUP($N750,'Data from Waybill Query'!$A:$M,10,FALSE))</f>
        <v>50376</v>
      </c>
      <c r="K750" s="104">
        <f>IF(ISNA(VLOOKUP($N750,'Data from Waybill Query'!$A:$M,11,FALSE)),0,VLOOKUP($N750,'Data from Waybill Query'!$A:$M,11,FALSE))</f>
        <v>6450020</v>
      </c>
      <c r="L750" s="104">
        <f>IF(ISNA(VLOOKUP($N750,'Data from Waybill Query'!$A:$M,12,FALSE)),0,VLOOKUP($N750,'Data from Waybill Query'!$A:$M,12,FALSE))</f>
        <v>4660</v>
      </c>
      <c r="M750" s="104">
        <f>IF(ISNA(VLOOKUP($N750,'Data from Waybill Query'!$A:$M,13,FALSE)),0,VLOOKUP($N750,'Data from Waybill Query'!$A:$M,13,FALSE))</f>
        <v>2.8337589999999999E-2</v>
      </c>
      <c r="N750" s="104">
        <f t="shared" si="25"/>
        <v>1996020201</v>
      </c>
    </row>
    <row r="751" spans="1:14" x14ac:dyDescent="0.25">
      <c r="A751" s="104">
        <f t="shared" si="26"/>
        <v>199612</v>
      </c>
      <c r="B751" s="32">
        <f>'Data from Waybill Query'!B751</f>
        <v>1996</v>
      </c>
      <c r="C751" s="32" t="str">
        <f>IF('Data from Waybill Query'!C751="00","0",IF('Data from Waybill Query'!C751="01","1",IF('Data from Waybill Query'!C751="XX","2",'Data from Waybill Query'!C751)))</f>
        <v>2</v>
      </c>
      <c r="D751" s="33" t="str">
        <f>'Data from Waybill Query'!D751</f>
        <v>Grain</v>
      </c>
      <c r="E751" s="33" t="str">
        <f>'Data from Waybill Query'!E751</f>
        <v>M</v>
      </c>
      <c r="F751" s="33" t="str">
        <f>'Data from Waybill Query'!F751</f>
        <v>R</v>
      </c>
      <c r="G751" s="33" t="str">
        <f>'Data from Waybill Query'!G751</f>
        <v>M</v>
      </c>
      <c r="H751" s="104">
        <f>IF(ISNA(VLOOKUP($N751,'Data from Waybill Query'!$A:$M,8,FALSE)),0,VLOOKUP($N751,'Data from Waybill Query'!$A:$M,8,FALSE))</f>
        <v>285207</v>
      </c>
      <c r="I751" s="104">
        <f>IF(ISNA(VLOOKUP($N751,'Data from Waybill Query'!$A:$M,9,FALSE)),0,VLOOKUP($N751,'Data from Waybill Query'!$A:$M,9,FALSE))</f>
        <v>162082</v>
      </c>
      <c r="J751" s="104">
        <f>IF(ISNA(VLOOKUP($N751,'Data from Waybill Query'!$A:$M,10,FALSE)),0,VLOOKUP($N751,'Data from Waybill Query'!$A:$M,10,FALSE))</f>
        <v>119028</v>
      </c>
      <c r="K751" s="104">
        <f>IF(ISNA(VLOOKUP($N751,'Data from Waybill Query'!$A:$M,11,FALSE)),0,VLOOKUP($N751,'Data from Waybill Query'!$A:$M,11,FALSE))</f>
        <v>15889732</v>
      </c>
      <c r="L751" s="104">
        <f>IF(ISNA(VLOOKUP($N751,'Data from Waybill Query'!$A:$M,12,FALSE)),0,VLOOKUP($N751,'Data from Waybill Query'!$A:$M,12,FALSE))</f>
        <v>11672</v>
      </c>
      <c r="M751" s="104">
        <f>IF(ISNA(VLOOKUP($N751,'Data from Waybill Query'!$A:$M,13,FALSE)),0,VLOOKUP($N751,'Data from Waybill Query'!$A:$M,13,FALSE))</f>
        <v>2.4435990000000001E-2</v>
      </c>
      <c r="N751" s="104">
        <f t="shared" si="25"/>
        <v>1996020202</v>
      </c>
    </row>
    <row r="752" spans="1:14" x14ac:dyDescent="0.25">
      <c r="A752" s="104">
        <f t="shared" si="26"/>
        <v>199613</v>
      </c>
      <c r="B752" s="32">
        <f>'Data from Waybill Query'!B752</f>
        <v>1996</v>
      </c>
      <c r="C752" s="32" t="str">
        <f>IF('Data from Waybill Query'!C752="00","0",IF('Data from Waybill Query'!C752="01","1",IF('Data from Waybill Query'!C752="XX","2",'Data from Waybill Query'!C752)))</f>
        <v>2</v>
      </c>
      <c r="D752" s="33" t="str">
        <f>'Data from Waybill Query'!D752</f>
        <v>Grain</v>
      </c>
      <c r="E752" s="33" t="str">
        <f>'Data from Waybill Query'!E752</f>
        <v>M</v>
      </c>
      <c r="F752" s="33" t="str">
        <f>'Data from Waybill Query'!F752</f>
        <v>R</v>
      </c>
      <c r="G752" s="33" t="str">
        <f>'Data from Waybill Query'!G752</f>
        <v>U</v>
      </c>
      <c r="H752" s="104">
        <f>IF(ISNA(VLOOKUP($N752,'Data from Waybill Query'!$A:$M,8,FALSE)),0,VLOOKUP($N752,'Data from Waybill Query'!$A:$M,8,FALSE))</f>
        <v>159701</v>
      </c>
      <c r="I752" s="104">
        <f>IF(ISNA(VLOOKUP($N752,'Data from Waybill Query'!$A:$M,9,FALSE)),0,VLOOKUP($N752,'Data from Waybill Query'!$A:$M,9,FALSE))</f>
        <v>101663</v>
      </c>
      <c r="J752" s="104">
        <f>IF(ISNA(VLOOKUP($N752,'Data from Waybill Query'!$A:$M,10,FALSE)),0,VLOOKUP($N752,'Data from Waybill Query'!$A:$M,10,FALSE))</f>
        <v>77585</v>
      </c>
      <c r="K752" s="104">
        <f>IF(ISNA(VLOOKUP($N752,'Data from Waybill Query'!$A:$M,11,FALSE)),0,VLOOKUP($N752,'Data from Waybill Query'!$A:$M,11,FALSE))</f>
        <v>10076901</v>
      </c>
      <c r="L752" s="104">
        <f>IF(ISNA(VLOOKUP($N752,'Data from Waybill Query'!$A:$M,12,FALSE)),0,VLOOKUP($N752,'Data from Waybill Query'!$A:$M,12,FALSE))</f>
        <v>7686</v>
      </c>
      <c r="M752" s="104">
        <f>IF(ISNA(VLOOKUP($N752,'Data from Waybill Query'!$A:$M,13,FALSE)),0,VLOOKUP($N752,'Data from Waybill Query'!$A:$M,13,FALSE))</f>
        <v>2.0779220000000001E-2</v>
      </c>
      <c r="N752" s="104">
        <f t="shared" si="25"/>
        <v>1996020203</v>
      </c>
    </row>
    <row r="753" spans="1:14" x14ac:dyDescent="0.25">
      <c r="A753" s="104">
        <f t="shared" si="26"/>
        <v>199614</v>
      </c>
      <c r="B753" s="32">
        <f>'Data from Waybill Query'!B753</f>
        <v>1996</v>
      </c>
      <c r="C753" s="32" t="str">
        <f>IF('Data from Waybill Query'!C753="00","0",IF('Data from Waybill Query'!C753="01","1",IF('Data from Waybill Query'!C753="XX","2",'Data from Waybill Query'!C753)))</f>
        <v>2</v>
      </c>
      <c r="D753" s="33" t="str">
        <f>'Data from Waybill Query'!D753</f>
        <v>Grain</v>
      </c>
      <c r="E753" s="33" t="str">
        <f>'Data from Waybill Query'!E753</f>
        <v>M</v>
      </c>
      <c r="F753" s="33" t="str">
        <f>'Data from Waybill Query'!F753</f>
        <v>P</v>
      </c>
      <c r="G753" s="33" t="str">
        <f>'Data from Waybill Query'!G753</f>
        <v>S</v>
      </c>
      <c r="H753" s="104">
        <f>IF(ISNA(VLOOKUP($N753,'Data from Waybill Query'!$A:$M,8,FALSE)),0,VLOOKUP($N753,'Data from Waybill Query'!$A:$M,8,FALSE))</f>
        <v>72134</v>
      </c>
      <c r="I753" s="104">
        <f>IF(ISNA(VLOOKUP($N753,'Data from Waybill Query'!$A:$M,9,FALSE)),0,VLOOKUP($N753,'Data from Waybill Query'!$A:$M,9,FALSE))</f>
        <v>41136</v>
      </c>
      <c r="J753" s="104">
        <f>IF(ISNA(VLOOKUP($N753,'Data from Waybill Query'!$A:$M,10,FALSE)),0,VLOOKUP($N753,'Data from Waybill Query'!$A:$M,10,FALSE))</f>
        <v>29461</v>
      </c>
      <c r="K753" s="104">
        <f>IF(ISNA(VLOOKUP($N753,'Data from Waybill Query'!$A:$M,11,FALSE)),0,VLOOKUP($N753,'Data from Waybill Query'!$A:$M,11,FALSE))</f>
        <v>3867028</v>
      </c>
      <c r="L753" s="104">
        <f>IF(ISNA(VLOOKUP($N753,'Data from Waybill Query'!$A:$M,12,FALSE)),0,VLOOKUP($N753,'Data from Waybill Query'!$A:$M,12,FALSE))</f>
        <v>2766</v>
      </c>
      <c r="M753" s="104">
        <f>IF(ISNA(VLOOKUP($N753,'Data from Waybill Query'!$A:$M,13,FALSE)),0,VLOOKUP($N753,'Data from Waybill Query'!$A:$M,13,FALSE))</f>
        <v>2.608299E-2</v>
      </c>
      <c r="N753" s="104">
        <f t="shared" si="25"/>
        <v>1996020211</v>
      </c>
    </row>
    <row r="754" spans="1:14" x14ac:dyDescent="0.25">
      <c r="A754" s="104">
        <f t="shared" si="26"/>
        <v>199615</v>
      </c>
      <c r="B754" s="32">
        <f>'Data from Waybill Query'!B754</f>
        <v>1996</v>
      </c>
      <c r="C754" s="32" t="str">
        <f>IF('Data from Waybill Query'!C754="00","0",IF('Data from Waybill Query'!C754="01","1",IF('Data from Waybill Query'!C754="XX","2",'Data from Waybill Query'!C754)))</f>
        <v>2</v>
      </c>
      <c r="D754" s="33" t="str">
        <f>'Data from Waybill Query'!D754</f>
        <v>Grain</v>
      </c>
      <c r="E754" s="33" t="str">
        <f>'Data from Waybill Query'!E754</f>
        <v>M</v>
      </c>
      <c r="F754" s="33" t="str">
        <f>'Data from Waybill Query'!F754</f>
        <v>P</v>
      </c>
      <c r="G754" s="33" t="str">
        <f>'Data from Waybill Query'!G754</f>
        <v>M</v>
      </c>
      <c r="H754" s="104">
        <f>IF(ISNA(VLOOKUP($N754,'Data from Waybill Query'!$A:$M,8,FALSE)),0,VLOOKUP($N754,'Data from Waybill Query'!$A:$M,8,FALSE))</f>
        <v>115846</v>
      </c>
      <c r="I754" s="104">
        <f>IF(ISNA(VLOOKUP($N754,'Data from Waybill Query'!$A:$M,9,FALSE)),0,VLOOKUP($N754,'Data from Waybill Query'!$A:$M,9,FALSE))</f>
        <v>75246</v>
      </c>
      <c r="J754" s="104">
        <f>IF(ISNA(VLOOKUP($N754,'Data from Waybill Query'!$A:$M,10,FALSE)),0,VLOOKUP($N754,'Data from Waybill Query'!$A:$M,10,FALSE))</f>
        <v>55086</v>
      </c>
      <c r="K754" s="104">
        <f>IF(ISNA(VLOOKUP($N754,'Data from Waybill Query'!$A:$M,11,FALSE)),0,VLOOKUP($N754,'Data from Waybill Query'!$A:$M,11,FALSE))</f>
        <v>7427885</v>
      </c>
      <c r="L754" s="104">
        <f>IF(ISNA(VLOOKUP($N754,'Data from Waybill Query'!$A:$M,12,FALSE)),0,VLOOKUP($N754,'Data from Waybill Query'!$A:$M,12,FALSE))</f>
        <v>5443</v>
      </c>
      <c r="M754" s="104">
        <f>IF(ISNA(VLOOKUP($N754,'Data from Waybill Query'!$A:$M,13,FALSE)),0,VLOOKUP($N754,'Data from Waybill Query'!$A:$M,13,FALSE))</f>
        <v>2.1283219999999999E-2</v>
      </c>
      <c r="N754" s="104">
        <f t="shared" si="25"/>
        <v>1996020212</v>
      </c>
    </row>
    <row r="755" spans="1:14" x14ac:dyDescent="0.25">
      <c r="A755" s="104">
        <f t="shared" si="26"/>
        <v>199616</v>
      </c>
      <c r="B755" s="32">
        <f>'Data from Waybill Query'!B755</f>
        <v>1996</v>
      </c>
      <c r="C755" s="32" t="str">
        <f>IF('Data from Waybill Query'!C755="00","0",IF('Data from Waybill Query'!C755="01","1",IF('Data from Waybill Query'!C755="XX","2",'Data from Waybill Query'!C755)))</f>
        <v>2</v>
      </c>
      <c r="D755" s="33" t="str">
        <f>'Data from Waybill Query'!D755</f>
        <v>Grain</v>
      </c>
      <c r="E755" s="33" t="str">
        <f>'Data from Waybill Query'!E755</f>
        <v>M</v>
      </c>
      <c r="F755" s="33" t="str">
        <f>'Data from Waybill Query'!F755</f>
        <v>P</v>
      </c>
      <c r="G755" s="33" t="str">
        <f>'Data from Waybill Query'!G755</f>
        <v>U</v>
      </c>
      <c r="H755" s="104">
        <f>IF(ISNA(VLOOKUP($N755,'Data from Waybill Query'!$A:$M,8,FALSE)),0,VLOOKUP($N755,'Data from Waybill Query'!$A:$M,8,FALSE))</f>
        <v>85810</v>
      </c>
      <c r="I755" s="104">
        <f>IF(ISNA(VLOOKUP($N755,'Data from Waybill Query'!$A:$M,9,FALSE)),0,VLOOKUP($N755,'Data from Waybill Query'!$A:$M,9,FALSE))</f>
        <v>69411</v>
      </c>
      <c r="J755" s="104">
        <f>IF(ISNA(VLOOKUP($N755,'Data from Waybill Query'!$A:$M,10,FALSE)),0,VLOOKUP($N755,'Data from Waybill Query'!$A:$M,10,FALSE))</f>
        <v>52886</v>
      </c>
      <c r="K755" s="104">
        <f>IF(ISNA(VLOOKUP($N755,'Data from Waybill Query'!$A:$M,11,FALSE)),0,VLOOKUP($N755,'Data from Waybill Query'!$A:$M,11,FALSE))</f>
        <v>6812294</v>
      </c>
      <c r="L755" s="104">
        <f>IF(ISNA(VLOOKUP($N755,'Data from Waybill Query'!$A:$M,12,FALSE)),0,VLOOKUP($N755,'Data from Waybill Query'!$A:$M,12,FALSE))</f>
        <v>5195</v>
      </c>
      <c r="M755" s="104">
        <f>IF(ISNA(VLOOKUP($N755,'Data from Waybill Query'!$A:$M,13,FALSE)),0,VLOOKUP($N755,'Data from Waybill Query'!$A:$M,13,FALSE))</f>
        <v>1.651791E-2</v>
      </c>
      <c r="N755" s="104">
        <f t="shared" si="25"/>
        <v>1996020213</v>
      </c>
    </row>
    <row r="756" spans="1:14" x14ac:dyDescent="0.25">
      <c r="A756" s="104">
        <f t="shared" si="26"/>
        <v>199617</v>
      </c>
      <c r="B756" s="32">
        <f>'Data from Waybill Query'!B756</f>
        <v>1996</v>
      </c>
      <c r="C756" s="32" t="str">
        <f>IF('Data from Waybill Query'!C756="00","0",IF('Data from Waybill Query'!C756="01","1",IF('Data from Waybill Query'!C756="XX","2",'Data from Waybill Query'!C756)))</f>
        <v>2</v>
      </c>
      <c r="D756" s="33" t="str">
        <f>'Data from Waybill Query'!D756</f>
        <v>Grain</v>
      </c>
      <c r="E756" s="33" t="str">
        <f>'Data from Waybill Query'!E756</f>
        <v>L</v>
      </c>
      <c r="F756" s="33" t="str">
        <f>'Data from Waybill Query'!F756</f>
        <v>R</v>
      </c>
      <c r="G756" s="33" t="str">
        <f>'Data from Waybill Query'!G756</f>
        <v>S</v>
      </c>
      <c r="H756" s="104">
        <f>IF(ISNA(VLOOKUP($N756,'Data from Waybill Query'!$A:$M,8,FALSE)),0,VLOOKUP($N756,'Data from Waybill Query'!$A:$M,8,FALSE))</f>
        <v>128879</v>
      </c>
      <c r="I756" s="104">
        <f>IF(ISNA(VLOOKUP($N756,'Data from Waybill Query'!$A:$M,9,FALSE)),0,VLOOKUP($N756,'Data from Waybill Query'!$A:$M,9,FALSE))</f>
        <v>45460</v>
      </c>
      <c r="J756" s="104">
        <f>IF(ISNA(VLOOKUP($N756,'Data from Waybill Query'!$A:$M,10,FALSE)),0,VLOOKUP($N756,'Data from Waybill Query'!$A:$M,10,FALSE))</f>
        <v>72663</v>
      </c>
      <c r="K756" s="104">
        <f>IF(ISNA(VLOOKUP($N756,'Data from Waybill Query'!$A:$M,11,FALSE)),0,VLOOKUP($N756,'Data from Waybill Query'!$A:$M,11,FALSE))</f>
        <v>4084044</v>
      </c>
      <c r="L756" s="104">
        <f>IF(ISNA(VLOOKUP($N756,'Data from Waybill Query'!$A:$M,12,FALSE)),0,VLOOKUP($N756,'Data from Waybill Query'!$A:$M,12,FALSE))</f>
        <v>6402</v>
      </c>
      <c r="M756" s="104">
        <f>IF(ISNA(VLOOKUP($N756,'Data from Waybill Query'!$A:$M,13,FALSE)),0,VLOOKUP($N756,'Data from Waybill Query'!$A:$M,13,FALSE))</f>
        <v>2.013061E-2</v>
      </c>
      <c r="N756" s="104">
        <f t="shared" si="25"/>
        <v>1996020301</v>
      </c>
    </row>
    <row r="757" spans="1:14" x14ac:dyDescent="0.25">
      <c r="A757" s="104">
        <f t="shared" si="26"/>
        <v>199618</v>
      </c>
      <c r="B757" s="32">
        <f>'Data from Waybill Query'!B757</f>
        <v>1996</v>
      </c>
      <c r="C757" s="32" t="str">
        <f>IF('Data from Waybill Query'!C757="00","0",IF('Data from Waybill Query'!C757="01","1",IF('Data from Waybill Query'!C757="XX","2",'Data from Waybill Query'!C757)))</f>
        <v>2</v>
      </c>
      <c r="D757" s="33" t="str">
        <f>'Data from Waybill Query'!D757</f>
        <v>Grain</v>
      </c>
      <c r="E757" s="33" t="str">
        <f>'Data from Waybill Query'!E757</f>
        <v>L</v>
      </c>
      <c r="F757" s="33" t="str">
        <f>'Data from Waybill Query'!F757</f>
        <v>R</v>
      </c>
      <c r="G757" s="33" t="str">
        <f>'Data from Waybill Query'!G757</f>
        <v>M</v>
      </c>
      <c r="H757" s="104">
        <f>IF(ISNA(VLOOKUP($N757,'Data from Waybill Query'!$A:$M,8,FALSE)),0,VLOOKUP($N757,'Data from Waybill Query'!$A:$M,8,FALSE))</f>
        <v>317629</v>
      </c>
      <c r="I757" s="104">
        <f>IF(ISNA(VLOOKUP($N757,'Data from Waybill Query'!$A:$M,9,FALSE)),0,VLOOKUP($N757,'Data from Waybill Query'!$A:$M,9,FALSE))</f>
        <v>112666</v>
      </c>
      <c r="J757" s="104">
        <f>IF(ISNA(VLOOKUP($N757,'Data from Waybill Query'!$A:$M,10,FALSE)),0,VLOOKUP($N757,'Data from Waybill Query'!$A:$M,10,FALSE))</f>
        <v>169238</v>
      </c>
      <c r="K757" s="104">
        <f>IF(ISNA(VLOOKUP($N757,'Data from Waybill Query'!$A:$M,11,FALSE)),0,VLOOKUP($N757,'Data from Waybill Query'!$A:$M,11,FALSE))</f>
        <v>11021495</v>
      </c>
      <c r="L757" s="104">
        <f>IF(ISNA(VLOOKUP($N757,'Data from Waybill Query'!$A:$M,12,FALSE)),0,VLOOKUP($N757,'Data from Waybill Query'!$A:$M,12,FALSE))</f>
        <v>16573</v>
      </c>
      <c r="M757" s="104">
        <f>IF(ISNA(VLOOKUP($N757,'Data from Waybill Query'!$A:$M,13,FALSE)),0,VLOOKUP($N757,'Data from Waybill Query'!$A:$M,13,FALSE))</f>
        <v>1.9165729999999999E-2</v>
      </c>
      <c r="N757" s="104">
        <f t="shared" si="25"/>
        <v>1996020302</v>
      </c>
    </row>
    <row r="758" spans="1:14" x14ac:dyDescent="0.25">
      <c r="A758" s="104">
        <f t="shared" si="26"/>
        <v>199619</v>
      </c>
      <c r="B758" s="32">
        <f>'Data from Waybill Query'!B758</f>
        <v>1996</v>
      </c>
      <c r="C758" s="32" t="str">
        <f>IF('Data from Waybill Query'!C758="00","0",IF('Data from Waybill Query'!C758="01","1",IF('Data from Waybill Query'!C758="XX","2",'Data from Waybill Query'!C758)))</f>
        <v>2</v>
      </c>
      <c r="D758" s="33" t="str">
        <f>'Data from Waybill Query'!D758</f>
        <v>Grain</v>
      </c>
      <c r="E758" s="33" t="str">
        <f>'Data from Waybill Query'!E758</f>
        <v>L</v>
      </c>
      <c r="F758" s="33" t="str">
        <f>'Data from Waybill Query'!F758</f>
        <v>R</v>
      </c>
      <c r="G758" s="33" t="str">
        <f>'Data from Waybill Query'!G758</f>
        <v>U</v>
      </c>
      <c r="H758" s="104">
        <f>IF(ISNA(VLOOKUP($N758,'Data from Waybill Query'!$A:$M,8,FALSE)),0,VLOOKUP($N758,'Data from Waybill Query'!$A:$M,8,FALSE))</f>
        <v>351436</v>
      </c>
      <c r="I758" s="104">
        <f>IF(ISNA(VLOOKUP($N758,'Data from Waybill Query'!$A:$M,9,FALSE)),0,VLOOKUP($N758,'Data from Waybill Query'!$A:$M,9,FALSE))</f>
        <v>134782</v>
      </c>
      <c r="J758" s="104">
        <f>IF(ISNA(VLOOKUP($N758,'Data from Waybill Query'!$A:$M,10,FALSE)),0,VLOOKUP($N758,'Data from Waybill Query'!$A:$M,10,FALSE))</f>
        <v>205839</v>
      </c>
      <c r="K758" s="104">
        <f>IF(ISNA(VLOOKUP($N758,'Data from Waybill Query'!$A:$M,11,FALSE)),0,VLOOKUP($N758,'Data from Waybill Query'!$A:$M,11,FALSE))</f>
        <v>13263238</v>
      </c>
      <c r="L758" s="104">
        <f>IF(ISNA(VLOOKUP($N758,'Data from Waybill Query'!$A:$M,12,FALSE)),0,VLOOKUP($N758,'Data from Waybill Query'!$A:$M,12,FALSE))</f>
        <v>20284</v>
      </c>
      <c r="M758" s="104">
        <f>IF(ISNA(VLOOKUP($N758,'Data from Waybill Query'!$A:$M,13,FALSE)),0,VLOOKUP($N758,'Data from Waybill Query'!$A:$M,13,FALSE))</f>
        <v>1.7325839999999999E-2</v>
      </c>
      <c r="N758" s="104">
        <f t="shared" si="25"/>
        <v>1996020303</v>
      </c>
    </row>
    <row r="759" spans="1:14" x14ac:dyDescent="0.25">
      <c r="A759" s="104">
        <f t="shared" si="26"/>
        <v>199620</v>
      </c>
      <c r="B759" s="32">
        <f>'Data from Waybill Query'!B759</f>
        <v>1996</v>
      </c>
      <c r="C759" s="32" t="str">
        <f>IF('Data from Waybill Query'!C759="00","0",IF('Data from Waybill Query'!C759="01","1",IF('Data from Waybill Query'!C759="XX","2",'Data from Waybill Query'!C759)))</f>
        <v>2</v>
      </c>
      <c r="D759" s="33" t="str">
        <f>'Data from Waybill Query'!D759</f>
        <v>Grain</v>
      </c>
      <c r="E759" s="33" t="str">
        <f>'Data from Waybill Query'!E759</f>
        <v>L</v>
      </c>
      <c r="F759" s="33" t="str">
        <f>'Data from Waybill Query'!F759</f>
        <v>P</v>
      </c>
      <c r="G759" s="33" t="str">
        <f>'Data from Waybill Query'!G759</f>
        <v>S</v>
      </c>
      <c r="H759" s="104">
        <f>IF(ISNA(VLOOKUP($N759,'Data from Waybill Query'!$A:$M,8,FALSE)),0,VLOOKUP($N759,'Data from Waybill Query'!$A:$M,8,FALSE))</f>
        <v>75918</v>
      </c>
      <c r="I759" s="104">
        <f>IF(ISNA(VLOOKUP($N759,'Data from Waybill Query'!$A:$M,9,FALSE)),0,VLOOKUP($N759,'Data from Waybill Query'!$A:$M,9,FALSE))</f>
        <v>26348</v>
      </c>
      <c r="J759" s="104">
        <f>IF(ISNA(VLOOKUP($N759,'Data from Waybill Query'!$A:$M,10,FALSE)),0,VLOOKUP($N759,'Data from Waybill Query'!$A:$M,10,FALSE))</f>
        <v>40108</v>
      </c>
      <c r="K759" s="104">
        <f>IF(ISNA(VLOOKUP($N759,'Data from Waybill Query'!$A:$M,11,FALSE)),0,VLOOKUP($N759,'Data from Waybill Query'!$A:$M,11,FALSE))</f>
        <v>2433388</v>
      </c>
      <c r="L759" s="104">
        <f>IF(ISNA(VLOOKUP($N759,'Data from Waybill Query'!$A:$M,12,FALSE)),0,VLOOKUP($N759,'Data from Waybill Query'!$A:$M,12,FALSE))</f>
        <v>3667</v>
      </c>
      <c r="M759" s="104">
        <f>IF(ISNA(VLOOKUP($N759,'Data from Waybill Query'!$A:$M,13,FALSE)),0,VLOOKUP($N759,'Data from Waybill Query'!$A:$M,13,FALSE))</f>
        <v>2.0703909999999999E-2</v>
      </c>
      <c r="N759" s="104">
        <f t="shared" si="25"/>
        <v>1996020311</v>
      </c>
    </row>
    <row r="760" spans="1:14" x14ac:dyDescent="0.25">
      <c r="A760" s="104">
        <f t="shared" si="26"/>
        <v>199621</v>
      </c>
      <c r="B760" s="32">
        <f>'Data from Waybill Query'!B760</f>
        <v>1996</v>
      </c>
      <c r="C760" s="32" t="str">
        <f>IF('Data from Waybill Query'!C760="00","0",IF('Data from Waybill Query'!C760="01","1",IF('Data from Waybill Query'!C760="XX","2",'Data from Waybill Query'!C760)))</f>
        <v>2</v>
      </c>
      <c r="D760" s="33" t="str">
        <f>'Data from Waybill Query'!D760</f>
        <v>Grain</v>
      </c>
      <c r="E760" s="33" t="str">
        <f>'Data from Waybill Query'!E760</f>
        <v>L</v>
      </c>
      <c r="F760" s="33" t="str">
        <f>'Data from Waybill Query'!F760</f>
        <v>P</v>
      </c>
      <c r="G760" s="33" t="str">
        <f>'Data from Waybill Query'!G760</f>
        <v>M</v>
      </c>
      <c r="H760" s="104">
        <f>IF(ISNA(VLOOKUP($N760,'Data from Waybill Query'!$A:$M,8,FALSE)),0,VLOOKUP($N760,'Data from Waybill Query'!$A:$M,8,FALSE))</f>
        <v>126206</v>
      </c>
      <c r="I760" s="104">
        <f>IF(ISNA(VLOOKUP($N760,'Data from Waybill Query'!$A:$M,9,FALSE)),0,VLOOKUP($N760,'Data from Waybill Query'!$A:$M,9,FALSE))</f>
        <v>46428</v>
      </c>
      <c r="J760" s="104">
        <f>IF(ISNA(VLOOKUP($N760,'Data from Waybill Query'!$A:$M,10,FALSE)),0,VLOOKUP($N760,'Data from Waybill Query'!$A:$M,10,FALSE))</f>
        <v>69178</v>
      </c>
      <c r="K760" s="104">
        <f>IF(ISNA(VLOOKUP($N760,'Data from Waybill Query'!$A:$M,11,FALSE)),0,VLOOKUP($N760,'Data from Waybill Query'!$A:$M,11,FALSE))</f>
        <v>4554806</v>
      </c>
      <c r="L760" s="104">
        <f>IF(ISNA(VLOOKUP($N760,'Data from Waybill Query'!$A:$M,12,FALSE)),0,VLOOKUP($N760,'Data from Waybill Query'!$A:$M,12,FALSE))</f>
        <v>6780</v>
      </c>
      <c r="M760" s="104">
        <f>IF(ISNA(VLOOKUP($N760,'Data from Waybill Query'!$A:$M,13,FALSE)),0,VLOOKUP($N760,'Data from Waybill Query'!$A:$M,13,FALSE))</f>
        <v>1.8613680000000001E-2</v>
      </c>
      <c r="N760" s="104">
        <f t="shared" si="25"/>
        <v>1996020312</v>
      </c>
    </row>
    <row r="761" spans="1:14" x14ac:dyDescent="0.25">
      <c r="A761" s="104">
        <f t="shared" si="26"/>
        <v>199622</v>
      </c>
      <c r="B761" s="32">
        <f>'Data from Waybill Query'!B761</f>
        <v>1996</v>
      </c>
      <c r="C761" s="32" t="str">
        <f>IF('Data from Waybill Query'!C761="00","0",IF('Data from Waybill Query'!C761="01","1",IF('Data from Waybill Query'!C761="XX","2",'Data from Waybill Query'!C761)))</f>
        <v>2</v>
      </c>
      <c r="D761" s="33" t="str">
        <f>'Data from Waybill Query'!D761</f>
        <v>Grain</v>
      </c>
      <c r="E761" s="33" t="str">
        <f>'Data from Waybill Query'!E761</f>
        <v>L</v>
      </c>
      <c r="F761" s="33" t="str">
        <f>'Data from Waybill Query'!F761</f>
        <v>P</v>
      </c>
      <c r="G761" s="33" t="str">
        <f>'Data from Waybill Query'!G761</f>
        <v>U</v>
      </c>
      <c r="H761" s="104">
        <f>IF(ISNA(VLOOKUP($N761,'Data from Waybill Query'!$A:$M,8,FALSE)),0,VLOOKUP($N761,'Data from Waybill Query'!$A:$M,8,FALSE))</f>
        <v>286749</v>
      </c>
      <c r="I761" s="104">
        <f>IF(ISNA(VLOOKUP($N761,'Data from Waybill Query'!$A:$M,9,FALSE)),0,VLOOKUP($N761,'Data from Waybill Query'!$A:$M,9,FALSE))</f>
        <v>120564</v>
      </c>
      <c r="J761" s="104">
        <f>IF(ISNA(VLOOKUP($N761,'Data from Waybill Query'!$A:$M,10,FALSE)),0,VLOOKUP($N761,'Data from Waybill Query'!$A:$M,10,FALSE))</f>
        <v>190883</v>
      </c>
      <c r="K761" s="104">
        <f>IF(ISNA(VLOOKUP($N761,'Data from Waybill Query'!$A:$M,11,FALSE)),0,VLOOKUP($N761,'Data from Waybill Query'!$A:$M,11,FALSE))</f>
        <v>11924049</v>
      </c>
      <c r="L761" s="104">
        <f>IF(ISNA(VLOOKUP($N761,'Data from Waybill Query'!$A:$M,12,FALSE)),0,VLOOKUP($N761,'Data from Waybill Query'!$A:$M,12,FALSE))</f>
        <v>18984</v>
      </c>
      <c r="M761" s="104">
        <f>IF(ISNA(VLOOKUP($N761,'Data from Waybill Query'!$A:$M,13,FALSE)),0,VLOOKUP($N761,'Data from Waybill Query'!$A:$M,13,FALSE))</f>
        <v>1.510471E-2</v>
      </c>
      <c r="N761" s="104">
        <f t="shared" si="25"/>
        <v>1996020313</v>
      </c>
    </row>
    <row r="762" spans="1:14" x14ac:dyDescent="0.25">
      <c r="A762" s="104">
        <f t="shared" si="26"/>
        <v>199623</v>
      </c>
      <c r="B762" s="32">
        <f>'Data from Waybill Query'!B762</f>
        <v>1996</v>
      </c>
      <c r="C762" s="32" t="str">
        <f>IF('Data from Waybill Query'!C762="00","0",IF('Data from Waybill Query'!C762="01","1",IF('Data from Waybill Query'!C762="XX","2",'Data from Waybill Query'!C762)))</f>
        <v>10</v>
      </c>
      <c r="D762" s="33" t="str">
        <f>'Data from Waybill Query'!D762</f>
        <v>Metalic Ores</v>
      </c>
      <c r="E762" s="33" t="str">
        <f>'Data from Waybill Query'!E762</f>
        <v>S</v>
      </c>
      <c r="F762" s="33" t="str">
        <f>'Data from Waybill Query'!F762</f>
        <v>X</v>
      </c>
      <c r="G762" s="33" t="str">
        <f>'Data from Waybill Query'!G762</f>
        <v>X</v>
      </c>
      <c r="H762" s="104">
        <f>IF(ISNA(VLOOKUP($N762,'Data from Waybill Query'!$A:$M,8,FALSE)),0,VLOOKUP($N762,'Data from Waybill Query'!$A:$M,8,FALSE))</f>
        <v>164924</v>
      </c>
      <c r="I762" s="104">
        <f>IF(ISNA(VLOOKUP($N762,'Data from Waybill Query'!$A:$M,9,FALSE)),0,VLOOKUP($N762,'Data from Waybill Query'!$A:$M,9,FALSE))</f>
        <v>681792</v>
      </c>
      <c r="J762" s="104">
        <f>IF(ISNA(VLOOKUP($N762,'Data from Waybill Query'!$A:$M,10,FALSE)),0,VLOOKUP($N762,'Data from Waybill Query'!$A:$M,10,FALSE))</f>
        <v>38195</v>
      </c>
      <c r="K762" s="104">
        <f>IF(ISNA(VLOOKUP($N762,'Data from Waybill Query'!$A:$M,11,FALSE)),0,VLOOKUP($N762,'Data from Waybill Query'!$A:$M,11,FALSE))</f>
        <v>54228742</v>
      </c>
      <c r="L762" s="104">
        <f>IF(ISNA(VLOOKUP($N762,'Data from Waybill Query'!$A:$M,12,FALSE)),0,VLOOKUP($N762,'Data from Waybill Query'!$A:$M,12,FALSE))</f>
        <v>3177</v>
      </c>
      <c r="M762" s="104">
        <f>IF(ISNA(VLOOKUP($N762,'Data from Waybill Query'!$A:$M,13,FALSE)),0,VLOOKUP($N762,'Data from Waybill Query'!$A:$M,13,FALSE))</f>
        <v>5.1904039999999999E-2</v>
      </c>
      <c r="N762" s="104">
        <f t="shared" si="25"/>
        <v>1996100103</v>
      </c>
    </row>
    <row r="763" spans="1:14" x14ac:dyDescent="0.25">
      <c r="A763" s="104">
        <f t="shared" si="26"/>
        <v>199624</v>
      </c>
      <c r="B763" s="32">
        <f>'Data from Waybill Query'!B763</f>
        <v>1996</v>
      </c>
      <c r="C763" s="32" t="str">
        <f>IF('Data from Waybill Query'!C763="00","0",IF('Data from Waybill Query'!C763="01","1",IF('Data from Waybill Query'!C763="XX","2",'Data from Waybill Query'!C763)))</f>
        <v>10</v>
      </c>
      <c r="D763" s="33" t="str">
        <f>'Data from Waybill Query'!D763</f>
        <v>Metalic Ores</v>
      </c>
      <c r="E763" s="33" t="str">
        <f>'Data from Waybill Query'!E763</f>
        <v>M</v>
      </c>
      <c r="F763" s="33" t="str">
        <f>'Data from Waybill Query'!F763</f>
        <v>X</v>
      </c>
      <c r="G763" s="33" t="str">
        <f>'Data from Waybill Query'!G763</f>
        <v>X</v>
      </c>
      <c r="H763" s="104">
        <f>IF(ISNA(VLOOKUP($N763,'Data from Waybill Query'!$A:$M,8,FALSE)),0,VLOOKUP($N763,'Data from Waybill Query'!$A:$M,8,FALSE))</f>
        <v>84429</v>
      </c>
      <c r="I763" s="104">
        <f>IF(ISNA(VLOOKUP($N763,'Data from Waybill Query'!$A:$M,9,FALSE)),0,VLOOKUP($N763,'Data from Waybill Query'!$A:$M,9,FALSE))</f>
        <v>145401</v>
      </c>
      <c r="J763" s="104">
        <f>IF(ISNA(VLOOKUP($N763,'Data from Waybill Query'!$A:$M,10,FALSE)),0,VLOOKUP($N763,'Data from Waybill Query'!$A:$M,10,FALSE))</f>
        <v>22894</v>
      </c>
      <c r="K763" s="104">
        <f>IF(ISNA(VLOOKUP($N763,'Data from Waybill Query'!$A:$M,11,FALSE)),0,VLOOKUP($N763,'Data from Waybill Query'!$A:$M,11,FALSE))</f>
        <v>14722338</v>
      </c>
      <c r="L763" s="104">
        <f>IF(ISNA(VLOOKUP($N763,'Data from Waybill Query'!$A:$M,12,FALSE)),0,VLOOKUP($N763,'Data from Waybill Query'!$A:$M,12,FALSE))</f>
        <v>2334</v>
      </c>
      <c r="M763" s="104">
        <f>IF(ISNA(VLOOKUP($N763,'Data from Waybill Query'!$A:$M,13,FALSE)),0,VLOOKUP($N763,'Data from Waybill Query'!$A:$M,13,FALSE))</f>
        <v>3.617107E-2</v>
      </c>
      <c r="N763" s="104">
        <f t="shared" si="25"/>
        <v>1996100203</v>
      </c>
    </row>
    <row r="764" spans="1:14" x14ac:dyDescent="0.25">
      <c r="A764" s="104">
        <f t="shared" si="26"/>
        <v>199625</v>
      </c>
      <c r="B764" s="32">
        <f>'Data from Waybill Query'!B764</f>
        <v>1996</v>
      </c>
      <c r="C764" s="32" t="str">
        <f>IF('Data from Waybill Query'!C764="00","0",IF('Data from Waybill Query'!C764="01","1",IF('Data from Waybill Query'!C764="XX","2",'Data from Waybill Query'!C764)))</f>
        <v>10</v>
      </c>
      <c r="D764" s="33" t="str">
        <f>'Data from Waybill Query'!D764</f>
        <v>Metalic Ores</v>
      </c>
      <c r="E764" s="33" t="str">
        <f>'Data from Waybill Query'!E764</f>
        <v>L</v>
      </c>
      <c r="F764" s="33" t="str">
        <f>'Data from Waybill Query'!F764</f>
        <v>X</v>
      </c>
      <c r="G764" s="33" t="str">
        <f>'Data from Waybill Query'!G764</f>
        <v>X</v>
      </c>
      <c r="H764" s="104">
        <f>IF(ISNA(VLOOKUP($N764,'Data from Waybill Query'!$A:$M,8,FALSE)),0,VLOOKUP($N764,'Data from Waybill Query'!$A:$M,8,FALSE))</f>
        <v>294110</v>
      </c>
      <c r="I764" s="104">
        <f>IF(ISNA(VLOOKUP($N764,'Data from Waybill Query'!$A:$M,9,FALSE)),0,VLOOKUP($N764,'Data from Waybill Query'!$A:$M,9,FALSE))</f>
        <v>199329</v>
      </c>
      <c r="J764" s="104">
        <f>IF(ISNA(VLOOKUP($N764,'Data from Waybill Query'!$A:$M,10,FALSE)),0,VLOOKUP($N764,'Data from Waybill Query'!$A:$M,10,FALSE))</f>
        <v>183548</v>
      </c>
      <c r="K764" s="104">
        <f>IF(ISNA(VLOOKUP($N764,'Data from Waybill Query'!$A:$M,11,FALSE)),0,VLOOKUP($N764,'Data from Waybill Query'!$A:$M,11,FALSE))</f>
        <v>19181128</v>
      </c>
      <c r="L764" s="104">
        <f>IF(ISNA(VLOOKUP($N764,'Data from Waybill Query'!$A:$M,12,FALSE)),0,VLOOKUP($N764,'Data from Waybill Query'!$A:$M,12,FALSE))</f>
        <v>17903</v>
      </c>
      <c r="M764" s="104">
        <f>IF(ISNA(VLOOKUP($N764,'Data from Waybill Query'!$A:$M,13,FALSE)),0,VLOOKUP($N764,'Data from Waybill Query'!$A:$M,13,FALSE))</f>
        <v>1.6428229999999999E-2</v>
      </c>
      <c r="N764" s="104">
        <f t="shared" si="25"/>
        <v>1996100303</v>
      </c>
    </row>
    <row r="765" spans="1:14" x14ac:dyDescent="0.25">
      <c r="A765" s="104">
        <f t="shared" si="26"/>
        <v>199626</v>
      </c>
      <c r="B765" s="32">
        <f>'Data from Waybill Query'!B765</f>
        <v>1996</v>
      </c>
      <c r="C765" s="32" t="str">
        <f>IF('Data from Waybill Query'!C765="00","0",IF('Data from Waybill Query'!C765="01","1",IF('Data from Waybill Query'!C765="XX","2",'Data from Waybill Query'!C765)))</f>
        <v>11</v>
      </c>
      <c r="D765" s="33" t="str">
        <f>'Data from Waybill Query'!D765</f>
        <v>Coal</v>
      </c>
      <c r="E765" s="33" t="str">
        <f>'Data from Waybill Query'!E765</f>
        <v>S</v>
      </c>
      <c r="F765" s="33" t="str">
        <f>'Data from Waybill Query'!F765</f>
        <v>R</v>
      </c>
      <c r="G765" s="33" t="str">
        <f>'Data from Waybill Query'!G765</f>
        <v>X</v>
      </c>
      <c r="H765" s="104">
        <f>IF(ISNA(VLOOKUP($N765,'Data from Waybill Query'!$A:$M,8,FALSE)),0,VLOOKUP($N765,'Data from Waybill Query'!$A:$M,8,FALSE))</f>
        <v>1946694</v>
      </c>
      <c r="I765" s="104">
        <f>IF(ISNA(VLOOKUP($N765,'Data from Waybill Query'!$A:$M,9,FALSE)),0,VLOOKUP($N765,'Data from Waybill Query'!$A:$M,9,FALSE))</f>
        <v>2251029</v>
      </c>
      <c r="J765" s="104">
        <f>IF(ISNA(VLOOKUP($N765,'Data from Waybill Query'!$A:$M,10,FALSE)),0,VLOOKUP($N765,'Data from Waybill Query'!$A:$M,10,FALSE))</f>
        <v>643881</v>
      </c>
      <c r="K765" s="104">
        <f>IF(ISNA(VLOOKUP($N765,'Data from Waybill Query'!$A:$M,11,FALSE)),0,VLOOKUP($N765,'Data from Waybill Query'!$A:$M,11,FALSE))</f>
        <v>225625475</v>
      </c>
      <c r="L765" s="104">
        <f>IF(ISNA(VLOOKUP($N765,'Data from Waybill Query'!$A:$M,12,FALSE)),0,VLOOKUP($N765,'Data from Waybill Query'!$A:$M,12,FALSE))</f>
        <v>64750</v>
      </c>
      <c r="M765" s="104">
        <f>IF(ISNA(VLOOKUP($N765,'Data from Waybill Query'!$A:$M,13,FALSE)),0,VLOOKUP($N765,'Data from Waybill Query'!$A:$M,13,FALSE))</f>
        <v>3.0064730000000001E-2</v>
      </c>
      <c r="N765" s="104">
        <f t="shared" si="25"/>
        <v>1996110103</v>
      </c>
    </row>
    <row r="766" spans="1:14" x14ac:dyDescent="0.25">
      <c r="A766" s="104">
        <f t="shared" si="26"/>
        <v>199627</v>
      </c>
      <c r="B766" s="32">
        <f>'Data from Waybill Query'!B766</f>
        <v>1996</v>
      </c>
      <c r="C766" s="32" t="str">
        <f>IF('Data from Waybill Query'!C766="00","0",IF('Data from Waybill Query'!C766="01","1",IF('Data from Waybill Query'!C766="XX","2",'Data from Waybill Query'!C766)))</f>
        <v>11</v>
      </c>
      <c r="D766" s="33" t="str">
        <f>'Data from Waybill Query'!D766</f>
        <v>Coal</v>
      </c>
      <c r="E766" s="33" t="str">
        <f>'Data from Waybill Query'!E766</f>
        <v>S</v>
      </c>
      <c r="F766" s="33" t="str">
        <f>'Data from Waybill Query'!F766</f>
        <v>P</v>
      </c>
      <c r="G766" s="33" t="str">
        <f>'Data from Waybill Query'!G766</f>
        <v>X</v>
      </c>
      <c r="H766" s="104">
        <f>IF(ISNA(VLOOKUP($N766,'Data from Waybill Query'!$A:$M,8,FALSE)),0,VLOOKUP($N766,'Data from Waybill Query'!$A:$M,8,FALSE))</f>
        <v>696718</v>
      </c>
      <c r="I766" s="104">
        <f>IF(ISNA(VLOOKUP($N766,'Data from Waybill Query'!$A:$M,9,FALSE)),0,VLOOKUP($N766,'Data from Waybill Query'!$A:$M,9,FALSE))</f>
        <v>1523689</v>
      </c>
      <c r="J766" s="104">
        <f>IF(ISNA(VLOOKUP($N766,'Data from Waybill Query'!$A:$M,10,FALSE)),0,VLOOKUP($N766,'Data from Waybill Query'!$A:$M,10,FALSE))</f>
        <v>263536</v>
      </c>
      <c r="K766" s="104">
        <f>IF(ISNA(VLOOKUP($N766,'Data from Waybill Query'!$A:$M,11,FALSE)),0,VLOOKUP($N766,'Data from Waybill Query'!$A:$M,11,FALSE))</f>
        <v>157402451</v>
      </c>
      <c r="L766" s="104">
        <f>IF(ISNA(VLOOKUP($N766,'Data from Waybill Query'!$A:$M,12,FALSE)),0,VLOOKUP($N766,'Data from Waybill Query'!$A:$M,12,FALSE))</f>
        <v>27697</v>
      </c>
      <c r="M766" s="104">
        <f>IF(ISNA(VLOOKUP($N766,'Data from Waybill Query'!$A:$M,13,FALSE)),0,VLOOKUP($N766,'Data from Waybill Query'!$A:$M,13,FALSE))</f>
        <v>2.515531E-2</v>
      </c>
      <c r="N766" s="104">
        <f t="shared" si="25"/>
        <v>1996110113</v>
      </c>
    </row>
    <row r="767" spans="1:14" x14ac:dyDescent="0.25">
      <c r="A767" s="104">
        <f t="shared" si="26"/>
        <v>199628</v>
      </c>
      <c r="B767" s="32">
        <f>'Data from Waybill Query'!B767</f>
        <v>1996</v>
      </c>
      <c r="C767" s="32" t="str">
        <f>IF('Data from Waybill Query'!C767="00","0",IF('Data from Waybill Query'!C767="01","1",IF('Data from Waybill Query'!C767="XX","2",'Data from Waybill Query'!C767)))</f>
        <v>11</v>
      </c>
      <c r="D767" s="33" t="str">
        <f>'Data from Waybill Query'!D767</f>
        <v>Coal</v>
      </c>
      <c r="E767" s="33" t="str">
        <f>'Data from Waybill Query'!E767</f>
        <v>M</v>
      </c>
      <c r="F767" s="33" t="str">
        <f>'Data from Waybill Query'!F767</f>
        <v>R</v>
      </c>
      <c r="G767" s="33" t="str">
        <f>'Data from Waybill Query'!G767</f>
        <v>X</v>
      </c>
      <c r="H767" s="104">
        <f>IF(ISNA(VLOOKUP($N767,'Data from Waybill Query'!$A:$M,8,FALSE)),0,VLOOKUP($N767,'Data from Waybill Query'!$A:$M,8,FALSE))</f>
        <v>1066451</v>
      </c>
      <c r="I767" s="104">
        <f>IF(ISNA(VLOOKUP($N767,'Data from Waybill Query'!$A:$M,9,FALSE)),0,VLOOKUP($N767,'Data from Waybill Query'!$A:$M,9,FALSE))</f>
        <v>809322</v>
      </c>
      <c r="J767" s="104">
        <f>IF(ISNA(VLOOKUP($N767,'Data from Waybill Query'!$A:$M,10,FALSE)),0,VLOOKUP($N767,'Data from Waybill Query'!$A:$M,10,FALSE))</f>
        <v>559981</v>
      </c>
      <c r="K767" s="104">
        <f>IF(ISNA(VLOOKUP($N767,'Data from Waybill Query'!$A:$M,11,FALSE)),0,VLOOKUP($N767,'Data from Waybill Query'!$A:$M,11,FALSE))</f>
        <v>82990491</v>
      </c>
      <c r="L767" s="104">
        <f>IF(ISNA(VLOOKUP($N767,'Data from Waybill Query'!$A:$M,12,FALSE)),0,VLOOKUP($N767,'Data from Waybill Query'!$A:$M,12,FALSE))</f>
        <v>57711</v>
      </c>
      <c r="M767" s="104">
        <f>IF(ISNA(VLOOKUP($N767,'Data from Waybill Query'!$A:$M,13,FALSE)),0,VLOOKUP($N767,'Data from Waybill Query'!$A:$M,13,FALSE))</f>
        <v>1.8478999999999999E-2</v>
      </c>
      <c r="N767" s="104">
        <f t="shared" si="25"/>
        <v>1996110203</v>
      </c>
    </row>
    <row r="768" spans="1:14" x14ac:dyDescent="0.25">
      <c r="A768" s="104">
        <f t="shared" si="26"/>
        <v>199629</v>
      </c>
      <c r="B768" s="32">
        <f>'Data from Waybill Query'!B768</f>
        <v>1996</v>
      </c>
      <c r="C768" s="32" t="str">
        <f>IF('Data from Waybill Query'!C768="00","0",IF('Data from Waybill Query'!C768="01","1",IF('Data from Waybill Query'!C768="XX","2",'Data from Waybill Query'!C768)))</f>
        <v>11</v>
      </c>
      <c r="D768" s="33" t="str">
        <f>'Data from Waybill Query'!D768</f>
        <v>Coal</v>
      </c>
      <c r="E768" s="33" t="str">
        <f>'Data from Waybill Query'!E768</f>
        <v>M</v>
      </c>
      <c r="F768" s="33" t="str">
        <f>'Data from Waybill Query'!F768</f>
        <v>P</v>
      </c>
      <c r="G768" s="33" t="str">
        <f>'Data from Waybill Query'!G768</f>
        <v>X</v>
      </c>
      <c r="H768" s="104">
        <f>IF(ISNA(VLOOKUP($N768,'Data from Waybill Query'!$A:$M,8,FALSE)),0,VLOOKUP($N768,'Data from Waybill Query'!$A:$M,8,FALSE))</f>
        <v>1206228</v>
      </c>
      <c r="I768" s="104">
        <f>IF(ISNA(VLOOKUP($N768,'Data from Waybill Query'!$A:$M,9,FALSE)),0,VLOOKUP($N768,'Data from Waybill Query'!$A:$M,9,FALSE))</f>
        <v>1033019</v>
      </c>
      <c r="J768" s="104">
        <f>IF(ISNA(VLOOKUP($N768,'Data from Waybill Query'!$A:$M,10,FALSE)),0,VLOOKUP($N768,'Data from Waybill Query'!$A:$M,10,FALSE))</f>
        <v>761615</v>
      </c>
      <c r="K768" s="104">
        <f>IF(ISNA(VLOOKUP($N768,'Data from Waybill Query'!$A:$M,11,FALSE)),0,VLOOKUP($N768,'Data from Waybill Query'!$A:$M,11,FALSE))</f>
        <v>110601645</v>
      </c>
      <c r="L768" s="104">
        <f>IF(ISNA(VLOOKUP($N768,'Data from Waybill Query'!$A:$M,12,FALSE)),0,VLOOKUP($N768,'Data from Waybill Query'!$A:$M,12,FALSE))</f>
        <v>81628</v>
      </c>
      <c r="M768" s="104">
        <f>IF(ISNA(VLOOKUP($N768,'Data from Waybill Query'!$A:$M,13,FALSE)),0,VLOOKUP($N768,'Data from Waybill Query'!$A:$M,13,FALSE))</f>
        <v>1.477707E-2</v>
      </c>
      <c r="N768" s="104">
        <f t="shared" si="25"/>
        <v>1996110213</v>
      </c>
    </row>
    <row r="769" spans="1:14" x14ac:dyDescent="0.25">
      <c r="A769" s="104">
        <f t="shared" si="26"/>
        <v>199630</v>
      </c>
      <c r="B769" s="32">
        <f>'Data from Waybill Query'!B769</f>
        <v>1996</v>
      </c>
      <c r="C769" s="32" t="str">
        <f>IF('Data from Waybill Query'!C769="00","0",IF('Data from Waybill Query'!C769="01","1",IF('Data from Waybill Query'!C769="XX","2",'Data from Waybill Query'!C769)))</f>
        <v>11</v>
      </c>
      <c r="D769" s="33" t="str">
        <f>'Data from Waybill Query'!D769</f>
        <v>Coal</v>
      </c>
      <c r="E769" s="33" t="str">
        <f>'Data from Waybill Query'!E769</f>
        <v>L</v>
      </c>
      <c r="F769" s="33" t="str">
        <f>'Data from Waybill Query'!F769</f>
        <v>R</v>
      </c>
      <c r="G769" s="33" t="str">
        <f>'Data from Waybill Query'!G769</f>
        <v>X</v>
      </c>
      <c r="H769" s="104">
        <f>IF(ISNA(VLOOKUP($N769,'Data from Waybill Query'!$A:$M,8,FALSE)),0,VLOOKUP($N769,'Data from Waybill Query'!$A:$M,8,FALSE))</f>
        <v>595861</v>
      </c>
      <c r="I769" s="104">
        <f>IF(ISNA(VLOOKUP($N769,'Data from Waybill Query'!$A:$M,9,FALSE)),0,VLOOKUP($N769,'Data from Waybill Query'!$A:$M,9,FALSE))</f>
        <v>380880</v>
      </c>
      <c r="J769" s="104">
        <f>IF(ISNA(VLOOKUP($N769,'Data from Waybill Query'!$A:$M,10,FALSE)),0,VLOOKUP($N769,'Data from Waybill Query'!$A:$M,10,FALSE))</f>
        <v>468891</v>
      </c>
      <c r="K769" s="104">
        <f>IF(ISNA(VLOOKUP($N769,'Data from Waybill Query'!$A:$M,11,FALSE)),0,VLOOKUP($N769,'Data from Waybill Query'!$A:$M,11,FALSE))</f>
        <v>41124053</v>
      </c>
      <c r="L769" s="104">
        <f>IF(ISNA(VLOOKUP($N769,'Data from Waybill Query'!$A:$M,12,FALSE)),0,VLOOKUP($N769,'Data from Waybill Query'!$A:$M,12,FALSE))</f>
        <v>50607</v>
      </c>
      <c r="M769" s="104">
        <f>IF(ISNA(VLOOKUP($N769,'Data from Waybill Query'!$A:$M,13,FALSE)),0,VLOOKUP($N769,'Data from Waybill Query'!$A:$M,13,FALSE))</f>
        <v>1.177431E-2</v>
      </c>
      <c r="N769" s="104">
        <f t="shared" si="25"/>
        <v>1996110303</v>
      </c>
    </row>
    <row r="770" spans="1:14" x14ac:dyDescent="0.25">
      <c r="A770" s="104">
        <f t="shared" si="26"/>
        <v>199631</v>
      </c>
      <c r="B770" s="32">
        <f>'Data from Waybill Query'!B770</f>
        <v>1996</v>
      </c>
      <c r="C770" s="32" t="str">
        <f>IF('Data from Waybill Query'!C770="00","0",IF('Data from Waybill Query'!C770="01","1",IF('Data from Waybill Query'!C770="XX","2",'Data from Waybill Query'!C770)))</f>
        <v>11</v>
      </c>
      <c r="D770" s="33" t="str">
        <f>'Data from Waybill Query'!D770</f>
        <v>Coal</v>
      </c>
      <c r="E770" s="33" t="str">
        <f>'Data from Waybill Query'!E770</f>
        <v>L</v>
      </c>
      <c r="F770" s="33" t="str">
        <f>'Data from Waybill Query'!F770</f>
        <v>P</v>
      </c>
      <c r="G770" s="33" t="str">
        <f>'Data from Waybill Query'!G770</f>
        <v>X</v>
      </c>
      <c r="H770" s="104">
        <f>IF(ISNA(VLOOKUP($N770,'Data from Waybill Query'!$A:$M,8,FALSE)),0,VLOOKUP($N770,'Data from Waybill Query'!$A:$M,8,FALSE))</f>
        <v>1803021</v>
      </c>
      <c r="I770" s="104">
        <f>IF(ISNA(VLOOKUP($N770,'Data from Waybill Query'!$A:$M,9,FALSE)),0,VLOOKUP($N770,'Data from Waybill Query'!$A:$M,9,FALSE))</f>
        <v>1180479</v>
      </c>
      <c r="J770" s="104">
        <f>IF(ISNA(VLOOKUP($N770,'Data from Waybill Query'!$A:$M,10,FALSE)),0,VLOOKUP($N770,'Data from Waybill Query'!$A:$M,10,FALSE))</f>
        <v>1441795</v>
      </c>
      <c r="K770" s="104">
        <f>IF(ISNA(VLOOKUP($N770,'Data from Waybill Query'!$A:$M,11,FALSE)),0,VLOOKUP($N770,'Data from Waybill Query'!$A:$M,11,FALSE))</f>
        <v>130704793</v>
      </c>
      <c r="L770" s="104">
        <f>IF(ISNA(VLOOKUP($N770,'Data from Waybill Query'!$A:$M,12,FALSE)),0,VLOOKUP($N770,'Data from Waybill Query'!$A:$M,12,FALSE))</f>
        <v>159676</v>
      </c>
      <c r="M770" s="104">
        <f>IF(ISNA(VLOOKUP($N770,'Data from Waybill Query'!$A:$M,13,FALSE)),0,VLOOKUP($N770,'Data from Waybill Query'!$A:$M,13,FALSE))</f>
        <v>1.129172E-2</v>
      </c>
      <c r="N770" s="104">
        <f t="shared" ref="N770:N833" si="27">1000000*B770+10000*C770+100*IF(LEFT(E770,1)="S",1,IF(E770="M",2,IF(E770="L",3,4)))+10*IF(F770="P",1,0)+IF(G770="S",1,IF(G770="M",2,3))</f>
        <v>1996110313</v>
      </c>
    </row>
    <row r="771" spans="1:14" x14ac:dyDescent="0.25">
      <c r="A771" s="104">
        <f t="shared" si="26"/>
        <v>199632</v>
      </c>
      <c r="B771" s="32">
        <f>'Data from Waybill Query'!B771</f>
        <v>1996</v>
      </c>
      <c r="C771" s="32" t="str">
        <f>IF('Data from Waybill Query'!C771="00","0",IF('Data from Waybill Query'!C771="01","1",IF('Data from Waybill Query'!C771="XX","2",'Data from Waybill Query'!C771)))</f>
        <v>11</v>
      </c>
      <c r="D771" s="33" t="str">
        <f>'Data from Waybill Query'!D771</f>
        <v>Coal</v>
      </c>
      <c r="E771" s="33" t="str">
        <f>'Data from Waybill Query'!E771</f>
        <v>VL</v>
      </c>
      <c r="F771" s="33" t="str">
        <f>'Data from Waybill Query'!F771</f>
        <v>R</v>
      </c>
      <c r="G771" s="33" t="str">
        <f>'Data from Waybill Query'!G771</f>
        <v>X</v>
      </c>
      <c r="H771" s="104">
        <f>IF(ISNA(VLOOKUP($N771,'Data from Waybill Query'!$A:$M,8,FALSE)),0,VLOOKUP($N771,'Data from Waybill Query'!$A:$M,8,FALSE))</f>
        <v>121611</v>
      </c>
      <c r="I771" s="104">
        <f>IF(ISNA(VLOOKUP($N771,'Data from Waybill Query'!$A:$M,9,FALSE)),0,VLOOKUP($N771,'Data from Waybill Query'!$A:$M,9,FALSE))</f>
        <v>72057</v>
      </c>
      <c r="J771" s="104">
        <f>IF(ISNA(VLOOKUP($N771,'Data from Waybill Query'!$A:$M,10,FALSE)),0,VLOOKUP($N771,'Data from Waybill Query'!$A:$M,10,FALSE))</f>
        <v>115035</v>
      </c>
      <c r="K771" s="104">
        <f>IF(ISNA(VLOOKUP($N771,'Data from Waybill Query'!$A:$M,11,FALSE)),0,VLOOKUP($N771,'Data from Waybill Query'!$A:$M,11,FALSE))</f>
        <v>7259773</v>
      </c>
      <c r="L771" s="104">
        <f>IF(ISNA(VLOOKUP($N771,'Data from Waybill Query'!$A:$M,12,FALSE)),0,VLOOKUP($N771,'Data from Waybill Query'!$A:$M,12,FALSE))</f>
        <v>11573</v>
      </c>
      <c r="M771" s="104">
        <f>IF(ISNA(VLOOKUP($N771,'Data from Waybill Query'!$A:$M,13,FALSE)),0,VLOOKUP($N771,'Data from Waybill Query'!$A:$M,13,FALSE))</f>
        <v>1.0507839999999999E-2</v>
      </c>
      <c r="N771" s="104">
        <f t="shared" si="27"/>
        <v>1996110403</v>
      </c>
    </row>
    <row r="772" spans="1:14" x14ac:dyDescent="0.25">
      <c r="A772" s="104">
        <f t="shared" si="26"/>
        <v>199633</v>
      </c>
      <c r="B772" s="32">
        <f>'Data from Waybill Query'!B772</f>
        <v>1996</v>
      </c>
      <c r="C772" s="32" t="str">
        <f>IF('Data from Waybill Query'!C772="00","0",IF('Data from Waybill Query'!C772="01","1",IF('Data from Waybill Query'!C772="XX","2",'Data from Waybill Query'!C772)))</f>
        <v>11</v>
      </c>
      <c r="D772" s="33" t="str">
        <f>'Data from Waybill Query'!D772</f>
        <v>Coal</v>
      </c>
      <c r="E772" s="33" t="str">
        <f>'Data from Waybill Query'!E772</f>
        <v>VL</v>
      </c>
      <c r="F772" s="33" t="str">
        <f>'Data from Waybill Query'!F772</f>
        <v>P</v>
      </c>
      <c r="G772" s="33" t="str">
        <f>'Data from Waybill Query'!G772</f>
        <v>X</v>
      </c>
      <c r="H772" s="104">
        <f>IF(ISNA(VLOOKUP($N772,'Data from Waybill Query'!$A:$M,8,FALSE)),0,VLOOKUP($N772,'Data from Waybill Query'!$A:$M,8,FALSE))</f>
        <v>470216</v>
      </c>
      <c r="I772" s="104">
        <f>IF(ISNA(VLOOKUP($N772,'Data from Waybill Query'!$A:$M,9,FALSE)),0,VLOOKUP($N772,'Data from Waybill Query'!$A:$M,9,FALSE))</f>
        <v>266485</v>
      </c>
      <c r="J772" s="104">
        <f>IF(ISNA(VLOOKUP($N772,'Data from Waybill Query'!$A:$M,10,FALSE)),0,VLOOKUP($N772,'Data from Waybill Query'!$A:$M,10,FALSE))</f>
        <v>419982</v>
      </c>
      <c r="K772" s="104">
        <f>IF(ISNA(VLOOKUP($N772,'Data from Waybill Query'!$A:$M,11,FALSE)),0,VLOOKUP($N772,'Data from Waybill Query'!$A:$M,11,FALSE))</f>
        <v>28092149</v>
      </c>
      <c r="L772" s="104">
        <f>IF(ISNA(VLOOKUP($N772,'Data from Waybill Query'!$A:$M,12,FALSE)),0,VLOOKUP($N772,'Data from Waybill Query'!$A:$M,12,FALSE))</f>
        <v>44290</v>
      </c>
      <c r="M772" s="104">
        <f>IF(ISNA(VLOOKUP($N772,'Data from Waybill Query'!$A:$M,13,FALSE)),0,VLOOKUP($N772,'Data from Waybill Query'!$A:$M,13,FALSE))</f>
        <v>1.061666E-2</v>
      </c>
      <c r="N772" s="104">
        <f t="shared" si="27"/>
        <v>1996110413</v>
      </c>
    </row>
    <row r="773" spans="1:14" x14ac:dyDescent="0.25">
      <c r="A773" s="104">
        <f t="shared" si="26"/>
        <v>199634</v>
      </c>
      <c r="B773" s="32">
        <f>'Data from Waybill Query'!B773</f>
        <v>1996</v>
      </c>
      <c r="C773" s="32" t="str">
        <f>IF('Data from Waybill Query'!C773="00","0",IF('Data from Waybill Query'!C773="01","1",IF('Data from Waybill Query'!C773="XX","2",'Data from Waybill Query'!C773)))</f>
        <v>14</v>
      </c>
      <c r="D773" s="33" t="str">
        <f>'Data from Waybill Query'!D773</f>
        <v>Non-Metallic Minerals</v>
      </c>
      <c r="E773" s="33" t="str">
        <f>'Data from Waybill Query'!E773</f>
        <v>S</v>
      </c>
      <c r="F773" s="33" t="str">
        <f>'Data from Waybill Query'!F773</f>
        <v>X</v>
      </c>
      <c r="G773" s="33" t="str">
        <f>'Data from Waybill Query'!G773</f>
        <v>X</v>
      </c>
      <c r="H773" s="104">
        <f>IF(ISNA(VLOOKUP($N773,'Data from Waybill Query'!$A:$M,8,FALSE)),0,VLOOKUP($N773,'Data from Waybill Query'!$A:$M,8,FALSE))</f>
        <v>174410</v>
      </c>
      <c r="I773" s="104">
        <f>IF(ISNA(VLOOKUP($N773,'Data from Waybill Query'!$A:$M,9,FALSE)),0,VLOOKUP($N773,'Data from Waybill Query'!$A:$M,9,FALSE))</f>
        <v>633899</v>
      </c>
      <c r="J773" s="104">
        <f>IF(ISNA(VLOOKUP($N773,'Data from Waybill Query'!$A:$M,10,FALSE)),0,VLOOKUP($N773,'Data from Waybill Query'!$A:$M,10,FALSE))</f>
        <v>29544</v>
      </c>
      <c r="K773" s="104">
        <f>IF(ISNA(VLOOKUP($N773,'Data from Waybill Query'!$A:$M,11,FALSE)),0,VLOOKUP($N773,'Data from Waybill Query'!$A:$M,11,FALSE))</f>
        <v>60931724</v>
      </c>
      <c r="L773" s="104">
        <f>IF(ISNA(VLOOKUP($N773,'Data from Waybill Query'!$A:$M,12,FALSE)),0,VLOOKUP($N773,'Data from Waybill Query'!$A:$M,12,FALSE))</f>
        <v>2817</v>
      </c>
      <c r="M773" s="104">
        <f>IF(ISNA(VLOOKUP($N773,'Data from Waybill Query'!$A:$M,13,FALSE)),0,VLOOKUP($N773,'Data from Waybill Query'!$A:$M,13,FALSE))</f>
        <v>6.190582E-2</v>
      </c>
      <c r="N773" s="104">
        <f t="shared" si="27"/>
        <v>1996140103</v>
      </c>
    </row>
    <row r="774" spans="1:14" x14ac:dyDescent="0.25">
      <c r="A774" s="104">
        <f t="shared" si="26"/>
        <v>199635</v>
      </c>
      <c r="B774" s="32">
        <f>'Data from Waybill Query'!B774</f>
        <v>1996</v>
      </c>
      <c r="C774" s="32" t="str">
        <f>IF('Data from Waybill Query'!C774="00","0",IF('Data from Waybill Query'!C774="01","1",IF('Data from Waybill Query'!C774="XX","2",'Data from Waybill Query'!C774)))</f>
        <v>14</v>
      </c>
      <c r="D774" s="33" t="str">
        <f>'Data from Waybill Query'!D774</f>
        <v>Non-Metallic Minerals</v>
      </c>
      <c r="E774" s="33" t="str">
        <f>'Data from Waybill Query'!E774</f>
        <v>M</v>
      </c>
      <c r="F774" s="33" t="str">
        <f>'Data from Waybill Query'!F774</f>
        <v>X</v>
      </c>
      <c r="G774" s="33" t="str">
        <f>'Data from Waybill Query'!G774</f>
        <v>X</v>
      </c>
      <c r="H774" s="104">
        <f>IF(ISNA(VLOOKUP($N774,'Data from Waybill Query'!$A:$M,8,FALSE)),0,VLOOKUP($N774,'Data from Waybill Query'!$A:$M,8,FALSE))</f>
        <v>240583</v>
      </c>
      <c r="I774" s="104">
        <f>IF(ISNA(VLOOKUP($N774,'Data from Waybill Query'!$A:$M,9,FALSE)),0,VLOOKUP($N774,'Data from Waybill Query'!$A:$M,9,FALSE))</f>
        <v>415673</v>
      </c>
      <c r="J774" s="104">
        <f>IF(ISNA(VLOOKUP($N774,'Data from Waybill Query'!$A:$M,10,FALSE)),0,VLOOKUP($N774,'Data from Waybill Query'!$A:$M,10,FALSE))</f>
        <v>69801</v>
      </c>
      <c r="K774" s="104">
        <f>IF(ISNA(VLOOKUP($N774,'Data from Waybill Query'!$A:$M,11,FALSE)),0,VLOOKUP($N774,'Data from Waybill Query'!$A:$M,11,FALSE))</f>
        <v>40557529</v>
      </c>
      <c r="L774" s="104">
        <f>IF(ISNA(VLOOKUP($N774,'Data from Waybill Query'!$A:$M,12,FALSE)),0,VLOOKUP($N774,'Data from Waybill Query'!$A:$M,12,FALSE))</f>
        <v>6811</v>
      </c>
      <c r="M774" s="104">
        <f>IF(ISNA(VLOOKUP($N774,'Data from Waybill Query'!$A:$M,13,FALSE)),0,VLOOKUP($N774,'Data from Waybill Query'!$A:$M,13,FALSE))</f>
        <v>3.5323060000000003E-2</v>
      </c>
      <c r="N774" s="104">
        <f t="shared" si="27"/>
        <v>1996140203</v>
      </c>
    </row>
    <row r="775" spans="1:14" x14ac:dyDescent="0.25">
      <c r="A775" s="104">
        <f t="shared" si="26"/>
        <v>199636</v>
      </c>
      <c r="B775" s="32">
        <f>'Data from Waybill Query'!B775</f>
        <v>1996</v>
      </c>
      <c r="C775" s="32" t="str">
        <f>IF('Data from Waybill Query'!C775="00","0",IF('Data from Waybill Query'!C775="01","1",IF('Data from Waybill Query'!C775="XX","2",'Data from Waybill Query'!C775)))</f>
        <v>14</v>
      </c>
      <c r="D775" s="33" t="str">
        <f>'Data from Waybill Query'!D775</f>
        <v>Non-Metallic Minerals</v>
      </c>
      <c r="E775" s="33" t="str">
        <f>'Data from Waybill Query'!E775</f>
        <v>L</v>
      </c>
      <c r="F775" s="33" t="str">
        <f>'Data from Waybill Query'!F775</f>
        <v>X</v>
      </c>
      <c r="G775" s="33" t="str">
        <f>'Data from Waybill Query'!G775</f>
        <v>X</v>
      </c>
      <c r="H775" s="104">
        <f>IF(ISNA(VLOOKUP($N775,'Data from Waybill Query'!$A:$M,8,FALSE)),0,VLOOKUP($N775,'Data from Waybill Query'!$A:$M,8,FALSE))</f>
        <v>623629</v>
      </c>
      <c r="I775" s="104">
        <f>IF(ISNA(VLOOKUP($N775,'Data from Waybill Query'!$A:$M,9,FALSE)),0,VLOOKUP($N775,'Data from Waybill Query'!$A:$M,9,FALSE))</f>
        <v>373310</v>
      </c>
      <c r="J775" s="104">
        <f>IF(ISNA(VLOOKUP($N775,'Data from Waybill Query'!$A:$M,10,FALSE)),0,VLOOKUP($N775,'Data from Waybill Query'!$A:$M,10,FALSE))</f>
        <v>291071</v>
      </c>
      <c r="K775" s="104">
        <f>IF(ISNA(VLOOKUP($N775,'Data from Waybill Query'!$A:$M,11,FALSE)),0,VLOOKUP($N775,'Data from Waybill Query'!$A:$M,11,FALSE))</f>
        <v>35809398</v>
      </c>
      <c r="L775" s="104">
        <f>IF(ISNA(VLOOKUP($N775,'Data from Waybill Query'!$A:$M,12,FALSE)),0,VLOOKUP($N775,'Data from Waybill Query'!$A:$M,12,FALSE))</f>
        <v>27695</v>
      </c>
      <c r="M775" s="104">
        <f>IF(ISNA(VLOOKUP($N775,'Data from Waybill Query'!$A:$M,13,FALSE)),0,VLOOKUP($N775,'Data from Waybill Query'!$A:$M,13,FALSE))</f>
        <v>2.2517990000000002E-2</v>
      </c>
      <c r="N775" s="104">
        <f t="shared" si="27"/>
        <v>1996140303</v>
      </c>
    </row>
    <row r="776" spans="1:14" x14ac:dyDescent="0.25">
      <c r="A776" s="104">
        <f t="shared" si="26"/>
        <v>199637</v>
      </c>
      <c r="B776" s="32">
        <f>'Data from Waybill Query'!B776</f>
        <v>1996</v>
      </c>
      <c r="C776" s="32" t="str">
        <f>IF('Data from Waybill Query'!C776="00","0",IF('Data from Waybill Query'!C776="01","1",IF('Data from Waybill Query'!C776="XX","2",'Data from Waybill Query'!C776)))</f>
        <v>20</v>
      </c>
      <c r="D776" s="33" t="str">
        <f>'Data from Waybill Query'!D776</f>
        <v>Food and Kindred</v>
      </c>
      <c r="E776" s="33" t="str">
        <f>'Data from Waybill Query'!E776</f>
        <v>S</v>
      </c>
      <c r="F776" s="33" t="str">
        <f>'Data from Waybill Query'!F776</f>
        <v>X</v>
      </c>
      <c r="G776" s="33" t="str">
        <f>'Data from Waybill Query'!G776</f>
        <v>X</v>
      </c>
      <c r="H776" s="104">
        <f>IF(ISNA(VLOOKUP($N776,'Data from Waybill Query'!$A:$M,8,FALSE)),0,VLOOKUP($N776,'Data from Waybill Query'!$A:$M,8,FALSE))</f>
        <v>378481</v>
      </c>
      <c r="I776" s="104">
        <f>IF(ISNA(VLOOKUP($N776,'Data from Waybill Query'!$A:$M,9,FALSE)),0,VLOOKUP($N776,'Data from Waybill Query'!$A:$M,9,FALSE))</f>
        <v>435775</v>
      </c>
      <c r="J776" s="104">
        <f>IF(ISNA(VLOOKUP($N776,'Data from Waybill Query'!$A:$M,10,FALSE)),0,VLOOKUP($N776,'Data from Waybill Query'!$A:$M,10,FALSE))</f>
        <v>113798</v>
      </c>
      <c r="K776" s="104">
        <f>IF(ISNA(VLOOKUP($N776,'Data from Waybill Query'!$A:$M,11,FALSE)),0,VLOOKUP($N776,'Data from Waybill Query'!$A:$M,11,FALSE))</f>
        <v>36226488</v>
      </c>
      <c r="L776" s="104">
        <f>IF(ISNA(VLOOKUP($N776,'Data from Waybill Query'!$A:$M,12,FALSE)),0,VLOOKUP($N776,'Data from Waybill Query'!$A:$M,12,FALSE))</f>
        <v>9506</v>
      </c>
      <c r="M776" s="104">
        <f>IF(ISNA(VLOOKUP($N776,'Data from Waybill Query'!$A:$M,13,FALSE)),0,VLOOKUP($N776,'Data from Waybill Query'!$A:$M,13,FALSE))</f>
        <v>3.981618E-2</v>
      </c>
      <c r="N776" s="104">
        <f t="shared" si="27"/>
        <v>1996200103</v>
      </c>
    </row>
    <row r="777" spans="1:14" x14ac:dyDescent="0.25">
      <c r="A777" s="104">
        <f t="shared" si="26"/>
        <v>199638</v>
      </c>
      <c r="B777" s="32">
        <f>'Data from Waybill Query'!B777</f>
        <v>1996</v>
      </c>
      <c r="C777" s="32" t="str">
        <f>IF('Data from Waybill Query'!C777="00","0",IF('Data from Waybill Query'!C777="01","1",IF('Data from Waybill Query'!C777="XX","2",'Data from Waybill Query'!C777)))</f>
        <v>20</v>
      </c>
      <c r="D777" s="33" t="str">
        <f>'Data from Waybill Query'!D777</f>
        <v>Food and Kindred</v>
      </c>
      <c r="E777" s="33" t="str">
        <f>'Data from Waybill Query'!E777</f>
        <v>M</v>
      </c>
      <c r="F777" s="33" t="str">
        <f>'Data from Waybill Query'!F777</f>
        <v>X</v>
      </c>
      <c r="G777" s="33" t="str">
        <f>'Data from Waybill Query'!G777</f>
        <v>X</v>
      </c>
      <c r="H777" s="104">
        <f>IF(ISNA(VLOOKUP($N777,'Data from Waybill Query'!$A:$M,8,FALSE)),0,VLOOKUP($N777,'Data from Waybill Query'!$A:$M,8,FALSE))</f>
        <v>648505</v>
      </c>
      <c r="I777" s="104">
        <f>IF(ISNA(VLOOKUP($N777,'Data from Waybill Query'!$A:$M,9,FALSE)),0,VLOOKUP($N777,'Data from Waybill Query'!$A:$M,9,FALSE))</f>
        <v>342440</v>
      </c>
      <c r="J777" s="104">
        <f>IF(ISNA(VLOOKUP($N777,'Data from Waybill Query'!$A:$M,10,FALSE)),0,VLOOKUP($N777,'Data from Waybill Query'!$A:$M,10,FALSE))</f>
        <v>251978</v>
      </c>
      <c r="K777" s="104">
        <f>IF(ISNA(VLOOKUP($N777,'Data from Waybill Query'!$A:$M,11,FALSE)),0,VLOOKUP($N777,'Data from Waybill Query'!$A:$M,11,FALSE))</f>
        <v>28512336</v>
      </c>
      <c r="L777" s="104">
        <f>IF(ISNA(VLOOKUP($N777,'Data from Waybill Query'!$A:$M,12,FALSE)),0,VLOOKUP($N777,'Data from Waybill Query'!$A:$M,12,FALSE))</f>
        <v>21007</v>
      </c>
      <c r="M777" s="104">
        <f>IF(ISNA(VLOOKUP($N777,'Data from Waybill Query'!$A:$M,13,FALSE)),0,VLOOKUP($N777,'Data from Waybill Query'!$A:$M,13,FALSE))</f>
        <v>3.0870169999999999E-2</v>
      </c>
      <c r="N777" s="104">
        <f t="shared" si="27"/>
        <v>1996200203</v>
      </c>
    </row>
    <row r="778" spans="1:14" x14ac:dyDescent="0.25">
      <c r="A778" s="104">
        <f t="shared" si="26"/>
        <v>199639</v>
      </c>
      <c r="B778" s="32">
        <f>'Data from Waybill Query'!B778</f>
        <v>1996</v>
      </c>
      <c r="C778" s="32" t="str">
        <f>IF('Data from Waybill Query'!C778="00","0",IF('Data from Waybill Query'!C778="01","1",IF('Data from Waybill Query'!C778="XX","2",'Data from Waybill Query'!C778)))</f>
        <v>20</v>
      </c>
      <c r="D778" s="33" t="str">
        <f>'Data from Waybill Query'!D778</f>
        <v>Food and Kindred</v>
      </c>
      <c r="E778" s="33" t="str">
        <f>'Data from Waybill Query'!E778</f>
        <v>L</v>
      </c>
      <c r="F778" s="33" t="str">
        <f>'Data from Waybill Query'!F778</f>
        <v>X</v>
      </c>
      <c r="G778" s="33" t="str">
        <f>'Data from Waybill Query'!G778</f>
        <v>X</v>
      </c>
      <c r="H778" s="104">
        <f>IF(ISNA(VLOOKUP($N778,'Data from Waybill Query'!$A:$M,8,FALSE)),0,VLOOKUP($N778,'Data from Waybill Query'!$A:$M,8,FALSE))</f>
        <v>1110818</v>
      </c>
      <c r="I778" s="104">
        <f>IF(ISNA(VLOOKUP($N778,'Data from Waybill Query'!$A:$M,9,FALSE)),0,VLOOKUP($N778,'Data from Waybill Query'!$A:$M,9,FALSE))</f>
        <v>349414</v>
      </c>
      <c r="J778" s="104">
        <f>IF(ISNA(VLOOKUP($N778,'Data from Waybill Query'!$A:$M,10,FALSE)),0,VLOOKUP($N778,'Data from Waybill Query'!$A:$M,10,FALSE))</f>
        <v>639932</v>
      </c>
      <c r="K778" s="104">
        <f>IF(ISNA(VLOOKUP($N778,'Data from Waybill Query'!$A:$M,11,FALSE)),0,VLOOKUP($N778,'Data from Waybill Query'!$A:$M,11,FALSE))</f>
        <v>26900802</v>
      </c>
      <c r="L778" s="104">
        <f>IF(ISNA(VLOOKUP($N778,'Data from Waybill Query'!$A:$M,12,FALSE)),0,VLOOKUP($N778,'Data from Waybill Query'!$A:$M,12,FALSE))</f>
        <v>47935</v>
      </c>
      <c r="M778" s="104">
        <f>IF(ISNA(VLOOKUP($N778,'Data from Waybill Query'!$A:$M,13,FALSE)),0,VLOOKUP($N778,'Data from Waybill Query'!$A:$M,13,FALSE))</f>
        <v>2.3173530000000001E-2</v>
      </c>
      <c r="N778" s="104">
        <f t="shared" si="27"/>
        <v>1996200303</v>
      </c>
    </row>
    <row r="779" spans="1:14" x14ac:dyDescent="0.25">
      <c r="A779" s="104">
        <f t="shared" si="26"/>
        <v>199640</v>
      </c>
      <c r="B779" s="32">
        <f>'Data from Waybill Query'!B779</f>
        <v>1996</v>
      </c>
      <c r="C779" s="32" t="str">
        <f>IF('Data from Waybill Query'!C779="00","0",IF('Data from Waybill Query'!C779="01","1",IF('Data from Waybill Query'!C779="XX","2",'Data from Waybill Query'!C779)))</f>
        <v>24</v>
      </c>
      <c r="D779" s="33" t="str">
        <f>'Data from Waybill Query'!D779</f>
        <v>Lumber and Wood Products</v>
      </c>
      <c r="E779" s="33" t="str">
        <f>'Data from Waybill Query'!E779</f>
        <v>S</v>
      </c>
      <c r="F779" s="33" t="str">
        <f>'Data from Waybill Query'!F779</f>
        <v>X</v>
      </c>
      <c r="G779" s="33" t="str">
        <f>'Data from Waybill Query'!G779</f>
        <v>X</v>
      </c>
      <c r="H779" s="104">
        <f>IF(ISNA(VLOOKUP($N779,'Data from Waybill Query'!$A:$M,8,FALSE)),0,VLOOKUP($N779,'Data from Waybill Query'!$A:$M,8,FALSE))</f>
        <v>312648</v>
      </c>
      <c r="I779" s="104">
        <f>IF(ISNA(VLOOKUP($N779,'Data from Waybill Query'!$A:$M,9,FALSE)),0,VLOOKUP($N779,'Data from Waybill Query'!$A:$M,9,FALSE))</f>
        <v>477502</v>
      </c>
      <c r="J779" s="104">
        <f>IF(ISNA(VLOOKUP($N779,'Data from Waybill Query'!$A:$M,10,FALSE)),0,VLOOKUP($N779,'Data from Waybill Query'!$A:$M,10,FALSE))</f>
        <v>87040</v>
      </c>
      <c r="K779" s="104">
        <f>IF(ISNA(VLOOKUP($N779,'Data from Waybill Query'!$A:$M,11,FALSE)),0,VLOOKUP($N779,'Data from Waybill Query'!$A:$M,11,FALSE))</f>
        <v>35199505</v>
      </c>
      <c r="L779" s="104">
        <f>IF(ISNA(VLOOKUP($N779,'Data from Waybill Query'!$A:$M,12,FALSE)),0,VLOOKUP($N779,'Data from Waybill Query'!$A:$M,12,FALSE))</f>
        <v>6526</v>
      </c>
      <c r="M779" s="104">
        <f>IF(ISNA(VLOOKUP($N779,'Data from Waybill Query'!$A:$M,13,FALSE)),0,VLOOKUP($N779,'Data from Waybill Query'!$A:$M,13,FALSE))</f>
        <v>4.790697E-2</v>
      </c>
      <c r="N779" s="104">
        <f t="shared" si="27"/>
        <v>1996240103</v>
      </c>
    </row>
    <row r="780" spans="1:14" x14ac:dyDescent="0.25">
      <c r="A780" s="104">
        <f t="shared" si="26"/>
        <v>199641</v>
      </c>
      <c r="B780" s="32">
        <f>'Data from Waybill Query'!B780</f>
        <v>1996</v>
      </c>
      <c r="C780" s="32" t="str">
        <f>IF('Data from Waybill Query'!C780="00","0",IF('Data from Waybill Query'!C780="01","1",IF('Data from Waybill Query'!C780="XX","2",'Data from Waybill Query'!C780)))</f>
        <v>24</v>
      </c>
      <c r="D780" s="33" t="str">
        <f>'Data from Waybill Query'!D780</f>
        <v>Lumber and Wood Products</v>
      </c>
      <c r="E780" s="33" t="str">
        <f>'Data from Waybill Query'!E780</f>
        <v>M</v>
      </c>
      <c r="F780" s="33" t="str">
        <f>'Data from Waybill Query'!F780</f>
        <v>X</v>
      </c>
      <c r="G780" s="33" t="str">
        <f>'Data from Waybill Query'!G780</f>
        <v>X</v>
      </c>
      <c r="H780" s="104">
        <f>IF(ISNA(VLOOKUP($N780,'Data from Waybill Query'!$A:$M,8,FALSE)),0,VLOOKUP($N780,'Data from Waybill Query'!$A:$M,8,FALSE))</f>
        <v>258983</v>
      </c>
      <c r="I780" s="104">
        <f>IF(ISNA(VLOOKUP($N780,'Data from Waybill Query'!$A:$M,9,FALSE)),0,VLOOKUP($N780,'Data from Waybill Query'!$A:$M,9,FALSE))</f>
        <v>143276</v>
      </c>
      <c r="J780" s="104">
        <f>IF(ISNA(VLOOKUP($N780,'Data from Waybill Query'!$A:$M,10,FALSE)),0,VLOOKUP($N780,'Data from Waybill Query'!$A:$M,10,FALSE))</f>
        <v>108045</v>
      </c>
      <c r="K780" s="104">
        <f>IF(ISNA(VLOOKUP($N780,'Data from Waybill Query'!$A:$M,11,FALSE)),0,VLOOKUP($N780,'Data from Waybill Query'!$A:$M,11,FALSE))</f>
        <v>10869552</v>
      </c>
      <c r="L780" s="104">
        <f>IF(ISNA(VLOOKUP($N780,'Data from Waybill Query'!$A:$M,12,FALSE)),0,VLOOKUP($N780,'Data from Waybill Query'!$A:$M,12,FALSE))</f>
        <v>8211</v>
      </c>
      <c r="M780" s="104">
        <f>IF(ISNA(VLOOKUP($N780,'Data from Waybill Query'!$A:$M,13,FALSE)),0,VLOOKUP($N780,'Data from Waybill Query'!$A:$M,13,FALSE))</f>
        <v>3.1539919999999999E-2</v>
      </c>
      <c r="N780" s="104">
        <f t="shared" si="27"/>
        <v>1996240203</v>
      </c>
    </row>
    <row r="781" spans="1:14" x14ac:dyDescent="0.25">
      <c r="A781" s="104">
        <f t="shared" si="26"/>
        <v>199642</v>
      </c>
      <c r="B781" s="32">
        <f>'Data from Waybill Query'!B781</f>
        <v>1996</v>
      </c>
      <c r="C781" s="32" t="str">
        <f>IF('Data from Waybill Query'!C781="00","0",IF('Data from Waybill Query'!C781="01","1",IF('Data from Waybill Query'!C781="XX","2",'Data from Waybill Query'!C781)))</f>
        <v>24</v>
      </c>
      <c r="D781" s="33" t="str">
        <f>'Data from Waybill Query'!D781</f>
        <v>Lumber and Wood Products</v>
      </c>
      <c r="E781" s="33" t="str">
        <f>'Data from Waybill Query'!E781</f>
        <v>L</v>
      </c>
      <c r="F781" s="33" t="str">
        <f>'Data from Waybill Query'!F781</f>
        <v>X</v>
      </c>
      <c r="G781" s="33" t="str">
        <f>'Data from Waybill Query'!G781</f>
        <v>X</v>
      </c>
      <c r="H781" s="104">
        <f>IF(ISNA(VLOOKUP($N781,'Data from Waybill Query'!$A:$M,8,FALSE)),0,VLOOKUP($N781,'Data from Waybill Query'!$A:$M,8,FALSE))</f>
        <v>1009356</v>
      </c>
      <c r="I781" s="104">
        <f>IF(ISNA(VLOOKUP($N781,'Data from Waybill Query'!$A:$M,9,FALSE)),0,VLOOKUP($N781,'Data from Waybill Query'!$A:$M,9,FALSE))</f>
        <v>265628</v>
      </c>
      <c r="J781" s="104">
        <f>IF(ISNA(VLOOKUP($N781,'Data from Waybill Query'!$A:$M,10,FALSE)),0,VLOOKUP($N781,'Data from Waybill Query'!$A:$M,10,FALSE))</f>
        <v>525852</v>
      </c>
      <c r="K781" s="104">
        <f>IF(ISNA(VLOOKUP($N781,'Data from Waybill Query'!$A:$M,11,FALSE)),0,VLOOKUP($N781,'Data from Waybill Query'!$A:$M,11,FALSE))</f>
        <v>20301040</v>
      </c>
      <c r="L781" s="104">
        <f>IF(ISNA(VLOOKUP($N781,'Data from Waybill Query'!$A:$M,12,FALSE)),0,VLOOKUP($N781,'Data from Waybill Query'!$A:$M,12,FALSE))</f>
        <v>40324</v>
      </c>
      <c r="M781" s="104">
        <f>IF(ISNA(VLOOKUP($N781,'Data from Waybill Query'!$A:$M,13,FALSE)),0,VLOOKUP($N781,'Data from Waybill Query'!$A:$M,13,FALSE))</f>
        <v>2.5031129999999999E-2</v>
      </c>
      <c r="N781" s="104">
        <f t="shared" si="27"/>
        <v>1996240303</v>
      </c>
    </row>
    <row r="782" spans="1:14" x14ac:dyDescent="0.25">
      <c r="A782" s="104">
        <f t="shared" ref="A782:A845" si="28">$B782*100+MOD(ROW($B782)-ROW($B$1208),67)</f>
        <v>199643</v>
      </c>
      <c r="B782" s="32">
        <f>'Data from Waybill Query'!B782</f>
        <v>1996</v>
      </c>
      <c r="C782" s="32" t="str">
        <f>IF('Data from Waybill Query'!C782="00","0",IF('Data from Waybill Query'!C782="01","1",IF('Data from Waybill Query'!C782="XX","2",'Data from Waybill Query'!C782)))</f>
        <v>26</v>
      </c>
      <c r="D782" s="33" t="str">
        <f>'Data from Waybill Query'!D782</f>
        <v>Pulp, Paper and Allied</v>
      </c>
      <c r="E782" s="33" t="str">
        <f>'Data from Waybill Query'!E782</f>
        <v>S</v>
      </c>
      <c r="F782" s="33" t="str">
        <f>'Data from Waybill Query'!F782</f>
        <v>X</v>
      </c>
      <c r="G782" s="33" t="str">
        <f>'Data from Waybill Query'!G782</f>
        <v>X</v>
      </c>
      <c r="H782" s="104">
        <f>IF(ISNA(VLOOKUP($N782,'Data from Waybill Query'!$A:$M,8,FALSE)),0,VLOOKUP($N782,'Data from Waybill Query'!$A:$M,8,FALSE))</f>
        <v>226457</v>
      </c>
      <c r="I782" s="104">
        <f>IF(ISNA(VLOOKUP($N782,'Data from Waybill Query'!$A:$M,9,FALSE)),0,VLOOKUP($N782,'Data from Waybill Query'!$A:$M,9,FALSE))</f>
        <v>234848</v>
      </c>
      <c r="J782" s="104">
        <f>IF(ISNA(VLOOKUP($N782,'Data from Waybill Query'!$A:$M,10,FALSE)),0,VLOOKUP($N782,'Data from Waybill Query'!$A:$M,10,FALSE))</f>
        <v>56874</v>
      </c>
      <c r="K782" s="104">
        <f>IF(ISNA(VLOOKUP($N782,'Data from Waybill Query'!$A:$M,11,FALSE)),0,VLOOKUP($N782,'Data from Waybill Query'!$A:$M,11,FALSE))</f>
        <v>15394936</v>
      </c>
      <c r="L782" s="104">
        <f>IF(ISNA(VLOOKUP($N782,'Data from Waybill Query'!$A:$M,12,FALSE)),0,VLOOKUP($N782,'Data from Waybill Query'!$A:$M,12,FALSE))</f>
        <v>3750</v>
      </c>
      <c r="M782" s="104">
        <f>IF(ISNA(VLOOKUP($N782,'Data from Waybill Query'!$A:$M,13,FALSE)),0,VLOOKUP($N782,'Data from Waybill Query'!$A:$M,13,FALSE))</f>
        <v>6.0382199999999997E-2</v>
      </c>
      <c r="N782" s="104">
        <f t="shared" si="27"/>
        <v>1996260103</v>
      </c>
    </row>
    <row r="783" spans="1:14" x14ac:dyDescent="0.25">
      <c r="A783" s="104">
        <f t="shared" si="28"/>
        <v>199644</v>
      </c>
      <c r="B783" s="32">
        <f>'Data from Waybill Query'!B783</f>
        <v>1996</v>
      </c>
      <c r="C783" s="32" t="str">
        <f>IF('Data from Waybill Query'!C783="00","0",IF('Data from Waybill Query'!C783="01","1",IF('Data from Waybill Query'!C783="XX","2",'Data from Waybill Query'!C783)))</f>
        <v>26</v>
      </c>
      <c r="D783" s="33" t="str">
        <f>'Data from Waybill Query'!D783</f>
        <v>Pulp, Paper and Allied</v>
      </c>
      <c r="E783" s="33" t="str">
        <f>'Data from Waybill Query'!E783</f>
        <v>M</v>
      </c>
      <c r="F783" s="33" t="str">
        <f>'Data from Waybill Query'!F783</f>
        <v>X</v>
      </c>
      <c r="G783" s="33" t="str">
        <f>'Data from Waybill Query'!G783</f>
        <v>X</v>
      </c>
      <c r="H783" s="104">
        <f>IF(ISNA(VLOOKUP($N783,'Data from Waybill Query'!$A:$M,8,FALSE)),0,VLOOKUP($N783,'Data from Waybill Query'!$A:$M,8,FALSE))</f>
        <v>477429</v>
      </c>
      <c r="I783" s="104">
        <f>IF(ISNA(VLOOKUP($N783,'Data from Waybill Query'!$A:$M,9,FALSE)),0,VLOOKUP($N783,'Data from Waybill Query'!$A:$M,9,FALSE))</f>
        <v>230996</v>
      </c>
      <c r="J783" s="104">
        <f>IF(ISNA(VLOOKUP($N783,'Data from Waybill Query'!$A:$M,10,FALSE)),0,VLOOKUP($N783,'Data from Waybill Query'!$A:$M,10,FALSE))</f>
        <v>174339</v>
      </c>
      <c r="K783" s="104">
        <f>IF(ISNA(VLOOKUP($N783,'Data from Waybill Query'!$A:$M,11,FALSE)),0,VLOOKUP($N783,'Data from Waybill Query'!$A:$M,11,FALSE))</f>
        <v>15256212</v>
      </c>
      <c r="L783" s="104">
        <f>IF(ISNA(VLOOKUP($N783,'Data from Waybill Query'!$A:$M,12,FALSE)),0,VLOOKUP($N783,'Data from Waybill Query'!$A:$M,12,FALSE))</f>
        <v>11496</v>
      </c>
      <c r="M783" s="104">
        <f>IF(ISNA(VLOOKUP($N783,'Data from Waybill Query'!$A:$M,13,FALSE)),0,VLOOKUP($N783,'Data from Waybill Query'!$A:$M,13,FALSE))</f>
        <v>4.1530600000000001E-2</v>
      </c>
      <c r="N783" s="104">
        <f t="shared" si="27"/>
        <v>1996260203</v>
      </c>
    </row>
    <row r="784" spans="1:14" x14ac:dyDescent="0.25">
      <c r="A784" s="104">
        <f t="shared" si="28"/>
        <v>199645</v>
      </c>
      <c r="B784" s="32">
        <f>'Data from Waybill Query'!B784</f>
        <v>1996</v>
      </c>
      <c r="C784" s="32" t="str">
        <f>IF('Data from Waybill Query'!C784="00","0",IF('Data from Waybill Query'!C784="01","1",IF('Data from Waybill Query'!C784="XX","2",'Data from Waybill Query'!C784)))</f>
        <v>26</v>
      </c>
      <c r="D784" s="33" t="str">
        <f>'Data from Waybill Query'!D784</f>
        <v>Pulp, Paper and Allied</v>
      </c>
      <c r="E784" s="33" t="str">
        <f>'Data from Waybill Query'!E784</f>
        <v>L</v>
      </c>
      <c r="F784" s="33" t="str">
        <f>'Data from Waybill Query'!F784</f>
        <v>X</v>
      </c>
      <c r="G784" s="33" t="str">
        <f>'Data from Waybill Query'!G784</f>
        <v>X</v>
      </c>
      <c r="H784" s="104">
        <f>IF(ISNA(VLOOKUP($N784,'Data from Waybill Query'!$A:$M,8,FALSE)),0,VLOOKUP($N784,'Data from Waybill Query'!$A:$M,8,FALSE))</f>
        <v>916026</v>
      </c>
      <c r="I784" s="104">
        <f>IF(ISNA(VLOOKUP($N784,'Data from Waybill Query'!$A:$M,9,FALSE)),0,VLOOKUP($N784,'Data from Waybill Query'!$A:$M,9,FALSE))</f>
        <v>271004</v>
      </c>
      <c r="J784" s="104">
        <f>IF(ISNA(VLOOKUP($N784,'Data from Waybill Query'!$A:$M,10,FALSE)),0,VLOOKUP($N784,'Data from Waybill Query'!$A:$M,10,FALSE))</f>
        <v>426540</v>
      </c>
      <c r="K784" s="104">
        <f>IF(ISNA(VLOOKUP($N784,'Data from Waybill Query'!$A:$M,11,FALSE)),0,VLOOKUP($N784,'Data from Waybill Query'!$A:$M,11,FALSE))</f>
        <v>18330632</v>
      </c>
      <c r="L784" s="104">
        <f>IF(ISNA(VLOOKUP($N784,'Data from Waybill Query'!$A:$M,12,FALSE)),0,VLOOKUP($N784,'Data from Waybill Query'!$A:$M,12,FALSE))</f>
        <v>29067</v>
      </c>
      <c r="M784" s="104">
        <f>IF(ISNA(VLOOKUP($N784,'Data from Waybill Query'!$A:$M,13,FALSE)),0,VLOOKUP($N784,'Data from Waybill Query'!$A:$M,13,FALSE))</f>
        <v>3.1514019999999997E-2</v>
      </c>
      <c r="N784" s="104">
        <f t="shared" si="27"/>
        <v>1996260303</v>
      </c>
    </row>
    <row r="785" spans="1:14" x14ac:dyDescent="0.25">
      <c r="A785" s="104">
        <f t="shared" si="28"/>
        <v>199646</v>
      </c>
      <c r="B785" s="32">
        <f>'Data from Waybill Query'!B785</f>
        <v>1996</v>
      </c>
      <c r="C785" s="32" t="str">
        <f>IF('Data from Waybill Query'!C785="00","0",IF('Data from Waybill Query'!C785="01","1",IF('Data from Waybill Query'!C785="XX","2",'Data from Waybill Query'!C785)))</f>
        <v>28</v>
      </c>
      <c r="D785" s="33" t="str">
        <f>'Data from Waybill Query'!D785</f>
        <v>Chemical</v>
      </c>
      <c r="E785" s="33" t="str">
        <f>'Data from Waybill Query'!E785</f>
        <v>S</v>
      </c>
      <c r="F785" s="33" t="str">
        <f>'Data from Waybill Query'!F785</f>
        <v>X</v>
      </c>
      <c r="G785" s="33" t="str">
        <f>'Data from Waybill Query'!G785</f>
        <v>X</v>
      </c>
      <c r="H785" s="104">
        <f>IF(ISNA(VLOOKUP($N785,'Data from Waybill Query'!$A:$M,8,FALSE)),0,VLOOKUP($N785,'Data from Waybill Query'!$A:$M,8,FALSE))</f>
        <v>758906</v>
      </c>
      <c r="I785" s="104">
        <f>IF(ISNA(VLOOKUP($N785,'Data from Waybill Query'!$A:$M,9,FALSE)),0,VLOOKUP($N785,'Data from Waybill Query'!$A:$M,9,FALSE))</f>
        <v>680702</v>
      </c>
      <c r="J785" s="104">
        <f>IF(ISNA(VLOOKUP($N785,'Data from Waybill Query'!$A:$M,10,FALSE)),0,VLOOKUP($N785,'Data from Waybill Query'!$A:$M,10,FALSE))</f>
        <v>135227</v>
      </c>
      <c r="K785" s="104">
        <f>IF(ISNA(VLOOKUP($N785,'Data from Waybill Query'!$A:$M,11,FALSE)),0,VLOOKUP($N785,'Data from Waybill Query'!$A:$M,11,FALSE))</f>
        <v>59858733</v>
      </c>
      <c r="L785" s="104">
        <f>IF(ISNA(VLOOKUP($N785,'Data from Waybill Query'!$A:$M,12,FALSE)),0,VLOOKUP($N785,'Data from Waybill Query'!$A:$M,12,FALSE))</f>
        <v>12365</v>
      </c>
      <c r="M785" s="104">
        <f>IF(ISNA(VLOOKUP($N785,'Data from Waybill Query'!$A:$M,13,FALSE)),0,VLOOKUP($N785,'Data from Waybill Query'!$A:$M,13,FALSE))</f>
        <v>6.1374400000000003E-2</v>
      </c>
      <c r="N785" s="104">
        <f t="shared" si="27"/>
        <v>1996280103</v>
      </c>
    </row>
    <row r="786" spans="1:14" x14ac:dyDescent="0.25">
      <c r="A786" s="104">
        <f t="shared" si="28"/>
        <v>199647</v>
      </c>
      <c r="B786" s="32">
        <f>'Data from Waybill Query'!B786</f>
        <v>1996</v>
      </c>
      <c r="C786" s="32" t="str">
        <f>IF('Data from Waybill Query'!C786="00","0",IF('Data from Waybill Query'!C786="01","1",IF('Data from Waybill Query'!C786="XX","2",'Data from Waybill Query'!C786)))</f>
        <v>28</v>
      </c>
      <c r="D786" s="33" t="str">
        <f>'Data from Waybill Query'!D786</f>
        <v>Chemical</v>
      </c>
      <c r="E786" s="33" t="str">
        <f>'Data from Waybill Query'!E786</f>
        <v>M</v>
      </c>
      <c r="F786" s="33" t="str">
        <f>'Data from Waybill Query'!F786</f>
        <v>X</v>
      </c>
      <c r="G786" s="33" t="str">
        <f>'Data from Waybill Query'!G786</f>
        <v>X</v>
      </c>
      <c r="H786" s="104">
        <f>IF(ISNA(VLOOKUP($N786,'Data from Waybill Query'!$A:$M,8,FALSE)),0,VLOOKUP($N786,'Data from Waybill Query'!$A:$M,8,FALSE))</f>
        <v>1278820</v>
      </c>
      <c r="I786" s="104">
        <f>IF(ISNA(VLOOKUP($N786,'Data from Waybill Query'!$A:$M,9,FALSE)),0,VLOOKUP($N786,'Data from Waybill Query'!$A:$M,9,FALSE))</f>
        <v>471031</v>
      </c>
      <c r="J786" s="104">
        <f>IF(ISNA(VLOOKUP($N786,'Data from Waybill Query'!$A:$M,10,FALSE)),0,VLOOKUP($N786,'Data from Waybill Query'!$A:$M,10,FALSE))</f>
        <v>353474</v>
      </c>
      <c r="K786" s="104">
        <f>IF(ISNA(VLOOKUP($N786,'Data from Waybill Query'!$A:$M,11,FALSE)),0,VLOOKUP($N786,'Data from Waybill Query'!$A:$M,11,FALSE))</f>
        <v>43443442</v>
      </c>
      <c r="L786" s="104">
        <f>IF(ISNA(VLOOKUP($N786,'Data from Waybill Query'!$A:$M,12,FALSE)),0,VLOOKUP($N786,'Data from Waybill Query'!$A:$M,12,FALSE))</f>
        <v>32660</v>
      </c>
      <c r="M786" s="104">
        <f>IF(ISNA(VLOOKUP($N786,'Data from Waybill Query'!$A:$M,13,FALSE)),0,VLOOKUP($N786,'Data from Waybill Query'!$A:$M,13,FALSE))</f>
        <v>3.9155299999999997E-2</v>
      </c>
      <c r="N786" s="104">
        <f t="shared" si="27"/>
        <v>1996280203</v>
      </c>
    </row>
    <row r="787" spans="1:14" x14ac:dyDescent="0.25">
      <c r="A787" s="104">
        <f t="shared" si="28"/>
        <v>199648</v>
      </c>
      <c r="B787" s="32">
        <f>'Data from Waybill Query'!B787</f>
        <v>1996</v>
      </c>
      <c r="C787" s="32" t="str">
        <f>IF('Data from Waybill Query'!C787="00","0",IF('Data from Waybill Query'!C787="01","1",IF('Data from Waybill Query'!C787="XX","2",'Data from Waybill Query'!C787)))</f>
        <v>28</v>
      </c>
      <c r="D787" s="33" t="str">
        <f>'Data from Waybill Query'!D787</f>
        <v>Chemical</v>
      </c>
      <c r="E787" s="33" t="str">
        <f>'Data from Waybill Query'!E787</f>
        <v>L</v>
      </c>
      <c r="F787" s="33" t="str">
        <f>'Data from Waybill Query'!F787</f>
        <v>X</v>
      </c>
      <c r="G787" s="33" t="str">
        <f>'Data from Waybill Query'!G787</f>
        <v>X</v>
      </c>
      <c r="H787" s="104">
        <f>IF(ISNA(VLOOKUP($N787,'Data from Waybill Query'!$A:$M,8,FALSE)),0,VLOOKUP($N787,'Data from Waybill Query'!$A:$M,8,FALSE))</f>
        <v>2649376</v>
      </c>
      <c r="I787" s="104">
        <f>IF(ISNA(VLOOKUP($N787,'Data from Waybill Query'!$A:$M,9,FALSE)),0,VLOOKUP($N787,'Data from Waybill Query'!$A:$M,9,FALSE))</f>
        <v>617289</v>
      </c>
      <c r="J787" s="104">
        <f>IF(ISNA(VLOOKUP($N787,'Data from Waybill Query'!$A:$M,10,FALSE)),0,VLOOKUP($N787,'Data from Waybill Query'!$A:$M,10,FALSE))</f>
        <v>959873</v>
      </c>
      <c r="K787" s="104">
        <f>IF(ISNA(VLOOKUP($N787,'Data from Waybill Query'!$A:$M,11,FALSE)),0,VLOOKUP($N787,'Data from Waybill Query'!$A:$M,11,FALSE))</f>
        <v>56930772</v>
      </c>
      <c r="L787" s="104">
        <f>IF(ISNA(VLOOKUP($N787,'Data from Waybill Query'!$A:$M,12,FALSE)),0,VLOOKUP($N787,'Data from Waybill Query'!$A:$M,12,FALSE))</f>
        <v>88457</v>
      </c>
      <c r="M787" s="104">
        <f>IF(ISNA(VLOOKUP($N787,'Data from Waybill Query'!$A:$M,13,FALSE)),0,VLOOKUP($N787,'Data from Waybill Query'!$A:$M,13,FALSE))</f>
        <v>2.9951060000000002E-2</v>
      </c>
      <c r="N787" s="104">
        <f t="shared" si="27"/>
        <v>1996280303</v>
      </c>
    </row>
    <row r="788" spans="1:14" x14ac:dyDescent="0.25">
      <c r="A788" s="104">
        <f t="shared" si="28"/>
        <v>199649</v>
      </c>
      <c r="B788" s="32">
        <f>'Data from Waybill Query'!B788</f>
        <v>1996</v>
      </c>
      <c r="C788" s="32" t="str">
        <f>IF('Data from Waybill Query'!C788="00","0",IF('Data from Waybill Query'!C788="01","1",IF('Data from Waybill Query'!C788="XX","2",'Data from Waybill Query'!C788)))</f>
        <v>29</v>
      </c>
      <c r="D788" s="33" t="str">
        <f>'Data from Waybill Query'!D788</f>
        <v>Petroleum</v>
      </c>
      <c r="E788" s="33" t="str">
        <f>'Data from Waybill Query'!E788</f>
        <v>S</v>
      </c>
      <c r="F788" s="33" t="str">
        <f>'Data from Waybill Query'!F788</f>
        <v>X</v>
      </c>
      <c r="G788" s="33" t="str">
        <f>'Data from Waybill Query'!G788</f>
        <v>X</v>
      </c>
      <c r="H788" s="104">
        <f>IF(ISNA(VLOOKUP($N788,'Data from Waybill Query'!$A:$M,8,FALSE)),0,VLOOKUP($N788,'Data from Waybill Query'!$A:$M,8,FALSE))</f>
        <v>359963</v>
      </c>
      <c r="I788" s="104">
        <f>IF(ISNA(VLOOKUP($N788,'Data from Waybill Query'!$A:$M,9,FALSE)),0,VLOOKUP($N788,'Data from Waybill Query'!$A:$M,9,FALSE))</f>
        <v>395805</v>
      </c>
      <c r="J788" s="104">
        <f>IF(ISNA(VLOOKUP($N788,'Data from Waybill Query'!$A:$M,10,FALSE)),0,VLOOKUP($N788,'Data from Waybill Query'!$A:$M,10,FALSE))</f>
        <v>94404</v>
      </c>
      <c r="K788" s="104">
        <f>IF(ISNA(VLOOKUP($N788,'Data from Waybill Query'!$A:$M,11,FALSE)),0,VLOOKUP($N788,'Data from Waybill Query'!$A:$M,11,FALSE))</f>
        <v>28800010</v>
      </c>
      <c r="L788" s="104">
        <f>IF(ISNA(VLOOKUP($N788,'Data from Waybill Query'!$A:$M,12,FALSE)),0,VLOOKUP($N788,'Data from Waybill Query'!$A:$M,12,FALSE))</f>
        <v>6837</v>
      </c>
      <c r="M788" s="104">
        <f>IF(ISNA(VLOOKUP($N788,'Data from Waybill Query'!$A:$M,13,FALSE)),0,VLOOKUP($N788,'Data from Waybill Query'!$A:$M,13,FALSE))</f>
        <v>5.2650750000000003E-2</v>
      </c>
      <c r="N788" s="104">
        <f t="shared" si="27"/>
        <v>1996290103</v>
      </c>
    </row>
    <row r="789" spans="1:14" x14ac:dyDescent="0.25">
      <c r="A789" s="104">
        <f t="shared" si="28"/>
        <v>199650</v>
      </c>
      <c r="B789" s="32">
        <f>'Data from Waybill Query'!B789</f>
        <v>1996</v>
      </c>
      <c r="C789" s="32" t="str">
        <f>IF('Data from Waybill Query'!C789="00","0",IF('Data from Waybill Query'!C789="01","1",IF('Data from Waybill Query'!C789="XX","2",'Data from Waybill Query'!C789)))</f>
        <v>29</v>
      </c>
      <c r="D789" s="33" t="str">
        <f>'Data from Waybill Query'!D789</f>
        <v>Petroleum</v>
      </c>
      <c r="E789" s="33" t="str">
        <f>'Data from Waybill Query'!E789</f>
        <v>M</v>
      </c>
      <c r="F789" s="33" t="str">
        <f>'Data from Waybill Query'!F789</f>
        <v>X</v>
      </c>
      <c r="G789" s="33" t="str">
        <f>'Data from Waybill Query'!G789</f>
        <v>X</v>
      </c>
      <c r="H789" s="104">
        <f>IF(ISNA(VLOOKUP($N789,'Data from Waybill Query'!$A:$M,8,FALSE)),0,VLOOKUP($N789,'Data from Waybill Query'!$A:$M,8,FALSE))</f>
        <v>316420</v>
      </c>
      <c r="I789" s="104">
        <f>IF(ISNA(VLOOKUP($N789,'Data from Waybill Query'!$A:$M,9,FALSE)),0,VLOOKUP($N789,'Data from Waybill Query'!$A:$M,9,FALSE))</f>
        <v>152586</v>
      </c>
      <c r="J789" s="104">
        <f>IF(ISNA(VLOOKUP($N789,'Data from Waybill Query'!$A:$M,10,FALSE)),0,VLOOKUP($N789,'Data from Waybill Query'!$A:$M,10,FALSE))</f>
        <v>112251</v>
      </c>
      <c r="K789" s="104">
        <f>IF(ISNA(VLOOKUP($N789,'Data from Waybill Query'!$A:$M,11,FALSE)),0,VLOOKUP($N789,'Data from Waybill Query'!$A:$M,11,FALSE))</f>
        <v>11868896</v>
      </c>
      <c r="L789" s="104">
        <f>IF(ISNA(VLOOKUP($N789,'Data from Waybill Query'!$A:$M,12,FALSE)),0,VLOOKUP($N789,'Data from Waybill Query'!$A:$M,12,FALSE))</f>
        <v>8738</v>
      </c>
      <c r="M789" s="104">
        <f>IF(ISNA(VLOOKUP($N789,'Data from Waybill Query'!$A:$M,13,FALSE)),0,VLOOKUP($N789,'Data from Waybill Query'!$A:$M,13,FALSE))</f>
        <v>3.6213179999999998E-2</v>
      </c>
      <c r="N789" s="104">
        <f t="shared" si="27"/>
        <v>1996290203</v>
      </c>
    </row>
    <row r="790" spans="1:14" x14ac:dyDescent="0.25">
      <c r="A790" s="104">
        <f t="shared" si="28"/>
        <v>199651</v>
      </c>
      <c r="B790" s="32">
        <f>'Data from Waybill Query'!B790</f>
        <v>1996</v>
      </c>
      <c r="C790" s="32" t="str">
        <f>IF('Data from Waybill Query'!C790="00","0",IF('Data from Waybill Query'!C790="01","1",IF('Data from Waybill Query'!C790="XX","2",'Data from Waybill Query'!C790)))</f>
        <v>29</v>
      </c>
      <c r="D790" s="33" t="str">
        <f>'Data from Waybill Query'!D790</f>
        <v>Petroleum</v>
      </c>
      <c r="E790" s="33" t="str">
        <f>'Data from Waybill Query'!E790</f>
        <v>L</v>
      </c>
      <c r="F790" s="33" t="str">
        <f>'Data from Waybill Query'!F790</f>
        <v>X</v>
      </c>
      <c r="G790" s="33" t="str">
        <f>'Data from Waybill Query'!G790</f>
        <v>X</v>
      </c>
      <c r="H790" s="104">
        <f>IF(ISNA(VLOOKUP($N790,'Data from Waybill Query'!$A:$M,8,FALSE)),0,VLOOKUP($N790,'Data from Waybill Query'!$A:$M,8,FALSE))</f>
        <v>395273</v>
      </c>
      <c r="I790" s="104">
        <f>IF(ISNA(VLOOKUP($N790,'Data from Waybill Query'!$A:$M,9,FALSE)),0,VLOOKUP($N790,'Data from Waybill Query'!$A:$M,9,FALSE))</f>
        <v>121739</v>
      </c>
      <c r="J790" s="104">
        <f>IF(ISNA(VLOOKUP($N790,'Data from Waybill Query'!$A:$M,10,FALSE)),0,VLOOKUP($N790,'Data from Waybill Query'!$A:$M,10,FALSE))</f>
        <v>188470</v>
      </c>
      <c r="K790" s="104">
        <f>IF(ISNA(VLOOKUP($N790,'Data from Waybill Query'!$A:$M,11,FALSE)),0,VLOOKUP($N790,'Data from Waybill Query'!$A:$M,11,FALSE))</f>
        <v>9639445</v>
      </c>
      <c r="L790" s="104">
        <f>IF(ISNA(VLOOKUP($N790,'Data from Waybill Query'!$A:$M,12,FALSE)),0,VLOOKUP($N790,'Data from Waybill Query'!$A:$M,12,FALSE))</f>
        <v>14826</v>
      </c>
      <c r="M790" s="104">
        <f>IF(ISNA(VLOOKUP($N790,'Data from Waybill Query'!$A:$M,13,FALSE)),0,VLOOKUP($N790,'Data from Waybill Query'!$A:$M,13,FALSE))</f>
        <v>2.6661190000000001E-2</v>
      </c>
      <c r="N790" s="104">
        <f t="shared" si="27"/>
        <v>1996290303</v>
      </c>
    </row>
    <row r="791" spans="1:14" x14ac:dyDescent="0.25">
      <c r="A791" s="104">
        <f t="shared" si="28"/>
        <v>199652</v>
      </c>
      <c r="B791" s="32">
        <f>'Data from Waybill Query'!B791</f>
        <v>1996</v>
      </c>
      <c r="C791" s="32" t="str">
        <f>IF('Data from Waybill Query'!C791="00","0",IF('Data from Waybill Query'!C791="01","1",IF('Data from Waybill Query'!C791="XX","2",'Data from Waybill Query'!C791)))</f>
        <v>32</v>
      </c>
      <c r="D791" s="33" t="str">
        <f>'Data from Waybill Query'!D791</f>
        <v>Stone, Clay and Glass</v>
      </c>
      <c r="E791" s="33" t="str">
        <f>'Data from Waybill Query'!E791</f>
        <v>S</v>
      </c>
      <c r="F791" s="33" t="str">
        <f>'Data from Waybill Query'!F791</f>
        <v>X</v>
      </c>
      <c r="G791" s="33" t="str">
        <f>'Data from Waybill Query'!G791</f>
        <v>X</v>
      </c>
      <c r="H791" s="104">
        <f>IF(ISNA(VLOOKUP($N791,'Data from Waybill Query'!$A:$M,8,FALSE)),0,VLOOKUP($N791,'Data from Waybill Query'!$A:$M,8,FALSE))</f>
        <v>363491</v>
      </c>
      <c r="I791" s="104">
        <f>IF(ISNA(VLOOKUP($N791,'Data from Waybill Query'!$A:$M,9,FALSE)),0,VLOOKUP($N791,'Data from Waybill Query'!$A:$M,9,FALSE))</f>
        <v>325467</v>
      </c>
      <c r="J791" s="104">
        <f>IF(ISNA(VLOOKUP($N791,'Data from Waybill Query'!$A:$M,10,FALSE)),0,VLOOKUP($N791,'Data from Waybill Query'!$A:$M,10,FALSE))</f>
        <v>87265</v>
      </c>
      <c r="K791" s="104">
        <f>IF(ISNA(VLOOKUP($N791,'Data from Waybill Query'!$A:$M,11,FALSE)),0,VLOOKUP($N791,'Data from Waybill Query'!$A:$M,11,FALSE))</f>
        <v>30931557</v>
      </c>
      <c r="L791" s="104">
        <f>IF(ISNA(VLOOKUP($N791,'Data from Waybill Query'!$A:$M,12,FALSE)),0,VLOOKUP($N791,'Data from Waybill Query'!$A:$M,12,FALSE))</f>
        <v>8308</v>
      </c>
      <c r="M791" s="104">
        <f>IF(ISNA(VLOOKUP($N791,'Data from Waybill Query'!$A:$M,13,FALSE)),0,VLOOKUP($N791,'Data from Waybill Query'!$A:$M,13,FALSE))</f>
        <v>4.3749370000000003E-2</v>
      </c>
      <c r="N791" s="104">
        <f t="shared" si="27"/>
        <v>1996320103</v>
      </c>
    </row>
    <row r="792" spans="1:14" x14ac:dyDescent="0.25">
      <c r="A792" s="104">
        <f t="shared" si="28"/>
        <v>199653</v>
      </c>
      <c r="B792" s="32">
        <f>'Data from Waybill Query'!B792</f>
        <v>1996</v>
      </c>
      <c r="C792" s="32" t="str">
        <f>IF('Data from Waybill Query'!C792="00","0",IF('Data from Waybill Query'!C792="01","1",IF('Data from Waybill Query'!C792="XX","2",'Data from Waybill Query'!C792)))</f>
        <v>32</v>
      </c>
      <c r="D792" s="33" t="str">
        <f>'Data from Waybill Query'!D792</f>
        <v>Stone, Clay and Glass</v>
      </c>
      <c r="E792" s="33" t="str">
        <f>'Data from Waybill Query'!E792</f>
        <v>M</v>
      </c>
      <c r="F792" s="33" t="str">
        <f>'Data from Waybill Query'!F792</f>
        <v>X</v>
      </c>
      <c r="G792" s="33" t="str">
        <f>'Data from Waybill Query'!G792</f>
        <v>X</v>
      </c>
      <c r="H792" s="104">
        <f>IF(ISNA(VLOOKUP($N792,'Data from Waybill Query'!$A:$M,8,FALSE)),0,VLOOKUP($N792,'Data from Waybill Query'!$A:$M,8,FALSE))</f>
        <v>268626</v>
      </c>
      <c r="I792" s="104">
        <f>IF(ISNA(VLOOKUP($N792,'Data from Waybill Query'!$A:$M,9,FALSE)),0,VLOOKUP($N792,'Data from Waybill Query'!$A:$M,9,FALSE))</f>
        <v>130376</v>
      </c>
      <c r="J792" s="104">
        <f>IF(ISNA(VLOOKUP($N792,'Data from Waybill Query'!$A:$M,10,FALSE)),0,VLOOKUP($N792,'Data from Waybill Query'!$A:$M,10,FALSE))</f>
        <v>92196</v>
      </c>
      <c r="K792" s="104">
        <f>IF(ISNA(VLOOKUP($N792,'Data from Waybill Query'!$A:$M,11,FALSE)),0,VLOOKUP($N792,'Data from Waybill Query'!$A:$M,11,FALSE))</f>
        <v>11829048</v>
      </c>
      <c r="L792" s="104">
        <f>IF(ISNA(VLOOKUP($N792,'Data from Waybill Query'!$A:$M,12,FALSE)),0,VLOOKUP($N792,'Data from Waybill Query'!$A:$M,12,FALSE))</f>
        <v>8342</v>
      </c>
      <c r="M792" s="104">
        <f>IF(ISNA(VLOOKUP($N792,'Data from Waybill Query'!$A:$M,13,FALSE)),0,VLOOKUP($N792,'Data from Waybill Query'!$A:$M,13,FALSE))</f>
        <v>3.2203549999999997E-2</v>
      </c>
      <c r="N792" s="104">
        <f t="shared" si="27"/>
        <v>1996320203</v>
      </c>
    </row>
    <row r="793" spans="1:14" x14ac:dyDescent="0.25">
      <c r="A793" s="104">
        <f t="shared" si="28"/>
        <v>199654</v>
      </c>
      <c r="B793" s="32">
        <f>'Data from Waybill Query'!B793</f>
        <v>1996</v>
      </c>
      <c r="C793" s="32" t="str">
        <f>IF('Data from Waybill Query'!C793="00","0",IF('Data from Waybill Query'!C793="01","1",IF('Data from Waybill Query'!C793="XX","2",'Data from Waybill Query'!C793)))</f>
        <v>32</v>
      </c>
      <c r="D793" s="33" t="str">
        <f>'Data from Waybill Query'!D793</f>
        <v>Stone, Clay and Glass</v>
      </c>
      <c r="E793" s="33" t="str">
        <f>'Data from Waybill Query'!E793</f>
        <v>L</v>
      </c>
      <c r="F793" s="33" t="str">
        <f>'Data from Waybill Query'!F793</f>
        <v>X</v>
      </c>
      <c r="G793" s="33" t="str">
        <f>'Data from Waybill Query'!G793</f>
        <v>X</v>
      </c>
      <c r="H793" s="104">
        <f>IF(ISNA(VLOOKUP($N793,'Data from Waybill Query'!$A:$M,8,FALSE)),0,VLOOKUP($N793,'Data from Waybill Query'!$A:$M,8,FALSE))</f>
        <v>376502</v>
      </c>
      <c r="I793" s="104">
        <f>IF(ISNA(VLOOKUP($N793,'Data from Waybill Query'!$A:$M,9,FALSE)),0,VLOOKUP($N793,'Data from Waybill Query'!$A:$M,9,FALSE))</f>
        <v>106992</v>
      </c>
      <c r="J793" s="104">
        <f>IF(ISNA(VLOOKUP($N793,'Data from Waybill Query'!$A:$M,10,FALSE)),0,VLOOKUP($N793,'Data from Waybill Query'!$A:$M,10,FALSE))</f>
        <v>166671</v>
      </c>
      <c r="K793" s="104">
        <f>IF(ISNA(VLOOKUP($N793,'Data from Waybill Query'!$A:$M,11,FALSE)),0,VLOOKUP($N793,'Data from Waybill Query'!$A:$M,11,FALSE))</f>
        <v>9054500</v>
      </c>
      <c r="L793" s="104">
        <f>IF(ISNA(VLOOKUP($N793,'Data from Waybill Query'!$A:$M,12,FALSE)),0,VLOOKUP($N793,'Data from Waybill Query'!$A:$M,12,FALSE))</f>
        <v>13865</v>
      </c>
      <c r="M793" s="104">
        <f>IF(ISNA(VLOOKUP($N793,'Data from Waybill Query'!$A:$M,13,FALSE)),0,VLOOKUP($N793,'Data from Waybill Query'!$A:$M,13,FALSE))</f>
        <v>2.7155619999999998E-2</v>
      </c>
      <c r="N793" s="104">
        <f t="shared" si="27"/>
        <v>1996320303</v>
      </c>
    </row>
    <row r="794" spans="1:14" x14ac:dyDescent="0.25">
      <c r="A794" s="104">
        <f t="shared" si="28"/>
        <v>199655</v>
      </c>
      <c r="B794" s="32">
        <f>'Data from Waybill Query'!B794</f>
        <v>1996</v>
      </c>
      <c r="C794" s="32" t="str">
        <f>IF('Data from Waybill Query'!C794="00","0",IF('Data from Waybill Query'!C794="01","1",IF('Data from Waybill Query'!C794="XX","2",'Data from Waybill Query'!C794)))</f>
        <v>33</v>
      </c>
      <c r="D794" s="33" t="str">
        <f>'Data from Waybill Query'!D794</f>
        <v>Primary Metal Products</v>
      </c>
      <c r="E794" s="33" t="str">
        <f>'Data from Waybill Query'!E794</f>
        <v>S</v>
      </c>
      <c r="F794" s="33" t="str">
        <f>'Data from Waybill Query'!F794</f>
        <v>X</v>
      </c>
      <c r="G794" s="33" t="str">
        <f>'Data from Waybill Query'!G794</f>
        <v>X</v>
      </c>
      <c r="H794" s="104">
        <f>IF(ISNA(VLOOKUP($N794,'Data from Waybill Query'!$A:$M,8,FALSE)),0,VLOOKUP($N794,'Data from Waybill Query'!$A:$M,8,FALSE))</f>
        <v>357003</v>
      </c>
      <c r="I794" s="104">
        <f>IF(ISNA(VLOOKUP($N794,'Data from Waybill Query'!$A:$M,9,FALSE)),0,VLOOKUP($N794,'Data from Waybill Query'!$A:$M,9,FALSE))</f>
        <v>352497</v>
      </c>
      <c r="J794" s="104">
        <f>IF(ISNA(VLOOKUP($N794,'Data from Waybill Query'!$A:$M,10,FALSE)),0,VLOOKUP($N794,'Data from Waybill Query'!$A:$M,10,FALSE))</f>
        <v>78209</v>
      </c>
      <c r="K794" s="104">
        <f>IF(ISNA(VLOOKUP($N794,'Data from Waybill Query'!$A:$M,11,FALSE)),0,VLOOKUP($N794,'Data from Waybill Query'!$A:$M,11,FALSE))</f>
        <v>30917943</v>
      </c>
      <c r="L794" s="104">
        <f>IF(ISNA(VLOOKUP($N794,'Data from Waybill Query'!$A:$M,12,FALSE)),0,VLOOKUP($N794,'Data from Waybill Query'!$A:$M,12,FALSE))</f>
        <v>6877</v>
      </c>
      <c r="M794" s="104">
        <f>IF(ISNA(VLOOKUP($N794,'Data from Waybill Query'!$A:$M,13,FALSE)),0,VLOOKUP($N794,'Data from Waybill Query'!$A:$M,13,FALSE))</f>
        <v>5.1913979999999998E-2</v>
      </c>
      <c r="N794" s="104">
        <f t="shared" si="27"/>
        <v>1996330103</v>
      </c>
    </row>
    <row r="795" spans="1:14" x14ac:dyDescent="0.25">
      <c r="A795" s="104">
        <f t="shared" si="28"/>
        <v>199656</v>
      </c>
      <c r="B795" s="32">
        <f>'Data from Waybill Query'!B795</f>
        <v>1996</v>
      </c>
      <c r="C795" s="32" t="str">
        <f>IF('Data from Waybill Query'!C795="00","0",IF('Data from Waybill Query'!C795="01","1",IF('Data from Waybill Query'!C795="XX","2",'Data from Waybill Query'!C795)))</f>
        <v>33</v>
      </c>
      <c r="D795" s="33" t="str">
        <f>'Data from Waybill Query'!D795</f>
        <v>Primary Metal Products</v>
      </c>
      <c r="E795" s="33" t="str">
        <f>'Data from Waybill Query'!E795</f>
        <v>M</v>
      </c>
      <c r="F795" s="33" t="str">
        <f>'Data from Waybill Query'!F795</f>
        <v>X</v>
      </c>
      <c r="G795" s="33" t="str">
        <f>'Data from Waybill Query'!G795</f>
        <v>X</v>
      </c>
      <c r="H795" s="104">
        <f>IF(ISNA(VLOOKUP($N795,'Data from Waybill Query'!$A:$M,8,FALSE)),0,VLOOKUP($N795,'Data from Waybill Query'!$A:$M,8,FALSE))</f>
        <v>333454</v>
      </c>
      <c r="I795" s="104">
        <f>IF(ISNA(VLOOKUP($N795,'Data from Waybill Query'!$A:$M,9,FALSE)),0,VLOOKUP($N795,'Data from Waybill Query'!$A:$M,9,FALSE))</f>
        <v>163000</v>
      </c>
      <c r="J795" s="104">
        <f>IF(ISNA(VLOOKUP($N795,'Data from Waybill Query'!$A:$M,10,FALSE)),0,VLOOKUP($N795,'Data from Waybill Query'!$A:$M,10,FALSE))</f>
        <v>124743</v>
      </c>
      <c r="K795" s="104">
        <f>IF(ISNA(VLOOKUP($N795,'Data from Waybill Query'!$A:$M,11,FALSE)),0,VLOOKUP($N795,'Data from Waybill Query'!$A:$M,11,FALSE))</f>
        <v>13732115</v>
      </c>
      <c r="L795" s="104">
        <f>IF(ISNA(VLOOKUP($N795,'Data from Waybill Query'!$A:$M,12,FALSE)),0,VLOOKUP($N795,'Data from Waybill Query'!$A:$M,12,FALSE))</f>
        <v>10510</v>
      </c>
      <c r="M795" s="104">
        <f>IF(ISNA(VLOOKUP($N795,'Data from Waybill Query'!$A:$M,13,FALSE)),0,VLOOKUP($N795,'Data from Waybill Query'!$A:$M,13,FALSE))</f>
        <v>3.1726259999999999E-2</v>
      </c>
      <c r="N795" s="104">
        <f t="shared" si="27"/>
        <v>1996330203</v>
      </c>
    </row>
    <row r="796" spans="1:14" x14ac:dyDescent="0.25">
      <c r="A796" s="104">
        <f t="shared" si="28"/>
        <v>199657</v>
      </c>
      <c r="B796" s="32">
        <f>'Data from Waybill Query'!B796</f>
        <v>1996</v>
      </c>
      <c r="C796" s="32" t="str">
        <f>IF('Data from Waybill Query'!C796="00","0",IF('Data from Waybill Query'!C796="01","1",IF('Data from Waybill Query'!C796="XX","2",'Data from Waybill Query'!C796)))</f>
        <v>33</v>
      </c>
      <c r="D796" s="33" t="str">
        <f>'Data from Waybill Query'!D796</f>
        <v>Primary Metal Products</v>
      </c>
      <c r="E796" s="33" t="str">
        <f>'Data from Waybill Query'!E796</f>
        <v>L</v>
      </c>
      <c r="F796" s="33" t="str">
        <f>'Data from Waybill Query'!F796</f>
        <v>X</v>
      </c>
      <c r="G796" s="33" t="str">
        <f>'Data from Waybill Query'!G796</f>
        <v>X</v>
      </c>
      <c r="H796" s="104">
        <f>IF(ISNA(VLOOKUP($N796,'Data from Waybill Query'!$A:$M,8,FALSE)),0,VLOOKUP($N796,'Data from Waybill Query'!$A:$M,8,FALSE))</f>
        <v>601669</v>
      </c>
      <c r="I796" s="104">
        <f>IF(ISNA(VLOOKUP($N796,'Data from Waybill Query'!$A:$M,9,FALSE)),0,VLOOKUP($N796,'Data from Waybill Query'!$A:$M,9,FALSE))</f>
        <v>183962</v>
      </c>
      <c r="J796" s="104">
        <f>IF(ISNA(VLOOKUP($N796,'Data from Waybill Query'!$A:$M,10,FALSE)),0,VLOOKUP($N796,'Data from Waybill Query'!$A:$M,10,FALSE))</f>
        <v>322108</v>
      </c>
      <c r="K796" s="104">
        <f>IF(ISNA(VLOOKUP($N796,'Data from Waybill Query'!$A:$M,11,FALSE)),0,VLOOKUP($N796,'Data from Waybill Query'!$A:$M,11,FALSE))</f>
        <v>15289150</v>
      </c>
      <c r="L796" s="104">
        <f>IF(ISNA(VLOOKUP($N796,'Data from Waybill Query'!$A:$M,12,FALSE)),0,VLOOKUP($N796,'Data from Waybill Query'!$A:$M,12,FALSE))</f>
        <v>26811</v>
      </c>
      <c r="M796" s="104">
        <f>IF(ISNA(VLOOKUP($N796,'Data from Waybill Query'!$A:$M,13,FALSE)),0,VLOOKUP($N796,'Data from Waybill Query'!$A:$M,13,FALSE))</f>
        <v>2.24408E-2</v>
      </c>
      <c r="N796" s="104">
        <f t="shared" si="27"/>
        <v>1996330303</v>
      </c>
    </row>
    <row r="797" spans="1:14" x14ac:dyDescent="0.25">
      <c r="A797" s="104">
        <f t="shared" si="28"/>
        <v>199658</v>
      </c>
      <c r="B797" s="32">
        <f>'Data from Waybill Query'!B797</f>
        <v>1996</v>
      </c>
      <c r="C797" s="32" t="str">
        <f>IF('Data from Waybill Query'!C797="00","0",IF('Data from Waybill Query'!C797="01","1",IF('Data from Waybill Query'!C797="XX","2",'Data from Waybill Query'!C797)))</f>
        <v>37</v>
      </c>
      <c r="D797" s="33" t="str">
        <f>'Data from Waybill Query'!D797</f>
        <v>Transportation Equipment</v>
      </c>
      <c r="E797" s="33" t="str">
        <f>'Data from Waybill Query'!E797</f>
        <v>S</v>
      </c>
      <c r="F797" s="33" t="str">
        <f>'Data from Waybill Query'!F797</f>
        <v>X</v>
      </c>
      <c r="G797" s="33" t="str">
        <f>'Data from Waybill Query'!G797</f>
        <v>X</v>
      </c>
      <c r="H797" s="104">
        <f>IF(ISNA(VLOOKUP($N797,'Data from Waybill Query'!$A:$M,8,FALSE)),0,VLOOKUP($N797,'Data from Waybill Query'!$A:$M,8,FALSE))</f>
        <v>453240</v>
      </c>
      <c r="I797" s="104">
        <f>IF(ISNA(VLOOKUP($N797,'Data from Waybill Query'!$A:$M,9,FALSE)),0,VLOOKUP($N797,'Data from Waybill Query'!$A:$M,9,FALSE))</f>
        <v>481555</v>
      </c>
      <c r="J797" s="104">
        <f>IF(ISNA(VLOOKUP($N797,'Data from Waybill Query'!$A:$M,10,FALSE)),0,VLOOKUP($N797,'Data from Waybill Query'!$A:$M,10,FALSE))</f>
        <v>127006</v>
      </c>
      <c r="K797" s="104">
        <f>IF(ISNA(VLOOKUP($N797,'Data from Waybill Query'!$A:$M,11,FALSE)),0,VLOOKUP($N797,'Data from Waybill Query'!$A:$M,11,FALSE))</f>
        <v>11319072</v>
      </c>
      <c r="L797" s="104">
        <f>IF(ISNA(VLOOKUP($N797,'Data from Waybill Query'!$A:$M,12,FALSE)),0,VLOOKUP($N797,'Data from Waybill Query'!$A:$M,12,FALSE))</f>
        <v>2975</v>
      </c>
      <c r="M797" s="104">
        <f>IF(ISNA(VLOOKUP($N797,'Data from Waybill Query'!$A:$M,13,FALSE)),0,VLOOKUP($N797,'Data from Waybill Query'!$A:$M,13,FALSE))</f>
        <v>0.15235860000000001</v>
      </c>
      <c r="N797" s="104">
        <f t="shared" si="27"/>
        <v>1996370103</v>
      </c>
    </row>
    <row r="798" spans="1:14" x14ac:dyDescent="0.25">
      <c r="A798" s="104">
        <f t="shared" si="28"/>
        <v>199659</v>
      </c>
      <c r="B798" s="32">
        <f>'Data from Waybill Query'!B798</f>
        <v>1996</v>
      </c>
      <c r="C798" s="32" t="str">
        <f>IF('Data from Waybill Query'!C798="00","0",IF('Data from Waybill Query'!C798="01","1",IF('Data from Waybill Query'!C798="XX","2",'Data from Waybill Query'!C798)))</f>
        <v>37</v>
      </c>
      <c r="D798" s="33" t="str">
        <f>'Data from Waybill Query'!D798</f>
        <v>Transportation Equipment</v>
      </c>
      <c r="E798" s="33" t="str">
        <f>'Data from Waybill Query'!E798</f>
        <v>M</v>
      </c>
      <c r="F798" s="33" t="str">
        <f>'Data from Waybill Query'!F798</f>
        <v>X</v>
      </c>
      <c r="G798" s="33" t="str">
        <f>'Data from Waybill Query'!G798</f>
        <v>X</v>
      </c>
      <c r="H798" s="104">
        <f>IF(ISNA(VLOOKUP($N798,'Data from Waybill Query'!$A:$M,8,FALSE)),0,VLOOKUP($N798,'Data from Waybill Query'!$A:$M,8,FALSE))</f>
        <v>1206015</v>
      </c>
      <c r="I798" s="104">
        <f>IF(ISNA(VLOOKUP($N798,'Data from Waybill Query'!$A:$M,9,FALSE)),0,VLOOKUP($N798,'Data from Waybill Query'!$A:$M,9,FALSE))</f>
        <v>679327</v>
      </c>
      <c r="J798" s="104">
        <f>IF(ISNA(VLOOKUP($N798,'Data from Waybill Query'!$A:$M,10,FALSE)),0,VLOOKUP($N798,'Data from Waybill Query'!$A:$M,10,FALSE))</f>
        <v>488382</v>
      </c>
      <c r="K798" s="104">
        <f>IF(ISNA(VLOOKUP($N798,'Data from Waybill Query'!$A:$M,11,FALSE)),0,VLOOKUP($N798,'Data from Waybill Query'!$A:$M,11,FALSE))</f>
        <v>15077192</v>
      </c>
      <c r="L798" s="104">
        <f>IF(ISNA(VLOOKUP($N798,'Data from Waybill Query'!$A:$M,12,FALSE)),0,VLOOKUP($N798,'Data from Waybill Query'!$A:$M,12,FALSE))</f>
        <v>10839</v>
      </c>
      <c r="M798" s="104">
        <f>IF(ISNA(VLOOKUP($N798,'Data from Waybill Query'!$A:$M,13,FALSE)),0,VLOOKUP($N798,'Data from Waybill Query'!$A:$M,13,FALSE))</f>
        <v>0.1112691</v>
      </c>
      <c r="N798" s="104">
        <f t="shared" si="27"/>
        <v>1996370203</v>
      </c>
    </row>
    <row r="799" spans="1:14" x14ac:dyDescent="0.25">
      <c r="A799" s="104">
        <f t="shared" si="28"/>
        <v>199660</v>
      </c>
      <c r="B799" s="32">
        <f>'Data from Waybill Query'!B799</f>
        <v>1996</v>
      </c>
      <c r="C799" s="32" t="str">
        <f>IF('Data from Waybill Query'!C799="00","0",IF('Data from Waybill Query'!C799="01","1",IF('Data from Waybill Query'!C799="XX","2",'Data from Waybill Query'!C799)))</f>
        <v>37</v>
      </c>
      <c r="D799" s="33" t="str">
        <f>'Data from Waybill Query'!D799</f>
        <v>Transportation Equipment</v>
      </c>
      <c r="E799" s="33" t="str">
        <f>'Data from Waybill Query'!E799</f>
        <v>L</v>
      </c>
      <c r="F799" s="33" t="str">
        <f>'Data from Waybill Query'!F799</f>
        <v>X</v>
      </c>
      <c r="G799" s="33" t="str">
        <f>'Data from Waybill Query'!G799</f>
        <v>X</v>
      </c>
      <c r="H799" s="104">
        <f>IF(ISNA(VLOOKUP($N799,'Data from Waybill Query'!$A:$M,8,FALSE)),0,VLOOKUP($N799,'Data from Waybill Query'!$A:$M,8,FALSE))</f>
        <v>1717255</v>
      </c>
      <c r="I799" s="104">
        <f>IF(ISNA(VLOOKUP($N799,'Data from Waybill Query'!$A:$M,9,FALSE)),0,VLOOKUP($N799,'Data from Waybill Query'!$A:$M,9,FALSE))</f>
        <v>546732</v>
      </c>
      <c r="J799" s="104">
        <f>IF(ISNA(VLOOKUP($N799,'Data from Waybill Query'!$A:$M,10,FALSE)),0,VLOOKUP($N799,'Data from Waybill Query'!$A:$M,10,FALSE))</f>
        <v>921147</v>
      </c>
      <c r="K799" s="104">
        <f>IF(ISNA(VLOOKUP($N799,'Data from Waybill Query'!$A:$M,11,FALSE)),0,VLOOKUP($N799,'Data from Waybill Query'!$A:$M,11,FALSE))</f>
        <v>12205554</v>
      </c>
      <c r="L799" s="104">
        <f>IF(ISNA(VLOOKUP($N799,'Data from Waybill Query'!$A:$M,12,FALSE)),0,VLOOKUP($N799,'Data from Waybill Query'!$A:$M,12,FALSE))</f>
        <v>20369</v>
      </c>
      <c r="M799" s="104">
        <f>IF(ISNA(VLOOKUP($N799,'Data from Waybill Query'!$A:$M,13,FALSE)),0,VLOOKUP($N799,'Data from Waybill Query'!$A:$M,13,FALSE))</f>
        <v>8.4306889999999995E-2</v>
      </c>
      <c r="N799" s="104">
        <f t="shared" si="27"/>
        <v>1996370303</v>
      </c>
    </row>
    <row r="800" spans="1:14" x14ac:dyDescent="0.25">
      <c r="A800" s="104">
        <f t="shared" si="28"/>
        <v>199661</v>
      </c>
      <c r="B800" s="32">
        <f>'Data from Waybill Query'!B800</f>
        <v>1996</v>
      </c>
      <c r="C800" s="32" t="str">
        <f>IF('Data from Waybill Query'!C800="00","0",IF('Data from Waybill Query'!C800="01","1",IF('Data from Waybill Query'!C800="XX","2",'Data from Waybill Query'!C800)))</f>
        <v>40</v>
      </c>
      <c r="D800" s="33" t="str">
        <f>'Data from Waybill Query'!D800</f>
        <v>Waste and Scrap</v>
      </c>
      <c r="E800" s="33" t="str">
        <f>'Data from Waybill Query'!E800</f>
        <v>S</v>
      </c>
      <c r="F800" s="33" t="str">
        <f>'Data from Waybill Query'!F800</f>
        <v>X</v>
      </c>
      <c r="G800" s="33" t="str">
        <f>'Data from Waybill Query'!G800</f>
        <v>X</v>
      </c>
      <c r="H800" s="104">
        <f>IF(ISNA(VLOOKUP($N800,'Data from Waybill Query'!$A:$M,8,FALSE)),0,VLOOKUP($N800,'Data from Waybill Query'!$A:$M,8,FALSE))</f>
        <v>322511</v>
      </c>
      <c r="I800" s="104">
        <f>IF(ISNA(VLOOKUP($N800,'Data from Waybill Query'!$A:$M,9,FALSE)),0,VLOOKUP($N800,'Data from Waybill Query'!$A:$M,9,FALSE))</f>
        <v>352103</v>
      </c>
      <c r="J800" s="104">
        <f>IF(ISNA(VLOOKUP($N800,'Data from Waybill Query'!$A:$M,10,FALSE)),0,VLOOKUP($N800,'Data from Waybill Query'!$A:$M,10,FALSE))</f>
        <v>74612</v>
      </c>
      <c r="K800" s="104">
        <f>IF(ISNA(VLOOKUP($N800,'Data from Waybill Query'!$A:$M,11,FALSE)),0,VLOOKUP($N800,'Data from Waybill Query'!$A:$M,11,FALSE))</f>
        <v>26746412</v>
      </c>
      <c r="L800" s="104">
        <f>IF(ISNA(VLOOKUP($N800,'Data from Waybill Query'!$A:$M,12,FALSE)),0,VLOOKUP($N800,'Data from Waybill Query'!$A:$M,12,FALSE))</f>
        <v>5702</v>
      </c>
      <c r="M800" s="104">
        <f>IF(ISNA(VLOOKUP($N800,'Data from Waybill Query'!$A:$M,13,FALSE)),0,VLOOKUP($N800,'Data from Waybill Query'!$A:$M,13,FALSE))</f>
        <v>5.656448E-2</v>
      </c>
      <c r="N800" s="104">
        <f t="shared" si="27"/>
        <v>1996400103</v>
      </c>
    </row>
    <row r="801" spans="1:14" x14ac:dyDescent="0.25">
      <c r="A801" s="104">
        <f t="shared" si="28"/>
        <v>199662</v>
      </c>
      <c r="B801" s="32">
        <f>'Data from Waybill Query'!B801</f>
        <v>1996</v>
      </c>
      <c r="C801" s="32" t="str">
        <f>IF('Data from Waybill Query'!C801="00","0",IF('Data from Waybill Query'!C801="01","1",IF('Data from Waybill Query'!C801="XX","2",'Data from Waybill Query'!C801)))</f>
        <v>40</v>
      </c>
      <c r="D801" s="33" t="str">
        <f>'Data from Waybill Query'!D801</f>
        <v>Waste and Scrap</v>
      </c>
      <c r="E801" s="33" t="str">
        <f>'Data from Waybill Query'!E801</f>
        <v>M</v>
      </c>
      <c r="F801" s="33" t="str">
        <f>'Data from Waybill Query'!F801</f>
        <v>X</v>
      </c>
      <c r="G801" s="33" t="str">
        <f>'Data from Waybill Query'!G801</f>
        <v>X</v>
      </c>
      <c r="H801" s="104">
        <f>IF(ISNA(VLOOKUP($N801,'Data from Waybill Query'!$A:$M,8,FALSE)),0,VLOOKUP($N801,'Data from Waybill Query'!$A:$M,8,FALSE))</f>
        <v>165830</v>
      </c>
      <c r="I801" s="104">
        <f>IF(ISNA(VLOOKUP($N801,'Data from Waybill Query'!$A:$M,9,FALSE)),0,VLOOKUP($N801,'Data from Waybill Query'!$A:$M,9,FALSE))</f>
        <v>108488</v>
      </c>
      <c r="J801" s="104">
        <f>IF(ISNA(VLOOKUP($N801,'Data from Waybill Query'!$A:$M,10,FALSE)),0,VLOOKUP($N801,'Data from Waybill Query'!$A:$M,10,FALSE))</f>
        <v>78012</v>
      </c>
      <c r="K801" s="104">
        <f>IF(ISNA(VLOOKUP($N801,'Data from Waybill Query'!$A:$M,11,FALSE)),0,VLOOKUP($N801,'Data from Waybill Query'!$A:$M,11,FALSE))</f>
        <v>7753396</v>
      </c>
      <c r="L801" s="104">
        <f>IF(ISNA(VLOOKUP($N801,'Data from Waybill Query'!$A:$M,12,FALSE)),0,VLOOKUP($N801,'Data from Waybill Query'!$A:$M,12,FALSE))</f>
        <v>5554</v>
      </c>
      <c r="M801" s="104">
        <f>IF(ISNA(VLOOKUP($N801,'Data from Waybill Query'!$A:$M,13,FALSE)),0,VLOOKUP($N801,'Data from Waybill Query'!$A:$M,13,FALSE))</f>
        <v>2.985958E-2</v>
      </c>
      <c r="N801" s="104">
        <f t="shared" si="27"/>
        <v>1996400203</v>
      </c>
    </row>
    <row r="802" spans="1:14" x14ac:dyDescent="0.25">
      <c r="A802" s="104">
        <f t="shared" si="28"/>
        <v>199663</v>
      </c>
      <c r="B802" s="32">
        <f>'Data from Waybill Query'!B802</f>
        <v>1996</v>
      </c>
      <c r="C802" s="32" t="str">
        <f>IF('Data from Waybill Query'!C802="00","0",IF('Data from Waybill Query'!C802="01","1",IF('Data from Waybill Query'!C802="XX","2",'Data from Waybill Query'!C802)))</f>
        <v>40</v>
      </c>
      <c r="D802" s="33" t="str">
        <f>'Data from Waybill Query'!D802</f>
        <v>Waste and Scrap</v>
      </c>
      <c r="E802" s="33" t="str">
        <f>'Data from Waybill Query'!E802</f>
        <v>L</v>
      </c>
      <c r="F802" s="33" t="str">
        <f>'Data from Waybill Query'!F802</f>
        <v>X</v>
      </c>
      <c r="G802" s="33" t="str">
        <f>'Data from Waybill Query'!G802</f>
        <v>X</v>
      </c>
      <c r="H802" s="104">
        <f>IF(ISNA(VLOOKUP($N802,'Data from Waybill Query'!$A:$M,8,FALSE)),0,VLOOKUP($N802,'Data from Waybill Query'!$A:$M,8,FALSE))</f>
        <v>159638</v>
      </c>
      <c r="I802" s="104">
        <f>IF(ISNA(VLOOKUP($N802,'Data from Waybill Query'!$A:$M,9,FALSE)),0,VLOOKUP($N802,'Data from Waybill Query'!$A:$M,9,FALSE))</f>
        <v>67708</v>
      </c>
      <c r="J802" s="104">
        <f>IF(ISNA(VLOOKUP($N802,'Data from Waybill Query'!$A:$M,10,FALSE)),0,VLOOKUP($N802,'Data from Waybill Query'!$A:$M,10,FALSE))</f>
        <v>104551</v>
      </c>
      <c r="K802" s="104">
        <f>IF(ISNA(VLOOKUP($N802,'Data from Waybill Query'!$A:$M,11,FALSE)),0,VLOOKUP($N802,'Data from Waybill Query'!$A:$M,11,FALSE))</f>
        <v>4562644</v>
      </c>
      <c r="L802" s="104">
        <f>IF(ISNA(VLOOKUP($N802,'Data from Waybill Query'!$A:$M,12,FALSE)),0,VLOOKUP($N802,'Data from Waybill Query'!$A:$M,12,FALSE))</f>
        <v>7061</v>
      </c>
      <c r="M802" s="104">
        <f>IF(ISNA(VLOOKUP($N802,'Data from Waybill Query'!$A:$M,13,FALSE)),0,VLOOKUP($N802,'Data from Waybill Query'!$A:$M,13,FALSE))</f>
        <v>2.2608010000000001E-2</v>
      </c>
      <c r="N802" s="104">
        <f t="shared" si="27"/>
        <v>1996400303</v>
      </c>
    </row>
    <row r="803" spans="1:14" x14ac:dyDescent="0.25">
      <c r="A803" s="104">
        <f t="shared" si="28"/>
        <v>199664</v>
      </c>
      <c r="B803" s="32">
        <f>'Data from Waybill Query'!B803</f>
        <v>1996</v>
      </c>
      <c r="C803" s="32" t="str">
        <f>IF('Data from Waybill Query'!C803="00","0",IF('Data from Waybill Query'!C803="01","1",IF('Data from Waybill Query'!C803="XX","2",'Data from Waybill Query'!C803)))</f>
        <v>99</v>
      </c>
      <c r="D803" s="33" t="str">
        <f>'Data from Waybill Query'!D803</f>
        <v>All Other</v>
      </c>
      <c r="E803" s="33" t="str">
        <f>'Data from Waybill Query'!E803</f>
        <v>S</v>
      </c>
      <c r="F803" s="33" t="str">
        <f>'Data from Waybill Query'!F803</f>
        <v>X</v>
      </c>
      <c r="G803" s="33" t="str">
        <f>'Data from Waybill Query'!G803</f>
        <v>X</v>
      </c>
      <c r="H803" s="104">
        <f>IF(ISNA(VLOOKUP($N803,'Data from Waybill Query'!$A:$M,8,FALSE)),0,VLOOKUP($N803,'Data from Waybill Query'!$A:$M,8,FALSE))</f>
        <v>61080</v>
      </c>
      <c r="I803" s="104">
        <f>IF(ISNA(VLOOKUP($N803,'Data from Waybill Query'!$A:$M,9,FALSE)),0,VLOOKUP($N803,'Data from Waybill Query'!$A:$M,9,FALSE))</f>
        <v>119409</v>
      </c>
      <c r="J803" s="104">
        <f>IF(ISNA(VLOOKUP($N803,'Data from Waybill Query'!$A:$M,10,FALSE)),0,VLOOKUP($N803,'Data from Waybill Query'!$A:$M,10,FALSE))</f>
        <v>28232</v>
      </c>
      <c r="K803" s="104">
        <f>IF(ISNA(VLOOKUP($N803,'Data from Waybill Query'!$A:$M,11,FALSE)),0,VLOOKUP($N803,'Data from Waybill Query'!$A:$M,11,FALSE))</f>
        <v>4907580</v>
      </c>
      <c r="L803" s="104">
        <f>IF(ISNA(VLOOKUP($N803,'Data from Waybill Query'!$A:$M,12,FALSE)),0,VLOOKUP($N803,'Data from Waybill Query'!$A:$M,12,FALSE))</f>
        <v>1185</v>
      </c>
      <c r="M803" s="104">
        <f>IF(ISNA(VLOOKUP($N803,'Data from Waybill Query'!$A:$M,13,FALSE)),0,VLOOKUP($N803,'Data from Waybill Query'!$A:$M,13,FALSE))</f>
        <v>5.153804E-2</v>
      </c>
      <c r="N803" s="104">
        <f t="shared" si="27"/>
        <v>1996990103</v>
      </c>
    </row>
    <row r="804" spans="1:14" x14ac:dyDescent="0.25">
      <c r="A804" s="104">
        <f t="shared" si="28"/>
        <v>199665</v>
      </c>
      <c r="B804" s="32">
        <f>'Data from Waybill Query'!B804</f>
        <v>1996</v>
      </c>
      <c r="C804" s="32" t="str">
        <f>IF('Data from Waybill Query'!C804="00","0",IF('Data from Waybill Query'!C804="01","1",IF('Data from Waybill Query'!C804="XX","2",'Data from Waybill Query'!C804)))</f>
        <v>99</v>
      </c>
      <c r="D804" s="33" t="str">
        <f>'Data from Waybill Query'!D804</f>
        <v>All Other</v>
      </c>
      <c r="E804" s="33" t="str">
        <f>'Data from Waybill Query'!E804</f>
        <v>M</v>
      </c>
      <c r="F804" s="33" t="str">
        <f>'Data from Waybill Query'!F804</f>
        <v>X</v>
      </c>
      <c r="G804" s="33" t="str">
        <f>'Data from Waybill Query'!G804</f>
        <v>X</v>
      </c>
      <c r="H804" s="104">
        <f>IF(ISNA(VLOOKUP($N804,'Data from Waybill Query'!$A:$M,8,FALSE)),0,VLOOKUP($N804,'Data from Waybill Query'!$A:$M,8,FALSE))</f>
        <v>99730</v>
      </c>
      <c r="I804" s="104">
        <f>IF(ISNA(VLOOKUP($N804,'Data from Waybill Query'!$A:$M,9,FALSE)),0,VLOOKUP($N804,'Data from Waybill Query'!$A:$M,9,FALSE))</f>
        <v>209460</v>
      </c>
      <c r="J804" s="104">
        <f>IF(ISNA(VLOOKUP($N804,'Data from Waybill Query'!$A:$M,10,FALSE)),0,VLOOKUP($N804,'Data from Waybill Query'!$A:$M,10,FALSE))</f>
        <v>143025</v>
      </c>
      <c r="K804" s="104">
        <f>IF(ISNA(VLOOKUP($N804,'Data from Waybill Query'!$A:$M,11,FALSE)),0,VLOOKUP($N804,'Data from Waybill Query'!$A:$M,11,FALSE))</f>
        <v>3704475</v>
      </c>
      <c r="L804" s="104">
        <f>IF(ISNA(VLOOKUP($N804,'Data from Waybill Query'!$A:$M,12,FALSE)),0,VLOOKUP($N804,'Data from Waybill Query'!$A:$M,12,FALSE))</f>
        <v>2591</v>
      </c>
      <c r="M804" s="104">
        <f>IF(ISNA(VLOOKUP($N804,'Data from Waybill Query'!$A:$M,13,FALSE)),0,VLOOKUP($N804,'Data from Waybill Query'!$A:$M,13,FALSE))</f>
        <v>3.8497539999999997E-2</v>
      </c>
      <c r="N804" s="104">
        <f t="shared" si="27"/>
        <v>1996990203</v>
      </c>
    </row>
    <row r="805" spans="1:14" x14ac:dyDescent="0.25">
      <c r="A805" s="104">
        <f t="shared" si="28"/>
        <v>199666</v>
      </c>
      <c r="B805" s="32">
        <f>'Data from Waybill Query'!B805</f>
        <v>1996</v>
      </c>
      <c r="C805" s="32" t="str">
        <f>IF('Data from Waybill Query'!C805="00","0",IF('Data from Waybill Query'!C805="01","1",IF('Data from Waybill Query'!C805="XX","2",'Data from Waybill Query'!C805)))</f>
        <v>99</v>
      </c>
      <c r="D805" s="33" t="str">
        <f>'Data from Waybill Query'!D805</f>
        <v>All Other</v>
      </c>
      <c r="E805" s="33" t="str">
        <f>'Data from Waybill Query'!E805</f>
        <v>L</v>
      </c>
      <c r="F805" s="33" t="str">
        <f>'Data from Waybill Query'!F805</f>
        <v>X</v>
      </c>
      <c r="G805" s="33" t="str">
        <f>'Data from Waybill Query'!G805</f>
        <v>X</v>
      </c>
      <c r="H805" s="104">
        <f>IF(ISNA(VLOOKUP($N805,'Data from Waybill Query'!$A:$M,8,FALSE)),0,VLOOKUP($N805,'Data from Waybill Query'!$A:$M,8,FALSE))</f>
        <v>210396</v>
      </c>
      <c r="I805" s="104">
        <f>IF(ISNA(VLOOKUP($N805,'Data from Waybill Query'!$A:$M,9,FALSE)),0,VLOOKUP($N805,'Data from Waybill Query'!$A:$M,9,FALSE))</f>
        <v>92104</v>
      </c>
      <c r="J805" s="104">
        <f>IF(ISNA(VLOOKUP($N805,'Data from Waybill Query'!$A:$M,10,FALSE)),0,VLOOKUP($N805,'Data from Waybill Query'!$A:$M,10,FALSE))</f>
        <v>154279</v>
      </c>
      <c r="K805" s="104">
        <f>IF(ISNA(VLOOKUP($N805,'Data from Waybill Query'!$A:$M,11,FALSE)),0,VLOOKUP($N805,'Data from Waybill Query'!$A:$M,11,FALSE))</f>
        <v>2797577</v>
      </c>
      <c r="L805" s="104">
        <f>IF(ISNA(VLOOKUP($N805,'Data from Waybill Query'!$A:$M,12,FALSE)),0,VLOOKUP($N805,'Data from Waybill Query'!$A:$M,12,FALSE))</f>
        <v>4879</v>
      </c>
      <c r="M805" s="104">
        <f>IF(ISNA(VLOOKUP($N805,'Data from Waybill Query'!$A:$M,13,FALSE)),0,VLOOKUP($N805,'Data from Waybill Query'!$A:$M,13,FALSE))</f>
        <v>4.3125490000000002E-2</v>
      </c>
      <c r="N805" s="104">
        <f t="shared" si="27"/>
        <v>1996990303</v>
      </c>
    </row>
    <row r="806" spans="1:14" x14ac:dyDescent="0.25">
      <c r="A806" s="104">
        <f t="shared" si="28"/>
        <v>199700</v>
      </c>
      <c r="B806" s="32">
        <f>'Data from Waybill Query'!B806</f>
        <v>1997</v>
      </c>
      <c r="C806" s="32" t="str">
        <f>IF('Data from Waybill Query'!C806="00","0",IF('Data from Waybill Query'!C806="01","1",IF('Data from Waybill Query'!C806="XX","2",'Data from Waybill Query'!C806)))</f>
        <v>0</v>
      </c>
      <c r="D806" s="33" t="str">
        <f>'Data from Waybill Query'!D806</f>
        <v>Intermodal</v>
      </c>
      <c r="E806" s="33" t="str">
        <f>'Data from Waybill Query'!E806</f>
        <v>S</v>
      </c>
      <c r="F806" s="33" t="str">
        <f>'Data from Waybill Query'!F806</f>
        <v>X</v>
      </c>
      <c r="G806" s="33" t="str">
        <f>'Data from Waybill Query'!G806</f>
        <v>X</v>
      </c>
      <c r="H806" s="104">
        <f>IF(ISNA(VLOOKUP($N806,'Data from Waybill Query'!$A:$M,8,FALSE)),0,VLOOKUP($N806,'Data from Waybill Query'!$A:$M,8,FALSE))</f>
        <v>326326</v>
      </c>
      <c r="I806" s="104">
        <f>IF(ISNA(VLOOKUP($N806,'Data from Waybill Query'!$A:$M,9,FALSE)),0,VLOOKUP($N806,'Data from Waybill Query'!$A:$M,9,FALSE))</f>
        <v>1243790</v>
      </c>
      <c r="J806" s="104">
        <f>IF(ISNA(VLOOKUP($N806,'Data from Waybill Query'!$A:$M,10,FALSE)),0,VLOOKUP($N806,'Data from Waybill Query'!$A:$M,10,FALSE))</f>
        <v>406436</v>
      </c>
      <c r="K806" s="104">
        <f>IF(ISNA(VLOOKUP($N806,'Data from Waybill Query'!$A:$M,11,FALSE)),0,VLOOKUP($N806,'Data from Waybill Query'!$A:$M,11,FALSE))</f>
        <v>18363118</v>
      </c>
      <c r="L806" s="104">
        <f>IF(ISNA(VLOOKUP($N806,'Data from Waybill Query'!$A:$M,12,FALSE)),0,VLOOKUP($N806,'Data from Waybill Query'!$A:$M,12,FALSE))</f>
        <v>5905</v>
      </c>
      <c r="M806" s="104">
        <f>IF(ISNA(VLOOKUP($N806,'Data from Waybill Query'!$A:$M,13,FALSE)),0,VLOOKUP($N806,'Data from Waybill Query'!$A:$M,13,FALSE))</f>
        <v>5.526172E-2</v>
      </c>
      <c r="N806" s="104">
        <f t="shared" si="27"/>
        <v>1997000103</v>
      </c>
    </row>
    <row r="807" spans="1:14" x14ac:dyDescent="0.25">
      <c r="A807" s="104">
        <f t="shared" si="28"/>
        <v>199701</v>
      </c>
      <c r="B807" s="32">
        <f>'Data from Waybill Query'!B807</f>
        <v>1997</v>
      </c>
      <c r="C807" s="32" t="str">
        <f>IF('Data from Waybill Query'!C807="00","0",IF('Data from Waybill Query'!C807="01","1",IF('Data from Waybill Query'!C807="XX","2",'Data from Waybill Query'!C807)))</f>
        <v>0</v>
      </c>
      <c r="D807" s="33" t="str">
        <f>'Data from Waybill Query'!D807</f>
        <v>Intermodal</v>
      </c>
      <c r="E807" s="33" t="str">
        <f>'Data from Waybill Query'!E807</f>
        <v>M</v>
      </c>
      <c r="F807" s="33" t="str">
        <f>'Data from Waybill Query'!F807</f>
        <v>X</v>
      </c>
      <c r="G807" s="33" t="str">
        <f>'Data from Waybill Query'!G807</f>
        <v>X</v>
      </c>
      <c r="H807" s="104">
        <f>IF(ISNA(VLOOKUP($N807,'Data from Waybill Query'!$A:$M,8,FALSE)),0,VLOOKUP($N807,'Data from Waybill Query'!$A:$M,8,FALSE))</f>
        <v>1175140</v>
      </c>
      <c r="I807" s="104">
        <f>IF(ISNA(VLOOKUP($N807,'Data from Waybill Query'!$A:$M,9,FALSE)),0,VLOOKUP($N807,'Data from Waybill Query'!$A:$M,9,FALSE))</f>
        <v>2449520</v>
      </c>
      <c r="J807" s="104">
        <f>IF(ISNA(VLOOKUP($N807,'Data from Waybill Query'!$A:$M,10,FALSE)),0,VLOOKUP($N807,'Data from Waybill Query'!$A:$M,10,FALSE))</f>
        <v>1937758</v>
      </c>
      <c r="K807" s="104">
        <f>IF(ISNA(VLOOKUP($N807,'Data from Waybill Query'!$A:$M,11,FALSE)),0,VLOOKUP($N807,'Data from Waybill Query'!$A:$M,11,FALSE))</f>
        <v>35666116</v>
      </c>
      <c r="L807" s="104">
        <f>IF(ISNA(VLOOKUP($N807,'Data from Waybill Query'!$A:$M,12,FALSE)),0,VLOOKUP($N807,'Data from Waybill Query'!$A:$M,12,FALSE))</f>
        <v>28362</v>
      </c>
      <c r="M807" s="104">
        <f>IF(ISNA(VLOOKUP($N807,'Data from Waybill Query'!$A:$M,13,FALSE)),0,VLOOKUP($N807,'Data from Waybill Query'!$A:$M,13,FALSE))</f>
        <v>4.1434180000000001E-2</v>
      </c>
      <c r="N807" s="104">
        <f t="shared" si="27"/>
        <v>1997000203</v>
      </c>
    </row>
    <row r="808" spans="1:14" x14ac:dyDescent="0.25">
      <c r="A808" s="104">
        <f t="shared" si="28"/>
        <v>199702</v>
      </c>
      <c r="B808" s="32">
        <f>'Data from Waybill Query'!B808</f>
        <v>1997</v>
      </c>
      <c r="C808" s="32" t="str">
        <f>IF('Data from Waybill Query'!C808="00","0",IF('Data from Waybill Query'!C808="01","1",IF('Data from Waybill Query'!C808="XX","2",'Data from Waybill Query'!C808)))</f>
        <v>0</v>
      </c>
      <c r="D808" s="33" t="str">
        <f>'Data from Waybill Query'!D808</f>
        <v>Intermodal</v>
      </c>
      <c r="E808" s="33" t="str">
        <f>'Data from Waybill Query'!E808</f>
        <v>L</v>
      </c>
      <c r="F808" s="33" t="str">
        <f>'Data from Waybill Query'!F808</f>
        <v>X</v>
      </c>
      <c r="G808" s="33" t="str">
        <f>'Data from Waybill Query'!G808</f>
        <v>X</v>
      </c>
      <c r="H808" s="104">
        <f>IF(ISNA(VLOOKUP($N808,'Data from Waybill Query'!$A:$M,8,FALSE)),0,VLOOKUP($N808,'Data from Waybill Query'!$A:$M,8,FALSE))</f>
        <v>958493</v>
      </c>
      <c r="I808" s="104">
        <f>IF(ISNA(VLOOKUP($N808,'Data from Waybill Query'!$A:$M,9,FALSE)),0,VLOOKUP($N808,'Data from Waybill Query'!$A:$M,9,FALSE))</f>
        <v>1435816</v>
      </c>
      <c r="J808" s="104">
        <f>IF(ISNA(VLOOKUP($N808,'Data from Waybill Query'!$A:$M,10,FALSE)),0,VLOOKUP($N808,'Data from Waybill Query'!$A:$M,10,FALSE))</f>
        <v>1746894</v>
      </c>
      <c r="K808" s="104">
        <f>IF(ISNA(VLOOKUP($N808,'Data from Waybill Query'!$A:$M,11,FALSE)),0,VLOOKUP($N808,'Data from Waybill Query'!$A:$M,11,FALSE))</f>
        <v>21286872</v>
      </c>
      <c r="L808" s="104">
        <f>IF(ISNA(VLOOKUP($N808,'Data from Waybill Query'!$A:$M,12,FALSE)),0,VLOOKUP($N808,'Data from Waybill Query'!$A:$M,12,FALSE))</f>
        <v>25869</v>
      </c>
      <c r="M808" s="104">
        <f>IF(ISNA(VLOOKUP($N808,'Data from Waybill Query'!$A:$M,13,FALSE)),0,VLOOKUP($N808,'Data from Waybill Query'!$A:$M,13,FALSE))</f>
        <v>3.7051939999999998E-2</v>
      </c>
      <c r="N808" s="104">
        <f t="shared" si="27"/>
        <v>1997000303</v>
      </c>
    </row>
    <row r="809" spans="1:14" x14ac:dyDescent="0.25">
      <c r="A809" s="104">
        <f t="shared" si="28"/>
        <v>199703</v>
      </c>
      <c r="B809" s="32">
        <f>'Data from Waybill Query'!B809</f>
        <v>1997</v>
      </c>
      <c r="C809" s="32" t="str">
        <f>IF('Data from Waybill Query'!C809="00","0",IF('Data from Waybill Query'!C809="01","1",IF('Data from Waybill Query'!C809="XX","2",'Data from Waybill Query'!C809)))</f>
        <v>0</v>
      </c>
      <c r="D809" s="33" t="str">
        <f>'Data from Waybill Query'!D809</f>
        <v>Intermodal</v>
      </c>
      <c r="E809" s="33" t="str">
        <f>'Data from Waybill Query'!E809</f>
        <v>VL</v>
      </c>
      <c r="F809" s="33" t="str">
        <f>'Data from Waybill Query'!F809</f>
        <v>X</v>
      </c>
      <c r="G809" s="33" t="str">
        <f>'Data from Waybill Query'!G809</f>
        <v>X</v>
      </c>
      <c r="H809" s="104">
        <f>IF(ISNA(VLOOKUP($N809,'Data from Waybill Query'!$A:$M,8,FALSE)),0,VLOOKUP($N809,'Data from Waybill Query'!$A:$M,8,FALSE))</f>
        <v>3652064</v>
      </c>
      <c r="I809" s="104">
        <f>IF(ISNA(VLOOKUP($N809,'Data from Waybill Query'!$A:$M,9,FALSE)),0,VLOOKUP($N809,'Data from Waybill Query'!$A:$M,9,FALSE))</f>
        <v>4220888</v>
      </c>
      <c r="J809" s="104">
        <f>IF(ISNA(VLOOKUP($N809,'Data from Waybill Query'!$A:$M,10,FALSE)),0,VLOOKUP($N809,'Data from Waybill Query'!$A:$M,10,FALSE))</f>
        <v>9191606</v>
      </c>
      <c r="K809" s="104">
        <f>IF(ISNA(VLOOKUP($N809,'Data from Waybill Query'!$A:$M,11,FALSE)),0,VLOOKUP($N809,'Data from Waybill Query'!$A:$M,11,FALSE))</f>
        <v>64599376</v>
      </c>
      <c r="L809" s="104">
        <f>IF(ISNA(VLOOKUP($N809,'Data from Waybill Query'!$A:$M,12,FALSE)),0,VLOOKUP($N809,'Data from Waybill Query'!$A:$M,12,FALSE))</f>
        <v>140988</v>
      </c>
      <c r="M809" s="104">
        <f>IF(ISNA(VLOOKUP($N809,'Data from Waybill Query'!$A:$M,13,FALSE)),0,VLOOKUP($N809,'Data from Waybill Query'!$A:$M,13,FALSE))</f>
        <v>2.5903389999999998E-2</v>
      </c>
      <c r="N809" s="104">
        <f t="shared" si="27"/>
        <v>1997000403</v>
      </c>
    </row>
    <row r="810" spans="1:14" x14ac:dyDescent="0.25">
      <c r="A810" s="104">
        <f t="shared" si="28"/>
        <v>199704</v>
      </c>
      <c r="B810" s="32">
        <f>'Data from Waybill Query'!B810</f>
        <v>1997</v>
      </c>
      <c r="C810" s="32" t="str">
        <f>IF('Data from Waybill Query'!C810="00","0",IF('Data from Waybill Query'!C810="01","1",IF('Data from Waybill Query'!C810="XX","2",'Data from Waybill Query'!C810)))</f>
        <v>1</v>
      </c>
      <c r="D810" s="33" t="str">
        <f>'Data from Waybill Query'!D810</f>
        <v>Farm Products (not Grain)</v>
      </c>
      <c r="E810" s="33" t="str">
        <f>'Data from Waybill Query'!E810</f>
        <v>X</v>
      </c>
      <c r="F810" s="33" t="str">
        <f>'Data from Waybill Query'!F810</f>
        <v>X</v>
      </c>
      <c r="G810" s="33" t="str">
        <f>'Data from Waybill Query'!G810</f>
        <v>X</v>
      </c>
      <c r="H810" s="104">
        <f>IF(ISNA(VLOOKUP($N810,'Data from Waybill Query'!$A:$M,8,FALSE)),0,VLOOKUP($N810,'Data from Waybill Query'!$A:$M,8,FALSE))</f>
        <v>155609</v>
      </c>
      <c r="I810" s="104">
        <f>IF(ISNA(VLOOKUP($N810,'Data from Waybill Query'!$A:$M,9,FALSE)),0,VLOOKUP($N810,'Data from Waybill Query'!$A:$M,9,FALSE))</f>
        <v>66998</v>
      </c>
      <c r="J810" s="104">
        <f>IF(ISNA(VLOOKUP($N810,'Data from Waybill Query'!$A:$M,10,FALSE)),0,VLOOKUP($N810,'Data from Waybill Query'!$A:$M,10,FALSE))</f>
        <v>78934</v>
      </c>
      <c r="K810" s="104">
        <f>IF(ISNA(VLOOKUP($N810,'Data from Waybill Query'!$A:$M,11,FALSE)),0,VLOOKUP($N810,'Data from Waybill Query'!$A:$M,11,FALSE))</f>
        <v>4813389</v>
      </c>
      <c r="L810" s="104">
        <f>IF(ISNA(VLOOKUP($N810,'Data from Waybill Query'!$A:$M,12,FALSE)),0,VLOOKUP($N810,'Data from Waybill Query'!$A:$M,12,FALSE))</f>
        <v>5357</v>
      </c>
      <c r="M810" s="104">
        <f>IF(ISNA(VLOOKUP($N810,'Data from Waybill Query'!$A:$M,13,FALSE)),0,VLOOKUP($N810,'Data from Waybill Query'!$A:$M,13,FALSE))</f>
        <v>2.9048640000000001E-2</v>
      </c>
      <c r="N810" s="104">
        <f t="shared" si="27"/>
        <v>1997010403</v>
      </c>
    </row>
    <row r="811" spans="1:14" x14ac:dyDescent="0.25">
      <c r="A811" s="104">
        <f t="shared" si="28"/>
        <v>199705</v>
      </c>
      <c r="B811" s="32">
        <f>'Data from Waybill Query'!B811</f>
        <v>1997</v>
      </c>
      <c r="C811" s="32" t="str">
        <f>IF('Data from Waybill Query'!C811="00","0",IF('Data from Waybill Query'!C811="01","1",IF('Data from Waybill Query'!C811="XX","2",'Data from Waybill Query'!C811)))</f>
        <v>2</v>
      </c>
      <c r="D811" s="33" t="str">
        <f>'Data from Waybill Query'!D811</f>
        <v>Grain</v>
      </c>
      <c r="E811" s="33" t="str">
        <f>'Data from Waybill Query'!E811</f>
        <v>S</v>
      </c>
      <c r="F811" s="33" t="str">
        <f>'Data from Waybill Query'!F811</f>
        <v>R</v>
      </c>
      <c r="G811" s="33" t="str">
        <f>'Data from Waybill Query'!G811</f>
        <v>S</v>
      </c>
      <c r="H811" s="104">
        <f>IF(ISNA(VLOOKUP($N811,'Data from Waybill Query'!$A:$M,8,FALSE)),0,VLOOKUP($N811,'Data from Waybill Query'!$A:$M,8,FALSE))</f>
        <v>78946</v>
      </c>
      <c r="I811" s="104">
        <f>IF(ISNA(VLOOKUP($N811,'Data from Waybill Query'!$A:$M,9,FALSE)),0,VLOOKUP($N811,'Data from Waybill Query'!$A:$M,9,FALSE))</f>
        <v>81136</v>
      </c>
      <c r="J811" s="104">
        <f>IF(ISNA(VLOOKUP($N811,'Data from Waybill Query'!$A:$M,10,FALSE)),0,VLOOKUP($N811,'Data from Waybill Query'!$A:$M,10,FALSE))</f>
        <v>22261</v>
      </c>
      <c r="K811" s="104">
        <f>IF(ISNA(VLOOKUP($N811,'Data from Waybill Query'!$A:$M,11,FALSE)),0,VLOOKUP($N811,'Data from Waybill Query'!$A:$M,11,FALSE))</f>
        <v>7636088</v>
      </c>
      <c r="L811" s="104">
        <f>IF(ISNA(VLOOKUP($N811,'Data from Waybill Query'!$A:$M,12,FALSE)),0,VLOOKUP($N811,'Data from Waybill Query'!$A:$M,12,FALSE))</f>
        <v>2099</v>
      </c>
      <c r="M811" s="104">
        <f>IF(ISNA(VLOOKUP($N811,'Data from Waybill Query'!$A:$M,13,FALSE)),0,VLOOKUP($N811,'Data from Waybill Query'!$A:$M,13,FALSE))</f>
        <v>3.7618970000000002E-2</v>
      </c>
      <c r="N811" s="104">
        <f t="shared" si="27"/>
        <v>1997020101</v>
      </c>
    </row>
    <row r="812" spans="1:14" x14ac:dyDescent="0.25">
      <c r="A812" s="104">
        <f t="shared" si="28"/>
        <v>199706</v>
      </c>
      <c r="B812" s="32">
        <f>'Data from Waybill Query'!B812</f>
        <v>1997</v>
      </c>
      <c r="C812" s="32" t="str">
        <f>IF('Data from Waybill Query'!C812="00","0",IF('Data from Waybill Query'!C812="01","1",IF('Data from Waybill Query'!C812="XX","2",'Data from Waybill Query'!C812)))</f>
        <v>2</v>
      </c>
      <c r="D812" s="33" t="str">
        <f>'Data from Waybill Query'!D812</f>
        <v>Grain</v>
      </c>
      <c r="E812" s="33" t="str">
        <f>'Data from Waybill Query'!E812</f>
        <v>S</v>
      </c>
      <c r="F812" s="33" t="str">
        <f>'Data from Waybill Query'!F812</f>
        <v>R</v>
      </c>
      <c r="G812" s="33" t="str">
        <f>'Data from Waybill Query'!G812</f>
        <v>M</v>
      </c>
      <c r="H812" s="104">
        <f>IF(ISNA(VLOOKUP($N812,'Data from Waybill Query'!$A:$M,8,FALSE)),0,VLOOKUP($N812,'Data from Waybill Query'!$A:$M,8,FALSE))</f>
        <v>175332</v>
      </c>
      <c r="I812" s="104">
        <f>IF(ISNA(VLOOKUP($N812,'Data from Waybill Query'!$A:$M,9,FALSE)),0,VLOOKUP($N812,'Data from Waybill Query'!$A:$M,9,FALSE))</f>
        <v>194621</v>
      </c>
      <c r="J812" s="104">
        <f>IF(ISNA(VLOOKUP($N812,'Data from Waybill Query'!$A:$M,10,FALSE)),0,VLOOKUP($N812,'Data from Waybill Query'!$A:$M,10,FALSE))</f>
        <v>52236</v>
      </c>
      <c r="K812" s="104">
        <f>IF(ISNA(VLOOKUP($N812,'Data from Waybill Query'!$A:$M,11,FALSE)),0,VLOOKUP($N812,'Data from Waybill Query'!$A:$M,11,FALSE))</f>
        <v>18715993</v>
      </c>
      <c r="L812" s="104">
        <f>IF(ISNA(VLOOKUP($N812,'Data from Waybill Query'!$A:$M,12,FALSE)),0,VLOOKUP($N812,'Data from Waybill Query'!$A:$M,12,FALSE))</f>
        <v>5031</v>
      </c>
      <c r="M812" s="104">
        <f>IF(ISNA(VLOOKUP($N812,'Data from Waybill Query'!$A:$M,13,FALSE)),0,VLOOKUP($N812,'Data from Waybill Query'!$A:$M,13,FALSE))</f>
        <v>3.4850119999999998E-2</v>
      </c>
      <c r="N812" s="104">
        <f t="shared" si="27"/>
        <v>1997020102</v>
      </c>
    </row>
    <row r="813" spans="1:14" x14ac:dyDescent="0.25">
      <c r="A813" s="104">
        <f t="shared" si="28"/>
        <v>199707</v>
      </c>
      <c r="B813" s="32">
        <f>'Data from Waybill Query'!B813</f>
        <v>1997</v>
      </c>
      <c r="C813" s="32" t="str">
        <f>IF('Data from Waybill Query'!C813="00","0",IF('Data from Waybill Query'!C813="01","1",IF('Data from Waybill Query'!C813="XX","2",'Data from Waybill Query'!C813)))</f>
        <v>2</v>
      </c>
      <c r="D813" s="33" t="str">
        <f>'Data from Waybill Query'!D813</f>
        <v>Grain</v>
      </c>
      <c r="E813" s="33" t="str">
        <f>'Data from Waybill Query'!E813</f>
        <v>S</v>
      </c>
      <c r="F813" s="33" t="str">
        <f>'Data from Waybill Query'!F813</f>
        <v>R</v>
      </c>
      <c r="G813" s="33" t="str">
        <f>'Data from Waybill Query'!G813</f>
        <v>U</v>
      </c>
      <c r="H813" s="104">
        <f>IF(ISNA(VLOOKUP($N813,'Data from Waybill Query'!$A:$M,8,FALSE)),0,VLOOKUP($N813,'Data from Waybill Query'!$A:$M,8,FALSE))</f>
        <v>56491</v>
      </c>
      <c r="I813" s="104">
        <f>IF(ISNA(VLOOKUP($N813,'Data from Waybill Query'!$A:$M,9,FALSE)),0,VLOOKUP($N813,'Data from Waybill Query'!$A:$M,9,FALSE))</f>
        <v>63169</v>
      </c>
      <c r="J813" s="104">
        <f>IF(ISNA(VLOOKUP($N813,'Data from Waybill Query'!$A:$M,10,FALSE)),0,VLOOKUP($N813,'Data from Waybill Query'!$A:$M,10,FALSE))</f>
        <v>18261</v>
      </c>
      <c r="K813" s="104">
        <f>IF(ISNA(VLOOKUP($N813,'Data from Waybill Query'!$A:$M,11,FALSE)),0,VLOOKUP($N813,'Data from Waybill Query'!$A:$M,11,FALSE))</f>
        <v>5608385</v>
      </c>
      <c r="L813" s="104">
        <f>IF(ISNA(VLOOKUP($N813,'Data from Waybill Query'!$A:$M,12,FALSE)),0,VLOOKUP($N813,'Data from Waybill Query'!$A:$M,12,FALSE))</f>
        <v>1618</v>
      </c>
      <c r="M813" s="104">
        <f>IF(ISNA(VLOOKUP($N813,'Data from Waybill Query'!$A:$M,13,FALSE)),0,VLOOKUP($N813,'Data from Waybill Query'!$A:$M,13,FALSE))</f>
        <v>3.4914460000000001E-2</v>
      </c>
      <c r="N813" s="104">
        <f t="shared" si="27"/>
        <v>1997020103</v>
      </c>
    </row>
    <row r="814" spans="1:14" x14ac:dyDescent="0.25">
      <c r="A814" s="104">
        <f t="shared" si="28"/>
        <v>199708</v>
      </c>
      <c r="B814" s="32">
        <f>'Data from Waybill Query'!B814</f>
        <v>1997</v>
      </c>
      <c r="C814" s="32" t="str">
        <f>IF('Data from Waybill Query'!C814="00","0",IF('Data from Waybill Query'!C814="01","1",IF('Data from Waybill Query'!C814="XX","2",'Data from Waybill Query'!C814)))</f>
        <v>2</v>
      </c>
      <c r="D814" s="33" t="str">
        <f>'Data from Waybill Query'!D814</f>
        <v>Grain</v>
      </c>
      <c r="E814" s="33" t="str">
        <f>'Data from Waybill Query'!E814</f>
        <v>S</v>
      </c>
      <c r="F814" s="33" t="str">
        <f>'Data from Waybill Query'!F814</f>
        <v>P</v>
      </c>
      <c r="G814" s="33" t="str">
        <f>'Data from Waybill Query'!G814</f>
        <v>S</v>
      </c>
      <c r="H814" s="104">
        <f>IF(ISNA(VLOOKUP($N814,'Data from Waybill Query'!$A:$M,8,FALSE)),0,VLOOKUP($N814,'Data from Waybill Query'!$A:$M,8,FALSE))</f>
        <v>44812</v>
      </c>
      <c r="I814" s="104">
        <f>IF(ISNA(VLOOKUP($N814,'Data from Waybill Query'!$A:$M,9,FALSE)),0,VLOOKUP($N814,'Data from Waybill Query'!$A:$M,9,FALSE))</f>
        <v>47656</v>
      </c>
      <c r="J814" s="104">
        <f>IF(ISNA(VLOOKUP($N814,'Data from Waybill Query'!$A:$M,10,FALSE)),0,VLOOKUP($N814,'Data from Waybill Query'!$A:$M,10,FALSE))</f>
        <v>14118</v>
      </c>
      <c r="K814" s="104">
        <f>IF(ISNA(VLOOKUP($N814,'Data from Waybill Query'!$A:$M,11,FALSE)),0,VLOOKUP($N814,'Data from Waybill Query'!$A:$M,11,FALSE))</f>
        <v>4507988</v>
      </c>
      <c r="L814" s="104">
        <f>IF(ISNA(VLOOKUP($N814,'Data from Waybill Query'!$A:$M,12,FALSE)),0,VLOOKUP($N814,'Data from Waybill Query'!$A:$M,12,FALSE))</f>
        <v>1338</v>
      </c>
      <c r="M814" s="104">
        <f>IF(ISNA(VLOOKUP($N814,'Data from Waybill Query'!$A:$M,13,FALSE)),0,VLOOKUP($N814,'Data from Waybill Query'!$A:$M,13,FALSE))</f>
        <v>3.3491439999999997E-2</v>
      </c>
      <c r="N814" s="104">
        <f t="shared" si="27"/>
        <v>1997020111</v>
      </c>
    </row>
    <row r="815" spans="1:14" x14ac:dyDescent="0.25">
      <c r="A815" s="104">
        <f t="shared" si="28"/>
        <v>199709</v>
      </c>
      <c r="B815" s="32">
        <f>'Data from Waybill Query'!B815</f>
        <v>1997</v>
      </c>
      <c r="C815" s="32" t="str">
        <f>IF('Data from Waybill Query'!C815="00","0",IF('Data from Waybill Query'!C815="01","1",IF('Data from Waybill Query'!C815="XX","2",'Data from Waybill Query'!C815)))</f>
        <v>2</v>
      </c>
      <c r="D815" s="33" t="str">
        <f>'Data from Waybill Query'!D815</f>
        <v>Grain</v>
      </c>
      <c r="E815" s="33" t="str">
        <f>'Data from Waybill Query'!E815</f>
        <v>S</v>
      </c>
      <c r="F815" s="33" t="str">
        <f>'Data from Waybill Query'!F815</f>
        <v>P</v>
      </c>
      <c r="G815" s="33" t="str">
        <f>'Data from Waybill Query'!G815</f>
        <v>M</v>
      </c>
      <c r="H815" s="104">
        <f>IF(ISNA(VLOOKUP($N815,'Data from Waybill Query'!$A:$M,8,FALSE)),0,VLOOKUP($N815,'Data from Waybill Query'!$A:$M,8,FALSE))</f>
        <v>82673</v>
      </c>
      <c r="I815" s="104">
        <f>IF(ISNA(VLOOKUP($N815,'Data from Waybill Query'!$A:$M,9,FALSE)),0,VLOOKUP($N815,'Data from Waybill Query'!$A:$M,9,FALSE))</f>
        <v>93256</v>
      </c>
      <c r="J815" s="104">
        <f>IF(ISNA(VLOOKUP($N815,'Data from Waybill Query'!$A:$M,10,FALSE)),0,VLOOKUP($N815,'Data from Waybill Query'!$A:$M,10,FALSE))</f>
        <v>27158</v>
      </c>
      <c r="K815" s="104">
        <f>IF(ISNA(VLOOKUP($N815,'Data from Waybill Query'!$A:$M,11,FALSE)),0,VLOOKUP($N815,'Data from Waybill Query'!$A:$M,11,FALSE))</f>
        <v>8985956</v>
      </c>
      <c r="L815" s="104">
        <f>IF(ISNA(VLOOKUP($N815,'Data from Waybill Query'!$A:$M,12,FALSE)),0,VLOOKUP($N815,'Data from Waybill Query'!$A:$M,12,FALSE))</f>
        <v>2610</v>
      </c>
      <c r="M815" s="104">
        <f>IF(ISNA(VLOOKUP($N815,'Data from Waybill Query'!$A:$M,13,FALSE)),0,VLOOKUP($N815,'Data from Waybill Query'!$A:$M,13,FALSE))</f>
        <v>3.167155E-2</v>
      </c>
      <c r="N815" s="104">
        <f t="shared" si="27"/>
        <v>1997020112</v>
      </c>
    </row>
    <row r="816" spans="1:14" x14ac:dyDescent="0.25">
      <c r="A816" s="104">
        <f t="shared" si="28"/>
        <v>199710</v>
      </c>
      <c r="B816" s="32">
        <f>'Data from Waybill Query'!B816</f>
        <v>1997</v>
      </c>
      <c r="C816" s="32" t="str">
        <f>IF('Data from Waybill Query'!C816="00","0",IF('Data from Waybill Query'!C816="01","1",IF('Data from Waybill Query'!C816="XX","2",'Data from Waybill Query'!C816)))</f>
        <v>2</v>
      </c>
      <c r="D816" s="33" t="str">
        <f>'Data from Waybill Query'!D816</f>
        <v>Grain</v>
      </c>
      <c r="E816" s="33" t="str">
        <f>'Data from Waybill Query'!E816</f>
        <v>S</v>
      </c>
      <c r="F816" s="33" t="str">
        <f>'Data from Waybill Query'!F816</f>
        <v>P</v>
      </c>
      <c r="G816" s="33" t="str">
        <f>'Data from Waybill Query'!G816</f>
        <v>U</v>
      </c>
      <c r="H816" s="104">
        <f>IF(ISNA(VLOOKUP($N816,'Data from Waybill Query'!$A:$M,8,FALSE)),0,VLOOKUP($N816,'Data from Waybill Query'!$A:$M,8,FALSE))</f>
        <v>56973</v>
      </c>
      <c r="I816" s="104">
        <f>IF(ISNA(VLOOKUP($N816,'Data from Waybill Query'!$A:$M,9,FALSE)),0,VLOOKUP($N816,'Data from Waybill Query'!$A:$M,9,FALSE))</f>
        <v>69391</v>
      </c>
      <c r="J816" s="104">
        <f>IF(ISNA(VLOOKUP($N816,'Data from Waybill Query'!$A:$M,10,FALSE)),0,VLOOKUP($N816,'Data from Waybill Query'!$A:$M,10,FALSE))</f>
        <v>19590</v>
      </c>
      <c r="K816" s="104">
        <f>IF(ISNA(VLOOKUP($N816,'Data from Waybill Query'!$A:$M,11,FALSE)),0,VLOOKUP($N816,'Data from Waybill Query'!$A:$M,11,FALSE))</f>
        <v>5908938</v>
      </c>
      <c r="L816" s="104">
        <f>IF(ISNA(VLOOKUP($N816,'Data from Waybill Query'!$A:$M,12,FALSE)),0,VLOOKUP($N816,'Data from Waybill Query'!$A:$M,12,FALSE))</f>
        <v>1683</v>
      </c>
      <c r="M816" s="104">
        <f>IF(ISNA(VLOOKUP($N816,'Data from Waybill Query'!$A:$M,13,FALSE)),0,VLOOKUP($N816,'Data from Waybill Query'!$A:$M,13,FALSE))</f>
        <v>3.3846429999999997E-2</v>
      </c>
      <c r="N816" s="104">
        <f t="shared" si="27"/>
        <v>1997020113</v>
      </c>
    </row>
    <row r="817" spans="1:14" x14ac:dyDescent="0.25">
      <c r="A817" s="104">
        <f t="shared" si="28"/>
        <v>199711</v>
      </c>
      <c r="B817" s="32">
        <f>'Data from Waybill Query'!B817</f>
        <v>1997</v>
      </c>
      <c r="C817" s="32" t="str">
        <f>IF('Data from Waybill Query'!C817="00","0",IF('Data from Waybill Query'!C817="01","1",IF('Data from Waybill Query'!C817="XX","2",'Data from Waybill Query'!C817)))</f>
        <v>2</v>
      </c>
      <c r="D817" s="33" t="str">
        <f>'Data from Waybill Query'!D817</f>
        <v>Grain</v>
      </c>
      <c r="E817" s="33" t="str">
        <f>'Data from Waybill Query'!E817</f>
        <v>M</v>
      </c>
      <c r="F817" s="33" t="str">
        <f>'Data from Waybill Query'!F817</f>
        <v>R</v>
      </c>
      <c r="G817" s="33" t="str">
        <f>'Data from Waybill Query'!G817</f>
        <v>S</v>
      </c>
      <c r="H817" s="104">
        <f>IF(ISNA(VLOOKUP($N817,'Data from Waybill Query'!$A:$M,8,FALSE)),0,VLOOKUP($N817,'Data from Waybill Query'!$A:$M,8,FALSE))</f>
        <v>124879</v>
      </c>
      <c r="I817" s="104">
        <f>IF(ISNA(VLOOKUP($N817,'Data from Waybill Query'!$A:$M,9,FALSE)),0,VLOOKUP($N817,'Data from Waybill Query'!$A:$M,9,FALSE))</f>
        <v>63060</v>
      </c>
      <c r="J817" s="104">
        <f>IF(ISNA(VLOOKUP($N817,'Data from Waybill Query'!$A:$M,10,FALSE)),0,VLOOKUP($N817,'Data from Waybill Query'!$A:$M,10,FALSE))</f>
        <v>46044</v>
      </c>
      <c r="K817" s="104">
        <f>IF(ISNA(VLOOKUP($N817,'Data from Waybill Query'!$A:$M,11,FALSE)),0,VLOOKUP($N817,'Data from Waybill Query'!$A:$M,11,FALSE))</f>
        <v>5879824</v>
      </c>
      <c r="L817" s="104">
        <f>IF(ISNA(VLOOKUP($N817,'Data from Waybill Query'!$A:$M,12,FALSE)),0,VLOOKUP($N817,'Data from Waybill Query'!$A:$M,12,FALSE))</f>
        <v>4290</v>
      </c>
      <c r="M817" s="104">
        <f>IF(ISNA(VLOOKUP($N817,'Data from Waybill Query'!$A:$M,13,FALSE)),0,VLOOKUP($N817,'Data from Waybill Query'!$A:$M,13,FALSE))</f>
        <v>2.9110239999999999E-2</v>
      </c>
      <c r="N817" s="104">
        <f t="shared" si="27"/>
        <v>1997020201</v>
      </c>
    </row>
    <row r="818" spans="1:14" x14ac:dyDescent="0.25">
      <c r="A818" s="104">
        <f t="shared" si="28"/>
        <v>199712</v>
      </c>
      <c r="B818" s="32">
        <f>'Data from Waybill Query'!B818</f>
        <v>1997</v>
      </c>
      <c r="C818" s="32" t="str">
        <f>IF('Data from Waybill Query'!C818="00","0",IF('Data from Waybill Query'!C818="01","1",IF('Data from Waybill Query'!C818="XX","2",'Data from Waybill Query'!C818)))</f>
        <v>2</v>
      </c>
      <c r="D818" s="33" t="str">
        <f>'Data from Waybill Query'!D818</f>
        <v>Grain</v>
      </c>
      <c r="E818" s="33" t="str">
        <f>'Data from Waybill Query'!E818</f>
        <v>M</v>
      </c>
      <c r="F818" s="33" t="str">
        <f>'Data from Waybill Query'!F818</f>
        <v>R</v>
      </c>
      <c r="G818" s="33" t="str">
        <f>'Data from Waybill Query'!G818</f>
        <v>M</v>
      </c>
      <c r="H818" s="104">
        <f>IF(ISNA(VLOOKUP($N818,'Data from Waybill Query'!$A:$M,8,FALSE)),0,VLOOKUP($N818,'Data from Waybill Query'!$A:$M,8,FALSE))</f>
        <v>254187</v>
      </c>
      <c r="I818" s="104">
        <f>IF(ISNA(VLOOKUP($N818,'Data from Waybill Query'!$A:$M,9,FALSE)),0,VLOOKUP($N818,'Data from Waybill Query'!$A:$M,9,FALSE))</f>
        <v>145884</v>
      </c>
      <c r="J818" s="104">
        <f>IF(ISNA(VLOOKUP($N818,'Data from Waybill Query'!$A:$M,10,FALSE)),0,VLOOKUP($N818,'Data from Waybill Query'!$A:$M,10,FALSE))</f>
        <v>106150</v>
      </c>
      <c r="K818" s="104">
        <f>IF(ISNA(VLOOKUP($N818,'Data from Waybill Query'!$A:$M,11,FALSE)),0,VLOOKUP($N818,'Data from Waybill Query'!$A:$M,11,FALSE))</f>
        <v>14253811</v>
      </c>
      <c r="L818" s="104">
        <f>IF(ISNA(VLOOKUP($N818,'Data from Waybill Query'!$A:$M,12,FALSE)),0,VLOOKUP($N818,'Data from Waybill Query'!$A:$M,12,FALSE))</f>
        <v>10381</v>
      </c>
      <c r="M818" s="104">
        <f>IF(ISNA(VLOOKUP($N818,'Data from Waybill Query'!$A:$M,13,FALSE)),0,VLOOKUP($N818,'Data from Waybill Query'!$A:$M,13,FALSE))</f>
        <v>2.44867E-2</v>
      </c>
      <c r="N818" s="104">
        <f t="shared" si="27"/>
        <v>1997020202</v>
      </c>
    </row>
    <row r="819" spans="1:14" x14ac:dyDescent="0.25">
      <c r="A819" s="104">
        <f t="shared" si="28"/>
        <v>199713</v>
      </c>
      <c r="B819" s="32">
        <f>'Data from Waybill Query'!B819</f>
        <v>1997</v>
      </c>
      <c r="C819" s="32" t="str">
        <f>IF('Data from Waybill Query'!C819="00","0",IF('Data from Waybill Query'!C819="01","1",IF('Data from Waybill Query'!C819="XX","2",'Data from Waybill Query'!C819)))</f>
        <v>2</v>
      </c>
      <c r="D819" s="33" t="str">
        <f>'Data from Waybill Query'!D819</f>
        <v>Grain</v>
      </c>
      <c r="E819" s="33" t="str">
        <f>'Data from Waybill Query'!E819</f>
        <v>M</v>
      </c>
      <c r="F819" s="33" t="str">
        <f>'Data from Waybill Query'!F819</f>
        <v>R</v>
      </c>
      <c r="G819" s="33" t="str">
        <f>'Data from Waybill Query'!G819</f>
        <v>U</v>
      </c>
      <c r="H819" s="104">
        <f>IF(ISNA(VLOOKUP($N819,'Data from Waybill Query'!$A:$M,8,FALSE)),0,VLOOKUP($N819,'Data from Waybill Query'!$A:$M,8,FALSE))</f>
        <v>144107</v>
      </c>
      <c r="I819" s="104">
        <f>IF(ISNA(VLOOKUP($N819,'Data from Waybill Query'!$A:$M,9,FALSE)),0,VLOOKUP($N819,'Data from Waybill Query'!$A:$M,9,FALSE))</f>
        <v>89554</v>
      </c>
      <c r="J819" s="104">
        <f>IF(ISNA(VLOOKUP($N819,'Data from Waybill Query'!$A:$M,10,FALSE)),0,VLOOKUP($N819,'Data from Waybill Query'!$A:$M,10,FALSE))</f>
        <v>68972</v>
      </c>
      <c r="K819" s="104">
        <f>IF(ISNA(VLOOKUP($N819,'Data from Waybill Query'!$A:$M,11,FALSE)),0,VLOOKUP($N819,'Data from Waybill Query'!$A:$M,11,FALSE))</f>
        <v>8766940</v>
      </c>
      <c r="L819" s="104">
        <f>IF(ISNA(VLOOKUP($N819,'Data from Waybill Query'!$A:$M,12,FALSE)),0,VLOOKUP($N819,'Data from Waybill Query'!$A:$M,12,FALSE))</f>
        <v>6749</v>
      </c>
      <c r="M819" s="104">
        <f>IF(ISNA(VLOOKUP($N819,'Data from Waybill Query'!$A:$M,13,FALSE)),0,VLOOKUP($N819,'Data from Waybill Query'!$A:$M,13,FALSE))</f>
        <v>2.135221E-2</v>
      </c>
      <c r="N819" s="104">
        <f t="shared" si="27"/>
        <v>1997020203</v>
      </c>
    </row>
    <row r="820" spans="1:14" x14ac:dyDescent="0.25">
      <c r="A820" s="104">
        <f t="shared" si="28"/>
        <v>199714</v>
      </c>
      <c r="B820" s="32">
        <f>'Data from Waybill Query'!B820</f>
        <v>1997</v>
      </c>
      <c r="C820" s="32" t="str">
        <f>IF('Data from Waybill Query'!C820="00","0",IF('Data from Waybill Query'!C820="01","1",IF('Data from Waybill Query'!C820="XX","2",'Data from Waybill Query'!C820)))</f>
        <v>2</v>
      </c>
      <c r="D820" s="33" t="str">
        <f>'Data from Waybill Query'!D820</f>
        <v>Grain</v>
      </c>
      <c r="E820" s="33" t="str">
        <f>'Data from Waybill Query'!E820</f>
        <v>M</v>
      </c>
      <c r="F820" s="33" t="str">
        <f>'Data from Waybill Query'!F820</f>
        <v>P</v>
      </c>
      <c r="G820" s="33" t="str">
        <f>'Data from Waybill Query'!G820</f>
        <v>S</v>
      </c>
      <c r="H820" s="104">
        <f>IF(ISNA(VLOOKUP($N820,'Data from Waybill Query'!$A:$M,8,FALSE)),0,VLOOKUP($N820,'Data from Waybill Query'!$A:$M,8,FALSE))</f>
        <v>93626</v>
      </c>
      <c r="I820" s="104">
        <f>IF(ISNA(VLOOKUP($N820,'Data from Waybill Query'!$A:$M,9,FALSE)),0,VLOOKUP($N820,'Data from Waybill Query'!$A:$M,9,FALSE))</f>
        <v>50340</v>
      </c>
      <c r="J820" s="104">
        <f>IF(ISNA(VLOOKUP($N820,'Data from Waybill Query'!$A:$M,10,FALSE)),0,VLOOKUP($N820,'Data from Waybill Query'!$A:$M,10,FALSE))</f>
        <v>36737</v>
      </c>
      <c r="K820" s="104">
        <f>IF(ISNA(VLOOKUP($N820,'Data from Waybill Query'!$A:$M,11,FALSE)),0,VLOOKUP($N820,'Data from Waybill Query'!$A:$M,11,FALSE))</f>
        <v>4720948</v>
      </c>
      <c r="L820" s="104">
        <f>IF(ISNA(VLOOKUP($N820,'Data from Waybill Query'!$A:$M,12,FALSE)),0,VLOOKUP($N820,'Data from Waybill Query'!$A:$M,12,FALSE))</f>
        <v>3447</v>
      </c>
      <c r="M820" s="104">
        <f>IF(ISNA(VLOOKUP($N820,'Data from Waybill Query'!$A:$M,13,FALSE)),0,VLOOKUP($N820,'Data from Waybill Query'!$A:$M,13,FALSE))</f>
        <v>2.7165109999999999E-2</v>
      </c>
      <c r="N820" s="104">
        <f t="shared" si="27"/>
        <v>1997020211</v>
      </c>
    </row>
    <row r="821" spans="1:14" x14ac:dyDescent="0.25">
      <c r="A821" s="104">
        <f t="shared" si="28"/>
        <v>199715</v>
      </c>
      <c r="B821" s="32">
        <f>'Data from Waybill Query'!B821</f>
        <v>1997</v>
      </c>
      <c r="C821" s="32" t="str">
        <f>IF('Data from Waybill Query'!C821="00","0",IF('Data from Waybill Query'!C821="01","1",IF('Data from Waybill Query'!C821="XX","2",'Data from Waybill Query'!C821)))</f>
        <v>2</v>
      </c>
      <c r="D821" s="33" t="str">
        <f>'Data from Waybill Query'!D821</f>
        <v>Grain</v>
      </c>
      <c r="E821" s="33" t="str">
        <f>'Data from Waybill Query'!E821</f>
        <v>M</v>
      </c>
      <c r="F821" s="33" t="str">
        <f>'Data from Waybill Query'!F821</f>
        <v>P</v>
      </c>
      <c r="G821" s="33" t="str">
        <f>'Data from Waybill Query'!G821</f>
        <v>M</v>
      </c>
      <c r="H821" s="104">
        <f>IF(ISNA(VLOOKUP($N821,'Data from Waybill Query'!$A:$M,8,FALSE)),0,VLOOKUP($N821,'Data from Waybill Query'!$A:$M,8,FALSE))</f>
        <v>142663</v>
      </c>
      <c r="I821" s="104">
        <f>IF(ISNA(VLOOKUP($N821,'Data from Waybill Query'!$A:$M,9,FALSE)),0,VLOOKUP($N821,'Data from Waybill Query'!$A:$M,9,FALSE))</f>
        <v>91381</v>
      </c>
      <c r="J821" s="104">
        <f>IF(ISNA(VLOOKUP($N821,'Data from Waybill Query'!$A:$M,10,FALSE)),0,VLOOKUP($N821,'Data from Waybill Query'!$A:$M,10,FALSE))</f>
        <v>65889</v>
      </c>
      <c r="K821" s="104">
        <f>IF(ISNA(VLOOKUP($N821,'Data from Waybill Query'!$A:$M,11,FALSE)),0,VLOOKUP($N821,'Data from Waybill Query'!$A:$M,11,FALSE))</f>
        <v>8924797</v>
      </c>
      <c r="L821" s="104">
        <f>IF(ISNA(VLOOKUP($N821,'Data from Waybill Query'!$A:$M,12,FALSE)),0,VLOOKUP($N821,'Data from Waybill Query'!$A:$M,12,FALSE))</f>
        <v>6436</v>
      </c>
      <c r="M821" s="104">
        <f>IF(ISNA(VLOOKUP($N821,'Data from Waybill Query'!$A:$M,13,FALSE)),0,VLOOKUP($N821,'Data from Waybill Query'!$A:$M,13,FALSE))</f>
        <v>2.2166849999999998E-2</v>
      </c>
      <c r="N821" s="104">
        <f t="shared" si="27"/>
        <v>1997020212</v>
      </c>
    </row>
    <row r="822" spans="1:14" x14ac:dyDescent="0.25">
      <c r="A822" s="104">
        <f t="shared" si="28"/>
        <v>199716</v>
      </c>
      <c r="B822" s="32">
        <f>'Data from Waybill Query'!B822</f>
        <v>1997</v>
      </c>
      <c r="C822" s="32" t="str">
        <f>IF('Data from Waybill Query'!C822="00","0",IF('Data from Waybill Query'!C822="01","1",IF('Data from Waybill Query'!C822="XX","2",'Data from Waybill Query'!C822)))</f>
        <v>2</v>
      </c>
      <c r="D822" s="33" t="str">
        <f>'Data from Waybill Query'!D822</f>
        <v>Grain</v>
      </c>
      <c r="E822" s="33" t="str">
        <f>'Data from Waybill Query'!E822</f>
        <v>M</v>
      </c>
      <c r="F822" s="33" t="str">
        <f>'Data from Waybill Query'!F822</f>
        <v>P</v>
      </c>
      <c r="G822" s="33" t="str">
        <f>'Data from Waybill Query'!G822</f>
        <v>U</v>
      </c>
      <c r="H822" s="104">
        <f>IF(ISNA(VLOOKUP($N822,'Data from Waybill Query'!$A:$M,8,FALSE)),0,VLOOKUP($N822,'Data from Waybill Query'!$A:$M,8,FALSE))</f>
        <v>124587</v>
      </c>
      <c r="I822" s="104">
        <f>IF(ISNA(VLOOKUP($N822,'Data from Waybill Query'!$A:$M,9,FALSE)),0,VLOOKUP($N822,'Data from Waybill Query'!$A:$M,9,FALSE))</f>
        <v>90801</v>
      </c>
      <c r="J822" s="104">
        <f>IF(ISNA(VLOOKUP($N822,'Data from Waybill Query'!$A:$M,10,FALSE)),0,VLOOKUP($N822,'Data from Waybill Query'!$A:$M,10,FALSE))</f>
        <v>69146</v>
      </c>
      <c r="K822" s="104">
        <f>IF(ISNA(VLOOKUP($N822,'Data from Waybill Query'!$A:$M,11,FALSE)),0,VLOOKUP($N822,'Data from Waybill Query'!$A:$M,11,FALSE))</f>
        <v>8839474</v>
      </c>
      <c r="L822" s="104">
        <f>IF(ISNA(VLOOKUP($N822,'Data from Waybill Query'!$A:$M,12,FALSE)),0,VLOOKUP($N822,'Data from Waybill Query'!$A:$M,12,FALSE))</f>
        <v>6752</v>
      </c>
      <c r="M822" s="104">
        <f>IF(ISNA(VLOOKUP($N822,'Data from Waybill Query'!$A:$M,13,FALSE)),0,VLOOKUP($N822,'Data from Waybill Query'!$A:$M,13,FALSE))</f>
        <v>1.845132E-2</v>
      </c>
      <c r="N822" s="104">
        <f t="shared" si="27"/>
        <v>1997020213</v>
      </c>
    </row>
    <row r="823" spans="1:14" x14ac:dyDescent="0.25">
      <c r="A823" s="104">
        <f t="shared" si="28"/>
        <v>199717</v>
      </c>
      <c r="B823" s="32">
        <f>'Data from Waybill Query'!B823</f>
        <v>1997</v>
      </c>
      <c r="C823" s="32" t="str">
        <f>IF('Data from Waybill Query'!C823="00","0",IF('Data from Waybill Query'!C823="01","1",IF('Data from Waybill Query'!C823="XX","2",'Data from Waybill Query'!C823)))</f>
        <v>2</v>
      </c>
      <c r="D823" s="33" t="str">
        <f>'Data from Waybill Query'!D823</f>
        <v>Grain</v>
      </c>
      <c r="E823" s="33" t="str">
        <f>'Data from Waybill Query'!E823</f>
        <v>L</v>
      </c>
      <c r="F823" s="33" t="str">
        <f>'Data from Waybill Query'!F823</f>
        <v>R</v>
      </c>
      <c r="G823" s="33" t="str">
        <f>'Data from Waybill Query'!G823</f>
        <v>S</v>
      </c>
      <c r="H823" s="104">
        <f>IF(ISNA(VLOOKUP($N823,'Data from Waybill Query'!$A:$M,8,FALSE)),0,VLOOKUP($N823,'Data from Waybill Query'!$A:$M,8,FALSE))</f>
        <v>105747</v>
      </c>
      <c r="I823" s="104">
        <f>IF(ISNA(VLOOKUP($N823,'Data from Waybill Query'!$A:$M,9,FALSE)),0,VLOOKUP($N823,'Data from Waybill Query'!$A:$M,9,FALSE))</f>
        <v>37092</v>
      </c>
      <c r="J823" s="104">
        <f>IF(ISNA(VLOOKUP($N823,'Data from Waybill Query'!$A:$M,10,FALSE)),0,VLOOKUP($N823,'Data from Waybill Query'!$A:$M,10,FALSE))</f>
        <v>59909</v>
      </c>
      <c r="K823" s="104">
        <f>IF(ISNA(VLOOKUP($N823,'Data from Waybill Query'!$A:$M,11,FALSE)),0,VLOOKUP($N823,'Data from Waybill Query'!$A:$M,11,FALSE))</f>
        <v>3342584</v>
      </c>
      <c r="L823" s="104">
        <f>IF(ISNA(VLOOKUP($N823,'Data from Waybill Query'!$A:$M,12,FALSE)),0,VLOOKUP($N823,'Data from Waybill Query'!$A:$M,12,FALSE))</f>
        <v>5310</v>
      </c>
      <c r="M823" s="104">
        <f>IF(ISNA(VLOOKUP($N823,'Data from Waybill Query'!$A:$M,13,FALSE)),0,VLOOKUP($N823,'Data from Waybill Query'!$A:$M,13,FALSE))</f>
        <v>1.9914299999999999E-2</v>
      </c>
      <c r="N823" s="104">
        <f t="shared" si="27"/>
        <v>1997020301</v>
      </c>
    </row>
    <row r="824" spans="1:14" x14ac:dyDescent="0.25">
      <c r="A824" s="104">
        <f t="shared" si="28"/>
        <v>199718</v>
      </c>
      <c r="B824" s="32">
        <f>'Data from Waybill Query'!B824</f>
        <v>1997</v>
      </c>
      <c r="C824" s="32" t="str">
        <f>IF('Data from Waybill Query'!C824="00","0",IF('Data from Waybill Query'!C824="01","1",IF('Data from Waybill Query'!C824="XX","2",'Data from Waybill Query'!C824)))</f>
        <v>2</v>
      </c>
      <c r="D824" s="33" t="str">
        <f>'Data from Waybill Query'!D824</f>
        <v>Grain</v>
      </c>
      <c r="E824" s="33" t="str">
        <f>'Data from Waybill Query'!E824</f>
        <v>L</v>
      </c>
      <c r="F824" s="33" t="str">
        <f>'Data from Waybill Query'!F824</f>
        <v>R</v>
      </c>
      <c r="G824" s="33" t="str">
        <f>'Data from Waybill Query'!G824</f>
        <v>M</v>
      </c>
      <c r="H824" s="104">
        <f>IF(ISNA(VLOOKUP($N824,'Data from Waybill Query'!$A:$M,8,FALSE)),0,VLOOKUP($N824,'Data from Waybill Query'!$A:$M,8,FALSE))</f>
        <v>270441</v>
      </c>
      <c r="I824" s="104">
        <f>IF(ISNA(VLOOKUP($N824,'Data from Waybill Query'!$A:$M,9,FALSE)),0,VLOOKUP($N824,'Data from Waybill Query'!$A:$M,9,FALSE))</f>
        <v>97535</v>
      </c>
      <c r="J824" s="104">
        <f>IF(ISNA(VLOOKUP($N824,'Data from Waybill Query'!$A:$M,10,FALSE)),0,VLOOKUP($N824,'Data from Waybill Query'!$A:$M,10,FALSE))</f>
        <v>144048</v>
      </c>
      <c r="K824" s="104">
        <f>IF(ISNA(VLOOKUP($N824,'Data from Waybill Query'!$A:$M,11,FALSE)),0,VLOOKUP($N824,'Data from Waybill Query'!$A:$M,11,FALSE))</f>
        <v>9513960</v>
      </c>
      <c r="L824" s="104">
        <f>IF(ISNA(VLOOKUP($N824,'Data from Waybill Query'!$A:$M,12,FALSE)),0,VLOOKUP($N824,'Data from Waybill Query'!$A:$M,12,FALSE))</f>
        <v>14062</v>
      </c>
      <c r="M824" s="104">
        <f>IF(ISNA(VLOOKUP($N824,'Data from Waybill Query'!$A:$M,13,FALSE)),0,VLOOKUP($N824,'Data from Waybill Query'!$A:$M,13,FALSE))</f>
        <v>1.9231890000000001E-2</v>
      </c>
      <c r="N824" s="104">
        <f t="shared" si="27"/>
        <v>1997020302</v>
      </c>
    </row>
    <row r="825" spans="1:14" x14ac:dyDescent="0.25">
      <c r="A825" s="104">
        <f t="shared" si="28"/>
        <v>199719</v>
      </c>
      <c r="B825" s="32">
        <f>'Data from Waybill Query'!B825</f>
        <v>1997</v>
      </c>
      <c r="C825" s="32" t="str">
        <f>IF('Data from Waybill Query'!C825="00","0",IF('Data from Waybill Query'!C825="01","1",IF('Data from Waybill Query'!C825="XX","2",'Data from Waybill Query'!C825)))</f>
        <v>2</v>
      </c>
      <c r="D825" s="33" t="str">
        <f>'Data from Waybill Query'!D825</f>
        <v>Grain</v>
      </c>
      <c r="E825" s="33" t="str">
        <f>'Data from Waybill Query'!E825</f>
        <v>L</v>
      </c>
      <c r="F825" s="33" t="str">
        <f>'Data from Waybill Query'!F825</f>
        <v>R</v>
      </c>
      <c r="G825" s="33" t="str">
        <f>'Data from Waybill Query'!G825</f>
        <v>U</v>
      </c>
      <c r="H825" s="104">
        <f>IF(ISNA(VLOOKUP($N825,'Data from Waybill Query'!$A:$M,8,FALSE)),0,VLOOKUP($N825,'Data from Waybill Query'!$A:$M,8,FALSE))</f>
        <v>328813</v>
      </c>
      <c r="I825" s="104">
        <f>IF(ISNA(VLOOKUP($N825,'Data from Waybill Query'!$A:$M,9,FALSE)),0,VLOOKUP($N825,'Data from Waybill Query'!$A:$M,9,FALSE))</f>
        <v>131024</v>
      </c>
      <c r="J825" s="104">
        <f>IF(ISNA(VLOOKUP($N825,'Data from Waybill Query'!$A:$M,10,FALSE)),0,VLOOKUP($N825,'Data from Waybill Query'!$A:$M,10,FALSE))</f>
        <v>205438</v>
      </c>
      <c r="K825" s="104">
        <f>IF(ISNA(VLOOKUP($N825,'Data from Waybill Query'!$A:$M,11,FALSE)),0,VLOOKUP($N825,'Data from Waybill Query'!$A:$M,11,FALSE))</f>
        <v>12927637</v>
      </c>
      <c r="L825" s="104">
        <f>IF(ISNA(VLOOKUP($N825,'Data from Waybill Query'!$A:$M,12,FALSE)),0,VLOOKUP($N825,'Data from Waybill Query'!$A:$M,12,FALSE))</f>
        <v>20306</v>
      </c>
      <c r="M825" s="104">
        <f>IF(ISNA(VLOOKUP($N825,'Data from Waybill Query'!$A:$M,13,FALSE)),0,VLOOKUP($N825,'Data from Waybill Query'!$A:$M,13,FALSE))</f>
        <v>1.6192890000000001E-2</v>
      </c>
      <c r="N825" s="104">
        <f t="shared" si="27"/>
        <v>1997020303</v>
      </c>
    </row>
    <row r="826" spans="1:14" x14ac:dyDescent="0.25">
      <c r="A826" s="104">
        <f t="shared" si="28"/>
        <v>199720</v>
      </c>
      <c r="B826" s="32">
        <f>'Data from Waybill Query'!B826</f>
        <v>1997</v>
      </c>
      <c r="C826" s="32" t="str">
        <f>IF('Data from Waybill Query'!C826="00","0",IF('Data from Waybill Query'!C826="01","1",IF('Data from Waybill Query'!C826="XX","2",'Data from Waybill Query'!C826)))</f>
        <v>2</v>
      </c>
      <c r="D826" s="33" t="str">
        <f>'Data from Waybill Query'!D826</f>
        <v>Grain</v>
      </c>
      <c r="E826" s="33" t="str">
        <f>'Data from Waybill Query'!E826</f>
        <v>L</v>
      </c>
      <c r="F826" s="33" t="str">
        <f>'Data from Waybill Query'!F826</f>
        <v>P</v>
      </c>
      <c r="G826" s="33" t="str">
        <f>'Data from Waybill Query'!G826</f>
        <v>S</v>
      </c>
      <c r="H826" s="104">
        <f>IF(ISNA(VLOOKUP($N826,'Data from Waybill Query'!$A:$M,8,FALSE)),0,VLOOKUP($N826,'Data from Waybill Query'!$A:$M,8,FALSE))</f>
        <v>112246</v>
      </c>
      <c r="I826" s="104">
        <f>IF(ISNA(VLOOKUP($N826,'Data from Waybill Query'!$A:$M,9,FALSE)),0,VLOOKUP($N826,'Data from Waybill Query'!$A:$M,9,FALSE))</f>
        <v>37628</v>
      </c>
      <c r="J826" s="104">
        <f>IF(ISNA(VLOOKUP($N826,'Data from Waybill Query'!$A:$M,10,FALSE)),0,VLOOKUP($N826,'Data from Waybill Query'!$A:$M,10,FALSE))</f>
        <v>59112</v>
      </c>
      <c r="K826" s="104">
        <f>IF(ISNA(VLOOKUP($N826,'Data from Waybill Query'!$A:$M,11,FALSE)),0,VLOOKUP($N826,'Data from Waybill Query'!$A:$M,11,FALSE))</f>
        <v>3454796</v>
      </c>
      <c r="L826" s="104">
        <f>IF(ISNA(VLOOKUP($N826,'Data from Waybill Query'!$A:$M,12,FALSE)),0,VLOOKUP($N826,'Data from Waybill Query'!$A:$M,12,FALSE))</f>
        <v>5348</v>
      </c>
      <c r="M826" s="104">
        <f>IF(ISNA(VLOOKUP($N826,'Data from Waybill Query'!$A:$M,13,FALSE)),0,VLOOKUP($N826,'Data from Waybill Query'!$A:$M,13,FALSE))</f>
        <v>2.098999E-2</v>
      </c>
      <c r="N826" s="104">
        <f t="shared" si="27"/>
        <v>1997020311</v>
      </c>
    </row>
    <row r="827" spans="1:14" x14ac:dyDescent="0.25">
      <c r="A827" s="104">
        <f t="shared" si="28"/>
        <v>199721</v>
      </c>
      <c r="B827" s="32">
        <f>'Data from Waybill Query'!B827</f>
        <v>1997</v>
      </c>
      <c r="C827" s="32" t="str">
        <f>IF('Data from Waybill Query'!C827="00","0",IF('Data from Waybill Query'!C827="01","1",IF('Data from Waybill Query'!C827="XX","2",'Data from Waybill Query'!C827)))</f>
        <v>2</v>
      </c>
      <c r="D827" s="33" t="str">
        <f>'Data from Waybill Query'!D827</f>
        <v>Grain</v>
      </c>
      <c r="E827" s="33" t="str">
        <f>'Data from Waybill Query'!E827</f>
        <v>L</v>
      </c>
      <c r="F827" s="33" t="str">
        <f>'Data from Waybill Query'!F827</f>
        <v>P</v>
      </c>
      <c r="G827" s="33" t="str">
        <f>'Data from Waybill Query'!G827</f>
        <v>M</v>
      </c>
      <c r="H827" s="104">
        <f>IF(ISNA(VLOOKUP($N827,'Data from Waybill Query'!$A:$M,8,FALSE)),0,VLOOKUP($N827,'Data from Waybill Query'!$A:$M,8,FALSE))</f>
        <v>146755</v>
      </c>
      <c r="I827" s="104">
        <f>IF(ISNA(VLOOKUP($N827,'Data from Waybill Query'!$A:$M,9,FALSE)),0,VLOOKUP($N827,'Data from Waybill Query'!$A:$M,9,FALSE))</f>
        <v>54471</v>
      </c>
      <c r="J827" s="104">
        <f>IF(ISNA(VLOOKUP($N827,'Data from Waybill Query'!$A:$M,10,FALSE)),0,VLOOKUP($N827,'Data from Waybill Query'!$A:$M,10,FALSE))</f>
        <v>78990</v>
      </c>
      <c r="K827" s="104">
        <f>IF(ISNA(VLOOKUP($N827,'Data from Waybill Query'!$A:$M,11,FALSE)),0,VLOOKUP($N827,'Data from Waybill Query'!$A:$M,11,FALSE))</f>
        <v>5323054</v>
      </c>
      <c r="L827" s="104">
        <f>IF(ISNA(VLOOKUP($N827,'Data from Waybill Query'!$A:$M,12,FALSE)),0,VLOOKUP($N827,'Data from Waybill Query'!$A:$M,12,FALSE))</f>
        <v>7718</v>
      </c>
      <c r="M827" s="104">
        <f>IF(ISNA(VLOOKUP($N827,'Data from Waybill Query'!$A:$M,13,FALSE)),0,VLOOKUP($N827,'Data from Waybill Query'!$A:$M,13,FALSE))</f>
        <v>1.9014619999999999E-2</v>
      </c>
      <c r="N827" s="104">
        <f t="shared" si="27"/>
        <v>1997020312</v>
      </c>
    </row>
    <row r="828" spans="1:14" x14ac:dyDescent="0.25">
      <c r="A828" s="104">
        <f t="shared" si="28"/>
        <v>199722</v>
      </c>
      <c r="B828" s="32">
        <f>'Data from Waybill Query'!B828</f>
        <v>1997</v>
      </c>
      <c r="C828" s="32" t="str">
        <f>IF('Data from Waybill Query'!C828="00","0",IF('Data from Waybill Query'!C828="01","1",IF('Data from Waybill Query'!C828="XX","2",'Data from Waybill Query'!C828)))</f>
        <v>2</v>
      </c>
      <c r="D828" s="33" t="str">
        <f>'Data from Waybill Query'!D828</f>
        <v>Grain</v>
      </c>
      <c r="E828" s="33" t="str">
        <f>'Data from Waybill Query'!E828</f>
        <v>L</v>
      </c>
      <c r="F828" s="33" t="str">
        <f>'Data from Waybill Query'!F828</f>
        <v>P</v>
      </c>
      <c r="G828" s="33" t="str">
        <f>'Data from Waybill Query'!G828</f>
        <v>U</v>
      </c>
      <c r="H828" s="104">
        <f>IF(ISNA(VLOOKUP($N828,'Data from Waybill Query'!$A:$M,8,FALSE)),0,VLOOKUP($N828,'Data from Waybill Query'!$A:$M,8,FALSE))</f>
        <v>279547</v>
      </c>
      <c r="I828" s="104">
        <f>IF(ISNA(VLOOKUP($N828,'Data from Waybill Query'!$A:$M,9,FALSE)),0,VLOOKUP($N828,'Data from Waybill Query'!$A:$M,9,FALSE))</f>
        <v>110478</v>
      </c>
      <c r="J828" s="104">
        <f>IF(ISNA(VLOOKUP($N828,'Data from Waybill Query'!$A:$M,10,FALSE)),0,VLOOKUP($N828,'Data from Waybill Query'!$A:$M,10,FALSE))</f>
        <v>183333</v>
      </c>
      <c r="K828" s="104">
        <f>IF(ISNA(VLOOKUP($N828,'Data from Waybill Query'!$A:$M,11,FALSE)),0,VLOOKUP($N828,'Data from Waybill Query'!$A:$M,11,FALSE))</f>
        <v>10952851</v>
      </c>
      <c r="L828" s="104">
        <f>IF(ISNA(VLOOKUP($N828,'Data from Waybill Query'!$A:$M,12,FALSE)),0,VLOOKUP($N828,'Data from Waybill Query'!$A:$M,12,FALSE))</f>
        <v>18223</v>
      </c>
      <c r="M828" s="104">
        <f>IF(ISNA(VLOOKUP($N828,'Data from Waybill Query'!$A:$M,13,FALSE)),0,VLOOKUP($N828,'Data from Waybill Query'!$A:$M,13,FALSE))</f>
        <v>1.534043E-2</v>
      </c>
      <c r="N828" s="104">
        <f t="shared" si="27"/>
        <v>1997020313</v>
      </c>
    </row>
    <row r="829" spans="1:14" x14ac:dyDescent="0.25">
      <c r="A829" s="104">
        <f t="shared" si="28"/>
        <v>199723</v>
      </c>
      <c r="B829" s="32">
        <f>'Data from Waybill Query'!B829</f>
        <v>1997</v>
      </c>
      <c r="C829" s="32" t="str">
        <f>IF('Data from Waybill Query'!C829="00","0",IF('Data from Waybill Query'!C829="01","1",IF('Data from Waybill Query'!C829="XX","2",'Data from Waybill Query'!C829)))</f>
        <v>10</v>
      </c>
      <c r="D829" s="33" t="str">
        <f>'Data from Waybill Query'!D829</f>
        <v>Metalic Ores</v>
      </c>
      <c r="E829" s="33" t="str">
        <f>'Data from Waybill Query'!E829</f>
        <v>S</v>
      </c>
      <c r="F829" s="33" t="str">
        <f>'Data from Waybill Query'!F829</f>
        <v>X</v>
      </c>
      <c r="G829" s="33" t="str">
        <f>'Data from Waybill Query'!G829</f>
        <v>X</v>
      </c>
      <c r="H829" s="104">
        <f>IF(ISNA(VLOOKUP($N829,'Data from Waybill Query'!$A:$M,8,FALSE)),0,VLOOKUP($N829,'Data from Waybill Query'!$A:$M,8,FALSE))</f>
        <v>167493</v>
      </c>
      <c r="I829" s="104">
        <f>IF(ISNA(VLOOKUP($N829,'Data from Waybill Query'!$A:$M,9,FALSE)),0,VLOOKUP($N829,'Data from Waybill Query'!$A:$M,9,FALSE))</f>
        <v>616834</v>
      </c>
      <c r="J829" s="104">
        <f>IF(ISNA(VLOOKUP($N829,'Data from Waybill Query'!$A:$M,10,FALSE)),0,VLOOKUP($N829,'Data from Waybill Query'!$A:$M,10,FALSE))</f>
        <v>33038</v>
      </c>
      <c r="K829" s="104">
        <f>IF(ISNA(VLOOKUP($N829,'Data from Waybill Query'!$A:$M,11,FALSE)),0,VLOOKUP($N829,'Data from Waybill Query'!$A:$M,11,FALSE))</f>
        <v>49402887</v>
      </c>
      <c r="L829" s="104">
        <f>IF(ISNA(VLOOKUP($N829,'Data from Waybill Query'!$A:$M,12,FALSE)),0,VLOOKUP($N829,'Data from Waybill Query'!$A:$M,12,FALSE))</f>
        <v>2777</v>
      </c>
      <c r="M829" s="104">
        <f>IF(ISNA(VLOOKUP($N829,'Data from Waybill Query'!$A:$M,13,FALSE)),0,VLOOKUP($N829,'Data from Waybill Query'!$A:$M,13,FALSE))</f>
        <v>6.0310929999999999E-2</v>
      </c>
      <c r="N829" s="104">
        <f t="shared" si="27"/>
        <v>1997100103</v>
      </c>
    </row>
    <row r="830" spans="1:14" x14ac:dyDescent="0.25">
      <c r="A830" s="104">
        <f t="shared" si="28"/>
        <v>199724</v>
      </c>
      <c r="B830" s="32">
        <f>'Data from Waybill Query'!B830</f>
        <v>1997</v>
      </c>
      <c r="C830" s="32" t="str">
        <f>IF('Data from Waybill Query'!C830="00","0",IF('Data from Waybill Query'!C830="01","1",IF('Data from Waybill Query'!C830="XX","2",'Data from Waybill Query'!C830)))</f>
        <v>10</v>
      </c>
      <c r="D830" s="33" t="str">
        <f>'Data from Waybill Query'!D830</f>
        <v>Metalic Ores</v>
      </c>
      <c r="E830" s="33" t="str">
        <f>'Data from Waybill Query'!E830</f>
        <v>M</v>
      </c>
      <c r="F830" s="33" t="str">
        <f>'Data from Waybill Query'!F830</f>
        <v>X</v>
      </c>
      <c r="G830" s="33" t="str">
        <f>'Data from Waybill Query'!G830</f>
        <v>X</v>
      </c>
      <c r="H830" s="104">
        <f>IF(ISNA(VLOOKUP($N830,'Data from Waybill Query'!$A:$M,8,FALSE)),0,VLOOKUP($N830,'Data from Waybill Query'!$A:$M,8,FALSE))</f>
        <v>84519</v>
      </c>
      <c r="I830" s="104">
        <f>IF(ISNA(VLOOKUP($N830,'Data from Waybill Query'!$A:$M,9,FALSE)),0,VLOOKUP($N830,'Data from Waybill Query'!$A:$M,9,FALSE))</f>
        <v>140460</v>
      </c>
      <c r="J830" s="104">
        <f>IF(ISNA(VLOOKUP($N830,'Data from Waybill Query'!$A:$M,10,FALSE)),0,VLOOKUP($N830,'Data from Waybill Query'!$A:$M,10,FALSE))</f>
        <v>22992</v>
      </c>
      <c r="K830" s="104">
        <f>IF(ISNA(VLOOKUP($N830,'Data from Waybill Query'!$A:$M,11,FALSE)),0,VLOOKUP($N830,'Data from Waybill Query'!$A:$M,11,FALSE))</f>
        <v>14082326</v>
      </c>
      <c r="L830" s="104">
        <f>IF(ISNA(VLOOKUP($N830,'Data from Waybill Query'!$A:$M,12,FALSE)),0,VLOOKUP($N830,'Data from Waybill Query'!$A:$M,12,FALSE))</f>
        <v>2327</v>
      </c>
      <c r="M830" s="104">
        <f>IF(ISNA(VLOOKUP($N830,'Data from Waybill Query'!$A:$M,13,FALSE)),0,VLOOKUP($N830,'Data from Waybill Query'!$A:$M,13,FALSE))</f>
        <v>3.6327100000000001E-2</v>
      </c>
      <c r="N830" s="104">
        <f t="shared" si="27"/>
        <v>1997100203</v>
      </c>
    </row>
    <row r="831" spans="1:14" x14ac:dyDescent="0.25">
      <c r="A831" s="104">
        <f t="shared" si="28"/>
        <v>199725</v>
      </c>
      <c r="B831" s="32">
        <f>'Data from Waybill Query'!B831</f>
        <v>1997</v>
      </c>
      <c r="C831" s="32" t="str">
        <f>IF('Data from Waybill Query'!C831="00","0",IF('Data from Waybill Query'!C831="01","1",IF('Data from Waybill Query'!C831="XX","2",'Data from Waybill Query'!C831)))</f>
        <v>10</v>
      </c>
      <c r="D831" s="33" t="str">
        <f>'Data from Waybill Query'!D831</f>
        <v>Metalic Ores</v>
      </c>
      <c r="E831" s="33" t="str">
        <f>'Data from Waybill Query'!E831</f>
        <v>L</v>
      </c>
      <c r="F831" s="33" t="str">
        <f>'Data from Waybill Query'!F831</f>
        <v>X</v>
      </c>
      <c r="G831" s="33" t="str">
        <f>'Data from Waybill Query'!G831</f>
        <v>X</v>
      </c>
      <c r="H831" s="104">
        <f>IF(ISNA(VLOOKUP($N831,'Data from Waybill Query'!$A:$M,8,FALSE)),0,VLOOKUP($N831,'Data from Waybill Query'!$A:$M,8,FALSE))</f>
        <v>268980</v>
      </c>
      <c r="I831" s="104">
        <f>IF(ISNA(VLOOKUP($N831,'Data from Waybill Query'!$A:$M,9,FALSE)),0,VLOOKUP($N831,'Data from Waybill Query'!$A:$M,9,FALSE))</f>
        <v>166630</v>
      </c>
      <c r="J831" s="104">
        <f>IF(ISNA(VLOOKUP($N831,'Data from Waybill Query'!$A:$M,10,FALSE)),0,VLOOKUP($N831,'Data from Waybill Query'!$A:$M,10,FALSE))</f>
        <v>137767</v>
      </c>
      <c r="K831" s="104">
        <f>IF(ISNA(VLOOKUP($N831,'Data from Waybill Query'!$A:$M,11,FALSE)),0,VLOOKUP($N831,'Data from Waybill Query'!$A:$M,11,FALSE))</f>
        <v>16350754</v>
      </c>
      <c r="L831" s="104">
        <f>IF(ISNA(VLOOKUP($N831,'Data from Waybill Query'!$A:$M,12,FALSE)),0,VLOOKUP($N831,'Data from Waybill Query'!$A:$M,12,FALSE))</f>
        <v>13492</v>
      </c>
      <c r="M831" s="104">
        <f>IF(ISNA(VLOOKUP($N831,'Data from Waybill Query'!$A:$M,13,FALSE)),0,VLOOKUP($N831,'Data from Waybill Query'!$A:$M,13,FALSE))</f>
        <v>1.993673E-2</v>
      </c>
      <c r="N831" s="104">
        <f t="shared" si="27"/>
        <v>1997100303</v>
      </c>
    </row>
    <row r="832" spans="1:14" x14ac:dyDescent="0.25">
      <c r="A832" s="104">
        <f t="shared" si="28"/>
        <v>199726</v>
      </c>
      <c r="B832" s="32">
        <f>'Data from Waybill Query'!B832</f>
        <v>1997</v>
      </c>
      <c r="C832" s="32" t="str">
        <f>IF('Data from Waybill Query'!C832="00","0",IF('Data from Waybill Query'!C832="01","1",IF('Data from Waybill Query'!C832="XX","2",'Data from Waybill Query'!C832)))</f>
        <v>11</v>
      </c>
      <c r="D832" s="33" t="str">
        <f>'Data from Waybill Query'!D832</f>
        <v>Coal</v>
      </c>
      <c r="E832" s="33" t="str">
        <f>'Data from Waybill Query'!E832</f>
        <v>S</v>
      </c>
      <c r="F832" s="33" t="str">
        <f>'Data from Waybill Query'!F832</f>
        <v>R</v>
      </c>
      <c r="G832" s="33" t="str">
        <f>'Data from Waybill Query'!G832</f>
        <v>X</v>
      </c>
      <c r="H832" s="104">
        <f>IF(ISNA(VLOOKUP($N832,'Data from Waybill Query'!$A:$M,8,FALSE)),0,VLOOKUP($N832,'Data from Waybill Query'!$A:$M,8,FALSE))</f>
        <v>2029347</v>
      </c>
      <c r="I832" s="104">
        <f>IF(ISNA(VLOOKUP($N832,'Data from Waybill Query'!$A:$M,9,FALSE)),0,VLOOKUP($N832,'Data from Waybill Query'!$A:$M,9,FALSE))</f>
        <v>2214128</v>
      </c>
      <c r="J832" s="104">
        <f>IF(ISNA(VLOOKUP($N832,'Data from Waybill Query'!$A:$M,10,FALSE)),0,VLOOKUP($N832,'Data from Waybill Query'!$A:$M,10,FALSE))</f>
        <v>642644</v>
      </c>
      <c r="K832" s="104">
        <f>IF(ISNA(VLOOKUP($N832,'Data from Waybill Query'!$A:$M,11,FALSE)),0,VLOOKUP($N832,'Data from Waybill Query'!$A:$M,11,FALSE))</f>
        <v>223629630</v>
      </c>
      <c r="L832" s="104">
        <f>IF(ISNA(VLOOKUP($N832,'Data from Waybill Query'!$A:$M,12,FALSE)),0,VLOOKUP($N832,'Data from Waybill Query'!$A:$M,12,FALSE))</f>
        <v>65138</v>
      </c>
      <c r="M832" s="104">
        <f>IF(ISNA(VLOOKUP($N832,'Data from Waybill Query'!$A:$M,13,FALSE)),0,VLOOKUP($N832,'Data from Waybill Query'!$A:$M,13,FALSE))</f>
        <v>3.1154459999999998E-2</v>
      </c>
      <c r="N832" s="104">
        <f t="shared" si="27"/>
        <v>1997110103</v>
      </c>
    </row>
    <row r="833" spans="1:14" x14ac:dyDescent="0.25">
      <c r="A833" s="104">
        <f t="shared" si="28"/>
        <v>199727</v>
      </c>
      <c r="B833" s="32">
        <f>'Data from Waybill Query'!B833</f>
        <v>1997</v>
      </c>
      <c r="C833" s="32" t="str">
        <f>IF('Data from Waybill Query'!C833="00","0",IF('Data from Waybill Query'!C833="01","1",IF('Data from Waybill Query'!C833="XX","2",'Data from Waybill Query'!C833)))</f>
        <v>11</v>
      </c>
      <c r="D833" s="33" t="str">
        <f>'Data from Waybill Query'!D833</f>
        <v>Coal</v>
      </c>
      <c r="E833" s="33" t="str">
        <f>'Data from Waybill Query'!E833</f>
        <v>S</v>
      </c>
      <c r="F833" s="33" t="str">
        <f>'Data from Waybill Query'!F833</f>
        <v>P</v>
      </c>
      <c r="G833" s="33" t="str">
        <f>'Data from Waybill Query'!G833</f>
        <v>X</v>
      </c>
      <c r="H833" s="104">
        <f>IF(ISNA(VLOOKUP($N833,'Data from Waybill Query'!$A:$M,8,FALSE)),0,VLOOKUP($N833,'Data from Waybill Query'!$A:$M,8,FALSE))</f>
        <v>750300</v>
      </c>
      <c r="I833" s="104">
        <f>IF(ISNA(VLOOKUP($N833,'Data from Waybill Query'!$A:$M,9,FALSE)),0,VLOOKUP($N833,'Data from Waybill Query'!$A:$M,9,FALSE))</f>
        <v>1587510</v>
      </c>
      <c r="J833" s="104">
        <f>IF(ISNA(VLOOKUP($N833,'Data from Waybill Query'!$A:$M,10,FALSE)),0,VLOOKUP($N833,'Data from Waybill Query'!$A:$M,10,FALSE))</f>
        <v>277486</v>
      </c>
      <c r="K833" s="104">
        <f>IF(ISNA(VLOOKUP($N833,'Data from Waybill Query'!$A:$M,11,FALSE)),0,VLOOKUP($N833,'Data from Waybill Query'!$A:$M,11,FALSE))</f>
        <v>165043673</v>
      </c>
      <c r="L833" s="104">
        <f>IF(ISNA(VLOOKUP($N833,'Data from Waybill Query'!$A:$M,12,FALSE)),0,VLOOKUP($N833,'Data from Waybill Query'!$A:$M,12,FALSE))</f>
        <v>29368</v>
      </c>
      <c r="M833" s="104">
        <f>IF(ISNA(VLOOKUP($N833,'Data from Waybill Query'!$A:$M,13,FALSE)),0,VLOOKUP($N833,'Data from Waybill Query'!$A:$M,13,FALSE))</f>
        <v>2.554797E-2</v>
      </c>
      <c r="N833" s="104">
        <f t="shared" si="27"/>
        <v>1997110113</v>
      </c>
    </row>
    <row r="834" spans="1:14" x14ac:dyDescent="0.25">
      <c r="A834" s="104">
        <f t="shared" si="28"/>
        <v>199728</v>
      </c>
      <c r="B834" s="32">
        <f>'Data from Waybill Query'!B834</f>
        <v>1997</v>
      </c>
      <c r="C834" s="32" t="str">
        <f>IF('Data from Waybill Query'!C834="00","0",IF('Data from Waybill Query'!C834="01","1",IF('Data from Waybill Query'!C834="XX","2",'Data from Waybill Query'!C834)))</f>
        <v>11</v>
      </c>
      <c r="D834" s="33" t="str">
        <f>'Data from Waybill Query'!D834</f>
        <v>Coal</v>
      </c>
      <c r="E834" s="33" t="str">
        <f>'Data from Waybill Query'!E834</f>
        <v>M</v>
      </c>
      <c r="F834" s="33" t="str">
        <f>'Data from Waybill Query'!F834</f>
        <v>R</v>
      </c>
      <c r="G834" s="33" t="str">
        <f>'Data from Waybill Query'!G834</f>
        <v>X</v>
      </c>
      <c r="H834" s="104">
        <f>IF(ISNA(VLOOKUP($N834,'Data from Waybill Query'!$A:$M,8,FALSE)),0,VLOOKUP($N834,'Data from Waybill Query'!$A:$M,8,FALSE))</f>
        <v>1005204</v>
      </c>
      <c r="I834" s="104">
        <f>IF(ISNA(VLOOKUP($N834,'Data from Waybill Query'!$A:$M,9,FALSE)),0,VLOOKUP($N834,'Data from Waybill Query'!$A:$M,9,FALSE))</f>
        <v>736653</v>
      </c>
      <c r="J834" s="104">
        <f>IF(ISNA(VLOOKUP($N834,'Data from Waybill Query'!$A:$M,10,FALSE)),0,VLOOKUP($N834,'Data from Waybill Query'!$A:$M,10,FALSE))</f>
        <v>507379</v>
      </c>
      <c r="K834" s="104">
        <f>IF(ISNA(VLOOKUP($N834,'Data from Waybill Query'!$A:$M,11,FALSE)),0,VLOOKUP($N834,'Data from Waybill Query'!$A:$M,11,FALSE))</f>
        <v>76213156</v>
      </c>
      <c r="L834" s="104">
        <f>IF(ISNA(VLOOKUP($N834,'Data from Waybill Query'!$A:$M,12,FALSE)),0,VLOOKUP($N834,'Data from Waybill Query'!$A:$M,12,FALSE))</f>
        <v>52742</v>
      </c>
      <c r="M834" s="104">
        <f>IF(ISNA(VLOOKUP($N834,'Data from Waybill Query'!$A:$M,13,FALSE)),0,VLOOKUP($N834,'Data from Waybill Query'!$A:$M,13,FALSE))</f>
        <v>1.9058780000000001E-2</v>
      </c>
      <c r="N834" s="104">
        <f t="shared" ref="N834:N897" si="29">1000000*B834+10000*C834+100*IF(LEFT(E834,1)="S",1,IF(E834="M",2,IF(E834="L",3,4)))+10*IF(F834="P",1,0)+IF(G834="S",1,IF(G834="M",2,3))</f>
        <v>1997110203</v>
      </c>
    </row>
    <row r="835" spans="1:14" x14ac:dyDescent="0.25">
      <c r="A835" s="104">
        <f t="shared" si="28"/>
        <v>199729</v>
      </c>
      <c r="B835" s="32">
        <f>'Data from Waybill Query'!B835</f>
        <v>1997</v>
      </c>
      <c r="C835" s="32" t="str">
        <f>IF('Data from Waybill Query'!C835="00","0",IF('Data from Waybill Query'!C835="01","1",IF('Data from Waybill Query'!C835="XX","2",'Data from Waybill Query'!C835)))</f>
        <v>11</v>
      </c>
      <c r="D835" s="33" t="str">
        <f>'Data from Waybill Query'!D835</f>
        <v>Coal</v>
      </c>
      <c r="E835" s="33" t="str">
        <f>'Data from Waybill Query'!E835</f>
        <v>M</v>
      </c>
      <c r="F835" s="33" t="str">
        <f>'Data from Waybill Query'!F835</f>
        <v>P</v>
      </c>
      <c r="G835" s="33" t="str">
        <f>'Data from Waybill Query'!G835</f>
        <v>X</v>
      </c>
      <c r="H835" s="104">
        <f>IF(ISNA(VLOOKUP($N835,'Data from Waybill Query'!$A:$M,8,FALSE)),0,VLOOKUP($N835,'Data from Waybill Query'!$A:$M,8,FALSE))</f>
        <v>1206607</v>
      </c>
      <c r="I835" s="104">
        <f>IF(ISNA(VLOOKUP($N835,'Data from Waybill Query'!$A:$M,9,FALSE)),0,VLOOKUP($N835,'Data from Waybill Query'!$A:$M,9,FALSE))</f>
        <v>987341</v>
      </c>
      <c r="J835" s="104">
        <f>IF(ISNA(VLOOKUP($N835,'Data from Waybill Query'!$A:$M,10,FALSE)),0,VLOOKUP($N835,'Data from Waybill Query'!$A:$M,10,FALSE))</f>
        <v>733183</v>
      </c>
      <c r="K835" s="104">
        <f>IF(ISNA(VLOOKUP($N835,'Data from Waybill Query'!$A:$M,11,FALSE)),0,VLOOKUP($N835,'Data from Waybill Query'!$A:$M,11,FALSE))</f>
        <v>105516197</v>
      </c>
      <c r="L835" s="104">
        <f>IF(ISNA(VLOOKUP($N835,'Data from Waybill Query'!$A:$M,12,FALSE)),0,VLOOKUP($N835,'Data from Waybill Query'!$A:$M,12,FALSE))</f>
        <v>78441</v>
      </c>
      <c r="M835" s="104">
        <f>IF(ISNA(VLOOKUP($N835,'Data from Waybill Query'!$A:$M,13,FALSE)),0,VLOOKUP($N835,'Data from Waybill Query'!$A:$M,13,FALSE))</f>
        <v>1.538231E-2</v>
      </c>
      <c r="N835" s="104">
        <f t="shared" si="29"/>
        <v>1997110213</v>
      </c>
    </row>
    <row r="836" spans="1:14" x14ac:dyDescent="0.25">
      <c r="A836" s="104">
        <f t="shared" si="28"/>
        <v>199730</v>
      </c>
      <c r="B836" s="32">
        <f>'Data from Waybill Query'!B836</f>
        <v>1997</v>
      </c>
      <c r="C836" s="32" t="str">
        <f>IF('Data from Waybill Query'!C836="00","0",IF('Data from Waybill Query'!C836="01","1",IF('Data from Waybill Query'!C836="XX","2",'Data from Waybill Query'!C836)))</f>
        <v>11</v>
      </c>
      <c r="D836" s="33" t="str">
        <f>'Data from Waybill Query'!D836</f>
        <v>Coal</v>
      </c>
      <c r="E836" s="33" t="str">
        <f>'Data from Waybill Query'!E836</f>
        <v>L</v>
      </c>
      <c r="F836" s="33" t="str">
        <f>'Data from Waybill Query'!F836</f>
        <v>R</v>
      </c>
      <c r="G836" s="33" t="str">
        <f>'Data from Waybill Query'!G836</f>
        <v>X</v>
      </c>
      <c r="H836" s="104">
        <f>IF(ISNA(VLOOKUP($N836,'Data from Waybill Query'!$A:$M,8,FALSE)),0,VLOOKUP($N836,'Data from Waybill Query'!$A:$M,8,FALSE))</f>
        <v>537517</v>
      </c>
      <c r="I836" s="104">
        <f>IF(ISNA(VLOOKUP($N836,'Data from Waybill Query'!$A:$M,9,FALSE)),0,VLOOKUP($N836,'Data from Waybill Query'!$A:$M,9,FALSE))</f>
        <v>353773</v>
      </c>
      <c r="J836" s="104">
        <f>IF(ISNA(VLOOKUP($N836,'Data from Waybill Query'!$A:$M,10,FALSE)),0,VLOOKUP($N836,'Data from Waybill Query'!$A:$M,10,FALSE))</f>
        <v>435771</v>
      </c>
      <c r="K836" s="104">
        <f>IF(ISNA(VLOOKUP($N836,'Data from Waybill Query'!$A:$M,11,FALSE)),0,VLOOKUP($N836,'Data from Waybill Query'!$A:$M,11,FALSE))</f>
        <v>38572757</v>
      </c>
      <c r="L836" s="104">
        <f>IF(ISNA(VLOOKUP($N836,'Data from Waybill Query'!$A:$M,12,FALSE)),0,VLOOKUP($N836,'Data from Waybill Query'!$A:$M,12,FALSE))</f>
        <v>47473</v>
      </c>
      <c r="M836" s="104">
        <f>IF(ISNA(VLOOKUP($N836,'Data from Waybill Query'!$A:$M,13,FALSE)),0,VLOOKUP($N836,'Data from Waybill Query'!$A:$M,13,FALSE))</f>
        <v>1.1322509999999999E-2</v>
      </c>
      <c r="N836" s="104">
        <f t="shared" si="29"/>
        <v>1997110303</v>
      </c>
    </row>
    <row r="837" spans="1:14" x14ac:dyDescent="0.25">
      <c r="A837" s="104">
        <f t="shared" si="28"/>
        <v>199731</v>
      </c>
      <c r="B837" s="32">
        <f>'Data from Waybill Query'!B837</f>
        <v>1997</v>
      </c>
      <c r="C837" s="32" t="str">
        <f>IF('Data from Waybill Query'!C837="00","0",IF('Data from Waybill Query'!C837="01","1",IF('Data from Waybill Query'!C837="XX","2",'Data from Waybill Query'!C837)))</f>
        <v>11</v>
      </c>
      <c r="D837" s="33" t="str">
        <f>'Data from Waybill Query'!D837</f>
        <v>Coal</v>
      </c>
      <c r="E837" s="33" t="str">
        <f>'Data from Waybill Query'!E837</f>
        <v>L</v>
      </c>
      <c r="F837" s="33" t="str">
        <f>'Data from Waybill Query'!F837</f>
        <v>P</v>
      </c>
      <c r="G837" s="33" t="str">
        <f>'Data from Waybill Query'!G837</f>
        <v>X</v>
      </c>
      <c r="H837" s="104">
        <f>IF(ISNA(VLOOKUP($N837,'Data from Waybill Query'!$A:$M,8,FALSE)),0,VLOOKUP($N837,'Data from Waybill Query'!$A:$M,8,FALSE))</f>
        <v>1641375</v>
      </c>
      <c r="I837" s="104">
        <f>IF(ISNA(VLOOKUP($N837,'Data from Waybill Query'!$A:$M,9,FALSE)),0,VLOOKUP($N837,'Data from Waybill Query'!$A:$M,9,FALSE))</f>
        <v>1143190</v>
      </c>
      <c r="J837" s="104">
        <f>IF(ISNA(VLOOKUP($N837,'Data from Waybill Query'!$A:$M,10,FALSE)),0,VLOOKUP($N837,'Data from Waybill Query'!$A:$M,10,FALSE))</f>
        <v>1368778</v>
      </c>
      <c r="K837" s="104">
        <f>IF(ISNA(VLOOKUP($N837,'Data from Waybill Query'!$A:$M,11,FALSE)),0,VLOOKUP($N837,'Data from Waybill Query'!$A:$M,11,FALSE))</f>
        <v>127851772</v>
      </c>
      <c r="L837" s="104">
        <f>IF(ISNA(VLOOKUP($N837,'Data from Waybill Query'!$A:$M,12,FALSE)),0,VLOOKUP($N837,'Data from Waybill Query'!$A:$M,12,FALSE))</f>
        <v>153180</v>
      </c>
      <c r="M837" s="104">
        <f>IF(ISNA(VLOOKUP($N837,'Data from Waybill Query'!$A:$M,13,FALSE)),0,VLOOKUP($N837,'Data from Waybill Query'!$A:$M,13,FALSE))</f>
        <v>1.071531E-2</v>
      </c>
      <c r="N837" s="104">
        <f t="shared" si="29"/>
        <v>1997110313</v>
      </c>
    </row>
    <row r="838" spans="1:14" x14ac:dyDescent="0.25">
      <c r="A838" s="104">
        <f t="shared" si="28"/>
        <v>199732</v>
      </c>
      <c r="B838" s="32">
        <f>'Data from Waybill Query'!B838</f>
        <v>1997</v>
      </c>
      <c r="C838" s="32" t="str">
        <f>IF('Data from Waybill Query'!C838="00","0",IF('Data from Waybill Query'!C838="01","1",IF('Data from Waybill Query'!C838="XX","2",'Data from Waybill Query'!C838)))</f>
        <v>11</v>
      </c>
      <c r="D838" s="33" t="str">
        <f>'Data from Waybill Query'!D838</f>
        <v>Coal</v>
      </c>
      <c r="E838" s="33" t="str">
        <f>'Data from Waybill Query'!E838</f>
        <v>VL</v>
      </c>
      <c r="F838" s="33" t="str">
        <f>'Data from Waybill Query'!F838</f>
        <v>R</v>
      </c>
      <c r="G838" s="33" t="str">
        <f>'Data from Waybill Query'!G838</f>
        <v>X</v>
      </c>
      <c r="H838" s="104">
        <f>IF(ISNA(VLOOKUP($N838,'Data from Waybill Query'!$A:$M,8,FALSE)),0,VLOOKUP($N838,'Data from Waybill Query'!$A:$M,8,FALSE))</f>
        <v>97226</v>
      </c>
      <c r="I838" s="104">
        <f>IF(ISNA(VLOOKUP($N838,'Data from Waybill Query'!$A:$M,9,FALSE)),0,VLOOKUP($N838,'Data from Waybill Query'!$A:$M,9,FALSE))</f>
        <v>59183</v>
      </c>
      <c r="J838" s="104">
        <f>IF(ISNA(VLOOKUP($N838,'Data from Waybill Query'!$A:$M,10,FALSE)),0,VLOOKUP($N838,'Data from Waybill Query'!$A:$M,10,FALSE))</f>
        <v>94410</v>
      </c>
      <c r="K838" s="104">
        <f>IF(ISNA(VLOOKUP($N838,'Data from Waybill Query'!$A:$M,11,FALSE)),0,VLOOKUP($N838,'Data from Waybill Query'!$A:$M,11,FALSE))</f>
        <v>6149220</v>
      </c>
      <c r="L838" s="104">
        <f>IF(ISNA(VLOOKUP($N838,'Data from Waybill Query'!$A:$M,12,FALSE)),0,VLOOKUP($N838,'Data from Waybill Query'!$A:$M,12,FALSE))</f>
        <v>9790</v>
      </c>
      <c r="M838" s="104">
        <f>IF(ISNA(VLOOKUP($N838,'Data from Waybill Query'!$A:$M,13,FALSE)),0,VLOOKUP($N838,'Data from Waybill Query'!$A:$M,13,FALSE))</f>
        <v>9.9311E-3</v>
      </c>
      <c r="N838" s="104">
        <f t="shared" si="29"/>
        <v>1997110403</v>
      </c>
    </row>
    <row r="839" spans="1:14" x14ac:dyDescent="0.25">
      <c r="A839" s="104">
        <f t="shared" si="28"/>
        <v>199733</v>
      </c>
      <c r="B839" s="32">
        <f>'Data from Waybill Query'!B839</f>
        <v>1997</v>
      </c>
      <c r="C839" s="32" t="str">
        <f>IF('Data from Waybill Query'!C839="00","0",IF('Data from Waybill Query'!C839="01","1",IF('Data from Waybill Query'!C839="XX","2",'Data from Waybill Query'!C839)))</f>
        <v>11</v>
      </c>
      <c r="D839" s="33" t="str">
        <f>'Data from Waybill Query'!D839</f>
        <v>Coal</v>
      </c>
      <c r="E839" s="33" t="str">
        <f>'Data from Waybill Query'!E839</f>
        <v>VL</v>
      </c>
      <c r="F839" s="33" t="str">
        <f>'Data from Waybill Query'!F839</f>
        <v>P</v>
      </c>
      <c r="G839" s="33" t="str">
        <f>'Data from Waybill Query'!G839</f>
        <v>X</v>
      </c>
      <c r="H839" s="104">
        <f>IF(ISNA(VLOOKUP($N839,'Data from Waybill Query'!$A:$M,8,FALSE)),0,VLOOKUP($N839,'Data from Waybill Query'!$A:$M,8,FALSE))</f>
        <v>458733</v>
      </c>
      <c r="I839" s="104">
        <f>IF(ISNA(VLOOKUP($N839,'Data from Waybill Query'!$A:$M,9,FALSE)),0,VLOOKUP($N839,'Data from Waybill Query'!$A:$M,9,FALSE))</f>
        <v>271375</v>
      </c>
      <c r="J839" s="104">
        <f>IF(ISNA(VLOOKUP($N839,'Data from Waybill Query'!$A:$M,10,FALSE)),0,VLOOKUP($N839,'Data from Waybill Query'!$A:$M,10,FALSE))</f>
        <v>432171</v>
      </c>
      <c r="K839" s="104">
        <f>IF(ISNA(VLOOKUP($N839,'Data from Waybill Query'!$A:$M,11,FALSE)),0,VLOOKUP($N839,'Data from Waybill Query'!$A:$M,11,FALSE))</f>
        <v>28972246</v>
      </c>
      <c r="L839" s="104">
        <f>IF(ISNA(VLOOKUP($N839,'Data from Waybill Query'!$A:$M,12,FALSE)),0,VLOOKUP($N839,'Data from Waybill Query'!$A:$M,12,FALSE))</f>
        <v>46138</v>
      </c>
      <c r="M839" s="104">
        <f>IF(ISNA(VLOOKUP($N839,'Data from Waybill Query'!$A:$M,13,FALSE)),0,VLOOKUP($N839,'Data from Waybill Query'!$A:$M,13,FALSE))</f>
        <v>9.9426059999999997E-3</v>
      </c>
      <c r="N839" s="104">
        <f t="shared" si="29"/>
        <v>1997110413</v>
      </c>
    </row>
    <row r="840" spans="1:14" x14ac:dyDescent="0.25">
      <c r="A840" s="104">
        <f t="shared" si="28"/>
        <v>199734</v>
      </c>
      <c r="B840" s="32">
        <f>'Data from Waybill Query'!B840</f>
        <v>1997</v>
      </c>
      <c r="C840" s="32" t="str">
        <f>IF('Data from Waybill Query'!C840="00","0",IF('Data from Waybill Query'!C840="01","1",IF('Data from Waybill Query'!C840="XX","2",'Data from Waybill Query'!C840)))</f>
        <v>14</v>
      </c>
      <c r="D840" s="33" t="str">
        <f>'Data from Waybill Query'!D840</f>
        <v>Non-Metallic Minerals</v>
      </c>
      <c r="E840" s="33" t="str">
        <f>'Data from Waybill Query'!E840</f>
        <v>S</v>
      </c>
      <c r="F840" s="33" t="str">
        <f>'Data from Waybill Query'!F840</f>
        <v>X</v>
      </c>
      <c r="G840" s="33" t="str">
        <f>'Data from Waybill Query'!G840</f>
        <v>X</v>
      </c>
      <c r="H840" s="104">
        <f>IF(ISNA(VLOOKUP($N840,'Data from Waybill Query'!$A:$M,8,FALSE)),0,VLOOKUP($N840,'Data from Waybill Query'!$A:$M,8,FALSE))</f>
        <v>170956</v>
      </c>
      <c r="I840" s="104">
        <f>IF(ISNA(VLOOKUP($N840,'Data from Waybill Query'!$A:$M,9,FALSE)),0,VLOOKUP($N840,'Data from Waybill Query'!$A:$M,9,FALSE))</f>
        <v>632466</v>
      </c>
      <c r="J840" s="104">
        <f>IF(ISNA(VLOOKUP($N840,'Data from Waybill Query'!$A:$M,10,FALSE)),0,VLOOKUP($N840,'Data from Waybill Query'!$A:$M,10,FALSE))</f>
        <v>29369</v>
      </c>
      <c r="K840" s="104">
        <f>IF(ISNA(VLOOKUP($N840,'Data from Waybill Query'!$A:$M,11,FALSE)),0,VLOOKUP($N840,'Data from Waybill Query'!$A:$M,11,FALSE))</f>
        <v>61017696</v>
      </c>
      <c r="L840" s="104">
        <f>IF(ISNA(VLOOKUP($N840,'Data from Waybill Query'!$A:$M,12,FALSE)),0,VLOOKUP($N840,'Data from Waybill Query'!$A:$M,12,FALSE))</f>
        <v>2789</v>
      </c>
      <c r="M840" s="104">
        <f>IF(ISNA(VLOOKUP($N840,'Data from Waybill Query'!$A:$M,13,FALSE)),0,VLOOKUP($N840,'Data from Waybill Query'!$A:$M,13,FALSE))</f>
        <v>6.1293069999999998E-2</v>
      </c>
      <c r="N840" s="104">
        <f t="shared" si="29"/>
        <v>1997140103</v>
      </c>
    </row>
    <row r="841" spans="1:14" x14ac:dyDescent="0.25">
      <c r="A841" s="104">
        <f t="shared" si="28"/>
        <v>199735</v>
      </c>
      <c r="B841" s="32">
        <f>'Data from Waybill Query'!B841</f>
        <v>1997</v>
      </c>
      <c r="C841" s="32" t="str">
        <f>IF('Data from Waybill Query'!C841="00","0",IF('Data from Waybill Query'!C841="01","1",IF('Data from Waybill Query'!C841="XX","2",'Data from Waybill Query'!C841)))</f>
        <v>14</v>
      </c>
      <c r="D841" s="33" t="str">
        <f>'Data from Waybill Query'!D841</f>
        <v>Non-Metallic Minerals</v>
      </c>
      <c r="E841" s="33" t="str">
        <f>'Data from Waybill Query'!E841</f>
        <v>M</v>
      </c>
      <c r="F841" s="33" t="str">
        <f>'Data from Waybill Query'!F841</f>
        <v>X</v>
      </c>
      <c r="G841" s="33" t="str">
        <f>'Data from Waybill Query'!G841</f>
        <v>X</v>
      </c>
      <c r="H841" s="104">
        <f>IF(ISNA(VLOOKUP($N841,'Data from Waybill Query'!$A:$M,8,FALSE)),0,VLOOKUP($N841,'Data from Waybill Query'!$A:$M,8,FALSE))</f>
        <v>233692</v>
      </c>
      <c r="I841" s="104">
        <f>IF(ISNA(VLOOKUP($N841,'Data from Waybill Query'!$A:$M,9,FALSE)),0,VLOOKUP($N841,'Data from Waybill Query'!$A:$M,9,FALSE))</f>
        <v>436736</v>
      </c>
      <c r="J841" s="104">
        <f>IF(ISNA(VLOOKUP($N841,'Data from Waybill Query'!$A:$M,10,FALSE)),0,VLOOKUP($N841,'Data from Waybill Query'!$A:$M,10,FALSE))</f>
        <v>71738</v>
      </c>
      <c r="K841" s="104">
        <f>IF(ISNA(VLOOKUP($N841,'Data from Waybill Query'!$A:$M,11,FALSE)),0,VLOOKUP($N841,'Data from Waybill Query'!$A:$M,11,FALSE))</f>
        <v>42660542</v>
      </c>
      <c r="L841" s="104">
        <f>IF(ISNA(VLOOKUP($N841,'Data from Waybill Query'!$A:$M,12,FALSE)),0,VLOOKUP($N841,'Data from Waybill Query'!$A:$M,12,FALSE))</f>
        <v>7014</v>
      </c>
      <c r="M841" s="104">
        <f>IF(ISNA(VLOOKUP($N841,'Data from Waybill Query'!$A:$M,13,FALSE)),0,VLOOKUP($N841,'Data from Waybill Query'!$A:$M,13,FALSE))</f>
        <v>3.3315999999999998E-2</v>
      </c>
      <c r="N841" s="104">
        <f t="shared" si="29"/>
        <v>1997140203</v>
      </c>
    </row>
    <row r="842" spans="1:14" x14ac:dyDescent="0.25">
      <c r="A842" s="104">
        <f t="shared" si="28"/>
        <v>199736</v>
      </c>
      <c r="B842" s="32">
        <f>'Data from Waybill Query'!B842</f>
        <v>1997</v>
      </c>
      <c r="C842" s="32" t="str">
        <f>IF('Data from Waybill Query'!C842="00","0",IF('Data from Waybill Query'!C842="01","1",IF('Data from Waybill Query'!C842="XX","2",'Data from Waybill Query'!C842)))</f>
        <v>14</v>
      </c>
      <c r="D842" s="33" t="str">
        <f>'Data from Waybill Query'!D842</f>
        <v>Non-Metallic Minerals</v>
      </c>
      <c r="E842" s="33" t="str">
        <f>'Data from Waybill Query'!E842</f>
        <v>L</v>
      </c>
      <c r="F842" s="33" t="str">
        <f>'Data from Waybill Query'!F842</f>
        <v>X</v>
      </c>
      <c r="G842" s="33" t="str">
        <f>'Data from Waybill Query'!G842</f>
        <v>X</v>
      </c>
      <c r="H842" s="104">
        <f>IF(ISNA(VLOOKUP($N842,'Data from Waybill Query'!$A:$M,8,FALSE)),0,VLOOKUP($N842,'Data from Waybill Query'!$A:$M,8,FALSE))</f>
        <v>602770</v>
      </c>
      <c r="I842" s="104">
        <f>IF(ISNA(VLOOKUP($N842,'Data from Waybill Query'!$A:$M,9,FALSE)),0,VLOOKUP($N842,'Data from Waybill Query'!$A:$M,9,FALSE))</f>
        <v>376650</v>
      </c>
      <c r="J842" s="104">
        <f>IF(ISNA(VLOOKUP($N842,'Data from Waybill Query'!$A:$M,10,FALSE)),0,VLOOKUP($N842,'Data from Waybill Query'!$A:$M,10,FALSE))</f>
        <v>280796</v>
      </c>
      <c r="K842" s="104">
        <f>IF(ISNA(VLOOKUP($N842,'Data from Waybill Query'!$A:$M,11,FALSE)),0,VLOOKUP($N842,'Data from Waybill Query'!$A:$M,11,FALSE))</f>
        <v>36268639</v>
      </c>
      <c r="L842" s="104">
        <f>IF(ISNA(VLOOKUP($N842,'Data from Waybill Query'!$A:$M,12,FALSE)),0,VLOOKUP($N842,'Data from Waybill Query'!$A:$M,12,FALSE))</f>
        <v>26839</v>
      </c>
      <c r="M842" s="104">
        <f>IF(ISNA(VLOOKUP($N842,'Data from Waybill Query'!$A:$M,13,FALSE)),0,VLOOKUP($N842,'Data from Waybill Query'!$A:$M,13,FALSE))</f>
        <v>2.2458430000000001E-2</v>
      </c>
      <c r="N842" s="104">
        <f t="shared" si="29"/>
        <v>1997140303</v>
      </c>
    </row>
    <row r="843" spans="1:14" x14ac:dyDescent="0.25">
      <c r="A843" s="104">
        <f t="shared" si="28"/>
        <v>199737</v>
      </c>
      <c r="B843" s="32">
        <f>'Data from Waybill Query'!B843</f>
        <v>1997</v>
      </c>
      <c r="C843" s="32" t="str">
        <f>IF('Data from Waybill Query'!C843="00","0",IF('Data from Waybill Query'!C843="01","1",IF('Data from Waybill Query'!C843="XX","2",'Data from Waybill Query'!C843)))</f>
        <v>20</v>
      </c>
      <c r="D843" s="33" t="str">
        <f>'Data from Waybill Query'!D843</f>
        <v>Food and Kindred</v>
      </c>
      <c r="E843" s="33" t="str">
        <f>'Data from Waybill Query'!E843</f>
        <v>S</v>
      </c>
      <c r="F843" s="33" t="str">
        <f>'Data from Waybill Query'!F843</f>
        <v>X</v>
      </c>
      <c r="G843" s="33" t="str">
        <f>'Data from Waybill Query'!G843</f>
        <v>X</v>
      </c>
      <c r="H843" s="104">
        <f>IF(ISNA(VLOOKUP($N843,'Data from Waybill Query'!$A:$M,8,FALSE)),0,VLOOKUP($N843,'Data from Waybill Query'!$A:$M,8,FALSE))</f>
        <v>368414</v>
      </c>
      <c r="I843" s="104">
        <f>IF(ISNA(VLOOKUP($N843,'Data from Waybill Query'!$A:$M,9,FALSE)),0,VLOOKUP($N843,'Data from Waybill Query'!$A:$M,9,FALSE))</f>
        <v>427540</v>
      </c>
      <c r="J843" s="104">
        <f>IF(ISNA(VLOOKUP($N843,'Data from Waybill Query'!$A:$M,10,FALSE)),0,VLOOKUP($N843,'Data from Waybill Query'!$A:$M,10,FALSE))</f>
        <v>112999</v>
      </c>
      <c r="K843" s="104">
        <f>IF(ISNA(VLOOKUP($N843,'Data from Waybill Query'!$A:$M,11,FALSE)),0,VLOOKUP($N843,'Data from Waybill Query'!$A:$M,11,FALSE))</f>
        <v>35956684</v>
      </c>
      <c r="L843" s="104">
        <f>IF(ISNA(VLOOKUP($N843,'Data from Waybill Query'!$A:$M,12,FALSE)),0,VLOOKUP($N843,'Data from Waybill Query'!$A:$M,12,FALSE))</f>
        <v>9506</v>
      </c>
      <c r="M843" s="104">
        <f>IF(ISNA(VLOOKUP($N843,'Data from Waybill Query'!$A:$M,13,FALSE)),0,VLOOKUP($N843,'Data from Waybill Query'!$A:$M,13,FALSE))</f>
        <v>3.8755169999999999E-2</v>
      </c>
      <c r="N843" s="104">
        <f t="shared" si="29"/>
        <v>1997200103</v>
      </c>
    </row>
    <row r="844" spans="1:14" x14ac:dyDescent="0.25">
      <c r="A844" s="104">
        <f t="shared" si="28"/>
        <v>199738</v>
      </c>
      <c r="B844" s="32">
        <f>'Data from Waybill Query'!B844</f>
        <v>1997</v>
      </c>
      <c r="C844" s="32" t="str">
        <f>IF('Data from Waybill Query'!C844="00","0",IF('Data from Waybill Query'!C844="01","1",IF('Data from Waybill Query'!C844="XX","2",'Data from Waybill Query'!C844)))</f>
        <v>20</v>
      </c>
      <c r="D844" s="33" t="str">
        <f>'Data from Waybill Query'!D844</f>
        <v>Food and Kindred</v>
      </c>
      <c r="E844" s="33" t="str">
        <f>'Data from Waybill Query'!E844</f>
        <v>M</v>
      </c>
      <c r="F844" s="33" t="str">
        <f>'Data from Waybill Query'!F844</f>
        <v>X</v>
      </c>
      <c r="G844" s="33" t="str">
        <f>'Data from Waybill Query'!G844</f>
        <v>X</v>
      </c>
      <c r="H844" s="104">
        <f>IF(ISNA(VLOOKUP($N844,'Data from Waybill Query'!$A:$M,8,FALSE)),0,VLOOKUP($N844,'Data from Waybill Query'!$A:$M,8,FALSE))</f>
        <v>693813</v>
      </c>
      <c r="I844" s="104">
        <f>IF(ISNA(VLOOKUP($N844,'Data from Waybill Query'!$A:$M,9,FALSE)),0,VLOOKUP($N844,'Data from Waybill Query'!$A:$M,9,FALSE))</f>
        <v>366733</v>
      </c>
      <c r="J844" s="104">
        <f>IF(ISNA(VLOOKUP($N844,'Data from Waybill Query'!$A:$M,10,FALSE)),0,VLOOKUP($N844,'Data from Waybill Query'!$A:$M,10,FALSE))</f>
        <v>271000</v>
      </c>
      <c r="K844" s="104">
        <f>IF(ISNA(VLOOKUP($N844,'Data from Waybill Query'!$A:$M,11,FALSE)),0,VLOOKUP($N844,'Data from Waybill Query'!$A:$M,11,FALSE))</f>
        <v>31027966</v>
      </c>
      <c r="L844" s="104">
        <f>IF(ISNA(VLOOKUP($N844,'Data from Waybill Query'!$A:$M,12,FALSE)),0,VLOOKUP($N844,'Data from Waybill Query'!$A:$M,12,FALSE))</f>
        <v>22983</v>
      </c>
      <c r="M844" s="104">
        <f>IF(ISNA(VLOOKUP($N844,'Data from Waybill Query'!$A:$M,13,FALSE)),0,VLOOKUP($N844,'Data from Waybill Query'!$A:$M,13,FALSE))</f>
        <v>3.0188220000000002E-2</v>
      </c>
      <c r="N844" s="104">
        <f t="shared" si="29"/>
        <v>1997200203</v>
      </c>
    </row>
    <row r="845" spans="1:14" x14ac:dyDescent="0.25">
      <c r="A845" s="104">
        <f t="shared" si="28"/>
        <v>199739</v>
      </c>
      <c r="B845" s="32">
        <f>'Data from Waybill Query'!B845</f>
        <v>1997</v>
      </c>
      <c r="C845" s="32" t="str">
        <f>IF('Data from Waybill Query'!C845="00","0",IF('Data from Waybill Query'!C845="01","1",IF('Data from Waybill Query'!C845="XX","2",'Data from Waybill Query'!C845)))</f>
        <v>20</v>
      </c>
      <c r="D845" s="33" t="str">
        <f>'Data from Waybill Query'!D845</f>
        <v>Food and Kindred</v>
      </c>
      <c r="E845" s="33" t="str">
        <f>'Data from Waybill Query'!E845</f>
        <v>L</v>
      </c>
      <c r="F845" s="33" t="str">
        <f>'Data from Waybill Query'!F845</f>
        <v>X</v>
      </c>
      <c r="G845" s="33" t="str">
        <f>'Data from Waybill Query'!G845</f>
        <v>X</v>
      </c>
      <c r="H845" s="104">
        <f>IF(ISNA(VLOOKUP($N845,'Data from Waybill Query'!$A:$M,8,FALSE)),0,VLOOKUP($N845,'Data from Waybill Query'!$A:$M,8,FALSE))</f>
        <v>1102065</v>
      </c>
      <c r="I845" s="104">
        <f>IF(ISNA(VLOOKUP($N845,'Data from Waybill Query'!$A:$M,9,FALSE)),0,VLOOKUP($N845,'Data from Waybill Query'!$A:$M,9,FALSE))</f>
        <v>358643</v>
      </c>
      <c r="J845" s="104">
        <f>IF(ISNA(VLOOKUP($N845,'Data from Waybill Query'!$A:$M,10,FALSE)),0,VLOOKUP($N845,'Data from Waybill Query'!$A:$M,10,FALSE))</f>
        <v>642901</v>
      </c>
      <c r="K845" s="104">
        <f>IF(ISNA(VLOOKUP($N845,'Data from Waybill Query'!$A:$M,11,FALSE)),0,VLOOKUP($N845,'Data from Waybill Query'!$A:$M,11,FALSE))</f>
        <v>28226141</v>
      </c>
      <c r="L845" s="104">
        <f>IF(ISNA(VLOOKUP($N845,'Data from Waybill Query'!$A:$M,12,FALSE)),0,VLOOKUP($N845,'Data from Waybill Query'!$A:$M,12,FALSE))</f>
        <v>49296</v>
      </c>
      <c r="M845" s="104">
        <f>IF(ISNA(VLOOKUP($N845,'Data from Waybill Query'!$A:$M,13,FALSE)),0,VLOOKUP($N845,'Data from Waybill Query'!$A:$M,13,FALSE))</f>
        <v>2.2356040000000001E-2</v>
      </c>
      <c r="N845" s="104">
        <f t="shared" si="29"/>
        <v>1997200303</v>
      </c>
    </row>
    <row r="846" spans="1:14" x14ac:dyDescent="0.25">
      <c r="A846" s="104">
        <f t="shared" ref="A846:A909" si="30">$B846*100+MOD(ROW($B846)-ROW($B$1208),67)</f>
        <v>199740</v>
      </c>
      <c r="B846" s="32">
        <f>'Data from Waybill Query'!B846</f>
        <v>1997</v>
      </c>
      <c r="C846" s="32" t="str">
        <f>IF('Data from Waybill Query'!C846="00","0",IF('Data from Waybill Query'!C846="01","1",IF('Data from Waybill Query'!C846="XX","2",'Data from Waybill Query'!C846)))</f>
        <v>24</v>
      </c>
      <c r="D846" s="33" t="str">
        <f>'Data from Waybill Query'!D846</f>
        <v>Lumber and Wood Products</v>
      </c>
      <c r="E846" s="33" t="str">
        <f>'Data from Waybill Query'!E846</f>
        <v>S</v>
      </c>
      <c r="F846" s="33" t="str">
        <f>'Data from Waybill Query'!F846</f>
        <v>X</v>
      </c>
      <c r="G846" s="33" t="str">
        <f>'Data from Waybill Query'!G846</f>
        <v>X</v>
      </c>
      <c r="H846" s="104">
        <f>IF(ISNA(VLOOKUP($N846,'Data from Waybill Query'!$A:$M,8,FALSE)),0,VLOOKUP($N846,'Data from Waybill Query'!$A:$M,8,FALSE))</f>
        <v>341501</v>
      </c>
      <c r="I846" s="104">
        <f>IF(ISNA(VLOOKUP($N846,'Data from Waybill Query'!$A:$M,9,FALSE)),0,VLOOKUP($N846,'Data from Waybill Query'!$A:$M,9,FALSE))</f>
        <v>501261</v>
      </c>
      <c r="J846" s="104">
        <f>IF(ISNA(VLOOKUP($N846,'Data from Waybill Query'!$A:$M,10,FALSE)),0,VLOOKUP($N846,'Data from Waybill Query'!$A:$M,10,FALSE))</f>
        <v>94483</v>
      </c>
      <c r="K846" s="104">
        <f>IF(ISNA(VLOOKUP($N846,'Data from Waybill Query'!$A:$M,11,FALSE)),0,VLOOKUP($N846,'Data from Waybill Query'!$A:$M,11,FALSE))</f>
        <v>37446263</v>
      </c>
      <c r="L846" s="104">
        <f>IF(ISNA(VLOOKUP($N846,'Data from Waybill Query'!$A:$M,12,FALSE)),0,VLOOKUP($N846,'Data from Waybill Query'!$A:$M,12,FALSE))</f>
        <v>7148</v>
      </c>
      <c r="M846" s="104">
        <f>IF(ISNA(VLOOKUP($N846,'Data from Waybill Query'!$A:$M,13,FALSE)),0,VLOOKUP($N846,'Data from Waybill Query'!$A:$M,13,FALSE))</f>
        <v>4.7778479999999998E-2</v>
      </c>
      <c r="N846" s="104">
        <f t="shared" si="29"/>
        <v>1997240103</v>
      </c>
    </row>
    <row r="847" spans="1:14" x14ac:dyDescent="0.25">
      <c r="A847" s="104">
        <f t="shared" si="30"/>
        <v>199741</v>
      </c>
      <c r="B847" s="32">
        <f>'Data from Waybill Query'!B847</f>
        <v>1997</v>
      </c>
      <c r="C847" s="32" t="str">
        <f>IF('Data from Waybill Query'!C847="00","0",IF('Data from Waybill Query'!C847="01","1",IF('Data from Waybill Query'!C847="XX","2",'Data from Waybill Query'!C847)))</f>
        <v>24</v>
      </c>
      <c r="D847" s="33" t="str">
        <f>'Data from Waybill Query'!D847</f>
        <v>Lumber and Wood Products</v>
      </c>
      <c r="E847" s="33" t="str">
        <f>'Data from Waybill Query'!E847</f>
        <v>M</v>
      </c>
      <c r="F847" s="33" t="str">
        <f>'Data from Waybill Query'!F847</f>
        <v>X</v>
      </c>
      <c r="G847" s="33" t="str">
        <f>'Data from Waybill Query'!G847</f>
        <v>X</v>
      </c>
      <c r="H847" s="104">
        <f>IF(ISNA(VLOOKUP($N847,'Data from Waybill Query'!$A:$M,8,FALSE)),0,VLOOKUP($N847,'Data from Waybill Query'!$A:$M,8,FALSE))</f>
        <v>265555</v>
      </c>
      <c r="I847" s="104">
        <f>IF(ISNA(VLOOKUP($N847,'Data from Waybill Query'!$A:$M,9,FALSE)),0,VLOOKUP($N847,'Data from Waybill Query'!$A:$M,9,FALSE))</f>
        <v>146428</v>
      </c>
      <c r="J847" s="104">
        <f>IF(ISNA(VLOOKUP($N847,'Data from Waybill Query'!$A:$M,10,FALSE)),0,VLOOKUP($N847,'Data from Waybill Query'!$A:$M,10,FALSE))</f>
        <v>110066</v>
      </c>
      <c r="K847" s="104">
        <f>IF(ISNA(VLOOKUP($N847,'Data from Waybill Query'!$A:$M,11,FALSE)),0,VLOOKUP($N847,'Data from Waybill Query'!$A:$M,11,FALSE))</f>
        <v>11302792</v>
      </c>
      <c r="L847" s="104">
        <f>IF(ISNA(VLOOKUP($N847,'Data from Waybill Query'!$A:$M,12,FALSE)),0,VLOOKUP($N847,'Data from Waybill Query'!$A:$M,12,FALSE))</f>
        <v>8487</v>
      </c>
      <c r="M847" s="104">
        <f>IF(ISNA(VLOOKUP($N847,'Data from Waybill Query'!$A:$M,13,FALSE)),0,VLOOKUP($N847,'Data from Waybill Query'!$A:$M,13,FALSE))</f>
        <v>3.1289240000000003E-2</v>
      </c>
      <c r="N847" s="104">
        <f t="shared" si="29"/>
        <v>1997240203</v>
      </c>
    </row>
    <row r="848" spans="1:14" x14ac:dyDescent="0.25">
      <c r="A848" s="104">
        <f t="shared" si="30"/>
        <v>199742</v>
      </c>
      <c r="B848" s="32">
        <f>'Data from Waybill Query'!B848</f>
        <v>1997</v>
      </c>
      <c r="C848" s="32" t="str">
        <f>IF('Data from Waybill Query'!C848="00","0",IF('Data from Waybill Query'!C848="01","1",IF('Data from Waybill Query'!C848="XX","2",'Data from Waybill Query'!C848)))</f>
        <v>24</v>
      </c>
      <c r="D848" s="33" t="str">
        <f>'Data from Waybill Query'!D848</f>
        <v>Lumber and Wood Products</v>
      </c>
      <c r="E848" s="33" t="str">
        <f>'Data from Waybill Query'!E848</f>
        <v>L</v>
      </c>
      <c r="F848" s="33" t="str">
        <f>'Data from Waybill Query'!F848</f>
        <v>X</v>
      </c>
      <c r="G848" s="33" t="str">
        <f>'Data from Waybill Query'!G848</f>
        <v>X</v>
      </c>
      <c r="H848" s="104">
        <f>IF(ISNA(VLOOKUP($N848,'Data from Waybill Query'!$A:$M,8,FALSE)),0,VLOOKUP($N848,'Data from Waybill Query'!$A:$M,8,FALSE))</f>
        <v>1119839</v>
      </c>
      <c r="I848" s="104">
        <f>IF(ISNA(VLOOKUP($N848,'Data from Waybill Query'!$A:$M,9,FALSE)),0,VLOOKUP($N848,'Data from Waybill Query'!$A:$M,9,FALSE))</f>
        <v>293388</v>
      </c>
      <c r="J848" s="104">
        <f>IF(ISNA(VLOOKUP($N848,'Data from Waybill Query'!$A:$M,10,FALSE)),0,VLOOKUP($N848,'Data from Waybill Query'!$A:$M,10,FALSE))</f>
        <v>586031</v>
      </c>
      <c r="K848" s="104">
        <f>IF(ISNA(VLOOKUP($N848,'Data from Waybill Query'!$A:$M,11,FALSE)),0,VLOOKUP($N848,'Data from Waybill Query'!$A:$M,11,FALSE))</f>
        <v>22789668</v>
      </c>
      <c r="L848" s="104">
        <f>IF(ISNA(VLOOKUP($N848,'Data from Waybill Query'!$A:$M,12,FALSE)),0,VLOOKUP($N848,'Data from Waybill Query'!$A:$M,12,FALSE))</f>
        <v>45685</v>
      </c>
      <c r="M848" s="104">
        <f>IF(ISNA(VLOOKUP($N848,'Data from Waybill Query'!$A:$M,13,FALSE)),0,VLOOKUP($N848,'Data from Waybill Query'!$A:$M,13,FALSE))</f>
        <v>2.4512389999999998E-2</v>
      </c>
      <c r="N848" s="104">
        <f t="shared" si="29"/>
        <v>1997240303</v>
      </c>
    </row>
    <row r="849" spans="1:14" x14ac:dyDescent="0.25">
      <c r="A849" s="104">
        <f t="shared" si="30"/>
        <v>199743</v>
      </c>
      <c r="B849" s="32">
        <f>'Data from Waybill Query'!B849</f>
        <v>1997</v>
      </c>
      <c r="C849" s="32" t="str">
        <f>IF('Data from Waybill Query'!C849="00","0",IF('Data from Waybill Query'!C849="01","1",IF('Data from Waybill Query'!C849="XX","2",'Data from Waybill Query'!C849)))</f>
        <v>26</v>
      </c>
      <c r="D849" s="33" t="str">
        <f>'Data from Waybill Query'!D849</f>
        <v>Pulp, Paper and Allied</v>
      </c>
      <c r="E849" s="33" t="str">
        <f>'Data from Waybill Query'!E849</f>
        <v>S</v>
      </c>
      <c r="F849" s="33" t="str">
        <f>'Data from Waybill Query'!F849</f>
        <v>X</v>
      </c>
      <c r="G849" s="33" t="str">
        <f>'Data from Waybill Query'!G849</f>
        <v>X</v>
      </c>
      <c r="H849" s="104">
        <f>IF(ISNA(VLOOKUP($N849,'Data from Waybill Query'!$A:$M,8,FALSE)),0,VLOOKUP($N849,'Data from Waybill Query'!$A:$M,8,FALSE))</f>
        <v>248917</v>
      </c>
      <c r="I849" s="104">
        <f>IF(ISNA(VLOOKUP($N849,'Data from Waybill Query'!$A:$M,9,FALSE)),0,VLOOKUP($N849,'Data from Waybill Query'!$A:$M,9,FALSE))</f>
        <v>255924</v>
      </c>
      <c r="J849" s="104">
        <f>IF(ISNA(VLOOKUP($N849,'Data from Waybill Query'!$A:$M,10,FALSE)),0,VLOOKUP($N849,'Data from Waybill Query'!$A:$M,10,FALSE))</f>
        <v>62349</v>
      </c>
      <c r="K849" s="104">
        <f>IF(ISNA(VLOOKUP($N849,'Data from Waybill Query'!$A:$M,11,FALSE)),0,VLOOKUP($N849,'Data from Waybill Query'!$A:$M,11,FALSE))</f>
        <v>17031156</v>
      </c>
      <c r="L849" s="104">
        <f>IF(ISNA(VLOOKUP($N849,'Data from Waybill Query'!$A:$M,12,FALSE)),0,VLOOKUP($N849,'Data from Waybill Query'!$A:$M,12,FALSE))</f>
        <v>4175</v>
      </c>
      <c r="M849" s="104">
        <f>IF(ISNA(VLOOKUP($N849,'Data from Waybill Query'!$A:$M,13,FALSE)),0,VLOOKUP($N849,'Data from Waybill Query'!$A:$M,13,FALSE))</f>
        <v>5.9616089999999997E-2</v>
      </c>
      <c r="N849" s="104">
        <f t="shared" si="29"/>
        <v>1997260103</v>
      </c>
    </row>
    <row r="850" spans="1:14" x14ac:dyDescent="0.25">
      <c r="A850" s="104">
        <f t="shared" si="30"/>
        <v>199744</v>
      </c>
      <c r="B850" s="32">
        <f>'Data from Waybill Query'!B850</f>
        <v>1997</v>
      </c>
      <c r="C850" s="32" t="str">
        <f>IF('Data from Waybill Query'!C850="00","0",IF('Data from Waybill Query'!C850="01","1",IF('Data from Waybill Query'!C850="XX","2",'Data from Waybill Query'!C850)))</f>
        <v>26</v>
      </c>
      <c r="D850" s="33" t="str">
        <f>'Data from Waybill Query'!D850</f>
        <v>Pulp, Paper and Allied</v>
      </c>
      <c r="E850" s="33" t="str">
        <f>'Data from Waybill Query'!E850</f>
        <v>M</v>
      </c>
      <c r="F850" s="33" t="str">
        <f>'Data from Waybill Query'!F850</f>
        <v>X</v>
      </c>
      <c r="G850" s="33" t="str">
        <f>'Data from Waybill Query'!G850</f>
        <v>X</v>
      </c>
      <c r="H850" s="104">
        <f>IF(ISNA(VLOOKUP($N850,'Data from Waybill Query'!$A:$M,8,FALSE)),0,VLOOKUP($N850,'Data from Waybill Query'!$A:$M,8,FALSE))</f>
        <v>511204</v>
      </c>
      <c r="I850" s="104">
        <f>IF(ISNA(VLOOKUP($N850,'Data from Waybill Query'!$A:$M,9,FALSE)),0,VLOOKUP($N850,'Data from Waybill Query'!$A:$M,9,FALSE))</f>
        <v>240748</v>
      </c>
      <c r="J850" s="104">
        <f>IF(ISNA(VLOOKUP($N850,'Data from Waybill Query'!$A:$M,10,FALSE)),0,VLOOKUP($N850,'Data from Waybill Query'!$A:$M,10,FALSE))</f>
        <v>181313</v>
      </c>
      <c r="K850" s="104">
        <f>IF(ISNA(VLOOKUP($N850,'Data from Waybill Query'!$A:$M,11,FALSE)),0,VLOOKUP($N850,'Data from Waybill Query'!$A:$M,11,FALSE))</f>
        <v>16239116</v>
      </c>
      <c r="L850" s="104">
        <f>IF(ISNA(VLOOKUP($N850,'Data from Waybill Query'!$A:$M,12,FALSE)),0,VLOOKUP($N850,'Data from Waybill Query'!$A:$M,12,FALSE))</f>
        <v>12211</v>
      </c>
      <c r="M850" s="104">
        <f>IF(ISNA(VLOOKUP($N850,'Data from Waybill Query'!$A:$M,13,FALSE)),0,VLOOKUP($N850,'Data from Waybill Query'!$A:$M,13,FALSE))</f>
        <v>4.1863820000000003E-2</v>
      </c>
      <c r="N850" s="104">
        <f t="shared" si="29"/>
        <v>1997260203</v>
      </c>
    </row>
    <row r="851" spans="1:14" x14ac:dyDescent="0.25">
      <c r="A851" s="104">
        <f t="shared" si="30"/>
        <v>199745</v>
      </c>
      <c r="B851" s="32">
        <f>'Data from Waybill Query'!B851</f>
        <v>1997</v>
      </c>
      <c r="C851" s="32" t="str">
        <f>IF('Data from Waybill Query'!C851="00","0",IF('Data from Waybill Query'!C851="01","1",IF('Data from Waybill Query'!C851="XX","2",'Data from Waybill Query'!C851)))</f>
        <v>26</v>
      </c>
      <c r="D851" s="33" t="str">
        <f>'Data from Waybill Query'!D851</f>
        <v>Pulp, Paper and Allied</v>
      </c>
      <c r="E851" s="33" t="str">
        <f>'Data from Waybill Query'!E851</f>
        <v>L</v>
      </c>
      <c r="F851" s="33" t="str">
        <f>'Data from Waybill Query'!F851</f>
        <v>X</v>
      </c>
      <c r="G851" s="33" t="str">
        <f>'Data from Waybill Query'!G851</f>
        <v>X</v>
      </c>
      <c r="H851" s="104">
        <f>IF(ISNA(VLOOKUP($N851,'Data from Waybill Query'!$A:$M,8,FALSE)),0,VLOOKUP($N851,'Data from Waybill Query'!$A:$M,8,FALSE))</f>
        <v>1137473</v>
      </c>
      <c r="I851" s="104">
        <f>IF(ISNA(VLOOKUP($N851,'Data from Waybill Query'!$A:$M,9,FALSE)),0,VLOOKUP($N851,'Data from Waybill Query'!$A:$M,9,FALSE))</f>
        <v>334592</v>
      </c>
      <c r="J851" s="104">
        <f>IF(ISNA(VLOOKUP($N851,'Data from Waybill Query'!$A:$M,10,FALSE)),0,VLOOKUP($N851,'Data from Waybill Query'!$A:$M,10,FALSE))</f>
        <v>531685</v>
      </c>
      <c r="K851" s="104">
        <f>IF(ISNA(VLOOKUP($N851,'Data from Waybill Query'!$A:$M,11,FALSE)),0,VLOOKUP($N851,'Data from Waybill Query'!$A:$M,11,FALSE))</f>
        <v>23135440</v>
      </c>
      <c r="L851" s="104">
        <f>IF(ISNA(VLOOKUP($N851,'Data from Waybill Query'!$A:$M,12,FALSE)),0,VLOOKUP($N851,'Data from Waybill Query'!$A:$M,12,FALSE))</f>
        <v>37004</v>
      </c>
      <c r="M851" s="104">
        <f>IF(ISNA(VLOOKUP($N851,'Data from Waybill Query'!$A:$M,13,FALSE)),0,VLOOKUP($N851,'Data from Waybill Query'!$A:$M,13,FALSE))</f>
        <v>3.0738870000000001E-2</v>
      </c>
      <c r="N851" s="104">
        <f t="shared" si="29"/>
        <v>1997260303</v>
      </c>
    </row>
    <row r="852" spans="1:14" x14ac:dyDescent="0.25">
      <c r="A852" s="104">
        <f t="shared" si="30"/>
        <v>199746</v>
      </c>
      <c r="B852" s="32">
        <f>'Data from Waybill Query'!B852</f>
        <v>1997</v>
      </c>
      <c r="C852" s="32" t="str">
        <f>IF('Data from Waybill Query'!C852="00","0",IF('Data from Waybill Query'!C852="01","1",IF('Data from Waybill Query'!C852="XX","2",'Data from Waybill Query'!C852)))</f>
        <v>28</v>
      </c>
      <c r="D852" s="33" t="str">
        <f>'Data from Waybill Query'!D852</f>
        <v>Chemical</v>
      </c>
      <c r="E852" s="33" t="str">
        <f>'Data from Waybill Query'!E852</f>
        <v>S</v>
      </c>
      <c r="F852" s="33" t="str">
        <f>'Data from Waybill Query'!F852</f>
        <v>X</v>
      </c>
      <c r="G852" s="33" t="str">
        <f>'Data from Waybill Query'!G852</f>
        <v>X</v>
      </c>
      <c r="H852" s="104">
        <f>IF(ISNA(VLOOKUP($N852,'Data from Waybill Query'!$A:$M,8,FALSE)),0,VLOOKUP($N852,'Data from Waybill Query'!$A:$M,8,FALSE))</f>
        <v>799419</v>
      </c>
      <c r="I852" s="104">
        <f>IF(ISNA(VLOOKUP($N852,'Data from Waybill Query'!$A:$M,9,FALSE)),0,VLOOKUP($N852,'Data from Waybill Query'!$A:$M,9,FALSE))</f>
        <v>713472</v>
      </c>
      <c r="J852" s="104">
        <f>IF(ISNA(VLOOKUP($N852,'Data from Waybill Query'!$A:$M,10,FALSE)),0,VLOOKUP($N852,'Data from Waybill Query'!$A:$M,10,FALSE))</f>
        <v>145021</v>
      </c>
      <c r="K852" s="104">
        <f>IF(ISNA(VLOOKUP($N852,'Data from Waybill Query'!$A:$M,11,FALSE)),0,VLOOKUP($N852,'Data from Waybill Query'!$A:$M,11,FALSE))</f>
        <v>63445930</v>
      </c>
      <c r="L852" s="104">
        <f>IF(ISNA(VLOOKUP($N852,'Data from Waybill Query'!$A:$M,12,FALSE)),0,VLOOKUP($N852,'Data from Waybill Query'!$A:$M,12,FALSE))</f>
        <v>13315</v>
      </c>
      <c r="M852" s="104">
        <f>IF(ISNA(VLOOKUP($N852,'Data from Waybill Query'!$A:$M,13,FALSE)),0,VLOOKUP($N852,'Data from Waybill Query'!$A:$M,13,FALSE))</f>
        <v>6.0040250000000003E-2</v>
      </c>
      <c r="N852" s="104">
        <f t="shared" si="29"/>
        <v>1997280103</v>
      </c>
    </row>
    <row r="853" spans="1:14" x14ac:dyDescent="0.25">
      <c r="A853" s="104">
        <f t="shared" si="30"/>
        <v>199747</v>
      </c>
      <c r="B853" s="32">
        <f>'Data from Waybill Query'!B853</f>
        <v>1997</v>
      </c>
      <c r="C853" s="32" t="str">
        <f>IF('Data from Waybill Query'!C853="00","0",IF('Data from Waybill Query'!C853="01","1",IF('Data from Waybill Query'!C853="XX","2",'Data from Waybill Query'!C853)))</f>
        <v>28</v>
      </c>
      <c r="D853" s="33" t="str">
        <f>'Data from Waybill Query'!D853</f>
        <v>Chemical</v>
      </c>
      <c r="E853" s="33" t="str">
        <f>'Data from Waybill Query'!E853</f>
        <v>M</v>
      </c>
      <c r="F853" s="33" t="str">
        <f>'Data from Waybill Query'!F853</f>
        <v>X</v>
      </c>
      <c r="G853" s="33" t="str">
        <f>'Data from Waybill Query'!G853</f>
        <v>X</v>
      </c>
      <c r="H853" s="104">
        <f>IF(ISNA(VLOOKUP($N853,'Data from Waybill Query'!$A:$M,8,FALSE)),0,VLOOKUP($N853,'Data from Waybill Query'!$A:$M,8,FALSE))</f>
        <v>1335520</v>
      </c>
      <c r="I853" s="104">
        <f>IF(ISNA(VLOOKUP($N853,'Data from Waybill Query'!$A:$M,9,FALSE)),0,VLOOKUP($N853,'Data from Waybill Query'!$A:$M,9,FALSE))</f>
        <v>485056</v>
      </c>
      <c r="J853" s="104">
        <f>IF(ISNA(VLOOKUP($N853,'Data from Waybill Query'!$A:$M,10,FALSE)),0,VLOOKUP($N853,'Data from Waybill Query'!$A:$M,10,FALSE))</f>
        <v>368671</v>
      </c>
      <c r="K853" s="104">
        <f>IF(ISNA(VLOOKUP($N853,'Data from Waybill Query'!$A:$M,11,FALSE)),0,VLOOKUP($N853,'Data from Waybill Query'!$A:$M,11,FALSE))</f>
        <v>44775083</v>
      </c>
      <c r="L853" s="104">
        <f>IF(ISNA(VLOOKUP($N853,'Data from Waybill Query'!$A:$M,12,FALSE)),0,VLOOKUP($N853,'Data from Waybill Query'!$A:$M,12,FALSE))</f>
        <v>34081</v>
      </c>
      <c r="M853" s="104">
        <f>IF(ISNA(VLOOKUP($N853,'Data from Waybill Query'!$A:$M,13,FALSE)),0,VLOOKUP($N853,'Data from Waybill Query'!$A:$M,13,FALSE))</f>
        <v>3.9186510000000001E-2</v>
      </c>
      <c r="N853" s="104">
        <f t="shared" si="29"/>
        <v>1997280203</v>
      </c>
    </row>
    <row r="854" spans="1:14" x14ac:dyDescent="0.25">
      <c r="A854" s="104">
        <f t="shared" si="30"/>
        <v>199748</v>
      </c>
      <c r="B854" s="32">
        <f>'Data from Waybill Query'!B854</f>
        <v>1997</v>
      </c>
      <c r="C854" s="32" t="str">
        <f>IF('Data from Waybill Query'!C854="00","0",IF('Data from Waybill Query'!C854="01","1",IF('Data from Waybill Query'!C854="XX","2",'Data from Waybill Query'!C854)))</f>
        <v>28</v>
      </c>
      <c r="D854" s="33" t="str">
        <f>'Data from Waybill Query'!D854</f>
        <v>Chemical</v>
      </c>
      <c r="E854" s="33" t="str">
        <f>'Data from Waybill Query'!E854</f>
        <v>L</v>
      </c>
      <c r="F854" s="33" t="str">
        <f>'Data from Waybill Query'!F854</f>
        <v>X</v>
      </c>
      <c r="G854" s="33" t="str">
        <f>'Data from Waybill Query'!G854</f>
        <v>X</v>
      </c>
      <c r="H854" s="104">
        <f>IF(ISNA(VLOOKUP($N854,'Data from Waybill Query'!$A:$M,8,FALSE)),0,VLOOKUP($N854,'Data from Waybill Query'!$A:$M,8,FALSE))</f>
        <v>2667259</v>
      </c>
      <c r="I854" s="104">
        <f>IF(ISNA(VLOOKUP($N854,'Data from Waybill Query'!$A:$M,9,FALSE)),0,VLOOKUP($N854,'Data from Waybill Query'!$A:$M,9,FALSE))</f>
        <v>627773</v>
      </c>
      <c r="J854" s="104">
        <f>IF(ISNA(VLOOKUP($N854,'Data from Waybill Query'!$A:$M,10,FALSE)),0,VLOOKUP($N854,'Data from Waybill Query'!$A:$M,10,FALSE))</f>
        <v>964104</v>
      </c>
      <c r="K854" s="104">
        <f>IF(ISNA(VLOOKUP($N854,'Data from Waybill Query'!$A:$M,11,FALSE)),0,VLOOKUP($N854,'Data from Waybill Query'!$A:$M,11,FALSE))</f>
        <v>58206415</v>
      </c>
      <c r="L854" s="104">
        <f>IF(ISNA(VLOOKUP($N854,'Data from Waybill Query'!$A:$M,12,FALSE)),0,VLOOKUP($N854,'Data from Waybill Query'!$A:$M,12,FALSE))</f>
        <v>89307</v>
      </c>
      <c r="M854" s="104">
        <f>IF(ISNA(VLOOKUP($N854,'Data from Waybill Query'!$A:$M,13,FALSE)),0,VLOOKUP($N854,'Data from Waybill Query'!$A:$M,13,FALSE))</f>
        <v>2.986604E-2</v>
      </c>
      <c r="N854" s="104">
        <f t="shared" si="29"/>
        <v>1997280303</v>
      </c>
    </row>
    <row r="855" spans="1:14" x14ac:dyDescent="0.25">
      <c r="A855" s="104">
        <f t="shared" si="30"/>
        <v>199749</v>
      </c>
      <c r="B855" s="32">
        <f>'Data from Waybill Query'!B855</f>
        <v>1997</v>
      </c>
      <c r="C855" s="32" t="str">
        <f>IF('Data from Waybill Query'!C855="00","0",IF('Data from Waybill Query'!C855="01","1",IF('Data from Waybill Query'!C855="XX","2",'Data from Waybill Query'!C855)))</f>
        <v>29</v>
      </c>
      <c r="D855" s="33" t="str">
        <f>'Data from Waybill Query'!D855</f>
        <v>Petroleum</v>
      </c>
      <c r="E855" s="33" t="str">
        <f>'Data from Waybill Query'!E855</f>
        <v>S</v>
      </c>
      <c r="F855" s="33" t="str">
        <f>'Data from Waybill Query'!F855</f>
        <v>X</v>
      </c>
      <c r="G855" s="33" t="str">
        <f>'Data from Waybill Query'!G855</f>
        <v>X</v>
      </c>
      <c r="H855" s="104">
        <f>IF(ISNA(VLOOKUP($N855,'Data from Waybill Query'!$A:$M,8,FALSE)),0,VLOOKUP($N855,'Data from Waybill Query'!$A:$M,8,FALSE))</f>
        <v>353321</v>
      </c>
      <c r="I855" s="104">
        <f>IF(ISNA(VLOOKUP($N855,'Data from Waybill Query'!$A:$M,9,FALSE)),0,VLOOKUP($N855,'Data from Waybill Query'!$A:$M,9,FALSE))</f>
        <v>379458</v>
      </c>
      <c r="J855" s="104">
        <f>IF(ISNA(VLOOKUP($N855,'Data from Waybill Query'!$A:$M,10,FALSE)),0,VLOOKUP($N855,'Data from Waybill Query'!$A:$M,10,FALSE))</f>
        <v>97170</v>
      </c>
      <c r="K855" s="104">
        <f>IF(ISNA(VLOOKUP($N855,'Data from Waybill Query'!$A:$M,11,FALSE)),0,VLOOKUP($N855,'Data from Waybill Query'!$A:$M,11,FALSE))</f>
        <v>28086194</v>
      </c>
      <c r="L855" s="104">
        <f>IF(ISNA(VLOOKUP($N855,'Data from Waybill Query'!$A:$M,12,FALSE)),0,VLOOKUP($N855,'Data from Waybill Query'!$A:$M,12,FALSE))</f>
        <v>7163</v>
      </c>
      <c r="M855" s="104">
        <f>IF(ISNA(VLOOKUP($N855,'Data from Waybill Query'!$A:$M,13,FALSE)),0,VLOOKUP($N855,'Data from Waybill Query'!$A:$M,13,FALSE))</f>
        <v>4.9323560000000002E-2</v>
      </c>
      <c r="N855" s="104">
        <f t="shared" si="29"/>
        <v>1997290103</v>
      </c>
    </row>
    <row r="856" spans="1:14" x14ac:dyDescent="0.25">
      <c r="A856" s="104">
        <f t="shared" si="30"/>
        <v>199750</v>
      </c>
      <c r="B856" s="32">
        <f>'Data from Waybill Query'!B856</f>
        <v>1997</v>
      </c>
      <c r="C856" s="32" t="str">
        <f>IF('Data from Waybill Query'!C856="00","0",IF('Data from Waybill Query'!C856="01","1",IF('Data from Waybill Query'!C856="XX","2",'Data from Waybill Query'!C856)))</f>
        <v>29</v>
      </c>
      <c r="D856" s="33" t="str">
        <f>'Data from Waybill Query'!D856</f>
        <v>Petroleum</v>
      </c>
      <c r="E856" s="33" t="str">
        <f>'Data from Waybill Query'!E856</f>
        <v>M</v>
      </c>
      <c r="F856" s="33" t="str">
        <f>'Data from Waybill Query'!F856</f>
        <v>X</v>
      </c>
      <c r="G856" s="33" t="str">
        <f>'Data from Waybill Query'!G856</f>
        <v>X</v>
      </c>
      <c r="H856" s="104">
        <f>IF(ISNA(VLOOKUP($N856,'Data from Waybill Query'!$A:$M,8,FALSE)),0,VLOOKUP($N856,'Data from Waybill Query'!$A:$M,8,FALSE))</f>
        <v>326460</v>
      </c>
      <c r="I856" s="104">
        <f>IF(ISNA(VLOOKUP($N856,'Data from Waybill Query'!$A:$M,9,FALSE)),0,VLOOKUP($N856,'Data from Waybill Query'!$A:$M,9,FALSE))</f>
        <v>155467</v>
      </c>
      <c r="J856" s="104">
        <f>IF(ISNA(VLOOKUP($N856,'Data from Waybill Query'!$A:$M,10,FALSE)),0,VLOOKUP($N856,'Data from Waybill Query'!$A:$M,10,FALSE))</f>
        <v>113803</v>
      </c>
      <c r="K856" s="104">
        <f>IF(ISNA(VLOOKUP($N856,'Data from Waybill Query'!$A:$M,11,FALSE)),0,VLOOKUP($N856,'Data from Waybill Query'!$A:$M,11,FALSE))</f>
        <v>12074408</v>
      </c>
      <c r="L856" s="104">
        <f>IF(ISNA(VLOOKUP($N856,'Data from Waybill Query'!$A:$M,12,FALSE)),0,VLOOKUP($N856,'Data from Waybill Query'!$A:$M,12,FALSE))</f>
        <v>8837</v>
      </c>
      <c r="M856" s="104">
        <f>IF(ISNA(VLOOKUP($N856,'Data from Waybill Query'!$A:$M,13,FALSE)),0,VLOOKUP($N856,'Data from Waybill Query'!$A:$M,13,FALSE))</f>
        <v>3.6942660000000002E-2</v>
      </c>
      <c r="N856" s="104">
        <f t="shared" si="29"/>
        <v>1997290203</v>
      </c>
    </row>
    <row r="857" spans="1:14" x14ac:dyDescent="0.25">
      <c r="A857" s="104">
        <f t="shared" si="30"/>
        <v>199751</v>
      </c>
      <c r="B857" s="32">
        <f>'Data from Waybill Query'!B857</f>
        <v>1997</v>
      </c>
      <c r="C857" s="32" t="str">
        <f>IF('Data from Waybill Query'!C857="00","0",IF('Data from Waybill Query'!C857="01","1",IF('Data from Waybill Query'!C857="XX","2",'Data from Waybill Query'!C857)))</f>
        <v>29</v>
      </c>
      <c r="D857" s="33" t="str">
        <f>'Data from Waybill Query'!D857</f>
        <v>Petroleum</v>
      </c>
      <c r="E857" s="33" t="str">
        <f>'Data from Waybill Query'!E857</f>
        <v>L</v>
      </c>
      <c r="F857" s="33" t="str">
        <f>'Data from Waybill Query'!F857</f>
        <v>X</v>
      </c>
      <c r="G857" s="33" t="str">
        <f>'Data from Waybill Query'!G857</f>
        <v>X</v>
      </c>
      <c r="H857" s="104">
        <f>IF(ISNA(VLOOKUP($N857,'Data from Waybill Query'!$A:$M,8,FALSE)),0,VLOOKUP($N857,'Data from Waybill Query'!$A:$M,8,FALSE))</f>
        <v>400936</v>
      </c>
      <c r="I857" s="104">
        <f>IF(ISNA(VLOOKUP($N857,'Data from Waybill Query'!$A:$M,9,FALSE)),0,VLOOKUP($N857,'Data from Waybill Query'!$A:$M,9,FALSE))</f>
        <v>123565</v>
      </c>
      <c r="J857" s="104">
        <f>IF(ISNA(VLOOKUP($N857,'Data from Waybill Query'!$A:$M,10,FALSE)),0,VLOOKUP($N857,'Data from Waybill Query'!$A:$M,10,FALSE))</f>
        <v>191991</v>
      </c>
      <c r="K857" s="104">
        <f>IF(ISNA(VLOOKUP($N857,'Data from Waybill Query'!$A:$M,11,FALSE)),0,VLOOKUP($N857,'Data from Waybill Query'!$A:$M,11,FALSE))</f>
        <v>9698547</v>
      </c>
      <c r="L857" s="104">
        <f>IF(ISNA(VLOOKUP($N857,'Data from Waybill Query'!$A:$M,12,FALSE)),0,VLOOKUP($N857,'Data from Waybill Query'!$A:$M,12,FALSE))</f>
        <v>15064</v>
      </c>
      <c r="M857" s="104">
        <f>IF(ISNA(VLOOKUP($N857,'Data from Waybill Query'!$A:$M,13,FALSE)),0,VLOOKUP($N857,'Data from Waybill Query'!$A:$M,13,FALSE))</f>
        <v>2.6615030000000001E-2</v>
      </c>
      <c r="N857" s="104">
        <f t="shared" si="29"/>
        <v>1997290303</v>
      </c>
    </row>
    <row r="858" spans="1:14" x14ac:dyDescent="0.25">
      <c r="A858" s="104">
        <f t="shared" si="30"/>
        <v>199752</v>
      </c>
      <c r="B858" s="32">
        <f>'Data from Waybill Query'!B858</f>
        <v>1997</v>
      </c>
      <c r="C858" s="32" t="str">
        <f>IF('Data from Waybill Query'!C858="00","0",IF('Data from Waybill Query'!C858="01","1",IF('Data from Waybill Query'!C858="XX","2",'Data from Waybill Query'!C858)))</f>
        <v>32</v>
      </c>
      <c r="D858" s="33" t="str">
        <f>'Data from Waybill Query'!D858</f>
        <v>Stone, Clay and Glass</v>
      </c>
      <c r="E858" s="33" t="str">
        <f>'Data from Waybill Query'!E858</f>
        <v>S</v>
      </c>
      <c r="F858" s="33" t="str">
        <f>'Data from Waybill Query'!F858</f>
        <v>X</v>
      </c>
      <c r="G858" s="33" t="str">
        <f>'Data from Waybill Query'!G858</f>
        <v>X</v>
      </c>
      <c r="H858" s="104">
        <f>IF(ISNA(VLOOKUP($N858,'Data from Waybill Query'!$A:$M,8,FALSE)),0,VLOOKUP($N858,'Data from Waybill Query'!$A:$M,8,FALSE))</f>
        <v>368778</v>
      </c>
      <c r="I858" s="104">
        <f>IF(ISNA(VLOOKUP($N858,'Data from Waybill Query'!$A:$M,9,FALSE)),0,VLOOKUP($N858,'Data from Waybill Query'!$A:$M,9,FALSE))</f>
        <v>328418</v>
      </c>
      <c r="J858" s="104">
        <f>IF(ISNA(VLOOKUP($N858,'Data from Waybill Query'!$A:$M,10,FALSE)),0,VLOOKUP($N858,'Data from Waybill Query'!$A:$M,10,FALSE))</f>
        <v>88792</v>
      </c>
      <c r="K858" s="104">
        <f>IF(ISNA(VLOOKUP($N858,'Data from Waybill Query'!$A:$M,11,FALSE)),0,VLOOKUP($N858,'Data from Waybill Query'!$A:$M,11,FALSE))</f>
        <v>31277544</v>
      </c>
      <c r="L858" s="104">
        <f>IF(ISNA(VLOOKUP($N858,'Data from Waybill Query'!$A:$M,12,FALSE)),0,VLOOKUP($N858,'Data from Waybill Query'!$A:$M,12,FALSE))</f>
        <v>8489</v>
      </c>
      <c r="M858" s="104">
        <f>IF(ISNA(VLOOKUP($N858,'Data from Waybill Query'!$A:$M,13,FALSE)),0,VLOOKUP($N858,'Data from Waybill Query'!$A:$M,13,FALSE))</f>
        <v>4.3442229999999998E-2</v>
      </c>
      <c r="N858" s="104">
        <f t="shared" si="29"/>
        <v>1997320103</v>
      </c>
    </row>
    <row r="859" spans="1:14" x14ac:dyDescent="0.25">
      <c r="A859" s="104">
        <f t="shared" si="30"/>
        <v>199753</v>
      </c>
      <c r="B859" s="32">
        <f>'Data from Waybill Query'!B859</f>
        <v>1997</v>
      </c>
      <c r="C859" s="32" t="str">
        <f>IF('Data from Waybill Query'!C859="00","0",IF('Data from Waybill Query'!C859="01","1",IF('Data from Waybill Query'!C859="XX","2",'Data from Waybill Query'!C859)))</f>
        <v>32</v>
      </c>
      <c r="D859" s="33" t="str">
        <f>'Data from Waybill Query'!D859</f>
        <v>Stone, Clay and Glass</v>
      </c>
      <c r="E859" s="33" t="str">
        <f>'Data from Waybill Query'!E859</f>
        <v>M</v>
      </c>
      <c r="F859" s="33" t="str">
        <f>'Data from Waybill Query'!F859</f>
        <v>X</v>
      </c>
      <c r="G859" s="33" t="str">
        <f>'Data from Waybill Query'!G859</f>
        <v>X</v>
      </c>
      <c r="H859" s="104">
        <f>IF(ISNA(VLOOKUP($N859,'Data from Waybill Query'!$A:$M,8,FALSE)),0,VLOOKUP($N859,'Data from Waybill Query'!$A:$M,8,FALSE))</f>
        <v>293390</v>
      </c>
      <c r="I859" s="104">
        <f>IF(ISNA(VLOOKUP($N859,'Data from Waybill Query'!$A:$M,9,FALSE)),0,VLOOKUP($N859,'Data from Waybill Query'!$A:$M,9,FALSE))</f>
        <v>136980</v>
      </c>
      <c r="J859" s="104">
        <f>IF(ISNA(VLOOKUP($N859,'Data from Waybill Query'!$A:$M,10,FALSE)),0,VLOOKUP($N859,'Data from Waybill Query'!$A:$M,10,FALSE))</f>
        <v>97535</v>
      </c>
      <c r="K859" s="104">
        <f>IF(ISNA(VLOOKUP($N859,'Data from Waybill Query'!$A:$M,11,FALSE)),0,VLOOKUP($N859,'Data from Waybill Query'!$A:$M,11,FALSE))</f>
        <v>12443572</v>
      </c>
      <c r="L859" s="104">
        <f>IF(ISNA(VLOOKUP($N859,'Data from Waybill Query'!$A:$M,12,FALSE)),0,VLOOKUP($N859,'Data from Waybill Query'!$A:$M,12,FALSE))</f>
        <v>8836</v>
      </c>
      <c r="M859" s="104">
        <f>IF(ISNA(VLOOKUP($N859,'Data from Waybill Query'!$A:$M,13,FALSE)),0,VLOOKUP($N859,'Data from Waybill Query'!$A:$M,13,FALSE))</f>
        <v>3.3202229999999999E-2</v>
      </c>
      <c r="N859" s="104">
        <f t="shared" si="29"/>
        <v>1997320203</v>
      </c>
    </row>
    <row r="860" spans="1:14" x14ac:dyDescent="0.25">
      <c r="A860" s="104">
        <f t="shared" si="30"/>
        <v>199754</v>
      </c>
      <c r="B860" s="32">
        <f>'Data from Waybill Query'!B860</f>
        <v>1997</v>
      </c>
      <c r="C860" s="32" t="str">
        <f>IF('Data from Waybill Query'!C860="00","0",IF('Data from Waybill Query'!C860="01","1",IF('Data from Waybill Query'!C860="XX","2",'Data from Waybill Query'!C860)))</f>
        <v>32</v>
      </c>
      <c r="D860" s="33" t="str">
        <f>'Data from Waybill Query'!D860</f>
        <v>Stone, Clay and Glass</v>
      </c>
      <c r="E860" s="33" t="str">
        <f>'Data from Waybill Query'!E860</f>
        <v>L</v>
      </c>
      <c r="F860" s="33" t="str">
        <f>'Data from Waybill Query'!F860</f>
        <v>X</v>
      </c>
      <c r="G860" s="33" t="str">
        <f>'Data from Waybill Query'!G860</f>
        <v>X</v>
      </c>
      <c r="H860" s="104">
        <f>IF(ISNA(VLOOKUP($N860,'Data from Waybill Query'!$A:$M,8,FALSE)),0,VLOOKUP($N860,'Data from Waybill Query'!$A:$M,8,FALSE))</f>
        <v>470669</v>
      </c>
      <c r="I860" s="104">
        <f>IF(ISNA(VLOOKUP($N860,'Data from Waybill Query'!$A:$M,9,FALSE)),0,VLOOKUP($N860,'Data from Waybill Query'!$A:$M,9,FALSE))</f>
        <v>131320</v>
      </c>
      <c r="J860" s="104">
        <f>IF(ISNA(VLOOKUP($N860,'Data from Waybill Query'!$A:$M,10,FALSE)),0,VLOOKUP($N860,'Data from Waybill Query'!$A:$M,10,FALSE))</f>
        <v>197657</v>
      </c>
      <c r="K860" s="104">
        <f>IF(ISNA(VLOOKUP($N860,'Data from Waybill Query'!$A:$M,11,FALSE)),0,VLOOKUP($N860,'Data from Waybill Query'!$A:$M,11,FALSE))</f>
        <v>11492372</v>
      </c>
      <c r="L860" s="104">
        <f>IF(ISNA(VLOOKUP($N860,'Data from Waybill Query'!$A:$M,12,FALSE)),0,VLOOKUP($N860,'Data from Waybill Query'!$A:$M,12,FALSE))</f>
        <v>17006</v>
      </c>
      <c r="M860" s="104">
        <f>IF(ISNA(VLOOKUP($N860,'Data from Waybill Query'!$A:$M,13,FALSE)),0,VLOOKUP($N860,'Data from Waybill Query'!$A:$M,13,FALSE))</f>
        <v>2.767733E-2</v>
      </c>
      <c r="N860" s="104">
        <f t="shared" si="29"/>
        <v>1997320303</v>
      </c>
    </row>
    <row r="861" spans="1:14" x14ac:dyDescent="0.25">
      <c r="A861" s="104">
        <f t="shared" si="30"/>
        <v>199755</v>
      </c>
      <c r="B861" s="32">
        <f>'Data from Waybill Query'!B861</f>
        <v>1997</v>
      </c>
      <c r="C861" s="32" t="str">
        <f>IF('Data from Waybill Query'!C861="00","0",IF('Data from Waybill Query'!C861="01","1",IF('Data from Waybill Query'!C861="XX","2",'Data from Waybill Query'!C861)))</f>
        <v>33</v>
      </c>
      <c r="D861" s="33" t="str">
        <f>'Data from Waybill Query'!D861</f>
        <v>Primary Metal Products</v>
      </c>
      <c r="E861" s="33" t="str">
        <f>'Data from Waybill Query'!E861</f>
        <v>S</v>
      </c>
      <c r="F861" s="33" t="str">
        <f>'Data from Waybill Query'!F861</f>
        <v>X</v>
      </c>
      <c r="G861" s="33" t="str">
        <f>'Data from Waybill Query'!G861</f>
        <v>X</v>
      </c>
      <c r="H861" s="104">
        <f>IF(ISNA(VLOOKUP($N861,'Data from Waybill Query'!$A:$M,8,FALSE)),0,VLOOKUP($N861,'Data from Waybill Query'!$A:$M,8,FALSE))</f>
        <v>347493</v>
      </c>
      <c r="I861" s="104">
        <f>IF(ISNA(VLOOKUP($N861,'Data from Waybill Query'!$A:$M,9,FALSE)),0,VLOOKUP($N861,'Data from Waybill Query'!$A:$M,9,FALSE))</f>
        <v>338916</v>
      </c>
      <c r="J861" s="104">
        <f>IF(ISNA(VLOOKUP($N861,'Data from Waybill Query'!$A:$M,10,FALSE)),0,VLOOKUP($N861,'Data from Waybill Query'!$A:$M,10,FALSE))</f>
        <v>81489</v>
      </c>
      <c r="K861" s="104">
        <f>IF(ISNA(VLOOKUP($N861,'Data from Waybill Query'!$A:$M,11,FALSE)),0,VLOOKUP($N861,'Data from Waybill Query'!$A:$M,11,FALSE))</f>
        <v>29998901</v>
      </c>
      <c r="L861" s="104">
        <f>IF(ISNA(VLOOKUP($N861,'Data from Waybill Query'!$A:$M,12,FALSE)),0,VLOOKUP($N861,'Data from Waybill Query'!$A:$M,12,FALSE))</f>
        <v>7141</v>
      </c>
      <c r="M861" s="104">
        <f>IF(ISNA(VLOOKUP($N861,'Data from Waybill Query'!$A:$M,13,FALSE)),0,VLOOKUP($N861,'Data from Waybill Query'!$A:$M,13,FALSE))</f>
        <v>4.8663449999999997E-2</v>
      </c>
      <c r="N861" s="104">
        <f t="shared" si="29"/>
        <v>1997330103</v>
      </c>
    </row>
    <row r="862" spans="1:14" x14ac:dyDescent="0.25">
      <c r="A862" s="104">
        <f t="shared" si="30"/>
        <v>199756</v>
      </c>
      <c r="B862" s="32">
        <f>'Data from Waybill Query'!B862</f>
        <v>1997</v>
      </c>
      <c r="C862" s="32" t="str">
        <f>IF('Data from Waybill Query'!C862="00","0",IF('Data from Waybill Query'!C862="01","1",IF('Data from Waybill Query'!C862="XX","2",'Data from Waybill Query'!C862)))</f>
        <v>33</v>
      </c>
      <c r="D862" s="33" t="str">
        <f>'Data from Waybill Query'!D862</f>
        <v>Primary Metal Products</v>
      </c>
      <c r="E862" s="33" t="str">
        <f>'Data from Waybill Query'!E862</f>
        <v>M</v>
      </c>
      <c r="F862" s="33" t="str">
        <f>'Data from Waybill Query'!F862</f>
        <v>X</v>
      </c>
      <c r="G862" s="33" t="str">
        <f>'Data from Waybill Query'!G862</f>
        <v>X</v>
      </c>
      <c r="H862" s="104">
        <f>IF(ISNA(VLOOKUP($N862,'Data from Waybill Query'!$A:$M,8,FALSE)),0,VLOOKUP($N862,'Data from Waybill Query'!$A:$M,8,FALSE))</f>
        <v>347421</v>
      </c>
      <c r="I862" s="104">
        <f>IF(ISNA(VLOOKUP($N862,'Data from Waybill Query'!$A:$M,9,FALSE)),0,VLOOKUP($N862,'Data from Waybill Query'!$A:$M,9,FALSE))</f>
        <v>168539</v>
      </c>
      <c r="J862" s="104">
        <f>IF(ISNA(VLOOKUP($N862,'Data from Waybill Query'!$A:$M,10,FALSE)),0,VLOOKUP($N862,'Data from Waybill Query'!$A:$M,10,FALSE))</f>
        <v>126989</v>
      </c>
      <c r="K862" s="104">
        <f>IF(ISNA(VLOOKUP($N862,'Data from Waybill Query'!$A:$M,11,FALSE)),0,VLOOKUP($N862,'Data from Waybill Query'!$A:$M,11,FALSE))</f>
        <v>14328489</v>
      </c>
      <c r="L862" s="104">
        <f>IF(ISNA(VLOOKUP($N862,'Data from Waybill Query'!$A:$M,12,FALSE)),0,VLOOKUP($N862,'Data from Waybill Query'!$A:$M,12,FALSE))</f>
        <v>10804</v>
      </c>
      <c r="M862" s="104">
        <f>IF(ISNA(VLOOKUP($N862,'Data from Waybill Query'!$A:$M,13,FALSE)),0,VLOOKUP($N862,'Data from Waybill Query'!$A:$M,13,FALSE))</f>
        <v>3.2157560000000002E-2</v>
      </c>
      <c r="N862" s="104">
        <f t="shared" si="29"/>
        <v>1997330203</v>
      </c>
    </row>
    <row r="863" spans="1:14" x14ac:dyDescent="0.25">
      <c r="A863" s="104">
        <f t="shared" si="30"/>
        <v>199757</v>
      </c>
      <c r="B863" s="32">
        <f>'Data from Waybill Query'!B863</f>
        <v>1997</v>
      </c>
      <c r="C863" s="32" t="str">
        <f>IF('Data from Waybill Query'!C863="00","0",IF('Data from Waybill Query'!C863="01","1",IF('Data from Waybill Query'!C863="XX","2",'Data from Waybill Query'!C863)))</f>
        <v>33</v>
      </c>
      <c r="D863" s="33" t="str">
        <f>'Data from Waybill Query'!D863</f>
        <v>Primary Metal Products</v>
      </c>
      <c r="E863" s="33" t="str">
        <f>'Data from Waybill Query'!E863</f>
        <v>L</v>
      </c>
      <c r="F863" s="33" t="str">
        <f>'Data from Waybill Query'!F863</f>
        <v>X</v>
      </c>
      <c r="G863" s="33" t="str">
        <f>'Data from Waybill Query'!G863</f>
        <v>X</v>
      </c>
      <c r="H863" s="104">
        <f>IF(ISNA(VLOOKUP($N863,'Data from Waybill Query'!$A:$M,8,FALSE)),0,VLOOKUP($N863,'Data from Waybill Query'!$A:$M,8,FALSE))</f>
        <v>614913</v>
      </c>
      <c r="I863" s="104">
        <f>IF(ISNA(VLOOKUP($N863,'Data from Waybill Query'!$A:$M,9,FALSE)),0,VLOOKUP($N863,'Data from Waybill Query'!$A:$M,9,FALSE))</f>
        <v>182940</v>
      </c>
      <c r="J863" s="104">
        <f>IF(ISNA(VLOOKUP($N863,'Data from Waybill Query'!$A:$M,10,FALSE)),0,VLOOKUP($N863,'Data from Waybill Query'!$A:$M,10,FALSE))</f>
        <v>317300</v>
      </c>
      <c r="K863" s="104">
        <f>IF(ISNA(VLOOKUP($N863,'Data from Waybill Query'!$A:$M,11,FALSE)),0,VLOOKUP($N863,'Data from Waybill Query'!$A:$M,11,FALSE))</f>
        <v>15324124</v>
      </c>
      <c r="L863" s="104">
        <f>IF(ISNA(VLOOKUP($N863,'Data from Waybill Query'!$A:$M,12,FALSE)),0,VLOOKUP($N863,'Data from Waybill Query'!$A:$M,12,FALSE))</f>
        <v>26654</v>
      </c>
      <c r="M863" s="104">
        <f>IF(ISNA(VLOOKUP($N863,'Data from Waybill Query'!$A:$M,13,FALSE)),0,VLOOKUP($N863,'Data from Waybill Query'!$A:$M,13,FALSE))</f>
        <v>2.3070130000000001E-2</v>
      </c>
      <c r="N863" s="104">
        <f t="shared" si="29"/>
        <v>1997330303</v>
      </c>
    </row>
    <row r="864" spans="1:14" x14ac:dyDescent="0.25">
      <c r="A864" s="104">
        <f t="shared" si="30"/>
        <v>199758</v>
      </c>
      <c r="B864" s="32">
        <f>'Data from Waybill Query'!B864</f>
        <v>1997</v>
      </c>
      <c r="C864" s="32" t="str">
        <f>IF('Data from Waybill Query'!C864="00","0",IF('Data from Waybill Query'!C864="01","1",IF('Data from Waybill Query'!C864="XX","2",'Data from Waybill Query'!C864)))</f>
        <v>37</v>
      </c>
      <c r="D864" s="33" t="str">
        <f>'Data from Waybill Query'!D864</f>
        <v>Transportation Equipment</v>
      </c>
      <c r="E864" s="33" t="str">
        <f>'Data from Waybill Query'!E864</f>
        <v>S</v>
      </c>
      <c r="F864" s="33" t="str">
        <f>'Data from Waybill Query'!F864</f>
        <v>X</v>
      </c>
      <c r="G864" s="33" t="str">
        <f>'Data from Waybill Query'!G864</f>
        <v>X</v>
      </c>
      <c r="H864" s="104">
        <f>IF(ISNA(VLOOKUP($N864,'Data from Waybill Query'!$A:$M,8,FALSE)),0,VLOOKUP($N864,'Data from Waybill Query'!$A:$M,8,FALSE))</f>
        <v>452180</v>
      </c>
      <c r="I864" s="104">
        <f>IF(ISNA(VLOOKUP($N864,'Data from Waybill Query'!$A:$M,9,FALSE)),0,VLOOKUP($N864,'Data from Waybill Query'!$A:$M,9,FALSE))</f>
        <v>515176</v>
      </c>
      <c r="J864" s="104">
        <f>IF(ISNA(VLOOKUP($N864,'Data from Waybill Query'!$A:$M,10,FALSE)),0,VLOOKUP($N864,'Data from Waybill Query'!$A:$M,10,FALSE))</f>
        <v>126819</v>
      </c>
      <c r="K864" s="104">
        <f>IF(ISNA(VLOOKUP($N864,'Data from Waybill Query'!$A:$M,11,FALSE)),0,VLOOKUP($N864,'Data from Waybill Query'!$A:$M,11,FALSE))</f>
        <v>12474210</v>
      </c>
      <c r="L864" s="104">
        <f>IF(ISNA(VLOOKUP($N864,'Data from Waybill Query'!$A:$M,12,FALSE)),0,VLOOKUP($N864,'Data from Waybill Query'!$A:$M,12,FALSE))</f>
        <v>3092</v>
      </c>
      <c r="M864" s="104">
        <f>IF(ISNA(VLOOKUP($N864,'Data from Waybill Query'!$A:$M,13,FALSE)),0,VLOOKUP($N864,'Data from Waybill Query'!$A:$M,13,FALSE))</f>
        <v>0.14626349999999999</v>
      </c>
      <c r="N864" s="104">
        <f t="shared" si="29"/>
        <v>1997370103</v>
      </c>
    </row>
    <row r="865" spans="1:14" x14ac:dyDescent="0.25">
      <c r="A865" s="104">
        <f t="shared" si="30"/>
        <v>199759</v>
      </c>
      <c r="B865" s="32">
        <f>'Data from Waybill Query'!B865</f>
        <v>1997</v>
      </c>
      <c r="C865" s="32" t="str">
        <f>IF('Data from Waybill Query'!C865="00","0",IF('Data from Waybill Query'!C865="01","1",IF('Data from Waybill Query'!C865="XX","2",'Data from Waybill Query'!C865)))</f>
        <v>37</v>
      </c>
      <c r="D865" s="33" t="str">
        <f>'Data from Waybill Query'!D865</f>
        <v>Transportation Equipment</v>
      </c>
      <c r="E865" s="33" t="str">
        <f>'Data from Waybill Query'!E865</f>
        <v>M</v>
      </c>
      <c r="F865" s="33" t="str">
        <f>'Data from Waybill Query'!F865</f>
        <v>X</v>
      </c>
      <c r="G865" s="33" t="str">
        <f>'Data from Waybill Query'!G865</f>
        <v>X</v>
      </c>
      <c r="H865" s="104">
        <f>IF(ISNA(VLOOKUP($N865,'Data from Waybill Query'!$A:$M,8,FALSE)),0,VLOOKUP($N865,'Data from Waybill Query'!$A:$M,8,FALSE))</f>
        <v>1107771</v>
      </c>
      <c r="I865" s="104">
        <f>IF(ISNA(VLOOKUP($N865,'Data from Waybill Query'!$A:$M,9,FALSE)),0,VLOOKUP($N865,'Data from Waybill Query'!$A:$M,9,FALSE))</f>
        <v>652262</v>
      </c>
      <c r="J865" s="104">
        <f>IF(ISNA(VLOOKUP($N865,'Data from Waybill Query'!$A:$M,10,FALSE)),0,VLOOKUP($N865,'Data from Waybill Query'!$A:$M,10,FALSE))</f>
        <v>472501</v>
      </c>
      <c r="K865" s="104">
        <f>IF(ISNA(VLOOKUP($N865,'Data from Waybill Query'!$A:$M,11,FALSE)),0,VLOOKUP($N865,'Data from Waybill Query'!$A:$M,11,FALSE))</f>
        <v>14931324</v>
      </c>
      <c r="L865" s="104">
        <f>IF(ISNA(VLOOKUP($N865,'Data from Waybill Query'!$A:$M,12,FALSE)),0,VLOOKUP($N865,'Data from Waybill Query'!$A:$M,12,FALSE))</f>
        <v>10807</v>
      </c>
      <c r="M865" s="104">
        <f>IF(ISNA(VLOOKUP($N865,'Data from Waybill Query'!$A:$M,13,FALSE)),0,VLOOKUP($N865,'Data from Waybill Query'!$A:$M,13,FALSE))</f>
        <v>0.1025018</v>
      </c>
      <c r="N865" s="104">
        <f t="shared" si="29"/>
        <v>1997370203</v>
      </c>
    </row>
    <row r="866" spans="1:14" x14ac:dyDescent="0.25">
      <c r="A866" s="104">
        <f t="shared" si="30"/>
        <v>199760</v>
      </c>
      <c r="B866" s="32">
        <f>'Data from Waybill Query'!B866</f>
        <v>1997</v>
      </c>
      <c r="C866" s="32" t="str">
        <f>IF('Data from Waybill Query'!C866="00","0",IF('Data from Waybill Query'!C866="01","1",IF('Data from Waybill Query'!C866="XX","2",'Data from Waybill Query'!C866)))</f>
        <v>37</v>
      </c>
      <c r="D866" s="33" t="str">
        <f>'Data from Waybill Query'!D866</f>
        <v>Transportation Equipment</v>
      </c>
      <c r="E866" s="33" t="str">
        <f>'Data from Waybill Query'!E866</f>
        <v>L</v>
      </c>
      <c r="F866" s="33" t="str">
        <f>'Data from Waybill Query'!F866</f>
        <v>X</v>
      </c>
      <c r="G866" s="33" t="str">
        <f>'Data from Waybill Query'!G866</f>
        <v>X</v>
      </c>
      <c r="H866" s="104">
        <f>IF(ISNA(VLOOKUP($N866,'Data from Waybill Query'!$A:$M,8,FALSE)),0,VLOOKUP($N866,'Data from Waybill Query'!$A:$M,8,FALSE))</f>
        <v>1649041</v>
      </c>
      <c r="I866" s="104">
        <f>IF(ISNA(VLOOKUP($N866,'Data from Waybill Query'!$A:$M,9,FALSE)),0,VLOOKUP($N866,'Data from Waybill Query'!$A:$M,9,FALSE))</f>
        <v>570969</v>
      </c>
      <c r="J866" s="104">
        <f>IF(ISNA(VLOOKUP($N866,'Data from Waybill Query'!$A:$M,10,FALSE)),0,VLOOKUP($N866,'Data from Waybill Query'!$A:$M,10,FALSE))</f>
        <v>971217</v>
      </c>
      <c r="K866" s="104">
        <f>IF(ISNA(VLOOKUP($N866,'Data from Waybill Query'!$A:$M,11,FALSE)),0,VLOOKUP($N866,'Data from Waybill Query'!$A:$M,11,FALSE))</f>
        <v>12433385</v>
      </c>
      <c r="L866" s="104">
        <f>IF(ISNA(VLOOKUP($N866,'Data from Waybill Query'!$A:$M,12,FALSE)),0,VLOOKUP($N866,'Data from Waybill Query'!$A:$M,12,FALSE))</f>
        <v>21124</v>
      </c>
      <c r="M866" s="104">
        <f>IF(ISNA(VLOOKUP($N866,'Data from Waybill Query'!$A:$M,13,FALSE)),0,VLOOKUP($N866,'Data from Waybill Query'!$A:$M,13,FALSE))</f>
        <v>7.8064309999999998E-2</v>
      </c>
      <c r="N866" s="104">
        <f t="shared" si="29"/>
        <v>1997370303</v>
      </c>
    </row>
    <row r="867" spans="1:14" x14ac:dyDescent="0.25">
      <c r="A867" s="104">
        <f t="shared" si="30"/>
        <v>199761</v>
      </c>
      <c r="B867" s="32">
        <f>'Data from Waybill Query'!B867</f>
        <v>1997</v>
      </c>
      <c r="C867" s="32" t="str">
        <f>IF('Data from Waybill Query'!C867="00","0",IF('Data from Waybill Query'!C867="01","1",IF('Data from Waybill Query'!C867="XX","2",'Data from Waybill Query'!C867)))</f>
        <v>40</v>
      </c>
      <c r="D867" s="33" t="str">
        <f>'Data from Waybill Query'!D867</f>
        <v>Waste and Scrap</v>
      </c>
      <c r="E867" s="33" t="str">
        <f>'Data from Waybill Query'!E867</f>
        <v>S</v>
      </c>
      <c r="F867" s="33" t="str">
        <f>'Data from Waybill Query'!F867</f>
        <v>X</v>
      </c>
      <c r="G867" s="33" t="str">
        <f>'Data from Waybill Query'!G867</f>
        <v>X</v>
      </c>
      <c r="H867" s="104">
        <f>IF(ISNA(VLOOKUP($N867,'Data from Waybill Query'!$A:$M,8,FALSE)),0,VLOOKUP($N867,'Data from Waybill Query'!$A:$M,8,FALSE))</f>
        <v>317941</v>
      </c>
      <c r="I867" s="104">
        <f>IF(ISNA(VLOOKUP($N867,'Data from Waybill Query'!$A:$M,9,FALSE)),0,VLOOKUP($N867,'Data from Waybill Query'!$A:$M,9,FALSE))</f>
        <v>353723</v>
      </c>
      <c r="J867" s="104">
        <f>IF(ISNA(VLOOKUP($N867,'Data from Waybill Query'!$A:$M,10,FALSE)),0,VLOOKUP($N867,'Data from Waybill Query'!$A:$M,10,FALSE))</f>
        <v>72837</v>
      </c>
      <c r="K867" s="104">
        <f>IF(ISNA(VLOOKUP($N867,'Data from Waybill Query'!$A:$M,11,FALSE)),0,VLOOKUP($N867,'Data from Waybill Query'!$A:$M,11,FALSE))</f>
        <v>27067272</v>
      </c>
      <c r="L867" s="104">
        <f>IF(ISNA(VLOOKUP($N867,'Data from Waybill Query'!$A:$M,12,FALSE)),0,VLOOKUP($N867,'Data from Waybill Query'!$A:$M,12,FALSE))</f>
        <v>5612</v>
      </c>
      <c r="M867" s="104">
        <f>IF(ISNA(VLOOKUP($N867,'Data from Waybill Query'!$A:$M,13,FALSE)),0,VLOOKUP($N867,'Data from Waybill Query'!$A:$M,13,FALSE))</f>
        <v>5.6654009999999998E-2</v>
      </c>
      <c r="N867" s="104">
        <f t="shared" si="29"/>
        <v>1997400103</v>
      </c>
    </row>
    <row r="868" spans="1:14" x14ac:dyDescent="0.25">
      <c r="A868" s="104">
        <f t="shared" si="30"/>
        <v>199762</v>
      </c>
      <c r="B868" s="32">
        <f>'Data from Waybill Query'!B868</f>
        <v>1997</v>
      </c>
      <c r="C868" s="32" t="str">
        <f>IF('Data from Waybill Query'!C868="00","0",IF('Data from Waybill Query'!C868="01","1",IF('Data from Waybill Query'!C868="XX","2",'Data from Waybill Query'!C868)))</f>
        <v>40</v>
      </c>
      <c r="D868" s="33" t="str">
        <f>'Data from Waybill Query'!D868</f>
        <v>Waste and Scrap</v>
      </c>
      <c r="E868" s="33" t="str">
        <f>'Data from Waybill Query'!E868</f>
        <v>M</v>
      </c>
      <c r="F868" s="33" t="str">
        <f>'Data from Waybill Query'!F868</f>
        <v>X</v>
      </c>
      <c r="G868" s="33" t="str">
        <f>'Data from Waybill Query'!G868</f>
        <v>X</v>
      </c>
      <c r="H868" s="104">
        <f>IF(ISNA(VLOOKUP($N868,'Data from Waybill Query'!$A:$M,8,FALSE)),0,VLOOKUP($N868,'Data from Waybill Query'!$A:$M,8,FALSE))</f>
        <v>185386</v>
      </c>
      <c r="I868" s="104">
        <f>IF(ISNA(VLOOKUP($N868,'Data from Waybill Query'!$A:$M,9,FALSE)),0,VLOOKUP($N868,'Data from Waybill Query'!$A:$M,9,FALSE))</f>
        <v>120476</v>
      </c>
      <c r="J868" s="104">
        <f>IF(ISNA(VLOOKUP($N868,'Data from Waybill Query'!$A:$M,10,FALSE)),0,VLOOKUP($N868,'Data from Waybill Query'!$A:$M,10,FALSE))</f>
        <v>87779</v>
      </c>
      <c r="K868" s="104">
        <f>IF(ISNA(VLOOKUP($N868,'Data from Waybill Query'!$A:$M,11,FALSE)),0,VLOOKUP($N868,'Data from Waybill Query'!$A:$M,11,FALSE))</f>
        <v>8880028</v>
      </c>
      <c r="L868" s="104">
        <f>IF(ISNA(VLOOKUP($N868,'Data from Waybill Query'!$A:$M,12,FALSE)),0,VLOOKUP($N868,'Data from Waybill Query'!$A:$M,12,FALSE))</f>
        <v>6464</v>
      </c>
      <c r="M868" s="104">
        <f>IF(ISNA(VLOOKUP($N868,'Data from Waybill Query'!$A:$M,13,FALSE)),0,VLOOKUP($N868,'Data from Waybill Query'!$A:$M,13,FALSE))</f>
        <v>2.8677970000000001E-2</v>
      </c>
      <c r="N868" s="104">
        <f t="shared" si="29"/>
        <v>1997400203</v>
      </c>
    </row>
    <row r="869" spans="1:14" x14ac:dyDescent="0.25">
      <c r="A869" s="104">
        <f t="shared" si="30"/>
        <v>199763</v>
      </c>
      <c r="B869" s="32">
        <f>'Data from Waybill Query'!B869</f>
        <v>1997</v>
      </c>
      <c r="C869" s="32" t="str">
        <f>IF('Data from Waybill Query'!C869="00","0",IF('Data from Waybill Query'!C869="01","1",IF('Data from Waybill Query'!C869="XX","2",'Data from Waybill Query'!C869)))</f>
        <v>40</v>
      </c>
      <c r="D869" s="33" t="str">
        <f>'Data from Waybill Query'!D869</f>
        <v>Waste and Scrap</v>
      </c>
      <c r="E869" s="33" t="str">
        <f>'Data from Waybill Query'!E869</f>
        <v>L</v>
      </c>
      <c r="F869" s="33" t="str">
        <f>'Data from Waybill Query'!F869</f>
        <v>X</v>
      </c>
      <c r="G869" s="33" t="str">
        <f>'Data from Waybill Query'!G869</f>
        <v>X</v>
      </c>
      <c r="H869" s="104">
        <f>IF(ISNA(VLOOKUP($N869,'Data from Waybill Query'!$A:$M,8,FALSE)),0,VLOOKUP($N869,'Data from Waybill Query'!$A:$M,8,FALSE))</f>
        <v>168833</v>
      </c>
      <c r="I869" s="104">
        <f>IF(ISNA(VLOOKUP($N869,'Data from Waybill Query'!$A:$M,9,FALSE)),0,VLOOKUP($N869,'Data from Waybill Query'!$A:$M,9,FALSE))</f>
        <v>67828</v>
      </c>
      <c r="J869" s="104">
        <f>IF(ISNA(VLOOKUP($N869,'Data from Waybill Query'!$A:$M,10,FALSE)),0,VLOOKUP($N869,'Data from Waybill Query'!$A:$M,10,FALSE))</f>
        <v>102499</v>
      </c>
      <c r="K869" s="104">
        <f>IF(ISNA(VLOOKUP($N869,'Data from Waybill Query'!$A:$M,11,FALSE)),0,VLOOKUP($N869,'Data from Waybill Query'!$A:$M,11,FALSE))</f>
        <v>4656892</v>
      </c>
      <c r="L869" s="104">
        <f>IF(ISNA(VLOOKUP($N869,'Data from Waybill Query'!$A:$M,12,FALSE)),0,VLOOKUP($N869,'Data from Waybill Query'!$A:$M,12,FALSE))</f>
        <v>7038</v>
      </c>
      <c r="M869" s="104">
        <f>IF(ISNA(VLOOKUP($N869,'Data from Waybill Query'!$A:$M,13,FALSE)),0,VLOOKUP($N869,'Data from Waybill Query'!$A:$M,13,FALSE))</f>
        <v>2.3987149999999999E-2</v>
      </c>
      <c r="N869" s="104">
        <f t="shared" si="29"/>
        <v>1997400303</v>
      </c>
    </row>
    <row r="870" spans="1:14" x14ac:dyDescent="0.25">
      <c r="A870" s="104">
        <f t="shared" si="30"/>
        <v>199764</v>
      </c>
      <c r="B870" s="32">
        <f>'Data from Waybill Query'!B870</f>
        <v>1997</v>
      </c>
      <c r="C870" s="32" t="str">
        <f>IF('Data from Waybill Query'!C870="00","0",IF('Data from Waybill Query'!C870="01","1",IF('Data from Waybill Query'!C870="XX","2",'Data from Waybill Query'!C870)))</f>
        <v>99</v>
      </c>
      <c r="D870" s="33" t="str">
        <f>'Data from Waybill Query'!D870</f>
        <v>All Other</v>
      </c>
      <c r="E870" s="33" t="str">
        <f>'Data from Waybill Query'!E870</f>
        <v>S</v>
      </c>
      <c r="F870" s="33" t="str">
        <f>'Data from Waybill Query'!F870</f>
        <v>X</v>
      </c>
      <c r="G870" s="33" t="str">
        <f>'Data from Waybill Query'!G870</f>
        <v>X</v>
      </c>
      <c r="H870" s="104">
        <f>IF(ISNA(VLOOKUP($N870,'Data from Waybill Query'!$A:$M,8,FALSE)),0,VLOOKUP($N870,'Data from Waybill Query'!$A:$M,8,FALSE))</f>
        <v>61812</v>
      </c>
      <c r="I870" s="104">
        <f>IF(ISNA(VLOOKUP($N870,'Data from Waybill Query'!$A:$M,9,FALSE)),0,VLOOKUP($N870,'Data from Waybill Query'!$A:$M,9,FALSE))</f>
        <v>130977</v>
      </c>
      <c r="J870" s="104">
        <f>IF(ISNA(VLOOKUP($N870,'Data from Waybill Query'!$A:$M,10,FALSE)),0,VLOOKUP($N870,'Data from Waybill Query'!$A:$M,10,FALSE))</f>
        <v>29344</v>
      </c>
      <c r="K870" s="104">
        <f>IF(ISNA(VLOOKUP($N870,'Data from Waybill Query'!$A:$M,11,FALSE)),0,VLOOKUP($N870,'Data from Waybill Query'!$A:$M,11,FALSE))</f>
        <v>4744200</v>
      </c>
      <c r="L870" s="104">
        <f>IF(ISNA(VLOOKUP($N870,'Data from Waybill Query'!$A:$M,12,FALSE)),0,VLOOKUP($N870,'Data from Waybill Query'!$A:$M,12,FALSE))</f>
        <v>1025</v>
      </c>
      <c r="M870" s="104">
        <f>IF(ISNA(VLOOKUP($N870,'Data from Waybill Query'!$A:$M,13,FALSE)),0,VLOOKUP($N870,'Data from Waybill Query'!$A:$M,13,FALSE))</f>
        <v>6.0283589999999998E-2</v>
      </c>
      <c r="N870" s="104">
        <f t="shared" si="29"/>
        <v>1997990103</v>
      </c>
    </row>
    <row r="871" spans="1:14" x14ac:dyDescent="0.25">
      <c r="A871" s="104">
        <f t="shared" si="30"/>
        <v>199765</v>
      </c>
      <c r="B871" s="32">
        <f>'Data from Waybill Query'!B871</f>
        <v>1997</v>
      </c>
      <c r="C871" s="32" t="str">
        <f>IF('Data from Waybill Query'!C871="00","0",IF('Data from Waybill Query'!C871="01","1",IF('Data from Waybill Query'!C871="XX","2",'Data from Waybill Query'!C871)))</f>
        <v>99</v>
      </c>
      <c r="D871" s="33" t="str">
        <f>'Data from Waybill Query'!D871</f>
        <v>All Other</v>
      </c>
      <c r="E871" s="33" t="str">
        <f>'Data from Waybill Query'!E871</f>
        <v>M</v>
      </c>
      <c r="F871" s="33" t="str">
        <f>'Data from Waybill Query'!F871</f>
        <v>X</v>
      </c>
      <c r="G871" s="33" t="str">
        <f>'Data from Waybill Query'!G871</f>
        <v>X</v>
      </c>
      <c r="H871" s="104">
        <f>IF(ISNA(VLOOKUP($N871,'Data from Waybill Query'!$A:$M,8,FALSE)),0,VLOOKUP($N871,'Data from Waybill Query'!$A:$M,8,FALSE))</f>
        <v>116228</v>
      </c>
      <c r="I871" s="104">
        <f>IF(ISNA(VLOOKUP($N871,'Data from Waybill Query'!$A:$M,9,FALSE)),0,VLOOKUP($N871,'Data from Waybill Query'!$A:$M,9,FALSE))</f>
        <v>236490</v>
      </c>
      <c r="J871" s="104">
        <f>IF(ISNA(VLOOKUP($N871,'Data from Waybill Query'!$A:$M,10,FALSE)),0,VLOOKUP($N871,'Data from Waybill Query'!$A:$M,10,FALSE))</f>
        <v>159610</v>
      </c>
      <c r="K871" s="104">
        <f>IF(ISNA(VLOOKUP($N871,'Data from Waybill Query'!$A:$M,11,FALSE)),0,VLOOKUP($N871,'Data from Waybill Query'!$A:$M,11,FALSE))</f>
        <v>4313433</v>
      </c>
      <c r="L871" s="104">
        <f>IF(ISNA(VLOOKUP($N871,'Data from Waybill Query'!$A:$M,12,FALSE)),0,VLOOKUP($N871,'Data from Waybill Query'!$A:$M,12,FALSE))</f>
        <v>3000</v>
      </c>
      <c r="M871" s="104">
        <f>IF(ISNA(VLOOKUP($N871,'Data from Waybill Query'!$A:$M,13,FALSE)),0,VLOOKUP($N871,'Data from Waybill Query'!$A:$M,13,FALSE))</f>
        <v>3.8747480000000001E-2</v>
      </c>
      <c r="N871" s="104">
        <f t="shared" si="29"/>
        <v>1997990203</v>
      </c>
    </row>
    <row r="872" spans="1:14" x14ac:dyDescent="0.25">
      <c r="A872" s="104">
        <f t="shared" si="30"/>
        <v>199766</v>
      </c>
      <c r="B872" s="32">
        <f>'Data from Waybill Query'!B872</f>
        <v>1997</v>
      </c>
      <c r="C872" s="32" t="str">
        <f>IF('Data from Waybill Query'!C872="00","0",IF('Data from Waybill Query'!C872="01","1",IF('Data from Waybill Query'!C872="XX","2",'Data from Waybill Query'!C872)))</f>
        <v>99</v>
      </c>
      <c r="D872" s="33" t="str">
        <f>'Data from Waybill Query'!D872</f>
        <v>All Other</v>
      </c>
      <c r="E872" s="33" t="str">
        <f>'Data from Waybill Query'!E872</f>
        <v>L</v>
      </c>
      <c r="F872" s="33" t="str">
        <f>'Data from Waybill Query'!F872</f>
        <v>X</v>
      </c>
      <c r="G872" s="33" t="str">
        <f>'Data from Waybill Query'!G872</f>
        <v>X</v>
      </c>
      <c r="H872" s="104">
        <f>IF(ISNA(VLOOKUP($N872,'Data from Waybill Query'!$A:$M,8,FALSE)),0,VLOOKUP($N872,'Data from Waybill Query'!$A:$M,8,FALSE))</f>
        <v>225782</v>
      </c>
      <c r="I872" s="104">
        <f>IF(ISNA(VLOOKUP($N872,'Data from Waybill Query'!$A:$M,9,FALSE)),0,VLOOKUP($N872,'Data from Waybill Query'!$A:$M,9,FALSE))</f>
        <v>103281</v>
      </c>
      <c r="J872" s="104">
        <f>IF(ISNA(VLOOKUP($N872,'Data from Waybill Query'!$A:$M,10,FALSE)),0,VLOOKUP($N872,'Data from Waybill Query'!$A:$M,10,FALSE))</f>
        <v>168393</v>
      </c>
      <c r="K872" s="104">
        <f>IF(ISNA(VLOOKUP($N872,'Data from Waybill Query'!$A:$M,11,FALSE)),0,VLOOKUP($N872,'Data from Waybill Query'!$A:$M,11,FALSE))</f>
        <v>3053447</v>
      </c>
      <c r="L872" s="104">
        <f>IF(ISNA(VLOOKUP($N872,'Data from Waybill Query'!$A:$M,12,FALSE)),0,VLOOKUP($N872,'Data from Waybill Query'!$A:$M,12,FALSE))</f>
        <v>5221</v>
      </c>
      <c r="M872" s="104">
        <f>IF(ISNA(VLOOKUP($N872,'Data from Waybill Query'!$A:$M,13,FALSE)),0,VLOOKUP($N872,'Data from Waybill Query'!$A:$M,13,FALSE))</f>
        <v>4.3243160000000003E-2</v>
      </c>
      <c r="N872" s="104">
        <f t="shared" si="29"/>
        <v>1997990303</v>
      </c>
    </row>
    <row r="873" spans="1:14" x14ac:dyDescent="0.25">
      <c r="A873" s="104">
        <f t="shared" si="30"/>
        <v>199800</v>
      </c>
      <c r="B873" s="32">
        <f>'Data from Waybill Query'!B873</f>
        <v>1998</v>
      </c>
      <c r="C873" s="32" t="str">
        <f>IF('Data from Waybill Query'!C873="00","0",IF('Data from Waybill Query'!C873="01","1",IF('Data from Waybill Query'!C873="XX","2",'Data from Waybill Query'!C873)))</f>
        <v>0</v>
      </c>
      <c r="D873" s="33" t="str">
        <f>'Data from Waybill Query'!D873</f>
        <v>Intermodal</v>
      </c>
      <c r="E873" s="33" t="str">
        <f>'Data from Waybill Query'!E873</f>
        <v>S</v>
      </c>
      <c r="F873" s="33" t="str">
        <f>'Data from Waybill Query'!F873</f>
        <v>X</v>
      </c>
      <c r="G873" s="33" t="str">
        <f>'Data from Waybill Query'!G873</f>
        <v>X</v>
      </c>
      <c r="H873" s="104">
        <f>IF(ISNA(VLOOKUP($N873,'Data from Waybill Query'!$A:$M,8,FALSE)),0,VLOOKUP($N873,'Data from Waybill Query'!$A:$M,8,FALSE))</f>
        <v>348160</v>
      </c>
      <c r="I873" s="104">
        <f>IF(ISNA(VLOOKUP($N873,'Data from Waybill Query'!$A:$M,9,FALSE)),0,VLOOKUP($N873,'Data from Waybill Query'!$A:$M,9,FALSE))</f>
        <v>1245538</v>
      </c>
      <c r="J873" s="104">
        <f>IF(ISNA(VLOOKUP($N873,'Data from Waybill Query'!$A:$M,10,FALSE)),0,VLOOKUP($N873,'Data from Waybill Query'!$A:$M,10,FALSE))</f>
        <v>414263</v>
      </c>
      <c r="K873" s="104">
        <f>IF(ISNA(VLOOKUP($N873,'Data from Waybill Query'!$A:$M,11,FALSE)),0,VLOOKUP($N873,'Data from Waybill Query'!$A:$M,11,FALSE))</f>
        <v>18882388</v>
      </c>
      <c r="L873" s="104">
        <f>IF(ISNA(VLOOKUP($N873,'Data from Waybill Query'!$A:$M,12,FALSE)),0,VLOOKUP($N873,'Data from Waybill Query'!$A:$M,12,FALSE))</f>
        <v>6069</v>
      </c>
      <c r="M873" s="104">
        <f>IF(ISNA(VLOOKUP($N873,'Data from Waybill Query'!$A:$M,13,FALSE)),0,VLOOKUP($N873,'Data from Waybill Query'!$A:$M,13,FALSE))</f>
        <v>5.7365159999999998E-2</v>
      </c>
      <c r="N873" s="104">
        <f t="shared" si="29"/>
        <v>1998000103</v>
      </c>
    </row>
    <row r="874" spans="1:14" x14ac:dyDescent="0.25">
      <c r="A874" s="104">
        <f t="shared" si="30"/>
        <v>199801</v>
      </c>
      <c r="B874" s="32">
        <f>'Data from Waybill Query'!B874</f>
        <v>1998</v>
      </c>
      <c r="C874" s="32" t="str">
        <f>IF('Data from Waybill Query'!C874="00","0",IF('Data from Waybill Query'!C874="01","1",IF('Data from Waybill Query'!C874="XX","2",'Data from Waybill Query'!C874)))</f>
        <v>0</v>
      </c>
      <c r="D874" s="33" t="str">
        <f>'Data from Waybill Query'!D874</f>
        <v>Intermodal</v>
      </c>
      <c r="E874" s="33" t="str">
        <f>'Data from Waybill Query'!E874</f>
        <v>M</v>
      </c>
      <c r="F874" s="33" t="str">
        <f>'Data from Waybill Query'!F874</f>
        <v>X</v>
      </c>
      <c r="G874" s="33" t="str">
        <f>'Data from Waybill Query'!G874</f>
        <v>X</v>
      </c>
      <c r="H874" s="104">
        <f>IF(ISNA(VLOOKUP($N874,'Data from Waybill Query'!$A:$M,8,FALSE)),0,VLOOKUP($N874,'Data from Waybill Query'!$A:$M,8,FALSE))</f>
        <v>1160528</v>
      </c>
      <c r="I874" s="104">
        <f>IF(ISNA(VLOOKUP($N874,'Data from Waybill Query'!$A:$M,9,FALSE)),0,VLOOKUP($N874,'Data from Waybill Query'!$A:$M,9,FALSE))</f>
        <v>2368552</v>
      </c>
      <c r="J874" s="104">
        <f>IF(ISNA(VLOOKUP($N874,'Data from Waybill Query'!$A:$M,10,FALSE)),0,VLOOKUP($N874,'Data from Waybill Query'!$A:$M,10,FALSE))</f>
        <v>1898645</v>
      </c>
      <c r="K874" s="104">
        <f>IF(ISNA(VLOOKUP($N874,'Data from Waybill Query'!$A:$M,11,FALSE)),0,VLOOKUP($N874,'Data from Waybill Query'!$A:$M,11,FALSE))</f>
        <v>34437248</v>
      </c>
      <c r="L874" s="104">
        <f>IF(ISNA(VLOOKUP($N874,'Data from Waybill Query'!$A:$M,12,FALSE)),0,VLOOKUP($N874,'Data from Waybill Query'!$A:$M,12,FALSE))</f>
        <v>27702</v>
      </c>
      <c r="M874" s="104">
        <f>IF(ISNA(VLOOKUP($N874,'Data from Waybill Query'!$A:$M,13,FALSE)),0,VLOOKUP($N874,'Data from Waybill Query'!$A:$M,13,FALSE))</f>
        <v>4.1893369999999999E-2</v>
      </c>
      <c r="N874" s="104">
        <f t="shared" si="29"/>
        <v>1998000203</v>
      </c>
    </row>
    <row r="875" spans="1:14" x14ac:dyDescent="0.25">
      <c r="A875" s="104">
        <f t="shared" si="30"/>
        <v>199802</v>
      </c>
      <c r="B875" s="32">
        <f>'Data from Waybill Query'!B875</f>
        <v>1998</v>
      </c>
      <c r="C875" s="32" t="str">
        <f>IF('Data from Waybill Query'!C875="00","0",IF('Data from Waybill Query'!C875="01","1",IF('Data from Waybill Query'!C875="XX","2",'Data from Waybill Query'!C875)))</f>
        <v>0</v>
      </c>
      <c r="D875" s="33" t="str">
        <f>'Data from Waybill Query'!D875</f>
        <v>Intermodal</v>
      </c>
      <c r="E875" s="33" t="str">
        <f>'Data from Waybill Query'!E875</f>
        <v>L</v>
      </c>
      <c r="F875" s="33" t="str">
        <f>'Data from Waybill Query'!F875</f>
        <v>X</v>
      </c>
      <c r="G875" s="33" t="str">
        <f>'Data from Waybill Query'!G875</f>
        <v>X</v>
      </c>
      <c r="H875" s="104">
        <f>IF(ISNA(VLOOKUP($N875,'Data from Waybill Query'!$A:$M,8,FALSE)),0,VLOOKUP($N875,'Data from Waybill Query'!$A:$M,8,FALSE))</f>
        <v>982555</v>
      </c>
      <c r="I875" s="104">
        <f>IF(ISNA(VLOOKUP($N875,'Data from Waybill Query'!$A:$M,9,FALSE)),0,VLOOKUP($N875,'Data from Waybill Query'!$A:$M,9,FALSE))</f>
        <v>1492487</v>
      </c>
      <c r="J875" s="104">
        <f>IF(ISNA(VLOOKUP($N875,'Data from Waybill Query'!$A:$M,10,FALSE)),0,VLOOKUP($N875,'Data from Waybill Query'!$A:$M,10,FALSE))</f>
        <v>1817332</v>
      </c>
      <c r="K875" s="104">
        <f>IF(ISNA(VLOOKUP($N875,'Data from Waybill Query'!$A:$M,11,FALSE)),0,VLOOKUP($N875,'Data from Waybill Query'!$A:$M,11,FALSE))</f>
        <v>22275287</v>
      </c>
      <c r="L875" s="104">
        <f>IF(ISNA(VLOOKUP($N875,'Data from Waybill Query'!$A:$M,12,FALSE)),0,VLOOKUP($N875,'Data from Waybill Query'!$A:$M,12,FALSE))</f>
        <v>27077</v>
      </c>
      <c r="M875" s="104">
        <f>IF(ISNA(VLOOKUP($N875,'Data from Waybill Query'!$A:$M,13,FALSE)),0,VLOOKUP($N875,'Data from Waybill Query'!$A:$M,13,FALSE))</f>
        <v>3.628779E-2</v>
      </c>
      <c r="N875" s="104">
        <f t="shared" si="29"/>
        <v>1998000303</v>
      </c>
    </row>
    <row r="876" spans="1:14" x14ac:dyDescent="0.25">
      <c r="A876" s="104">
        <f t="shared" si="30"/>
        <v>199803</v>
      </c>
      <c r="B876" s="32">
        <f>'Data from Waybill Query'!B876</f>
        <v>1998</v>
      </c>
      <c r="C876" s="32" t="str">
        <f>IF('Data from Waybill Query'!C876="00","0",IF('Data from Waybill Query'!C876="01","1",IF('Data from Waybill Query'!C876="XX","2",'Data from Waybill Query'!C876)))</f>
        <v>0</v>
      </c>
      <c r="D876" s="33" t="str">
        <f>'Data from Waybill Query'!D876</f>
        <v>Intermodal</v>
      </c>
      <c r="E876" s="33" t="str">
        <f>'Data from Waybill Query'!E876</f>
        <v>VL</v>
      </c>
      <c r="F876" s="33" t="str">
        <f>'Data from Waybill Query'!F876</f>
        <v>X</v>
      </c>
      <c r="G876" s="33" t="str">
        <f>'Data from Waybill Query'!G876</f>
        <v>X</v>
      </c>
      <c r="H876" s="104">
        <f>IF(ISNA(VLOOKUP($N876,'Data from Waybill Query'!$A:$M,8,FALSE)),0,VLOOKUP($N876,'Data from Waybill Query'!$A:$M,8,FALSE))</f>
        <v>3804765</v>
      </c>
      <c r="I876" s="104">
        <f>IF(ISNA(VLOOKUP($N876,'Data from Waybill Query'!$A:$M,9,FALSE)),0,VLOOKUP($N876,'Data from Waybill Query'!$A:$M,9,FALSE))</f>
        <v>4521328</v>
      </c>
      <c r="J876" s="104">
        <f>IF(ISNA(VLOOKUP($N876,'Data from Waybill Query'!$A:$M,10,FALSE)),0,VLOOKUP($N876,'Data from Waybill Query'!$A:$M,10,FALSE))</f>
        <v>9810820</v>
      </c>
      <c r="K876" s="104">
        <f>IF(ISNA(VLOOKUP($N876,'Data from Waybill Query'!$A:$M,11,FALSE)),0,VLOOKUP($N876,'Data from Waybill Query'!$A:$M,11,FALSE))</f>
        <v>67653500</v>
      </c>
      <c r="L876" s="104">
        <f>IF(ISNA(VLOOKUP($N876,'Data from Waybill Query'!$A:$M,12,FALSE)),0,VLOOKUP($N876,'Data from Waybill Query'!$A:$M,12,FALSE))</f>
        <v>147115</v>
      </c>
      <c r="M876" s="104">
        <f>IF(ISNA(VLOOKUP($N876,'Data from Waybill Query'!$A:$M,13,FALSE)),0,VLOOKUP($N876,'Data from Waybill Query'!$A:$M,13,FALSE))</f>
        <v>2.5862449999999999E-2</v>
      </c>
      <c r="N876" s="104">
        <f t="shared" si="29"/>
        <v>1998000403</v>
      </c>
    </row>
    <row r="877" spans="1:14" x14ac:dyDescent="0.25">
      <c r="A877" s="104">
        <f t="shared" si="30"/>
        <v>199804</v>
      </c>
      <c r="B877" s="32">
        <f>'Data from Waybill Query'!B877</f>
        <v>1998</v>
      </c>
      <c r="C877" s="32" t="str">
        <f>IF('Data from Waybill Query'!C877="00","0",IF('Data from Waybill Query'!C877="01","1",IF('Data from Waybill Query'!C877="XX","2",'Data from Waybill Query'!C877)))</f>
        <v>1</v>
      </c>
      <c r="D877" s="33" t="str">
        <f>'Data from Waybill Query'!D877</f>
        <v>Farm Products (not Grain)</v>
      </c>
      <c r="E877" s="33" t="str">
        <f>'Data from Waybill Query'!E877</f>
        <v>X</v>
      </c>
      <c r="F877" s="33" t="str">
        <f>'Data from Waybill Query'!F877</f>
        <v>X</v>
      </c>
      <c r="G877" s="33" t="str">
        <f>'Data from Waybill Query'!G877</f>
        <v>X</v>
      </c>
      <c r="H877" s="104">
        <f>IF(ISNA(VLOOKUP($N877,'Data from Waybill Query'!$A:$M,8,FALSE)),0,VLOOKUP($N877,'Data from Waybill Query'!$A:$M,8,FALSE))</f>
        <v>153897</v>
      </c>
      <c r="I877" s="104">
        <f>IF(ISNA(VLOOKUP($N877,'Data from Waybill Query'!$A:$M,9,FALSE)),0,VLOOKUP($N877,'Data from Waybill Query'!$A:$M,9,FALSE))</f>
        <v>70955</v>
      </c>
      <c r="J877" s="104">
        <f>IF(ISNA(VLOOKUP($N877,'Data from Waybill Query'!$A:$M,10,FALSE)),0,VLOOKUP($N877,'Data from Waybill Query'!$A:$M,10,FALSE))</f>
        <v>76300</v>
      </c>
      <c r="K877" s="104">
        <f>IF(ISNA(VLOOKUP($N877,'Data from Waybill Query'!$A:$M,11,FALSE)),0,VLOOKUP($N877,'Data from Waybill Query'!$A:$M,11,FALSE))</f>
        <v>5345386</v>
      </c>
      <c r="L877" s="104">
        <f>IF(ISNA(VLOOKUP($N877,'Data from Waybill Query'!$A:$M,12,FALSE)),0,VLOOKUP($N877,'Data from Waybill Query'!$A:$M,12,FALSE))</f>
        <v>5409</v>
      </c>
      <c r="M877" s="104">
        <f>IF(ISNA(VLOOKUP($N877,'Data from Waybill Query'!$A:$M,13,FALSE)),0,VLOOKUP($N877,'Data from Waybill Query'!$A:$M,13,FALSE))</f>
        <v>2.8452229999999998E-2</v>
      </c>
      <c r="N877" s="104">
        <f t="shared" si="29"/>
        <v>1998010403</v>
      </c>
    </row>
    <row r="878" spans="1:14" x14ac:dyDescent="0.25">
      <c r="A878" s="104">
        <f t="shared" si="30"/>
        <v>199805</v>
      </c>
      <c r="B878" s="32">
        <f>'Data from Waybill Query'!B878</f>
        <v>1998</v>
      </c>
      <c r="C878" s="32" t="str">
        <f>IF('Data from Waybill Query'!C878="00","0",IF('Data from Waybill Query'!C878="01","1",IF('Data from Waybill Query'!C878="XX","2",'Data from Waybill Query'!C878)))</f>
        <v>2</v>
      </c>
      <c r="D878" s="33" t="str">
        <f>'Data from Waybill Query'!D878</f>
        <v>Grain</v>
      </c>
      <c r="E878" s="33" t="str">
        <f>'Data from Waybill Query'!E878</f>
        <v>S</v>
      </c>
      <c r="F878" s="33" t="str">
        <f>'Data from Waybill Query'!F878</f>
        <v>R</v>
      </c>
      <c r="G878" s="33" t="str">
        <f>'Data from Waybill Query'!G878</f>
        <v>S</v>
      </c>
      <c r="H878" s="104">
        <f>IF(ISNA(VLOOKUP($N878,'Data from Waybill Query'!$A:$M,8,FALSE)),0,VLOOKUP($N878,'Data from Waybill Query'!$A:$M,8,FALSE))</f>
        <v>68142</v>
      </c>
      <c r="I878" s="104">
        <f>IF(ISNA(VLOOKUP($N878,'Data from Waybill Query'!$A:$M,9,FALSE)),0,VLOOKUP($N878,'Data from Waybill Query'!$A:$M,9,FALSE))</f>
        <v>73356</v>
      </c>
      <c r="J878" s="104">
        <f>IF(ISNA(VLOOKUP($N878,'Data from Waybill Query'!$A:$M,10,FALSE)),0,VLOOKUP($N878,'Data from Waybill Query'!$A:$M,10,FALSE))</f>
        <v>19317</v>
      </c>
      <c r="K878" s="104">
        <f>IF(ISNA(VLOOKUP($N878,'Data from Waybill Query'!$A:$M,11,FALSE)),0,VLOOKUP($N878,'Data from Waybill Query'!$A:$M,11,FALSE))</f>
        <v>6866060</v>
      </c>
      <c r="L878" s="104">
        <f>IF(ISNA(VLOOKUP($N878,'Data from Waybill Query'!$A:$M,12,FALSE)),0,VLOOKUP($N878,'Data from Waybill Query'!$A:$M,12,FALSE))</f>
        <v>1838</v>
      </c>
      <c r="M878" s="104">
        <f>IF(ISNA(VLOOKUP($N878,'Data from Waybill Query'!$A:$M,13,FALSE)),0,VLOOKUP($N878,'Data from Waybill Query'!$A:$M,13,FALSE))</f>
        <v>3.7072349999999997E-2</v>
      </c>
      <c r="N878" s="104">
        <f t="shared" si="29"/>
        <v>1998020101</v>
      </c>
    </row>
    <row r="879" spans="1:14" x14ac:dyDescent="0.25">
      <c r="A879" s="104">
        <f t="shared" si="30"/>
        <v>199806</v>
      </c>
      <c r="B879" s="32">
        <f>'Data from Waybill Query'!B879</f>
        <v>1998</v>
      </c>
      <c r="C879" s="32" t="str">
        <f>IF('Data from Waybill Query'!C879="00","0",IF('Data from Waybill Query'!C879="01","1",IF('Data from Waybill Query'!C879="XX","2",'Data from Waybill Query'!C879)))</f>
        <v>2</v>
      </c>
      <c r="D879" s="33" t="str">
        <f>'Data from Waybill Query'!D879</f>
        <v>Grain</v>
      </c>
      <c r="E879" s="33" t="str">
        <f>'Data from Waybill Query'!E879</f>
        <v>S</v>
      </c>
      <c r="F879" s="33" t="str">
        <f>'Data from Waybill Query'!F879</f>
        <v>R</v>
      </c>
      <c r="G879" s="33" t="str">
        <f>'Data from Waybill Query'!G879</f>
        <v>M</v>
      </c>
      <c r="H879" s="104">
        <f>IF(ISNA(VLOOKUP($N879,'Data from Waybill Query'!$A:$M,8,FALSE)),0,VLOOKUP($N879,'Data from Waybill Query'!$A:$M,8,FALSE))</f>
        <v>149878</v>
      </c>
      <c r="I879" s="104">
        <f>IF(ISNA(VLOOKUP($N879,'Data from Waybill Query'!$A:$M,9,FALSE)),0,VLOOKUP($N879,'Data from Waybill Query'!$A:$M,9,FALSE))</f>
        <v>175590</v>
      </c>
      <c r="J879" s="104">
        <f>IF(ISNA(VLOOKUP($N879,'Data from Waybill Query'!$A:$M,10,FALSE)),0,VLOOKUP($N879,'Data from Waybill Query'!$A:$M,10,FALSE))</f>
        <v>46582</v>
      </c>
      <c r="K879" s="104">
        <f>IF(ISNA(VLOOKUP($N879,'Data from Waybill Query'!$A:$M,11,FALSE)),0,VLOOKUP($N879,'Data from Waybill Query'!$A:$M,11,FALSE))</f>
        <v>17049929</v>
      </c>
      <c r="L879" s="104">
        <f>IF(ISNA(VLOOKUP($N879,'Data from Waybill Query'!$A:$M,12,FALSE)),0,VLOOKUP($N879,'Data from Waybill Query'!$A:$M,12,FALSE))</f>
        <v>4544</v>
      </c>
      <c r="M879" s="104">
        <f>IF(ISNA(VLOOKUP($N879,'Data from Waybill Query'!$A:$M,13,FALSE)),0,VLOOKUP($N879,'Data from Waybill Query'!$A:$M,13,FALSE))</f>
        <v>3.298301E-2</v>
      </c>
      <c r="N879" s="104">
        <f t="shared" si="29"/>
        <v>1998020102</v>
      </c>
    </row>
    <row r="880" spans="1:14" x14ac:dyDescent="0.25">
      <c r="A880" s="104">
        <f t="shared" si="30"/>
        <v>199807</v>
      </c>
      <c r="B880" s="32">
        <f>'Data from Waybill Query'!B880</f>
        <v>1998</v>
      </c>
      <c r="C880" s="32" t="str">
        <f>IF('Data from Waybill Query'!C880="00","0",IF('Data from Waybill Query'!C880="01","1",IF('Data from Waybill Query'!C880="XX","2",'Data from Waybill Query'!C880)))</f>
        <v>2</v>
      </c>
      <c r="D880" s="33" t="str">
        <f>'Data from Waybill Query'!D880</f>
        <v>Grain</v>
      </c>
      <c r="E880" s="33" t="str">
        <f>'Data from Waybill Query'!E880</f>
        <v>S</v>
      </c>
      <c r="F880" s="33" t="str">
        <f>'Data from Waybill Query'!F880</f>
        <v>R</v>
      </c>
      <c r="G880" s="33" t="str">
        <f>'Data from Waybill Query'!G880</f>
        <v>U</v>
      </c>
      <c r="H880" s="104">
        <f>IF(ISNA(VLOOKUP($N880,'Data from Waybill Query'!$A:$M,8,FALSE)),0,VLOOKUP($N880,'Data from Waybill Query'!$A:$M,8,FALSE))</f>
        <v>50340</v>
      </c>
      <c r="I880" s="104">
        <f>IF(ISNA(VLOOKUP($N880,'Data from Waybill Query'!$A:$M,9,FALSE)),0,VLOOKUP($N880,'Data from Waybill Query'!$A:$M,9,FALSE))</f>
        <v>60972</v>
      </c>
      <c r="J880" s="104">
        <f>IF(ISNA(VLOOKUP($N880,'Data from Waybill Query'!$A:$M,10,FALSE)),0,VLOOKUP($N880,'Data from Waybill Query'!$A:$M,10,FALSE))</f>
        <v>16207</v>
      </c>
      <c r="K880" s="104">
        <f>IF(ISNA(VLOOKUP($N880,'Data from Waybill Query'!$A:$M,11,FALSE)),0,VLOOKUP($N880,'Data from Waybill Query'!$A:$M,11,FALSE))</f>
        <v>6071119</v>
      </c>
      <c r="L880" s="104">
        <f>IF(ISNA(VLOOKUP($N880,'Data from Waybill Query'!$A:$M,12,FALSE)),0,VLOOKUP($N880,'Data from Waybill Query'!$A:$M,12,FALSE))</f>
        <v>1614</v>
      </c>
      <c r="M880" s="104">
        <f>IF(ISNA(VLOOKUP($N880,'Data from Waybill Query'!$A:$M,13,FALSE)),0,VLOOKUP($N880,'Data from Waybill Query'!$A:$M,13,FALSE))</f>
        <v>3.1180619999999999E-2</v>
      </c>
      <c r="N880" s="104">
        <f t="shared" si="29"/>
        <v>1998020103</v>
      </c>
    </row>
    <row r="881" spans="1:14" x14ac:dyDescent="0.25">
      <c r="A881" s="104">
        <f t="shared" si="30"/>
        <v>199808</v>
      </c>
      <c r="B881" s="32">
        <f>'Data from Waybill Query'!B881</f>
        <v>1998</v>
      </c>
      <c r="C881" s="32" t="str">
        <f>IF('Data from Waybill Query'!C881="00","0",IF('Data from Waybill Query'!C881="01","1",IF('Data from Waybill Query'!C881="XX","2",'Data from Waybill Query'!C881)))</f>
        <v>2</v>
      </c>
      <c r="D881" s="33" t="str">
        <f>'Data from Waybill Query'!D881</f>
        <v>Grain</v>
      </c>
      <c r="E881" s="33" t="str">
        <f>'Data from Waybill Query'!E881</f>
        <v>S</v>
      </c>
      <c r="F881" s="33" t="str">
        <f>'Data from Waybill Query'!F881</f>
        <v>P</v>
      </c>
      <c r="G881" s="33" t="str">
        <f>'Data from Waybill Query'!G881</f>
        <v>S</v>
      </c>
      <c r="H881" s="104">
        <f>IF(ISNA(VLOOKUP($N881,'Data from Waybill Query'!$A:$M,8,FALSE)),0,VLOOKUP($N881,'Data from Waybill Query'!$A:$M,8,FALSE))</f>
        <v>48243</v>
      </c>
      <c r="I881" s="104">
        <f>IF(ISNA(VLOOKUP($N881,'Data from Waybill Query'!$A:$M,9,FALSE)),0,VLOOKUP($N881,'Data from Waybill Query'!$A:$M,9,FALSE))</f>
        <v>50136</v>
      </c>
      <c r="J881" s="104">
        <f>IF(ISNA(VLOOKUP($N881,'Data from Waybill Query'!$A:$M,10,FALSE)),0,VLOOKUP($N881,'Data from Waybill Query'!$A:$M,10,FALSE))</f>
        <v>15343</v>
      </c>
      <c r="K881" s="104">
        <f>IF(ISNA(VLOOKUP($N881,'Data from Waybill Query'!$A:$M,11,FALSE)),0,VLOOKUP($N881,'Data from Waybill Query'!$A:$M,11,FALSE))</f>
        <v>4845312</v>
      </c>
      <c r="L881" s="104">
        <f>IF(ISNA(VLOOKUP($N881,'Data from Waybill Query'!$A:$M,12,FALSE)),0,VLOOKUP($N881,'Data from Waybill Query'!$A:$M,12,FALSE))</f>
        <v>1483</v>
      </c>
      <c r="M881" s="104">
        <f>IF(ISNA(VLOOKUP($N881,'Data from Waybill Query'!$A:$M,13,FALSE)),0,VLOOKUP($N881,'Data from Waybill Query'!$A:$M,13,FALSE))</f>
        <v>3.253897E-2</v>
      </c>
      <c r="N881" s="104">
        <f t="shared" si="29"/>
        <v>1998020111</v>
      </c>
    </row>
    <row r="882" spans="1:14" x14ac:dyDescent="0.25">
      <c r="A882" s="104">
        <f t="shared" si="30"/>
        <v>199809</v>
      </c>
      <c r="B882" s="32">
        <f>'Data from Waybill Query'!B882</f>
        <v>1998</v>
      </c>
      <c r="C882" s="32" t="str">
        <f>IF('Data from Waybill Query'!C882="00","0",IF('Data from Waybill Query'!C882="01","1",IF('Data from Waybill Query'!C882="XX","2",'Data from Waybill Query'!C882)))</f>
        <v>2</v>
      </c>
      <c r="D882" s="33" t="str">
        <f>'Data from Waybill Query'!D882</f>
        <v>Grain</v>
      </c>
      <c r="E882" s="33" t="str">
        <f>'Data from Waybill Query'!E882</f>
        <v>S</v>
      </c>
      <c r="F882" s="33" t="str">
        <f>'Data from Waybill Query'!F882</f>
        <v>P</v>
      </c>
      <c r="G882" s="33" t="str">
        <f>'Data from Waybill Query'!G882</f>
        <v>M</v>
      </c>
      <c r="H882" s="104">
        <f>IF(ISNA(VLOOKUP($N882,'Data from Waybill Query'!$A:$M,8,FALSE)),0,VLOOKUP($N882,'Data from Waybill Query'!$A:$M,8,FALSE))</f>
        <v>81650</v>
      </c>
      <c r="I882" s="104">
        <f>IF(ISNA(VLOOKUP($N882,'Data from Waybill Query'!$A:$M,9,FALSE)),0,VLOOKUP($N882,'Data from Waybill Query'!$A:$M,9,FALSE))</f>
        <v>93012</v>
      </c>
      <c r="J882" s="104">
        <f>IF(ISNA(VLOOKUP($N882,'Data from Waybill Query'!$A:$M,10,FALSE)),0,VLOOKUP($N882,'Data from Waybill Query'!$A:$M,10,FALSE))</f>
        <v>27337</v>
      </c>
      <c r="K882" s="104">
        <f>IF(ISNA(VLOOKUP($N882,'Data from Waybill Query'!$A:$M,11,FALSE)),0,VLOOKUP($N882,'Data from Waybill Query'!$A:$M,11,FALSE))</f>
        <v>9096906</v>
      </c>
      <c r="L882" s="104">
        <f>IF(ISNA(VLOOKUP($N882,'Data from Waybill Query'!$A:$M,12,FALSE)),0,VLOOKUP($N882,'Data from Waybill Query'!$A:$M,12,FALSE))</f>
        <v>2678</v>
      </c>
      <c r="M882" s="104">
        <f>IF(ISNA(VLOOKUP($N882,'Data from Waybill Query'!$A:$M,13,FALSE)),0,VLOOKUP($N882,'Data from Waybill Query'!$A:$M,13,FALSE))</f>
        <v>3.0489470000000001E-2</v>
      </c>
      <c r="N882" s="104">
        <f t="shared" si="29"/>
        <v>1998020112</v>
      </c>
    </row>
    <row r="883" spans="1:14" x14ac:dyDescent="0.25">
      <c r="A883" s="104">
        <f t="shared" si="30"/>
        <v>199810</v>
      </c>
      <c r="B883" s="32">
        <f>'Data from Waybill Query'!B883</f>
        <v>1998</v>
      </c>
      <c r="C883" s="32" t="str">
        <f>IF('Data from Waybill Query'!C883="00","0",IF('Data from Waybill Query'!C883="01","1",IF('Data from Waybill Query'!C883="XX","2",'Data from Waybill Query'!C883)))</f>
        <v>2</v>
      </c>
      <c r="D883" s="33" t="str">
        <f>'Data from Waybill Query'!D883</f>
        <v>Grain</v>
      </c>
      <c r="E883" s="33" t="str">
        <f>'Data from Waybill Query'!E883</f>
        <v>S</v>
      </c>
      <c r="F883" s="33" t="str">
        <f>'Data from Waybill Query'!F883</f>
        <v>P</v>
      </c>
      <c r="G883" s="33" t="str">
        <f>'Data from Waybill Query'!G883</f>
        <v>U</v>
      </c>
      <c r="H883" s="104">
        <f>IF(ISNA(VLOOKUP($N883,'Data from Waybill Query'!$A:$M,8,FALSE)),0,VLOOKUP($N883,'Data from Waybill Query'!$A:$M,8,FALSE))</f>
        <v>54790</v>
      </c>
      <c r="I883" s="104">
        <f>IF(ISNA(VLOOKUP($N883,'Data from Waybill Query'!$A:$M,9,FALSE)),0,VLOOKUP($N883,'Data from Waybill Query'!$A:$M,9,FALSE))</f>
        <v>69527</v>
      </c>
      <c r="J883" s="104">
        <f>IF(ISNA(VLOOKUP($N883,'Data from Waybill Query'!$A:$M,10,FALSE)),0,VLOOKUP($N883,'Data from Waybill Query'!$A:$M,10,FALSE))</f>
        <v>18431</v>
      </c>
      <c r="K883" s="104">
        <f>IF(ISNA(VLOOKUP($N883,'Data from Waybill Query'!$A:$M,11,FALSE)),0,VLOOKUP($N883,'Data from Waybill Query'!$A:$M,11,FALSE))</f>
        <v>6846286</v>
      </c>
      <c r="L883" s="104">
        <f>IF(ISNA(VLOOKUP($N883,'Data from Waybill Query'!$A:$M,12,FALSE)),0,VLOOKUP($N883,'Data from Waybill Query'!$A:$M,12,FALSE))</f>
        <v>1816</v>
      </c>
      <c r="M883" s="104">
        <f>IF(ISNA(VLOOKUP($N883,'Data from Waybill Query'!$A:$M,13,FALSE)),0,VLOOKUP($N883,'Data from Waybill Query'!$A:$M,13,FALSE))</f>
        <v>3.0166709999999999E-2</v>
      </c>
      <c r="N883" s="104">
        <f t="shared" si="29"/>
        <v>1998020113</v>
      </c>
    </row>
    <row r="884" spans="1:14" x14ac:dyDescent="0.25">
      <c r="A884" s="104">
        <f t="shared" si="30"/>
        <v>199811</v>
      </c>
      <c r="B884" s="32">
        <f>'Data from Waybill Query'!B884</f>
        <v>1998</v>
      </c>
      <c r="C884" s="32" t="str">
        <f>IF('Data from Waybill Query'!C884="00","0",IF('Data from Waybill Query'!C884="01","1",IF('Data from Waybill Query'!C884="XX","2",'Data from Waybill Query'!C884)))</f>
        <v>2</v>
      </c>
      <c r="D884" s="33" t="str">
        <f>'Data from Waybill Query'!D884</f>
        <v>Grain</v>
      </c>
      <c r="E884" s="33" t="str">
        <f>'Data from Waybill Query'!E884</f>
        <v>M</v>
      </c>
      <c r="F884" s="33" t="str">
        <f>'Data from Waybill Query'!F884</f>
        <v>R</v>
      </c>
      <c r="G884" s="33" t="str">
        <f>'Data from Waybill Query'!G884</f>
        <v>S</v>
      </c>
      <c r="H884" s="104">
        <f>IF(ISNA(VLOOKUP($N884,'Data from Waybill Query'!$A:$M,8,FALSE)),0,VLOOKUP($N884,'Data from Waybill Query'!$A:$M,8,FALSE))</f>
        <v>114648</v>
      </c>
      <c r="I884" s="104">
        <f>IF(ISNA(VLOOKUP($N884,'Data from Waybill Query'!$A:$M,9,FALSE)),0,VLOOKUP($N884,'Data from Waybill Query'!$A:$M,9,FALSE))</f>
        <v>58436</v>
      </c>
      <c r="J884" s="104">
        <f>IF(ISNA(VLOOKUP($N884,'Data from Waybill Query'!$A:$M,10,FALSE)),0,VLOOKUP($N884,'Data from Waybill Query'!$A:$M,10,FALSE))</f>
        <v>42409</v>
      </c>
      <c r="K884" s="104">
        <f>IF(ISNA(VLOOKUP($N884,'Data from Waybill Query'!$A:$M,11,FALSE)),0,VLOOKUP($N884,'Data from Waybill Query'!$A:$M,11,FALSE))</f>
        <v>5525936</v>
      </c>
      <c r="L884" s="104">
        <f>IF(ISNA(VLOOKUP($N884,'Data from Waybill Query'!$A:$M,12,FALSE)),0,VLOOKUP($N884,'Data from Waybill Query'!$A:$M,12,FALSE))</f>
        <v>4014</v>
      </c>
      <c r="M884" s="104">
        <f>IF(ISNA(VLOOKUP($N884,'Data from Waybill Query'!$A:$M,13,FALSE)),0,VLOOKUP($N884,'Data from Waybill Query'!$A:$M,13,FALSE))</f>
        <v>2.8558859999999998E-2</v>
      </c>
      <c r="N884" s="104">
        <f t="shared" si="29"/>
        <v>1998020201</v>
      </c>
    </row>
    <row r="885" spans="1:14" x14ac:dyDescent="0.25">
      <c r="A885" s="104">
        <f t="shared" si="30"/>
        <v>199812</v>
      </c>
      <c r="B885" s="32">
        <f>'Data from Waybill Query'!B885</f>
        <v>1998</v>
      </c>
      <c r="C885" s="32" t="str">
        <f>IF('Data from Waybill Query'!C885="00","0",IF('Data from Waybill Query'!C885="01","1",IF('Data from Waybill Query'!C885="XX","2",'Data from Waybill Query'!C885)))</f>
        <v>2</v>
      </c>
      <c r="D885" s="33" t="str">
        <f>'Data from Waybill Query'!D885</f>
        <v>Grain</v>
      </c>
      <c r="E885" s="33" t="str">
        <f>'Data from Waybill Query'!E885</f>
        <v>M</v>
      </c>
      <c r="F885" s="33" t="str">
        <f>'Data from Waybill Query'!F885</f>
        <v>R</v>
      </c>
      <c r="G885" s="33" t="str">
        <f>'Data from Waybill Query'!G885</f>
        <v>M</v>
      </c>
      <c r="H885" s="104">
        <f>IF(ISNA(VLOOKUP($N885,'Data from Waybill Query'!$A:$M,8,FALSE)),0,VLOOKUP($N885,'Data from Waybill Query'!$A:$M,8,FALSE))</f>
        <v>256126</v>
      </c>
      <c r="I885" s="104">
        <f>IF(ISNA(VLOOKUP($N885,'Data from Waybill Query'!$A:$M,9,FALSE)),0,VLOOKUP($N885,'Data from Waybill Query'!$A:$M,9,FALSE))</f>
        <v>150258</v>
      </c>
      <c r="J885" s="104">
        <f>IF(ISNA(VLOOKUP($N885,'Data from Waybill Query'!$A:$M,10,FALSE)),0,VLOOKUP($N885,'Data from Waybill Query'!$A:$M,10,FALSE))</f>
        <v>108652</v>
      </c>
      <c r="K885" s="104">
        <f>IF(ISNA(VLOOKUP($N885,'Data from Waybill Query'!$A:$M,11,FALSE)),0,VLOOKUP($N885,'Data from Waybill Query'!$A:$M,11,FALSE))</f>
        <v>14765105</v>
      </c>
      <c r="L885" s="104">
        <f>IF(ISNA(VLOOKUP($N885,'Data from Waybill Query'!$A:$M,12,FALSE)),0,VLOOKUP($N885,'Data from Waybill Query'!$A:$M,12,FALSE))</f>
        <v>10662</v>
      </c>
      <c r="M885" s="104">
        <f>IF(ISNA(VLOOKUP($N885,'Data from Waybill Query'!$A:$M,13,FALSE)),0,VLOOKUP($N885,'Data from Waybill Query'!$A:$M,13,FALSE))</f>
        <v>2.4022479999999999E-2</v>
      </c>
      <c r="N885" s="104">
        <f t="shared" si="29"/>
        <v>1998020202</v>
      </c>
    </row>
    <row r="886" spans="1:14" x14ac:dyDescent="0.25">
      <c r="A886" s="104">
        <f t="shared" si="30"/>
        <v>199813</v>
      </c>
      <c r="B886" s="32">
        <f>'Data from Waybill Query'!B886</f>
        <v>1998</v>
      </c>
      <c r="C886" s="32" t="str">
        <f>IF('Data from Waybill Query'!C886="00","0",IF('Data from Waybill Query'!C886="01","1",IF('Data from Waybill Query'!C886="XX","2",'Data from Waybill Query'!C886)))</f>
        <v>2</v>
      </c>
      <c r="D886" s="33" t="str">
        <f>'Data from Waybill Query'!D886</f>
        <v>Grain</v>
      </c>
      <c r="E886" s="33" t="str">
        <f>'Data from Waybill Query'!E886</f>
        <v>M</v>
      </c>
      <c r="F886" s="33" t="str">
        <f>'Data from Waybill Query'!F886</f>
        <v>R</v>
      </c>
      <c r="G886" s="33" t="str">
        <f>'Data from Waybill Query'!G886</f>
        <v>U</v>
      </c>
      <c r="H886" s="104">
        <f>IF(ISNA(VLOOKUP($N886,'Data from Waybill Query'!$A:$M,8,FALSE)),0,VLOOKUP($N886,'Data from Waybill Query'!$A:$M,8,FALSE))</f>
        <v>207187</v>
      </c>
      <c r="I886" s="104">
        <f>IF(ISNA(VLOOKUP($N886,'Data from Waybill Query'!$A:$M,9,FALSE)),0,VLOOKUP($N886,'Data from Waybill Query'!$A:$M,9,FALSE))</f>
        <v>127097</v>
      </c>
      <c r="J886" s="104">
        <f>IF(ISNA(VLOOKUP($N886,'Data from Waybill Query'!$A:$M,10,FALSE)),0,VLOOKUP($N886,'Data from Waybill Query'!$A:$M,10,FALSE))</f>
        <v>96531</v>
      </c>
      <c r="K886" s="104">
        <f>IF(ISNA(VLOOKUP($N886,'Data from Waybill Query'!$A:$M,11,FALSE)),0,VLOOKUP($N886,'Data from Waybill Query'!$A:$M,11,FALSE))</f>
        <v>12798130</v>
      </c>
      <c r="L886" s="104">
        <f>IF(ISNA(VLOOKUP($N886,'Data from Waybill Query'!$A:$M,12,FALSE)),0,VLOOKUP($N886,'Data from Waybill Query'!$A:$M,12,FALSE))</f>
        <v>9696</v>
      </c>
      <c r="M886" s="104">
        <f>IF(ISNA(VLOOKUP($N886,'Data from Waybill Query'!$A:$M,13,FALSE)),0,VLOOKUP($N886,'Data from Waybill Query'!$A:$M,13,FALSE))</f>
        <v>2.1367649999999998E-2</v>
      </c>
      <c r="N886" s="104">
        <f t="shared" si="29"/>
        <v>1998020203</v>
      </c>
    </row>
    <row r="887" spans="1:14" x14ac:dyDescent="0.25">
      <c r="A887" s="104">
        <f t="shared" si="30"/>
        <v>199814</v>
      </c>
      <c r="B887" s="32">
        <f>'Data from Waybill Query'!B887</f>
        <v>1998</v>
      </c>
      <c r="C887" s="32" t="str">
        <f>IF('Data from Waybill Query'!C887="00","0",IF('Data from Waybill Query'!C887="01","1",IF('Data from Waybill Query'!C887="XX","2",'Data from Waybill Query'!C887)))</f>
        <v>2</v>
      </c>
      <c r="D887" s="33" t="str">
        <f>'Data from Waybill Query'!D887</f>
        <v>Grain</v>
      </c>
      <c r="E887" s="33" t="str">
        <f>'Data from Waybill Query'!E887</f>
        <v>M</v>
      </c>
      <c r="F887" s="33" t="str">
        <f>'Data from Waybill Query'!F887</f>
        <v>P</v>
      </c>
      <c r="G887" s="33" t="str">
        <f>'Data from Waybill Query'!G887</f>
        <v>S</v>
      </c>
      <c r="H887" s="104">
        <f>IF(ISNA(VLOOKUP($N887,'Data from Waybill Query'!$A:$M,8,FALSE)),0,VLOOKUP($N887,'Data from Waybill Query'!$A:$M,8,FALSE))</f>
        <v>90347</v>
      </c>
      <c r="I887" s="104">
        <f>IF(ISNA(VLOOKUP($N887,'Data from Waybill Query'!$A:$M,9,FALSE)),0,VLOOKUP($N887,'Data from Waybill Query'!$A:$M,9,FALSE))</f>
        <v>48380</v>
      </c>
      <c r="J887" s="104">
        <f>IF(ISNA(VLOOKUP($N887,'Data from Waybill Query'!$A:$M,10,FALSE)),0,VLOOKUP($N887,'Data from Waybill Query'!$A:$M,10,FALSE))</f>
        <v>34936</v>
      </c>
      <c r="K887" s="104">
        <f>IF(ISNA(VLOOKUP($N887,'Data from Waybill Query'!$A:$M,11,FALSE)),0,VLOOKUP($N887,'Data from Waybill Query'!$A:$M,11,FALSE))</f>
        <v>4658920</v>
      </c>
      <c r="L887" s="104">
        <f>IF(ISNA(VLOOKUP($N887,'Data from Waybill Query'!$A:$M,12,FALSE)),0,VLOOKUP($N887,'Data from Waybill Query'!$A:$M,12,FALSE))</f>
        <v>3364</v>
      </c>
      <c r="M887" s="104">
        <f>IF(ISNA(VLOOKUP($N887,'Data from Waybill Query'!$A:$M,13,FALSE)),0,VLOOKUP($N887,'Data from Waybill Query'!$A:$M,13,FALSE))</f>
        <v>2.685711E-2</v>
      </c>
      <c r="N887" s="104">
        <f t="shared" si="29"/>
        <v>1998020211</v>
      </c>
    </row>
    <row r="888" spans="1:14" x14ac:dyDescent="0.25">
      <c r="A888" s="104">
        <f t="shared" si="30"/>
        <v>199815</v>
      </c>
      <c r="B888" s="32">
        <f>'Data from Waybill Query'!B888</f>
        <v>1998</v>
      </c>
      <c r="C888" s="32" t="str">
        <f>IF('Data from Waybill Query'!C888="00","0",IF('Data from Waybill Query'!C888="01","1",IF('Data from Waybill Query'!C888="XX","2",'Data from Waybill Query'!C888)))</f>
        <v>2</v>
      </c>
      <c r="D888" s="33" t="str">
        <f>'Data from Waybill Query'!D888</f>
        <v>Grain</v>
      </c>
      <c r="E888" s="33" t="str">
        <f>'Data from Waybill Query'!E888</f>
        <v>M</v>
      </c>
      <c r="F888" s="33" t="str">
        <f>'Data from Waybill Query'!F888</f>
        <v>P</v>
      </c>
      <c r="G888" s="33" t="str">
        <f>'Data from Waybill Query'!G888</f>
        <v>M</v>
      </c>
      <c r="H888" s="104">
        <f>IF(ISNA(VLOOKUP($N888,'Data from Waybill Query'!$A:$M,8,FALSE)),0,VLOOKUP($N888,'Data from Waybill Query'!$A:$M,8,FALSE))</f>
        <v>159304</v>
      </c>
      <c r="I888" s="104">
        <f>IF(ISNA(VLOOKUP($N888,'Data from Waybill Query'!$A:$M,9,FALSE)),0,VLOOKUP($N888,'Data from Waybill Query'!$A:$M,9,FALSE))</f>
        <v>96382</v>
      </c>
      <c r="J888" s="104">
        <f>IF(ISNA(VLOOKUP($N888,'Data from Waybill Query'!$A:$M,10,FALSE)),0,VLOOKUP($N888,'Data from Waybill Query'!$A:$M,10,FALSE))</f>
        <v>70805</v>
      </c>
      <c r="K888" s="104">
        <f>IF(ISNA(VLOOKUP($N888,'Data from Waybill Query'!$A:$M,11,FALSE)),0,VLOOKUP($N888,'Data from Waybill Query'!$A:$M,11,FALSE))</f>
        <v>9511659</v>
      </c>
      <c r="L888" s="104">
        <f>IF(ISNA(VLOOKUP($N888,'Data from Waybill Query'!$A:$M,12,FALSE)),0,VLOOKUP($N888,'Data from Waybill Query'!$A:$M,12,FALSE))</f>
        <v>6984</v>
      </c>
      <c r="M888" s="104">
        <f>IF(ISNA(VLOOKUP($N888,'Data from Waybill Query'!$A:$M,13,FALSE)),0,VLOOKUP($N888,'Data from Waybill Query'!$A:$M,13,FALSE))</f>
        <v>2.280952E-2</v>
      </c>
      <c r="N888" s="104">
        <f t="shared" si="29"/>
        <v>1998020212</v>
      </c>
    </row>
    <row r="889" spans="1:14" x14ac:dyDescent="0.25">
      <c r="A889" s="104">
        <f t="shared" si="30"/>
        <v>199816</v>
      </c>
      <c r="B889" s="32">
        <f>'Data from Waybill Query'!B889</f>
        <v>1998</v>
      </c>
      <c r="C889" s="32" t="str">
        <f>IF('Data from Waybill Query'!C889="00","0",IF('Data from Waybill Query'!C889="01","1",IF('Data from Waybill Query'!C889="XX","2",'Data from Waybill Query'!C889)))</f>
        <v>2</v>
      </c>
      <c r="D889" s="33" t="str">
        <f>'Data from Waybill Query'!D889</f>
        <v>Grain</v>
      </c>
      <c r="E889" s="33" t="str">
        <f>'Data from Waybill Query'!E889</f>
        <v>M</v>
      </c>
      <c r="F889" s="33" t="str">
        <f>'Data from Waybill Query'!F889</f>
        <v>P</v>
      </c>
      <c r="G889" s="33" t="str">
        <f>'Data from Waybill Query'!G889</f>
        <v>U</v>
      </c>
      <c r="H889" s="104">
        <f>IF(ISNA(VLOOKUP($N889,'Data from Waybill Query'!$A:$M,8,FALSE)),0,VLOOKUP($N889,'Data from Waybill Query'!$A:$M,8,FALSE))</f>
        <v>160517</v>
      </c>
      <c r="I889" s="104">
        <f>IF(ISNA(VLOOKUP($N889,'Data from Waybill Query'!$A:$M,9,FALSE)),0,VLOOKUP($N889,'Data from Waybill Query'!$A:$M,9,FALSE))</f>
        <v>112570</v>
      </c>
      <c r="J889" s="104">
        <f>IF(ISNA(VLOOKUP($N889,'Data from Waybill Query'!$A:$M,10,FALSE)),0,VLOOKUP($N889,'Data from Waybill Query'!$A:$M,10,FALSE))</f>
        <v>84684</v>
      </c>
      <c r="K889" s="104">
        <f>IF(ISNA(VLOOKUP($N889,'Data from Waybill Query'!$A:$M,11,FALSE)),0,VLOOKUP($N889,'Data from Waybill Query'!$A:$M,11,FALSE))</f>
        <v>11285002</v>
      </c>
      <c r="L889" s="104">
        <f>IF(ISNA(VLOOKUP($N889,'Data from Waybill Query'!$A:$M,12,FALSE)),0,VLOOKUP($N889,'Data from Waybill Query'!$A:$M,12,FALSE))</f>
        <v>8473</v>
      </c>
      <c r="M889" s="104">
        <f>IF(ISNA(VLOOKUP($N889,'Data from Waybill Query'!$A:$M,13,FALSE)),0,VLOOKUP($N889,'Data from Waybill Query'!$A:$M,13,FALSE))</f>
        <v>1.8944300000000001E-2</v>
      </c>
      <c r="N889" s="104">
        <f t="shared" si="29"/>
        <v>1998020213</v>
      </c>
    </row>
    <row r="890" spans="1:14" x14ac:dyDescent="0.25">
      <c r="A890" s="104">
        <f t="shared" si="30"/>
        <v>199817</v>
      </c>
      <c r="B890" s="32">
        <f>'Data from Waybill Query'!B890</f>
        <v>1998</v>
      </c>
      <c r="C890" s="32" t="str">
        <f>IF('Data from Waybill Query'!C890="00","0",IF('Data from Waybill Query'!C890="01","1",IF('Data from Waybill Query'!C890="XX","2",'Data from Waybill Query'!C890)))</f>
        <v>2</v>
      </c>
      <c r="D890" s="33" t="str">
        <f>'Data from Waybill Query'!D890</f>
        <v>Grain</v>
      </c>
      <c r="E890" s="33" t="str">
        <f>'Data from Waybill Query'!E890</f>
        <v>L</v>
      </c>
      <c r="F890" s="33" t="str">
        <f>'Data from Waybill Query'!F890</f>
        <v>R</v>
      </c>
      <c r="G890" s="33" t="str">
        <f>'Data from Waybill Query'!G890</f>
        <v>S</v>
      </c>
      <c r="H890" s="104">
        <f>IF(ISNA(VLOOKUP($N890,'Data from Waybill Query'!$A:$M,8,FALSE)),0,VLOOKUP($N890,'Data from Waybill Query'!$A:$M,8,FALSE))</f>
        <v>77559</v>
      </c>
      <c r="I890" s="104">
        <f>IF(ISNA(VLOOKUP($N890,'Data from Waybill Query'!$A:$M,9,FALSE)),0,VLOOKUP($N890,'Data from Waybill Query'!$A:$M,9,FALSE))</f>
        <v>27356</v>
      </c>
      <c r="J890" s="104">
        <f>IF(ISNA(VLOOKUP($N890,'Data from Waybill Query'!$A:$M,10,FALSE)),0,VLOOKUP($N890,'Data from Waybill Query'!$A:$M,10,FALSE))</f>
        <v>42425</v>
      </c>
      <c r="K890" s="104">
        <f>IF(ISNA(VLOOKUP($N890,'Data from Waybill Query'!$A:$M,11,FALSE)),0,VLOOKUP($N890,'Data from Waybill Query'!$A:$M,11,FALSE))</f>
        <v>2530172</v>
      </c>
      <c r="L890" s="104">
        <f>IF(ISNA(VLOOKUP($N890,'Data from Waybill Query'!$A:$M,12,FALSE)),0,VLOOKUP($N890,'Data from Waybill Query'!$A:$M,12,FALSE))</f>
        <v>3862</v>
      </c>
      <c r="M890" s="104">
        <f>IF(ISNA(VLOOKUP($N890,'Data from Waybill Query'!$A:$M,13,FALSE)),0,VLOOKUP($N890,'Data from Waybill Query'!$A:$M,13,FALSE))</f>
        <v>2.0083699999999999E-2</v>
      </c>
      <c r="N890" s="104">
        <f t="shared" si="29"/>
        <v>1998020301</v>
      </c>
    </row>
    <row r="891" spans="1:14" x14ac:dyDescent="0.25">
      <c r="A891" s="104">
        <f t="shared" si="30"/>
        <v>199818</v>
      </c>
      <c r="B891" s="32">
        <f>'Data from Waybill Query'!B891</f>
        <v>1998</v>
      </c>
      <c r="C891" s="32" t="str">
        <f>IF('Data from Waybill Query'!C891="00","0",IF('Data from Waybill Query'!C891="01","1",IF('Data from Waybill Query'!C891="XX","2",'Data from Waybill Query'!C891)))</f>
        <v>2</v>
      </c>
      <c r="D891" s="33" t="str">
        <f>'Data from Waybill Query'!D891</f>
        <v>Grain</v>
      </c>
      <c r="E891" s="33" t="str">
        <f>'Data from Waybill Query'!E891</f>
        <v>L</v>
      </c>
      <c r="F891" s="33" t="str">
        <f>'Data from Waybill Query'!F891</f>
        <v>R</v>
      </c>
      <c r="G891" s="33" t="str">
        <f>'Data from Waybill Query'!G891</f>
        <v>M</v>
      </c>
      <c r="H891" s="104">
        <f>IF(ISNA(VLOOKUP($N891,'Data from Waybill Query'!$A:$M,8,FALSE)),0,VLOOKUP($N891,'Data from Waybill Query'!$A:$M,8,FALSE))</f>
        <v>213271</v>
      </c>
      <c r="I891" s="104">
        <f>IF(ISNA(VLOOKUP($N891,'Data from Waybill Query'!$A:$M,9,FALSE)),0,VLOOKUP($N891,'Data from Waybill Query'!$A:$M,9,FALSE))</f>
        <v>84241</v>
      </c>
      <c r="J891" s="104">
        <f>IF(ISNA(VLOOKUP($N891,'Data from Waybill Query'!$A:$M,10,FALSE)),0,VLOOKUP($N891,'Data from Waybill Query'!$A:$M,10,FALSE))</f>
        <v>117717</v>
      </c>
      <c r="K891" s="104">
        <f>IF(ISNA(VLOOKUP($N891,'Data from Waybill Query'!$A:$M,11,FALSE)),0,VLOOKUP($N891,'Data from Waybill Query'!$A:$M,11,FALSE))</f>
        <v>8331742</v>
      </c>
      <c r="L891" s="104">
        <f>IF(ISNA(VLOOKUP($N891,'Data from Waybill Query'!$A:$M,12,FALSE)),0,VLOOKUP($N891,'Data from Waybill Query'!$A:$M,12,FALSE))</f>
        <v>11631</v>
      </c>
      <c r="M891" s="104">
        <f>IF(ISNA(VLOOKUP($N891,'Data from Waybill Query'!$A:$M,13,FALSE)),0,VLOOKUP($N891,'Data from Waybill Query'!$A:$M,13,FALSE))</f>
        <v>1.833597E-2</v>
      </c>
      <c r="N891" s="104">
        <f t="shared" si="29"/>
        <v>1998020302</v>
      </c>
    </row>
    <row r="892" spans="1:14" x14ac:dyDescent="0.25">
      <c r="A892" s="104">
        <f t="shared" si="30"/>
        <v>199819</v>
      </c>
      <c r="B892" s="32">
        <f>'Data from Waybill Query'!B892</f>
        <v>1998</v>
      </c>
      <c r="C892" s="32" t="str">
        <f>IF('Data from Waybill Query'!C892="00","0",IF('Data from Waybill Query'!C892="01","1",IF('Data from Waybill Query'!C892="XX","2",'Data from Waybill Query'!C892)))</f>
        <v>2</v>
      </c>
      <c r="D892" s="33" t="str">
        <f>'Data from Waybill Query'!D892</f>
        <v>Grain</v>
      </c>
      <c r="E892" s="33" t="str">
        <f>'Data from Waybill Query'!E892</f>
        <v>L</v>
      </c>
      <c r="F892" s="33" t="str">
        <f>'Data from Waybill Query'!F892</f>
        <v>R</v>
      </c>
      <c r="G892" s="33" t="str">
        <f>'Data from Waybill Query'!G892</f>
        <v>U</v>
      </c>
      <c r="H892" s="104">
        <f>IF(ISNA(VLOOKUP($N892,'Data from Waybill Query'!$A:$M,8,FALSE)),0,VLOOKUP($N892,'Data from Waybill Query'!$A:$M,8,FALSE))</f>
        <v>293158</v>
      </c>
      <c r="I892" s="104">
        <f>IF(ISNA(VLOOKUP($N892,'Data from Waybill Query'!$A:$M,9,FALSE)),0,VLOOKUP($N892,'Data from Waybill Query'!$A:$M,9,FALSE))</f>
        <v>118163</v>
      </c>
      <c r="J892" s="104">
        <f>IF(ISNA(VLOOKUP($N892,'Data from Waybill Query'!$A:$M,10,FALSE)),0,VLOOKUP($N892,'Data from Waybill Query'!$A:$M,10,FALSE))</f>
        <v>174680</v>
      </c>
      <c r="K892" s="104">
        <f>IF(ISNA(VLOOKUP($N892,'Data from Waybill Query'!$A:$M,11,FALSE)),0,VLOOKUP($N892,'Data from Waybill Query'!$A:$M,11,FALSE))</f>
        <v>11910589</v>
      </c>
      <c r="L892" s="104">
        <f>IF(ISNA(VLOOKUP($N892,'Data from Waybill Query'!$A:$M,12,FALSE)),0,VLOOKUP($N892,'Data from Waybill Query'!$A:$M,12,FALSE))</f>
        <v>17729</v>
      </c>
      <c r="M892" s="104">
        <f>IF(ISNA(VLOOKUP($N892,'Data from Waybill Query'!$A:$M,13,FALSE)),0,VLOOKUP($N892,'Data from Waybill Query'!$A:$M,13,FALSE))</f>
        <v>1.653553E-2</v>
      </c>
      <c r="N892" s="104">
        <f t="shared" si="29"/>
        <v>1998020303</v>
      </c>
    </row>
    <row r="893" spans="1:14" x14ac:dyDescent="0.25">
      <c r="A893" s="104">
        <f t="shared" si="30"/>
        <v>199820</v>
      </c>
      <c r="B893" s="32">
        <f>'Data from Waybill Query'!B893</f>
        <v>1998</v>
      </c>
      <c r="C893" s="32" t="str">
        <f>IF('Data from Waybill Query'!C893="00","0",IF('Data from Waybill Query'!C893="01","1",IF('Data from Waybill Query'!C893="XX","2",'Data from Waybill Query'!C893)))</f>
        <v>2</v>
      </c>
      <c r="D893" s="33" t="str">
        <f>'Data from Waybill Query'!D893</f>
        <v>Grain</v>
      </c>
      <c r="E893" s="33" t="str">
        <f>'Data from Waybill Query'!E893</f>
        <v>L</v>
      </c>
      <c r="F893" s="33" t="str">
        <f>'Data from Waybill Query'!F893</f>
        <v>P</v>
      </c>
      <c r="G893" s="33" t="str">
        <f>'Data from Waybill Query'!G893</f>
        <v>S</v>
      </c>
      <c r="H893" s="104">
        <f>IF(ISNA(VLOOKUP($N893,'Data from Waybill Query'!$A:$M,8,FALSE)),0,VLOOKUP($N893,'Data from Waybill Query'!$A:$M,8,FALSE))</f>
        <v>84791</v>
      </c>
      <c r="I893" s="104">
        <f>IF(ISNA(VLOOKUP($N893,'Data from Waybill Query'!$A:$M,9,FALSE)),0,VLOOKUP($N893,'Data from Waybill Query'!$A:$M,9,FALSE))</f>
        <v>29616</v>
      </c>
      <c r="J893" s="104">
        <f>IF(ISNA(VLOOKUP($N893,'Data from Waybill Query'!$A:$M,10,FALSE)),0,VLOOKUP($N893,'Data from Waybill Query'!$A:$M,10,FALSE))</f>
        <v>44157</v>
      </c>
      <c r="K893" s="104">
        <f>IF(ISNA(VLOOKUP($N893,'Data from Waybill Query'!$A:$M,11,FALSE)),0,VLOOKUP($N893,'Data from Waybill Query'!$A:$M,11,FALSE))</f>
        <v>2778476</v>
      </c>
      <c r="L893" s="104">
        <f>IF(ISNA(VLOOKUP($N893,'Data from Waybill Query'!$A:$M,12,FALSE)),0,VLOOKUP($N893,'Data from Waybill Query'!$A:$M,12,FALSE))</f>
        <v>4076</v>
      </c>
      <c r="M893" s="104">
        <f>IF(ISNA(VLOOKUP($N893,'Data from Waybill Query'!$A:$M,13,FALSE)),0,VLOOKUP($N893,'Data from Waybill Query'!$A:$M,13,FALSE))</f>
        <v>2.0803970000000001E-2</v>
      </c>
      <c r="N893" s="104">
        <f t="shared" si="29"/>
        <v>1998020311</v>
      </c>
    </row>
    <row r="894" spans="1:14" x14ac:dyDescent="0.25">
      <c r="A894" s="104">
        <f t="shared" si="30"/>
        <v>199821</v>
      </c>
      <c r="B894" s="32">
        <f>'Data from Waybill Query'!B894</f>
        <v>1998</v>
      </c>
      <c r="C894" s="32" t="str">
        <f>IF('Data from Waybill Query'!C894="00","0",IF('Data from Waybill Query'!C894="01","1",IF('Data from Waybill Query'!C894="XX","2",'Data from Waybill Query'!C894)))</f>
        <v>2</v>
      </c>
      <c r="D894" s="33" t="str">
        <f>'Data from Waybill Query'!D894</f>
        <v>Grain</v>
      </c>
      <c r="E894" s="33" t="str">
        <f>'Data from Waybill Query'!E894</f>
        <v>L</v>
      </c>
      <c r="F894" s="33" t="str">
        <f>'Data from Waybill Query'!F894</f>
        <v>P</v>
      </c>
      <c r="G894" s="33" t="str">
        <f>'Data from Waybill Query'!G894</f>
        <v>M</v>
      </c>
      <c r="H894" s="104">
        <f>IF(ISNA(VLOOKUP($N894,'Data from Waybill Query'!$A:$M,8,FALSE)),0,VLOOKUP($N894,'Data from Waybill Query'!$A:$M,8,FALSE))</f>
        <v>135739</v>
      </c>
      <c r="I894" s="104">
        <f>IF(ISNA(VLOOKUP($N894,'Data from Waybill Query'!$A:$M,9,FALSE)),0,VLOOKUP($N894,'Data from Waybill Query'!$A:$M,9,FALSE))</f>
        <v>53675</v>
      </c>
      <c r="J894" s="104">
        <f>IF(ISNA(VLOOKUP($N894,'Data from Waybill Query'!$A:$M,10,FALSE)),0,VLOOKUP($N894,'Data from Waybill Query'!$A:$M,10,FALSE))</f>
        <v>73603</v>
      </c>
      <c r="K894" s="104">
        <f>IF(ISNA(VLOOKUP($N894,'Data from Waybill Query'!$A:$M,11,FALSE)),0,VLOOKUP($N894,'Data from Waybill Query'!$A:$M,11,FALSE))</f>
        <v>5330837</v>
      </c>
      <c r="L894" s="104">
        <f>IF(ISNA(VLOOKUP($N894,'Data from Waybill Query'!$A:$M,12,FALSE)),0,VLOOKUP($N894,'Data from Waybill Query'!$A:$M,12,FALSE))</f>
        <v>7295</v>
      </c>
      <c r="M894" s="104">
        <f>IF(ISNA(VLOOKUP($N894,'Data from Waybill Query'!$A:$M,13,FALSE)),0,VLOOKUP($N894,'Data from Waybill Query'!$A:$M,13,FALSE))</f>
        <v>1.8606589999999999E-2</v>
      </c>
      <c r="N894" s="104">
        <f t="shared" si="29"/>
        <v>1998020312</v>
      </c>
    </row>
    <row r="895" spans="1:14" x14ac:dyDescent="0.25">
      <c r="A895" s="104">
        <f t="shared" si="30"/>
        <v>199822</v>
      </c>
      <c r="B895" s="32">
        <f>'Data from Waybill Query'!B895</f>
        <v>1998</v>
      </c>
      <c r="C895" s="32" t="str">
        <f>IF('Data from Waybill Query'!C895="00","0",IF('Data from Waybill Query'!C895="01","1",IF('Data from Waybill Query'!C895="XX","2",'Data from Waybill Query'!C895)))</f>
        <v>2</v>
      </c>
      <c r="D895" s="33" t="str">
        <f>'Data from Waybill Query'!D895</f>
        <v>Grain</v>
      </c>
      <c r="E895" s="33" t="str">
        <f>'Data from Waybill Query'!E895</f>
        <v>L</v>
      </c>
      <c r="F895" s="33" t="str">
        <f>'Data from Waybill Query'!F895</f>
        <v>P</v>
      </c>
      <c r="G895" s="33" t="str">
        <f>'Data from Waybill Query'!G895</f>
        <v>U</v>
      </c>
      <c r="H895" s="104">
        <f>IF(ISNA(VLOOKUP($N895,'Data from Waybill Query'!$A:$M,8,FALSE)),0,VLOOKUP($N895,'Data from Waybill Query'!$A:$M,8,FALSE))</f>
        <v>249808</v>
      </c>
      <c r="I895" s="104">
        <f>IF(ISNA(VLOOKUP($N895,'Data from Waybill Query'!$A:$M,9,FALSE)),0,VLOOKUP($N895,'Data from Waybill Query'!$A:$M,9,FALSE))</f>
        <v>101149</v>
      </c>
      <c r="J895" s="104">
        <f>IF(ISNA(VLOOKUP($N895,'Data from Waybill Query'!$A:$M,10,FALSE)),0,VLOOKUP($N895,'Data from Waybill Query'!$A:$M,10,FALSE))</f>
        <v>154192</v>
      </c>
      <c r="K895" s="104">
        <f>IF(ISNA(VLOOKUP($N895,'Data from Waybill Query'!$A:$M,11,FALSE)),0,VLOOKUP($N895,'Data from Waybill Query'!$A:$M,11,FALSE))</f>
        <v>10359990</v>
      </c>
      <c r="L895" s="104">
        <f>IF(ISNA(VLOOKUP($N895,'Data from Waybill Query'!$A:$M,12,FALSE)),0,VLOOKUP($N895,'Data from Waybill Query'!$A:$M,12,FALSE))</f>
        <v>15921</v>
      </c>
      <c r="M895" s="104">
        <f>IF(ISNA(VLOOKUP($N895,'Data from Waybill Query'!$A:$M,13,FALSE)),0,VLOOKUP($N895,'Data from Waybill Query'!$A:$M,13,FALSE))</f>
        <v>1.569015E-2</v>
      </c>
      <c r="N895" s="104">
        <f t="shared" si="29"/>
        <v>1998020313</v>
      </c>
    </row>
    <row r="896" spans="1:14" x14ac:dyDescent="0.25">
      <c r="A896" s="104">
        <f t="shared" si="30"/>
        <v>199823</v>
      </c>
      <c r="B896" s="32">
        <f>'Data from Waybill Query'!B896</f>
        <v>1998</v>
      </c>
      <c r="C896" s="32" t="str">
        <f>IF('Data from Waybill Query'!C896="00","0",IF('Data from Waybill Query'!C896="01","1",IF('Data from Waybill Query'!C896="XX","2",'Data from Waybill Query'!C896)))</f>
        <v>10</v>
      </c>
      <c r="D896" s="33" t="str">
        <f>'Data from Waybill Query'!D896</f>
        <v>Metalic Ores</v>
      </c>
      <c r="E896" s="33" t="str">
        <f>'Data from Waybill Query'!E896</f>
        <v>S</v>
      </c>
      <c r="F896" s="33" t="str">
        <f>'Data from Waybill Query'!F896</f>
        <v>X</v>
      </c>
      <c r="G896" s="33" t="str">
        <f>'Data from Waybill Query'!G896</f>
        <v>X</v>
      </c>
      <c r="H896" s="104">
        <f>IF(ISNA(VLOOKUP($N896,'Data from Waybill Query'!$A:$M,8,FALSE)),0,VLOOKUP($N896,'Data from Waybill Query'!$A:$M,8,FALSE))</f>
        <v>129108</v>
      </c>
      <c r="I896" s="104">
        <f>IF(ISNA(VLOOKUP($N896,'Data from Waybill Query'!$A:$M,9,FALSE)),0,VLOOKUP($N896,'Data from Waybill Query'!$A:$M,9,FALSE))</f>
        <v>517818</v>
      </c>
      <c r="J896" s="104">
        <f>IF(ISNA(VLOOKUP($N896,'Data from Waybill Query'!$A:$M,10,FALSE)),0,VLOOKUP($N896,'Data from Waybill Query'!$A:$M,10,FALSE))</f>
        <v>27077</v>
      </c>
      <c r="K896" s="104">
        <f>IF(ISNA(VLOOKUP($N896,'Data from Waybill Query'!$A:$M,11,FALSE)),0,VLOOKUP($N896,'Data from Waybill Query'!$A:$M,11,FALSE))</f>
        <v>39378119</v>
      </c>
      <c r="L896" s="104">
        <f>IF(ISNA(VLOOKUP($N896,'Data from Waybill Query'!$A:$M,12,FALSE)),0,VLOOKUP($N896,'Data from Waybill Query'!$A:$M,12,FALSE))</f>
        <v>2088</v>
      </c>
      <c r="M896" s="104">
        <f>IF(ISNA(VLOOKUP($N896,'Data from Waybill Query'!$A:$M,13,FALSE)),0,VLOOKUP($N896,'Data from Waybill Query'!$A:$M,13,FALSE))</f>
        <v>6.1836250000000002E-2</v>
      </c>
      <c r="N896" s="104">
        <f t="shared" si="29"/>
        <v>1998100103</v>
      </c>
    </row>
    <row r="897" spans="1:14" x14ac:dyDescent="0.25">
      <c r="A897" s="104">
        <f t="shared" si="30"/>
        <v>199824</v>
      </c>
      <c r="B897" s="32">
        <f>'Data from Waybill Query'!B897</f>
        <v>1998</v>
      </c>
      <c r="C897" s="32" t="str">
        <f>IF('Data from Waybill Query'!C897="00","0",IF('Data from Waybill Query'!C897="01","1",IF('Data from Waybill Query'!C897="XX","2",'Data from Waybill Query'!C897)))</f>
        <v>10</v>
      </c>
      <c r="D897" s="33" t="str">
        <f>'Data from Waybill Query'!D897</f>
        <v>Metalic Ores</v>
      </c>
      <c r="E897" s="33" t="str">
        <f>'Data from Waybill Query'!E897</f>
        <v>M</v>
      </c>
      <c r="F897" s="33" t="str">
        <f>'Data from Waybill Query'!F897</f>
        <v>X</v>
      </c>
      <c r="G897" s="33" t="str">
        <f>'Data from Waybill Query'!G897</f>
        <v>X</v>
      </c>
      <c r="H897" s="104">
        <f>IF(ISNA(VLOOKUP($N897,'Data from Waybill Query'!$A:$M,8,FALSE)),0,VLOOKUP($N897,'Data from Waybill Query'!$A:$M,8,FALSE))</f>
        <v>132955</v>
      </c>
      <c r="I897" s="104">
        <f>IF(ISNA(VLOOKUP($N897,'Data from Waybill Query'!$A:$M,9,FALSE)),0,VLOOKUP($N897,'Data from Waybill Query'!$A:$M,9,FALSE))</f>
        <v>235753</v>
      </c>
      <c r="J897" s="104">
        <f>IF(ISNA(VLOOKUP($N897,'Data from Waybill Query'!$A:$M,10,FALSE)),0,VLOOKUP($N897,'Data from Waybill Query'!$A:$M,10,FALSE))</f>
        <v>34030</v>
      </c>
      <c r="K897" s="104">
        <f>IF(ISNA(VLOOKUP($N897,'Data from Waybill Query'!$A:$M,11,FALSE)),0,VLOOKUP($N897,'Data from Waybill Query'!$A:$M,11,FALSE))</f>
        <v>24229162</v>
      </c>
      <c r="L897" s="104">
        <f>IF(ISNA(VLOOKUP($N897,'Data from Waybill Query'!$A:$M,12,FALSE)),0,VLOOKUP($N897,'Data from Waybill Query'!$A:$M,12,FALSE))</f>
        <v>3501</v>
      </c>
      <c r="M897" s="104">
        <f>IF(ISNA(VLOOKUP($N897,'Data from Waybill Query'!$A:$M,13,FALSE)),0,VLOOKUP($N897,'Data from Waybill Query'!$A:$M,13,FALSE))</f>
        <v>3.7972220000000001E-2</v>
      </c>
      <c r="N897" s="104">
        <f t="shared" si="29"/>
        <v>1998100203</v>
      </c>
    </row>
    <row r="898" spans="1:14" x14ac:dyDescent="0.25">
      <c r="A898" s="104">
        <f t="shared" si="30"/>
        <v>199825</v>
      </c>
      <c r="B898" s="32">
        <f>'Data from Waybill Query'!B898</f>
        <v>1998</v>
      </c>
      <c r="C898" s="32" t="str">
        <f>IF('Data from Waybill Query'!C898="00","0",IF('Data from Waybill Query'!C898="01","1",IF('Data from Waybill Query'!C898="XX","2",'Data from Waybill Query'!C898)))</f>
        <v>10</v>
      </c>
      <c r="D898" s="33" t="str">
        <f>'Data from Waybill Query'!D898</f>
        <v>Metalic Ores</v>
      </c>
      <c r="E898" s="33" t="str">
        <f>'Data from Waybill Query'!E898</f>
        <v>L</v>
      </c>
      <c r="F898" s="33" t="str">
        <f>'Data from Waybill Query'!F898</f>
        <v>X</v>
      </c>
      <c r="G898" s="33" t="str">
        <f>'Data from Waybill Query'!G898</f>
        <v>X</v>
      </c>
      <c r="H898" s="104">
        <f>IF(ISNA(VLOOKUP($N898,'Data from Waybill Query'!$A:$M,8,FALSE)),0,VLOOKUP($N898,'Data from Waybill Query'!$A:$M,8,FALSE))</f>
        <v>225525</v>
      </c>
      <c r="I898" s="104">
        <f>IF(ISNA(VLOOKUP($N898,'Data from Waybill Query'!$A:$M,9,FALSE)),0,VLOOKUP($N898,'Data from Waybill Query'!$A:$M,9,FALSE))</f>
        <v>133730</v>
      </c>
      <c r="J898" s="104">
        <f>IF(ISNA(VLOOKUP($N898,'Data from Waybill Query'!$A:$M,10,FALSE)),0,VLOOKUP($N898,'Data from Waybill Query'!$A:$M,10,FALSE))</f>
        <v>107372</v>
      </c>
      <c r="K898" s="104">
        <f>IF(ISNA(VLOOKUP($N898,'Data from Waybill Query'!$A:$M,11,FALSE)),0,VLOOKUP($N898,'Data from Waybill Query'!$A:$M,11,FALSE))</f>
        <v>13253062</v>
      </c>
      <c r="L898" s="104">
        <f>IF(ISNA(VLOOKUP($N898,'Data from Waybill Query'!$A:$M,12,FALSE)),0,VLOOKUP($N898,'Data from Waybill Query'!$A:$M,12,FALSE))</f>
        <v>10590</v>
      </c>
      <c r="M898" s="104">
        <f>IF(ISNA(VLOOKUP($N898,'Data from Waybill Query'!$A:$M,13,FALSE)),0,VLOOKUP($N898,'Data from Waybill Query'!$A:$M,13,FALSE))</f>
        <v>2.1296260000000001E-2</v>
      </c>
      <c r="N898" s="104">
        <f t="shared" ref="N898:N961" si="31">1000000*B898+10000*C898+100*IF(LEFT(E898,1)="S",1,IF(E898="M",2,IF(E898="L",3,4)))+10*IF(F898="P",1,0)+IF(G898="S",1,IF(G898="M",2,3))</f>
        <v>1998100303</v>
      </c>
    </row>
    <row r="899" spans="1:14" x14ac:dyDescent="0.25">
      <c r="A899" s="104">
        <f t="shared" si="30"/>
        <v>199826</v>
      </c>
      <c r="B899" s="32">
        <f>'Data from Waybill Query'!B899</f>
        <v>1998</v>
      </c>
      <c r="C899" s="32" t="str">
        <f>IF('Data from Waybill Query'!C899="00","0",IF('Data from Waybill Query'!C899="01","1",IF('Data from Waybill Query'!C899="XX","2",'Data from Waybill Query'!C899)))</f>
        <v>11</v>
      </c>
      <c r="D899" s="33" t="str">
        <f>'Data from Waybill Query'!D899</f>
        <v>Coal</v>
      </c>
      <c r="E899" s="33" t="str">
        <f>'Data from Waybill Query'!E899</f>
        <v>S</v>
      </c>
      <c r="F899" s="33" t="str">
        <f>'Data from Waybill Query'!F899</f>
        <v>R</v>
      </c>
      <c r="G899" s="33" t="str">
        <f>'Data from Waybill Query'!G899</f>
        <v>X</v>
      </c>
      <c r="H899" s="104">
        <f>IF(ISNA(VLOOKUP($N899,'Data from Waybill Query'!$A:$M,8,FALSE)),0,VLOOKUP($N899,'Data from Waybill Query'!$A:$M,8,FALSE))</f>
        <v>1986758</v>
      </c>
      <c r="I899" s="104">
        <f>IF(ISNA(VLOOKUP($N899,'Data from Waybill Query'!$A:$M,9,FALSE)),0,VLOOKUP($N899,'Data from Waybill Query'!$A:$M,9,FALSE))</f>
        <v>2203617</v>
      </c>
      <c r="J899" s="104">
        <f>IF(ISNA(VLOOKUP($N899,'Data from Waybill Query'!$A:$M,10,FALSE)),0,VLOOKUP($N899,'Data from Waybill Query'!$A:$M,10,FALSE))</f>
        <v>628458</v>
      </c>
      <c r="K899" s="104">
        <f>IF(ISNA(VLOOKUP($N899,'Data from Waybill Query'!$A:$M,11,FALSE)),0,VLOOKUP($N899,'Data from Waybill Query'!$A:$M,11,FALSE))</f>
        <v>224046137</v>
      </c>
      <c r="L899" s="104">
        <f>IF(ISNA(VLOOKUP($N899,'Data from Waybill Query'!$A:$M,12,FALSE)),0,VLOOKUP($N899,'Data from Waybill Query'!$A:$M,12,FALSE))</f>
        <v>64048</v>
      </c>
      <c r="M899" s="104">
        <f>IF(ISNA(VLOOKUP($N899,'Data from Waybill Query'!$A:$M,13,FALSE)),0,VLOOKUP($N899,'Data from Waybill Query'!$A:$M,13,FALSE))</f>
        <v>3.1019890000000001E-2</v>
      </c>
      <c r="N899" s="104">
        <f t="shared" si="31"/>
        <v>1998110103</v>
      </c>
    </row>
    <row r="900" spans="1:14" x14ac:dyDescent="0.25">
      <c r="A900" s="104">
        <f t="shared" si="30"/>
        <v>199827</v>
      </c>
      <c r="B900" s="32">
        <f>'Data from Waybill Query'!B900</f>
        <v>1998</v>
      </c>
      <c r="C900" s="32" t="str">
        <f>IF('Data from Waybill Query'!C900="00","0",IF('Data from Waybill Query'!C900="01","1",IF('Data from Waybill Query'!C900="XX","2",'Data from Waybill Query'!C900)))</f>
        <v>11</v>
      </c>
      <c r="D900" s="33" t="str">
        <f>'Data from Waybill Query'!D900</f>
        <v>Coal</v>
      </c>
      <c r="E900" s="33" t="str">
        <f>'Data from Waybill Query'!E900</f>
        <v>S</v>
      </c>
      <c r="F900" s="33" t="str">
        <f>'Data from Waybill Query'!F900</f>
        <v>P</v>
      </c>
      <c r="G900" s="33" t="str">
        <f>'Data from Waybill Query'!G900</f>
        <v>X</v>
      </c>
      <c r="H900" s="104">
        <f>IF(ISNA(VLOOKUP($N900,'Data from Waybill Query'!$A:$M,8,FALSE)),0,VLOOKUP($N900,'Data from Waybill Query'!$A:$M,8,FALSE))</f>
        <v>801697</v>
      </c>
      <c r="I900" s="104">
        <f>IF(ISNA(VLOOKUP($N900,'Data from Waybill Query'!$A:$M,9,FALSE)),0,VLOOKUP($N900,'Data from Waybill Query'!$A:$M,9,FALSE))</f>
        <v>1739678</v>
      </c>
      <c r="J900" s="104">
        <f>IF(ISNA(VLOOKUP($N900,'Data from Waybill Query'!$A:$M,10,FALSE)),0,VLOOKUP($N900,'Data from Waybill Query'!$A:$M,10,FALSE))</f>
        <v>299069</v>
      </c>
      <c r="K900" s="104">
        <f>IF(ISNA(VLOOKUP($N900,'Data from Waybill Query'!$A:$M,11,FALSE)),0,VLOOKUP($N900,'Data from Waybill Query'!$A:$M,11,FALSE))</f>
        <v>182956740</v>
      </c>
      <c r="L900" s="104">
        <f>IF(ISNA(VLOOKUP($N900,'Data from Waybill Query'!$A:$M,12,FALSE)),0,VLOOKUP($N900,'Data from Waybill Query'!$A:$M,12,FALSE))</f>
        <v>31966</v>
      </c>
      <c r="M900" s="104">
        <f>IF(ISNA(VLOOKUP($N900,'Data from Waybill Query'!$A:$M,13,FALSE)),0,VLOOKUP($N900,'Data from Waybill Query'!$A:$M,13,FALSE))</f>
        <v>2.507972E-2</v>
      </c>
      <c r="N900" s="104">
        <f t="shared" si="31"/>
        <v>1998110113</v>
      </c>
    </row>
    <row r="901" spans="1:14" x14ac:dyDescent="0.25">
      <c r="A901" s="104">
        <f t="shared" si="30"/>
        <v>199828</v>
      </c>
      <c r="B901" s="32">
        <f>'Data from Waybill Query'!B901</f>
        <v>1998</v>
      </c>
      <c r="C901" s="32" t="str">
        <f>IF('Data from Waybill Query'!C901="00","0",IF('Data from Waybill Query'!C901="01","1",IF('Data from Waybill Query'!C901="XX","2",'Data from Waybill Query'!C901)))</f>
        <v>11</v>
      </c>
      <c r="D901" s="33" t="str">
        <f>'Data from Waybill Query'!D901</f>
        <v>Coal</v>
      </c>
      <c r="E901" s="33" t="str">
        <f>'Data from Waybill Query'!E901</f>
        <v>M</v>
      </c>
      <c r="F901" s="33" t="str">
        <f>'Data from Waybill Query'!F901</f>
        <v>R</v>
      </c>
      <c r="G901" s="33" t="str">
        <f>'Data from Waybill Query'!G901</f>
        <v>X</v>
      </c>
      <c r="H901" s="104">
        <f>IF(ISNA(VLOOKUP($N901,'Data from Waybill Query'!$A:$M,8,FALSE)),0,VLOOKUP($N901,'Data from Waybill Query'!$A:$M,8,FALSE))</f>
        <v>946163</v>
      </c>
      <c r="I901" s="104">
        <f>IF(ISNA(VLOOKUP($N901,'Data from Waybill Query'!$A:$M,9,FALSE)),0,VLOOKUP($N901,'Data from Waybill Query'!$A:$M,9,FALSE))</f>
        <v>707489</v>
      </c>
      <c r="J901" s="104">
        <f>IF(ISNA(VLOOKUP($N901,'Data from Waybill Query'!$A:$M,10,FALSE)),0,VLOOKUP($N901,'Data from Waybill Query'!$A:$M,10,FALSE))</f>
        <v>475957</v>
      </c>
      <c r="K901" s="104">
        <f>IF(ISNA(VLOOKUP($N901,'Data from Waybill Query'!$A:$M,11,FALSE)),0,VLOOKUP($N901,'Data from Waybill Query'!$A:$M,11,FALSE))</f>
        <v>73772219</v>
      </c>
      <c r="L901" s="104">
        <f>IF(ISNA(VLOOKUP($N901,'Data from Waybill Query'!$A:$M,12,FALSE)),0,VLOOKUP($N901,'Data from Waybill Query'!$A:$M,12,FALSE))</f>
        <v>49905</v>
      </c>
      <c r="M901" s="104">
        <f>IF(ISNA(VLOOKUP($N901,'Data from Waybill Query'!$A:$M,13,FALSE)),0,VLOOKUP($N901,'Data from Waybill Query'!$A:$M,13,FALSE))</f>
        <v>1.8959090000000001E-2</v>
      </c>
      <c r="N901" s="104">
        <f t="shared" si="31"/>
        <v>1998110203</v>
      </c>
    </row>
    <row r="902" spans="1:14" x14ac:dyDescent="0.25">
      <c r="A902" s="104">
        <f t="shared" si="30"/>
        <v>199829</v>
      </c>
      <c r="B902" s="32">
        <f>'Data from Waybill Query'!B902</f>
        <v>1998</v>
      </c>
      <c r="C902" s="32" t="str">
        <f>IF('Data from Waybill Query'!C902="00","0",IF('Data from Waybill Query'!C902="01","1",IF('Data from Waybill Query'!C902="XX","2",'Data from Waybill Query'!C902)))</f>
        <v>11</v>
      </c>
      <c r="D902" s="33" t="str">
        <f>'Data from Waybill Query'!D902</f>
        <v>Coal</v>
      </c>
      <c r="E902" s="33" t="str">
        <f>'Data from Waybill Query'!E902</f>
        <v>M</v>
      </c>
      <c r="F902" s="33" t="str">
        <f>'Data from Waybill Query'!F902</f>
        <v>P</v>
      </c>
      <c r="G902" s="33" t="str">
        <f>'Data from Waybill Query'!G902</f>
        <v>X</v>
      </c>
      <c r="H902" s="104">
        <f>IF(ISNA(VLOOKUP($N902,'Data from Waybill Query'!$A:$M,8,FALSE)),0,VLOOKUP($N902,'Data from Waybill Query'!$A:$M,8,FALSE))</f>
        <v>1056300</v>
      </c>
      <c r="I902" s="104">
        <f>IF(ISNA(VLOOKUP($N902,'Data from Waybill Query'!$A:$M,9,FALSE)),0,VLOOKUP($N902,'Data from Waybill Query'!$A:$M,9,FALSE))</f>
        <v>942669</v>
      </c>
      <c r="J902" s="104">
        <f>IF(ISNA(VLOOKUP($N902,'Data from Waybill Query'!$A:$M,10,FALSE)),0,VLOOKUP($N902,'Data from Waybill Query'!$A:$M,10,FALSE))</f>
        <v>701723</v>
      </c>
      <c r="K902" s="104">
        <f>IF(ISNA(VLOOKUP($N902,'Data from Waybill Query'!$A:$M,11,FALSE)),0,VLOOKUP($N902,'Data from Waybill Query'!$A:$M,11,FALSE))</f>
        <v>102573959</v>
      </c>
      <c r="L902" s="104">
        <f>IF(ISNA(VLOOKUP($N902,'Data from Waybill Query'!$A:$M,12,FALSE)),0,VLOOKUP($N902,'Data from Waybill Query'!$A:$M,12,FALSE))</f>
        <v>76419</v>
      </c>
      <c r="M902" s="104">
        <f>IF(ISNA(VLOOKUP($N902,'Data from Waybill Query'!$A:$M,13,FALSE)),0,VLOOKUP($N902,'Data from Waybill Query'!$A:$M,13,FALSE))</f>
        <v>1.382245E-2</v>
      </c>
      <c r="N902" s="104">
        <f t="shared" si="31"/>
        <v>1998110213</v>
      </c>
    </row>
    <row r="903" spans="1:14" x14ac:dyDescent="0.25">
      <c r="A903" s="104">
        <f t="shared" si="30"/>
        <v>199830</v>
      </c>
      <c r="B903" s="32">
        <f>'Data from Waybill Query'!B903</f>
        <v>1998</v>
      </c>
      <c r="C903" s="32" t="str">
        <f>IF('Data from Waybill Query'!C903="00","0",IF('Data from Waybill Query'!C903="01","1",IF('Data from Waybill Query'!C903="XX","2",'Data from Waybill Query'!C903)))</f>
        <v>11</v>
      </c>
      <c r="D903" s="33" t="str">
        <f>'Data from Waybill Query'!D903</f>
        <v>Coal</v>
      </c>
      <c r="E903" s="33" t="str">
        <f>'Data from Waybill Query'!E903</f>
        <v>L</v>
      </c>
      <c r="F903" s="33" t="str">
        <f>'Data from Waybill Query'!F903</f>
        <v>R</v>
      </c>
      <c r="G903" s="33" t="str">
        <f>'Data from Waybill Query'!G903</f>
        <v>X</v>
      </c>
      <c r="H903" s="104">
        <f>IF(ISNA(VLOOKUP($N903,'Data from Waybill Query'!$A:$M,8,FALSE)),0,VLOOKUP($N903,'Data from Waybill Query'!$A:$M,8,FALSE))</f>
        <v>572008</v>
      </c>
      <c r="I903" s="104">
        <f>IF(ISNA(VLOOKUP($N903,'Data from Waybill Query'!$A:$M,9,FALSE)),0,VLOOKUP($N903,'Data from Waybill Query'!$A:$M,9,FALSE))</f>
        <v>378261</v>
      </c>
      <c r="J903" s="104">
        <f>IF(ISNA(VLOOKUP($N903,'Data from Waybill Query'!$A:$M,10,FALSE)),0,VLOOKUP($N903,'Data from Waybill Query'!$A:$M,10,FALSE))</f>
        <v>460946</v>
      </c>
      <c r="K903" s="104">
        <f>IF(ISNA(VLOOKUP($N903,'Data from Waybill Query'!$A:$M,11,FALSE)),0,VLOOKUP($N903,'Data from Waybill Query'!$A:$M,11,FALSE))</f>
        <v>41663988</v>
      </c>
      <c r="L903" s="104">
        <f>IF(ISNA(VLOOKUP($N903,'Data from Waybill Query'!$A:$M,12,FALSE)),0,VLOOKUP($N903,'Data from Waybill Query'!$A:$M,12,FALSE))</f>
        <v>50757</v>
      </c>
      <c r="M903" s="104">
        <f>IF(ISNA(VLOOKUP($N903,'Data from Waybill Query'!$A:$M,13,FALSE)),0,VLOOKUP($N903,'Data from Waybill Query'!$A:$M,13,FALSE))</f>
        <v>1.126956E-2</v>
      </c>
      <c r="N903" s="104">
        <f t="shared" si="31"/>
        <v>1998110303</v>
      </c>
    </row>
    <row r="904" spans="1:14" x14ac:dyDescent="0.25">
      <c r="A904" s="104">
        <f t="shared" si="30"/>
        <v>199831</v>
      </c>
      <c r="B904" s="32">
        <f>'Data from Waybill Query'!B904</f>
        <v>1998</v>
      </c>
      <c r="C904" s="32" t="str">
        <f>IF('Data from Waybill Query'!C904="00","0",IF('Data from Waybill Query'!C904="01","1",IF('Data from Waybill Query'!C904="XX","2",'Data from Waybill Query'!C904)))</f>
        <v>11</v>
      </c>
      <c r="D904" s="33" t="str">
        <f>'Data from Waybill Query'!D904</f>
        <v>Coal</v>
      </c>
      <c r="E904" s="33" t="str">
        <f>'Data from Waybill Query'!E904</f>
        <v>L</v>
      </c>
      <c r="F904" s="33" t="str">
        <f>'Data from Waybill Query'!F904</f>
        <v>P</v>
      </c>
      <c r="G904" s="33" t="str">
        <f>'Data from Waybill Query'!G904</f>
        <v>X</v>
      </c>
      <c r="H904" s="104">
        <f>IF(ISNA(VLOOKUP($N904,'Data from Waybill Query'!$A:$M,8,FALSE)),0,VLOOKUP($N904,'Data from Waybill Query'!$A:$M,8,FALSE))</f>
        <v>1902392</v>
      </c>
      <c r="I904" s="104">
        <f>IF(ISNA(VLOOKUP($N904,'Data from Waybill Query'!$A:$M,9,FALSE)),0,VLOOKUP($N904,'Data from Waybill Query'!$A:$M,9,FALSE))</f>
        <v>1428216</v>
      </c>
      <c r="J904" s="104">
        <f>IF(ISNA(VLOOKUP($N904,'Data from Waybill Query'!$A:$M,10,FALSE)),0,VLOOKUP($N904,'Data from Waybill Query'!$A:$M,10,FALSE))</f>
        <v>1675633</v>
      </c>
      <c r="K904" s="104">
        <f>IF(ISNA(VLOOKUP($N904,'Data from Waybill Query'!$A:$M,11,FALSE)),0,VLOOKUP($N904,'Data from Waybill Query'!$A:$M,11,FALSE))</f>
        <v>160799085</v>
      </c>
      <c r="L904" s="104">
        <f>IF(ISNA(VLOOKUP($N904,'Data from Waybill Query'!$A:$M,12,FALSE)),0,VLOOKUP($N904,'Data from Waybill Query'!$A:$M,12,FALSE))</f>
        <v>188865</v>
      </c>
      <c r="M904" s="104">
        <f>IF(ISNA(VLOOKUP($N904,'Data from Waybill Query'!$A:$M,13,FALSE)),0,VLOOKUP($N904,'Data from Waybill Query'!$A:$M,13,FALSE))</f>
        <v>1.007276E-2</v>
      </c>
      <c r="N904" s="104">
        <f t="shared" si="31"/>
        <v>1998110313</v>
      </c>
    </row>
    <row r="905" spans="1:14" x14ac:dyDescent="0.25">
      <c r="A905" s="104">
        <f t="shared" si="30"/>
        <v>199832</v>
      </c>
      <c r="B905" s="32">
        <f>'Data from Waybill Query'!B905</f>
        <v>1998</v>
      </c>
      <c r="C905" s="32" t="str">
        <f>IF('Data from Waybill Query'!C905="00","0",IF('Data from Waybill Query'!C905="01","1",IF('Data from Waybill Query'!C905="XX","2",'Data from Waybill Query'!C905)))</f>
        <v>11</v>
      </c>
      <c r="D905" s="33" t="str">
        <f>'Data from Waybill Query'!D905</f>
        <v>Coal</v>
      </c>
      <c r="E905" s="33" t="str">
        <f>'Data from Waybill Query'!E905</f>
        <v>VL</v>
      </c>
      <c r="F905" s="33" t="str">
        <f>'Data from Waybill Query'!F905</f>
        <v>R</v>
      </c>
      <c r="G905" s="33" t="str">
        <f>'Data from Waybill Query'!G905</f>
        <v>X</v>
      </c>
      <c r="H905" s="104">
        <f>IF(ISNA(VLOOKUP($N905,'Data from Waybill Query'!$A:$M,8,FALSE)),0,VLOOKUP($N905,'Data from Waybill Query'!$A:$M,8,FALSE))</f>
        <v>140076</v>
      </c>
      <c r="I905" s="104">
        <f>IF(ISNA(VLOOKUP($N905,'Data from Waybill Query'!$A:$M,9,FALSE)),0,VLOOKUP($N905,'Data from Waybill Query'!$A:$M,9,FALSE))</f>
        <v>90438</v>
      </c>
      <c r="J905" s="104">
        <f>IF(ISNA(VLOOKUP($N905,'Data from Waybill Query'!$A:$M,10,FALSE)),0,VLOOKUP($N905,'Data from Waybill Query'!$A:$M,10,FALSE))</f>
        <v>146955</v>
      </c>
      <c r="K905" s="104">
        <f>IF(ISNA(VLOOKUP($N905,'Data from Waybill Query'!$A:$M,11,FALSE)),0,VLOOKUP($N905,'Data from Waybill Query'!$A:$M,11,FALSE))</f>
        <v>9351844</v>
      </c>
      <c r="L905" s="104">
        <f>IF(ISNA(VLOOKUP($N905,'Data from Waybill Query'!$A:$M,12,FALSE)),0,VLOOKUP($N905,'Data from Waybill Query'!$A:$M,12,FALSE))</f>
        <v>15175</v>
      </c>
      <c r="M905" s="104">
        <f>IF(ISNA(VLOOKUP($N905,'Data from Waybill Query'!$A:$M,13,FALSE)),0,VLOOKUP($N905,'Data from Waybill Query'!$A:$M,13,FALSE))</f>
        <v>9.2305359999999993E-3</v>
      </c>
      <c r="N905" s="104">
        <f t="shared" si="31"/>
        <v>1998110403</v>
      </c>
    </row>
    <row r="906" spans="1:14" x14ac:dyDescent="0.25">
      <c r="A906" s="104">
        <f t="shared" si="30"/>
        <v>199833</v>
      </c>
      <c r="B906" s="32">
        <f>'Data from Waybill Query'!B906</f>
        <v>1998</v>
      </c>
      <c r="C906" s="32" t="str">
        <f>IF('Data from Waybill Query'!C906="00","0",IF('Data from Waybill Query'!C906="01","1",IF('Data from Waybill Query'!C906="XX","2",'Data from Waybill Query'!C906)))</f>
        <v>11</v>
      </c>
      <c r="D906" s="33" t="str">
        <f>'Data from Waybill Query'!D906</f>
        <v>Coal</v>
      </c>
      <c r="E906" s="33" t="str">
        <f>'Data from Waybill Query'!E906</f>
        <v>VL</v>
      </c>
      <c r="F906" s="33" t="str">
        <f>'Data from Waybill Query'!F906</f>
        <v>P</v>
      </c>
      <c r="G906" s="33" t="str">
        <f>'Data from Waybill Query'!G906</f>
        <v>X</v>
      </c>
      <c r="H906" s="104">
        <f>IF(ISNA(VLOOKUP($N906,'Data from Waybill Query'!$A:$M,8,FALSE)),0,VLOOKUP($N906,'Data from Waybill Query'!$A:$M,8,FALSE))</f>
        <v>533268</v>
      </c>
      <c r="I906" s="104">
        <f>IF(ISNA(VLOOKUP($N906,'Data from Waybill Query'!$A:$M,9,FALSE)),0,VLOOKUP($N906,'Data from Waybill Query'!$A:$M,9,FALSE))</f>
        <v>326319</v>
      </c>
      <c r="J906" s="104">
        <f>IF(ISNA(VLOOKUP($N906,'Data from Waybill Query'!$A:$M,10,FALSE)),0,VLOOKUP($N906,'Data from Waybill Query'!$A:$M,10,FALSE))</f>
        <v>520027</v>
      </c>
      <c r="K906" s="104">
        <f>IF(ISNA(VLOOKUP($N906,'Data from Waybill Query'!$A:$M,11,FALSE)),0,VLOOKUP($N906,'Data from Waybill Query'!$A:$M,11,FALSE))</f>
        <v>35348231</v>
      </c>
      <c r="L906" s="104">
        <f>IF(ISNA(VLOOKUP($N906,'Data from Waybill Query'!$A:$M,12,FALSE)),0,VLOOKUP($N906,'Data from Waybill Query'!$A:$M,12,FALSE))</f>
        <v>56310</v>
      </c>
      <c r="M906" s="104">
        <f>IF(ISNA(VLOOKUP($N906,'Data from Waybill Query'!$A:$M,13,FALSE)),0,VLOOKUP($N906,'Data from Waybill Query'!$A:$M,13,FALSE))</f>
        <v>9.4702359999999999E-3</v>
      </c>
      <c r="N906" s="104">
        <f t="shared" si="31"/>
        <v>1998110413</v>
      </c>
    </row>
    <row r="907" spans="1:14" x14ac:dyDescent="0.25">
      <c r="A907" s="104">
        <f t="shared" si="30"/>
        <v>199834</v>
      </c>
      <c r="B907" s="32">
        <f>'Data from Waybill Query'!B907</f>
        <v>1998</v>
      </c>
      <c r="C907" s="32" t="str">
        <f>IF('Data from Waybill Query'!C907="00","0",IF('Data from Waybill Query'!C907="01","1",IF('Data from Waybill Query'!C907="XX","2",'Data from Waybill Query'!C907)))</f>
        <v>14</v>
      </c>
      <c r="D907" s="33" t="str">
        <f>'Data from Waybill Query'!D907</f>
        <v>Non-Metallic Minerals</v>
      </c>
      <c r="E907" s="33" t="str">
        <f>'Data from Waybill Query'!E907</f>
        <v>S</v>
      </c>
      <c r="F907" s="33" t="str">
        <f>'Data from Waybill Query'!F907</f>
        <v>X</v>
      </c>
      <c r="G907" s="33" t="str">
        <f>'Data from Waybill Query'!G907</f>
        <v>X</v>
      </c>
      <c r="H907" s="104">
        <f>IF(ISNA(VLOOKUP($N907,'Data from Waybill Query'!$A:$M,8,FALSE)),0,VLOOKUP($N907,'Data from Waybill Query'!$A:$M,8,FALSE))</f>
        <v>180529</v>
      </c>
      <c r="I907" s="104">
        <f>IF(ISNA(VLOOKUP($N907,'Data from Waybill Query'!$A:$M,9,FALSE)),0,VLOOKUP($N907,'Data from Waybill Query'!$A:$M,9,FALSE))</f>
        <v>680231</v>
      </c>
      <c r="J907" s="104">
        <f>IF(ISNA(VLOOKUP($N907,'Data from Waybill Query'!$A:$M,10,FALSE)),0,VLOOKUP($N907,'Data from Waybill Query'!$A:$M,10,FALSE))</f>
        <v>29546</v>
      </c>
      <c r="K907" s="104">
        <f>IF(ISNA(VLOOKUP($N907,'Data from Waybill Query'!$A:$M,11,FALSE)),0,VLOOKUP($N907,'Data from Waybill Query'!$A:$M,11,FALSE))</f>
        <v>65194754</v>
      </c>
      <c r="L907" s="104">
        <f>IF(ISNA(VLOOKUP($N907,'Data from Waybill Query'!$A:$M,12,FALSE)),0,VLOOKUP($N907,'Data from Waybill Query'!$A:$M,12,FALSE))</f>
        <v>2787</v>
      </c>
      <c r="M907" s="104">
        <f>IF(ISNA(VLOOKUP($N907,'Data from Waybill Query'!$A:$M,13,FALSE)),0,VLOOKUP($N907,'Data from Waybill Query'!$A:$M,13,FALSE))</f>
        <v>6.4766729999999995E-2</v>
      </c>
      <c r="N907" s="104">
        <f t="shared" si="31"/>
        <v>1998140103</v>
      </c>
    </row>
    <row r="908" spans="1:14" x14ac:dyDescent="0.25">
      <c r="A908" s="104">
        <f t="shared" si="30"/>
        <v>199835</v>
      </c>
      <c r="B908" s="32">
        <f>'Data from Waybill Query'!B908</f>
        <v>1998</v>
      </c>
      <c r="C908" s="32" t="str">
        <f>IF('Data from Waybill Query'!C908="00","0",IF('Data from Waybill Query'!C908="01","1",IF('Data from Waybill Query'!C908="XX","2",'Data from Waybill Query'!C908)))</f>
        <v>14</v>
      </c>
      <c r="D908" s="33" t="str">
        <f>'Data from Waybill Query'!D908</f>
        <v>Non-Metallic Minerals</v>
      </c>
      <c r="E908" s="33" t="str">
        <f>'Data from Waybill Query'!E908</f>
        <v>M</v>
      </c>
      <c r="F908" s="33" t="str">
        <f>'Data from Waybill Query'!F908</f>
        <v>X</v>
      </c>
      <c r="G908" s="33" t="str">
        <f>'Data from Waybill Query'!G908</f>
        <v>X</v>
      </c>
      <c r="H908" s="104">
        <f>IF(ISNA(VLOOKUP($N908,'Data from Waybill Query'!$A:$M,8,FALSE)),0,VLOOKUP($N908,'Data from Waybill Query'!$A:$M,8,FALSE))</f>
        <v>281087</v>
      </c>
      <c r="I908" s="104">
        <f>IF(ISNA(VLOOKUP($N908,'Data from Waybill Query'!$A:$M,9,FALSE)),0,VLOOKUP($N908,'Data from Waybill Query'!$A:$M,9,FALSE))</f>
        <v>530023</v>
      </c>
      <c r="J908" s="104">
        <f>IF(ISNA(VLOOKUP($N908,'Data from Waybill Query'!$A:$M,10,FALSE)),0,VLOOKUP($N908,'Data from Waybill Query'!$A:$M,10,FALSE))</f>
        <v>88174</v>
      </c>
      <c r="K908" s="104">
        <f>IF(ISNA(VLOOKUP($N908,'Data from Waybill Query'!$A:$M,11,FALSE)),0,VLOOKUP($N908,'Data from Waybill Query'!$A:$M,11,FALSE))</f>
        <v>51573905</v>
      </c>
      <c r="L908" s="104">
        <f>IF(ISNA(VLOOKUP($N908,'Data from Waybill Query'!$A:$M,12,FALSE)),0,VLOOKUP($N908,'Data from Waybill Query'!$A:$M,12,FALSE))</f>
        <v>8592</v>
      </c>
      <c r="M908" s="104">
        <f>IF(ISNA(VLOOKUP($N908,'Data from Waybill Query'!$A:$M,13,FALSE)),0,VLOOKUP($N908,'Data from Waybill Query'!$A:$M,13,FALSE))</f>
        <v>3.2714149999999997E-2</v>
      </c>
      <c r="N908" s="104">
        <f t="shared" si="31"/>
        <v>1998140203</v>
      </c>
    </row>
    <row r="909" spans="1:14" x14ac:dyDescent="0.25">
      <c r="A909" s="104">
        <f t="shared" si="30"/>
        <v>199836</v>
      </c>
      <c r="B909" s="32">
        <f>'Data from Waybill Query'!B909</f>
        <v>1998</v>
      </c>
      <c r="C909" s="32" t="str">
        <f>IF('Data from Waybill Query'!C909="00","0",IF('Data from Waybill Query'!C909="01","1",IF('Data from Waybill Query'!C909="XX","2",'Data from Waybill Query'!C909)))</f>
        <v>14</v>
      </c>
      <c r="D909" s="33" t="str">
        <f>'Data from Waybill Query'!D909</f>
        <v>Non-Metallic Minerals</v>
      </c>
      <c r="E909" s="33" t="str">
        <f>'Data from Waybill Query'!E909</f>
        <v>L</v>
      </c>
      <c r="F909" s="33" t="str">
        <f>'Data from Waybill Query'!F909</f>
        <v>X</v>
      </c>
      <c r="G909" s="33" t="str">
        <f>'Data from Waybill Query'!G909</f>
        <v>X</v>
      </c>
      <c r="H909" s="104">
        <f>IF(ISNA(VLOOKUP($N909,'Data from Waybill Query'!$A:$M,8,FALSE)),0,VLOOKUP($N909,'Data from Waybill Query'!$A:$M,8,FALSE))</f>
        <v>592856</v>
      </c>
      <c r="I909" s="104">
        <f>IF(ISNA(VLOOKUP($N909,'Data from Waybill Query'!$A:$M,9,FALSE)),0,VLOOKUP($N909,'Data from Waybill Query'!$A:$M,9,FALSE))</f>
        <v>381935</v>
      </c>
      <c r="J909" s="104">
        <f>IF(ISNA(VLOOKUP($N909,'Data from Waybill Query'!$A:$M,10,FALSE)),0,VLOOKUP($N909,'Data from Waybill Query'!$A:$M,10,FALSE))</f>
        <v>277782</v>
      </c>
      <c r="K909" s="104">
        <f>IF(ISNA(VLOOKUP($N909,'Data from Waybill Query'!$A:$M,11,FALSE)),0,VLOOKUP($N909,'Data from Waybill Query'!$A:$M,11,FALSE))</f>
        <v>37055562</v>
      </c>
      <c r="L909" s="104">
        <f>IF(ISNA(VLOOKUP($N909,'Data from Waybill Query'!$A:$M,12,FALSE)),0,VLOOKUP($N909,'Data from Waybill Query'!$A:$M,12,FALSE))</f>
        <v>26866</v>
      </c>
      <c r="M909" s="104">
        <f>IF(ISNA(VLOOKUP($N909,'Data from Waybill Query'!$A:$M,13,FALSE)),0,VLOOKUP($N909,'Data from Waybill Query'!$A:$M,13,FALSE))</f>
        <v>2.206675E-2</v>
      </c>
      <c r="N909" s="104">
        <f t="shared" si="31"/>
        <v>1998140303</v>
      </c>
    </row>
    <row r="910" spans="1:14" x14ac:dyDescent="0.25">
      <c r="A910" s="104">
        <f t="shared" ref="A910:A973" si="32">$B910*100+MOD(ROW($B910)-ROW($B$1208),67)</f>
        <v>199837</v>
      </c>
      <c r="B910" s="32">
        <f>'Data from Waybill Query'!B910</f>
        <v>1998</v>
      </c>
      <c r="C910" s="32" t="str">
        <f>IF('Data from Waybill Query'!C910="00","0",IF('Data from Waybill Query'!C910="01","1",IF('Data from Waybill Query'!C910="XX","2",'Data from Waybill Query'!C910)))</f>
        <v>20</v>
      </c>
      <c r="D910" s="33" t="str">
        <f>'Data from Waybill Query'!D910</f>
        <v>Food and Kindred</v>
      </c>
      <c r="E910" s="33" t="str">
        <f>'Data from Waybill Query'!E910</f>
        <v>S</v>
      </c>
      <c r="F910" s="33" t="str">
        <f>'Data from Waybill Query'!F910</f>
        <v>X</v>
      </c>
      <c r="G910" s="33" t="str">
        <f>'Data from Waybill Query'!G910</f>
        <v>X</v>
      </c>
      <c r="H910" s="104">
        <f>IF(ISNA(VLOOKUP($N910,'Data from Waybill Query'!$A:$M,8,FALSE)),0,VLOOKUP($N910,'Data from Waybill Query'!$A:$M,8,FALSE))</f>
        <v>374123</v>
      </c>
      <c r="I910" s="104">
        <f>IF(ISNA(VLOOKUP($N910,'Data from Waybill Query'!$A:$M,9,FALSE)),0,VLOOKUP($N910,'Data from Waybill Query'!$A:$M,9,FALSE))</f>
        <v>429691</v>
      </c>
      <c r="J910" s="104">
        <f>IF(ISNA(VLOOKUP($N910,'Data from Waybill Query'!$A:$M,10,FALSE)),0,VLOOKUP($N910,'Data from Waybill Query'!$A:$M,10,FALSE))</f>
        <v>114544</v>
      </c>
      <c r="K910" s="104">
        <f>IF(ISNA(VLOOKUP($N910,'Data from Waybill Query'!$A:$M,11,FALSE)),0,VLOOKUP($N910,'Data from Waybill Query'!$A:$M,11,FALSE))</f>
        <v>37131239</v>
      </c>
      <c r="L910" s="104">
        <f>IF(ISNA(VLOOKUP($N910,'Data from Waybill Query'!$A:$M,12,FALSE)),0,VLOOKUP($N910,'Data from Waybill Query'!$A:$M,12,FALSE))</f>
        <v>9893</v>
      </c>
      <c r="M910" s="104">
        <f>IF(ISNA(VLOOKUP($N910,'Data from Waybill Query'!$A:$M,13,FALSE)),0,VLOOKUP($N910,'Data from Waybill Query'!$A:$M,13,FALSE))</f>
        <v>3.7818650000000002E-2</v>
      </c>
      <c r="N910" s="104">
        <f t="shared" si="31"/>
        <v>1998200103</v>
      </c>
    </row>
    <row r="911" spans="1:14" x14ac:dyDescent="0.25">
      <c r="A911" s="104">
        <f t="shared" si="32"/>
        <v>199838</v>
      </c>
      <c r="B911" s="32">
        <f>'Data from Waybill Query'!B911</f>
        <v>1998</v>
      </c>
      <c r="C911" s="32" t="str">
        <f>IF('Data from Waybill Query'!C911="00","0",IF('Data from Waybill Query'!C911="01","1",IF('Data from Waybill Query'!C911="XX","2",'Data from Waybill Query'!C911)))</f>
        <v>20</v>
      </c>
      <c r="D911" s="33" t="str">
        <f>'Data from Waybill Query'!D911</f>
        <v>Food and Kindred</v>
      </c>
      <c r="E911" s="33" t="str">
        <f>'Data from Waybill Query'!E911</f>
        <v>M</v>
      </c>
      <c r="F911" s="33" t="str">
        <f>'Data from Waybill Query'!F911</f>
        <v>X</v>
      </c>
      <c r="G911" s="33" t="str">
        <f>'Data from Waybill Query'!G911</f>
        <v>X</v>
      </c>
      <c r="H911" s="104">
        <f>IF(ISNA(VLOOKUP($N911,'Data from Waybill Query'!$A:$M,8,FALSE)),0,VLOOKUP($N911,'Data from Waybill Query'!$A:$M,8,FALSE))</f>
        <v>684000</v>
      </c>
      <c r="I911" s="104">
        <f>IF(ISNA(VLOOKUP($N911,'Data from Waybill Query'!$A:$M,9,FALSE)),0,VLOOKUP($N911,'Data from Waybill Query'!$A:$M,9,FALSE))</f>
        <v>372376</v>
      </c>
      <c r="J911" s="104">
        <f>IF(ISNA(VLOOKUP($N911,'Data from Waybill Query'!$A:$M,10,FALSE)),0,VLOOKUP($N911,'Data from Waybill Query'!$A:$M,10,FALSE))</f>
        <v>276109</v>
      </c>
      <c r="K911" s="104">
        <f>IF(ISNA(VLOOKUP($N911,'Data from Waybill Query'!$A:$M,11,FALSE)),0,VLOOKUP($N911,'Data from Waybill Query'!$A:$M,11,FALSE))</f>
        <v>31794061</v>
      </c>
      <c r="L911" s="104">
        <f>IF(ISNA(VLOOKUP($N911,'Data from Waybill Query'!$A:$M,12,FALSE)),0,VLOOKUP($N911,'Data from Waybill Query'!$A:$M,12,FALSE))</f>
        <v>23615</v>
      </c>
      <c r="M911" s="104">
        <f>IF(ISNA(VLOOKUP($N911,'Data from Waybill Query'!$A:$M,13,FALSE)),0,VLOOKUP($N911,'Data from Waybill Query'!$A:$M,13,FALSE))</f>
        <v>2.8964110000000001E-2</v>
      </c>
      <c r="N911" s="104">
        <f t="shared" si="31"/>
        <v>1998200203</v>
      </c>
    </row>
    <row r="912" spans="1:14" x14ac:dyDescent="0.25">
      <c r="A912" s="104">
        <f t="shared" si="32"/>
        <v>199839</v>
      </c>
      <c r="B912" s="32">
        <f>'Data from Waybill Query'!B912</f>
        <v>1998</v>
      </c>
      <c r="C912" s="32" t="str">
        <f>IF('Data from Waybill Query'!C912="00","0",IF('Data from Waybill Query'!C912="01","1",IF('Data from Waybill Query'!C912="XX","2",'Data from Waybill Query'!C912)))</f>
        <v>20</v>
      </c>
      <c r="D912" s="33" t="str">
        <f>'Data from Waybill Query'!D912</f>
        <v>Food and Kindred</v>
      </c>
      <c r="E912" s="33" t="str">
        <f>'Data from Waybill Query'!E912</f>
        <v>L</v>
      </c>
      <c r="F912" s="33" t="str">
        <f>'Data from Waybill Query'!F912</f>
        <v>X</v>
      </c>
      <c r="G912" s="33" t="str">
        <f>'Data from Waybill Query'!G912</f>
        <v>X</v>
      </c>
      <c r="H912" s="104">
        <f>IF(ISNA(VLOOKUP($N912,'Data from Waybill Query'!$A:$M,8,FALSE)),0,VLOOKUP($N912,'Data from Waybill Query'!$A:$M,8,FALSE))</f>
        <v>1148064</v>
      </c>
      <c r="I912" s="104">
        <f>IF(ISNA(VLOOKUP($N912,'Data from Waybill Query'!$A:$M,9,FALSE)),0,VLOOKUP($N912,'Data from Waybill Query'!$A:$M,9,FALSE))</f>
        <v>372404</v>
      </c>
      <c r="J912" s="104">
        <f>IF(ISNA(VLOOKUP($N912,'Data from Waybill Query'!$A:$M,10,FALSE)),0,VLOOKUP($N912,'Data from Waybill Query'!$A:$M,10,FALSE))</f>
        <v>653837</v>
      </c>
      <c r="K912" s="104">
        <f>IF(ISNA(VLOOKUP($N912,'Data from Waybill Query'!$A:$M,11,FALSE)),0,VLOOKUP($N912,'Data from Waybill Query'!$A:$M,11,FALSE))</f>
        <v>29661318</v>
      </c>
      <c r="L912" s="104">
        <f>IF(ISNA(VLOOKUP($N912,'Data from Waybill Query'!$A:$M,12,FALSE)),0,VLOOKUP($N912,'Data from Waybill Query'!$A:$M,12,FALSE))</f>
        <v>50852</v>
      </c>
      <c r="M912" s="104">
        <f>IF(ISNA(VLOOKUP($N912,'Data from Waybill Query'!$A:$M,13,FALSE)),0,VLOOKUP($N912,'Data from Waybill Query'!$A:$M,13,FALSE))</f>
        <v>2.2576679999999998E-2</v>
      </c>
      <c r="N912" s="104">
        <f t="shared" si="31"/>
        <v>1998200303</v>
      </c>
    </row>
    <row r="913" spans="1:14" x14ac:dyDescent="0.25">
      <c r="A913" s="104">
        <f t="shared" si="32"/>
        <v>199840</v>
      </c>
      <c r="B913" s="32">
        <f>'Data from Waybill Query'!B913</f>
        <v>1998</v>
      </c>
      <c r="C913" s="32" t="str">
        <f>IF('Data from Waybill Query'!C913="00","0",IF('Data from Waybill Query'!C913="01","1",IF('Data from Waybill Query'!C913="XX","2",'Data from Waybill Query'!C913)))</f>
        <v>24</v>
      </c>
      <c r="D913" s="33" t="str">
        <f>'Data from Waybill Query'!D913</f>
        <v>Lumber and Wood Products</v>
      </c>
      <c r="E913" s="33" t="str">
        <f>'Data from Waybill Query'!E913</f>
        <v>S</v>
      </c>
      <c r="F913" s="33" t="str">
        <f>'Data from Waybill Query'!F913</f>
        <v>X</v>
      </c>
      <c r="G913" s="33" t="str">
        <f>'Data from Waybill Query'!G913</f>
        <v>X</v>
      </c>
      <c r="H913" s="104">
        <f>IF(ISNA(VLOOKUP($N913,'Data from Waybill Query'!$A:$M,8,FALSE)),0,VLOOKUP($N913,'Data from Waybill Query'!$A:$M,8,FALSE))</f>
        <v>316201</v>
      </c>
      <c r="I913" s="104">
        <f>IF(ISNA(VLOOKUP($N913,'Data from Waybill Query'!$A:$M,9,FALSE)),0,VLOOKUP($N913,'Data from Waybill Query'!$A:$M,9,FALSE))</f>
        <v>456005</v>
      </c>
      <c r="J913" s="104">
        <f>IF(ISNA(VLOOKUP($N913,'Data from Waybill Query'!$A:$M,10,FALSE)),0,VLOOKUP($N913,'Data from Waybill Query'!$A:$M,10,FALSE))</f>
        <v>87061</v>
      </c>
      <c r="K913" s="104">
        <f>IF(ISNA(VLOOKUP($N913,'Data from Waybill Query'!$A:$M,11,FALSE)),0,VLOOKUP($N913,'Data from Waybill Query'!$A:$M,11,FALSE))</f>
        <v>35112328</v>
      </c>
      <c r="L913" s="104">
        <f>IF(ISNA(VLOOKUP($N913,'Data from Waybill Query'!$A:$M,12,FALSE)),0,VLOOKUP($N913,'Data from Waybill Query'!$A:$M,12,FALSE))</f>
        <v>6756</v>
      </c>
      <c r="M913" s="104">
        <f>IF(ISNA(VLOOKUP($N913,'Data from Waybill Query'!$A:$M,13,FALSE)),0,VLOOKUP($N913,'Data from Waybill Query'!$A:$M,13,FALSE))</f>
        <v>4.680306E-2</v>
      </c>
      <c r="N913" s="104">
        <f t="shared" si="31"/>
        <v>1998240103</v>
      </c>
    </row>
    <row r="914" spans="1:14" x14ac:dyDescent="0.25">
      <c r="A914" s="104">
        <f t="shared" si="32"/>
        <v>199841</v>
      </c>
      <c r="B914" s="32">
        <f>'Data from Waybill Query'!B914</f>
        <v>1998</v>
      </c>
      <c r="C914" s="32" t="str">
        <f>IF('Data from Waybill Query'!C914="00","0",IF('Data from Waybill Query'!C914="01","1",IF('Data from Waybill Query'!C914="XX","2",'Data from Waybill Query'!C914)))</f>
        <v>24</v>
      </c>
      <c r="D914" s="33" t="str">
        <f>'Data from Waybill Query'!D914</f>
        <v>Lumber and Wood Products</v>
      </c>
      <c r="E914" s="33" t="str">
        <f>'Data from Waybill Query'!E914</f>
        <v>M</v>
      </c>
      <c r="F914" s="33" t="str">
        <f>'Data from Waybill Query'!F914</f>
        <v>X</v>
      </c>
      <c r="G914" s="33" t="str">
        <f>'Data from Waybill Query'!G914</f>
        <v>X</v>
      </c>
      <c r="H914" s="104">
        <f>IF(ISNA(VLOOKUP($N914,'Data from Waybill Query'!$A:$M,8,FALSE)),0,VLOOKUP($N914,'Data from Waybill Query'!$A:$M,8,FALSE))</f>
        <v>288042</v>
      </c>
      <c r="I914" s="104">
        <f>IF(ISNA(VLOOKUP($N914,'Data from Waybill Query'!$A:$M,9,FALSE)),0,VLOOKUP($N914,'Data from Waybill Query'!$A:$M,9,FALSE))</f>
        <v>151436</v>
      </c>
      <c r="J914" s="104">
        <f>IF(ISNA(VLOOKUP($N914,'Data from Waybill Query'!$A:$M,10,FALSE)),0,VLOOKUP($N914,'Data from Waybill Query'!$A:$M,10,FALSE))</f>
        <v>115403</v>
      </c>
      <c r="K914" s="104">
        <f>IF(ISNA(VLOOKUP($N914,'Data from Waybill Query'!$A:$M,11,FALSE)),0,VLOOKUP($N914,'Data from Waybill Query'!$A:$M,11,FALSE))</f>
        <v>11915536</v>
      </c>
      <c r="L914" s="104">
        <f>IF(ISNA(VLOOKUP($N914,'Data from Waybill Query'!$A:$M,12,FALSE)),0,VLOOKUP($N914,'Data from Waybill Query'!$A:$M,12,FALSE))</f>
        <v>9086</v>
      </c>
      <c r="M914" s="104">
        <f>IF(ISNA(VLOOKUP($N914,'Data from Waybill Query'!$A:$M,13,FALSE)),0,VLOOKUP($N914,'Data from Waybill Query'!$A:$M,13,FALSE))</f>
        <v>3.1701239999999999E-2</v>
      </c>
      <c r="N914" s="104">
        <f t="shared" si="31"/>
        <v>1998240203</v>
      </c>
    </row>
    <row r="915" spans="1:14" x14ac:dyDescent="0.25">
      <c r="A915" s="104">
        <f t="shared" si="32"/>
        <v>199842</v>
      </c>
      <c r="B915" s="32">
        <f>'Data from Waybill Query'!B915</f>
        <v>1998</v>
      </c>
      <c r="C915" s="32" t="str">
        <f>IF('Data from Waybill Query'!C915="00","0",IF('Data from Waybill Query'!C915="01","1",IF('Data from Waybill Query'!C915="XX","2",'Data from Waybill Query'!C915)))</f>
        <v>24</v>
      </c>
      <c r="D915" s="33" t="str">
        <f>'Data from Waybill Query'!D915</f>
        <v>Lumber and Wood Products</v>
      </c>
      <c r="E915" s="33" t="str">
        <f>'Data from Waybill Query'!E915</f>
        <v>L</v>
      </c>
      <c r="F915" s="33" t="str">
        <f>'Data from Waybill Query'!F915</f>
        <v>X</v>
      </c>
      <c r="G915" s="33" t="str">
        <f>'Data from Waybill Query'!G915</f>
        <v>X</v>
      </c>
      <c r="H915" s="104">
        <f>IF(ISNA(VLOOKUP($N915,'Data from Waybill Query'!$A:$M,8,FALSE)),0,VLOOKUP($N915,'Data from Waybill Query'!$A:$M,8,FALSE))</f>
        <v>1266078</v>
      </c>
      <c r="I915" s="104">
        <f>IF(ISNA(VLOOKUP($N915,'Data from Waybill Query'!$A:$M,9,FALSE)),0,VLOOKUP($N915,'Data from Waybill Query'!$A:$M,9,FALSE))</f>
        <v>330020</v>
      </c>
      <c r="J915" s="104">
        <f>IF(ISNA(VLOOKUP($N915,'Data from Waybill Query'!$A:$M,10,FALSE)),0,VLOOKUP($N915,'Data from Waybill Query'!$A:$M,10,FALSE))</f>
        <v>639511</v>
      </c>
      <c r="K915" s="104">
        <f>IF(ISNA(VLOOKUP($N915,'Data from Waybill Query'!$A:$M,11,FALSE)),0,VLOOKUP($N915,'Data from Waybill Query'!$A:$M,11,FALSE))</f>
        <v>26256264</v>
      </c>
      <c r="L915" s="104">
        <f>IF(ISNA(VLOOKUP($N915,'Data from Waybill Query'!$A:$M,12,FALSE)),0,VLOOKUP($N915,'Data from Waybill Query'!$A:$M,12,FALSE))</f>
        <v>51119</v>
      </c>
      <c r="M915" s="104">
        <f>IF(ISNA(VLOOKUP($N915,'Data from Waybill Query'!$A:$M,13,FALSE)),0,VLOOKUP($N915,'Data from Waybill Query'!$A:$M,13,FALSE))</f>
        <v>2.4767150000000002E-2</v>
      </c>
      <c r="N915" s="104">
        <f t="shared" si="31"/>
        <v>1998240303</v>
      </c>
    </row>
    <row r="916" spans="1:14" x14ac:dyDescent="0.25">
      <c r="A916" s="104">
        <f t="shared" si="32"/>
        <v>199843</v>
      </c>
      <c r="B916" s="32">
        <f>'Data from Waybill Query'!B916</f>
        <v>1998</v>
      </c>
      <c r="C916" s="32" t="str">
        <f>IF('Data from Waybill Query'!C916="00","0",IF('Data from Waybill Query'!C916="01","1",IF('Data from Waybill Query'!C916="XX","2",'Data from Waybill Query'!C916)))</f>
        <v>26</v>
      </c>
      <c r="D916" s="33" t="str">
        <f>'Data from Waybill Query'!D916</f>
        <v>Pulp, Paper and Allied</v>
      </c>
      <c r="E916" s="33" t="str">
        <f>'Data from Waybill Query'!E916</f>
        <v>S</v>
      </c>
      <c r="F916" s="33" t="str">
        <f>'Data from Waybill Query'!F916</f>
        <v>X</v>
      </c>
      <c r="G916" s="33" t="str">
        <f>'Data from Waybill Query'!G916</f>
        <v>X</v>
      </c>
      <c r="H916" s="104">
        <f>IF(ISNA(VLOOKUP($N916,'Data from Waybill Query'!$A:$M,8,FALSE)),0,VLOOKUP($N916,'Data from Waybill Query'!$A:$M,8,FALSE))</f>
        <v>230700</v>
      </c>
      <c r="I916" s="104">
        <f>IF(ISNA(VLOOKUP($N916,'Data from Waybill Query'!$A:$M,9,FALSE)),0,VLOOKUP($N916,'Data from Waybill Query'!$A:$M,9,FALSE))</f>
        <v>239048</v>
      </c>
      <c r="J916" s="104">
        <f>IF(ISNA(VLOOKUP($N916,'Data from Waybill Query'!$A:$M,10,FALSE)),0,VLOOKUP($N916,'Data from Waybill Query'!$A:$M,10,FALSE))</f>
        <v>58739</v>
      </c>
      <c r="K916" s="104">
        <f>IF(ISNA(VLOOKUP($N916,'Data from Waybill Query'!$A:$M,11,FALSE)),0,VLOOKUP($N916,'Data from Waybill Query'!$A:$M,11,FALSE))</f>
        <v>15847052</v>
      </c>
      <c r="L916" s="104">
        <f>IF(ISNA(VLOOKUP($N916,'Data from Waybill Query'!$A:$M,12,FALSE)),0,VLOOKUP($N916,'Data from Waybill Query'!$A:$M,12,FALSE))</f>
        <v>3910</v>
      </c>
      <c r="M916" s="104">
        <f>IF(ISNA(VLOOKUP($N916,'Data from Waybill Query'!$A:$M,13,FALSE)),0,VLOOKUP($N916,'Data from Waybill Query'!$A:$M,13,FALSE))</f>
        <v>5.9001079999999997E-2</v>
      </c>
      <c r="N916" s="104">
        <f t="shared" si="31"/>
        <v>1998260103</v>
      </c>
    </row>
    <row r="917" spans="1:14" x14ac:dyDescent="0.25">
      <c r="A917" s="104">
        <f t="shared" si="32"/>
        <v>199844</v>
      </c>
      <c r="B917" s="32">
        <f>'Data from Waybill Query'!B917</f>
        <v>1998</v>
      </c>
      <c r="C917" s="32" t="str">
        <f>IF('Data from Waybill Query'!C917="00","0",IF('Data from Waybill Query'!C917="01","1",IF('Data from Waybill Query'!C917="XX","2",'Data from Waybill Query'!C917)))</f>
        <v>26</v>
      </c>
      <c r="D917" s="33" t="str">
        <f>'Data from Waybill Query'!D917</f>
        <v>Pulp, Paper and Allied</v>
      </c>
      <c r="E917" s="33" t="str">
        <f>'Data from Waybill Query'!E917</f>
        <v>M</v>
      </c>
      <c r="F917" s="33" t="str">
        <f>'Data from Waybill Query'!F917</f>
        <v>X</v>
      </c>
      <c r="G917" s="33" t="str">
        <f>'Data from Waybill Query'!G917</f>
        <v>X</v>
      </c>
      <c r="H917" s="104">
        <f>IF(ISNA(VLOOKUP($N917,'Data from Waybill Query'!$A:$M,8,FALSE)),0,VLOOKUP($N917,'Data from Waybill Query'!$A:$M,8,FALSE))</f>
        <v>494797</v>
      </c>
      <c r="I917" s="104">
        <f>IF(ISNA(VLOOKUP($N917,'Data from Waybill Query'!$A:$M,9,FALSE)),0,VLOOKUP($N917,'Data from Waybill Query'!$A:$M,9,FALSE))</f>
        <v>236068</v>
      </c>
      <c r="J917" s="104">
        <f>IF(ISNA(VLOOKUP($N917,'Data from Waybill Query'!$A:$M,10,FALSE)),0,VLOOKUP($N917,'Data from Waybill Query'!$A:$M,10,FALSE))</f>
        <v>177824</v>
      </c>
      <c r="K917" s="104">
        <f>IF(ISNA(VLOOKUP($N917,'Data from Waybill Query'!$A:$M,11,FALSE)),0,VLOOKUP($N917,'Data from Waybill Query'!$A:$M,11,FALSE))</f>
        <v>15848172</v>
      </c>
      <c r="L917" s="104">
        <f>IF(ISNA(VLOOKUP($N917,'Data from Waybill Query'!$A:$M,12,FALSE)),0,VLOOKUP($N917,'Data from Waybill Query'!$A:$M,12,FALSE))</f>
        <v>11940</v>
      </c>
      <c r="M917" s="104">
        <f>IF(ISNA(VLOOKUP($N917,'Data from Waybill Query'!$A:$M,13,FALSE)),0,VLOOKUP($N917,'Data from Waybill Query'!$A:$M,13,FALSE))</f>
        <v>4.1440739999999997E-2</v>
      </c>
      <c r="N917" s="104">
        <f t="shared" si="31"/>
        <v>1998260203</v>
      </c>
    </row>
    <row r="918" spans="1:14" x14ac:dyDescent="0.25">
      <c r="A918" s="104">
        <f t="shared" si="32"/>
        <v>199845</v>
      </c>
      <c r="B918" s="32">
        <f>'Data from Waybill Query'!B918</f>
        <v>1998</v>
      </c>
      <c r="C918" s="32" t="str">
        <f>IF('Data from Waybill Query'!C918="00","0",IF('Data from Waybill Query'!C918="01","1",IF('Data from Waybill Query'!C918="XX","2",'Data from Waybill Query'!C918)))</f>
        <v>26</v>
      </c>
      <c r="D918" s="33" t="str">
        <f>'Data from Waybill Query'!D918</f>
        <v>Pulp, Paper and Allied</v>
      </c>
      <c r="E918" s="33" t="str">
        <f>'Data from Waybill Query'!E918</f>
        <v>L</v>
      </c>
      <c r="F918" s="33" t="str">
        <f>'Data from Waybill Query'!F918</f>
        <v>X</v>
      </c>
      <c r="G918" s="33" t="str">
        <f>'Data from Waybill Query'!G918</f>
        <v>X</v>
      </c>
      <c r="H918" s="104">
        <f>IF(ISNA(VLOOKUP($N918,'Data from Waybill Query'!$A:$M,8,FALSE)),0,VLOOKUP($N918,'Data from Waybill Query'!$A:$M,8,FALSE))</f>
        <v>1063056</v>
      </c>
      <c r="I918" s="104">
        <f>IF(ISNA(VLOOKUP($N918,'Data from Waybill Query'!$A:$M,9,FALSE)),0,VLOOKUP($N918,'Data from Waybill Query'!$A:$M,9,FALSE))</f>
        <v>312372</v>
      </c>
      <c r="J918" s="104">
        <f>IF(ISNA(VLOOKUP($N918,'Data from Waybill Query'!$A:$M,10,FALSE)),0,VLOOKUP($N918,'Data from Waybill Query'!$A:$M,10,FALSE))</f>
        <v>485175</v>
      </c>
      <c r="K918" s="104">
        <f>IF(ISNA(VLOOKUP($N918,'Data from Waybill Query'!$A:$M,11,FALSE)),0,VLOOKUP($N918,'Data from Waybill Query'!$A:$M,11,FALSE))</f>
        <v>21598872</v>
      </c>
      <c r="L918" s="104">
        <f>IF(ISNA(VLOOKUP($N918,'Data from Waybill Query'!$A:$M,12,FALSE)),0,VLOOKUP($N918,'Data from Waybill Query'!$A:$M,12,FALSE))</f>
        <v>33864</v>
      </c>
      <c r="M918" s="104">
        <f>IF(ISNA(VLOOKUP($N918,'Data from Waybill Query'!$A:$M,13,FALSE)),0,VLOOKUP($N918,'Data from Waybill Query'!$A:$M,13,FALSE))</f>
        <v>3.1391929999999998E-2</v>
      </c>
      <c r="N918" s="104">
        <f t="shared" si="31"/>
        <v>1998260303</v>
      </c>
    </row>
    <row r="919" spans="1:14" x14ac:dyDescent="0.25">
      <c r="A919" s="104">
        <f t="shared" si="32"/>
        <v>199846</v>
      </c>
      <c r="B919" s="32">
        <f>'Data from Waybill Query'!B919</f>
        <v>1998</v>
      </c>
      <c r="C919" s="32" t="str">
        <f>IF('Data from Waybill Query'!C919="00","0",IF('Data from Waybill Query'!C919="01","1",IF('Data from Waybill Query'!C919="XX","2",'Data from Waybill Query'!C919)))</f>
        <v>28</v>
      </c>
      <c r="D919" s="33" t="str">
        <f>'Data from Waybill Query'!D919</f>
        <v>Chemical</v>
      </c>
      <c r="E919" s="33" t="str">
        <f>'Data from Waybill Query'!E919</f>
        <v>S</v>
      </c>
      <c r="F919" s="33" t="str">
        <f>'Data from Waybill Query'!F919</f>
        <v>X</v>
      </c>
      <c r="G919" s="33" t="str">
        <f>'Data from Waybill Query'!G919</f>
        <v>X</v>
      </c>
      <c r="H919" s="104">
        <f>IF(ISNA(VLOOKUP($N919,'Data from Waybill Query'!$A:$M,8,FALSE)),0,VLOOKUP($N919,'Data from Waybill Query'!$A:$M,8,FALSE))</f>
        <v>780833</v>
      </c>
      <c r="I919" s="104">
        <f>IF(ISNA(VLOOKUP($N919,'Data from Waybill Query'!$A:$M,9,FALSE)),0,VLOOKUP($N919,'Data from Waybill Query'!$A:$M,9,FALSE))</f>
        <v>724520</v>
      </c>
      <c r="J919" s="104">
        <f>IF(ISNA(VLOOKUP($N919,'Data from Waybill Query'!$A:$M,10,FALSE)),0,VLOOKUP($N919,'Data from Waybill Query'!$A:$M,10,FALSE))</f>
        <v>141855</v>
      </c>
      <c r="K919" s="104">
        <f>IF(ISNA(VLOOKUP($N919,'Data from Waybill Query'!$A:$M,11,FALSE)),0,VLOOKUP($N919,'Data from Waybill Query'!$A:$M,11,FALSE))</f>
        <v>64335081</v>
      </c>
      <c r="L919" s="104">
        <f>IF(ISNA(VLOOKUP($N919,'Data from Waybill Query'!$A:$M,12,FALSE)),0,VLOOKUP($N919,'Data from Waybill Query'!$A:$M,12,FALSE))</f>
        <v>13009</v>
      </c>
      <c r="M919" s="104">
        <f>IF(ISNA(VLOOKUP($N919,'Data from Waybill Query'!$A:$M,13,FALSE)),0,VLOOKUP($N919,'Data from Waybill Query'!$A:$M,13,FALSE))</f>
        <v>6.0021310000000001E-2</v>
      </c>
      <c r="N919" s="104">
        <f t="shared" si="31"/>
        <v>1998280103</v>
      </c>
    </row>
    <row r="920" spans="1:14" x14ac:dyDescent="0.25">
      <c r="A920" s="104">
        <f t="shared" si="32"/>
        <v>199847</v>
      </c>
      <c r="B920" s="32">
        <f>'Data from Waybill Query'!B920</f>
        <v>1998</v>
      </c>
      <c r="C920" s="32" t="str">
        <f>IF('Data from Waybill Query'!C920="00","0",IF('Data from Waybill Query'!C920="01","1",IF('Data from Waybill Query'!C920="XX","2",'Data from Waybill Query'!C920)))</f>
        <v>28</v>
      </c>
      <c r="D920" s="33" t="str">
        <f>'Data from Waybill Query'!D920</f>
        <v>Chemical</v>
      </c>
      <c r="E920" s="33" t="str">
        <f>'Data from Waybill Query'!E920</f>
        <v>M</v>
      </c>
      <c r="F920" s="33" t="str">
        <f>'Data from Waybill Query'!F920</f>
        <v>X</v>
      </c>
      <c r="G920" s="33" t="str">
        <f>'Data from Waybill Query'!G920</f>
        <v>X</v>
      </c>
      <c r="H920" s="104">
        <f>IF(ISNA(VLOOKUP($N920,'Data from Waybill Query'!$A:$M,8,FALSE)),0,VLOOKUP($N920,'Data from Waybill Query'!$A:$M,8,FALSE))</f>
        <v>1270199</v>
      </c>
      <c r="I920" s="104">
        <f>IF(ISNA(VLOOKUP($N920,'Data from Waybill Query'!$A:$M,9,FALSE)),0,VLOOKUP($N920,'Data from Waybill Query'!$A:$M,9,FALSE))</f>
        <v>479363</v>
      </c>
      <c r="J920" s="104">
        <f>IF(ISNA(VLOOKUP($N920,'Data from Waybill Query'!$A:$M,10,FALSE)),0,VLOOKUP($N920,'Data from Waybill Query'!$A:$M,10,FALSE))</f>
        <v>360367</v>
      </c>
      <c r="K920" s="104">
        <f>IF(ISNA(VLOOKUP($N920,'Data from Waybill Query'!$A:$M,11,FALSE)),0,VLOOKUP($N920,'Data from Waybill Query'!$A:$M,11,FALSE))</f>
        <v>44318494</v>
      </c>
      <c r="L920" s="104">
        <f>IF(ISNA(VLOOKUP($N920,'Data from Waybill Query'!$A:$M,12,FALSE)),0,VLOOKUP($N920,'Data from Waybill Query'!$A:$M,12,FALSE))</f>
        <v>33360</v>
      </c>
      <c r="M920" s="104">
        <f>IF(ISNA(VLOOKUP($N920,'Data from Waybill Query'!$A:$M,13,FALSE)),0,VLOOKUP($N920,'Data from Waybill Query'!$A:$M,13,FALSE))</f>
        <v>3.8075489999999997E-2</v>
      </c>
      <c r="N920" s="104">
        <f t="shared" si="31"/>
        <v>1998280203</v>
      </c>
    </row>
    <row r="921" spans="1:14" x14ac:dyDescent="0.25">
      <c r="A921" s="104">
        <f t="shared" si="32"/>
        <v>199848</v>
      </c>
      <c r="B921" s="32">
        <f>'Data from Waybill Query'!B921</f>
        <v>1998</v>
      </c>
      <c r="C921" s="32" t="str">
        <f>IF('Data from Waybill Query'!C921="00","0",IF('Data from Waybill Query'!C921="01","1",IF('Data from Waybill Query'!C921="XX","2",'Data from Waybill Query'!C921)))</f>
        <v>28</v>
      </c>
      <c r="D921" s="33" t="str">
        <f>'Data from Waybill Query'!D921</f>
        <v>Chemical</v>
      </c>
      <c r="E921" s="33" t="str">
        <f>'Data from Waybill Query'!E921</f>
        <v>L</v>
      </c>
      <c r="F921" s="33" t="str">
        <f>'Data from Waybill Query'!F921</f>
        <v>X</v>
      </c>
      <c r="G921" s="33" t="str">
        <f>'Data from Waybill Query'!G921</f>
        <v>X</v>
      </c>
      <c r="H921" s="104">
        <f>IF(ISNA(VLOOKUP($N921,'Data from Waybill Query'!$A:$M,8,FALSE)),0,VLOOKUP($N921,'Data from Waybill Query'!$A:$M,8,FALSE))</f>
        <v>2675307</v>
      </c>
      <c r="I921" s="104">
        <f>IF(ISNA(VLOOKUP($N921,'Data from Waybill Query'!$A:$M,9,FALSE)),0,VLOOKUP($N921,'Data from Waybill Query'!$A:$M,9,FALSE))</f>
        <v>635378</v>
      </c>
      <c r="J921" s="104">
        <f>IF(ISNA(VLOOKUP($N921,'Data from Waybill Query'!$A:$M,10,FALSE)),0,VLOOKUP($N921,'Data from Waybill Query'!$A:$M,10,FALSE))</f>
        <v>965266</v>
      </c>
      <c r="K921" s="104">
        <f>IF(ISNA(VLOOKUP($N921,'Data from Waybill Query'!$A:$M,11,FALSE)),0,VLOOKUP($N921,'Data from Waybill Query'!$A:$M,11,FALSE))</f>
        <v>59045632</v>
      </c>
      <c r="L921" s="104">
        <f>IF(ISNA(VLOOKUP($N921,'Data from Waybill Query'!$A:$M,12,FALSE)),0,VLOOKUP($N921,'Data from Waybill Query'!$A:$M,12,FALSE))</f>
        <v>89756</v>
      </c>
      <c r="M921" s="104">
        <f>IF(ISNA(VLOOKUP($N921,'Data from Waybill Query'!$A:$M,13,FALSE)),0,VLOOKUP($N921,'Data from Waybill Query'!$A:$M,13,FALSE))</f>
        <v>2.9806550000000001E-2</v>
      </c>
      <c r="N921" s="104">
        <f t="shared" si="31"/>
        <v>1998280303</v>
      </c>
    </row>
    <row r="922" spans="1:14" x14ac:dyDescent="0.25">
      <c r="A922" s="104">
        <f t="shared" si="32"/>
        <v>199849</v>
      </c>
      <c r="B922" s="32">
        <f>'Data from Waybill Query'!B922</f>
        <v>1998</v>
      </c>
      <c r="C922" s="32" t="str">
        <f>IF('Data from Waybill Query'!C922="00","0",IF('Data from Waybill Query'!C922="01","1",IF('Data from Waybill Query'!C922="XX","2",'Data from Waybill Query'!C922)))</f>
        <v>29</v>
      </c>
      <c r="D922" s="33" t="str">
        <f>'Data from Waybill Query'!D922</f>
        <v>Petroleum</v>
      </c>
      <c r="E922" s="33" t="str">
        <f>'Data from Waybill Query'!E922</f>
        <v>S</v>
      </c>
      <c r="F922" s="33" t="str">
        <f>'Data from Waybill Query'!F922</f>
        <v>X</v>
      </c>
      <c r="G922" s="33" t="str">
        <f>'Data from Waybill Query'!G922</f>
        <v>X</v>
      </c>
      <c r="H922" s="104">
        <f>IF(ISNA(VLOOKUP($N922,'Data from Waybill Query'!$A:$M,8,FALSE)),0,VLOOKUP($N922,'Data from Waybill Query'!$A:$M,8,FALSE))</f>
        <v>321413</v>
      </c>
      <c r="I922" s="104">
        <f>IF(ISNA(VLOOKUP($N922,'Data from Waybill Query'!$A:$M,9,FALSE)),0,VLOOKUP($N922,'Data from Waybill Query'!$A:$M,9,FALSE))</f>
        <v>345168</v>
      </c>
      <c r="J922" s="104">
        <f>IF(ISNA(VLOOKUP($N922,'Data from Waybill Query'!$A:$M,10,FALSE)),0,VLOOKUP($N922,'Data from Waybill Query'!$A:$M,10,FALSE))</f>
        <v>83205</v>
      </c>
      <c r="K922" s="104">
        <f>IF(ISNA(VLOOKUP($N922,'Data from Waybill Query'!$A:$M,11,FALSE)),0,VLOOKUP($N922,'Data from Waybill Query'!$A:$M,11,FALSE))</f>
        <v>25457946</v>
      </c>
      <c r="L922" s="104">
        <f>IF(ISNA(VLOOKUP($N922,'Data from Waybill Query'!$A:$M,12,FALSE)),0,VLOOKUP($N922,'Data from Waybill Query'!$A:$M,12,FALSE))</f>
        <v>6169</v>
      </c>
      <c r="M922" s="104">
        <f>IF(ISNA(VLOOKUP($N922,'Data from Waybill Query'!$A:$M,13,FALSE)),0,VLOOKUP($N922,'Data from Waybill Query'!$A:$M,13,FALSE))</f>
        <v>5.2098079999999998E-2</v>
      </c>
      <c r="N922" s="104">
        <f t="shared" si="31"/>
        <v>1998290103</v>
      </c>
    </row>
    <row r="923" spans="1:14" x14ac:dyDescent="0.25">
      <c r="A923" s="104">
        <f t="shared" si="32"/>
        <v>199850</v>
      </c>
      <c r="B923" s="32">
        <f>'Data from Waybill Query'!B923</f>
        <v>1998</v>
      </c>
      <c r="C923" s="32" t="str">
        <f>IF('Data from Waybill Query'!C923="00","0",IF('Data from Waybill Query'!C923="01","1",IF('Data from Waybill Query'!C923="XX","2",'Data from Waybill Query'!C923)))</f>
        <v>29</v>
      </c>
      <c r="D923" s="33" t="str">
        <f>'Data from Waybill Query'!D923</f>
        <v>Petroleum</v>
      </c>
      <c r="E923" s="33" t="str">
        <f>'Data from Waybill Query'!E923</f>
        <v>M</v>
      </c>
      <c r="F923" s="33" t="str">
        <f>'Data from Waybill Query'!F923</f>
        <v>X</v>
      </c>
      <c r="G923" s="33" t="str">
        <f>'Data from Waybill Query'!G923</f>
        <v>X</v>
      </c>
      <c r="H923" s="104">
        <f>IF(ISNA(VLOOKUP($N923,'Data from Waybill Query'!$A:$M,8,FALSE)),0,VLOOKUP($N923,'Data from Waybill Query'!$A:$M,8,FALSE))</f>
        <v>334110</v>
      </c>
      <c r="I923" s="104">
        <f>IF(ISNA(VLOOKUP($N923,'Data from Waybill Query'!$A:$M,9,FALSE)),0,VLOOKUP($N923,'Data from Waybill Query'!$A:$M,9,FALSE))</f>
        <v>162438</v>
      </c>
      <c r="J923" s="104">
        <f>IF(ISNA(VLOOKUP($N923,'Data from Waybill Query'!$A:$M,10,FALSE)),0,VLOOKUP($N923,'Data from Waybill Query'!$A:$M,10,FALSE))</f>
        <v>117530</v>
      </c>
      <c r="K923" s="104">
        <f>IF(ISNA(VLOOKUP($N923,'Data from Waybill Query'!$A:$M,11,FALSE)),0,VLOOKUP($N923,'Data from Waybill Query'!$A:$M,11,FALSE))</f>
        <v>12771804</v>
      </c>
      <c r="L923" s="104">
        <f>IF(ISNA(VLOOKUP($N923,'Data from Waybill Query'!$A:$M,12,FALSE)),0,VLOOKUP($N923,'Data from Waybill Query'!$A:$M,12,FALSE))</f>
        <v>9261</v>
      </c>
      <c r="M923" s="104">
        <f>IF(ISNA(VLOOKUP($N923,'Data from Waybill Query'!$A:$M,13,FALSE)),0,VLOOKUP($N923,'Data from Waybill Query'!$A:$M,13,FALSE))</f>
        <v>3.6076820000000002E-2</v>
      </c>
      <c r="N923" s="104">
        <f t="shared" si="31"/>
        <v>1998290203</v>
      </c>
    </row>
    <row r="924" spans="1:14" x14ac:dyDescent="0.25">
      <c r="A924" s="104">
        <f t="shared" si="32"/>
        <v>199851</v>
      </c>
      <c r="B924" s="32">
        <f>'Data from Waybill Query'!B924</f>
        <v>1998</v>
      </c>
      <c r="C924" s="32" t="str">
        <f>IF('Data from Waybill Query'!C924="00","0",IF('Data from Waybill Query'!C924="01","1",IF('Data from Waybill Query'!C924="XX","2",'Data from Waybill Query'!C924)))</f>
        <v>29</v>
      </c>
      <c r="D924" s="33" t="str">
        <f>'Data from Waybill Query'!D924</f>
        <v>Petroleum</v>
      </c>
      <c r="E924" s="33" t="str">
        <f>'Data from Waybill Query'!E924</f>
        <v>L</v>
      </c>
      <c r="F924" s="33" t="str">
        <f>'Data from Waybill Query'!F924</f>
        <v>X</v>
      </c>
      <c r="G924" s="33" t="str">
        <f>'Data from Waybill Query'!G924</f>
        <v>X</v>
      </c>
      <c r="H924" s="104">
        <f>IF(ISNA(VLOOKUP($N924,'Data from Waybill Query'!$A:$M,8,FALSE)),0,VLOOKUP($N924,'Data from Waybill Query'!$A:$M,8,FALSE))</f>
        <v>420629</v>
      </c>
      <c r="I924" s="104">
        <f>IF(ISNA(VLOOKUP($N924,'Data from Waybill Query'!$A:$M,9,FALSE)),0,VLOOKUP($N924,'Data from Waybill Query'!$A:$M,9,FALSE))</f>
        <v>134875</v>
      </c>
      <c r="J924" s="104">
        <f>IF(ISNA(VLOOKUP($N924,'Data from Waybill Query'!$A:$M,10,FALSE)),0,VLOOKUP($N924,'Data from Waybill Query'!$A:$M,10,FALSE))</f>
        <v>205216</v>
      </c>
      <c r="K924" s="104">
        <f>IF(ISNA(VLOOKUP($N924,'Data from Waybill Query'!$A:$M,11,FALSE)),0,VLOOKUP($N924,'Data from Waybill Query'!$A:$M,11,FALSE))</f>
        <v>10686744</v>
      </c>
      <c r="L924" s="104">
        <f>IF(ISNA(VLOOKUP($N924,'Data from Waybill Query'!$A:$M,12,FALSE)),0,VLOOKUP($N924,'Data from Waybill Query'!$A:$M,12,FALSE))</f>
        <v>16150</v>
      </c>
      <c r="M924" s="104">
        <f>IF(ISNA(VLOOKUP($N924,'Data from Waybill Query'!$A:$M,13,FALSE)),0,VLOOKUP($N924,'Data from Waybill Query'!$A:$M,13,FALSE))</f>
        <v>2.604592E-2</v>
      </c>
      <c r="N924" s="104">
        <f t="shared" si="31"/>
        <v>1998290303</v>
      </c>
    </row>
    <row r="925" spans="1:14" x14ac:dyDescent="0.25">
      <c r="A925" s="104">
        <f t="shared" si="32"/>
        <v>199852</v>
      </c>
      <c r="B925" s="32">
        <f>'Data from Waybill Query'!B925</f>
        <v>1998</v>
      </c>
      <c r="C925" s="32" t="str">
        <f>IF('Data from Waybill Query'!C925="00","0",IF('Data from Waybill Query'!C925="01","1",IF('Data from Waybill Query'!C925="XX","2",'Data from Waybill Query'!C925)))</f>
        <v>32</v>
      </c>
      <c r="D925" s="33" t="str">
        <f>'Data from Waybill Query'!D925</f>
        <v>Stone, Clay and Glass</v>
      </c>
      <c r="E925" s="33" t="str">
        <f>'Data from Waybill Query'!E925</f>
        <v>S</v>
      </c>
      <c r="F925" s="33" t="str">
        <f>'Data from Waybill Query'!F925</f>
        <v>X</v>
      </c>
      <c r="G925" s="33" t="str">
        <f>'Data from Waybill Query'!G925</f>
        <v>X</v>
      </c>
      <c r="H925" s="104">
        <f>IF(ISNA(VLOOKUP($N925,'Data from Waybill Query'!$A:$M,8,FALSE)),0,VLOOKUP($N925,'Data from Waybill Query'!$A:$M,8,FALSE))</f>
        <v>378646</v>
      </c>
      <c r="I925" s="104">
        <f>IF(ISNA(VLOOKUP($N925,'Data from Waybill Query'!$A:$M,9,FALSE)),0,VLOOKUP($N925,'Data from Waybill Query'!$A:$M,9,FALSE))</f>
        <v>335093</v>
      </c>
      <c r="J925" s="104">
        <f>IF(ISNA(VLOOKUP($N925,'Data from Waybill Query'!$A:$M,10,FALSE)),0,VLOOKUP($N925,'Data from Waybill Query'!$A:$M,10,FALSE))</f>
        <v>90968</v>
      </c>
      <c r="K925" s="104">
        <f>IF(ISNA(VLOOKUP($N925,'Data from Waybill Query'!$A:$M,11,FALSE)),0,VLOOKUP($N925,'Data from Waybill Query'!$A:$M,11,FALSE))</f>
        <v>31685114</v>
      </c>
      <c r="L925" s="104">
        <f>IF(ISNA(VLOOKUP($N925,'Data from Waybill Query'!$A:$M,12,FALSE)),0,VLOOKUP($N925,'Data from Waybill Query'!$A:$M,12,FALSE))</f>
        <v>8584</v>
      </c>
      <c r="M925" s="104">
        <f>IF(ISNA(VLOOKUP($N925,'Data from Waybill Query'!$A:$M,13,FALSE)),0,VLOOKUP($N925,'Data from Waybill Query'!$A:$M,13,FALSE))</f>
        <v>4.4108960000000003E-2</v>
      </c>
      <c r="N925" s="104">
        <f t="shared" si="31"/>
        <v>1998320103</v>
      </c>
    </row>
    <row r="926" spans="1:14" x14ac:dyDescent="0.25">
      <c r="A926" s="104">
        <f t="shared" si="32"/>
        <v>199853</v>
      </c>
      <c r="B926" s="32">
        <f>'Data from Waybill Query'!B926</f>
        <v>1998</v>
      </c>
      <c r="C926" s="32" t="str">
        <f>IF('Data from Waybill Query'!C926="00","0",IF('Data from Waybill Query'!C926="01","1",IF('Data from Waybill Query'!C926="XX","2",'Data from Waybill Query'!C926)))</f>
        <v>32</v>
      </c>
      <c r="D926" s="33" t="str">
        <f>'Data from Waybill Query'!D926</f>
        <v>Stone, Clay and Glass</v>
      </c>
      <c r="E926" s="33" t="str">
        <f>'Data from Waybill Query'!E926</f>
        <v>M</v>
      </c>
      <c r="F926" s="33" t="str">
        <f>'Data from Waybill Query'!F926</f>
        <v>X</v>
      </c>
      <c r="G926" s="33" t="str">
        <f>'Data from Waybill Query'!G926</f>
        <v>X</v>
      </c>
      <c r="H926" s="104">
        <f>IF(ISNA(VLOOKUP($N926,'Data from Waybill Query'!$A:$M,8,FALSE)),0,VLOOKUP($N926,'Data from Waybill Query'!$A:$M,8,FALSE))</f>
        <v>291651</v>
      </c>
      <c r="I926" s="104">
        <f>IF(ISNA(VLOOKUP($N926,'Data from Waybill Query'!$A:$M,9,FALSE)),0,VLOOKUP($N926,'Data from Waybill Query'!$A:$M,9,FALSE))</f>
        <v>133184</v>
      </c>
      <c r="J926" s="104">
        <f>IF(ISNA(VLOOKUP($N926,'Data from Waybill Query'!$A:$M,10,FALSE)),0,VLOOKUP($N926,'Data from Waybill Query'!$A:$M,10,FALSE))</f>
        <v>96521</v>
      </c>
      <c r="K926" s="104">
        <f>IF(ISNA(VLOOKUP($N926,'Data from Waybill Query'!$A:$M,11,FALSE)),0,VLOOKUP($N926,'Data from Waybill Query'!$A:$M,11,FALSE))</f>
        <v>12214324</v>
      </c>
      <c r="L926" s="104">
        <f>IF(ISNA(VLOOKUP($N926,'Data from Waybill Query'!$A:$M,12,FALSE)),0,VLOOKUP($N926,'Data from Waybill Query'!$A:$M,12,FALSE))</f>
        <v>8837</v>
      </c>
      <c r="M926" s="104">
        <f>IF(ISNA(VLOOKUP($N926,'Data from Waybill Query'!$A:$M,13,FALSE)),0,VLOOKUP($N926,'Data from Waybill Query'!$A:$M,13,FALSE))</f>
        <v>3.3005140000000002E-2</v>
      </c>
      <c r="N926" s="104">
        <f t="shared" si="31"/>
        <v>1998320203</v>
      </c>
    </row>
    <row r="927" spans="1:14" x14ac:dyDescent="0.25">
      <c r="A927" s="104">
        <f t="shared" si="32"/>
        <v>199854</v>
      </c>
      <c r="B927" s="32">
        <f>'Data from Waybill Query'!B927</f>
        <v>1998</v>
      </c>
      <c r="C927" s="32" t="str">
        <f>IF('Data from Waybill Query'!C927="00","0",IF('Data from Waybill Query'!C927="01","1",IF('Data from Waybill Query'!C927="XX","2",'Data from Waybill Query'!C927)))</f>
        <v>32</v>
      </c>
      <c r="D927" s="33" t="str">
        <f>'Data from Waybill Query'!D927</f>
        <v>Stone, Clay and Glass</v>
      </c>
      <c r="E927" s="33" t="str">
        <f>'Data from Waybill Query'!E927</f>
        <v>L</v>
      </c>
      <c r="F927" s="33" t="str">
        <f>'Data from Waybill Query'!F927</f>
        <v>X</v>
      </c>
      <c r="G927" s="33" t="str">
        <f>'Data from Waybill Query'!G927</f>
        <v>X</v>
      </c>
      <c r="H927" s="104">
        <f>IF(ISNA(VLOOKUP($N927,'Data from Waybill Query'!$A:$M,8,FALSE)),0,VLOOKUP($N927,'Data from Waybill Query'!$A:$M,8,FALSE))</f>
        <v>448123</v>
      </c>
      <c r="I927" s="104">
        <f>IF(ISNA(VLOOKUP($N927,'Data from Waybill Query'!$A:$M,9,FALSE)),0,VLOOKUP($N927,'Data from Waybill Query'!$A:$M,9,FALSE))</f>
        <v>125208</v>
      </c>
      <c r="J927" s="104">
        <f>IF(ISNA(VLOOKUP($N927,'Data from Waybill Query'!$A:$M,10,FALSE)),0,VLOOKUP($N927,'Data from Waybill Query'!$A:$M,10,FALSE))</f>
        <v>184739</v>
      </c>
      <c r="K927" s="104">
        <f>IF(ISNA(VLOOKUP($N927,'Data from Waybill Query'!$A:$M,11,FALSE)),0,VLOOKUP($N927,'Data from Waybill Query'!$A:$M,11,FALSE))</f>
        <v>11019004</v>
      </c>
      <c r="L927" s="104">
        <f>IF(ISNA(VLOOKUP($N927,'Data from Waybill Query'!$A:$M,12,FALSE)),0,VLOOKUP($N927,'Data from Waybill Query'!$A:$M,12,FALSE))</f>
        <v>16076</v>
      </c>
      <c r="M927" s="104">
        <f>IF(ISNA(VLOOKUP($N927,'Data from Waybill Query'!$A:$M,13,FALSE)),0,VLOOKUP($N927,'Data from Waybill Query'!$A:$M,13,FALSE))</f>
        <v>2.787568E-2</v>
      </c>
      <c r="N927" s="104">
        <f t="shared" si="31"/>
        <v>1998320303</v>
      </c>
    </row>
    <row r="928" spans="1:14" x14ac:dyDescent="0.25">
      <c r="A928" s="104">
        <f t="shared" si="32"/>
        <v>199855</v>
      </c>
      <c r="B928" s="32">
        <f>'Data from Waybill Query'!B928</f>
        <v>1998</v>
      </c>
      <c r="C928" s="32" t="str">
        <f>IF('Data from Waybill Query'!C928="00","0",IF('Data from Waybill Query'!C928="01","1",IF('Data from Waybill Query'!C928="XX","2",'Data from Waybill Query'!C928)))</f>
        <v>33</v>
      </c>
      <c r="D928" s="33" t="str">
        <f>'Data from Waybill Query'!D928</f>
        <v>Primary Metal Products</v>
      </c>
      <c r="E928" s="33" t="str">
        <f>'Data from Waybill Query'!E928</f>
        <v>S</v>
      </c>
      <c r="F928" s="33" t="str">
        <f>'Data from Waybill Query'!F928</f>
        <v>X</v>
      </c>
      <c r="G928" s="33" t="str">
        <f>'Data from Waybill Query'!G928</f>
        <v>X</v>
      </c>
      <c r="H928" s="104">
        <f>IF(ISNA(VLOOKUP($N928,'Data from Waybill Query'!$A:$M,8,FALSE)),0,VLOOKUP($N928,'Data from Waybill Query'!$A:$M,8,FALSE))</f>
        <v>375830</v>
      </c>
      <c r="I928" s="104">
        <f>IF(ISNA(VLOOKUP($N928,'Data from Waybill Query'!$A:$M,9,FALSE)),0,VLOOKUP($N928,'Data from Waybill Query'!$A:$M,9,FALSE))</f>
        <v>382724</v>
      </c>
      <c r="J928" s="104">
        <f>IF(ISNA(VLOOKUP($N928,'Data from Waybill Query'!$A:$M,10,FALSE)),0,VLOOKUP($N928,'Data from Waybill Query'!$A:$M,10,FALSE))</f>
        <v>89022</v>
      </c>
      <c r="K928" s="104">
        <f>IF(ISNA(VLOOKUP($N928,'Data from Waybill Query'!$A:$M,11,FALSE)),0,VLOOKUP($N928,'Data from Waybill Query'!$A:$M,11,FALSE))</f>
        <v>34057796</v>
      </c>
      <c r="L928" s="104">
        <f>IF(ISNA(VLOOKUP($N928,'Data from Waybill Query'!$A:$M,12,FALSE)),0,VLOOKUP($N928,'Data from Waybill Query'!$A:$M,12,FALSE))</f>
        <v>7871</v>
      </c>
      <c r="M928" s="104">
        <f>IF(ISNA(VLOOKUP($N928,'Data from Waybill Query'!$A:$M,13,FALSE)),0,VLOOKUP($N928,'Data from Waybill Query'!$A:$M,13,FALSE))</f>
        <v>4.774718E-2</v>
      </c>
      <c r="N928" s="104">
        <f t="shared" si="31"/>
        <v>1998330103</v>
      </c>
    </row>
    <row r="929" spans="1:14" x14ac:dyDescent="0.25">
      <c r="A929" s="104">
        <f t="shared" si="32"/>
        <v>199856</v>
      </c>
      <c r="B929" s="32">
        <f>'Data from Waybill Query'!B929</f>
        <v>1998</v>
      </c>
      <c r="C929" s="32" t="str">
        <f>IF('Data from Waybill Query'!C929="00","0",IF('Data from Waybill Query'!C929="01","1",IF('Data from Waybill Query'!C929="XX","2",'Data from Waybill Query'!C929)))</f>
        <v>33</v>
      </c>
      <c r="D929" s="33" t="str">
        <f>'Data from Waybill Query'!D929</f>
        <v>Primary Metal Products</v>
      </c>
      <c r="E929" s="33" t="str">
        <f>'Data from Waybill Query'!E929</f>
        <v>M</v>
      </c>
      <c r="F929" s="33" t="str">
        <f>'Data from Waybill Query'!F929</f>
        <v>X</v>
      </c>
      <c r="G929" s="33" t="str">
        <f>'Data from Waybill Query'!G929</f>
        <v>X</v>
      </c>
      <c r="H929" s="104">
        <f>IF(ISNA(VLOOKUP($N929,'Data from Waybill Query'!$A:$M,8,FALSE)),0,VLOOKUP($N929,'Data from Waybill Query'!$A:$M,8,FALSE))</f>
        <v>363351</v>
      </c>
      <c r="I929" s="104">
        <f>IF(ISNA(VLOOKUP($N929,'Data from Waybill Query'!$A:$M,9,FALSE)),0,VLOOKUP($N929,'Data from Waybill Query'!$A:$M,9,FALSE))</f>
        <v>181197</v>
      </c>
      <c r="J929" s="104">
        <f>IF(ISNA(VLOOKUP($N929,'Data from Waybill Query'!$A:$M,10,FALSE)),0,VLOOKUP($N929,'Data from Waybill Query'!$A:$M,10,FALSE))</f>
        <v>137762</v>
      </c>
      <c r="K929" s="104">
        <f>IF(ISNA(VLOOKUP($N929,'Data from Waybill Query'!$A:$M,11,FALSE)),0,VLOOKUP($N929,'Data from Waybill Query'!$A:$M,11,FALSE))</f>
        <v>15431148</v>
      </c>
      <c r="L929" s="104">
        <f>IF(ISNA(VLOOKUP($N929,'Data from Waybill Query'!$A:$M,12,FALSE)),0,VLOOKUP($N929,'Data from Waybill Query'!$A:$M,12,FALSE))</f>
        <v>11748</v>
      </c>
      <c r="M929" s="104">
        <f>IF(ISNA(VLOOKUP($N929,'Data from Waybill Query'!$A:$M,13,FALSE)),0,VLOOKUP($N929,'Data from Waybill Query'!$A:$M,13,FALSE))</f>
        <v>3.092862E-2</v>
      </c>
      <c r="N929" s="104">
        <f t="shared" si="31"/>
        <v>1998330203</v>
      </c>
    </row>
    <row r="930" spans="1:14" x14ac:dyDescent="0.25">
      <c r="A930" s="104">
        <f t="shared" si="32"/>
        <v>199857</v>
      </c>
      <c r="B930" s="32">
        <f>'Data from Waybill Query'!B930</f>
        <v>1998</v>
      </c>
      <c r="C930" s="32" t="str">
        <f>IF('Data from Waybill Query'!C930="00","0",IF('Data from Waybill Query'!C930="01","1",IF('Data from Waybill Query'!C930="XX","2",'Data from Waybill Query'!C930)))</f>
        <v>33</v>
      </c>
      <c r="D930" s="33" t="str">
        <f>'Data from Waybill Query'!D930</f>
        <v>Primary Metal Products</v>
      </c>
      <c r="E930" s="33" t="str">
        <f>'Data from Waybill Query'!E930</f>
        <v>L</v>
      </c>
      <c r="F930" s="33" t="str">
        <f>'Data from Waybill Query'!F930</f>
        <v>X</v>
      </c>
      <c r="G930" s="33" t="str">
        <f>'Data from Waybill Query'!G930</f>
        <v>X</v>
      </c>
      <c r="H930" s="104">
        <f>IF(ISNA(VLOOKUP($N930,'Data from Waybill Query'!$A:$M,8,FALSE)),0,VLOOKUP($N930,'Data from Waybill Query'!$A:$M,8,FALSE))</f>
        <v>620188</v>
      </c>
      <c r="I930" s="104">
        <f>IF(ISNA(VLOOKUP($N930,'Data from Waybill Query'!$A:$M,9,FALSE)),0,VLOOKUP($N930,'Data from Waybill Query'!$A:$M,9,FALSE))</f>
        <v>187080</v>
      </c>
      <c r="J930" s="104">
        <f>IF(ISNA(VLOOKUP($N930,'Data from Waybill Query'!$A:$M,10,FALSE)),0,VLOOKUP($N930,'Data from Waybill Query'!$A:$M,10,FALSE))</f>
        <v>315846</v>
      </c>
      <c r="K930" s="104">
        <f>IF(ISNA(VLOOKUP($N930,'Data from Waybill Query'!$A:$M,11,FALSE)),0,VLOOKUP($N930,'Data from Waybill Query'!$A:$M,11,FALSE))</f>
        <v>15537780</v>
      </c>
      <c r="L930" s="104">
        <f>IF(ISNA(VLOOKUP($N930,'Data from Waybill Query'!$A:$M,12,FALSE)),0,VLOOKUP($N930,'Data from Waybill Query'!$A:$M,12,FALSE))</f>
        <v>26336</v>
      </c>
      <c r="M930" s="104">
        <f>IF(ISNA(VLOOKUP($N930,'Data from Waybill Query'!$A:$M,13,FALSE)),0,VLOOKUP($N930,'Data from Waybill Query'!$A:$M,13,FALSE))</f>
        <v>2.3549400000000002E-2</v>
      </c>
      <c r="N930" s="104">
        <f t="shared" si="31"/>
        <v>1998330303</v>
      </c>
    </row>
    <row r="931" spans="1:14" x14ac:dyDescent="0.25">
      <c r="A931" s="104">
        <f t="shared" si="32"/>
        <v>199858</v>
      </c>
      <c r="B931" s="32">
        <f>'Data from Waybill Query'!B931</f>
        <v>1998</v>
      </c>
      <c r="C931" s="32" t="str">
        <f>IF('Data from Waybill Query'!C931="00","0",IF('Data from Waybill Query'!C931="01","1",IF('Data from Waybill Query'!C931="XX","2",'Data from Waybill Query'!C931)))</f>
        <v>37</v>
      </c>
      <c r="D931" s="33" t="str">
        <f>'Data from Waybill Query'!D931</f>
        <v>Transportation Equipment</v>
      </c>
      <c r="E931" s="33" t="str">
        <f>'Data from Waybill Query'!E931</f>
        <v>S</v>
      </c>
      <c r="F931" s="33" t="str">
        <f>'Data from Waybill Query'!F931</f>
        <v>X</v>
      </c>
      <c r="G931" s="33" t="str">
        <f>'Data from Waybill Query'!G931</f>
        <v>X</v>
      </c>
      <c r="H931" s="104">
        <f>IF(ISNA(VLOOKUP($N931,'Data from Waybill Query'!$A:$M,8,FALSE)),0,VLOOKUP($N931,'Data from Waybill Query'!$A:$M,8,FALSE))</f>
        <v>625665</v>
      </c>
      <c r="I931" s="104">
        <f>IF(ISNA(VLOOKUP($N931,'Data from Waybill Query'!$A:$M,9,FALSE)),0,VLOOKUP($N931,'Data from Waybill Query'!$A:$M,9,FALSE))</f>
        <v>756481</v>
      </c>
      <c r="J931" s="104">
        <f>IF(ISNA(VLOOKUP($N931,'Data from Waybill Query'!$A:$M,10,FALSE)),0,VLOOKUP($N931,'Data from Waybill Query'!$A:$M,10,FALSE))</f>
        <v>200273</v>
      </c>
      <c r="K931" s="104">
        <f>IF(ISNA(VLOOKUP($N931,'Data from Waybill Query'!$A:$M,11,FALSE)),0,VLOOKUP($N931,'Data from Waybill Query'!$A:$M,11,FALSE))</f>
        <v>17767461</v>
      </c>
      <c r="L931" s="104">
        <f>IF(ISNA(VLOOKUP($N931,'Data from Waybill Query'!$A:$M,12,FALSE)),0,VLOOKUP($N931,'Data from Waybill Query'!$A:$M,12,FALSE))</f>
        <v>4711</v>
      </c>
      <c r="M931" s="104">
        <f>IF(ISNA(VLOOKUP($N931,'Data from Waybill Query'!$A:$M,13,FALSE)),0,VLOOKUP($N931,'Data from Waybill Query'!$A:$M,13,FALSE))</f>
        <v>0.1328183</v>
      </c>
      <c r="N931" s="104">
        <f t="shared" si="31"/>
        <v>1998370103</v>
      </c>
    </row>
    <row r="932" spans="1:14" x14ac:dyDescent="0.25">
      <c r="A932" s="104">
        <f t="shared" si="32"/>
        <v>199859</v>
      </c>
      <c r="B932" s="32">
        <f>'Data from Waybill Query'!B932</f>
        <v>1998</v>
      </c>
      <c r="C932" s="32" t="str">
        <f>IF('Data from Waybill Query'!C932="00","0",IF('Data from Waybill Query'!C932="01","1",IF('Data from Waybill Query'!C932="XX","2",'Data from Waybill Query'!C932)))</f>
        <v>37</v>
      </c>
      <c r="D932" s="33" t="str">
        <f>'Data from Waybill Query'!D932</f>
        <v>Transportation Equipment</v>
      </c>
      <c r="E932" s="33" t="str">
        <f>'Data from Waybill Query'!E932</f>
        <v>M</v>
      </c>
      <c r="F932" s="33" t="str">
        <f>'Data from Waybill Query'!F932</f>
        <v>X</v>
      </c>
      <c r="G932" s="33" t="str">
        <f>'Data from Waybill Query'!G932</f>
        <v>X</v>
      </c>
      <c r="H932" s="104">
        <f>IF(ISNA(VLOOKUP($N932,'Data from Waybill Query'!$A:$M,8,FALSE)),0,VLOOKUP($N932,'Data from Waybill Query'!$A:$M,8,FALSE))</f>
        <v>1106777</v>
      </c>
      <c r="I932" s="104">
        <f>IF(ISNA(VLOOKUP($N932,'Data from Waybill Query'!$A:$M,9,FALSE)),0,VLOOKUP($N932,'Data from Waybill Query'!$A:$M,9,FALSE))</f>
        <v>720555</v>
      </c>
      <c r="J932" s="104">
        <f>IF(ISNA(VLOOKUP($N932,'Data from Waybill Query'!$A:$M,10,FALSE)),0,VLOOKUP($N932,'Data from Waybill Query'!$A:$M,10,FALSE))</f>
        <v>521984</v>
      </c>
      <c r="K932" s="104">
        <f>IF(ISNA(VLOOKUP($N932,'Data from Waybill Query'!$A:$M,11,FALSE)),0,VLOOKUP($N932,'Data from Waybill Query'!$A:$M,11,FALSE))</f>
        <v>16512022</v>
      </c>
      <c r="L932" s="104">
        <f>IF(ISNA(VLOOKUP($N932,'Data from Waybill Query'!$A:$M,12,FALSE)),0,VLOOKUP($N932,'Data from Waybill Query'!$A:$M,12,FALSE))</f>
        <v>11963</v>
      </c>
      <c r="M932" s="104">
        <f>IF(ISNA(VLOOKUP($N932,'Data from Waybill Query'!$A:$M,13,FALSE)),0,VLOOKUP($N932,'Data from Waybill Query'!$A:$M,13,FALSE))</f>
        <v>9.2518639999999999E-2</v>
      </c>
      <c r="N932" s="104">
        <f t="shared" si="31"/>
        <v>1998370203</v>
      </c>
    </row>
    <row r="933" spans="1:14" x14ac:dyDescent="0.25">
      <c r="A933" s="104">
        <f t="shared" si="32"/>
        <v>199860</v>
      </c>
      <c r="B933" s="32">
        <f>'Data from Waybill Query'!B933</f>
        <v>1998</v>
      </c>
      <c r="C933" s="32" t="str">
        <f>IF('Data from Waybill Query'!C933="00","0",IF('Data from Waybill Query'!C933="01","1",IF('Data from Waybill Query'!C933="XX","2",'Data from Waybill Query'!C933)))</f>
        <v>37</v>
      </c>
      <c r="D933" s="33" t="str">
        <f>'Data from Waybill Query'!D933</f>
        <v>Transportation Equipment</v>
      </c>
      <c r="E933" s="33" t="str">
        <f>'Data from Waybill Query'!E933</f>
        <v>L</v>
      </c>
      <c r="F933" s="33" t="str">
        <f>'Data from Waybill Query'!F933</f>
        <v>X</v>
      </c>
      <c r="G933" s="33" t="str">
        <f>'Data from Waybill Query'!G933</f>
        <v>X</v>
      </c>
      <c r="H933" s="104">
        <f>IF(ISNA(VLOOKUP($N933,'Data from Waybill Query'!$A:$M,8,FALSE)),0,VLOOKUP($N933,'Data from Waybill Query'!$A:$M,8,FALSE))</f>
        <v>1366543</v>
      </c>
      <c r="I933" s="104">
        <f>IF(ISNA(VLOOKUP($N933,'Data from Waybill Query'!$A:$M,9,FALSE)),0,VLOOKUP($N933,'Data from Waybill Query'!$A:$M,9,FALSE))</f>
        <v>547604</v>
      </c>
      <c r="J933" s="104">
        <f>IF(ISNA(VLOOKUP($N933,'Data from Waybill Query'!$A:$M,10,FALSE)),0,VLOOKUP($N933,'Data from Waybill Query'!$A:$M,10,FALSE))</f>
        <v>892604</v>
      </c>
      <c r="K933" s="104">
        <f>IF(ISNA(VLOOKUP($N933,'Data from Waybill Query'!$A:$M,11,FALSE)),0,VLOOKUP($N933,'Data from Waybill Query'!$A:$M,11,FALSE))</f>
        <v>11986200</v>
      </c>
      <c r="L933" s="104">
        <f>IF(ISNA(VLOOKUP($N933,'Data from Waybill Query'!$A:$M,12,FALSE)),0,VLOOKUP($N933,'Data from Waybill Query'!$A:$M,12,FALSE))</f>
        <v>19554</v>
      </c>
      <c r="M933" s="104">
        <f>IF(ISNA(VLOOKUP($N933,'Data from Waybill Query'!$A:$M,13,FALSE)),0,VLOOKUP($N933,'Data from Waybill Query'!$A:$M,13,FALSE))</f>
        <v>6.9886889999999993E-2</v>
      </c>
      <c r="N933" s="104">
        <f t="shared" si="31"/>
        <v>1998370303</v>
      </c>
    </row>
    <row r="934" spans="1:14" x14ac:dyDescent="0.25">
      <c r="A934" s="104">
        <f t="shared" si="32"/>
        <v>199861</v>
      </c>
      <c r="B934" s="32">
        <f>'Data from Waybill Query'!B934</f>
        <v>1998</v>
      </c>
      <c r="C934" s="32" t="str">
        <f>IF('Data from Waybill Query'!C934="00","0",IF('Data from Waybill Query'!C934="01","1",IF('Data from Waybill Query'!C934="XX","2",'Data from Waybill Query'!C934)))</f>
        <v>40</v>
      </c>
      <c r="D934" s="33" t="str">
        <f>'Data from Waybill Query'!D934</f>
        <v>Waste and Scrap</v>
      </c>
      <c r="E934" s="33" t="str">
        <f>'Data from Waybill Query'!E934</f>
        <v>S</v>
      </c>
      <c r="F934" s="33" t="str">
        <f>'Data from Waybill Query'!F934</f>
        <v>X</v>
      </c>
      <c r="G934" s="33" t="str">
        <f>'Data from Waybill Query'!G934</f>
        <v>X</v>
      </c>
      <c r="H934" s="104">
        <f>IF(ISNA(VLOOKUP($N934,'Data from Waybill Query'!$A:$M,8,FALSE)),0,VLOOKUP($N934,'Data from Waybill Query'!$A:$M,8,FALSE))</f>
        <v>300531</v>
      </c>
      <c r="I934" s="104">
        <f>IF(ISNA(VLOOKUP($N934,'Data from Waybill Query'!$A:$M,9,FALSE)),0,VLOOKUP($N934,'Data from Waybill Query'!$A:$M,9,FALSE))</f>
        <v>329378</v>
      </c>
      <c r="J934" s="104">
        <f>IF(ISNA(VLOOKUP($N934,'Data from Waybill Query'!$A:$M,10,FALSE)),0,VLOOKUP($N934,'Data from Waybill Query'!$A:$M,10,FALSE))</f>
        <v>69608</v>
      </c>
      <c r="K934" s="104">
        <f>IF(ISNA(VLOOKUP($N934,'Data from Waybill Query'!$A:$M,11,FALSE)),0,VLOOKUP($N934,'Data from Waybill Query'!$A:$M,11,FALSE))</f>
        <v>25960910</v>
      </c>
      <c r="L934" s="104">
        <f>IF(ISNA(VLOOKUP($N934,'Data from Waybill Query'!$A:$M,12,FALSE)),0,VLOOKUP($N934,'Data from Waybill Query'!$A:$M,12,FALSE))</f>
        <v>5485</v>
      </c>
      <c r="M934" s="104">
        <f>IF(ISNA(VLOOKUP($N934,'Data from Waybill Query'!$A:$M,13,FALSE)),0,VLOOKUP($N934,'Data from Waybill Query'!$A:$M,13,FALSE))</f>
        <v>5.4794589999999997E-2</v>
      </c>
      <c r="N934" s="104">
        <f t="shared" si="31"/>
        <v>1998400103</v>
      </c>
    </row>
    <row r="935" spans="1:14" x14ac:dyDescent="0.25">
      <c r="A935" s="104">
        <f t="shared" si="32"/>
        <v>199862</v>
      </c>
      <c r="B935" s="32">
        <f>'Data from Waybill Query'!B935</f>
        <v>1998</v>
      </c>
      <c r="C935" s="32" t="str">
        <f>IF('Data from Waybill Query'!C935="00","0",IF('Data from Waybill Query'!C935="01","1",IF('Data from Waybill Query'!C935="XX","2",'Data from Waybill Query'!C935)))</f>
        <v>40</v>
      </c>
      <c r="D935" s="33" t="str">
        <f>'Data from Waybill Query'!D935</f>
        <v>Waste and Scrap</v>
      </c>
      <c r="E935" s="33" t="str">
        <f>'Data from Waybill Query'!E935</f>
        <v>M</v>
      </c>
      <c r="F935" s="33" t="str">
        <f>'Data from Waybill Query'!F935</f>
        <v>X</v>
      </c>
      <c r="G935" s="33" t="str">
        <f>'Data from Waybill Query'!G935</f>
        <v>X</v>
      </c>
      <c r="H935" s="104">
        <f>IF(ISNA(VLOOKUP($N935,'Data from Waybill Query'!$A:$M,8,FALSE)),0,VLOOKUP($N935,'Data from Waybill Query'!$A:$M,8,FALSE))</f>
        <v>183840</v>
      </c>
      <c r="I935" s="104">
        <f>IF(ISNA(VLOOKUP($N935,'Data from Waybill Query'!$A:$M,9,FALSE)),0,VLOOKUP($N935,'Data from Waybill Query'!$A:$M,9,FALSE))</f>
        <v>120316</v>
      </c>
      <c r="J935" s="104">
        <f>IF(ISNA(VLOOKUP($N935,'Data from Waybill Query'!$A:$M,10,FALSE)),0,VLOOKUP($N935,'Data from Waybill Query'!$A:$M,10,FALSE))</f>
        <v>88069</v>
      </c>
      <c r="K935" s="104">
        <f>IF(ISNA(VLOOKUP($N935,'Data from Waybill Query'!$A:$M,11,FALSE)),0,VLOOKUP($N935,'Data from Waybill Query'!$A:$M,11,FALSE))</f>
        <v>9175084</v>
      </c>
      <c r="L935" s="104">
        <f>IF(ISNA(VLOOKUP($N935,'Data from Waybill Query'!$A:$M,12,FALSE)),0,VLOOKUP($N935,'Data from Waybill Query'!$A:$M,12,FALSE))</f>
        <v>6688</v>
      </c>
      <c r="M935" s="104">
        <f>IF(ISNA(VLOOKUP($N935,'Data from Waybill Query'!$A:$M,13,FALSE)),0,VLOOKUP($N935,'Data from Waybill Query'!$A:$M,13,FALSE))</f>
        <v>2.7488559999999999E-2</v>
      </c>
      <c r="N935" s="104">
        <f t="shared" si="31"/>
        <v>1998400203</v>
      </c>
    </row>
    <row r="936" spans="1:14" x14ac:dyDescent="0.25">
      <c r="A936" s="104">
        <f t="shared" si="32"/>
        <v>199863</v>
      </c>
      <c r="B936" s="32">
        <f>'Data from Waybill Query'!B936</f>
        <v>1998</v>
      </c>
      <c r="C936" s="32" t="str">
        <f>IF('Data from Waybill Query'!C936="00","0",IF('Data from Waybill Query'!C936="01","1",IF('Data from Waybill Query'!C936="XX","2",'Data from Waybill Query'!C936)))</f>
        <v>40</v>
      </c>
      <c r="D936" s="33" t="str">
        <f>'Data from Waybill Query'!D936</f>
        <v>Waste and Scrap</v>
      </c>
      <c r="E936" s="33" t="str">
        <f>'Data from Waybill Query'!E936</f>
        <v>L</v>
      </c>
      <c r="F936" s="33" t="str">
        <f>'Data from Waybill Query'!F936</f>
        <v>X</v>
      </c>
      <c r="G936" s="33" t="str">
        <f>'Data from Waybill Query'!G936</f>
        <v>X</v>
      </c>
      <c r="H936" s="104">
        <f>IF(ISNA(VLOOKUP($N936,'Data from Waybill Query'!$A:$M,8,FALSE)),0,VLOOKUP($N936,'Data from Waybill Query'!$A:$M,8,FALSE))</f>
        <v>175854</v>
      </c>
      <c r="I936" s="104">
        <f>IF(ISNA(VLOOKUP($N936,'Data from Waybill Query'!$A:$M,9,FALSE)),0,VLOOKUP($N936,'Data from Waybill Query'!$A:$M,9,FALSE))</f>
        <v>67988</v>
      </c>
      <c r="J936" s="104">
        <f>IF(ISNA(VLOOKUP($N936,'Data from Waybill Query'!$A:$M,10,FALSE)),0,VLOOKUP($N936,'Data from Waybill Query'!$A:$M,10,FALSE))</f>
        <v>103254</v>
      </c>
      <c r="K936" s="104">
        <f>IF(ISNA(VLOOKUP($N936,'Data from Waybill Query'!$A:$M,11,FALSE)),0,VLOOKUP($N936,'Data from Waybill Query'!$A:$M,11,FALSE))</f>
        <v>4977684</v>
      </c>
      <c r="L936" s="104">
        <f>IF(ISNA(VLOOKUP($N936,'Data from Waybill Query'!$A:$M,12,FALSE)),0,VLOOKUP($N936,'Data from Waybill Query'!$A:$M,12,FALSE))</f>
        <v>7547</v>
      </c>
      <c r="M936" s="104">
        <f>IF(ISNA(VLOOKUP($N936,'Data from Waybill Query'!$A:$M,13,FALSE)),0,VLOOKUP($N936,'Data from Waybill Query'!$A:$M,13,FALSE))</f>
        <v>2.330057E-2</v>
      </c>
      <c r="N936" s="104">
        <f t="shared" si="31"/>
        <v>1998400303</v>
      </c>
    </row>
    <row r="937" spans="1:14" x14ac:dyDescent="0.25">
      <c r="A937" s="104">
        <f t="shared" si="32"/>
        <v>199864</v>
      </c>
      <c r="B937" s="32">
        <f>'Data from Waybill Query'!B937</f>
        <v>1998</v>
      </c>
      <c r="C937" s="32" t="str">
        <f>IF('Data from Waybill Query'!C937="00","0",IF('Data from Waybill Query'!C937="01","1",IF('Data from Waybill Query'!C937="XX","2",'Data from Waybill Query'!C937)))</f>
        <v>99</v>
      </c>
      <c r="D937" s="33" t="str">
        <f>'Data from Waybill Query'!D937</f>
        <v>All Other</v>
      </c>
      <c r="E937" s="33" t="str">
        <f>'Data from Waybill Query'!E937</f>
        <v>S</v>
      </c>
      <c r="F937" s="33" t="str">
        <f>'Data from Waybill Query'!F937</f>
        <v>X</v>
      </c>
      <c r="G937" s="33" t="str">
        <f>'Data from Waybill Query'!G937</f>
        <v>X</v>
      </c>
      <c r="H937" s="104">
        <f>IF(ISNA(VLOOKUP($N937,'Data from Waybill Query'!$A:$M,8,FALSE)),0,VLOOKUP($N937,'Data from Waybill Query'!$A:$M,8,FALSE))</f>
        <v>64114</v>
      </c>
      <c r="I937" s="104">
        <f>IF(ISNA(VLOOKUP($N937,'Data from Waybill Query'!$A:$M,9,FALSE)),0,VLOOKUP($N937,'Data from Waybill Query'!$A:$M,9,FALSE))</f>
        <v>154646</v>
      </c>
      <c r="J937" s="104">
        <f>IF(ISNA(VLOOKUP($N937,'Data from Waybill Query'!$A:$M,10,FALSE)),0,VLOOKUP($N937,'Data from Waybill Query'!$A:$M,10,FALSE))</f>
        <v>45241</v>
      </c>
      <c r="K937" s="104">
        <f>IF(ISNA(VLOOKUP($N937,'Data from Waybill Query'!$A:$M,11,FALSE)),0,VLOOKUP($N937,'Data from Waybill Query'!$A:$M,11,FALSE))</f>
        <v>5005602</v>
      </c>
      <c r="L937" s="104">
        <f>IF(ISNA(VLOOKUP($N937,'Data from Waybill Query'!$A:$M,12,FALSE)),0,VLOOKUP($N937,'Data from Waybill Query'!$A:$M,12,FALSE))</f>
        <v>1274</v>
      </c>
      <c r="M937" s="104">
        <f>IF(ISNA(VLOOKUP($N937,'Data from Waybill Query'!$A:$M,13,FALSE)),0,VLOOKUP($N937,'Data from Waybill Query'!$A:$M,13,FALSE))</f>
        <v>5.0328680000000001E-2</v>
      </c>
      <c r="N937" s="104">
        <f t="shared" si="31"/>
        <v>1998990103</v>
      </c>
    </row>
    <row r="938" spans="1:14" x14ac:dyDescent="0.25">
      <c r="A938" s="104">
        <f t="shared" si="32"/>
        <v>199865</v>
      </c>
      <c r="B938" s="32">
        <f>'Data from Waybill Query'!B938</f>
        <v>1998</v>
      </c>
      <c r="C938" s="32" t="str">
        <f>IF('Data from Waybill Query'!C938="00","0",IF('Data from Waybill Query'!C938="01","1",IF('Data from Waybill Query'!C938="XX","2",'Data from Waybill Query'!C938)))</f>
        <v>99</v>
      </c>
      <c r="D938" s="33" t="str">
        <f>'Data from Waybill Query'!D938</f>
        <v>All Other</v>
      </c>
      <c r="E938" s="33" t="str">
        <f>'Data from Waybill Query'!E938</f>
        <v>M</v>
      </c>
      <c r="F938" s="33" t="str">
        <f>'Data from Waybill Query'!F938</f>
        <v>X</v>
      </c>
      <c r="G938" s="33" t="str">
        <f>'Data from Waybill Query'!G938</f>
        <v>X</v>
      </c>
      <c r="H938" s="104">
        <f>IF(ISNA(VLOOKUP($N938,'Data from Waybill Query'!$A:$M,8,FALSE)),0,VLOOKUP($N938,'Data from Waybill Query'!$A:$M,8,FALSE))</f>
        <v>142345</v>
      </c>
      <c r="I938" s="104">
        <f>IF(ISNA(VLOOKUP($N938,'Data from Waybill Query'!$A:$M,9,FALSE)),0,VLOOKUP($N938,'Data from Waybill Query'!$A:$M,9,FALSE))</f>
        <v>264301</v>
      </c>
      <c r="J938" s="104">
        <f>IF(ISNA(VLOOKUP($N938,'Data from Waybill Query'!$A:$M,10,FALSE)),0,VLOOKUP($N938,'Data from Waybill Query'!$A:$M,10,FALSE))</f>
        <v>185813</v>
      </c>
      <c r="K938" s="104">
        <f>IF(ISNA(VLOOKUP($N938,'Data from Waybill Query'!$A:$M,11,FALSE)),0,VLOOKUP($N938,'Data from Waybill Query'!$A:$M,11,FALSE))</f>
        <v>4921556</v>
      </c>
      <c r="L938" s="104">
        <f>IF(ISNA(VLOOKUP($N938,'Data from Waybill Query'!$A:$M,12,FALSE)),0,VLOOKUP($N938,'Data from Waybill Query'!$A:$M,12,FALSE))</f>
        <v>3522</v>
      </c>
      <c r="M938" s="104">
        <f>IF(ISNA(VLOOKUP($N938,'Data from Waybill Query'!$A:$M,13,FALSE)),0,VLOOKUP($N938,'Data from Waybill Query'!$A:$M,13,FALSE))</f>
        <v>4.0412860000000002E-2</v>
      </c>
      <c r="N938" s="104">
        <f t="shared" si="31"/>
        <v>1998990203</v>
      </c>
    </row>
    <row r="939" spans="1:14" x14ac:dyDescent="0.25">
      <c r="A939" s="104">
        <f t="shared" si="32"/>
        <v>199866</v>
      </c>
      <c r="B939" s="32">
        <f>'Data from Waybill Query'!B939</f>
        <v>1998</v>
      </c>
      <c r="C939" s="32" t="str">
        <f>IF('Data from Waybill Query'!C939="00","0",IF('Data from Waybill Query'!C939="01","1",IF('Data from Waybill Query'!C939="XX","2",'Data from Waybill Query'!C939)))</f>
        <v>99</v>
      </c>
      <c r="D939" s="33" t="str">
        <f>'Data from Waybill Query'!D939</f>
        <v>All Other</v>
      </c>
      <c r="E939" s="33" t="str">
        <f>'Data from Waybill Query'!E939</f>
        <v>L</v>
      </c>
      <c r="F939" s="33" t="str">
        <f>'Data from Waybill Query'!F939</f>
        <v>X</v>
      </c>
      <c r="G939" s="33" t="str">
        <f>'Data from Waybill Query'!G939</f>
        <v>X</v>
      </c>
      <c r="H939" s="104">
        <f>IF(ISNA(VLOOKUP($N939,'Data from Waybill Query'!$A:$M,8,FALSE)),0,VLOOKUP($N939,'Data from Waybill Query'!$A:$M,8,FALSE))</f>
        <v>224521</v>
      </c>
      <c r="I939" s="104">
        <f>IF(ISNA(VLOOKUP($N939,'Data from Waybill Query'!$A:$M,9,FALSE)),0,VLOOKUP($N939,'Data from Waybill Query'!$A:$M,9,FALSE))</f>
        <v>99768</v>
      </c>
      <c r="J939" s="104">
        <f>IF(ISNA(VLOOKUP($N939,'Data from Waybill Query'!$A:$M,10,FALSE)),0,VLOOKUP($N939,'Data from Waybill Query'!$A:$M,10,FALSE))</f>
        <v>159801</v>
      </c>
      <c r="K939" s="104">
        <f>IF(ISNA(VLOOKUP($N939,'Data from Waybill Query'!$A:$M,11,FALSE)),0,VLOOKUP($N939,'Data from Waybill Query'!$A:$M,11,FALSE))</f>
        <v>3000897</v>
      </c>
      <c r="L939" s="104">
        <f>IF(ISNA(VLOOKUP($N939,'Data from Waybill Query'!$A:$M,12,FALSE)),0,VLOOKUP($N939,'Data from Waybill Query'!$A:$M,12,FALSE))</f>
        <v>5102</v>
      </c>
      <c r="M939" s="104">
        <f>IF(ISNA(VLOOKUP($N939,'Data from Waybill Query'!$A:$M,13,FALSE)),0,VLOOKUP($N939,'Data from Waybill Query'!$A:$M,13,FALSE))</f>
        <v>4.4002159999999998E-2</v>
      </c>
      <c r="N939" s="104">
        <f t="shared" si="31"/>
        <v>1998990303</v>
      </c>
    </row>
    <row r="940" spans="1:14" x14ac:dyDescent="0.25">
      <c r="A940" s="104">
        <f t="shared" si="32"/>
        <v>199900</v>
      </c>
      <c r="B940" s="32">
        <f>'Data from Waybill Query'!B940</f>
        <v>1999</v>
      </c>
      <c r="C940" s="32" t="str">
        <f>IF('Data from Waybill Query'!C940="00","0",IF('Data from Waybill Query'!C940="01","1",IF('Data from Waybill Query'!C940="XX","2",'Data from Waybill Query'!C940)))</f>
        <v>0</v>
      </c>
      <c r="D940" s="33" t="str">
        <f>'Data from Waybill Query'!D940</f>
        <v>Intermodal</v>
      </c>
      <c r="E940" s="33" t="str">
        <f>'Data from Waybill Query'!E940</f>
        <v>S</v>
      </c>
      <c r="F940" s="33" t="str">
        <f>'Data from Waybill Query'!F940</f>
        <v>X</v>
      </c>
      <c r="G940" s="33" t="str">
        <f>'Data from Waybill Query'!G940</f>
        <v>X</v>
      </c>
      <c r="H940" s="104">
        <f>IF(ISNA(VLOOKUP($N940,'Data from Waybill Query'!$A:$M,8,FALSE)),0,VLOOKUP($N940,'Data from Waybill Query'!$A:$M,8,FALSE))</f>
        <v>361957</v>
      </c>
      <c r="I940" s="104">
        <f>IF(ISNA(VLOOKUP($N940,'Data from Waybill Query'!$A:$M,9,FALSE)),0,VLOOKUP($N940,'Data from Waybill Query'!$A:$M,9,FALSE))</f>
        <v>1306692</v>
      </c>
      <c r="J940" s="104">
        <f>IF(ISNA(VLOOKUP($N940,'Data from Waybill Query'!$A:$M,10,FALSE)),0,VLOOKUP($N940,'Data from Waybill Query'!$A:$M,10,FALSE))</f>
        <v>427301</v>
      </c>
      <c r="K940" s="104">
        <f>IF(ISNA(VLOOKUP($N940,'Data from Waybill Query'!$A:$M,11,FALSE)),0,VLOOKUP($N940,'Data from Waybill Query'!$A:$M,11,FALSE))</f>
        <v>19793328</v>
      </c>
      <c r="L940" s="104">
        <f>IF(ISNA(VLOOKUP($N940,'Data from Waybill Query'!$A:$M,12,FALSE)),0,VLOOKUP($N940,'Data from Waybill Query'!$A:$M,12,FALSE))</f>
        <v>6279</v>
      </c>
      <c r="M940" s="104">
        <f>IF(ISNA(VLOOKUP($N940,'Data from Waybill Query'!$A:$M,13,FALSE)),0,VLOOKUP($N940,'Data from Waybill Query'!$A:$M,13,FALSE))</f>
        <v>5.7646299999999998E-2</v>
      </c>
      <c r="N940" s="104">
        <f t="shared" si="31"/>
        <v>1999000103</v>
      </c>
    </row>
    <row r="941" spans="1:14" x14ac:dyDescent="0.25">
      <c r="A941" s="104">
        <f t="shared" si="32"/>
        <v>199901</v>
      </c>
      <c r="B941" s="32">
        <f>'Data from Waybill Query'!B941</f>
        <v>1999</v>
      </c>
      <c r="C941" s="32" t="str">
        <f>IF('Data from Waybill Query'!C941="00","0",IF('Data from Waybill Query'!C941="01","1",IF('Data from Waybill Query'!C941="XX","2",'Data from Waybill Query'!C941)))</f>
        <v>0</v>
      </c>
      <c r="D941" s="33" t="str">
        <f>'Data from Waybill Query'!D941</f>
        <v>Intermodal</v>
      </c>
      <c r="E941" s="33" t="str">
        <f>'Data from Waybill Query'!E941</f>
        <v>M</v>
      </c>
      <c r="F941" s="33" t="str">
        <f>'Data from Waybill Query'!F941</f>
        <v>X</v>
      </c>
      <c r="G941" s="33" t="str">
        <f>'Data from Waybill Query'!G941</f>
        <v>X</v>
      </c>
      <c r="H941" s="104">
        <f>IF(ISNA(VLOOKUP($N941,'Data from Waybill Query'!$A:$M,8,FALSE)),0,VLOOKUP($N941,'Data from Waybill Query'!$A:$M,8,FALSE))</f>
        <v>1259658</v>
      </c>
      <c r="I941" s="104">
        <f>IF(ISNA(VLOOKUP($N941,'Data from Waybill Query'!$A:$M,9,FALSE)),0,VLOOKUP($N941,'Data from Waybill Query'!$A:$M,9,FALSE))</f>
        <v>2650880</v>
      </c>
      <c r="J941" s="104">
        <f>IF(ISNA(VLOOKUP($N941,'Data from Waybill Query'!$A:$M,10,FALSE)),0,VLOOKUP($N941,'Data from Waybill Query'!$A:$M,10,FALSE))</f>
        <v>2124971</v>
      </c>
      <c r="K941" s="104">
        <f>IF(ISNA(VLOOKUP($N941,'Data from Waybill Query'!$A:$M,11,FALSE)),0,VLOOKUP($N941,'Data from Waybill Query'!$A:$M,11,FALSE))</f>
        <v>37956616</v>
      </c>
      <c r="L941" s="104">
        <f>IF(ISNA(VLOOKUP($N941,'Data from Waybill Query'!$A:$M,12,FALSE)),0,VLOOKUP($N941,'Data from Waybill Query'!$A:$M,12,FALSE))</f>
        <v>30402</v>
      </c>
      <c r="M941" s="104">
        <f>IF(ISNA(VLOOKUP($N941,'Data from Waybill Query'!$A:$M,13,FALSE)),0,VLOOKUP($N941,'Data from Waybill Query'!$A:$M,13,FALSE))</f>
        <v>4.1433459999999998E-2</v>
      </c>
      <c r="N941" s="104">
        <f t="shared" si="31"/>
        <v>1999000203</v>
      </c>
    </row>
    <row r="942" spans="1:14" x14ac:dyDescent="0.25">
      <c r="A942" s="104">
        <f t="shared" si="32"/>
        <v>199902</v>
      </c>
      <c r="B942" s="32">
        <f>'Data from Waybill Query'!B942</f>
        <v>1999</v>
      </c>
      <c r="C942" s="32" t="str">
        <f>IF('Data from Waybill Query'!C942="00","0",IF('Data from Waybill Query'!C942="01","1",IF('Data from Waybill Query'!C942="XX","2",'Data from Waybill Query'!C942)))</f>
        <v>0</v>
      </c>
      <c r="D942" s="33" t="str">
        <f>'Data from Waybill Query'!D942</f>
        <v>Intermodal</v>
      </c>
      <c r="E942" s="33" t="str">
        <f>'Data from Waybill Query'!E942</f>
        <v>L</v>
      </c>
      <c r="F942" s="33" t="str">
        <f>'Data from Waybill Query'!F942</f>
        <v>X</v>
      </c>
      <c r="G942" s="33" t="str">
        <f>'Data from Waybill Query'!G942</f>
        <v>X</v>
      </c>
      <c r="H942" s="104">
        <f>IF(ISNA(VLOOKUP($N942,'Data from Waybill Query'!$A:$M,8,FALSE)),0,VLOOKUP($N942,'Data from Waybill Query'!$A:$M,8,FALSE))</f>
        <v>994781</v>
      </c>
      <c r="I942" s="104">
        <f>IF(ISNA(VLOOKUP($N942,'Data from Waybill Query'!$A:$M,9,FALSE)),0,VLOOKUP($N942,'Data from Waybill Query'!$A:$M,9,FALSE))</f>
        <v>1506567</v>
      </c>
      <c r="J942" s="104">
        <f>IF(ISNA(VLOOKUP($N942,'Data from Waybill Query'!$A:$M,10,FALSE)),0,VLOOKUP($N942,'Data from Waybill Query'!$A:$M,10,FALSE))</f>
        <v>1857011</v>
      </c>
      <c r="K942" s="104">
        <f>IF(ISNA(VLOOKUP($N942,'Data from Waybill Query'!$A:$M,11,FALSE)),0,VLOOKUP($N942,'Data from Waybill Query'!$A:$M,11,FALSE))</f>
        <v>22734575</v>
      </c>
      <c r="L942" s="104">
        <f>IF(ISNA(VLOOKUP($N942,'Data from Waybill Query'!$A:$M,12,FALSE)),0,VLOOKUP($N942,'Data from Waybill Query'!$A:$M,12,FALSE))</f>
        <v>28009</v>
      </c>
      <c r="M942" s="104">
        <f>IF(ISNA(VLOOKUP($N942,'Data from Waybill Query'!$A:$M,13,FALSE)),0,VLOOKUP($N942,'Data from Waybill Query'!$A:$M,13,FALSE))</f>
        <v>3.5516850000000003E-2</v>
      </c>
      <c r="N942" s="104">
        <f t="shared" si="31"/>
        <v>1999000303</v>
      </c>
    </row>
    <row r="943" spans="1:14" x14ac:dyDescent="0.25">
      <c r="A943" s="104">
        <f t="shared" si="32"/>
        <v>199903</v>
      </c>
      <c r="B943" s="32">
        <f>'Data from Waybill Query'!B943</f>
        <v>1999</v>
      </c>
      <c r="C943" s="32" t="str">
        <f>IF('Data from Waybill Query'!C943="00","0",IF('Data from Waybill Query'!C943="01","1",IF('Data from Waybill Query'!C943="XX","2",'Data from Waybill Query'!C943)))</f>
        <v>0</v>
      </c>
      <c r="D943" s="33" t="str">
        <f>'Data from Waybill Query'!D943</f>
        <v>Intermodal</v>
      </c>
      <c r="E943" s="33" t="str">
        <f>'Data from Waybill Query'!E943</f>
        <v>VL</v>
      </c>
      <c r="F943" s="33" t="str">
        <f>'Data from Waybill Query'!F943</f>
        <v>X</v>
      </c>
      <c r="G943" s="33" t="str">
        <f>'Data from Waybill Query'!G943</f>
        <v>X</v>
      </c>
      <c r="H943" s="104">
        <f>IF(ISNA(VLOOKUP($N943,'Data from Waybill Query'!$A:$M,8,FALSE)),0,VLOOKUP($N943,'Data from Waybill Query'!$A:$M,8,FALSE))</f>
        <v>4094923</v>
      </c>
      <c r="I943" s="104">
        <f>IF(ISNA(VLOOKUP($N943,'Data from Waybill Query'!$A:$M,9,FALSE)),0,VLOOKUP($N943,'Data from Waybill Query'!$A:$M,9,FALSE))</f>
        <v>4899444</v>
      </c>
      <c r="J943" s="104">
        <f>IF(ISNA(VLOOKUP($N943,'Data from Waybill Query'!$A:$M,10,FALSE)),0,VLOOKUP($N943,'Data from Waybill Query'!$A:$M,10,FALSE))</f>
        <v>10519999</v>
      </c>
      <c r="K943" s="104">
        <f>IF(ISNA(VLOOKUP($N943,'Data from Waybill Query'!$A:$M,11,FALSE)),0,VLOOKUP($N943,'Data from Waybill Query'!$A:$M,11,FALSE))</f>
        <v>73277316</v>
      </c>
      <c r="L943" s="104">
        <f>IF(ISNA(VLOOKUP($N943,'Data from Waybill Query'!$A:$M,12,FALSE)),0,VLOOKUP($N943,'Data from Waybill Query'!$A:$M,12,FALSE))</f>
        <v>157671</v>
      </c>
      <c r="M943" s="104">
        <f>IF(ISNA(VLOOKUP($N943,'Data from Waybill Query'!$A:$M,13,FALSE)),0,VLOOKUP($N943,'Data from Waybill Query'!$A:$M,13,FALSE))</f>
        <v>2.5971250000000001E-2</v>
      </c>
      <c r="N943" s="104">
        <f t="shared" si="31"/>
        <v>1999000403</v>
      </c>
    </row>
    <row r="944" spans="1:14" x14ac:dyDescent="0.25">
      <c r="A944" s="104">
        <f t="shared" si="32"/>
        <v>199904</v>
      </c>
      <c r="B944" s="32">
        <f>'Data from Waybill Query'!B944</f>
        <v>1999</v>
      </c>
      <c r="C944" s="32" t="str">
        <f>IF('Data from Waybill Query'!C944="00","0",IF('Data from Waybill Query'!C944="01","1",IF('Data from Waybill Query'!C944="XX","2",'Data from Waybill Query'!C944)))</f>
        <v>1</v>
      </c>
      <c r="D944" s="33" t="str">
        <f>'Data from Waybill Query'!D944</f>
        <v>Farm Products (not Grain)</v>
      </c>
      <c r="E944" s="33" t="str">
        <f>'Data from Waybill Query'!E944</f>
        <v>X</v>
      </c>
      <c r="F944" s="33" t="str">
        <f>'Data from Waybill Query'!F944</f>
        <v>X</v>
      </c>
      <c r="G944" s="33" t="str">
        <f>'Data from Waybill Query'!G944</f>
        <v>X</v>
      </c>
      <c r="H944" s="104">
        <f>IF(ISNA(VLOOKUP($N944,'Data from Waybill Query'!$A:$M,8,FALSE)),0,VLOOKUP($N944,'Data from Waybill Query'!$A:$M,8,FALSE))</f>
        <v>126508</v>
      </c>
      <c r="I944" s="104">
        <f>IF(ISNA(VLOOKUP($N944,'Data from Waybill Query'!$A:$M,9,FALSE)),0,VLOOKUP($N944,'Data from Waybill Query'!$A:$M,9,FALSE))</f>
        <v>57494</v>
      </c>
      <c r="J944" s="104">
        <f>IF(ISNA(VLOOKUP($N944,'Data from Waybill Query'!$A:$M,10,FALSE)),0,VLOOKUP($N944,'Data from Waybill Query'!$A:$M,10,FALSE))</f>
        <v>62011</v>
      </c>
      <c r="K944" s="104">
        <f>IF(ISNA(VLOOKUP($N944,'Data from Waybill Query'!$A:$M,11,FALSE)),0,VLOOKUP($N944,'Data from Waybill Query'!$A:$M,11,FALSE))</f>
        <v>4415248</v>
      </c>
      <c r="L944" s="104">
        <f>IF(ISNA(VLOOKUP($N944,'Data from Waybill Query'!$A:$M,12,FALSE)),0,VLOOKUP($N944,'Data from Waybill Query'!$A:$M,12,FALSE))</f>
        <v>4484</v>
      </c>
      <c r="M944" s="104">
        <f>IF(ISNA(VLOOKUP($N944,'Data from Waybill Query'!$A:$M,13,FALSE)),0,VLOOKUP($N944,'Data from Waybill Query'!$A:$M,13,FALSE))</f>
        <v>2.8213149999999999E-2</v>
      </c>
      <c r="N944" s="104">
        <f t="shared" si="31"/>
        <v>1999010403</v>
      </c>
    </row>
    <row r="945" spans="1:14" x14ac:dyDescent="0.25">
      <c r="A945" s="104">
        <f t="shared" si="32"/>
        <v>199905</v>
      </c>
      <c r="B945" s="32">
        <f>'Data from Waybill Query'!B945</f>
        <v>1999</v>
      </c>
      <c r="C945" s="32" t="str">
        <f>IF('Data from Waybill Query'!C945="00","0",IF('Data from Waybill Query'!C945="01","1",IF('Data from Waybill Query'!C945="XX","2",'Data from Waybill Query'!C945)))</f>
        <v>2</v>
      </c>
      <c r="D945" s="33" t="str">
        <f>'Data from Waybill Query'!D945</f>
        <v>Grain</v>
      </c>
      <c r="E945" s="33" t="str">
        <f>'Data from Waybill Query'!E945</f>
        <v>S</v>
      </c>
      <c r="F945" s="33" t="str">
        <f>'Data from Waybill Query'!F945</f>
        <v>R</v>
      </c>
      <c r="G945" s="33" t="str">
        <f>'Data from Waybill Query'!G945</f>
        <v>S</v>
      </c>
      <c r="H945" s="104">
        <f>IF(ISNA(VLOOKUP($N945,'Data from Waybill Query'!$A:$M,8,FALSE)),0,VLOOKUP($N945,'Data from Waybill Query'!$A:$M,8,FALSE))</f>
        <v>73216</v>
      </c>
      <c r="I945" s="104">
        <f>IF(ISNA(VLOOKUP($N945,'Data from Waybill Query'!$A:$M,9,FALSE)),0,VLOOKUP($N945,'Data from Waybill Query'!$A:$M,9,FALSE))</f>
        <v>73376</v>
      </c>
      <c r="J945" s="104">
        <f>IF(ISNA(VLOOKUP($N945,'Data from Waybill Query'!$A:$M,10,FALSE)),0,VLOOKUP($N945,'Data from Waybill Query'!$A:$M,10,FALSE))</f>
        <v>21016</v>
      </c>
      <c r="K945" s="104">
        <f>IF(ISNA(VLOOKUP($N945,'Data from Waybill Query'!$A:$M,11,FALSE)),0,VLOOKUP($N945,'Data from Waybill Query'!$A:$M,11,FALSE))</f>
        <v>7080220</v>
      </c>
      <c r="L945" s="104">
        <f>IF(ISNA(VLOOKUP($N945,'Data from Waybill Query'!$A:$M,12,FALSE)),0,VLOOKUP($N945,'Data from Waybill Query'!$A:$M,12,FALSE))</f>
        <v>2038</v>
      </c>
      <c r="M945" s="104">
        <f>IF(ISNA(VLOOKUP($N945,'Data from Waybill Query'!$A:$M,13,FALSE)),0,VLOOKUP($N945,'Data from Waybill Query'!$A:$M,13,FALSE))</f>
        <v>3.5920069999999998E-2</v>
      </c>
      <c r="N945" s="104">
        <f t="shared" si="31"/>
        <v>1999020101</v>
      </c>
    </row>
    <row r="946" spans="1:14" x14ac:dyDescent="0.25">
      <c r="A946" s="104">
        <f t="shared" si="32"/>
        <v>199906</v>
      </c>
      <c r="B946" s="32">
        <f>'Data from Waybill Query'!B946</f>
        <v>1999</v>
      </c>
      <c r="C946" s="32" t="str">
        <f>IF('Data from Waybill Query'!C946="00","0",IF('Data from Waybill Query'!C946="01","1",IF('Data from Waybill Query'!C946="XX","2",'Data from Waybill Query'!C946)))</f>
        <v>2</v>
      </c>
      <c r="D946" s="33" t="str">
        <f>'Data from Waybill Query'!D946</f>
        <v>Grain</v>
      </c>
      <c r="E946" s="33" t="str">
        <f>'Data from Waybill Query'!E946</f>
        <v>S</v>
      </c>
      <c r="F946" s="33" t="str">
        <f>'Data from Waybill Query'!F946</f>
        <v>R</v>
      </c>
      <c r="G946" s="33" t="str">
        <f>'Data from Waybill Query'!G946</f>
        <v>M</v>
      </c>
      <c r="H946" s="104">
        <f>IF(ISNA(VLOOKUP($N946,'Data from Waybill Query'!$A:$M,8,FALSE)),0,VLOOKUP($N946,'Data from Waybill Query'!$A:$M,8,FALSE))</f>
        <v>158784</v>
      </c>
      <c r="I946" s="104">
        <f>IF(ISNA(VLOOKUP($N946,'Data from Waybill Query'!$A:$M,9,FALSE)),0,VLOOKUP($N946,'Data from Waybill Query'!$A:$M,9,FALSE))</f>
        <v>175395</v>
      </c>
      <c r="J946" s="104">
        <f>IF(ISNA(VLOOKUP($N946,'Data from Waybill Query'!$A:$M,10,FALSE)),0,VLOOKUP($N946,'Data from Waybill Query'!$A:$M,10,FALSE))</f>
        <v>49083</v>
      </c>
      <c r="K946" s="104">
        <f>IF(ISNA(VLOOKUP($N946,'Data from Waybill Query'!$A:$M,11,FALSE)),0,VLOOKUP($N946,'Data from Waybill Query'!$A:$M,11,FALSE))</f>
        <v>17173009</v>
      </c>
      <c r="L946" s="104">
        <f>IF(ISNA(VLOOKUP($N946,'Data from Waybill Query'!$A:$M,12,FALSE)),0,VLOOKUP($N946,'Data from Waybill Query'!$A:$M,12,FALSE))</f>
        <v>4822</v>
      </c>
      <c r="M946" s="104">
        <f>IF(ISNA(VLOOKUP($N946,'Data from Waybill Query'!$A:$M,13,FALSE)),0,VLOOKUP($N946,'Data from Waybill Query'!$A:$M,13,FALSE))</f>
        <v>3.2931240000000001E-2</v>
      </c>
      <c r="N946" s="104">
        <f t="shared" si="31"/>
        <v>1999020102</v>
      </c>
    </row>
    <row r="947" spans="1:14" x14ac:dyDescent="0.25">
      <c r="A947" s="104">
        <f t="shared" si="32"/>
        <v>199907</v>
      </c>
      <c r="B947" s="32">
        <f>'Data from Waybill Query'!B947</f>
        <v>1999</v>
      </c>
      <c r="C947" s="32" t="str">
        <f>IF('Data from Waybill Query'!C947="00","0",IF('Data from Waybill Query'!C947="01","1",IF('Data from Waybill Query'!C947="XX","2",'Data from Waybill Query'!C947)))</f>
        <v>2</v>
      </c>
      <c r="D947" s="33" t="str">
        <f>'Data from Waybill Query'!D947</f>
        <v>Grain</v>
      </c>
      <c r="E947" s="33" t="str">
        <f>'Data from Waybill Query'!E947</f>
        <v>S</v>
      </c>
      <c r="F947" s="33" t="str">
        <f>'Data from Waybill Query'!F947</f>
        <v>R</v>
      </c>
      <c r="G947" s="33" t="str">
        <f>'Data from Waybill Query'!G947</f>
        <v>U</v>
      </c>
      <c r="H947" s="104">
        <f>IF(ISNA(VLOOKUP($N947,'Data from Waybill Query'!$A:$M,8,FALSE)),0,VLOOKUP($N947,'Data from Waybill Query'!$A:$M,8,FALSE))</f>
        <v>49915</v>
      </c>
      <c r="I947" s="104">
        <f>IF(ISNA(VLOOKUP($N947,'Data from Waybill Query'!$A:$M,9,FALSE)),0,VLOOKUP($N947,'Data from Waybill Query'!$A:$M,9,FALSE))</f>
        <v>55291</v>
      </c>
      <c r="J947" s="104">
        <f>IF(ISNA(VLOOKUP($N947,'Data from Waybill Query'!$A:$M,10,FALSE)),0,VLOOKUP($N947,'Data from Waybill Query'!$A:$M,10,FALSE))</f>
        <v>15784</v>
      </c>
      <c r="K947" s="104">
        <f>IF(ISNA(VLOOKUP($N947,'Data from Waybill Query'!$A:$M,11,FALSE)),0,VLOOKUP($N947,'Data from Waybill Query'!$A:$M,11,FALSE))</f>
        <v>5497978</v>
      </c>
      <c r="L947" s="104">
        <f>IF(ISNA(VLOOKUP($N947,'Data from Waybill Query'!$A:$M,12,FALSE)),0,VLOOKUP($N947,'Data from Waybill Query'!$A:$M,12,FALSE))</f>
        <v>1569</v>
      </c>
      <c r="M947" s="104">
        <f>IF(ISNA(VLOOKUP($N947,'Data from Waybill Query'!$A:$M,13,FALSE)),0,VLOOKUP($N947,'Data from Waybill Query'!$A:$M,13,FALSE))</f>
        <v>3.1817190000000002E-2</v>
      </c>
      <c r="N947" s="104">
        <f t="shared" si="31"/>
        <v>1999020103</v>
      </c>
    </row>
    <row r="948" spans="1:14" x14ac:dyDescent="0.25">
      <c r="A948" s="104">
        <f t="shared" si="32"/>
        <v>199908</v>
      </c>
      <c r="B948" s="32">
        <f>'Data from Waybill Query'!B948</f>
        <v>1999</v>
      </c>
      <c r="C948" s="32" t="str">
        <f>IF('Data from Waybill Query'!C948="00","0",IF('Data from Waybill Query'!C948="01","1",IF('Data from Waybill Query'!C948="XX","2",'Data from Waybill Query'!C948)))</f>
        <v>2</v>
      </c>
      <c r="D948" s="33" t="str">
        <f>'Data from Waybill Query'!D948</f>
        <v>Grain</v>
      </c>
      <c r="E948" s="33" t="str">
        <f>'Data from Waybill Query'!E948</f>
        <v>S</v>
      </c>
      <c r="F948" s="33" t="str">
        <f>'Data from Waybill Query'!F948</f>
        <v>P</v>
      </c>
      <c r="G948" s="33" t="str">
        <f>'Data from Waybill Query'!G948</f>
        <v>S</v>
      </c>
      <c r="H948" s="104">
        <f>IF(ISNA(VLOOKUP($N948,'Data from Waybill Query'!$A:$M,8,FALSE)),0,VLOOKUP($N948,'Data from Waybill Query'!$A:$M,8,FALSE))</f>
        <v>40070</v>
      </c>
      <c r="I948" s="104">
        <f>IF(ISNA(VLOOKUP($N948,'Data from Waybill Query'!$A:$M,9,FALSE)),0,VLOOKUP($N948,'Data from Waybill Query'!$A:$M,9,FALSE))</f>
        <v>40576</v>
      </c>
      <c r="J948" s="104">
        <f>IF(ISNA(VLOOKUP($N948,'Data from Waybill Query'!$A:$M,10,FALSE)),0,VLOOKUP($N948,'Data from Waybill Query'!$A:$M,10,FALSE))</f>
        <v>12515</v>
      </c>
      <c r="K948" s="104">
        <f>IF(ISNA(VLOOKUP($N948,'Data from Waybill Query'!$A:$M,11,FALSE)),0,VLOOKUP($N948,'Data from Waybill Query'!$A:$M,11,FALSE))</f>
        <v>3899556</v>
      </c>
      <c r="L948" s="104">
        <f>IF(ISNA(VLOOKUP($N948,'Data from Waybill Query'!$A:$M,12,FALSE)),0,VLOOKUP($N948,'Data from Waybill Query'!$A:$M,12,FALSE))</f>
        <v>1206</v>
      </c>
      <c r="M948" s="104">
        <f>IF(ISNA(VLOOKUP($N948,'Data from Waybill Query'!$A:$M,13,FALSE)),0,VLOOKUP($N948,'Data from Waybill Query'!$A:$M,13,FALSE))</f>
        <v>3.3212430000000001E-2</v>
      </c>
      <c r="N948" s="104">
        <f t="shared" si="31"/>
        <v>1999020111</v>
      </c>
    </row>
    <row r="949" spans="1:14" x14ac:dyDescent="0.25">
      <c r="A949" s="104">
        <f t="shared" si="32"/>
        <v>199909</v>
      </c>
      <c r="B949" s="32">
        <f>'Data from Waybill Query'!B949</f>
        <v>1999</v>
      </c>
      <c r="C949" s="32" t="str">
        <f>IF('Data from Waybill Query'!C949="00","0",IF('Data from Waybill Query'!C949="01","1",IF('Data from Waybill Query'!C949="XX","2",'Data from Waybill Query'!C949)))</f>
        <v>2</v>
      </c>
      <c r="D949" s="33" t="str">
        <f>'Data from Waybill Query'!D949</f>
        <v>Grain</v>
      </c>
      <c r="E949" s="33" t="str">
        <f>'Data from Waybill Query'!E949</f>
        <v>S</v>
      </c>
      <c r="F949" s="33" t="str">
        <f>'Data from Waybill Query'!F949</f>
        <v>P</v>
      </c>
      <c r="G949" s="33" t="str">
        <f>'Data from Waybill Query'!G949</f>
        <v>M</v>
      </c>
      <c r="H949" s="104">
        <f>IF(ISNA(VLOOKUP($N949,'Data from Waybill Query'!$A:$M,8,FALSE)),0,VLOOKUP($N949,'Data from Waybill Query'!$A:$M,8,FALSE))</f>
        <v>78846</v>
      </c>
      <c r="I949" s="104">
        <f>IF(ISNA(VLOOKUP($N949,'Data from Waybill Query'!$A:$M,9,FALSE)),0,VLOOKUP($N949,'Data from Waybill Query'!$A:$M,9,FALSE))</f>
        <v>89522</v>
      </c>
      <c r="J949" s="104">
        <f>IF(ISNA(VLOOKUP($N949,'Data from Waybill Query'!$A:$M,10,FALSE)),0,VLOOKUP($N949,'Data from Waybill Query'!$A:$M,10,FALSE))</f>
        <v>26327</v>
      </c>
      <c r="K949" s="104">
        <f>IF(ISNA(VLOOKUP($N949,'Data from Waybill Query'!$A:$M,11,FALSE)),0,VLOOKUP($N949,'Data from Waybill Query'!$A:$M,11,FALSE))</f>
        <v>8785358</v>
      </c>
      <c r="L949" s="104">
        <f>IF(ISNA(VLOOKUP($N949,'Data from Waybill Query'!$A:$M,12,FALSE)),0,VLOOKUP($N949,'Data from Waybill Query'!$A:$M,12,FALSE))</f>
        <v>2580</v>
      </c>
      <c r="M949" s="104">
        <f>IF(ISNA(VLOOKUP($N949,'Data from Waybill Query'!$A:$M,13,FALSE)),0,VLOOKUP($N949,'Data from Waybill Query'!$A:$M,13,FALSE))</f>
        <v>3.0555990000000002E-2</v>
      </c>
      <c r="N949" s="104">
        <f t="shared" si="31"/>
        <v>1999020112</v>
      </c>
    </row>
    <row r="950" spans="1:14" x14ac:dyDescent="0.25">
      <c r="A950" s="104">
        <f t="shared" si="32"/>
        <v>199910</v>
      </c>
      <c r="B950" s="32">
        <f>'Data from Waybill Query'!B950</f>
        <v>1999</v>
      </c>
      <c r="C950" s="32" t="str">
        <f>IF('Data from Waybill Query'!C950="00","0",IF('Data from Waybill Query'!C950="01","1",IF('Data from Waybill Query'!C950="XX","2",'Data from Waybill Query'!C950)))</f>
        <v>2</v>
      </c>
      <c r="D950" s="33" t="str">
        <f>'Data from Waybill Query'!D950</f>
        <v>Grain</v>
      </c>
      <c r="E950" s="33" t="str">
        <f>'Data from Waybill Query'!E950</f>
        <v>S</v>
      </c>
      <c r="F950" s="33" t="str">
        <f>'Data from Waybill Query'!F950</f>
        <v>P</v>
      </c>
      <c r="G950" s="33" t="str">
        <f>'Data from Waybill Query'!G950</f>
        <v>U</v>
      </c>
      <c r="H950" s="104">
        <f>IF(ISNA(VLOOKUP($N950,'Data from Waybill Query'!$A:$M,8,FALSE)),0,VLOOKUP($N950,'Data from Waybill Query'!$A:$M,8,FALSE))</f>
        <v>60581</v>
      </c>
      <c r="I950" s="104">
        <f>IF(ISNA(VLOOKUP($N950,'Data from Waybill Query'!$A:$M,9,FALSE)),0,VLOOKUP($N950,'Data from Waybill Query'!$A:$M,9,FALSE))</f>
        <v>73675</v>
      </c>
      <c r="J950" s="104">
        <f>IF(ISNA(VLOOKUP($N950,'Data from Waybill Query'!$A:$M,10,FALSE)),0,VLOOKUP($N950,'Data from Waybill Query'!$A:$M,10,FALSE))</f>
        <v>19062</v>
      </c>
      <c r="K950" s="104">
        <f>IF(ISNA(VLOOKUP($N950,'Data from Waybill Query'!$A:$M,11,FALSE)),0,VLOOKUP($N950,'Data from Waybill Query'!$A:$M,11,FALSE))</f>
        <v>7262248</v>
      </c>
      <c r="L950" s="104">
        <f>IF(ISNA(VLOOKUP($N950,'Data from Waybill Query'!$A:$M,12,FALSE)),0,VLOOKUP($N950,'Data from Waybill Query'!$A:$M,12,FALSE))</f>
        <v>1889</v>
      </c>
      <c r="M950" s="104">
        <f>IF(ISNA(VLOOKUP($N950,'Data from Waybill Query'!$A:$M,13,FALSE)),0,VLOOKUP($N950,'Data from Waybill Query'!$A:$M,13,FALSE))</f>
        <v>3.2069159999999999E-2</v>
      </c>
      <c r="N950" s="104">
        <f t="shared" si="31"/>
        <v>1999020113</v>
      </c>
    </row>
    <row r="951" spans="1:14" x14ac:dyDescent="0.25">
      <c r="A951" s="104">
        <f t="shared" si="32"/>
        <v>199911</v>
      </c>
      <c r="B951" s="32">
        <f>'Data from Waybill Query'!B951</f>
        <v>1999</v>
      </c>
      <c r="C951" s="32" t="str">
        <f>IF('Data from Waybill Query'!C951="00","0",IF('Data from Waybill Query'!C951="01","1",IF('Data from Waybill Query'!C951="XX","2",'Data from Waybill Query'!C951)))</f>
        <v>2</v>
      </c>
      <c r="D951" s="33" t="str">
        <f>'Data from Waybill Query'!D951</f>
        <v>Grain</v>
      </c>
      <c r="E951" s="33" t="str">
        <f>'Data from Waybill Query'!E951</f>
        <v>M</v>
      </c>
      <c r="F951" s="33" t="str">
        <f>'Data from Waybill Query'!F951</f>
        <v>R</v>
      </c>
      <c r="G951" s="33" t="str">
        <f>'Data from Waybill Query'!G951</f>
        <v>S</v>
      </c>
      <c r="H951" s="104">
        <f>IF(ISNA(VLOOKUP($N951,'Data from Waybill Query'!$A:$M,8,FALSE)),0,VLOOKUP($N951,'Data from Waybill Query'!$A:$M,8,FALSE))</f>
        <v>106383</v>
      </c>
      <c r="I951" s="104">
        <f>IF(ISNA(VLOOKUP($N951,'Data from Waybill Query'!$A:$M,9,FALSE)),0,VLOOKUP($N951,'Data from Waybill Query'!$A:$M,9,FALSE))</f>
        <v>55912</v>
      </c>
      <c r="J951" s="104">
        <f>IF(ISNA(VLOOKUP($N951,'Data from Waybill Query'!$A:$M,10,FALSE)),0,VLOOKUP($N951,'Data from Waybill Query'!$A:$M,10,FALSE))</f>
        <v>40631</v>
      </c>
      <c r="K951" s="104">
        <f>IF(ISNA(VLOOKUP($N951,'Data from Waybill Query'!$A:$M,11,FALSE)),0,VLOOKUP($N951,'Data from Waybill Query'!$A:$M,11,FALSE))</f>
        <v>5327288</v>
      </c>
      <c r="L951" s="104">
        <f>IF(ISNA(VLOOKUP($N951,'Data from Waybill Query'!$A:$M,12,FALSE)),0,VLOOKUP($N951,'Data from Waybill Query'!$A:$M,12,FALSE))</f>
        <v>3871</v>
      </c>
      <c r="M951" s="104">
        <f>IF(ISNA(VLOOKUP($N951,'Data from Waybill Query'!$A:$M,13,FALSE)),0,VLOOKUP($N951,'Data from Waybill Query'!$A:$M,13,FALSE))</f>
        <v>2.7479190000000001E-2</v>
      </c>
      <c r="N951" s="104">
        <f t="shared" si="31"/>
        <v>1999020201</v>
      </c>
    </row>
    <row r="952" spans="1:14" x14ac:dyDescent="0.25">
      <c r="A952" s="104">
        <f t="shared" si="32"/>
        <v>199912</v>
      </c>
      <c r="B952" s="32">
        <f>'Data from Waybill Query'!B952</f>
        <v>1999</v>
      </c>
      <c r="C952" s="32" t="str">
        <f>IF('Data from Waybill Query'!C952="00","0",IF('Data from Waybill Query'!C952="01","1",IF('Data from Waybill Query'!C952="XX","2",'Data from Waybill Query'!C952)))</f>
        <v>2</v>
      </c>
      <c r="D952" s="33" t="str">
        <f>'Data from Waybill Query'!D952</f>
        <v>Grain</v>
      </c>
      <c r="E952" s="33" t="str">
        <f>'Data from Waybill Query'!E952</f>
        <v>M</v>
      </c>
      <c r="F952" s="33" t="str">
        <f>'Data from Waybill Query'!F952</f>
        <v>R</v>
      </c>
      <c r="G952" s="33" t="str">
        <f>'Data from Waybill Query'!G952</f>
        <v>M</v>
      </c>
      <c r="H952" s="104">
        <f>IF(ISNA(VLOOKUP($N952,'Data from Waybill Query'!$A:$M,8,FALSE)),0,VLOOKUP($N952,'Data from Waybill Query'!$A:$M,8,FALSE))</f>
        <v>238995</v>
      </c>
      <c r="I952" s="104">
        <f>IF(ISNA(VLOOKUP($N952,'Data from Waybill Query'!$A:$M,9,FALSE)),0,VLOOKUP($N952,'Data from Waybill Query'!$A:$M,9,FALSE))</f>
        <v>140689</v>
      </c>
      <c r="J952" s="104">
        <f>IF(ISNA(VLOOKUP($N952,'Data from Waybill Query'!$A:$M,10,FALSE)),0,VLOOKUP($N952,'Data from Waybill Query'!$A:$M,10,FALSE))</f>
        <v>103250</v>
      </c>
      <c r="K952" s="104">
        <f>IF(ISNA(VLOOKUP($N952,'Data from Waybill Query'!$A:$M,11,FALSE)),0,VLOOKUP($N952,'Data from Waybill Query'!$A:$M,11,FALSE))</f>
        <v>13894978</v>
      </c>
      <c r="L952" s="104">
        <f>IF(ISNA(VLOOKUP($N952,'Data from Waybill Query'!$A:$M,12,FALSE)),0,VLOOKUP($N952,'Data from Waybill Query'!$A:$M,12,FALSE))</f>
        <v>10190</v>
      </c>
      <c r="M952" s="104">
        <f>IF(ISNA(VLOOKUP($N952,'Data from Waybill Query'!$A:$M,13,FALSE)),0,VLOOKUP($N952,'Data from Waybill Query'!$A:$M,13,FALSE))</f>
        <v>2.3452770000000001E-2</v>
      </c>
      <c r="N952" s="104">
        <f t="shared" si="31"/>
        <v>1999020202</v>
      </c>
    </row>
    <row r="953" spans="1:14" x14ac:dyDescent="0.25">
      <c r="A953" s="104">
        <f t="shared" si="32"/>
        <v>199913</v>
      </c>
      <c r="B953" s="32">
        <f>'Data from Waybill Query'!B953</f>
        <v>1999</v>
      </c>
      <c r="C953" s="32" t="str">
        <f>IF('Data from Waybill Query'!C953="00","0",IF('Data from Waybill Query'!C953="01","1",IF('Data from Waybill Query'!C953="XX","2",'Data from Waybill Query'!C953)))</f>
        <v>2</v>
      </c>
      <c r="D953" s="33" t="str">
        <f>'Data from Waybill Query'!D953</f>
        <v>Grain</v>
      </c>
      <c r="E953" s="33" t="str">
        <f>'Data from Waybill Query'!E953</f>
        <v>M</v>
      </c>
      <c r="F953" s="33" t="str">
        <f>'Data from Waybill Query'!F953</f>
        <v>R</v>
      </c>
      <c r="G953" s="33" t="str">
        <f>'Data from Waybill Query'!G953</f>
        <v>U</v>
      </c>
      <c r="H953" s="104">
        <f>IF(ISNA(VLOOKUP($N953,'Data from Waybill Query'!$A:$M,8,FALSE)),0,VLOOKUP($N953,'Data from Waybill Query'!$A:$M,8,FALSE))</f>
        <v>247076</v>
      </c>
      <c r="I953" s="104">
        <f>IF(ISNA(VLOOKUP($N953,'Data from Waybill Query'!$A:$M,9,FALSE)),0,VLOOKUP($N953,'Data from Waybill Query'!$A:$M,9,FALSE))</f>
        <v>145710</v>
      </c>
      <c r="J953" s="104">
        <f>IF(ISNA(VLOOKUP($N953,'Data from Waybill Query'!$A:$M,10,FALSE)),0,VLOOKUP($N953,'Data from Waybill Query'!$A:$M,10,FALSE))</f>
        <v>112576</v>
      </c>
      <c r="K953" s="104">
        <f>IF(ISNA(VLOOKUP($N953,'Data from Waybill Query'!$A:$M,11,FALSE)),0,VLOOKUP($N953,'Data from Waybill Query'!$A:$M,11,FALSE))</f>
        <v>14808405</v>
      </c>
      <c r="L953" s="104">
        <f>IF(ISNA(VLOOKUP($N953,'Data from Waybill Query'!$A:$M,12,FALSE)),0,VLOOKUP($N953,'Data from Waybill Query'!$A:$M,12,FALSE))</f>
        <v>11434</v>
      </c>
      <c r="M953" s="104">
        <f>IF(ISNA(VLOOKUP($N953,'Data from Waybill Query'!$A:$M,13,FALSE)),0,VLOOKUP($N953,'Data from Waybill Query'!$A:$M,13,FALSE))</f>
        <v>2.1607990000000001E-2</v>
      </c>
      <c r="N953" s="104">
        <f t="shared" si="31"/>
        <v>1999020203</v>
      </c>
    </row>
    <row r="954" spans="1:14" x14ac:dyDescent="0.25">
      <c r="A954" s="104">
        <f t="shared" si="32"/>
        <v>199914</v>
      </c>
      <c r="B954" s="32">
        <f>'Data from Waybill Query'!B954</f>
        <v>1999</v>
      </c>
      <c r="C954" s="32" t="str">
        <f>IF('Data from Waybill Query'!C954="00","0",IF('Data from Waybill Query'!C954="01","1",IF('Data from Waybill Query'!C954="XX","2",'Data from Waybill Query'!C954)))</f>
        <v>2</v>
      </c>
      <c r="D954" s="33" t="str">
        <f>'Data from Waybill Query'!D954</f>
        <v>Grain</v>
      </c>
      <c r="E954" s="33" t="str">
        <f>'Data from Waybill Query'!E954</f>
        <v>M</v>
      </c>
      <c r="F954" s="33" t="str">
        <f>'Data from Waybill Query'!F954</f>
        <v>P</v>
      </c>
      <c r="G954" s="33" t="str">
        <f>'Data from Waybill Query'!G954</f>
        <v>S</v>
      </c>
      <c r="H954" s="104">
        <f>IF(ISNA(VLOOKUP($N954,'Data from Waybill Query'!$A:$M,8,FALSE)),0,VLOOKUP($N954,'Data from Waybill Query'!$A:$M,8,FALSE))</f>
        <v>94461</v>
      </c>
      <c r="I954" s="104">
        <f>IF(ISNA(VLOOKUP($N954,'Data from Waybill Query'!$A:$M,9,FALSE)),0,VLOOKUP($N954,'Data from Waybill Query'!$A:$M,9,FALSE))</f>
        <v>53320</v>
      </c>
      <c r="J954" s="104">
        <f>IF(ISNA(VLOOKUP($N954,'Data from Waybill Query'!$A:$M,10,FALSE)),0,VLOOKUP($N954,'Data from Waybill Query'!$A:$M,10,FALSE))</f>
        <v>39265</v>
      </c>
      <c r="K954" s="104">
        <f>IF(ISNA(VLOOKUP($N954,'Data from Waybill Query'!$A:$M,11,FALSE)),0,VLOOKUP($N954,'Data from Waybill Query'!$A:$M,11,FALSE))</f>
        <v>5151764</v>
      </c>
      <c r="L954" s="104">
        <f>IF(ISNA(VLOOKUP($N954,'Data from Waybill Query'!$A:$M,12,FALSE)),0,VLOOKUP($N954,'Data from Waybill Query'!$A:$M,12,FALSE))</f>
        <v>3798</v>
      </c>
      <c r="M954" s="104">
        <f>IF(ISNA(VLOOKUP($N954,'Data from Waybill Query'!$A:$M,13,FALSE)),0,VLOOKUP($N954,'Data from Waybill Query'!$A:$M,13,FALSE))</f>
        <v>2.4874549999999999E-2</v>
      </c>
      <c r="N954" s="104">
        <f t="shared" si="31"/>
        <v>1999020211</v>
      </c>
    </row>
    <row r="955" spans="1:14" x14ac:dyDescent="0.25">
      <c r="A955" s="104">
        <f t="shared" si="32"/>
        <v>199915</v>
      </c>
      <c r="B955" s="32">
        <f>'Data from Waybill Query'!B955</f>
        <v>1999</v>
      </c>
      <c r="C955" s="32" t="str">
        <f>IF('Data from Waybill Query'!C955="00","0",IF('Data from Waybill Query'!C955="01","1",IF('Data from Waybill Query'!C955="XX","2",'Data from Waybill Query'!C955)))</f>
        <v>2</v>
      </c>
      <c r="D955" s="33" t="str">
        <f>'Data from Waybill Query'!D955</f>
        <v>Grain</v>
      </c>
      <c r="E955" s="33" t="str">
        <f>'Data from Waybill Query'!E955</f>
        <v>M</v>
      </c>
      <c r="F955" s="33" t="str">
        <f>'Data from Waybill Query'!F955</f>
        <v>P</v>
      </c>
      <c r="G955" s="33" t="str">
        <f>'Data from Waybill Query'!G955</f>
        <v>M</v>
      </c>
      <c r="H955" s="104">
        <f>IF(ISNA(VLOOKUP($N955,'Data from Waybill Query'!$A:$M,8,FALSE)),0,VLOOKUP($N955,'Data from Waybill Query'!$A:$M,8,FALSE))</f>
        <v>142724</v>
      </c>
      <c r="I955" s="104">
        <f>IF(ISNA(VLOOKUP($N955,'Data from Waybill Query'!$A:$M,9,FALSE)),0,VLOOKUP($N955,'Data from Waybill Query'!$A:$M,9,FALSE))</f>
        <v>90486</v>
      </c>
      <c r="J955" s="104">
        <f>IF(ISNA(VLOOKUP($N955,'Data from Waybill Query'!$A:$M,10,FALSE)),0,VLOOKUP($N955,'Data from Waybill Query'!$A:$M,10,FALSE))</f>
        <v>66822</v>
      </c>
      <c r="K955" s="104">
        <f>IF(ISNA(VLOOKUP($N955,'Data from Waybill Query'!$A:$M,11,FALSE)),0,VLOOKUP($N955,'Data from Waybill Query'!$A:$M,11,FALSE))</f>
        <v>9018770</v>
      </c>
      <c r="L955" s="104">
        <f>IF(ISNA(VLOOKUP($N955,'Data from Waybill Query'!$A:$M,12,FALSE)),0,VLOOKUP($N955,'Data from Waybill Query'!$A:$M,12,FALSE))</f>
        <v>6656</v>
      </c>
      <c r="M955" s="104">
        <f>IF(ISNA(VLOOKUP($N955,'Data from Waybill Query'!$A:$M,13,FALSE)),0,VLOOKUP($N955,'Data from Waybill Query'!$A:$M,13,FALSE))</f>
        <v>2.1443879999999998E-2</v>
      </c>
      <c r="N955" s="104">
        <f t="shared" si="31"/>
        <v>1999020212</v>
      </c>
    </row>
    <row r="956" spans="1:14" x14ac:dyDescent="0.25">
      <c r="A956" s="104">
        <f t="shared" si="32"/>
        <v>199916</v>
      </c>
      <c r="B956" s="32">
        <f>'Data from Waybill Query'!B956</f>
        <v>1999</v>
      </c>
      <c r="C956" s="32" t="str">
        <f>IF('Data from Waybill Query'!C956="00","0",IF('Data from Waybill Query'!C956="01","1",IF('Data from Waybill Query'!C956="XX","2",'Data from Waybill Query'!C956)))</f>
        <v>2</v>
      </c>
      <c r="D956" s="33" t="str">
        <f>'Data from Waybill Query'!D956</f>
        <v>Grain</v>
      </c>
      <c r="E956" s="33" t="str">
        <f>'Data from Waybill Query'!E956</f>
        <v>M</v>
      </c>
      <c r="F956" s="33" t="str">
        <f>'Data from Waybill Query'!F956</f>
        <v>P</v>
      </c>
      <c r="G956" s="33" t="str">
        <f>'Data from Waybill Query'!G956</f>
        <v>U</v>
      </c>
      <c r="H956" s="104">
        <f>IF(ISNA(VLOOKUP($N956,'Data from Waybill Query'!$A:$M,8,FALSE)),0,VLOOKUP($N956,'Data from Waybill Query'!$A:$M,8,FALSE))</f>
        <v>164113</v>
      </c>
      <c r="I956" s="104">
        <f>IF(ISNA(VLOOKUP($N956,'Data from Waybill Query'!$A:$M,9,FALSE)),0,VLOOKUP($N956,'Data from Waybill Query'!$A:$M,9,FALSE))</f>
        <v>113750</v>
      </c>
      <c r="J956" s="104">
        <f>IF(ISNA(VLOOKUP($N956,'Data from Waybill Query'!$A:$M,10,FALSE)),0,VLOOKUP($N956,'Data from Waybill Query'!$A:$M,10,FALSE))</f>
        <v>85613</v>
      </c>
      <c r="K956" s="104">
        <f>IF(ISNA(VLOOKUP($N956,'Data from Waybill Query'!$A:$M,11,FALSE)),0,VLOOKUP($N956,'Data from Waybill Query'!$A:$M,11,FALSE))</f>
        <v>11513669</v>
      </c>
      <c r="L956" s="104">
        <f>IF(ISNA(VLOOKUP($N956,'Data from Waybill Query'!$A:$M,12,FALSE)),0,VLOOKUP($N956,'Data from Waybill Query'!$A:$M,12,FALSE))</f>
        <v>8643</v>
      </c>
      <c r="M956" s="104">
        <f>IF(ISNA(VLOOKUP($N956,'Data from Waybill Query'!$A:$M,13,FALSE)),0,VLOOKUP($N956,'Data from Waybill Query'!$A:$M,13,FALSE))</f>
        <v>1.8987009999999999E-2</v>
      </c>
      <c r="N956" s="104">
        <f t="shared" si="31"/>
        <v>1999020213</v>
      </c>
    </row>
    <row r="957" spans="1:14" x14ac:dyDescent="0.25">
      <c r="A957" s="104">
        <f t="shared" si="32"/>
        <v>199917</v>
      </c>
      <c r="B957" s="32">
        <f>'Data from Waybill Query'!B957</f>
        <v>1999</v>
      </c>
      <c r="C957" s="32" t="str">
        <f>IF('Data from Waybill Query'!C957="00","0",IF('Data from Waybill Query'!C957="01","1",IF('Data from Waybill Query'!C957="XX","2",'Data from Waybill Query'!C957)))</f>
        <v>2</v>
      </c>
      <c r="D957" s="33" t="str">
        <f>'Data from Waybill Query'!D957</f>
        <v>Grain</v>
      </c>
      <c r="E957" s="33" t="str">
        <f>'Data from Waybill Query'!E957</f>
        <v>L</v>
      </c>
      <c r="F957" s="33" t="str">
        <f>'Data from Waybill Query'!F957</f>
        <v>R</v>
      </c>
      <c r="G957" s="33" t="str">
        <f>'Data from Waybill Query'!G957</f>
        <v>S</v>
      </c>
      <c r="H957" s="104">
        <f>IF(ISNA(VLOOKUP($N957,'Data from Waybill Query'!$A:$M,8,FALSE)),0,VLOOKUP($N957,'Data from Waybill Query'!$A:$M,8,FALSE))</f>
        <v>90074</v>
      </c>
      <c r="I957" s="104">
        <f>IF(ISNA(VLOOKUP($N957,'Data from Waybill Query'!$A:$M,9,FALSE)),0,VLOOKUP($N957,'Data from Waybill Query'!$A:$M,9,FALSE))</f>
        <v>30848</v>
      </c>
      <c r="J957" s="104">
        <f>IF(ISNA(VLOOKUP($N957,'Data from Waybill Query'!$A:$M,10,FALSE)),0,VLOOKUP($N957,'Data from Waybill Query'!$A:$M,10,FALSE))</f>
        <v>49264</v>
      </c>
      <c r="K957" s="104">
        <f>IF(ISNA(VLOOKUP($N957,'Data from Waybill Query'!$A:$M,11,FALSE)),0,VLOOKUP($N957,'Data from Waybill Query'!$A:$M,11,FALSE))</f>
        <v>2866492</v>
      </c>
      <c r="L957" s="104">
        <f>IF(ISNA(VLOOKUP($N957,'Data from Waybill Query'!$A:$M,12,FALSE)),0,VLOOKUP($N957,'Data from Waybill Query'!$A:$M,12,FALSE))</f>
        <v>4522</v>
      </c>
      <c r="M957" s="104">
        <f>IF(ISNA(VLOOKUP($N957,'Data from Waybill Query'!$A:$M,13,FALSE)),0,VLOOKUP($N957,'Data from Waybill Query'!$A:$M,13,FALSE))</f>
        <v>1.992099E-2</v>
      </c>
      <c r="N957" s="104">
        <f t="shared" si="31"/>
        <v>1999020301</v>
      </c>
    </row>
    <row r="958" spans="1:14" x14ac:dyDescent="0.25">
      <c r="A958" s="104">
        <f t="shared" si="32"/>
        <v>199918</v>
      </c>
      <c r="B958" s="32">
        <f>'Data from Waybill Query'!B958</f>
        <v>1999</v>
      </c>
      <c r="C958" s="32" t="str">
        <f>IF('Data from Waybill Query'!C958="00","0",IF('Data from Waybill Query'!C958="01","1",IF('Data from Waybill Query'!C958="XX","2",'Data from Waybill Query'!C958)))</f>
        <v>2</v>
      </c>
      <c r="D958" s="33" t="str">
        <f>'Data from Waybill Query'!D958</f>
        <v>Grain</v>
      </c>
      <c r="E958" s="33" t="str">
        <f>'Data from Waybill Query'!E958</f>
        <v>L</v>
      </c>
      <c r="F958" s="33" t="str">
        <f>'Data from Waybill Query'!F958</f>
        <v>R</v>
      </c>
      <c r="G958" s="33" t="str">
        <f>'Data from Waybill Query'!G958</f>
        <v>M</v>
      </c>
      <c r="H958" s="104">
        <f>IF(ISNA(VLOOKUP($N958,'Data from Waybill Query'!$A:$M,8,FALSE)),0,VLOOKUP($N958,'Data from Waybill Query'!$A:$M,8,FALSE))</f>
        <v>201707</v>
      </c>
      <c r="I958" s="104">
        <f>IF(ISNA(VLOOKUP($N958,'Data from Waybill Query'!$A:$M,9,FALSE)),0,VLOOKUP($N958,'Data from Waybill Query'!$A:$M,9,FALSE))</f>
        <v>80082</v>
      </c>
      <c r="J958" s="104">
        <f>IF(ISNA(VLOOKUP($N958,'Data from Waybill Query'!$A:$M,10,FALSE)),0,VLOOKUP($N958,'Data from Waybill Query'!$A:$M,10,FALSE))</f>
        <v>110826</v>
      </c>
      <c r="K958" s="104">
        <f>IF(ISNA(VLOOKUP($N958,'Data from Waybill Query'!$A:$M,11,FALSE)),0,VLOOKUP($N958,'Data from Waybill Query'!$A:$M,11,FALSE))</f>
        <v>7991232</v>
      </c>
      <c r="L958" s="104">
        <f>IF(ISNA(VLOOKUP($N958,'Data from Waybill Query'!$A:$M,12,FALSE)),0,VLOOKUP($N958,'Data from Waybill Query'!$A:$M,12,FALSE))</f>
        <v>11049</v>
      </c>
      <c r="M958" s="104">
        <f>IF(ISNA(VLOOKUP($N958,'Data from Waybill Query'!$A:$M,13,FALSE)),0,VLOOKUP($N958,'Data from Waybill Query'!$A:$M,13,FALSE))</f>
        <v>1.8255919999999998E-2</v>
      </c>
      <c r="N958" s="104">
        <f t="shared" si="31"/>
        <v>1999020302</v>
      </c>
    </row>
    <row r="959" spans="1:14" x14ac:dyDescent="0.25">
      <c r="A959" s="104">
        <f t="shared" si="32"/>
        <v>199919</v>
      </c>
      <c r="B959" s="32">
        <f>'Data from Waybill Query'!B959</f>
        <v>1999</v>
      </c>
      <c r="C959" s="32" t="str">
        <f>IF('Data from Waybill Query'!C959="00","0",IF('Data from Waybill Query'!C959="01","1",IF('Data from Waybill Query'!C959="XX","2",'Data from Waybill Query'!C959)))</f>
        <v>2</v>
      </c>
      <c r="D959" s="33" t="str">
        <f>'Data from Waybill Query'!D959</f>
        <v>Grain</v>
      </c>
      <c r="E959" s="33" t="str">
        <f>'Data from Waybill Query'!E959</f>
        <v>L</v>
      </c>
      <c r="F959" s="33" t="str">
        <f>'Data from Waybill Query'!F959</f>
        <v>R</v>
      </c>
      <c r="G959" s="33" t="str">
        <f>'Data from Waybill Query'!G959</f>
        <v>U</v>
      </c>
      <c r="H959" s="104">
        <f>IF(ISNA(VLOOKUP($N959,'Data from Waybill Query'!$A:$M,8,FALSE)),0,VLOOKUP($N959,'Data from Waybill Query'!$A:$M,8,FALSE))</f>
        <v>449680</v>
      </c>
      <c r="I959" s="104">
        <f>IF(ISNA(VLOOKUP($N959,'Data from Waybill Query'!$A:$M,9,FALSE)),0,VLOOKUP($N959,'Data from Waybill Query'!$A:$M,9,FALSE))</f>
        <v>175295</v>
      </c>
      <c r="J959" s="104">
        <f>IF(ISNA(VLOOKUP($N959,'Data from Waybill Query'!$A:$M,10,FALSE)),0,VLOOKUP($N959,'Data from Waybill Query'!$A:$M,10,FALSE))</f>
        <v>270705</v>
      </c>
      <c r="K959" s="104">
        <f>IF(ISNA(VLOOKUP($N959,'Data from Waybill Query'!$A:$M,11,FALSE)),0,VLOOKUP($N959,'Data from Waybill Query'!$A:$M,11,FALSE))</f>
        <v>18305542</v>
      </c>
      <c r="L959" s="104">
        <f>IF(ISNA(VLOOKUP($N959,'Data from Waybill Query'!$A:$M,12,FALSE)),0,VLOOKUP($N959,'Data from Waybill Query'!$A:$M,12,FALSE))</f>
        <v>28476</v>
      </c>
      <c r="M959" s="104">
        <f>IF(ISNA(VLOOKUP($N959,'Data from Waybill Query'!$A:$M,13,FALSE)),0,VLOOKUP($N959,'Data from Waybill Query'!$A:$M,13,FALSE))</f>
        <v>1.579146E-2</v>
      </c>
      <c r="N959" s="104">
        <f t="shared" si="31"/>
        <v>1999020303</v>
      </c>
    </row>
    <row r="960" spans="1:14" x14ac:dyDescent="0.25">
      <c r="A960" s="104">
        <f t="shared" si="32"/>
        <v>199920</v>
      </c>
      <c r="B960" s="32">
        <f>'Data from Waybill Query'!B960</f>
        <v>1999</v>
      </c>
      <c r="C960" s="32" t="str">
        <f>IF('Data from Waybill Query'!C960="00","0",IF('Data from Waybill Query'!C960="01","1",IF('Data from Waybill Query'!C960="XX","2",'Data from Waybill Query'!C960)))</f>
        <v>2</v>
      </c>
      <c r="D960" s="33" t="str">
        <f>'Data from Waybill Query'!D960</f>
        <v>Grain</v>
      </c>
      <c r="E960" s="33" t="str">
        <f>'Data from Waybill Query'!E960</f>
        <v>L</v>
      </c>
      <c r="F960" s="33" t="str">
        <f>'Data from Waybill Query'!F960</f>
        <v>P</v>
      </c>
      <c r="G960" s="33" t="str">
        <f>'Data from Waybill Query'!G960</f>
        <v>S</v>
      </c>
      <c r="H960" s="104">
        <f>IF(ISNA(VLOOKUP($N960,'Data from Waybill Query'!$A:$M,8,FALSE)),0,VLOOKUP($N960,'Data from Waybill Query'!$A:$M,8,FALSE))</f>
        <v>94212</v>
      </c>
      <c r="I960" s="104">
        <f>IF(ISNA(VLOOKUP($N960,'Data from Waybill Query'!$A:$M,9,FALSE)),0,VLOOKUP($N960,'Data from Waybill Query'!$A:$M,9,FALSE))</f>
        <v>33916</v>
      </c>
      <c r="J960" s="104">
        <f>IF(ISNA(VLOOKUP($N960,'Data from Waybill Query'!$A:$M,10,FALSE)),0,VLOOKUP($N960,'Data from Waybill Query'!$A:$M,10,FALSE))</f>
        <v>50897</v>
      </c>
      <c r="K960" s="104">
        <f>IF(ISNA(VLOOKUP($N960,'Data from Waybill Query'!$A:$M,11,FALSE)),0,VLOOKUP($N960,'Data from Waybill Query'!$A:$M,11,FALSE))</f>
        <v>3201472</v>
      </c>
      <c r="L960" s="104">
        <f>IF(ISNA(VLOOKUP($N960,'Data from Waybill Query'!$A:$M,12,FALSE)),0,VLOOKUP($N960,'Data from Waybill Query'!$A:$M,12,FALSE))</f>
        <v>4750</v>
      </c>
      <c r="M960" s="104">
        <f>IF(ISNA(VLOOKUP($N960,'Data from Waybill Query'!$A:$M,13,FALSE)),0,VLOOKUP($N960,'Data from Waybill Query'!$A:$M,13,FALSE))</f>
        <v>1.9833980000000001E-2</v>
      </c>
      <c r="N960" s="104">
        <f t="shared" si="31"/>
        <v>1999020311</v>
      </c>
    </row>
    <row r="961" spans="1:14" x14ac:dyDescent="0.25">
      <c r="A961" s="104">
        <f t="shared" si="32"/>
        <v>199921</v>
      </c>
      <c r="B961" s="32">
        <f>'Data from Waybill Query'!B961</f>
        <v>1999</v>
      </c>
      <c r="C961" s="32" t="str">
        <f>IF('Data from Waybill Query'!C961="00","0",IF('Data from Waybill Query'!C961="01","1",IF('Data from Waybill Query'!C961="XX","2",'Data from Waybill Query'!C961)))</f>
        <v>2</v>
      </c>
      <c r="D961" s="33" t="str">
        <f>'Data from Waybill Query'!D961</f>
        <v>Grain</v>
      </c>
      <c r="E961" s="33" t="str">
        <f>'Data from Waybill Query'!E961</f>
        <v>L</v>
      </c>
      <c r="F961" s="33" t="str">
        <f>'Data from Waybill Query'!F961</f>
        <v>P</v>
      </c>
      <c r="G961" s="33" t="str">
        <f>'Data from Waybill Query'!G961</f>
        <v>M</v>
      </c>
      <c r="H961" s="104">
        <f>IF(ISNA(VLOOKUP($N961,'Data from Waybill Query'!$A:$M,8,FALSE)),0,VLOOKUP($N961,'Data from Waybill Query'!$A:$M,8,FALSE))</f>
        <v>127711</v>
      </c>
      <c r="I961" s="104">
        <f>IF(ISNA(VLOOKUP($N961,'Data from Waybill Query'!$A:$M,9,FALSE)),0,VLOOKUP($N961,'Data from Waybill Query'!$A:$M,9,FALSE))</f>
        <v>54144</v>
      </c>
      <c r="J961" s="104">
        <f>IF(ISNA(VLOOKUP($N961,'Data from Waybill Query'!$A:$M,10,FALSE)),0,VLOOKUP($N961,'Data from Waybill Query'!$A:$M,10,FALSE))</f>
        <v>73311</v>
      </c>
      <c r="K961" s="104">
        <f>IF(ISNA(VLOOKUP($N961,'Data from Waybill Query'!$A:$M,11,FALSE)),0,VLOOKUP($N961,'Data from Waybill Query'!$A:$M,11,FALSE))</f>
        <v>5409154</v>
      </c>
      <c r="L961" s="104">
        <f>IF(ISNA(VLOOKUP($N961,'Data from Waybill Query'!$A:$M,12,FALSE)),0,VLOOKUP($N961,'Data from Waybill Query'!$A:$M,12,FALSE))</f>
        <v>7311</v>
      </c>
      <c r="M961" s="104">
        <f>IF(ISNA(VLOOKUP($N961,'Data from Waybill Query'!$A:$M,13,FALSE)),0,VLOOKUP($N961,'Data from Waybill Query'!$A:$M,13,FALSE))</f>
        <v>1.746764E-2</v>
      </c>
      <c r="N961" s="104">
        <f t="shared" si="31"/>
        <v>1999020312</v>
      </c>
    </row>
    <row r="962" spans="1:14" x14ac:dyDescent="0.25">
      <c r="A962" s="104">
        <f t="shared" si="32"/>
        <v>199922</v>
      </c>
      <c r="B962" s="32">
        <f>'Data from Waybill Query'!B962</f>
        <v>1999</v>
      </c>
      <c r="C962" s="32" t="str">
        <f>IF('Data from Waybill Query'!C962="00","0",IF('Data from Waybill Query'!C962="01","1",IF('Data from Waybill Query'!C962="XX","2",'Data from Waybill Query'!C962)))</f>
        <v>2</v>
      </c>
      <c r="D962" s="33" t="str">
        <f>'Data from Waybill Query'!D962</f>
        <v>Grain</v>
      </c>
      <c r="E962" s="33" t="str">
        <f>'Data from Waybill Query'!E962</f>
        <v>L</v>
      </c>
      <c r="F962" s="33" t="str">
        <f>'Data from Waybill Query'!F962</f>
        <v>P</v>
      </c>
      <c r="G962" s="33" t="str">
        <f>'Data from Waybill Query'!G962</f>
        <v>U</v>
      </c>
      <c r="H962" s="104">
        <f>IF(ISNA(VLOOKUP($N962,'Data from Waybill Query'!$A:$M,8,FALSE)),0,VLOOKUP($N962,'Data from Waybill Query'!$A:$M,8,FALSE))</f>
        <v>286215</v>
      </c>
      <c r="I962" s="104">
        <f>IF(ISNA(VLOOKUP($N962,'Data from Waybill Query'!$A:$M,9,FALSE)),0,VLOOKUP($N962,'Data from Waybill Query'!$A:$M,9,FALSE))</f>
        <v>114734</v>
      </c>
      <c r="J962" s="104">
        <f>IF(ISNA(VLOOKUP($N962,'Data from Waybill Query'!$A:$M,10,FALSE)),0,VLOOKUP($N962,'Data from Waybill Query'!$A:$M,10,FALSE))</f>
        <v>173130</v>
      </c>
      <c r="K962" s="104">
        <f>IF(ISNA(VLOOKUP($N962,'Data from Waybill Query'!$A:$M,11,FALSE)),0,VLOOKUP($N962,'Data from Waybill Query'!$A:$M,11,FALSE))</f>
        <v>11951515</v>
      </c>
      <c r="L962" s="104">
        <f>IF(ISNA(VLOOKUP($N962,'Data from Waybill Query'!$A:$M,12,FALSE)),0,VLOOKUP($N962,'Data from Waybill Query'!$A:$M,12,FALSE))</f>
        <v>18164</v>
      </c>
      <c r="M962" s="104">
        <f>IF(ISNA(VLOOKUP($N962,'Data from Waybill Query'!$A:$M,13,FALSE)),0,VLOOKUP($N962,'Data from Waybill Query'!$A:$M,13,FALSE))</f>
        <v>1.575706E-2</v>
      </c>
      <c r="N962" s="104">
        <f t="shared" ref="N962:N1025" si="33">1000000*B962+10000*C962+100*IF(LEFT(E962,1)="S",1,IF(E962="M",2,IF(E962="L",3,4)))+10*IF(F962="P",1,0)+IF(G962="S",1,IF(G962="M",2,3))</f>
        <v>1999020313</v>
      </c>
    </row>
    <row r="963" spans="1:14" x14ac:dyDescent="0.25">
      <c r="A963" s="104">
        <f t="shared" si="32"/>
        <v>199923</v>
      </c>
      <c r="B963" s="32">
        <f>'Data from Waybill Query'!B963</f>
        <v>1999</v>
      </c>
      <c r="C963" s="32" t="str">
        <f>IF('Data from Waybill Query'!C963="00","0",IF('Data from Waybill Query'!C963="01","1",IF('Data from Waybill Query'!C963="XX","2",'Data from Waybill Query'!C963)))</f>
        <v>10</v>
      </c>
      <c r="D963" s="33" t="str">
        <f>'Data from Waybill Query'!D963</f>
        <v>Metalic Ores</v>
      </c>
      <c r="E963" s="33" t="str">
        <f>'Data from Waybill Query'!E963</f>
        <v>S</v>
      </c>
      <c r="F963" s="33" t="str">
        <f>'Data from Waybill Query'!F963</f>
        <v>X</v>
      </c>
      <c r="G963" s="33" t="str">
        <f>'Data from Waybill Query'!G963</f>
        <v>X</v>
      </c>
      <c r="H963" s="104">
        <f>IF(ISNA(VLOOKUP($N963,'Data from Waybill Query'!$A:$M,8,FALSE)),0,VLOOKUP($N963,'Data from Waybill Query'!$A:$M,8,FALSE))</f>
        <v>105189</v>
      </c>
      <c r="I963" s="104">
        <f>IF(ISNA(VLOOKUP($N963,'Data from Waybill Query'!$A:$M,9,FALSE)),0,VLOOKUP($N963,'Data from Waybill Query'!$A:$M,9,FALSE))</f>
        <v>398620</v>
      </c>
      <c r="J963" s="104">
        <f>IF(ISNA(VLOOKUP($N963,'Data from Waybill Query'!$A:$M,10,FALSE)),0,VLOOKUP($N963,'Data from Waybill Query'!$A:$M,10,FALSE))</f>
        <v>22748</v>
      </c>
      <c r="K963" s="104">
        <f>IF(ISNA(VLOOKUP($N963,'Data from Waybill Query'!$A:$M,11,FALSE)),0,VLOOKUP($N963,'Data from Waybill Query'!$A:$M,11,FALSE))</f>
        <v>30686154</v>
      </c>
      <c r="L963" s="104">
        <f>IF(ISNA(VLOOKUP($N963,'Data from Waybill Query'!$A:$M,12,FALSE)),0,VLOOKUP($N963,'Data from Waybill Query'!$A:$M,12,FALSE))</f>
        <v>1762</v>
      </c>
      <c r="M963" s="104">
        <f>IF(ISNA(VLOOKUP($N963,'Data from Waybill Query'!$A:$M,13,FALSE)),0,VLOOKUP($N963,'Data from Waybill Query'!$A:$M,13,FALSE))</f>
        <v>5.968942E-2</v>
      </c>
      <c r="N963" s="104">
        <f t="shared" si="33"/>
        <v>1999100103</v>
      </c>
    </row>
    <row r="964" spans="1:14" x14ac:dyDescent="0.25">
      <c r="A964" s="104">
        <f t="shared" si="32"/>
        <v>199924</v>
      </c>
      <c r="B964" s="32">
        <f>'Data from Waybill Query'!B964</f>
        <v>1999</v>
      </c>
      <c r="C964" s="32" t="str">
        <f>IF('Data from Waybill Query'!C964="00","0",IF('Data from Waybill Query'!C964="01","1",IF('Data from Waybill Query'!C964="XX","2",'Data from Waybill Query'!C964)))</f>
        <v>10</v>
      </c>
      <c r="D964" s="33" t="str">
        <f>'Data from Waybill Query'!D964</f>
        <v>Metalic Ores</v>
      </c>
      <c r="E964" s="33" t="str">
        <f>'Data from Waybill Query'!E964</f>
        <v>M</v>
      </c>
      <c r="F964" s="33" t="str">
        <f>'Data from Waybill Query'!F964</f>
        <v>X</v>
      </c>
      <c r="G964" s="33" t="str">
        <f>'Data from Waybill Query'!G964</f>
        <v>X</v>
      </c>
      <c r="H964" s="104">
        <f>IF(ISNA(VLOOKUP($N964,'Data from Waybill Query'!$A:$M,8,FALSE)),0,VLOOKUP($N964,'Data from Waybill Query'!$A:$M,8,FALSE))</f>
        <v>115910</v>
      </c>
      <c r="I964" s="104">
        <f>IF(ISNA(VLOOKUP($N964,'Data from Waybill Query'!$A:$M,9,FALSE)),0,VLOOKUP($N964,'Data from Waybill Query'!$A:$M,9,FALSE))</f>
        <v>206277</v>
      </c>
      <c r="J964" s="104">
        <f>IF(ISNA(VLOOKUP($N964,'Data from Waybill Query'!$A:$M,10,FALSE)),0,VLOOKUP($N964,'Data from Waybill Query'!$A:$M,10,FALSE))</f>
        <v>26345</v>
      </c>
      <c r="K964" s="104">
        <f>IF(ISNA(VLOOKUP($N964,'Data from Waybill Query'!$A:$M,11,FALSE)),0,VLOOKUP($N964,'Data from Waybill Query'!$A:$M,11,FALSE))</f>
        <v>21524344</v>
      </c>
      <c r="L964" s="104">
        <f>IF(ISNA(VLOOKUP($N964,'Data from Waybill Query'!$A:$M,12,FALSE)),0,VLOOKUP($N964,'Data from Waybill Query'!$A:$M,12,FALSE))</f>
        <v>2735</v>
      </c>
      <c r="M964" s="104">
        <f>IF(ISNA(VLOOKUP($N964,'Data from Waybill Query'!$A:$M,13,FALSE)),0,VLOOKUP($N964,'Data from Waybill Query'!$A:$M,13,FALSE))</f>
        <v>4.2379920000000001E-2</v>
      </c>
      <c r="N964" s="104">
        <f t="shared" si="33"/>
        <v>1999100203</v>
      </c>
    </row>
    <row r="965" spans="1:14" x14ac:dyDescent="0.25">
      <c r="A965" s="104">
        <f t="shared" si="32"/>
        <v>199925</v>
      </c>
      <c r="B965" s="32">
        <f>'Data from Waybill Query'!B965</f>
        <v>1999</v>
      </c>
      <c r="C965" s="32" t="str">
        <f>IF('Data from Waybill Query'!C965="00","0",IF('Data from Waybill Query'!C965="01","1",IF('Data from Waybill Query'!C965="XX","2",'Data from Waybill Query'!C965)))</f>
        <v>10</v>
      </c>
      <c r="D965" s="33" t="str">
        <f>'Data from Waybill Query'!D965</f>
        <v>Metalic Ores</v>
      </c>
      <c r="E965" s="33" t="str">
        <f>'Data from Waybill Query'!E965</f>
        <v>L</v>
      </c>
      <c r="F965" s="33" t="str">
        <f>'Data from Waybill Query'!F965</f>
        <v>X</v>
      </c>
      <c r="G965" s="33" t="str">
        <f>'Data from Waybill Query'!G965</f>
        <v>X</v>
      </c>
      <c r="H965" s="104">
        <f>IF(ISNA(VLOOKUP($N965,'Data from Waybill Query'!$A:$M,8,FALSE)),0,VLOOKUP($N965,'Data from Waybill Query'!$A:$M,8,FALSE))</f>
        <v>235858</v>
      </c>
      <c r="I965" s="104">
        <f>IF(ISNA(VLOOKUP($N965,'Data from Waybill Query'!$A:$M,9,FALSE)),0,VLOOKUP($N965,'Data from Waybill Query'!$A:$M,9,FALSE))</f>
        <v>142650</v>
      </c>
      <c r="J965" s="104">
        <f>IF(ISNA(VLOOKUP($N965,'Data from Waybill Query'!$A:$M,10,FALSE)),0,VLOOKUP($N965,'Data from Waybill Query'!$A:$M,10,FALSE))</f>
        <v>119128</v>
      </c>
      <c r="K965" s="104">
        <f>IF(ISNA(VLOOKUP($N965,'Data from Waybill Query'!$A:$M,11,FALSE)),0,VLOOKUP($N965,'Data from Waybill Query'!$A:$M,11,FALSE))</f>
        <v>14157775</v>
      </c>
      <c r="L965" s="104">
        <f>IF(ISNA(VLOOKUP($N965,'Data from Waybill Query'!$A:$M,12,FALSE)),0,VLOOKUP($N965,'Data from Waybill Query'!$A:$M,12,FALSE))</f>
        <v>11781</v>
      </c>
      <c r="M965" s="104">
        <f>IF(ISNA(VLOOKUP($N965,'Data from Waybill Query'!$A:$M,13,FALSE)),0,VLOOKUP($N965,'Data from Waybill Query'!$A:$M,13,FALSE))</f>
        <v>2.0020509999999998E-2</v>
      </c>
      <c r="N965" s="104">
        <f t="shared" si="33"/>
        <v>1999100303</v>
      </c>
    </row>
    <row r="966" spans="1:14" x14ac:dyDescent="0.25">
      <c r="A966" s="104">
        <f t="shared" si="32"/>
        <v>199926</v>
      </c>
      <c r="B966" s="32">
        <f>'Data from Waybill Query'!B966</f>
        <v>1999</v>
      </c>
      <c r="C966" s="32" t="str">
        <f>IF('Data from Waybill Query'!C966="00","0",IF('Data from Waybill Query'!C966="01","1",IF('Data from Waybill Query'!C966="XX","2",'Data from Waybill Query'!C966)))</f>
        <v>11</v>
      </c>
      <c r="D966" s="33" t="str">
        <f>'Data from Waybill Query'!D966</f>
        <v>Coal</v>
      </c>
      <c r="E966" s="33" t="str">
        <f>'Data from Waybill Query'!E966</f>
        <v>S</v>
      </c>
      <c r="F966" s="33" t="str">
        <f>'Data from Waybill Query'!F966</f>
        <v>R</v>
      </c>
      <c r="G966" s="33" t="str">
        <f>'Data from Waybill Query'!G966</f>
        <v>X</v>
      </c>
      <c r="H966" s="104">
        <f>IF(ISNA(VLOOKUP($N966,'Data from Waybill Query'!$A:$M,8,FALSE)),0,VLOOKUP($N966,'Data from Waybill Query'!$A:$M,8,FALSE))</f>
        <v>1605333</v>
      </c>
      <c r="I966" s="104">
        <f>IF(ISNA(VLOOKUP($N966,'Data from Waybill Query'!$A:$M,9,FALSE)),0,VLOOKUP($N966,'Data from Waybill Query'!$A:$M,9,FALSE))</f>
        <v>1874558</v>
      </c>
      <c r="J966" s="104">
        <f>IF(ISNA(VLOOKUP($N966,'Data from Waybill Query'!$A:$M,10,FALSE)),0,VLOOKUP($N966,'Data from Waybill Query'!$A:$M,10,FALSE))</f>
        <v>528128</v>
      </c>
      <c r="K966" s="104">
        <f>IF(ISNA(VLOOKUP($N966,'Data from Waybill Query'!$A:$M,11,FALSE)),0,VLOOKUP($N966,'Data from Waybill Query'!$A:$M,11,FALSE))</f>
        <v>191255584</v>
      </c>
      <c r="L966" s="104">
        <f>IF(ISNA(VLOOKUP($N966,'Data from Waybill Query'!$A:$M,12,FALSE)),0,VLOOKUP($N966,'Data from Waybill Query'!$A:$M,12,FALSE))</f>
        <v>53972</v>
      </c>
      <c r="M966" s="104">
        <f>IF(ISNA(VLOOKUP($N966,'Data from Waybill Query'!$A:$M,13,FALSE)),0,VLOOKUP($N966,'Data from Waybill Query'!$A:$M,13,FALSE))</f>
        <v>2.9743700000000001E-2</v>
      </c>
      <c r="N966" s="104">
        <f t="shared" si="33"/>
        <v>1999110103</v>
      </c>
    </row>
    <row r="967" spans="1:14" x14ac:dyDescent="0.25">
      <c r="A967" s="104">
        <f t="shared" si="32"/>
        <v>199927</v>
      </c>
      <c r="B967" s="32">
        <f>'Data from Waybill Query'!B967</f>
        <v>1999</v>
      </c>
      <c r="C967" s="32" t="str">
        <f>IF('Data from Waybill Query'!C967="00","0",IF('Data from Waybill Query'!C967="01","1",IF('Data from Waybill Query'!C967="XX","2",'Data from Waybill Query'!C967)))</f>
        <v>11</v>
      </c>
      <c r="D967" s="33" t="str">
        <f>'Data from Waybill Query'!D967</f>
        <v>Coal</v>
      </c>
      <c r="E967" s="33" t="str">
        <f>'Data from Waybill Query'!E967</f>
        <v>S</v>
      </c>
      <c r="F967" s="33" t="str">
        <f>'Data from Waybill Query'!F967</f>
        <v>P</v>
      </c>
      <c r="G967" s="33" t="str">
        <f>'Data from Waybill Query'!G967</f>
        <v>X</v>
      </c>
      <c r="H967" s="104">
        <f>IF(ISNA(VLOOKUP($N967,'Data from Waybill Query'!$A:$M,8,FALSE)),0,VLOOKUP($N967,'Data from Waybill Query'!$A:$M,8,FALSE))</f>
        <v>808356</v>
      </c>
      <c r="I967" s="104">
        <f>IF(ISNA(VLOOKUP($N967,'Data from Waybill Query'!$A:$M,9,FALSE)),0,VLOOKUP($N967,'Data from Waybill Query'!$A:$M,9,FALSE))</f>
        <v>1700318</v>
      </c>
      <c r="J967" s="104">
        <f>IF(ISNA(VLOOKUP($N967,'Data from Waybill Query'!$A:$M,10,FALSE)),0,VLOOKUP($N967,'Data from Waybill Query'!$A:$M,10,FALSE))</f>
        <v>296547</v>
      </c>
      <c r="K967" s="104">
        <f>IF(ISNA(VLOOKUP($N967,'Data from Waybill Query'!$A:$M,11,FALSE)),0,VLOOKUP($N967,'Data from Waybill Query'!$A:$M,11,FALSE))</f>
        <v>182780967</v>
      </c>
      <c r="L967" s="104">
        <f>IF(ISNA(VLOOKUP($N967,'Data from Waybill Query'!$A:$M,12,FALSE)),0,VLOOKUP($N967,'Data from Waybill Query'!$A:$M,12,FALSE))</f>
        <v>32226</v>
      </c>
      <c r="M967" s="104">
        <f>IF(ISNA(VLOOKUP($N967,'Data from Waybill Query'!$A:$M,13,FALSE)),0,VLOOKUP($N967,'Data from Waybill Query'!$A:$M,13,FALSE))</f>
        <v>2.5083660000000001E-2</v>
      </c>
      <c r="N967" s="104">
        <f t="shared" si="33"/>
        <v>1999110113</v>
      </c>
    </row>
    <row r="968" spans="1:14" x14ac:dyDescent="0.25">
      <c r="A968" s="104">
        <f t="shared" si="32"/>
        <v>199928</v>
      </c>
      <c r="B968" s="32">
        <f>'Data from Waybill Query'!B968</f>
        <v>1999</v>
      </c>
      <c r="C968" s="32" t="str">
        <f>IF('Data from Waybill Query'!C968="00","0",IF('Data from Waybill Query'!C968="01","1",IF('Data from Waybill Query'!C968="XX","2",'Data from Waybill Query'!C968)))</f>
        <v>11</v>
      </c>
      <c r="D968" s="33" t="str">
        <f>'Data from Waybill Query'!D968</f>
        <v>Coal</v>
      </c>
      <c r="E968" s="33" t="str">
        <f>'Data from Waybill Query'!E968</f>
        <v>M</v>
      </c>
      <c r="F968" s="33" t="str">
        <f>'Data from Waybill Query'!F968</f>
        <v>R</v>
      </c>
      <c r="G968" s="33" t="str">
        <f>'Data from Waybill Query'!G968</f>
        <v>X</v>
      </c>
      <c r="H968" s="104">
        <f>IF(ISNA(VLOOKUP($N968,'Data from Waybill Query'!$A:$M,8,FALSE)),0,VLOOKUP($N968,'Data from Waybill Query'!$A:$M,8,FALSE))</f>
        <v>838029</v>
      </c>
      <c r="I968" s="104">
        <f>IF(ISNA(VLOOKUP($N968,'Data from Waybill Query'!$A:$M,9,FALSE)),0,VLOOKUP($N968,'Data from Waybill Query'!$A:$M,9,FALSE))</f>
        <v>629836</v>
      </c>
      <c r="J968" s="104">
        <f>IF(ISNA(VLOOKUP($N968,'Data from Waybill Query'!$A:$M,10,FALSE)),0,VLOOKUP($N968,'Data from Waybill Query'!$A:$M,10,FALSE))</f>
        <v>432990</v>
      </c>
      <c r="K968" s="104">
        <f>IF(ISNA(VLOOKUP($N968,'Data from Waybill Query'!$A:$M,11,FALSE)),0,VLOOKUP($N968,'Data from Waybill Query'!$A:$M,11,FALSE))</f>
        <v>65748344</v>
      </c>
      <c r="L968" s="104">
        <f>IF(ISNA(VLOOKUP($N968,'Data from Waybill Query'!$A:$M,12,FALSE)),0,VLOOKUP($N968,'Data from Waybill Query'!$A:$M,12,FALSE))</f>
        <v>45450</v>
      </c>
      <c r="M968" s="104">
        <f>IF(ISNA(VLOOKUP($N968,'Data from Waybill Query'!$A:$M,13,FALSE)),0,VLOOKUP($N968,'Data from Waybill Query'!$A:$M,13,FALSE))</f>
        <v>1.8438690000000001E-2</v>
      </c>
      <c r="N968" s="104">
        <f t="shared" si="33"/>
        <v>1999110203</v>
      </c>
    </row>
    <row r="969" spans="1:14" x14ac:dyDescent="0.25">
      <c r="A969" s="104">
        <f t="shared" si="32"/>
        <v>199929</v>
      </c>
      <c r="B969" s="32">
        <f>'Data from Waybill Query'!B969</f>
        <v>1999</v>
      </c>
      <c r="C969" s="32" t="str">
        <f>IF('Data from Waybill Query'!C969="00","0",IF('Data from Waybill Query'!C969="01","1",IF('Data from Waybill Query'!C969="XX","2",'Data from Waybill Query'!C969)))</f>
        <v>11</v>
      </c>
      <c r="D969" s="33" t="str">
        <f>'Data from Waybill Query'!D969</f>
        <v>Coal</v>
      </c>
      <c r="E969" s="33" t="str">
        <f>'Data from Waybill Query'!E969</f>
        <v>M</v>
      </c>
      <c r="F969" s="33" t="str">
        <f>'Data from Waybill Query'!F969</f>
        <v>P</v>
      </c>
      <c r="G969" s="33" t="str">
        <f>'Data from Waybill Query'!G969</f>
        <v>X</v>
      </c>
      <c r="H969" s="104">
        <f>IF(ISNA(VLOOKUP($N969,'Data from Waybill Query'!$A:$M,8,FALSE)),0,VLOOKUP($N969,'Data from Waybill Query'!$A:$M,8,FALSE))</f>
        <v>1149827</v>
      </c>
      <c r="I969" s="104">
        <f>IF(ISNA(VLOOKUP($N969,'Data from Waybill Query'!$A:$M,9,FALSE)),0,VLOOKUP($N969,'Data from Waybill Query'!$A:$M,9,FALSE))</f>
        <v>1008052</v>
      </c>
      <c r="J969" s="104">
        <f>IF(ISNA(VLOOKUP($N969,'Data from Waybill Query'!$A:$M,10,FALSE)),0,VLOOKUP($N969,'Data from Waybill Query'!$A:$M,10,FALSE))</f>
        <v>745316</v>
      </c>
      <c r="K969" s="104">
        <f>IF(ISNA(VLOOKUP($N969,'Data from Waybill Query'!$A:$M,11,FALSE)),0,VLOOKUP($N969,'Data from Waybill Query'!$A:$M,11,FALSE))</f>
        <v>112166861</v>
      </c>
      <c r="L969" s="104">
        <f>IF(ISNA(VLOOKUP($N969,'Data from Waybill Query'!$A:$M,12,FALSE)),0,VLOOKUP($N969,'Data from Waybill Query'!$A:$M,12,FALSE))</f>
        <v>83061</v>
      </c>
      <c r="M969" s="104">
        <f>IF(ISNA(VLOOKUP($N969,'Data from Waybill Query'!$A:$M,13,FALSE)),0,VLOOKUP($N969,'Data from Waybill Query'!$A:$M,13,FALSE))</f>
        <v>1.384318E-2</v>
      </c>
      <c r="N969" s="104">
        <f t="shared" si="33"/>
        <v>1999110213</v>
      </c>
    </row>
    <row r="970" spans="1:14" x14ac:dyDescent="0.25">
      <c r="A970" s="104">
        <f t="shared" si="32"/>
        <v>199930</v>
      </c>
      <c r="B970" s="32">
        <f>'Data from Waybill Query'!B970</f>
        <v>1999</v>
      </c>
      <c r="C970" s="32" t="str">
        <f>IF('Data from Waybill Query'!C970="00","0",IF('Data from Waybill Query'!C970="01","1",IF('Data from Waybill Query'!C970="XX","2",'Data from Waybill Query'!C970)))</f>
        <v>11</v>
      </c>
      <c r="D970" s="33" t="str">
        <f>'Data from Waybill Query'!D970</f>
        <v>Coal</v>
      </c>
      <c r="E970" s="33" t="str">
        <f>'Data from Waybill Query'!E970</f>
        <v>L</v>
      </c>
      <c r="F970" s="33" t="str">
        <f>'Data from Waybill Query'!F970</f>
        <v>R</v>
      </c>
      <c r="G970" s="33" t="str">
        <f>'Data from Waybill Query'!G970</f>
        <v>X</v>
      </c>
      <c r="H970" s="104">
        <f>IF(ISNA(VLOOKUP($N970,'Data from Waybill Query'!$A:$M,8,FALSE)),0,VLOOKUP($N970,'Data from Waybill Query'!$A:$M,8,FALSE))</f>
        <v>637670</v>
      </c>
      <c r="I970" s="104">
        <f>IF(ISNA(VLOOKUP($N970,'Data from Waybill Query'!$A:$M,9,FALSE)),0,VLOOKUP($N970,'Data from Waybill Query'!$A:$M,9,FALSE))</f>
        <v>406401</v>
      </c>
      <c r="J970" s="104">
        <f>IF(ISNA(VLOOKUP($N970,'Data from Waybill Query'!$A:$M,10,FALSE)),0,VLOOKUP($N970,'Data from Waybill Query'!$A:$M,10,FALSE))</f>
        <v>499632</v>
      </c>
      <c r="K970" s="104">
        <f>IF(ISNA(VLOOKUP($N970,'Data from Waybill Query'!$A:$M,11,FALSE)),0,VLOOKUP($N970,'Data from Waybill Query'!$A:$M,11,FALSE))</f>
        <v>45464969</v>
      </c>
      <c r="L970" s="104">
        <f>IF(ISNA(VLOOKUP($N970,'Data from Waybill Query'!$A:$M,12,FALSE)),0,VLOOKUP($N970,'Data from Waybill Query'!$A:$M,12,FALSE))</f>
        <v>55791</v>
      </c>
      <c r="M970" s="104">
        <f>IF(ISNA(VLOOKUP($N970,'Data from Waybill Query'!$A:$M,13,FALSE)),0,VLOOKUP($N970,'Data from Waybill Query'!$A:$M,13,FALSE))</f>
        <v>1.142958E-2</v>
      </c>
      <c r="N970" s="104">
        <f t="shared" si="33"/>
        <v>1999110303</v>
      </c>
    </row>
    <row r="971" spans="1:14" x14ac:dyDescent="0.25">
      <c r="A971" s="104">
        <f t="shared" si="32"/>
        <v>199931</v>
      </c>
      <c r="B971" s="32">
        <f>'Data from Waybill Query'!B971</f>
        <v>1999</v>
      </c>
      <c r="C971" s="32" t="str">
        <f>IF('Data from Waybill Query'!C971="00","0",IF('Data from Waybill Query'!C971="01","1",IF('Data from Waybill Query'!C971="XX","2",'Data from Waybill Query'!C971)))</f>
        <v>11</v>
      </c>
      <c r="D971" s="33" t="str">
        <f>'Data from Waybill Query'!D971</f>
        <v>Coal</v>
      </c>
      <c r="E971" s="33" t="str">
        <f>'Data from Waybill Query'!E971</f>
        <v>L</v>
      </c>
      <c r="F971" s="33" t="str">
        <f>'Data from Waybill Query'!F971</f>
        <v>P</v>
      </c>
      <c r="G971" s="33" t="str">
        <f>'Data from Waybill Query'!G971</f>
        <v>X</v>
      </c>
      <c r="H971" s="104">
        <f>IF(ISNA(VLOOKUP($N971,'Data from Waybill Query'!$A:$M,8,FALSE)),0,VLOOKUP($N971,'Data from Waybill Query'!$A:$M,8,FALSE))</f>
        <v>1906507</v>
      </c>
      <c r="I971" s="104">
        <f>IF(ISNA(VLOOKUP($N971,'Data from Waybill Query'!$A:$M,9,FALSE)),0,VLOOKUP($N971,'Data from Waybill Query'!$A:$M,9,FALSE))</f>
        <v>1406465</v>
      </c>
      <c r="J971" s="104">
        <f>IF(ISNA(VLOOKUP($N971,'Data from Waybill Query'!$A:$M,10,FALSE)),0,VLOOKUP($N971,'Data from Waybill Query'!$A:$M,10,FALSE))</f>
        <v>1655861</v>
      </c>
      <c r="K971" s="104">
        <f>IF(ISNA(VLOOKUP($N971,'Data from Waybill Query'!$A:$M,11,FALSE)),0,VLOOKUP($N971,'Data from Waybill Query'!$A:$M,11,FALSE))</f>
        <v>160326669</v>
      </c>
      <c r="L971" s="104">
        <f>IF(ISNA(VLOOKUP($N971,'Data from Waybill Query'!$A:$M,12,FALSE)),0,VLOOKUP($N971,'Data from Waybill Query'!$A:$M,12,FALSE))</f>
        <v>188871</v>
      </c>
      <c r="M971" s="104">
        <f>IF(ISNA(VLOOKUP($N971,'Data from Waybill Query'!$A:$M,13,FALSE)),0,VLOOKUP($N971,'Data from Waybill Query'!$A:$M,13,FALSE))</f>
        <v>1.0094250000000001E-2</v>
      </c>
      <c r="N971" s="104">
        <f t="shared" si="33"/>
        <v>1999110313</v>
      </c>
    </row>
    <row r="972" spans="1:14" x14ac:dyDescent="0.25">
      <c r="A972" s="104">
        <f t="shared" si="32"/>
        <v>199932</v>
      </c>
      <c r="B972" s="32">
        <f>'Data from Waybill Query'!B972</f>
        <v>1999</v>
      </c>
      <c r="C972" s="32" t="str">
        <f>IF('Data from Waybill Query'!C972="00","0",IF('Data from Waybill Query'!C972="01","1",IF('Data from Waybill Query'!C972="XX","2",'Data from Waybill Query'!C972)))</f>
        <v>11</v>
      </c>
      <c r="D972" s="33" t="str">
        <f>'Data from Waybill Query'!D972</f>
        <v>Coal</v>
      </c>
      <c r="E972" s="33" t="str">
        <f>'Data from Waybill Query'!E972</f>
        <v>VL</v>
      </c>
      <c r="F972" s="33" t="str">
        <f>'Data from Waybill Query'!F972</f>
        <v>R</v>
      </c>
      <c r="G972" s="33" t="str">
        <f>'Data from Waybill Query'!G972</f>
        <v>X</v>
      </c>
      <c r="H972" s="104">
        <f>IF(ISNA(VLOOKUP($N972,'Data from Waybill Query'!$A:$M,8,FALSE)),0,VLOOKUP($N972,'Data from Waybill Query'!$A:$M,8,FALSE))</f>
        <v>203121</v>
      </c>
      <c r="I972" s="104">
        <f>IF(ISNA(VLOOKUP($N972,'Data from Waybill Query'!$A:$M,9,FALSE)),0,VLOOKUP($N972,'Data from Waybill Query'!$A:$M,9,FALSE))</f>
        <v>127287</v>
      </c>
      <c r="J972" s="104">
        <f>IF(ISNA(VLOOKUP($N972,'Data from Waybill Query'!$A:$M,10,FALSE)),0,VLOOKUP($N972,'Data from Waybill Query'!$A:$M,10,FALSE))</f>
        <v>205173</v>
      </c>
      <c r="K972" s="104">
        <f>IF(ISNA(VLOOKUP($N972,'Data from Waybill Query'!$A:$M,11,FALSE)),0,VLOOKUP($N972,'Data from Waybill Query'!$A:$M,11,FALSE))</f>
        <v>13493800</v>
      </c>
      <c r="L972" s="104">
        <f>IF(ISNA(VLOOKUP($N972,'Data from Waybill Query'!$A:$M,12,FALSE)),0,VLOOKUP($N972,'Data from Waybill Query'!$A:$M,12,FALSE))</f>
        <v>21726</v>
      </c>
      <c r="M972" s="104">
        <f>IF(ISNA(VLOOKUP($N972,'Data from Waybill Query'!$A:$M,13,FALSE)),0,VLOOKUP($N972,'Data from Waybill Query'!$A:$M,13,FALSE))</f>
        <v>9.3490229999999997E-3</v>
      </c>
      <c r="N972" s="104">
        <f t="shared" si="33"/>
        <v>1999110403</v>
      </c>
    </row>
    <row r="973" spans="1:14" x14ac:dyDescent="0.25">
      <c r="A973" s="104">
        <f t="shared" si="32"/>
        <v>199933</v>
      </c>
      <c r="B973" s="32">
        <f>'Data from Waybill Query'!B973</f>
        <v>1999</v>
      </c>
      <c r="C973" s="32" t="str">
        <f>IF('Data from Waybill Query'!C973="00","0",IF('Data from Waybill Query'!C973="01","1",IF('Data from Waybill Query'!C973="XX","2",'Data from Waybill Query'!C973)))</f>
        <v>11</v>
      </c>
      <c r="D973" s="33" t="str">
        <f>'Data from Waybill Query'!D973</f>
        <v>Coal</v>
      </c>
      <c r="E973" s="33" t="str">
        <f>'Data from Waybill Query'!E973</f>
        <v>VL</v>
      </c>
      <c r="F973" s="33" t="str">
        <f>'Data from Waybill Query'!F973</f>
        <v>P</v>
      </c>
      <c r="G973" s="33" t="str">
        <f>'Data from Waybill Query'!G973</f>
        <v>X</v>
      </c>
      <c r="H973" s="104">
        <f>IF(ISNA(VLOOKUP($N973,'Data from Waybill Query'!$A:$M,8,FALSE)),0,VLOOKUP($N973,'Data from Waybill Query'!$A:$M,8,FALSE))</f>
        <v>584224</v>
      </c>
      <c r="I973" s="104">
        <f>IF(ISNA(VLOOKUP($N973,'Data from Waybill Query'!$A:$M,9,FALSE)),0,VLOOKUP($N973,'Data from Waybill Query'!$A:$M,9,FALSE))</f>
        <v>353654</v>
      </c>
      <c r="J973" s="104">
        <f>IF(ISNA(VLOOKUP($N973,'Data from Waybill Query'!$A:$M,10,FALSE)),0,VLOOKUP($N973,'Data from Waybill Query'!$A:$M,10,FALSE))</f>
        <v>563559</v>
      </c>
      <c r="K973" s="104">
        <f>IF(ISNA(VLOOKUP($N973,'Data from Waybill Query'!$A:$M,11,FALSE)),0,VLOOKUP($N973,'Data from Waybill Query'!$A:$M,11,FALSE))</f>
        <v>39246721</v>
      </c>
      <c r="L973" s="104">
        <f>IF(ISNA(VLOOKUP($N973,'Data from Waybill Query'!$A:$M,12,FALSE)),0,VLOOKUP($N973,'Data from Waybill Query'!$A:$M,12,FALSE))</f>
        <v>62535</v>
      </c>
      <c r="M973" s="104">
        <f>IF(ISNA(VLOOKUP($N973,'Data from Waybill Query'!$A:$M,13,FALSE)),0,VLOOKUP($N973,'Data from Waybill Query'!$A:$M,13,FALSE))</f>
        <v>9.3424170000000004E-3</v>
      </c>
      <c r="N973" s="104">
        <f t="shared" si="33"/>
        <v>1999110413</v>
      </c>
    </row>
    <row r="974" spans="1:14" x14ac:dyDescent="0.25">
      <c r="A974" s="104">
        <f t="shared" ref="A974:A1037" si="34">$B974*100+MOD(ROW($B974)-ROW($B$1208),67)</f>
        <v>199934</v>
      </c>
      <c r="B974" s="32">
        <f>'Data from Waybill Query'!B974</f>
        <v>1999</v>
      </c>
      <c r="C974" s="32" t="str">
        <f>IF('Data from Waybill Query'!C974="00","0",IF('Data from Waybill Query'!C974="01","1",IF('Data from Waybill Query'!C974="XX","2",'Data from Waybill Query'!C974)))</f>
        <v>14</v>
      </c>
      <c r="D974" s="33" t="str">
        <f>'Data from Waybill Query'!D974</f>
        <v>Non-Metallic Minerals</v>
      </c>
      <c r="E974" s="33" t="str">
        <f>'Data from Waybill Query'!E974</f>
        <v>S</v>
      </c>
      <c r="F974" s="33" t="str">
        <f>'Data from Waybill Query'!F974</f>
        <v>X</v>
      </c>
      <c r="G974" s="33" t="str">
        <f>'Data from Waybill Query'!G974</f>
        <v>X</v>
      </c>
      <c r="H974" s="104">
        <f>IF(ISNA(VLOOKUP($N974,'Data from Waybill Query'!$A:$M,8,FALSE)),0,VLOOKUP($N974,'Data from Waybill Query'!$A:$M,8,FALSE))</f>
        <v>181993</v>
      </c>
      <c r="I974" s="104">
        <f>IF(ISNA(VLOOKUP($N974,'Data from Waybill Query'!$A:$M,9,FALSE)),0,VLOOKUP($N974,'Data from Waybill Query'!$A:$M,9,FALSE))</f>
        <v>639568</v>
      </c>
      <c r="J974" s="104">
        <f>IF(ISNA(VLOOKUP($N974,'Data from Waybill Query'!$A:$M,10,FALSE)),0,VLOOKUP($N974,'Data from Waybill Query'!$A:$M,10,FALSE))</f>
        <v>29812</v>
      </c>
      <c r="K974" s="104">
        <f>IF(ISNA(VLOOKUP($N974,'Data from Waybill Query'!$A:$M,11,FALSE)),0,VLOOKUP($N974,'Data from Waybill Query'!$A:$M,11,FALSE))</f>
        <v>61706963</v>
      </c>
      <c r="L974" s="104">
        <f>IF(ISNA(VLOOKUP($N974,'Data from Waybill Query'!$A:$M,12,FALSE)),0,VLOOKUP($N974,'Data from Waybill Query'!$A:$M,12,FALSE))</f>
        <v>2834</v>
      </c>
      <c r="M974" s="104">
        <f>IF(ISNA(VLOOKUP($N974,'Data from Waybill Query'!$A:$M,13,FALSE)),0,VLOOKUP($N974,'Data from Waybill Query'!$A:$M,13,FALSE))</f>
        <v>6.4226969999999994E-2</v>
      </c>
      <c r="N974" s="104">
        <f t="shared" si="33"/>
        <v>1999140103</v>
      </c>
    </row>
    <row r="975" spans="1:14" x14ac:dyDescent="0.25">
      <c r="A975" s="104">
        <f t="shared" si="34"/>
        <v>199935</v>
      </c>
      <c r="B975" s="32">
        <f>'Data from Waybill Query'!B975</f>
        <v>1999</v>
      </c>
      <c r="C975" s="32" t="str">
        <f>IF('Data from Waybill Query'!C975="00","0",IF('Data from Waybill Query'!C975="01","1",IF('Data from Waybill Query'!C975="XX","2",'Data from Waybill Query'!C975)))</f>
        <v>14</v>
      </c>
      <c r="D975" s="33" t="str">
        <f>'Data from Waybill Query'!D975</f>
        <v>Non-Metallic Minerals</v>
      </c>
      <c r="E975" s="33" t="str">
        <f>'Data from Waybill Query'!E975</f>
        <v>M</v>
      </c>
      <c r="F975" s="33" t="str">
        <f>'Data from Waybill Query'!F975</f>
        <v>X</v>
      </c>
      <c r="G975" s="33" t="str">
        <f>'Data from Waybill Query'!G975</f>
        <v>X</v>
      </c>
      <c r="H975" s="104">
        <f>IF(ISNA(VLOOKUP($N975,'Data from Waybill Query'!$A:$M,8,FALSE)),0,VLOOKUP($N975,'Data from Waybill Query'!$A:$M,8,FALSE))</f>
        <v>293355</v>
      </c>
      <c r="I975" s="104">
        <f>IF(ISNA(VLOOKUP($N975,'Data from Waybill Query'!$A:$M,9,FALSE)),0,VLOOKUP($N975,'Data from Waybill Query'!$A:$M,9,FALSE))</f>
        <v>547557</v>
      </c>
      <c r="J975" s="104">
        <f>IF(ISNA(VLOOKUP($N975,'Data from Waybill Query'!$A:$M,10,FALSE)),0,VLOOKUP($N975,'Data from Waybill Query'!$A:$M,10,FALSE))</f>
        <v>91681</v>
      </c>
      <c r="K975" s="104">
        <f>IF(ISNA(VLOOKUP($N975,'Data from Waybill Query'!$A:$M,11,FALSE)),0,VLOOKUP($N975,'Data from Waybill Query'!$A:$M,11,FALSE))</f>
        <v>53516874</v>
      </c>
      <c r="L975" s="104">
        <f>IF(ISNA(VLOOKUP($N975,'Data from Waybill Query'!$A:$M,12,FALSE)),0,VLOOKUP($N975,'Data from Waybill Query'!$A:$M,12,FALSE))</f>
        <v>8975</v>
      </c>
      <c r="M975" s="104">
        <f>IF(ISNA(VLOOKUP($N975,'Data from Waybill Query'!$A:$M,13,FALSE)),0,VLOOKUP($N975,'Data from Waybill Query'!$A:$M,13,FALSE))</f>
        <v>3.2685760000000001E-2</v>
      </c>
      <c r="N975" s="104">
        <f t="shared" si="33"/>
        <v>1999140203</v>
      </c>
    </row>
    <row r="976" spans="1:14" x14ac:dyDescent="0.25">
      <c r="A976" s="104">
        <f t="shared" si="34"/>
        <v>199936</v>
      </c>
      <c r="B976" s="32">
        <f>'Data from Waybill Query'!B976</f>
        <v>1999</v>
      </c>
      <c r="C976" s="32" t="str">
        <f>IF('Data from Waybill Query'!C976="00","0",IF('Data from Waybill Query'!C976="01","1",IF('Data from Waybill Query'!C976="XX","2",'Data from Waybill Query'!C976)))</f>
        <v>14</v>
      </c>
      <c r="D976" s="33" t="str">
        <f>'Data from Waybill Query'!D976</f>
        <v>Non-Metallic Minerals</v>
      </c>
      <c r="E976" s="33" t="str">
        <f>'Data from Waybill Query'!E976</f>
        <v>L</v>
      </c>
      <c r="F976" s="33" t="str">
        <f>'Data from Waybill Query'!F976</f>
        <v>X</v>
      </c>
      <c r="G976" s="33" t="str">
        <f>'Data from Waybill Query'!G976</f>
        <v>X</v>
      </c>
      <c r="H976" s="104">
        <f>IF(ISNA(VLOOKUP($N976,'Data from Waybill Query'!$A:$M,8,FALSE)),0,VLOOKUP($N976,'Data from Waybill Query'!$A:$M,8,FALSE))</f>
        <v>617033</v>
      </c>
      <c r="I976" s="104">
        <f>IF(ISNA(VLOOKUP($N976,'Data from Waybill Query'!$A:$M,9,FALSE)),0,VLOOKUP($N976,'Data from Waybill Query'!$A:$M,9,FALSE))</f>
        <v>410704</v>
      </c>
      <c r="J976" s="104">
        <f>IF(ISNA(VLOOKUP($N976,'Data from Waybill Query'!$A:$M,10,FALSE)),0,VLOOKUP($N976,'Data from Waybill Query'!$A:$M,10,FALSE))</f>
        <v>291261</v>
      </c>
      <c r="K976" s="104">
        <f>IF(ISNA(VLOOKUP($N976,'Data from Waybill Query'!$A:$M,11,FALSE)),0,VLOOKUP($N976,'Data from Waybill Query'!$A:$M,11,FALSE))</f>
        <v>40056716</v>
      </c>
      <c r="L976" s="104">
        <f>IF(ISNA(VLOOKUP($N976,'Data from Waybill Query'!$A:$M,12,FALSE)),0,VLOOKUP($N976,'Data from Waybill Query'!$A:$M,12,FALSE))</f>
        <v>28361</v>
      </c>
      <c r="M976" s="104">
        <f>IF(ISNA(VLOOKUP($N976,'Data from Waybill Query'!$A:$M,13,FALSE)),0,VLOOKUP($N976,'Data from Waybill Query'!$A:$M,13,FALSE))</f>
        <v>2.1756279999999999E-2</v>
      </c>
      <c r="N976" s="104">
        <f t="shared" si="33"/>
        <v>1999140303</v>
      </c>
    </row>
    <row r="977" spans="1:14" x14ac:dyDescent="0.25">
      <c r="A977" s="104">
        <f t="shared" si="34"/>
        <v>199937</v>
      </c>
      <c r="B977" s="32">
        <f>'Data from Waybill Query'!B977</f>
        <v>1999</v>
      </c>
      <c r="C977" s="32" t="str">
        <f>IF('Data from Waybill Query'!C977="00","0",IF('Data from Waybill Query'!C977="01","1",IF('Data from Waybill Query'!C977="XX","2",'Data from Waybill Query'!C977)))</f>
        <v>20</v>
      </c>
      <c r="D977" s="33" t="str">
        <f>'Data from Waybill Query'!D977</f>
        <v>Food and Kindred</v>
      </c>
      <c r="E977" s="33" t="str">
        <f>'Data from Waybill Query'!E977</f>
        <v>S</v>
      </c>
      <c r="F977" s="33" t="str">
        <f>'Data from Waybill Query'!F977</f>
        <v>X</v>
      </c>
      <c r="G977" s="33" t="str">
        <f>'Data from Waybill Query'!G977</f>
        <v>X</v>
      </c>
      <c r="H977" s="104">
        <f>IF(ISNA(VLOOKUP($N977,'Data from Waybill Query'!$A:$M,8,FALSE)),0,VLOOKUP($N977,'Data from Waybill Query'!$A:$M,8,FALSE))</f>
        <v>375294</v>
      </c>
      <c r="I977" s="104">
        <f>IF(ISNA(VLOOKUP($N977,'Data from Waybill Query'!$A:$M,9,FALSE)),0,VLOOKUP($N977,'Data from Waybill Query'!$A:$M,9,FALSE))</f>
        <v>426975</v>
      </c>
      <c r="J977" s="104">
        <f>IF(ISNA(VLOOKUP($N977,'Data from Waybill Query'!$A:$M,10,FALSE)),0,VLOOKUP($N977,'Data from Waybill Query'!$A:$M,10,FALSE))</f>
        <v>113050</v>
      </c>
      <c r="K977" s="104">
        <f>IF(ISNA(VLOOKUP($N977,'Data from Waybill Query'!$A:$M,11,FALSE)),0,VLOOKUP($N977,'Data from Waybill Query'!$A:$M,11,FALSE))</f>
        <v>37503403</v>
      </c>
      <c r="L977" s="104">
        <f>IF(ISNA(VLOOKUP($N977,'Data from Waybill Query'!$A:$M,12,FALSE)),0,VLOOKUP($N977,'Data from Waybill Query'!$A:$M,12,FALSE))</f>
        <v>9878</v>
      </c>
      <c r="M977" s="104">
        <f>IF(ISNA(VLOOKUP($N977,'Data from Waybill Query'!$A:$M,13,FALSE)),0,VLOOKUP($N977,'Data from Waybill Query'!$A:$M,13,FALSE))</f>
        <v>3.799371E-2</v>
      </c>
      <c r="N977" s="104">
        <f t="shared" si="33"/>
        <v>1999200103</v>
      </c>
    </row>
    <row r="978" spans="1:14" x14ac:dyDescent="0.25">
      <c r="A978" s="104">
        <f t="shared" si="34"/>
        <v>199938</v>
      </c>
      <c r="B978" s="32">
        <f>'Data from Waybill Query'!B978</f>
        <v>1999</v>
      </c>
      <c r="C978" s="32" t="str">
        <f>IF('Data from Waybill Query'!C978="00","0",IF('Data from Waybill Query'!C978="01","1",IF('Data from Waybill Query'!C978="XX","2",'Data from Waybill Query'!C978)))</f>
        <v>20</v>
      </c>
      <c r="D978" s="33" t="str">
        <f>'Data from Waybill Query'!D978</f>
        <v>Food and Kindred</v>
      </c>
      <c r="E978" s="33" t="str">
        <f>'Data from Waybill Query'!E978</f>
        <v>M</v>
      </c>
      <c r="F978" s="33" t="str">
        <f>'Data from Waybill Query'!F978</f>
        <v>X</v>
      </c>
      <c r="G978" s="33" t="str">
        <f>'Data from Waybill Query'!G978</f>
        <v>X</v>
      </c>
      <c r="H978" s="104">
        <f>IF(ISNA(VLOOKUP($N978,'Data from Waybill Query'!$A:$M,8,FALSE)),0,VLOOKUP($N978,'Data from Waybill Query'!$A:$M,8,FALSE))</f>
        <v>676287</v>
      </c>
      <c r="I978" s="104">
        <f>IF(ISNA(VLOOKUP($N978,'Data from Waybill Query'!$A:$M,9,FALSE)),0,VLOOKUP($N978,'Data from Waybill Query'!$A:$M,9,FALSE))</f>
        <v>371052</v>
      </c>
      <c r="J978" s="104">
        <f>IF(ISNA(VLOOKUP($N978,'Data from Waybill Query'!$A:$M,10,FALSE)),0,VLOOKUP($N978,'Data from Waybill Query'!$A:$M,10,FALSE))</f>
        <v>274766</v>
      </c>
      <c r="K978" s="104">
        <f>IF(ISNA(VLOOKUP($N978,'Data from Waybill Query'!$A:$M,11,FALSE)),0,VLOOKUP($N978,'Data from Waybill Query'!$A:$M,11,FALSE))</f>
        <v>32243354</v>
      </c>
      <c r="L978" s="104">
        <f>IF(ISNA(VLOOKUP($N978,'Data from Waybill Query'!$A:$M,12,FALSE)),0,VLOOKUP($N978,'Data from Waybill Query'!$A:$M,12,FALSE))</f>
        <v>23919</v>
      </c>
      <c r="M978" s="104">
        <f>IF(ISNA(VLOOKUP($N978,'Data from Waybill Query'!$A:$M,13,FALSE)),0,VLOOKUP($N978,'Data from Waybill Query'!$A:$M,13,FALSE))</f>
        <v>2.827352E-2</v>
      </c>
      <c r="N978" s="104">
        <f t="shared" si="33"/>
        <v>1999200203</v>
      </c>
    </row>
    <row r="979" spans="1:14" x14ac:dyDescent="0.25">
      <c r="A979" s="104">
        <f t="shared" si="34"/>
        <v>199939</v>
      </c>
      <c r="B979" s="32">
        <f>'Data from Waybill Query'!B979</f>
        <v>1999</v>
      </c>
      <c r="C979" s="32" t="str">
        <f>IF('Data from Waybill Query'!C979="00","0",IF('Data from Waybill Query'!C979="01","1",IF('Data from Waybill Query'!C979="XX","2",'Data from Waybill Query'!C979)))</f>
        <v>20</v>
      </c>
      <c r="D979" s="33" t="str">
        <f>'Data from Waybill Query'!D979</f>
        <v>Food and Kindred</v>
      </c>
      <c r="E979" s="33" t="str">
        <f>'Data from Waybill Query'!E979</f>
        <v>L</v>
      </c>
      <c r="F979" s="33" t="str">
        <f>'Data from Waybill Query'!F979</f>
        <v>X</v>
      </c>
      <c r="G979" s="33" t="str">
        <f>'Data from Waybill Query'!G979</f>
        <v>X</v>
      </c>
      <c r="H979" s="104">
        <f>IF(ISNA(VLOOKUP($N979,'Data from Waybill Query'!$A:$M,8,FALSE)),0,VLOOKUP($N979,'Data from Waybill Query'!$A:$M,8,FALSE))</f>
        <v>1148707</v>
      </c>
      <c r="I979" s="104">
        <f>IF(ISNA(VLOOKUP($N979,'Data from Waybill Query'!$A:$M,9,FALSE)),0,VLOOKUP($N979,'Data from Waybill Query'!$A:$M,9,FALSE))</f>
        <v>377509</v>
      </c>
      <c r="J979" s="104">
        <f>IF(ISNA(VLOOKUP($N979,'Data from Waybill Query'!$A:$M,10,FALSE)),0,VLOOKUP($N979,'Data from Waybill Query'!$A:$M,10,FALSE))</f>
        <v>661508</v>
      </c>
      <c r="K979" s="104">
        <f>IF(ISNA(VLOOKUP($N979,'Data from Waybill Query'!$A:$M,11,FALSE)),0,VLOOKUP($N979,'Data from Waybill Query'!$A:$M,11,FALSE))</f>
        <v>30145597</v>
      </c>
      <c r="L979" s="104">
        <f>IF(ISNA(VLOOKUP($N979,'Data from Waybill Query'!$A:$M,12,FALSE)),0,VLOOKUP($N979,'Data from Waybill Query'!$A:$M,12,FALSE))</f>
        <v>51491</v>
      </c>
      <c r="M979" s="104">
        <f>IF(ISNA(VLOOKUP($N979,'Data from Waybill Query'!$A:$M,13,FALSE)),0,VLOOKUP($N979,'Data from Waybill Query'!$A:$M,13,FALSE))</f>
        <v>2.2309030000000001E-2</v>
      </c>
      <c r="N979" s="104">
        <f t="shared" si="33"/>
        <v>1999200303</v>
      </c>
    </row>
    <row r="980" spans="1:14" x14ac:dyDescent="0.25">
      <c r="A980" s="104">
        <f t="shared" si="34"/>
        <v>199940</v>
      </c>
      <c r="B980" s="32">
        <f>'Data from Waybill Query'!B980</f>
        <v>1999</v>
      </c>
      <c r="C980" s="32" t="str">
        <f>IF('Data from Waybill Query'!C980="00","0",IF('Data from Waybill Query'!C980="01","1",IF('Data from Waybill Query'!C980="XX","2",'Data from Waybill Query'!C980)))</f>
        <v>24</v>
      </c>
      <c r="D980" s="33" t="str">
        <f>'Data from Waybill Query'!D980</f>
        <v>Lumber and Wood Products</v>
      </c>
      <c r="E980" s="33" t="str">
        <f>'Data from Waybill Query'!E980</f>
        <v>S</v>
      </c>
      <c r="F980" s="33" t="str">
        <f>'Data from Waybill Query'!F980</f>
        <v>X</v>
      </c>
      <c r="G980" s="33" t="str">
        <f>'Data from Waybill Query'!G980</f>
        <v>X</v>
      </c>
      <c r="H980" s="104">
        <f>IF(ISNA(VLOOKUP($N980,'Data from Waybill Query'!$A:$M,8,FALSE)),0,VLOOKUP($N980,'Data from Waybill Query'!$A:$M,8,FALSE))</f>
        <v>289396</v>
      </c>
      <c r="I980" s="104">
        <f>IF(ISNA(VLOOKUP($N980,'Data from Waybill Query'!$A:$M,9,FALSE)),0,VLOOKUP($N980,'Data from Waybill Query'!$A:$M,9,FALSE))</f>
        <v>422363</v>
      </c>
      <c r="J980" s="104">
        <f>IF(ISNA(VLOOKUP($N980,'Data from Waybill Query'!$A:$M,10,FALSE)),0,VLOOKUP($N980,'Data from Waybill Query'!$A:$M,10,FALSE))</f>
        <v>79219</v>
      </c>
      <c r="K980" s="104">
        <f>IF(ISNA(VLOOKUP($N980,'Data from Waybill Query'!$A:$M,11,FALSE)),0,VLOOKUP($N980,'Data from Waybill Query'!$A:$M,11,FALSE))</f>
        <v>32779022</v>
      </c>
      <c r="L980" s="104">
        <f>IF(ISNA(VLOOKUP($N980,'Data from Waybill Query'!$A:$M,12,FALSE)),0,VLOOKUP($N980,'Data from Waybill Query'!$A:$M,12,FALSE))</f>
        <v>6178</v>
      </c>
      <c r="M980" s="104">
        <f>IF(ISNA(VLOOKUP($N980,'Data from Waybill Query'!$A:$M,13,FALSE)),0,VLOOKUP($N980,'Data from Waybill Query'!$A:$M,13,FALSE))</f>
        <v>4.6840380000000001E-2</v>
      </c>
      <c r="N980" s="104">
        <f t="shared" si="33"/>
        <v>1999240103</v>
      </c>
    </row>
    <row r="981" spans="1:14" x14ac:dyDescent="0.25">
      <c r="A981" s="104">
        <f t="shared" si="34"/>
        <v>199941</v>
      </c>
      <c r="B981" s="32">
        <f>'Data from Waybill Query'!B981</f>
        <v>1999</v>
      </c>
      <c r="C981" s="32" t="str">
        <f>IF('Data from Waybill Query'!C981="00","0",IF('Data from Waybill Query'!C981="01","1",IF('Data from Waybill Query'!C981="XX","2",'Data from Waybill Query'!C981)))</f>
        <v>24</v>
      </c>
      <c r="D981" s="33" t="str">
        <f>'Data from Waybill Query'!D981</f>
        <v>Lumber and Wood Products</v>
      </c>
      <c r="E981" s="33" t="str">
        <f>'Data from Waybill Query'!E981</f>
        <v>M</v>
      </c>
      <c r="F981" s="33" t="str">
        <f>'Data from Waybill Query'!F981</f>
        <v>X</v>
      </c>
      <c r="G981" s="33" t="str">
        <f>'Data from Waybill Query'!G981</f>
        <v>X</v>
      </c>
      <c r="H981" s="104">
        <f>IF(ISNA(VLOOKUP($N981,'Data from Waybill Query'!$A:$M,8,FALSE)),0,VLOOKUP($N981,'Data from Waybill Query'!$A:$M,8,FALSE))</f>
        <v>295924</v>
      </c>
      <c r="I981" s="104">
        <f>IF(ISNA(VLOOKUP($N981,'Data from Waybill Query'!$A:$M,9,FALSE)),0,VLOOKUP($N981,'Data from Waybill Query'!$A:$M,9,FALSE))</f>
        <v>156848</v>
      </c>
      <c r="J981" s="104">
        <f>IF(ISNA(VLOOKUP($N981,'Data from Waybill Query'!$A:$M,10,FALSE)),0,VLOOKUP($N981,'Data from Waybill Query'!$A:$M,10,FALSE))</f>
        <v>118340</v>
      </c>
      <c r="K981" s="104">
        <f>IF(ISNA(VLOOKUP($N981,'Data from Waybill Query'!$A:$M,11,FALSE)),0,VLOOKUP($N981,'Data from Waybill Query'!$A:$M,11,FALSE))</f>
        <v>12533276</v>
      </c>
      <c r="L981" s="104">
        <f>IF(ISNA(VLOOKUP($N981,'Data from Waybill Query'!$A:$M,12,FALSE)),0,VLOOKUP($N981,'Data from Waybill Query'!$A:$M,12,FALSE))</f>
        <v>9456</v>
      </c>
      <c r="M981" s="104">
        <f>IF(ISNA(VLOOKUP($N981,'Data from Waybill Query'!$A:$M,13,FALSE)),0,VLOOKUP($N981,'Data from Waybill Query'!$A:$M,13,FALSE))</f>
        <v>3.1294570000000001E-2</v>
      </c>
      <c r="N981" s="104">
        <f t="shared" si="33"/>
        <v>1999240203</v>
      </c>
    </row>
    <row r="982" spans="1:14" x14ac:dyDescent="0.25">
      <c r="A982" s="104">
        <f t="shared" si="34"/>
        <v>199942</v>
      </c>
      <c r="B982" s="32">
        <f>'Data from Waybill Query'!B982</f>
        <v>1999</v>
      </c>
      <c r="C982" s="32" t="str">
        <f>IF('Data from Waybill Query'!C982="00","0",IF('Data from Waybill Query'!C982="01","1",IF('Data from Waybill Query'!C982="XX","2",'Data from Waybill Query'!C982)))</f>
        <v>24</v>
      </c>
      <c r="D982" s="33" t="str">
        <f>'Data from Waybill Query'!D982</f>
        <v>Lumber and Wood Products</v>
      </c>
      <c r="E982" s="33" t="str">
        <f>'Data from Waybill Query'!E982</f>
        <v>L</v>
      </c>
      <c r="F982" s="33" t="str">
        <f>'Data from Waybill Query'!F982</f>
        <v>X</v>
      </c>
      <c r="G982" s="33" t="str">
        <f>'Data from Waybill Query'!G982</f>
        <v>X</v>
      </c>
      <c r="H982" s="104">
        <f>IF(ISNA(VLOOKUP($N982,'Data from Waybill Query'!$A:$M,8,FALSE)),0,VLOOKUP($N982,'Data from Waybill Query'!$A:$M,8,FALSE))</f>
        <v>1293875</v>
      </c>
      <c r="I982" s="104">
        <f>IF(ISNA(VLOOKUP($N982,'Data from Waybill Query'!$A:$M,9,FALSE)),0,VLOOKUP($N982,'Data from Waybill Query'!$A:$M,9,FALSE))</f>
        <v>339580</v>
      </c>
      <c r="J982" s="104">
        <f>IF(ISNA(VLOOKUP($N982,'Data from Waybill Query'!$A:$M,10,FALSE)),0,VLOOKUP($N982,'Data from Waybill Query'!$A:$M,10,FALSE))</f>
        <v>653262</v>
      </c>
      <c r="K982" s="104">
        <f>IF(ISNA(VLOOKUP($N982,'Data from Waybill Query'!$A:$M,11,FALSE)),0,VLOOKUP($N982,'Data from Waybill Query'!$A:$M,11,FALSE))</f>
        <v>27489108</v>
      </c>
      <c r="L982" s="104">
        <f>IF(ISNA(VLOOKUP($N982,'Data from Waybill Query'!$A:$M,12,FALSE)),0,VLOOKUP($N982,'Data from Waybill Query'!$A:$M,12,FALSE))</f>
        <v>53106</v>
      </c>
      <c r="M982" s="104">
        <f>IF(ISNA(VLOOKUP($N982,'Data from Waybill Query'!$A:$M,13,FALSE)),0,VLOOKUP($N982,'Data from Waybill Query'!$A:$M,13,FALSE))</f>
        <v>2.436408E-2</v>
      </c>
      <c r="N982" s="104">
        <f t="shared" si="33"/>
        <v>1999240303</v>
      </c>
    </row>
    <row r="983" spans="1:14" x14ac:dyDescent="0.25">
      <c r="A983" s="104">
        <f t="shared" si="34"/>
        <v>199943</v>
      </c>
      <c r="B983" s="32">
        <f>'Data from Waybill Query'!B983</f>
        <v>1999</v>
      </c>
      <c r="C983" s="32" t="str">
        <f>IF('Data from Waybill Query'!C983="00","0",IF('Data from Waybill Query'!C983="01","1",IF('Data from Waybill Query'!C983="XX","2",'Data from Waybill Query'!C983)))</f>
        <v>26</v>
      </c>
      <c r="D983" s="33" t="str">
        <f>'Data from Waybill Query'!D983</f>
        <v>Pulp, Paper and Allied</v>
      </c>
      <c r="E983" s="33" t="str">
        <f>'Data from Waybill Query'!E983</f>
        <v>S</v>
      </c>
      <c r="F983" s="33" t="str">
        <f>'Data from Waybill Query'!F983</f>
        <v>X</v>
      </c>
      <c r="G983" s="33" t="str">
        <f>'Data from Waybill Query'!G983</f>
        <v>X</v>
      </c>
      <c r="H983" s="104">
        <f>IF(ISNA(VLOOKUP($N983,'Data from Waybill Query'!$A:$M,8,FALSE)),0,VLOOKUP($N983,'Data from Waybill Query'!$A:$M,8,FALSE))</f>
        <v>223454</v>
      </c>
      <c r="I983" s="104">
        <f>IF(ISNA(VLOOKUP($N983,'Data from Waybill Query'!$A:$M,9,FALSE)),0,VLOOKUP($N983,'Data from Waybill Query'!$A:$M,9,FALSE))</f>
        <v>221200</v>
      </c>
      <c r="J983" s="104">
        <f>IF(ISNA(VLOOKUP($N983,'Data from Waybill Query'!$A:$M,10,FALSE)),0,VLOOKUP($N983,'Data from Waybill Query'!$A:$M,10,FALSE))</f>
        <v>56221</v>
      </c>
      <c r="K983" s="104">
        <f>IF(ISNA(VLOOKUP($N983,'Data from Waybill Query'!$A:$M,11,FALSE)),0,VLOOKUP($N983,'Data from Waybill Query'!$A:$M,11,FALSE))</f>
        <v>14979188</v>
      </c>
      <c r="L983" s="104">
        <f>IF(ISNA(VLOOKUP($N983,'Data from Waybill Query'!$A:$M,12,FALSE)),0,VLOOKUP($N983,'Data from Waybill Query'!$A:$M,12,FALSE))</f>
        <v>3782</v>
      </c>
      <c r="M983" s="104">
        <f>IF(ISNA(VLOOKUP($N983,'Data from Waybill Query'!$A:$M,13,FALSE)),0,VLOOKUP($N983,'Data from Waybill Query'!$A:$M,13,FALSE))</f>
        <v>5.9089349999999999E-2</v>
      </c>
      <c r="N983" s="104">
        <f t="shared" si="33"/>
        <v>1999260103</v>
      </c>
    </row>
    <row r="984" spans="1:14" x14ac:dyDescent="0.25">
      <c r="A984" s="104">
        <f t="shared" si="34"/>
        <v>199944</v>
      </c>
      <c r="B984" s="32">
        <f>'Data from Waybill Query'!B984</f>
        <v>1999</v>
      </c>
      <c r="C984" s="32" t="str">
        <f>IF('Data from Waybill Query'!C984="00","0",IF('Data from Waybill Query'!C984="01","1",IF('Data from Waybill Query'!C984="XX","2",'Data from Waybill Query'!C984)))</f>
        <v>26</v>
      </c>
      <c r="D984" s="33" t="str">
        <f>'Data from Waybill Query'!D984</f>
        <v>Pulp, Paper and Allied</v>
      </c>
      <c r="E984" s="33" t="str">
        <f>'Data from Waybill Query'!E984</f>
        <v>M</v>
      </c>
      <c r="F984" s="33" t="str">
        <f>'Data from Waybill Query'!F984</f>
        <v>X</v>
      </c>
      <c r="G984" s="33" t="str">
        <f>'Data from Waybill Query'!G984</f>
        <v>X</v>
      </c>
      <c r="H984" s="104">
        <f>IF(ISNA(VLOOKUP($N984,'Data from Waybill Query'!$A:$M,8,FALSE)),0,VLOOKUP($N984,'Data from Waybill Query'!$A:$M,8,FALSE))</f>
        <v>526849</v>
      </c>
      <c r="I984" s="104">
        <f>IF(ISNA(VLOOKUP($N984,'Data from Waybill Query'!$A:$M,9,FALSE)),0,VLOOKUP($N984,'Data from Waybill Query'!$A:$M,9,FALSE))</f>
        <v>250176</v>
      </c>
      <c r="J984" s="104">
        <f>IF(ISNA(VLOOKUP($N984,'Data from Waybill Query'!$A:$M,10,FALSE)),0,VLOOKUP($N984,'Data from Waybill Query'!$A:$M,10,FALSE))</f>
        <v>188164</v>
      </c>
      <c r="K984" s="104">
        <f>IF(ISNA(VLOOKUP($N984,'Data from Waybill Query'!$A:$M,11,FALSE)),0,VLOOKUP($N984,'Data from Waybill Query'!$A:$M,11,FALSE))</f>
        <v>16886920</v>
      </c>
      <c r="L984" s="104">
        <f>IF(ISNA(VLOOKUP($N984,'Data from Waybill Query'!$A:$M,12,FALSE)),0,VLOOKUP($N984,'Data from Waybill Query'!$A:$M,12,FALSE))</f>
        <v>12696</v>
      </c>
      <c r="M984" s="104">
        <f>IF(ISNA(VLOOKUP($N984,'Data from Waybill Query'!$A:$M,13,FALSE)),0,VLOOKUP($N984,'Data from Waybill Query'!$A:$M,13,FALSE))</f>
        <v>4.1496360000000003E-2</v>
      </c>
      <c r="N984" s="104">
        <f t="shared" si="33"/>
        <v>1999260203</v>
      </c>
    </row>
    <row r="985" spans="1:14" x14ac:dyDescent="0.25">
      <c r="A985" s="104">
        <f t="shared" si="34"/>
        <v>199945</v>
      </c>
      <c r="B985" s="32">
        <f>'Data from Waybill Query'!B985</f>
        <v>1999</v>
      </c>
      <c r="C985" s="32" t="str">
        <f>IF('Data from Waybill Query'!C985="00","0",IF('Data from Waybill Query'!C985="01","1",IF('Data from Waybill Query'!C985="XX","2",'Data from Waybill Query'!C985)))</f>
        <v>26</v>
      </c>
      <c r="D985" s="33" t="str">
        <f>'Data from Waybill Query'!D985</f>
        <v>Pulp, Paper and Allied</v>
      </c>
      <c r="E985" s="33" t="str">
        <f>'Data from Waybill Query'!E985</f>
        <v>L</v>
      </c>
      <c r="F985" s="33" t="str">
        <f>'Data from Waybill Query'!F985</f>
        <v>X</v>
      </c>
      <c r="G985" s="33" t="str">
        <f>'Data from Waybill Query'!G985</f>
        <v>X</v>
      </c>
      <c r="H985" s="104">
        <f>IF(ISNA(VLOOKUP($N985,'Data from Waybill Query'!$A:$M,8,FALSE)),0,VLOOKUP($N985,'Data from Waybill Query'!$A:$M,8,FALSE))</f>
        <v>1102514</v>
      </c>
      <c r="I985" s="104">
        <f>IF(ISNA(VLOOKUP($N985,'Data from Waybill Query'!$A:$M,9,FALSE)),0,VLOOKUP($N985,'Data from Waybill Query'!$A:$M,9,FALSE))</f>
        <v>317792</v>
      </c>
      <c r="J985" s="104">
        <f>IF(ISNA(VLOOKUP($N985,'Data from Waybill Query'!$A:$M,10,FALSE)),0,VLOOKUP($N985,'Data from Waybill Query'!$A:$M,10,FALSE))</f>
        <v>501084</v>
      </c>
      <c r="K985" s="104">
        <f>IF(ISNA(VLOOKUP($N985,'Data from Waybill Query'!$A:$M,11,FALSE)),0,VLOOKUP($N985,'Data from Waybill Query'!$A:$M,11,FALSE))</f>
        <v>22249844</v>
      </c>
      <c r="L985" s="104">
        <f>IF(ISNA(VLOOKUP($N985,'Data from Waybill Query'!$A:$M,12,FALSE)),0,VLOOKUP($N985,'Data from Waybill Query'!$A:$M,12,FALSE))</f>
        <v>35540</v>
      </c>
      <c r="M985" s="104">
        <f>IF(ISNA(VLOOKUP($N985,'Data from Waybill Query'!$A:$M,13,FALSE)),0,VLOOKUP($N985,'Data from Waybill Query'!$A:$M,13,FALSE))</f>
        <v>3.1021460000000001E-2</v>
      </c>
      <c r="N985" s="104">
        <f t="shared" si="33"/>
        <v>1999260303</v>
      </c>
    </row>
    <row r="986" spans="1:14" x14ac:dyDescent="0.25">
      <c r="A986" s="104">
        <f t="shared" si="34"/>
        <v>199946</v>
      </c>
      <c r="B986" s="32">
        <f>'Data from Waybill Query'!B986</f>
        <v>1999</v>
      </c>
      <c r="C986" s="32" t="str">
        <f>IF('Data from Waybill Query'!C986="00","0",IF('Data from Waybill Query'!C986="01","1",IF('Data from Waybill Query'!C986="XX","2",'Data from Waybill Query'!C986)))</f>
        <v>28</v>
      </c>
      <c r="D986" s="33" t="str">
        <f>'Data from Waybill Query'!D986</f>
        <v>Chemical</v>
      </c>
      <c r="E986" s="33" t="str">
        <f>'Data from Waybill Query'!E986</f>
        <v>S</v>
      </c>
      <c r="F986" s="33" t="str">
        <f>'Data from Waybill Query'!F986</f>
        <v>X</v>
      </c>
      <c r="G986" s="33" t="str">
        <f>'Data from Waybill Query'!G986</f>
        <v>X</v>
      </c>
      <c r="H986" s="104">
        <f>IF(ISNA(VLOOKUP($N986,'Data from Waybill Query'!$A:$M,8,FALSE)),0,VLOOKUP($N986,'Data from Waybill Query'!$A:$M,8,FALSE))</f>
        <v>801146</v>
      </c>
      <c r="I986" s="104">
        <f>IF(ISNA(VLOOKUP($N986,'Data from Waybill Query'!$A:$M,9,FALSE)),0,VLOOKUP($N986,'Data from Waybill Query'!$A:$M,9,FALSE))</f>
        <v>730364</v>
      </c>
      <c r="J986" s="104">
        <f>IF(ISNA(VLOOKUP($N986,'Data from Waybill Query'!$A:$M,10,FALSE)),0,VLOOKUP($N986,'Data from Waybill Query'!$A:$M,10,FALSE))</f>
        <v>145942</v>
      </c>
      <c r="K986" s="104">
        <f>IF(ISNA(VLOOKUP($N986,'Data from Waybill Query'!$A:$M,11,FALSE)),0,VLOOKUP($N986,'Data from Waybill Query'!$A:$M,11,FALSE))</f>
        <v>65118870</v>
      </c>
      <c r="L986" s="104">
        <f>IF(ISNA(VLOOKUP($N986,'Data from Waybill Query'!$A:$M,12,FALSE)),0,VLOOKUP($N986,'Data from Waybill Query'!$A:$M,12,FALSE))</f>
        <v>13417</v>
      </c>
      <c r="M986" s="104">
        <f>IF(ISNA(VLOOKUP($N986,'Data from Waybill Query'!$A:$M,13,FALSE)),0,VLOOKUP($N986,'Data from Waybill Query'!$A:$M,13,FALSE))</f>
        <v>5.9709180000000001E-2</v>
      </c>
      <c r="N986" s="104">
        <f t="shared" si="33"/>
        <v>1999280103</v>
      </c>
    </row>
    <row r="987" spans="1:14" x14ac:dyDescent="0.25">
      <c r="A987" s="104">
        <f t="shared" si="34"/>
        <v>199947</v>
      </c>
      <c r="B987" s="32">
        <f>'Data from Waybill Query'!B987</f>
        <v>1999</v>
      </c>
      <c r="C987" s="32" t="str">
        <f>IF('Data from Waybill Query'!C987="00","0",IF('Data from Waybill Query'!C987="01","1",IF('Data from Waybill Query'!C987="XX","2",'Data from Waybill Query'!C987)))</f>
        <v>28</v>
      </c>
      <c r="D987" s="33" t="str">
        <f>'Data from Waybill Query'!D987</f>
        <v>Chemical</v>
      </c>
      <c r="E987" s="33" t="str">
        <f>'Data from Waybill Query'!E987</f>
        <v>M</v>
      </c>
      <c r="F987" s="33" t="str">
        <f>'Data from Waybill Query'!F987</f>
        <v>X</v>
      </c>
      <c r="G987" s="33" t="str">
        <f>'Data from Waybill Query'!G987</f>
        <v>X</v>
      </c>
      <c r="H987" s="104">
        <f>IF(ISNA(VLOOKUP($N987,'Data from Waybill Query'!$A:$M,8,FALSE)),0,VLOOKUP($N987,'Data from Waybill Query'!$A:$M,8,FALSE))</f>
        <v>1287244</v>
      </c>
      <c r="I987" s="104">
        <f>IF(ISNA(VLOOKUP($N987,'Data from Waybill Query'!$A:$M,9,FALSE)),0,VLOOKUP($N987,'Data from Waybill Query'!$A:$M,9,FALSE))</f>
        <v>497729</v>
      </c>
      <c r="J987" s="104">
        <f>IF(ISNA(VLOOKUP($N987,'Data from Waybill Query'!$A:$M,10,FALSE)),0,VLOOKUP($N987,'Data from Waybill Query'!$A:$M,10,FALSE))</f>
        <v>375333</v>
      </c>
      <c r="K987" s="104">
        <f>IF(ISNA(VLOOKUP($N987,'Data from Waybill Query'!$A:$M,11,FALSE)),0,VLOOKUP($N987,'Data from Waybill Query'!$A:$M,11,FALSE))</f>
        <v>46222151</v>
      </c>
      <c r="L987" s="104">
        <f>IF(ISNA(VLOOKUP($N987,'Data from Waybill Query'!$A:$M,12,FALSE)),0,VLOOKUP($N987,'Data from Waybill Query'!$A:$M,12,FALSE))</f>
        <v>34897</v>
      </c>
      <c r="M987" s="104">
        <f>IF(ISNA(VLOOKUP($N987,'Data from Waybill Query'!$A:$M,13,FALSE)),0,VLOOKUP($N987,'Data from Waybill Query'!$A:$M,13,FALSE))</f>
        <v>3.6887410000000002E-2</v>
      </c>
      <c r="N987" s="104">
        <f t="shared" si="33"/>
        <v>1999280203</v>
      </c>
    </row>
    <row r="988" spans="1:14" x14ac:dyDescent="0.25">
      <c r="A988" s="104">
        <f t="shared" si="34"/>
        <v>199948</v>
      </c>
      <c r="B988" s="32">
        <f>'Data from Waybill Query'!B988</f>
        <v>1999</v>
      </c>
      <c r="C988" s="32" t="str">
        <f>IF('Data from Waybill Query'!C988="00","0",IF('Data from Waybill Query'!C988="01","1",IF('Data from Waybill Query'!C988="XX","2",'Data from Waybill Query'!C988)))</f>
        <v>28</v>
      </c>
      <c r="D988" s="33" t="str">
        <f>'Data from Waybill Query'!D988</f>
        <v>Chemical</v>
      </c>
      <c r="E988" s="33" t="str">
        <f>'Data from Waybill Query'!E988</f>
        <v>L</v>
      </c>
      <c r="F988" s="33" t="str">
        <f>'Data from Waybill Query'!F988</f>
        <v>X</v>
      </c>
      <c r="G988" s="33" t="str">
        <f>'Data from Waybill Query'!G988</f>
        <v>X</v>
      </c>
      <c r="H988" s="104">
        <f>IF(ISNA(VLOOKUP($N988,'Data from Waybill Query'!$A:$M,8,FALSE)),0,VLOOKUP($N988,'Data from Waybill Query'!$A:$M,8,FALSE))</f>
        <v>2679333</v>
      </c>
      <c r="I988" s="104">
        <f>IF(ISNA(VLOOKUP($N988,'Data from Waybill Query'!$A:$M,9,FALSE)),0,VLOOKUP($N988,'Data from Waybill Query'!$A:$M,9,FALSE))</f>
        <v>654330</v>
      </c>
      <c r="J988" s="104">
        <f>IF(ISNA(VLOOKUP($N988,'Data from Waybill Query'!$A:$M,10,FALSE)),0,VLOOKUP($N988,'Data from Waybill Query'!$A:$M,10,FALSE))</f>
        <v>992087</v>
      </c>
      <c r="K988" s="104">
        <f>IF(ISNA(VLOOKUP($N988,'Data from Waybill Query'!$A:$M,11,FALSE)),0,VLOOKUP($N988,'Data from Waybill Query'!$A:$M,11,FALSE))</f>
        <v>61073029</v>
      </c>
      <c r="L988" s="104">
        <f>IF(ISNA(VLOOKUP($N988,'Data from Waybill Query'!$A:$M,12,FALSE)),0,VLOOKUP($N988,'Data from Waybill Query'!$A:$M,12,FALSE))</f>
        <v>92570</v>
      </c>
      <c r="M988" s="104">
        <f>IF(ISNA(VLOOKUP($N988,'Data from Waybill Query'!$A:$M,13,FALSE)),0,VLOOKUP($N988,'Data from Waybill Query'!$A:$M,13,FALSE))</f>
        <v>2.8943750000000001E-2</v>
      </c>
      <c r="N988" s="104">
        <f t="shared" si="33"/>
        <v>1999280303</v>
      </c>
    </row>
    <row r="989" spans="1:14" x14ac:dyDescent="0.25">
      <c r="A989" s="104">
        <f t="shared" si="34"/>
        <v>199949</v>
      </c>
      <c r="B989" s="32">
        <f>'Data from Waybill Query'!B989</f>
        <v>1999</v>
      </c>
      <c r="C989" s="32" t="str">
        <f>IF('Data from Waybill Query'!C989="00","0",IF('Data from Waybill Query'!C989="01","1",IF('Data from Waybill Query'!C989="XX","2",'Data from Waybill Query'!C989)))</f>
        <v>29</v>
      </c>
      <c r="D989" s="33" t="str">
        <f>'Data from Waybill Query'!D989</f>
        <v>Petroleum</v>
      </c>
      <c r="E989" s="33" t="str">
        <f>'Data from Waybill Query'!E989</f>
        <v>S</v>
      </c>
      <c r="F989" s="33" t="str">
        <f>'Data from Waybill Query'!F989</f>
        <v>X</v>
      </c>
      <c r="G989" s="33" t="str">
        <f>'Data from Waybill Query'!G989</f>
        <v>X</v>
      </c>
      <c r="H989" s="104">
        <f>IF(ISNA(VLOOKUP($N989,'Data from Waybill Query'!$A:$M,8,FALSE)),0,VLOOKUP($N989,'Data from Waybill Query'!$A:$M,8,FALSE))</f>
        <v>306034</v>
      </c>
      <c r="I989" s="104">
        <f>IF(ISNA(VLOOKUP($N989,'Data from Waybill Query'!$A:$M,9,FALSE)),0,VLOOKUP($N989,'Data from Waybill Query'!$A:$M,9,FALSE))</f>
        <v>320434</v>
      </c>
      <c r="J989" s="104">
        <f>IF(ISNA(VLOOKUP($N989,'Data from Waybill Query'!$A:$M,10,FALSE)),0,VLOOKUP($N989,'Data from Waybill Query'!$A:$M,10,FALSE))</f>
        <v>77752</v>
      </c>
      <c r="K989" s="104">
        <f>IF(ISNA(VLOOKUP($N989,'Data from Waybill Query'!$A:$M,11,FALSE)),0,VLOOKUP($N989,'Data from Waybill Query'!$A:$M,11,FALSE))</f>
        <v>24062036</v>
      </c>
      <c r="L989" s="104">
        <f>IF(ISNA(VLOOKUP($N989,'Data from Waybill Query'!$A:$M,12,FALSE)),0,VLOOKUP($N989,'Data from Waybill Query'!$A:$M,12,FALSE))</f>
        <v>5840</v>
      </c>
      <c r="M989" s="104">
        <f>IF(ISNA(VLOOKUP($N989,'Data from Waybill Query'!$A:$M,13,FALSE)),0,VLOOKUP($N989,'Data from Waybill Query'!$A:$M,13,FALSE))</f>
        <v>5.2399660000000001E-2</v>
      </c>
      <c r="N989" s="104">
        <f t="shared" si="33"/>
        <v>1999290103</v>
      </c>
    </row>
    <row r="990" spans="1:14" x14ac:dyDescent="0.25">
      <c r="A990" s="104">
        <f t="shared" si="34"/>
        <v>199950</v>
      </c>
      <c r="B990" s="32">
        <f>'Data from Waybill Query'!B990</f>
        <v>1999</v>
      </c>
      <c r="C990" s="32" t="str">
        <f>IF('Data from Waybill Query'!C990="00","0",IF('Data from Waybill Query'!C990="01","1",IF('Data from Waybill Query'!C990="XX","2",'Data from Waybill Query'!C990)))</f>
        <v>29</v>
      </c>
      <c r="D990" s="33" t="str">
        <f>'Data from Waybill Query'!D990</f>
        <v>Petroleum</v>
      </c>
      <c r="E990" s="33" t="str">
        <f>'Data from Waybill Query'!E990</f>
        <v>M</v>
      </c>
      <c r="F990" s="33" t="str">
        <f>'Data from Waybill Query'!F990</f>
        <v>X</v>
      </c>
      <c r="G990" s="33" t="str">
        <f>'Data from Waybill Query'!G990</f>
        <v>X</v>
      </c>
      <c r="H990" s="104">
        <f>IF(ISNA(VLOOKUP($N990,'Data from Waybill Query'!$A:$M,8,FALSE)),0,VLOOKUP($N990,'Data from Waybill Query'!$A:$M,8,FALSE))</f>
        <v>323359</v>
      </c>
      <c r="I990" s="104">
        <f>IF(ISNA(VLOOKUP($N990,'Data from Waybill Query'!$A:$M,9,FALSE)),0,VLOOKUP($N990,'Data from Waybill Query'!$A:$M,9,FALSE))</f>
        <v>158822</v>
      </c>
      <c r="J990" s="104">
        <f>IF(ISNA(VLOOKUP($N990,'Data from Waybill Query'!$A:$M,10,FALSE)),0,VLOOKUP($N990,'Data from Waybill Query'!$A:$M,10,FALSE))</f>
        <v>115658</v>
      </c>
      <c r="K990" s="104">
        <f>IF(ISNA(VLOOKUP($N990,'Data from Waybill Query'!$A:$M,11,FALSE)),0,VLOOKUP($N990,'Data from Waybill Query'!$A:$M,11,FALSE))</f>
        <v>12684905</v>
      </c>
      <c r="L990" s="104">
        <f>IF(ISNA(VLOOKUP($N990,'Data from Waybill Query'!$A:$M,12,FALSE)),0,VLOOKUP($N990,'Data from Waybill Query'!$A:$M,12,FALSE))</f>
        <v>9238</v>
      </c>
      <c r="M990" s="104">
        <f>IF(ISNA(VLOOKUP($N990,'Data from Waybill Query'!$A:$M,13,FALSE)),0,VLOOKUP($N990,'Data from Waybill Query'!$A:$M,13,FALSE))</f>
        <v>3.5003289999999999E-2</v>
      </c>
      <c r="N990" s="104">
        <f t="shared" si="33"/>
        <v>1999290203</v>
      </c>
    </row>
    <row r="991" spans="1:14" x14ac:dyDescent="0.25">
      <c r="A991" s="104">
        <f t="shared" si="34"/>
        <v>199951</v>
      </c>
      <c r="B991" s="32">
        <f>'Data from Waybill Query'!B991</f>
        <v>1999</v>
      </c>
      <c r="C991" s="32" t="str">
        <f>IF('Data from Waybill Query'!C991="00","0",IF('Data from Waybill Query'!C991="01","1",IF('Data from Waybill Query'!C991="XX","2",'Data from Waybill Query'!C991)))</f>
        <v>29</v>
      </c>
      <c r="D991" s="33" t="str">
        <f>'Data from Waybill Query'!D991</f>
        <v>Petroleum</v>
      </c>
      <c r="E991" s="33" t="str">
        <f>'Data from Waybill Query'!E991</f>
        <v>L</v>
      </c>
      <c r="F991" s="33" t="str">
        <f>'Data from Waybill Query'!F991</f>
        <v>X</v>
      </c>
      <c r="G991" s="33" t="str">
        <f>'Data from Waybill Query'!G991</f>
        <v>X</v>
      </c>
      <c r="H991" s="104">
        <f>IF(ISNA(VLOOKUP($N991,'Data from Waybill Query'!$A:$M,8,FALSE)),0,VLOOKUP($N991,'Data from Waybill Query'!$A:$M,8,FALSE))</f>
        <v>416149</v>
      </c>
      <c r="I991" s="104">
        <f>IF(ISNA(VLOOKUP($N991,'Data from Waybill Query'!$A:$M,9,FALSE)),0,VLOOKUP($N991,'Data from Waybill Query'!$A:$M,9,FALSE))</f>
        <v>134220</v>
      </c>
      <c r="J991" s="104">
        <f>IF(ISNA(VLOOKUP($N991,'Data from Waybill Query'!$A:$M,10,FALSE)),0,VLOOKUP($N991,'Data from Waybill Query'!$A:$M,10,FALSE))</f>
        <v>206784</v>
      </c>
      <c r="K991" s="104">
        <f>IF(ISNA(VLOOKUP($N991,'Data from Waybill Query'!$A:$M,11,FALSE)),0,VLOOKUP($N991,'Data from Waybill Query'!$A:$M,11,FALSE))</f>
        <v>10631876</v>
      </c>
      <c r="L991" s="104">
        <f>IF(ISNA(VLOOKUP($N991,'Data from Waybill Query'!$A:$M,12,FALSE)),0,VLOOKUP($N991,'Data from Waybill Query'!$A:$M,12,FALSE))</f>
        <v>16335</v>
      </c>
      <c r="M991" s="104">
        <f>IF(ISNA(VLOOKUP($N991,'Data from Waybill Query'!$A:$M,13,FALSE)),0,VLOOKUP($N991,'Data from Waybill Query'!$A:$M,13,FALSE))</f>
        <v>2.5476220000000001E-2</v>
      </c>
      <c r="N991" s="104">
        <f t="shared" si="33"/>
        <v>1999290303</v>
      </c>
    </row>
    <row r="992" spans="1:14" x14ac:dyDescent="0.25">
      <c r="A992" s="104">
        <f t="shared" si="34"/>
        <v>199952</v>
      </c>
      <c r="B992" s="32">
        <f>'Data from Waybill Query'!B992</f>
        <v>1999</v>
      </c>
      <c r="C992" s="32" t="str">
        <f>IF('Data from Waybill Query'!C992="00","0",IF('Data from Waybill Query'!C992="01","1",IF('Data from Waybill Query'!C992="XX","2",'Data from Waybill Query'!C992)))</f>
        <v>32</v>
      </c>
      <c r="D992" s="33" t="str">
        <f>'Data from Waybill Query'!D992</f>
        <v>Stone, Clay and Glass</v>
      </c>
      <c r="E992" s="33" t="str">
        <f>'Data from Waybill Query'!E992</f>
        <v>S</v>
      </c>
      <c r="F992" s="33" t="str">
        <f>'Data from Waybill Query'!F992</f>
        <v>X</v>
      </c>
      <c r="G992" s="33" t="str">
        <f>'Data from Waybill Query'!G992</f>
        <v>X</v>
      </c>
      <c r="H992" s="104">
        <f>IF(ISNA(VLOOKUP($N992,'Data from Waybill Query'!$A:$M,8,FALSE)),0,VLOOKUP($N992,'Data from Waybill Query'!$A:$M,8,FALSE))</f>
        <v>371222</v>
      </c>
      <c r="I992" s="104">
        <f>IF(ISNA(VLOOKUP($N992,'Data from Waybill Query'!$A:$M,9,FALSE)),0,VLOOKUP($N992,'Data from Waybill Query'!$A:$M,9,FALSE))</f>
        <v>331638</v>
      </c>
      <c r="J992" s="104">
        <f>IF(ISNA(VLOOKUP($N992,'Data from Waybill Query'!$A:$M,10,FALSE)),0,VLOOKUP($N992,'Data from Waybill Query'!$A:$M,10,FALSE))</f>
        <v>89216</v>
      </c>
      <c r="K992" s="104">
        <f>IF(ISNA(VLOOKUP($N992,'Data from Waybill Query'!$A:$M,11,FALSE)),0,VLOOKUP($N992,'Data from Waybill Query'!$A:$M,11,FALSE))</f>
        <v>32046076</v>
      </c>
      <c r="L992" s="104">
        <f>IF(ISNA(VLOOKUP($N992,'Data from Waybill Query'!$A:$M,12,FALSE)),0,VLOOKUP($N992,'Data from Waybill Query'!$A:$M,12,FALSE))</f>
        <v>8642</v>
      </c>
      <c r="M992" s="104">
        <f>IF(ISNA(VLOOKUP($N992,'Data from Waybill Query'!$A:$M,13,FALSE)),0,VLOOKUP($N992,'Data from Waybill Query'!$A:$M,13,FALSE))</f>
        <v>4.2954190000000003E-2</v>
      </c>
      <c r="N992" s="104">
        <f t="shared" si="33"/>
        <v>1999320103</v>
      </c>
    </row>
    <row r="993" spans="1:14" x14ac:dyDescent="0.25">
      <c r="A993" s="104">
        <f t="shared" si="34"/>
        <v>199953</v>
      </c>
      <c r="B993" s="32">
        <f>'Data from Waybill Query'!B993</f>
        <v>1999</v>
      </c>
      <c r="C993" s="32" t="str">
        <f>IF('Data from Waybill Query'!C993="00","0",IF('Data from Waybill Query'!C993="01","1",IF('Data from Waybill Query'!C993="XX","2",'Data from Waybill Query'!C993)))</f>
        <v>32</v>
      </c>
      <c r="D993" s="33" t="str">
        <f>'Data from Waybill Query'!D993</f>
        <v>Stone, Clay and Glass</v>
      </c>
      <c r="E993" s="33" t="str">
        <f>'Data from Waybill Query'!E993</f>
        <v>M</v>
      </c>
      <c r="F993" s="33" t="str">
        <f>'Data from Waybill Query'!F993</f>
        <v>X</v>
      </c>
      <c r="G993" s="33" t="str">
        <f>'Data from Waybill Query'!G993</f>
        <v>X</v>
      </c>
      <c r="H993" s="104">
        <f>IF(ISNA(VLOOKUP($N993,'Data from Waybill Query'!$A:$M,8,FALSE)),0,VLOOKUP($N993,'Data from Waybill Query'!$A:$M,8,FALSE))</f>
        <v>313651</v>
      </c>
      <c r="I993" s="104">
        <f>IF(ISNA(VLOOKUP($N993,'Data from Waybill Query'!$A:$M,9,FALSE)),0,VLOOKUP($N993,'Data from Waybill Query'!$A:$M,9,FALSE))</f>
        <v>141880</v>
      </c>
      <c r="J993" s="104">
        <f>IF(ISNA(VLOOKUP($N993,'Data from Waybill Query'!$A:$M,10,FALSE)),0,VLOOKUP($N993,'Data from Waybill Query'!$A:$M,10,FALSE))</f>
        <v>102697</v>
      </c>
      <c r="K993" s="104">
        <f>IF(ISNA(VLOOKUP($N993,'Data from Waybill Query'!$A:$M,11,FALSE)),0,VLOOKUP($N993,'Data from Waybill Query'!$A:$M,11,FALSE))</f>
        <v>13136900</v>
      </c>
      <c r="L993" s="104">
        <f>IF(ISNA(VLOOKUP($N993,'Data from Waybill Query'!$A:$M,12,FALSE)),0,VLOOKUP($N993,'Data from Waybill Query'!$A:$M,12,FALSE))</f>
        <v>9481</v>
      </c>
      <c r="M993" s="104">
        <f>IF(ISNA(VLOOKUP($N993,'Data from Waybill Query'!$A:$M,13,FALSE)),0,VLOOKUP($N993,'Data from Waybill Query'!$A:$M,13,FALSE))</f>
        <v>3.3082460000000001E-2</v>
      </c>
      <c r="N993" s="104">
        <f t="shared" si="33"/>
        <v>1999320203</v>
      </c>
    </row>
    <row r="994" spans="1:14" x14ac:dyDescent="0.25">
      <c r="A994" s="104">
        <f t="shared" si="34"/>
        <v>199954</v>
      </c>
      <c r="B994" s="32">
        <f>'Data from Waybill Query'!B994</f>
        <v>1999</v>
      </c>
      <c r="C994" s="32" t="str">
        <f>IF('Data from Waybill Query'!C994="00","0",IF('Data from Waybill Query'!C994="01","1",IF('Data from Waybill Query'!C994="XX","2",'Data from Waybill Query'!C994)))</f>
        <v>32</v>
      </c>
      <c r="D994" s="33" t="str">
        <f>'Data from Waybill Query'!D994</f>
        <v>Stone, Clay and Glass</v>
      </c>
      <c r="E994" s="33" t="str">
        <f>'Data from Waybill Query'!E994</f>
        <v>L</v>
      </c>
      <c r="F994" s="33" t="str">
        <f>'Data from Waybill Query'!F994</f>
        <v>X</v>
      </c>
      <c r="G994" s="33" t="str">
        <f>'Data from Waybill Query'!G994</f>
        <v>X</v>
      </c>
      <c r="H994" s="104">
        <f>IF(ISNA(VLOOKUP($N994,'Data from Waybill Query'!$A:$M,8,FALSE)),0,VLOOKUP($N994,'Data from Waybill Query'!$A:$M,8,FALSE))</f>
        <v>468253</v>
      </c>
      <c r="I994" s="104">
        <f>IF(ISNA(VLOOKUP($N994,'Data from Waybill Query'!$A:$M,9,FALSE)),0,VLOOKUP($N994,'Data from Waybill Query'!$A:$M,9,FALSE))</f>
        <v>131615</v>
      </c>
      <c r="J994" s="104">
        <f>IF(ISNA(VLOOKUP($N994,'Data from Waybill Query'!$A:$M,10,FALSE)),0,VLOOKUP($N994,'Data from Waybill Query'!$A:$M,10,FALSE))</f>
        <v>193489</v>
      </c>
      <c r="K994" s="104">
        <f>IF(ISNA(VLOOKUP($N994,'Data from Waybill Query'!$A:$M,11,FALSE)),0,VLOOKUP($N994,'Data from Waybill Query'!$A:$M,11,FALSE))</f>
        <v>11713897</v>
      </c>
      <c r="L994" s="104">
        <f>IF(ISNA(VLOOKUP($N994,'Data from Waybill Query'!$A:$M,12,FALSE)),0,VLOOKUP($N994,'Data from Waybill Query'!$A:$M,12,FALSE))</f>
        <v>17009</v>
      </c>
      <c r="M994" s="104">
        <f>IF(ISNA(VLOOKUP($N994,'Data from Waybill Query'!$A:$M,13,FALSE)),0,VLOOKUP($N994,'Data from Waybill Query'!$A:$M,13,FALSE))</f>
        <v>2.7529149999999999E-2</v>
      </c>
      <c r="N994" s="104">
        <f t="shared" si="33"/>
        <v>1999320303</v>
      </c>
    </row>
    <row r="995" spans="1:14" x14ac:dyDescent="0.25">
      <c r="A995" s="104">
        <f t="shared" si="34"/>
        <v>199955</v>
      </c>
      <c r="B995" s="32">
        <f>'Data from Waybill Query'!B995</f>
        <v>1999</v>
      </c>
      <c r="C995" s="32" t="str">
        <f>IF('Data from Waybill Query'!C995="00","0",IF('Data from Waybill Query'!C995="01","1",IF('Data from Waybill Query'!C995="XX","2",'Data from Waybill Query'!C995)))</f>
        <v>33</v>
      </c>
      <c r="D995" s="33" t="str">
        <f>'Data from Waybill Query'!D995</f>
        <v>Primary Metal Products</v>
      </c>
      <c r="E995" s="33" t="str">
        <f>'Data from Waybill Query'!E995</f>
        <v>S</v>
      </c>
      <c r="F995" s="33" t="str">
        <f>'Data from Waybill Query'!F995</f>
        <v>X</v>
      </c>
      <c r="G995" s="33" t="str">
        <f>'Data from Waybill Query'!G995</f>
        <v>X</v>
      </c>
      <c r="H995" s="104">
        <f>IF(ISNA(VLOOKUP($N995,'Data from Waybill Query'!$A:$M,8,FALSE)),0,VLOOKUP($N995,'Data from Waybill Query'!$A:$M,8,FALSE))</f>
        <v>423665</v>
      </c>
      <c r="I995" s="104">
        <f>IF(ISNA(VLOOKUP($N995,'Data from Waybill Query'!$A:$M,9,FALSE)),0,VLOOKUP($N995,'Data from Waybill Query'!$A:$M,9,FALSE))</f>
        <v>422618</v>
      </c>
      <c r="J995" s="104">
        <f>IF(ISNA(VLOOKUP($N995,'Data from Waybill Query'!$A:$M,10,FALSE)),0,VLOOKUP($N995,'Data from Waybill Query'!$A:$M,10,FALSE))</f>
        <v>104694</v>
      </c>
      <c r="K995" s="104">
        <f>IF(ISNA(VLOOKUP($N995,'Data from Waybill Query'!$A:$M,11,FALSE)),0,VLOOKUP($N995,'Data from Waybill Query'!$A:$M,11,FALSE))</f>
        <v>37484193</v>
      </c>
      <c r="L995" s="104">
        <f>IF(ISNA(VLOOKUP($N995,'Data from Waybill Query'!$A:$M,12,FALSE)),0,VLOOKUP($N995,'Data from Waybill Query'!$A:$M,12,FALSE))</f>
        <v>9248</v>
      </c>
      <c r="M995" s="104">
        <f>IF(ISNA(VLOOKUP($N995,'Data from Waybill Query'!$A:$M,13,FALSE)),0,VLOOKUP($N995,'Data from Waybill Query'!$A:$M,13,FALSE))</f>
        <v>4.5812909999999998E-2</v>
      </c>
      <c r="N995" s="104">
        <f t="shared" si="33"/>
        <v>1999330103</v>
      </c>
    </row>
    <row r="996" spans="1:14" x14ac:dyDescent="0.25">
      <c r="A996" s="104">
        <f t="shared" si="34"/>
        <v>199956</v>
      </c>
      <c r="B996" s="32">
        <f>'Data from Waybill Query'!B996</f>
        <v>1999</v>
      </c>
      <c r="C996" s="32" t="str">
        <f>IF('Data from Waybill Query'!C996="00","0",IF('Data from Waybill Query'!C996="01","1",IF('Data from Waybill Query'!C996="XX","2",'Data from Waybill Query'!C996)))</f>
        <v>33</v>
      </c>
      <c r="D996" s="33" t="str">
        <f>'Data from Waybill Query'!D996</f>
        <v>Primary Metal Products</v>
      </c>
      <c r="E996" s="33" t="str">
        <f>'Data from Waybill Query'!E996</f>
        <v>M</v>
      </c>
      <c r="F996" s="33" t="str">
        <f>'Data from Waybill Query'!F996</f>
        <v>X</v>
      </c>
      <c r="G996" s="33" t="str">
        <f>'Data from Waybill Query'!G996</f>
        <v>X</v>
      </c>
      <c r="H996" s="104">
        <f>IF(ISNA(VLOOKUP($N996,'Data from Waybill Query'!$A:$M,8,FALSE)),0,VLOOKUP($N996,'Data from Waybill Query'!$A:$M,8,FALSE))</f>
        <v>335930</v>
      </c>
      <c r="I996" s="104">
        <f>IF(ISNA(VLOOKUP($N996,'Data from Waybill Query'!$A:$M,9,FALSE)),0,VLOOKUP($N996,'Data from Waybill Query'!$A:$M,9,FALSE))</f>
        <v>167513</v>
      </c>
      <c r="J996" s="104">
        <f>IF(ISNA(VLOOKUP($N996,'Data from Waybill Query'!$A:$M,10,FALSE)),0,VLOOKUP($N996,'Data from Waybill Query'!$A:$M,10,FALSE))</f>
        <v>125361</v>
      </c>
      <c r="K996" s="104">
        <f>IF(ISNA(VLOOKUP($N996,'Data from Waybill Query'!$A:$M,11,FALSE)),0,VLOOKUP($N996,'Data from Waybill Query'!$A:$M,11,FALSE))</f>
        <v>14422989</v>
      </c>
      <c r="L996" s="104">
        <f>IF(ISNA(VLOOKUP($N996,'Data from Waybill Query'!$A:$M,12,FALSE)),0,VLOOKUP($N996,'Data from Waybill Query'!$A:$M,12,FALSE))</f>
        <v>10803</v>
      </c>
      <c r="M996" s="104">
        <f>IF(ISNA(VLOOKUP($N996,'Data from Waybill Query'!$A:$M,13,FALSE)),0,VLOOKUP($N996,'Data from Waybill Query'!$A:$M,13,FALSE))</f>
        <v>3.1097070000000001E-2</v>
      </c>
      <c r="N996" s="104">
        <f t="shared" si="33"/>
        <v>1999330203</v>
      </c>
    </row>
    <row r="997" spans="1:14" x14ac:dyDescent="0.25">
      <c r="A997" s="104">
        <f t="shared" si="34"/>
        <v>199957</v>
      </c>
      <c r="B997" s="32">
        <f>'Data from Waybill Query'!B997</f>
        <v>1999</v>
      </c>
      <c r="C997" s="32" t="str">
        <f>IF('Data from Waybill Query'!C997="00","0",IF('Data from Waybill Query'!C997="01","1",IF('Data from Waybill Query'!C997="XX","2",'Data from Waybill Query'!C997)))</f>
        <v>33</v>
      </c>
      <c r="D997" s="33" t="str">
        <f>'Data from Waybill Query'!D997</f>
        <v>Primary Metal Products</v>
      </c>
      <c r="E997" s="33" t="str">
        <f>'Data from Waybill Query'!E997</f>
        <v>L</v>
      </c>
      <c r="F997" s="33" t="str">
        <f>'Data from Waybill Query'!F997</f>
        <v>X</v>
      </c>
      <c r="G997" s="33" t="str">
        <f>'Data from Waybill Query'!G997</f>
        <v>X</v>
      </c>
      <c r="H997" s="104">
        <f>IF(ISNA(VLOOKUP($N997,'Data from Waybill Query'!$A:$M,8,FALSE)),0,VLOOKUP($N997,'Data from Waybill Query'!$A:$M,8,FALSE))</f>
        <v>615200</v>
      </c>
      <c r="I997" s="104">
        <f>IF(ISNA(VLOOKUP($N997,'Data from Waybill Query'!$A:$M,9,FALSE)),0,VLOOKUP($N997,'Data from Waybill Query'!$A:$M,9,FALSE))</f>
        <v>183347</v>
      </c>
      <c r="J997" s="104">
        <f>IF(ISNA(VLOOKUP($N997,'Data from Waybill Query'!$A:$M,10,FALSE)),0,VLOOKUP($N997,'Data from Waybill Query'!$A:$M,10,FALSE))</f>
        <v>308236</v>
      </c>
      <c r="K997" s="104">
        <f>IF(ISNA(VLOOKUP($N997,'Data from Waybill Query'!$A:$M,11,FALSE)),0,VLOOKUP($N997,'Data from Waybill Query'!$A:$M,11,FALSE))</f>
        <v>15408822</v>
      </c>
      <c r="L997" s="104">
        <f>IF(ISNA(VLOOKUP($N997,'Data from Waybill Query'!$A:$M,12,FALSE)),0,VLOOKUP($N997,'Data from Waybill Query'!$A:$M,12,FALSE))</f>
        <v>26003</v>
      </c>
      <c r="M997" s="104">
        <f>IF(ISNA(VLOOKUP($N997,'Data from Waybill Query'!$A:$M,13,FALSE)),0,VLOOKUP($N997,'Data from Waybill Query'!$A:$M,13,FALSE))</f>
        <v>2.3658459999999999E-2</v>
      </c>
      <c r="N997" s="104">
        <f t="shared" si="33"/>
        <v>1999330303</v>
      </c>
    </row>
    <row r="998" spans="1:14" x14ac:dyDescent="0.25">
      <c r="A998" s="104">
        <f t="shared" si="34"/>
        <v>199958</v>
      </c>
      <c r="B998" s="32">
        <f>'Data from Waybill Query'!B998</f>
        <v>1999</v>
      </c>
      <c r="C998" s="32" t="str">
        <f>IF('Data from Waybill Query'!C998="00","0",IF('Data from Waybill Query'!C998="01","1",IF('Data from Waybill Query'!C998="XX","2",'Data from Waybill Query'!C998)))</f>
        <v>37</v>
      </c>
      <c r="D998" s="33" t="str">
        <f>'Data from Waybill Query'!D998</f>
        <v>Transportation Equipment</v>
      </c>
      <c r="E998" s="33" t="str">
        <f>'Data from Waybill Query'!E998</f>
        <v>S</v>
      </c>
      <c r="F998" s="33" t="str">
        <f>'Data from Waybill Query'!F998</f>
        <v>X</v>
      </c>
      <c r="G998" s="33" t="str">
        <f>'Data from Waybill Query'!G998</f>
        <v>X</v>
      </c>
      <c r="H998" s="104">
        <f>IF(ISNA(VLOOKUP($N998,'Data from Waybill Query'!$A:$M,8,FALSE)),0,VLOOKUP($N998,'Data from Waybill Query'!$A:$M,8,FALSE))</f>
        <v>751703</v>
      </c>
      <c r="I998" s="104">
        <f>IF(ISNA(VLOOKUP($N998,'Data from Waybill Query'!$A:$M,9,FALSE)),0,VLOOKUP($N998,'Data from Waybill Query'!$A:$M,9,FALSE))</f>
        <v>903579</v>
      </c>
      <c r="J998" s="104">
        <f>IF(ISNA(VLOOKUP($N998,'Data from Waybill Query'!$A:$M,10,FALSE)),0,VLOOKUP($N998,'Data from Waybill Query'!$A:$M,10,FALSE))</f>
        <v>232603</v>
      </c>
      <c r="K998" s="104">
        <f>IF(ISNA(VLOOKUP($N998,'Data from Waybill Query'!$A:$M,11,FALSE)),0,VLOOKUP($N998,'Data from Waybill Query'!$A:$M,11,FALSE))</f>
        <v>21341943</v>
      </c>
      <c r="L998" s="104">
        <f>IF(ISNA(VLOOKUP($N998,'Data from Waybill Query'!$A:$M,12,FALSE)),0,VLOOKUP($N998,'Data from Waybill Query'!$A:$M,12,FALSE))</f>
        <v>5486</v>
      </c>
      <c r="M998" s="104">
        <f>IF(ISNA(VLOOKUP($N998,'Data from Waybill Query'!$A:$M,13,FALSE)),0,VLOOKUP($N998,'Data from Waybill Query'!$A:$M,13,FALSE))</f>
        <v>0.13702500000000001</v>
      </c>
      <c r="N998" s="104">
        <f t="shared" si="33"/>
        <v>1999370103</v>
      </c>
    </row>
    <row r="999" spans="1:14" x14ac:dyDescent="0.25">
      <c r="A999" s="104">
        <f t="shared" si="34"/>
        <v>199959</v>
      </c>
      <c r="B999" s="32">
        <f>'Data from Waybill Query'!B999</f>
        <v>1999</v>
      </c>
      <c r="C999" s="32" t="str">
        <f>IF('Data from Waybill Query'!C999="00","0",IF('Data from Waybill Query'!C999="01","1",IF('Data from Waybill Query'!C999="XX","2",'Data from Waybill Query'!C999)))</f>
        <v>37</v>
      </c>
      <c r="D999" s="33" t="str">
        <f>'Data from Waybill Query'!D999</f>
        <v>Transportation Equipment</v>
      </c>
      <c r="E999" s="33" t="str">
        <f>'Data from Waybill Query'!E999</f>
        <v>M</v>
      </c>
      <c r="F999" s="33" t="str">
        <f>'Data from Waybill Query'!F999</f>
        <v>X</v>
      </c>
      <c r="G999" s="33" t="str">
        <f>'Data from Waybill Query'!G999</f>
        <v>X</v>
      </c>
      <c r="H999" s="104">
        <f>IF(ISNA(VLOOKUP($N999,'Data from Waybill Query'!$A:$M,8,FALSE)),0,VLOOKUP($N999,'Data from Waybill Query'!$A:$M,8,FALSE))</f>
        <v>1257855</v>
      </c>
      <c r="I999" s="104">
        <f>IF(ISNA(VLOOKUP($N999,'Data from Waybill Query'!$A:$M,9,FALSE)),0,VLOOKUP($N999,'Data from Waybill Query'!$A:$M,9,FALSE))</f>
        <v>839442</v>
      </c>
      <c r="J999" s="104">
        <f>IF(ISNA(VLOOKUP($N999,'Data from Waybill Query'!$A:$M,10,FALSE)),0,VLOOKUP($N999,'Data from Waybill Query'!$A:$M,10,FALSE))</f>
        <v>603174</v>
      </c>
      <c r="K999" s="104">
        <f>IF(ISNA(VLOOKUP($N999,'Data from Waybill Query'!$A:$M,11,FALSE)),0,VLOOKUP($N999,'Data from Waybill Query'!$A:$M,11,FALSE))</f>
        <v>19202845</v>
      </c>
      <c r="L999" s="104">
        <f>IF(ISNA(VLOOKUP($N999,'Data from Waybill Query'!$A:$M,12,FALSE)),0,VLOOKUP($N999,'Data from Waybill Query'!$A:$M,12,FALSE))</f>
        <v>13807</v>
      </c>
      <c r="M999" s="104">
        <f>IF(ISNA(VLOOKUP($N999,'Data from Waybill Query'!$A:$M,13,FALSE)),0,VLOOKUP($N999,'Data from Waybill Query'!$A:$M,13,FALSE))</f>
        <v>9.110596E-2</v>
      </c>
      <c r="N999" s="104">
        <f t="shared" si="33"/>
        <v>1999370203</v>
      </c>
    </row>
    <row r="1000" spans="1:14" x14ac:dyDescent="0.25">
      <c r="A1000" s="104">
        <f t="shared" si="34"/>
        <v>199960</v>
      </c>
      <c r="B1000" s="32">
        <f>'Data from Waybill Query'!B1000</f>
        <v>1999</v>
      </c>
      <c r="C1000" s="32" t="str">
        <f>IF('Data from Waybill Query'!C1000="00","0",IF('Data from Waybill Query'!C1000="01","1",IF('Data from Waybill Query'!C1000="XX","2",'Data from Waybill Query'!C1000)))</f>
        <v>37</v>
      </c>
      <c r="D1000" s="33" t="str">
        <f>'Data from Waybill Query'!D1000</f>
        <v>Transportation Equipment</v>
      </c>
      <c r="E1000" s="33" t="str">
        <f>'Data from Waybill Query'!E1000</f>
        <v>L</v>
      </c>
      <c r="F1000" s="33" t="str">
        <f>'Data from Waybill Query'!F1000</f>
        <v>X</v>
      </c>
      <c r="G1000" s="33" t="str">
        <f>'Data from Waybill Query'!G1000</f>
        <v>X</v>
      </c>
      <c r="H1000" s="104">
        <f>IF(ISNA(VLOOKUP($N1000,'Data from Waybill Query'!$A:$M,8,FALSE)),0,VLOOKUP($N1000,'Data from Waybill Query'!$A:$M,8,FALSE))</f>
        <v>1475321</v>
      </c>
      <c r="I1000" s="104">
        <f>IF(ISNA(VLOOKUP($N1000,'Data from Waybill Query'!$A:$M,9,FALSE)),0,VLOOKUP($N1000,'Data from Waybill Query'!$A:$M,9,FALSE))</f>
        <v>596693</v>
      </c>
      <c r="J1000" s="104">
        <f>IF(ISNA(VLOOKUP($N1000,'Data from Waybill Query'!$A:$M,10,FALSE)),0,VLOOKUP($N1000,'Data from Waybill Query'!$A:$M,10,FALSE))</f>
        <v>986024</v>
      </c>
      <c r="K1000" s="104">
        <f>IF(ISNA(VLOOKUP($N1000,'Data from Waybill Query'!$A:$M,11,FALSE)),0,VLOOKUP($N1000,'Data from Waybill Query'!$A:$M,11,FALSE))</f>
        <v>13259289</v>
      </c>
      <c r="L1000" s="104">
        <f>IF(ISNA(VLOOKUP($N1000,'Data from Waybill Query'!$A:$M,12,FALSE)),0,VLOOKUP($N1000,'Data from Waybill Query'!$A:$M,12,FALSE))</f>
        <v>22028</v>
      </c>
      <c r="M1000" s="104">
        <f>IF(ISNA(VLOOKUP($N1000,'Data from Waybill Query'!$A:$M,13,FALSE)),0,VLOOKUP($N1000,'Data from Waybill Query'!$A:$M,13,FALSE))</f>
        <v>6.6975889999999996E-2</v>
      </c>
      <c r="N1000" s="104">
        <f t="shared" si="33"/>
        <v>1999370303</v>
      </c>
    </row>
    <row r="1001" spans="1:14" x14ac:dyDescent="0.25">
      <c r="A1001" s="104">
        <f t="shared" si="34"/>
        <v>199961</v>
      </c>
      <c r="B1001" s="32">
        <f>'Data from Waybill Query'!B1001</f>
        <v>1999</v>
      </c>
      <c r="C1001" s="32" t="str">
        <f>IF('Data from Waybill Query'!C1001="00","0",IF('Data from Waybill Query'!C1001="01","1",IF('Data from Waybill Query'!C1001="XX","2",'Data from Waybill Query'!C1001)))</f>
        <v>40</v>
      </c>
      <c r="D1001" s="33" t="str">
        <f>'Data from Waybill Query'!D1001</f>
        <v>Waste and Scrap</v>
      </c>
      <c r="E1001" s="33" t="str">
        <f>'Data from Waybill Query'!E1001</f>
        <v>S</v>
      </c>
      <c r="F1001" s="33" t="str">
        <f>'Data from Waybill Query'!F1001</f>
        <v>X</v>
      </c>
      <c r="G1001" s="33" t="str">
        <f>'Data from Waybill Query'!G1001</f>
        <v>X</v>
      </c>
      <c r="H1001" s="104">
        <f>IF(ISNA(VLOOKUP($N1001,'Data from Waybill Query'!$A:$M,8,FALSE)),0,VLOOKUP($N1001,'Data from Waybill Query'!$A:$M,8,FALSE))</f>
        <v>288908</v>
      </c>
      <c r="I1001" s="104">
        <f>IF(ISNA(VLOOKUP($N1001,'Data from Waybill Query'!$A:$M,9,FALSE)),0,VLOOKUP($N1001,'Data from Waybill Query'!$A:$M,9,FALSE))</f>
        <v>319976</v>
      </c>
      <c r="J1001" s="104">
        <f>IF(ISNA(VLOOKUP($N1001,'Data from Waybill Query'!$A:$M,10,FALSE)),0,VLOOKUP($N1001,'Data from Waybill Query'!$A:$M,10,FALSE))</f>
        <v>68387</v>
      </c>
      <c r="K1001" s="104">
        <f>IF(ISNA(VLOOKUP($N1001,'Data from Waybill Query'!$A:$M,11,FALSE)),0,VLOOKUP($N1001,'Data from Waybill Query'!$A:$M,11,FALSE))</f>
        <v>25855166</v>
      </c>
      <c r="L1001" s="104">
        <f>IF(ISNA(VLOOKUP($N1001,'Data from Waybill Query'!$A:$M,12,FALSE)),0,VLOOKUP($N1001,'Data from Waybill Query'!$A:$M,12,FALSE))</f>
        <v>5521</v>
      </c>
      <c r="M1001" s="104">
        <f>IF(ISNA(VLOOKUP($N1001,'Data from Waybill Query'!$A:$M,13,FALSE)),0,VLOOKUP($N1001,'Data from Waybill Query'!$A:$M,13,FALSE))</f>
        <v>5.2332999999999998E-2</v>
      </c>
      <c r="N1001" s="104">
        <f t="shared" si="33"/>
        <v>1999400103</v>
      </c>
    </row>
    <row r="1002" spans="1:14" x14ac:dyDescent="0.25">
      <c r="A1002" s="104">
        <f t="shared" si="34"/>
        <v>199962</v>
      </c>
      <c r="B1002" s="32">
        <f>'Data from Waybill Query'!B1002</f>
        <v>1999</v>
      </c>
      <c r="C1002" s="32" t="str">
        <f>IF('Data from Waybill Query'!C1002="00","0",IF('Data from Waybill Query'!C1002="01","1",IF('Data from Waybill Query'!C1002="XX","2",'Data from Waybill Query'!C1002)))</f>
        <v>40</v>
      </c>
      <c r="D1002" s="33" t="str">
        <f>'Data from Waybill Query'!D1002</f>
        <v>Waste and Scrap</v>
      </c>
      <c r="E1002" s="33" t="str">
        <f>'Data from Waybill Query'!E1002</f>
        <v>M</v>
      </c>
      <c r="F1002" s="33" t="str">
        <f>'Data from Waybill Query'!F1002</f>
        <v>X</v>
      </c>
      <c r="G1002" s="33" t="str">
        <f>'Data from Waybill Query'!G1002</f>
        <v>X</v>
      </c>
      <c r="H1002" s="104">
        <f>IF(ISNA(VLOOKUP($N1002,'Data from Waybill Query'!$A:$M,8,FALSE)),0,VLOOKUP($N1002,'Data from Waybill Query'!$A:$M,8,FALSE))</f>
        <v>184732</v>
      </c>
      <c r="I1002" s="104">
        <f>IF(ISNA(VLOOKUP($N1002,'Data from Waybill Query'!$A:$M,9,FALSE)),0,VLOOKUP($N1002,'Data from Waybill Query'!$A:$M,9,FALSE))</f>
        <v>119740</v>
      </c>
      <c r="J1002" s="104">
        <f>IF(ISNA(VLOOKUP($N1002,'Data from Waybill Query'!$A:$M,10,FALSE)),0,VLOOKUP($N1002,'Data from Waybill Query'!$A:$M,10,FALSE))</f>
        <v>87354</v>
      </c>
      <c r="K1002" s="104">
        <f>IF(ISNA(VLOOKUP($N1002,'Data from Waybill Query'!$A:$M,11,FALSE)),0,VLOOKUP($N1002,'Data from Waybill Query'!$A:$M,11,FALSE))</f>
        <v>9272096</v>
      </c>
      <c r="L1002" s="104">
        <f>IF(ISNA(VLOOKUP($N1002,'Data from Waybill Query'!$A:$M,12,FALSE)),0,VLOOKUP($N1002,'Data from Waybill Query'!$A:$M,12,FALSE))</f>
        <v>6737</v>
      </c>
      <c r="M1002" s="104">
        <f>IF(ISNA(VLOOKUP($N1002,'Data from Waybill Query'!$A:$M,13,FALSE)),0,VLOOKUP($N1002,'Data from Waybill Query'!$A:$M,13,FALSE))</f>
        <v>2.742207E-2</v>
      </c>
      <c r="N1002" s="104">
        <f t="shared" si="33"/>
        <v>1999400203</v>
      </c>
    </row>
    <row r="1003" spans="1:14" x14ac:dyDescent="0.25">
      <c r="A1003" s="104">
        <f t="shared" si="34"/>
        <v>199963</v>
      </c>
      <c r="B1003" s="32">
        <f>'Data from Waybill Query'!B1003</f>
        <v>1999</v>
      </c>
      <c r="C1003" s="32" t="str">
        <f>IF('Data from Waybill Query'!C1003="00","0",IF('Data from Waybill Query'!C1003="01","1",IF('Data from Waybill Query'!C1003="XX","2",'Data from Waybill Query'!C1003)))</f>
        <v>40</v>
      </c>
      <c r="D1003" s="33" t="str">
        <f>'Data from Waybill Query'!D1003</f>
        <v>Waste and Scrap</v>
      </c>
      <c r="E1003" s="33" t="str">
        <f>'Data from Waybill Query'!E1003</f>
        <v>L</v>
      </c>
      <c r="F1003" s="33" t="str">
        <f>'Data from Waybill Query'!F1003</f>
        <v>X</v>
      </c>
      <c r="G1003" s="33" t="str">
        <f>'Data from Waybill Query'!G1003</f>
        <v>X</v>
      </c>
      <c r="H1003" s="104">
        <f>IF(ISNA(VLOOKUP($N1003,'Data from Waybill Query'!$A:$M,8,FALSE)),0,VLOOKUP($N1003,'Data from Waybill Query'!$A:$M,8,FALSE))</f>
        <v>175378</v>
      </c>
      <c r="I1003" s="104">
        <f>IF(ISNA(VLOOKUP($N1003,'Data from Waybill Query'!$A:$M,9,FALSE)),0,VLOOKUP($N1003,'Data from Waybill Query'!$A:$M,9,FALSE))</f>
        <v>69224</v>
      </c>
      <c r="J1003" s="104">
        <f>IF(ISNA(VLOOKUP($N1003,'Data from Waybill Query'!$A:$M,10,FALSE)),0,VLOOKUP($N1003,'Data from Waybill Query'!$A:$M,10,FALSE))</f>
        <v>104994</v>
      </c>
      <c r="K1003" s="104">
        <f>IF(ISNA(VLOOKUP($N1003,'Data from Waybill Query'!$A:$M,11,FALSE)),0,VLOOKUP($N1003,'Data from Waybill Query'!$A:$M,11,FALSE))</f>
        <v>5096588</v>
      </c>
      <c r="L1003" s="104">
        <f>IF(ISNA(VLOOKUP($N1003,'Data from Waybill Query'!$A:$M,12,FALSE)),0,VLOOKUP($N1003,'Data from Waybill Query'!$A:$M,12,FALSE))</f>
        <v>7690</v>
      </c>
      <c r="M1003" s="104">
        <f>IF(ISNA(VLOOKUP($N1003,'Data from Waybill Query'!$A:$M,13,FALSE)),0,VLOOKUP($N1003,'Data from Waybill Query'!$A:$M,13,FALSE))</f>
        <v>2.280691E-2</v>
      </c>
      <c r="N1003" s="104">
        <f t="shared" si="33"/>
        <v>1999400303</v>
      </c>
    </row>
    <row r="1004" spans="1:14" x14ac:dyDescent="0.25">
      <c r="A1004" s="104">
        <f t="shared" si="34"/>
        <v>199964</v>
      </c>
      <c r="B1004" s="32">
        <f>'Data from Waybill Query'!B1004</f>
        <v>1999</v>
      </c>
      <c r="C1004" s="32" t="str">
        <f>IF('Data from Waybill Query'!C1004="00","0",IF('Data from Waybill Query'!C1004="01","1",IF('Data from Waybill Query'!C1004="XX","2",'Data from Waybill Query'!C1004)))</f>
        <v>99</v>
      </c>
      <c r="D1004" s="33" t="str">
        <f>'Data from Waybill Query'!D1004</f>
        <v>All Other</v>
      </c>
      <c r="E1004" s="33" t="str">
        <f>'Data from Waybill Query'!E1004</f>
        <v>S</v>
      </c>
      <c r="F1004" s="33" t="str">
        <f>'Data from Waybill Query'!F1004</f>
        <v>X</v>
      </c>
      <c r="G1004" s="33" t="str">
        <f>'Data from Waybill Query'!G1004</f>
        <v>X</v>
      </c>
      <c r="H1004" s="104">
        <f>IF(ISNA(VLOOKUP($N1004,'Data from Waybill Query'!$A:$M,8,FALSE)),0,VLOOKUP($N1004,'Data from Waybill Query'!$A:$M,8,FALSE))</f>
        <v>63055</v>
      </c>
      <c r="I1004" s="104">
        <f>IF(ISNA(VLOOKUP($N1004,'Data from Waybill Query'!$A:$M,9,FALSE)),0,VLOOKUP($N1004,'Data from Waybill Query'!$A:$M,9,FALSE))</f>
        <v>139028</v>
      </c>
      <c r="J1004" s="104">
        <f>IF(ISNA(VLOOKUP($N1004,'Data from Waybill Query'!$A:$M,10,FALSE)),0,VLOOKUP($N1004,'Data from Waybill Query'!$A:$M,10,FALSE))</f>
        <v>47855</v>
      </c>
      <c r="K1004" s="104">
        <f>IF(ISNA(VLOOKUP($N1004,'Data from Waybill Query'!$A:$M,11,FALSE)),0,VLOOKUP($N1004,'Data from Waybill Query'!$A:$M,11,FALSE))</f>
        <v>4347809</v>
      </c>
      <c r="L1004" s="104">
        <f>IF(ISNA(VLOOKUP($N1004,'Data from Waybill Query'!$A:$M,12,FALSE)),0,VLOOKUP($N1004,'Data from Waybill Query'!$A:$M,12,FALSE))</f>
        <v>1303</v>
      </c>
      <c r="M1004" s="104">
        <f>IF(ISNA(VLOOKUP($N1004,'Data from Waybill Query'!$A:$M,13,FALSE)),0,VLOOKUP($N1004,'Data from Waybill Query'!$A:$M,13,FALSE))</f>
        <v>4.8375979999999999E-2</v>
      </c>
      <c r="N1004" s="104">
        <f t="shared" si="33"/>
        <v>1999990103</v>
      </c>
    </row>
    <row r="1005" spans="1:14" x14ac:dyDescent="0.25">
      <c r="A1005" s="104">
        <f t="shared" si="34"/>
        <v>199965</v>
      </c>
      <c r="B1005" s="32">
        <f>'Data from Waybill Query'!B1005</f>
        <v>1999</v>
      </c>
      <c r="C1005" s="32" t="str">
        <f>IF('Data from Waybill Query'!C1005="00","0",IF('Data from Waybill Query'!C1005="01","1",IF('Data from Waybill Query'!C1005="XX","2",'Data from Waybill Query'!C1005)))</f>
        <v>99</v>
      </c>
      <c r="D1005" s="33" t="str">
        <f>'Data from Waybill Query'!D1005</f>
        <v>All Other</v>
      </c>
      <c r="E1005" s="33" t="str">
        <f>'Data from Waybill Query'!E1005</f>
        <v>M</v>
      </c>
      <c r="F1005" s="33" t="str">
        <f>'Data from Waybill Query'!F1005</f>
        <v>X</v>
      </c>
      <c r="G1005" s="33" t="str">
        <f>'Data from Waybill Query'!G1005</f>
        <v>X</v>
      </c>
      <c r="H1005" s="104">
        <f>IF(ISNA(VLOOKUP($N1005,'Data from Waybill Query'!$A:$M,8,FALSE)),0,VLOOKUP($N1005,'Data from Waybill Query'!$A:$M,8,FALSE))</f>
        <v>128672</v>
      </c>
      <c r="I1005" s="104">
        <f>IF(ISNA(VLOOKUP($N1005,'Data from Waybill Query'!$A:$M,9,FALSE)),0,VLOOKUP($N1005,'Data from Waybill Query'!$A:$M,9,FALSE))</f>
        <v>255596</v>
      </c>
      <c r="J1005" s="104">
        <f>IF(ISNA(VLOOKUP($N1005,'Data from Waybill Query'!$A:$M,10,FALSE)),0,VLOOKUP($N1005,'Data from Waybill Query'!$A:$M,10,FALSE))</f>
        <v>182824</v>
      </c>
      <c r="K1005" s="104">
        <f>IF(ISNA(VLOOKUP($N1005,'Data from Waybill Query'!$A:$M,11,FALSE)),0,VLOOKUP($N1005,'Data from Waybill Query'!$A:$M,11,FALSE))</f>
        <v>4605856</v>
      </c>
      <c r="L1005" s="104">
        <f>IF(ISNA(VLOOKUP($N1005,'Data from Waybill Query'!$A:$M,12,FALSE)),0,VLOOKUP($N1005,'Data from Waybill Query'!$A:$M,12,FALSE))</f>
        <v>3368</v>
      </c>
      <c r="M1005" s="104">
        <f>IF(ISNA(VLOOKUP($N1005,'Data from Waybill Query'!$A:$M,13,FALSE)),0,VLOOKUP($N1005,'Data from Waybill Query'!$A:$M,13,FALSE))</f>
        <v>3.8201270000000002E-2</v>
      </c>
      <c r="N1005" s="104">
        <f t="shared" si="33"/>
        <v>1999990203</v>
      </c>
    </row>
    <row r="1006" spans="1:14" x14ac:dyDescent="0.25">
      <c r="A1006" s="104">
        <f t="shared" si="34"/>
        <v>199966</v>
      </c>
      <c r="B1006" s="32">
        <f>'Data from Waybill Query'!B1006</f>
        <v>1999</v>
      </c>
      <c r="C1006" s="32" t="str">
        <f>IF('Data from Waybill Query'!C1006="00","0",IF('Data from Waybill Query'!C1006="01","1",IF('Data from Waybill Query'!C1006="XX","2",'Data from Waybill Query'!C1006)))</f>
        <v>99</v>
      </c>
      <c r="D1006" s="33" t="str">
        <f>'Data from Waybill Query'!D1006</f>
        <v>All Other</v>
      </c>
      <c r="E1006" s="33" t="str">
        <f>'Data from Waybill Query'!E1006</f>
        <v>L</v>
      </c>
      <c r="F1006" s="33" t="str">
        <f>'Data from Waybill Query'!F1006</f>
        <v>X</v>
      </c>
      <c r="G1006" s="33" t="str">
        <f>'Data from Waybill Query'!G1006</f>
        <v>X</v>
      </c>
      <c r="H1006" s="104">
        <f>IF(ISNA(VLOOKUP($N1006,'Data from Waybill Query'!$A:$M,8,FALSE)),0,VLOOKUP($N1006,'Data from Waybill Query'!$A:$M,8,FALSE))</f>
        <v>219546</v>
      </c>
      <c r="I1006" s="104">
        <f>IF(ISNA(VLOOKUP($N1006,'Data from Waybill Query'!$A:$M,9,FALSE)),0,VLOOKUP($N1006,'Data from Waybill Query'!$A:$M,9,FALSE))</f>
        <v>95224</v>
      </c>
      <c r="J1006" s="104">
        <f>IF(ISNA(VLOOKUP($N1006,'Data from Waybill Query'!$A:$M,10,FALSE)),0,VLOOKUP($N1006,'Data from Waybill Query'!$A:$M,10,FALSE))</f>
        <v>151305</v>
      </c>
      <c r="K1006" s="104">
        <f>IF(ISNA(VLOOKUP($N1006,'Data from Waybill Query'!$A:$M,11,FALSE)),0,VLOOKUP($N1006,'Data from Waybill Query'!$A:$M,11,FALSE))</f>
        <v>2936803</v>
      </c>
      <c r="L1006" s="104">
        <f>IF(ISNA(VLOOKUP($N1006,'Data from Waybill Query'!$A:$M,12,FALSE)),0,VLOOKUP($N1006,'Data from Waybill Query'!$A:$M,12,FALSE))</f>
        <v>4872</v>
      </c>
      <c r="M1006" s="104">
        <f>IF(ISNA(VLOOKUP($N1006,'Data from Waybill Query'!$A:$M,13,FALSE)),0,VLOOKUP($N1006,'Data from Waybill Query'!$A:$M,13,FALSE))</f>
        <v>4.5064569999999998E-2</v>
      </c>
      <c r="N1006" s="104">
        <f t="shared" si="33"/>
        <v>1999990303</v>
      </c>
    </row>
    <row r="1007" spans="1:14" x14ac:dyDescent="0.25">
      <c r="A1007" s="104">
        <f t="shared" si="34"/>
        <v>200000</v>
      </c>
      <c r="B1007" s="32">
        <f>'Data from Waybill Query'!B1007</f>
        <v>2000</v>
      </c>
      <c r="C1007" s="32" t="str">
        <f>IF('Data from Waybill Query'!C1007="00","0",IF('Data from Waybill Query'!C1007="01","1",IF('Data from Waybill Query'!C1007="XX","2",'Data from Waybill Query'!C1007)))</f>
        <v>0</v>
      </c>
      <c r="D1007" s="33" t="str">
        <f>'Data from Waybill Query'!D1007</f>
        <v>Intermodal</v>
      </c>
      <c r="E1007" s="33" t="str">
        <f>'Data from Waybill Query'!E1007</f>
        <v>S</v>
      </c>
      <c r="F1007" s="33" t="str">
        <f>'Data from Waybill Query'!F1007</f>
        <v>X</v>
      </c>
      <c r="G1007" s="33" t="str">
        <f>'Data from Waybill Query'!G1007</f>
        <v>X</v>
      </c>
      <c r="H1007" s="104">
        <f>IF(ISNA(VLOOKUP($N1007,'Data from Waybill Query'!$A:$M,8,FALSE)),0,VLOOKUP($N1007,'Data from Waybill Query'!$A:$M,8,FALSE))</f>
        <v>404927</v>
      </c>
      <c r="I1007" s="104">
        <f>IF(ISNA(VLOOKUP($N1007,'Data from Waybill Query'!$A:$M,9,FALSE)),0,VLOOKUP($N1007,'Data from Waybill Query'!$A:$M,9,FALSE))</f>
        <v>1428004</v>
      </c>
      <c r="J1007" s="104">
        <f>IF(ISNA(VLOOKUP($N1007,'Data from Waybill Query'!$A:$M,10,FALSE)),0,VLOOKUP($N1007,'Data from Waybill Query'!$A:$M,10,FALSE))</f>
        <v>470085</v>
      </c>
      <c r="K1007" s="104">
        <f>IF(ISNA(VLOOKUP($N1007,'Data from Waybill Query'!$A:$M,11,FALSE)),0,VLOOKUP($N1007,'Data from Waybill Query'!$A:$M,11,FALSE))</f>
        <v>21193680</v>
      </c>
      <c r="L1007" s="104">
        <f>IF(ISNA(VLOOKUP($N1007,'Data from Waybill Query'!$A:$M,12,FALSE)),0,VLOOKUP($N1007,'Data from Waybill Query'!$A:$M,12,FALSE))</f>
        <v>6708</v>
      </c>
      <c r="M1007" s="104">
        <f>IF(ISNA(VLOOKUP($N1007,'Data from Waybill Query'!$A:$M,13,FALSE)),0,VLOOKUP($N1007,'Data from Waybill Query'!$A:$M,13,FALSE))</f>
        <v>6.0368100000000001E-2</v>
      </c>
      <c r="N1007" s="104">
        <f t="shared" si="33"/>
        <v>2000000103</v>
      </c>
    </row>
    <row r="1008" spans="1:14" x14ac:dyDescent="0.25">
      <c r="A1008" s="104">
        <f t="shared" si="34"/>
        <v>200001</v>
      </c>
      <c r="B1008" s="32">
        <f>'Data from Waybill Query'!B1008</f>
        <v>2000</v>
      </c>
      <c r="C1008" s="32" t="str">
        <f>IF('Data from Waybill Query'!C1008="00","0",IF('Data from Waybill Query'!C1008="01","1",IF('Data from Waybill Query'!C1008="XX","2",'Data from Waybill Query'!C1008)))</f>
        <v>0</v>
      </c>
      <c r="D1008" s="33" t="str">
        <f>'Data from Waybill Query'!D1008</f>
        <v>Intermodal</v>
      </c>
      <c r="E1008" s="33" t="str">
        <f>'Data from Waybill Query'!E1008</f>
        <v>M</v>
      </c>
      <c r="F1008" s="33" t="str">
        <f>'Data from Waybill Query'!F1008</f>
        <v>X</v>
      </c>
      <c r="G1008" s="33" t="str">
        <f>'Data from Waybill Query'!G1008</f>
        <v>X</v>
      </c>
      <c r="H1008" s="104">
        <f>IF(ISNA(VLOOKUP($N1008,'Data from Waybill Query'!$A:$M,8,FALSE)),0,VLOOKUP($N1008,'Data from Waybill Query'!$A:$M,8,FALSE))</f>
        <v>1316537</v>
      </c>
      <c r="I1008" s="104">
        <f>IF(ISNA(VLOOKUP($N1008,'Data from Waybill Query'!$A:$M,9,FALSE)),0,VLOOKUP($N1008,'Data from Waybill Query'!$A:$M,9,FALSE))</f>
        <v>2932532</v>
      </c>
      <c r="J1008" s="104">
        <f>IF(ISNA(VLOOKUP($N1008,'Data from Waybill Query'!$A:$M,10,FALSE)),0,VLOOKUP($N1008,'Data from Waybill Query'!$A:$M,10,FALSE))</f>
        <v>2377243</v>
      </c>
      <c r="K1008" s="104">
        <f>IF(ISNA(VLOOKUP($N1008,'Data from Waybill Query'!$A:$M,11,FALSE)),0,VLOOKUP($N1008,'Data from Waybill Query'!$A:$M,11,FALSE))</f>
        <v>40550012</v>
      </c>
      <c r="L1008" s="104">
        <f>IF(ISNA(VLOOKUP($N1008,'Data from Waybill Query'!$A:$M,12,FALSE)),0,VLOOKUP($N1008,'Data from Waybill Query'!$A:$M,12,FALSE))</f>
        <v>32848</v>
      </c>
      <c r="M1008" s="104">
        <f>IF(ISNA(VLOOKUP($N1008,'Data from Waybill Query'!$A:$M,13,FALSE)),0,VLOOKUP($N1008,'Data from Waybill Query'!$A:$M,13,FALSE))</f>
        <v>4.0080169999999998E-2</v>
      </c>
      <c r="N1008" s="104">
        <f t="shared" si="33"/>
        <v>2000000203</v>
      </c>
    </row>
    <row r="1009" spans="1:14" x14ac:dyDescent="0.25">
      <c r="A1009" s="104">
        <f t="shared" si="34"/>
        <v>200002</v>
      </c>
      <c r="B1009" s="32">
        <f>'Data from Waybill Query'!B1009</f>
        <v>2000</v>
      </c>
      <c r="C1009" s="32" t="str">
        <f>IF('Data from Waybill Query'!C1009="00","0",IF('Data from Waybill Query'!C1009="01","1",IF('Data from Waybill Query'!C1009="XX","2",'Data from Waybill Query'!C1009)))</f>
        <v>0</v>
      </c>
      <c r="D1009" s="33" t="str">
        <f>'Data from Waybill Query'!D1009</f>
        <v>Intermodal</v>
      </c>
      <c r="E1009" s="33" t="str">
        <f>'Data from Waybill Query'!E1009</f>
        <v>L</v>
      </c>
      <c r="F1009" s="33" t="str">
        <f>'Data from Waybill Query'!F1009</f>
        <v>X</v>
      </c>
      <c r="G1009" s="33" t="str">
        <f>'Data from Waybill Query'!G1009</f>
        <v>X</v>
      </c>
      <c r="H1009" s="104">
        <f>IF(ISNA(VLOOKUP($N1009,'Data from Waybill Query'!$A:$M,8,FALSE)),0,VLOOKUP($N1009,'Data from Waybill Query'!$A:$M,8,FALSE))</f>
        <v>1010149</v>
      </c>
      <c r="I1009" s="104">
        <f>IF(ISNA(VLOOKUP($N1009,'Data from Waybill Query'!$A:$M,9,FALSE)),0,VLOOKUP($N1009,'Data from Waybill Query'!$A:$M,9,FALSE))</f>
        <v>1524800</v>
      </c>
      <c r="J1009" s="104">
        <f>IF(ISNA(VLOOKUP($N1009,'Data from Waybill Query'!$A:$M,10,FALSE)),0,VLOOKUP($N1009,'Data from Waybill Query'!$A:$M,10,FALSE))</f>
        <v>1887957</v>
      </c>
      <c r="K1009" s="104">
        <f>IF(ISNA(VLOOKUP($N1009,'Data from Waybill Query'!$A:$M,11,FALSE)),0,VLOOKUP($N1009,'Data from Waybill Query'!$A:$M,11,FALSE))</f>
        <v>23132556</v>
      </c>
      <c r="L1009" s="104">
        <f>IF(ISNA(VLOOKUP($N1009,'Data from Waybill Query'!$A:$M,12,FALSE)),0,VLOOKUP($N1009,'Data from Waybill Query'!$A:$M,12,FALSE))</f>
        <v>28553</v>
      </c>
      <c r="M1009" s="104">
        <f>IF(ISNA(VLOOKUP($N1009,'Data from Waybill Query'!$A:$M,13,FALSE)),0,VLOOKUP($N1009,'Data from Waybill Query'!$A:$M,13,FALSE))</f>
        <v>3.5377730000000003E-2</v>
      </c>
      <c r="N1009" s="104">
        <f t="shared" si="33"/>
        <v>2000000303</v>
      </c>
    </row>
    <row r="1010" spans="1:14" x14ac:dyDescent="0.25">
      <c r="A1010" s="104">
        <f t="shared" si="34"/>
        <v>200003</v>
      </c>
      <c r="B1010" s="32">
        <f>'Data from Waybill Query'!B1010</f>
        <v>2000</v>
      </c>
      <c r="C1010" s="32" t="str">
        <f>IF('Data from Waybill Query'!C1010="00","0",IF('Data from Waybill Query'!C1010="01","1",IF('Data from Waybill Query'!C1010="XX","2",'Data from Waybill Query'!C1010)))</f>
        <v>0</v>
      </c>
      <c r="D1010" s="33" t="str">
        <f>'Data from Waybill Query'!D1010</f>
        <v>Intermodal</v>
      </c>
      <c r="E1010" s="33" t="str">
        <f>'Data from Waybill Query'!E1010</f>
        <v>VL</v>
      </c>
      <c r="F1010" s="33" t="str">
        <f>'Data from Waybill Query'!F1010</f>
        <v>X</v>
      </c>
      <c r="G1010" s="33" t="str">
        <f>'Data from Waybill Query'!G1010</f>
        <v>X</v>
      </c>
      <c r="H1010" s="104">
        <f>IF(ISNA(VLOOKUP($N1010,'Data from Waybill Query'!$A:$M,8,FALSE)),0,VLOOKUP($N1010,'Data from Waybill Query'!$A:$M,8,FALSE))</f>
        <v>4412625</v>
      </c>
      <c r="I1010" s="104">
        <f>IF(ISNA(VLOOKUP($N1010,'Data from Waybill Query'!$A:$M,9,FALSE)),0,VLOOKUP($N1010,'Data from Waybill Query'!$A:$M,9,FALSE))</f>
        <v>5339710</v>
      </c>
      <c r="J1010" s="104">
        <f>IF(ISNA(VLOOKUP($N1010,'Data from Waybill Query'!$A:$M,10,FALSE)),0,VLOOKUP($N1010,'Data from Waybill Query'!$A:$M,10,FALSE))</f>
        <v>11480578</v>
      </c>
      <c r="K1010" s="104">
        <f>IF(ISNA(VLOOKUP($N1010,'Data from Waybill Query'!$A:$M,11,FALSE)),0,VLOOKUP($N1010,'Data from Waybill Query'!$A:$M,11,FALSE))</f>
        <v>78383408</v>
      </c>
      <c r="L1010" s="104">
        <f>IF(ISNA(VLOOKUP($N1010,'Data from Waybill Query'!$A:$M,12,FALSE)),0,VLOOKUP($N1010,'Data from Waybill Query'!$A:$M,12,FALSE))</f>
        <v>168873</v>
      </c>
      <c r="M1010" s="104">
        <f>IF(ISNA(VLOOKUP($N1010,'Data from Waybill Query'!$A:$M,13,FALSE)),0,VLOOKUP($N1010,'Data from Waybill Query'!$A:$M,13,FALSE))</f>
        <v>2.6129909999999999E-2</v>
      </c>
      <c r="N1010" s="104">
        <f t="shared" si="33"/>
        <v>2000000403</v>
      </c>
    </row>
    <row r="1011" spans="1:14" x14ac:dyDescent="0.25">
      <c r="A1011" s="104">
        <f t="shared" si="34"/>
        <v>200004</v>
      </c>
      <c r="B1011" s="32">
        <f>'Data from Waybill Query'!B1011</f>
        <v>2000</v>
      </c>
      <c r="C1011" s="32" t="str">
        <f>IF('Data from Waybill Query'!C1011="00","0",IF('Data from Waybill Query'!C1011="01","1",IF('Data from Waybill Query'!C1011="XX","2",'Data from Waybill Query'!C1011)))</f>
        <v>1</v>
      </c>
      <c r="D1011" s="33" t="str">
        <f>'Data from Waybill Query'!D1011</f>
        <v>Farm Products (not Grain)</v>
      </c>
      <c r="E1011" s="33" t="str">
        <f>'Data from Waybill Query'!E1011</f>
        <v>X</v>
      </c>
      <c r="F1011" s="33" t="str">
        <f>'Data from Waybill Query'!F1011</f>
        <v>X</v>
      </c>
      <c r="G1011" s="33" t="str">
        <f>'Data from Waybill Query'!G1011</f>
        <v>X</v>
      </c>
      <c r="H1011" s="104">
        <f>IF(ISNA(VLOOKUP($N1011,'Data from Waybill Query'!$A:$M,8,FALSE)),0,VLOOKUP($N1011,'Data from Waybill Query'!$A:$M,8,FALSE))</f>
        <v>142099</v>
      </c>
      <c r="I1011" s="104">
        <f>IF(ISNA(VLOOKUP($N1011,'Data from Waybill Query'!$A:$M,9,FALSE)),0,VLOOKUP($N1011,'Data from Waybill Query'!$A:$M,9,FALSE))</f>
        <v>54941</v>
      </c>
      <c r="J1011" s="104">
        <f>IF(ISNA(VLOOKUP($N1011,'Data from Waybill Query'!$A:$M,10,FALSE)),0,VLOOKUP($N1011,'Data from Waybill Query'!$A:$M,10,FALSE))</f>
        <v>74091</v>
      </c>
      <c r="K1011" s="104">
        <f>IF(ISNA(VLOOKUP($N1011,'Data from Waybill Query'!$A:$M,11,FALSE)),0,VLOOKUP($N1011,'Data from Waybill Query'!$A:$M,11,FALSE))</f>
        <v>4074010</v>
      </c>
      <c r="L1011" s="104">
        <f>IF(ISNA(VLOOKUP($N1011,'Data from Waybill Query'!$A:$M,12,FALSE)),0,VLOOKUP($N1011,'Data from Waybill Query'!$A:$M,12,FALSE))</f>
        <v>5191</v>
      </c>
      <c r="M1011" s="104">
        <f>IF(ISNA(VLOOKUP($N1011,'Data from Waybill Query'!$A:$M,13,FALSE)),0,VLOOKUP($N1011,'Data from Waybill Query'!$A:$M,13,FALSE))</f>
        <v>2.7376580000000001E-2</v>
      </c>
      <c r="N1011" s="104">
        <f t="shared" si="33"/>
        <v>2000010403</v>
      </c>
    </row>
    <row r="1012" spans="1:14" x14ac:dyDescent="0.25">
      <c r="A1012" s="104">
        <f t="shared" si="34"/>
        <v>200005</v>
      </c>
      <c r="B1012" s="32">
        <f>'Data from Waybill Query'!B1012</f>
        <v>2000</v>
      </c>
      <c r="C1012" s="32" t="str">
        <f>IF('Data from Waybill Query'!C1012="00","0",IF('Data from Waybill Query'!C1012="01","1",IF('Data from Waybill Query'!C1012="XX","2",'Data from Waybill Query'!C1012)))</f>
        <v>2</v>
      </c>
      <c r="D1012" s="33" t="str">
        <f>'Data from Waybill Query'!D1012</f>
        <v>Grain</v>
      </c>
      <c r="E1012" s="33" t="str">
        <f>'Data from Waybill Query'!E1012</f>
        <v>S</v>
      </c>
      <c r="F1012" s="33" t="str">
        <f>'Data from Waybill Query'!F1012</f>
        <v>R</v>
      </c>
      <c r="G1012" s="33" t="str">
        <f>'Data from Waybill Query'!G1012</f>
        <v>S</v>
      </c>
      <c r="H1012" s="104">
        <f>IF(ISNA(VLOOKUP($N1012,'Data from Waybill Query'!$A:$M,8,FALSE)),0,VLOOKUP($N1012,'Data from Waybill Query'!$A:$M,8,FALSE))</f>
        <v>48186</v>
      </c>
      <c r="I1012" s="104">
        <f>IF(ISNA(VLOOKUP($N1012,'Data from Waybill Query'!$A:$M,9,FALSE)),0,VLOOKUP($N1012,'Data from Waybill Query'!$A:$M,9,FALSE))</f>
        <v>47540</v>
      </c>
      <c r="J1012" s="104">
        <f>IF(ISNA(VLOOKUP($N1012,'Data from Waybill Query'!$A:$M,10,FALSE)),0,VLOOKUP($N1012,'Data from Waybill Query'!$A:$M,10,FALSE))</f>
        <v>12423</v>
      </c>
      <c r="K1012" s="104">
        <f>IF(ISNA(VLOOKUP($N1012,'Data from Waybill Query'!$A:$M,11,FALSE)),0,VLOOKUP($N1012,'Data from Waybill Query'!$A:$M,11,FALSE))</f>
        <v>4528560</v>
      </c>
      <c r="L1012" s="104">
        <f>IF(ISNA(VLOOKUP($N1012,'Data from Waybill Query'!$A:$M,12,FALSE)),0,VLOOKUP($N1012,'Data from Waybill Query'!$A:$M,12,FALSE))</f>
        <v>1190</v>
      </c>
      <c r="M1012" s="104">
        <f>IF(ISNA(VLOOKUP($N1012,'Data from Waybill Query'!$A:$M,13,FALSE)),0,VLOOKUP($N1012,'Data from Waybill Query'!$A:$M,13,FALSE))</f>
        <v>4.0502000000000003E-2</v>
      </c>
      <c r="N1012" s="104">
        <f t="shared" si="33"/>
        <v>2000020101</v>
      </c>
    </row>
    <row r="1013" spans="1:14" x14ac:dyDescent="0.25">
      <c r="A1013" s="104">
        <f t="shared" si="34"/>
        <v>200006</v>
      </c>
      <c r="B1013" s="32">
        <f>'Data from Waybill Query'!B1013</f>
        <v>2000</v>
      </c>
      <c r="C1013" s="32" t="str">
        <f>IF('Data from Waybill Query'!C1013="00","0",IF('Data from Waybill Query'!C1013="01","1",IF('Data from Waybill Query'!C1013="XX","2",'Data from Waybill Query'!C1013)))</f>
        <v>2</v>
      </c>
      <c r="D1013" s="33" t="str">
        <f>'Data from Waybill Query'!D1013</f>
        <v>Grain</v>
      </c>
      <c r="E1013" s="33" t="str">
        <f>'Data from Waybill Query'!E1013</f>
        <v>S</v>
      </c>
      <c r="F1013" s="33" t="str">
        <f>'Data from Waybill Query'!F1013</f>
        <v>R</v>
      </c>
      <c r="G1013" s="33" t="str">
        <f>'Data from Waybill Query'!G1013</f>
        <v>M</v>
      </c>
      <c r="H1013" s="104">
        <f>IF(ISNA(VLOOKUP($N1013,'Data from Waybill Query'!$A:$M,8,FALSE)),0,VLOOKUP($N1013,'Data from Waybill Query'!$A:$M,8,FALSE))</f>
        <v>156163</v>
      </c>
      <c r="I1013" s="104">
        <f>IF(ISNA(VLOOKUP($N1013,'Data from Waybill Query'!$A:$M,9,FALSE)),0,VLOOKUP($N1013,'Data from Waybill Query'!$A:$M,9,FALSE))</f>
        <v>168458</v>
      </c>
      <c r="J1013" s="104">
        <f>IF(ISNA(VLOOKUP($N1013,'Data from Waybill Query'!$A:$M,10,FALSE)),0,VLOOKUP($N1013,'Data from Waybill Query'!$A:$M,10,FALSE))</f>
        <v>45637</v>
      </c>
      <c r="K1013" s="104">
        <f>IF(ISNA(VLOOKUP($N1013,'Data from Waybill Query'!$A:$M,11,FALSE)),0,VLOOKUP($N1013,'Data from Waybill Query'!$A:$M,11,FALSE))</f>
        <v>16499276</v>
      </c>
      <c r="L1013" s="104">
        <f>IF(ISNA(VLOOKUP($N1013,'Data from Waybill Query'!$A:$M,12,FALSE)),0,VLOOKUP($N1013,'Data from Waybill Query'!$A:$M,12,FALSE))</f>
        <v>4498</v>
      </c>
      <c r="M1013" s="104">
        <f>IF(ISNA(VLOOKUP($N1013,'Data from Waybill Query'!$A:$M,13,FALSE)),0,VLOOKUP($N1013,'Data from Waybill Query'!$A:$M,13,FALSE))</f>
        <v>3.4719090000000001E-2</v>
      </c>
      <c r="N1013" s="104">
        <f t="shared" si="33"/>
        <v>2000020102</v>
      </c>
    </row>
    <row r="1014" spans="1:14" x14ac:dyDescent="0.25">
      <c r="A1014" s="104">
        <f t="shared" si="34"/>
        <v>200007</v>
      </c>
      <c r="B1014" s="32">
        <f>'Data from Waybill Query'!B1014</f>
        <v>2000</v>
      </c>
      <c r="C1014" s="32" t="str">
        <f>IF('Data from Waybill Query'!C1014="00","0",IF('Data from Waybill Query'!C1014="01","1",IF('Data from Waybill Query'!C1014="XX","2",'Data from Waybill Query'!C1014)))</f>
        <v>2</v>
      </c>
      <c r="D1014" s="33" t="str">
        <f>'Data from Waybill Query'!D1014</f>
        <v>Grain</v>
      </c>
      <c r="E1014" s="33" t="str">
        <f>'Data from Waybill Query'!E1014</f>
        <v>S</v>
      </c>
      <c r="F1014" s="33" t="str">
        <f>'Data from Waybill Query'!F1014</f>
        <v>R</v>
      </c>
      <c r="G1014" s="33" t="str">
        <f>'Data from Waybill Query'!G1014</f>
        <v>U</v>
      </c>
      <c r="H1014" s="104">
        <f>IF(ISNA(VLOOKUP($N1014,'Data from Waybill Query'!$A:$M,8,FALSE)),0,VLOOKUP($N1014,'Data from Waybill Query'!$A:$M,8,FALSE))</f>
        <v>53906</v>
      </c>
      <c r="I1014" s="104">
        <f>IF(ISNA(VLOOKUP($N1014,'Data from Waybill Query'!$A:$M,9,FALSE)),0,VLOOKUP($N1014,'Data from Waybill Query'!$A:$M,9,FALSE))</f>
        <v>56931</v>
      </c>
      <c r="J1014" s="104">
        <f>IF(ISNA(VLOOKUP($N1014,'Data from Waybill Query'!$A:$M,10,FALSE)),0,VLOOKUP($N1014,'Data from Waybill Query'!$A:$M,10,FALSE))</f>
        <v>17098</v>
      </c>
      <c r="K1014" s="104">
        <f>IF(ISNA(VLOOKUP($N1014,'Data from Waybill Query'!$A:$M,11,FALSE)),0,VLOOKUP($N1014,'Data from Waybill Query'!$A:$M,11,FALSE))</f>
        <v>5749854</v>
      </c>
      <c r="L1014" s="104">
        <f>IF(ISNA(VLOOKUP($N1014,'Data from Waybill Query'!$A:$M,12,FALSE)),0,VLOOKUP($N1014,'Data from Waybill Query'!$A:$M,12,FALSE))</f>
        <v>1735</v>
      </c>
      <c r="M1014" s="104">
        <f>IF(ISNA(VLOOKUP($N1014,'Data from Waybill Query'!$A:$M,13,FALSE)),0,VLOOKUP($N1014,'Data from Waybill Query'!$A:$M,13,FALSE))</f>
        <v>3.1066130000000001E-2</v>
      </c>
      <c r="N1014" s="104">
        <f t="shared" si="33"/>
        <v>2000020103</v>
      </c>
    </row>
    <row r="1015" spans="1:14" x14ac:dyDescent="0.25">
      <c r="A1015" s="104">
        <f t="shared" si="34"/>
        <v>200008</v>
      </c>
      <c r="B1015" s="32">
        <f>'Data from Waybill Query'!B1015</f>
        <v>2000</v>
      </c>
      <c r="C1015" s="32" t="str">
        <f>IF('Data from Waybill Query'!C1015="00","0",IF('Data from Waybill Query'!C1015="01","1",IF('Data from Waybill Query'!C1015="XX","2",'Data from Waybill Query'!C1015)))</f>
        <v>2</v>
      </c>
      <c r="D1015" s="33" t="str">
        <f>'Data from Waybill Query'!D1015</f>
        <v>Grain</v>
      </c>
      <c r="E1015" s="33" t="str">
        <f>'Data from Waybill Query'!E1015</f>
        <v>S</v>
      </c>
      <c r="F1015" s="33" t="str">
        <f>'Data from Waybill Query'!F1015</f>
        <v>P</v>
      </c>
      <c r="G1015" s="33" t="str">
        <f>'Data from Waybill Query'!G1015</f>
        <v>S</v>
      </c>
      <c r="H1015" s="104">
        <f>IF(ISNA(VLOOKUP($N1015,'Data from Waybill Query'!$A:$M,8,FALSE)),0,VLOOKUP($N1015,'Data from Waybill Query'!$A:$M,8,FALSE))</f>
        <v>29534</v>
      </c>
      <c r="I1015" s="104">
        <f>IF(ISNA(VLOOKUP($N1015,'Data from Waybill Query'!$A:$M,9,FALSE)),0,VLOOKUP($N1015,'Data from Waybill Query'!$A:$M,9,FALSE))</f>
        <v>31808</v>
      </c>
      <c r="J1015" s="104">
        <f>IF(ISNA(VLOOKUP($N1015,'Data from Waybill Query'!$A:$M,10,FALSE)),0,VLOOKUP($N1015,'Data from Waybill Query'!$A:$M,10,FALSE))</f>
        <v>8225</v>
      </c>
      <c r="K1015" s="104">
        <f>IF(ISNA(VLOOKUP($N1015,'Data from Waybill Query'!$A:$M,11,FALSE)),0,VLOOKUP($N1015,'Data from Waybill Query'!$A:$M,11,FALSE))</f>
        <v>3000532</v>
      </c>
      <c r="L1015" s="104">
        <f>IF(ISNA(VLOOKUP($N1015,'Data from Waybill Query'!$A:$M,12,FALSE)),0,VLOOKUP($N1015,'Data from Waybill Query'!$A:$M,12,FALSE))</f>
        <v>777</v>
      </c>
      <c r="M1015" s="104">
        <f>IF(ISNA(VLOOKUP($N1015,'Data from Waybill Query'!$A:$M,13,FALSE)),0,VLOOKUP($N1015,'Data from Waybill Query'!$A:$M,13,FALSE))</f>
        <v>3.800336E-2</v>
      </c>
      <c r="N1015" s="104">
        <f t="shared" si="33"/>
        <v>2000020111</v>
      </c>
    </row>
    <row r="1016" spans="1:14" x14ac:dyDescent="0.25">
      <c r="A1016" s="104">
        <f t="shared" si="34"/>
        <v>200009</v>
      </c>
      <c r="B1016" s="32">
        <f>'Data from Waybill Query'!B1016</f>
        <v>2000</v>
      </c>
      <c r="C1016" s="32" t="str">
        <f>IF('Data from Waybill Query'!C1016="00","0",IF('Data from Waybill Query'!C1016="01","1",IF('Data from Waybill Query'!C1016="XX","2",'Data from Waybill Query'!C1016)))</f>
        <v>2</v>
      </c>
      <c r="D1016" s="33" t="str">
        <f>'Data from Waybill Query'!D1016</f>
        <v>Grain</v>
      </c>
      <c r="E1016" s="33" t="str">
        <f>'Data from Waybill Query'!E1016</f>
        <v>S</v>
      </c>
      <c r="F1016" s="33" t="str">
        <f>'Data from Waybill Query'!F1016</f>
        <v>P</v>
      </c>
      <c r="G1016" s="33" t="str">
        <f>'Data from Waybill Query'!G1016</f>
        <v>M</v>
      </c>
      <c r="H1016" s="104">
        <f>IF(ISNA(VLOOKUP($N1016,'Data from Waybill Query'!$A:$M,8,FALSE)),0,VLOOKUP($N1016,'Data from Waybill Query'!$A:$M,8,FALSE))</f>
        <v>63650</v>
      </c>
      <c r="I1016" s="104">
        <f>IF(ISNA(VLOOKUP($N1016,'Data from Waybill Query'!$A:$M,9,FALSE)),0,VLOOKUP($N1016,'Data from Waybill Query'!$A:$M,9,FALSE))</f>
        <v>77826</v>
      </c>
      <c r="J1016" s="104">
        <f>IF(ISNA(VLOOKUP($N1016,'Data from Waybill Query'!$A:$M,10,FALSE)),0,VLOOKUP($N1016,'Data from Waybill Query'!$A:$M,10,FALSE))</f>
        <v>21209</v>
      </c>
      <c r="K1016" s="104">
        <f>IF(ISNA(VLOOKUP($N1016,'Data from Waybill Query'!$A:$M,11,FALSE)),0,VLOOKUP($N1016,'Data from Waybill Query'!$A:$M,11,FALSE))</f>
        <v>7653978</v>
      </c>
      <c r="L1016" s="104">
        <f>IF(ISNA(VLOOKUP($N1016,'Data from Waybill Query'!$A:$M,12,FALSE)),0,VLOOKUP($N1016,'Data from Waybill Query'!$A:$M,12,FALSE))</f>
        <v>2096</v>
      </c>
      <c r="M1016" s="104">
        <f>IF(ISNA(VLOOKUP($N1016,'Data from Waybill Query'!$A:$M,13,FALSE)),0,VLOOKUP($N1016,'Data from Waybill Query'!$A:$M,13,FALSE))</f>
        <v>3.0372329999999999E-2</v>
      </c>
      <c r="N1016" s="104">
        <f t="shared" si="33"/>
        <v>2000020112</v>
      </c>
    </row>
    <row r="1017" spans="1:14" x14ac:dyDescent="0.25">
      <c r="A1017" s="104">
        <f t="shared" si="34"/>
        <v>200010</v>
      </c>
      <c r="B1017" s="32">
        <f>'Data from Waybill Query'!B1017</f>
        <v>2000</v>
      </c>
      <c r="C1017" s="32" t="str">
        <f>IF('Data from Waybill Query'!C1017="00","0",IF('Data from Waybill Query'!C1017="01","1",IF('Data from Waybill Query'!C1017="XX","2",'Data from Waybill Query'!C1017)))</f>
        <v>2</v>
      </c>
      <c r="D1017" s="33" t="str">
        <f>'Data from Waybill Query'!D1017</f>
        <v>Grain</v>
      </c>
      <c r="E1017" s="33" t="str">
        <f>'Data from Waybill Query'!E1017</f>
        <v>S</v>
      </c>
      <c r="F1017" s="33" t="str">
        <f>'Data from Waybill Query'!F1017</f>
        <v>P</v>
      </c>
      <c r="G1017" s="33" t="str">
        <f>'Data from Waybill Query'!G1017</f>
        <v>U</v>
      </c>
      <c r="H1017" s="104">
        <f>IF(ISNA(VLOOKUP($N1017,'Data from Waybill Query'!$A:$M,8,FALSE)),0,VLOOKUP($N1017,'Data from Waybill Query'!$A:$M,8,FALSE))</f>
        <v>43074</v>
      </c>
      <c r="I1017" s="104">
        <f>IF(ISNA(VLOOKUP($N1017,'Data from Waybill Query'!$A:$M,9,FALSE)),0,VLOOKUP($N1017,'Data from Waybill Query'!$A:$M,9,FALSE))</f>
        <v>58839</v>
      </c>
      <c r="J1017" s="104">
        <f>IF(ISNA(VLOOKUP($N1017,'Data from Waybill Query'!$A:$M,10,FALSE)),0,VLOOKUP($N1017,'Data from Waybill Query'!$A:$M,10,FALSE))</f>
        <v>14159</v>
      </c>
      <c r="K1017" s="104">
        <f>IF(ISNA(VLOOKUP($N1017,'Data from Waybill Query'!$A:$M,11,FALSE)),0,VLOOKUP($N1017,'Data from Waybill Query'!$A:$M,11,FALSE))</f>
        <v>5775070</v>
      </c>
      <c r="L1017" s="104">
        <f>IF(ISNA(VLOOKUP($N1017,'Data from Waybill Query'!$A:$M,12,FALSE)),0,VLOOKUP($N1017,'Data from Waybill Query'!$A:$M,12,FALSE))</f>
        <v>1397</v>
      </c>
      <c r="M1017" s="104">
        <f>IF(ISNA(VLOOKUP($N1017,'Data from Waybill Query'!$A:$M,13,FALSE)),0,VLOOKUP($N1017,'Data from Waybill Query'!$A:$M,13,FALSE))</f>
        <v>3.0840320000000001E-2</v>
      </c>
      <c r="N1017" s="104">
        <f t="shared" si="33"/>
        <v>2000020113</v>
      </c>
    </row>
    <row r="1018" spans="1:14" x14ac:dyDescent="0.25">
      <c r="A1018" s="104">
        <f t="shared" si="34"/>
        <v>200011</v>
      </c>
      <c r="B1018" s="32">
        <f>'Data from Waybill Query'!B1018</f>
        <v>2000</v>
      </c>
      <c r="C1018" s="32" t="str">
        <f>IF('Data from Waybill Query'!C1018="00","0",IF('Data from Waybill Query'!C1018="01","1",IF('Data from Waybill Query'!C1018="XX","2",'Data from Waybill Query'!C1018)))</f>
        <v>2</v>
      </c>
      <c r="D1018" s="33" t="str">
        <f>'Data from Waybill Query'!D1018</f>
        <v>Grain</v>
      </c>
      <c r="E1018" s="33" t="str">
        <f>'Data from Waybill Query'!E1018</f>
        <v>M</v>
      </c>
      <c r="F1018" s="33" t="str">
        <f>'Data from Waybill Query'!F1018</f>
        <v>R</v>
      </c>
      <c r="G1018" s="33" t="str">
        <f>'Data from Waybill Query'!G1018</f>
        <v>S</v>
      </c>
      <c r="H1018" s="104">
        <f>IF(ISNA(VLOOKUP($N1018,'Data from Waybill Query'!$A:$M,8,FALSE)),0,VLOOKUP($N1018,'Data from Waybill Query'!$A:$M,8,FALSE))</f>
        <v>81485</v>
      </c>
      <c r="I1018" s="104">
        <f>IF(ISNA(VLOOKUP($N1018,'Data from Waybill Query'!$A:$M,9,FALSE)),0,VLOOKUP($N1018,'Data from Waybill Query'!$A:$M,9,FALSE))</f>
        <v>44516</v>
      </c>
      <c r="J1018" s="104">
        <f>IF(ISNA(VLOOKUP($N1018,'Data from Waybill Query'!$A:$M,10,FALSE)),0,VLOOKUP($N1018,'Data from Waybill Query'!$A:$M,10,FALSE))</f>
        <v>32369</v>
      </c>
      <c r="K1018" s="104">
        <f>IF(ISNA(VLOOKUP($N1018,'Data from Waybill Query'!$A:$M,11,FALSE)),0,VLOOKUP($N1018,'Data from Waybill Query'!$A:$M,11,FALSE))</f>
        <v>4172536</v>
      </c>
      <c r="L1018" s="104">
        <f>IF(ISNA(VLOOKUP($N1018,'Data from Waybill Query'!$A:$M,12,FALSE)),0,VLOOKUP($N1018,'Data from Waybill Query'!$A:$M,12,FALSE))</f>
        <v>3029</v>
      </c>
      <c r="M1018" s="104">
        <f>IF(ISNA(VLOOKUP($N1018,'Data from Waybill Query'!$A:$M,13,FALSE)),0,VLOOKUP($N1018,'Data from Waybill Query'!$A:$M,13,FALSE))</f>
        <v>2.6905869999999998E-2</v>
      </c>
      <c r="N1018" s="104">
        <f t="shared" si="33"/>
        <v>2000020201</v>
      </c>
    </row>
    <row r="1019" spans="1:14" x14ac:dyDescent="0.25">
      <c r="A1019" s="104">
        <f t="shared" si="34"/>
        <v>200012</v>
      </c>
      <c r="B1019" s="32">
        <f>'Data from Waybill Query'!B1019</f>
        <v>2000</v>
      </c>
      <c r="C1019" s="32" t="str">
        <f>IF('Data from Waybill Query'!C1019="00","0",IF('Data from Waybill Query'!C1019="01","1",IF('Data from Waybill Query'!C1019="XX","2",'Data from Waybill Query'!C1019)))</f>
        <v>2</v>
      </c>
      <c r="D1019" s="33" t="str">
        <f>'Data from Waybill Query'!D1019</f>
        <v>Grain</v>
      </c>
      <c r="E1019" s="33" t="str">
        <f>'Data from Waybill Query'!E1019</f>
        <v>M</v>
      </c>
      <c r="F1019" s="33" t="str">
        <f>'Data from Waybill Query'!F1019</f>
        <v>R</v>
      </c>
      <c r="G1019" s="33" t="str">
        <f>'Data from Waybill Query'!G1019</f>
        <v>M</v>
      </c>
      <c r="H1019" s="104">
        <f>IF(ISNA(VLOOKUP($N1019,'Data from Waybill Query'!$A:$M,8,FALSE)),0,VLOOKUP($N1019,'Data from Waybill Query'!$A:$M,8,FALSE))</f>
        <v>235725</v>
      </c>
      <c r="I1019" s="104">
        <f>IF(ISNA(VLOOKUP($N1019,'Data from Waybill Query'!$A:$M,9,FALSE)),0,VLOOKUP($N1019,'Data from Waybill Query'!$A:$M,9,FALSE))</f>
        <v>139749</v>
      </c>
      <c r="J1019" s="104">
        <f>IF(ISNA(VLOOKUP($N1019,'Data from Waybill Query'!$A:$M,10,FALSE)),0,VLOOKUP($N1019,'Data from Waybill Query'!$A:$M,10,FALSE))</f>
        <v>101467</v>
      </c>
      <c r="K1019" s="104">
        <f>IF(ISNA(VLOOKUP($N1019,'Data from Waybill Query'!$A:$M,11,FALSE)),0,VLOOKUP($N1019,'Data from Waybill Query'!$A:$M,11,FALSE))</f>
        <v>13891582</v>
      </c>
      <c r="L1019" s="104">
        <f>IF(ISNA(VLOOKUP($N1019,'Data from Waybill Query'!$A:$M,12,FALSE)),0,VLOOKUP($N1019,'Data from Waybill Query'!$A:$M,12,FALSE))</f>
        <v>10080</v>
      </c>
      <c r="M1019" s="104">
        <f>IF(ISNA(VLOOKUP($N1019,'Data from Waybill Query'!$A:$M,13,FALSE)),0,VLOOKUP($N1019,'Data from Waybill Query'!$A:$M,13,FALSE))</f>
        <v>2.338523E-2</v>
      </c>
      <c r="N1019" s="104">
        <f t="shared" si="33"/>
        <v>2000020202</v>
      </c>
    </row>
    <row r="1020" spans="1:14" x14ac:dyDescent="0.25">
      <c r="A1020" s="104">
        <f t="shared" si="34"/>
        <v>200013</v>
      </c>
      <c r="B1020" s="32">
        <f>'Data from Waybill Query'!B1020</f>
        <v>2000</v>
      </c>
      <c r="C1020" s="32" t="str">
        <f>IF('Data from Waybill Query'!C1020="00","0",IF('Data from Waybill Query'!C1020="01","1",IF('Data from Waybill Query'!C1020="XX","2",'Data from Waybill Query'!C1020)))</f>
        <v>2</v>
      </c>
      <c r="D1020" s="33" t="str">
        <f>'Data from Waybill Query'!D1020</f>
        <v>Grain</v>
      </c>
      <c r="E1020" s="33" t="str">
        <f>'Data from Waybill Query'!E1020</f>
        <v>M</v>
      </c>
      <c r="F1020" s="33" t="str">
        <f>'Data from Waybill Query'!F1020</f>
        <v>R</v>
      </c>
      <c r="G1020" s="33" t="str">
        <f>'Data from Waybill Query'!G1020</f>
        <v>U</v>
      </c>
      <c r="H1020" s="104">
        <f>IF(ISNA(VLOOKUP($N1020,'Data from Waybill Query'!$A:$M,8,FALSE)),0,VLOOKUP($N1020,'Data from Waybill Query'!$A:$M,8,FALSE))</f>
        <v>275315</v>
      </c>
      <c r="I1020" s="104">
        <f>IF(ISNA(VLOOKUP($N1020,'Data from Waybill Query'!$A:$M,9,FALSE)),0,VLOOKUP($N1020,'Data from Waybill Query'!$A:$M,9,FALSE))</f>
        <v>158366</v>
      </c>
      <c r="J1020" s="104">
        <f>IF(ISNA(VLOOKUP($N1020,'Data from Waybill Query'!$A:$M,10,FALSE)),0,VLOOKUP($N1020,'Data from Waybill Query'!$A:$M,10,FALSE))</f>
        <v>122276</v>
      </c>
      <c r="K1020" s="104">
        <f>IF(ISNA(VLOOKUP($N1020,'Data from Waybill Query'!$A:$M,11,FALSE)),0,VLOOKUP($N1020,'Data from Waybill Query'!$A:$M,11,FALSE))</f>
        <v>16479144</v>
      </c>
      <c r="L1020" s="104">
        <f>IF(ISNA(VLOOKUP($N1020,'Data from Waybill Query'!$A:$M,12,FALSE)),0,VLOOKUP($N1020,'Data from Waybill Query'!$A:$M,12,FALSE))</f>
        <v>12703</v>
      </c>
      <c r="M1020" s="104">
        <f>IF(ISNA(VLOOKUP($N1020,'Data from Waybill Query'!$A:$M,13,FALSE)),0,VLOOKUP($N1020,'Data from Waybill Query'!$A:$M,13,FALSE))</f>
        <v>2.167285E-2</v>
      </c>
      <c r="N1020" s="104">
        <f t="shared" si="33"/>
        <v>2000020203</v>
      </c>
    </row>
    <row r="1021" spans="1:14" x14ac:dyDescent="0.25">
      <c r="A1021" s="104">
        <f t="shared" si="34"/>
        <v>200014</v>
      </c>
      <c r="B1021" s="32">
        <f>'Data from Waybill Query'!B1021</f>
        <v>2000</v>
      </c>
      <c r="C1021" s="32" t="str">
        <f>IF('Data from Waybill Query'!C1021="00","0",IF('Data from Waybill Query'!C1021="01","1",IF('Data from Waybill Query'!C1021="XX","2",'Data from Waybill Query'!C1021)))</f>
        <v>2</v>
      </c>
      <c r="D1021" s="33" t="str">
        <f>'Data from Waybill Query'!D1021</f>
        <v>Grain</v>
      </c>
      <c r="E1021" s="33" t="str">
        <f>'Data from Waybill Query'!E1021</f>
        <v>M</v>
      </c>
      <c r="F1021" s="33" t="str">
        <f>'Data from Waybill Query'!F1021</f>
        <v>P</v>
      </c>
      <c r="G1021" s="33" t="str">
        <f>'Data from Waybill Query'!G1021</f>
        <v>S</v>
      </c>
      <c r="H1021" s="104">
        <f>IF(ISNA(VLOOKUP($N1021,'Data from Waybill Query'!$A:$M,8,FALSE)),0,VLOOKUP($N1021,'Data from Waybill Query'!$A:$M,8,FALSE))</f>
        <v>69783</v>
      </c>
      <c r="I1021" s="104">
        <f>IF(ISNA(VLOOKUP($N1021,'Data from Waybill Query'!$A:$M,9,FALSE)),0,VLOOKUP($N1021,'Data from Waybill Query'!$A:$M,9,FALSE))</f>
        <v>40648</v>
      </c>
      <c r="J1021" s="104">
        <f>IF(ISNA(VLOOKUP($N1021,'Data from Waybill Query'!$A:$M,10,FALSE)),0,VLOOKUP($N1021,'Data from Waybill Query'!$A:$M,10,FALSE))</f>
        <v>30030</v>
      </c>
      <c r="K1021" s="104">
        <f>IF(ISNA(VLOOKUP($N1021,'Data from Waybill Query'!$A:$M,11,FALSE)),0,VLOOKUP($N1021,'Data from Waybill Query'!$A:$M,11,FALSE))</f>
        <v>3881236</v>
      </c>
      <c r="L1021" s="104">
        <f>IF(ISNA(VLOOKUP($N1021,'Data from Waybill Query'!$A:$M,12,FALSE)),0,VLOOKUP($N1021,'Data from Waybill Query'!$A:$M,12,FALSE))</f>
        <v>2866</v>
      </c>
      <c r="M1021" s="104">
        <f>IF(ISNA(VLOOKUP($N1021,'Data from Waybill Query'!$A:$M,13,FALSE)),0,VLOOKUP($N1021,'Data from Waybill Query'!$A:$M,13,FALSE))</f>
        <v>2.4345780000000001E-2</v>
      </c>
      <c r="N1021" s="104">
        <f t="shared" si="33"/>
        <v>2000020211</v>
      </c>
    </row>
    <row r="1022" spans="1:14" x14ac:dyDescent="0.25">
      <c r="A1022" s="104">
        <f t="shared" si="34"/>
        <v>200015</v>
      </c>
      <c r="B1022" s="32">
        <f>'Data from Waybill Query'!B1022</f>
        <v>2000</v>
      </c>
      <c r="C1022" s="32" t="str">
        <f>IF('Data from Waybill Query'!C1022="00","0",IF('Data from Waybill Query'!C1022="01","1",IF('Data from Waybill Query'!C1022="XX","2",'Data from Waybill Query'!C1022)))</f>
        <v>2</v>
      </c>
      <c r="D1022" s="33" t="str">
        <f>'Data from Waybill Query'!D1022</f>
        <v>Grain</v>
      </c>
      <c r="E1022" s="33" t="str">
        <f>'Data from Waybill Query'!E1022</f>
        <v>M</v>
      </c>
      <c r="F1022" s="33" t="str">
        <f>'Data from Waybill Query'!F1022</f>
        <v>P</v>
      </c>
      <c r="G1022" s="33" t="str">
        <f>'Data from Waybill Query'!G1022</f>
        <v>M</v>
      </c>
      <c r="H1022" s="104">
        <f>IF(ISNA(VLOOKUP($N1022,'Data from Waybill Query'!$A:$M,8,FALSE)),0,VLOOKUP($N1022,'Data from Waybill Query'!$A:$M,8,FALSE))</f>
        <v>134247</v>
      </c>
      <c r="I1022" s="104">
        <f>IF(ISNA(VLOOKUP($N1022,'Data from Waybill Query'!$A:$M,9,FALSE)),0,VLOOKUP($N1022,'Data from Waybill Query'!$A:$M,9,FALSE))</f>
        <v>88523</v>
      </c>
      <c r="J1022" s="104">
        <f>IF(ISNA(VLOOKUP($N1022,'Data from Waybill Query'!$A:$M,10,FALSE)),0,VLOOKUP($N1022,'Data from Waybill Query'!$A:$M,10,FALSE))</f>
        <v>64468</v>
      </c>
      <c r="K1022" s="104">
        <f>IF(ISNA(VLOOKUP($N1022,'Data from Waybill Query'!$A:$M,11,FALSE)),0,VLOOKUP($N1022,'Data from Waybill Query'!$A:$M,11,FALSE))</f>
        <v>8834478</v>
      </c>
      <c r="L1022" s="104">
        <f>IF(ISNA(VLOOKUP($N1022,'Data from Waybill Query'!$A:$M,12,FALSE)),0,VLOOKUP($N1022,'Data from Waybill Query'!$A:$M,12,FALSE))</f>
        <v>6428</v>
      </c>
      <c r="M1022" s="104">
        <f>IF(ISNA(VLOOKUP($N1022,'Data from Waybill Query'!$A:$M,13,FALSE)),0,VLOOKUP($N1022,'Data from Waybill Query'!$A:$M,13,FALSE))</f>
        <v>2.088626E-2</v>
      </c>
      <c r="N1022" s="104">
        <f t="shared" si="33"/>
        <v>2000020212</v>
      </c>
    </row>
    <row r="1023" spans="1:14" x14ac:dyDescent="0.25">
      <c r="A1023" s="104">
        <f t="shared" si="34"/>
        <v>200016</v>
      </c>
      <c r="B1023" s="32">
        <f>'Data from Waybill Query'!B1023</f>
        <v>2000</v>
      </c>
      <c r="C1023" s="32" t="str">
        <f>IF('Data from Waybill Query'!C1023="00","0",IF('Data from Waybill Query'!C1023="01","1",IF('Data from Waybill Query'!C1023="XX","2",'Data from Waybill Query'!C1023)))</f>
        <v>2</v>
      </c>
      <c r="D1023" s="33" t="str">
        <f>'Data from Waybill Query'!D1023</f>
        <v>Grain</v>
      </c>
      <c r="E1023" s="33" t="str">
        <f>'Data from Waybill Query'!E1023</f>
        <v>M</v>
      </c>
      <c r="F1023" s="33" t="str">
        <f>'Data from Waybill Query'!F1023</f>
        <v>P</v>
      </c>
      <c r="G1023" s="33" t="str">
        <f>'Data from Waybill Query'!G1023</f>
        <v>U</v>
      </c>
      <c r="H1023" s="104">
        <f>IF(ISNA(VLOOKUP($N1023,'Data from Waybill Query'!$A:$M,8,FALSE)),0,VLOOKUP($N1023,'Data from Waybill Query'!$A:$M,8,FALSE))</f>
        <v>160569</v>
      </c>
      <c r="I1023" s="104">
        <f>IF(ISNA(VLOOKUP($N1023,'Data from Waybill Query'!$A:$M,9,FALSE)),0,VLOOKUP($N1023,'Data from Waybill Query'!$A:$M,9,FALSE))</f>
        <v>113259</v>
      </c>
      <c r="J1023" s="104">
        <f>IF(ISNA(VLOOKUP($N1023,'Data from Waybill Query'!$A:$M,10,FALSE)),0,VLOOKUP($N1023,'Data from Waybill Query'!$A:$M,10,FALSE))</f>
        <v>85998</v>
      </c>
      <c r="K1023" s="104">
        <f>IF(ISNA(VLOOKUP($N1023,'Data from Waybill Query'!$A:$M,11,FALSE)),0,VLOOKUP($N1023,'Data from Waybill Query'!$A:$M,11,FALSE))</f>
        <v>11392664</v>
      </c>
      <c r="L1023" s="104">
        <f>IF(ISNA(VLOOKUP($N1023,'Data from Waybill Query'!$A:$M,12,FALSE)),0,VLOOKUP($N1023,'Data from Waybill Query'!$A:$M,12,FALSE))</f>
        <v>8663</v>
      </c>
      <c r="M1023" s="104">
        <f>IF(ISNA(VLOOKUP($N1023,'Data from Waybill Query'!$A:$M,13,FALSE)),0,VLOOKUP($N1023,'Data from Waybill Query'!$A:$M,13,FALSE))</f>
        <v>1.853407E-2</v>
      </c>
      <c r="N1023" s="104">
        <f t="shared" si="33"/>
        <v>2000020213</v>
      </c>
    </row>
    <row r="1024" spans="1:14" x14ac:dyDescent="0.25">
      <c r="A1024" s="104">
        <f t="shared" si="34"/>
        <v>200017</v>
      </c>
      <c r="B1024" s="32">
        <f>'Data from Waybill Query'!B1024</f>
        <v>2000</v>
      </c>
      <c r="C1024" s="32" t="str">
        <f>IF('Data from Waybill Query'!C1024="00","0",IF('Data from Waybill Query'!C1024="01","1",IF('Data from Waybill Query'!C1024="XX","2",'Data from Waybill Query'!C1024)))</f>
        <v>2</v>
      </c>
      <c r="D1024" s="33" t="str">
        <f>'Data from Waybill Query'!D1024</f>
        <v>Grain</v>
      </c>
      <c r="E1024" s="33" t="str">
        <f>'Data from Waybill Query'!E1024</f>
        <v>L</v>
      </c>
      <c r="F1024" s="33" t="str">
        <f>'Data from Waybill Query'!F1024</f>
        <v>R</v>
      </c>
      <c r="G1024" s="33" t="str">
        <f>'Data from Waybill Query'!G1024</f>
        <v>S</v>
      </c>
      <c r="H1024" s="104">
        <f>IF(ISNA(VLOOKUP($N1024,'Data from Waybill Query'!$A:$M,8,FALSE)),0,VLOOKUP($N1024,'Data from Waybill Query'!$A:$M,8,FALSE))</f>
        <v>93576</v>
      </c>
      <c r="I1024" s="104">
        <f>IF(ISNA(VLOOKUP($N1024,'Data from Waybill Query'!$A:$M,9,FALSE)),0,VLOOKUP($N1024,'Data from Waybill Query'!$A:$M,9,FALSE))</f>
        <v>32240</v>
      </c>
      <c r="J1024" s="104">
        <f>IF(ISNA(VLOOKUP($N1024,'Data from Waybill Query'!$A:$M,10,FALSE)),0,VLOOKUP($N1024,'Data from Waybill Query'!$A:$M,10,FALSE))</f>
        <v>52284</v>
      </c>
      <c r="K1024" s="104">
        <f>IF(ISNA(VLOOKUP($N1024,'Data from Waybill Query'!$A:$M,11,FALSE)),0,VLOOKUP($N1024,'Data from Waybill Query'!$A:$M,11,FALSE))</f>
        <v>3002844</v>
      </c>
      <c r="L1024" s="104">
        <f>IF(ISNA(VLOOKUP($N1024,'Data from Waybill Query'!$A:$M,12,FALSE)),0,VLOOKUP($N1024,'Data from Waybill Query'!$A:$M,12,FALSE))</f>
        <v>4822</v>
      </c>
      <c r="M1024" s="104">
        <f>IF(ISNA(VLOOKUP($N1024,'Data from Waybill Query'!$A:$M,13,FALSE)),0,VLOOKUP($N1024,'Data from Waybill Query'!$A:$M,13,FALSE))</f>
        <v>1.940656E-2</v>
      </c>
      <c r="N1024" s="104">
        <f t="shared" si="33"/>
        <v>2000020301</v>
      </c>
    </row>
    <row r="1025" spans="1:14" x14ac:dyDescent="0.25">
      <c r="A1025" s="104">
        <f t="shared" si="34"/>
        <v>200018</v>
      </c>
      <c r="B1025" s="32">
        <f>'Data from Waybill Query'!B1025</f>
        <v>2000</v>
      </c>
      <c r="C1025" s="32" t="str">
        <f>IF('Data from Waybill Query'!C1025="00","0",IF('Data from Waybill Query'!C1025="01","1",IF('Data from Waybill Query'!C1025="XX","2",'Data from Waybill Query'!C1025)))</f>
        <v>2</v>
      </c>
      <c r="D1025" s="33" t="str">
        <f>'Data from Waybill Query'!D1025</f>
        <v>Grain</v>
      </c>
      <c r="E1025" s="33" t="str">
        <f>'Data from Waybill Query'!E1025</f>
        <v>L</v>
      </c>
      <c r="F1025" s="33" t="str">
        <f>'Data from Waybill Query'!F1025</f>
        <v>R</v>
      </c>
      <c r="G1025" s="33" t="str">
        <f>'Data from Waybill Query'!G1025</f>
        <v>M</v>
      </c>
      <c r="H1025" s="104">
        <f>IF(ISNA(VLOOKUP($N1025,'Data from Waybill Query'!$A:$M,8,FALSE)),0,VLOOKUP($N1025,'Data from Waybill Query'!$A:$M,8,FALSE))</f>
        <v>214434</v>
      </c>
      <c r="I1025" s="104">
        <f>IF(ISNA(VLOOKUP($N1025,'Data from Waybill Query'!$A:$M,9,FALSE)),0,VLOOKUP($N1025,'Data from Waybill Query'!$A:$M,9,FALSE))</f>
        <v>81763</v>
      </c>
      <c r="J1025" s="104">
        <f>IF(ISNA(VLOOKUP($N1025,'Data from Waybill Query'!$A:$M,10,FALSE)),0,VLOOKUP($N1025,'Data from Waybill Query'!$A:$M,10,FALSE))</f>
        <v>117577</v>
      </c>
      <c r="K1025" s="104">
        <f>IF(ISNA(VLOOKUP($N1025,'Data from Waybill Query'!$A:$M,11,FALSE)),0,VLOOKUP($N1025,'Data from Waybill Query'!$A:$M,11,FALSE))</f>
        <v>8143960</v>
      </c>
      <c r="L1025" s="104">
        <f>IF(ISNA(VLOOKUP($N1025,'Data from Waybill Query'!$A:$M,12,FALSE)),0,VLOOKUP($N1025,'Data from Waybill Query'!$A:$M,12,FALSE))</f>
        <v>11706</v>
      </c>
      <c r="M1025" s="104">
        <f>IF(ISNA(VLOOKUP($N1025,'Data from Waybill Query'!$A:$M,13,FALSE)),0,VLOOKUP($N1025,'Data from Waybill Query'!$A:$M,13,FALSE))</f>
        <v>1.83187E-2</v>
      </c>
      <c r="N1025" s="104">
        <f t="shared" si="33"/>
        <v>2000020302</v>
      </c>
    </row>
    <row r="1026" spans="1:14" x14ac:dyDescent="0.25">
      <c r="A1026" s="104">
        <f t="shared" si="34"/>
        <v>200019</v>
      </c>
      <c r="B1026" s="32">
        <f>'Data from Waybill Query'!B1026</f>
        <v>2000</v>
      </c>
      <c r="C1026" s="32" t="str">
        <f>IF('Data from Waybill Query'!C1026="00","0",IF('Data from Waybill Query'!C1026="01","1",IF('Data from Waybill Query'!C1026="XX","2",'Data from Waybill Query'!C1026)))</f>
        <v>2</v>
      </c>
      <c r="D1026" s="33" t="str">
        <f>'Data from Waybill Query'!D1026</f>
        <v>Grain</v>
      </c>
      <c r="E1026" s="33" t="str">
        <f>'Data from Waybill Query'!E1026</f>
        <v>L</v>
      </c>
      <c r="F1026" s="33" t="str">
        <f>'Data from Waybill Query'!F1026</f>
        <v>R</v>
      </c>
      <c r="G1026" s="33" t="str">
        <f>'Data from Waybill Query'!G1026</f>
        <v>U</v>
      </c>
      <c r="H1026" s="104">
        <f>IF(ISNA(VLOOKUP($N1026,'Data from Waybill Query'!$A:$M,8,FALSE)),0,VLOOKUP($N1026,'Data from Waybill Query'!$A:$M,8,FALSE))</f>
        <v>466799</v>
      </c>
      <c r="I1026" s="104">
        <f>IF(ISNA(VLOOKUP($N1026,'Data from Waybill Query'!$A:$M,9,FALSE)),0,VLOOKUP($N1026,'Data from Waybill Query'!$A:$M,9,FALSE))</f>
        <v>180984</v>
      </c>
      <c r="J1026" s="104">
        <f>IF(ISNA(VLOOKUP($N1026,'Data from Waybill Query'!$A:$M,10,FALSE)),0,VLOOKUP($N1026,'Data from Waybill Query'!$A:$M,10,FALSE))</f>
        <v>281965</v>
      </c>
      <c r="K1026" s="104">
        <f>IF(ISNA(VLOOKUP($N1026,'Data from Waybill Query'!$A:$M,11,FALSE)),0,VLOOKUP($N1026,'Data from Waybill Query'!$A:$M,11,FALSE))</f>
        <v>18906899</v>
      </c>
      <c r="L1026" s="104">
        <f>IF(ISNA(VLOOKUP($N1026,'Data from Waybill Query'!$A:$M,12,FALSE)),0,VLOOKUP($N1026,'Data from Waybill Query'!$A:$M,12,FALSE))</f>
        <v>29626</v>
      </c>
      <c r="M1026" s="104">
        <f>IF(ISNA(VLOOKUP($N1026,'Data from Waybill Query'!$A:$M,13,FALSE)),0,VLOOKUP($N1026,'Data from Waybill Query'!$A:$M,13,FALSE))</f>
        <v>1.575617E-2</v>
      </c>
      <c r="N1026" s="104">
        <f t="shared" ref="N1026:N1089" si="35">1000000*B1026+10000*C1026+100*IF(LEFT(E1026,1)="S",1,IF(E1026="M",2,IF(E1026="L",3,4)))+10*IF(F1026="P",1,0)+IF(G1026="S",1,IF(G1026="M",2,3))</f>
        <v>2000020303</v>
      </c>
    </row>
    <row r="1027" spans="1:14" x14ac:dyDescent="0.25">
      <c r="A1027" s="104">
        <f t="shared" si="34"/>
        <v>200020</v>
      </c>
      <c r="B1027" s="32">
        <f>'Data from Waybill Query'!B1027</f>
        <v>2000</v>
      </c>
      <c r="C1027" s="32" t="str">
        <f>IF('Data from Waybill Query'!C1027="00","0",IF('Data from Waybill Query'!C1027="01","1",IF('Data from Waybill Query'!C1027="XX","2",'Data from Waybill Query'!C1027)))</f>
        <v>2</v>
      </c>
      <c r="D1027" s="33" t="str">
        <f>'Data from Waybill Query'!D1027</f>
        <v>Grain</v>
      </c>
      <c r="E1027" s="33" t="str">
        <f>'Data from Waybill Query'!E1027</f>
        <v>L</v>
      </c>
      <c r="F1027" s="33" t="str">
        <f>'Data from Waybill Query'!F1027</f>
        <v>P</v>
      </c>
      <c r="G1027" s="33" t="str">
        <f>'Data from Waybill Query'!G1027</f>
        <v>S</v>
      </c>
      <c r="H1027" s="104">
        <f>IF(ISNA(VLOOKUP($N1027,'Data from Waybill Query'!$A:$M,8,FALSE)),0,VLOOKUP($N1027,'Data from Waybill Query'!$A:$M,8,FALSE))</f>
        <v>83993</v>
      </c>
      <c r="I1027" s="104">
        <f>IF(ISNA(VLOOKUP($N1027,'Data from Waybill Query'!$A:$M,9,FALSE)),0,VLOOKUP($N1027,'Data from Waybill Query'!$A:$M,9,FALSE))</f>
        <v>30776</v>
      </c>
      <c r="J1027" s="104">
        <f>IF(ISNA(VLOOKUP($N1027,'Data from Waybill Query'!$A:$M,10,FALSE)),0,VLOOKUP($N1027,'Data from Waybill Query'!$A:$M,10,FALSE))</f>
        <v>46639</v>
      </c>
      <c r="K1027" s="104">
        <f>IF(ISNA(VLOOKUP($N1027,'Data from Waybill Query'!$A:$M,11,FALSE)),0,VLOOKUP($N1027,'Data from Waybill Query'!$A:$M,11,FALSE))</f>
        <v>2877172</v>
      </c>
      <c r="L1027" s="104">
        <f>IF(ISNA(VLOOKUP($N1027,'Data from Waybill Query'!$A:$M,12,FALSE)),0,VLOOKUP($N1027,'Data from Waybill Query'!$A:$M,12,FALSE))</f>
        <v>4340</v>
      </c>
      <c r="M1027" s="104">
        <f>IF(ISNA(VLOOKUP($N1027,'Data from Waybill Query'!$A:$M,13,FALSE)),0,VLOOKUP($N1027,'Data from Waybill Query'!$A:$M,13,FALSE))</f>
        <v>1.9353249999999999E-2</v>
      </c>
      <c r="N1027" s="104">
        <f t="shared" si="35"/>
        <v>2000020311</v>
      </c>
    </row>
    <row r="1028" spans="1:14" x14ac:dyDescent="0.25">
      <c r="A1028" s="104">
        <f t="shared" si="34"/>
        <v>200021</v>
      </c>
      <c r="B1028" s="32">
        <f>'Data from Waybill Query'!B1028</f>
        <v>2000</v>
      </c>
      <c r="C1028" s="32" t="str">
        <f>IF('Data from Waybill Query'!C1028="00","0",IF('Data from Waybill Query'!C1028="01","1",IF('Data from Waybill Query'!C1028="XX","2",'Data from Waybill Query'!C1028)))</f>
        <v>2</v>
      </c>
      <c r="D1028" s="33" t="str">
        <f>'Data from Waybill Query'!D1028</f>
        <v>Grain</v>
      </c>
      <c r="E1028" s="33" t="str">
        <f>'Data from Waybill Query'!E1028</f>
        <v>L</v>
      </c>
      <c r="F1028" s="33" t="str">
        <f>'Data from Waybill Query'!F1028</f>
        <v>P</v>
      </c>
      <c r="G1028" s="33" t="str">
        <f>'Data from Waybill Query'!G1028</f>
        <v>M</v>
      </c>
      <c r="H1028" s="104">
        <f>IF(ISNA(VLOOKUP($N1028,'Data from Waybill Query'!$A:$M,8,FALSE)),0,VLOOKUP($N1028,'Data from Waybill Query'!$A:$M,8,FALSE))</f>
        <v>112899</v>
      </c>
      <c r="I1028" s="104">
        <f>IF(ISNA(VLOOKUP($N1028,'Data from Waybill Query'!$A:$M,9,FALSE)),0,VLOOKUP($N1028,'Data from Waybill Query'!$A:$M,9,FALSE))</f>
        <v>46581</v>
      </c>
      <c r="J1028" s="104">
        <f>IF(ISNA(VLOOKUP($N1028,'Data from Waybill Query'!$A:$M,10,FALSE)),0,VLOOKUP($N1028,'Data from Waybill Query'!$A:$M,10,FALSE))</f>
        <v>63312</v>
      </c>
      <c r="K1028" s="104">
        <f>IF(ISNA(VLOOKUP($N1028,'Data from Waybill Query'!$A:$M,11,FALSE)),0,VLOOKUP($N1028,'Data from Waybill Query'!$A:$M,11,FALSE))</f>
        <v>4658994</v>
      </c>
      <c r="L1028" s="104">
        <f>IF(ISNA(VLOOKUP($N1028,'Data from Waybill Query'!$A:$M,12,FALSE)),0,VLOOKUP($N1028,'Data from Waybill Query'!$A:$M,12,FALSE))</f>
        <v>6314</v>
      </c>
      <c r="M1028" s="104">
        <f>IF(ISNA(VLOOKUP($N1028,'Data from Waybill Query'!$A:$M,13,FALSE)),0,VLOOKUP($N1028,'Data from Waybill Query'!$A:$M,13,FALSE))</f>
        <v>1.7881009999999999E-2</v>
      </c>
      <c r="N1028" s="104">
        <f t="shared" si="35"/>
        <v>2000020312</v>
      </c>
    </row>
    <row r="1029" spans="1:14" x14ac:dyDescent="0.25">
      <c r="A1029" s="104">
        <f t="shared" si="34"/>
        <v>200022</v>
      </c>
      <c r="B1029" s="32">
        <f>'Data from Waybill Query'!B1029</f>
        <v>2000</v>
      </c>
      <c r="C1029" s="32" t="str">
        <f>IF('Data from Waybill Query'!C1029="00","0",IF('Data from Waybill Query'!C1029="01","1",IF('Data from Waybill Query'!C1029="XX","2",'Data from Waybill Query'!C1029)))</f>
        <v>2</v>
      </c>
      <c r="D1029" s="33" t="str">
        <f>'Data from Waybill Query'!D1029</f>
        <v>Grain</v>
      </c>
      <c r="E1029" s="33" t="str">
        <f>'Data from Waybill Query'!E1029</f>
        <v>L</v>
      </c>
      <c r="F1029" s="33" t="str">
        <f>'Data from Waybill Query'!F1029</f>
        <v>P</v>
      </c>
      <c r="G1029" s="33" t="str">
        <f>'Data from Waybill Query'!G1029</f>
        <v>U</v>
      </c>
      <c r="H1029" s="104">
        <f>IF(ISNA(VLOOKUP($N1029,'Data from Waybill Query'!$A:$M,8,FALSE)),0,VLOOKUP($N1029,'Data from Waybill Query'!$A:$M,8,FALSE))</f>
        <v>269179</v>
      </c>
      <c r="I1029" s="104">
        <f>IF(ISNA(VLOOKUP($N1029,'Data from Waybill Query'!$A:$M,9,FALSE)),0,VLOOKUP($N1029,'Data from Waybill Query'!$A:$M,9,FALSE))</f>
        <v>108313</v>
      </c>
      <c r="J1029" s="104">
        <f>IF(ISNA(VLOOKUP($N1029,'Data from Waybill Query'!$A:$M,10,FALSE)),0,VLOOKUP($N1029,'Data from Waybill Query'!$A:$M,10,FALSE))</f>
        <v>161836</v>
      </c>
      <c r="K1029" s="104">
        <f>IF(ISNA(VLOOKUP($N1029,'Data from Waybill Query'!$A:$M,11,FALSE)),0,VLOOKUP($N1029,'Data from Waybill Query'!$A:$M,11,FALSE))</f>
        <v>11166977</v>
      </c>
      <c r="L1029" s="104">
        <f>IF(ISNA(VLOOKUP($N1029,'Data from Waybill Query'!$A:$M,12,FALSE)),0,VLOOKUP($N1029,'Data from Waybill Query'!$A:$M,12,FALSE))</f>
        <v>16846</v>
      </c>
      <c r="M1029" s="104">
        <f>IF(ISNA(VLOOKUP($N1029,'Data from Waybill Query'!$A:$M,13,FALSE)),0,VLOOKUP($N1029,'Data from Waybill Query'!$A:$M,13,FALSE))</f>
        <v>1.5978539999999999E-2</v>
      </c>
      <c r="N1029" s="104">
        <f t="shared" si="35"/>
        <v>2000020313</v>
      </c>
    </row>
    <row r="1030" spans="1:14" x14ac:dyDescent="0.25">
      <c r="A1030" s="104">
        <f t="shared" si="34"/>
        <v>200023</v>
      </c>
      <c r="B1030" s="32">
        <f>'Data from Waybill Query'!B1030</f>
        <v>2000</v>
      </c>
      <c r="C1030" s="32" t="str">
        <f>IF('Data from Waybill Query'!C1030="00","0",IF('Data from Waybill Query'!C1030="01","1",IF('Data from Waybill Query'!C1030="XX","2",'Data from Waybill Query'!C1030)))</f>
        <v>10</v>
      </c>
      <c r="D1030" s="33" t="str">
        <f>'Data from Waybill Query'!D1030</f>
        <v>Metalic Ores</v>
      </c>
      <c r="E1030" s="33" t="str">
        <f>'Data from Waybill Query'!E1030</f>
        <v>S</v>
      </c>
      <c r="F1030" s="33" t="str">
        <f>'Data from Waybill Query'!F1030</f>
        <v>X</v>
      </c>
      <c r="G1030" s="33" t="str">
        <f>'Data from Waybill Query'!G1030</f>
        <v>X</v>
      </c>
      <c r="H1030" s="104">
        <f>IF(ISNA(VLOOKUP($N1030,'Data from Waybill Query'!$A:$M,8,FALSE)),0,VLOOKUP($N1030,'Data from Waybill Query'!$A:$M,8,FALSE))</f>
        <v>131509</v>
      </c>
      <c r="I1030" s="104">
        <f>IF(ISNA(VLOOKUP($N1030,'Data from Waybill Query'!$A:$M,9,FALSE)),0,VLOOKUP($N1030,'Data from Waybill Query'!$A:$M,9,FALSE))</f>
        <v>489602</v>
      </c>
      <c r="J1030" s="104">
        <f>IF(ISNA(VLOOKUP($N1030,'Data from Waybill Query'!$A:$M,10,FALSE)),0,VLOOKUP($N1030,'Data from Waybill Query'!$A:$M,10,FALSE))</f>
        <v>27857</v>
      </c>
      <c r="K1030" s="104">
        <f>IF(ISNA(VLOOKUP($N1030,'Data from Waybill Query'!$A:$M,11,FALSE)),0,VLOOKUP($N1030,'Data from Waybill Query'!$A:$M,11,FALSE))</f>
        <v>37671519</v>
      </c>
      <c r="L1030" s="104">
        <f>IF(ISNA(VLOOKUP($N1030,'Data from Waybill Query'!$A:$M,12,FALSE)),0,VLOOKUP($N1030,'Data from Waybill Query'!$A:$M,12,FALSE))</f>
        <v>2186</v>
      </c>
      <c r="M1030" s="104">
        <f>IF(ISNA(VLOOKUP($N1030,'Data from Waybill Query'!$A:$M,13,FALSE)),0,VLOOKUP($N1030,'Data from Waybill Query'!$A:$M,13,FALSE))</f>
        <v>6.0161029999999997E-2</v>
      </c>
      <c r="N1030" s="104">
        <f t="shared" si="35"/>
        <v>2000100103</v>
      </c>
    </row>
    <row r="1031" spans="1:14" x14ac:dyDescent="0.25">
      <c r="A1031" s="104">
        <f t="shared" si="34"/>
        <v>200024</v>
      </c>
      <c r="B1031" s="32">
        <f>'Data from Waybill Query'!B1031</f>
        <v>2000</v>
      </c>
      <c r="C1031" s="32" t="str">
        <f>IF('Data from Waybill Query'!C1031="00","0",IF('Data from Waybill Query'!C1031="01","1",IF('Data from Waybill Query'!C1031="XX","2",'Data from Waybill Query'!C1031)))</f>
        <v>10</v>
      </c>
      <c r="D1031" s="33" t="str">
        <f>'Data from Waybill Query'!D1031</f>
        <v>Metalic Ores</v>
      </c>
      <c r="E1031" s="33" t="str">
        <f>'Data from Waybill Query'!E1031</f>
        <v>M</v>
      </c>
      <c r="F1031" s="33" t="str">
        <f>'Data from Waybill Query'!F1031</f>
        <v>X</v>
      </c>
      <c r="G1031" s="33" t="str">
        <f>'Data from Waybill Query'!G1031</f>
        <v>X</v>
      </c>
      <c r="H1031" s="104">
        <f>IF(ISNA(VLOOKUP($N1031,'Data from Waybill Query'!$A:$M,8,FALSE)),0,VLOOKUP($N1031,'Data from Waybill Query'!$A:$M,8,FALSE))</f>
        <v>121883</v>
      </c>
      <c r="I1031" s="104">
        <f>IF(ISNA(VLOOKUP($N1031,'Data from Waybill Query'!$A:$M,9,FALSE)),0,VLOOKUP($N1031,'Data from Waybill Query'!$A:$M,9,FALSE))</f>
        <v>213152</v>
      </c>
      <c r="J1031" s="104">
        <f>IF(ISNA(VLOOKUP($N1031,'Data from Waybill Query'!$A:$M,10,FALSE)),0,VLOOKUP($N1031,'Data from Waybill Query'!$A:$M,10,FALSE))</f>
        <v>28616</v>
      </c>
      <c r="K1031" s="104">
        <f>IF(ISNA(VLOOKUP($N1031,'Data from Waybill Query'!$A:$M,11,FALSE)),0,VLOOKUP($N1031,'Data from Waybill Query'!$A:$M,11,FALSE))</f>
        <v>22430142</v>
      </c>
      <c r="L1031" s="104">
        <f>IF(ISNA(VLOOKUP($N1031,'Data from Waybill Query'!$A:$M,12,FALSE)),0,VLOOKUP($N1031,'Data from Waybill Query'!$A:$M,12,FALSE))</f>
        <v>2987</v>
      </c>
      <c r="M1031" s="104">
        <f>IF(ISNA(VLOOKUP($N1031,'Data from Waybill Query'!$A:$M,13,FALSE)),0,VLOOKUP($N1031,'Data from Waybill Query'!$A:$M,13,FALSE))</f>
        <v>4.0798540000000001E-2</v>
      </c>
      <c r="N1031" s="104">
        <f t="shared" si="35"/>
        <v>2000100203</v>
      </c>
    </row>
    <row r="1032" spans="1:14" x14ac:dyDescent="0.25">
      <c r="A1032" s="104">
        <f t="shared" si="34"/>
        <v>200025</v>
      </c>
      <c r="B1032" s="32">
        <f>'Data from Waybill Query'!B1032</f>
        <v>2000</v>
      </c>
      <c r="C1032" s="32" t="str">
        <f>IF('Data from Waybill Query'!C1032="00","0",IF('Data from Waybill Query'!C1032="01","1",IF('Data from Waybill Query'!C1032="XX","2",'Data from Waybill Query'!C1032)))</f>
        <v>10</v>
      </c>
      <c r="D1032" s="33" t="str">
        <f>'Data from Waybill Query'!D1032</f>
        <v>Metalic Ores</v>
      </c>
      <c r="E1032" s="33" t="str">
        <f>'Data from Waybill Query'!E1032</f>
        <v>L</v>
      </c>
      <c r="F1032" s="33" t="str">
        <f>'Data from Waybill Query'!F1032</f>
        <v>X</v>
      </c>
      <c r="G1032" s="33" t="str">
        <f>'Data from Waybill Query'!G1032</f>
        <v>X</v>
      </c>
      <c r="H1032" s="104">
        <f>IF(ISNA(VLOOKUP($N1032,'Data from Waybill Query'!$A:$M,8,FALSE)),0,VLOOKUP($N1032,'Data from Waybill Query'!$A:$M,8,FALSE))</f>
        <v>210592</v>
      </c>
      <c r="I1032" s="104">
        <f>IF(ISNA(VLOOKUP($N1032,'Data from Waybill Query'!$A:$M,9,FALSE)),0,VLOOKUP($N1032,'Data from Waybill Query'!$A:$M,9,FALSE))</f>
        <v>141799</v>
      </c>
      <c r="J1032" s="104">
        <f>IF(ISNA(VLOOKUP($N1032,'Data from Waybill Query'!$A:$M,10,FALSE)),0,VLOOKUP($N1032,'Data from Waybill Query'!$A:$M,10,FALSE))</f>
        <v>103062</v>
      </c>
      <c r="K1032" s="104">
        <f>IF(ISNA(VLOOKUP($N1032,'Data from Waybill Query'!$A:$M,11,FALSE)),0,VLOOKUP($N1032,'Data from Waybill Query'!$A:$M,11,FALSE))</f>
        <v>14005787</v>
      </c>
      <c r="L1032" s="104">
        <f>IF(ISNA(VLOOKUP($N1032,'Data from Waybill Query'!$A:$M,12,FALSE)),0,VLOOKUP($N1032,'Data from Waybill Query'!$A:$M,12,FALSE))</f>
        <v>10168</v>
      </c>
      <c r="M1032" s="104">
        <f>IF(ISNA(VLOOKUP($N1032,'Data from Waybill Query'!$A:$M,13,FALSE)),0,VLOOKUP($N1032,'Data from Waybill Query'!$A:$M,13,FALSE))</f>
        <v>2.0711009999999998E-2</v>
      </c>
      <c r="N1032" s="104">
        <f t="shared" si="35"/>
        <v>2000100303</v>
      </c>
    </row>
    <row r="1033" spans="1:14" x14ac:dyDescent="0.25">
      <c r="A1033" s="104">
        <f t="shared" si="34"/>
        <v>200026</v>
      </c>
      <c r="B1033" s="32">
        <f>'Data from Waybill Query'!B1033</f>
        <v>2000</v>
      </c>
      <c r="C1033" s="32" t="str">
        <f>IF('Data from Waybill Query'!C1033="00","0",IF('Data from Waybill Query'!C1033="01","1",IF('Data from Waybill Query'!C1033="XX","2",'Data from Waybill Query'!C1033)))</f>
        <v>11</v>
      </c>
      <c r="D1033" s="33" t="str">
        <f>'Data from Waybill Query'!D1033</f>
        <v>Coal</v>
      </c>
      <c r="E1033" s="33" t="str">
        <f>'Data from Waybill Query'!E1033</f>
        <v>S</v>
      </c>
      <c r="F1033" s="33" t="str">
        <f>'Data from Waybill Query'!F1033</f>
        <v>R</v>
      </c>
      <c r="G1033" s="33" t="str">
        <f>'Data from Waybill Query'!G1033</f>
        <v>X</v>
      </c>
      <c r="H1033" s="104">
        <f>IF(ISNA(VLOOKUP($N1033,'Data from Waybill Query'!$A:$M,8,FALSE)),0,VLOOKUP($N1033,'Data from Waybill Query'!$A:$M,8,FALSE))</f>
        <v>1526585</v>
      </c>
      <c r="I1033" s="104">
        <f>IF(ISNA(VLOOKUP($N1033,'Data from Waybill Query'!$A:$M,9,FALSE)),0,VLOOKUP($N1033,'Data from Waybill Query'!$A:$M,9,FALSE))</f>
        <v>1767331</v>
      </c>
      <c r="J1033" s="104">
        <f>IF(ISNA(VLOOKUP($N1033,'Data from Waybill Query'!$A:$M,10,FALSE)),0,VLOOKUP($N1033,'Data from Waybill Query'!$A:$M,10,FALSE))</f>
        <v>506633</v>
      </c>
      <c r="K1033" s="104">
        <f>IF(ISNA(VLOOKUP($N1033,'Data from Waybill Query'!$A:$M,11,FALSE)),0,VLOOKUP($N1033,'Data from Waybill Query'!$A:$M,11,FALSE))</f>
        <v>182034280</v>
      </c>
      <c r="L1033" s="104">
        <f>IF(ISNA(VLOOKUP($N1033,'Data from Waybill Query'!$A:$M,12,FALSE)),0,VLOOKUP($N1033,'Data from Waybill Query'!$A:$M,12,FALSE))</f>
        <v>52054</v>
      </c>
      <c r="M1033" s="104">
        <f>IF(ISNA(VLOOKUP($N1033,'Data from Waybill Query'!$A:$M,13,FALSE)),0,VLOOKUP($N1033,'Data from Waybill Query'!$A:$M,13,FALSE))</f>
        <v>2.9326919999999999E-2</v>
      </c>
      <c r="N1033" s="104">
        <f t="shared" si="35"/>
        <v>2000110103</v>
      </c>
    </row>
    <row r="1034" spans="1:14" x14ac:dyDescent="0.25">
      <c r="A1034" s="104">
        <f t="shared" si="34"/>
        <v>200027</v>
      </c>
      <c r="B1034" s="32">
        <f>'Data from Waybill Query'!B1034</f>
        <v>2000</v>
      </c>
      <c r="C1034" s="32" t="str">
        <f>IF('Data from Waybill Query'!C1034="00","0",IF('Data from Waybill Query'!C1034="01","1",IF('Data from Waybill Query'!C1034="XX","2",'Data from Waybill Query'!C1034)))</f>
        <v>11</v>
      </c>
      <c r="D1034" s="33" t="str">
        <f>'Data from Waybill Query'!D1034</f>
        <v>Coal</v>
      </c>
      <c r="E1034" s="33" t="str">
        <f>'Data from Waybill Query'!E1034</f>
        <v>S</v>
      </c>
      <c r="F1034" s="33" t="str">
        <f>'Data from Waybill Query'!F1034</f>
        <v>P</v>
      </c>
      <c r="G1034" s="33" t="str">
        <f>'Data from Waybill Query'!G1034</f>
        <v>X</v>
      </c>
      <c r="H1034" s="104">
        <f>IF(ISNA(VLOOKUP($N1034,'Data from Waybill Query'!$A:$M,8,FALSE)),0,VLOOKUP($N1034,'Data from Waybill Query'!$A:$M,8,FALSE))</f>
        <v>797853</v>
      </c>
      <c r="I1034" s="104">
        <f>IF(ISNA(VLOOKUP($N1034,'Data from Waybill Query'!$A:$M,9,FALSE)),0,VLOOKUP($N1034,'Data from Waybill Query'!$A:$M,9,FALSE))</f>
        <v>1671274</v>
      </c>
      <c r="J1034" s="104">
        <f>IF(ISNA(VLOOKUP($N1034,'Data from Waybill Query'!$A:$M,10,FALSE)),0,VLOOKUP($N1034,'Data from Waybill Query'!$A:$M,10,FALSE))</f>
        <v>303149</v>
      </c>
      <c r="K1034" s="104">
        <f>IF(ISNA(VLOOKUP($N1034,'Data from Waybill Query'!$A:$M,11,FALSE)),0,VLOOKUP($N1034,'Data from Waybill Query'!$A:$M,11,FALSE))</f>
        <v>181519416</v>
      </c>
      <c r="L1034" s="104">
        <f>IF(ISNA(VLOOKUP($N1034,'Data from Waybill Query'!$A:$M,12,FALSE)),0,VLOOKUP($N1034,'Data from Waybill Query'!$A:$M,12,FALSE))</f>
        <v>33147</v>
      </c>
      <c r="M1034" s="104">
        <f>IF(ISNA(VLOOKUP($N1034,'Data from Waybill Query'!$A:$M,13,FALSE)),0,VLOOKUP($N1034,'Data from Waybill Query'!$A:$M,13,FALSE))</f>
        <v>2.4070310000000001E-2</v>
      </c>
      <c r="N1034" s="104">
        <f t="shared" si="35"/>
        <v>2000110113</v>
      </c>
    </row>
    <row r="1035" spans="1:14" x14ac:dyDescent="0.25">
      <c r="A1035" s="104">
        <f t="shared" si="34"/>
        <v>200028</v>
      </c>
      <c r="B1035" s="32">
        <f>'Data from Waybill Query'!B1035</f>
        <v>2000</v>
      </c>
      <c r="C1035" s="32" t="str">
        <f>IF('Data from Waybill Query'!C1035="00","0",IF('Data from Waybill Query'!C1035="01","1",IF('Data from Waybill Query'!C1035="XX","2",'Data from Waybill Query'!C1035)))</f>
        <v>11</v>
      </c>
      <c r="D1035" s="33" t="str">
        <f>'Data from Waybill Query'!D1035</f>
        <v>Coal</v>
      </c>
      <c r="E1035" s="33" t="str">
        <f>'Data from Waybill Query'!E1035</f>
        <v>M</v>
      </c>
      <c r="F1035" s="33" t="str">
        <f>'Data from Waybill Query'!F1035</f>
        <v>R</v>
      </c>
      <c r="G1035" s="33" t="str">
        <f>'Data from Waybill Query'!G1035</f>
        <v>X</v>
      </c>
      <c r="H1035" s="104">
        <f>IF(ISNA(VLOOKUP($N1035,'Data from Waybill Query'!$A:$M,8,FALSE)),0,VLOOKUP($N1035,'Data from Waybill Query'!$A:$M,8,FALSE))</f>
        <v>863397</v>
      </c>
      <c r="I1035" s="104">
        <f>IF(ISNA(VLOOKUP($N1035,'Data from Waybill Query'!$A:$M,9,FALSE)),0,VLOOKUP($N1035,'Data from Waybill Query'!$A:$M,9,FALSE))</f>
        <v>628103</v>
      </c>
      <c r="J1035" s="104">
        <f>IF(ISNA(VLOOKUP($N1035,'Data from Waybill Query'!$A:$M,10,FALSE)),0,VLOOKUP($N1035,'Data from Waybill Query'!$A:$M,10,FALSE))</f>
        <v>435391</v>
      </c>
      <c r="K1035" s="104">
        <f>IF(ISNA(VLOOKUP($N1035,'Data from Waybill Query'!$A:$M,11,FALSE)),0,VLOOKUP($N1035,'Data from Waybill Query'!$A:$M,11,FALSE))</f>
        <v>66645648</v>
      </c>
      <c r="L1035" s="104">
        <f>IF(ISNA(VLOOKUP($N1035,'Data from Waybill Query'!$A:$M,12,FALSE)),0,VLOOKUP($N1035,'Data from Waybill Query'!$A:$M,12,FALSE))</f>
        <v>46583</v>
      </c>
      <c r="M1035" s="104">
        <f>IF(ISNA(VLOOKUP($N1035,'Data from Waybill Query'!$A:$M,13,FALSE)),0,VLOOKUP($N1035,'Data from Waybill Query'!$A:$M,13,FALSE))</f>
        <v>1.8534709999999999E-2</v>
      </c>
      <c r="N1035" s="104">
        <f t="shared" si="35"/>
        <v>2000110203</v>
      </c>
    </row>
    <row r="1036" spans="1:14" x14ac:dyDescent="0.25">
      <c r="A1036" s="104">
        <f t="shared" si="34"/>
        <v>200029</v>
      </c>
      <c r="B1036" s="32">
        <f>'Data from Waybill Query'!B1036</f>
        <v>2000</v>
      </c>
      <c r="C1036" s="32" t="str">
        <f>IF('Data from Waybill Query'!C1036="00","0",IF('Data from Waybill Query'!C1036="01","1",IF('Data from Waybill Query'!C1036="XX","2",'Data from Waybill Query'!C1036)))</f>
        <v>11</v>
      </c>
      <c r="D1036" s="33" t="str">
        <f>'Data from Waybill Query'!D1036</f>
        <v>Coal</v>
      </c>
      <c r="E1036" s="33" t="str">
        <f>'Data from Waybill Query'!E1036</f>
        <v>M</v>
      </c>
      <c r="F1036" s="33" t="str">
        <f>'Data from Waybill Query'!F1036</f>
        <v>P</v>
      </c>
      <c r="G1036" s="33" t="str">
        <f>'Data from Waybill Query'!G1036</f>
        <v>X</v>
      </c>
      <c r="H1036" s="104">
        <f>IF(ISNA(VLOOKUP($N1036,'Data from Waybill Query'!$A:$M,8,FALSE)),0,VLOOKUP($N1036,'Data from Waybill Query'!$A:$M,8,FALSE))</f>
        <v>1104831</v>
      </c>
      <c r="I1036" s="104">
        <f>IF(ISNA(VLOOKUP($N1036,'Data from Waybill Query'!$A:$M,9,FALSE)),0,VLOOKUP($N1036,'Data from Waybill Query'!$A:$M,9,FALSE))</f>
        <v>940042</v>
      </c>
      <c r="J1036" s="104">
        <f>IF(ISNA(VLOOKUP($N1036,'Data from Waybill Query'!$A:$M,10,FALSE)),0,VLOOKUP($N1036,'Data from Waybill Query'!$A:$M,10,FALSE))</f>
        <v>696813</v>
      </c>
      <c r="K1036" s="104">
        <f>IF(ISNA(VLOOKUP($N1036,'Data from Waybill Query'!$A:$M,11,FALSE)),0,VLOOKUP($N1036,'Data from Waybill Query'!$A:$M,11,FALSE))</f>
        <v>106206823</v>
      </c>
      <c r="L1036" s="104">
        <f>IF(ISNA(VLOOKUP($N1036,'Data from Waybill Query'!$A:$M,12,FALSE)),0,VLOOKUP($N1036,'Data from Waybill Query'!$A:$M,12,FALSE))</f>
        <v>78895</v>
      </c>
      <c r="M1036" s="104">
        <f>IF(ISNA(VLOOKUP($N1036,'Data from Waybill Query'!$A:$M,13,FALSE)),0,VLOOKUP($N1036,'Data from Waybill Query'!$A:$M,13,FALSE))</f>
        <v>1.40038E-2</v>
      </c>
      <c r="N1036" s="104">
        <f t="shared" si="35"/>
        <v>2000110213</v>
      </c>
    </row>
    <row r="1037" spans="1:14" x14ac:dyDescent="0.25">
      <c r="A1037" s="104">
        <f t="shared" si="34"/>
        <v>200030</v>
      </c>
      <c r="B1037" s="32">
        <f>'Data from Waybill Query'!B1037</f>
        <v>2000</v>
      </c>
      <c r="C1037" s="32" t="str">
        <f>IF('Data from Waybill Query'!C1037="00","0",IF('Data from Waybill Query'!C1037="01","1",IF('Data from Waybill Query'!C1037="XX","2",'Data from Waybill Query'!C1037)))</f>
        <v>11</v>
      </c>
      <c r="D1037" s="33" t="str">
        <f>'Data from Waybill Query'!D1037</f>
        <v>Coal</v>
      </c>
      <c r="E1037" s="33" t="str">
        <f>'Data from Waybill Query'!E1037</f>
        <v>L</v>
      </c>
      <c r="F1037" s="33" t="str">
        <f>'Data from Waybill Query'!F1037</f>
        <v>R</v>
      </c>
      <c r="G1037" s="33" t="str">
        <f>'Data from Waybill Query'!G1037</f>
        <v>X</v>
      </c>
      <c r="H1037" s="104">
        <f>IF(ISNA(VLOOKUP($N1037,'Data from Waybill Query'!$A:$M,8,FALSE)),0,VLOOKUP($N1037,'Data from Waybill Query'!$A:$M,8,FALSE))</f>
        <v>661080</v>
      </c>
      <c r="I1037" s="104">
        <f>IF(ISNA(VLOOKUP($N1037,'Data from Waybill Query'!$A:$M,9,FALSE)),0,VLOOKUP($N1037,'Data from Waybill Query'!$A:$M,9,FALSE))</f>
        <v>414895</v>
      </c>
      <c r="J1037" s="104">
        <f>IF(ISNA(VLOOKUP($N1037,'Data from Waybill Query'!$A:$M,10,FALSE)),0,VLOOKUP($N1037,'Data from Waybill Query'!$A:$M,10,FALSE))</f>
        <v>503175</v>
      </c>
      <c r="K1037" s="104">
        <f>IF(ISNA(VLOOKUP($N1037,'Data from Waybill Query'!$A:$M,11,FALSE)),0,VLOOKUP($N1037,'Data from Waybill Query'!$A:$M,11,FALSE))</f>
        <v>46224172</v>
      </c>
      <c r="L1037" s="104">
        <f>IF(ISNA(VLOOKUP($N1037,'Data from Waybill Query'!$A:$M,12,FALSE)),0,VLOOKUP($N1037,'Data from Waybill Query'!$A:$M,12,FALSE))</f>
        <v>55949</v>
      </c>
      <c r="M1037" s="104">
        <f>IF(ISNA(VLOOKUP($N1037,'Data from Waybill Query'!$A:$M,13,FALSE)),0,VLOOKUP($N1037,'Data from Waybill Query'!$A:$M,13,FALSE))</f>
        <v>1.181581E-2</v>
      </c>
      <c r="N1037" s="104">
        <f t="shared" si="35"/>
        <v>2000110303</v>
      </c>
    </row>
    <row r="1038" spans="1:14" x14ac:dyDescent="0.25">
      <c r="A1038" s="104">
        <f t="shared" ref="A1038:A1101" si="36">$B1038*100+MOD(ROW($B1038)-ROW($B$1208),67)</f>
        <v>200031</v>
      </c>
      <c r="B1038" s="32">
        <f>'Data from Waybill Query'!B1038</f>
        <v>2000</v>
      </c>
      <c r="C1038" s="32" t="str">
        <f>IF('Data from Waybill Query'!C1038="00","0",IF('Data from Waybill Query'!C1038="01","1",IF('Data from Waybill Query'!C1038="XX","2",'Data from Waybill Query'!C1038)))</f>
        <v>11</v>
      </c>
      <c r="D1038" s="33" t="str">
        <f>'Data from Waybill Query'!D1038</f>
        <v>Coal</v>
      </c>
      <c r="E1038" s="33" t="str">
        <f>'Data from Waybill Query'!E1038</f>
        <v>L</v>
      </c>
      <c r="F1038" s="33" t="str">
        <f>'Data from Waybill Query'!F1038</f>
        <v>P</v>
      </c>
      <c r="G1038" s="33" t="str">
        <f>'Data from Waybill Query'!G1038</f>
        <v>X</v>
      </c>
      <c r="H1038" s="104">
        <f>IF(ISNA(VLOOKUP($N1038,'Data from Waybill Query'!$A:$M,8,FALSE)),0,VLOOKUP($N1038,'Data from Waybill Query'!$A:$M,8,FALSE))</f>
        <v>1888006</v>
      </c>
      <c r="I1038" s="104">
        <f>IF(ISNA(VLOOKUP($N1038,'Data from Waybill Query'!$A:$M,9,FALSE)),0,VLOOKUP($N1038,'Data from Waybill Query'!$A:$M,9,FALSE))</f>
        <v>1429698</v>
      </c>
      <c r="J1038" s="104">
        <f>IF(ISNA(VLOOKUP($N1038,'Data from Waybill Query'!$A:$M,10,FALSE)),0,VLOOKUP($N1038,'Data from Waybill Query'!$A:$M,10,FALSE))</f>
        <v>1685162</v>
      </c>
      <c r="K1038" s="104">
        <f>IF(ISNA(VLOOKUP($N1038,'Data from Waybill Query'!$A:$M,11,FALSE)),0,VLOOKUP($N1038,'Data from Waybill Query'!$A:$M,11,FALSE))</f>
        <v>164055988</v>
      </c>
      <c r="L1038" s="104">
        <f>IF(ISNA(VLOOKUP($N1038,'Data from Waybill Query'!$A:$M,12,FALSE)),0,VLOOKUP($N1038,'Data from Waybill Query'!$A:$M,12,FALSE))</f>
        <v>193576</v>
      </c>
      <c r="M1038" s="104">
        <f>IF(ISNA(VLOOKUP($N1038,'Data from Waybill Query'!$A:$M,13,FALSE)),0,VLOOKUP($N1038,'Data from Waybill Query'!$A:$M,13,FALSE))</f>
        <v>9.753332E-3</v>
      </c>
      <c r="N1038" s="104">
        <f t="shared" si="35"/>
        <v>2000110313</v>
      </c>
    </row>
    <row r="1039" spans="1:14" x14ac:dyDescent="0.25">
      <c r="A1039" s="104">
        <f t="shared" si="36"/>
        <v>200032</v>
      </c>
      <c r="B1039" s="32">
        <f>'Data from Waybill Query'!B1039</f>
        <v>2000</v>
      </c>
      <c r="C1039" s="32" t="str">
        <f>IF('Data from Waybill Query'!C1039="00","0",IF('Data from Waybill Query'!C1039="01","1",IF('Data from Waybill Query'!C1039="XX","2",'Data from Waybill Query'!C1039)))</f>
        <v>11</v>
      </c>
      <c r="D1039" s="33" t="str">
        <f>'Data from Waybill Query'!D1039</f>
        <v>Coal</v>
      </c>
      <c r="E1039" s="33" t="str">
        <f>'Data from Waybill Query'!E1039</f>
        <v>VL</v>
      </c>
      <c r="F1039" s="33" t="str">
        <f>'Data from Waybill Query'!F1039</f>
        <v>R</v>
      </c>
      <c r="G1039" s="33" t="str">
        <f>'Data from Waybill Query'!G1039</f>
        <v>X</v>
      </c>
      <c r="H1039" s="104">
        <f>IF(ISNA(VLOOKUP($N1039,'Data from Waybill Query'!$A:$M,8,FALSE)),0,VLOOKUP($N1039,'Data from Waybill Query'!$A:$M,8,FALSE))</f>
        <v>210022</v>
      </c>
      <c r="I1039" s="104">
        <f>IF(ISNA(VLOOKUP($N1039,'Data from Waybill Query'!$A:$M,9,FALSE)),0,VLOOKUP($N1039,'Data from Waybill Query'!$A:$M,9,FALSE))</f>
        <v>114243</v>
      </c>
      <c r="J1039" s="104">
        <f>IF(ISNA(VLOOKUP($N1039,'Data from Waybill Query'!$A:$M,10,FALSE)),0,VLOOKUP($N1039,'Data from Waybill Query'!$A:$M,10,FALSE))</f>
        <v>178921</v>
      </c>
      <c r="K1039" s="104">
        <f>IF(ISNA(VLOOKUP($N1039,'Data from Waybill Query'!$A:$M,11,FALSE)),0,VLOOKUP($N1039,'Data from Waybill Query'!$A:$M,11,FALSE))</f>
        <v>12215602</v>
      </c>
      <c r="L1039" s="104">
        <f>IF(ISNA(VLOOKUP($N1039,'Data from Waybill Query'!$A:$M,12,FALSE)),0,VLOOKUP($N1039,'Data from Waybill Query'!$A:$M,12,FALSE))</f>
        <v>19130</v>
      </c>
      <c r="M1039" s="104">
        <f>IF(ISNA(VLOOKUP($N1039,'Data from Waybill Query'!$A:$M,13,FALSE)),0,VLOOKUP($N1039,'Data from Waybill Query'!$A:$M,13,FALSE))</f>
        <v>1.09786E-2</v>
      </c>
      <c r="N1039" s="104">
        <f t="shared" si="35"/>
        <v>2000110403</v>
      </c>
    </row>
    <row r="1040" spans="1:14" x14ac:dyDescent="0.25">
      <c r="A1040" s="104">
        <f t="shared" si="36"/>
        <v>200033</v>
      </c>
      <c r="B1040" s="32">
        <f>'Data from Waybill Query'!B1040</f>
        <v>2000</v>
      </c>
      <c r="C1040" s="32" t="str">
        <f>IF('Data from Waybill Query'!C1040="00","0",IF('Data from Waybill Query'!C1040="01","1",IF('Data from Waybill Query'!C1040="XX","2",'Data from Waybill Query'!C1040)))</f>
        <v>11</v>
      </c>
      <c r="D1040" s="33" t="str">
        <f>'Data from Waybill Query'!D1040</f>
        <v>Coal</v>
      </c>
      <c r="E1040" s="33" t="str">
        <f>'Data from Waybill Query'!E1040</f>
        <v>VL</v>
      </c>
      <c r="F1040" s="33" t="str">
        <f>'Data from Waybill Query'!F1040</f>
        <v>P</v>
      </c>
      <c r="G1040" s="33" t="str">
        <f>'Data from Waybill Query'!G1040</f>
        <v>X</v>
      </c>
      <c r="H1040" s="104">
        <f>IF(ISNA(VLOOKUP($N1040,'Data from Waybill Query'!$A:$M,8,FALSE)),0,VLOOKUP($N1040,'Data from Waybill Query'!$A:$M,8,FALSE))</f>
        <v>579237</v>
      </c>
      <c r="I1040" s="104">
        <f>IF(ISNA(VLOOKUP($N1040,'Data from Waybill Query'!$A:$M,9,FALSE)),0,VLOOKUP($N1040,'Data from Waybill Query'!$A:$M,9,FALSE))</f>
        <v>359275</v>
      </c>
      <c r="J1040" s="104">
        <f>IF(ISNA(VLOOKUP($N1040,'Data from Waybill Query'!$A:$M,10,FALSE)),0,VLOOKUP($N1040,'Data from Waybill Query'!$A:$M,10,FALSE))</f>
        <v>571567</v>
      </c>
      <c r="K1040" s="104">
        <f>IF(ISNA(VLOOKUP($N1040,'Data from Waybill Query'!$A:$M,11,FALSE)),0,VLOOKUP($N1040,'Data from Waybill Query'!$A:$M,11,FALSE))</f>
        <v>40208979</v>
      </c>
      <c r="L1040" s="104">
        <f>IF(ISNA(VLOOKUP($N1040,'Data from Waybill Query'!$A:$M,12,FALSE)),0,VLOOKUP($N1040,'Data from Waybill Query'!$A:$M,12,FALSE))</f>
        <v>64002</v>
      </c>
      <c r="M1040" s="104">
        <f>IF(ISNA(VLOOKUP($N1040,'Data from Waybill Query'!$A:$M,13,FALSE)),0,VLOOKUP($N1040,'Data from Waybill Query'!$A:$M,13,FALSE))</f>
        <v>9.0502480000000003E-3</v>
      </c>
      <c r="N1040" s="104">
        <f t="shared" si="35"/>
        <v>2000110413</v>
      </c>
    </row>
    <row r="1041" spans="1:14" x14ac:dyDescent="0.25">
      <c r="A1041" s="104">
        <f t="shared" si="36"/>
        <v>200034</v>
      </c>
      <c r="B1041" s="32">
        <f>'Data from Waybill Query'!B1041</f>
        <v>2000</v>
      </c>
      <c r="C1041" s="32" t="str">
        <f>IF('Data from Waybill Query'!C1041="00","0",IF('Data from Waybill Query'!C1041="01","1",IF('Data from Waybill Query'!C1041="XX","2",'Data from Waybill Query'!C1041)))</f>
        <v>14</v>
      </c>
      <c r="D1041" s="33" t="str">
        <f>'Data from Waybill Query'!D1041</f>
        <v>Non-Metallic Minerals</v>
      </c>
      <c r="E1041" s="33" t="str">
        <f>'Data from Waybill Query'!E1041</f>
        <v>S</v>
      </c>
      <c r="F1041" s="33" t="str">
        <f>'Data from Waybill Query'!F1041</f>
        <v>X</v>
      </c>
      <c r="G1041" s="33" t="str">
        <f>'Data from Waybill Query'!G1041</f>
        <v>X</v>
      </c>
      <c r="H1041" s="104">
        <f>IF(ISNA(VLOOKUP($N1041,'Data from Waybill Query'!$A:$M,8,FALSE)),0,VLOOKUP($N1041,'Data from Waybill Query'!$A:$M,8,FALSE))</f>
        <v>169787</v>
      </c>
      <c r="I1041" s="104">
        <f>IF(ISNA(VLOOKUP($N1041,'Data from Waybill Query'!$A:$M,9,FALSE)),0,VLOOKUP($N1041,'Data from Waybill Query'!$A:$M,9,FALSE))</f>
        <v>603962</v>
      </c>
      <c r="J1041" s="104">
        <f>IF(ISNA(VLOOKUP($N1041,'Data from Waybill Query'!$A:$M,10,FALSE)),0,VLOOKUP($N1041,'Data from Waybill Query'!$A:$M,10,FALSE))</f>
        <v>28350</v>
      </c>
      <c r="K1041" s="104">
        <f>IF(ISNA(VLOOKUP($N1041,'Data from Waybill Query'!$A:$M,11,FALSE)),0,VLOOKUP($N1041,'Data from Waybill Query'!$A:$M,11,FALSE))</f>
        <v>58955859</v>
      </c>
      <c r="L1041" s="104">
        <f>IF(ISNA(VLOOKUP($N1041,'Data from Waybill Query'!$A:$M,12,FALSE)),0,VLOOKUP($N1041,'Data from Waybill Query'!$A:$M,12,FALSE))</f>
        <v>2737</v>
      </c>
      <c r="M1041" s="104">
        <f>IF(ISNA(VLOOKUP($N1041,'Data from Waybill Query'!$A:$M,13,FALSE)),0,VLOOKUP($N1041,'Data from Waybill Query'!$A:$M,13,FALSE))</f>
        <v>6.2044099999999998E-2</v>
      </c>
      <c r="N1041" s="104">
        <f t="shared" si="35"/>
        <v>2000140103</v>
      </c>
    </row>
    <row r="1042" spans="1:14" x14ac:dyDescent="0.25">
      <c r="A1042" s="104">
        <f t="shared" si="36"/>
        <v>200035</v>
      </c>
      <c r="B1042" s="32">
        <f>'Data from Waybill Query'!B1042</f>
        <v>2000</v>
      </c>
      <c r="C1042" s="32" t="str">
        <f>IF('Data from Waybill Query'!C1042="00","0",IF('Data from Waybill Query'!C1042="01","1",IF('Data from Waybill Query'!C1042="XX","2",'Data from Waybill Query'!C1042)))</f>
        <v>14</v>
      </c>
      <c r="D1042" s="33" t="str">
        <f>'Data from Waybill Query'!D1042</f>
        <v>Non-Metallic Minerals</v>
      </c>
      <c r="E1042" s="33" t="str">
        <f>'Data from Waybill Query'!E1042</f>
        <v>M</v>
      </c>
      <c r="F1042" s="33" t="str">
        <f>'Data from Waybill Query'!F1042</f>
        <v>X</v>
      </c>
      <c r="G1042" s="33" t="str">
        <f>'Data from Waybill Query'!G1042</f>
        <v>X</v>
      </c>
      <c r="H1042" s="104">
        <f>IF(ISNA(VLOOKUP($N1042,'Data from Waybill Query'!$A:$M,8,FALSE)),0,VLOOKUP($N1042,'Data from Waybill Query'!$A:$M,8,FALSE))</f>
        <v>290521</v>
      </c>
      <c r="I1042" s="104">
        <f>IF(ISNA(VLOOKUP($N1042,'Data from Waybill Query'!$A:$M,9,FALSE)),0,VLOOKUP($N1042,'Data from Waybill Query'!$A:$M,9,FALSE))</f>
        <v>545396</v>
      </c>
      <c r="J1042" s="104">
        <f>IF(ISNA(VLOOKUP($N1042,'Data from Waybill Query'!$A:$M,10,FALSE)),0,VLOOKUP($N1042,'Data from Waybill Query'!$A:$M,10,FALSE))</f>
        <v>90788</v>
      </c>
      <c r="K1042" s="104">
        <f>IF(ISNA(VLOOKUP($N1042,'Data from Waybill Query'!$A:$M,11,FALSE)),0,VLOOKUP($N1042,'Data from Waybill Query'!$A:$M,11,FALSE))</f>
        <v>53693472</v>
      </c>
      <c r="L1042" s="104">
        <f>IF(ISNA(VLOOKUP($N1042,'Data from Waybill Query'!$A:$M,12,FALSE)),0,VLOOKUP($N1042,'Data from Waybill Query'!$A:$M,12,FALSE))</f>
        <v>8937</v>
      </c>
      <c r="M1042" s="104">
        <f>IF(ISNA(VLOOKUP($N1042,'Data from Waybill Query'!$A:$M,13,FALSE)),0,VLOOKUP($N1042,'Data from Waybill Query'!$A:$M,13,FALSE))</f>
        <v>3.2508679999999998E-2</v>
      </c>
      <c r="N1042" s="104">
        <f t="shared" si="35"/>
        <v>2000140203</v>
      </c>
    </row>
    <row r="1043" spans="1:14" x14ac:dyDescent="0.25">
      <c r="A1043" s="104">
        <f t="shared" si="36"/>
        <v>200036</v>
      </c>
      <c r="B1043" s="32">
        <f>'Data from Waybill Query'!B1043</f>
        <v>2000</v>
      </c>
      <c r="C1043" s="32" t="str">
        <f>IF('Data from Waybill Query'!C1043="00","0",IF('Data from Waybill Query'!C1043="01","1",IF('Data from Waybill Query'!C1043="XX","2",'Data from Waybill Query'!C1043)))</f>
        <v>14</v>
      </c>
      <c r="D1043" s="33" t="str">
        <f>'Data from Waybill Query'!D1043</f>
        <v>Non-Metallic Minerals</v>
      </c>
      <c r="E1043" s="33" t="str">
        <f>'Data from Waybill Query'!E1043</f>
        <v>L</v>
      </c>
      <c r="F1043" s="33" t="str">
        <f>'Data from Waybill Query'!F1043</f>
        <v>X</v>
      </c>
      <c r="G1043" s="33" t="str">
        <f>'Data from Waybill Query'!G1043</f>
        <v>X</v>
      </c>
      <c r="H1043" s="104">
        <f>IF(ISNA(VLOOKUP($N1043,'Data from Waybill Query'!$A:$M,8,FALSE)),0,VLOOKUP($N1043,'Data from Waybill Query'!$A:$M,8,FALSE))</f>
        <v>621807</v>
      </c>
      <c r="I1043" s="104">
        <f>IF(ISNA(VLOOKUP($N1043,'Data from Waybill Query'!$A:$M,9,FALSE)),0,VLOOKUP($N1043,'Data from Waybill Query'!$A:$M,9,FALSE))</f>
        <v>441638</v>
      </c>
      <c r="J1043" s="104">
        <f>IF(ISNA(VLOOKUP($N1043,'Data from Waybill Query'!$A:$M,10,FALSE)),0,VLOOKUP($N1043,'Data from Waybill Query'!$A:$M,10,FALSE))</f>
        <v>302195</v>
      </c>
      <c r="K1043" s="104">
        <f>IF(ISNA(VLOOKUP($N1043,'Data from Waybill Query'!$A:$M,11,FALSE)),0,VLOOKUP($N1043,'Data from Waybill Query'!$A:$M,11,FALSE))</f>
        <v>43042737</v>
      </c>
      <c r="L1043" s="104">
        <f>IF(ISNA(VLOOKUP($N1043,'Data from Waybill Query'!$A:$M,12,FALSE)),0,VLOOKUP($N1043,'Data from Waybill Query'!$A:$M,12,FALSE))</f>
        <v>29403</v>
      </c>
      <c r="M1043" s="104">
        <f>IF(ISNA(VLOOKUP($N1043,'Data from Waybill Query'!$A:$M,13,FALSE)),0,VLOOKUP($N1043,'Data from Waybill Query'!$A:$M,13,FALSE))</f>
        <v>2.114773E-2</v>
      </c>
      <c r="N1043" s="104">
        <f t="shared" si="35"/>
        <v>2000140303</v>
      </c>
    </row>
    <row r="1044" spans="1:14" x14ac:dyDescent="0.25">
      <c r="A1044" s="104">
        <f t="shared" si="36"/>
        <v>200037</v>
      </c>
      <c r="B1044" s="32">
        <f>'Data from Waybill Query'!B1044</f>
        <v>2000</v>
      </c>
      <c r="C1044" s="32" t="str">
        <f>IF('Data from Waybill Query'!C1044="00","0",IF('Data from Waybill Query'!C1044="01","1",IF('Data from Waybill Query'!C1044="XX","2",'Data from Waybill Query'!C1044)))</f>
        <v>20</v>
      </c>
      <c r="D1044" s="33" t="str">
        <f>'Data from Waybill Query'!D1044</f>
        <v>Food and Kindred</v>
      </c>
      <c r="E1044" s="33" t="str">
        <f>'Data from Waybill Query'!E1044</f>
        <v>S</v>
      </c>
      <c r="F1044" s="33" t="str">
        <f>'Data from Waybill Query'!F1044</f>
        <v>X</v>
      </c>
      <c r="G1044" s="33" t="str">
        <f>'Data from Waybill Query'!G1044</f>
        <v>X</v>
      </c>
      <c r="H1044" s="104">
        <f>IF(ISNA(VLOOKUP($N1044,'Data from Waybill Query'!$A:$M,8,FALSE)),0,VLOOKUP($N1044,'Data from Waybill Query'!$A:$M,8,FALSE))</f>
        <v>359900</v>
      </c>
      <c r="I1044" s="104">
        <f>IF(ISNA(VLOOKUP($N1044,'Data from Waybill Query'!$A:$M,9,FALSE)),0,VLOOKUP($N1044,'Data from Waybill Query'!$A:$M,9,FALSE))</f>
        <v>411778</v>
      </c>
      <c r="J1044" s="104">
        <f>IF(ISNA(VLOOKUP($N1044,'Data from Waybill Query'!$A:$M,10,FALSE)),0,VLOOKUP($N1044,'Data from Waybill Query'!$A:$M,10,FALSE))</f>
        <v>106666</v>
      </c>
      <c r="K1044" s="104">
        <f>IF(ISNA(VLOOKUP($N1044,'Data from Waybill Query'!$A:$M,11,FALSE)),0,VLOOKUP($N1044,'Data from Waybill Query'!$A:$M,11,FALSE))</f>
        <v>36497090</v>
      </c>
      <c r="L1044" s="104">
        <f>IF(ISNA(VLOOKUP($N1044,'Data from Waybill Query'!$A:$M,12,FALSE)),0,VLOOKUP($N1044,'Data from Waybill Query'!$A:$M,12,FALSE))</f>
        <v>9365</v>
      </c>
      <c r="M1044" s="104">
        <f>IF(ISNA(VLOOKUP($N1044,'Data from Waybill Query'!$A:$M,13,FALSE)),0,VLOOKUP($N1044,'Data from Waybill Query'!$A:$M,13,FALSE))</f>
        <v>3.8429940000000003E-2</v>
      </c>
      <c r="N1044" s="104">
        <f t="shared" si="35"/>
        <v>2000200103</v>
      </c>
    </row>
    <row r="1045" spans="1:14" x14ac:dyDescent="0.25">
      <c r="A1045" s="104">
        <f t="shared" si="36"/>
        <v>200038</v>
      </c>
      <c r="B1045" s="32">
        <f>'Data from Waybill Query'!B1045</f>
        <v>2000</v>
      </c>
      <c r="C1045" s="32" t="str">
        <f>IF('Data from Waybill Query'!C1045="00","0",IF('Data from Waybill Query'!C1045="01","1",IF('Data from Waybill Query'!C1045="XX","2",'Data from Waybill Query'!C1045)))</f>
        <v>20</v>
      </c>
      <c r="D1045" s="33" t="str">
        <f>'Data from Waybill Query'!D1045</f>
        <v>Food and Kindred</v>
      </c>
      <c r="E1045" s="33" t="str">
        <f>'Data from Waybill Query'!E1045</f>
        <v>M</v>
      </c>
      <c r="F1045" s="33" t="str">
        <f>'Data from Waybill Query'!F1045</f>
        <v>X</v>
      </c>
      <c r="G1045" s="33" t="str">
        <f>'Data from Waybill Query'!G1045</f>
        <v>X</v>
      </c>
      <c r="H1045" s="104">
        <f>IF(ISNA(VLOOKUP($N1045,'Data from Waybill Query'!$A:$M,8,FALSE)),0,VLOOKUP($N1045,'Data from Waybill Query'!$A:$M,8,FALSE))</f>
        <v>660055</v>
      </c>
      <c r="I1045" s="104">
        <f>IF(ISNA(VLOOKUP($N1045,'Data from Waybill Query'!$A:$M,9,FALSE)),0,VLOOKUP($N1045,'Data from Waybill Query'!$A:$M,9,FALSE))</f>
        <v>371194</v>
      </c>
      <c r="J1045" s="104">
        <f>IF(ISNA(VLOOKUP($N1045,'Data from Waybill Query'!$A:$M,10,FALSE)),0,VLOOKUP($N1045,'Data from Waybill Query'!$A:$M,10,FALSE))</f>
        <v>274636</v>
      </c>
      <c r="K1045" s="104">
        <f>IF(ISNA(VLOOKUP($N1045,'Data from Waybill Query'!$A:$M,11,FALSE)),0,VLOOKUP($N1045,'Data from Waybill Query'!$A:$M,11,FALSE))</f>
        <v>32472256</v>
      </c>
      <c r="L1045" s="104">
        <f>IF(ISNA(VLOOKUP($N1045,'Data from Waybill Query'!$A:$M,12,FALSE)),0,VLOOKUP($N1045,'Data from Waybill Query'!$A:$M,12,FALSE))</f>
        <v>24083</v>
      </c>
      <c r="M1045" s="104">
        <f>IF(ISNA(VLOOKUP($N1045,'Data from Waybill Query'!$A:$M,13,FALSE)),0,VLOOKUP($N1045,'Data from Waybill Query'!$A:$M,13,FALSE))</f>
        <v>2.7407170000000002E-2</v>
      </c>
      <c r="N1045" s="104">
        <f t="shared" si="35"/>
        <v>2000200203</v>
      </c>
    </row>
    <row r="1046" spans="1:14" x14ac:dyDescent="0.25">
      <c r="A1046" s="104">
        <f t="shared" si="36"/>
        <v>200039</v>
      </c>
      <c r="B1046" s="32">
        <f>'Data from Waybill Query'!B1046</f>
        <v>2000</v>
      </c>
      <c r="C1046" s="32" t="str">
        <f>IF('Data from Waybill Query'!C1046="00","0",IF('Data from Waybill Query'!C1046="01","1",IF('Data from Waybill Query'!C1046="XX","2",'Data from Waybill Query'!C1046)))</f>
        <v>20</v>
      </c>
      <c r="D1046" s="33" t="str">
        <f>'Data from Waybill Query'!D1046</f>
        <v>Food and Kindred</v>
      </c>
      <c r="E1046" s="33" t="str">
        <f>'Data from Waybill Query'!E1046</f>
        <v>L</v>
      </c>
      <c r="F1046" s="33" t="str">
        <f>'Data from Waybill Query'!F1046</f>
        <v>X</v>
      </c>
      <c r="G1046" s="33" t="str">
        <f>'Data from Waybill Query'!G1046</f>
        <v>X</v>
      </c>
      <c r="H1046" s="104">
        <f>IF(ISNA(VLOOKUP($N1046,'Data from Waybill Query'!$A:$M,8,FALSE)),0,VLOOKUP($N1046,'Data from Waybill Query'!$A:$M,8,FALSE))</f>
        <v>1200608</v>
      </c>
      <c r="I1046" s="104">
        <f>IF(ISNA(VLOOKUP($N1046,'Data from Waybill Query'!$A:$M,9,FALSE)),0,VLOOKUP($N1046,'Data from Waybill Query'!$A:$M,9,FALSE))</f>
        <v>399579</v>
      </c>
      <c r="J1046" s="104">
        <f>IF(ISNA(VLOOKUP($N1046,'Data from Waybill Query'!$A:$M,10,FALSE)),0,VLOOKUP($N1046,'Data from Waybill Query'!$A:$M,10,FALSE))</f>
        <v>699308</v>
      </c>
      <c r="K1046" s="104">
        <f>IF(ISNA(VLOOKUP($N1046,'Data from Waybill Query'!$A:$M,11,FALSE)),0,VLOOKUP($N1046,'Data from Waybill Query'!$A:$M,11,FALSE))</f>
        <v>32189925</v>
      </c>
      <c r="L1046" s="104">
        <f>IF(ISNA(VLOOKUP($N1046,'Data from Waybill Query'!$A:$M,12,FALSE)),0,VLOOKUP($N1046,'Data from Waybill Query'!$A:$M,12,FALSE))</f>
        <v>54799</v>
      </c>
      <c r="M1046" s="104">
        <f>IF(ISNA(VLOOKUP($N1046,'Data from Waybill Query'!$A:$M,13,FALSE)),0,VLOOKUP($N1046,'Data from Waybill Query'!$A:$M,13,FALSE))</f>
        <v>2.1909319999999999E-2</v>
      </c>
      <c r="N1046" s="104">
        <f t="shared" si="35"/>
        <v>2000200303</v>
      </c>
    </row>
    <row r="1047" spans="1:14" x14ac:dyDescent="0.25">
      <c r="A1047" s="104">
        <f t="shared" si="36"/>
        <v>200040</v>
      </c>
      <c r="B1047" s="32">
        <f>'Data from Waybill Query'!B1047</f>
        <v>2000</v>
      </c>
      <c r="C1047" s="32" t="str">
        <f>IF('Data from Waybill Query'!C1047="00","0",IF('Data from Waybill Query'!C1047="01","1",IF('Data from Waybill Query'!C1047="XX","2",'Data from Waybill Query'!C1047)))</f>
        <v>24</v>
      </c>
      <c r="D1047" s="33" t="str">
        <f>'Data from Waybill Query'!D1047</f>
        <v>Lumber and Wood Products</v>
      </c>
      <c r="E1047" s="33" t="str">
        <f>'Data from Waybill Query'!E1047</f>
        <v>S</v>
      </c>
      <c r="F1047" s="33" t="str">
        <f>'Data from Waybill Query'!F1047</f>
        <v>X</v>
      </c>
      <c r="G1047" s="33" t="str">
        <f>'Data from Waybill Query'!G1047</f>
        <v>X</v>
      </c>
      <c r="H1047" s="104">
        <f>IF(ISNA(VLOOKUP($N1047,'Data from Waybill Query'!$A:$M,8,FALSE)),0,VLOOKUP($N1047,'Data from Waybill Query'!$A:$M,8,FALSE))</f>
        <v>280769</v>
      </c>
      <c r="I1047" s="104">
        <f>IF(ISNA(VLOOKUP($N1047,'Data from Waybill Query'!$A:$M,9,FALSE)),0,VLOOKUP($N1047,'Data from Waybill Query'!$A:$M,9,FALSE))</f>
        <v>396701</v>
      </c>
      <c r="J1047" s="104">
        <f>IF(ISNA(VLOOKUP($N1047,'Data from Waybill Query'!$A:$M,10,FALSE)),0,VLOOKUP($N1047,'Data from Waybill Query'!$A:$M,10,FALSE))</f>
        <v>78470</v>
      </c>
      <c r="K1047" s="104">
        <f>IF(ISNA(VLOOKUP($N1047,'Data from Waybill Query'!$A:$M,11,FALSE)),0,VLOOKUP($N1047,'Data from Waybill Query'!$A:$M,11,FALSE))</f>
        <v>30855989</v>
      </c>
      <c r="L1047" s="104">
        <f>IF(ISNA(VLOOKUP($N1047,'Data from Waybill Query'!$A:$M,12,FALSE)),0,VLOOKUP($N1047,'Data from Waybill Query'!$A:$M,12,FALSE))</f>
        <v>6144</v>
      </c>
      <c r="M1047" s="104">
        <f>IF(ISNA(VLOOKUP($N1047,'Data from Waybill Query'!$A:$M,13,FALSE)),0,VLOOKUP($N1047,'Data from Waybill Query'!$A:$M,13,FALSE))</f>
        <v>4.5695270000000003E-2</v>
      </c>
      <c r="N1047" s="104">
        <f t="shared" si="35"/>
        <v>2000240103</v>
      </c>
    </row>
    <row r="1048" spans="1:14" x14ac:dyDescent="0.25">
      <c r="A1048" s="104">
        <f t="shared" si="36"/>
        <v>200041</v>
      </c>
      <c r="B1048" s="32">
        <f>'Data from Waybill Query'!B1048</f>
        <v>2000</v>
      </c>
      <c r="C1048" s="32" t="str">
        <f>IF('Data from Waybill Query'!C1048="00","0",IF('Data from Waybill Query'!C1048="01","1",IF('Data from Waybill Query'!C1048="XX","2",'Data from Waybill Query'!C1048)))</f>
        <v>24</v>
      </c>
      <c r="D1048" s="33" t="str">
        <f>'Data from Waybill Query'!D1048</f>
        <v>Lumber and Wood Products</v>
      </c>
      <c r="E1048" s="33" t="str">
        <f>'Data from Waybill Query'!E1048</f>
        <v>M</v>
      </c>
      <c r="F1048" s="33" t="str">
        <f>'Data from Waybill Query'!F1048</f>
        <v>X</v>
      </c>
      <c r="G1048" s="33" t="str">
        <f>'Data from Waybill Query'!G1048</f>
        <v>X</v>
      </c>
      <c r="H1048" s="104">
        <f>IF(ISNA(VLOOKUP($N1048,'Data from Waybill Query'!$A:$M,8,FALSE)),0,VLOOKUP($N1048,'Data from Waybill Query'!$A:$M,8,FALSE))</f>
        <v>318185</v>
      </c>
      <c r="I1048" s="104">
        <f>IF(ISNA(VLOOKUP($N1048,'Data from Waybill Query'!$A:$M,9,FALSE)),0,VLOOKUP($N1048,'Data from Waybill Query'!$A:$M,9,FALSE))</f>
        <v>168084</v>
      </c>
      <c r="J1048" s="104">
        <f>IF(ISNA(VLOOKUP($N1048,'Data from Waybill Query'!$A:$M,10,FALSE)),0,VLOOKUP($N1048,'Data from Waybill Query'!$A:$M,10,FALSE))</f>
        <v>125842</v>
      </c>
      <c r="K1048" s="104">
        <f>IF(ISNA(VLOOKUP($N1048,'Data from Waybill Query'!$A:$M,11,FALSE)),0,VLOOKUP($N1048,'Data from Waybill Query'!$A:$M,11,FALSE))</f>
        <v>13615476</v>
      </c>
      <c r="L1048" s="104">
        <f>IF(ISNA(VLOOKUP($N1048,'Data from Waybill Query'!$A:$M,12,FALSE)),0,VLOOKUP($N1048,'Data from Waybill Query'!$A:$M,12,FALSE))</f>
        <v>10197</v>
      </c>
      <c r="M1048" s="104">
        <f>IF(ISNA(VLOOKUP($N1048,'Data from Waybill Query'!$A:$M,13,FALSE)),0,VLOOKUP($N1048,'Data from Waybill Query'!$A:$M,13,FALSE))</f>
        <v>3.1203350000000001E-2</v>
      </c>
      <c r="N1048" s="104">
        <f t="shared" si="35"/>
        <v>2000240203</v>
      </c>
    </row>
    <row r="1049" spans="1:14" x14ac:dyDescent="0.25">
      <c r="A1049" s="104">
        <f t="shared" si="36"/>
        <v>200042</v>
      </c>
      <c r="B1049" s="32">
        <f>'Data from Waybill Query'!B1049</f>
        <v>2000</v>
      </c>
      <c r="C1049" s="32" t="str">
        <f>IF('Data from Waybill Query'!C1049="00","0",IF('Data from Waybill Query'!C1049="01","1",IF('Data from Waybill Query'!C1049="XX","2",'Data from Waybill Query'!C1049)))</f>
        <v>24</v>
      </c>
      <c r="D1049" s="33" t="str">
        <f>'Data from Waybill Query'!D1049</f>
        <v>Lumber and Wood Products</v>
      </c>
      <c r="E1049" s="33" t="str">
        <f>'Data from Waybill Query'!E1049</f>
        <v>L</v>
      </c>
      <c r="F1049" s="33" t="str">
        <f>'Data from Waybill Query'!F1049</f>
        <v>X</v>
      </c>
      <c r="G1049" s="33" t="str">
        <f>'Data from Waybill Query'!G1049</f>
        <v>X</v>
      </c>
      <c r="H1049" s="104">
        <f>IF(ISNA(VLOOKUP($N1049,'Data from Waybill Query'!$A:$M,8,FALSE)),0,VLOOKUP($N1049,'Data from Waybill Query'!$A:$M,8,FALSE))</f>
        <v>1287130</v>
      </c>
      <c r="I1049" s="104">
        <f>IF(ISNA(VLOOKUP($N1049,'Data from Waybill Query'!$A:$M,9,FALSE)),0,VLOOKUP($N1049,'Data from Waybill Query'!$A:$M,9,FALSE))</f>
        <v>338388</v>
      </c>
      <c r="J1049" s="104">
        <f>IF(ISNA(VLOOKUP($N1049,'Data from Waybill Query'!$A:$M,10,FALSE)),0,VLOOKUP($N1049,'Data from Waybill Query'!$A:$M,10,FALSE))</f>
        <v>640381</v>
      </c>
      <c r="K1049" s="104">
        <f>IF(ISNA(VLOOKUP($N1049,'Data from Waybill Query'!$A:$M,11,FALSE)),0,VLOOKUP($N1049,'Data from Waybill Query'!$A:$M,11,FALSE))</f>
        <v>28082888</v>
      </c>
      <c r="L1049" s="104">
        <f>IF(ISNA(VLOOKUP($N1049,'Data from Waybill Query'!$A:$M,12,FALSE)),0,VLOOKUP($N1049,'Data from Waybill Query'!$A:$M,12,FALSE))</f>
        <v>53400</v>
      </c>
      <c r="M1049" s="104">
        <f>IF(ISNA(VLOOKUP($N1049,'Data from Waybill Query'!$A:$M,13,FALSE)),0,VLOOKUP($N1049,'Data from Waybill Query'!$A:$M,13,FALSE))</f>
        <v>2.4103449999999998E-2</v>
      </c>
      <c r="N1049" s="104">
        <f t="shared" si="35"/>
        <v>2000240303</v>
      </c>
    </row>
    <row r="1050" spans="1:14" x14ac:dyDescent="0.25">
      <c r="A1050" s="104">
        <f t="shared" si="36"/>
        <v>200043</v>
      </c>
      <c r="B1050" s="32">
        <f>'Data from Waybill Query'!B1050</f>
        <v>2000</v>
      </c>
      <c r="C1050" s="32" t="str">
        <f>IF('Data from Waybill Query'!C1050="00","0",IF('Data from Waybill Query'!C1050="01","1",IF('Data from Waybill Query'!C1050="XX","2",'Data from Waybill Query'!C1050)))</f>
        <v>26</v>
      </c>
      <c r="D1050" s="33" t="str">
        <f>'Data from Waybill Query'!D1050</f>
        <v>Pulp, Paper and Allied</v>
      </c>
      <c r="E1050" s="33" t="str">
        <f>'Data from Waybill Query'!E1050</f>
        <v>S</v>
      </c>
      <c r="F1050" s="33" t="str">
        <f>'Data from Waybill Query'!F1050</f>
        <v>X</v>
      </c>
      <c r="G1050" s="33" t="str">
        <f>'Data from Waybill Query'!G1050</f>
        <v>X</v>
      </c>
      <c r="H1050" s="104">
        <f>IF(ISNA(VLOOKUP($N1050,'Data from Waybill Query'!$A:$M,8,FALSE)),0,VLOOKUP($N1050,'Data from Waybill Query'!$A:$M,8,FALSE))</f>
        <v>216578</v>
      </c>
      <c r="I1050" s="104">
        <f>IF(ISNA(VLOOKUP($N1050,'Data from Waybill Query'!$A:$M,9,FALSE)),0,VLOOKUP($N1050,'Data from Waybill Query'!$A:$M,9,FALSE))</f>
        <v>214040</v>
      </c>
      <c r="J1050" s="104">
        <f>IF(ISNA(VLOOKUP($N1050,'Data from Waybill Query'!$A:$M,10,FALSE)),0,VLOOKUP($N1050,'Data from Waybill Query'!$A:$M,10,FALSE))</f>
        <v>55142</v>
      </c>
      <c r="K1050" s="104">
        <f>IF(ISNA(VLOOKUP($N1050,'Data from Waybill Query'!$A:$M,11,FALSE)),0,VLOOKUP($N1050,'Data from Waybill Query'!$A:$M,11,FALSE))</f>
        <v>14477364</v>
      </c>
      <c r="L1050" s="104">
        <f>IF(ISNA(VLOOKUP($N1050,'Data from Waybill Query'!$A:$M,12,FALSE)),0,VLOOKUP($N1050,'Data from Waybill Query'!$A:$M,12,FALSE))</f>
        <v>3714</v>
      </c>
      <c r="M1050" s="104">
        <f>IF(ISNA(VLOOKUP($N1050,'Data from Waybill Query'!$A:$M,13,FALSE)),0,VLOOKUP($N1050,'Data from Waybill Query'!$A:$M,13,FALSE))</f>
        <v>5.831136E-2</v>
      </c>
      <c r="N1050" s="104">
        <f t="shared" si="35"/>
        <v>2000260103</v>
      </c>
    </row>
    <row r="1051" spans="1:14" x14ac:dyDescent="0.25">
      <c r="A1051" s="104">
        <f t="shared" si="36"/>
        <v>200044</v>
      </c>
      <c r="B1051" s="32">
        <f>'Data from Waybill Query'!B1051</f>
        <v>2000</v>
      </c>
      <c r="C1051" s="32" t="str">
        <f>IF('Data from Waybill Query'!C1051="00","0",IF('Data from Waybill Query'!C1051="01","1",IF('Data from Waybill Query'!C1051="XX","2",'Data from Waybill Query'!C1051)))</f>
        <v>26</v>
      </c>
      <c r="D1051" s="33" t="str">
        <f>'Data from Waybill Query'!D1051</f>
        <v>Pulp, Paper and Allied</v>
      </c>
      <c r="E1051" s="33" t="str">
        <f>'Data from Waybill Query'!E1051</f>
        <v>M</v>
      </c>
      <c r="F1051" s="33" t="str">
        <f>'Data from Waybill Query'!F1051</f>
        <v>X</v>
      </c>
      <c r="G1051" s="33" t="str">
        <f>'Data from Waybill Query'!G1051</f>
        <v>X</v>
      </c>
      <c r="H1051" s="104">
        <f>IF(ISNA(VLOOKUP($N1051,'Data from Waybill Query'!$A:$M,8,FALSE)),0,VLOOKUP($N1051,'Data from Waybill Query'!$A:$M,8,FALSE))</f>
        <v>542677</v>
      </c>
      <c r="I1051" s="104">
        <f>IF(ISNA(VLOOKUP($N1051,'Data from Waybill Query'!$A:$M,9,FALSE)),0,VLOOKUP($N1051,'Data from Waybill Query'!$A:$M,9,FALSE))</f>
        <v>253528</v>
      </c>
      <c r="J1051" s="104">
        <f>IF(ISNA(VLOOKUP($N1051,'Data from Waybill Query'!$A:$M,10,FALSE)),0,VLOOKUP($N1051,'Data from Waybill Query'!$A:$M,10,FALSE))</f>
        <v>190666</v>
      </c>
      <c r="K1051" s="104">
        <f>IF(ISNA(VLOOKUP($N1051,'Data from Waybill Query'!$A:$M,11,FALSE)),0,VLOOKUP($N1051,'Data from Waybill Query'!$A:$M,11,FALSE))</f>
        <v>17049820</v>
      </c>
      <c r="L1051" s="104">
        <f>IF(ISNA(VLOOKUP($N1051,'Data from Waybill Query'!$A:$M,12,FALSE)),0,VLOOKUP($N1051,'Data from Waybill Query'!$A:$M,12,FALSE))</f>
        <v>12821</v>
      </c>
      <c r="M1051" s="104">
        <f>IF(ISNA(VLOOKUP($N1051,'Data from Waybill Query'!$A:$M,13,FALSE)),0,VLOOKUP($N1051,'Data from Waybill Query'!$A:$M,13,FALSE))</f>
        <v>4.2327940000000001E-2</v>
      </c>
      <c r="N1051" s="104">
        <f t="shared" si="35"/>
        <v>2000260203</v>
      </c>
    </row>
    <row r="1052" spans="1:14" x14ac:dyDescent="0.25">
      <c r="A1052" s="104">
        <f t="shared" si="36"/>
        <v>200045</v>
      </c>
      <c r="B1052" s="32">
        <f>'Data from Waybill Query'!B1052</f>
        <v>2000</v>
      </c>
      <c r="C1052" s="32" t="str">
        <f>IF('Data from Waybill Query'!C1052="00","0",IF('Data from Waybill Query'!C1052="01","1",IF('Data from Waybill Query'!C1052="XX","2",'Data from Waybill Query'!C1052)))</f>
        <v>26</v>
      </c>
      <c r="D1052" s="33" t="str">
        <f>'Data from Waybill Query'!D1052</f>
        <v>Pulp, Paper and Allied</v>
      </c>
      <c r="E1052" s="33" t="str">
        <f>'Data from Waybill Query'!E1052</f>
        <v>L</v>
      </c>
      <c r="F1052" s="33" t="str">
        <f>'Data from Waybill Query'!F1052</f>
        <v>X</v>
      </c>
      <c r="G1052" s="33" t="str">
        <f>'Data from Waybill Query'!G1052</f>
        <v>X</v>
      </c>
      <c r="H1052" s="104">
        <f>IF(ISNA(VLOOKUP($N1052,'Data from Waybill Query'!$A:$M,8,FALSE)),0,VLOOKUP($N1052,'Data from Waybill Query'!$A:$M,8,FALSE))</f>
        <v>1182033</v>
      </c>
      <c r="I1052" s="104">
        <f>IF(ISNA(VLOOKUP($N1052,'Data from Waybill Query'!$A:$M,9,FALSE)),0,VLOOKUP($N1052,'Data from Waybill Query'!$A:$M,9,FALSE))</f>
        <v>339136</v>
      </c>
      <c r="J1052" s="104">
        <f>IF(ISNA(VLOOKUP($N1052,'Data from Waybill Query'!$A:$M,10,FALSE)),0,VLOOKUP($N1052,'Data from Waybill Query'!$A:$M,10,FALSE))</f>
        <v>535799</v>
      </c>
      <c r="K1052" s="104">
        <f>IF(ISNA(VLOOKUP($N1052,'Data from Waybill Query'!$A:$M,11,FALSE)),0,VLOOKUP($N1052,'Data from Waybill Query'!$A:$M,11,FALSE))</f>
        <v>23891632</v>
      </c>
      <c r="L1052" s="104">
        <f>IF(ISNA(VLOOKUP($N1052,'Data from Waybill Query'!$A:$M,12,FALSE)),0,VLOOKUP($N1052,'Data from Waybill Query'!$A:$M,12,FALSE))</f>
        <v>38140</v>
      </c>
      <c r="M1052" s="104">
        <f>IF(ISNA(VLOOKUP($N1052,'Data from Waybill Query'!$A:$M,13,FALSE)),0,VLOOKUP($N1052,'Data from Waybill Query'!$A:$M,13,FALSE))</f>
        <v>3.0992100000000002E-2</v>
      </c>
      <c r="N1052" s="104">
        <f t="shared" si="35"/>
        <v>2000260303</v>
      </c>
    </row>
    <row r="1053" spans="1:14" x14ac:dyDescent="0.25">
      <c r="A1053" s="104">
        <f t="shared" si="36"/>
        <v>200046</v>
      </c>
      <c r="B1053" s="32">
        <f>'Data from Waybill Query'!B1053</f>
        <v>2000</v>
      </c>
      <c r="C1053" s="32" t="str">
        <f>IF('Data from Waybill Query'!C1053="00","0",IF('Data from Waybill Query'!C1053="01","1",IF('Data from Waybill Query'!C1053="XX","2",'Data from Waybill Query'!C1053)))</f>
        <v>28</v>
      </c>
      <c r="D1053" s="33" t="str">
        <f>'Data from Waybill Query'!D1053</f>
        <v>Chemical</v>
      </c>
      <c r="E1053" s="33" t="str">
        <f>'Data from Waybill Query'!E1053</f>
        <v>S</v>
      </c>
      <c r="F1053" s="33" t="str">
        <f>'Data from Waybill Query'!F1053</f>
        <v>X</v>
      </c>
      <c r="G1053" s="33" t="str">
        <f>'Data from Waybill Query'!G1053</f>
        <v>X</v>
      </c>
      <c r="H1053" s="104">
        <f>IF(ISNA(VLOOKUP($N1053,'Data from Waybill Query'!$A:$M,8,FALSE)),0,VLOOKUP($N1053,'Data from Waybill Query'!$A:$M,8,FALSE))</f>
        <v>797045</v>
      </c>
      <c r="I1053" s="104">
        <f>IF(ISNA(VLOOKUP($N1053,'Data from Waybill Query'!$A:$M,9,FALSE)),0,VLOOKUP($N1053,'Data from Waybill Query'!$A:$M,9,FALSE))</f>
        <v>708542</v>
      </c>
      <c r="J1053" s="104">
        <f>IF(ISNA(VLOOKUP($N1053,'Data from Waybill Query'!$A:$M,10,FALSE)),0,VLOOKUP($N1053,'Data from Waybill Query'!$A:$M,10,FALSE))</f>
        <v>147048</v>
      </c>
      <c r="K1053" s="104">
        <f>IF(ISNA(VLOOKUP($N1053,'Data from Waybill Query'!$A:$M,11,FALSE)),0,VLOOKUP($N1053,'Data from Waybill Query'!$A:$M,11,FALSE))</f>
        <v>63491879</v>
      </c>
      <c r="L1053" s="104">
        <f>IF(ISNA(VLOOKUP($N1053,'Data from Waybill Query'!$A:$M,12,FALSE)),0,VLOOKUP($N1053,'Data from Waybill Query'!$A:$M,12,FALSE))</f>
        <v>13537</v>
      </c>
      <c r="M1053" s="104">
        <f>IF(ISNA(VLOOKUP($N1053,'Data from Waybill Query'!$A:$M,13,FALSE)),0,VLOOKUP($N1053,'Data from Waybill Query'!$A:$M,13,FALSE))</f>
        <v>5.887788E-2</v>
      </c>
      <c r="N1053" s="104">
        <f t="shared" si="35"/>
        <v>2000280103</v>
      </c>
    </row>
    <row r="1054" spans="1:14" x14ac:dyDescent="0.25">
      <c r="A1054" s="104">
        <f t="shared" si="36"/>
        <v>200047</v>
      </c>
      <c r="B1054" s="32">
        <f>'Data from Waybill Query'!B1054</f>
        <v>2000</v>
      </c>
      <c r="C1054" s="32" t="str">
        <f>IF('Data from Waybill Query'!C1054="00","0",IF('Data from Waybill Query'!C1054="01","1",IF('Data from Waybill Query'!C1054="XX","2",'Data from Waybill Query'!C1054)))</f>
        <v>28</v>
      </c>
      <c r="D1054" s="33" t="str">
        <f>'Data from Waybill Query'!D1054</f>
        <v>Chemical</v>
      </c>
      <c r="E1054" s="33" t="str">
        <f>'Data from Waybill Query'!E1054</f>
        <v>M</v>
      </c>
      <c r="F1054" s="33" t="str">
        <f>'Data from Waybill Query'!F1054</f>
        <v>X</v>
      </c>
      <c r="G1054" s="33" t="str">
        <f>'Data from Waybill Query'!G1054</f>
        <v>X</v>
      </c>
      <c r="H1054" s="104">
        <f>IF(ISNA(VLOOKUP($N1054,'Data from Waybill Query'!$A:$M,8,FALSE)),0,VLOOKUP($N1054,'Data from Waybill Query'!$A:$M,8,FALSE))</f>
        <v>1316155</v>
      </c>
      <c r="I1054" s="104">
        <f>IF(ISNA(VLOOKUP($N1054,'Data from Waybill Query'!$A:$M,9,FALSE)),0,VLOOKUP($N1054,'Data from Waybill Query'!$A:$M,9,FALSE))</f>
        <v>526097</v>
      </c>
      <c r="J1054" s="104">
        <f>IF(ISNA(VLOOKUP($N1054,'Data from Waybill Query'!$A:$M,10,FALSE)),0,VLOOKUP($N1054,'Data from Waybill Query'!$A:$M,10,FALSE))</f>
        <v>397227</v>
      </c>
      <c r="K1054" s="104">
        <f>IF(ISNA(VLOOKUP($N1054,'Data from Waybill Query'!$A:$M,11,FALSE)),0,VLOOKUP($N1054,'Data from Waybill Query'!$A:$M,11,FALSE))</f>
        <v>48984811</v>
      </c>
      <c r="L1054" s="104">
        <f>IF(ISNA(VLOOKUP($N1054,'Data from Waybill Query'!$A:$M,12,FALSE)),0,VLOOKUP($N1054,'Data from Waybill Query'!$A:$M,12,FALSE))</f>
        <v>37035</v>
      </c>
      <c r="M1054" s="104">
        <f>IF(ISNA(VLOOKUP($N1054,'Data from Waybill Query'!$A:$M,13,FALSE)),0,VLOOKUP($N1054,'Data from Waybill Query'!$A:$M,13,FALSE))</f>
        <v>3.5538189999999997E-2</v>
      </c>
      <c r="N1054" s="104">
        <f t="shared" si="35"/>
        <v>2000280203</v>
      </c>
    </row>
    <row r="1055" spans="1:14" x14ac:dyDescent="0.25">
      <c r="A1055" s="104">
        <f t="shared" si="36"/>
        <v>200048</v>
      </c>
      <c r="B1055" s="32">
        <f>'Data from Waybill Query'!B1055</f>
        <v>2000</v>
      </c>
      <c r="C1055" s="32" t="str">
        <f>IF('Data from Waybill Query'!C1055="00","0",IF('Data from Waybill Query'!C1055="01","1",IF('Data from Waybill Query'!C1055="XX","2",'Data from Waybill Query'!C1055)))</f>
        <v>28</v>
      </c>
      <c r="D1055" s="33" t="str">
        <f>'Data from Waybill Query'!D1055</f>
        <v>Chemical</v>
      </c>
      <c r="E1055" s="33" t="str">
        <f>'Data from Waybill Query'!E1055</f>
        <v>L</v>
      </c>
      <c r="F1055" s="33" t="str">
        <f>'Data from Waybill Query'!F1055</f>
        <v>X</v>
      </c>
      <c r="G1055" s="33" t="str">
        <f>'Data from Waybill Query'!G1055</f>
        <v>X</v>
      </c>
      <c r="H1055" s="104">
        <f>IF(ISNA(VLOOKUP($N1055,'Data from Waybill Query'!$A:$M,8,FALSE)),0,VLOOKUP($N1055,'Data from Waybill Query'!$A:$M,8,FALSE))</f>
        <v>2748775</v>
      </c>
      <c r="I1055" s="104">
        <f>IF(ISNA(VLOOKUP($N1055,'Data from Waybill Query'!$A:$M,9,FALSE)),0,VLOOKUP($N1055,'Data from Waybill Query'!$A:$M,9,FALSE))</f>
        <v>688409</v>
      </c>
      <c r="J1055" s="104">
        <f>IF(ISNA(VLOOKUP($N1055,'Data from Waybill Query'!$A:$M,10,FALSE)),0,VLOOKUP($N1055,'Data from Waybill Query'!$A:$M,10,FALSE))</f>
        <v>1053081</v>
      </c>
      <c r="K1055" s="104">
        <f>IF(ISNA(VLOOKUP($N1055,'Data from Waybill Query'!$A:$M,11,FALSE)),0,VLOOKUP($N1055,'Data from Waybill Query'!$A:$M,11,FALSE))</f>
        <v>64486876</v>
      </c>
      <c r="L1055" s="104">
        <f>IF(ISNA(VLOOKUP($N1055,'Data from Waybill Query'!$A:$M,12,FALSE)),0,VLOOKUP($N1055,'Data from Waybill Query'!$A:$M,12,FALSE))</f>
        <v>98589</v>
      </c>
      <c r="M1055" s="104">
        <f>IF(ISNA(VLOOKUP($N1055,'Data from Waybill Query'!$A:$M,13,FALSE)),0,VLOOKUP($N1055,'Data from Waybill Query'!$A:$M,13,FALSE))</f>
        <v>2.788129E-2</v>
      </c>
      <c r="N1055" s="104">
        <f t="shared" si="35"/>
        <v>2000280303</v>
      </c>
    </row>
    <row r="1056" spans="1:14" x14ac:dyDescent="0.25">
      <c r="A1056" s="104">
        <f t="shared" si="36"/>
        <v>200049</v>
      </c>
      <c r="B1056" s="32">
        <f>'Data from Waybill Query'!B1056</f>
        <v>2000</v>
      </c>
      <c r="C1056" s="32" t="str">
        <f>IF('Data from Waybill Query'!C1056="00","0",IF('Data from Waybill Query'!C1056="01","1",IF('Data from Waybill Query'!C1056="XX","2",'Data from Waybill Query'!C1056)))</f>
        <v>29</v>
      </c>
      <c r="D1056" s="33" t="str">
        <f>'Data from Waybill Query'!D1056</f>
        <v>Petroleum</v>
      </c>
      <c r="E1056" s="33" t="str">
        <f>'Data from Waybill Query'!E1056</f>
        <v>S</v>
      </c>
      <c r="F1056" s="33" t="str">
        <f>'Data from Waybill Query'!F1056</f>
        <v>X</v>
      </c>
      <c r="G1056" s="33" t="str">
        <f>'Data from Waybill Query'!G1056</f>
        <v>X</v>
      </c>
      <c r="H1056" s="104">
        <f>IF(ISNA(VLOOKUP($N1056,'Data from Waybill Query'!$A:$M,8,FALSE)),0,VLOOKUP($N1056,'Data from Waybill Query'!$A:$M,8,FALSE))</f>
        <v>328277</v>
      </c>
      <c r="I1056" s="104">
        <f>IF(ISNA(VLOOKUP($N1056,'Data from Waybill Query'!$A:$M,9,FALSE)),0,VLOOKUP($N1056,'Data from Waybill Query'!$A:$M,9,FALSE))</f>
        <v>333464</v>
      </c>
      <c r="J1056" s="104">
        <f>IF(ISNA(VLOOKUP($N1056,'Data from Waybill Query'!$A:$M,10,FALSE)),0,VLOOKUP($N1056,'Data from Waybill Query'!$A:$M,10,FALSE))</f>
        <v>80224</v>
      </c>
      <c r="K1056" s="104">
        <f>IF(ISNA(VLOOKUP($N1056,'Data from Waybill Query'!$A:$M,11,FALSE)),0,VLOOKUP($N1056,'Data from Waybill Query'!$A:$M,11,FALSE))</f>
        <v>25308478</v>
      </c>
      <c r="L1056" s="104">
        <f>IF(ISNA(VLOOKUP($N1056,'Data from Waybill Query'!$A:$M,12,FALSE)),0,VLOOKUP($N1056,'Data from Waybill Query'!$A:$M,12,FALSE))</f>
        <v>6163</v>
      </c>
      <c r="M1056" s="104">
        <f>IF(ISNA(VLOOKUP($N1056,'Data from Waybill Query'!$A:$M,13,FALSE)),0,VLOOKUP($N1056,'Data from Waybill Query'!$A:$M,13,FALSE))</f>
        <v>5.3266040000000001E-2</v>
      </c>
      <c r="N1056" s="104">
        <f t="shared" si="35"/>
        <v>2000290103</v>
      </c>
    </row>
    <row r="1057" spans="1:14" x14ac:dyDescent="0.25">
      <c r="A1057" s="104">
        <f t="shared" si="36"/>
        <v>200050</v>
      </c>
      <c r="B1057" s="32">
        <f>'Data from Waybill Query'!B1057</f>
        <v>2000</v>
      </c>
      <c r="C1057" s="32" t="str">
        <f>IF('Data from Waybill Query'!C1057="00","0",IF('Data from Waybill Query'!C1057="01","1",IF('Data from Waybill Query'!C1057="XX","2",'Data from Waybill Query'!C1057)))</f>
        <v>29</v>
      </c>
      <c r="D1057" s="33" t="str">
        <f>'Data from Waybill Query'!D1057</f>
        <v>Petroleum</v>
      </c>
      <c r="E1057" s="33" t="str">
        <f>'Data from Waybill Query'!E1057</f>
        <v>M</v>
      </c>
      <c r="F1057" s="33" t="str">
        <f>'Data from Waybill Query'!F1057</f>
        <v>X</v>
      </c>
      <c r="G1057" s="33" t="str">
        <f>'Data from Waybill Query'!G1057</f>
        <v>X</v>
      </c>
      <c r="H1057" s="104">
        <f>IF(ISNA(VLOOKUP($N1057,'Data from Waybill Query'!$A:$M,8,FALSE)),0,VLOOKUP($N1057,'Data from Waybill Query'!$A:$M,8,FALSE))</f>
        <v>319950</v>
      </c>
      <c r="I1057" s="104">
        <f>IF(ISNA(VLOOKUP($N1057,'Data from Waybill Query'!$A:$M,9,FALSE)),0,VLOOKUP($N1057,'Data from Waybill Query'!$A:$M,9,FALSE))</f>
        <v>161025</v>
      </c>
      <c r="J1057" s="104">
        <f>IF(ISNA(VLOOKUP($N1057,'Data from Waybill Query'!$A:$M,10,FALSE)),0,VLOOKUP($N1057,'Data from Waybill Query'!$A:$M,10,FALSE))</f>
        <v>117827</v>
      </c>
      <c r="K1057" s="104">
        <f>IF(ISNA(VLOOKUP($N1057,'Data from Waybill Query'!$A:$M,11,FALSE)),0,VLOOKUP($N1057,'Data from Waybill Query'!$A:$M,11,FALSE))</f>
        <v>12875525</v>
      </c>
      <c r="L1057" s="104">
        <f>IF(ISNA(VLOOKUP($N1057,'Data from Waybill Query'!$A:$M,12,FALSE)),0,VLOOKUP($N1057,'Data from Waybill Query'!$A:$M,12,FALSE))</f>
        <v>9436</v>
      </c>
      <c r="M1057" s="104">
        <f>IF(ISNA(VLOOKUP($N1057,'Data from Waybill Query'!$A:$M,13,FALSE)),0,VLOOKUP($N1057,'Data from Waybill Query'!$A:$M,13,FALSE))</f>
        <v>3.3907569999999998E-2</v>
      </c>
      <c r="N1057" s="104">
        <f t="shared" si="35"/>
        <v>2000290203</v>
      </c>
    </row>
    <row r="1058" spans="1:14" x14ac:dyDescent="0.25">
      <c r="A1058" s="104">
        <f t="shared" si="36"/>
        <v>200051</v>
      </c>
      <c r="B1058" s="32">
        <f>'Data from Waybill Query'!B1058</f>
        <v>2000</v>
      </c>
      <c r="C1058" s="32" t="str">
        <f>IF('Data from Waybill Query'!C1058="00","0",IF('Data from Waybill Query'!C1058="01","1",IF('Data from Waybill Query'!C1058="XX","2",'Data from Waybill Query'!C1058)))</f>
        <v>29</v>
      </c>
      <c r="D1058" s="33" t="str">
        <f>'Data from Waybill Query'!D1058</f>
        <v>Petroleum</v>
      </c>
      <c r="E1058" s="33" t="str">
        <f>'Data from Waybill Query'!E1058</f>
        <v>L</v>
      </c>
      <c r="F1058" s="33" t="str">
        <f>'Data from Waybill Query'!F1058</f>
        <v>X</v>
      </c>
      <c r="G1058" s="33" t="str">
        <f>'Data from Waybill Query'!G1058</f>
        <v>X</v>
      </c>
      <c r="H1058" s="104">
        <f>IF(ISNA(VLOOKUP($N1058,'Data from Waybill Query'!$A:$M,8,FALSE)),0,VLOOKUP($N1058,'Data from Waybill Query'!$A:$M,8,FALSE))</f>
        <v>454154</v>
      </c>
      <c r="I1058" s="104">
        <f>IF(ISNA(VLOOKUP($N1058,'Data from Waybill Query'!$A:$M,9,FALSE)),0,VLOOKUP($N1058,'Data from Waybill Query'!$A:$M,9,FALSE))</f>
        <v>151725</v>
      </c>
      <c r="J1058" s="104">
        <f>IF(ISNA(VLOOKUP($N1058,'Data from Waybill Query'!$A:$M,10,FALSE)),0,VLOOKUP($N1058,'Data from Waybill Query'!$A:$M,10,FALSE))</f>
        <v>239506</v>
      </c>
      <c r="K1058" s="104">
        <f>IF(ISNA(VLOOKUP($N1058,'Data from Waybill Query'!$A:$M,11,FALSE)),0,VLOOKUP($N1058,'Data from Waybill Query'!$A:$M,11,FALSE))</f>
        <v>11965240</v>
      </c>
      <c r="L1058" s="104">
        <f>IF(ISNA(VLOOKUP($N1058,'Data from Waybill Query'!$A:$M,12,FALSE)),0,VLOOKUP($N1058,'Data from Waybill Query'!$A:$M,12,FALSE))</f>
        <v>18840</v>
      </c>
      <c r="M1058" s="104">
        <f>IF(ISNA(VLOOKUP($N1058,'Data from Waybill Query'!$A:$M,13,FALSE)),0,VLOOKUP($N1058,'Data from Waybill Query'!$A:$M,13,FALSE))</f>
        <v>2.4106240000000001E-2</v>
      </c>
      <c r="N1058" s="104">
        <f t="shared" si="35"/>
        <v>2000290303</v>
      </c>
    </row>
    <row r="1059" spans="1:14" x14ac:dyDescent="0.25">
      <c r="A1059" s="104">
        <f t="shared" si="36"/>
        <v>200052</v>
      </c>
      <c r="B1059" s="32">
        <f>'Data from Waybill Query'!B1059</f>
        <v>2000</v>
      </c>
      <c r="C1059" s="32" t="str">
        <f>IF('Data from Waybill Query'!C1059="00","0",IF('Data from Waybill Query'!C1059="01","1",IF('Data from Waybill Query'!C1059="XX","2",'Data from Waybill Query'!C1059)))</f>
        <v>32</v>
      </c>
      <c r="D1059" s="33" t="str">
        <f>'Data from Waybill Query'!D1059</f>
        <v>Stone, Clay and Glass</v>
      </c>
      <c r="E1059" s="33" t="str">
        <f>'Data from Waybill Query'!E1059</f>
        <v>S</v>
      </c>
      <c r="F1059" s="33" t="str">
        <f>'Data from Waybill Query'!F1059</f>
        <v>X</v>
      </c>
      <c r="G1059" s="33" t="str">
        <f>'Data from Waybill Query'!G1059</f>
        <v>X</v>
      </c>
      <c r="H1059" s="104">
        <f>IF(ISNA(VLOOKUP($N1059,'Data from Waybill Query'!$A:$M,8,FALSE)),0,VLOOKUP($N1059,'Data from Waybill Query'!$A:$M,8,FALSE))</f>
        <v>382816</v>
      </c>
      <c r="I1059" s="104">
        <f>IF(ISNA(VLOOKUP($N1059,'Data from Waybill Query'!$A:$M,9,FALSE)),0,VLOOKUP($N1059,'Data from Waybill Query'!$A:$M,9,FALSE))</f>
        <v>339594</v>
      </c>
      <c r="J1059" s="104">
        <f>IF(ISNA(VLOOKUP($N1059,'Data from Waybill Query'!$A:$M,10,FALSE)),0,VLOOKUP($N1059,'Data from Waybill Query'!$A:$M,10,FALSE))</f>
        <v>90199</v>
      </c>
      <c r="K1059" s="104">
        <f>IF(ISNA(VLOOKUP($N1059,'Data from Waybill Query'!$A:$M,11,FALSE)),0,VLOOKUP($N1059,'Data from Waybill Query'!$A:$M,11,FALSE))</f>
        <v>32912002</v>
      </c>
      <c r="L1059" s="104">
        <f>IF(ISNA(VLOOKUP($N1059,'Data from Waybill Query'!$A:$M,12,FALSE)),0,VLOOKUP($N1059,'Data from Waybill Query'!$A:$M,12,FALSE))</f>
        <v>8772</v>
      </c>
      <c r="M1059" s="104">
        <f>IF(ISNA(VLOOKUP($N1059,'Data from Waybill Query'!$A:$M,13,FALSE)),0,VLOOKUP($N1059,'Data from Waybill Query'!$A:$M,13,FALSE))</f>
        <v>4.3641939999999997E-2</v>
      </c>
      <c r="N1059" s="104">
        <f t="shared" si="35"/>
        <v>2000320103</v>
      </c>
    </row>
    <row r="1060" spans="1:14" x14ac:dyDescent="0.25">
      <c r="A1060" s="104">
        <f t="shared" si="36"/>
        <v>200053</v>
      </c>
      <c r="B1060" s="32">
        <f>'Data from Waybill Query'!B1060</f>
        <v>2000</v>
      </c>
      <c r="C1060" s="32" t="str">
        <f>IF('Data from Waybill Query'!C1060="00","0",IF('Data from Waybill Query'!C1060="01","1",IF('Data from Waybill Query'!C1060="XX","2",'Data from Waybill Query'!C1060)))</f>
        <v>32</v>
      </c>
      <c r="D1060" s="33" t="str">
        <f>'Data from Waybill Query'!D1060</f>
        <v>Stone, Clay and Glass</v>
      </c>
      <c r="E1060" s="33" t="str">
        <f>'Data from Waybill Query'!E1060</f>
        <v>M</v>
      </c>
      <c r="F1060" s="33" t="str">
        <f>'Data from Waybill Query'!F1060</f>
        <v>X</v>
      </c>
      <c r="G1060" s="33" t="str">
        <f>'Data from Waybill Query'!G1060</f>
        <v>X</v>
      </c>
      <c r="H1060" s="104">
        <f>IF(ISNA(VLOOKUP($N1060,'Data from Waybill Query'!$A:$M,8,FALSE)),0,VLOOKUP($N1060,'Data from Waybill Query'!$A:$M,8,FALSE))</f>
        <v>347824</v>
      </c>
      <c r="I1060" s="104">
        <f>IF(ISNA(VLOOKUP($N1060,'Data from Waybill Query'!$A:$M,9,FALSE)),0,VLOOKUP($N1060,'Data from Waybill Query'!$A:$M,9,FALSE))</f>
        <v>157992</v>
      </c>
      <c r="J1060" s="104">
        <f>IF(ISNA(VLOOKUP($N1060,'Data from Waybill Query'!$A:$M,10,FALSE)),0,VLOOKUP($N1060,'Data from Waybill Query'!$A:$M,10,FALSE))</f>
        <v>114357</v>
      </c>
      <c r="K1060" s="104">
        <f>IF(ISNA(VLOOKUP($N1060,'Data from Waybill Query'!$A:$M,11,FALSE)),0,VLOOKUP($N1060,'Data from Waybill Query'!$A:$M,11,FALSE))</f>
        <v>14751044</v>
      </c>
      <c r="L1060" s="104">
        <f>IF(ISNA(VLOOKUP($N1060,'Data from Waybill Query'!$A:$M,12,FALSE)),0,VLOOKUP($N1060,'Data from Waybill Query'!$A:$M,12,FALSE))</f>
        <v>10640</v>
      </c>
      <c r="M1060" s="104">
        <f>IF(ISNA(VLOOKUP($N1060,'Data from Waybill Query'!$A:$M,13,FALSE)),0,VLOOKUP($N1060,'Data from Waybill Query'!$A:$M,13,FALSE))</f>
        <v>3.2689389999999999E-2</v>
      </c>
      <c r="N1060" s="104">
        <f t="shared" si="35"/>
        <v>2000320203</v>
      </c>
    </row>
    <row r="1061" spans="1:14" x14ac:dyDescent="0.25">
      <c r="A1061" s="104">
        <f t="shared" si="36"/>
        <v>200054</v>
      </c>
      <c r="B1061" s="32">
        <f>'Data from Waybill Query'!B1061</f>
        <v>2000</v>
      </c>
      <c r="C1061" s="32" t="str">
        <f>IF('Data from Waybill Query'!C1061="00","0",IF('Data from Waybill Query'!C1061="01","1",IF('Data from Waybill Query'!C1061="XX","2",'Data from Waybill Query'!C1061)))</f>
        <v>32</v>
      </c>
      <c r="D1061" s="33" t="str">
        <f>'Data from Waybill Query'!D1061</f>
        <v>Stone, Clay and Glass</v>
      </c>
      <c r="E1061" s="33" t="str">
        <f>'Data from Waybill Query'!E1061</f>
        <v>L</v>
      </c>
      <c r="F1061" s="33" t="str">
        <f>'Data from Waybill Query'!F1061</f>
        <v>X</v>
      </c>
      <c r="G1061" s="33" t="str">
        <f>'Data from Waybill Query'!G1061</f>
        <v>X</v>
      </c>
      <c r="H1061" s="104">
        <f>IF(ISNA(VLOOKUP($N1061,'Data from Waybill Query'!$A:$M,8,FALSE)),0,VLOOKUP($N1061,'Data from Waybill Query'!$A:$M,8,FALSE))</f>
        <v>517190</v>
      </c>
      <c r="I1061" s="104">
        <f>IF(ISNA(VLOOKUP($N1061,'Data from Waybill Query'!$A:$M,9,FALSE)),0,VLOOKUP($N1061,'Data from Waybill Query'!$A:$M,9,FALSE))</f>
        <v>144460</v>
      </c>
      <c r="J1061" s="104">
        <f>IF(ISNA(VLOOKUP($N1061,'Data from Waybill Query'!$A:$M,10,FALSE)),0,VLOOKUP($N1061,'Data from Waybill Query'!$A:$M,10,FALSE))</f>
        <v>218192</v>
      </c>
      <c r="K1061" s="104">
        <f>IF(ISNA(VLOOKUP($N1061,'Data from Waybill Query'!$A:$M,11,FALSE)),0,VLOOKUP($N1061,'Data from Waybill Query'!$A:$M,11,FALSE))</f>
        <v>12824252</v>
      </c>
      <c r="L1061" s="104">
        <f>IF(ISNA(VLOOKUP($N1061,'Data from Waybill Query'!$A:$M,12,FALSE)),0,VLOOKUP($N1061,'Data from Waybill Query'!$A:$M,12,FALSE))</f>
        <v>19217</v>
      </c>
      <c r="M1061" s="104">
        <f>IF(ISNA(VLOOKUP($N1061,'Data from Waybill Query'!$A:$M,13,FALSE)),0,VLOOKUP($N1061,'Data from Waybill Query'!$A:$M,13,FALSE))</f>
        <v>2.6913110000000001E-2</v>
      </c>
      <c r="N1061" s="104">
        <f t="shared" si="35"/>
        <v>2000320303</v>
      </c>
    </row>
    <row r="1062" spans="1:14" x14ac:dyDescent="0.25">
      <c r="A1062" s="104">
        <f t="shared" si="36"/>
        <v>200055</v>
      </c>
      <c r="B1062" s="32">
        <f>'Data from Waybill Query'!B1062</f>
        <v>2000</v>
      </c>
      <c r="C1062" s="32" t="str">
        <f>IF('Data from Waybill Query'!C1062="00","0",IF('Data from Waybill Query'!C1062="01","1",IF('Data from Waybill Query'!C1062="XX","2",'Data from Waybill Query'!C1062)))</f>
        <v>33</v>
      </c>
      <c r="D1062" s="33" t="str">
        <f>'Data from Waybill Query'!D1062</f>
        <v>Primary Metal Products</v>
      </c>
      <c r="E1062" s="33" t="str">
        <f>'Data from Waybill Query'!E1062</f>
        <v>S</v>
      </c>
      <c r="F1062" s="33" t="str">
        <f>'Data from Waybill Query'!F1062</f>
        <v>X</v>
      </c>
      <c r="G1062" s="33" t="str">
        <f>'Data from Waybill Query'!G1062</f>
        <v>X</v>
      </c>
      <c r="H1062" s="104">
        <f>IF(ISNA(VLOOKUP($N1062,'Data from Waybill Query'!$A:$M,8,FALSE)),0,VLOOKUP($N1062,'Data from Waybill Query'!$A:$M,8,FALSE))</f>
        <v>433081</v>
      </c>
      <c r="I1062" s="104">
        <f>IF(ISNA(VLOOKUP($N1062,'Data from Waybill Query'!$A:$M,9,FALSE)),0,VLOOKUP($N1062,'Data from Waybill Query'!$A:$M,9,FALSE))</f>
        <v>445752</v>
      </c>
      <c r="J1062" s="104">
        <f>IF(ISNA(VLOOKUP($N1062,'Data from Waybill Query'!$A:$M,10,FALSE)),0,VLOOKUP($N1062,'Data from Waybill Query'!$A:$M,10,FALSE))</f>
        <v>108598</v>
      </c>
      <c r="K1062" s="104">
        <f>IF(ISNA(VLOOKUP($N1062,'Data from Waybill Query'!$A:$M,11,FALSE)),0,VLOOKUP($N1062,'Data from Waybill Query'!$A:$M,11,FALSE))</f>
        <v>39616465</v>
      </c>
      <c r="L1062" s="104">
        <f>IF(ISNA(VLOOKUP($N1062,'Data from Waybill Query'!$A:$M,12,FALSE)),0,VLOOKUP($N1062,'Data from Waybill Query'!$A:$M,12,FALSE))</f>
        <v>9623</v>
      </c>
      <c r="M1062" s="104">
        <f>IF(ISNA(VLOOKUP($N1062,'Data from Waybill Query'!$A:$M,13,FALSE)),0,VLOOKUP($N1062,'Data from Waybill Query'!$A:$M,13,FALSE))</f>
        <v>4.5007020000000002E-2</v>
      </c>
      <c r="N1062" s="104">
        <f t="shared" si="35"/>
        <v>2000330103</v>
      </c>
    </row>
    <row r="1063" spans="1:14" x14ac:dyDescent="0.25">
      <c r="A1063" s="104">
        <f t="shared" si="36"/>
        <v>200056</v>
      </c>
      <c r="B1063" s="32">
        <f>'Data from Waybill Query'!B1063</f>
        <v>2000</v>
      </c>
      <c r="C1063" s="32" t="str">
        <f>IF('Data from Waybill Query'!C1063="00","0",IF('Data from Waybill Query'!C1063="01","1",IF('Data from Waybill Query'!C1063="XX","2",'Data from Waybill Query'!C1063)))</f>
        <v>33</v>
      </c>
      <c r="D1063" s="33" t="str">
        <f>'Data from Waybill Query'!D1063</f>
        <v>Primary Metal Products</v>
      </c>
      <c r="E1063" s="33" t="str">
        <f>'Data from Waybill Query'!E1063</f>
        <v>M</v>
      </c>
      <c r="F1063" s="33" t="str">
        <f>'Data from Waybill Query'!F1063</f>
        <v>X</v>
      </c>
      <c r="G1063" s="33" t="str">
        <f>'Data from Waybill Query'!G1063</f>
        <v>X</v>
      </c>
      <c r="H1063" s="104">
        <f>IF(ISNA(VLOOKUP($N1063,'Data from Waybill Query'!$A:$M,8,FALSE)),0,VLOOKUP($N1063,'Data from Waybill Query'!$A:$M,8,FALSE))</f>
        <v>381752</v>
      </c>
      <c r="I1063" s="104">
        <f>IF(ISNA(VLOOKUP($N1063,'Data from Waybill Query'!$A:$M,9,FALSE)),0,VLOOKUP($N1063,'Data from Waybill Query'!$A:$M,9,FALSE))</f>
        <v>190504</v>
      </c>
      <c r="J1063" s="104">
        <f>IF(ISNA(VLOOKUP($N1063,'Data from Waybill Query'!$A:$M,10,FALSE)),0,VLOOKUP($N1063,'Data from Waybill Query'!$A:$M,10,FALSE))</f>
        <v>141920</v>
      </c>
      <c r="K1063" s="104">
        <f>IF(ISNA(VLOOKUP($N1063,'Data from Waybill Query'!$A:$M,11,FALSE)),0,VLOOKUP($N1063,'Data from Waybill Query'!$A:$M,11,FALSE))</f>
        <v>16361095</v>
      </c>
      <c r="L1063" s="104">
        <f>IF(ISNA(VLOOKUP($N1063,'Data from Waybill Query'!$A:$M,12,FALSE)),0,VLOOKUP($N1063,'Data from Waybill Query'!$A:$M,12,FALSE))</f>
        <v>12174</v>
      </c>
      <c r="M1063" s="104">
        <f>IF(ISNA(VLOOKUP($N1063,'Data from Waybill Query'!$A:$M,13,FALSE)),0,VLOOKUP($N1063,'Data from Waybill Query'!$A:$M,13,FALSE))</f>
        <v>3.1359049999999999E-2</v>
      </c>
      <c r="N1063" s="104">
        <f t="shared" si="35"/>
        <v>2000330203</v>
      </c>
    </row>
    <row r="1064" spans="1:14" x14ac:dyDescent="0.25">
      <c r="A1064" s="104">
        <f t="shared" si="36"/>
        <v>200057</v>
      </c>
      <c r="B1064" s="32">
        <f>'Data from Waybill Query'!B1064</f>
        <v>2000</v>
      </c>
      <c r="C1064" s="32" t="str">
        <f>IF('Data from Waybill Query'!C1064="00","0",IF('Data from Waybill Query'!C1064="01","1",IF('Data from Waybill Query'!C1064="XX","2",'Data from Waybill Query'!C1064)))</f>
        <v>33</v>
      </c>
      <c r="D1064" s="33" t="str">
        <f>'Data from Waybill Query'!D1064</f>
        <v>Primary Metal Products</v>
      </c>
      <c r="E1064" s="33" t="str">
        <f>'Data from Waybill Query'!E1064</f>
        <v>L</v>
      </c>
      <c r="F1064" s="33" t="str">
        <f>'Data from Waybill Query'!F1064</f>
        <v>X</v>
      </c>
      <c r="G1064" s="33" t="str">
        <f>'Data from Waybill Query'!G1064</f>
        <v>X</v>
      </c>
      <c r="H1064" s="104">
        <f>IF(ISNA(VLOOKUP($N1064,'Data from Waybill Query'!$A:$M,8,FALSE)),0,VLOOKUP($N1064,'Data from Waybill Query'!$A:$M,8,FALSE))</f>
        <v>636948</v>
      </c>
      <c r="I1064" s="104">
        <f>IF(ISNA(VLOOKUP($N1064,'Data from Waybill Query'!$A:$M,9,FALSE)),0,VLOOKUP($N1064,'Data from Waybill Query'!$A:$M,9,FALSE))</f>
        <v>193048</v>
      </c>
      <c r="J1064" s="104">
        <f>IF(ISNA(VLOOKUP($N1064,'Data from Waybill Query'!$A:$M,10,FALSE)),0,VLOOKUP($N1064,'Data from Waybill Query'!$A:$M,10,FALSE))</f>
        <v>326140</v>
      </c>
      <c r="K1064" s="104">
        <f>IF(ISNA(VLOOKUP($N1064,'Data from Waybill Query'!$A:$M,11,FALSE)),0,VLOOKUP($N1064,'Data from Waybill Query'!$A:$M,11,FALSE))</f>
        <v>16321808</v>
      </c>
      <c r="L1064" s="104">
        <f>IF(ISNA(VLOOKUP($N1064,'Data from Waybill Query'!$A:$M,12,FALSE)),0,VLOOKUP($N1064,'Data from Waybill Query'!$A:$M,12,FALSE))</f>
        <v>27637</v>
      </c>
      <c r="M1064" s="104">
        <f>IF(ISNA(VLOOKUP($N1064,'Data from Waybill Query'!$A:$M,13,FALSE)),0,VLOOKUP($N1064,'Data from Waybill Query'!$A:$M,13,FALSE))</f>
        <v>2.3046730000000001E-2</v>
      </c>
      <c r="N1064" s="104">
        <f t="shared" si="35"/>
        <v>2000330303</v>
      </c>
    </row>
    <row r="1065" spans="1:14" x14ac:dyDescent="0.25">
      <c r="A1065" s="104">
        <f t="shared" si="36"/>
        <v>200058</v>
      </c>
      <c r="B1065" s="32">
        <f>'Data from Waybill Query'!B1065</f>
        <v>2000</v>
      </c>
      <c r="C1065" s="32" t="str">
        <f>IF('Data from Waybill Query'!C1065="00","0",IF('Data from Waybill Query'!C1065="01","1",IF('Data from Waybill Query'!C1065="XX","2",'Data from Waybill Query'!C1065)))</f>
        <v>37</v>
      </c>
      <c r="D1065" s="33" t="str">
        <f>'Data from Waybill Query'!D1065</f>
        <v>Transportation Equipment</v>
      </c>
      <c r="E1065" s="33" t="str">
        <f>'Data from Waybill Query'!E1065</f>
        <v>S</v>
      </c>
      <c r="F1065" s="33" t="str">
        <f>'Data from Waybill Query'!F1065</f>
        <v>X</v>
      </c>
      <c r="G1065" s="33" t="str">
        <f>'Data from Waybill Query'!G1065</f>
        <v>X</v>
      </c>
      <c r="H1065" s="104">
        <f>IF(ISNA(VLOOKUP($N1065,'Data from Waybill Query'!$A:$M,8,FALSE)),0,VLOOKUP($N1065,'Data from Waybill Query'!$A:$M,8,FALSE))</f>
        <v>900453</v>
      </c>
      <c r="I1065" s="104">
        <f>IF(ISNA(VLOOKUP($N1065,'Data from Waybill Query'!$A:$M,9,FALSE)),0,VLOOKUP($N1065,'Data from Waybill Query'!$A:$M,9,FALSE))</f>
        <v>951701</v>
      </c>
      <c r="J1065" s="104">
        <f>IF(ISNA(VLOOKUP($N1065,'Data from Waybill Query'!$A:$M,10,FALSE)),0,VLOOKUP($N1065,'Data from Waybill Query'!$A:$M,10,FALSE))</f>
        <v>254032</v>
      </c>
      <c r="K1065" s="104">
        <f>IF(ISNA(VLOOKUP($N1065,'Data from Waybill Query'!$A:$M,11,FALSE)),0,VLOOKUP($N1065,'Data from Waybill Query'!$A:$M,11,FALSE))</f>
        <v>22438021</v>
      </c>
      <c r="L1065" s="104">
        <f>IF(ISNA(VLOOKUP($N1065,'Data from Waybill Query'!$A:$M,12,FALSE)),0,VLOOKUP($N1065,'Data from Waybill Query'!$A:$M,12,FALSE))</f>
        <v>5942</v>
      </c>
      <c r="M1065" s="104">
        <f>IF(ISNA(VLOOKUP($N1065,'Data from Waybill Query'!$A:$M,13,FALSE)),0,VLOOKUP($N1065,'Data from Waybill Query'!$A:$M,13,FALSE))</f>
        <v>0.1515473</v>
      </c>
      <c r="N1065" s="104">
        <f t="shared" si="35"/>
        <v>2000370103</v>
      </c>
    </row>
    <row r="1066" spans="1:14" x14ac:dyDescent="0.25">
      <c r="A1066" s="104">
        <f t="shared" si="36"/>
        <v>200059</v>
      </c>
      <c r="B1066" s="32">
        <f>'Data from Waybill Query'!B1066</f>
        <v>2000</v>
      </c>
      <c r="C1066" s="32" t="str">
        <f>IF('Data from Waybill Query'!C1066="00","0",IF('Data from Waybill Query'!C1066="01","1",IF('Data from Waybill Query'!C1066="XX","2",'Data from Waybill Query'!C1066)))</f>
        <v>37</v>
      </c>
      <c r="D1066" s="33" t="str">
        <f>'Data from Waybill Query'!D1066</f>
        <v>Transportation Equipment</v>
      </c>
      <c r="E1066" s="33" t="str">
        <f>'Data from Waybill Query'!E1066</f>
        <v>M</v>
      </c>
      <c r="F1066" s="33" t="str">
        <f>'Data from Waybill Query'!F1066</f>
        <v>X</v>
      </c>
      <c r="G1066" s="33" t="str">
        <f>'Data from Waybill Query'!G1066</f>
        <v>X</v>
      </c>
      <c r="H1066" s="104">
        <f>IF(ISNA(VLOOKUP($N1066,'Data from Waybill Query'!$A:$M,8,FALSE)),0,VLOOKUP($N1066,'Data from Waybill Query'!$A:$M,8,FALSE))</f>
        <v>1263576</v>
      </c>
      <c r="I1066" s="104">
        <f>IF(ISNA(VLOOKUP($N1066,'Data from Waybill Query'!$A:$M,9,FALSE)),0,VLOOKUP($N1066,'Data from Waybill Query'!$A:$M,9,FALSE))</f>
        <v>828584</v>
      </c>
      <c r="J1066" s="104">
        <f>IF(ISNA(VLOOKUP($N1066,'Data from Waybill Query'!$A:$M,10,FALSE)),0,VLOOKUP($N1066,'Data from Waybill Query'!$A:$M,10,FALSE))</f>
        <v>593004</v>
      </c>
      <c r="K1066" s="104">
        <f>IF(ISNA(VLOOKUP($N1066,'Data from Waybill Query'!$A:$M,11,FALSE)),0,VLOOKUP($N1066,'Data from Waybill Query'!$A:$M,11,FALSE))</f>
        <v>19262123</v>
      </c>
      <c r="L1066" s="104">
        <f>IF(ISNA(VLOOKUP($N1066,'Data from Waybill Query'!$A:$M,12,FALSE)),0,VLOOKUP($N1066,'Data from Waybill Query'!$A:$M,12,FALSE))</f>
        <v>13816</v>
      </c>
      <c r="M1066" s="104">
        <f>IF(ISNA(VLOOKUP($N1066,'Data from Waybill Query'!$A:$M,13,FALSE)),0,VLOOKUP($N1066,'Data from Waybill Query'!$A:$M,13,FALSE))</f>
        <v>9.1459970000000002E-2</v>
      </c>
      <c r="N1066" s="104">
        <f t="shared" si="35"/>
        <v>2000370203</v>
      </c>
    </row>
    <row r="1067" spans="1:14" x14ac:dyDescent="0.25">
      <c r="A1067" s="104">
        <f t="shared" si="36"/>
        <v>200060</v>
      </c>
      <c r="B1067" s="32">
        <f>'Data from Waybill Query'!B1067</f>
        <v>2000</v>
      </c>
      <c r="C1067" s="32" t="str">
        <f>IF('Data from Waybill Query'!C1067="00","0",IF('Data from Waybill Query'!C1067="01","1",IF('Data from Waybill Query'!C1067="XX","2",'Data from Waybill Query'!C1067)))</f>
        <v>37</v>
      </c>
      <c r="D1067" s="33" t="str">
        <f>'Data from Waybill Query'!D1067</f>
        <v>Transportation Equipment</v>
      </c>
      <c r="E1067" s="33" t="str">
        <f>'Data from Waybill Query'!E1067</f>
        <v>L</v>
      </c>
      <c r="F1067" s="33" t="str">
        <f>'Data from Waybill Query'!F1067</f>
        <v>X</v>
      </c>
      <c r="G1067" s="33" t="str">
        <f>'Data from Waybill Query'!G1067</f>
        <v>X</v>
      </c>
      <c r="H1067" s="104">
        <f>IF(ISNA(VLOOKUP($N1067,'Data from Waybill Query'!$A:$M,8,FALSE)),0,VLOOKUP($N1067,'Data from Waybill Query'!$A:$M,8,FALSE))</f>
        <v>1608614</v>
      </c>
      <c r="I1067" s="104">
        <f>IF(ISNA(VLOOKUP($N1067,'Data from Waybill Query'!$A:$M,9,FALSE)),0,VLOOKUP($N1067,'Data from Waybill Query'!$A:$M,9,FALSE))</f>
        <v>632267</v>
      </c>
      <c r="J1067" s="104">
        <f>IF(ISNA(VLOOKUP($N1067,'Data from Waybill Query'!$A:$M,10,FALSE)),0,VLOOKUP($N1067,'Data from Waybill Query'!$A:$M,10,FALSE))</f>
        <v>1056010</v>
      </c>
      <c r="K1067" s="104">
        <f>IF(ISNA(VLOOKUP($N1067,'Data from Waybill Query'!$A:$M,11,FALSE)),0,VLOOKUP($N1067,'Data from Waybill Query'!$A:$M,11,FALSE))</f>
        <v>14046173</v>
      </c>
      <c r="L1067" s="104">
        <f>IF(ISNA(VLOOKUP($N1067,'Data from Waybill Query'!$A:$M,12,FALSE)),0,VLOOKUP($N1067,'Data from Waybill Query'!$A:$M,12,FALSE))</f>
        <v>23653</v>
      </c>
      <c r="M1067" s="104">
        <f>IF(ISNA(VLOOKUP($N1067,'Data from Waybill Query'!$A:$M,13,FALSE)),0,VLOOKUP($N1067,'Data from Waybill Query'!$A:$M,13,FALSE))</f>
        <v>6.8008899999999997E-2</v>
      </c>
      <c r="N1067" s="104">
        <f t="shared" si="35"/>
        <v>2000370303</v>
      </c>
    </row>
    <row r="1068" spans="1:14" x14ac:dyDescent="0.25">
      <c r="A1068" s="104">
        <f t="shared" si="36"/>
        <v>200061</v>
      </c>
      <c r="B1068" s="32">
        <f>'Data from Waybill Query'!B1068</f>
        <v>2000</v>
      </c>
      <c r="C1068" s="32" t="str">
        <f>IF('Data from Waybill Query'!C1068="00","0",IF('Data from Waybill Query'!C1068="01","1",IF('Data from Waybill Query'!C1068="XX","2",'Data from Waybill Query'!C1068)))</f>
        <v>40</v>
      </c>
      <c r="D1068" s="33" t="str">
        <f>'Data from Waybill Query'!D1068</f>
        <v>Waste and Scrap</v>
      </c>
      <c r="E1068" s="33" t="str">
        <f>'Data from Waybill Query'!E1068</f>
        <v>S</v>
      </c>
      <c r="F1068" s="33" t="str">
        <f>'Data from Waybill Query'!F1068</f>
        <v>X</v>
      </c>
      <c r="G1068" s="33" t="str">
        <f>'Data from Waybill Query'!G1068</f>
        <v>X</v>
      </c>
      <c r="H1068" s="104">
        <f>IF(ISNA(VLOOKUP($N1068,'Data from Waybill Query'!$A:$M,8,FALSE)),0,VLOOKUP($N1068,'Data from Waybill Query'!$A:$M,8,FALSE))</f>
        <v>294274</v>
      </c>
      <c r="I1068" s="104">
        <f>IF(ISNA(VLOOKUP($N1068,'Data from Waybill Query'!$A:$M,9,FALSE)),0,VLOOKUP($N1068,'Data from Waybill Query'!$A:$M,9,FALSE))</f>
        <v>323372</v>
      </c>
      <c r="J1068" s="104">
        <f>IF(ISNA(VLOOKUP($N1068,'Data from Waybill Query'!$A:$M,10,FALSE)),0,VLOOKUP($N1068,'Data from Waybill Query'!$A:$M,10,FALSE))</f>
        <v>69593</v>
      </c>
      <c r="K1068" s="104">
        <f>IF(ISNA(VLOOKUP($N1068,'Data from Waybill Query'!$A:$M,11,FALSE)),0,VLOOKUP($N1068,'Data from Waybill Query'!$A:$M,11,FALSE))</f>
        <v>26388969</v>
      </c>
      <c r="L1068" s="104">
        <f>IF(ISNA(VLOOKUP($N1068,'Data from Waybill Query'!$A:$M,12,FALSE)),0,VLOOKUP($N1068,'Data from Waybill Query'!$A:$M,12,FALSE))</f>
        <v>5677</v>
      </c>
      <c r="M1068" s="104">
        <f>IF(ISNA(VLOOKUP($N1068,'Data from Waybill Query'!$A:$M,13,FALSE)),0,VLOOKUP($N1068,'Data from Waybill Query'!$A:$M,13,FALSE))</f>
        <v>5.1836590000000002E-2</v>
      </c>
      <c r="N1068" s="104">
        <f t="shared" si="35"/>
        <v>2000400103</v>
      </c>
    </row>
    <row r="1069" spans="1:14" x14ac:dyDescent="0.25">
      <c r="A1069" s="104">
        <f t="shared" si="36"/>
        <v>200062</v>
      </c>
      <c r="B1069" s="32">
        <f>'Data from Waybill Query'!B1069</f>
        <v>2000</v>
      </c>
      <c r="C1069" s="32" t="str">
        <f>IF('Data from Waybill Query'!C1069="00","0",IF('Data from Waybill Query'!C1069="01","1",IF('Data from Waybill Query'!C1069="XX","2",'Data from Waybill Query'!C1069)))</f>
        <v>40</v>
      </c>
      <c r="D1069" s="33" t="str">
        <f>'Data from Waybill Query'!D1069</f>
        <v>Waste and Scrap</v>
      </c>
      <c r="E1069" s="33" t="str">
        <f>'Data from Waybill Query'!E1069</f>
        <v>M</v>
      </c>
      <c r="F1069" s="33" t="str">
        <f>'Data from Waybill Query'!F1069</f>
        <v>X</v>
      </c>
      <c r="G1069" s="33" t="str">
        <f>'Data from Waybill Query'!G1069</f>
        <v>X</v>
      </c>
      <c r="H1069" s="104">
        <f>IF(ISNA(VLOOKUP($N1069,'Data from Waybill Query'!$A:$M,8,FALSE)),0,VLOOKUP($N1069,'Data from Waybill Query'!$A:$M,8,FALSE))</f>
        <v>205453</v>
      </c>
      <c r="I1069" s="104">
        <f>IF(ISNA(VLOOKUP($N1069,'Data from Waybill Query'!$A:$M,9,FALSE)),0,VLOOKUP($N1069,'Data from Waybill Query'!$A:$M,9,FALSE))</f>
        <v>130184</v>
      </c>
      <c r="J1069" s="104">
        <f>IF(ISNA(VLOOKUP($N1069,'Data from Waybill Query'!$A:$M,10,FALSE)),0,VLOOKUP($N1069,'Data from Waybill Query'!$A:$M,10,FALSE))</f>
        <v>93146</v>
      </c>
      <c r="K1069" s="104">
        <f>IF(ISNA(VLOOKUP($N1069,'Data from Waybill Query'!$A:$M,11,FALSE)),0,VLOOKUP($N1069,'Data from Waybill Query'!$A:$M,11,FALSE))</f>
        <v>10292092</v>
      </c>
      <c r="L1069" s="104">
        <f>IF(ISNA(VLOOKUP($N1069,'Data from Waybill Query'!$A:$M,12,FALSE)),0,VLOOKUP($N1069,'Data from Waybill Query'!$A:$M,12,FALSE))</f>
        <v>7331</v>
      </c>
      <c r="M1069" s="104">
        <f>IF(ISNA(VLOOKUP($N1069,'Data from Waybill Query'!$A:$M,13,FALSE)),0,VLOOKUP($N1069,'Data from Waybill Query'!$A:$M,13,FALSE))</f>
        <v>2.8024690000000001E-2</v>
      </c>
      <c r="N1069" s="104">
        <f t="shared" si="35"/>
        <v>2000400203</v>
      </c>
    </row>
    <row r="1070" spans="1:14" x14ac:dyDescent="0.25">
      <c r="A1070" s="104">
        <f t="shared" si="36"/>
        <v>200063</v>
      </c>
      <c r="B1070" s="32">
        <f>'Data from Waybill Query'!B1070</f>
        <v>2000</v>
      </c>
      <c r="C1070" s="32" t="str">
        <f>IF('Data from Waybill Query'!C1070="00","0",IF('Data from Waybill Query'!C1070="01","1",IF('Data from Waybill Query'!C1070="XX","2",'Data from Waybill Query'!C1070)))</f>
        <v>40</v>
      </c>
      <c r="D1070" s="33" t="str">
        <f>'Data from Waybill Query'!D1070</f>
        <v>Waste and Scrap</v>
      </c>
      <c r="E1070" s="33" t="str">
        <f>'Data from Waybill Query'!E1070</f>
        <v>L</v>
      </c>
      <c r="F1070" s="33" t="str">
        <f>'Data from Waybill Query'!F1070</f>
        <v>X</v>
      </c>
      <c r="G1070" s="33" t="str">
        <f>'Data from Waybill Query'!G1070</f>
        <v>X</v>
      </c>
      <c r="H1070" s="104">
        <f>IF(ISNA(VLOOKUP($N1070,'Data from Waybill Query'!$A:$M,8,FALSE)),0,VLOOKUP($N1070,'Data from Waybill Query'!$A:$M,8,FALSE))</f>
        <v>185295</v>
      </c>
      <c r="I1070" s="104">
        <f>IF(ISNA(VLOOKUP($N1070,'Data from Waybill Query'!$A:$M,9,FALSE)),0,VLOOKUP($N1070,'Data from Waybill Query'!$A:$M,9,FALSE))</f>
        <v>72992</v>
      </c>
      <c r="J1070" s="104">
        <f>IF(ISNA(VLOOKUP($N1070,'Data from Waybill Query'!$A:$M,10,FALSE)),0,VLOOKUP($N1070,'Data from Waybill Query'!$A:$M,10,FALSE))</f>
        <v>112463</v>
      </c>
      <c r="K1070" s="104">
        <f>IF(ISNA(VLOOKUP($N1070,'Data from Waybill Query'!$A:$M,11,FALSE)),0,VLOOKUP($N1070,'Data from Waybill Query'!$A:$M,11,FALSE))</f>
        <v>5454220</v>
      </c>
      <c r="L1070" s="104">
        <f>IF(ISNA(VLOOKUP($N1070,'Data from Waybill Query'!$A:$M,12,FALSE)),0,VLOOKUP($N1070,'Data from Waybill Query'!$A:$M,12,FALSE))</f>
        <v>8331</v>
      </c>
      <c r="M1070" s="104">
        <f>IF(ISNA(VLOOKUP($N1070,'Data from Waybill Query'!$A:$M,13,FALSE)),0,VLOOKUP($N1070,'Data from Waybill Query'!$A:$M,13,FALSE))</f>
        <v>2.2242499999999998E-2</v>
      </c>
      <c r="N1070" s="104">
        <f t="shared" si="35"/>
        <v>2000400303</v>
      </c>
    </row>
    <row r="1071" spans="1:14" x14ac:dyDescent="0.25">
      <c r="A1071" s="104">
        <f t="shared" si="36"/>
        <v>200064</v>
      </c>
      <c r="B1071" s="32">
        <f>'Data from Waybill Query'!B1071</f>
        <v>2000</v>
      </c>
      <c r="C1071" s="32" t="str">
        <f>IF('Data from Waybill Query'!C1071="00","0",IF('Data from Waybill Query'!C1071="01","1",IF('Data from Waybill Query'!C1071="XX","2",'Data from Waybill Query'!C1071)))</f>
        <v>99</v>
      </c>
      <c r="D1071" s="33" t="str">
        <f>'Data from Waybill Query'!D1071</f>
        <v>All Other</v>
      </c>
      <c r="E1071" s="33" t="str">
        <f>'Data from Waybill Query'!E1071</f>
        <v>S</v>
      </c>
      <c r="F1071" s="33" t="str">
        <f>'Data from Waybill Query'!F1071</f>
        <v>X</v>
      </c>
      <c r="G1071" s="33" t="str">
        <f>'Data from Waybill Query'!G1071</f>
        <v>X</v>
      </c>
      <c r="H1071" s="104">
        <f>IF(ISNA(VLOOKUP($N1071,'Data from Waybill Query'!$A:$M,8,FALSE)),0,VLOOKUP($N1071,'Data from Waybill Query'!$A:$M,8,FALSE))</f>
        <v>64522</v>
      </c>
      <c r="I1071" s="104">
        <f>IF(ISNA(VLOOKUP($N1071,'Data from Waybill Query'!$A:$M,9,FALSE)),0,VLOOKUP($N1071,'Data from Waybill Query'!$A:$M,9,FALSE))</f>
        <v>112162</v>
      </c>
      <c r="J1071" s="104">
        <f>IF(ISNA(VLOOKUP($N1071,'Data from Waybill Query'!$A:$M,10,FALSE)),0,VLOOKUP($N1071,'Data from Waybill Query'!$A:$M,10,FALSE))</f>
        <v>41509</v>
      </c>
      <c r="K1071" s="104">
        <f>IF(ISNA(VLOOKUP($N1071,'Data from Waybill Query'!$A:$M,11,FALSE)),0,VLOOKUP($N1071,'Data from Waybill Query'!$A:$M,11,FALSE))</f>
        <v>3473010</v>
      </c>
      <c r="L1071" s="104">
        <f>IF(ISNA(VLOOKUP($N1071,'Data from Waybill Query'!$A:$M,12,FALSE)),0,VLOOKUP($N1071,'Data from Waybill Query'!$A:$M,12,FALSE))</f>
        <v>1144</v>
      </c>
      <c r="M1071" s="104">
        <f>IF(ISNA(VLOOKUP($N1071,'Data from Waybill Query'!$A:$M,13,FALSE)),0,VLOOKUP($N1071,'Data from Waybill Query'!$A:$M,13,FALSE))</f>
        <v>5.6384579999999997E-2</v>
      </c>
      <c r="N1071" s="104">
        <f t="shared" si="35"/>
        <v>2000990103</v>
      </c>
    </row>
    <row r="1072" spans="1:14" x14ac:dyDescent="0.25">
      <c r="A1072" s="104">
        <f t="shared" si="36"/>
        <v>200065</v>
      </c>
      <c r="B1072" s="32">
        <f>'Data from Waybill Query'!B1072</f>
        <v>2000</v>
      </c>
      <c r="C1072" s="32" t="str">
        <f>IF('Data from Waybill Query'!C1072="00","0",IF('Data from Waybill Query'!C1072="01","1",IF('Data from Waybill Query'!C1072="XX","2",'Data from Waybill Query'!C1072)))</f>
        <v>99</v>
      </c>
      <c r="D1072" s="33" t="str">
        <f>'Data from Waybill Query'!D1072</f>
        <v>All Other</v>
      </c>
      <c r="E1072" s="33" t="str">
        <f>'Data from Waybill Query'!E1072</f>
        <v>M</v>
      </c>
      <c r="F1072" s="33" t="str">
        <f>'Data from Waybill Query'!F1072</f>
        <v>X</v>
      </c>
      <c r="G1072" s="33" t="str">
        <f>'Data from Waybill Query'!G1072</f>
        <v>X</v>
      </c>
      <c r="H1072" s="104">
        <f>IF(ISNA(VLOOKUP($N1072,'Data from Waybill Query'!$A:$M,8,FALSE)),0,VLOOKUP($N1072,'Data from Waybill Query'!$A:$M,8,FALSE))</f>
        <v>128573</v>
      </c>
      <c r="I1072" s="104">
        <f>IF(ISNA(VLOOKUP($N1072,'Data from Waybill Query'!$A:$M,9,FALSE)),0,VLOOKUP($N1072,'Data from Waybill Query'!$A:$M,9,FALSE))</f>
        <v>254553</v>
      </c>
      <c r="J1072" s="104">
        <f>IF(ISNA(VLOOKUP($N1072,'Data from Waybill Query'!$A:$M,10,FALSE)),0,VLOOKUP($N1072,'Data from Waybill Query'!$A:$M,10,FALSE))</f>
        <v>181361</v>
      </c>
      <c r="K1072" s="104">
        <f>IF(ISNA(VLOOKUP($N1072,'Data from Waybill Query'!$A:$M,11,FALSE)),0,VLOOKUP($N1072,'Data from Waybill Query'!$A:$M,11,FALSE))</f>
        <v>4735983</v>
      </c>
      <c r="L1072" s="104">
        <f>IF(ISNA(VLOOKUP($N1072,'Data from Waybill Query'!$A:$M,12,FALSE)),0,VLOOKUP($N1072,'Data from Waybill Query'!$A:$M,12,FALSE))</f>
        <v>3452</v>
      </c>
      <c r="M1072" s="104">
        <f>IF(ISNA(VLOOKUP($N1072,'Data from Waybill Query'!$A:$M,13,FALSE)),0,VLOOKUP($N1072,'Data from Waybill Query'!$A:$M,13,FALSE))</f>
        <v>3.7245430000000003E-2</v>
      </c>
      <c r="N1072" s="104">
        <f t="shared" si="35"/>
        <v>2000990203</v>
      </c>
    </row>
    <row r="1073" spans="1:14" x14ac:dyDescent="0.25">
      <c r="A1073" s="104">
        <f t="shared" si="36"/>
        <v>200066</v>
      </c>
      <c r="B1073" s="32">
        <f>'Data from Waybill Query'!B1073</f>
        <v>2000</v>
      </c>
      <c r="C1073" s="32" t="str">
        <f>IF('Data from Waybill Query'!C1073="00","0",IF('Data from Waybill Query'!C1073="01","1",IF('Data from Waybill Query'!C1073="XX","2",'Data from Waybill Query'!C1073)))</f>
        <v>99</v>
      </c>
      <c r="D1073" s="33" t="str">
        <f>'Data from Waybill Query'!D1073</f>
        <v>All Other</v>
      </c>
      <c r="E1073" s="33" t="str">
        <f>'Data from Waybill Query'!E1073</f>
        <v>L</v>
      </c>
      <c r="F1073" s="33" t="str">
        <f>'Data from Waybill Query'!F1073</f>
        <v>X</v>
      </c>
      <c r="G1073" s="33" t="str">
        <f>'Data from Waybill Query'!G1073</f>
        <v>X</v>
      </c>
      <c r="H1073" s="104">
        <f>IF(ISNA(VLOOKUP($N1073,'Data from Waybill Query'!$A:$M,8,FALSE)),0,VLOOKUP($N1073,'Data from Waybill Query'!$A:$M,8,FALSE))</f>
        <v>245142</v>
      </c>
      <c r="I1073" s="104">
        <f>IF(ISNA(VLOOKUP($N1073,'Data from Waybill Query'!$A:$M,9,FALSE)),0,VLOOKUP($N1073,'Data from Waybill Query'!$A:$M,9,FALSE))</f>
        <v>103980</v>
      </c>
      <c r="J1073" s="104">
        <f>IF(ISNA(VLOOKUP($N1073,'Data from Waybill Query'!$A:$M,10,FALSE)),0,VLOOKUP($N1073,'Data from Waybill Query'!$A:$M,10,FALSE))</f>
        <v>167003</v>
      </c>
      <c r="K1073" s="104">
        <f>IF(ISNA(VLOOKUP($N1073,'Data from Waybill Query'!$A:$M,11,FALSE)),0,VLOOKUP($N1073,'Data from Waybill Query'!$A:$M,11,FALSE))</f>
        <v>3516386</v>
      </c>
      <c r="L1073" s="104">
        <f>IF(ISNA(VLOOKUP($N1073,'Data from Waybill Query'!$A:$M,12,FALSE)),0,VLOOKUP($N1073,'Data from Waybill Query'!$A:$M,12,FALSE))</f>
        <v>5927</v>
      </c>
      <c r="M1073" s="104">
        <f>IF(ISNA(VLOOKUP($N1073,'Data from Waybill Query'!$A:$M,13,FALSE)),0,VLOOKUP($N1073,'Data from Waybill Query'!$A:$M,13,FALSE))</f>
        <v>4.1361460000000003E-2</v>
      </c>
      <c r="N1073" s="104">
        <f t="shared" si="35"/>
        <v>2000990303</v>
      </c>
    </row>
    <row r="1074" spans="1:14" x14ac:dyDescent="0.25">
      <c r="A1074" s="104">
        <f t="shared" si="36"/>
        <v>200100</v>
      </c>
      <c r="B1074" s="32">
        <f>'Data from Waybill Query'!B1074</f>
        <v>2001</v>
      </c>
      <c r="C1074" s="32" t="str">
        <f>IF('Data from Waybill Query'!C1074="00","0",IF('Data from Waybill Query'!C1074="01","1",IF('Data from Waybill Query'!C1074="XX","2",'Data from Waybill Query'!C1074)))</f>
        <v>0</v>
      </c>
      <c r="D1074" s="33" t="str">
        <f>'Data from Waybill Query'!D1074</f>
        <v>Intermodal</v>
      </c>
      <c r="E1074" s="33" t="str">
        <f>'Data from Waybill Query'!E1074</f>
        <v>S</v>
      </c>
      <c r="F1074" s="33" t="str">
        <f>'Data from Waybill Query'!F1074</f>
        <v>X</v>
      </c>
      <c r="G1074" s="33" t="str">
        <f>'Data from Waybill Query'!G1074</f>
        <v>X</v>
      </c>
      <c r="H1074" s="104">
        <f>IF(ISNA(VLOOKUP($N1074,'Data from Waybill Query'!$A:$M,8,FALSE)),0,VLOOKUP($N1074,'Data from Waybill Query'!$A:$M,8,FALSE))</f>
        <v>440596</v>
      </c>
      <c r="I1074" s="104">
        <f>IF(ISNA(VLOOKUP($N1074,'Data from Waybill Query'!$A:$M,9,FALSE)),0,VLOOKUP($N1074,'Data from Waybill Query'!$A:$M,9,FALSE))</f>
        <v>1430658</v>
      </c>
      <c r="J1074" s="104">
        <f>IF(ISNA(VLOOKUP($N1074,'Data from Waybill Query'!$A:$M,10,FALSE)),0,VLOOKUP($N1074,'Data from Waybill Query'!$A:$M,10,FALSE))</f>
        <v>471520</v>
      </c>
      <c r="K1074" s="104">
        <f>IF(ISNA(VLOOKUP($N1074,'Data from Waybill Query'!$A:$M,11,FALSE)),0,VLOOKUP($N1074,'Data from Waybill Query'!$A:$M,11,FALSE))</f>
        <v>21466880</v>
      </c>
      <c r="L1074" s="104">
        <f>IF(ISNA(VLOOKUP($N1074,'Data from Waybill Query'!$A:$M,12,FALSE)),0,VLOOKUP($N1074,'Data from Waybill Query'!$A:$M,12,FALSE))</f>
        <v>6851</v>
      </c>
      <c r="M1074" s="104">
        <f>IF(ISNA(VLOOKUP($N1074,'Data from Waybill Query'!$A:$M,13,FALSE)),0,VLOOKUP($N1074,'Data from Waybill Query'!$A:$M,13,FALSE))</f>
        <v>6.4315720000000007E-2</v>
      </c>
      <c r="N1074" s="104">
        <f t="shared" si="35"/>
        <v>2001000103</v>
      </c>
    </row>
    <row r="1075" spans="1:14" x14ac:dyDescent="0.25">
      <c r="A1075" s="104">
        <f t="shared" si="36"/>
        <v>200101</v>
      </c>
      <c r="B1075" s="32">
        <f>'Data from Waybill Query'!B1075</f>
        <v>2001</v>
      </c>
      <c r="C1075" s="32" t="str">
        <f>IF('Data from Waybill Query'!C1075="00","0",IF('Data from Waybill Query'!C1075="01","1",IF('Data from Waybill Query'!C1075="XX","2",'Data from Waybill Query'!C1075)))</f>
        <v>0</v>
      </c>
      <c r="D1075" s="33" t="str">
        <f>'Data from Waybill Query'!D1075</f>
        <v>Intermodal</v>
      </c>
      <c r="E1075" s="33" t="str">
        <f>'Data from Waybill Query'!E1075</f>
        <v>M</v>
      </c>
      <c r="F1075" s="33" t="str">
        <f>'Data from Waybill Query'!F1075</f>
        <v>X</v>
      </c>
      <c r="G1075" s="33" t="str">
        <f>'Data from Waybill Query'!G1075</f>
        <v>X</v>
      </c>
      <c r="H1075" s="104">
        <f>IF(ISNA(VLOOKUP($N1075,'Data from Waybill Query'!$A:$M,8,FALSE)),0,VLOOKUP($N1075,'Data from Waybill Query'!$A:$M,8,FALSE))</f>
        <v>1356100</v>
      </c>
      <c r="I1075" s="104">
        <f>IF(ISNA(VLOOKUP($N1075,'Data from Waybill Query'!$A:$M,9,FALSE)),0,VLOOKUP($N1075,'Data from Waybill Query'!$A:$M,9,FALSE))</f>
        <v>2932410</v>
      </c>
      <c r="J1075" s="104">
        <f>IF(ISNA(VLOOKUP($N1075,'Data from Waybill Query'!$A:$M,10,FALSE)),0,VLOOKUP($N1075,'Data from Waybill Query'!$A:$M,10,FALSE))</f>
        <v>2370956</v>
      </c>
      <c r="K1075" s="104">
        <f>IF(ISNA(VLOOKUP($N1075,'Data from Waybill Query'!$A:$M,11,FALSE)),0,VLOOKUP($N1075,'Data from Waybill Query'!$A:$M,11,FALSE))</f>
        <v>40319184</v>
      </c>
      <c r="L1075" s="104">
        <f>IF(ISNA(VLOOKUP($N1075,'Data from Waybill Query'!$A:$M,12,FALSE)),0,VLOOKUP($N1075,'Data from Waybill Query'!$A:$M,12,FALSE))</f>
        <v>32554</v>
      </c>
      <c r="M1075" s="104">
        <f>IF(ISNA(VLOOKUP($N1075,'Data from Waybill Query'!$A:$M,13,FALSE)),0,VLOOKUP($N1075,'Data from Waybill Query'!$A:$M,13,FALSE))</f>
        <v>4.1656529999999997E-2</v>
      </c>
      <c r="N1075" s="104">
        <f t="shared" si="35"/>
        <v>2001000203</v>
      </c>
    </row>
    <row r="1076" spans="1:14" x14ac:dyDescent="0.25">
      <c r="A1076" s="104">
        <f t="shared" si="36"/>
        <v>200102</v>
      </c>
      <c r="B1076" s="32">
        <f>'Data from Waybill Query'!B1076</f>
        <v>2001</v>
      </c>
      <c r="C1076" s="32" t="str">
        <f>IF('Data from Waybill Query'!C1076="00","0",IF('Data from Waybill Query'!C1076="01","1",IF('Data from Waybill Query'!C1076="XX","2",'Data from Waybill Query'!C1076)))</f>
        <v>0</v>
      </c>
      <c r="D1076" s="33" t="str">
        <f>'Data from Waybill Query'!D1076</f>
        <v>Intermodal</v>
      </c>
      <c r="E1076" s="33" t="str">
        <f>'Data from Waybill Query'!E1076</f>
        <v>L</v>
      </c>
      <c r="F1076" s="33" t="str">
        <f>'Data from Waybill Query'!F1076</f>
        <v>X</v>
      </c>
      <c r="G1076" s="33" t="str">
        <f>'Data from Waybill Query'!G1076</f>
        <v>X</v>
      </c>
      <c r="H1076" s="104">
        <f>IF(ISNA(VLOOKUP($N1076,'Data from Waybill Query'!$A:$M,8,FALSE)),0,VLOOKUP($N1076,'Data from Waybill Query'!$A:$M,8,FALSE))</f>
        <v>974405</v>
      </c>
      <c r="I1076" s="104">
        <f>IF(ISNA(VLOOKUP($N1076,'Data from Waybill Query'!$A:$M,9,FALSE)),0,VLOOKUP($N1076,'Data from Waybill Query'!$A:$M,9,FALSE))</f>
        <v>1430410</v>
      </c>
      <c r="J1076" s="104">
        <f>IF(ISNA(VLOOKUP($N1076,'Data from Waybill Query'!$A:$M,10,FALSE)),0,VLOOKUP($N1076,'Data from Waybill Query'!$A:$M,10,FALSE))</f>
        <v>1787932</v>
      </c>
      <c r="K1076" s="104">
        <f>IF(ISNA(VLOOKUP($N1076,'Data from Waybill Query'!$A:$M,11,FALSE)),0,VLOOKUP($N1076,'Data from Waybill Query'!$A:$M,11,FALSE))</f>
        <v>22085284</v>
      </c>
      <c r="L1076" s="104">
        <f>IF(ISNA(VLOOKUP($N1076,'Data from Waybill Query'!$A:$M,12,FALSE)),0,VLOOKUP($N1076,'Data from Waybill Query'!$A:$M,12,FALSE))</f>
        <v>27649</v>
      </c>
      <c r="M1076" s="104">
        <f>IF(ISNA(VLOOKUP($N1076,'Data from Waybill Query'!$A:$M,13,FALSE)),0,VLOOKUP($N1076,'Data from Waybill Query'!$A:$M,13,FALSE))</f>
        <v>3.5241380000000003E-2</v>
      </c>
      <c r="N1076" s="104">
        <f t="shared" si="35"/>
        <v>2001000303</v>
      </c>
    </row>
    <row r="1077" spans="1:14" x14ac:dyDescent="0.25">
      <c r="A1077" s="104">
        <f t="shared" si="36"/>
        <v>200103</v>
      </c>
      <c r="B1077" s="32">
        <f>'Data from Waybill Query'!B1077</f>
        <v>2001</v>
      </c>
      <c r="C1077" s="32" t="str">
        <f>IF('Data from Waybill Query'!C1077="00","0",IF('Data from Waybill Query'!C1077="01","1",IF('Data from Waybill Query'!C1077="XX","2",'Data from Waybill Query'!C1077)))</f>
        <v>0</v>
      </c>
      <c r="D1077" s="33" t="str">
        <f>'Data from Waybill Query'!D1077</f>
        <v>Intermodal</v>
      </c>
      <c r="E1077" s="33" t="str">
        <f>'Data from Waybill Query'!E1077</f>
        <v>VL</v>
      </c>
      <c r="F1077" s="33" t="str">
        <f>'Data from Waybill Query'!F1077</f>
        <v>X</v>
      </c>
      <c r="G1077" s="33" t="str">
        <f>'Data from Waybill Query'!G1077</f>
        <v>X</v>
      </c>
      <c r="H1077" s="104">
        <f>IF(ISNA(VLOOKUP($N1077,'Data from Waybill Query'!$A:$M,8,FALSE)),0,VLOOKUP($N1077,'Data from Waybill Query'!$A:$M,8,FALSE))</f>
        <v>4353921</v>
      </c>
      <c r="I1077" s="104">
        <f>IF(ISNA(VLOOKUP($N1077,'Data from Waybill Query'!$A:$M,9,FALSE)),0,VLOOKUP($N1077,'Data from Waybill Query'!$A:$M,9,FALSE))</f>
        <v>5206260</v>
      </c>
      <c r="J1077" s="104">
        <f>IF(ISNA(VLOOKUP($N1077,'Data from Waybill Query'!$A:$M,10,FALSE)),0,VLOOKUP($N1077,'Data from Waybill Query'!$A:$M,10,FALSE))</f>
        <v>11105985</v>
      </c>
      <c r="K1077" s="104">
        <f>IF(ISNA(VLOOKUP($N1077,'Data from Waybill Query'!$A:$M,11,FALSE)),0,VLOOKUP($N1077,'Data from Waybill Query'!$A:$M,11,FALSE))</f>
        <v>75722884</v>
      </c>
      <c r="L1077" s="104">
        <f>IF(ISNA(VLOOKUP($N1077,'Data from Waybill Query'!$A:$M,12,FALSE)),0,VLOOKUP($N1077,'Data from Waybill Query'!$A:$M,12,FALSE))</f>
        <v>161941</v>
      </c>
      <c r="M1077" s="104">
        <f>IF(ISNA(VLOOKUP($N1077,'Data from Waybill Query'!$A:$M,13,FALSE)),0,VLOOKUP($N1077,'Data from Waybill Query'!$A:$M,13,FALSE))</f>
        <v>2.6885800000000001E-2</v>
      </c>
      <c r="N1077" s="104">
        <f t="shared" si="35"/>
        <v>2001000403</v>
      </c>
    </row>
    <row r="1078" spans="1:14" x14ac:dyDescent="0.25">
      <c r="A1078" s="104">
        <f t="shared" si="36"/>
        <v>200104</v>
      </c>
      <c r="B1078" s="32">
        <f>'Data from Waybill Query'!B1078</f>
        <v>2001</v>
      </c>
      <c r="C1078" s="32" t="str">
        <f>IF('Data from Waybill Query'!C1078="00","0",IF('Data from Waybill Query'!C1078="01","1",IF('Data from Waybill Query'!C1078="XX","2",'Data from Waybill Query'!C1078)))</f>
        <v>1</v>
      </c>
      <c r="D1078" s="33" t="str">
        <f>'Data from Waybill Query'!D1078</f>
        <v>Farm Products (not Grain)</v>
      </c>
      <c r="E1078" s="33" t="str">
        <f>'Data from Waybill Query'!E1078</f>
        <v>X</v>
      </c>
      <c r="F1078" s="33" t="str">
        <f>'Data from Waybill Query'!F1078</f>
        <v>X</v>
      </c>
      <c r="G1078" s="33" t="str">
        <f>'Data from Waybill Query'!G1078</f>
        <v>X</v>
      </c>
      <c r="H1078" s="104">
        <f>IF(ISNA(VLOOKUP($N1078,'Data from Waybill Query'!$A:$M,8,FALSE)),0,VLOOKUP($N1078,'Data from Waybill Query'!$A:$M,8,FALSE))</f>
        <v>151517</v>
      </c>
      <c r="I1078" s="104">
        <f>IF(ISNA(VLOOKUP($N1078,'Data from Waybill Query'!$A:$M,9,FALSE)),0,VLOOKUP($N1078,'Data from Waybill Query'!$A:$M,9,FALSE))</f>
        <v>55433</v>
      </c>
      <c r="J1078" s="104">
        <f>IF(ISNA(VLOOKUP($N1078,'Data from Waybill Query'!$A:$M,10,FALSE)),0,VLOOKUP($N1078,'Data from Waybill Query'!$A:$M,10,FALSE))</f>
        <v>75048</v>
      </c>
      <c r="K1078" s="104">
        <f>IF(ISNA(VLOOKUP($N1078,'Data from Waybill Query'!$A:$M,11,FALSE)),0,VLOOKUP($N1078,'Data from Waybill Query'!$A:$M,11,FALSE))</f>
        <v>4110104</v>
      </c>
      <c r="L1078" s="104">
        <f>IF(ISNA(VLOOKUP($N1078,'Data from Waybill Query'!$A:$M,12,FALSE)),0,VLOOKUP($N1078,'Data from Waybill Query'!$A:$M,12,FALSE))</f>
        <v>5225</v>
      </c>
      <c r="M1078" s="104">
        <f>IF(ISNA(VLOOKUP($N1078,'Data from Waybill Query'!$A:$M,13,FALSE)),0,VLOOKUP($N1078,'Data from Waybill Query'!$A:$M,13,FALSE))</f>
        <v>2.900105E-2</v>
      </c>
      <c r="N1078" s="104">
        <f t="shared" si="35"/>
        <v>2001010403</v>
      </c>
    </row>
    <row r="1079" spans="1:14" x14ac:dyDescent="0.25">
      <c r="A1079" s="104">
        <f t="shared" si="36"/>
        <v>200105</v>
      </c>
      <c r="B1079" s="32">
        <f>'Data from Waybill Query'!B1079</f>
        <v>2001</v>
      </c>
      <c r="C1079" s="32" t="str">
        <f>IF('Data from Waybill Query'!C1079="00","0",IF('Data from Waybill Query'!C1079="01","1",IF('Data from Waybill Query'!C1079="XX","2",'Data from Waybill Query'!C1079)))</f>
        <v>2</v>
      </c>
      <c r="D1079" s="33" t="str">
        <f>'Data from Waybill Query'!D1079</f>
        <v>Grain</v>
      </c>
      <c r="E1079" s="33" t="str">
        <f>'Data from Waybill Query'!E1079</f>
        <v>S</v>
      </c>
      <c r="F1079" s="33" t="str">
        <f>'Data from Waybill Query'!F1079</f>
        <v>R</v>
      </c>
      <c r="G1079" s="33" t="str">
        <f>'Data from Waybill Query'!G1079</f>
        <v>S</v>
      </c>
      <c r="H1079" s="104">
        <f>IF(ISNA(VLOOKUP($N1079,'Data from Waybill Query'!$A:$M,8,FALSE)),0,VLOOKUP($N1079,'Data from Waybill Query'!$A:$M,8,FALSE))</f>
        <v>46496</v>
      </c>
      <c r="I1079" s="104">
        <f>IF(ISNA(VLOOKUP($N1079,'Data from Waybill Query'!$A:$M,9,FALSE)),0,VLOOKUP($N1079,'Data from Waybill Query'!$A:$M,9,FALSE))</f>
        <v>44264</v>
      </c>
      <c r="J1079" s="104">
        <f>IF(ISNA(VLOOKUP($N1079,'Data from Waybill Query'!$A:$M,10,FALSE)),0,VLOOKUP($N1079,'Data from Waybill Query'!$A:$M,10,FALSE))</f>
        <v>10777</v>
      </c>
      <c r="K1079" s="104">
        <f>IF(ISNA(VLOOKUP($N1079,'Data from Waybill Query'!$A:$M,11,FALSE)),0,VLOOKUP($N1079,'Data from Waybill Query'!$A:$M,11,FALSE))</f>
        <v>4170912</v>
      </c>
      <c r="L1079" s="104">
        <f>IF(ISNA(VLOOKUP($N1079,'Data from Waybill Query'!$A:$M,12,FALSE)),0,VLOOKUP($N1079,'Data from Waybill Query'!$A:$M,12,FALSE))</f>
        <v>1020</v>
      </c>
      <c r="M1079" s="104">
        <f>IF(ISNA(VLOOKUP($N1079,'Data from Waybill Query'!$A:$M,13,FALSE)),0,VLOOKUP($N1079,'Data from Waybill Query'!$A:$M,13,FALSE))</f>
        <v>4.5565960000000003E-2</v>
      </c>
      <c r="N1079" s="104">
        <f t="shared" si="35"/>
        <v>2001020101</v>
      </c>
    </row>
    <row r="1080" spans="1:14" x14ac:dyDescent="0.25">
      <c r="A1080" s="104">
        <f t="shared" si="36"/>
        <v>200106</v>
      </c>
      <c r="B1080" s="32">
        <f>'Data from Waybill Query'!B1080</f>
        <v>2001</v>
      </c>
      <c r="C1080" s="32" t="str">
        <f>IF('Data from Waybill Query'!C1080="00","0",IF('Data from Waybill Query'!C1080="01","1",IF('Data from Waybill Query'!C1080="XX","2",'Data from Waybill Query'!C1080)))</f>
        <v>2</v>
      </c>
      <c r="D1080" s="33" t="str">
        <f>'Data from Waybill Query'!D1080</f>
        <v>Grain</v>
      </c>
      <c r="E1080" s="33" t="str">
        <f>'Data from Waybill Query'!E1080</f>
        <v>S</v>
      </c>
      <c r="F1080" s="33" t="str">
        <f>'Data from Waybill Query'!F1080</f>
        <v>R</v>
      </c>
      <c r="G1080" s="33" t="str">
        <f>'Data from Waybill Query'!G1080</f>
        <v>M</v>
      </c>
      <c r="H1080" s="104">
        <f>IF(ISNA(VLOOKUP($N1080,'Data from Waybill Query'!$A:$M,8,FALSE)),0,VLOOKUP($N1080,'Data from Waybill Query'!$A:$M,8,FALSE))</f>
        <v>163360</v>
      </c>
      <c r="I1080" s="104">
        <f>IF(ISNA(VLOOKUP($N1080,'Data from Waybill Query'!$A:$M,9,FALSE)),0,VLOOKUP($N1080,'Data from Waybill Query'!$A:$M,9,FALSE))</f>
        <v>176086</v>
      </c>
      <c r="J1080" s="104">
        <f>IF(ISNA(VLOOKUP($N1080,'Data from Waybill Query'!$A:$M,10,FALSE)),0,VLOOKUP($N1080,'Data from Waybill Query'!$A:$M,10,FALSE))</f>
        <v>47934</v>
      </c>
      <c r="K1080" s="104">
        <f>IF(ISNA(VLOOKUP($N1080,'Data from Waybill Query'!$A:$M,11,FALSE)),0,VLOOKUP($N1080,'Data from Waybill Query'!$A:$M,11,FALSE))</f>
        <v>17202791</v>
      </c>
      <c r="L1080" s="104">
        <f>IF(ISNA(VLOOKUP($N1080,'Data from Waybill Query'!$A:$M,12,FALSE)),0,VLOOKUP($N1080,'Data from Waybill Query'!$A:$M,12,FALSE))</f>
        <v>4677</v>
      </c>
      <c r="M1080" s="104">
        <f>IF(ISNA(VLOOKUP($N1080,'Data from Waybill Query'!$A:$M,13,FALSE)),0,VLOOKUP($N1080,'Data from Waybill Query'!$A:$M,13,FALSE))</f>
        <v>3.4926890000000002E-2</v>
      </c>
      <c r="N1080" s="104">
        <f t="shared" si="35"/>
        <v>2001020102</v>
      </c>
    </row>
    <row r="1081" spans="1:14" x14ac:dyDescent="0.25">
      <c r="A1081" s="104">
        <f t="shared" si="36"/>
        <v>200107</v>
      </c>
      <c r="B1081" s="32">
        <f>'Data from Waybill Query'!B1081</f>
        <v>2001</v>
      </c>
      <c r="C1081" s="32" t="str">
        <f>IF('Data from Waybill Query'!C1081="00","0",IF('Data from Waybill Query'!C1081="01","1",IF('Data from Waybill Query'!C1081="XX","2",'Data from Waybill Query'!C1081)))</f>
        <v>2</v>
      </c>
      <c r="D1081" s="33" t="str">
        <f>'Data from Waybill Query'!D1081</f>
        <v>Grain</v>
      </c>
      <c r="E1081" s="33" t="str">
        <f>'Data from Waybill Query'!E1081</f>
        <v>S</v>
      </c>
      <c r="F1081" s="33" t="str">
        <f>'Data from Waybill Query'!F1081</f>
        <v>R</v>
      </c>
      <c r="G1081" s="33" t="str">
        <f>'Data from Waybill Query'!G1081</f>
        <v>U</v>
      </c>
      <c r="H1081" s="104">
        <f>IF(ISNA(VLOOKUP($N1081,'Data from Waybill Query'!$A:$M,8,FALSE)),0,VLOOKUP($N1081,'Data from Waybill Query'!$A:$M,8,FALSE))</f>
        <v>44958</v>
      </c>
      <c r="I1081" s="104">
        <f>IF(ISNA(VLOOKUP($N1081,'Data from Waybill Query'!$A:$M,9,FALSE)),0,VLOOKUP($N1081,'Data from Waybill Query'!$A:$M,9,FALSE))</f>
        <v>48566</v>
      </c>
      <c r="J1081" s="104">
        <f>IF(ISNA(VLOOKUP($N1081,'Data from Waybill Query'!$A:$M,10,FALSE)),0,VLOOKUP($N1081,'Data from Waybill Query'!$A:$M,10,FALSE))</f>
        <v>14491</v>
      </c>
      <c r="K1081" s="104">
        <f>IF(ISNA(VLOOKUP($N1081,'Data from Waybill Query'!$A:$M,11,FALSE)),0,VLOOKUP($N1081,'Data from Waybill Query'!$A:$M,11,FALSE))</f>
        <v>4856181</v>
      </c>
      <c r="L1081" s="104">
        <f>IF(ISNA(VLOOKUP($N1081,'Data from Waybill Query'!$A:$M,12,FALSE)),0,VLOOKUP($N1081,'Data from Waybill Query'!$A:$M,12,FALSE))</f>
        <v>1455</v>
      </c>
      <c r="M1081" s="104">
        <f>IF(ISNA(VLOOKUP($N1081,'Data from Waybill Query'!$A:$M,13,FALSE)),0,VLOOKUP($N1081,'Data from Waybill Query'!$A:$M,13,FALSE))</f>
        <v>3.0899980000000001E-2</v>
      </c>
      <c r="N1081" s="104">
        <f t="shared" si="35"/>
        <v>2001020103</v>
      </c>
    </row>
    <row r="1082" spans="1:14" x14ac:dyDescent="0.25">
      <c r="A1082" s="104">
        <f t="shared" si="36"/>
        <v>200108</v>
      </c>
      <c r="B1082" s="32">
        <f>'Data from Waybill Query'!B1082</f>
        <v>2001</v>
      </c>
      <c r="C1082" s="32" t="str">
        <f>IF('Data from Waybill Query'!C1082="00","0",IF('Data from Waybill Query'!C1082="01","1",IF('Data from Waybill Query'!C1082="XX","2",'Data from Waybill Query'!C1082)))</f>
        <v>2</v>
      </c>
      <c r="D1082" s="33" t="str">
        <f>'Data from Waybill Query'!D1082</f>
        <v>Grain</v>
      </c>
      <c r="E1082" s="33" t="str">
        <f>'Data from Waybill Query'!E1082</f>
        <v>S</v>
      </c>
      <c r="F1082" s="33" t="str">
        <f>'Data from Waybill Query'!F1082</f>
        <v>P</v>
      </c>
      <c r="G1082" s="33" t="str">
        <f>'Data from Waybill Query'!G1082</f>
        <v>S</v>
      </c>
      <c r="H1082" s="104">
        <f>IF(ISNA(VLOOKUP($N1082,'Data from Waybill Query'!$A:$M,8,FALSE)),0,VLOOKUP($N1082,'Data from Waybill Query'!$A:$M,8,FALSE))</f>
        <v>31697</v>
      </c>
      <c r="I1082" s="104">
        <f>IF(ISNA(VLOOKUP($N1082,'Data from Waybill Query'!$A:$M,9,FALSE)),0,VLOOKUP($N1082,'Data from Waybill Query'!$A:$M,9,FALSE))</f>
        <v>32288</v>
      </c>
      <c r="J1082" s="104">
        <f>IF(ISNA(VLOOKUP($N1082,'Data from Waybill Query'!$A:$M,10,FALSE)),0,VLOOKUP($N1082,'Data from Waybill Query'!$A:$M,10,FALSE))</f>
        <v>8009</v>
      </c>
      <c r="K1082" s="104">
        <f>IF(ISNA(VLOOKUP($N1082,'Data from Waybill Query'!$A:$M,11,FALSE)),0,VLOOKUP($N1082,'Data from Waybill Query'!$A:$M,11,FALSE))</f>
        <v>3101028</v>
      </c>
      <c r="L1082" s="104">
        <f>IF(ISNA(VLOOKUP($N1082,'Data from Waybill Query'!$A:$M,12,FALSE)),0,VLOOKUP($N1082,'Data from Waybill Query'!$A:$M,12,FALSE))</f>
        <v>766</v>
      </c>
      <c r="M1082" s="104">
        <f>IF(ISNA(VLOOKUP($N1082,'Data from Waybill Query'!$A:$M,13,FALSE)),0,VLOOKUP($N1082,'Data from Waybill Query'!$A:$M,13,FALSE))</f>
        <v>4.1387090000000001E-2</v>
      </c>
      <c r="N1082" s="104">
        <f t="shared" si="35"/>
        <v>2001020111</v>
      </c>
    </row>
    <row r="1083" spans="1:14" x14ac:dyDescent="0.25">
      <c r="A1083" s="104">
        <f t="shared" si="36"/>
        <v>200109</v>
      </c>
      <c r="B1083" s="32">
        <f>'Data from Waybill Query'!B1083</f>
        <v>2001</v>
      </c>
      <c r="C1083" s="32" t="str">
        <f>IF('Data from Waybill Query'!C1083="00","0",IF('Data from Waybill Query'!C1083="01","1",IF('Data from Waybill Query'!C1083="XX","2",'Data from Waybill Query'!C1083)))</f>
        <v>2</v>
      </c>
      <c r="D1083" s="33" t="str">
        <f>'Data from Waybill Query'!D1083</f>
        <v>Grain</v>
      </c>
      <c r="E1083" s="33" t="str">
        <f>'Data from Waybill Query'!E1083</f>
        <v>S</v>
      </c>
      <c r="F1083" s="33" t="str">
        <f>'Data from Waybill Query'!F1083</f>
        <v>P</v>
      </c>
      <c r="G1083" s="33" t="str">
        <f>'Data from Waybill Query'!G1083</f>
        <v>M</v>
      </c>
      <c r="H1083" s="104">
        <f>IF(ISNA(VLOOKUP($N1083,'Data from Waybill Query'!$A:$M,8,FALSE)),0,VLOOKUP($N1083,'Data from Waybill Query'!$A:$M,8,FALSE))</f>
        <v>61879</v>
      </c>
      <c r="I1083" s="104">
        <f>IF(ISNA(VLOOKUP($N1083,'Data from Waybill Query'!$A:$M,9,FALSE)),0,VLOOKUP($N1083,'Data from Waybill Query'!$A:$M,9,FALSE))</f>
        <v>78091</v>
      </c>
      <c r="J1083" s="104">
        <f>IF(ISNA(VLOOKUP($N1083,'Data from Waybill Query'!$A:$M,10,FALSE)),0,VLOOKUP($N1083,'Data from Waybill Query'!$A:$M,10,FALSE))</f>
        <v>20568</v>
      </c>
      <c r="K1083" s="104">
        <f>IF(ISNA(VLOOKUP($N1083,'Data from Waybill Query'!$A:$M,11,FALSE)),0,VLOOKUP($N1083,'Data from Waybill Query'!$A:$M,11,FALSE))</f>
        <v>7609794</v>
      </c>
      <c r="L1083" s="104">
        <f>IF(ISNA(VLOOKUP($N1083,'Data from Waybill Query'!$A:$M,12,FALSE)),0,VLOOKUP($N1083,'Data from Waybill Query'!$A:$M,12,FALSE))</f>
        <v>2007</v>
      </c>
      <c r="M1083" s="104">
        <f>IF(ISNA(VLOOKUP($N1083,'Data from Waybill Query'!$A:$M,13,FALSE)),0,VLOOKUP($N1083,'Data from Waybill Query'!$A:$M,13,FALSE))</f>
        <v>3.083168E-2</v>
      </c>
      <c r="N1083" s="104">
        <f t="shared" si="35"/>
        <v>2001020112</v>
      </c>
    </row>
    <row r="1084" spans="1:14" x14ac:dyDescent="0.25">
      <c r="A1084" s="104">
        <f t="shared" si="36"/>
        <v>200110</v>
      </c>
      <c r="B1084" s="32">
        <f>'Data from Waybill Query'!B1084</f>
        <v>2001</v>
      </c>
      <c r="C1084" s="32" t="str">
        <f>IF('Data from Waybill Query'!C1084="00","0",IF('Data from Waybill Query'!C1084="01","1",IF('Data from Waybill Query'!C1084="XX","2",'Data from Waybill Query'!C1084)))</f>
        <v>2</v>
      </c>
      <c r="D1084" s="33" t="str">
        <f>'Data from Waybill Query'!D1084</f>
        <v>Grain</v>
      </c>
      <c r="E1084" s="33" t="str">
        <f>'Data from Waybill Query'!E1084</f>
        <v>S</v>
      </c>
      <c r="F1084" s="33" t="str">
        <f>'Data from Waybill Query'!F1084</f>
        <v>P</v>
      </c>
      <c r="G1084" s="33" t="str">
        <f>'Data from Waybill Query'!G1084</f>
        <v>U</v>
      </c>
      <c r="H1084" s="104">
        <f>IF(ISNA(VLOOKUP($N1084,'Data from Waybill Query'!$A:$M,8,FALSE)),0,VLOOKUP($N1084,'Data from Waybill Query'!$A:$M,8,FALSE))</f>
        <v>47604</v>
      </c>
      <c r="I1084" s="104">
        <f>IF(ISNA(VLOOKUP($N1084,'Data from Waybill Query'!$A:$M,9,FALSE)),0,VLOOKUP($N1084,'Data from Waybill Query'!$A:$M,9,FALSE))</f>
        <v>61518</v>
      </c>
      <c r="J1084" s="104">
        <f>IF(ISNA(VLOOKUP($N1084,'Data from Waybill Query'!$A:$M,10,FALSE)),0,VLOOKUP($N1084,'Data from Waybill Query'!$A:$M,10,FALSE))</f>
        <v>15961</v>
      </c>
      <c r="K1084" s="104">
        <f>IF(ISNA(VLOOKUP($N1084,'Data from Waybill Query'!$A:$M,11,FALSE)),0,VLOOKUP($N1084,'Data from Waybill Query'!$A:$M,11,FALSE))</f>
        <v>6052621</v>
      </c>
      <c r="L1084" s="104">
        <f>IF(ISNA(VLOOKUP($N1084,'Data from Waybill Query'!$A:$M,12,FALSE)),0,VLOOKUP($N1084,'Data from Waybill Query'!$A:$M,12,FALSE))</f>
        <v>1583</v>
      </c>
      <c r="M1084" s="104">
        <f>IF(ISNA(VLOOKUP($N1084,'Data from Waybill Query'!$A:$M,13,FALSE)),0,VLOOKUP($N1084,'Data from Waybill Query'!$A:$M,13,FALSE))</f>
        <v>3.0073599999999999E-2</v>
      </c>
      <c r="N1084" s="104">
        <f t="shared" si="35"/>
        <v>2001020113</v>
      </c>
    </row>
    <row r="1085" spans="1:14" x14ac:dyDescent="0.25">
      <c r="A1085" s="104">
        <f t="shared" si="36"/>
        <v>200111</v>
      </c>
      <c r="B1085" s="32">
        <f>'Data from Waybill Query'!B1085</f>
        <v>2001</v>
      </c>
      <c r="C1085" s="32" t="str">
        <f>IF('Data from Waybill Query'!C1085="00","0",IF('Data from Waybill Query'!C1085="01","1",IF('Data from Waybill Query'!C1085="XX","2",'Data from Waybill Query'!C1085)))</f>
        <v>2</v>
      </c>
      <c r="D1085" s="33" t="str">
        <f>'Data from Waybill Query'!D1085</f>
        <v>Grain</v>
      </c>
      <c r="E1085" s="33" t="str">
        <f>'Data from Waybill Query'!E1085</f>
        <v>M</v>
      </c>
      <c r="F1085" s="33" t="str">
        <f>'Data from Waybill Query'!F1085</f>
        <v>R</v>
      </c>
      <c r="G1085" s="33" t="str">
        <f>'Data from Waybill Query'!G1085</f>
        <v>S</v>
      </c>
      <c r="H1085" s="104">
        <f>IF(ISNA(VLOOKUP($N1085,'Data from Waybill Query'!$A:$M,8,FALSE)),0,VLOOKUP($N1085,'Data from Waybill Query'!$A:$M,8,FALSE))</f>
        <v>81765</v>
      </c>
      <c r="I1085" s="104">
        <f>IF(ISNA(VLOOKUP($N1085,'Data from Waybill Query'!$A:$M,9,FALSE)),0,VLOOKUP($N1085,'Data from Waybill Query'!$A:$M,9,FALSE))</f>
        <v>44152</v>
      </c>
      <c r="J1085" s="104">
        <f>IF(ISNA(VLOOKUP($N1085,'Data from Waybill Query'!$A:$M,10,FALSE)),0,VLOOKUP($N1085,'Data from Waybill Query'!$A:$M,10,FALSE))</f>
        <v>32531</v>
      </c>
      <c r="K1085" s="104">
        <f>IF(ISNA(VLOOKUP($N1085,'Data from Waybill Query'!$A:$M,11,FALSE)),0,VLOOKUP($N1085,'Data from Waybill Query'!$A:$M,11,FALSE))</f>
        <v>4102652</v>
      </c>
      <c r="L1085" s="104">
        <f>IF(ISNA(VLOOKUP($N1085,'Data from Waybill Query'!$A:$M,12,FALSE)),0,VLOOKUP($N1085,'Data from Waybill Query'!$A:$M,12,FALSE))</f>
        <v>3016</v>
      </c>
      <c r="M1085" s="104">
        <f>IF(ISNA(VLOOKUP($N1085,'Data from Waybill Query'!$A:$M,13,FALSE)),0,VLOOKUP($N1085,'Data from Waybill Query'!$A:$M,13,FALSE))</f>
        <v>2.7110459999999999E-2</v>
      </c>
      <c r="N1085" s="104">
        <f t="shared" si="35"/>
        <v>2001020201</v>
      </c>
    </row>
    <row r="1086" spans="1:14" x14ac:dyDescent="0.25">
      <c r="A1086" s="104">
        <f t="shared" si="36"/>
        <v>200112</v>
      </c>
      <c r="B1086" s="32">
        <f>'Data from Waybill Query'!B1086</f>
        <v>2001</v>
      </c>
      <c r="C1086" s="32" t="str">
        <f>IF('Data from Waybill Query'!C1086="00","0",IF('Data from Waybill Query'!C1086="01","1",IF('Data from Waybill Query'!C1086="XX","2",'Data from Waybill Query'!C1086)))</f>
        <v>2</v>
      </c>
      <c r="D1086" s="33" t="str">
        <f>'Data from Waybill Query'!D1086</f>
        <v>Grain</v>
      </c>
      <c r="E1086" s="33" t="str">
        <f>'Data from Waybill Query'!E1086</f>
        <v>M</v>
      </c>
      <c r="F1086" s="33" t="str">
        <f>'Data from Waybill Query'!F1086</f>
        <v>R</v>
      </c>
      <c r="G1086" s="33" t="str">
        <f>'Data from Waybill Query'!G1086</f>
        <v>M</v>
      </c>
      <c r="H1086" s="104">
        <f>IF(ISNA(VLOOKUP($N1086,'Data from Waybill Query'!$A:$M,8,FALSE)),0,VLOOKUP($N1086,'Data from Waybill Query'!$A:$M,8,FALSE))</f>
        <v>244749</v>
      </c>
      <c r="I1086" s="104">
        <f>IF(ISNA(VLOOKUP($N1086,'Data from Waybill Query'!$A:$M,9,FALSE)),0,VLOOKUP($N1086,'Data from Waybill Query'!$A:$M,9,FALSE))</f>
        <v>142720</v>
      </c>
      <c r="J1086" s="104">
        <f>IF(ISNA(VLOOKUP($N1086,'Data from Waybill Query'!$A:$M,10,FALSE)),0,VLOOKUP($N1086,'Data from Waybill Query'!$A:$M,10,FALSE))</f>
        <v>104709</v>
      </c>
      <c r="K1086" s="104">
        <f>IF(ISNA(VLOOKUP($N1086,'Data from Waybill Query'!$A:$M,11,FALSE)),0,VLOOKUP($N1086,'Data from Waybill Query'!$A:$M,11,FALSE))</f>
        <v>14141580</v>
      </c>
      <c r="L1086" s="104">
        <f>IF(ISNA(VLOOKUP($N1086,'Data from Waybill Query'!$A:$M,12,FALSE)),0,VLOOKUP($N1086,'Data from Waybill Query'!$A:$M,12,FALSE))</f>
        <v>10375</v>
      </c>
      <c r="M1086" s="104">
        <f>IF(ISNA(VLOOKUP($N1086,'Data from Waybill Query'!$A:$M,13,FALSE)),0,VLOOKUP($N1086,'Data from Waybill Query'!$A:$M,13,FALSE))</f>
        <v>2.3589200000000001E-2</v>
      </c>
      <c r="N1086" s="104">
        <f t="shared" si="35"/>
        <v>2001020202</v>
      </c>
    </row>
    <row r="1087" spans="1:14" x14ac:dyDescent="0.25">
      <c r="A1087" s="104">
        <f t="shared" si="36"/>
        <v>200113</v>
      </c>
      <c r="B1087" s="32">
        <f>'Data from Waybill Query'!B1087</f>
        <v>2001</v>
      </c>
      <c r="C1087" s="32" t="str">
        <f>IF('Data from Waybill Query'!C1087="00","0",IF('Data from Waybill Query'!C1087="01","1",IF('Data from Waybill Query'!C1087="XX","2",'Data from Waybill Query'!C1087)))</f>
        <v>2</v>
      </c>
      <c r="D1087" s="33" t="str">
        <f>'Data from Waybill Query'!D1087</f>
        <v>Grain</v>
      </c>
      <c r="E1087" s="33" t="str">
        <f>'Data from Waybill Query'!E1087</f>
        <v>M</v>
      </c>
      <c r="F1087" s="33" t="str">
        <f>'Data from Waybill Query'!F1087</f>
        <v>R</v>
      </c>
      <c r="G1087" s="33" t="str">
        <f>'Data from Waybill Query'!G1087</f>
        <v>U</v>
      </c>
      <c r="H1087" s="104">
        <f>IF(ISNA(VLOOKUP($N1087,'Data from Waybill Query'!$A:$M,8,FALSE)),0,VLOOKUP($N1087,'Data from Waybill Query'!$A:$M,8,FALSE))</f>
        <v>274814</v>
      </c>
      <c r="I1087" s="104">
        <f>IF(ISNA(VLOOKUP($N1087,'Data from Waybill Query'!$A:$M,9,FALSE)),0,VLOOKUP($N1087,'Data from Waybill Query'!$A:$M,9,FALSE))</f>
        <v>162757</v>
      </c>
      <c r="J1087" s="104">
        <f>IF(ISNA(VLOOKUP($N1087,'Data from Waybill Query'!$A:$M,10,FALSE)),0,VLOOKUP($N1087,'Data from Waybill Query'!$A:$M,10,FALSE))</f>
        <v>124312</v>
      </c>
      <c r="K1087" s="104">
        <f>IF(ISNA(VLOOKUP($N1087,'Data from Waybill Query'!$A:$M,11,FALSE)),0,VLOOKUP($N1087,'Data from Waybill Query'!$A:$M,11,FALSE))</f>
        <v>16844991</v>
      </c>
      <c r="L1087" s="104">
        <f>IF(ISNA(VLOOKUP($N1087,'Data from Waybill Query'!$A:$M,12,FALSE)),0,VLOOKUP($N1087,'Data from Waybill Query'!$A:$M,12,FALSE))</f>
        <v>12854</v>
      </c>
      <c r="M1087" s="104">
        <f>IF(ISNA(VLOOKUP($N1087,'Data from Waybill Query'!$A:$M,13,FALSE)),0,VLOOKUP($N1087,'Data from Waybill Query'!$A:$M,13,FALSE))</f>
        <v>2.1379559999999999E-2</v>
      </c>
      <c r="N1087" s="104">
        <f t="shared" si="35"/>
        <v>2001020203</v>
      </c>
    </row>
    <row r="1088" spans="1:14" x14ac:dyDescent="0.25">
      <c r="A1088" s="104">
        <f t="shared" si="36"/>
        <v>200114</v>
      </c>
      <c r="B1088" s="32">
        <f>'Data from Waybill Query'!B1088</f>
        <v>2001</v>
      </c>
      <c r="C1088" s="32" t="str">
        <f>IF('Data from Waybill Query'!C1088="00","0",IF('Data from Waybill Query'!C1088="01","1",IF('Data from Waybill Query'!C1088="XX","2",'Data from Waybill Query'!C1088)))</f>
        <v>2</v>
      </c>
      <c r="D1088" s="33" t="str">
        <f>'Data from Waybill Query'!D1088</f>
        <v>Grain</v>
      </c>
      <c r="E1088" s="33" t="str">
        <f>'Data from Waybill Query'!E1088</f>
        <v>M</v>
      </c>
      <c r="F1088" s="33" t="str">
        <f>'Data from Waybill Query'!F1088</f>
        <v>P</v>
      </c>
      <c r="G1088" s="33" t="str">
        <f>'Data from Waybill Query'!G1088</f>
        <v>S</v>
      </c>
      <c r="H1088" s="104">
        <f>IF(ISNA(VLOOKUP($N1088,'Data from Waybill Query'!$A:$M,8,FALSE)),0,VLOOKUP($N1088,'Data from Waybill Query'!$A:$M,8,FALSE))</f>
        <v>76454</v>
      </c>
      <c r="I1088" s="104">
        <f>IF(ISNA(VLOOKUP($N1088,'Data from Waybill Query'!$A:$M,9,FALSE)),0,VLOOKUP($N1088,'Data from Waybill Query'!$A:$M,9,FALSE))</f>
        <v>44240</v>
      </c>
      <c r="J1088" s="104">
        <f>IF(ISNA(VLOOKUP($N1088,'Data from Waybill Query'!$A:$M,10,FALSE)),0,VLOOKUP($N1088,'Data from Waybill Query'!$A:$M,10,FALSE))</f>
        <v>32468</v>
      </c>
      <c r="K1088" s="104">
        <f>IF(ISNA(VLOOKUP($N1088,'Data from Waybill Query'!$A:$M,11,FALSE)),0,VLOOKUP($N1088,'Data from Waybill Query'!$A:$M,11,FALSE))</f>
        <v>4157924</v>
      </c>
      <c r="L1088" s="104">
        <f>IF(ISNA(VLOOKUP($N1088,'Data from Waybill Query'!$A:$M,12,FALSE)),0,VLOOKUP($N1088,'Data from Waybill Query'!$A:$M,12,FALSE))</f>
        <v>3047</v>
      </c>
      <c r="M1088" s="104">
        <f>IF(ISNA(VLOOKUP($N1088,'Data from Waybill Query'!$A:$M,13,FALSE)),0,VLOOKUP($N1088,'Data from Waybill Query'!$A:$M,13,FALSE))</f>
        <v>2.509132E-2</v>
      </c>
      <c r="N1088" s="104">
        <f t="shared" si="35"/>
        <v>2001020211</v>
      </c>
    </row>
    <row r="1089" spans="1:14" x14ac:dyDescent="0.25">
      <c r="A1089" s="104">
        <f t="shared" si="36"/>
        <v>200115</v>
      </c>
      <c r="B1089" s="32">
        <f>'Data from Waybill Query'!B1089</f>
        <v>2001</v>
      </c>
      <c r="C1089" s="32" t="str">
        <f>IF('Data from Waybill Query'!C1089="00","0",IF('Data from Waybill Query'!C1089="01","1",IF('Data from Waybill Query'!C1089="XX","2",'Data from Waybill Query'!C1089)))</f>
        <v>2</v>
      </c>
      <c r="D1089" s="33" t="str">
        <f>'Data from Waybill Query'!D1089</f>
        <v>Grain</v>
      </c>
      <c r="E1089" s="33" t="str">
        <f>'Data from Waybill Query'!E1089</f>
        <v>M</v>
      </c>
      <c r="F1089" s="33" t="str">
        <f>'Data from Waybill Query'!F1089</f>
        <v>P</v>
      </c>
      <c r="G1089" s="33" t="str">
        <f>'Data from Waybill Query'!G1089</f>
        <v>M</v>
      </c>
      <c r="H1089" s="104">
        <f>IF(ISNA(VLOOKUP($N1089,'Data from Waybill Query'!$A:$M,8,FALSE)),0,VLOOKUP($N1089,'Data from Waybill Query'!$A:$M,8,FALSE))</f>
        <v>124499</v>
      </c>
      <c r="I1089" s="104">
        <f>IF(ISNA(VLOOKUP($N1089,'Data from Waybill Query'!$A:$M,9,FALSE)),0,VLOOKUP($N1089,'Data from Waybill Query'!$A:$M,9,FALSE))</f>
        <v>83786</v>
      </c>
      <c r="J1089" s="104">
        <f>IF(ISNA(VLOOKUP($N1089,'Data from Waybill Query'!$A:$M,10,FALSE)),0,VLOOKUP($N1089,'Data from Waybill Query'!$A:$M,10,FALSE))</f>
        <v>60396</v>
      </c>
      <c r="K1089" s="104">
        <f>IF(ISNA(VLOOKUP($N1089,'Data from Waybill Query'!$A:$M,11,FALSE)),0,VLOOKUP($N1089,'Data from Waybill Query'!$A:$M,11,FALSE))</f>
        <v>8270864</v>
      </c>
      <c r="L1089" s="104">
        <f>IF(ISNA(VLOOKUP($N1089,'Data from Waybill Query'!$A:$M,12,FALSE)),0,VLOOKUP($N1089,'Data from Waybill Query'!$A:$M,12,FALSE))</f>
        <v>5948</v>
      </c>
      <c r="M1089" s="104">
        <f>IF(ISNA(VLOOKUP($N1089,'Data from Waybill Query'!$A:$M,13,FALSE)),0,VLOOKUP($N1089,'Data from Waybill Query'!$A:$M,13,FALSE))</f>
        <v>2.0932869999999999E-2</v>
      </c>
      <c r="N1089" s="104">
        <f t="shared" si="35"/>
        <v>2001020212</v>
      </c>
    </row>
    <row r="1090" spans="1:14" x14ac:dyDescent="0.25">
      <c r="A1090" s="104">
        <f t="shared" si="36"/>
        <v>200116</v>
      </c>
      <c r="B1090" s="32">
        <f>'Data from Waybill Query'!B1090</f>
        <v>2001</v>
      </c>
      <c r="C1090" s="32" t="str">
        <f>IF('Data from Waybill Query'!C1090="00","0",IF('Data from Waybill Query'!C1090="01","1",IF('Data from Waybill Query'!C1090="XX","2",'Data from Waybill Query'!C1090)))</f>
        <v>2</v>
      </c>
      <c r="D1090" s="33" t="str">
        <f>'Data from Waybill Query'!D1090</f>
        <v>Grain</v>
      </c>
      <c r="E1090" s="33" t="str">
        <f>'Data from Waybill Query'!E1090</f>
        <v>M</v>
      </c>
      <c r="F1090" s="33" t="str">
        <f>'Data from Waybill Query'!F1090</f>
        <v>P</v>
      </c>
      <c r="G1090" s="33" t="str">
        <f>'Data from Waybill Query'!G1090</f>
        <v>U</v>
      </c>
      <c r="H1090" s="104">
        <f>IF(ISNA(VLOOKUP($N1090,'Data from Waybill Query'!$A:$M,8,FALSE)),0,VLOOKUP($N1090,'Data from Waybill Query'!$A:$M,8,FALSE))</f>
        <v>165370</v>
      </c>
      <c r="I1090" s="104">
        <f>IF(ISNA(VLOOKUP($N1090,'Data from Waybill Query'!$A:$M,9,FALSE)),0,VLOOKUP($N1090,'Data from Waybill Query'!$A:$M,9,FALSE))</f>
        <v>114944</v>
      </c>
      <c r="J1090" s="104">
        <f>IF(ISNA(VLOOKUP($N1090,'Data from Waybill Query'!$A:$M,10,FALSE)),0,VLOOKUP($N1090,'Data from Waybill Query'!$A:$M,10,FALSE))</f>
        <v>86946</v>
      </c>
      <c r="K1090" s="104">
        <f>IF(ISNA(VLOOKUP($N1090,'Data from Waybill Query'!$A:$M,11,FALSE)),0,VLOOKUP($N1090,'Data from Waybill Query'!$A:$M,11,FALSE))</f>
        <v>11600211</v>
      </c>
      <c r="L1090" s="104">
        <f>IF(ISNA(VLOOKUP($N1090,'Data from Waybill Query'!$A:$M,12,FALSE)),0,VLOOKUP($N1090,'Data from Waybill Query'!$A:$M,12,FALSE))</f>
        <v>8779</v>
      </c>
      <c r="M1090" s="104">
        <f>IF(ISNA(VLOOKUP($N1090,'Data from Waybill Query'!$A:$M,13,FALSE)),0,VLOOKUP($N1090,'Data from Waybill Query'!$A:$M,13,FALSE))</f>
        <v>1.8836060000000002E-2</v>
      </c>
      <c r="N1090" s="104">
        <f t="shared" ref="N1090:N1153" si="37">1000000*B1090+10000*C1090+100*IF(LEFT(E1090,1)="S",1,IF(E1090="M",2,IF(E1090="L",3,4)))+10*IF(F1090="P",1,0)+IF(G1090="S",1,IF(G1090="M",2,3))</f>
        <v>2001020213</v>
      </c>
    </row>
    <row r="1091" spans="1:14" x14ac:dyDescent="0.25">
      <c r="A1091" s="104">
        <f t="shared" si="36"/>
        <v>200117</v>
      </c>
      <c r="B1091" s="32">
        <f>'Data from Waybill Query'!B1091</f>
        <v>2001</v>
      </c>
      <c r="C1091" s="32" t="str">
        <f>IF('Data from Waybill Query'!C1091="00","0",IF('Data from Waybill Query'!C1091="01","1",IF('Data from Waybill Query'!C1091="XX","2",'Data from Waybill Query'!C1091)))</f>
        <v>2</v>
      </c>
      <c r="D1091" s="33" t="str">
        <f>'Data from Waybill Query'!D1091</f>
        <v>Grain</v>
      </c>
      <c r="E1091" s="33" t="str">
        <f>'Data from Waybill Query'!E1091</f>
        <v>L</v>
      </c>
      <c r="F1091" s="33" t="str">
        <f>'Data from Waybill Query'!F1091</f>
        <v>R</v>
      </c>
      <c r="G1091" s="33" t="str">
        <f>'Data from Waybill Query'!G1091</f>
        <v>S</v>
      </c>
      <c r="H1091" s="104">
        <f>IF(ISNA(VLOOKUP($N1091,'Data from Waybill Query'!$A:$M,8,FALSE)),0,VLOOKUP($N1091,'Data from Waybill Query'!$A:$M,8,FALSE))</f>
        <v>96204</v>
      </c>
      <c r="I1091" s="104">
        <f>IF(ISNA(VLOOKUP($N1091,'Data from Waybill Query'!$A:$M,9,FALSE)),0,VLOOKUP($N1091,'Data from Waybill Query'!$A:$M,9,FALSE))</f>
        <v>31820</v>
      </c>
      <c r="J1091" s="104">
        <f>IF(ISNA(VLOOKUP($N1091,'Data from Waybill Query'!$A:$M,10,FALSE)),0,VLOOKUP($N1091,'Data from Waybill Query'!$A:$M,10,FALSE))</f>
        <v>53124</v>
      </c>
      <c r="K1091" s="104">
        <f>IF(ISNA(VLOOKUP($N1091,'Data from Waybill Query'!$A:$M,11,FALSE)),0,VLOOKUP($N1091,'Data from Waybill Query'!$A:$M,11,FALSE))</f>
        <v>2904200</v>
      </c>
      <c r="L1091" s="104">
        <f>IF(ISNA(VLOOKUP($N1091,'Data from Waybill Query'!$A:$M,12,FALSE)),0,VLOOKUP($N1091,'Data from Waybill Query'!$A:$M,12,FALSE))</f>
        <v>4781</v>
      </c>
      <c r="M1091" s="104">
        <f>IF(ISNA(VLOOKUP($N1091,'Data from Waybill Query'!$A:$M,13,FALSE)),0,VLOOKUP($N1091,'Data from Waybill Query'!$A:$M,13,FALSE))</f>
        <v>2.0120829999999999E-2</v>
      </c>
      <c r="N1091" s="104">
        <f t="shared" si="37"/>
        <v>2001020301</v>
      </c>
    </row>
    <row r="1092" spans="1:14" x14ac:dyDescent="0.25">
      <c r="A1092" s="104">
        <f t="shared" si="36"/>
        <v>200118</v>
      </c>
      <c r="B1092" s="32">
        <f>'Data from Waybill Query'!B1092</f>
        <v>2001</v>
      </c>
      <c r="C1092" s="32" t="str">
        <f>IF('Data from Waybill Query'!C1092="00","0",IF('Data from Waybill Query'!C1092="01","1",IF('Data from Waybill Query'!C1092="XX","2",'Data from Waybill Query'!C1092)))</f>
        <v>2</v>
      </c>
      <c r="D1092" s="33" t="str">
        <f>'Data from Waybill Query'!D1092</f>
        <v>Grain</v>
      </c>
      <c r="E1092" s="33" t="str">
        <f>'Data from Waybill Query'!E1092</f>
        <v>L</v>
      </c>
      <c r="F1092" s="33" t="str">
        <f>'Data from Waybill Query'!F1092</f>
        <v>R</v>
      </c>
      <c r="G1092" s="33" t="str">
        <f>'Data from Waybill Query'!G1092</f>
        <v>M</v>
      </c>
      <c r="H1092" s="104">
        <f>IF(ISNA(VLOOKUP($N1092,'Data from Waybill Query'!$A:$M,8,FALSE)),0,VLOOKUP($N1092,'Data from Waybill Query'!$A:$M,8,FALSE))</f>
        <v>235227</v>
      </c>
      <c r="I1092" s="104">
        <f>IF(ISNA(VLOOKUP($N1092,'Data from Waybill Query'!$A:$M,9,FALSE)),0,VLOOKUP($N1092,'Data from Waybill Query'!$A:$M,9,FALSE))</f>
        <v>87615</v>
      </c>
      <c r="J1092" s="104">
        <f>IF(ISNA(VLOOKUP($N1092,'Data from Waybill Query'!$A:$M,10,FALSE)),0,VLOOKUP($N1092,'Data from Waybill Query'!$A:$M,10,FALSE))</f>
        <v>127707</v>
      </c>
      <c r="K1092" s="104">
        <f>IF(ISNA(VLOOKUP($N1092,'Data from Waybill Query'!$A:$M,11,FALSE)),0,VLOOKUP($N1092,'Data from Waybill Query'!$A:$M,11,FALSE))</f>
        <v>8701558</v>
      </c>
      <c r="L1092" s="104">
        <f>IF(ISNA(VLOOKUP($N1092,'Data from Waybill Query'!$A:$M,12,FALSE)),0,VLOOKUP($N1092,'Data from Waybill Query'!$A:$M,12,FALSE))</f>
        <v>12675</v>
      </c>
      <c r="M1092" s="104">
        <f>IF(ISNA(VLOOKUP($N1092,'Data from Waybill Query'!$A:$M,13,FALSE)),0,VLOOKUP($N1092,'Data from Waybill Query'!$A:$M,13,FALSE))</f>
        <v>1.8557730000000001E-2</v>
      </c>
      <c r="N1092" s="104">
        <f t="shared" si="37"/>
        <v>2001020302</v>
      </c>
    </row>
    <row r="1093" spans="1:14" x14ac:dyDescent="0.25">
      <c r="A1093" s="104">
        <f t="shared" si="36"/>
        <v>200119</v>
      </c>
      <c r="B1093" s="32">
        <f>'Data from Waybill Query'!B1093</f>
        <v>2001</v>
      </c>
      <c r="C1093" s="32" t="str">
        <f>IF('Data from Waybill Query'!C1093="00","0",IF('Data from Waybill Query'!C1093="01","1",IF('Data from Waybill Query'!C1093="XX","2",'Data from Waybill Query'!C1093)))</f>
        <v>2</v>
      </c>
      <c r="D1093" s="33" t="str">
        <f>'Data from Waybill Query'!D1093</f>
        <v>Grain</v>
      </c>
      <c r="E1093" s="33" t="str">
        <f>'Data from Waybill Query'!E1093</f>
        <v>L</v>
      </c>
      <c r="F1093" s="33" t="str">
        <f>'Data from Waybill Query'!F1093</f>
        <v>R</v>
      </c>
      <c r="G1093" s="33" t="str">
        <f>'Data from Waybill Query'!G1093</f>
        <v>U</v>
      </c>
      <c r="H1093" s="104">
        <f>IF(ISNA(VLOOKUP($N1093,'Data from Waybill Query'!$A:$M,8,FALSE)),0,VLOOKUP($N1093,'Data from Waybill Query'!$A:$M,8,FALSE))</f>
        <v>615630</v>
      </c>
      <c r="I1093" s="104">
        <f>IF(ISNA(VLOOKUP($N1093,'Data from Waybill Query'!$A:$M,9,FALSE)),0,VLOOKUP($N1093,'Data from Waybill Query'!$A:$M,9,FALSE))</f>
        <v>240898</v>
      </c>
      <c r="J1093" s="104">
        <f>IF(ISNA(VLOOKUP($N1093,'Data from Waybill Query'!$A:$M,10,FALSE)),0,VLOOKUP($N1093,'Data from Waybill Query'!$A:$M,10,FALSE))</f>
        <v>374596</v>
      </c>
      <c r="K1093" s="104">
        <f>IF(ISNA(VLOOKUP($N1093,'Data from Waybill Query'!$A:$M,11,FALSE)),0,VLOOKUP($N1093,'Data from Waybill Query'!$A:$M,11,FALSE))</f>
        <v>25313820</v>
      </c>
      <c r="L1093" s="104">
        <f>IF(ISNA(VLOOKUP($N1093,'Data from Waybill Query'!$A:$M,12,FALSE)),0,VLOOKUP($N1093,'Data from Waybill Query'!$A:$M,12,FALSE))</f>
        <v>39535</v>
      </c>
      <c r="M1093" s="104">
        <f>IF(ISNA(VLOOKUP($N1093,'Data from Waybill Query'!$A:$M,13,FALSE)),0,VLOOKUP($N1093,'Data from Waybill Query'!$A:$M,13,FALSE))</f>
        <v>1.5571689999999999E-2</v>
      </c>
      <c r="N1093" s="104">
        <f t="shared" si="37"/>
        <v>2001020303</v>
      </c>
    </row>
    <row r="1094" spans="1:14" x14ac:dyDescent="0.25">
      <c r="A1094" s="104">
        <f t="shared" si="36"/>
        <v>200120</v>
      </c>
      <c r="B1094" s="32">
        <f>'Data from Waybill Query'!B1094</f>
        <v>2001</v>
      </c>
      <c r="C1094" s="32" t="str">
        <f>IF('Data from Waybill Query'!C1094="00","0",IF('Data from Waybill Query'!C1094="01","1",IF('Data from Waybill Query'!C1094="XX","2",'Data from Waybill Query'!C1094)))</f>
        <v>2</v>
      </c>
      <c r="D1094" s="33" t="str">
        <f>'Data from Waybill Query'!D1094</f>
        <v>Grain</v>
      </c>
      <c r="E1094" s="33" t="str">
        <f>'Data from Waybill Query'!E1094</f>
        <v>L</v>
      </c>
      <c r="F1094" s="33" t="str">
        <f>'Data from Waybill Query'!F1094</f>
        <v>P</v>
      </c>
      <c r="G1094" s="33" t="str">
        <f>'Data from Waybill Query'!G1094</f>
        <v>S</v>
      </c>
      <c r="H1094" s="104">
        <f>IF(ISNA(VLOOKUP($N1094,'Data from Waybill Query'!$A:$M,8,FALSE)),0,VLOOKUP($N1094,'Data from Waybill Query'!$A:$M,8,FALSE))</f>
        <v>77302</v>
      </c>
      <c r="I1094" s="104">
        <f>IF(ISNA(VLOOKUP($N1094,'Data from Waybill Query'!$A:$M,9,FALSE)),0,VLOOKUP($N1094,'Data from Waybill Query'!$A:$M,9,FALSE))</f>
        <v>26920</v>
      </c>
      <c r="J1094" s="104">
        <f>IF(ISNA(VLOOKUP($N1094,'Data from Waybill Query'!$A:$M,10,FALSE)),0,VLOOKUP($N1094,'Data from Waybill Query'!$A:$M,10,FALSE))</f>
        <v>41941</v>
      </c>
      <c r="K1094" s="104">
        <f>IF(ISNA(VLOOKUP($N1094,'Data from Waybill Query'!$A:$M,11,FALSE)),0,VLOOKUP($N1094,'Data from Waybill Query'!$A:$M,11,FALSE))</f>
        <v>2463876</v>
      </c>
      <c r="L1094" s="104">
        <f>IF(ISNA(VLOOKUP($N1094,'Data from Waybill Query'!$A:$M,12,FALSE)),0,VLOOKUP($N1094,'Data from Waybill Query'!$A:$M,12,FALSE))</f>
        <v>3779</v>
      </c>
      <c r="M1094" s="104">
        <f>IF(ISNA(VLOOKUP($N1094,'Data from Waybill Query'!$A:$M,13,FALSE)),0,VLOOKUP($N1094,'Data from Waybill Query'!$A:$M,13,FALSE))</f>
        <v>2.045425E-2</v>
      </c>
      <c r="N1094" s="104">
        <f t="shared" si="37"/>
        <v>2001020311</v>
      </c>
    </row>
    <row r="1095" spans="1:14" x14ac:dyDescent="0.25">
      <c r="A1095" s="104">
        <f t="shared" si="36"/>
        <v>200121</v>
      </c>
      <c r="B1095" s="32">
        <f>'Data from Waybill Query'!B1095</f>
        <v>2001</v>
      </c>
      <c r="C1095" s="32" t="str">
        <f>IF('Data from Waybill Query'!C1095="00","0",IF('Data from Waybill Query'!C1095="01","1",IF('Data from Waybill Query'!C1095="XX","2",'Data from Waybill Query'!C1095)))</f>
        <v>2</v>
      </c>
      <c r="D1095" s="33" t="str">
        <f>'Data from Waybill Query'!D1095</f>
        <v>Grain</v>
      </c>
      <c r="E1095" s="33" t="str">
        <f>'Data from Waybill Query'!E1095</f>
        <v>L</v>
      </c>
      <c r="F1095" s="33" t="str">
        <f>'Data from Waybill Query'!F1095</f>
        <v>P</v>
      </c>
      <c r="G1095" s="33" t="str">
        <f>'Data from Waybill Query'!G1095</f>
        <v>M</v>
      </c>
      <c r="H1095" s="104">
        <f>IF(ISNA(VLOOKUP($N1095,'Data from Waybill Query'!$A:$M,8,FALSE)),0,VLOOKUP($N1095,'Data from Waybill Query'!$A:$M,8,FALSE))</f>
        <v>96089</v>
      </c>
      <c r="I1095" s="104">
        <f>IF(ISNA(VLOOKUP($N1095,'Data from Waybill Query'!$A:$M,9,FALSE)),0,VLOOKUP($N1095,'Data from Waybill Query'!$A:$M,9,FALSE))</f>
        <v>39722</v>
      </c>
      <c r="J1095" s="104">
        <f>IF(ISNA(VLOOKUP($N1095,'Data from Waybill Query'!$A:$M,10,FALSE)),0,VLOOKUP($N1095,'Data from Waybill Query'!$A:$M,10,FALSE))</f>
        <v>53057</v>
      </c>
      <c r="K1095" s="104">
        <f>IF(ISNA(VLOOKUP($N1095,'Data from Waybill Query'!$A:$M,11,FALSE)),0,VLOOKUP($N1095,'Data from Waybill Query'!$A:$M,11,FALSE))</f>
        <v>3950024</v>
      </c>
      <c r="L1095" s="104">
        <f>IF(ISNA(VLOOKUP($N1095,'Data from Waybill Query'!$A:$M,12,FALSE)),0,VLOOKUP($N1095,'Data from Waybill Query'!$A:$M,12,FALSE))</f>
        <v>5269</v>
      </c>
      <c r="M1095" s="104">
        <f>IF(ISNA(VLOOKUP($N1095,'Data from Waybill Query'!$A:$M,13,FALSE)),0,VLOOKUP($N1095,'Data from Waybill Query'!$A:$M,13,FALSE))</f>
        <v>1.8236519999999999E-2</v>
      </c>
      <c r="N1095" s="104">
        <f t="shared" si="37"/>
        <v>2001020312</v>
      </c>
    </row>
    <row r="1096" spans="1:14" x14ac:dyDescent="0.25">
      <c r="A1096" s="104">
        <f t="shared" si="36"/>
        <v>200122</v>
      </c>
      <c r="B1096" s="32">
        <f>'Data from Waybill Query'!B1096</f>
        <v>2001</v>
      </c>
      <c r="C1096" s="32" t="str">
        <f>IF('Data from Waybill Query'!C1096="00","0",IF('Data from Waybill Query'!C1096="01","1",IF('Data from Waybill Query'!C1096="XX","2",'Data from Waybill Query'!C1096)))</f>
        <v>2</v>
      </c>
      <c r="D1096" s="33" t="str">
        <f>'Data from Waybill Query'!D1096</f>
        <v>Grain</v>
      </c>
      <c r="E1096" s="33" t="str">
        <f>'Data from Waybill Query'!E1096</f>
        <v>L</v>
      </c>
      <c r="F1096" s="33" t="str">
        <f>'Data from Waybill Query'!F1096</f>
        <v>P</v>
      </c>
      <c r="G1096" s="33" t="str">
        <f>'Data from Waybill Query'!G1096</f>
        <v>U</v>
      </c>
      <c r="H1096" s="104">
        <f>IF(ISNA(VLOOKUP($N1096,'Data from Waybill Query'!$A:$M,8,FALSE)),0,VLOOKUP($N1096,'Data from Waybill Query'!$A:$M,8,FALSE))</f>
        <v>236953</v>
      </c>
      <c r="I1096" s="104">
        <f>IF(ISNA(VLOOKUP($N1096,'Data from Waybill Query'!$A:$M,9,FALSE)),0,VLOOKUP($N1096,'Data from Waybill Query'!$A:$M,9,FALSE))</f>
        <v>96434</v>
      </c>
      <c r="J1096" s="104">
        <f>IF(ISNA(VLOOKUP($N1096,'Data from Waybill Query'!$A:$M,10,FALSE)),0,VLOOKUP($N1096,'Data from Waybill Query'!$A:$M,10,FALSE))</f>
        <v>144710</v>
      </c>
      <c r="K1096" s="104">
        <f>IF(ISNA(VLOOKUP($N1096,'Data from Waybill Query'!$A:$M,11,FALSE)),0,VLOOKUP($N1096,'Data from Waybill Query'!$A:$M,11,FALSE))</f>
        <v>9954489</v>
      </c>
      <c r="L1096" s="104">
        <f>IF(ISNA(VLOOKUP($N1096,'Data from Waybill Query'!$A:$M,12,FALSE)),0,VLOOKUP($N1096,'Data from Waybill Query'!$A:$M,12,FALSE))</f>
        <v>15040</v>
      </c>
      <c r="M1096" s="104">
        <f>IF(ISNA(VLOOKUP($N1096,'Data from Waybill Query'!$A:$M,13,FALSE)),0,VLOOKUP($N1096,'Data from Waybill Query'!$A:$M,13,FALSE))</f>
        <v>1.5754830000000001E-2</v>
      </c>
      <c r="N1096" s="104">
        <f t="shared" si="37"/>
        <v>2001020313</v>
      </c>
    </row>
    <row r="1097" spans="1:14" x14ac:dyDescent="0.25">
      <c r="A1097" s="104">
        <f t="shared" si="36"/>
        <v>200123</v>
      </c>
      <c r="B1097" s="32">
        <f>'Data from Waybill Query'!B1097</f>
        <v>2001</v>
      </c>
      <c r="C1097" s="32" t="str">
        <f>IF('Data from Waybill Query'!C1097="00","0",IF('Data from Waybill Query'!C1097="01","1",IF('Data from Waybill Query'!C1097="XX","2",'Data from Waybill Query'!C1097)))</f>
        <v>10</v>
      </c>
      <c r="D1097" s="33" t="str">
        <f>'Data from Waybill Query'!D1097</f>
        <v>Metalic Ores</v>
      </c>
      <c r="E1097" s="33" t="str">
        <f>'Data from Waybill Query'!E1097</f>
        <v>S</v>
      </c>
      <c r="F1097" s="33" t="str">
        <f>'Data from Waybill Query'!F1097</f>
        <v>X</v>
      </c>
      <c r="G1097" s="33" t="str">
        <f>'Data from Waybill Query'!G1097</f>
        <v>X</v>
      </c>
      <c r="H1097" s="104">
        <f>IF(ISNA(VLOOKUP($N1097,'Data from Waybill Query'!$A:$M,8,FALSE)),0,VLOOKUP($N1097,'Data from Waybill Query'!$A:$M,8,FALSE))</f>
        <v>116650</v>
      </c>
      <c r="I1097" s="104">
        <f>IF(ISNA(VLOOKUP($N1097,'Data from Waybill Query'!$A:$M,9,FALSE)),0,VLOOKUP($N1097,'Data from Waybill Query'!$A:$M,9,FALSE))</f>
        <v>425513</v>
      </c>
      <c r="J1097" s="104">
        <f>IF(ISNA(VLOOKUP($N1097,'Data from Waybill Query'!$A:$M,10,FALSE)),0,VLOOKUP($N1097,'Data from Waybill Query'!$A:$M,10,FALSE))</f>
        <v>24922</v>
      </c>
      <c r="K1097" s="104">
        <f>IF(ISNA(VLOOKUP($N1097,'Data from Waybill Query'!$A:$M,11,FALSE)),0,VLOOKUP($N1097,'Data from Waybill Query'!$A:$M,11,FALSE))</f>
        <v>33038675</v>
      </c>
      <c r="L1097" s="104">
        <f>IF(ISNA(VLOOKUP($N1097,'Data from Waybill Query'!$A:$M,12,FALSE)),0,VLOOKUP($N1097,'Data from Waybill Query'!$A:$M,12,FALSE))</f>
        <v>1955</v>
      </c>
      <c r="M1097" s="104">
        <f>IF(ISNA(VLOOKUP($N1097,'Data from Waybill Query'!$A:$M,13,FALSE)),0,VLOOKUP($N1097,'Data from Waybill Query'!$A:$M,13,FALSE))</f>
        <v>5.9676220000000002E-2</v>
      </c>
      <c r="N1097" s="104">
        <f t="shared" si="37"/>
        <v>2001100103</v>
      </c>
    </row>
    <row r="1098" spans="1:14" x14ac:dyDescent="0.25">
      <c r="A1098" s="104">
        <f t="shared" si="36"/>
        <v>200124</v>
      </c>
      <c r="B1098" s="32">
        <f>'Data from Waybill Query'!B1098</f>
        <v>2001</v>
      </c>
      <c r="C1098" s="32" t="str">
        <f>IF('Data from Waybill Query'!C1098="00","0",IF('Data from Waybill Query'!C1098="01","1",IF('Data from Waybill Query'!C1098="XX","2",'Data from Waybill Query'!C1098)))</f>
        <v>10</v>
      </c>
      <c r="D1098" s="33" t="str">
        <f>'Data from Waybill Query'!D1098</f>
        <v>Metalic Ores</v>
      </c>
      <c r="E1098" s="33" t="str">
        <f>'Data from Waybill Query'!E1098</f>
        <v>M</v>
      </c>
      <c r="F1098" s="33" t="str">
        <f>'Data from Waybill Query'!F1098</f>
        <v>X</v>
      </c>
      <c r="G1098" s="33" t="str">
        <f>'Data from Waybill Query'!G1098</f>
        <v>X</v>
      </c>
      <c r="H1098" s="104">
        <f>IF(ISNA(VLOOKUP($N1098,'Data from Waybill Query'!$A:$M,8,FALSE)),0,VLOOKUP($N1098,'Data from Waybill Query'!$A:$M,8,FALSE))</f>
        <v>99137</v>
      </c>
      <c r="I1098" s="104">
        <f>IF(ISNA(VLOOKUP($N1098,'Data from Waybill Query'!$A:$M,9,FALSE)),0,VLOOKUP($N1098,'Data from Waybill Query'!$A:$M,9,FALSE))</f>
        <v>178820</v>
      </c>
      <c r="J1098" s="104">
        <f>IF(ISNA(VLOOKUP($N1098,'Data from Waybill Query'!$A:$M,10,FALSE)),0,VLOOKUP($N1098,'Data from Waybill Query'!$A:$M,10,FALSE))</f>
        <v>26529</v>
      </c>
      <c r="K1098" s="104">
        <f>IF(ISNA(VLOOKUP($N1098,'Data from Waybill Query'!$A:$M,11,FALSE)),0,VLOOKUP($N1098,'Data from Waybill Query'!$A:$M,11,FALSE))</f>
        <v>18794506</v>
      </c>
      <c r="L1098" s="104">
        <f>IF(ISNA(VLOOKUP($N1098,'Data from Waybill Query'!$A:$M,12,FALSE)),0,VLOOKUP($N1098,'Data from Waybill Query'!$A:$M,12,FALSE))</f>
        <v>2765</v>
      </c>
      <c r="M1098" s="104">
        <f>IF(ISNA(VLOOKUP($N1098,'Data from Waybill Query'!$A:$M,13,FALSE)),0,VLOOKUP($N1098,'Data from Waybill Query'!$A:$M,13,FALSE))</f>
        <v>3.5854499999999997E-2</v>
      </c>
      <c r="N1098" s="104">
        <f t="shared" si="37"/>
        <v>2001100203</v>
      </c>
    </row>
    <row r="1099" spans="1:14" x14ac:dyDescent="0.25">
      <c r="A1099" s="104">
        <f t="shared" si="36"/>
        <v>200125</v>
      </c>
      <c r="B1099" s="32">
        <f>'Data from Waybill Query'!B1099</f>
        <v>2001</v>
      </c>
      <c r="C1099" s="32" t="str">
        <f>IF('Data from Waybill Query'!C1099="00","0",IF('Data from Waybill Query'!C1099="01","1",IF('Data from Waybill Query'!C1099="XX","2",'Data from Waybill Query'!C1099)))</f>
        <v>10</v>
      </c>
      <c r="D1099" s="33" t="str">
        <f>'Data from Waybill Query'!D1099</f>
        <v>Metalic Ores</v>
      </c>
      <c r="E1099" s="33" t="str">
        <f>'Data from Waybill Query'!E1099</f>
        <v>L</v>
      </c>
      <c r="F1099" s="33" t="str">
        <f>'Data from Waybill Query'!F1099</f>
        <v>X</v>
      </c>
      <c r="G1099" s="33" t="str">
        <f>'Data from Waybill Query'!G1099</f>
        <v>X</v>
      </c>
      <c r="H1099" s="104">
        <f>IF(ISNA(VLOOKUP($N1099,'Data from Waybill Query'!$A:$M,8,FALSE)),0,VLOOKUP($N1099,'Data from Waybill Query'!$A:$M,8,FALSE))</f>
        <v>243431</v>
      </c>
      <c r="I1099" s="104">
        <f>IF(ISNA(VLOOKUP($N1099,'Data from Waybill Query'!$A:$M,9,FALSE)),0,VLOOKUP($N1099,'Data from Waybill Query'!$A:$M,9,FALSE))</f>
        <v>168683</v>
      </c>
      <c r="J1099" s="104">
        <f>IF(ISNA(VLOOKUP($N1099,'Data from Waybill Query'!$A:$M,10,FALSE)),0,VLOOKUP($N1099,'Data from Waybill Query'!$A:$M,10,FALSE))</f>
        <v>148057</v>
      </c>
      <c r="K1099" s="104">
        <f>IF(ISNA(VLOOKUP($N1099,'Data from Waybill Query'!$A:$M,11,FALSE)),0,VLOOKUP($N1099,'Data from Waybill Query'!$A:$M,11,FALSE))</f>
        <v>16646075</v>
      </c>
      <c r="L1099" s="104">
        <f>IF(ISNA(VLOOKUP($N1099,'Data from Waybill Query'!$A:$M,12,FALSE)),0,VLOOKUP($N1099,'Data from Waybill Query'!$A:$M,12,FALSE))</f>
        <v>14613</v>
      </c>
      <c r="M1099" s="104">
        <f>IF(ISNA(VLOOKUP($N1099,'Data from Waybill Query'!$A:$M,13,FALSE)),0,VLOOKUP($N1099,'Data from Waybill Query'!$A:$M,13,FALSE))</f>
        <v>1.6658050000000001E-2</v>
      </c>
      <c r="N1099" s="104">
        <f t="shared" si="37"/>
        <v>2001100303</v>
      </c>
    </row>
    <row r="1100" spans="1:14" x14ac:dyDescent="0.25">
      <c r="A1100" s="104">
        <f t="shared" si="36"/>
        <v>200126</v>
      </c>
      <c r="B1100" s="32">
        <f>'Data from Waybill Query'!B1100</f>
        <v>2001</v>
      </c>
      <c r="C1100" s="32" t="str">
        <f>IF('Data from Waybill Query'!C1100="00","0",IF('Data from Waybill Query'!C1100="01","1",IF('Data from Waybill Query'!C1100="XX","2",'Data from Waybill Query'!C1100)))</f>
        <v>11</v>
      </c>
      <c r="D1100" s="33" t="str">
        <f>'Data from Waybill Query'!D1100</f>
        <v>Coal</v>
      </c>
      <c r="E1100" s="33" t="str">
        <f>'Data from Waybill Query'!E1100</f>
        <v>S</v>
      </c>
      <c r="F1100" s="33" t="str">
        <f>'Data from Waybill Query'!F1100</f>
        <v>R</v>
      </c>
      <c r="G1100" s="33" t="str">
        <f>'Data from Waybill Query'!G1100</f>
        <v>X</v>
      </c>
      <c r="H1100" s="104">
        <f>IF(ISNA(VLOOKUP($N1100,'Data from Waybill Query'!$A:$M,8,FALSE)),0,VLOOKUP($N1100,'Data from Waybill Query'!$A:$M,8,FALSE))</f>
        <v>1531346</v>
      </c>
      <c r="I1100" s="104">
        <f>IF(ISNA(VLOOKUP($N1100,'Data from Waybill Query'!$A:$M,9,FALSE)),0,VLOOKUP($N1100,'Data from Waybill Query'!$A:$M,9,FALSE))</f>
        <v>1732013</v>
      </c>
      <c r="J1100" s="104">
        <f>IF(ISNA(VLOOKUP($N1100,'Data from Waybill Query'!$A:$M,10,FALSE)),0,VLOOKUP($N1100,'Data from Waybill Query'!$A:$M,10,FALSE))</f>
        <v>491938</v>
      </c>
      <c r="K1100" s="104">
        <f>IF(ISNA(VLOOKUP($N1100,'Data from Waybill Query'!$A:$M,11,FALSE)),0,VLOOKUP($N1100,'Data from Waybill Query'!$A:$M,11,FALSE))</f>
        <v>179387809</v>
      </c>
      <c r="L1100" s="104">
        <f>IF(ISNA(VLOOKUP($N1100,'Data from Waybill Query'!$A:$M,12,FALSE)),0,VLOOKUP($N1100,'Data from Waybill Query'!$A:$M,12,FALSE))</f>
        <v>50824</v>
      </c>
      <c r="M1100" s="104">
        <f>IF(ISNA(VLOOKUP($N1100,'Data from Waybill Query'!$A:$M,13,FALSE)),0,VLOOKUP($N1100,'Data from Waybill Query'!$A:$M,13,FALSE))</f>
        <v>3.0130379999999998E-2</v>
      </c>
      <c r="N1100" s="104">
        <f t="shared" si="37"/>
        <v>2001110103</v>
      </c>
    </row>
    <row r="1101" spans="1:14" x14ac:dyDescent="0.25">
      <c r="A1101" s="104">
        <f t="shared" si="36"/>
        <v>200127</v>
      </c>
      <c r="B1101" s="32">
        <f>'Data from Waybill Query'!B1101</f>
        <v>2001</v>
      </c>
      <c r="C1101" s="32" t="str">
        <f>IF('Data from Waybill Query'!C1101="00","0",IF('Data from Waybill Query'!C1101="01","1",IF('Data from Waybill Query'!C1101="XX","2",'Data from Waybill Query'!C1101)))</f>
        <v>11</v>
      </c>
      <c r="D1101" s="33" t="str">
        <f>'Data from Waybill Query'!D1101</f>
        <v>Coal</v>
      </c>
      <c r="E1101" s="33" t="str">
        <f>'Data from Waybill Query'!E1101</f>
        <v>S</v>
      </c>
      <c r="F1101" s="33" t="str">
        <f>'Data from Waybill Query'!F1101</f>
        <v>P</v>
      </c>
      <c r="G1101" s="33" t="str">
        <f>'Data from Waybill Query'!G1101</f>
        <v>X</v>
      </c>
      <c r="H1101" s="104">
        <f>IF(ISNA(VLOOKUP($N1101,'Data from Waybill Query'!$A:$M,8,FALSE)),0,VLOOKUP($N1101,'Data from Waybill Query'!$A:$M,8,FALSE))</f>
        <v>894964</v>
      </c>
      <c r="I1101" s="104">
        <f>IF(ISNA(VLOOKUP($N1101,'Data from Waybill Query'!$A:$M,9,FALSE)),0,VLOOKUP($N1101,'Data from Waybill Query'!$A:$M,9,FALSE))</f>
        <v>1796360</v>
      </c>
      <c r="J1101" s="104">
        <f>IF(ISNA(VLOOKUP($N1101,'Data from Waybill Query'!$A:$M,10,FALSE)),0,VLOOKUP($N1101,'Data from Waybill Query'!$A:$M,10,FALSE))</f>
        <v>338396</v>
      </c>
      <c r="K1101" s="104">
        <f>IF(ISNA(VLOOKUP($N1101,'Data from Waybill Query'!$A:$M,11,FALSE)),0,VLOOKUP($N1101,'Data from Waybill Query'!$A:$M,11,FALSE))</f>
        <v>195716316</v>
      </c>
      <c r="L1101" s="104">
        <f>IF(ISNA(VLOOKUP($N1101,'Data from Waybill Query'!$A:$M,12,FALSE)),0,VLOOKUP($N1101,'Data from Waybill Query'!$A:$M,12,FALSE))</f>
        <v>37292</v>
      </c>
      <c r="M1101" s="104">
        <f>IF(ISNA(VLOOKUP($N1101,'Data from Waybill Query'!$A:$M,13,FALSE)),0,VLOOKUP($N1101,'Data from Waybill Query'!$A:$M,13,FALSE))</f>
        <v>2.3998950000000002E-2</v>
      </c>
      <c r="N1101" s="104">
        <f t="shared" si="37"/>
        <v>2001110113</v>
      </c>
    </row>
    <row r="1102" spans="1:14" x14ac:dyDescent="0.25">
      <c r="A1102" s="104">
        <f t="shared" ref="A1102:A1165" si="38">$B1102*100+MOD(ROW($B1102)-ROW($B$1208),67)</f>
        <v>200128</v>
      </c>
      <c r="B1102" s="32">
        <f>'Data from Waybill Query'!B1102</f>
        <v>2001</v>
      </c>
      <c r="C1102" s="32" t="str">
        <f>IF('Data from Waybill Query'!C1102="00","0",IF('Data from Waybill Query'!C1102="01","1",IF('Data from Waybill Query'!C1102="XX","2",'Data from Waybill Query'!C1102)))</f>
        <v>11</v>
      </c>
      <c r="D1102" s="33" t="str">
        <f>'Data from Waybill Query'!D1102</f>
        <v>Coal</v>
      </c>
      <c r="E1102" s="33" t="str">
        <f>'Data from Waybill Query'!E1102</f>
        <v>M</v>
      </c>
      <c r="F1102" s="33" t="str">
        <f>'Data from Waybill Query'!F1102</f>
        <v>R</v>
      </c>
      <c r="G1102" s="33" t="str">
        <f>'Data from Waybill Query'!G1102</f>
        <v>X</v>
      </c>
      <c r="H1102" s="104">
        <f>IF(ISNA(VLOOKUP($N1102,'Data from Waybill Query'!$A:$M,8,FALSE)),0,VLOOKUP($N1102,'Data from Waybill Query'!$A:$M,8,FALSE))</f>
        <v>890010</v>
      </c>
      <c r="I1102" s="104">
        <f>IF(ISNA(VLOOKUP($N1102,'Data from Waybill Query'!$A:$M,9,FALSE)),0,VLOOKUP($N1102,'Data from Waybill Query'!$A:$M,9,FALSE))</f>
        <v>650937</v>
      </c>
      <c r="J1102" s="104">
        <f>IF(ISNA(VLOOKUP($N1102,'Data from Waybill Query'!$A:$M,10,FALSE)),0,VLOOKUP($N1102,'Data from Waybill Query'!$A:$M,10,FALSE))</f>
        <v>446321</v>
      </c>
      <c r="K1102" s="104">
        <f>IF(ISNA(VLOOKUP($N1102,'Data from Waybill Query'!$A:$M,11,FALSE)),0,VLOOKUP($N1102,'Data from Waybill Query'!$A:$M,11,FALSE))</f>
        <v>68245636</v>
      </c>
      <c r="L1102" s="104">
        <f>IF(ISNA(VLOOKUP($N1102,'Data from Waybill Query'!$A:$M,12,FALSE)),0,VLOOKUP($N1102,'Data from Waybill Query'!$A:$M,12,FALSE))</f>
        <v>47141</v>
      </c>
      <c r="M1102" s="104">
        <f>IF(ISNA(VLOOKUP($N1102,'Data from Waybill Query'!$A:$M,13,FALSE)),0,VLOOKUP($N1102,'Data from Waybill Query'!$A:$M,13,FALSE))</f>
        <v>1.887993E-2</v>
      </c>
      <c r="N1102" s="104">
        <f t="shared" si="37"/>
        <v>2001110203</v>
      </c>
    </row>
    <row r="1103" spans="1:14" x14ac:dyDescent="0.25">
      <c r="A1103" s="104">
        <f t="shared" si="38"/>
        <v>200129</v>
      </c>
      <c r="B1103" s="32">
        <f>'Data from Waybill Query'!B1103</f>
        <v>2001</v>
      </c>
      <c r="C1103" s="32" t="str">
        <f>IF('Data from Waybill Query'!C1103="00","0",IF('Data from Waybill Query'!C1103="01","1",IF('Data from Waybill Query'!C1103="XX","2",'Data from Waybill Query'!C1103)))</f>
        <v>11</v>
      </c>
      <c r="D1103" s="33" t="str">
        <f>'Data from Waybill Query'!D1103</f>
        <v>Coal</v>
      </c>
      <c r="E1103" s="33" t="str">
        <f>'Data from Waybill Query'!E1103</f>
        <v>M</v>
      </c>
      <c r="F1103" s="33" t="str">
        <f>'Data from Waybill Query'!F1103</f>
        <v>P</v>
      </c>
      <c r="G1103" s="33" t="str">
        <f>'Data from Waybill Query'!G1103</f>
        <v>X</v>
      </c>
      <c r="H1103" s="104">
        <f>IF(ISNA(VLOOKUP($N1103,'Data from Waybill Query'!$A:$M,8,FALSE)),0,VLOOKUP($N1103,'Data from Waybill Query'!$A:$M,8,FALSE))</f>
        <v>1366868</v>
      </c>
      <c r="I1103" s="104">
        <f>IF(ISNA(VLOOKUP($N1103,'Data from Waybill Query'!$A:$M,9,FALSE)),0,VLOOKUP($N1103,'Data from Waybill Query'!$A:$M,9,FALSE))</f>
        <v>1168894</v>
      </c>
      <c r="J1103" s="104">
        <f>IF(ISNA(VLOOKUP($N1103,'Data from Waybill Query'!$A:$M,10,FALSE)),0,VLOOKUP($N1103,'Data from Waybill Query'!$A:$M,10,FALSE))</f>
        <v>872549</v>
      </c>
      <c r="K1103" s="104">
        <f>IF(ISNA(VLOOKUP($N1103,'Data from Waybill Query'!$A:$M,11,FALSE)),0,VLOOKUP($N1103,'Data from Waybill Query'!$A:$M,11,FALSE))</f>
        <v>133503781</v>
      </c>
      <c r="L1103" s="104">
        <f>IF(ISNA(VLOOKUP($N1103,'Data from Waybill Query'!$A:$M,12,FALSE)),0,VLOOKUP($N1103,'Data from Waybill Query'!$A:$M,12,FALSE))</f>
        <v>99852</v>
      </c>
      <c r="M1103" s="104">
        <f>IF(ISNA(VLOOKUP($N1103,'Data from Waybill Query'!$A:$M,13,FALSE)),0,VLOOKUP($N1103,'Data from Waybill Query'!$A:$M,13,FALSE))</f>
        <v>1.3689E-2</v>
      </c>
      <c r="N1103" s="104">
        <f t="shared" si="37"/>
        <v>2001110213</v>
      </c>
    </row>
    <row r="1104" spans="1:14" x14ac:dyDescent="0.25">
      <c r="A1104" s="104">
        <f t="shared" si="38"/>
        <v>200130</v>
      </c>
      <c r="B1104" s="32">
        <f>'Data from Waybill Query'!B1104</f>
        <v>2001</v>
      </c>
      <c r="C1104" s="32" t="str">
        <f>IF('Data from Waybill Query'!C1104="00","0",IF('Data from Waybill Query'!C1104="01","1",IF('Data from Waybill Query'!C1104="XX","2",'Data from Waybill Query'!C1104)))</f>
        <v>11</v>
      </c>
      <c r="D1104" s="33" t="str">
        <f>'Data from Waybill Query'!D1104</f>
        <v>Coal</v>
      </c>
      <c r="E1104" s="33" t="str">
        <f>'Data from Waybill Query'!E1104</f>
        <v>L</v>
      </c>
      <c r="F1104" s="33" t="str">
        <f>'Data from Waybill Query'!F1104</f>
        <v>R</v>
      </c>
      <c r="G1104" s="33" t="str">
        <f>'Data from Waybill Query'!G1104</f>
        <v>X</v>
      </c>
      <c r="H1104" s="104">
        <f>IF(ISNA(VLOOKUP($N1104,'Data from Waybill Query'!$A:$M,8,FALSE)),0,VLOOKUP($N1104,'Data from Waybill Query'!$A:$M,8,FALSE))</f>
        <v>666308</v>
      </c>
      <c r="I1104" s="104">
        <f>IF(ISNA(VLOOKUP($N1104,'Data from Waybill Query'!$A:$M,9,FALSE)),0,VLOOKUP($N1104,'Data from Waybill Query'!$A:$M,9,FALSE))</f>
        <v>438279</v>
      </c>
      <c r="J1104" s="104">
        <f>IF(ISNA(VLOOKUP($N1104,'Data from Waybill Query'!$A:$M,10,FALSE)),0,VLOOKUP($N1104,'Data from Waybill Query'!$A:$M,10,FALSE))</f>
        <v>533405</v>
      </c>
      <c r="K1104" s="104">
        <f>IF(ISNA(VLOOKUP($N1104,'Data from Waybill Query'!$A:$M,11,FALSE)),0,VLOOKUP($N1104,'Data from Waybill Query'!$A:$M,11,FALSE))</f>
        <v>48709600</v>
      </c>
      <c r="L1104" s="104">
        <f>IF(ISNA(VLOOKUP($N1104,'Data from Waybill Query'!$A:$M,12,FALSE)),0,VLOOKUP($N1104,'Data from Waybill Query'!$A:$M,12,FALSE))</f>
        <v>59193</v>
      </c>
      <c r="M1104" s="104">
        <f>IF(ISNA(VLOOKUP($N1104,'Data from Waybill Query'!$A:$M,13,FALSE)),0,VLOOKUP($N1104,'Data from Waybill Query'!$A:$M,13,FALSE))</f>
        <v>1.125657E-2</v>
      </c>
      <c r="N1104" s="104">
        <f t="shared" si="37"/>
        <v>2001110303</v>
      </c>
    </row>
    <row r="1105" spans="1:14" x14ac:dyDescent="0.25">
      <c r="A1105" s="104">
        <f t="shared" si="38"/>
        <v>200131</v>
      </c>
      <c r="B1105" s="32">
        <f>'Data from Waybill Query'!B1105</f>
        <v>2001</v>
      </c>
      <c r="C1105" s="32" t="str">
        <f>IF('Data from Waybill Query'!C1105="00","0",IF('Data from Waybill Query'!C1105="01","1",IF('Data from Waybill Query'!C1105="XX","2",'Data from Waybill Query'!C1105)))</f>
        <v>11</v>
      </c>
      <c r="D1105" s="33" t="str">
        <f>'Data from Waybill Query'!D1105</f>
        <v>Coal</v>
      </c>
      <c r="E1105" s="33" t="str">
        <f>'Data from Waybill Query'!E1105</f>
        <v>L</v>
      </c>
      <c r="F1105" s="33" t="str">
        <f>'Data from Waybill Query'!F1105</f>
        <v>P</v>
      </c>
      <c r="G1105" s="33" t="str">
        <f>'Data from Waybill Query'!G1105</f>
        <v>X</v>
      </c>
      <c r="H1105" s="104">
        <f>IF(ISNA(VLOOKUP($N1105,'Data from Waybill Query'!$A:$M,8,FALSE)),0,VLOOKUP($N1105,'Data from Waybill Query'!$A:$M,8,FALSE))</f>
        <v>2100114</v>
      </c>
      <c r="I1105" s="104">
        <f>IF(ISNA(VLOOKUP($N1105,'Data from Waybill Query'!$A:$M,9,FALSE)),0,VLOOKUP($N1105,'Data from Waybill Query'!$A:$M,9,FALSE))</f>
        <v>1658141</v>
      </c>
      <c r="J1105" s="104">
        <f>IF(ISNA(VLOOKUP($N1105,'Data from Waybill Query'!$A:$M,10,FALSE)),0,VLOOKUP($N1105,'Data from Waybill Query'!$A:$M,10,FALSE))</f>
        <v>1951015</v>
      </c>
      <c r="K1105" s="104">
        <f>IF(ISNA(VLOOKUP($N1105,'Data from Waybill Query'!$A:$M,11,FALSE)),0,VLOOKUP($N1105,'Data from Waybill Query'!$A:$M,11,FALSE))</f>
        <v>191271623</v>
      </c>
      <c r="L1105" s="104">
        <f>IF(ISNA(VLOOKUP($N1105,'Data from Waybill Query'!$A:$M,12,FALSE)),0,VLOOKUP($N1105,'Data from Waybill Query'!$A:$M,12,FALSE))</f>
        <v>225129</v>
      </c>
      <c r="M1105" s="104">
        <f>IF(ISNA(VLOOKUP($N1105,'Data from Waybill Query'!$A:$M,13,FALSE)),0,VLOOKUP($N1105,'Data from Waybill Query'!$A:$M,13,FALSE))</f>
        <v>9.3285009999999995E-3</v>
      </c>
      <c r="N1105" s="104">
        <f t="shared" si="37"/>
        <v>2001110313</v>
      </c>
    </row>
    <row r="1106" spans="1:14" x14ac:dyDescent="0.25">
      <c r="A1106" s="104">
        <f t="shared" si="38"/>
        <v>200132</v>
      </c>
      <c r="B1106" s="32">
        <f>'Data from Waybill Query'!B1106</f>
        <v>2001</v>
      </c>
      <c r="C1106" s="32" t="str">
        <f>IF('Data from Waybill Query'!C1106="00","0",IF('Data from Waybill Query'!C1106="01","1",IF('Data from Waybill Query'!C1106="XX","2",'Data from Waybill Query'!C1106)))</f>
        <v>11</v>
      </c>
      <c r="D1106" s="33" t="str">
        <f>'Data from Waybill Query'!D1106</f>
        <v>Coal</v>
      </c>
      <c r="E1106" s="33" t="str">
        <f>'Data from Waybill Query'!E1106</f>
        <v>VL</v>
      </c>
      <c r="F1106" s="33" t="str">
        <f>'Data from Waybill Query'!F1106</f>
        <v>R</v>
      </c>
      <c r="G1106" s="33" t="str">
        <f>'Data from Waybill Query'!G1106</f>
        <v>X</v>
      </c>
      <c r="H1106" s="104">
        <f>IF(ISNA(VLOOKUP($N1106,'Data from Waybill Query'!$A:$M,8,FALSE)),0,VLOOKUP($N1106,'Data from Waybill Query'!$A:$M,8,FALSE))</f>
        <v>253467</v>
      </c>
      <c r="I1106" s="104">
        <f>IF(ISNA(VLOOKUP($N1106,'Data from Waybill Query'!$A:$M,9,FALSE)),0,VLOOKUP($N1106,'Data from Waybill Query'!$A:$M,9,FALSE))</f>
        <v>131882</v>
      </c>
      <c r="J1106" s="104">
        <f>IF(ISNA(VLOOKUP($N1106,'Data from Waybill Query'!$A:$M,10,FALSE)),0,VLOOKUP($N1106,'Data from Waybill Query'!$A:$M,10,FALSE))</f>
        <v>210605</v>
      </c>
      <c r="K1106" s="104">
        <f>IF(ISNA(VLOOKUP($N1106,'Data from Waybill Query'!$A:$M,11,FALSE)),0,VLOOKUP($N1106,'Data from Waybill Query'!$A:$M,11,FALSE))</f>
        <v>14295613</v>
      </c>
      <c r="L1106" s="104">
        <f>IF(ISNA(VLOOKUP($N1106,'Data from Waybill Query'!$A:$M,12,FALSE)),0,VLOOKUP($N1106,'Data from Waybill Query'!$A:$M,12,FALSE))</f>
        <v>22807</v>
      </c>
      <c r="M1106" s="104">
        <f>IF(ISNA(VLOOKUP($N1106,'Data from Waybill Query'!$A:$M,13,FALSE)),0,VLOOKUP($N1106,'Data from Waybill Query'!$A:$M,13,FALSE))</f>
        <v>1.1113629999999999E-2</v>
      </c>
      <c r="N1106" s="104">
        <f t="shared" si="37"/>
        <v>2001110403</v>
      </c>
    </row>
    <row r="1107" spans="1:14" x14ac:dyDescent="0.25">
      <c r="A1107" s="104">
        <f t="shared" si="38"/>
        <v>200133</v>
      </c>
      <c r="B1107" s="32">
        <f>'Data from Waybill Query'!B1107</f>
        <v>2001</v>
      </c>
      <c r="C1107" s="32" t="str">
        <f>IF('Data from Waybill Query'!C1107="00","0",IF('Data from Waybill Query'!C1107="01","1",IF('Data from Waybill Query'!C1107="XX","2",'Data from Waybill Query'!C1107)))</f>
        <v>11</v>
      </c>
      <c r="D1107" s="33" t="str">
        <f>'Data from Waybill Query'!D1107</f>
        <v>Coal</v>
      </c>
      <c r="E1107" s="33" t="str">
        <f>'Data from Waybill Query'!E1107</f>
        <v>VL</v>
      </c>
      <c r="F1107" s="33" t="str">
        <f>'Data from Waybill Query'!F1107</f>
        <v>P</v>
      </c>
      <c r="G1107" s="33" t="str">
        <f>'Data from Waybill Query'!G1107</f>
        <v>X</v>
      </c>
      <c r="H1107" s="104">
        <f>IF(ISNA(VLOOKUP($N1107,'Data from Waybill Query'!$A:$M,8,FALSE)),0,VLOOKUP($N1107,'Data from Waybill Query'!$A:$M,8,FALSE))</f>
        <v>553326</v>
      </c>
      <c r="I1107" s="104">
        <f>IF(ISNA(VLOOKUP($N1107,'Data from Waybill Query'!$A:$M,9,FALSE)),0,VLOOKUP($N1107,'Data from Waybill Query'!$A:$M,9,FALSE))</f>
        <v>348104</v>
      </c>
      <c r="J1107" s="104">
        <f>IF(ISNA(VLOOKUP($N1107,'Data from Waybill Query'!$A:$M,10,FALSE)),0,VLOOKUP($N1107,'Data from Waybill Query'!$A:$M,10,FALSE))</f>
        <v>561931</v>
      </c>
      <c r="K1107" s="104">
        <f>IF(ISNA(VLOOKUP($N1107,'Data from Waybill Query'!$A:$M,11,FALSE)),0,VLOOKUP($N1107,'Data from Waybill Query'!$A:$M,11,FALSE))</f>
        <v>39162656</v>
      </c>
      <c r="L1107" s="104">
        <f>IF(ISNA(VLOOKUP($N1107,'Data from Waybill Query'!$A:$M,12,FALSE)),0,VLOOKUP($N1107,'Data from Waybill Query'!$A:$M,12,FALSE))</f>
        <v>63227</v>
      </c>
      <c r="M1107" s="104">
        <f>IF(ISNA(VLOOKUP($N1107,'Data from Waybill Query'!$A:$M,13,FALSE)),0,VLOOKUP($N1107,'Data from Waybill Query'!$A:$M,13,FALSE))</f>
        <v>8.7514819999999997E-3</v>
      </c>
      <c r="N1107" s="104">
        <f t="shared" si="37"/>
        <v>2001110413</v>
      </c>
    </row>
    <row r="1108" spans="1:14" x14ac:dyDescent="0.25">
      <c r="A1108" s="104">
        <f t="shared" si="38"/>
        <v>200134</v>
      </c>
      <c r="B1108" s="32">
        <f>'Data from Waybill Query'!B1108</f>
        <v>2001</v>
      </c>
      <c r="C1108" s="32" t="str">
        <f>IF('Data from Waybill Query'!C1108="00","0",IF('Data from Waybill Query'!C1108="01","1",IF('Data from Waybill Query'!C1108="XX","2",'Data from Waybill Query'!C1108)))</f>
        <v>14</v>
      </c>
      <c r="D1108" s="33" t="str">
        <f>'Data from Waybill Query'!D1108</f>
        <v>Non-Metallic Minerals</v>
      </c>
      <c r="E1108" s="33" t="str">
        <f>'Data from Waybill Query'!E1108</f>
        <v>S</v>
      </c>
      <c r="F1108" s="33" t="str">
        <f>'Data from Waybill Query'!F1108</f>
        <v>X</v>
      </c>
      <c r="G1108" s="33" t="str">
        <f>'Data from Waybill Query'!G1108</f>
        <v>X</v>
      </c>
      <c r="H1108" s="104">
        <f>IF(ISNA(VLOOKUP($N1108,'Data from Waybill Query'!$A:$M,8,FALSE)),0,VLOOKUP($N1108,'Data from Waybill Query'!$A:$M,8,FALSE))</f>
        <v>158915</v>
      </c>
      <c r="I1108" s="104">
        <f>IF(ISNA(VLOOKUP($N1108,'Data from Waybill Query'!$A:$M,9,FALSE)),0,VLOOKUP($N1108,'Data from Waybill Query'!$A:$M,9,FALSE))</f>
        <v>552398</v>
      </c>
      <c r="J1108" s="104">
        <f>IF(ISNA(VLOOKUP($N1108,'Data from Waybill Query'!$A:$M,10,FALSE)),0,VLOOKUP($N1108,'Data from Waybill Query'!$A:$M,10,FALSE))</f>
        <v>26449</v>
      </c>
      <c r="K1108" s="104">
        <f>IF(ISNA(VLOOKUP($N1108,'Data from Waybill Query'!$A:$M,11,FALSE)),0,VLOOKUP($N1108,'Data from Waybill Query'!$A:$M,11,FALSE))</f>
        <v>54258604</v>
      </c>
      <c r="L1108" s="104">
        <f>IF(ISNA(VLOOKUP($N1108,'Data from Waybill Query'!$A:$M,12,FALSE)),0,VLOOKUP($N1108,'Data from Waybill Query'!$A:$M,12,FALSE))</f>
        <v>2582</v>
      </c>
      <c r="M1108" s="104">
        <f>IF(ISNA(VLOOKUP($N1108,'Data from Waybill Query'!$A:$M,13,FALSE)),0,VLOOKUP($N1108,'Data from Waybill Query'!$A:$M,13,FALSE))</f>
        <v>6.1544910000000001E-2</v>
      </c>
      <c r="N1108" s="104">
        <f t="shared" si="37"/>
        <v>2001140103</v>
      </c>
    </row>
    <row r="1109" spans="1:14" x14ac:dyDescent="0.25">
      <c r="A1109" s="104">
        <f t="shared" si="38"/>
        <v>200135</v>
      </c>
      <c r="B1109" s="32">
        <f>'Data from Waybill Query'!B1109</f>
        <v>2001</v>
      </c>
      <c r="C1109" s="32" t="str">
        <f>IF('Data from Waybill Query'!C1109="00","0",IF('Data from Waybill Query'!C1109="01","1",IF('Data from Waybill Query'!C1109="XX","2",'Data from Waybill Query'!C1109)))</f>
        <v>14</v>
      </c>
      <c r="D1109" s="33" t="str">
        <f>'Data from Waybill Query'!D1109</f>
        <v>Non-Metallic Minerals</v>
      </c>
      <c r="E1109" s="33" t="str">
        <f>'Data from Waybill Query'!E1109</f>
        <v>M</v>
      </c>
      <c r="F1109" s="33" t="str">
        <f>'Data from Waybill Query'!F1109</f>
        <v>X</v>
      </c>
      <c r="G1109" s="33" t="str">
        <f>'Data from Waybill Query'!G1109</f>
        <v>X</v>
      </c>
      <c r="H1109" s="104">
        <f>IF(ISNA(VLOOKUP($N1109,'Data from Waybill Query'!$A:$M,8,FALSE)),0,VLOOKUP($N1109,'Data from Waybill Query'!$A:$M,8,FALSE))</f>
        <v>311298</v>
      </c>
      <c r="I1109" s="104">
        <f>IF(ISNA(VLOOKUP($N1109,'Data from Waybill Query'!$A:$M,9,FALSE)),0,VLOOKUP($N1109,'Data from Waybill Query'!$A:$M,9,FALSE))</f>
        <v>572450</v>
      </c>
      <c r="J1109" s="104">
        <f>IF(ISNA(VLOOKUP($N1109,'Data from Waybill Query'!$A:$M,10,FALSE)),0,VLOOKUP($N1109,'Data from Waybill Query'!$A:$M,10,FALSE))</f>
        <v>96595</v>
      </c>
      <c r="K1109" s="104">
        <f>IF(ISNA(VLOOKUP($N1109,'Data from Waybill Query'!$A:$M,11,FALSE)),0,VLOOKUP($N1109,'Data from Waybill Query'!$A:$M,11,FALSE))</f>
        <v>56517296</v>
      </c>
      <c r="L1109" s="104">
        <f>IF(ISNA(VLOOKUP($N1109,'Data from Waybill Query'!$A:$M,12,FALSE)),0,VLOOKUP($N1109,'Data from Waybill Query'!$A:$M,12,FALSE))</f>
        <v>9541</v>
      </c>
      <c r="M1109" s="104">
        <f>IF(ISNA(VLOOKUP($N1109,'Data from Waybill Query'!$A:$M,13,FALSE)),0,VLOOKUP($N1109,'Data from Waybill Query'!$A:$M,13,FALSE))</f>
        <v>3.2626799999999997E-2</v>
      </c>
      <c r="N1109" s="104">
        <f t="shared" si="37"/>
        <v>2001140203</v>
      </c>
    </row>
    <row r="1110" spans="1:14" x14ac:dyDescent="0.25">
      <c r="A1110" s="104">
        <f t="shared" si="38"/>
        <v>200136</v>
      </c>
      <c r="B1110" s="32">
        <f>'Data from Waybill Query'!B1110</f>
        <v>2001</v>
      </c>
      <c r="C1110" s="32" t="str">
        <f>IF('Data from Waybill Query'!C1110="00","0",IF('Data from Waybill Query'!C1110="01","1",IF('Data from Waybill Query'!C1110="XX","2",'Data from Waybill Query'!C1110)))</f>
        <v>14</v>
      </c>
      <c r="D1110" s="33" t="str">
        <f>'Data from Waybill Query'!D1110</f>
        <v>Non-Metallic Minerals</v>
      </c>
      <c r="E1110" s="33" t="str">
        <f>'Data from Waybill Query'!E1110</f>
        <v>L</v>
      </c>
      <c r="F1110" s="33" t="str">
        <f>'Data from Waybill Query'!F1110</f>
        <v>X</v>
      </c>
      <c r="G1110" s="33" t="str">
        <f>'Data from Waybill Query'!G1110</f>
        <v>X</v>
      </c>
      <c r="H1110" s="104">
        <f>IF(ISNA(VLOOKUP($N1110,'Data from Waybill Query'!$A:$M,8,FALSE)),0,VLOOKUP($N1110,'Data from Waybill Query'!$A:$M,8,FALSE))</f>
        <v>601178</v>
      </c>
      <c r="I1110" s="104">
        <f>IF(ISNA(VLOOKUP($N1110,'Data from Waybill Query'!$A:$M,9,FALSE)),0,VLOOKUP($N1110,'Data from Waybill Query'!$A:$M,9,FALSE))</f>
        <v>432425</v>
      </c>
      <c r="J1110" s="104">
        <f>IF(ISNA(VLOOKUP($N1110,'Data from Waybill Query'!$A:$M,10,FALSE)),0,VLOOKUP($N1110,'Data from Waybill Query'!$A:$M,10,FALSE))</f>
        <v>272590</v>
      </c>
      <c r="K1110" s="104">
        <f>IF(ISNA(VLOOKUP($N1110,'Data from Waybill Query'!$A:$M,11,FALSE)),0,VLOOKUP($N1110,'Data from Waybill Query'!$A:$M,11,FALSE))</f>
        <v>42170565</v>
      </c>
      <c r="L1110" s="104">
        <f>IF(ISNA(VLOOKUP($N1110,'Data from Waybill Query'!$A:$M,12,FALSE)),0,VLOOKUP($N1110,'Data from Waybill Query'!$A:$M,12,FALSE))</f>
        <v>26385</v>
      </c>
      <c r="M1110" s="104">
        <f>IF(ISNA(VLOOKUP($N1110,'Data from Waybill Query'!$A:$M,13,FALSE)),0,VLOOKUP($N1110,'Data from Waybill Query'!$A:$M,13,FALSE))</f>
        <v>2.2784570000000001E-2</v>
      </c>
      <c r="N1110" s="104">
        <f t="shared" si="37"/>
        <v>2001140303</v>
      </c>
    </row>
    <row r="1111" spans="1:14" x14ac:dyDescent="0.25">
      <c r="A1111" s="104">
        <f t="shared" si="38"/>
        <v>200137</v>
      </c>
      <c r="B1111" s="32">
        <f>'Data from Waybill Query'!B1111</f>
        <v>2001</v>
      </c>
      <c r="C1111" s="32" t="str">
        <f>IF('Data from Waybill Query'!C1111="00","0",IF('Data from Waybill Query'!C1111="01","1",IF('Data from Waybill Query'!C1111="XX","2",'Data from Waybill Query'!C1111)))</f>
        <v>20</v>
      </c>
      <c r="D1111" s="33" t="str">
        <f>'Data from Waybill Query'!D1111</f>
        <v>Food and Kindred</v>
      </c>
      <c r="E1111" s="33" t="str">
        <f>'Data from Waybill Query'!E1111</f>
        <v>S</v>
      </c>
      <c r="F1111" s="33" t="str">
        <f>'Data from Waybill Query'!F1111</f>
        <v>X</v>
      </c>
      <c r="G1111" s="33" t="str">
        <f>'Data from Waybill Query'!G1111</f>
        <v>X</v>
      </c>
      <c r="H1111" s="104">
        <f>IF(ISNA(VLOOKUP($N1111,'Data from Waybill Query'!$A:$M,8,FALSE)),0,VLOOKUP($N1111,'Data from Waybill Query'!$A:$M,8,FALSE))</f>
        <v>390970</v>
      </c>
      <c r="I1111" s="104">
        <f>IF(ISNA(VLOOKUP($N1111,'Data from Waybill Query'!$A:$M,9,FALSE)),0,VLOOKUP($N1111,'Data from Waybill Query'!$A:$M,9,FALSE))</f>
        <v>426255</v>
      </c>
      <c r="J1111" s="104">
        <f>IF(ISNA(VLOOKUP($N1111,'Data from Waybill Query'!$A:$M,10,FALSE)),0,VLOOKUP($N1111,'Data from Waybill Query'!$A:$M,10,FALSE))</f>
        <v>115022</v>
      </c>
      <c r="K1111" s="104">
        <f>IF(ISNA(VLOOKUP($N1111,'Data from Waybill Query'!$A:$M,11,FALSE)),0,VLOOKUP($N1111,'Data from Waybill Query'!$A:$M,11,FALSE))</f>
        <v>37401053</v>
      </c>
      <c r="L1111" s="104">
        <f>IF(ISNA(VLOOKUP($N1111,'Data from Waybill Query'!$A:$M,12,FALSE)),0,VLOOKUP($N1111,'Data from Waybill Query'!$A:$M,12,FALSE))</f>
        <v>10053</v>
      </c>
      <c r="M1111" s="104">
        <f>IF(ISNA(VLOOKUP($N1111,'Data from Waybill Query'!$A:$M,13,FALSE)),0,VLOOKUP($N1111,'Data from Waybill Query'!$A:$M,13,FALSE))</f>
        <v>3.8889130000000001E-2</v>
      </c>
      <c r="N1111" s="104">
        <f t="shared" si="37"/>
        <v>2001200103</v>
      </c>
    </row>
    <row r="1112" spans="1:14" x14ac:dyDescent="0.25">
      <c r="A1112" s="104">
        <f t="shared" si="38"/>
        <v>200138</v>
      </c>
      <c r="B1112" s="32">
        <f>'Data from Waybill Query'!B1112</f>
        <v>2001</v>
      </c>
      <c r="C1112" s="32" t="str">
        <f>IF('Data from Waybill Query'!C1112="00","0",IF('Data from Waybill Query'!C1112="01","1",IF('Data from Waybill Query'!C1112="XX","2",'Data from Waybill Query'!C1112)))</f>
        <v>20</v>
      </c>
      <c r="D1112" s="33" t="str">
        <f>'Data from Waybill Query'!D1112</f>
        <v>Food and Kindred</v>
      </c>
      <c r="E1112" s="33" t="str">
        <f>'Data from Waybill Query'!E1112</f>
        <v>M</v>
      </c>
      <c r="F1112" s="33" t="str">
        <f>'Data from Waybill Query'!F1112</f>
        <v>X</v>
      </c>
      <c r="G1112" s="33" t="str">
        <f>'Data from Waybill Query'!G1112</f>
        <v>X</v>
      </c>
      <c r="H1112" s="104">
        <f>IF(ISNA(VLOOKUP($N1112,'Data from Waybill Query'!$A:$M,8,FALSE)),0,VLOOKUP($N1112,'Data from Waybill Query'!$A:$M,8,FALSE))</f>
        <v>699780</v>
      </c>
      <c r="I1112" s="104">
        <f>IF(ISNA(VLOOKUP($N1112,'Data from Waybill Query'!$A:$M,9,FALSE)),0,VLOOKUP($N1112,'Data from Waybill Query'!$A:$M,9,FALSE))</f>
        <v>386070</v>
      </c>
      <c r="J1112" s="104">
        <f>IF(ISNA(VLOOKUP($N1112,'Data from Waybill Query'!$A:$M,10,FALSE)),0,VLOOKUP($N1112,'Data from Waybill Query'!$A:$M,10,FALSE))</f>
        <v>284975</v>
      </c>
      <c r="K1112" s="104">
        <f>IF(ISNA(VLOOKUP($N1112,'Data from Waybill Query'!$A:$M,11,FALSE)),0,VLOOKUP($N1112,'Data from Waybill Query'!$A:$M,11,FALSE))</f>
        <v>33869350</v>
      </c>
      <c r="L1112" s="104">
        <f>IF(ISNA(VLOOKUP($N1112,'Data from Waybill Query'!$A:$M,12,FALSE)),0,VLOOKUP($N1112,'Data from Waybill Query'!$A:$M,12,FALSE))</f>
        <v>25060</v>
      </c>
      <c r="M1112" s="104">
        <f>IF(ISNA(VLOOKUP($N1112,'Data from Waybill Query'!$A:$M,13,FALSE)),0,VLOOKUP($N1112,'Data from Waybill Query'!$A:$M,13,FALSE))</f>
        <v>2.792466E-2</v>
      </c>
      <c r="N1112" s="104">
        <f t="shared" si="37"/>
        <v>2001200203</v>
      </c>
    </row>
    <row r="1113" spans="1:14" x14ac:dyDescent="0.25">
      <c r="A1113" s="104">
        <f t="shared" si="38"/>
        <v>200139</v>
      </c>
      <c r="B1113" s="32">
        <f>'Data from Waybill Query'!B1113</f>
        <v>2001</v>
      </c>
      <c r="C1113" s="32" t="str">
        <f>IF('Data from Waybill Query'!C1113="00","0",IF('Data from Waybill Query'!C1113="01","1",IF('Data from Waybill Query'!C1113="XX","2",'Data from Waybill Query'!C1113)))</f>
        <v>20</v>
      </c>
      <c r="D1113" s="33" t="str">
        <f>'Data from Waybill Query'!D1113</f>
        <v>Food and Kindred</v>
      </c>
      <c r="E1113" s="33" t="str">
        <f>'Data from Waybill Query'!E1113</f>
        <v>L</v>
      </c>
      <c r="F1113" s="33" t="str">
        <f>'Data from Waybill Query'!F1113</f>
        <v>X</v>
      </c>
      <c r="G1113" s="33" t="str">
        <f>'Data from Waybill Query'!G1113</f>
        <v>X</v>
      </c>
      <c r="H1113" s="104">
        <f>IF(ISNA(VLOOKUP($N1113,'Data from Waybill Query'!$A:$M,8,FALSE)),0,VLOOKUP($N1113,'Data from Waybill Query'!$A:$M,8,FALSE))</f>
        <v>1310972</v>
      </c>
      <c r="I1113" s="104">
        <f>IF(ISNA(VLOOKUP($N1113,'Data from Waybill Query'!$A:$M,9,FALSE)),0,VLOOKUP($N1113,'Data from Waybill Query'!$A:$M,9,FALSE))</f>
        <v>427225</v>
      </c>
      <c r="J1113" s="104">
        <f>IF(ISNA(VLOOKUP($N1113,'Data from Waybill Query'!$A:$M,10,FALSE)),0,VLOOKUP($N1113,'Data from Waybill Query'!$A:$M,10,FALSE))</f>
        <v>741853</v>
      </c>
      <c r="K1113" s="104">
        <f>IF(ISNA(VLOOKUP($N1113,'Data from Waybill Query'!$A:$M,11,FALSE)),0,VLOOKUP($N1113,'Data from Waybill Query'!$A:$M,11,FALSE))</f>
        <v>34271680</v>
      </c>
      <c r="L1113" s="104">
        <f>IF(ISNA(VLOOKUP($N1113,'Data from Waybill Query'!$A:$M,12,FALSE)),0,VLOOKUP($N1113,'Data from Waybill Query'!$A:$M,12,FALSE))</f>
        <v>57980</v>
      </c>
      <c r="M1113" s="104">
        <f>IF(ISNA(VLOOKUP($N1113,'Data from Waybill Query'!$A:$M,13,FALSE)),0,VLOOKUP($N1113,'Data from Waybill Query'!$A:$M,13,FALSE))</f>
        <v>2.261078E-2</v>
      </c>
      <c r="N1113" s="104">
        <f t="shared" si="37"/>
        <v>2001200303</v>
      </c>
    </row>
    <row r="1114" spans="1:14" x14ac:dyDescent="0.25">
      <c r="A1114" s="104">
        <f t="shared" si="38"/>
        <v>200140</v>
      </c>
      <c r="B1114" s="32">
        <f>'Data from Waybill Query'!B1114</f>
        <v>2001</v>
      </c>
      <c r="C1114" s="32" t="str">
        <f>IF('Data from Waybill Query'!C1114="00","0",IF('Data from Waybill Query'!C1114="01","1",IF('Data from Waybill Query'!C1114="XX","2",'Data from Waybill Query'!C1114)))</f>
        <v>24</v>
      </c>
      <c r="D1114" s="33" t="str">
        <f>'Data from Waybill Query'!D1114</f>
        <v>Lumber and Wood Products</v>
      </c>
      <c r="E1114" s="33" t="str">
        <f>'Data from Waybill Query'!E1114</f>
        <v>S</v>
      </c>
      <c r="F1114" s="33" t="str">
        <f>'Data from Waybill Query'!F1114</f>
        <v>X</v>
      </c>
      <c r="G1114" s="33" t="str">
        <f>'Data from Waybill Query'!G1114</f>
        <v>X</v>
      </c>
      <c r="H1114" s="104">
        <f>IF(ISNA(VLOOKUP($N1114,'Data from Waybill Query'!$A:$M,8,FALSE)),0,VLOOKUP($N1114,'Data from Waybill Query'!$A:$M,8,FALSE))</f>
        <v>269210</v>
      </c>
      <c r="I1114" s="104">
        <f>IF(ISNA(VLOOKUP($N1114,'Data from Waybill Query'!$A:$M,9,FALSE)),0,VLOOKUP($N1114,'Data from Waybill Query'!$A:$M,9,FALSE))</f>
        <v>374188</v>
      </c>
      <c r="J1114" s="104">
        <f>IF(ISNA(VLOOKUP($N1114,'Data from Waybill Query'!$A:$M,10,FALSE)),0,VLOOKUP($N1114,'Data from Waybill Query'!$A:$M,10,FALSE))</f>
        <v>74130</v>
      </c>
      <c r="K1114" s="104">
        <f>IF(ISNA(VLOOKUP($N1114,'Data from Waybill Query'!$A:$M,11,FALSE)),0,VLOOKUP($N1114,'Data from Waybill Query'!$A:$M,11,FALSE))</f>
        <v>29315538</v>
      </c>
      <c r="L1114" s="104">
        <f>IF(ISNA(VLOOKUP($N1114,'Data from Waybill Query'!$A:$M,12,FALSE)),0,VLOOKUP($N1114,'Data from Waybill Query'!$A:$M,12,FALSE))</f>
        <v>5836</v>
      </c>
      <c r="M1114" s="104">
        <f>IF(ISNA(VLOOKUP($N1114,'Data from Waybill Query'!$A:$M,13,FALSE)),0,VLOOKUP($N1114,'Data from Waybill Query'!$A:$M,13,FALSE))</f>
        <v>4.6126010000000002E-2</v>
      </c>
      <c r="N1114" s="104">
        <f t="shared" si="37"/>
        <v>2001240103</v>
      </c>
    </row>
    <row r="1115" spans="1:14" x14ac:dyDescent="0.25">
      <c r="A1115" s="104">
        <f t="shared" si="38"/>
        <v>200141</v>
      </c>
      <c r="B1115" s="32">
        <f>'Data from Waybill Query'!B1115</f>
        <v>2001</v>
      </c>
      <c r="C1115" s="32" t="str">
        <f>IF('Data from Waybill Query'!C1115="00","0",IF('Data from Waybill Query'!C1115="01","1",IF('Data from Waybill Query'!C1115="XX","2",'Data from Waybill Query'!C1115)))</f>
        <v>24</v>
      </c>
      <c r="D1115" s="33" t="str">
        <f>'Data from Waybill Query'!D1115</f>
        <v>Lumber and Wood Products</v>
      </c>
      <c r="E1115" s="33" t="str">
        <f>'Data from Waybill Query'!E1115</f>
        <v>M</v>
      </c>
      <c r="F1115" s="33" t="str">
        <f>'Data from Waybill Query'!F1115</f>
        <v>X</v>
      </c>
      <c r="G1115" s="33" t="str">
        <f>'Data from Waybill Query'!G1115</f>
        <v>X</v>
      </c>
      <c r="H1115" s="104">
        <f>IF(ISNA(VLOOKUP($N1115,'Data from Waybill Query'!$A:$M,8,FALSE)),0,VLOOKUP($N1115,'Data from Waybill Query'!$A:$M,8,FALSE))</f>
        <v>331051</v>
      </c>
      <c r="I1115" s="104">
        <f>IF(ISNA(VLOOKUP($N1115,'Data from Waybill Query'!$A:$M,9,FALSE)),0,VLOOKUP($N1115,'Data from Waybill Query'!$A:$M,9,FALSE))</f>
        <v>171180</v>
      </c>
      <c r="J1115" s="104">
        <f>IF(ISNA(VLOOKUP($N1115,'Data from Waybill Query'!$A:$M,10,FALSE)),0,VLOOKUP($N1115,'Data from Waybill Query'!$A:$M,10,FALSE))</f>
        <v>127789</v>
      </c>
      <c r="K1115" s="104">
        <f>IF(ISNA(VLOOKUP($N1115,'Data from Waybill Query'!$A:$M,11,FALSE)),0,VLOOKUP($N1115,'Data from Waybill Query'!$A:$M,11,FALSE))</f>
        <v>13790676</v>
      </c>
      <c r="L1115" s="104">
        <f>IF(ISNA(VLOOKUP($N1115,'Data from Waybill Query'!$A:$M,12,FALSE)),0,VLOOKUP($N1115,'Data from Waybill Query'!$A:$M,12,FALSE))</f>
        <v>10304</v>
      </c>
      <c r="M1115" s="104">
        <f>IF(ISNA(VLOOKUP($N1115,'Data from Waybill Query'!$A:$M,13,FALSE)),0,VLOOKUP($N1115,'Data from Waybill Query'!$A:$M,13,FALSE))</f>
        <v>3.212901E-2</v>
      </c>
      <c r="N1115" s="104">
        <f t="shared" si="37"/>
        <v>2001240203</v>
      </c>
    </row>
    <row r="1116" spans="1:14" x14ac:dyDescent="0.25">
      <c r="A1116" s="104">
        <f t="shared" si="38"/>
        <v>200142</v>
      </c>
      <c r="B1116" s="32">
        <f>'Data from Waybill Query'!B1116</f>
        <v>2001</v>
      </c>
      <c r="C1116" s="32" t="str">
        <f>IF('Data from Waybill Query'!C1116="00","0",IF('Data from Waybill Query'!C1116="01","1",IF('Data from Waybill Query'!C1116="XX","2",'Data from Waybill Query'!C1116)))</f>
        <v>24</v>
      </c>
      <c r="D1116" s="33" t="str">
        <f>'Data from Waybill Query'!D1116</f>
        <v>Lumber and Wood Products</v>
      </c>
      <c r="E1116" s="33" t="str">
        <f>'Data from Waybill Query'!E1116</f>
        <v>L</v>
      </c>
      <c r="F1116" s="33" t="str">
        <f>'Data from Waybill Query'!F1116</f>
        <v>X</v>
      </c>
      <c r="G1116" s="33" t="str">
        <f>'Data from Waybill Query'!G1116</f>
        <v>X</v>
      </c>
      <c r="H1116" s="104">
        <f>IF(ISNA(VLOOKUP($N1116,'Data from Waybill Query'!$A:$M,8,FALSE)),0,VLOOKUP($N1116,'Data from Waybill Query'!$A:$M,8,FALSE))</f>
        <v>1280849</v>
      </c>
      <c r="I1116" s="104">
        <f>IF(ISNA(VLOOKUP($N1116,'Data from Waybill Query'!$A:$M,9,FALSE)),0,VLOOKUP($N1116,'Data from Waybill Query'!$A:$M,9,FALSE))</f>
        <v>337704</v>
      </c>
      <c r="J1116" s="104">
        <f>IF(ISNA(VLOOKUP($N1116,'Data from Waybill Query'!$A:$M,10,FALSE)),0,VLOOKUP($N1116,'Data from Waybill Query'!$A:$M,10,FALSE))</f>
        <v>634329</v>
      </c>
      <c r="K1116" s="104">
        <f>IF(ISNA(VLOOKUP($N1116,'Data from Waybill Query'!$A:$M,11,FALSE)),0,VLOOKUP($N1116,'Data from Waybill Query'!$A:$M,11,FALSE))</f>
        <v>28022236</v>
      </c>
      <c r="L1116" s="104">
        <f>IF(ISNA(VLOOKUP($N1116,'Data from Waybill Query'!$A:$M,12,FALSE)),0,VLOOKUP($N1116,'Data from Waybill Query'!$A:$M,12,FALSE))</f>
        <v>52816</v>
      </c>
      <c r="M1116" s="104">
        <f>IF(ISNA(VLOOKUP($N1116,'Data from Waybill Query'!$A:$M,13,FALSE)),0,VLOOKUP($N1116,'Data from Waybill Query'!$A:$M,13,FALSE))</f>
        <v>2.4251379999999999E-2</v>
      </c>
      <c r="N1116" s="104">
        <f t="shared" si="37"/>
        <v>2001240303</v>
      </c>
    </row>
    <row r="1117" spans="1:14" x14ac:dyDescent="0.25">
      <c r="A1117" s="104">
        <f t="shared" si="38"/>
        <v>200143</v>
      </c>
      <c r="B1117" s="32">
        <f>'Data from Waybill Query'!B1117</f>
        <v>2001</v>
      </c>
      <c r="C1117" s="32" t="str">
        <f>IF('Data from Waybill Query'!C1117="00","0",IF('Data from Waybill Query'!C1117="01","1",IF('Data from Waybill Query'!C1117="XX","2",'Data from Waybill Query'!C1117)))</f>
        <v>26</v>
      </c>
      <c r="D1117" s="33" t="str">
        <f>'Data from Waybill Query'!D1117</f>
        <v>Pulp, Paper and Allied</v>
      </c>
      <c r="E1117" s="33" t="str">
        <f>'Data from Waybill Query'!E1117</f>
        <v>S</v>
      </c>
      <c r="F1117" s="33" t="str">
        <f>'Data from Waybill Query'!F1117</f>
        <v>X</v>
      </c>
      <c r="G1117" s="33" t="str">
        <f>'Data from Waybill Query'!G1117</f>
        <v>X</v>
      </c>
      <c r="H1117" s="104">
        <f>IF(ISNA(VLOOKUP($N1117,'Data from Waybill Query'!$A:$M,8,FALSE)),0,VLOOKUP($N1117,'Data from Waybill Query'!$A:$M,8,FALSE))</f>
        <v>214959</v>
      </c>
      <c r="I1117" s="104">
        <f>IF(ISNA(VLOOKUP($N1117,'Data from Waybill Query'!$A:$M,9,FALSE)),0,VLOOKUP($N1117,'Data from Waybill Query'!$A:$M,9,FALSE))</f>
        <v>206020</v>
      </c>
      <c r="J1117" s="104">
        <f>IF(ISNA(VLOOKUP($N1117,'Data from Waybill Query'!$A:$M,10,FALSE)),0,VLOOKUP($N1117,'Data from Waybill Query'!$A:$M,10,FALSE))</f>
        <v>53444</v>
      </c>
      <c r="K1117" s="104">
        <f>IF(ISNA(VLOOKUP($N1117,'Data from Waybill Query'!$A:$M,11,FALSE)),0,VLOOKUP($N1117,'Data from Waybill Query'!$A:$M,11,FALSE))</f>
        <v>14069536</v>
      </c>
      <c r="L1117" s="104">
        <f>IF(ISNA(VLOOKUP($N1117,'Data from Waybill Query'!$A:$M,12,FALSE)),0,VLOOKUP($N1117,'Data from Waybill Query'!$A:$M,12,FALSE))</f>
        <v>3620</v>
      </c>
      <c r="M1117" s="104">
        <f>IF(ISNA(VLOOKUP($N1117,'Data from Waybill Query'!$A:$M,13,FALSE)),0,VLOOKUP($N1117,'Data from Waybill Query'!$A:$M,13,FALSE))</f>
        <v>5.937394E-2</v>
      </c>
      <c r="N1117" s="104">
        <f t="shared" si="37"/>
        <v>2001260103</v>
      </c>
    </row>
    <row r="1118" spans="1:14" x14ac:dyDescent="0.25">
      <c r="A1118" s="104">
        <f t="shared" si="38"/>
        <v>200144</v>
      </c>
      <c r="B1118" s="32">
        <f>'Data from Waybill Query'!B1118</f>
        <v>2001</v>
      </c>
      <c r="C1118" s="32" t="str">
        <f>IF('Data from Waybill Query'!C1118="00","0",IF('Data from Waybill Query'!C1118="01","1",IF('Data from Waybill Query'!C1118="XX","2",'Data from Waybill Query'!C1118)))</f>
        <v>26</v>
      </c>
      <c r="D1118" s="33" t="str">
        <f>'Data from Waybill Query'!D1118</f>
        <v>Pulp, Paper and Allied</v>
      </c>
      <c r="E1118" s="33" t="str">
        <f>'Data from Waybill Query'!E1118</f>
        <v>M</v>
      </c>
      <c r="F1118" s="33" t="str">
        <f>'Data from Waybill Query'!F1118</f>
        <v>X</v>
      </c>
      <c r="G1118" s="33" t="str">
        <f>'Data from Waybill Query'!G1118</f>
        <v>X</v>
      </c>
      <c r="H1118" s="104">
        <f>IF(ISNA(VLOOKUP($N1118,'Data from Waybill Query'!$A:$M,8,FALSE)),0,VLOOKUP($N1118,'Data from Waybill Query'!$A:$M,8,FALSE))</f>
        <v>507848</v>
      </c>
      <c r="I1118" s="104">
        <f>IF(ISNA(VLOOKUP($N1118,'Data from Waybill Query'!$A:$M,9,FALSE)),0,VLOOKUP($N1118,'Data from Waybill Query'!$A:$M,9,FALSE))</f>
        <v>229532</v>
      </c>
      <c r="J1118" s="104">
        <f>IF(ISNA(VLOOKUP($N1118,'Data from Waybill Query'!$A:$M,10,FALSE)),0,VLOOKUP($N1118,'Data from Waybill Query'!$A:$M,10,FALSE))</f>
        <v>173640</v>
      </c>
      <c r="K1118" s="104">
        <f>IF(ISNA(VLOOKUP($N1118,'Data from Waybill Query'!$A:$M,11,FALSE)),0,VLOOKUP($N1118,'Data from Waybill Query'!$A:$M,11,FALSE))</f>
        <v>15480448</v>
      </c>
      <c r="L1118" s="104">
        <f>IF(ISNA(VLOOKUP($N1118,'Data from Waybill Query'!$A:$M,12,FALSE)),0,VLOOKUP($N1118,'Data from Waybill Query'!$A:$M,12,FALSE))</f>
        <v>11709</v>
      </c>
      <c r="M1118" s="104">
        <f>IF(ISNA(VLOOKUP($N1118,'Data from Waybill Query'!$A:$M,13,FALSE)),0,VLOOKUP($N1118,'Data from Waybill Query'!$A:$M,13,FALSE))</f>
        <v>4.3373090000000003E-2</v>
      </c>
      <c r="N1118" s="104">
        <f t="shared" si="37"/>
        <v>2001260203</v>
      </c>
    </row>
    <row r="1119" spans="1:14" x14ac:dyDescent="0.25">
      <c r="A1119" s="104">
        <f t="shared" si="38"/>
        <v>200145</v>
      </c>
      <c r="B1119" s="32">
        <f>'Data from Waybill Query'!B1119</f>
        <v>2001</v>
      </c>
      <c r="C1119" s="32" t="str">
        <f>IF('Data from Waybill Query'!C1119="00","0",IF('Data from Waybill Query'!C1119="01","1",IF('Data from Waybill Query'!C1119="XX","2",'Data from Waybill Query'!C1119)))</f>
        <v>26</v>
      </c>
      <c r="D1119" s="33" t="str">
        <f>'Data from Waybill Query'!D1119</f>
        <v>Pulp, Paper and Allied</v>
      </c>
      <c r="E1119" s="33" t="str">
        <f>'Data from Waybill Query'!E1119</f>
        <v>L</v>
      </c>
      <c r="F1119" s="33" t="str">
        <f>'Data from Waybill Query'!F1119</f>
        <v>X</v>
      </c>
      <c r="G1119" s="33" t="str">
        <f>'Data from Waybill Query'!G1119</f>
        <v>X</v>
      </c>
      <c r="H1119" s="104">
        <f>IF(ISNA(VLOOKUP($N1119,'Data from Waybill Query'!$A:$M,8,FALSE)),0,VLOOKUP($N1119,'Data from Waybill Query'!$A:$M,8,FALSE))</f>
        <v>1107962</v>
      </c>
      <c r="I1119" s="104">
        <f>IF(ISNA(VLOOKUP($N1119,'Data from Waybill Query'!$A:$M,9,FALSE)),0,VLOOKUP($N1119,'Data from Waybill Query'!$A:$M,9,FALSE))</f>
        <v>313276</v>
      </c>
      <c r="J1119" s="104">
        <f>IF(ISNA(VLOOKUP($N1119,'Data from Waybill Query'!$A:$M,10,FALSE)),0,VLOOKUP($N1119,'Data from Waybill Query'!$A:$M,10,FALSE))</f>
        <v>503224</v>
      </c>
      <c r="K1119" s="104">
        <f>IF(ISNA(VLOOKUP($N1119,'Data from Waybill Query'!$A:$M,11,FALSE)),0,VLOOKUP($N1119,'Data from Waybill Query'!$A:$M,11,FALSE))</f>
        <v>21897280</v>
      </c>
      <c r="L1119" s="104">
        <f>IF(ISNA(VLOOKUP($N1119,'Data from Waybill Query'!$A:$M,12,FALSE)),0,VLOOKUP($N1119,'Data from Waybill Query'!$A:$M,12,FALSE))</f>
        <v>35490</v>
      </c>
      <c r="M1119" s="104">
        <f>IF(ISNA(VLOOKUP($N1119,'Data from Waybill Query'!$A:$M,13,FALSE)),0,VLOOKUP($N1119,'Data from Waybill Query'!$A:$M,13,FALSE))</f>
        <v>3.1219159999999999E-2</v>
      </c>
      <c r="N1119" s="104">
        <f t="shared" si="37"/>
        <v>2001260303</v>
      </c>
    </row>
    <row r="1120" spans="1:14" x14ac:dyDescent="0.25">
      <c r="A1120" s="104">
        <f t="shared" si="38"/>
        <v>200146</v>
      </c>
      <c r="B1120" s="32">
        <f>'Data from Waybill Query'!B1120</f>
        <v>2001</v>
      </c>
      <c r="C1120" s="32" t="str">
        <f>IF('Data from Waybill Query'!C1120="00","0",IF('Data from Waybill Query'!C1120="01","1",IF('Data from Waybill Query'!C1120="XX","2",'Data from Waybill Query'!C1120)))</f>
        <v>28</v>
      </c>
      <c r="D1120" s="33" t="str">
        <f>'Data from Waybill Query'!D1120</f>
        <v>Chemical</v>
      </c>
      <c r="E1120" s="33" t="str">
        <f>'Data from Waybill Query'!E1120</f>
        <v>S</v>
      </c>
      <c r="F1120" s="33" t="str">
        <f>'Data from Waybill Query'!F1120</f>
        <v>X</v>
      </c>
      <c r="G1120" s="33" t="str">
        <f>'Data from Waybill Query'!G1120</f>
        <v>X</v>
      </c>
      <c r="H1120" s="104">
        <f>IF(ISNA(VLOOKUP($N1120,'Data from Waybill Query'!$A:$M,8,FALSE)),0,VLOOKUP($N1120,'Data from Waybill Query'!$A:$M,8,FALSE))</f>
        <v>805732</v>
      </c>
      <c r="I1120" s="104">
        <f>IF(ISNA(VLOOKUP($N1120,'Data from Waybill Query'!$A:$M,9,FALSE)),0,VLOOKUP($N1120,'Data from Waybill Query'!$A:$M,9,FALSE))</f>
        <v>695439</v>
      </c>
      <c r="J1120" s="104">
        <f>IF(ISNA(VLOOKUP($N1120,'Data from Waybill Query'!$A:$M,10,FALSE)),0,VLOOKUP($N1120,'Data from Waybill Query'!$A:$M,10,FALSE))</f>
        <v>144075</v>
      </c>
      <c r="K1120" s="104">
        <f>IF(ISNA(VLOOKUP($N1120,'Data from Waybill Query'!$A:$M,11,FALSE)),0,VLOOKUP($N1120,'Data from Waybill Query'!$A:$M,11,FALSE))</f>
        <v>62848784</v>
      </c>
      <c r="L1120" s="104">
        <f>IF(ISNA(VLOOKUP($N1120,'Data from Waybill Query'!$A:$M,12,FALSE)),0,VLOOKUP($N1120,'Data from Waybill Query'!$A:$M,12,FALSE))</f>
        <v>13192</v>
      </c>
      <c r="M1120" s="104">
        <f>IF(ISNA(VLOOKUP($N1120,'Data from Waybill Query'!$A:$M,13,FALSE)),0,VLOOKUP($N1120,'Data from Waybill Query'!$A:$M,13,FALSE))</f>
        <v>6.1079029999999999E-2</v>
      </c>
      <c r="N1120" s="104">
        <f t="shared" si="37"/>
        <v>2001280103</v>
      </c>
    </row>
    <row r="1121" spans="1:14" x14ac:dyDescent="0.25">
      <c r="A1121" s="104">
        <f t="shared" si="38"/>
        <v>200147</v>
      </c>
      <c r="B1121" s="32">
        <f>'Data from Waybill Query'!B1121</f>
        <v>2001</v>
      </c>
      <c r="C1121" s="32" t="str">
        <f>IF('Data from Waybill Query'!C1121="00","0",IF('Data from Waybill Query'!C1121="01","1",IF('Data from Waybill Query'!C1121="XX","2",'Data from Waybill Query'!C1121)))</f>
        <v>28</v>
      </c>
      <c r="D1121" s="33" t="str">
        <f>'Data from Waybill Query'!D1121</f>
        <v>Chemical</v>
      </c>
      <c r="E1121" s="33" t="str">
        <f>'Data from Waybill Query'!E1121</f>
        <v>M</v>
      </c>
      <c r="F1121" s="33" t="str">
        <f>'Data from Waybill Query'!F1121</f>
        <v>X</v>
      </c>
      <c r="G1121" s="33" t="str">
        <f>'Data from Waybill Query'!G1121</f>
        <v>X</v>
      </c>
      <c r="H1121" s="104">
        <f>IF(ISNA(VLOOKUP($N1121,'Data from Waybill Query'!$A:$M,8,FALSE)),0,VLOOKUP($N1121,'Data from Waybill Query'!$A:$M,8,FALSE))</f>
        <v>1310170</v>
      </c>
      <c r="I1121" s="104">
        <f>IF(ISNA(VLOOKUP($N1121,'Data from Waybill Query'!$A:$M,9,FALSE)),0,VLOOKUP($N1121,'Data from Waybill Query'!$A:$M,9,FALSE))</f>
        <v>514460</v>
      </c>
      <c r="J1121" s="104">
        <f>IF(ISNA(VLOOKUP($N1121,'Data from Waybill Query'!$A:$M,10,FALSE)),0,VLOOKUP($N1121,'Data from Waybill Query'!$A:$M,10,FALSE))</f>
        <v>387385</v>
      </c>
      <c r="K1121" s="104">
        <f>IF(ISNA(VLOOKUP($N1121,'Data from Waybill Query'!$A:$M,11,FALSE)),0,VLOOKUP($N1121,'Data from Waybill Query'!$A:$M,11,FALSE))</f>
        <v>47682722</v>
      </c>
      <c r="L1121" s="104">
        <f>IF(ISNA(VLOOKUP($N1121,'Data from Waybill Query'!$A:$M,12,FALSE)),0,VLOOKUP($N1121,'Data from Waybill Query'!$A:$M,12,FALSE))</f>
        <v>35953</v>
      </c>
      <c r="M1121" s="104">
        <f>IF(ISNA(VLOOKUP($N1121,'Data from Waybill Query'!$A:$M,13,FALSE)),0,VLOOKUP($N1121,'Data from Waybill Query'!$A:$M,13,FALSE))</f>
        <v>3.6441349999999997E-2</v>
      </c>
      <c r="N1121" s="104">
        <f t="shared" si="37"/>
        <v>2001280203</v>
      </c>
    </row>
    <row r="1122" spans="1:14" x14ac:dyDescent="0.25">
      <c r="A1122" s="104">
        <f t="shared" si="38"/>
        <v>200148</v>
      </c>
      <c r="B1122" s="32">
        <f>'Data from Waybill Query'!B1122</f>
        <v>2001</v>
      </c>
      <c r="C1122" s="32" t="str">
        <f>IF('Data from Waybill Query'!C1122="00","0",IF('Data from Waybill Query'!C1122="01","1",IF('Data from Waybill Query'!C1122="XX","2",'Data from Waybill Query'!C1122)))</f>
        <v>28</v>
      </c>
      <c r="D1122" s="33" t="str">
        <f>'Data from Waybill Query'!D1122</f>
        <v>Chemical</v>
      </c>
      <c r="E1122" s="33" t="str">
        <f>'Data from Waybill Query'!E1122</f>
        <v>L</v>
      </c>
      <c r="F1122" s="33" t="str">
        <f>'Data from Waybill Query'!F1122</f>
        <v>X</v>
      </c>
      <c r="G1122" s="33" t="str">
        <f>'Data from Waybill Query'!G1122</f>
        <v>X</v>
      </c>
      <c r="H1122" s="104">
        <f>IF(ISNA(VLOOKUP($N1122,'Data from Waybill Query'!$A:$M,8,FALSE)),0,VLOOKUP($N1122,'Data from Waybill Query'!$A:$M,8,FALSE))</f>
        <v>2773949</v>
      </c>
      <c r="I1122" s="104">
        <f>IF(ISNA(VLOOKUP($N1122,'Data from Waybill Query'!$A:$M,9,FALSE)),0,VLOOKUP($N1122,'Data from Waybill Query'!$A:$M,9,FALSE))</f>
        <v>695587</v>
      </c>
      <c r="J1122" s="104">
        <f>IF(ISNA(VLOOKUP($N1122,'Data from Waybill Query'!$A:$M,10,FALSE)),0,VLOOKUP($N1122,'Data from Waybill Query'!$A:$M,10,FALSE))</f>
        <v>1062637</v>
      </c>
      <c r="K1122" s="104">
        <f>IF(ISNA(VLOOKUP($N1122,'Data from Waybill Query'!$A:$M,11,FALSE)),0,VLOOKUP($N1122,'Data from Waybill Query'!$A:$M,11,FALSE))</f>
        <v>64668252</v>
      </c>
      <c r="L1122" s="104">
        <f>IF(ISNA(VLOOKUP($N1122,'Data from Waybill Query'!$A:$M,12,FALSE)),0,VLOOKUP($N1122,'Data from Waybill Query'!$A:$M,12,FALSE))</f>
        <v>98753</v>
      </c>
      <c r="M1122" s="104">
        <f>IF(ISNA(VLOOKUP($N1122,'Data from Waybill Query'!$A:$M,13,FALSE)),0,VLOOKUP($N1122,'Data from Waybill Query'!$A:$M,13,FALSE))</f>
        <v>2.8089820000000001E-2</v>
      </c>
      <c r="N1122" s="104">
        <f t="shared" si="37"/>
        <v>2001280303</v>
      </c>
    </row>
    <row r="1123" spans="1:14" x14ac:dyDescent="0.25">
      <c r="A1123" s="104">
        <f t="shared" si="38"/>
        <v>200149</v>
      </c>
      <c r="B1123" s="32">
        <f>'Data from Waybill Query'!B1123</f>
        <v>2001</v>
      </c>
      <c r="C1123" s="32" t="str">
        <f>IF('Data from Waybill Query'!C1123="00","0",IF('Data from Waybill Query'!C1123="01","1",IF('Data from Waybill Query'!C1123="XX","2",'Data from Waybill Query'!C1123)))</f>
        <v>29</v>
      </c>
      <c r="D1123" s="33" t="str">
        <f>'Data from Waybill Query'!D1123</f>
        <v>Petroleum</v>
      </c>
      <c r="E1123" s="33" t="str">
        <f>'Data from Waybill Query'!E1123</f>
        <v>S</v>
      </c>
      <c r="F1123" s="33" t="str">
        <f>'Data from Waybill Query'!F1123</f>
        <v>X</v>
      </c>
      <c r="G1123" s="33" t="str">
        <f>'Data from Waybill Query'!G1123</f>
        <v>X</v>
      </c>
      <c r="H1123" s="104">
        <f>IF(ISNA(VLOOKUP($N1123,'Data from Waybill Query'!$A:$M,8,FALSE)),0,VLOOKUP($N1123,'Data from Waybill Query'!$A:$M,8,FALSE))</f>
        <v>334716</v>
      </c>
      <c r="I1123" s="104">
        <f>IF(ISNA(VLOOKUP($N1123,'Data from Waybill Query'!$A:$M,9,FALSE)),0,VLOOKUP($N1123,'Data from Waybill Query'!$A:$M,9,FALSE))</f>
        <v>339149</v>
      </c>
      <c r="J1123" s="104">
        <f>IF(ISNA(VLOOKUP($N1123,'Data from Waybill Query'!$A:$M,10,FALSE)),0,VLOOKUP($N1123,'Data from Waybill Query'!$A:$M,10,FALSE))</f>
        <v>76144</v>
      </c>
      <c r="K1123" s="104">
        <f>IF(ISNA(VLOOKUP($N1123,'Data from Waybill Query'!$A:$M,11,FALSE)),0,VLOOKUP($N1123,'Data from Waybill Query'!$A:$M,11,FALSE))</f>
        <v>27227755</v>
      </c>
      <c r="L1123" s="104">
        <f>IF(ISNA(VLOOKUP($N1123,'Data from Waybill Query'!$A:$M,12,FALSE)),0,VLOOKUP($N1123,'Data from Waybill Query'!$A:$M,12,FALSE))</f>
        <v>6078</v>
      </c>
      <c r="M1123" s="104">
        <f>IF(ISNA(VLOOKUP($N1123,'Data from Waybill Query'!$A:$M,13,FALSE)),0,VLOOKUP($N1123,'Data from Waybill Query'!$A:$M,13,FALSE))</f>
        <v>5.506991E-2</v>
      </c>
      <c r="N1123" s="104">
        <f t="shared" si="37"/>
        <v>2001290103</v>
      </c>
    </row>
    <row r="1124" spans="1:14" x14ac:dyDescent="0.25">
      <c r="A1124" s="104">
        <f t="shared" si="38"/>
        <v>200150</v>
      </c>
      <c r="B1124" s="32">
        <f>'Data from Waybill Query'!B1124</f>
        <v>2001</v>
      </c>
      <c r="C1124" s="32" t="str">
        <f>IF('Data from Waybill Query'!C1124="00","0",IF('Data from Waybill Query'!C1124="01","1",IF('Data from Waybill Query'!C1124="XX","2",'Data from Waybill Query'!C1124)))</f>
        <v>29</v>
      </c>
      <c r="D1124" s="33" t="str">
        <f>'Data from Waybill Query'!D1124</f>
        <v>Petroleum</v>
      </c>
      <c r="E1124" s="33" t="str">
        <f>'Data from Waybill Query'!E1124</f>
        <v>M</v>
      </c>
      <c r="F1124" s="33" t="str">
        <f>'Data from Waybill Query'!F1124</f>
        <v>X</v>
      </c>
      <c r="G1124" s="33" t="str">
        <f>'Data from Waybill Query'!G1124</f>
        <v>X</v>
      </c>
      <c r="H1124" s="104">
        <f>IF(ISNA(VLOOKUP($N1124,'Data from Waybill Query'!$A:$M,8,FALSE)),0,VLOOKUP($N1124,'Data from Waybill Query'!$A:$M,8,FALSE))</f>
        <v>325583</v>
      </c>
      <c r="I1124" s="104">
        <f>IF(ISNA(VLOOKUP($N1124,'Data from Waybill Query'!$A:$M,9,FALSE)),0,VLOOKUP($N1124,'Data from Waybill Query'!$A:$M,9,FALSE))</f>
        <v>165751</v>
      </c>
      <c r="J1124" s="104">
        <f>IF(ISNA(VLOOKUP($N1124,'Data from Waybill Query'!$A:$M,10,FALSE)),0,VLOOKUP($N1124,'Data from Waybill Query'!$A:$M,10,FALSE))</f>
        <v>119151</v>
      </c>
      <c r="K1124" s="104">
        <f>IF(ISNA(VLOOKUP($N1124,'Data from Waybill Query'!$A:$M,11,FALSE)),0,VLOOKUP($N1124,'Data from Waybill Query'!$A:$M,11,FALSE))</f>
        <v>12969124</v>
      </c>
      <c r="L1124" s="104">
        <f>IF(ISNA(VLOOKUP($N1124,'Data from Waybill Query'!$A:$M,12,FALSE)),0,VLOOKUP($N1124,'Data from Waybill Query'!$A:$M,12,FALSE))</f>
        <v>9370</v>
      </c>
      <c r="M1124" s="104">
        <f>IF(ISNA(VLOOKUP($N1124,'Data from Waybill Query'!$A:$M,13,FALSE)),0,VLOOKUP($N1124,'Data from Waybill Query'!$A:$M,13,FALSE))</f>
        <v>3.4748649999999999E-2</v>
      </c>
      <c r="N1124" s="104">
        <f t="shared" si="37"/>
        <v>2001290203</v>
      </c>
    </row>
    <row r="1125" spans="1:14" x14ac:dyDescent="0.25">
      <c r="A1125" s="104">
        <f t="shared" si="38"/>
        <v>200151</v>
      </c>
      <c r="B1125" s="32">
        <f>'Data from Waybill Query'!B1125</f>
        <v>2001</v>
      </c>
      <c r="C1125" s="32" t="str">
        <f>IF('Data from Waybill Query'!C1125="00","0",IF('Data from Waybill Query'!C1125="01","1",IF('Data from Waybill Query'!C1125="XX","2",'Data from Waybill Query'!C1125)))</f>
        <v>29</v>
      </c>
      <c r="D1125" s="33" t="str">
        <f>'Data from Waybill Query'!D1125</f>
        <v>Petroleum</v>
      </c>
      <c r="E1125" s="33" t="str">
        <f>'Data from Waybill Query'!E1125</f>
        <v>L</v>
      </c>
      <c r="F1125" s="33" t="str">
        <f>'Data from Waybill Query'!F1125</f>
        <v>X</v>
      </c>
      <c r="G1125" s="33" t="str">
        <f>'Data from Waybill Query'!G1125</f>
        <v>X</v>
      </c>
      <c r="H1125" s="104">
        <f>IF(ISNA(VLOOKUP($N1125,'Data from Waybill Query'!$A:$M,8,FALSE)),0,VLOOKUP($N1125,'Data from Waybill Query'!$A:$M,8,FALSE))</f>
        <v>486543</v>
      </c>
      <c r="I1125" s="104">
        <f>IF(ISNA(VLOOKUP($N1125,'Data from Waybill Query'!$A:$M,9,FALSE)),0,VLOOKUP($N1125,'Data from Waybill Query'!$A:$M,9,FALSE))</f>
        <v>161530</v>
      </c>
      <c r="J1125" s="104">
        <f>IF(ISNA(VLOOKUP($N1125,'Data from Waybill Query'!$A:$M,10,FALSE)),0,VLOOKUP($N1125,'Data from Waybill Query'!$A:$M,10,FALSE))</f>
        <v>259294</v>
      </c>
      <c r="K1125" s="104">
        <f>IF(ISNA(VLOOKUP($N1125,'Data from Waybill Query'!$A:$M,11,FALSE)),0,VLOOKUP($N1125,'Data from Waybill Query'!$A:$M,11,FALSE))</f>
        <v>12599092</v>
      </c>
      <c r="L1125" s="104">
        <f>IF(ISNA(VLOOKUP($N1125,'Data from Waybill Query'!$A:$M,12,FALSE)),0,VLOOKUP($N1125,'Data from Waybill Query'!$A:$M,12,FALSE))</f>
        <v>20132</v>
      </c>
      <c r="M1125" s="104">
        <f>IF(ISNA(VLOOKUP($N1125,'Data from Waybill Query'!$A:$M,13,FALSE)),0,VLOOKUP($N1125,'Data from Waybill Query'!$A:$M,13,FALSE))</f>
        <v>2.4168140000000001E-2</v>
      </c>
      <c r="N1125" s="104">
        <f t="shared" si="37"/>
        <v>2001290303</v>
      </c>
    </row>
    <row r="1126" spans="1:14" x14ac:dyDescent="0.25">
      <c r="A1126" s="104">
        <f t="shared" si="38"/>
        <v>200152</v>
      </c>
      <c r="B1126" s="32">
        <f>'Data from Waybill Query'!B1126</f>
        <v>2001</v>
      </c>
      <c r="C1126" s="32" t="str">
        <f>IF('Data from Waybill Query'!C1126="00","0",IF('Data from Waybill Query'!C1126="01","1",IF('Data from Waybill Query'!C1126="XX","2",'Data from Waybill Query'!C1126)))</f>
        <v>32</v>
      </c>
      <c r="D1126" s="33" t="str">
        <f>'Data from Waybill Query'!D1126</f>
        <v>Stone, Clay and Glass</v>
      </c>
      <c r="E1126" s="33" t="str">
        <f>'Data from Waybill Query'!E1126</f>
        <v>S</v>
      </c>
      <c r="F1126" s="33" t="str">
        <f>'Data from Waybill Query'!F1126</f>
        <v>X</v>
      </c>
      <c r="G1126" s="33" t="str">
        <f>'Data from Waybill Query'!G1126</f>
        <v>X</v>
      </c>
      <c r="H1126" s="104">
        <f>IF(ISNA(VLOOKUP($N1126,'Data from Waybill Query'!$A:$M,8,FALSE)),0,VLOOKUP($N1126,'Data from Waybill Query'!$A:$M,8,FALSE))</f>
        <v>396795</v>
      </c>
      <c r="I1126" s="104">
        <f>IF(ISNA(VLOOKUP($N1126,'Data from Waybill Query'!$A:$M,9,FALSE)),0,VLOOKUP($N1126,'Data from Waybill Query'!$A:$M,9,FALSE))</f>
        <v>339217</v>
      </c>
      <c r="J1126" s="104">
        <f>IF(ISNA(VLOOKUP($N1126,'Data from Waybill Query'!$A:$M,10,FALSE)),0,VLOOKUP($N1126,'Data from Waybill Query'!$A:$M,10,FALSE))</f>
        <v>90995</v>
      </c>
      <c r="K1126" s="104">
        <f>IF(ISNA(VLOOKUP($N1126,'Data from Waybill Query'!$A:$M,11,FALSE)),0,VLOOKUP($N1126,'Data from Waybill Query'!$A:$M,11,FALSE))</f>
        <v>32882377</v>
      </c>
      <c r="L1126" s="104">
        <f>IF(ISNA(VLOOKUP($N1126,'Data from Waybill Query'!$A:$M,12,FALSE)),0,VLOOKUP($N1126,'Data from Waybill Query'!$A:$M,12,FALSE))</f>
        <v>8855</v>
      </c>
      <c r="M1126" s="104">
        <f>IF(ISNA(VLOOKUP($N1126,'Data from Waybill Query'!$A:$M,13,FALSE)),0,VLOOKUP($N1126,'Data from Waybill Query'!$A:$M,13,FALSE))</f>
        <v>4.4809809999999999E-2</v>
      </c>
      <c r="N1126" s="104">
        <f t="shared" si="37"/>
        <v>2001320103</v>
      </c>
    </row>
    <row r="1127" spans="1:14" x14ac:dyDescent="0.25">
      <c r="A1127" s="104">
        <f t="shared" si="38"/>
        <v>200153</v>
      </c>
      <c r="B1127" s="32">
        <f>'Data from Waybill Query'!B1127</f>
        <v>2001</v>
      </c>
      <c r="C1127" s="32" t="str">
        <f>IF('Data from Waybill Query'!C1127="00","0",IF('Data from Waybill Query'!C1127="01","1",IF('Data from Waybill Query'!C1127="XX","2",'Data from Waybill Query'!C1127)))</f>
        <v>32</v>
      </c>
      <c r="D1127" s="33" t="str">
        <f>'Data from Waybill Query'!D1127</f>
        <v>Stone, Clay and Glass</v>
      </c>
      <c r="E1127" s="33" t="str">
        <f>'Data from Waybill Query'!E1127</f>
        <v>M</v>
      </c>
      <c r="F1127" s="33" t="str">
        <f>'Data from Waybill Query'!F1127</f>
        <v>X</v>
      </c>
      <c r="G1127" s="33" t="str">
        <f>'Data from Waybill Query'!G1127</f>
        <v>X</v>
      </c>
      <c r="H1127" s="104">
        <f>IF(ISNA(VLOOKUP($N1127,'Data from Waybill Query'!$A:$M,8,FALSE)),0,VLOOKUP($N1127,'Data from Waybill Query'!$A:$M,8,FALSE))</f>
        <v>347413</v>
      </c>
      <c r="I1127" s="104">
        <f>IF(ISNA(VLOOKUP($N1127,'Data from Waybill Query'!$A:$M,9,FALSE)),0,VLOOKUP($N1127,'Data from Waybill Query'!$A:$M,9,FALSE))</f>
        <v>155586</v>
      </c>
      <c r="J1127" s="104">
        <f>IF(ISNA(VLOOKUP($N1127,'Data from Waybill Query'!$A:$M,10,FALSE)),0,VLOOKUP($N1127,'Data from Waybill Query'!$A:$M,10,FALSE))</f>
        <v>112815</v>
      </c>
      <c r="K1127" s="104">
        <f>IF(ISNA(VLOOKUP($N1127,'Data from Waybill Query'!$A:$M,11,FALSE)),0,VLOOKUP($N1127,'Data from Waybill Query'!$A:$M,11,FALSE))</f>
        <v>14365076</v>
      </c>
      <c r="L1127" s="104">
        <f>IF(ISNA(VLOOKUP($N1127,'Data from Waybill Query'!$A:$M,12,FALSE)),0,VLOOKUP($N1127,'Data from Waybill Query'!$A:$M,12,FALSE))</f>
        <v>10322</v>
      </c>
      <c r="M1127" s="104">
        <f>IF(ISNA(VLOOKUP($N1127,'Data from Waybill Query'!$A:$M,13,FALSE)),0,VLOOKUP($N1127,'Data from Waybill Query'!$A:$M,13,FALSE))</f>
        <v>3.3656779999999997E-2</v>
      </c>
      <c r="N1127" s="104">
        <f t="shared" si="37"/>
        <v>2001320203</v>
      </c>
    </row>
    <row r="1128" spans="1:14" x14ac:dyDescent="0.25">
      <c r="A1128" s="104">
        <f t="shared" si="38"/>
        <v>200154</v>
      </c>
      <c r="B1128" s="32">
        <f>'Data from Waybill Query'!B1128</f>
        <v>2001</v>
      </c>
      <c r="C1128" s="32" t="str">
        <f>IF('Data from Waybill Query'!C1128="00","0",IF('Data from Waybill Query'!C1128="01","1",IF('Data from Waybill Query'!C1128="XX","2",'Data from Waybill Query'!C1128)))</f>
        <v>32</v>
      </c>
      <c r="D1128" s="33" t="str">
        <f>'Data from Waybill Query'!D1128</f>
        <v>Stone, Clay and Glass</v>
      </c>
      <c r="E1128" s="33" t="str">
        <f>'Data from Waybill Query'!E1128</f>
        <v>L</v>
      </c>
      <c r="F1128" s="33" t="str">
        <f>'Data from Waybill Query'!F1128</f>
        <v>X</v>
      </c>
      <c r="G1128" s="33" t="str">
        <f>'Data from Waybill Query'!G1128</f>
        <v>X</v>
      </c>
      <c r="H1128" s="104">
        <f>IF(ISNA(VLOOKUP($N1128,'Data from Waybill Query'!$A:$M,8,FALSE)),0,VLOOKUP($N1128,'Data from Waybill Query'!$A:$M,8,FALSE))</f>
        <v>490792</v>
      </c>
      <c r="I1128" s="104">
        <f>IF(ISNA(VLOOKUP($N1128,'Data from Waybill Query'!$A:$M,9,FALSE)),0,VLOOKUP($N1128,'Data from Waybill Query'!$A:$M,9,FALSE))</f>
        <v>133824</v>
      </c>
      <c r="J1128" s="104">
        <f>IF(ISNA(VLOOKUP($N1128,'Data from Waybill Query'!$A:$M,10,FALSE)),0,VLOOKUP($N1128,'Data from Waybill Query'!$A:$M,10,FALSE))</f>
        <v>199025</v>
      </c>
      <c r="K1128" s="104">
        <f>IF(ISNA(VLOOKUP($N1128,'Data from Waybill Query'!$A:$M,11,FALSE)),0,VLOOKUP($N1128,'Data from Waybill Query'!$A:$M,11,FALSE))</f>
        <v>11891764</v>
      </c>
      <c r="L1128" s="104">
        <f>IF(ISNA(VLOOKUP($N1128,'Data from Waybill Query'!$A:$M,12,FALSE)),0,VLOOKUP($N1128,'Data from Waybill Query'!$A:$M,12,FALSE))</f>
        <v>17488</v>
      </c>
      <c r="M1128" s="104">
        <f>IF(ISNA(VLOOKUP($N1128,'Data from Waybill Query'!$A:$M,13,FALSE)),0,VLOOKUP($N1128,'Data from Waybill Query'!$A:$M,13,FALSE))</f>
        <v>2.8064550000000001E-2</v>
      </c>
      <c r="N1128" s="104">
        <f t="shared" si="37"/>
        <v>2001320303</v>
      </c>
    </row>
    <row r="1129" spans="1:14" x14ac:dyDescent="0.25">
      <c r="A1129" s="104">
        <f t="shared" si="38"/>
        <v>200155</v>
      </c>
      <c r="B1129" s="32">
        <f>'Data from Waybill Query'!B1129</f>
        <v>2001</v>
      </c>
      <c r="C1129" s="32" t="str">
        <f>IF('Data from Waybill Query'!C1129="00","0",IF('Data from Waybill Query'!C1129="01","1",IF('Data from Waybill Query'!C1129="XX","2",'Data from Waybill Query'!C1129)))</f>
        <v>33</v>
      </c>
      <c r="D1129" s="33" t="str">
        <f>'Data from Waybill Query'!D1129</f>
        <v>Primary Metal Products</v>
      </c>
      <c r="E1129" s="33" t="str">
        <f>'Data from Waybill Query'!E1129</f>
        <v>S</v>
      </c>
      <c r="F1129" s="33" t="str">
        <f>'Data from Waybill Query'!F1129</f>
        <v>X</v>
      </c>
      <c r="G1129" s="33" t="str">
        <f>'Data from Waybill Query'!G1129</f>
        <v>X</v>
      </c>
      <c r="H1129" s="104">
        <f>IF(ISNA(VLOOKUP($N1129,'Data from Waybill Query'!$A:$M,8,FALSE)),0,VLOOKUP($N1129,'Data from Waybill Query'!$A:$M,8,FALSE))</f>
        <v>389465</v>
      </c>
      <c r="I1129" s="104">
        <f>IF(ISNA(VLOOKUP($N1129,'Data from Waybill Query'!$A:$M,9,FALSE)),0,VLOOKUP($N1129,'Data from Waybill Query'!$A:$M,9,FALSE))</f>
        <v>390288</v>
      </c>
      <c r="J1129" s="104">
        <f>IF(ISNA(VLOOKUP($N1129,'Data from Waybill Query'!$A:$M,10,FALSE)),0,VLOOKUP($N1129,'Data from Waybill Query'!$A:$M,10,FALSE))</f>
        <v>92900</v>
      </c>
      <c r="K1129" s="104">
        <f>IF(ISNA(VLOOKUP($N1129,'Data from Waybill Query'!$A:$M,11,FALSE)),0,VLOOKUP($N1129,'Data from Waybill Query'!$A:$M,11,FALSE))</f>
        <v>34710020</v>
      </c>
      <c r="L1129" s="104">
        <f>IF(ISNA(VLOOKUP($N1129,'Data from Waybill Query'!$A:$M,12,FALSE)),0,VLOOKUP($N1129,'Data from Waybill Query'!$A:$M,12,FALSE))</f>
        <v>8191</v>
      </c>
      <c r="M1129" s="104">
        <f>IF(ISNA(VLOOKUP($N1129,'Data from Waybill Query'!$A:$M,13,FALSE)),0,VLOOKUP($N1129,'Data from Waybill Query'!$A:$M,13,FALSE))</f>
        <v>4.7547600000000002E-2</v>
      </c>
      <c r="N1129" s="104">
        <f t="shared" si="37"/>
        <v>2001330103</v>
      </c>
    </row>
    <row r="1130" spans="1:14" x14ac:dyDescent="0.25">
      <c r="A1130" s="104">
        <f t="shared" si="38"/>
        <v>200156</v>
      </c>
      <c r="B1130" s="32">
        <f>'Data from Waybill Query'!B1130</f>
        <v>2001</v>
      </c>
      <c r="C1130" s="32" t="str">
        <f>IF('Data from Waybill Query'!C1130="00","0",IF('Data from Waybill Query'!C1130="01","1",IF('Data from Waybill Query'!C1130="XX","2",'Data from Waybill Query'!C1130)))</f>
        <v>33</v>
      </c>
      <c r="D1130" s="33" t="str">
        <f>'Data from Waybill Query'!D1130</f>
        <v>Primary Metal Products</v>
      </c>
      <c r="E1130" s="33" t="str">
        <f>'Data from Waybill Query'!E1130</f>
        <v>M</v>
      </c>
      <c r="F1130" s="33" t="str">
        <f>'Data from Waybill Query'!F1130</f>
        <v>X</v>
      </c>
      <c r="G1130" s="33" t="str">
        <f>'Data from Waybill Query'!G1130</f>
        <v>X</v>
      </c>
      <c r="H1130" s="104">
        <f>IF(ISNA(VLOOKUP($N1130,'Data from Waybill Query'!$A:$M,8,FALSE)),0,VLOOKUP($N1130,'Data from Waybill Query'!$A:$M,8,FALSE))</f>
        <v>372335</v>
      </c>
      <c r="I1130" s="104">
        <f>IF(ISNA(VLOOKUP($N1130,'Data from Waybill Query'!$A:$M,9,FALSE)),0,VLOOKUP($N1130,'Data from Waybill Query'!$A:$M,9,FALSE))</f>
        <v>180088</v>
      </c>
      <c r="J1130" s="104">
        <f>IF(ISNA(VLOOKUP($N1130,'Data from Waybill Query'!$A:$M,10,FALSE)),0,VLOOKUP($N1130,'Data from Waybill Query'!$A:$M,10,FALSE))</f>
        <v>133501</v>
      </c>
      <c r="K1130" s="104">
        <f>IF(ISNA(VLOOKUP($N1130,'Data from Waybill Query'!$A:$M,11,FALSE)),0,VLOOKUP($N1130,'Data from Waybill Query'!$A:$M,11,FALSE))</f>
        <v>15312567</v>
      </c>
      <c r="L1130" s="104">
        <f>IF(ISNA(VLOOKUP($N1130,'Data from Waybill Query'!$A:$M,12,FALSE)),0,VLOOKUP($N1130,'Data from Waybill Query'!$A:$M,12,FALSE))</f>
        <v>11346</v>
      </c>
      <c r="M1130" s="104">
        <f>IF(ISNA(VLOOKUP($N1130,'Data from Waybill Query'!$A:$M,13,FALSE)),0,VLOOKUP($N1130,'Data from Waybill Query'!$A:$M,13,FALSE))</f>
        <v>3.2815150000000001E-2</v>
      </c>
      <c r="N1130" s="104">
        <f t="shared" si="37"/>
        <v>2001330203</v>
      </c>
    </row>
    <row r="1131" spans="1:14" x14ac:dyDescent="0.25">
      <c r="A1131" s="104">
        <f t="shared" si="38"/>
        <v>200157</v>
      </c>
      <c r="B1131" s="32">
        <f>'Data from Waybill Query'!B1131</f>
        <v>2001</v>
      </c>
      <c r="C1131" s="32" t="str">
        <f>IF('Data from Waybill Query'!C1131="00","0",IF('Data from Waybill Query'!C1131="01","1",IF('Data from Waybill Query'!C1131="XX","2",'Data from Waybill Query'!C1131)))</f>
        <v>33</v>
      </c>
      <c r="D1131" s="33" t="str">
        <f>'Data from Waybill Query'!D1131</f>
        <v>Primary Metal Products</v>
      </c>
      <c r="E1131" s="33" t="str">
        <f>'Data from Waybill Query'!E1131</f>
        <v>L</v>
      </c>
      <c r="F1131" s="33" t="str">
        <f>'Data from Waybill Query'!F1131</f>
        <v>X</v>
      </c>
      <c r="G1131" s="33" t="str">
        <f>'Data from Waybill Query'!G1131</f>
        <v>X</v>
      </c>
      <c r="H1131" s="104">
        <f>IF(ISNA(VLOOKUP($N1131,'Data from Waybill Query'!$A:$M,8,FALSE)),0,VLOOKUP($N1131,'Data from Waybill Query'!$A:$M,8,FALSE))</f>
        <v>619615</v>
      </c>
      <c r="I1131" s="104">
        <f>IF(ISNA(VLOOKUP($N1131,'Data from Waybill Query'!$A:$M,9,FALSE)),0,VLOOKUP($N1131,'Data from Waybill Query'!$A:$M,9,FALSE))</f>
        <v>180720</v>
      </c>
      <c r="J1131" s="104">
        <f>IF(ISNA(VLOOKUP($N1131,'Data from Waybill Query'!$A:$M,10,FALSE)),0,VLOOKUP($N1131,'Data from Waybill Query'!$A:$M,10,FALSE))</f>
        <v>298070</v>
      </c>
      <c r="K1131" s="104">
        <f>IF(ISNA(VLOOKUP($N1131,'Data from Waybill Query'!$A:$M,11,FALSE)),0,VLOOKUP($N1131,'Data from Waybill Query'!$A:$M,11,FALSE))</f>
        <v>14911180</v>
      </c>
      <c r="L1131" s="104">
        <f>IF(ISNA(VLOOKUP($N1131,'Data from Waybill Query'!$A:$M,12,FALSE)),0,VLOOKUP($N1131,'Data from Waybill Query'!$A:$M,12,FALSE))</f>
        <v>24556</v>
      </c>
      <c r="M1131" s="104">
        <f>IF(ISNA(VLOOKUP($N1131,'Data from Waybill Query'!$A:$M,13,FALSE)),0,VLOOKUP($N1131,'Data from Waybill Query'!$A:$M,13,FALSE))</f>
        <v>2.5232480000000002E-2</v>
      </c>
      <c r="N1131" s="104">
        <f t="shared" si="37"/>
        <v>2001330303</v>
      </c>
    </row>
    <row r="1132" spans="1:14" x14ac:dyDescent="0.25">
      <c r="A1132" s="104">
        <f t="shared" si="38"/>
        <v>200158</v>
      </c>
      <c r="B1132" s="32">
        <f>'Data from Waybill Query'!B1132</f>
        <v>2001</v>
      </c>
      <c r="C1132" s="32" t="str">
        <f>IF('Data from Waybill Query'!C1132="00","0",IF('Data from Waybill Query'!C1132="01","1",IF('Data from Waybill Query'!C1132="XX","2",'Data from Waybill Query'!C1132)))</f>
        <v>37</v>
      </c>
      <c r="D1132" s="33" t="str">
        <f>'Data from Waybill Query'!D1132</f>
        <v>Transportation Equipment</v>
      </c>
      <c r="E1132" s="33" t="str">
        <f>'Data from Waybill Query'!E1132</f>
        <v>S</v>
      </c>
      <c r="F1132" s="33" t="str">
        <f>'Data from Waybill Query'!F1132</f>
        <v>X</v>
      </c>
      <c r="G1132" s="33" t="str">
        <f>'Data from Waybill Query'!G1132</f>
        <v>X</v>
      </c>
      <c r="H1132" s="104">
        <f>IF(ISNA(VLOOKUP($N1132,'Data from Waybill Query'!$A:$M,8,FALSE)),0,VLOOKUP($N1132,'Data from Waybill Query'!$A:$M,8,FALSE))</f>
        <v>785443</v>
      </c>
      <c r="I1132" s="104">
        <f>IF(ISNA(VLOOKUP($N1132,'Data from Waybill Query'!$A:$M,9,FALSE)),0,VLOOKUP($N1132,'Data from Waybill Query'!$A:$M,9,FALSE))</f>
        <v>817072</v>
      </c>
      <c r="J1132" s="104">
        <f>IF(ISNA(VLOOKUP($N1132,'Data from Waybill Query'!$A:$M,10,FALSE)),0,VLOOKUP($N1132,'Data from Waybill Query'!$A:$M,10,FALSE))</f>
        <v>219627</v>
      </c>
      <c r="K1132" s="104">
        <f>IF(ISNA(VLOOKUP($N1132,'Data from Waybill Query'!$A:$M,11,FALSE)),0,VLOOKUP($N1132,'Data from Waybill Query'!$A:$M,11,FALSE))</f>
        <v>19012837</v>
      </c>
      <c r="L1132" s="104">
        <f>IF(ISNA(VLOOKUP($N1132,'Data from Waybill Query'!$A:$M,12,FALSE)),0,VLOOKUP($N1132,'Data from Waybill Query'!$A:$M,12,FALSE))</f>
        <v>5106</v>
      </c>
      <c r="M1132" s="104">
        <f>IF(ISNA(VLOOKUP($N1132,'Data from Waybill Query'!$A:$M,13,FALSE)),0,VLOOKUP($N1132,'Data from Waybill Query'!$A:$M,13,FALSE))</f>
        <v>0.15383279999999999</v>
      </c>
      <c r="N1132" s="104">
        <f t="shared" si="37"/>
        <v>2001370103</v>
      </c>
    </row>
    <row r="1133" spans="1:14" x14ac:dyDescent="0.25">
      <c r="A1133" s="104">
        <f t="shared" si="38"/>
        <v>200159</v>
      </c>
      <c r="B1133" s="32">
        <f>'Data from Waybill Query'!B1133</f>
        <v>2001</v>
      </c>
      <c r="C1133" s="32" t="str">
        <f>IF('Data from Waybill Query'!C1133="00","0",IF('Data from Waybill Query'!C1133="01","1",IF('Data from Waybill Query'!C1133="XX","2",'Data from Waybill Query'!C1133)))</f>
        <v>37</v>
      </c>
      <c r="D1133" s="33" t="str">
        <f>'Data from Waybill Query'!D1133</f>
        <v>Transportation Equipment</v>
      </c>
      <c r="E1133" s="33" t="str">
        <f>'Data from Waybill Query'!E1133</f>
        <v>M</v>
      </c>
      <c r="F1133" s="33" t="str">
        <f>'Data from Waybill Query'!F1133</f>
        <v>X</v>
      </c>
      <c r="G1133" s="33" t="str">
        <f>'Data from Waybill Query'!G1133</f>
        <v>X</v>
      </c>
      <c r="H1133" s="104">
        <f>IF(ISNA(VLOOKUP($N1133,'Data from Waybill Query'!$A:$M,8,FALSE)),0,VLOOKUP($N1133,'Data from Waybill Query'!$A:$M,8,FALSE))</f>
        <v>1196632</v>
      </c>
      <c r="I1133" s="104">
        <f>IF(ISNA(VLOOKUP($N1133,'Data from Waybill Query'!$A:$M,9,FALSE)),0,VLOOKUP($N1133,'Data from Waybill Query'!$A:$M,9,FALSE))</f>
        <v>735412</v>
      </c>
      <c r="J1133" s="104">
        <f>IF(ISNA(VLOOKUP($N1133,'Data from Waybill Query'!$A:$M,10,FALSE)),0,VLOOKUP($N1133,'Data from Waybill Query'!$A:$M,10,FALSE))</f>
        <v>526598</v>
      </c>
      <c r="K1133" s="104">
        <f>IF(ISNA(VLOOKUP($N1133,'Data from Waybill Query'!$A:$M,11,FALSE)),0,VLOOKUP($N1133,'Data from Waybill Query'!$A:$M,11,FALSE))</f>
        <v>16731254</v>
      </c>
      <c r="L1133" s="104">
        <f>IF(ISNA(VLOOKUP($N1133,'Data from Waybill Query'!$A:$M,12,FALSE)),0,VLOOKUP($N1133,'Data from Waybill Query'!$A:$M,12,FALSE))</f>
        <v>11996</v>
      </c>
      <c r="M1133" s="104">
        <f>IF(ISNA(VLOOKUP($N1133,'Data from Waybill Query'!$A:$M,13,FALSE)),0,VLOOKUP($N1133,'Data from Waybill Query'!$A:$M,13,FALSE))</f>
        <v>9.9752549999999995E-2</v>
      </c>
      <c r="N1133" s="104">
        <f t="shared" si="37"/>
        <v>2001370203</v>
      </c>
    </row>
    <row r="1134" spans="1:14" x14ac:dyDescent="0.25">
      <c r="A1134" s="104">
        <f t="shared" si="38"/>
        <v>200160</v>
      </c>
      <c r="B1134" s="32">
        <f>'Data from Waybill Query'!B1134</f>
        <v>2001</v>
      </c>
      <c r="C1134" s="32" t="str">
        <f>IF('Data from Waybill Query'!C1134="00","0",IF('Data from Waybill Query'!C1134="01","1",IF('Data from Waybill Query'!C1134="XX","2",'Data from Waybill Query'!C1134)))</f>
        <v>37</v>
      </c>
      <c r="D1134" s="33" t="str">
        <f>'Data from Waybill Query'!D1134</f>
        <v>Transportation Equipment</v>
      </c>
      <c r="E1134" s="33" t="str">
        <f>'Data from Waybill Query'!E1134</f>
        <v>L</v>
      </c>
      <c r="F1134" s="33" t="str">
        <f>'Data from Waybill Query'!F1134</f>
        <v>X</v>
      </c>
      <c r="G1134" s="33" t="str">
        <f>'Data from Waybill Query'!G1134</f>
        <v>X</v>
      </c>
      <c r="H1134" s="104">
        <f>IF(ISNA(VLOOKUP($N1134,'Data from Waybill Query'!$A:$M,8,FALSE)),0,VLOOKUP($N1134,'Data from Waybill Query'!$A:$M,8,FALSE))</f>
        <v>1625602</v>
      </c>
      <c r="I1134" s="104">
        <f>IF(ISNA(VLOOKUP($N1134,'Data from Waybill Query'!$A:$M,9,FALSE)),0,VLOOKUP($N1134,'Data from Waybill Query'!$A:$M,9,FALSE))</f>
        <v>613486</v>
      </c>
      <c r="J1134" s="104">
        <f>IF(ISNA(VLOOKUP($N1134,'Data from Waybill Query'!$A:$M,10,FALSE)),0,VLOOKUP($N1134,'Data from Waybill Query'!$A:$M,10,FALSE))</f>
        <v>1030896</v>
      </c>
      <c r="K1134" s="104">
        <f>IF(ISNA(VLOOKUP($N1134,'Data from Waybill Query'!$A:$M,11,FALSE)),0,VLOOKUP($N1134,'Data from Waybill Query'!$A:$M,11,FALSE))</f>
        <v>13324062</v>
      </c>
      <c r="L1134" s="104">
        <f>IF(ISNA(VLOOKUP($N1134,'Data from Waybill Query'!$A:$M,12,FALSE)),0,VLOOKUP($N1134,'Data from Waybill Query'!$A:$M,12,FALSE))</f>
        <v>22401</v>
      </c>
      <c r="M1134" s="104">
        <f>IF(ISNA(VLOOKUP($N1134,'Data from Waybill Query'!$A:$M,13,FALSE)),0,VLOOKUP($N1134,'Data from Waybill Query'!$A:$M,13,FALSE))</f>
        <v>7.2569309999999998E-2</v>
      </c>
      <c r="N1134" s="104">
        <f t="shared" si="37"/>
        <v>2001370303</v>
      </c>
    </row>
    <row r="1135" spans="1:14" x14ac:dyDescent="0.25">
      <c r="A1135" s="104">
        <f t="shared" si="38"/>
        <v>200161</v>
      </c>
      <c r="B1135" s="32">
        <f>'Data from Waybill Query'!B1135</f>
        <v>2001</v>
      </c>
      <c r="C1135" s="32" t="str">
        <f>IF('Data from Waybill Query'!C1135="00","0",IF('Data from Waybill Query'!C1135="01","1",IF('Data from Waybill Query'!C1135="XX","2",'Data from Waybill Query'!C1135)))</f>
        <v>40</v>
      </c>
      <c r="D1135" s="33" t="str">
        <f>'Data from Waybill Query'!D1135</f>
        <v>Waste and Scrap</v>
      </c>
      <c r="E1135" s="33" t="str">
        <f>'Data from Waybill Query'!E1135</f>
        <v>S</v>
      </c>
      <c r="F1135" s="33" t="str">
        <f>'Data from Waybill Query'!F1135</f>
        <v>X</v>
      </c>
      <c r="G1135" s="33" t="str">
        <f>'Data from Waybill Query'!G1135</f>
        <v>X</v>
      </c>
      <c r="H1135" s="104">
        <f>IF(ISNA(VLOOKUP($N1135,'Data from Waybill Query'!$A:$M,8,FALSE)),0,VLOOKUP($N1135,'Data from Waybill Query'!$A:$M,8,FALSE))</f>
        <v>288597</v>
      </c>
      <c r="I1135" s="104">
        <f>IF(ISNA(VLOOKUP($N1135,'Data from Waybill Query'!$A:$M,9,FALSE)),0,VLOOKUP($N1135,'Data from Waybill Query'!$A:$M,9,FALSE))</f>
        <v>299487</v>
      </c>
      <c r="J1135" s="104">
        <f>IF(ISNA(VLOOKUP($N1135,'Data from Waybill Query'!$A:$M,10,FALSE)),0,VLOOKUP($N1135,'Data from Waybill Query'!$A:$M,10,FALSE))</f>
        <v>67316</v>
      </c>
      <c r="K1135" s="104">
        <f>IF(ISNA(VLOOKUP($N1135,'Data from Waybill Query'!$A:$M,11,FALSE)),0,VLOOKUP($N1135,'Data from Waybill Query'!$A:$M,11,FALSE))</f>
        <v>24545068</v>
      </c>
      <c r="L1135" s="104">
        <f>IF(ISNA(VLOOKUP($N1135,'Data from Waybill Query'!$A:$M,12,FALSE)),0,VLOOKUP($N1135,'Data from Waybill Query'!$A:$M,12,FALSE))</f>
        <v>5553</v>
      </c>
      <c r="M1135" s="104">
        <f>IF(ISNA(VLOOKUP($N1135,'Data from Waybill Query'!$A:$M,13,FALSE)),0,VLOOKUP($N1135,'Data from Waybill Query'!$A:$M,13,FALSE))</f>
        <v>5.1973369999999998E-2</v>
      </c>
      <c r="N1135" s="104">
        <f t="shared" si="37"/>
        <v>2001400103</v>
      </c>
    </row>
    <row r="1136" spans="1:14" x14ac:dyDescent="0.25">
      <c r="A1136" s="104">
        <f t="shared" si="38"/>
        <v>200162</v>
      </c>
      <c r="B1136" s="32">
        <f>'Data from Waybill Query'!B1136</f>
        <v>2001</v>
      </c>
      <c r="C1136" s="32" t="str">
        <f>IF('Data from Waybill Query'!C1136="00","0",IF('Data from Waybill Query'!C1136="01","1",IF('Data from Waybill Query'!C1136="XX","2",'Data from Waybill Query'!C1136)))</f>
        <v>40</v>
      </c>
      <c r="D1136" s="33" t="str">
        <f>'Data from Waybill Query'!D1136</f>
        <v>Waste and Scrap</v>
      </c>
      <c r="E1136" s="33" t="str">
        <f>'Data from Waybill Query'!E1136</f>
        <v>M</v>
      </c>
      <c r="F1136" s="33" t="str">
        <f>'Data from Waybill Query'!F1136</f>
        <v>X</v>
      </c>
      <c r="G1136" s="33" t="str">
        <f>'Data from Waybill Query'!G1136</f>
        <v>X</v>
      </c>
      <c r="H1136" s="104">
        <f>IF(ISNA(VLOOKUP($N1136,'Data from Waybill Query'!$A:$M,8,FALSE)),0,VLOOKUP($N1136,'Data from Waybill Query'!$A:$M,8,FALSE))</f>
        <v>198104</v>
      </c>
      <c r="I1136" s="104">
        <f>IF(ISNA(VLOOKUP($N1136,'Data from Waybill Query'!$A:$M,9,FALSE)),0,VLOOKUP($N1136,'Data from Waybill Query'!$A:$M,9,FALSE))</f>
        <v>123240</v>
      </c>
      <c r="J1136" s="104">
        <f>IF(ISNA(VLOOKUP($N1136,'Data from Waybill Query'!$A:$M,10,FALSE)),0,VLOOKUP($N1136,'Data from Waybill Query'!$A:$M,10,FALSE))</f>
        <v>86401</v>
      </c>
      <c r="K1136" s="104">
        <f>IF(ISNA(VLOOKUP($N1136,'Data from Waybill Query'!$A:$M,11,FALSE)),0,VLOOKUP($N1136,'Data from Waybill Query'!$A:$M,11,FALSE))</f>
        <v>9896768</v>
      </c>
      <c r="L1136" s="104">
        <f>IF(ISNA(VLOOKUP($N1136,'Data from Waybill Query'!$A:$M,12,FALSE)),0,VLOOKUP($N1136,'Data from Waybill Query'!$A:$M,12,FALSE))</f>
        <v>6914</v>
      </c>
      <c r="M1136" s="104">
        <f>IF(ISNA(VLOOKUP($N1136,'Data from Waybill Query'!$A:$M,13,FALSE)),0,VLOOKUP($N1136,'Data from Waybill Query'!$A:$M,13,FALSE))</f>
        <v>2.865115E-2</v>
      </c>
      <c r="N1136" s="104">
        <f t="shared" si="37"/>
        <v>2001400203</v>
      </c>
    </row>
    <row r="1137" spans="1:14" x14ac:dyDescent="0.25">
      <c r="A1137" s="104">
        <f t="shared" si="38"/>
        <v>200163</v>
      </c>
      <c r="B1137" s="32">
        <f>'Data from Waybill Query'!B1137</f>
        <v>2001</v>
      </c>
      <c r="C1137" s="32" t="str">
        <f>IF('Data from Waybill Query'!C1137="00","0",IF('Data from Waybill Query'!C1137="01","1",IF('Data from Waybill Query'!C1137="XX","2",'Data from Waybill Query'!C1137)))</f>
        <v>40</v>
      </c>
      <c r="D1137" s="33" t="str">
        <f>'Data from Waybill Query'!D1137</f>
        <v>Waste and Scrap</v>
      </c>
      <c r="E1137" s="33" t="str">
        <f>'Data from Waybill Query'!E1137</f>
        <v>L</v>
      </c>
      <c r="F1137" s="33" t="str">
        <f>'Data from Waybill Query'!F1137</f>
        <v>X</v>
      </c>
      <c r="G1137" s="33" t="str">
        <f>'Data from Waybill Query'!G1137</f>
        <v>X</v>
      </c>
      <c r="H1137" s="104">
        <f>IF(ISNA(VLOOKUP($N1137,'Data from Waybill Query'!$A:$M,8,FALSE)),0,VLOOKUP($N1137,'Data from Waybill Query'!$A:$M,8,FALSE))</f>
        <v>189400</v>
      </c>
      <c r="I1137" s="104">
        <f>IF(ISNA(VLOOKUP($N1137,'Data from Waybill Query'!$A:$M,9,FALSE)),0,VLOOKUP($N1137,'Data from Waybill Query'!$A:$M,9,FALSE))</f>
        <v>73452</v>
      </c>
      <c r="J1137" s="104">
        <f>IF(ISNA(VLOOKUP($N1137,'Data from Waybill Query'!$A:$M,10,FALSE)),0,VLOOKUP($N1137,'Data from Waybill Query'!$A:$M,10,FALSE))</f>
        <v>110796</v>
      </c>
      <c r="K1137" s="104">
        <f>IF(ISNA(VLOOKUP($N1137,'Data from Waybill Query'!$A:$M,11,FALSE)),0,VLOOKUP($N1137,'Data from Waybill Query'!$A:$M,11,FALSE))</f>
        <v>5508320</v>
      </c>
      <c r="L1137" s="104">
        <f>IF(ISNA(VLOOKUP($N1137,'Data from Waybill Query'!$A:$M,12,FALSE)),0,VLOOKUP($N1137,'Data from Waybill Query'!$A:$M,12,FALSE))</f>
        <v>8251</v>
      </c>
      <c r="M1137" s="104">
        <f>IF(ISNA(VLOOKUP($N1137,'Data from Waybill Query'!$A:$M,13,FALSE)),0,VLOOKUP($N1137,'Data from Waybill Query'!$A:$M,13,FALSE))</f>
        <v>2.2953609999999999E-2</v>
      </c>
      <c r="N1137" s="104">
        <f t="shared" si="37"/>
        <v>2001400303</v>
      </c>
    </row>
    <row r="1138" spans="1:14" x14ac:dyDescent="0.25">
      <c r="A1138" s="104">
        <f t="shared" si="38"/>
        <v>200164</v>
      </c>
      <c r="B1138" s="32">
        <f>'Data from Waybill Query'!B1138</f>
        <v>2001</v>
      </c>
      <c r="C1138" s="32" t="str">
        <f>IF('Data from Waybill Query'!C1138="00","0",IF('Data from Waybill Query'!C1138="01","1",IF('Data from Waybill Query'!C1138="XX","2",'Data from Waybill Query'!C1138)))</f>
        <v>99</v>
      </c>
      <c r="D1138" s="33" t="str">
        <f>'Data from Waybill Query'!D1138</f>
        <v>All Other</v>
      </c>
      <c r="E1138" s="33" t="str">
        <f>'Data from Waybill Query'!E1138</f>
        <v>S</v>
      </c>
      <c r="F1138" s="33" t="str">
        <f>'Data from Waybill Query'!F1138</f>
        <v>X</v>
      </c>
      <c r="G1138" s="33" t="str">
        <f>'Data from Waybill Query'!G1138</f>
        <v>X</v>
      </c>
      <c r="H1138" s="104">
        <f>IF(ISNA(VLOOKUP($N1138,'Data from Waybill Query'!$A:$M,8,FALSE)),0,VLOOKUP($N1138,'Data from Waybill Query'!$A:$M,8,FALSE))</f>
        <v>65926</v>
      </c>
      <c r="I1138" s="104">
        <f>IF(ISNA(VLOOKUP($N1138,'Data from Waybill Query'!$A:$M,9,FALSE)),0,VLOOKUP($N1138,'Data from Waybill Query'!$A:$M,9,FALSE))</f>
        <v>96425</v>
      </c>
      <c r="J1138" s="104">
        <f>IF(ISNA(VLOOKUP($N1138,'Data from Waybill Query'!$A:$M,10,FALSE)),0,VLOOKUP($N1138,'Data from Waybill Query'!$A:$M,10,FALSE))</f>
        <v>34082</v>
      </c>
      <c r="K1138" s="104">
        <f>IF(ISNA(VLOOKUP($N1138,'Data from Waybill Query'!$A:$M,11,FALSE)),0,VLOOKUP($N1138,'Data from Waybill Query'!$A:$M,11,FALSE))</f>
        <v>3041725</v>
      </c>
      <c r="L1138" s="104">
        <f>IF(ISNA(VLOOKUP($N1138,'Data from Waybill Query'!$A:$M,12,FALSE)),0,VLOOKUP($N1138,'Data from Waybill Query'!$A:$M,12,FALSE))</f>
        <v>961</v>
      </c>
      <c r="M1138" s="104">
        <f>IF(ISNA(VLOOKUP($N1138,'Data from Waybill Query'!$A:$M,13,FALSE)),0,VLOOKUP($N1138,'Data from Waybill Query'!$A:$M,13,FALSE))</f>
        <v>6.8598770000000003E-2</v>
      </c>
      <c r="N1138" s="104">
        <f t="shared" si="37"/>
        <v>2001990103</v>
      </c>
    </row>
    <row r="1139" spans="1:14" x14ac:dyDescent="0.25">
      <c r="A1139" s="104">
        <f t="shared" si="38"/>
        <v>200165</v>
      </c>
      <c r="B1139" s="32">
        <f>'Data from Waybill Query'!B1139</f>
        <v>2001</v>
      </c>
      <c r="C1139" s="32" t="str">
        <f>IF('Data from Waybill Query'!C1139="00","0",IF('Data from Waybill Query'!C1139="01","1",IF('Data from Waybill Query'!C1139="XX","2",'Data from Waybill Query'!C1139)))</f>
        <v>99</v>
      </c>
      <c r="D1139" s="33" t="str">
        <f>'Data from Waybill Query'!D1139</f>
        <v>All Other</v>
      </c>
      <c r="E1139" s="33" t="str">
        <f>'Data from Waybill Query'!E1139</f>
        <v>M</v>
      </c>
      <c r="F1139" s="33" t="str">
        <f>'Data from Waybill Query'!F1139</f>
        <v>X</v>
      </c>
      <c r="G1139" s="33" t="str">
        <f>'Data from Waybill Query'!G1139</f>
        <v>X</v>
      </c>
      <c r="H1139" s="104">
        <f>IF(ISNA(VLOOKUP($N1139,'Data from Waybill Query'!$A:$M,8,FALSE)),0,VLOOKUP($N1139,'Data from Waybill Query'!$A:$M,8,FALSE))</f>
        <v>135328</v>
      </c>
      <c r="I1139" s="104">
        <f>IF(ISNA(VLOOKUP($N1139,'Data from Waybill Query'!$A:$M,9,FALSE)),0,VLOOKUP($N1139,'Data from Waybill Query'!$A:$M,9,FALSE))</f>
        <v>281977</v>
      </c>
      <c r="J1139" s="104">
        <f>IF(ISNA(VLOOKUP($N1139,'Data from Waybill Query'!$A:$M,10,FALSE)),0,VLOOKUP($N1139,'Data from Waybill Query'!$A:$M,10,FALSE))</f>
        <v>198139</v>
      </c>
      <c r="K1139" s="104">
        <f>IF(ISNA(VLOOKUP($N1139,'Data from Waybill Query'!$A:$M,11,FALSE)),0,VLOOKUP($N1139,'Data from Waybill Query'!$A:$M,11,FALSE))</f>
        <v>4863617</v>
      </c>
      <c r="L1139" s="104">
        <f>IF(ISNA(VLOOKUP($N1139,'Data from Waybill Query'!$A:$M,12,FALSE)),0,VLOOKUP($N1139,'Data from Waybill Query'!$A:$M,12,FALSE))</f>
        <v>3491</v>
      </c>
      <c r="M1139" s="104">
        <f>IF(ISNA(VLOOKUP($N1139,'Data from Waybill Query'!$A:$M,13,FALSE)),0,VLOOKUP($N1139,'Data from Waybill Query'!$A:$M,13,FALSE))</f>
        <v>3.8766259999999997E-2</v>
      </c>
      <c r="N1139" s="104">
        <f t="shared" si="37"/>
        <v>2001990203</v>
      </c>
    </row>
    <row r="1140" spans="1:14" x14ac:dyDescent="0.25">
      <c r="A1140" s="104">
        <f t="shared" si="38"/>
        <v>200166</v>
      </c>
      <c r="B1140" s="32">
        <f>'Data from Waybill Query'!B1140</f>
        <v>2001</v>
      </c>
      <c r="C1140" s="32" t="str">
        <f>IF('Data from Waybill Query'!C1140="00","0",IF('Data from Waybill Query'!C1140="01","1",IF('Data from Waybill Query'!C1140="XX","2",'Data from Waybill Query'!C1140)))</f>
        <v>99</v>
      </c>
      <c r="D1140" s="33" t="str">
        <f>'Data from Waybill Query'!D1140</f>
        <v>All Other</v>
      </c>
      <c r="E1140" s="33" t="str">
        <f>'Data from Waybill Query'!E1140</f>
        <v>L</v>
      </c>
      <c r="F1140" s="33" t="str">
        <f>'Data from Waybill Query'!F1140</f>
        <v>X</v>
      </c>
      <c r="G1140" s="33" t="str">
        <f>'Data from Waybill Query'!G1140</f>
        <v>X</v>
      </c>
      <c r="H1140" s="104">
        <f>IF(ISNA(VLOOKUP($N1140,'Data from Waybill Query'!$A:$M,8,FALSE)),0,VLOOKUP($N1140,'Data from Waybill Query'!$A:$M,8,FALSE))</f>
        <v>242786</v>
      </c>
      <c r="I1140" s="104">
        <f>IF(ISNA(VLOOKUP($N1140,'Data from Waybill Query'!$A:$M,9,FALSE)),0,VLOOKUP($N1140,'Data from Waybill Query'!$A:$M,9,FALSE))</f>
        <v>101860</v>
      </c>
      <c r="J1140" s="104">
        <f>IF(ISNA(VLOOKUP($N1140,'Data from Waybill Query'!$A:$M,10,FALSE)),0,VLOOKUP($N1140,'Data from Waybill Query'!$A:$M,10,FALSE))</f>
        <v>158072</v>
      </c>
      <c r="K1140" s="104">
        <f>IF(ISNA(VLOOKUP($N1140,'Data from Waybill Query'!$A:$M,11,FALSE)),0,VLOOKUP($N1140,'Data from Waybill Query'!$A:$M,11,FALSE))</f>
        <v>3163654</v>
      </c>
      <c r="L1140" s="104">
        <f>IF(ISNA(VLOOKUP($N1140,'Data from Waybill Query'!$A:$M,12,FALSE)),0,VLOOKUP($N1140,'Data from Waybill Query'!$A:$M,12,FALSE))</f>
        <v>5104</v>
      </c>
      <c r="M1140" s="104">
        <f>IF(ISNA(VLOOKUP($N1140,'Data from Waybill Query'!$A:$M,13,FALSE)),0,VLOOKUP($N1140,'Data from Waybill Query'!$A:$M,13,FALSE))</f>
        <v>4.7564870000000002E-2</v>
      </c>
      <c r="N1140" s="104">
        <f t="shared" si="37"/>
        <v>2001990303</v>
      </c>
    </row>
    <row r="1141" spans="1:14" x14ac:dyDescent="0.25">
      <c r="A1141" s="104">
        <f t="shared" si="38"/>
        <v>200200</v>
      </c>
      <c r="B1141" s="32">
        <f>'Data from Waybill Query'!B1141</f>
        <v>2002</v>
      </c>
      <c r="C1141" s="32" t="str">
        <f>IF('Data from Waybill Query'!C1141="00","0",IF('Data from Waybill Query'!C1141="01","1",IF('Data from Waybill Query'!C1141="XX","2",'Data from Waybill Query'!C1141)))</f>
        <v>0</v>
      </c>
      <c r="D1141" s="33" t="str">
        <f>'Data from Waybill Query'!D1141</f>
        <v>Intermodal</v>
      </c>
      <c r="E1141" s="33" t="str">
        <f>'Data from Waybill Query'!E1141</f>
        <v>S</v>
      </c>
      <c r="F1141" s="33" t="str">
        <f>'Data from Waybill Query'!F1141</f>
        <v>X</v>
      </c>
      <c r="G1141" s="33" t="str">
        <f>'Data from Waybill Query'!G1141</f>
        <v>X</v>
      </c>
      <c r="H1141" s="104">
        <f>IF(ISNA(VLOOKUP($N1141,'Data from Waybill Query'!$A:$M,8,FALSE)),0,VLOOKUP($N1141,'Data from Waybill Query'!$A:$M,8,FALSE))</f>
        <v>502468</v>
      </c>
      <c r="I1141" s="104">
        <f>IF(ISNA(VLOOKUP($N1141,'Data from Waybill Query'!$A:$M,9,FALSE)),0,VLOOKUP($N1141,'Data from Waybill Query'!$A:$M,9,FALSE))</f>
        <v>1507974</v>
      </c>
      <c r="J1141" s="104">
        <f>IF(ISNA(VLOOKUP($N1141,'Data from Waybill Query'!$A:$M,10,FALSE)),0,VLOOKUP($N1141,'Data from Waybill Query'!$A:$M,10,FALSE))</f>
        <v>489654</v>
      </c>
      <c r="K1141" s="104">
        <f>IF(ISNA(VLOOKUP($N1141,'Data from Waybill Query'!$A:$M,11,FALSE)),0,VLOOKUP($N1141,'Data from Waybill Query'!$A:$M,11,FALSE))</f>
        <v>23622434</v>
      </c>
      <c r="L1141" s="104">
        <f>IF(ISNA(VLOOKUP($N1141,'Data from Waybill Query'!$A:$M,12,FALSE)),0,VLOOKUP($N1141,'Data from Waybill Query'!$A:$M,12,FALSE))</f>
        <v>7368</v>
      </c>
      <c r="M1141" s="104">
        <f>IF(ISNA(VLOOKUP($N1141,'Data from Waybill Query'!$A:$M,13,FALSE)),0,VLOOKUP($N1141,'Data from Waybill Query'!$A:$M,13,FALSE))</f>
        <v>6.819306E-2</v>
      </c>
      <c r="N1141" s="104">
        <f t="shared" si="37"/>
        <v>2002000103</v>
      </c>
    </row>
    <row r="1142" spans="1:14" x14ac:dyDescent="0.25">
      <c r="A1142" s="104">
        <f t="shared" si="38"/>
        <v>200201</v>
      </c>
      <c r="B1142" s="32">
        <f>'Data from Waybill Query'!B1142</f>
        <v>2002</v>
      </c>
      <c r="C1142" s="32" t="str">
        <f>IF('Data from Waybill Query'!C1142="00","0",IF('Data from Waybill Query'!C1142="01","1",IF('Data from Waybill Query'!C1142="XX","2",'Data from Waybill Query'!C1142)))</f>
        <v>0</v>
      </c>
      <c r="D1142" s="33" t="str">
        <f>'Data from Waybill Query'!D1142</f>
        <v>Intermodal</v>
      </c>
      <c r="E1142" s="33" t="str">
        <f>'Data from Waybill Query'!E1142</f>
        <v>M</v>
      </c>
      <c r="F1142" s="33" t="str">
        <f>'Data from Waybill Query'!F1142</f>
        <v>X</v>
      </c>
      <c r="G1142" s="33" t="str">
        <f>'Data from Waybill Query'!G1142</f>
        <v>X</v>
      </c>
      <c r="H1142" s="104">
        <f>IF(ISNA(VLOOKUP($N1142,'Data from Waybill Query'!$A:$M,8,FALSE)),0,VLOOKUP($N1142,'Data from Waybill Query'!$A:$M,8,FALSE))</f>
        <v>1521483</v>
      </c>
      <c r="I1142" s="104">
        <f>IF(ISNA(VLOOKUP($N1142,'Data from Waybill Query'!$A:$M,9,FALSE)),0,VLOOKUP($N1142,'Data from Waybill Query'!$A:$M,9,FALSE))</f>
        <v>3026479</v>
      </c>
      <c r="J1142" s="104">
        <f>IF(ISNA(VLOOKUP($N1142,'Data from Waybill Query'!$A:$M,10,FALSE)),0,VLOOKUP($N1142,'Data from Waybill Query'!$A:$M,10,FALSE))</f>
        <v>2435847</v>
      </c>
      <c r="K1142" s="104">
        <f>IF(ISNA(VLOOKUP($N1142,'Data from Waybill Query'!$A:$M,11,FALSE)),0,VLOOKUP($N1142,'Data from Waybill Query'!$A:$M,11,FALSE))</f>
        <v>43572936</v>
      </c>
      <c r="L1142" s="104">
        <f>IF(ISNA(VLOOKUP($N1142,'Data from Waybill Query'!$A:$M,12,FALSE)),0,VLOOKUP($N1142,'Data from Waybill Query'!$A:$M,12,FALSE))</f>
        <v>34921</v>
      </c>
      <c r="M1142" s="104">
        <f>IF(ISNA(VLOOKUP($N1142,'Data from Waybill Query'!$A:$M,13,FALSE)),0,VLOOKUP($N1142,'Data from Waybill Query'!$A:$M,13,FALSE))</f>
        <v>4.3569759999999999E-2</v>
      </c>
      <c r="N1142" s="104">
        <f t="shared" si="37"/>
        <v>2002000203</v>
      </c>
    </row>
    <row r="1143" spans="1:14" x14ac:dyDescent="0.25">
      <c r="A1143" s="104">
        <f t="shared" si="38"/>
        <v>200202</v>
      </c>
      <c r="B1143" s="32">
        <f>'Data from Waybill Query'!B1143</f>
        <v>2002</v>
      </c>
      <c r="C1143" s="32" t="str">
        <f>IF('Data from Waybill Query'!C1143="00","0",IF('Data from Waybill Query'!C1143="01","1",IF('Data from Waybill Query'!C1143="XX","2",'Data from Waybill Query'!C1143)))</f>
        <v>0</v>
      </c>
      <c r="D1143" s="33" t="str">
        <f>'Data from Waybill Query'!D1143</f>
        <v>Intermodal</v>
      </c>
      <c r="E1143" s="33" t="str">
        <f>'Data from Waybill Query'!E1143</f>
        <v>L</v>
      </c>
      <c r="F1143" s="33" t="str">
        <f>'Data from Waybill Query'!F1143</f>
        <v>X</v>
      </c>
      <c r="G1143" s="33" t="str">
        <f>'Data from Waybill Query'!G1143</f>
        <v>X</v>
      </c>
      <c r="H1143" s="104">
        <f>IF(ISNA(VLOOKUP($N1143,'Data from Waybill Query'!$A:$M,8,FALSE)),0,VLOOKUP($N1143,'Data from Waybill Query'!$A:$M,8,FALSE))</f>
        <v>1046376</v>
      </c>
      <c r="I1143" s="104">
        <f>IF(ISNA(VLOOKUP($N1143,'Data from Waybill Query'!$A:$M,9,FALSE)),0,VLOOKUP($N1143,'Data from Waybill Query'!$A:$M,9,FALSE))</f>
        <v>1460544</v>
      </c>
      <c r="J1143" s="104">
        <f>IF(ISNA(VLOOKUP($N1143,'Data from Waybill Query'!$A:$M,10,FALSE)),0,VLOOKUP($N1143,'Data from Waybill Query'!$A:$M,10,FALSE))</f>
        <v>1827559</v>
      </c>
      <c r="K1143" s="104">
        <f>IF(ISNA(VLOOKUP($N1143,'Data from Waybill Query'!$A:$M,11,FALSE)),0,VLOOKUP($N1143,'Data from Waybill Query'!$A:$M,11,FALSE))</f>
        <v>23979710</v>
      </c>
      <c r="L1143" s="104">
        <f>IF(ISNA(VLOOKUP($N1143,'Data from Waybill Query'!$A:$M,12,FALSE)),0,VLOOKUP($N1143,'Data from Waybill Query'!$A:$M,12,FALSE))</f>
        <v>30041</v>
      </c>
      <c r="M1143" s="104">
        <f>IF(ISNA(VLOOKUP($N1143,'Data from Waybill Query'!$A:$M,13,FALSE)),0,VLOOKUP($N1143,'Data from Waybill Query'!$A:$M,13,FALSE))</f>
        <v>3.4831010000000003E-2</v>
      </c>
      <c r="N1143" s="104">
        <f t="shared" si="37"/>
        <v>2002000303</v>
      </c>
    </row>
    <row r="1144" spans="1:14" x14ac:dyDescent="0.25">
      <c r="A1144" s="104">
        <f t="shared" si="38"/>
        <v>200203</v>
      </c>
      <c r="B1144" s="32">
        <f>'Data from Waybill Query'!B1144</f>
        <v>2002</v>
      </c>
      <c r="C1144" s="32" t="str">
        <f>IF('Data from Waybill Query'!C1144="00","0",IF('Data from Waybill Query'!C1144="01","1",IF('Data from Waybill Query'!C1144="XX","2",'Data from Waybill Query'!C1144)))</f>
        <v>0</v>
      </c>
      <c r="D1144" s="33" t="str">
        <f>'Data from Waybill Query'!D1144</f>
        <v>Intermodal</v>
      </c>
      <c r="E1144" s="33" t="str">
        <f>'Data from Waybill Query'!E1144</f>
        <v>VL</v>
      </c>
      <c r="F1144" s="33" t="str">
        <f>'Data from Waybill Query'!F1144</f>
        <v>X</v>
      </c>
      <c r="G1144" s="33" t="str">
        <f>'Data from Waybill Query'!G1144</f>
        <v>X</v>
      </c>
      <c r="H1144" s="104">
        <f>IF(ISNA(VLOOKUP($N1144,'Data from Waybill Query'!$A:$M,8,FALSE)),0,VLOOKUP($N1144,'Data from Waybill Query'!$A:$M,8,FALSE))</f>
        <v>4735573</v>
      </c>
      <c r="I1144" s="104">
        <f>IF(ISNA(VLOOKUP($N1144,'Data from Waybill Query'!$A:$M,9,FALSE)),0,VLOOKUP($N1144,'Data from Waybill Query'!$A:$M,9,FALSE))</f>
        <v>5553898</v>
      </c>
      <c r="J1144" s="104">
        <f>IF(ISNA(VLOOKUP($N1144,'Data from Waybill Query'!$A:$M,10,FALSE)),0,VLOOKUP($N1144,'Data from Waybill Query'!$A:$M,10,FALSE))</f>
        <v>11831794</v>
      </c>
      <c r="K1144" s="104">
        <f>IF(ISNA(VLOOKUP($N1144,'Data from Waybill Query'!$A:$M,11,FALSE)),0,VLOOKUP($N1144,'Data from Waybill Query'!$A:$M,11,FALSE))</f>
        <v>81440088</v>
      </c>
      <c r="L1144" s="104">
        <f>IF(ISNA(VLOOKUP($N1144,'Data from Waybill Query'!$A:$M,12,FALSE)),0,VLOOKUP($N1144,'Data from Waybill Query'!$A:$M,12,FALSE))</f>
        <v>173497</v>
      </c>
      <c r="M1144" s="104">
        <f>IF(ISNA(VLOOKUP($N1144,'Data from Waybill Query'!$A:$M,13,FALSE)),0,VLOOKUP($N1144,'Data from Waybill Query'!$A:$M,13,FALSE))</f>
        <v>2.7294760000000001E-2</v>
      </c>
      <c r="N1144" s="104">
        <f t="shared" si="37"/>
        <v>2002000403</v>
      </c>
    </row>
    <row r="1145" spans="1:14" x14ac:dyDescent="0.25">
      <c r="A1145" s="104">
        <f t="shared" si="38"/>
        <v>200204</v>
      </c>
      <c r="B1145" s="32">
        <f>'Data from Waybill Query'!B1145</f>
        <v>2002</v>
      </c>
      <c r="C1145" s="32" t="str">
        <f>IF('Data from Waybill Query'!C1145="00","0",IF('Data from Waybill Query'!C1145="01","1",IF('Data from Waybill Query'!C1145="XX","2",'Data from Waybill Query'!C1145)))</f>
        <v>1</v>
      </c>
      <c r="D1145" s="33" t="str">
        <f>'Data from Waybill Query'!D1145</f>
        <v>Farm Products (not Grain)</v>
      </c>
      <c r="E1145" s="33" t="str">
        <f>'Data from Waybill Query'!E1145</f>
        <v>X</v>
      </c>
      <c r="F1145" s="33" t="str">
        <f>'Data from Waybill Query'!F1145</f>
        <v>X</v>
      </c>
      <c r="G1145" s="33" t="str">
        <f>'Data from Waybill Query'!G1145</f>
        <v>X</v>
      </c>
      <c r="H1145" s="104">
        <f>IF(ISNA(VLOOKUP($N1145,'Data from Waybill Query'!$A:$M,8,FALSE)),0,VLOOKUP($N1145,'Data from Waybill Query'!$A:$M,8,FALSE))</f>
        <v>154969</v>
      </c>
      <c r="I1145" s="104">
        <f>IF(ISNA(VLOOKUP($N1145,'Data from Waybill Query'!$A:$M,9,FALSE)),0,VLOOKUP($N1145,'Data from Waybill Query'!$A:$M,9,FALSE))</f>
        <v>51740</v>
      </c>
      <c r="J1145" s="104">
        <f>IF(ISNA(VLOOKUP($N1145,'Data from Waybill Query'!$A:$M,10,FALSE)),0,VLOOKUP($N1145,'Data from Waybill Query'!$A:$M,10,FALSE))</f>
        <v>72536</v>
      </c>
      <c r="K1145" s="104">
        <f>IF(ISNA(VLOOKUP($N1145,'Data from Waybill Query'!$A:$M,11,FALSE)),0,VLOOKUP($N1145,'Data from Waybill Query'!$A:$M,11,FALSE))</f>
        <v>3807784</v>
      </c>
      <c r="L1145" s="104">
        <f>IF(ISNA(VLOOKUP($N1145,'Data from Waybill Query'!$A:$M,12,FALSE)),0,VLOOKUP($N1145,'Data from Waybill Query'!$A:$M,12,FALSE))</f>
        <v>4964</v>
      </c>
      <c r="M1145" s="104">
        <f>IF(ISNA(VLOOKUP($N1145,'Data from Waybill Query'!$A:$M,13,FALSE)),0,VLOOKUP($N1145,'Data from Waybill Query'!$A:$M,13,FALSE))</f>
        <v>3.1219489999999999E-2</v>
      </c>
      <c r="N1145" s="104">
        <f t="shared" si="37"/>
        <v>2002010403</v>
      </c>
    </row>
    <row r="1146" spans="1:14" x14ac:dyDescent="0.25">
      <c r="A1146" s="104">
        <f t="shared" si="38"/>
        <v>200205</v>
      </c>
      <c r="B1146" s="32">
        <f>'Data from Waybill Query'!B1146</f>
        <v>2002</v>
      </c>
      <c r="C1146" s="32" t="str">
        <f>IF('Data from Waybill Query'!C1146="00","0",IF('Data from Waybill Query'!C1146="01","1",IF('Data from Waybill Query'!C1146="XX","2",'Data from Waybill Query'!C1146)))</f>
        <v>2</v>
      </c>
      <c r="D1146" s="33" t="str">
        <f>'Data from Waybill Query'!D1146</f>
        <v>Grain</v>
      </c>
      <c r="E1146" s="33" t="str">
        <f>'Data from Waybill Query'!E1146</f>
        <v>S</v>
      </c>
      <c r="F1146" s="33" t="str">
        <f>'Data from Waybill Query'!F1146</f>
        <v>R</v>
      </c>
      <c r="G1146" s="33" t="str">
        <f>'Data from Waybill Query'!G1146</f>
        <v>S</v>
      </c>
      <c r="H1146" s="104">
        <f>IF(ISNA(VLOOKUP($N1146,'Data from Waybill Query'!$A:$M,8,FALSE)),0,VLOOKUP($N1146,'Data from Waybill Query'!$A:$M,8,FALSE))</f>
        <v>42956</v>
      </c>
      <c r="I1146" s="104">
        <f>IF(ISNA(VLOOKUP($N1146,'Data from Waybill Query'!$A:$M,9,FALSE)),0,VLOOKUP($N1146,'Data from Waybill Query'!$A:$M,9,FALSE))</f>
        <v>42296</v>
      </c>
      <c r="J1146" s="104">
        <f>IF(ISNA(VLOOKUP($N1146,'Data from Waybill Query'!$A:$M,10,FALSE)),0,VLOOKUP($N1146,'Data from Waybill Query'!$A:$M,10,FALSE))</f>
        <v>10594</v>
      </c>
      <c r="K1146" s="104">
        <f>IF(ISNA(VLOOKUP($N1146,'Data from Waybill Query'!$A:$M,11,FALSE)),0,VLOOKUP($N1146,'Data from Waybill Query'!$A:$M,11,FALSE))</f>
        <v>3880640</v>
      </c>
      <c r="L1146" s="104">
        <f>IF(ISNA(VLOOKUP($N1146,'Data from Waybill Query'!$A:$M,12,FALSE)),0,VLOOKUP($N1146,'Data from Waybill Query'!$A:$M,12,FALSE))</f>
        <v>989</v>
      </c>
      <c r="M1146" s="104">
        <f>IF(ISNA(VLOOKUP($N1146,'Data from Waybill Query'!$A:$M,13,FALSE)),0,VLOOKUP($N1146,'Data from Waybill Query'!$A:$M,13,FALSE))</f>
        <v>4.3417520000000001E-2</v>
      </c>
      <c r="N1146" s="104">
        <f t="shared" si="37"/>
        <v>2002020101</v>
      </c>
    </row>
    <row r="1147" spans="1:14" x14ac:dyDescent="0.25">
      <c r="A1147" s="104">
        <f t="shared" si="38"/>
        <v>200206</v>
      </c>
      <c r="B1147" s="32">
        <f>'Data from Waybill Query'!B1147</f>
        <v>2002</v>
      </c>
      <c r="C1147" s="32" t="str">
        <f>IF('Data from Waybill Query'!C1147="00","0",IF('Data from Waybill Query'!C1147="01","1",IF('Data from Waybill Query'!C1147="XX","2",'Data from Waybill Query'!C1147)))</f>
        <v>2</v>
      </c>
      <c r="D1147" s="33" t="str">
        <f>'Data from Waybill Query'!D1147</f>
        <v>Grain</v>
      </c>
      <c r="E1147" s="33" t="str">
        <f>'Data from Waybill Query'!E1147</f>
        <v>S</v>
      </c>
      <c r="F1147" s="33" t="str">
        <f>'Data from Waybill Query'!F1147</f>
        <v>R</v>
      </c>
      <c r="G1147" s="33" t="str">
        <f>'Data from Waybill Query'!G1147</f>
        <v>M</v>
      </c>
      <c r="H1147" s="104">
        <f>IF(ISNA(VLOOKUP($N1147,'Data from Waybill Query'!$A:$M,8,FALSE)),0,VLOOKUP($N1147,'Data from Waybill Query'!$A:$M,8,FALSE))</f>
        <v>146073</v>
      </c>
      <c r="I1147" s="104">
        <f>IF(ISNA(VLOOKUP($N1147,'Data from Waybill Query'!$A:$M,9,FALSE)),0,VLOOKUP($N1147,'Data from Waybill Query'!$A:$M,9,FALSE))</f>
        <v>153875</v>
      </c>
      <c r="J1147" s="104">
        <f>IF(ISNA(VLOOKUP($N1147,'Data from Waybill Query'!$A:$M,10,FALSE)),0,VLOOKUP($N1147,'Data from Waybill Query'!$A:$M,10,FALSE))</f>
        <v>40755</v>
      </c>
      <c r="K1147" s="104">
        <f>IF(ISNA(VLOOKUP($N1147,'Data from Waybill Query'!$A:$M,11,FALSE)),0,VLOOKUP($N1147,'Data from Waybill Query'!$A:$M,11,FALSE))</f>
        <v>14462225</v>
      </c>
      <c r="L1147" s="104">
        <f>IF(ISNA(VLOOKUP($N1147,'Data from Waybill Query'!$A:$M,12,FALSE)),0,VLOOKUP($N1147,'Data from Waybill Query'!$A:$M,12,FALSE))</f>
        <v>3903</v>
      </c>
      <c r="M1147" s="104">
        <f>IF(ISNA(VLOOKUP($N1147,'Data from Waybill Query'!$A:$M,13,FALSE)),0,VLOOKUP($N1147,'Data from Waybill Query'!$A:$M,13,FALSE))</f>
        <v>3.7427889999999998E-2</v>
      </c>
      <c r="N1147" s="104">
        <f t="shared" si="37"/>
        <v>2002020102</v>
      </c>
    </row>
    <row r="1148" spans="1:14" x14ac:dyDescent="0.25">
      <c r="A1148" s="104">
        <f t="shared" si="38"/>
        <v>200207</v>
      </c>
      <c r="B1148" s="32">
        <f>'Data from Waybill Query'!B1148</f>
        <v>2002</v>
      </c>
      <c r="C1148" s="32" t="str">
        <f>IF('Data from Waybill Query'!C1148="00","0",IF('Data from Waybill Query'!C1148="01","1",IF('Data from Waybill Query'!C1148="XX","2",'Data from Waybill Query'!C1148)))</f>
        <v>2</v>
      </c>
      <c r="D1148" s="33" t="str">
        <f>'Data from Waybill Query'!D1148</f>
        <v>Grain</v>
      </c>
      <c r="E1148" s="33" t="str">
        <f>'Data from Waybill Query'!E1148</f>
        <v>S</v>
      </c>
      <c r="F1148" s="33" t="str">
        <f>'Data from Waybill Query'!F1148</f>
        <v>R</v>
      </c>
      <c r="G1148" s="33" t="str">
        <f>'Data from Waybill Query'!G1148</f>
        <v>U</v>
      </c>
      <c r="H1148" s="104">
        <f>IF(ISNA(VLOOKUP($N1148,'Data from Waybill Query'!$A:$M,8,FALSE)),0,VLOOKUP($N1148,'Data from Waybill Query'!$A:$M,8,FALSE))</f>
        <v>53421</v>
      </c>
      <c r="I1148" s="104">
        <f>IF(ISNA(VLOOKUP($N1148,'Data from Waybill Query'!$A:$M,9,FALSE)),0,VLOOKUP($N1148,'Data from Waybill Query'!$A:$M,9,FALSE))</f>
        <v>48920</v>
      </c>
      <c r="J1148" s="104">
        <f>IF(ISNA(VLOOKUP($N1148,'Data from Waybill Query'!$A:$M,10,FALSE)),0,VLOOKUP($N1148,'Data from Waybill Query'!$A:$M,10,FALSE))</f>
        <v>14325</v>
      </c>
      <c r="K1148" s="104">
        <f>IF(ISNA(VLOOKUP($N1148,'Data from Waybill Query'!$A:$M,11,FALSE)),0,VLOOKUP($N1148,'Data from Waybill Query'!$A:$M,11,FALSE))</f>
        <v>4845080</v>
      </c>
      <c r="L1148" s="104">
        <f>IF(ISNA(VLOOKUP($N1148,'Data from Waybill Query'!$A:$M,12,FALSE)),0,VLOOKUP($N1148,'Data from Waybill Query'!$A:$M,12,FALSE))</f>
        <v>1407</v>
      </c>
      <c r="M1148" s="104">
        <f>IF(ISNA(VLOOKUP($N1148,'Data from Waybill Query'!$A:$M,13,FALSE)),0,VLOOKUP($N1148,'Data from Waybill Query'!$A:$M,13,FALSE))</f>
        <v>3.7963789999999997E-2</v>
      </c>
      <c r="N1148" s="104">
        <f t="shared" si="37"/>
        <v>2002020103</v>
      </c>
    </row>
    <row r="1149" spans="1:14" x14ac:dyDescent="0.25">
      <c r="A1149" s="104">
        <f t="shared" si="38"/>
        <v>200208</v>
      </c>
      <c r="B1149" s="32">
        <f>'Data from Waybill Query'!B1149</f>
        <v>2002</v>
      </c>
      <c r="C1149" s="32" t="str">
        <f>IF('Data from Waybill Query'!C1149="00","0",IF('Data from Waybill Query'!C1149="01","1",IF('Data from Waybill Query'!C1149="XX","2",'Data from Waybill Query'!C1149)))</f>
        <v>2</v>
      </c>
      <c r="D1149" s="33" t="str">
        <f>'Data from Waybill Query'!D1149</f>
        <v>Grain</v>
      </c>
      <c r="E1149" s="33" t="str">
        <f>'Data from Waybill Query'!E1149</f>
        <v>S</v>
      </c>
      <c r="F1149" s="33" t="str">
        <f>'Data from Waybill Query'!F1149</f>
        <v>P</v>
      </c>
      <c r="G1149" s="33" t="str">
        <f>'Data from Waybill Query'!G1149</f>
        <v>S</v>
      </c>
      <c r="H1149" s="104">
        <f>IF(ISNA(VLOOKUP($N1149,'Data from Waybill Query'!$A:$M,8,FALSE)),0,VLOOKUP($N1149,'Data from Waybill Query'!$A:$M,8,FALSE))</f>
        <v>27983</v>
      </c>
      <c r="I1149" s="104">
        <f>IF(ISNA(VLOOKUP($N1149,'Data from Waybill Query'!$A:$M,9,FALSE)),0,VLOOKUP($N1149,'Data from Waybill Query'!$A:$M,9,FALSE))</f>
        <v>27388</v>
      </c>
      <c r="J1149" s="104">
        <f>IF(ISNA(VLOOKUP($N1149,'Data from Waybill Query'!$A:$M,10,FALSE)),0,VLOOKUP($N1149,'Data from Waybill Query'!$A:$M,10,FALSE))</f>
        <v>7719</v>
      </c>
      <c r="K1149" s="104">
        <f>IF(ISNA(VLOOKUP($N1149,'Data from Waybill Query'!$A:$M,11,FALSE)),0,VLOOKUP($N1149,'Data from Waybill Query'!$A:$M,11,FALSE))</f>
        <v>2595740</v>
      </c>
      <c r="L1149" s="104">
        <f>IF(ISNA(VLOOKUP($N1149,'Data from Waybill Query'!$A:$M,12,FALSE)),0,VLOOKUP($N1149,'Data from Waybill Query'!$A:$M,12,FALSE))</f>
        <v>727</v>
      </c>
      <c r="M1149" s="104">
        <f>IF(ISNA(VLOOKUP($N1149,'Data from Waybill Query'!$A:$M,13,FALSE)),0,VLOOKUP($N1149,'Data from Waybill Query'!$A:$M,13,FALSE))</f>
        <v>3.8484049999999999E-2</v>
      </c>
      <c r="N1149" s="104">
        <f t="shared" si="37"/>
        <v>2002020111</v>
      </c>
    </row>
    <row r="1150" spans="1:14" x14ac:dyDescent="0.25">
      <c r="A1150" s="104">
        <f t="shared" si="38"/>
        <v>200209</v>
      </c>
      <c r="B1150" s="32">
        <f>'Data from Waybill Query'!B1150</f>
        <v>2002</v>
      </c>
      <c r="C1150" s="32" t="str">
        <f>IF('Data from Waybill Query'!C1150="00","0",IF('Data from Waybill Query'!C1150="01","1",IF('Data from Waybill Query'!C1150="XX","2",'Data from Waybill Query'!C1150)))</f>
        <v>2</v>
      </c>
      <c r="D1150" s="33" t="str">
        <f>'Data from Waybill Query'!D1150</f>
        <v>Grain</v>
      </c>
      <c r="E1150" s="33" t="str">
        <f>'Data from Waybill Query'!E1150</f>
        <v>S</v>
      </c>
      <c r="F1150" s="33" t="str">
        <f>'Data from Waybill Query'!F1150</f>
        <v>P</v>
      </c>
      <c r="G1150" s="33" t="str">
        <f>'Data from Waybill Query'!G1150</f>
        <v>M</v>
      </c>
      <c r="H1150" s="104">
        <f>IF(ISNA(VLOOKUP($N1150,'Data from Waybill Query'!$A:$M,8,FALSE)),0,VLOOKUP($N1150,'Data from Waybill Query'!$A:$M,8,FALSE))</f>
        <v>64130</v>
      </c>
      <c r="I1150" s="104">
        <f>IF(ISNA(VLOOKUP($N1150,'Data from Waybill Query'!$A:$M,9,FALSE)),0,VLOOKUP($N1150,'Data from Waybill Query'!$A:$M,9,FALSE))</f>
        <v>85346</v>
      </c>
      <c r="J1150" s="104">
        <f>IF(ISNA(VLOOKUP($N1150,'Data from Waybill Query'!$A:$M,10,FALSE)),0,VLOOKUP($N1150,'Data from Waybill Query'!$A:$M,10,FALSE))</f>
        <v>20818</v>
      </c>
      <c r="K1150" s="104">
        <f>IF(ISNA(VLOOKUP($N1150,'Data from Waybill Query'!$A:$M,11,FALSE)),0,VLOOKUP($N1150,'Data from Waybill Query'!$A:$M,11,FALSE))</f>
        <v>8234744</v>
      </c>
      <c r="L1150" s="104">
        <f>IF(ISNA(VLOOKUP($N1150,'Data from Waybill Query'!$A:$M,12,FALSE)),0,VLOOKUP($N1150,'Data from Waybill Query'!$A:$M,12,FALSE))</f>
        <v>2019</v>
      </c>
      <c r="M1150" s="104">
        <f>IF(ISNA(VLOOKUP($N1150,'Data from Waybill Query'!$A:$M,13,FALSE)),0,VLOOKUP($N1150,'Data from Waybill Query'!$A:$M,13,FALSE))</f>
        <v>3.1760080000000003E-2</v>
      </c>
      <c r="N1150" s="104">
        <f t="shared" si="37"/>
        <v>2002020112</v>
      </c>
    </row>
    <row r="1151" spans="1:14" x14ac:dyDescent="0.25">
      <c r="A1151" s="104">
        <f t="shared" si="38"/>
        <v>200210</v>
      </c>
      <c r="B1151" s="32">
        <f>'Data from Waybill Query'!B1151</f>
        <v>2002</v>
      </c>
      <c r="C1151" s="32" t="str">
        <f>IF('Data from Waybill Query'!C1151="00","0",IF('Data from Waybill Query'!C1151="01","1",IF('Data from Waybill Query'!C1151="XX","2",'Data from Waybill Query'!C1151)))</f>
        <v>2</v>
      </c>
      <c r="D1151" s="33" t="str">
        <f>'Data from Waybill Query'!D1151</f>
        <v>Grain</v>
      </c>
      <c r="E1151" s="33" t="str">
        <f>'Data from Waybill Query'!E1151</f>
        <v>S</v>
      </c>
      <c r="F1151" s="33" t="str">
        <f>'Data from Waybill Query'!F1151</f>
        <v>P</v>
      </c>
      <c r="G1151" s="33" t="str">
        <f>'Data from Waybill Query'!G1151</f>
        <v>U</v>
      </c>
      <c r="H1151" s="104">
        <f>IF(ISNA(VLOOKUP($N1151,'Data from Waybill Query'!$A:$M,8,FALSE)),0,VLOOKUP($N1151,'Data from Waybill Query'!$A:$M,8,FALSE))</f>
        <v>51145</v>
      </c>
      <c r="I1151" s="104">
        <f>IF(ISNA(VLOOKUP($N1151,'Data from Waybill Query'!$A:$M,9,FALSE)),0,VLOOKUP($N1151,'Data from Waybill Query'!$A:$M,9,FALSE))</f>
        <v>64157</v>
      </c>
      <c r="J1151" s="104">
        <f>IF(ISNA(VLOOKUP($N1151,'Data from Waybill Query'!$A:$M,10,FALSE)),0,VLOOKUP($N1151,'Data from Waybill Query'!$A:$M,10,FALSE))</f>
        <v>16469</v>
      </c>
      <c r="K1151" s="104">
        <f>IF(ISNA(VLOOKUP($N1151,'Data from Waybill Query'!$A:$M,11,FALSE)),0,VLOOKUP($N1151,'Data from Waybill Query'!$A:$M,11,FALSE))</f>
        <v>6362036</v>
      </c>
      <c r="L1151" s="104">
        <f>IF(ISNA(VLOOKUP($N1151,'Data from Waybill Query'!$A:$M,12,FALSE)),0,VLOOKUP($N1151,'Data from Waybill Query'!$A:$M,12,FALSE))</f>
        <v>1632</v>
      </c>
      <c r="M1151" s="104">
        <f>IF(ISNA(VLOOKUP($N1151,'Data from Waybill Query'!$A:$M,13,FALSE)),0,VLOOKUP($N1151,'Data from Waybill Query'!$A:$M,13,FALSE))</f>
        <v>3.1345699999999997E-2</v>
      </c>
      <c r="N1151" s="104">
        <f t="shared" si="37"/>
        <v>2002020113</v>
      </c>
    </row>
    <row r="1152" spans="1:14" x14ac:dyDescent="0.25">
      <c r="A1152" s="104">
        <f t="shared" si="38"/>
        <v>200211</v>
      </c>
      <c r="B1152" s="32">
        <f>'Data from Waybill Query'!B1152</f>
        <v>2002</v>
      </c>
      <c r="C1152" s="32" t="str">
        <f>IF('Data from Waybill Query'!C1152="00","0",IF('Data from Waybill Query'!C1152="01","1",IF('Data from Waybill Query'!C1152="XX","2",'Data from Waybill Query'!C1152)))</f>
        <v>2</v>
      </c>
      <c r="D1152" s="33" t="str">
        <f>'Data from Waybill Query'!D1152</f>
        <v>Grain</v>
      </c>
      <c r="E1152" s="33" t="str">
        <f>'Data from Waybill Query'!E1152</f>
        <v>M</v>
      </c>
      <c r="F1152" s="33" t="str">
        <f>'Data from Waybill Query'!F1152</f>
        <v>R</v>
      </c>
      <c r="G1152" s="33" t="str">
        <f>'Data from Waybill Query'!G1152</f>
        <v>S</v>
      </c>
      <c r="H1152" s="104">
        <f>IF(ISNA(VLOOKUP($N1152,'Data from Waybill Query'!$A:$M,8,FALSE)),0,VLOOKUP($N1152,'Data from Waybill Query'!$A:$M,8,FALSE))</f>
        <v>72392</v>
      </c>
      <c r="I1152" s="104">
        <f>IF(ISNA(VLOOKUP($N1152,'Data from Waybill Query'!$A:$M,9,FALSE)),0,VLOOKUP($N1152,'Data from Waybill Query'!$A:$M,9,FALSE))</f>
        <v>38324</v>
      </c>
      <c r="J1152" s="104">
        <f>IF(ISNA(VLOOKUP($N1152,'Data from Waybill Query'!$A:$M,10,FALSE)),0,VLOOKUP($N1152,'Data from Waybill Query'!$A:$M,10,FALSE))</f>
        <v>27889</v>
      </c>
      <c r="K1152" s="104">
        <f>IF(ISNA(VLOOKUP($N1152,'Data from Waybill Query'!$A:$M,11,FALSE)),0,VLOOKUP($N1152,'Data from Waybill Query'!$A:$M,11,FALSE))</f>
        <v>3576760</v>
      </c>
      <c r="L1152" s="104">
        <f>IF(ISNA(VLOOKUP($N1152,'Data from Waybill Query'!$A:$M,12,FALSE)),0,VLOOKUP($N1152,'Data from Waybill Query'!$A:$M,12,FALSE))</f>
        <v>2593</v>
      </c>
      <c r="M1152" s="104">
        <f>IF(ISNA(VLOOKUP($N1152,'Data from Waybill Query'!$A:$M,13,FALSE)),0,VLOOKUP($N1152,'Data from Waybill Query'!$A:$M,13,FALSE))</f>
        <v>2.7914640000000001E-2</v>
      </c>
      <c r="N1152" s="104">
        <f t="shared" si="37"/>
        <v>2002020201</v>
      </c>
    </row>
    <row r="1153" spans="1:14" x14ac:dyDescent="0.25">
      <c r="A1153" s="104">
        <f t="shared" si="38"/>
        <v>200212</v>
      </c>
      <c r="B1153" s="32">
        <f>'Data from Waybill Query'!B1153</f>
        <v>2002</v>
      </c>
      <c r="C1153" s="32" t="str">
        <f>IF('Data from Waybill Query'!C1153="00","0",IF('Data from Waybill Query'!C1153="01","1",IF('Data from Waybill Query'!C1153="XX","2",'Data from Waybill Query'!C1153)))</f>
        <v>2</v>
      </c>
      <c r="D1153" s="33" t="str">
        <f>'Data from Waybill Query'!D1153</f>
        <v>Grain</v>
      </c>
      <c r="E1153" s="33" t="str">
        <f>'Data from Waybill Query'!E1153</f>
        <v>M</v>
      </c>
      <c r="F1153" s="33" t="str">
        <f>'Data from Waybill Query'!F1153</f>
        <v>R</v>
      </c>
      <c r="G1153" s="33" t="str">
        <f>'Data from Waybill Query'!G1153</f>
        <v>M</v>
      </c>
      <c r="H1153" s="104">
        <f>IF(ISNA(VLOOKUP($N1153,'Data from Waybill Query'!$A:$M,8,FALSE)),0,VLOOKUP($N1153,'Data from Waybill Query'!$A:$M,8,FALSE))</f>
        <v>255222</v>
      </c>
      <c r="I1153" s="104">
        <f>IF(ISNA(VLOOKUP($N1153,'Data from Waybill Query'!$A:$M,9,FALSE)),0,VLOOKUP($N1153,'Data from Waybill Query'!$A:$M,9,FALSE))</f>
        <v>143048</v>
      </c>
      <c r="J1153" s="104">
        <f>IF(ISNA(VLOOKUP($N1153,'Data from Waybill Query'!$A:$M,10,FALSE)),0,VLOOKUP($N1153,'Data from Waybill Query'!$A:$M,10,FALSE))</f>
        <v>104107</v>
      </c>
      <c r="K1153" s="104">
        <f>IF(ISNA(VLOOKUP($N1153,'Data from Waybill Query'!$A:$M,11,FALSE)),0,VLOOKUP($N1153,'Data from Waybill Query'!$A:$M,11,FALSE))</f>
        <v>14223832</v>
      </c>
      <c r="L1153" s="104">
        <f>IF(ISNA(VLOOKUP($N1153,'Data from Waybill Query'!$A:$M,12,FALSE)),0,VLOOKUP($N1153,'Data from Waybill Query'!$A:$M,12,FALSE))</f>
        <v>10343</v>
      </c>
      <c r="M1153" s="104">
        <f>IF(ISNA(VLOOKUP($N1153,'Data from Waybill Query'!$A:$M,13,FALSE)),0,VLOOKUP($N1153,'Data from Waybill Query'!$A:$M,13,FALSE))</f>
        <v>2.467548E-2</v>
      </c>
      <c r="N1153" s="104">
        <f t="shared" si="37"/>
        <v>2002020202</v>
      </c>
    </row>
    <row r="1154" spans="1:14" x14ac:dyDescent="0.25">
      <c r="A1154" s="104">
        <f t="shared" si="38"/>
        <v>200213</v>
      </c>
      <c r="B1154" s="32">
        <f>'Data from Waybill Query'!B1154</f>
        <v>2002</v>
      </c>
      <c r="C1154" s="32" t="str">
        <f>IF('Data from Waybill Query'!C1154="00","0",IF('Data from Waybill Query'!C1154="01","1",IF('Data from Waybill Query'!C1154="XX","2",'Data from Waybill Query'!C1154)))</f>
        <v>2</v>
      </c>
      <c r="D1154" s="33" t="str">
        <f>'Data from Waybill Query'!D1154</f>
        <v>Grain</v>
      </c>
      <c r="E1154" s="33" t="str">
        <f>'Data from Waybill Query'!E1154</f>
        <v>M</v>
      </c>
      <c r="F1154" s="33" t="str">
        <f>'Data from Waybill Query'!F1154</f>
        <v>R</v>
      </c>
      <c r="G1154" s="33" t="str">
        <f>'Data from Waybill Query'!G1154</f>
        <v>U</v>
      </c>
      <c r="H1154" s="104">
        <f>IF(ISNA(VLOOKUP($N1154,'Data from Waybill Query'!$A:$M,8,FALSE)),0,VLOOKUP($N1154,'Data from Waybill Query'!$A:$M,8,FALSE))</f>
        <v>325860</v>
      </c>
      <c r="I1154" s="104">
        <f>IF(ISNA(VLOOKUP($N1154,'Data from Waybill Query'!$A:$M,9,FALSE)),0,VLOOKUP($N1154,'Data from Waybill Query'!$A:$M,9,FALSE))</f>
        <v>186546</v>
      </c>
      <c r="J1154" s="104">
        <f>IF(ISNA(VLOOKUP($N1154,'Data from Waybill Query'!$A:$M,10,FALSE)),0,VLOOKUP($N1154,'Data from Waybill Query'!$A:$M,10,FALSE))</f>
        <v>145920</v>
      </c>
      <c r="K1154" s="104">
        <f>IF(ISNA(VLOOKUP($N1154,'Data from Waybill Query'!$A:$M,11,FALSE)),0,VLOOKUP($N1154,'Data from Waybill Query'!$A:$M,11,FALSE))</f>
        <v>19091998</v>
      </c>
      <c r="L1154" s="104">
        <f>IF(ISNA(VLOOKUP($N1154,'Data from Waybill Query'!$A:$M,12,FALSE)),0,VLOOKUP($N1154,'Data from Waybill Query'!$A:$M,12,FALSE))</f>
        <v>14930</v>
      </c>
      <c r="M1154" s="104">
        <f>IF(ISNA(VLOOKUP($N1154,'Data from Waybill Query'!$A:$M,13,FALSE)),0,VLOOKUP($N1154,'Data from Waybill Query'!$A:$M,13,FALSE))</f>
        <v>2.182599E-2</v>
      </c>
      <c r="N1154" s="104">
        <f t="shared" ref="N1154:N1217" si="39">1000000*B1154+10000*C1154+100*IF(LEFT(E1154,1)="S",1,IF(E1154="M",2,IF(E1154="L",3,4)))+10*IF(F1154="P",1,0)+IF(G1154="S",1,IF(G1154="M",2,3))</f>
        <v>2002020203</v>
      </c>
    </row>
    <row r="1155" spans="1:14" x14ac:dyDescent="0.25">
      <c r="A1155" s="104">
        <f t="shared" si="38"/>
        <v>200214</v>
      </c>
      <c r="B1155" s="32">
        <f>'Data from Waybill Query'!B1155</f>
        <v>2002</v>
      </c>
      <c r="C1155" s="32" t="str">
        <f>IF('Data from Waybill Query'!C1155="00","0",IF('Data from Waybill Query'!C1155="01","1",IF('Data from Waybill Query'!C1155="XX","2",'Data from Waybill Query'!C1155)))</f>
        <v>2</v>
      </c>
      <c r="D1155" s="33" t="str">
        <f>'Data from Waybill Query'!D1155</f>
        <v>Grain</v>
      </c>
      <c r="E1155" s="33" t="str">
        <f>'Data from Waybill Query'!E1155</f>
        <v>M</v>
      </c>
      <c r="F1155" s="33" t="str">
        <f>'Data from Waybill Query'!F1155</f>
        <v>P</v>
      </c>
      <c r="G1155" s="33" t="str">
        <f>'Data from Waybill Query'!G1155</f>
        <v>S</v>
      </c>
      <c r="H1155" s="104">
        <f>IF(ISNA(VLOOKUP($N1155,'Data from Waybill Query'!$A:$M,8,FALSE)),0,VLOOKUP($N1155,'Data from Waybill Query'!$A:$M,8,FALSE))</f>
        <v>70203</v>
      </c>
      <c r="I1155" s="104">
        <f>IF(ISNA(VLOOKUP($N1155,'Data from Waybill Query'!$A:$M,9,FALSE)),0,VLOOKUP($N1155,'Data from Waybill Query'!$A:$M,9,FALSE))</f>
        <v>41488</v>
      </c>
      <c r="J1155" s="104">
        <f>IF(ISNA(VLOOKUP($N1155,'Data from Waybill Query'!$A:$M,10,FALSE)),0,VLOOKUP($N1155,'Data from Waybill Query'!$A:$M,10,FALSE))</f>
        <v>29985</v>
      </c>
      <c r="K1155" s="104">
        <f>IF(ISNA(VLOOKUP($N1155,'Data from Waybill Query'!$A:$M,11,FALSE)),0,VLOOKUP($N1155,'Data from Waybill Query'!$A:$M,11,FALSE))</f>
        <v>3956400</v>
      </c>
      <c r="L1155" s="104">
        <f>IF(ISNA(VLOOKUP($N1155,'Data from Waybill Query'!$A:$M,12,FALSE)),0,VLOOKUP($N1155,'Data from Waybill Query'!$A:$M,12,FALSE))</f>
        <v>2856</v>
      </c>
      <c r="M1155" s="104">
        <f>IF(ISNA(VLOOKUP($N1155,'Data from Waybill Query'!$A:$M,13,FALSE)),0,VLOOKUP($N1155,'Data from Waybill Query'!$A:$M,13,FALSE))</f>
        <v>2.4577080000000001E-2</v>
      </c>
      <c r="N1155" s="104">
        <f t="shared" si="39"/>
        <v>2002020211</v>
      </c>
    </row>
    <row r="1156" spans="1:14" x14ac:dyDescent="0.25">
      <c r="A1156" s="104">
        <f t="shared" si="38"/>
        <v>200215</v>
      </c>
      <c r="B1156" s="32">
        <f>'Data from Waybill Query'!B1156</f>
        <v>2002</v>
      </c>
      <c r="C1156" s="32" t="str">
        <f>IF('Data from Waybill Query'!C1156="00","0",IF('Data from Waybill Query'!C1156="01","1",IF('Data from Waybill Query'!C1156="XX","2",'Data from Waybill Query'!C1156)))</f>
        <v>2</v>
      </c>
      <c r="D1156" s="33" t="str">
        <f>'Data from Waybill Query'!D1156</f>
        <v>Grain</v>
      </c>
      <c r="E1156" s="33" t="str">
        <f>'Data from Waybill Query'!E1156</f>
        <v>M</v>
      </c>
      <c r="F1156" s="33" t="str">
        <f>'Data from Waybill Query'!F1156</f>
        <v>P</v>
      </c>
      <c r="G1156" s="33" t="str">
        <f>'Data from Waybill Query'!G1156</f>
        <v>M</v>
      </c>
      <c r="H1156" s="104">
        <f>IF(ISNA(VLOOKUP($N1156,'Data from Waybill Query'!$A:$M,8,FALSE)),0,VLOOKUP($N1156,'Data from Waybill Query'!$A:$M,8,FALSE))</f>
        <v>127151</v>
      </c>
      <c r="I1156" s="104">
        <f>IF(ISNA(VLOOKUP($N1156,'Data from Waybill Query'!$A:$M,9,FALSE)),0,VLOOKUP($N1156,'Data from Waybill Query'!$A:$M,9,FALSE))</f>
        <v>80709</v>
      </c>
      <c r="J1156" s="104">
        <f>IF(ISNA(VLOOKUP($N1156,'Data from Waybill Query'!$A:$M,10,FALSE)),0,VLOOKUP($N1156,'Data from Waybill Query'!$A:$M,10,FALSE))</f>
        <v>58806</v>
      </c>
      <c r="K1156" s="104">
        <f>IF(ISNA(VLOOKUP($N1156,'Data from Waybill Query'!$A:$M,11,FALSE)),0,VLOOKUP($N1156,'Data from Waybill Query'!$A:$M,11,FALSE))</f>
        <v>7946671</v>
      </c>
      <c r="L1156" s="104">
        <f>IF(ISNA(VLOOKUP($N1156,'Data from Waybill Query'!$A:$M,12,FALSE)),0,VLOOKUP($N1156,'Data from Waybill Query'!$A:$M,12,FALSE))</f>
        <v>5782</v>
      </c>
      <c r="M1156" s="104">
        <f>IF(ISNA(VLOOKUP($N1156,'Data from Waybill Query'!$A:$M,13,FALSE)),0,VLOOKUP($N1156,'Data from Waybill Query'!$A:$M,13,FALSE))</f>
        <v>2.1991489999999999E-2</v>
      </c>
      <c r="N1156" s="104">
        <f t="shared" si="39"/>
        <v>2002020212</v>
      </c>
    </row>
    <row r="1157" spans="1:14" x14ac:dyDescent="0.25">
      <c r="A1157" s="104">
        <f t="shared" si="38"/>
        <v>200216</v>
      </c>
      <c r="B1157" s="32">
        <f>'Data from Waybill Query'!B1157</f>
        <v>2002</v>
      </c>
      <c r="C1157" s="32" t="str">
        <f>IF('Data from Waybill Query'!C1157="00","0",IF('Data from Waybill Query'!C1157="01","1",IF('Data from Waybill Query'!C1157="XX","2",'Data from Waybill Query'!C1157)))</f>
        <v>2</v>
      </c>
      <c r="D1157" s="33" t="str">
        <f>'Data from Waybill Query'!D1157</f>
        <v>Grain</v>
      </c>
      <c r="E1157" s="33" t="str">
        <f>'Data from Waybill Query'!E1157</f>
        <v>M</v>
      </c>
      <c r="F1157" s="33" t="str">
        <f>'Data from Waybill Query'!F1157</f>
        <v>P</v>
      </c>
      <c r="G1157" s="33" t="str">
        <f>'Data from Waybill Query'!G1157</f>
        <v>U</v>
      </c>
      <c r="H1157" s="104">
        <f>IF(ISNA(VLOOKUP($N1157,'Data from Waybill Query'!$A:$M,8,FALSE)),0,VLOOKUP($N1157,'Data from Waybill Query'!$A:$M,8,FALSE))</f>
        <v>147861</v>
      </c>
      <c r="I1157" s="104">
        <f>IF(ISNA(VLOOKUP($N1157,'Data from Waybill Query'!$A:$M,9,FALSE)),0,VLOOKUP($N1157,'Data from Waybill Query'!$A:$M,9,FALSE))</f>
        <v>103866</v>
      </c>
      <c r="J1157" s="104">
        <f>IF(ISNA(VLOOKUP($N1157,'Data from Waybill Query'!$A:$M,10,FALSE)),0,VLOOKUP($N1157,'Data from Waybill Query'!$A:$M,10,FALSE))</f>
        <v>78864</v>
      </c>
      <c r="K1157" s="104">
        <f>IF(ISNA(VLOOKUP($N1157,'Data from Waybill Query'!$A:$M,11,FALSE)),0,VLOOKUP($N1157,'Data from Waybill Query'!$A:$M,11,FALSE))</f>
        <v>10609517</v>
      </c>
      <c r="L1157" s="104">
        <f>IF(ISNA(VLOOKUP($N1157,'Data from Waybill Query'!$A:$M,12,FALSE)),0,VLOOKUP($N1157,'Data from Waybill Query'!$A:$M,12,FALSE))</f>
        <v>8042</v>
      </c>
      <c r="M1157" s="104">
        <f>IF(ISNA(VLOOKUP($N1157,'Data from Waybill Query'!$A:$M,13,FALSE)),0,VLOOKUP($N1157,'Data from Waybill Query'!$A:$M,13,FALSE))</f>
        <v>1.8386590000000001E-2</v>
      </c>
      <c r="N1157" s="104">
        <f t="shared" si="39"/>
        <v>2002020213</v>
      </c>
    </row>
    <row r="1158" spans="1:14" x14ac:dyDescent="0.25">
      <c r="A1158" s="104">
        <f t="shared" si="38"/>
        <v>200217</v>
      </c>
      <c r="B1158" s="32">
        <f>'Data from Waybill Query'!B1158</f>
        <v>2002</v>
      </c>
      <c r="C1158" s="32" t="str">
        <f>IF('Data from Waybill Query'!C1158="00","0",IF('Data from Waybill Query'!C1158="01","1",IF('Data from Waybill Query'!C1158="XX","2",'Data from Waybill Query'!C1158)))</f>
        <v>2</v>
      </c>
      <c r="D1158" s="33" t="str">
        <f>'Data from Waybill Query'!D1158</f>
        <v>Grain</v>
      </c>
      <c r="E1158" s="33" t="str">
        <f>'Data from Waybill Query'!E1158</f>
        <v>L</v>
      </c>
      <c r="F1158" s="33" t="str">
        <f>'Data from Waybill Query'!F1158</f>
        <v>R</v>
      </c>
      <c r="G1158" s="33" t="str">
        <f>'Data from Waybill Query'!G1158</f>
        <v>S</v>
      </c>
      <c r="H1158" s="104">
        <f>IF(ISNA(VLOOKUP($N1158,'Data from Waybill Query'!$A:$M,8,FALSE)),0,VLOOKUP($N1158,'Data from Waybill Query'!$A:$M,8,FALSE))</f>
        <v>90197</v>
      </c>
      <c r="I1158" s="104">
        <f>IF(ISNA(VLOOKUP($N1158,'Data from Waybill Query'!$A:$M,9,FALSE)),0,VLOOKUP($N1158,'Data from Waybill Query'!$A:$M,9,FALSE))</f>
        <v>30268</v>
      </c>
      <c r="J1158" s="104">
        <f>IF(ISNA(VLOOKUP($N1158,'Data from Waybill Query'!$A:$M,10,FALSE)),0,VLOOKUP($N1158,'Data from Waybill Query'!$A:$M,10,FALSE))</f>
        <v>49861</v>
      </c>
      <c r="K1158" s="104">
        <f>IF(ISNA(VLOOKUP($N1158,'Data from Waybill Query'!$A:$M,11,FALSE)),0,VLOOKUP($N1158,'Data from Waybill Query'!$A:$M,11,FALSE))</f>
        <v>2679544</v>
      </c>
      <c r="L1158" s="104">
        <f>IF(ISNA(VLOOKUP($N1158,'Data from Waybill Query'!$A:$M,12,FALSE)),0,VLOOKUP($N1158,'Data from Waybill Query'!$A:$M,12,FALSE))</f>
        <v>4333</v>
      </c>
      <c r="M1158" s="104">
        <f>IF(ISNA(VLOOKUP($N1158,'Data from Waybill Query'!$A:$M,13,FALSE)),0,VLOOKUP($N1158,'Data from Waybill Query'!$A:$M,13,FALSE))</f>
        <v>2.0818059999999999E-2</v>
      </c>
      <c r="N1158" s="104">
        <f t="shared" si="39"/>
        <v>2002020301</v>
      </c>
    </row>
    <row r="1159" spans="1:14" x14ac:dyDescent="0.25">
      <c r="A1159" s="104">
        <f t="shared" si="38"/>
        <v>200218</v>
      </c>
      <c r="B1159" s="32">
        <f>'Data from Waybill Query'!B1159</f>
        <v>2002</v>
      </c>
      <c r="C1159" s="32" t="str">
        <f>IF('Data from Waybill Query'!C1159="00","0",IF('Data from Waybill Query'!C1159="01","1",IF('Data from Waybill Query'!C1159="XX","2",'Data from Waybill Query'!C1159)))</f>
        <v>2</v>
      </c>
      <c r="D1159" s="33" t="str">
        <f>'Data from Waybill Query'!D1159</f>
        <v>Grain</v>
      </c>
      <c r="E1159" s="33" t="str">
        <f>'Data from Waybill Query'!E1159</f>
        <v>L</v>
      </c>
      <c r="F1159" s="33" t="str">
        <f>'Data from Waybill Query'!F1159</f>
        <v>R</v>
      </c>
      <c r="G1159" s="33" t="str">
        <f>'Data from Waybill Query'!G1159</f>
        <v>M</v>
      </c>
      <c r="H1159" s="104">
        <f>IF(ISNA(VLOOKUP($N1159,'Data from Waybill Query'!$A:$M,8,FALSE)),0,VLOOKUP($N1159,'Data from Waybill Query'!$A:$M,8,FALSE))</f>
        <v>183819</v>
      </c>
      <c r="I1159" s="104">
        <f>IF(ISNA(VLOOKUP($N1159,'Data from Waybill Query'!$A:$M,9,FALSE)),0,VLOOKUP($N1159,'Data from Waybill Query'!$A:$M,9,FALSE))</f>
        <v>69250</v>
      </c>
      <c r="J1159" s="104">
        <f>IF(ISNA(VLOOKUP($N1159,'Data from Waybill Query'!$A:$M,10,FALSE)),0,VLOOKUP($N1159,'Data from Waybill Query'!$A:$M,10,FALSE))</f>
        <v>97460</v>
      </c>
      <c r="K1159" s="104">
        <f>IF(ISNA(VLOOKUP($N1159,'Data from Waybill Query'!$A:$M,11,FALSE)),0,VLOOKUP($N1159,'Data from Waybill Query'!$A:$M,11,FALSE))</f>
        <v>6733630</v>
      </c>
      <c r="L1159" s="104">
        <f>IF(ISNA(VLOOKUP($N1159,'Data from Waybill Query'!$A:$M,12,FALSE)),0,VLOOKUP($N1159,'Data from Waybill Query'!$A:$M,12,FALSE))</f>
        <v>9480</v>
      </c>
      <c r="M1159" s="104">
        <f>IF(ISNA(VLOOKUP($N1159,'Data from Waybill Query'!$A:$M,13,FALSE)),0,VLOOKUP($N1159,'Data from Waybill Query'!$A:$M,13,FALSE))</f>
        <v>1.9389960000000001E-2</v>
      </c>
      <c r="N1159" s="104">
        <f t="shared" si="39"/>
        <v>2002020302</v>
      </c>
    </row>
    <row r="1160" spans="1:14" x14ac:dyDescent="0.25">
      <c r="A1160" s="104">
        <f t="shared" si="38"/>
        <v>200219</v>
      </c>
      <c r="B1160" s="32">
        <f>'Data from Waybill Query'!B1160</f>
        <v>2002</v>
      </c>
      <c r="C1160" s="32" t="str">
        <f>IF('Data from Waybill Query'!C1160="00","0",IF('Data from Waybill Query'!C1160="01","1",IF('Data from Waybill Query'!C1160="XX","2",'Data from Waybill Query'!C1160)))</f>
        <v>2</v>
      </c>
      <c r="D1160" s="33" t="str">
        <f>'Data from Waybill Query'!D1160</f>
        <v>Grain</v>
      </c>
      <c r="E1160" s="33" t="str">
        <f>'Data from Waybill Query'!E1160</f>
        <v>L</v>
      </c>
      <c r="F1160" s="33" t="str">
        <f>'Data from Waybill Query'!F1160</f>
        <v>R</v>
      </c>
      <c r="G1160" s="33" t="str">
        <f>'Data from Waybill Query'!G1160</f>
        <v>U</v>
      </c>
      <c r="H1160" s="104">
        <f>IF(ISNA(VLOOKUP($N1160,'Data from Waybill Query'!$A:$M,8,FALSE)),0,VLOOKUP($N1160,'Data from Waybill Query'!$A:$M,8,FALSE))</f>
        <v>642481</v>
      </c>
      <c r="I1160" s="104">
        <f>IF(ISNA(VLOOKUP($N1160,'Data from Waybill Query'!$A:$M,9,FALSE)),0,VLOOKUP($N1160,'Data from Waybill Query'!$A:$M,9,FALSE))</f>
        <v>250999</v>
      </c>
      <c r="J1160" s="104">
        <f>IF(ISNA(VLOOKUP($N1160,'Data from Waybill Query'!$A:$M,10,FALSE)),0,VLOOKUP($N1160,'Data from Waybill Query'!$A:$M,10,FALSE))</f>
        <v>395562</v>
      </c>
      <c r="K1160" s="104">
        <f>IF(ISNA(VLOOKUP($N1160,'Data from Waybill Query'!$A:$M,11,FALSE)),0,VLOOKUP($N1160,'Data from Waybill Query'!$A:$M,11,FALSE))</f>
        <v>26143661</v>
      </c>
      <c r="L1160" s="104">
        <f>IF(ISNA(VLOOKUP($N1160,'Data from Waybill Query'!$A:$M,12,FALSE)),0,VLOOKUP($N1160,'Data from Waybill Query'!$A:$M,12,FALSE))</f>
        <v>41376</v>
      </c>
      <c r="M1160" s="104">
        <f>IF(ISNA(VLOOKUP($N1160,'Data from Waybill Query'!$A:$M,13,FALSE)),0,VLOOKUP($N1160,'Data from Waybill Query'!$A:$M,13,FALSE))</f>
        <v>1.552794E-2</v>
      </c>
      <c r="N1160" s="104">
        <f t="shared" si="39"/>
        <v>2002020303</v>
      </c>
    </row>
    <row r="1161" spans="1:14" x14ac:dyDescent="0.25">
      <c r="A1161" s="104">
        <f t="shared" si="38"/>
        <v>200220</v>
      </c>
      <c r="B1161" s="32">
        <f>'Data from Waybill Query'!B1161</f>
        <v>2002</v>
      </c>
      <c r="C1161" s="32" t="str">
        <f>IF('Data from Waybill Query'!C1161="00","0",IF('Data from Waybill Query'!C1161="01","1",IF('Data from Waybill Query'!C1161="XX","2",'Data from Waybill Query'!C1161)))</f>
        <v>2</v>
      </c>
      <c r="D1161" s="33" t="str">
        <f>'Data from Waybill Query'!D1161</f>
        <v>Grain</v>
      </c>
      <c r="E1161" s="33" t="str">
        <f>'Data from Waybill Query'!E1161</f>
        <v>L</v>
      </c>
      <c r="F1161" s="33" t="str">
        <f>'Data from Waybill Query'!F1161</f>
        <v>P</v>
      </c>
      <c r="G1161" s="33" t="str">
        <f>'Data from Waybill Query'!G1161</f>
        <v>S</v>
      </c>
      <c r="H1161" s="104">
        <f>IF(ISNA(VLOOKUP($N1161,'Data from Waybill Query'!$A:$M,8,FALSE)),0,VLOOKUP($N1161,'Data from Waybill Query'!$A:$M,8,FALSE))</f>
        <v>73288</v>
      </c>
      <c r="I1161" s="104">
        <f>IF(ISNA(VLOOKUP($N1161,'Data from Waybill Query'!$A:$M,9,FALSE)),0,VLOOKUP($N1161,'Data from Waybill Query'!$A:$M,9,FALSE))</f>
        <v>25696</v>
      </c>
      <c r="J1161" s="104">
        <f>IF(ISNA(VLOOKUP($N1161,'Data from Waybill Query'!$A:$M,10,FALSE)),0,VLOOKUP($N1161,'Data from Waybill Query'!$A:$M,10,FALSE))</f>
        <v>41276</v>
      </c>
      <c r="K1161" s="104">
        <f>IF(ISNA(VLOOKUP($N1161,'Data from Waybill Query'!$A:$M,11,FALSE)),0,VLOOKUP($N1161,'Data from Waybill Query'!$A:$M,11,FALSE))</f>
        <v>2283912</v>
      </c>
      <c r="L1161" s="104">
        <f>IF(ISNA(VLOOKUP($N1161,'Data from Waybill Query'!$A:$M,12,FALSE)),0,VLOOKUP($N1161,'Data from Waybill Query'!$A:$M,12,FALSE))</f>
        <v>3583</v>
      </c>
      <c r="M1161" s="104">
        <f>IF(ISNA(VLOOKUP($N1161,'Data from Waybill Query'!$A:$M,13,FALSE)),0,VLOOKUP($N1161,'Data from Waybill Query'!$A:$M,13,FALSE))</f>
        <v>2.0454480000000001E-2</v>
      </c>
      <c r="N1161" s="104">
        <f t="shared" si="39"/>
        <v>2002020311</v>
      </c>
    </row>
    <row r="1162" spans="1:14" x14ac:dyDescent="0.25">
      <c r="A1162" s="104">
        <f t="shared" si="38"/>
        <v>200221</v>
      </c>
      <c r="B1162" s="32">
        <f>'Data from Waybill Query'!B1162</f>
        <v>2002</v>
      </c>
      <c r="C1162" s="32" t="str">
        <f>IF('Data from Waybill Query'!C1162="00","0",IF('Data from Waybill Query'!C1162="01","1",IF('Data from Waybill Query'!C1162="XX","2",'Data from Waybill Query'!C1162)))</f>
        <v>2</v>
      </c>
      <c r="D1162" s="33" t="str">
        <f>'Data from Waybill Query'!D1162</f>
        <v>Grain</v>
      </c>
      <c r="E1162" s="33" t="str">
        <f>'Data from Waybill Query'!E1162</f>
        <v>L</v>
      </c>
      <c r="F1162" s="33" t="str">
        <f>'Data from Waybill Query'!F1162</f>
        <v>P</v>
      </c>
      <c r="G1162" s="33" t="str">
        <f>'Data from Waybill Query'!G1162</f>
        <v>M</v>
      </c>
      <c r="H1162" s="104">
        <f>IF(ISNA(VLOOKUP($N1162,'Data from Waybill Query'!$A:$M,8,FALSE)),0,VLOOKUP($N1162,'Data from Waybill Query'!$A:$M,8,FALSE))</f>
        <v>90165</v>
      </c>
      <c r="I1162" s="104">
        <f>IF(ISNA(VLOOKUP($N1162,'Data from Waybill Query'!$A:$M,9,FALSE)),0,VLOOKUP($N1162,'Data from Waybill Query'!$A:$M,9,FALSE))</f>
        <v>36588</v>
      </c>
      <c r="J1162" s="104">
        <f>IF(ISNA(VLOOKUP($N1162,'Data from Waybill Query'!$A:$M,10,FALSE)),0,VLOOKUP($N1162,'Data from Waybill Query'!$A:$M,10,FALSE))</f>
        <v>50438</v>
      </c>
      <c r="K1162" s="104">
        <f>IF(ISNA(VLOOKUP($N1162,'Data from Waybill Query'!$A:$M,11,FALSE)),0,VLOOKUP($N1162,'Data from Waybill Query'!$A:$M,11,FALSE))</f>
        <v>3528872</v>
      </c>
      <c r="L1162" s="104">
        <f>IF(ISNA(VLOOKUP($N1162,'Data from Waybill Query'!$A:$M,12,FALSE)),0,VLOOKUP($N1162,'Data from Waybill Query'!$A:$M,12,FALSE))</f>
        <v>4813</v>
      </c>
      <c r="M1162" s="104">
        <f>IF(ISNA(VLOOKUP($N1162,'Data from Waybill Query'!$A:$M,13,FALSE)),0,VLOOKUP($N1162,'Data from Waybill Query'!$A:$M,13,FALSE))</f>
        <v>1.8733400000000001E-2</v>
      </c>
      <c r="N1162" s="104">
        <f t="shared" si="39"/>
        <v>2002020312</v>
      </c>
    </row>
    <row r="1163" spans="1:14" x14ac:dyDescent="0.25">
      <c r="A1163" s="104">
        <f t="shared" si="38"/>
        <v>200222</v>
      </c>
      <c r="B1163" s="32">
        <f>'Data from Waybill Query'!B1163</f>
        <v>2002</v>
      </c>
      <c r="C1163" s="32" t="str">
        <f>IF('Data from Waybill Query'!C1163="00","0",IF('Data from Waybill Query'!C1163="01","1",IF('Data from Waybill Query'!C1163="XX","2",'Data from Waybill Query'!C1163)))</f>
        <v>2</v>
      </c>
      <c r="D1163" s="33" t="str">
        <f>'Data from Waybill Query'!D1163</f>
        <v>Grain</v>
      </c>
      <c r="E1163" s="33" t="str">
        <f>'Data from Waybill Query'!E1163</f>
        <v>L</v>
      </c>
      <c r="F1163" s="33" t="str">
        <f>'Data from Waybill Query'!F1163</f>
        <v>P</v>
      </c>
      <c r="G1163" s="33" t="str">
        <f>'Data from Waybill Query'!G1163</f>
        <v>U</v>
      </c>
      <c r="H1163" s="104">
        <f>IF(ISNA(VLOOKUP($N1163,'Data from Waybill Query'!$A:$M,8,FALSE)),0,VLOOKUP($N1163,'Data from Waybill Query'!$A:$M,8,FALSE))</f>
        <v>236161</v>
      </c>
      <c r="I1163" s="104">
        <f>IF(ISNA(VLOOKUP($N1163,'Data from Waybill Query'!$A:$M,9,FALSE)),0,VLOOKUP($N1163,'Data from Waybill Query'!$A:$M,9,FALSE))</f>
        <v>94975</v>
      </c>
      <c r="J1163" s="104">
        <f>IF(ISNA(VLOOKUP($N1163,'Data from Waybill Query'!$A:$M,10,FALSE)),0,VLOOKUP($N1163,'Data from Waybill Query'!$A:$M,10,FALSE))</f>
        <v>140714</v>
      </c>
      <c r="K1163" s="104">
        <f>IF(ISNA(VLOOKUP($N1163,'Data from Waybill Query'!$A:$M,11,FALSE)),0,VLOOKUP($N1163,'Data from Waybill Query'!$A:$M,11,FALSE))</f>
        <v>9789942</v>
      </c>
      <c r="L1163" s="104">
        <f>IF(ISNA(VLOOKUP($N1163,'Data from Waybill Query'!$A:$M,12,FALSE)),0,VLOOKUP($N1163,'Data from Waybill Query'!$A:$M,12,FALSE))</f>
        <v>14538</v>
      </c>
      <c r="M1163" s="104">
        <f>IF(ISNA(VLOOKUP($N1163,'Data from Waybill Query'!$A:$M,13,FALSE)),0,VLOOKUP($N1163,'Data from Waybill Query'!$A:$M,13,FALSE))</f>
        <v>1.6244939999999999E-2</v>
      </c>
      <c r="N1163" s="104">
        <f t="shared" si="39"/>
        <v>2002020313</v>
      </c>
    </row>
    <row r="1164" spans="1:14" x14ac:dyDescent="0.25">
      <c r="A1164" s="104">
        <f t="shared" si="38"/>
        <v>200223</v>
      </c>
      <c r="B1164" s="32">
        <f>'Data from Waybill Query'!B1164</f>
        <v>2002</v>
      </c>
      <c r="C1164" s="32" t="str">
        <f>IF('Data from Waybill Query'!C1164="00","0",IF('Data from Waybill Query'!C1164="01","1",IF('Data from Waybill Query'!C1164="XX","2",'Data from Waybill Query'!C1164)))</f>
        <v>10</v>
      </c>
      <c r="D1164" s="33" t="str">
        <f>'Data from Waybill Query'!D1164</f>
        <v>Metalic Ores</v>
      </c>
      <c r="E1164" s="33" t="str">
        <f>'Data from Waybill Query'!E1164</f>
        <v>S</v>
      </c>
      <c r="F1164" s="33" t="str">
        <f>'Data from Waybill Query'!F1164</f>
        <v>X</v>
      </c>
      <c r="G1164" s="33" t="str">
        <f>'Data from Waybill Query'!G1164</f>
        <v>X</v>
      </c>
      <c r="H1164" s="104">
        <f>IF(ISNA(VLOOKUP($N1164,'Data from Waybill Query'!$A:$M,8,FALSE)),0,VLOOKUP($N1164,'Data from Waybill Query'!$A:$M,8,FALSE))</f>
        <v>133053</v>
      </c>
      <c r="I1164" s="104">
        <f>IF(ISNA(VLOOKUP($N1164,'Data from Waybill Query'!$A:$M,9,FALSE)),0,VLOOKUP($N1164,'Data from Waybill Query'!$A:$M,9,FALSE))</f>
        <v>471822</v>
      </c>
      <c r="J1164" s="104">
        <f>IF(ISNA(VLOOKUP($N1164,'Data from Waybill Query'!$A:$M,10,FALSE)),0,VLOOKUP($N1164,'Data from Waybill Query'!$A:$M,10,FALSE))</f>
        <v>28275</v>
      </c>
      <c r="K1164" s="104">
        <f>IF(ISNA(VLOOKUP($N1164,'Data from Waybill Query'!$A:$M,11,FALSE)),0,VLOOKUP($N1164,'Data from Waybill Query'!$A:$M,11,FALSE))</f>
        <v>34871634</v>
      </c>
      <c r="L1164" s="104">
        <f>IF(ISNA(VLOOKUP($N1164,'Data from Waybill Query'!$A:$M,12,FALSE)),0,VLOOKUP($N1164,'Data from Waybill Query'!$A:$M,12,FALSE))</f>
        <v>2107</v>
      </c>
      <c r="M1164" s="104">
        <f>IF(ISNA(VLOOKUP($N1164,'Data from Waybill Query'!$A:$M,13,FALSE)),0,VLOOKUP($N1164,'Data from Waybill Query'!$A:$M,13,FALSE))</f>
        <v>6.3144759999999994E-2</v>
      </c>
      <c r="N1164" s="104">
        <f t="shared" si="39"/>
        <v>2002100103</v>
      </c>
    </row>
    <row r="1165" spans="1:14" x14ac:dyDescent="0.25">
      <c r="A1165" s="104">
        <f t="shared" si="38"/>
        <v>200224</v>
      </c>
      <c r="B1165" s="32">
        <f>'Data from Waybill Query'!B1165</f>
        <v>2002</v>
      </c>
      <c r="C1165" s="32" t="str">
        <f>IF('Data from Waybill Query'!C1165="00","0",IF('Data from Waybill Query'!C1165="01","1",IF('Data from Waybill Query'!C1165="XX","2",'Data from Waybill Query'!C1165)))</f>
        <v>10</v>
      </c>
      <c r="D1165" s="33" t="str">
        <f>'Data from Waybill Query'!D1165</f>
        <v>Metalic Ores</v>
      </c>
      <c r="E1165" s="33" t="str">
        <f>'Data from Waybill Query'!E1165</f>
        <v>M</v>
      </c>
      <c r="F1165" s="33" t="str">
        <f>'Data from Waybill Query'!F1165</f>
        <v>X</v>
      </c>
      <c r="G1165" s="33" t="str">
        <f>'Data from Waybill Query'!G1165</f>
        <v>X</v>
      </c>
      <c r="H1165" s="104">
        <f>IF(ISNA(VLOOKUP($N1165,'Data from Waybill Query'!$A:$M,8,FALSE)),0,VLOOKUP($N1165,'Data from Waybill Query'!$A:$M,8,FALSE))</f>
        <v>115737</v>
      </c>
      <c r="I1165" s="104">
        <f>IF(ISNA(VLOOKUP($N1165,'Data from Waybill Query'!$A:$M,9,FALSE)),0,VLOOKUP($N1165,'Data from Waybill Query'!$A:$M,9,FALSE))</f>
        <v>206911</v>
      </c>
      <c r="J1165" s="104">
        <f>IF(ISNA(VLOOKUP($N1165,'Data from Waybill Query'!$A:$M,10,FALSE)),0,VLOOKUP($N1165,'Data from Waybill Query'!$A:$M,10,FALSE))</f>
        <v>29020</v>
      </c>
      <c r="K1165" s="104">
        <f>IF(ISNA(VLOOKUP($N1165,'Data from Waybill Query'!$A:$M,11,FALSE)),0,VLOOKUP($N1165,'Data from Waybill Query'!$A:$M,11,FALSE))</f>
        <v>21537331</v>
      </c>
      <c r="L1165" s="104">
        <f>IF(ISNA(VLOOKUP($N1165,'Data from Waybill Query'!$A:$M,12,FALSE)),0,VLOOKUP($N1165,'Data from Waybill Query'!$A:$M,12,FALSE))</f>
        <v>2978</v>
      </c>
      <c r="M1165" s="104">
        <f>IF(ISNA(VLOOKUP($N1165,'Data from Waybill Query'!$A:$M,13,FALSE)),0,VLOOKUP($N1165,'Data from Waybill Query'!$A:$M,13,FALSE))</f>
        <v>3.8859779999999997E-2</v>
      </c>
      <c r="N1165" s="104">
        <f t="shared" si="39"/>
        <v>2002100203</v>
      </c>
    </row>
    <row r="1166" spans="1:14" x14ac:dyDescent="0.25">
      <c r="A1166" s="104">
        <f t="shared" ref="A1166:A1207" si="40">$B1166*100+MOD(ROW($B1166)-ROW($B$1208),67)</f>
        <v>200225</v>
      </c>
      <c r="B1166" s="32">
        <f>'Data from Waybill Query'!B1166</f>
        <v>2002</v>
      </c>
      <c r="C1166" s="32" t="str">
        <f>IF('Data from Waybill Query'!C1166="00","0",IF('Data from Waybill Query'!C1166="01","1",IF('Data from Waybill Query'!C1166="XX","2",'Data from Waybill Query'!C1166)))</f>
        <v>10</v>
      </c>
      <c r="D1166" s="33" t="str">
        <f>'Data from Waybill Query'!D1166</f>
        <v>Metalic Ores</v>
      </c>
      <c r="E1166" s="33" t="str">
        <f>'Data from Waybill Query'!E1166</f>
        <v>L</v>
      </c>
      <c r="F1166" s="33" t="str">
        <f>'Data from Waybill Query'!F1166</f>
        <v>X</v>
      </c>
      <c r="G1166" s="33" t="str">
        <f>'Data from Waybill Query'!G1166</f>
        <v>X</v>
      </c>
      <c r="H1166" s="104">
        <f>IF(ISNA(VLOOKUP($N1166,'Data from Waybill Query'!$A:$M,8,FALSE)),0,VLOOKUP($N1166,'Data from Waybill Query'!$A:$M,8,FALSE))</f>
        <v>191285</v>
      </c>
      <c r="I1166" s="104">
        <f>IF(ISNA(VLOOKUP($N1166,'Data from Waybill Query'!$A:$M,9,FALSE)),0,VLOOKUP($N1166,'Data from Waybill Query'!$A:$M,9,FALSE))</f>
        <v>122841</v>
      </c>
      <c r="J1166" s="104">
        <f>IF(ISNA(VLOOKUP($N1166,'Data from Waybill Query'!$A:$M,10,FALSE)),0,VLOOKUP($N1166,'Data from Waybill Query'!$A:$M,10,FALSE))</f>
        <v>100488</v>
      </c>
      <c r="K1166" s="104">
        <f>IF(ISNA(VLOOKUP($N1166,'Data from Waybill Query'!$A:$M,11,FALSE)),0,VLOOKUP($N1166,'Data from Waybill Query'!$A:$M,11,FALSE))</f>
        <v>12265766</v>
      </c>
      <c r="L1166" s="104">
        <f>IF(ISNA(VLOOKUP($N1166,'Data from Waybill Query'!$A:$M,12,FALSE)),0,VLOOKUP($N1166,'Data from Waybill Query'!$A:$M,12,FALSE))</f>
        <v>10059</v>
      </c>
      <c r="M1166" s="104">
        <f>IF(ISNA(VLOOKUP($N1166,'Data from Waybill Query'!$A:$M,13,FALSE)),0,VLOOKUP($N1166,'Data from Waybill Query'!$A:$M,13,FALSE))</f>
        <v>1.9015600000000001E-2</v>
      </c>
      <c r="N1166" s="104">
        <f t="shared" si="39"/>
        <v>2002100303</v>
      </c>
    </row>
    <row r="1167" spans="1:14" x14ac:dyDescent="0.25">
      <c r="A1167" s="104">
        <f t="shared" si="40"/>
        <v>200226</v>
      </c>
      <c r="B1167" s="32">
        <f>'Data from Waybill Query'!B1167</f>
        <v>2002</v>
      </c>
      <c r="C1167" s="32" t="str">
        <f>IF('Data from Waybill Query'!C1167="00","0",IF('Data from Waybill Query'!C1167="01","1",IF('Data from Waybill Query'!C1167="XX","2",'Data from Waybill Query'!C1167)))</f>
        <v>11</v>
      </c>
      <c r="D1167" s="33" t="str">
        <f>'Data from Waybill Query'!D1167</f>
        <v>Coal</v>
      </c>
      <c r="E1167" s="33" t="str">
        <f>'Data from Waybill Query'!E1167</f>
        <v>S</v>
      </c>
      <c r="F1167" s="33" t="str">
        <f>'Data from Waybill Query'!F1167</f>
        <v>R</v>
      </c>
      <c r="G1167" s="33" t="str">
        <f>'Data from Waybill Query'!G1167</f>
        <v>X</v>
      </c>
      <c r="H1167" s="104">
        <f>IF(ISNA(VLOOKUP($N1167,'Data from Waybill Query'!$A:$M,8,FALSE)),0,VLOOKUP($N1167,'Data from Waybill Query'!$A:$M,8,FALSE))</f>
        <v>1441628</v>
      </c>
      <c r="I1167" s="104">
        <f>IF(ISNA(VLOOKUP($N1167,'Data from Waybill Query'!$A:$M,9,FALSE)),0,VLOOKUP($N1167,'Data from Waybill Query'!$A:$M,9,FALSE))</f>
        <v>1528022</v>
      </c>
      <c r="J1167" s="104">
        <f>IF(ISNA(VLOOKUP($N1167,'Data from Waybill Query'!$A:$M,10,FALSE)),0,VLOOKUP($N1167,'Data from Waybill Query'!$A:$M,10,FALSE))</f>
        <v>403517</v>
      </c>
      <c r="K1167" s="104">
        <f>IF(ISNA(VLOOKUP($N1167,'Data from Waybill Query'!$A:$M,11,FALSE)),0,VLOOKUP($N1167,'Data from Waybill Query'!$A:$M,11,FALSE))</f>
        <v>158376003</v>
      </c>
      <c r="L1167" s="104">
        <f>IF(ISNA(VLOOKUP($N1167,'Data from Waybill Query'!$A:$M,12,FALSE)),0,VLOOKUP($N1167,'Data from Waybill Query'!$A:$M,12,FALSE))</f>
        <v>41755</v>
      </c>
      <c r="M1167" s="104">
        <f>IF(ISNA(VLOOKUP($N1167,'Data from Waybill Query'!$A:$M,13,FALSE)),0,VLOOKUP($N1167,'Data from Waybill Query'!$A:$M,13,FALSE))</f>
        <v>3.452558E-2</v>
      </c>
      <c r="N1167" s="104">
        <f t="shared" si="39"/>
        <v>2002110103</v>
      </c>
    </row>
    <row r="1168" spans="1:14" x14ac:dyDescent="0.25">
      <c r="A1168" s="104">
        <f t="shared" si="40"/>
        <v>200227</v>
      </c>
      <c r="B1168" s="32">
        <f>'Data from Waybill Query'!B1168</f>
        <v>2002</v>
      </c>
      <c r="C1168" s="32" t="str">
        <f>IF('Data from Waybill Query'!C1168="00","0",IF('Data from Waybill Query'!C1168="01","1",IF('Data from Waybill Query'!C1168="XX","2",'Data from Waybill Query'!C1168)))</f>
        <v>11</v>
      </c>
      <c r="D1168" s="33" t="str">
        <f>'Data from Waybill Query'!D1168</f>
        <v>Coal</v>
      </c>
      <c r="E1168" s="33" t="str">
        <f>'Data from Waybill Query'!E1168</f>
        <v>S</v>
      </c>
      <c r="F1168" s="33" t="str">
        <f>'Data from Waybill Query'!F1168</f>
        <v>P</v>
      </c>
      <c r="G1168" s="33" t="str">
        <f>'Data from Waybill Query'!G1168</f>
        <v>X</v>
      </c>
      <c r="H1168" s="104">
        <f>IF(ISNA(VLOOKUP($N1168,'Data from Waybill Query'!$A:$M,8,FALSE)),0,VLOOKUP($N1168,'Data from Waybill Query'!$A:$M,8,FALSE))</f>
        <v>982469</v>
      </c>
      <c r="I1168" s="104">
        <f>IF(ISNA(VLOOKUP($N1168,'Data from Waybill Query'!$A:$M,9,FALSE)),0,VLOOKUP($N1168,'Data from Waybill Query'!$A:$M,9,FALSE))</f>
        <v>1870423</v>
      </c>
      <c r="J1168" s="104">
        <f>IF(ISNA(VLOOKUP($N1168,'Data from Waybill Query'!$A:$M,10,FALSE)),0,VLOOKUP($N1168,'Data from Waybill Query'!$A:$M,10,FALSE))</f>
        <v>351890</v>
      </c>
      <c r="K1168" s="104">
        <f>IF(ISNA(VLOOKUP($N1168,'Data from Waybill Query'!$A:$M,11,FALSE)),0,VLOOKUP($N1168,'Data from Waybill Query'!$A:$M,11,FALSE))</f>
        <v>205486106</v>
      </c>
      <c r="L1168" s="104">
        <f>IF(ISNA(VLOOKUP($N1168,'Data from Waybill Query'!$A:$M,12,FALSE)),0,VLOOKUP($N1168,'Data from Waybill Query'!$A:$M,12,FALSE))</f>
        <v>39101</v>
      </c>
      <c r="M1168" s="104">
        <f>IF(ISNA(VLOOKUP($N1168,'Data from Waybill Query'!$A:$M,13,FALSE)),0,VLOOKUP($N1168,'Data from Waybill Query'!$A:$M,13,FALSE))</f>
        <v>2.5126369999999999E-2</v>
      </c>
      <c r="N1168" s="104">
        <f t="shared" si="39"/>
        <v>2002110113</v>
      </c>
    </row>
    <row r="1169" spans="1:14" x14ac:dyDescent="0.25">
      <c r="A1169" s="104">
        <f t="shared" si="40"/>
        <v>200228</v>
      </c>
      <c r="B1169" s="32">
        <f>'Data from Waybill Query'!B1169</f>
        <v>2002</v>
      </c>
      <c r="C1169" s="32" t="str">
        <f>IF('Data from Waybill Query'!C1169="00","0",IF('Data from Waybill Query'!C1169="01","1",IF('Data from Waybill Query'!C1169="XX","2",'Data from Waybill Query'!C1169)))</f>
        <v>11</v>
      </c>
      <c r="D1169" s="33" t="str">
        <f>'Data from Waybill Query'!D1169</f>
        <v>Coal</v>
      </c>
      <c r="E1169" s="33" t="str">
        <f>'Data from Waybill Query'!E1169</f>
        <v>M</v>
      </c>
      <c r="F1169" s="33" t="str">
        <f>'Data from Waybill Query'!F1169</f>
        <v>R</v>
      </c>
      <c r="G1169" s="33" t="str">
        <f>'Data from Waybill Query'!G1169</f>
        <v>X</v>
      </c>
      <c r="H1169" s="104">
        <f>IF(ISNA(VLOOKUP($N1169,'Data from Waybill Query'!$A:$M,8,FALSE)),0,VLOOKUP($N1169,'Data from Waybill Query'!$A:$M,8,FALSE))</f>
        <v>743597</v>
      </c>
      <c r="I1169" s="104">
        <f>IF(ISNA(VLOOKUP($N1169,'Data from Waybill Query'!$A:$M,9,FALSE)),0,VLOOKUP($N1169,'Data from Waybill Query'!$A:$M,9,FALSE))</f>
        <v>520320</v>
      </c>
      <c r="J1169" s="104">
        <f>IF(ISNA(VLOOKUP($N1169,'Data from Waybill Query'!$A:$M,10,FALSE)),0,VLOOKUP($N1169,'Data from Waybill Query'!$A:$M,10,FALSE))</f>
        <v>359229</v>
      </c>
      <c r="K1169" s="104">
        <f>IF(ISNA(VLOOKUP($N1169,'Data from Waybill Query'!$A:$M,11,FALSE)),0,VLOOKUP($N1169,'Data from Waybill Query'!$A:$M,11,FALSE))</f>
        <v>54977668</v>
      </c>
      <c r="L1169" s="104">
        <f>IF(ISNA(VLOOKUP($N1169,'Data from Waybill Query'!$A:$M,12,FALSE)),0,VLOOKUP($N1169,'Data from Waybill Query'!$A:$M,12,FALSE))</f>
        <v>38249</v>
      </c>
      <c r="M1169" s="104">
        <f>IF(ISNA(VLOOKUP($N1169,'Data from Waybill Query'!$A:$M,13,FALSE)),0,VLOOKUP($N1169,'Data from Waybill Query'!$A:$M,13,FALSE))</f>
        <v>1.9441079999999999E-2</v>
      </c>
      <c r="N1169" s="104">
        <f t="shared" si="39"/>
        <v>2002110203</v>
      </c>
    </row>
    <row r="1170" spans="1:14" x14ac:dyDescent="0.25">
      <c r="A1170" s="104">
        <f t="shared" si="40"/>
        <v>200229</v>
      </c>
      <c r="B1170" s="32">
        <f>'Data from Waybill Query'!B1170</f>
        <v>2002</v>
      </c>
      <c r="C1170" s="32" t="str">
        <f>IF('Data from Waybill Query'!C1170="00","0",IF('Data from Waybill Query'!C1170="01","1",IF('Data from Waybill Query'!C1170="XX","2",'Data from Waybill Query'!C1170)))</f>
        <v>11</v>
      </c>
      <c r="D1170" s="33" t="str">
        <f>'Data from Waybill Query'!D1170</f>
        <v>Coal</v>
      </c>
      <c r="E1170" s="33" t="str">
        <f>'Data from Waybill Query'!E1170</f>
        <v>M</v>
      </c>
      <c r="F1170" s="33" t="str">
        <f>'Data from Waybill Query'!F1170</f>
        <v>P</v>
      </c>
      <c r="G1170" s="33" t="str">
        <f>'Data from Waybill Query'!G1170</f>
        <v>X</v>
      </c>
      <c r="H1170" s="104">
        <f>IF(ISNA(VLOOKUP($N1170,'Data from Waybill Query'!$A:$M,8,FALSE)),0,VLOOKUP($N1170,'Data from Waybill Query'!$A:$M,8,FALSE))</f>
        <v>1331311</v>
      </c>
      <c r="I1170" s="104">
        <f>IF(ISNA(VLOOKUP($N1170,'Data from Waybill Query'!$A:$M,9,FALSE)),0,VLOOKUP($N1170,'Data from Waybill Query'!$A:$M,9,FALSE))</f>
        <v>1143944</v>
      </c>
      <c r="J1170" s="104">
        <f>IF(ISNA(VLOOKUP($N1170,'Data from Waybill Query'!$A:$M,10,FALSE)),0,VLOOKUP($N1170,'Data from Waybill Query'!$A:$M,10,FALSE))</f>
        <v>852512</v>
      </c>
      <c r="K1170" s="104">
        <f>IF(ISNA(VLOOKUP($N1170,'Data from Waybill Query'!$A:$M,11,FALSE)),0,VLOOKUP($N1170,'Data from Waybill Query'!$A:$M,11,FALSE))</f>
        <v>130162141</v>
      </c>
      <c r="L1170" s="104">
        <f>IF(ISNA(VLOOKUP($N1170,'Data from Waybill Query'!$A:$M,12,FALSE)),0,VLOOKUP($N1170,'Data from Waybill Query'!$A:$M,12,FALSE))</f>
        <v>97225</v>
      </c>
      <c r="M1170" s="104">
        <f>IF(ISNA(VLOOKUP($N1170,'Data from Waybill Query'!$A:$M,13,FALSE)),0,VLOOKUP($N1170,'Data from Waybill Query'!$A:$M,13,FALSE))</f>
        <v>1.36931E-2</v>
      </c>
      <c r="N1170" s="104">
        <f t="shared" si="39"/>
        <v>2002110213</v>
      </c>
    </row>
    <row r="1171" spans="1:14" x14ac:dyDescent="0.25">
      <c r="A1171" s="104">
        <f t="shared" si="40"/>
        <v>200230</v>
      </c>
      <c r="B1171" s="32">
        <f>'Data from Waybill Query'!B1171</f>
        <v>2002</v>
      </c>
      <c r="C1171" s="32" t="str">
        <f>IF('Data from Waybill Query'!C1171="00","0",IF('Data from Waybill Query'!C1171="01","1",IF('Data from Waybill Query'!C1171="XX","2",'Data from Waybill Query'!C1171)))</f>
        <v>11</v>
      </c>
      <c r="D1171" s="33" t="str">
        <f>'Data from Waybill Query'!D1171</f>
        <v>Coal</v>
      </c>
      <c r="E1171" s="33" t="str">
        <f>'Data from Waybill Query'!E1171</f>
        <v>L</v>
      </c>
      <c r="F1171" s="33" t="str">
        <f>'Data from Waybill Query'!F1171</f>
        <v>R</v>
      </c>
      <c r="G1171" s="33" t="str">
        <f>'Data from Waybill Query'!G1171</f>
        <v>X</v>
      </c>
      <c r="H1171" s="104">
        <f>IF(ISNA(VLOOKUP($N1171,'Data from Waybill Query'!$A:$M,8,FALSE)),0,VLOOKUP($N1171,'Data from Waybill Query'!$A:$M,8,FALSE))</f>
        <v>683410</v>
      </c>
      <c r="I1171" s="104">
        <f>IF(ISNA(VLOOKUP($N1171,'Data from Waybill Query'!$A:$M,9,FALSE)),0,VLOOKUP($N1171,'Data from Waybill Query'!$A:$M,9,FALSE))</f>
        <v>448885</v>
      </c>
      <c r="J1171" s="104">
        <f>IF(ISNA(VLOOKUP($N1171,'Data from Waybill Query'!$A:$M,10,FALSE)),0,VLOOKUP($N1171,'Data from Waybill Query'!$A:$M,10,FALSE))</f>
        <v>539644</v>
      </c>
      <c r="K1171" s="104">
        <f>IF(ISNA(VLOOKUP($N1171,'Data from Waybill Query'!$A:$M,11,FALSE)),0,VLOOKUP($N1171,'Data from Waybill Query'!$A:$M,11,FALSE))</f>
        <v>50266533</v>
      </c>
      <c r="L1171" s="104">
        <f>IF(ISNA(VLOOKUP($N1171,'Data from Waybill Query'!$A:$M,12,FALSE)),0,VLOOKUP($N1171,'Data from Waybill Query'!$A:$M,12,FALSE))</f>
        <v>60380</v>
      </c>
      <c r="M1171" s="104">
        <f>IF(ISNA(VLOOKUP($N1171,'Data from Waybill Query'!$A:$M,13,FALSE)),0,VLOOKUP($N1171,'Data from Waybill Query'!$A:$M,13,FALSE))</f>
        <v>1.131855E-2</v>
      </c>
      <c r="N1171" s="104">
        <f t="shared" si="39"/>
        <v>2002110303</v>
      </c>
    </row>
    <row r="1172" spans="1:14" x14ac:dyDescent="0.25">
      <c r="A1172" s="104">
        <f t="shared" si="40"/>
        <v>200231</v>
      </c>
      <c r="B1172" s="32">
        <f>'Data from Waybill Query'!B1172</f>
        <v>2002</v>
      </c>
      <c r="C1172" s="32" t="str">
        <f>IF('Data from Waybill Query'!C1172="00","0",IF('Data from Waybill Query'!C1172="01","1",IF('Data from Waybill Query'!C1172="XX","2",'Data from Waybill Query'!C1172)))</f>
        <v>11</v>
      </c>
      <c r="D1172" s="33" t="str">
        <f>'Data from Waybill Query'!D1172</f>
        <v>Coal</v>
      </c>
      <c r="E1172" s="33" t="str">
        <f>'Data from Waybill Query'!E1172</f>
        <v>L</v>
      </c>
      <c r="F1172" s="33" t="str">
        <f>'Data from Waybill Query'!F1172</f>
        <v>P</v>
      </c>
      <c r="G1172" s="33" t="str">
        <f>'Data from Waybill Query'!G1172</f>
        <v>X</v>
      </c>
      <c r="H1172" s="104">
        <f>IF(ISNA(VLOOKUP($N1172,'Data from Waybill Query'!$A:$M,8,FALSE)),0,VLOOKUP($N1172,'Data from Waybill Query'!$A:$M,8,FALSE))</f>
        <v>2046962</v>
      </c>
      <c r="I1172" s="104">
        <f>IF(ISNA(VLOOKUP($N1172,'Data from Waybill Query'!$A:$M,9,FALSE)),0,VLOOKUP($N1172,'Data from Waybill Query'!$A:$M,9,FALSE))</f>
        <v>1652628</v>
      </c>
      <c r="J1172" s="104">
        <f>IF(ISNA(VLOOKUP($N1172,'Data from Waybill Query'!$A:$M,10,FALSE)),0,VLOOKUP($N1172,'Data from Waybill Query'!$A:$M,10,FALSE))</f>
        <v>1931815</v>
      </c>
      <c r="K1172" s="104">
        <f>IF(ISNA(VLOOKUP($N1172,'Data from Waybill Query'!$A:$M,11,FALSE)),0,VLOOKUP($N1172,'Data from Waybill Query'!$A:$M,11,FALSE))</f>
        <v>191394710</v>
      </c>
      <c r="L1172" s="104">
        <f>IF(ISNA(VLOOKUP($N1172,'Data from Waybill Query'!$A:$M,12,FALSE)),0,VLOOKUP($N1172,'Data from Waybill Query'!$A:$M,12,FALSE))</f>
        <v>223902</v>
      </c>
      <c r="M1172" s="104">
        <f>IF(ISNA(VLOOKUP($N1172,'Data from Waybill Query'!$A:$M,13,FALSE)),0,VLOOKUP($N1172,'Data from Waybill Query'!$A:$M,13,FALSE))</f>
        <v>9.1422320000000001E-3</v>
      </c>
      <c r="N1172" s="104">
        <f t="shared" si="39"/>
        <v>2002110313</v>
      </c>
    </row>
    <row r="1173" spans="1:14" x14ac:dyDescent="0.25">
      <c r="A1173" s="104">
        <f t="shared" si="40"/>
        <v>200232</v>
      </c>
      <c r="B1173" s="32">
        <f>'Data from Waybill Query'!B1173</f>
        <v>2002</v>
      </c>
      <c r="C1173" s="32" t="str">
        <f>IF('Data from Waybill Query'!C1173="00","0",IF('Data from Waybill Query'!C1173="01","1",IF('Data from Waybill Query'!C1173="XX","2",'Data from Waybill Query'!C1173)))</f>
        <v>11</v>
      </c>
      <c r="D1173" s="33" t="str">
        <f>'Data from Waybill Query'!D1173</f>
        <v>Coal</v>
      </c>
      <c r="E1173" s="33" t="str">
        <f>'Data from Waybill Query'!E1173</f>
        <v>VL</v>
      </c>
      <c r="F1173" s="33" t="str">
        <f>'Data from Waybill Query'!F1173</f>
        <v>R</v>
      </c>
      <c r="G1173" s="33" t="str">
        <f>'Data from Waybill Query'!G1173</f>
        <v>X</v>
      </c>
      <c r="H1173" s="104">
        <f>IF(ISNA(VLOOKUP($N1173,'Data from Waybill Query'!$A:$M,8,FALSE)),0,VLOOKUP($N1173,'Data from Waybill Query'!$A:$M,8,FALSE))</f>
        <v>249433</v>
      </c>
      <c r="I1173" s="104">
        <f>IF(ISNA(VLOOKUP($N1173,'Data from Waybill Query'!$A:$M,9,FALSE)),0,VLOOKUP($N1173,'Data from Waybill Query'!$A:$M,9,FALSE))</f>
        <v>130058</v>
      </c>
      <c r="J1173" s="104">
        <f>IF(ISNA(VLOOKUP($N1173,'Data from Waybill Query'!$A:$M,10,FALSE)),0,VLOOKUP($N1173,'Data from Waybill Query'!$A:$M,10,FALSE))</f>
        <v>206218</v>
      </c>
      <c r="K1173" s="104">
        <f>IF(ISNA(VLOOKUP($N1173,'Data from Waybill Query'!$A:$M,11,FALSE)),0,VLOOKUP($N1173,'Data from Waybill Query'!$A:$M,11,FALSE))</f>
        <v>14128862</v>
      </c>
      <c r="L1173" s="104">
        <f>IF(ISNA(VLOOKUP($N1173,'Data from Waybill Query'!$A:$M,12,FALSE)),0,VLOOKUP($N1173,'Data from Waybill Query'!$A:$M,12,FALSE))</f>
        <v>22391</v>
      </c>
      <c r="M1173" s="104">
        <f>IF(ISNA(VLOOKUP($N1173,'Data from Waybill Query'!$A:$M,13,FALSE)),0,VLOOKUP($N1173,'Data from Waybill Query'!$A:$M,13,FALSE))</f>
        <v>1.113981E-2</v>
      </c>
      <c r="N1173" s="104">
        <f t="shared" si="39"/>
        <v>2002110403</v>
      </c>
    </row>
    <row r="1174" spans="1:14" x14ac:dyDescent="0.25">
      <c r="A1174" s="104">
        <f t="shared" si="40"/>
        <v>200233</v>
      </c>
      <c r="B1174" s="32">
        <f>'Data from Waybill Query'!B1174</f>
        <v>2002</v>
      </c>
      <c r="C1174" s="32" t="str">
        <f>IF('Data from Waybill Query'!C1174="00","0",IF('Data from Waybill Query'!C1174="01","1",IF('Data from Waybill Query'!C1174="XX","2",'Data from Waybill Query'!C1174)))</f>
        <v>11</v>
      </c>
      <c r="D1174" s="33" t="str">
        <f>'Data from Waybill Query'!D1174</f>
        <v>Coal</v>
      </c>
      <c r="E1174" s="33" t="str">
        <f>'Data from Waybill Query'!E1174</f>
        <v>VL</v>
      </c>
      <c r="F1174" s="33" t="str">
        <f>'Data from Waybill Query'!F1174</f>
        <v>P</v>
      </c>
      <c r="G1174" s="33" t="str">
        <f>'Data from Waybill Query'!G1174</f>
        <v>X</v>
      </c>
      <c r="H1174" s="104">
        <f>IF(ISNA(VLOOKUP($N1174,'Data from Waybill Query'!$A:$M,8,FALSE)),0,VLOOKUP($N1174,'Data from Waybill Query'!$A:$M,8,FALSE))</f>
        <v>587526</v>
      </c>
      <c r="I1174" s="104">
        <f>IF(ISNA(VLOOKUP($N1174,'Data from Waybill Query'!$A:$M,9,FALSE)),0,VLOOKUP($N1174,'Data from Waybill Query'!$A:$M,9,FALSE))</f>
        <v>355380</v>
      </c>
      <c r="J1174" s="104">
        <f>IF(ISNA(VLOOKUP($N1174,'Data from Waybill Query'!$A:$M,10,FALSE)),0,VLOOKUP($N1174,'Data from Waybill Query'!$A:$M,10,FALSE))</f>
        <v>573691</v>
      </c>
      <c r="K1174" s="104">
        <f>IF(ISNA(VLOOKUP($N1174,'Data from Waybill Query'!$A:$M,11,FALSE)),0,VLOOKUP($N1174,'Data from Waybill Query'!$A:$M,11,FALSE))</f>
        <v>40330632</v>
      </c>
      <c r="L1174" s="104">
        <f>IF(ISNA(VLOOKUP($N1174,'Data from Waybill Query'!$A:$M,12,FALSE)),0,VLOOKUP($N1174,'Data from Waybill Query'!$A:$M,12,FALSE))</f>
        <v>65113</v>
      </c>
      <c r="M1174" s="104">
        <f>IF(ISNA(VLOOKUP($N1174,'Data from Waybill Query'!$A:$M,13,FALSE)),0,VLOOKUP($N1174,'Data from Waybill Query'!$A:$M,13,FALSE))</f>
        <v>9.0231930000000005E-3</v>
      </c>
      <c r="N1174" s="104">
        <f t="shared" si="39"/>
        <v>2002110413</v>
      </c>
    </row>
    <row r="1175" spans="1:14" x14ac:dyDescent="0.25">
      <c r="A1175" s="104">
        <f t="shared" si="40"/>
        <v>200234</v>
      </c>
      <c r="B1175" s="32">
        <f>'Data from Waybill Query'!B1175</f>
        <v>2002</v>
      </c>
      <c r="C1175" s="32" t="str">
        <f>IF('Data from Waybill Query'!C1175="00","0",IF('Data from Waybill Query'!C1175="01","1",IF('Data from Waybill Query'!C1175="XX","2",'Data from Waybill Query'!C1175)))</f>
        <v>14</v>
      </c>
      <c r="D1175" s="33" t="str">
        <f>'Data from Waybill Query'!D1175</f>
        <v>Non-Metallic Minerals</v>
      </c>
      <c r="E1175" s="33" t="str">
        <f>'Data from Waybill Query'!E1175</f>
        <v>S</v>
      </c>
      <c r="F1175" s="33" t="str">
        <f>'Data from Waybill Query'!F1175</f>
        <v>X</v>
      </c>
      <c r="G1175" s="33" t="str">
        <f>'Data from Waybill Query'!G1175</f>
        <v>X</v>
      </c>
      <c r="H1175" s="104">
        <f>IF(ISNA(VLOOKUP($N1175,'Data from Waybill Query'!$A:$M,8,FALSE)),0,VLOOKUP($N1175,'Data from Waybill Query'!$A:$M,8,FALSE))</f>
        <v>155887</v>
      </c>
      <c r="I1175" s="104">
        <f>IF(ISNA(VLOOKUP($N1175,'Data from Waybill Query'!$A:$M,9,FALSE)),0,VLOOKUP($N1175,'Data from Waybill Query'!$A:$M,9,FALSE))</f>
        <v>548632</v>
      </c>
      <c r="J1175" s="104">
        <f>IF(ISNA(VLOOKUP($N1175,'Data from Waybill Query'!$A:$M,10,FALSE)),0,VLOOKUP($N1175,'Data from Waybill Query'!$A:$M,10,FALSE))</f>
        <v>25787</v>
      </c>
      <c r="K1175" s="104">
        <f>IF(ISNA(VLOOKUP($N1175,'Data from Waybill Query'!$A:$M,11,FALSE)),0,VLOOKUP($N1175,'Data from Waybill Query'!$A:$M,11,FALSE))</f>
        <v>53867850</v>
      </c>
      <c r="L1175" s="104">
        <f>IF(ISNA(VLOOKUP($N1175,'Data from Waybill Query'!$A:$M,12,FALSE)),0,VLOOKUP($N1175,'Data from Waybill Query'!$A:$M,12,FALSE))</f>
        <v>2512</v>
      </c>
      <c r="M1175" s="104">
        <f>IF(ISNA(VLOOKUP($N1175,'Data from Waybill Query'!$A:$M,13,FALSE)),0,VLOOKUP($N1175,'Data from Waybill Query'!$A:$M,13,FALSE))</f>
        <v>6.2056550000000002E-2</v>
      </c>
      <c r="N1175" s="104">
        <f t="shared" si="39"/>
        <v>2002140103</v>
      </c>
    </row>
    <row r="1176" spans="1:14" x14ac:dyDescent="0.25">
      <c r="A1176" s="104">
        <f t="shared" si="40"/>
        <v>200235</v>
      </c>
      <c r="B1176" s="32">
        <f>'Data from Waybill Query'!B1176</f>
        <v>2002</v>
      </c>
      <c r="C1176" s="32" t="str">
        <f>IF('Data from Waybill Query'!C1176="00","0",IF('Data from Waybill Query'!C1176="01","1",IF('Data from Waybill Query'!C1176="XX","2",'Data from Waybill Query'!C1176)))</f>
        <v>14</v>
      </c>
      <c r="D1176" s="33" t="str">
        <f>'Data from Waybill Query'!D1176</f>
        <v>Non-Metallic Minerals</v>
      </c>
      <c r="E1176" s="33" t="str">
        <f>'Data from Waybill Query'!E1176</f>
        <v>M</v>
      </c>
      <c r="F1176" s="33" t="str">
        <f>'Data from Waybill Query'!F1176</f>
        <v>X</v>
      </c>
      <c r="G1176" s="33" t="str">
        <f>'Data from Waybill Query'!G1176</f>
        <v>X</v>
      </c>
      <c r="H1176" s="104">
        <f>IF(ISNA(VLOOKUP($N1176,'Data from Waybill Query'!$A:$M,8,FALSE)),0,VLOOKUP($N1176,'Data from Waybill Query'!$A:$M,8,FALSE))</f>
        <v>328308</v>
      </c>
      <c r="I1176" s="104">
        <f>IF(ISNA(VLOOKUP($N1176,'Data from Waybill Query'!$A:$M,9,FALSE)),0,VLOOKUP($N1176,'Data from Waybill Query'!$A:$M,9,FALSE))</f>
        <v>580730</v>
      </c>
      <c r="J1176" s="104">
        <f>IF(ISNA(VLOOKUP($N1176,'Data from Waybill Query'!$A:$M,10,FALSE)),0,VLOOKUP($N1176,'Data from Waybill Query'!$A:$M,10,FALSE))</f>
        <v>98221</v>
      </c>
      <c r="K1176" s="104">
        <f>IF(ISNA(VLOOKUP($N1176,'Data from Waybill Query'!$A:$M,11,FALSE)),0,VLOOKUP($N1176,'Data from Waybill Query'!$A:$M,11,FALSE))</f>
        <v>56758957</v>
      </c>
      <c r="L1176" s="104">
        <f>IF(ISNA(VLOOKUP($N1176,'Data from Waybill Query'!$A:$M,12,FALSE)),0,VLOOKUP($N1176,'Data from Waybill Query'!$A:$M,12,FALSE))</f>
        <v>9614</v>
      </c>
      <c r="M1176" s="104">
        <f>IF(ISNA(VLOOKUP($N1176,'Data from Waybill Query'!$A:$M,13,FALSE)),0,VLOOKUP($N1176,'Data from Waybill Query'!$A:$M,13,FALSE))</f>
        <v>3.41476E-2</v>
      </c>
      <c r="N1176" s="104">
        <f t="shared" si="39"/>
        <v>2002140203</v>
      </c>
    </row>
    <row r="1177" spans="1:14" x14ac:dyDescent="0.25">
      <c r="A1177" s="104">
        <f t="shared" si="40"/>
        <v>200236</v>
      </c>
      <c r="B1177" s="32">
        <f>'Data from Waybill Query'!B1177</f>
        <v>2002</v>
      </c>
      <c r="C1177" s="32" t="str">
        <f>IF('Data from Waybill Query'!C1177="00","0",IF('Data from Waybill Query'!C1177="01","1",IF('Data from Waybill Query'!C1177="XX","2",'Data from Waybill Query'!C1177)))</f>
        <v>14</v>
      </c>
      <c r="D1177" s="33" t="str">
        <f>'Data from Waybill Query'!D1177</f>
        <v>Non-Metallic Minerals</v>
      </c>
      <c r="E1177" s="33" t="str">
        <f>'Data from Waybill Query'!E1177</f>
        <v>L</v>
      </c>
      <c r="F1177" s="33" t="str">
        <f>'Data from Waybill Query'!F1177</f>
        <v>X</v>
      </c>
      <c r="G1177" s="33" t="str">
        <f>'Data from Waybill Query'!G1177</f>
        <v>X</v>
      </c>
      <c r="H1177" s="104">
        <f>IF(ISNA(VLOOKUP($N1177,'Data from Waybill Query'!$A:$M,8,FALSE)),0,VLOOKUP($N1177,'Data from Waybill Query'!$A:$M,8,FALSE))</f>
        <v>623233</v>
      </c>
      <c r="I1177" s="104">
        <f>IF(ISNA(VLOOKUP($N1177,'Data from Waybill Query'!$A:$M,9,FALSE)),0,VLOOKUP($N1177,'Data from Waybill Query'!$A:$M,9,FALSE))</f>
        <v>443556</v>
      </c>
      <c r="J1177" s="104">
        <f>IF(ISNA(VLOOKUP($N1177,'Data from Waybill Query'!$A:$M,10,FALSE)),0,VLOOKUP($N1177,'Data from Waybill Query'!$A:$M,10,FALSE))</f>
        <v>289849</v>
      </c>
      <c r="K1177" s="104">
        <f>IF(ISNA(VLOOKUP($N1177,'Data from Waybill Query'!$A:$M,11,FALSE)),0,VLOOKUP($N1177,'Data from Waybill Query'!$A:$M,11,FALSE))</f>
        <v>43269041</v>
      </c>
      <c r="L1177" s="104">
        <f>IF(ISNA(VLOOKUP($N1177,'Data from Waybill Query'!$A:$M,12,FALSE)),0,VLOOKUP($N1177,'Data from Waybill Query'!$A:$M,12,FALSE))</f>
        <v>28054</v>
      </c>
      <c r="M1177" s="104">
        <f>IF(ISNA(VLOOKUP($N1177,'Data from Waybill Query'!$A:$M,13,FALSE)),0,VLOOKUP($N1177,'Data from Waybill Query'!$A:$M,13,FALSE))</f>
        <v>2.2215260000000001E-2</v>
      </c>
      <c r="N1177" s="104">
        <f t="shared" si="39"/>
        <v>2002140303</v>
      </c>
    </row>
    <row r="1178" spans="1:14" x14ac:dyDescent="0.25">
      <c r="A1178" s="104">
        <f t="shared" si="40"/>
        <v>200237</v>
      </c>
      <c r="B1178" s="32">
        <f>'Data from Waybill Query'!B1178</f>
        <v>2002</v>
      </c>
      <c r="C1178" s="32" t="str">
        <f>IF('Data from Waybill Query'!C1178="00","0",IF('Data from Waybill Query'!C1178="01","1",IF('Data from Waybill Query'!C1178="XX","2",'Data from Waybill Query'!C1178)))</f>
        <v>20</v>
      </c>
      <c r="D1178" s="33" t="str">
        <f>'Data from Waybill Query'!D1178</f>
        <v>Food and Kindred</v>
      </c>
      <c r="E1178" s="33" t="str">
        <f>'Data from Waybill Query'!E1178</f>
        <v>S</v>
      </c>
      <c r="F1178" s="33" t="str">
        <f>'Data from Waybill Query'!F1178</f>
        <v>X</v>
      </c>
      <c r="G1178" s="33" t="str">
        <f>'Data from Waybill Query'!G1178</f>
        <v>X</v>
      </c>
      <c r="H1178" s="104">
        <f>IF(ISNA(VLOOKUP($N1178,'Data from Waybill Query'!$A:$M,8,FALSE)),0,VLOOKUP($N1178,'Data from Waybill Query'!$A:$M,8,FALSE))</f>
        <v>415005</v>
      </c>
      <c r="I1178" s="104">
        <f>IF(ISNA(VLOOKUP($N1178,'Data from Waybill Query'!$A:$M,9,FALSE)),0,VLOOKUP($N1178,'Data from Waybill Query'!$A:$M,9,FALSE))</f>
        <v>421806</v>
      </c>
      <c r="J1178" s="104">
        <f>IF(ISNA(VLOOKUP($N1178,'Data from Waybill Query'!$A:$M,10,FALSE)),0,VLOOKUP($N1178,'Data from Waybill Query'!$A:$M,10,FALSE))</f>
        <v>113771</v>
      </c>
      <c r="K1178" s="104">
        <f>IF(ISNA(VLOOKUP($N1178,'Data from Waybill Query'!$A:$M,11,FALSE)),0,VLOOKUP($N1178,'Data from Waybill Query'!$A:$M,11,FALSE))</f>
        <v>37353615</v>
      </c>
      <c r="L1178" s="104">
        <f>IF(ISNA(VLOOKUP($N1178,'Data from Waybill Query'!$A:$M,12,FALSE)),0,VLOOKUP($N1178,'Data from Waybill Query'!$A:$M,12,FALSE))</f>
        <v>10072</v>
      </c>
      <c r="M1178" s="104">
        <f>IF(ISNA(VLOOKUP($N1178,'Data from Waybill Query'!$A:$M,13,FALSE)),0,VLOOKUP($N1178,'Data from Waybill Query'!$A:$M,13,FALSE))</f>
        <v>4.1205800000000001E-2</v>
      </c>
      <c r="N1178" s="104">
        <f t="shared" si="39"/>
        <v>2002200103</v>
      </c>
    </row>
    <row r="1179" spans="1:14" x14ac:dyDescent="0.25">
      <c r="A1179" s="104">
        <f t="shared" si="40"/>
        <v>200238</v>
      </c>
      <c r="B1179" s="32">
        <f>'Data from Waybill Query'!B1179</f>
        <v>2002</v>
      </c>
      <c r="C1179" s="32" t="str">
        <f>IF('Data from Waybill Query'!C1179="00","0",IF('Data from Waybill Query'!C1179="01","1",IF('Data from Waybill Query'!C1179="XX","2",'Data from Waybill Query'!C1179)))</f>
        <v>20</v>
      </c>
      <c r="D1179" s="33" t="str">
        <f>'Data from Waybill Query'!D1179</f>
        <v>Food and Kindred</v>
      </c>
      <c r="E1179" s="33" t="str">
        <f>'Data from Waybill Query'!E1179</f>
        <v>M</v>
      </c>
      <c r="F1179" s="33" t="str">
        <f>'Data from Waybill Query'!F1179</f>
        <v>X</v>
      </c>
      <c r="G1179" s="33" t="str">
        <f>'Data from Waybill Query'!G1179</f>
        <v>X</v>
      </c>
      <c r="H1179" s="104">
        <f>IF(ISNA(VLOOKUP($N1179,'Data from Waybill Query'!$A:$M,8,FALSE)),0,VLOOKUP($N1179,'Data from Waybill Query'!$A:$M,8,FALSE))</f>
        <v>706851</v>
      </c>
      <c r="I1179" s="104">
        <f>IF(ISNA(VLOOKUP($N1179,'Data from Waybill Query'!$A:$M,9,FALSE)),0,VLOOKUP($N1179,'Data from Waybill Query'!$A:$M,9,FALSE))</f>
        <v>386372</v>
      </c>
      <c r="J1179" s="104">
        <f>IF(ISNA(VLOOKUP($N1179,'Data from Waybill Query'!$A:$M,10,FALSE)),0,VLOOKUP($N1179,'Data from Waybill Query'!$A:$M,10,FALSE))</f>
        <v>286249</v>
      </c>
      <c r="K1179" s="104">
        <f>IF(ISNA(VLOOKUP($N1179,'Data from Waybill Query'!$A:$M,11,FALSE)),0,VLOOKUP($N1179,'Data from Waybill Query'!$A:$M,11,FALSE))</f>
        <v>33820314</v>
      </c>
      <c r="L1179" s="104">
        <f>IF(ISNA(VLOOKUP($N1179,'Data from Waybill Query'!$A:$M,12,FALSE)),0,VLOOKUP($N1179,'Data from Waybill Query'!$A:$M,12,FALSE))</f>
        <v>25060</v>
      </c>
      <c r="M1179" s="104">
        <f>IF(ISNA(VLOOKUP($N1179,'Data from Waybill Query'!$A:$M,13,FALSE)),0,VLOOKUP($N1179,'Data from Waybill Query'!$A:$M,13,FALSE))</f>
        <v>2.8206330000000002E-2</v>
      </c>
      <c r="N1179" s="104">
        <f t="shared" si="39"/>
        <v>2002200203</v>
      </c>
    </row>
    <row r="1180" spans="1:14" x14ac:dyDescent="0.25">
      <c r="A1180" s="104">
        <f t="shared" si="40"/>
        <v>200239</v>
      </c>
      <c r="B1180" s="32">
        <f>'Data from Waybill Query'!B1180</f>
        <v>2002</v>
      </c>
      <c r="C1180" s="32" t="str">
        <f>IF('Data from Waybill Query'!C1180="00","0",IF('Data from Waybill Query'!C1180="01","1",IF('Data from Waybill Query'!C1180="XX","2",'Data from Waybill Query'!C1180)))</f>
        <v>20</v>
      </c>
      <c r="D1180" s="33" t="str">
        <f>'Data from Waybill Query'!D1180</f>
        <v>Food and Kindred</v>
      </c>
      <c r="E1180" s="33" t="str">
        <f>'Data from Waybill Query'!E1180</f>
        <v>L</v>
      </c>
      <c r="F1180" s="33" t="str">
        <f>'Data from Waybill Query'!F1180</f>
        <v>X</v>
      </c>
      <c r="G1180" s="33" t="str">
        <f>'Data from Waybill Query'!G1180</f>
        <v>X</v>
      </c>
      <c r="H1180" s="104">
        <f>IF(ISNA(VLOOKUP($N1180,'Data from Waybill Query'!$A:$M,8,FALSE)),0,VLOOKUP($N1180,'Data from Waybill Query'!$A:$M,8,FALSE))</f>
        <v>1396561</v>
      </c>
      <c r="I1180" s="104">
        <f>IF(ISNA(VLOOKUP($N1180,'Data from Waybill Query'!$A:$M,9,FALSE)),0,VLOOKUP($N1180,'Data from Waybill Query'!$A:$M,9,FALSE))</f>
        <v>441979</v>
      </c>
      <c r="J1180" s="104">
        <f>IF(ISNA(VLOOKUP($N1180,'Data from Waybill Query'!$A:$M,10,FALSE)),0,VLOOKUP($N1180,'Data from Waybill Query'!$A:$M,10,FALSE))</f>
        <v>768858</v>
      </c>
      <c r="K1180" s="104">
        <f>IF(ISNA(VLOOKUP($N1180,'Data from Waybill Query'!$A:$M,11,FALSE)),0,VLOOKUP($N1180,'Data from Waybill Query'!$A:$M,11,FALSE))</f>
        <v>35626543</v>
      </c>
      <c r="L1180" s="104">
        <f>IF(ISNA(VLOOKUP($N1180,'Data from Waybill Query'!$A:$M,12,FALSE)),0,VLOOKUP($N1180,'Data from Waybill Query'!$A:$M,12,FALSE))</f>
        <v>60694</v>
      </c>
      <c r="M1180" s="104">
        <f>IF(ISNA(VLOOKUP($N1180,'Data from Waybill Query'!$A:$M,13,FALSE)),0,VLOOKUP($N1180,'Data from Waybill Query'!$A:$M,13,FALSE))</f>
        <v>2.3010030000000001E-2</v>
      </c>
      <c r="N1180" s="104">
        <f t="shared" si="39"/>
        <v>2002200303</v>
      </c>
    </row>
    <row r="1181" spans="1:14" x14ac:dyDescent="0.25">
      <c r="A1181" s="104">
        <f t="shared" si="40"/>
        <v>200240</v>
      </c>
      <c r="B1181" s="32">
        <f>'Data from Waybill Query'!B1181</f>
        <v>2002</v>
      </c>
      <c r="C1181" s="32" t="str">
        <f>IF('Data from Waybill Query'!C1181="00","0",IF('Data from Waybill Query'!C1181="01","1",IF('Data from Waybill Query'!C1181="XX","2",'Data from Waybill Query'!C1181)))</f>
        <v>24</v>
      </c>
      <c r="D1181" s="33" t="str">
        <f>'Data from Waybill Query'!D1181</f>
        <v>Lumber and Wood Products</v>
      </c>
      <c r="E1181" s="33" t="str">
        <f>'Data from Waybill Query'!E1181</f>
        <v>S</v>
      </c>
      <c r="F1181" s="33" t="str">
        <f>'Data from Waybill Query'!F1181</f>
        <v>X</v>
      </c>
      <c r="G1181" s="33" t="str">
        <f>'Data from Waybill Query'!G1181</f>
        <v>X</v>
      </c>
      <c r="H1181" s="104">
        <f>IF(ISNA(VLOOKUP($N1181,'Data from Waybill Query'!$A:$M,8,FALSE)),0,VLOOKUP($N1181,'Data from Waybill Query'!$A:$M,8,FALSE))</f>
        <v>266246</v>
      </c>
      <c r="I1181" s="104">
        <f>IF(ISNA(VLOOKUP($N1181,'Data from Waybill Query'!$A:$M,9,FALSE)),0,VLOOKUP($N1181,'Data from Waybill Query'!$A:$M,9,FALSE))</f>
        <v>345665</v>
      </c>
      <c r="J1181" s="104">
        <f>IF(ISNA(VLOOKUP($N1181,'Data from Waybill Query'!$A:$M,10,FALSE)),0,VLOOKUP($N1181,'Data from Waybill Query'!$A:$M,10,FALSE))</f>
        <v>70285</v>
      </c>
      <c r="K1181" s="104">
        <f>IF(ISNA(VLOOKUP($N1181,'Data from Waybill Query'!$A:$M,11,FALSE)),0,VLOOKUP($N1181,'Data from Waybill Query'!$A:$M,11,FALSE))</f>
        <v>26918392</v>
      </c>
      <c r="L1181" s="104">
        <f>IF(ISNA(VLOOKUP($N1181,'Data from Waybill Query'!$A:$M,12,FALSE)),0,VLOOKUP($N1181,'Data from Waybill Query'!$A:$M,12,FALSE))</f>
        <v>5550</v>
      </c>
      <c r="M1181" s="104">
        <f>IF(ISNA(VLOOKUP($N1181,'Data from Waybill Query'!$A:$M,13,FALSE)),0,VLOOKUP($N1181,'Data from Waybill Query'!$A:$M,13,FALSE))</f>
        <v>4.7975669999999998E-2</v>
      </c>
      <c r="N1181" s="104">
        <f t="shared" si="39"/>
        <v>2002240103</v>
      </c>
    </row>
    <row r="1182" spans="1:14" x14ac:dyDescent="0.25">
      <c r="A1182" s="104">
        <f t="shared" si="40"/>
        <v>200241</v>
      </c>
      <c r="B1182" s="32">
        <f>'Data from Waybill Query'!B1182</f>
        <v>2002</v>
      </c>
      <c r="C1182" s="32" t="str">
        <f>IF('Data from Waybill Query'!C1182="00","0",IF('Data from Waybill Query'!C1182="01","1",IF('Data from Waybill Query'!C1182="XX","2",'Data from Waybill Query'!C1182)))</f>
        <v>24</v>
      </c>
      <c r="D1182" s="33" t="str">
        <f>'Data from Waybill Query'!D1182</f>
        <v>Lumber and Wood Products</v>
      </c>
      <c r="E1182" s="33" t="str">
        <f>'Data from Waybill Query'!E1182</f>
        <v>M</v>
      </c>
      <c r="F1182" s="33" t="str">
        <f>'Data from Waybill Query'!F1182</f>
        <v>X</v>
      </c>
      <c r="G1182" s="33" t="str">
        <f>'Data from Waybill Query'!G1182</f>
        <v>X</v>
      </c>
      <c r="H1182" s="104">
        <f>IF(ISNA(VLOOKUP($N1182,'Data from Waybill Query'!$A:$M,8,FALSE)),0,VLOOKUP($N1182,'Data from Waybill Query'!$A:$M,8,FALSE))</f>
        <v>371070</v>
      </c>
      <c r="I1182" s="104">
        <f>IF(ISNA(VLOOKUP($N1182,'Data from Waybill Query'!$A:$M,9,FALSE)),0,VLOOKUP($N1182,'Data from Waybill Query'!$A:$M,9,FALSE))</f>
        <v>178204</v>
      </c>
      <c r="J1182" s="104">
        <f>IF(ISNA(VLOOKUP($N1182,'Data from Waybill Query'!$A:$M,10,FALSE)),0,VLOOKUP($N1182,'Data from Waybill Query'!$A:$M,10,FALSE))</f>
        <v>133478</v>
      </c>
      <c r="K1182" s="104">
        <f>IF(ISNA(VLOOKUP($N1182,'Data from Waybill Query'!$A:$M,11,FALSE)),0,VLOOKUP($N1182,'Data from Waybill Query'!$A:$M,11,FALSE))</f>
        <v>14302556</v>
      </c>
      <c r="L1182" s="104">
        <f>IF(ISNA(VLOOKUP($N1182,'Data from Waybill Query'!$A:$M,12,FALSE)),0,VLOOKUP($N1182,'Data from Waybill Query'!$A:$M,12,FALSE))</f>
        <v>10710</v>
      </c>
      <c r="M1182" s="104">
        <f>IF(ISNA(VLOOKUP($N1182,'Data from Waybill Query'!$A:$M,13,FALSE)),0,VLOOKUP($N1182,'Data from Waybill Query'!$A:$M,13,FALSE))</f>
        <v>3.4647799999999999E-2</v>
      </c>
      <c r="N1182" s="104">
        <f t="shared" si="39"/>
        <v>2002240203</v>
      </c>
    </row>
    <row r="1183" spans="1:14" x14ac:dyDescent="0.25">
      <c r="A1183" s="104">
        <f t="shared" si="40"/>
        <v>200242</v>
      </c>
      <c r="B1183" s="32">
        <f>'Data from Waybill Query'!B1183</f>
        <v>2002</v>
      </c>
      <c r="C1183" s="32" t="str">
        <f>IF('Data from Waybill Query'!C1183="00","0",IF('Data from Waybill Query'!C1183="01","1",IF('Data from Waybill Query'!C1183="XX","2",'Data from Waybill Query'!C1183)))</f>
        <v>24</v>
      </c>
      <c r="D1183" s="33" t="str">
        <f>'Data from Waybill Query'!D1183</f>
        <v>Lumber and Wood Products</v>
      </c>
      <c r="E1183" s="33" t="str">
        <f>'Data from Waybill Query'!E1183</f>
        <v>L</v>
      </c>
      <c r="F1183" s="33" t="str">
        <f>'Data from Waybill Query'!F1183</f>
        <v>X</v>
      </c>
      <c r="G1183" s="33" t="str">
        <f>'Data from Waybill Query'!G1183</f>
        <v>X</v>
      </c>
      <c r="H1183" s="104">
        <f>IF(ISNA(VLOOKUP($N1183,'Data from Waybill Query'!$A:$M,8,FALSE)),0,VLOOKUP($N1183,'Data from Waybill Query'!$A:$M,8,FALSE))</f>
        <v>1440588</v>
      </c>
      <c r="I1183" s="104">
        <f>IF(ISNA(VLOOKUP($N1183,'Data from Waybill Query'!$A:$M,9,FALSE)),0,VLOOKUP($N1183,'Data from Waybill Query'!$A:$M,9,FALSE))</f>
        <v>349088</v>
      </c>
      <c r="J1183" s="104">
        <f>IF(ISNA(VLOOKUP($N1183,'Data from Waybill Query'!$A:$M,10,FALSE)),0,VLOOKUP($N1183,'Data from Waybill Query'!$A:$M,10,FALSE))</f>
        <v>661970</v>
      </c>
      <c r="K1183" s="104">
        <f>IF(ISNA(VLOOKUP($N1183,'Data from Waybill Query'!$A:$M,11,FALSE)),0,VLOOKUP($N1183,'Data from Waybill Query'!$A:$M,11,FALSE))</f>
        <v>28384528</v>
      </c>
      <c r="L1183" s="104">
        <f>IF(ISNA(VLOOKUP($N1183,'Data from Waybill Query'!$A:$M,12,FALSE)),0,VLOOKUP($N1183,'Data from Waybill Query'!$A:$M,12,FALSE))</f>
        <v>54038</v>
      </c>
      <c r="M1183" s="104">
        <f>IF(ISNA(VLOOKUP($N1183,'Data from Waybill Query'!$A:$M,13,FALSE)),0,VLOOKUP($N1183,'Data from Waybill Query'!$A:$M,13,FALSE))</f>
        <v>2.6658580000000001E-2</v>
      </c>
      <c r="N1183" s="104">
        <f t="shared" si="39"/>
        <v>2002240303</v>
      </c>
    </row>
    <row r="1184" spans="1:14" x14ac:dyDescent="0.25">
      <c r="A1184" s="104">
        <f t="shared" si="40"/>
        <v>200243</v>
      </c>
      <c r="B1184" s="32">
        <f>'Data from Waybill Query'!B1184</f>
        <v>2002</v>
      </c>
      <c r="C1184" s="32" t="str">
        <f>IF('Data from Waybill Query'!C1184="00","0",IF('Data from Waybill Query'!C1184="01","1",IF('Data from Waybill Query'!C1184="XX","2",'Data from Waybill Query'!C1184)))</f>
        <v>26</v>
      </c>
      <c r="D1184" s="33" t="str">
        <f>'Data from Waybill Query'!D1184</f>
        <v>Pulp, Paper and Allied</v>
      </c>
      <c r="E1184" s="33" t="str">
        <f>'Data from Waybill Query'!E1184</f>
        <v>S</v>
      </c>
      <c r="F1184" s="33" t="str">
        <f>'Data from Waybill Query'!F1184</f>
        <v>X</v>
      </c>
      <c r="G1184" s="33" t="str">
        <f>'Data from Waybill Query'!G1184</f>
        <v>X</v>
      </c>
      <c r="H1184" s="104">
        <f>IF(ISNA(VLOOKUP($N1184,'Data from Waybill Query'!$A:$M,8,FALSE)),0,VLOOKUP($N1184,'Data from Waybill Query'!$A:$M,8,FALSE))</f>
        <v>253702</v>
      </c>
      <c r="I1184" s="104">
        <f>IF(ISNA(VLOOKUP($N1184,'Data from Waybill Query'!$A:$M,9,FALSE)),0,VLOOKUP($N1184,'Data from Waybill Query'!$A:$M,9,FALSE))</f>
        <v>216560</v>
      </c>
      <c r="J1184" s="104">
        <f>IF(ISNA(VLOOKUP($N1184,'Data from Waybill Query'!$A:$M,10,FALSE)),0,VLOOKUP($N1184,'Data from Waybill Query'!$A:$M,10,FALSE))</f>
        <v>56677</v>
      </c>
      <c r="K1184" s="104">
        <f>IF(ISNA(VLOOKUP($N1184,'Data from Waybill Query'!$A:$M,11,FALSE)),0,VLOOKUP($N1184,'Data from Waybill Query'!$A:$M,11,FALSE))</f>
        <v>14825400</v>
      </c>
      <c r="L1184" s="104">
        <f>IF(ISNA(VLOOKUP($N1184,'Data from Waybill Query'!$A:$M,12,FALSE)),0,VLOOKUP($N1184,'Data from Waybill Query'!$A:$M,12,FALSE))</f>
        <v>3854</v>
      </c>
      <c r="M1184" s="104">
        <f>IF(ISNA(VLOOKUP($N1184,'Data from Waybill Query'!$A:$M,13,FALSE)),0,VLOOKUP($N1184,'Data from Waybill Query'!$A:$M,13,FALSE))</f>
        <v>6.5835229999999995E-2</v>
      </c>
      <c r="N1184" s="104">
        <f t="shared" si="39"/>
        <v>2002260103</v>
      </c>
    </row>
    <row r="1185" spans="1:14" x14ac:dyDescent="0.25">
      <c r="A1185" s="104">
        <f t="shared" si="40"/>
        <v>200244</v>
      </c>
      <c r="B1185" s="32">
        <f>'Data from Waybill Query'!B1185</f>
        <v>2002</v>
      </c>
      <c r="C1185" s="32" t="str">
        <f>IF('Data from Waybill Query'!C1185="00","0",IF('Data from Waybill Query'!C1185="01","1",IF('Data from Waybill Query'!C1185="XX","2",'Data from Waybill Query'!C1185)))</f>
        <v>26</v>
      </c>
      <c r="D1185" s="33" t="str">
        <f>'Data from Waybill Query'!D1185</f>
        <v>Pulp, Paper and Allied</v>
      </c>
      <c r="E1185" s="33" t="str">
        <f>'Data from Waybill Query'!E1185</f>
        <v>M</v>
      </c>
      <c r="F1185" s="33" t="str">
        <f>'Data from Waybill Query'!F1185</f>
        <v>X</v>
      </c>
      <c r="G1185" s="33" t="str">
        <f>'Data from Waybill Query'!G1185</f>
        <v>X</v>
      </c>
      <c r="H1185" s="104">
        <f>IF(ISNA(VLOOKUP($N1185,'Data from Waybill Query'!$A:$M,8,FALSE)),0,VLOOKUP($N1185,'Data from Waybill Query'!$A:$M,8,FALSE))</f>
        <v>555242</v>
      </c>
      <c r="I1185" s="104">
        <f>IF(ISNA(VLOOKUP($N1185,'Data from Waybill Query'!$A:$M,9,FALSE)),0,VLOOKUP($N1185,'Data from Waybill Query'!$A:$M,9,FALSE))</f>
        <v>238568</v>
      </c>
      <c r="J1185" s="104">
        <f>IF(ISNA(VLOOKUP($N1185,'Data from Waybill Query'!$A:$M,10,FALSE)),0,VLOOKUP($N1185,'Data from Waybill Query'!$A:$M,10,FALSE))</f>
        <v>179828</v>
      </c>
      <c r="K1185" s="104">
        <f>IF(ISNA(VLOOKUP($N1185,'Data from Waybill Query'!$A:$M,11,FALSE)),0,VLOOKUP($N1185,'Data from Waybill Query'!$A:$M,11,FALSE))</f>
        <v>16292328</v>
      </c>
      <c r="L1185" s="104">
        <f>IF(ISNA(VLOOKUP($N1185,'Data from Waybill Query'!$A:$M,12,FALSE)),0,VLOOKUP($N1185,'Data from Waybill Query'!$A:$M,12,FALSE))</f>
        <v>12266</v>
      </c>
      <c r="M1185" s="104">
        <f>IF(ISNA(VLOOKUP($N1185,'Data from Waybill Query'!$A:$M,13,FALSE)),0,VLOOKUP($N1185,'Data from Waybill Query'!$A:$M,13,FALSE))</f>
        <v>4.5265050000000001E-2</v>
      </c>
      <c r="N1185" s="104">
        <f t="shared" si="39"/>
        <v>2002260203</v>
      </c>
    </row>
    <row r="1186" spans="1:14" x14ac:dyDescent="0.25">
      <c r="A1186" s="104">
        <f t="shared" si="40"/>
        <v>200245</v>
      </c>
      <c r="B1186" s="32">
        <f>'Data from Waybill Query'!B1186</f>
        <v>2002</v>
      </c>
      <c r="C1186" s="32" t="str">
        <f>IF('Data from Waybill Query'!C1186="00","0",IF('Data from Waybill Query'!C1186="01","1",IF('Data from Waybill Query'!C1186="XX","2",'Data from Waybill Query'!C1186)))</f>
        <v>26</v>
      </c>
      <c r="D1186" s="33" t="str">
        <f>'Data from Waybill Query'!D1186</f>
        <v>Pulp, Paper and Allied</v>
      </c>
      <c r="E1186" s="33" t="str">
        <f>'Data from Waybill Query'!E1186</f>
        <v>L</v>
      </c>
      <c r="F1186" s="33" t="str">
        <f>'Data from Waybill Query'!F1186</f>
        <v>X</v>
      </c>
      <c r="G1186" s="33" t="str">
        <f>'Data from Waybill Query'!G1186</f>
        <v>X</v>
      </c>
      <c r="H1186" s="104">
        <f>IF(ISNA(VLOOKUP($N1186,'Data from Waybill Query'!$A:$M,8,FALSE)),0,VLOOKUP($N1186,'Data from Waybill Query'!$A:$M,8,FALSE))</f>
        <v>1159835</v>
      </c>
      <c r="I1186" s="104">
        <f>IF(ISNA(VLOOKUP($N1186,'Data from Waybill Query'!$A:$M,9,FALSE)),0,VLOOKUP($N1186,'Data from Waybill Query'!$A:$M,9,FALSE))</f>
        <v>312300</v>
      </c>
      <c r="J1186" s="104">
        <f>IF(ISNA(VLOOKUP($N1186,'Data from Waybill Query'!$A:$M,10,FALSE)),0,VLOOKUP($N1186,'Data from Waybill Query'!$A:$M,10,FALSE))</f>
        <v>497236</v>
      </c>
      <c r="K1186" s="104">
        <f>IF(ISNA(VLOOKUP($N1186,'Data from Waybill Query'!$A:$M,11,FALSE)),0,VLOOKUP($N1186,'Data from Waybill Query'!$A:$M,11,FALSE))</f>
        <v>22422832</v>
      </c>
      <c r="L1186" s="104">
        <f>IF(ISNA(VLOOKUP($N1186,'Data from Waybill Query'!$A:$M,12,FALSE)),0,VLOOKUP($N1186,'Data from Waybill Query'!$A:$M,12,FALSE))</f>
        <v>36123</v>
      </c>
      <c r="M1186" s="104">
        <f>IF(ISNA(VLOOKUP($N1186,'Data from Waybill Query'!$A:$M,13,FALSE)),0,VLOOKUP($N1186,'Data from Waybill Query'!$A:$M,13,FALSE))</f>
        <v>3.2107539999999997E-2</v>
      </c>
      <c r="N1186" s="104">
        <f t="shared" si="39"/>
        <v>2002260303</v>
      </c>
    </row>
    <row r="1187" spans="1:14" x14ac:dyDescent="0.25">
      <c r="A1187" s="104">
        <f t="shared" si="40"/>
        <v>200246</v>
      </c>
      <c r="B1187" s="32">
        <f>'Data from Waybill Query'!B1187</f>
        <v>2002</v>
      </c>
      <c r="C1187" s="32" t="str">
        <f>IF('Data from Waybill Query'!C1187="00","0",IF('Data from Waybill Query'!C1187="01","1",IF('Data from Waybill Query'!C1187="XX","2",'Data from Waybill Query'!C1187)))</f>
        <v>28</v>
      </c>
      <c r="D1187" s="33" t="str">
        <f>'Data from Waybill Query'!D1187</f>
        <v>Chemical</v>
      </c>
      <c r="E1187" s="33" t="str">
        <f>'Data from Waybill Query'!E1187</f>
        <v>S</v>
      </c>
      <c r="F1187" s="33" t="str">
        <f>'Data from Waybill Query'!F1187</f>
        <v>X</v>
      </c>
      <c r="G1187" s="33" t="str">
        <f>'Data from Waybill Query'!G1187</f>
        <v>X</v>
      </c>
      <c r="H1187" s="104">
        <f>IF(ISNA(VLOOKUP($N1187,'Data from Waybill Query'!$A:$M,8,FALSE)),0,VLOOKUP($N1187,'Data from Waybill Query'!$A:$M,8,FALSE))</f>
        <v>926474</v>
      </c>
      <c r="I1187" s="104">
        <f>IF(ISNA(VLOOKUP($N1187,'Data from Waybill Query'!$A:$M,9,FALSE)),0,VLOOKUP($N1187,'Data from Waybill Query'!$A:$M,9,FALSE))</f>
        <v>737432</v>
      </c>
      <c r="J1187" s="104">
        <f>IF(ISNA(VLOOKUP($N1187,'Data from Waybill Query'!$A:$M,10,FALSE)),0,VLOOKUP($N1187,'Data from Waybill Query'!$A:$M,10,FALSE))</f>
        <v>156383</v>
      </c>
      <c r="K1187" s="104">
        <f>IF(ISNA(VLOOKUP($N1187,'Data from Waybill Query'!$A:$M,11,FALSE)),0,VLOOKUP($N1187,'Data from Waybill Query'!$A:$M,11,FALSE))</f>
        <v>65902619</v>
      </c>
      <c r="L1187" s="104">
        <f>IF(ISNA(VLOOKUP($N1187,'Data from Waybill Query'!$A:$M,12,FALSE)),0,VLOOKUP($N1187,'Data from Waybill Query'!$A:$M,12,FALSE))</f>
        <v>14427</v>
      </c>
      <c r="M1187" s="104">
        <f>IF(ISNA(VLOOKUP($N1187,'Data from Waybill Query'!$A:$M,13,FALSE)),0,VLOOKUP($N1187,'Data from Waybill Query'!$A:$M,13,FALSE))</f>
        <v>6.4217930000000006E-2</v>
      </c>
      <c r="N1187" s="104">
        <f t="shared" si="39"/>
        <v>2002280103</v>
      </c>
    </row>
    <row r="1188" spans="1:14" x14ac:dyDescent="0.25">
      <c r="A1188" s="104">
        <f t="shared" si="40"/>
        <v>200247</v>
      </c>
      <c r="B1188" s="32">
        <f>'Data from Waybill Query'!B1188</f>
        <v>2002</v>
      </c>
      <c r="C1188" s="32" t="str">
        <f>IF('Data from Waybill Query'!C1188="00","0",IF('Data from Waybill Query'!C1188="01","1",IF('Data from Waybill Query'!C1188="XX","2",'Data from Waybill Query'!C1188)))</f>
        <v>28</v>
      </c>
      <c r="D1188" s="33" t="str">
        <f>'Data from Waybill Query'!D1188</f>
        <v>Chemical</v>
      </c>
      <c r="E1188" s="33" t="str">
        <f>'Data from Waybill Query'!E1188</f>
        <v>M</v>
      </c>
      <c r="F1188" s="33" t="str">
        <f>'Data from Waybill Query'!F1188</f>
        <v>X</v>
      </c>
      <c r="G1188" s="33" t="str">
        <f>'Data from Waybill Query'!G1188</f>
        <v>X</v>
      </c>
      <c r="H1188" s="104">
        <f>IF(ISNA(VLOOKUP($N1188,'Data from Waybill Query'!$A:$M,8,FALSE)),0,VLOOKUP($N1188,'Data from Waybill Query'!$A:$M,8,FALSE))</f>
        <v>1445195</v>
      </c>
      <c r="I1188" s="104">
        <f>IF(ISNA(VLOOKUP($N1188,'Data from Waybill Query'!$A:$M,9,FALSE)),0,VLOOKUP($N1188,'Data from Waybill Query'!$A:$M,9,FALSE))</f>
        <v>560582</v>
      </c>
      <c r="J1188" s="104">
        <f>IF(ISNA(VLOOKUP($N1188,'Data from Waybill Query'!$A:$M,10,FALSE)),0,VLOOKUP($N1188,'Data from Waybill Query'!$A:$M,10,FALSE))</f>
        <v>423645</v>
      </c>
      <c r="K1188" s="104">
        <f>IF(ISNA(VLOOKUP($N1188,'Data from Waybill Query'!$A:$M,11,FALSE)),0,VLOOKUP($N1188,'Data from Waybill Query'!$A:$M,11,FALSE))</f>
        <v>52409722</v>
      </c>
      <c r="L1188" s="104">
        <f>IF(ISNA(VLOOKUP($N1188,'Data from Waybill Query'!$A:$M,12,FALSE)),0,VLOOKUP($N1188,'Data from Waybill Query'!$A:$M,12,FALSE))</f>
        <v>39663</v>
      </c>
      <c r="M1188" s="104">
        <f>IF(ISNA(VLOOKUP($N1188,'Data from Waybill Query'!$A:$M,13,FALSE)),0,VLOOKUP($N1188,'Data from Waybill Query'!$A:$M,13,FALSE))</f>
        <v>3.6437280000000002E-2</v>
      </c>
      <c r="N1188" s="104">
        <f t="shared" si="39"/>
        <v>2002280203</v>
      </c>
    </row>
    <row r="1189" spans="1:14" x14ac:dyDescent="0.25">
      <c r="A1189" s="104">
        <f t="shared" si="40"/>
        <v>200248</v>
      </c>
      <c r="B1189" s="32">
        <f>'Data from Waybill Query'!B1189</f>
        <v>2002</v>
      </c>
      <c r="C1189" s="32" t="str">
        <f>IF('Data from Waybill Query'!C1189="00","0",IF('Data from Waybill Query'!C1189="01","1",IF('Data from Waybill Query'!C1189="XX","2",'Data from Waybill Query'!C1189)))</f>
        <v>28</v>
      </c>
      <c r="D1189" s="33" t="str">
        <f>'Data from Waybill Query'!D1189</f>
        <v>Chemical</v>
      </c>
      <c r="E1189" s="33" t="str">
        <f>'Data from Waybill Query'!E1189</f>
        <v>L</v>
      </c>
      <c r="F1189" s="33" t="str">
        <f>'Data from Waybill Query'!F1189</f>
        <v>X</v>
      </c>
      <c r="G1189" s="33" t="str">
        <f>'Data from Waybill Query'!G1189</f>
        <v>X</v>
      </c>
      <c r="H1189" s="104">
        <f>IF(ISNA(VLOOKUP($N1189,'Data from Waybill Query'!$A:$M,8,FALSE)),0,VLOOKUP($N1189,'Data from Waybill Query'!$A:$M,8,FALSE))</f>
        <v>2802809</v>
      </c>
      <c r="I1189" s="104">
        <f>IF(ISNA(VLOOKUP($N1189,'Data from Waybill Query'!$A:$M,9,FALSE)),0,VLOOKUP($N1189,'Data from Waybill Query'!$A:$M,9,FALSE))</f>
        <v>694450</v>
      </c>
      <c r="J1189" s="104">
        <f>IF(ISNA(VLOOKUP($N1189,'Data from Waybill Query'!$A:$M,10,FALSE)),0,VLOOKUP($N1189,'Data from Waybill Query'!$A:$M,10,FALSE))</f>
        <v>1058763</v>
      </c>
      <c r="K1189" s="104">
        <f>IF(ISNA(VLOOKUP($N1189,'Data from Waybill Query'!$A:$M,11,FALSE)),0,VLOOKUP($N1189,'Data from Waybill Query'!$A:$M,11,FALSE))</f>
        <v>65009218</v>
      </c>
      <c r="L1189" s="104">
        <f>IF(ISNA(VLOOKUP($N1189,'Data from Waybill Query'!$A:$M,12,FALSE)),0,VLOOKUP($N1189,'Data from Waybill Query'!$A:$M,12,FALSE))</f>
        <v>99088</v>
      </c>
      <c r="M1189" s="104">
        <f>IF(ISNA(VLOOKUP($N1189,'Data from Waybill Query'!$A:$M,13,FALSE)),0,VLOOKUP($N1189,'Data from Waybill Query'!$A:$M,13,FALSE))</f>
        <v>2.828613E-2</v>
      </c>
      <c r="N1189" s="104">
        <f t="shared" si="39"/>
        <v>2002280303</v>
      </c>
    </row>
    <row r="1190" spans="1:14" x14ac:dyDescent="0.25">
      <c r="A1190" s="104">
        <f t="shared" si="40"/>
        <v>200249</v>
      </c>
      <c r="B1190" s="32">
        <f>'Data from Waybill Query'!B1190</f>
        <v>2002</v>
      </c>
      <c r="C1190" s="32" t="str">
        <f>IF('Data from Waybill Query'!C1190="00","0",IF('Data from Waybill Query'!C1190="01","1",IF('Data from Waybill Query'!C1190="XX","2",'Data from Waybill Query'!C1190)))</f>
        <v>29</v>
      </c>
      <c r="D1190" s="33" t="str">
        <f>'Data from Waybill Query'!D1190</f>
        <v>Petroleum</v>
      </c>
      <c r="E1190" s="33" t="str">
        <f>'Data from Waybill Query'!E1190</f>
        <v>S</v>
      </c>
      <c r="F1190" s="33" t="str">
        <f>'Data from Waybill Query'!F1190</f>
        <v>X</v>
      </c>
      <c r="G1190" s="33" t="str">
        <f>'Data from Waybill Query'!G1190</f>
        <v>X</v>
      </c>
      <c r="H1190" s="104">
        <f>IF(ISNA(VLOOKUP($N1190,'Data from Waybill Query'!$A:$M,8,FALSE)),0,VLOOKUP($N1190,'Data from Waybill Query'!$A:$M,8,FALSE))</f>
        <v>339804</v>
      </c>
      <c r="I1190" s="104">
        <f>IF(ISNA(VLOOKUP($N1190,'Data from Waybill Query'!$A:$M,9,FALSE)),0,VLOOKUP($N1190,'Data from Waybill Query'!$A:$M,9,FALSE))</f>
        <v>316069</v>
      </c>
      <c r="J1190" s="104">
        <f>IF(ISNA(VLOOKUP($N1190,'Data from Waybill Query'!$A:$M,10,FALSE)),0,VLOOKUP($N1190,'Data from Waybill Query'!$A:$M,10,FALSE))</f>
        <v>74156</v>
      </c>
      <c r="K1190" s="104">
        <f>IF(ISNA(VLOOKUP($N1190,'Data from Waybill Query'!$A:$M,11,FALSE)),0,VLOOKUP($N1190,'Data from Waybill Query'!$A:$M,11,FALSE))</f>
        <v>25449982</v>
      </c>
      <c r="L1190" s="104">
        <f>IF(ISNA(VLOOKUP($N1190,'Data from Waybill Query'!$A:$M,12,FALSE)),0,VLOOKUP($N1190,'Data from Waybill Query'!$A:$M,12,FALSE))</f>
        <v>5929</v>
      </c>
      <c r="M1190" s="104">
        <f>IF(ISNA(VLOOKUP($N1190,'Data from Waybill Query'!$A:$M,13,FALSE)),0,VLOOKUP($N1190,'Data from Waybill Query'!$A:$M,13,FALSE))</f>
        <v>5.7314070000000002E-2</v>
      </c>
      <c r="N1190" s="104">
        <f t="shared" si="39"/>
        <v>2002290103</v>
      </c>
    </row>
    <row r="1191" spans="1:14" x14ac:dyDescent="0.25">
      <c r="A1191" s="104">
        <f t="shared" si="40"/>
        <v>200250</v>
      </c>
      <c r="B1191" s="32">
        <f>'Data from Waybill Query'!B1191</f>
        <v>2002</v>
      </c>
      <c r="C1191" s="32" t="str">
        <f>IF('Data from Waybill Query'!C1191="00","0",IF('Data from Waybill Query'!C1191="01","1",IF('Data from Waybill Query'!C1191="XX","2",'Data from Waybill Query'!C1191)))</f>
        <v>29</v>
      </c>
      <c r="D1191" s="33" t="str">
        <f>'Data from Waybill Query'!D1191</f>
        <v>Petroleum</v>
      </c>
      <c r="E1191" s="33" t="str">
        <f>'Data from Waybill Query'!E1191</f>
        <v>M</v>
      </c>
      <c r="F1191" s="33" t="str">
        <f>'Data from Waybill Query'!F1191</f>
        <v>X</v>
      </c>
      <c r="G1191" s="33" t="str">
        <f>'Data from Waybill Query'!G1191</f>
        <v>X</v>
      </c>
      <c r="H1191" s="104">
        <f>IF(ISNA(VLOOKUP($N1191,'Data from Waybill Query'!$A:$M,8,FALSE)),0,VLOOKUP($N1191,'Data from Waybill Query'!$A:$M,8,FALSE))</f>
        <v>348419</v>
      </c>
      <c r="I1191" s="104">
        <f>IF(ISNA(VLOOKUP($N1191,'Data from Waybill Query'!$A:$M,9,FALSE)),0,VLOOKUP($N1191,'Data from Waybill Query'!$A:$M,9,FALSE))</f>
        <v>174256</v>
      </c>
      <c r="J1191" s="104">
        <f>IF(ISNA(VLOOKUP($N1191,'Data from Waybill Query'!$A:$M,10,FALSE)),0,VLOOKUP($N1191,'Data from Waybill Query'!$A:$M,10,FALSE))</f>
        <v>128252</v>
      </c>
      <c r="K1191" s="104">
        <f>IF(ISNA(VLOOKUP($N1191,'Data from Waybill Query'!$A:$M,11,FALSE)),0,VLOOKUP($N1191,'Data from Waybill Query'!$A:$M,11,FALSE))</f>
        <v>13692268</v>
      </c>
      <c r="L1191" s="104">
        <f>IF(ISNA(VLOOKUP($N1191,'Data from Waybill Query'!$A:$M,12,FALSE)),0,VLOOKUP($N1191,'Data from Waybill Query'!$A:$M,12,FALSE))</f>
        <v>10085</v>
      </c>
      <c r="M1191" s="104">
        <f>IF(ISNA(VLOOKUP($N1191,'Data from Waybill Query'!$A:$M,13,FALSE)),0,VLOOKUP($N1191,'Data from Waybill Query'!$A:$M,13,FALSE))</f>
        <v>3.4548769999999999E-2</v>
      </c>
      <c r="N1191" s="104">
        <f t="shared" si="39"/>
        <v>2002290203</v>
      </c>
    </row>
    <row r="1192" spans="1:14" x14ac:dyDescent="0.25">
      <c r="A1192" s="104">
        <f t="shared" si="40"/>
        <v>200251</v>
      </c>
      <c r="B1192" s="32">
        <f>'Data from Waybill Query'!B1192</f>
        <v>2002</v>
      </c>
      <c r="C1192" s="32" t="str">
        <f>IF('Data from Waybill Query'!C1192="00","0",IF('Data from Waybill Query'!C1192="01","1",IF('Data from Waybill Query'!C1192="XX","2",'Data from Waybill Query'!C1192)))</f>
        <v>29</v>
      </c>
      <c r="D1192" s="33" t="str">
        <f>'Data from Waybill Query'!D1192</f>
        <v>Petroleum</v>
      </c>
      <c r="E1192" s="33" t="str">
        <f>'Data from Waybill Query'!E1192</f>
        <v>L</v>
      </c>
      <c r="F1192" s="33" t="str">
        <f>'Data from Waybill Query'!F1192</f>
        <v>X</v>
      </c>
      <c r="G1192" s="33" t="str">
        <f>'Data from Waybill Query'!G1192</f>
        <v>X</v>
      </c>
      <c r="H1192" s="104">
        <f>IF(ISNA(VLOOKUP($N1192,'Data from Waybill Query'!$A:$M,8,FALSE)),0,VLOOKUP($N1192,'Data from Waybill Query'!$A:$M,8,FALSE))</f>
        <v>492047</v>
      </c>
      <c r="I1192" s="104">
        <f>IF(ISNA(VLOOKUP($N1192,'Data from Waybill Query'!$A:$M,9,FALSE)),0,VLOOKUP($N1192,'Data from Waybill Query'!$A:$M,9,FALSE))</f>
        <v>161155</v>
      </c>
      <c r="J1192" s="104">
        <f>IF(ISNA(VLOOKUP($N1192,'Data from Waybill Query'!$A:$M,10,FALSE)),0,VLOOKUP($N1192,'Data from Waybill Query'!$A:$M,10,FALSE))</f>
        <v>259420</v>
      </c>
      <c r="K1192" s="104">
        <f>IF(ISNA(VLOOKUP($N1192,'Data from Waybill Query'!$A:$M,11,FALSE)),0,VLOOKUP($N1192,'Data from Waybill Query'!$A:$M,11,FALSE))</f>
        <v>12706896</v>
      </c>
      <c r="L1192" s="104">
        <f>IF(ISNA(VLOOKUP($N1192,'Data from Waybill Query'!$A:$M,12,FALSE)),0,VLOOKUP($N1192,'Data from Waybill Query'!$A:$M,12,FALSE))</f>
        <v>20330</v>
      </c>
      <c r="M1192" s="104">
        <f>IF(ISNA(VLOOKUP($N1192,'Data from Waybill Query'!$A:$M,13,FALSE)),0,VLOOKUP($N1192,'Data from Waybill Query'!$A:$M,13,FALSE))</f>
        <v>2.4203269999999999E-2</v>
      </c>
      <c r="N1192" s="104">
        <f t="shared" si="39"/>
        <v>2002290303</v>
      </c>
    </row>
    <row r="1193" spans="1:14" x14ac:dyDescent="0.25">
      <c r="A1193" s="104">
        <f t="shared" si="40"/>
        <v>200252</v>
      </c>
      <c r="B1193" s="32">
        <f>'Data from Waybill Query'!B1193</f>
        <v>2002</v>
      </c>
      <c r="C1193" s="32" t="str">
        <f>IF('Data from Waybill Query'!C1193="00","0",IF('Data from Waybill Query'!C1193="01","1",IF('Data from Waybill Query'!C1193="XX","2",'Data from Waybill Query'!C1193)))</f>
        <v>32</v>
      </c>
      <c r="D1193" s="33" t="str">
        <f>'Data from Waybill Query'!D1193</f>
        <v>Stone, Clay and Glass</v>
      </c>
      <c r="E1193" s="33" t="str">
        <f>'Data from Waybill Query'!E1193</f>
        <v>S</v>
      </c>
      <c r="F1193" s="33" t="str">
        <f>'Data from Waybill Query'!F1193</f>
        <v>X</v>
      </c>
      <c r="G1193" s="33" t="str">
        <f>'Data from Waybill Query'!G1193</f>
        <v>X</v>
      </c>
      <c r="H1193" s="104">
        <f>IF(ISNA(VLOOKUP($N1193,'Data from Waybill Query'!$A:$M,8,FALSE)),0,VLOOKUP($N1193,'Data from Waybill Query'!$A:$M,8,FALSE))</f>
        <v>422655</v>
      </c>
      <c r="I1193" s="104">
        <f>IF(ISNA(VLOOKUP($N1193,'Data from Waybill Query'!$A:$M,9,FALSE)),0,VLOOKUP($N1193,'Data from Waybill Query'!$A:$M,9,FALSE))</f>
        <v>349128</v>
      </c>
      <c r="J1193" s="104">
        <f>IF(ISNA(VLOOKUP($N1193,'Data from Waybill Query'!$A:$M,10,FALSE)),0,VLOOKUP($N1193,'Data from Waybill Query'!$A:$M,10,FALSE))</f>
        <v>92421</v>
      </c>
      <c r="K1193" s="104">
        <f>IF(ISNA(VLOOKUP($N1193,'Data from Waybill Query'!$A:$M,11,FALSE)),0,VLOOKUP($N1193,'Data from Waybill Query'!$A:$M,11,FALSE))</f>
        <v>33794856</v>
      </c>
      <c r="L1193" s="104">
        <f>IF(ISNA(VLOOKUP($N1193,'Data from Waybill Query'!$A:$M,12,FALSE)),0,VLOOKUP($N1193,'Data from Waybill Query'!$A:$M,12,FALSE))</f>
        <v>8982</v>
      </c>
      <c r="M1193" s="104">
        <f>IF(ISNA(VLOOKUP($N1193,'Data from Waybill Query'!$A:$M,13,FALSE)),0,VLOOKUP($N1193,'Data from Waybill Query'!$A:$M,13,FALSE))</f>
        <v>4.7055899999999998E-2</v>
      </c>
      <c r="N1193" s="104">
        <f t="shared" si="39"/>
        <v>2002320103</v>
      </c>
    </row>
    <row r="1194" spans="1:14" x14ac:dyDescent="0.25">
      <c r="A1194" s="104">
        <f t="shared" si="40"/>
        <v>200253</v>
      </c>
      <c r="B1194" s="32">
        <f>'Data from Waybill Query'!B1194</f>
        <v>2002</v>
      </c>
      <c r="C1194" s="32" t="str">
        <f>IF('Data from Waybill Query'!C1194="00","0",IF('Data from Waybill Query'!C1194="01","1",IF('Data from Waybill Query'!C1194="XX","2",'Data from Waybill Query'!C1194)))</f>
        <v>32</v>
      </c>
      <c r="D1194" s="33" t="str">
        <f>'Data from Waybill Query'!D1194</f>
        <v>Stone, Clay and Glass</v>
      </c>
      <c r="E1194" s="33" t="str">
        <f>'Data from Waybill Query'!E1194</f>
        <v>M</v>
      </c>
      <c r="F1194" s="33" t="str">
        <f>'Data from Waybill Query'!F1194</f>
        <v>X</v>
      </c>
      <c r="G1194" s="33" t="str">
        <f>'Data from Waybill Query'!G1194</f>
        <v>X</v>
      </c>
      <c r="H1194" s="104">
        <f>IF(ISNA(VLOOKUP($N1194,'Data from Waybill Query'!$A:$M,8,FALSE)),0,VLOOKUP($N1194,'Data from Waybill Query'!$A:$M,8,FALSE))</f>
        <v>368728</v>
      </c>
      <c r="I1194" s="104">
        <f>IF(ISNA(VLOOKUP($N1194,'Data from Waybill Query'!$A:$M,9,FALSE)),0,VLOOKUP($N1194,'Data from Waybill Query'!$A:$M,9,FALSE))</f>
        <v>160184</v>
      </c>
      <c r="J1194" s="104">
        <f>IF(ISNA(VLOOKUP($N1194,'Data from Waybill Query'!$A:$M,10,FALSE)),0,VLOOKUP($N1194,'Data from Waybill Query'!$A:$M,10,FALSE))</f>
        <v>117330</v>
      </c>
      <c r="K1194" s="104">
        <f>IF(ISNA(VLOOKUP($N1194,'Data from Waybill Query'!$A:$M,11,FALSE)),0,VLOOKUP($N1194,'Data from Waybill Query'!$A:$M,11,FALSE))</f>
        <v>14908104</v>
      </c>
      <c r="L1194" s="104">
        <f>IF(ISNA(VLOOKUP($N1194,'Data from Waybill Query'!$A:$M,12,FALSE)),0,VLOOKUP($N1194,'Data from Waybill Query'!$A:$M,12,FALSE))</f>
        <v>10878</v>
      </c>
      <c r="M1194" s="104">
        <f>IF(ISNA(VLOOKUP($N1194,'Data from Waybill Query'!$A:$M,13,FALSE)),0,VLOOKUP($N1194,'Data from Waybill Query'!$A:$M,13,FALSE))</f>
        <v>3.3897780000000002E-2</v>
      </c>
      <c r="N1194" s="104">
        <f t="shared" si="39"/>
        <v>2002320203</v>
      </c>
    </row>
    <row r="1195" spans="1:14" x14ac:dyDescent="0.25">
      <c r="A1195" s="104">
        <f t="shared" si="40"/>
        <v>200254</v>
      </c>
      <c r="B1195" s="32">
        <f>'Data from Waybill Query'!B1195</f>
        <v>2002</v>
      </c>
      <c r="C1195" s="32" t="str">
        <f>IF('Data from Waybill Query'!C1195="00","0",IF('Data from Waybill Query'!C1195="01","1",IF('Data from Waybill Query'!C1195="XX","2",'Data from Waybill Query'!C1195)))</f>
        <v>32</v>
      </c>
      <c r="D1195" s="33" t="str">
        <f>'Data from Waybill Query'!D1195</f>
        <v>Stone, Clay and Glass</v>
      </c>
      <c r="E1195" s="33" t="str">
        <f>'Data from Waybill Query'!E1195</f>
        <v>L</v>
      </c>
      <c r="F1195" s="33" t="str">
        <f>'Data from Waybill Query'!F1195</f>
        <v>X</v>
      </c>
      <c r="G1195" s="33" t="str">
        <f>'Data from Waybill Query'!G1195</f>
        <v>X</v>
      </c>
      <c r="H1195" s="104">
        <f>IF(ISNA(VLOOKUP($N1195,'Data from Waybill Query'!$A:$M,8,FALSE)),0,VLOOKUP($N1195,'Data from Waybill Query'!$A:$M,8,FALSE))</f>
        <v>482678</v>
      </c>
      <c r="I1195" s="104">
        <f>IF(ISNA(VLOOKUP($N1195,'Data from Waybill Query'!$A:$M,9,FALSE)),0,VLOOKUP($N1195,'Data from Waybill Query'!$A:$M,9,FALSE))</f>
        <v>131492</v>
      </c>
      <c r="J1195" s="104">
        <f>IF(ISNA(VLOOKUP($N1195,'Data from Waybill Query'!$A:$M,10,FALSE)),0,VLOOKUP($N1195,'Data from Waybill Query'!$A:$M,10,FALSE))</f>
        <v>191385</v>
      </c>
      <c r="K1195" s="104">
        <f>IF(ISNA(VLOOKUP($N1195,'Data from Waybill Query'!$A:$M,11,FALSE)),0,VLOOKUP($N1195,'Data from Waybill Query'!$A:$M,11,FALSE))</f>
        <v>11317024</v>
      </c>
      <c r="L1195" s="104">
        <f>IF(ISNA(VLOOKUP($N1195,'Data from Waybill Query'!$A:$M,12,FALSE)),0,VLOOKUP($N1195,'Data from Waybill Query'!$A:$M,12,FALSE))</f>
        <v>16411</v>
      </c>
      <c r="M1195" s="104">
        <f>IF(ISNA(VLOOKUP($N1195,'Data from Waybill Query'!$A:$M,13,FALSE)),0,VLOOKUP($N1195,'Data from Waybill Query'!$A:$M,13,FALSE))</f>
        <v>2.941266E-2</v>
      </c>
      <c r="N1195" s="104">
        <f t="shared" si="39"/>
        <v>2002320303</v>
      </c>
    </row>
    <row r="1196" spans="1:14" x14ac:dyDescent="0.25">
      <c r="A1196" s="104">
        <f t="shared" si="40"/>
        <v>200255</v>
      </c>
      <c r="B1196" s="32">
        <f>'Data from Waybill Query'!B1196</f>
        <v>2002</v>
      </c>
      <c r="C1196" s="32" t="str">
        <f>IF('Data from Waybill Query'!C1196="00","0",IF('Data from Waybill Query'!C1196="01","1",IF('Data from Waybill Query'!C1196="XX","2",'Data from Waybill Query'!C1196)))</f>
        <v>33</v>
      </c>
      <c r="D1196" s="33" t="str">
        <f>'Data from Waybill Query'!D1196</f>
        <v>Primary Metal Products</v>
      </c>
      <c r="E1196" s="33" t="str">
        <f>'Data from Waybill Query'!E1196</f>
        <v>S</v>
      </c>
      <c r="F1196" s="33" t="str">
        <f>'Data from Waybill Query'!F1196</f>
        <v>X</v>
      </c>
      <c r="G1196" s="33" t="str">
        <f>'Data from Waybill Query'!G1196</f>
        <v>X</v>
      </c>
      <c r="H1196" s="104">
        <f>IF(ISNA(VLOOKUP($N1196,'Data from Waybill Query'!$A:$M,8,FALSE)),0,VLOOKUP($N1196,'Data from Waybill Query'!$A:$M,8,FALSE))</f>
        <v>425627</v>
      </c>
      <c r="I1196" s="104">
        <f>IF(ISNA(VLOOKUP($N1196,'Data from Waybill Query'!$A:$M,9,FALSE)),0,VLOOKUP($N1196,'Data from Waybill Query'!$A:$M,9,FALSE))</f>
        <v>403028</v>
      </c>
      <c r="J1196" s="104">
        <f>IF(ISNA(VLOOKUP($N1196,'Data from Waybill Query'!$A:$M,10,FALSE)),0,VLOOKUP($N1196,'Data from Waybill Query'!$A:$M,10,FALSE))</f>
        <v>102303</v>
      </c>
      <c r="K1196" s="104">
        <f>IF(ISNA(VLOOKUP($N1196,'Data from Waybill Query'!$A:$M,11,FALSE)),0,VLOOKUP($N1196,'Data from Waybill Query'!$A:$M,11,FALSE))</f>
        <v>35980008</v>
      </c>
      <c r="L1196" s="104">
        <f>IF(ISNA(VLOOKUP($N1196,'Data from Waybill Query'!$A:$M,12,FALSE)),0,VLOOKUP($N1196,'Data from Waybill Query'!$A:$M,12,FALSE))</f>
        <v>9033</v>
      </c>
      <c r="M1196" s="104">
        <f>IF(ISNA(VLOOKUP($N1196,'Data from Waybill Query'!$A:$M,13,FALSE)),0,VLOOKUP($N1196,'Data from Waybill Query'!$A:$M,13,FALSE))</f>
        <v>4.7118519999999997E-2</v>
      </c>
      <c r="N1196" s="104">
        <f t="shared" si="39"/>
        <v>2002330103</v>
      </c>
    </row>
    <row r="1197" spans="1:14" x14ac:dyDescent="0.25">
      <c r="A1197" s="104">
        <f t="shared" si="40"/>
        <v>200256</v>
      </c>
      <c r="B1197" s="32">
        <f>'Data from Waybill Query'!B1197</f>
        <v>2002</v>
      </c>
      <c r="C1197" s="32" t="str">
        <f>IF('Data from Waybill Query'!C1197="00","0",IF('Data from Waybill Query'!C1197="01","1",IF('Data from Waybill Query'!C1197="XX","2",'Data from Waybill Query'!C1197)))</f>
        <v>33</v>
      </c>
      <c r="D1197" s="33" t="str">
        <f>'Data from Waybill Query'!D1197</f>
        <v>Primary Metal Products</v>
      </c>
      <c r="E1197" s="33" t="str">
        <f>'Data from Waybill Query'!E1197</f>
        <v>M</v>
      </c>
      <c r="F1197" s="33" t="str">
        <f>'Data from Waybill Query'!F1197</f>
        <v>X</v>
      </c>
      <c r="G1197" s="33" t="str">
        <f>'Data from Waybill Query'!G1197</f>
        <v>X</v>
      </c>
      <c r="H1197" s="104">
        <f>IF(ISNA(VLOOKUP($N1197,'Data from Waybill Query'!$A:$M,8,FALSE)),0,VLOOKUP($N1197,'Data from Waybill Query'!$A:$M,8,FALSE))</f>
        <v>404637</v>
      </c>
      <c r="I1197" s="104">
        <f>IF(ISNA(VLOOKUP($N1197,'Data from Waybill Query'!$A:$M,9,FALSE)),0,VLOOKUP($N1197,'Data from Waybill Query'!$A:$M,9,FALSE))</f>
        <v>195743</v>
      </c>
      <c r="J1197" s="104">
        <f>IF(ISNA(VLOOKUP($N1197,'Data from Waybill Query'!$A:$M,10,FALSE)),0,VLOOKUP($N1197,'Data from Waybill Query'!$A:$M,10,FALSE))</f>
        <v>143853</v>
      </c>
      <c r="K1197" s="104">
        <f>IF(ISNA(VLOOKUP($N1197,'Data from Waybill Query'!$A:$M,11,FALSE)),0,VLOOKUP($N1197,'Data from Waybill Query'!$A:$M,11,FALSE))</f>
        <v>16866753</v>
      </c>
      <c r="L1197" s="104">
        <f>IF(ISNA(VLOOKUP($N1197,'Data from Waybill Query'!$A:$M,12,FALSE)),0,VLOOKUP($N1197,'Data from Waybill Query'!$A:$M,12,FALSE))</f>
        <v>12380</v>
      </c>
      <c r="M1197" s="104">
        <f>IF(ISNA(VLOOKUP($N1197,'Data from Waybill Query'!$A:$M,13,FALSE)),0,VLOOKUP($N1197,'Data from Waybill Query'!$A:$M,13,FALSE))</f>
        <v>3.268414E-2</v>
      </c>
      <c r="N1197" s="104">
        <f t="shared" si="39"/>
        <v>2002330203</v>
      </c>
    </row>
    <row r="1198" spans="1:14" x14ac:dyDescent="0.25">
      <c r="A1198" s="104">
        <f t="shared" si="40"/>
        <v>200257</v>
      </c>
      <c r="B1198" s="32">
        <f>'Data from Waybill Query'!B1198</f>
        <v>2002</v>
      </c>
      <c r="C1198" s="32" t="str">
        <f>IF('Data from Waybill Query'!C1198="00","0",IF('Data from Waybill Query'!C1198="01","1",IF('Data from Waybill Query'!C1198="XX","2",'Data from Waybill Query'!C1198)))</f>
        <v>33</v>
      </c>
      <c r="D1198" s="33" t="str">
        <f>'Data from Waybill Query'!D1198</f>
        <v>Primary Metal Products</v>
      </c>
      <c r="E1198" s="33" t="str">
        <f>'Data from Waybill Query'!E1198</f>
        <v>L</v>
      </c>
      <c r="F1198" s="33" t="str">
        <f>'Data from Waybill Query'!F1198</f>
        <v>X</v>
      </c>
      <c r="G1198" s="33" t="str">
        <f>'Data from Waybill Query'!G1198</f>
        <v>X</v>
      </c>
      <c r="H1198" s="104">
        <f>IF(ISNA(VLOOKUP($N1198,'Data from Waybill Query'!$A:$M,8,FALSE)),0,VLOOKUP($N1198,'Data from Waybill Query'!$A:$M,8,FALSE))</f>
        <v>586707</v>
      </c>
      <c r="I1198" s="104">
        <f>IF(ISNA(VLOOKUP($N1198,'Data from Waybill Query'!$A:$M,9,FALSE)),0,VLOOKUP($N1198,'Data from Waybill Query'!$A:$M,9,FALSE))</f>
        <v>168309</v>
      </c>
      <c r="J1198" s="104">
        <f>IF(ISNA(VLOOKUP($N1198,'Data from Waybill Query'!$A:$M,10,FALSE)),0,VLOOKUP($N1198,'Data from Waybill Query'!$A:$M,10,FALSE))</f>
        <v>273392</v>
      </c>
      <c r="K1198" s="104">
        <f>IF(ISNA(VLOOKUP($N1198,'Data from Waybill Query'!$A:$M,11,FALSE)),0,VLOOKUP($N1198,'Data from Waybill Query'!$A:$M,11,FALSE))</f>
        <v>14158007</v>
      </c>
      <c r="L1198" s="104">
        <f>IF(ISNA(VLOOKUP($N1198,'Data from Waybill Query'!$A:$M,12,FALSE)),0,VLOOKUP($N1198,'Data from Waybill Query'!$A:$M,12,FALSE))</f>
        <v>22946</v>
      </c>
      <c r="M1198" s="104">
        <f>IF(ISNA(VLOOKUP($N1198,'Data from Waybill Query'!$A:$M,13,FALSE)),0,VLOOKUP($N1198,'Data from Waybill Query'!$A:$M,13,FALSE))</f>
        <v>2.5569229999999998E-2</v>
      </c>
      <c r="N1198" s="104">
        <f t="shared" si="39"/>
        <v>2002330303</v>
      </c>
    </row>
    <row r="1199" spans="1:14" x14ac:dyDescent="0.25">
      <c r="A1199" s="104">
        <f t="shared" si="40"/>
        <v>200258</v>
      </c>
      <c r="B1199" s="32">
        <f>'Data from Waybill Query'!B1199</f>
        <v>2002</v>
      </c>
      <c r="C1199" s="32" t="str">
        <f>IF('Data from Waybill Query'!C1199="00","0",IF('Data from Waybill Query'!C1199="01","1",IF('Data from Waybill Query'!C1199="XX","2",'Data from Waybill Query'!C1199)))</f>
        <v>37</v>
      </c>
      <c r="D1199" s="33" t="str">
        <f>'Data from Waybill Query'!D1199</f>
        <v>Transportation Equipment</v>
      </c>
      <c r="E1199" s="33" t="str">
        <f>'Data from Waybill Query'!E1199</f>
        <v>S</v>
      </c>
      <c r="F1199" s="33" t="str">
        <f>'Data from Waybill Query'!F1199</f>
        <v>X</v>
      </c>
      <c r="G1199" s="33" t="str">
        <f>'Data from Waybill Query'!G1199</f>
        <v>X</v>
      </c>
      <c r="H1199" s="104">
        <f>IF(ISNA(VLOOKUP($N1199,'Data from Waybill Query'!$A:$M,8,FALSE)),0,VLOOKUP($N1199,'Data from Waybill Query'!$A:$M,8,FALSE))</f>
        <v>912382</v>
      </c>
      <c r="I1199" s="104">
        <f>IF(ISNA(VLOOKUP($N1199,'Data from Waybill Query'!$A:$M,9,FALSE)),0,VLOOKUP($N1199,'Data from Waybill Query'!$A:$M,9,FALSE))</f>
        <v>870057</v>
      </c>
      <c r="J1199" s="104">
        <f>IF(ISNA(VLOOKUP($N1199,'Data from Waybill Query'!$A:$M,10,FALSE)),0,VLOOKUP($N1199,'Data from Waybill Query'!$A:$M,10,FALSE))</f>
        <v>239156</v>
      </c>
      <c r="K1199" s="104">
        <f>IF(ISNA(VLOOKUP($N1199,'Data from Waybill Query'!$A:$M,11,FALSE)),0,VLOOKUP($N1199,'Data from Waybill Query'!$A:$M,11,FALSE))</f>
        <v>20087214</v>
      </c>
      <c r="L1199" s="104">
        <f>IF(ISNA(VLOOKUP($N1199,'Data from Waybill Query'!$A:$M,12,FALSE)),0,VLOOKUP($N1199,'Data from Waybill Query'!$A:$M,12,FALSE))</f>
        <v>5514</v>
      </c>
      <c r="M1199" s="104">
        <f>IF(ISNA(VLOOKUP($N1199,'Data from Waybill Query'!$A:$M,13,FALSE)),0,VLOOKUP($N1199,'Data from Waybill Query'!$A:$M,13,FALSE))</f>
        <v>0.16545460000000001</v>
      </c>
      <c r="N1199" s="104">
        <f t="shared" si="39"/>
        <v>2002370103</v>
      </c>
    </row>
    <row r="1200" spans="1:14" x14ac:dyDescent="0.25">
      <c r="A1200" s="104">
        <f t="shared" si="40"/>
        <v>200259</v>
      </c>
      <c r="B1200" s="32">
        <f>'Data from Waybill Query'!B1200</f>
        <v>2002</v>
      </c>
      <c r="C1200" s="32" t="str">
        <f>IF('Data from Waybill Query'!C1200="00","0",IF('Data from Waybill Query'!C1200="01","1",IF('Data from Waybill Query'!C1200="XX","2",'Data from Waybill Query'!C1200)))</f>
        <v>37</v>
      </c>
      <c r="D1200" s="33" t="str">
        <f>'Data from Waybill Query'!D1200</f>
        <v>Transportation Equipment</v>
      </c>
      <c r="E1200" s="33" t="str">
        <f>'Data from Waybill Query'!E1200</f>
        <v>M</v>
      </c>
      <c r="F1200" s="33" t="str">
        <f>'Data from Waybill Query'!F1200</f>
        <v>X</v>
      </c>
      <c r="G1200" s="33" t="str">
        <f>'Data from Waybill Query'!G1200</f>
        <v>X</v>
      </c>
      <c r="H1200" s="104">
        <f>IF(ISNA(VLOOKUP($N1200,'Data from Waybill Query'!$A:$M,8,FALSE)),0,VLOOKUP($N1200,'Data from Waybill Query'!$A:$M,8,FALSE))</f>
        <v>1303633</v>
      </c>
      <c r="I1200" s="104">
        <f>IF(ISNA(VLOOKUP($N1200,'Data from Waybill Query'!$A:$M,9,FALSE)),0,VLOOKUP($N1200,'Data from Waybill Query'!$A:$M,9,FALSE))</f>
        <v>771573</v>
      </c>
      <c r="J1200" s="104">
        <f>IF(ISNA(VLOOKUP($N1200,'Data from Waybill Query'!$A:$M,10,FALSE)),0,VLOOKUP($N1200,'Data from Waybill Query'!$A:$M,10,FALSE))</f>
        <v>551916</v>
      </c>
      <c r="K1200" s="104">
        <f>IF(ISNA(VLOOKUP($N1200,'Data from Waybill Query'!$A:$M,11,FALSE)),0,VLOOKUP($N1200,'Data from Waybill Query'!$A:$M,11,FALSE))</f>
        <v>17058484</v>
      </c>
      <c r="L1200" s="104">
        <f>IF(ISNA(VLOOKUP($N1200,'Data from Waybill Query'!$A:$M,12,FALSE)),0,VLOOKUP($N1200,'Data from Waybill Query'!$A:$M,12,FALSE))</f>
        <v>12244</v>
      </c>
      <c r="M1200" s="104">
        <f>IF(ISNA(VLOOKUP($N1200,'Data from Waybill Query'!$A:$M,13,FALSE)),0,VLOOKUP($N1200,'Data from Waybill Query'!$A:$M,13,FALSE))</f>
        <v>0.1064741</v>
      </c>
      <c r="N1200" s="104">
        <f t="shared" si="39"/>
        <v>2002370203</v>
      </c>
    </row>
    <row r="1201" spans="1:14" x14ac:dyDescent="0.25">
      <c r="A1201" s="104">
        <f t="shared" si="40"/>
        <v>200260</v>
      </c>
      <c r="B1201" s="32">
        <f>'Data from Waybill Query'!B1201</f>
        <v>2002</v>
      </c>
      <c r="C1201" s="32" t="str">
        <f>IF('Data from Waybill Query'!C1201="00","0",IF('Data from Waybill Query'!C1201="01","1",IF('Data from Waybill Query'!C1201="XX","2",'Data from Waybill Query'!C1201)))</f>
        <v>37</v>
      </c>
      <c r="D1201" s="33" t="str">
        <f>'Data from Waybill Query'!D1201</f>
        <v>Transportation Equipment</v>
      </c>
      <c r="E1201" s="33" t="str">
        <f>'Data from Waybill Query'!E1201</f>
        <v>L</v>
      </c>
      <c r="F1201" s="33" t="str">
        <f>'Data from Waybill Query'!F1201</f>
        <v>X</v>
      </c>
      <c r="G1201" s="33" t="str">
        <f>'Data from Waybill Query'!G1201</f>
        <v>X</v>
      </c>
      <c r="H1201" s="104">
        <f>IF(ISNA(VLOOKUP($N1201,'Data from Waybill Query'!$A:$M,8,FALSE)),0,VLOOKUP($N1201,'Data from Waybill Query'!$A:$M,8,FALSE))</f>
        <v>1769968</v>
      </c>
      <c r="I1201" s="104">
        <f>IF(ISNA(VLOOKUP($N1201,'Data from Waybill Query'!$A:$M,9,FALSE)),0,VLOOKUP($N1201,'Data from Waybill Query'!$A:$M,9,FALSE))</f>
        <v>648534</v>
      </c>
      <c r="J1201" s="104">
        <f>IF(ISNA(VLOOKUP($N1201,'Data from Waybill Query'!$A:$M,10,FALSE)),0,VLOOKUP($N1201,'Data from Waybill Query'!$A:$M,10,FALSE))</f>
        <v>1063078</v>
      </c>
      <c r="K1201" s="104">
        <f>IF(ISNA(VLOOKUP($N1201,'Data from Waybill Query'!$A:$M,11,FALSE)),0,VLOOKUP($N1201,'Data from Waybill Query'!$A:$M,11,FALSE))</f>
        <v>14046282</v>
      </c>
      <c r="L1201" s="104">
        <f>IF(ISNA(VLOOKUP($N1201,'Data from Waybill Query'!$A:$M,12,FALSE)),0,VLOOKUP($N1201,'Data from Waybill Query'!$A:$M,12,FALSE))</f>
        <v>22885</v>
      </c>
      <c r="M1201" s="104">
        <f>IF(ISNA(VLOOKUP($N1201,'Data from Waybill Query'!$A:$M,13,FALSE)),0,VLOOKUP($N1201,'Data from Waybill Query'!$A:$M,13,FALSE))</f>
        <v>7.7341110000000005E-2</v>
      </c>
      <c r="N1201" s="104">
        <f t="shared" si="39"/>
        <v>2002370303</v>
      </c>
    </row>
    <row r="1202" spans="1:14" x14ac:dyDescent="0.25">
      <c r="A1202" s="104">
        <f t="shared" si="40"/>
        <v>200261</v>
      </c>
      <c r="B1202" s="32">
        <f>'Data from Waybill Query'!B1202</f>
        <v>2002</v>
      </c>
      <c r="C1202" s="32" t="str">
        <f>IF('Data from Waybill Query'!C1202="00","0",IF('Data from Waybill Query'!C1202="01","1",IF('Data from Waybill Query'!C1202="XX","2",'Data from Waybill Query'!C1202)))</f>
        <v>40</v>
      </c>
      <c r="D1202" s="33" t="str">
        <f>'Data from Waybill Query'!D1202</f>
        <v>Waste and Scrap</v>
      </c>
      <c r="E1202" s="33" t="str">
        <f>'Data from Waybill Query'!E1202</f>
        <v>S</v>
      </c>
      <c r="F1202" s="33" t="str">
        <f>'Data from Waybill Query'!F1202</f>
        <v>X</v>
      </c>
      <c r="G1202" s="33" t="str">
        <f>'Data from Waybill Query'!G1202</f>
        <v>X</v>
      </c>
      <c r="H1202" s="104">
        <f>IF(ISNA(VLOOKUP($N1202,'Data from Waybill Query'!$A:$M,8,FALSE)),0,VLOOKUP($N1202,'Data from Waybill Query'!$A:$M,8,FALSE))</f>
        <v>307588</v>
      </c>
      <c r="I1202" s="104">
        <f>IF(ISNA(VLOOKUP($N1202,'Data from Waybill Query'!$A:$M,9,FALSE)),0,VLOOKUP($N1202,'Data from Waybill Query'!$A:$M,9,FALSE))</f>
        <v>315484</v>
      </c>
      <c r="J1202" s="104">
        <f>IF(ISNA(VLOOKUP($N1202,'Data from Waybill Query'!$A:$M,10,FALSE)),0,VLOOKUP($N1202,'Data from Waybill Query'!$A:$M,10,FALSE))</f>
        <v>70493</v>
      </c>
      <c r="K1202" s="104">
        <f>IF(ISNA(VLOOKUP($N1202,'Data from Waybill Query'!$A:$M,11,FALSE)),0,VLOOKUP($N1202,'Data from Waybill Query'!$A:$M,11,FALSE))</f>
        <v>26127657</v>
      </c>
      <c r="L1202" s="104">
        <f>IF(ISNA(VLOOKUP($N1202,'Data from Waybill Query'!$A:$M,12,FALSE)),0,VLOOKUP($N1202,'Data from Waybill Query'!$A:$M,12,FALSE))</f>
        <v>5859</v>
      </c>
      <c r="M1202" s="104">
        <f>IF(ISNA(VLOOKUP($N1202,'Data from Waybill Query'!$A:$M,13,FALSE)),0,VLOOKUP($N1202,'Data from Waybill Query'!$A:$M,13,FALSE))</f>
        <v>5.2502519999999997E-2</v>
      </c>
      <c r="N1202" s="104">
        <f t="shared" si="39"/>
        <v>2002400103</v>
      </c>
    </row>
    <row r="1203" spans="1:14" x14ac:dyDescent="0.25">
      <c r="A1203" s="104">
        <f t="shared" si="40"/>
        <v>200262</v>
      </c>
      <c r="B1203" s="32">
        <f>'Data from Waybill Query'!B1203</f>
        <v>2002</v>
      </c>
      <c r="C1203" s="32" t="str">
        <f>IF('Data from Waybill Query'!C1203="00","0",IF('Data from Waybill Query'!C1203="01","1",IF('Data from Waybill Query'!C1203="XX","2",'Data from Waybill Query'!C1203)))</f>
        <v>40</v>
      </c>
      <c r="D1203" s="33" t="str">
        <f>'Data from Waybill Query'!D1203</f>
        <v>Waste and Scrap</v>
      </c>
      <c r="E1203" s="33" t="str">
        <f>'Data from Waybill Query'!E1203</f>
        <v>M</v>
      </c>
      <c r="F1203" s="33" t="str">
        <f>'Data from Waybill Query'!F1203</f>
        <v>X</v>
      </c>
      <c r="G1203" s="33" t="str">
        <f>'Data from Waybill Query'!G1203</f>
        <v>X</v>
      </c>
      <c r="H1203" s="104">
        <f>IF(ISNA(VLOOKUP($N1203,'Data from Waybill Query'!$A:$M,8,FALSE)),0,VLOOKUP($N1203,'Data from Waybill Query'!$A:$M,8,FALSE))</f>
        <v>208578</v>
      </c>
      <c r="I1203" s="104">
        <f>IF(ISNA(VLOOKUP($N1203,'Data from Waybill Query'!$A:$M,9,FALSE)),0,VLOOKUP($N1203,'Data from Waybill Query'!$A:$M,9,FALSE))</f>
        <v>124480</v>
      </c>
      <c r="J1203" s="104">
        <f>IF(ISNA(VLOOKUP($N1203,'Data from Waybill Query'!$A:$M,10,FALSE)),0,VLOOKUP($N1203,'Data from Waybill Query'!$A:$M,10,FALSE))</f>
        <v>88400</v>
      </c>
      <c r="K1203" s="104">
        <f>IF(ISNA(VLOOKUP($N1203,'Data from Waybill Query'!$A:$M,11,FALSE)),0,VLOOKUP($N1203,'Data from Waybill Query'!$A:$M,11,FALSE))</f>
        <v>10186944</v>
      </c>
      <c r="L1203" s="104">
        <f>IF(ISNA(VLOOKUP($N1203,'Data from Waybill Query'!$A:$M,12,FALSE)),0,VLOOKUP($N1203,'Data from Waybill Query'!$A:$M,12,FALSE))</f>
        <v>7202</v>
      </c>
      <c r="M1203" s="104">
        <f>IF(ISNA(VLOOKUP($N1203,'Data from Waybill Query'!$A:$M,13,FALSE)),0,VLOOKUP($N1203,'Data from Waybill Query'!$A:$M,13,FALSE))</f>
        <v>2.8962169999999999E-2</v>
      </c>
      <c r="N1203" s="104">
        <f t="shared" si="39"/>
        <v>2002400203</v>
      </c>
    </row>
    <row r="1204" spans="1:14" x14ac:dyDescent="0.25">
      <c r="A1204" s="104">
        <f t="shared" si="40"/>
        <v>200263</v>
      </c>
      <c r="B1204" s="32">
        <f>'Data from Waybill Query'!B1204</f>
        <v>2002</v>
      </c>
      <c r="C1204" s="32" t="str">
        <f>IF('Data from Waybill Query'!C1204="00","0",IF('Data from Waybill Query'!C1204="01","1",IF('Data from Waybill Query'!C1204="XX","2",'Data from Waybill Query'!C1204)))</f>
        <v>40</v>
      </c>
      <c r="D1204" s="33" t="str">
        <f>'Data from Waybill Query'!D1204</f>
        <v>Waste and Scrap</v>
      </c>
      <c r="E1204" s="33" t="str">
        <f>'Data from Waybill Query'!E1204</f>
        <v>L</v>
      </c>
      <c r="F1204" s="33" t="str">
        <f>'Data from Waybill Query'!F1204</f>
        <v>X</v>
      </c>
      <c r="G1204" s="33" t="str">
        <f>'Data from Waybill Query'!G1204</f>
        <v>X</v>
      </c>
      <c r="H1204" s="104">
        <f>IF(ISNA(VLOOKUP($N1204,'Data from Waybill Query'!$A:$M,8,FALSE)),0,VLOOKUP($N1204,'Data from Waybill Query'!$A:$M,8,FALSE))</f>
        <v>194928</v>
      </c>
      <c r="I1204" s="104">
        <f>IF(ISNA(VLOOKUP($N1204,'Data from Waybill Query'!$A:$M,9,FALSE)),0,VLOOKUP($N1204,'Data from Waybill Query'!$A:$M,9,FALSE))</f>
        <v>73288</v>
      </c>
      <c r="J1204" s="104">
        <f>IF(ISNA(VLOOKUP($N1204,'Data from Waybill Query'!$A:$M,10,FALSE)),0,VLOOKUP($N1204,'Data from Waybill Query'!$A:$M,10,FALSE))</f>
        <v>109749</v>
      </c>
      <c r="K1204" s="104">
        <f>IF(ISNA(VLOOKUP($N1204,'Data from Waybill Query'!$A:$M,11,FALSE)),0,VLOOKUP($N1204,'Data from Waybill Query'!$A:$M,11,FALSE))</f>
        <v>5569640</v>
      </c>
      <c r="L1204" s="104">
        <f>IF(ISNA(VLOOKUP($N1204,'Data from Waybill Query'!$A:$M,12,FALSE)),0,VLOOKUP($N1204,'Data from Waybill Query'!$A:$M,12,FALSE))</f>
        <v>8302</v>
      </c>
      <c r="M1204" s="104">
        <f>IF(ISNA(VLOOKUP($N1204,'Data from Waybill Query'!$A:$M,13,FALSE)),0,VLOOKUP($N1204,'Data from Waybill Query'!$A:$M,13,FALSE))</f>
        <v>2.3480480000000001E-2</v>
      </c>
      <c r="N1204" s="104">
        <f t="shared" si="39"/>
        <v>2002400303</v>
      </c>
    </row>
    <row r="1205" spans="1:14" x14ac:dyDescent="0.25">
      <c r="A1205" s="104">
        <f t="shared" si="40"/>
        <v>200264</v>
      </c>
      <c r="B1205" s="32">
        <f>'Data from Waybill Query'!B1205</f>
        <v>2002</v>
      </c>
      <c r="C1205" s="32" t="str">
        <f>IF('Data from Waybill Query'!C1205="00","0",IF('Data from Waybill Query'!C1205="01","1",IF('Data from Waybill Query'!C1205="XX","2",'Data from Waybill Query'!C1205)))</f>
        <v>99</v>
      </c>
      <c r="D1205" s="33" t="str">
        <f>'Data from Waybill Query'!D1205</f>
        <v>All Other</v>
      </c>
      <c r="E1205" s="33" t="str">
        <f>'Data from Waybill Query'!E1205</f>
        <v>S</v>
      </c>
      <c r="F1205" s="33" t="str">
        <f>'Data from Waybill Query'!F1205</f>
        <v>X</v>
      </c>
      <c r="G1205" s="33" t="str">
        <f>'Data from Waybill Query'!G1205</f>
        <v>X</v>
      </c>
      <c r="H1205" s="104">
        <f>IF(ISNA(VLOOKUP($N1205,'Data from Waybill Query'!$A:$M,8,FALSE)),0,VLOOKUP($N1205,'Data from Waybill Query'!$A:$M,8,FALSE))</f>
        <v>73248</v>
      </c>
      <c r="I1205" s="104">
        <f>IF(ISNA(VLOOKUP($N1205,'Data from Waybill Query'!$A:$M,9,FALSE)),0,VLOOKUP($N1205,'Data from Waybill Query'!$A:$M,9,FALSE))</f>
        <v>92966</v>
      </c>
      <c r="J1205" s="104">
        <f>IF(ISNA(VLOOKUP($N1205,'Data from Waybill Query'!$A:$M,10,FALSE)),0,VLOOKUP($N1205,'Data from Waybill Query'!$A:$M,10,FALSE))</f>
        <v>31903</v>
      </c>
      <c r="K1205" s="104">
        <f>IF(ISNA(VLOOKUP($N1205,'Data from Waybill Query'!$A:$M,11,FALSE)),0,VLOOKUP($N1205,'Data from Waybill Query'!$A:$M,11,FALSE))</f>
        <v>3153374</v>
      </c>
      <c r="L1205" s="104">
        <f>IF(ISNA(VLOOKUP($N1205,'Data from Waybill Query'!$A:$M,12,FALSE)),0,VLOOKUP($N1205,'Data from Waybill Query'!$A:$M,12,FALSE))</f>
        <v>989</v>
      </c>
      <c r="M1205" s="104">
        <f>IF(ISNA(VLOOKUP($N1205,'Data from Waybill Query'!$A:$M,13,FALSE)),0,VLOOKUP($N1205,'Data from Waybill Query'!$A:$M,13,FALSE))</f>
        <v>7.4071150000000002E-2</v>
      </c>
      <c r="N1205" s="104">
        <f t="shared" si="39"/>
        <v>2002990103</v>
      </c>
    </row>
    <row r="1206" spans="1:14" x14ac:dyDescent="0.25">
      <c r="A1206" s="104">
        <f t="shared" si="40"/>
        <v>200265</v>
      </c>
      <c r="B1206" s="32">
        <f>'Data from Waybill Query'!B1206</f>
        <v>2002</v>
      </c>
      <c r="C1206" s="32" t="str">
        <f>IF('Data from Waybill Query'!C1206="00","0",IF('Data from Waybill Query'!C1206="01","1",IF('Data from Waybill Query'!C1206="XX","2",'Data from Waybill Query'!C1206)))</f>
        <v>99</v>
      </c>
      <c r="D1206" s="33" t="str">
        <f>'Data from Waybill Query'!D1206</f>
        <v>All Other</v>
      </c>
      <c r="E1206" s="33" t="str">
        <f>'Data from Waybill Query'!E1206</f>
        <v>M</v>
      </c>
      <c r="F1206" s="33" t="str">
        <f>'Data from Waybill Query'!F1206</f>
        <v>X</v>
      </c>
      <c r="G1206" s="33" t="str">
        <f>'Data from Waybill Query'!G1206</f>
        <v>X</v>
      </c>
      <c r="H1206" s="104">
        <f>IF(ISNA(VLOOKUP($N1206,'Data from Waybill Query'!$A:$M,8,FALSE)),0,VLOOKUP($N1206,'Data from Waybill Query'!$A:$M,8,FALSE))</f>
        <v>138813</v>
      </c>
      <c r="I1206" s="104">
        <f>IF(ISNA(VLOOKUP($N1206,'Data from Waybill Query'!$A:$M,9,FALSE)),0,VLOOKUP($N1206,'Data from Waybill Query'!$A:$M,9,FALSE))</f>
        <v>294412</v>
      </c>
      <c r="J1206" s="104">
        <f>IF(ISNA(VLOOKUP($N1206,'Data from Waybill Query'!$A:$M,10,FALSE)),0,VLOOKUP($N1206,'Data from Waybill Query'!$A:$M,10,FALSE))</f>
        <v>203795</v>
      </c>
      <c r="K1206" s="104">
        <f>IF(ISNA(VLOOKUP($N1206,'Data from Waybill Query'!$A:$M,11,FALSE)),0,VLOOKUP($N1206,'Data from Waybill Query'!$A:$M,11,FALSE))</f>
        <v>5073856</v>
      </c>
      <c r="L1206" s="104">
        <f>IF(ISNA(VLOOKUP($N1206,'Data from Waybill Query'!$A:$M,12,FALSE)),0,VLOOKUP($N1206,'Data from Waybill Query'!$A:$M,12,FALSE))</f>
        <v>3586</v>
      </c>
      <c r="M1206" s="104">
        <f>IF(ISNA(VLOOKUP($N1206,'Data from Waybill Query'!$A:$M,13,FALSE)),0,VLOOKUP($N1206,'Data from Waybill Query'!$A:$M,13,FALSE))</f>
        <v>3.8708190000000003E-2</v>
      </c>
      <c r="N1206" s="104">
        <f t="shared" si="39"/>
        <v>2002990203</v>
      </c>
    </row>
    <row r="1207" spans="1:14" x14ac:dyDescent="0.25">
      <c r="A1207" s="104">
        <f t="shared" si="40"/>
        <v>200266</v>
      </c>
      <c r="B1207" s="32">
        <f>'Data from Waybill Query'!B1207</f>
        <v>2002</v>
      </c>
      <c r="C1207" s="32" t="str">
        <f>IF('Data from Waybill Query'!C1207="00","0",IF('Data from Waybill Query'!C1207="01","1",IF('Data from Waybill Query'!C1207="XX","2",'Data from Waybill Query'!C1207)))</f>
        <v>99</v>
      </c>
      <c r="D1207" s="33" t="str">
        <f>'Data from Waybill Query'!D1207</f>
        <v>All Other</v>
      </c>
      <c r="E1207" s="33" t="str">
        <f>'Data from Waybill Query'!E1207</f>
        <v>L</v>
      </c>
      <c r="F1207" s="33" t="str">
        <f>'Data from Waybill Query'!F1207</f>
        <v>X</v>
      </c>
      <c r="G1207" s="33" t="str">
        <f>'Data from Waybill Query'!G1207</f>
        <v>X</v>
      </c>
      <c r="H1207" s="104">
        <f>IF(ISNA(VLOOKUP($N1207,'Data from Waybill Query'!$A:$M,8,FALSE)),0,VLOOKUP($N1207,'Data from Waybill Query'!$A:$M,8,FALSE))</f>
        <v>272641</v>
      </c>
      <c r="I1207" s="104">
        <f>IF(ISNA(VLOOKUP($N1207,'Data from Waybill Query'!$A:$M,9,FALSE)),0,VLOOKUP($N1207,'Data from Waybill Query'!$A:$M,9,FALSE))</f>
        <v>103915</v>
      </c>
      <c r="J1207" s="104">
        <f>IF(ISNA(VLOOKUP($N1207,'Data from Waybill Query'!$A:$M,10,FALSE)),0,VLOOKUP($N1207,'Data from Waybill Query'!$A:$M,10,FALSE))</f>
        <v>162585</v>
      </c>
      <c r="K1207" s="104">
        <f>IF(ISNA(VLOOKUP($N1207,'Data from Waybill Query'!$A:$M,11,FALSE)),0,VLOOKUP($N1207,'Data from Waybill Query'!$A:$M,11,FALSE))</f>
        <v>3335411</v>
      </c>
      <c r="L1207" s="104">
        <f>IF(ISNA(VLOOKUP($N1207,'Data from Waybill Query'!$A:$M,12,FALSE)),0,VLOOKUP($N1207,'Data from Waybill Query'!$A:$M,12,FALSE))</f>
        <v>5427</v>
      </c>
      <c r="M1207" s="104">
        <f>IF(ISNA(VLOOKUP($N1207,'Data from Waybill Query'!$A:$M,13,FALSE)),0,VLOOKUP($N1207,'Data from Waybill Query'!$A:$M,13,FALSE))</f>
        <v>5.0235990000000001E-2</v>
      </c>
      <c r="N1207" s="104">
        <f t="shared" si="39"/>
        <v>2002990303</v>
      </c>
    </row>
    <row r="1208" spans="1:14" x14ac:dyDescent="0.25">
      <c r="A1208" s="104">
        <f>$B1208*100+($B1208-$B$1208+1)*ROW($B1208)-ROW($B$1208)</f>
        <v>200300</v>
      </c>
      <c r="B1208" s="32">
        <f>'Data from Waybill Query'!B1208</f>
        <v>2003</v>
      </c>
      <c r="C1208" s="32" t="str">
        <f>IF('Data from Waybill Query'!C1208="00","0",IF('Data from Waybill Query'!C1208="01","1",IF('Data from Waybill Query'!C1208="XX","2",'Data from Waybill Query'!C1208)))</f>
        <v>0</v>
      </c>
      <c r="D1208" s="33" t="str">
        <f>'Data from Waybill Query'!D1208</f>
        <v>Intermodal</v>
      </c>
      <c r="E1208" s="33" t="str">
        <f>'Data from Waybill Query'!E1208</f>
        <v>S</v>
      </c>
      <c r="F1208" s="33" t="str">
        <f>'Data from Waybill Query'!F1208</f>
        <v>X</v>
      </c>
      <c r="G1208" s="33" t="str">
        <f>'Data from Waybill Query'!G1208</f>
        <v>X</v>
      </c>
      <c r="H1208" s="104">
        <f>IF(ISNA(VLOOKUP($N1208,'Data from Waybill Query'!$A:$M,8,FALSE)),0,VLOOKUP($N1208,'Data from Waybill Query'!$A:$M,8,FALSE))</f>
        <v>507218</v>
      </c>
      <c r="I1208" s="104">
        <f>IF(ISNA(VLOOKUP($N1208,'Data from Waybill Query'!$A:$M,9,FALSE)),0,VLOOKUP($N1208,'Data from Waybill Query'!$A:$M,9,FALSE))</f>
        <v>1620098</v>
      </c>
      <c r="J1208" s="104">
        <f>IF(ISNA(VLOOKUP($N1208,'Data from Waybill Query'!$A:$M,10,FALSE)),0,VLOOKUP($N1208,'Data from Waybill Query'!$A:$M,10,FALSE))</f>
        <v>528657</v>
      </c>
      <c r="K1208" s="104">
        <f>IF(ISNA(VLOOKUP($N1208,'Data from Waybill Query'!$A:$M,11,FALSE)),0,VLOOKUP($N1208,'Data from Waybill Query'!$A:$M,11,FALSE))</f>
        <v>24867738</v>
      </c>
      <c r="L1208" s="104">
        <f>IF(ISNA(VLOOKUP($N1208,'Data from Waybill Query'!$A:$M,12,FALSE)),0,VLOOKUP($N1208,'Data from Waybill Query'!$A:$M,12,FALSE))</f>
        <v>7898</v>
      </c>
      <c r="M1208" s="104">
        <f>IF(ISNA(VLOOKUP($N1208,'Data from Waybill Query'!$A:$M,13,FALSE)),0,VLOOKUP($N1208,'Data from Waybill Query'!$A:$M,13,FALSE))</f>
        <v>6.421934E-2</v>
      </c>
      <c r="N1208" s="104">
        <f t="shared" si="39"/>
        <v>2003000103</v>
      </c>
    </row>
    <row r="1209" spans="1:14" x14ac:dyDescent="0.25">
      <c r="A1209" s="104">
        <f t="shared" ref="A1209:A1240" si="41">$B1209*100+ROW($B1209)-ROW($B$1208)</f>
        <v>200301</v>
      </c>
      <c r="B1209" s="32">
        <f>'Data from Waybill Query'!B1209</f>
        <v>2003</v>
      </c>
      <c r="C1209" s="32" t="str">
        <f>IF('Data from Waybill Query'!C1209="00","0",IF('Data from Waybill Query'!C1209="01","1",IF('Data from Waybill Query'!C1209="XX","2",'Data from Waybill Query'!C1209)))</f>
        <v>0</v>
      </c>
      <c r="D1209" s="33" t="str">
        <f>'Data from Waybill Query'!D1209</f>
        <v>Intermodal</v>
      </c>
      <c r="E1209" s="33" t="str">
        <f>'Data from Waybill Query'!E1209</f>
        <v>M</v>
      </c>
      <c r="F1209" s="33" t="str">
        <f>'Data from Waybill Query'!F1209</f>
        <v>X</v>
      </c>
      <c r="G1209" s="33" t="str">
        <f>'Data from Waybill Query'!G1209</f>
        <v>X</v>
      </c>
      <c r="H1209" s="104">
        <f>IF(ISNA(VLOOKUP($N1209,'Data from Waybill Query'!$A:$M,8,FALSE)),0,VLOOKUP($N1209,'Data from Waybill Query'!$A:$M,8,FALSE))</f>
        <v>1459794</v>
      </c>
      <c r="I1209" s="104">
        <f>IF(ISNA(VLOOKUP($N1209,'Data from Waybill Query'!$A:$M,9,FALSE)),0,VLOOKUP($N1209,'Data from Waybill Query'!$A:$M,9,FALSE))</f>
        <v>3114376</v>
      </c>
      <c r="J1209" s="104">
        <f>IF(ISNA(VLOOKUP($N1209,'Data from Waybill Query'!$A:$M,10,FALSE)),0,VLOOKUP($N1209,'Data from Waybill Query'!$A:$M,10,FALSE))</f>
        <v>2513957</v>
      </c>
      <c r="K1209" s="104">
        <f>IF(ISNA(VLOOKUP($N1209,'Data from Waybill Query'!$A:$M,11,FALSE)),0,VLOOKUP($N1209,'Data from Waybill Query'!$A:$M,11,FALSE))</f>
        <v>44330228</v>
      </c>
      <c r="L1209" s="104">
        <f>IF(ISNA(VLOOKUP($N1209,'Data from Waybill Query'!$A:$M,12,FALSE)),0,VLOOKUP($N1209,'Data from Waybill Query'!$A:$M,12,FALSE))</f>
        <v>35628</v>
      </c>
      <c r="M1209" s="104">
        <f>IF(ISNA(VLOOKUP($N1209,'Data from Waybill Query'!$A:$M,13,FALSE)),0,VLOOKUP($N1209,'Data from Waybill Query'!$A:$M,13,FALSE))</f>
        <v>4.0972960000000003E-2</v>
      </c>
      <c r="N1209" s="104">
        <f t="shared" si="39"/>
        <v>2003000203</v>
      </c>
    </row>
    <row r="1210" spans="1:14" x14ac:dyDescent="0.25">
      <c r="A1210" s="104">
        <f t="shared" si="41"/>
        <v>200302</v>
      </c>
      <c r="B1210" s="32">
        <f>'Data from Waybill Query'!B1210</f>
        <v>2003</v>
      </c>
      <c r="C1210" s="32" t="str">
        <f>IF('Data from Waybill Query'!C1210="00","0",IF('Data from Waybill Query'!C1210="01","1",IF('Data from Waybill Query'!C1210="XX","2",'Data from Waybill Query'!C1210)))</f>
        <v>0</v>
      </c>
      <c r="D1210" s="33" t="str">
        <f>'Data from Waybill Query'!D1210</f>
        <v>Intermodal</v>
      </c>
      <c r="E1210" s="33" t="str">
        <f>'Data from Waybill Query'!E1210</f>
        <v>L</v>
      </c>
      <c r="F1210" s="33" t="str">
        <f>'Data from Waybill Query'!F1210</f>
        <v>X</v>
      </c>
      <c r="G1210" s="33" t="str">
        <f>'Data from Waybill Query'!G1210</f>
        <v>X</v>
      </c>
      <c r="H1210" s="104">
        <f>IF(ISNA(VLOOKUP($N1210,'Data from Waybill Query'!$A:$M,8,FALSE)),0,VLOOKUP($N1210,'Data from Waybill Query'!$A:$M,8,FALSE))</f>
        <v>1129488</v>
      </c>
      <c r="I1210" s="104">
        <f>IF(ISNA(VLOOKUP($N1210,'Data from Waybill Query'!$A:$M,9,FALSE)),0,VLOOKUP($N1210,'Data from Waybill Query'!$A:$M,9,FALSE))</f>
        <v>1679948</v>
      </c>
      <c r="J1210" s="104">
        <f>IF(ISNA(VLOOKUP($N1210,'Data from Waybill Query'!$A:$M,10,FALSE)),0,VLOOKUP($N1210,'Data from Waybill Query'!$A:$M,10,FALSE))</f>
        <v>2104848</v>
      </c>
      <c r="K1210" s="104">
        <f>IF(ISNA(VLOOKUP($N1210,'Data from Waybill Query'!$A:$M,11,FALSE)),0,VLOOKUP($N1210,'Data from Waybill Query'!$A:$M,11,FALSE))</f>
        <v>24708316</v>
      </c>
      <c r="L1210" s="104">
        <f>IF(ISNA(VLOOKUP($N1210,'Data from Waybill Query'!$A:$M,12,FALSE)),0,VLOOKUP($N1210,'Data from Waybill Query'!$A:$M,12,FALSE))</f>
        <v>30652</v>
      </c>
      <c r="M1210" s="104">
        <f>IF(ISNA(VLOOKUP($N1210,'Data from Waybill Query'!$A:$M,13,FALSE)),0,VLOOKUP($N1210,'Data from Waybill Query'!$A:$M,13,FALSE))</f>
        <v>3.6849079999999999E-2</v>
      </c>
      <c r="N1210" s="104">
        <f t="shared" si="39"/>
        <v>2003000303</v>
      </c>
    </row>
    <row r="1211" spans="1:14" x14ac:dyDescent="0.25">
      <c r="A1211" s="104">
        <f t="shared" si="41"/>
        <v>200303</v>
      </c>
      <c r="B1211" s="32">
        <f>'Data from Waybill Query'!B1211</f>
        <v>2003</v>
      </c>
      <c r="C1211" s="32" t="str">
        <f>IF('Data from Waybill Query'!C1211="00","0",IF('Data from Waybill Query'!C1211="01","1",IF('Data from Waybill Query'!C1211="XX","2",'Data from Waybill Query'!C1211)))</f>
        <v>0</v>
      </c>
      <c r="D1211" s="33" t="str">
        <f>'Data from Waybill Query'!D1211</f>
        <v>Intermodal</v>
      </c>
      <c r="E1211" s="33" t="str">
        <f>'Data from Waybill Query'!E1211</f>
        <v>VL</v>
      </c>
      <c r="F1211" s="33" t="str">
        <f>'Data from Waybill Query'!F1211</f>
        <v>X</v>
      </c>
      <c r="G1211" s="33" t="str">
        <f>'Data from Waybill Query'!G1211</f>
        <v>X</v>
      </c>
      <c r="H1211" s="104">
        <f>IF(ISNA(VLOOKUP($N1211,'Data from Waybill Query'!$A:$M,8,FALSE)),0,VLOOKUP($N1211,'Data from Waybill Query'!$A:$M,8,FALSE))</f>
        <v>5219740</v>
      </c>
      <c r="I1211" s="104">
        <f>IF(ISNA(VLOOKUP($N1211,'Data from Waybill Query'!$A:$M,9,FALSE)),0,VLOOKUP($N1211,'Data from Waybill Query'!$A:$M,9,FALSE))</f>
        <v>6235477</v>
      </c>
      <c r="J1211" s="104">
        <f>IF(ISNA(VLOOKUP($N1211,'Data from Waybill Query'!$A:$M,10,FALSE)),0,VLOOKUP($N1211,'Data from Waybill Query'!$A:$M,10,FALSE))</f>
        <v>13312004</v>
      </c>
      <c r="K1211" s="104">
        <f>IF(ISNA(VLOOKUP($N1211,'Data from Waybill Query'!$A:$M,11,FALSE)),0,VLOOKUP($N1211,'Data from Waybill Query'!$A:$M,11,FALSE))</f>
        <v>87870019</v>
      </c>
      <c r="L1211" s="104">
        <f>IF(ISNA(VLOOKUP($N1211,'Data from Waybill Query'!$A:$M,12,FALSE)),0,VLOOKUP($N1211,'Data from Waybill Query'!$A:$M,12,FALSE))</f>
        <v>188011</v>
      </c>
      <c r="M1211" s="104">
        <f>IF(ISNA(VLOOKUP($N1211,'Data from Waybill Query'!$A:$M,13,FALSE)),0,VLOOKUP($N1211,'Data from Waybill Query'!$A:$M,13,FALSE))</f>
        <v>2.7763010000000001E-2</v>
      </c>
      <c r="N1211" s="104">
        <f t="shared" si="39"/>
        <v>2003000403</v>
      </c>
    </row>
    <row r="1212" spans="1:14" x14ac:dyDescent="0.25">
      <c r="A1212" s="104">
        <f t="shared" si="41"/>
        <v>200304</v>
      </c>
      <c r="B1212" s="32">
        <f>'Data from Waybill Query'!B1212</f>
        <v>2003</v>
      </c>
      <c r="C1212" s="32" t="str">
        <f>IF('Data from Waybill Query'!C1212="00","0",IF('Data from Waybill Query'!C1212="01","1",IF('Data from Waybill Query'!C1212="XX","2",'Data from Waybill Query'!C1212)))</f>
        <v>1</v>
      </c>
      <c r="D1212" s="33" t="str">
        <f>'Data from Waybill Query'!D1212</f>
        <v>Farm Products (not Grain)</v>
      </c>
      <c r="E1212" s="33" t="str">
        <f>'Data from Waybill Query'!E1212</f>
        <v>X</v>
      </c>
      <c r="F1212" s="33" t="str">
        <f>'Data from Waybill Query'!F1212</f>
        <v>X</v>
      </c>
      <c r="G1212" s="33" t="str">
        <f>'Data from Waybill Query'!G1212</f>
        <v>X</v>
      </c>
      <c r="H1212" s="104">
        <f>IF(ISNA(VLOOKUP($N1212,'Data from Waybill Query'!$A:$M,8,FALSE)),0,VLOOKUP($N1212,'Data from Waybill Query'!$A:$M,8,FALSE))</f>
        <v>157428</v>
      </c>
      <c r="I1212" s="104">
        <f>IF(ISNA(VLOOKUP($N1212,'Data from Waybill Query'!$A:$M,9,FALSE)),0,VLOOKUP($N1212,'Data from Waybill Query'!$A:$M,9,FALSE))</f>
        <v>57912</v>
      </c>
      <c r="J1212" s="104">
        <f>IF(ISNA(VLOOKUP($N1212,'Data from Waybill Query'!$A:$M,10,FALSE)),0,VLOOKUP($N1212,'Data from Waybill Query'!$A:$M,10,FALSE))</f>
        <v>72196</v>
      </c>
      <c r="K1212" s="104">
        <f>IF(ISNA(VLOOKUP($N1212,'Data from Waybill Query'!$A:$M,11,FALSE)),0,VLOOKUP($N1212,'Data from Waybill Query'!$A:$M,11,FALSE))</f>
        <v>4536624</v>
      </c>
      <c r="L1212" s="104">
        <f>IF(ISNA(VLOOKUP($N1212,'Data from Waybill Query'!$A:$M,12,FALSE)),0,VLOOKUP($N1212,'Data from Waybill Query'!$A:$M,12,FALSE))</f>
        <v>5311</v>
      </c>
      <c r="M1212" s="104">
        <f>IF(ISNA(VLOOKUP($N1212,'Data from Waybill Query'!$A:$M,13,FALSE)),0,VLOOKUP($N1212,'Data from Waybill Query'!$A:$M,13,FALSE))</f>
        <v>2.9642979999999999E-2</v>
      </c>
      <c r="N1212" s="104">
        <f t="shared" si="39"/>
        <v>2003010403</v>
      </c>
    </row>
    <row r="1213" spans="1:14" x14ac:dyDescent="0.25">
      <c r="A1213" s="104">
        <f t="shared" si="41"/>
        <v>200305</v>
      </c>
      <c r="B1213" s="32">
        <f>'Data from Waybill Query'!B1213</f>
        <v>2003</v>
      </c>
      <c r="C1213" s="32" t="str">
        <f>IF('Data from Waybill Query'!C1213="00","0",IF('Data from Waybill Query'!C1213="01","1",IF('Data from Waybill Query'!C1213="XX","2",'Data from Waybill Query'!C1213)))</f>
        <v>2</v>
      </c>
      <c r="D1213" s="33" t="str">
        <f>'Data from Waybill Query'!D1213</f>
        <v>Grain</v>
      </c>
      <c r="E1213" s="33" t="str">
        <f>'Data from Waybill Query'!E1213</f>
        <v>S</v>
      </c>
      <c r="F1213" s="33" t="str">
        <f>'Data from Waybill Query'!F1213</f>
        <v>R</v>
      </c>
      <c r="G1213" s="33" t="str">
        <f>'Data from Waybill Query'!G1213</f>
        <v>S</v>
      </c>
      <c r="H1213" s="104">
        <f>IF(ISNA(VLOOKUP($N1213,'Data from Waybill Query'!$A:$M,8,FALSE)),0,VLOOKUP($N1213,'Data from Waybill Query'!$A:$M,8,FALSE))</f>
        <v>44470</v>
      </c>
      <c r="I1213" s="104">
        <f>IF(ISNA(VLOOKUP($N1213,'Data from Waybill Query'!$A:$M,9,FALSE)),0,VLOOKUP($N1213,'Data from Waybill Query'!$A:$M,9,FALSE))</f>
        <v>43252</v>
      </c>
      <c r="J1213" s="104">
        <f>IF(ISNA(VLOOKUP($N1213,'Data from Waybill Query'!$A:$M,10,FALSE)),0,VLOOKUP($N1213,'Data from Waybill Query'!$A:$M,10,FALSE))</f>
        <v>11230</v>
      </c>
      <c r="K1213" s="104">
        <f>IF(ISNA(VLOOKUP($N1213,'Data from Waybill Query'!$A:$M,11,FALSE)),0,VLOOKUP($N1213,'Data from Waybill Query'!$A:$M,11,FALSE))</f>
        <v>4021396</v>
      </c>
      <c r="L1213" s="104">
        <f>IF(ISNA(VLOOKUP($N1213,'Data from Waybill Query'!$A:$M,12,FALSE)),0,VLOOKUP($N1213,'Data from Waybill Query'!$A:$M,12,FALSE))</f>
        <v>1046</v>
      </c>
      <c r="M1213" s="104">
        <f>IF(ISNA(VLOOKUP($N1213,'Data from Waybill Query'!$A:$M,13,FALSE)),0,VLOOKUP($N1213,'Data from Waybill Query'!$A:$M,13,FALSE))</f>
        <v>4.2527240000000001E-2</v>
      </c>
      <c r="N1213" s="104">
        <f t="shared" si="39"/>
        <v>2003020101</v>
      </c>
    </row>
    <row r="1214" spans="1:14" x14ac:dyDescent="0.25">
      <c r="A1214" s="104">
        <f t="shared" si="41"/>
        <v>200306</v>
      </c>
      <c r="B1214" s="32">
        <f>'Data from Waybill Query'!B1214</f>
        <v>2003</v>
      </c>
      <c r="C1214" s="32" t="str">
        <f>IF('Data from Waybill Query'!C1214="00","0",IF('Data from Waybill Query'!C1214="01","1",IF('Data from Waybill Query'!C1214="XX","2",'Data from Waybill Query'!C1214)))</f>
        <v>2</v>
      </c>
      <c r="D1214" s="33" t="str">
        <f>'Data from Waybill Query'!D1214</f>
        <v>Grain</v>
      </c>
      <c r="E1214" s="33" t="str">
        <f>'Data from Waybill Query'!E1214</f>
        <v>S</v>
      </c>
      <c r="F1214" s="33" t="str">
        <f>'Data from Waybill Query'!F1214</f>
        <v>R</v>
      </c>
      <c r="G1214" s="33" t="str">
        <f>'Data from Waybill Query'!G1214</f>
        <v>M</v>
      </c>
      <c r="H1214" s="104">
        <f>IF(ISNA(VLOOKUP($N1214,'Data from Waybill Query'!$A:$M,8,FALSE)),0,VLOOKUP($N1214,'Data from Waybill Query'!$A:$M,8,FALSE))</f>
        <v>141658</v>
      </c>
      <c r="I1214" s="104">
        <f>IF(ISNA(VLOOKUP($N1214,'Data from Waybill Query'!$A:$M,9,FALSE)),0,VLOOKUP($N1214,'Data from Waybill Query'!$A:$M,9,FALSE))</f>
        <v>152248</v>
      </c>
      <c r="J1214" s="104">
        <f>IF(ISNA(VLOOKUP($N1214,'Data from Waybill Query'!$A:$M,10,FALSE)),0,VLOOKUP($N1214,'Data from Waybill Query'!$A:$M,10,FALSE))</f>
        <v>39671</v>
      </c>
      <c r="K1214" s="104">
        <f>IF(ISNA(VLOOKUP($N1214,'Data from Waybill Query'!$A:$M,11,FALSE)),0,VLOOKUP($N1214,'Data from Waybill Query'!$A:$M,11,FALSE))</f>
        <v>14401360</v>
      </c>
      <c r="L1214" s="104">
        <f>IF(ISNA(VLOOKUP($N1214,'Data from Waybill Query'!$A:$M,12,FALSE)),0,VLOOKUP($N1214,'Data from Waybill Query'!$A:$M,12,FALSE))</f>
        <v>3799</v>
      </c>
      <c r="M1214" s="104">
        <f>IF(ISNA(VLOOKUP($N1214,'Data from Waybill Query'!$A:$M,13,FALSE)),0,VLOOKUP($N1214,'Data from Waybill Query'!$A:$M,13,FALSE))</f>
        <v>3.7283509999999999E-2</v>
      </c>
      <c r="N1214" s="104">
        <f t="shared" si="39"/>
        <v>2003020102</v>
      </c>
    </row>
    <row r="1215" spans="1:14" x14ac:dyDescent="0.25">
      <c r="A1215" s="104">
        <f t="shared" si="41"/>
        <v>200307</v>
      </c>
      <c r="B1215" s="32">
        <f>'Data from Waybill Query'!B1215</f>
        <v>2003</v>
      </c>
      <c r="C1215" s="32" t="str">
        <f>IF('Data from Waybill Query'!C1215="00","0",IF('Data from Waybill Query'!C1215="01","1",IF('Data from Waybill Query'!C1215="XX","2",'Data from Waybill Query'!C1215)))</f>
        <v>2</v>
      </c>
      <c r="D1215" s="33" t="str">
        <f>'Data from Waybill Query'!D1215</f>
        <v>Grain</v>
      </c>
      <c r="E1215" s="33" t="str">
        <f>'Data from Waybill Query'!E1215</f>
        <v>S</v>
      </c>
      <c r="F1215" s="33" t="str">
        <f>'Data from Waybill Query'!F1215</f>
        <v>R</v>
      </c>
      <c r="G1215" s="33" t="str">
        <f>'Data from Waybill Query'!G1215</f>
        <v>U</v>
      </c>
      <c r="H1215" s="104">
        <f>IF(ISNA(VLOOKUP($N1215,'Data from Waybill Query'!$A:$M,8,FALSE)),0,VLOOKUP($N1215,'Data from Waybill Query'!$A:$M,8,FALSE))</f>
        <v>66224</v>
      </c>
      <c r="I1215" s="104">
        <f>IF(ISNA(VLOOKUP($N1215,'Data from Waybill Query'!$A:$M,9,FALSE)),0,VLOOKUP($N1215,'Data from Waybill Query'!$A:$M,9,FALSE))</f>
        <v>56609</v>
      </c>
      <c r="J1215" s="104">
        <f>IF(ISNA(VLOOKUP($N1215,'Data from Waybill Query'!$A:$M,10,FALSE)),0,VLOOKUP($N1215,'Data from Waybill Query'!$A:$M,10,FALSE))</f>
        <v>16728</v>
      </c>
      <c r="K1215" s="104">
        <f>IF(ISNA(VLOOKUP($N1215,'Data from Waybill Query'!$A:$M,11,FALSE)),0,VLOOKUP($N1215,'Data from Waybill Query'!$A:$M,11,FALSE))</f>
        <v>5673494</v>
      </c>
      <c r="L1215" s="104">
        <f>IF(ISNA(VLOOKUP($N1215,'Data from Waybill Query'!$A:$M,12,FALSE)),0,VLOOKUP($N1215,'Data from Waybill Query'!$A:$M,12,FALSE))</f>
        <v>1679</v>
      </c>
      <c r="M1215" s="104">
        <f>IF(ISNA(VLOOKUP($N1215,'Data from Waybill Query'!$A:$M,13,FALSE)),0,VLOOKUP($N1215,'Data from Waybill Query'!$A:$M,13,FALSE))</f>
        <v>3.9434660000000003E-2</v>
      </c>
      <c r="N1215" s="104">
        <f t="shared" si="39"/>
        <v>2003020103</v>
      </c>
    </row>
    <row r="1216" spans="1:14" x14ac:dyDescent="0.25">
      <c r="A1216" s="104">
        <f t="shared" si="41"/>
        <v>200308</v>
      </c>
      <c r="B1216" s="32">
        <f>'Data from Waybill Query'!B1216</f>
        <v>2003</v>
      </c>
      <c r="C1216" s="32" t="str">
        <f>IF('Data from Waybill Query'!C1216="00","0",IF('Data from Waybill Query'!C1216="01","1",IF('Data from Waybill Query'!C1216="XX","2",'Data from Waybill Query'!C1216)))</f>
        <v>2</v>
      </c>
      <c r="D1216" s="33" t="str">
        <f>'Data from Waybill Query'!D1216</f>
        <v>Grain</v>
      </c>
      <c r="E1216" s="33" t="str">
        <f>'Data from Waybill Query'!E1216</f>
        <v>S</v>
      </c>
      <c r="F1216" s="33" t="str">
        <f>'Data from Waybill Query'!F1216</f>
        <v>P</v>
      </c>
      <c r="G1216" s="33" t="str">
        <f>'Data from Waybill Query'!G1216</f>
        <v>S</v>
      </c>
      <c r="H1216" s="104">
        <f>IF(ISNA(VLOOKUP($N1216,'Data from Waybill Query'!$A:$M,8,FALSE)),0,VLOOKUP($N1216,'Data from Waybill Query'!$A:$M,8,FALSE))</f>
        <v>32973</v>
      </c>
      <c r="I1216" s="104">
        <f>IF(ISNA(VLOOKUP($N1216,'Data from Waybill Query'!$A:$M,9,FALSE)),0,VLOOKUP($N1216,'Data from Waybill Query'!$A:$M,9,FALSE))</f>
        <v>32012</v>
      </c>
      <c r="J1216" s="104">
        <f>IF(ISNA(VLOOKUP($N1216,'Data from Waybill Query'!$A:$M,10,FALSE)),0,VLOOKUP($N1216,'Data from Waybill Query'!$A:$M,10,FALSE))</f>
        <v>9199</v>
      </c>
      <c r="K1216" s="104">
        <f>IF(ISNA(VLOOKUP($N1216,'Data from Waybill Query'!$A:$M,11,FALSE)),0,VLOOKUP($N1216,'Data from Waybill Query'!$A:$M,11,FALSE))</f>
        <v>3019588</v>
      </c>
      <c r="L1216" s="104">
        <f>IF(ISNA(VLOOKUP($N1216,'Data from Waybill Query'!$A:$M,12,FALSE)),0,VLOOKUP($N1216,'Data from Waybill Query'!$A:$M,12,FALSE))</f>
        <v>862</v>
      </c>
      <c r="M1216" s="104">
        <f>IF(ISNA(VLOOKUP($N1216,'Data from Waybill Query'!$A:$M,13,FALSE)),0,VLOOKUP($N1216,'Data from Waybill Query'!$A:$M,13,FALSE))</f>
        <v>3.8247940000000001E-2</v>
      </c>
      <c r="N1216" s="104">
        <f t="shared" si="39"/>
        <v>2003020111</v>
      </c>
    </row>
    <row r="1217" spans="1:14" x14ac:dyDescent="0.25">
      <c r="A1217" s="104">
        <f t="shared" si="41"/>
        <v>200309</v>
      </c>
      <c r="B1217" s="32">
        <f>'Data from Waybill Query'!B1217</f>
        <v>2003</v>
      </c>
      <c r="C1217" s="32" t="str">
        <f>IF('Data from Waybill Query'!C1217="00","0",IF('Data from Waybill Query'!C1217="01","1",IF('Data from Waybill Query'!C1217="XX","2",'Data from Waybill Query'!C1217)))</f>
        <v>2</v>
      </c>
      <c r="D1217" s="33" t="str">
        <f>'Data from Waybill Query'!D1217</f>
        <v>Grain</v>
      </c>
      <c r="E1217" s="33" t="str">
        <f>'Data from Waybill Query'!E1217</f>
        <v>S</v>
      </c>
      <c r="F1217" s="33" t="str">
        <f>'Data from Waybill Query'!F1217</f>
        <v>P</v>
      </c>
      <c r="G1217" s="33" t="str">
        <f>'Data from Waybill Query'!G1217</f>
        <v>M</v>
      </c>
      <c r="H1217" s="104">
        <f>IF(ISNA(VLOOKUP($N1217,'Data from Waybill Query'!$A:$M,8,FALSE)),0,VLOOKUP($N1217,'Data from Waybill Query'!$A:$M,8,FALSE))</f>
        <v>63885</v>
      </c>
      <c r="I1217" s="104">
        <f>IF(ISNA(VLOOKUP($N1217,'Data from Waybill Query'!$A:$M,9,FALSE)),0,VLOOKUP($N1217,'Data from Waybill Query'!$A:$M,9,FALSE))</f>
        <v>87896</v>
      </c>
      <c r="J1217" s="104">
        <f>IF(ISNA(VLOOKUP($N1217,'Data from Waybill Query'!$A:$M,10,FALSE)),0,VLOOKUP($N1217,'Data from Waybill Query'!$A:$M,10,FALSE))</f>
        <v>19270</v>
      </c>
      <c r="K1217" s="104">
        <f>IF(ISNA(VLOOKUP($N1217,'Data from Waybill Query'!$A:$M,11,FALSE)),0,VLOOKUP($N1217,'Data from Waybill Query'!$A:$M,11,FALSE))</f>
        <v>8275248</v>
      </c>
      <c r="L1217" s="104">
        <f>IF(ISNA(VLOOKUP($N1217,'Data from Waybill Query'!$A:$M,12,FALSE)),0,VLOOKUP($N1217,'Data from Waybill Query'!$A:$M,12,FALSE))</f>
        <v>1840</v>
      </c>
      <c r="M1217" s="104">
        <f>IF(ISNA(VLOOKUP($N1217,'Data from Waybill Query'!$A:$M,13,FALSE)),0,VLOOKUP($N1217,'Data from Waybill Query'!$A:$M,13,FALSE))</f>
        <v>3.4711279999999997E-2</v>
      </c>
      <c r="N1217" s="104">
        <f t="shared" si="39"/>
        <v>2003020112</v>
      </c>
    </row>
    <row r="1218" spans="1:14" x14ac:dyDescent="0.25">
      <c r="A1218" s="104">
        <f t="shared" si="41"/>
        <v>200310</v>
      </c>
      <c r="B1218" s="32">
        <f>'Data from Waybill Query'!B1218</f>
        <v>2003</v>
      </c>
      <c r="C1218" s="32" t="str">
        <f>IF('Data from Waybill Query'!C1218="00","0",IF('Data from Waybill Query'!C1218="01","1",IF('Data from Waybill Query'!C1218="XX","2",'Data from Waybill Query'!C1218)))</f>
        <v>2</v>
      </c>
      <c r="D1218" s="33" t="str">
        <f>'Data from Waybill Query'!D1218</f>
        <v>Grain</v>
      </c>
      <c r="E1218" s="33" t="str">
        <f>'Data from Waybill Query'!E1218</f>
        <v>S</v>
      </c>
      <c r="F1218" s="33" t="str">
        <f>'Data from Waybill Query'!F1218</f>
        <v>P</v>
      </c>
      <c r="G1218" s="33" t="str">
        <f>'Data from Waybill Query'!G1218</f>
        <v>U</v>
      </c>
      <c r="H1218" s="104">
        <f>IF(ISNA(VLOOKUP($N1218,'Data from Waybill Query'!$A:$M,8,FALSE)),0,VLOOKUP($N1218,'Data from Waybill Query'!$A:$M,8,FALSE))</f>
        <v>48417</v>
      </c>
      <c r="I1218" s="104">
        <f>IF(ISNA(VLOOKUP($N1218,'Data from Waybill Query'!$A:$M,9,FALSE)),0,VLOOKUP($N1218,'Data from Waybill Query'!$A:$M,9,FALSE))</f>
        <v>58452</v>
      </c>
      <c r="J1218" s="104">
        <f>IF(ISNA(VLOOKUP($N1218,'Data from Waybill Query'!$A:$M,10,FALSE)),0,VLOOKUP($N1218,'Data from Waybill Query'!$A:$M,10,FALSE))</f>
        <v>15021</v>
      </c>
      <c r="K1218" s="104">
        <f>IF(ISNA(VLOOKUP($N1218,'Data from Waybill Query'!$A:$M,11,FALSE)),0,VLOOKUP($N1218,'Data from Waybill Query'!$A:$M,11,FALSE))</f>
        <v>5733099</v>
      </c>
      <c r="L1218" s="104">
        <f>IF(ISNA(VLOOKUP($N1218,'Data from Waybill Query'!$A:$M,12,FALSE)),0,VLOOKUP($N1218,'Data from Waybill Query'!$A:$M,12,FALSE))</f>
        <v>1482</v>
      </c>
      <c r="M1218" s="104">
        <f>IF(ISNA(VLOOKUP($N1218,'Data from Waybill Query'!$A:$M,13,FALSE)),0,VLOOKUP($N1218,'Data from Waybill Query'!$A:$M,13,FALSE))</f>
        <v>3.2676980000000001E-2</v>
      </c>
      <c r="N1218" s="104">
        <f t="shared" ref="N1218:N1281" si="42">1000000*B1218+10000*C1218+100*IF(LEFT(E1218,1)="S",1,IF(E1218="M",2,IF(E1218="L",3,4)))+10*IF(F1218="P",1,0)+IF(G1218="S",1,IF(G1218="M",2,3))</f>
        <v>2003020113</v>
      </c>
    </row>
    <row r="1219" spans="1:14" x14ac:dyDescent="0.25">
      <c r="A1219" s="104">
        <f t="shared" si="41"/>
        <v>200311</v>
      </c>
      <c r="B1219" s="32">
        <f>'Data from Waybill Query'!B1219</f>
        <v>2003</v>
      </c>
      <c r="C1219" s="32" t="str">
        <f>IF('Data from Waybill Query'!C1219="00","0",IF('Data from Waybill Query'!C1219="01","1",IF('Data from Waybill Query'!C1219="XX","2",'Data from Waybill Query'!C1219)))</f>
        <v>2</v>
      </c>
      <c r="D1219" s="33" t="str">
        <f>'Data from Waybill Query'!D1219</f>
        <v>Grain</v>
      </c>
      <c r="E1219" s="33" t="str">
        <f>'Data from Waybill Query'!E1219</f>
        <v>M</v>
      </c>
      <c r="F1219" s="33" t="str">
        <f>'Data from Waybill Query'!F1219</f>
        <v>R</v>
      </c>
      <c r="G1219" s="33" t="str">
        <f>'Data from Waybill Query'!G1219</f>
        <v>S</v>
      </c>
      <c r="H1219" s="104">
        <f>IF(ISNA(VLOOKUP($N1219,'Data from Waybill Query'!$A:$M,8,FALSE)),0,VLOOKUP($N1219,'Data from Waybill Query'!$A:$M,8,FALSE))</f>
        <v>76503</v>
      </c>
      <c r="I1219" s="104">
        <f>IF(ISNA(VLOOKUP($N1219,'Data from Waybill Query'!$A:$M,9,FALSE)),0,VLOOKUP($N1219,'Data from Waybill Query'!$A:$M,9,FALSE))</f>
        <v>40604</v>
      </c>
      <c r="J1219" s="104">
        <f>IF(ISNA(VLOOKUP($N1219,'Data from Waybill Query'!$A:$M,10,FALSE)),0,VLOOKUP($N1219,'Data from Waybill Query'!$A:$M,10,FALSE))</f>
        <v>30424</v>
      </c>
      <c r="K1219" s="104">
        <f>IF(ISNA(VLOOKUP($N1219,'Data from Waybill Query'!$A:$M,11,FALSE)),0,VLOOKUP($N1219,'Data from Waybill Query'!$A:$M,11,FALSE))</f>
        <v>3789484</v>
      </c>
      <c r="L1219" s="104">
        <f>IF(ISNA(VLOOKUP($N1219,'Data from Waybill Query'!$A:$M,12,FALSE)),0,VLOOKUP($N1219,'Data from Waybill Query'!$A:$M,12,FALSE))</f>
        <v>2835</v>
      </c>
      <c r="M1219" s="104">
        <f>IF(ISNA(VLOOKUP($N1219,'Data from Waybill Query'!$A:$M,13,FALSE)),0,VLOOKUP($N1219,'Data from Waybill Query'!$A:$M,13,FALSE))</f>
        <v>2.6981410000000001E-2</v>
      </c>
      <c r="N1219" s="104">
        <f t="shared" si="42"/>
        <v>2003020201</v>
      </c>
    </row>
    <row r="1220" spans="1:14" x14ac:dyDescent="0.25">
      <c r="A1220" s="104">
        <f t="shared" si="41"/>
        <v>200312</v>
      </c>
      <c r="B1220" s="32">
        <f>'Data from Waybill Query'!B1220</f>
        <v>2003</v>
      </c>
      <c r="C1220" s="32" t="str">
        <f>IF('Data from Waybill Query'!C1220="00","0",IF('Data from Waybill Query'!C1220="01","1",IF('Data from Waybill Query'!C1220="XX","2",'Data from Waybill Query'!C1220)))</f>
        <v>2</v>
      </c>
      <c r="D1220" s="33" t="str">
        <f>'Data from Waybill Query'!D1220</f>
        <v>Grain</v>
      </c>
      <c r="E1220" s="33" t="str">
        <f>'Data from Waybill Query'!E1220</f>
        <v>M</v>
      </c>
      <c r="F1220" s="33" t="str">
        <f>'Data from Waybill Query'!F1220</f>
        <v>R</v>
      </c>
      <c r="G1220" s="33" t="str">
        <f>'Data from Waybill Query'!G1220</f>
        <v>M</v>
      </c>
      <c r="H1220" s="104">
        <f>IF(ISNA(VLOOKUP($N1220,'Data from Waybill Query'!$A:$M,8,FALSE)),0,VLOOKUP($N1220,'Data from Waybill Query'!$A:$M,8,FALSE))</f>
        <v>278078</v>
      </c>
      <c r="I1220" s="104">
        <f>IF(ISNA(VLOOKUP($N1220,'Data from Waybill Query'!$A:$M,9,FALSE)),0,VLOOKUP($N1220,'Data from Waybill Query'!$A:$M,9,FALSE))</f>
        <v>152064</v>
      </c>
      <c r="J1220" s="104">
        <f>IF(ISNA(VLOOKUP($N1220,'Data from Waybill Query'!$A:$M,10,FALSE)),0,VLOOKUP($N1220,'Data from Waybill Query'!$A:$M,10,FALSE))</f>
        <v>110699</v>
      </c>
      <c r="K1220" s="104">
        <f>IF(ISNA(VLOOKUP($N1220,'Data from Waybill Query'!$A:$M,11,FALSE)),0,VLOOKUP($N1220,'Data from Waybill Query'!$A:$M,11,FALSE))</f>
        <v>15185284</v>
      </c>
      <c r="L1220" s="104">
        <f>IF(ISNA(VLOOKUP($N1220,'Data from Waybill Query'!$A:$M,12,FALSE)),0,VLOOKUP($N1220,'Data from Waybill Query'!$A:$M,12,FALSE))</f>
        <v>11051</v>
      </c>
      <c r="M1220" s="104">
        <f>IF(ISNA(VLOOKUP($N1220,'Data from Waybill Query'!$A:$M,13,FALSE)),0,VLOOKUP($N1220,'Data from Waybill Query'!$A:$M,13,FALSE))</f>
        <v>2.516345E-2</v>
      </c>
      <c r="N1220" s="104">
        <f t="shared" si="42"/>
        <v>2003020202</v>
      </c>
    </row>
    <row r="1221" spans="1:14" x14ac:dyDescent="0.25">
      <c r="A1221" s="104">
        <f t="shared" si="41"/>
        <v>200313</v>
      </c>
      <c r="B1221" s="32">
        <f>'Data from Waybill Query'!B1221</f>
        <v>2003</v>
      </c>
      <c r="C1221" s="32" t="str">
        <f>IF('Data from Waybill Query'!C1221="00","0",IF('Data from Waybill Query'!C1221="01","1",IF('Data from Waybill Query'!C1221="XX","2",'Data from Waybill Query'!C1221)))</f>
        <v>2</v>
      </c>
      <c r="D1221" s="33" t="str">
        <f>'Data from Waybill Query'!D1221</f>
        <v>Grain</v>
      </c>
      <c r="E1221" s="33" t="str">
        <f>'Data from Waybill Query'!E1221</f>
        <v>M</v>
      </c>
      <c r="F1221" s="33" t="str">
        <f>'Data from Waybill Query'!F1221</f>
        <v>R</v>
      </c>
      <c r="G1221" s="33" t="str">
        <f>'Data from Waybill Query'!G1221</f>
        <v>U</v>
      </c>
      <c r="H1221" s="104">
        <f>IF(ISNA(VLOOKUP($N1221,'Data from Waybill Query'!$A:$M,8,FALSE)),0,VLOOKUP($N1221,'Data from Waybill Query'!$A:$M,8,FALSE))</f>
        <v>291254</v>
      </c>
      <c r="I1221" s="104">
        <f>IF(ISNA(VLOOKUP($N1221,'Data from Waybill Query'!$A:$M,9,FALSE)),0,VLOOKUP($N1221,'Data from Waybill Query'!$A:$M,9,FALSE))</f>
        <v>160990</v>
      </c>
      <c r="J1221" s="104">
        <f>IF(ISNA(VLOOKUP($N1221,'Data from Waybill Query'!$A:$M,10,FALSE)),0,VLOOKUP($N1221,'Data from Waybill Query'!$A:$M,10,FALSE))</f>
        <v>127403</v>
      </c>
      <c r="K1221" s="104">
        <f>IF(ISNA(VLOOKUP($N1221,'Data from Waybill Query'!$A:$M,11,FALSE)),0,VLOOKUP($N1221,'Data from Waybill Query'!$A:$M,11,FALSE))</f>
        <v>16520680</v>
      </c>
      <c r="L1221" s="104">
        <f>IF(ISNA(VLOOKUP($N1221,'Data from Waybill Query'!$A:$M,12,FALSE)),0,VLOOKUP($N1221,'Data from Waybill Query'!$A:$M,12,FALSE))</f>
        <v>13043</v>
      </c>
      <c r="M1221" s="104">
        <f>IF(ISNA(VLOOKUP($N1221,'Data from Waybill Query'!$A:$M,13,FALSE)),0,VLOOKUP($N1221,'Data from Waybill Query'!$A:$M,13,FALSE))</f>
        <v>2.232955E-2</v>
      </c>
      <c r="N1221" s="104">
        <f t="shared" si="42"/>
        <v>2003020203</v>
      </c>
    </row>
    <row r="1222" spans="1:14" x14ac:dyDescent="0.25">
      <c r="A1222" s="104">
        <f t="shared" si="41"/>
        <v>200314</v>
      </c>
      <c r="B1222" s="32">
        <f>'Data from Waybill Query'!B1222</f>
        <v>2003</v>
      </c>
      <c r="C1222" s="32" t="str">
        <f>IF('Data from Waybill Query'!C1222="00","0",IF('Data from Waybill Query'!C1222="01","1",IF('Data from Waybill Query'!C1222="XX","2",'Data from Waybill Query'!C1222)))</f>
        <v>2</v>
      </c>
      <c r="D1222" s="33" t="str">
        <f>'Data from Waybill Query'!D1222</f>
        <v>Grain</v>
      </c>
      <c r="E1222" s="33" t="str">
        <f>'Data from Waybill Query'!E1222</f>
        <v>M</v>
      </c>
      <c r="F1222" s="33" t="str">
        <f>'Data from Waybill Query'!F1222</f>
        <v>P</v>
      </c>
      <c r="G1222" s="33" t="str">
        <f>'Data from Waybill Query'!G1222</f>
        <v>S</v>
      </c>
      <c r="H1222" s="104">
        <f>IF(ISNA(VLOOKUP($N1222,'Data from Waybill Query'!$A:$M,8,FALSE)),0,VLOOKUP($N1222,'Data from Waybill Query'!$A:$M,8,FALSE))</f>
        <v>96103</v>
      </c>
      <c r="I1222" s="104">
        <f>IF(ISNA(VLOOKUP($N1222,'Data from Waybill Query'!$A:$M,9,FALSE)),0,VLOOKUP($N1222,'Data from Waybill Query'!$A:$M,9,FALSE))</f>
        <v>58704</v>
      </c>
      <c r="J1222" s="104">
        <f>IF(ISNA(VLOOKUP($N1222,'Data from Waybill Query'!$A:$M,10,FALSE)),0,VLOOKUP($N1222,'Data from Waybill Query'!$A:$M,10,FALSE))</f>
        <v>44620</v>
      </c>
      <c r="K1222" s="104">
        <f>IF(ISNA(VLOOKUP($N1222,'Data from Waybill Query'!$A:$M,11,FALSE)),0,VLOOKUP($N1222,'Data from Waybill Query'!$A:$M,11,FALSE))</f>
        <v>5526996</v>
      </c>
      <c r="L1222" s="104">
        <f>IF(ISNA(VLOOKUP($N1222,'Data from Waybill Query'!$A:$M,12,FALSE)),0,VLOOKUP($N1222,'Data from Waybill Query'!$A:$M,12,FALSE))</f>
        <v>4198</v>
      </c>
      <c r="M1222" s="104">
        <f>IF(ISNA(VLOOKUP($N1222,'Data from Waybill Query'!$A:$M,13,FALSE)),0,VLOOKUP($N1222,'Data from Waybill Query'!$A:$M,13,FALSE))</f>
        <v>2.2891769999999999E-2</v>
      </c>
      <c r="N1222" s="104">
        <f t="shared" si="42"/>
        <v>2003020211</v>
      </c>
    </row>
    <row r="1223" spans="1:14" x14ac:dyDescent="0.25">
      <c r="A1223" s="104">
        <f t="shared" si="41"/>
        <v>200315</v>
      </c>
      <c r="B1223" s="32">
        <f>'Data from Waybill Query'!B1223</f>
        <v>2003</v>
      </c>
      <c r="C1223" s="32" t="str">
        <f>IF('Data from Waybill Query'!C1223="00","0",IF('Data from Waybill Query'!C1223="01","1",IF('Data from Waybill Query'!C1223="XX","2",'Data from Waybill Query'!C1223)))</f>
        <v>2</v>
      </c>
      <c r="D1223" s="33" t="str">
        <f>'Data from Waybill Query'!D1223</f>
        <v>Grain</v>
      </c>
      <c r="E1223" s="33" t="str">
        <f>'Data from Waybill Query'!E1223</f>
        <v>M</v>
      </c>
      <c r="F1223" s="33" t="str">
        <f>'Data from Waybill Query'!F1223</f>
        <v>P</v>
      </c>
      <c r="G1223" s="33" t="str">
        <f>'Data from Waybill Query'!G1223</f>
        <v>M</v>
      </c>
      <c r="H1223" s="104">
        <f>IF(ISNA(VLOOKUP($N1223,'Data from Waybill Query'!$A:$M,8,FALSE)),0,VLOOKUP($N1223,'Data from Waybill Query'!$A:$M,8,FALSE))</f>
        <v>127968</v>
      </c>
      <c r="I1223" s="104">
        <f>IF(ISNA(VLOOKUP($N1223,'Data from Waybill Query'!$A:$M,9,FALSE)),0,VLOOKUP($N1223,'Data from Waybill Query'!$A:$M,9,FALSE))</f>
        <v>82308</v>
      </c>
      <c r="J1223" s="104">
        <f>IF(ISNA(VLOOKUP($N1223,'Data from Waybill Query'!$A:$M,10,FALSE)),0,VLOOKUP($N1223,'Data from Waybill Query'!$A:$M,10,FALSE))</f>
        <v>60202</v>
      </c>
      <c r="K1223" s="104">
        <f>IF(ISNA(VLOOKUP($N1223,'Data from Waybill Query'!$A:$M,11,FALSE)),0,VLOOKUP($N1223,'Data from Waybill Query'!$A:$M,11,FALSE))</f>
        <v>8182760</v>
      </c>
      <c r="L1223" s="104">
        <f>IF(ISNA(VLOOKUP($N1223,'Data from Waybill Query'!$A:$M,12,FALSE)),0,VLOOKUP($N1223,'Data from Waybill Query'!$A:$M,12,FALSE))</f>
        <v>5978</v>
      </c>
      <c r="M1223" s="104">
        <f>IF(ISNA(VLOOKUP($N1223,'Data from Waybill Query'!$A:$M,13,FALSE)),0,VLOOKUP($N1223,'Data from Waybill Query'!$A:$M,13,FALSE))</f>
        <v>2.140717E-2</v>
      </c>
      <c r="N1223" s="104">
        <f t="shared" si="42"/>
        <v>2003020212</v>
      </c>
    </row>
    <row r="1224" spans="1:14" x14ac:dyDescent="0.25">
      <c r="A1224" s="104">
        <f t="shared" si="41"/>
        <v>200316</v>
      </c>
      <c r="B1224" s="32">
        <f>'Data from Waybill Query'!B1224</f>
        <v>2003</v>
      </c>
      <c r="C1224" s="32" t="str">
        <f>IF('Data from Waybill Query'!C1224="00","0",IF('Data from Waybill Query'!C1224="01","1",IF('Data from Waybill Query'!C1224="XX","2",'Data from Waybill Query'!C1224)))</f>
        <v>2</v>
      </c>
      <c r="D1224" s="33" t="str">
        <f>'Data from Waybill Query'!D1224</f>
        <v>Grain</v>
      </c>
      <c r="E1224" s="33" t="str">
        <f>'Data from Waybill Query'!E1224</f>
        <v>M</v>
      </c>
      <c r="F1224" s="33" t="str">
        <f>'Data from Waybill Query'!F1224</f>
        <v>P</v>
      </c>
      <c r="G1224" s="33" t="str">
        <f>'Data from Waybill Query'!G1224</f>
        <v>U</v>
      </c>
      <c r="H1224" s="104">
        <f>IF(ISNA(VLOOKUP($N1224,'Data from Waybill Query'!$A:$M,8,FALSE)),0,VLOOKUP($N1224,'Data from Waybill Query'!$A:$M,8,FALSE))</f>
        <v>151547</v>
      </c>
      <c r="I1224" s="104">
        <f>IF(ISNA(VLOOKUP($N1224,'Data from Waybill Query'!$A:$M,9,FALSE)),0,VLOOKUP($N1224,'Data from Waybill Query'!$A:$M,9,FALSE))</f>
        <v>99868</v>
      </c>
      <c r="J1224" s="104">
        <f>IF(ISNA(VLOOKUP($N1224,'Data from Waybill Query'!$A:$M,10,FALSE)),0,VLOOKUP($N1224,'Data from Waybill Query'!$A:$M,10,FALSE))</f>
        <v>76686</v>
      </c>
      <c r="K1224" s="104">
        <f>IF(ISNA(VLOOKUP($N1224,'Data from Waybill Query'!$A:$M,11,FALSE)),0,VLOOKUP($N1224,'Data from Waybill Query'!$A:$M,11,FALSE))</f>
        <v>10178445</v>
      </c>
      <c r="L1224" s="104">
        <f>IF(ISNA(VLOOKUP($N1224,'Data from Waybill Query'!$A:$M,12,FALSE)),0,VLOOKUP($N1224,'Data from Waybill Query'!$A:$M,12,FALSE))</f>
        <v>7818</v>
      </c>
      <c r="M1224" s="104">
        <f>IF(ISNA(VLOOKUP($N1224,'Data from Waybill Query'!$A:$M,13,FALSE)),0,VLOOKUP($N1224,'Data from Waybill Query'!$A:$M,13,FALSE))</f>
        <v>1.9383379999999999E-2</v>
      </c>
      <c r="N1224" s="104">
        <f t="shared" si="42"/>
        <v>2003020213</v>
      </c>
    </row>
    <row r="1225" spans="1:14" x14ac:dyDescent="0.25">
      <c r="A1225" s="104">
        <f t="shared" si="41"/>
        <v>200317</v>
      </c>
      <c r="B1225" s="32">
        <f>'Data from Waybill Query'!B1225</f>
        <v>2003</v>
      </c>
      <c r="C1225" s="32" t="str">
        <f>IF('Data from Waybill Query'!C1225="00","0",IF('Data from Waybill Query'!C1225="01","1",IF('Data from Waybill Query'!C1225="XX","2",'Data from Waybill Query'!C1225)))</f>
        <v>2</v>
      </c>
      <c r="D1225" s="33" t="str">
        <f>'Data from Waybill Query'!D1225</f>
        <v>Grain</v>
      </c>
      <c r="E1225" s="33" t="str">
        <f>'Data from Waybill Query'!E1225</f>
        <v>L</v>
      </c>
      <c r="F1225" s="33" t="str">
        <f>'Data from Waybill Query'!F1225</f>
        <v>R</v>
      </c>
      <c r="G1225" s="33" t="str">
        <f>'Data from Waybill Query'!G1225</f>
        <v>S</v>
      </c>
      <c r="H1225" s="104">
        <f>IF(ISNA(VLOOKUP($N1225,'Data from Waybill Query'!$A:$M,8,FALSE)),0,VLOOKUP($N1225,'Data from Waybill Query'!$A:$M,8,FALSE))</f>
        <v>89320</v>
      </c>
      <c r="I1225" s="104">
        <f>IF(ISNA(VLOOKUP($N1225,'Data from Waybill Query'!$A:$M,9,FALSE)),0,VLOOKUP($N1225,'Data from Waybill Query'!$A:$M,9,FALSE))</f>
        <v>29928</v>
      </c>
      <c r="J1225" s="104">
        <f>IF(ISNA(VLOOKUP($N1225,'Data from Waybill Query'!$A:$M,10,FALSE)),0,VLOOKUP($N1225,'Data from Waybill Query'!$A:$M,10,FALSE))</f>
        <v>48343</v>
      </c>
      <c r="K1225" s="104">
        <f>IF(ISNA(VLOOKUP($N1225,'Data from Waybill Query'!$A:$M,11,FALSE)),0,VLOOKUP($N1225,'Data from Waybill Query'!$A:$M,11,FALSE))</f>
        <v>2736688</v>
      </c>
      <c r="L1225" s="104">
        <f>IF(ISNA(VLOOKUP($N1225,'Data from Waybill Query'!$A:$M,12,FALSE)),0,VLOOKUP($N1225,'Data from Waybill Query'!$A:$M,12,FALSE))</f>
        <v>4356</v>
      </c>
      <c r="M1225" s="104">
        <f>IF(ISNA(VLOOKUP($N1225,'Data from Waybill Query'!$A:$M,13,FALSE)),0,VLOOKUP($N1225,'Data from Waybill Query'!$A:$M,13,FALSE))</f>
        <v>2.0503190000000001E-2</v>
      </c>
      <c r="N1225" s="104">
        <f t="shared" si="42"/>
        <v>2003020301</v>
      </c>
    </row>
    <row r="1226" spans="1:14" x14ac:dyDescent="0.25">
      <c r="A1226" s="104">
        <f t="shared" si="41"/>
        <v>200318</v>
      </c>
      <c r="B1226" s="32">
        <f>'Data from Waybill Query'!B1226</f>
        <v>2003</v>
      </c>
      <c r="C1226" s="32" t="str">
        <f>IF('Data from Waybill Query'!C1226="00","0",IF('Data from Waybill Query'!C1226="01","1",IF('Data from Waybill Query'!C1226="XX","2",'Data from Waybill Query'!C1226)))</f>
        <v>2</v>
      </c>
      <c r="D1226" s="33" t="str">
        <f>'Data from Waybill Query'!D1226</f>
        <v>Grain</v>
      </c>
      <c r="E1226" s="33" t="str">
        <f>'Data from Waybill Query'!E1226</f>
        <v>L</v>
      </c>
      <c r="F1226" s="33" t="str">
        <f>'Data from Waybill Query'!F1226</f>
        <v>R</v>
      </c>
      <c r="G1226" s="33" t="str">
        <f>'Data from Waybill Query'!G1226</f>
        <v>M</v>
      </c>
      <c r="H1226" s="104">
        <f>IF(ISNA(VLOOKUP($N1226,'Data from Waybill Query'!$A:$M,8,FALSE)),0,VLOOKUP($N1226,'Data from Waybill Query'!$A:$M,8,FALSE))</f>
        <v>210445</v>
      </c>
      <c r="I1226" s="104">
        <f>IF(ISNA(VLOOKUP($N1226,'Data from Waybill Query'!$A:$M,9,FALSE)),0,VLOOKUP($N1226,'Data from Waybill Query'!$A:$M,9,FALSE))</f>
        <v>79005</v>
      </c>
      <c r="J1226" s="104">
        <f>IF(ISNA(VLOOKUP($N1226,'Data from Waybill Query'!$A:$M,10,FALSE)),0,VLOOKUP($N1226,'Data from Waybill Query'!$A:$M,10,FALSE))</f>
        <v>113425</v>
      </c>
      <c r="K1226" s="104">
        <f>IF(ISNA(VLOOKUP($N1226,'Data from Waybill Query'!$A:$M,11,FALSE)),0,VLOOKUP($N1226,'Data from Waybill Query'!$A:$M,11,FALSE))</f>
        <v>7799502</v>
      </c>
      <c r="L1226" s="104">
        <f>IF(ISNA(VLOOKUP($N1226,'Data from Waybill Query'!$A:$M,12,FALSE)),0,VLOOKUP($N1226,'Data from Waybill Query'!$A:$M,12,FALSE))</f>
        <v>11208</v>
      </c>
      <c r="M1226" s="104">
        <f>IF(ISNA(VLOOKUP($N1226,'Data from Waybill Query'!$A:$M,13,FALSE)),0,VLOOKUP($N1226,'Data from Waybill Query'!$A:$M,13,FALSE))</f>
        <v>1.8777060000000002E-2</v>
      </c>
      <c r="N1226" s="104">
        <f t="shared" si="42"/>
        <v>2003020302</v>
      </c>
    </row>
    <row r="1227" spans="1:14" x14ac:dyDescent="0.25">
      <c r="A1227" s="104">
        <f t="shared" si="41"/>
        <v>200319</v>
      </c>
      <c r="B1227" s="32">
        <f>'Data from Waybill Query'!B1227</f>
        <v>2003</v>
      </c>
      <c r="C1227" s="32" t="str">
        <f>IF('Data from Waybill Query'!C1227="00","0",IF('Data from Waybill Query'!C1227="01","1",IF('Data from Waybill Query'!C1227="XX","2",'Data from Waybill Query'!C1227)))</f>
        <v>2</v>
      </c>
      <c r="D1227" s="33" t="str">
        <f>'Data from Waybill Query'!D1227</f>
        <v>Grain</v>
      </c>
      <c r="E1227" s="33" t="str">
        <f>'Data from Waybill Query'!E1227</f>
        <v>L</v>
      </c>
      <c r="F1227" s="33" t="str">
        <f>'Data from Waybill Query'!F1227</f>
        <v>R</v>
      </c>
      <c r="G1227" s="33" t="str">
        <f>'Data from Waybill Query'!G1227</f>
        <v>U</v>
      </c>
      <c r="H1227" s="104">
        <f>IF(ISNA(VLOOKUP($N1227,'Data from Waybill Query'!$A:$M,8,FALSE)),0,VLOOKUP($N1227,'Data from Waybill Query'!$A:$M,8,FALSE))</f>
        <v>689673</v>
      </c>
      <c r="I1227" s="104">
        <f>IF(ISNA(VLOOKUP($N1227,'Data from Waybill Query'!$A:$M,9,FALSE)),0,VLOOKUP($N1227,'Data from Waybill Query'!$A:$M,9,FALSE))</f>
        <v>272149</v>
      </c>
      <c r="J1227" s="104">
        <f>IF(ISNA(VLOOKUP($N1227,'Data from Waybill Query'!$A:$M,10,FALSE)),0,VLOOKUP($N1227,'Data from Waybill Query'!$A:$M,10,FALSE))</f>
        <v>433312</v>
      </c>
      <c r="K1227" s="104">
        <f>IF(ISNA(VLOOKUP($N1227,'Data from Waybill Query'!$A:$M,11,FALSE)),0,VLOOKUP($N1227,'Data from Waybill Query'!$A:$M,11,FALSE))</f>
        <v>28545866</v>
      </c>
      <c r="L1227" s="104">
        <f>IF(ISNA(VLOOKUP($N1227,'Data from Waybill Query'!$A:$M,12,FALSE)),0,VLOOKUP($N1227,'Data from Waybill Query'!$A:$M,12,FALSE))</f>
        <v>45592</v>
      </c>
      <c r="M1227" s="104">
        <f>IF(ISNA(VLOOKUP($N1227,'Data from Waybill Query'!$A:$M,13,FALSE)),0,VLOOKUP($N1227,'Data from Waybill Query'!$A:$M,13,FALSE))</f>
        <v>1.512701E-2</v>
      </c>
      <c r="N1227" s="104">
        <f t="shared" si="42"/>
        <v>2003020303</v>
      </c>
    </row>
    <row r="1228" spans="1:14" x14ac:dyDescent="0.25">
      <c r="A1228" s="104">
        <f t="shared" si="41"/>
        <v>200320</v>
      </c>
      <c r="B1228" s="32">
        <f>'Data from Waybill Query'!B1228</f>
        <v>2003</v>
      </c>
      <c r="C1228" s="32" t="str">
        <f>IF('Data from Waybill Query'!C1228="00","0",IF('Data from Waybill Query'!C1228="01","1",IF('Data from Waybill Query'!C1228="XX","2",'Data from Waybill Query'!C1228)))</f>
        <v>2</v>
      </c>
      <c r="D1228" s="33" t="str">
        <f>'Data from Waybill Query'!D1228</f>
        <v>Grain</v>
      </c>
      <c r="E1228" s="33" t="str">
        <f>'Data from Waybill Query'!E1228</f>
        <v>L</v>
      </c>
      <c r="F1228" s="33" t="str">
        <f>'Data from Waybill Query'!F1228</f>
        <v>P</v>
      </c>
      <c r="G1228" s="33" t="str">
        <f>'Data from Waybill Query'!G1228</f>
        <v>S</v>
      </c>
      <c r="H1228" s="104">
        <f>IF(ISNA(VLOOKUP($N1228,'Data from Waybill Query'!$A:$M,8,FALSE)),0,VLOOKUP($N1228,'Data from Waybill Query'!$A:$M,8,FALSE))</f>
        <v>104142</v>
      </c>
      <c r="I1228" s="104">
        <f>IF(ISNA(VLOOKUP($N1228,'Data from Waybill Query'!$A:$M,9,FALSE)),0,VLOOKUP($N1228,'Data from Waybill Query'!$A:$M,9,FALSE))</f>
        <v>41144</v>
      </c>
      <c r="J1228" s="104">
        <f>IF(ISNA(VLOOKUP($N1228,'Data from Waybill Query'!$A:$M,10,FALSE)),0,VLOOKUP($N1228,'Data from Waybill Query'!$A:$M,10,FALSE))</f>
        <v>61176</v>
      </c>
      <c r="K1228" s="104">
        <f>IF(ISNA(VLOOKUP($N1228,'Data from Waybill Query'!$A:$M,11,FALSE)),0,VLOOKUP($N1228,'Data from Waybill Query'!$A:$M,11,FALSE))</f>
        <v>3756020</v>
      </c>
      <c r="L1228" s="104">
        <f>IF(ISNA(VLOOKUP($N1228,'Data from Waybill Query'!$A:$M,12,FALSE)),0,VLOOKUP($N1228,'Data from Waybill Query'!$A:$M,12,FALSE))</f>
        <v>5507</v>
      </c>
      <c r="M1228" s="104">
        <f>IF(ISNA(VLOOKUP($N1228,'Data from Waybill Query'!$A:$M,13,FALSE)),0,VLOOKUP($N1228,'Data from Waybill Query'!$A:$M,13,FALSE))</f>
        <v>1.8909260000000001E-2</v>
      </c>
      <c r="N1228" s="104">
        <f t="shared" si="42"/>
        <v>2003020311</v>
      </c>
    </row>
    <row r="1229" spans="1:14" x14ac:dyDescent="0.25">
      <c r="A1229" s="104">
        <f t="shared" si="41"/>
        <v>200321</v>
      </c>
      <c r="B1229" s="32">
        <f>'Data from Waybill Query'!B1229</f>
        <v>2003</v>
      </c>
      <c r="C1229" s="32" t="str">
        <f>IF('Data from Waybill Query'!C1229="00","0",IF('Data from Waybill Query'!C1229="01","1",IF('Data from Waybill Query'!C1229="XX","2",'Data from Waybill Query'!C1229)))</f>
        <v>2</v>
      </c>
      <c r="D1229" s="33" t="str">
        <f>'Data from Waybill Query'!D1229</f>
        <v>Grain</v>
      </c>
      <c r="E1229" s="33" t="str">
        <f>'Data from Waybill Query'!E1229</f>
        <v>L</v>
      </c>
      <c r="F1229" s="33" t="str">
        <f>'Data from Waybill Query'!F1229</f>
        <v>P</v>
      </c>
      <c r="G1229" s="33" t="str">
        <f>'Data from Waybill Query'!G1229</f>
        <v>M</v>
      </c>
      <c r="H1229" s="104">
        <f>IF(ISNA(VLOOKUP($N1229,'Data from Waybill Query'!$A:$M,8,FALSE)),0,VLOOKUP($N1229,'Data from Waybill Query'!$A:$M,8,FALSE))</f>
        <v>93479</v>
      </c>
      <c r="I1229" s="104">
        <f>IF(ISNA(VLOOKUP($N1229,'Data from Waybill Query'!$A:$M,9,FALSE)),0,VLOOKUP($N1229,'Data from Waybill Query'!$A:$M,9,FALSE))</f>
        <v>36818</v>
      </c>
      <c r="J1229" s="104">
        <f>IF(ISNA(VLOOKUP($N1229,'Data from Waybill Query'!$A:$M,10,FALSE)),0,VLOOKUP($N1229,'Data from Waybill Query'!$A:$M,10,FALSE))</f>
        <v>50669</v>
      </c>
      <c r="K1229" s="104">
        <f>IF(ISNA(VLOOKUP($N1229,'Data from Waybill Query'!$A:$M,11,FALSE)),0,VLOOKUP($N1229,'Data from Waybill Query'!$A:$M,11,FALSE))</f>
        <v>3644554</v>
      </c>
      <c r="L1229" s="104">
        <f>IF(ISNA(VLOOKUP($N1229,'Data from Waybill Query'!$A:$M,12,FALSE)),0,VLOOKUP($N1229,'Data from Waybill Query'!$A:$M,12,FALSE))</f>
        <v>4993</v>
      </c>
      <c r="M1229" s="104">
        <f>IF(ISNA(VLOOKUP($N1229,'Data from Waybill Query'!$A:$M,13,FALSE)),0,VLOOKUP($N1229,'Data from Waybill Query'!$A:$M,13,FALSE))</f>
        <v>1.8721419999999999E-2</v>
      </c>
      <c r="N1229" s="104">
        <f t="shared" si="42"/>
        <v>2003020312</v>
      </c>
    </row>
    <row r="1230" spans="1:14" x14ac:dyDescent="0.25">
      <c r="A1230" s="104">
        <f t="shared" si="41"/>
        <v>200322</v>
      </c>
      <c r="B1230" s="32">
        <f>'Data from Waybill Query'!B1230</f>
        <v>2003</v>
      </c>
      <c r="C1230" s="32" t="str">
        <f>IF('Data from Waybill Query'!C1230="00","0",IF('Data from Waybill Query'!C1230="01","1",IF('Data from Waybill Query'!C1230="XX","2",'Data from Waybill Query'!C1230)))</f>
        <v>2</v>
      </c>
      <c r="D1230" s="33" t="str">
        <f>'Data from Waybill Query'!D1230</f>
        <v>Grain</v>
      </c>
      <c r="E1230" s="33" t="str">
        <f>'Data from Waybill Query'!E1230</f>
        <v>L</v>
      </c>
      <c r="F1230" s="33" t="str">
        <f>'Data from Waybill Query'!F1230</f>
        <v>P</v>
      </c>
      <c r="G1230" s="33" t="str">
        <f>'Data from Waybill Query'!G1230</f>
        <v>U</v>
      </c>
      <c r="H1230" s="104">
        <f>IF(ISNA(VLOOKUP($N1230,'Data from Waybill Query'!$A:$M,8,FALSE)),0,VLOOKUP($N1230,'Data from Waybill Query'!$A:$M,8,FALSE))</f>
        <v>232146</v>
      </c>
      <c r="I1230" s="104">
        <f>IF(ISNA(VLOOKUP($N1230,'Data from Waybill Query'!$A:$M,9,FALSE)),0,VLOOKUP($N1230,'Data from Waybill Query'!$A:$M,9,FALSE))</f>
        <v>90406</v>
      </c>
      <c r="J1230" s="104">
        <f>IF(ISNA(VLOOKUP($N1230,'Data from Waybill Query'!$A:$M,10,FALSE)),0,VLOOKUP($N1230,'Data from Waybill Query'!$A:$M,10,FALSE))</f>
        <v>140391</v>
      </c>
      <c r="K1230" s="104">
        <f>IF(ISNA(VLOOKUP($N1230,'Data from Waybill Query'!$A:$M,11,FALSE)),0,VLOOKUP($N1230,'Data from Waybill Query'!$A:$M,11,FALSE))</f>
        <v>9466097</v>
      </c>
      <c r="L1230" s="104">
        <f>IF(ISNA(VLOOKUP($N1230,'Data from Waybill Query'!$A:$M,12,FALSE)),0,VLOOKUP($N1230,'Data from Waybill Query'!$A:$M,12,FALSE))</f>
        <v>14760</v>
      </c>
      <c r="M1230" s="104">
        <f>IF(ISNA(VLOOKUP($N1230,'Data from Waybill Query'!$A:$M,13,FALSE)),0,VLOOKUP($N1230,'Data from Waybill Query'!$A:$M,13,FALSE))</f>
        <v>1.572844E-2</v>
      </c>
      <c r="N1230" s="104">
        <f t="shared" si="42"/>
        <v>2003020313</v>
      </c>
    </row>
    <row r="1231" spans="1:14" x14ac:dyDescent="0.25">
      <c r="A1231" s="104">
        <f t="shared" si="41"/>
        <v>200323</v>
      </c>
      <c r="B1231" s="32">
        <f>'Data from Waybill Query'!B1231</f>
        <v>2003</v>
      </c>
      <c r="C1231" s="32" t="str">
        <f>IF('Data from Waybill Query'!C1231="00","0",IF('Data from Waybill Query'!C1231="01","1",IF('Data from Waybill Query'!C1231="XX","2",'Data from Waybill Query'!C1231)))</f>
        <v>10</v>
      </c>
      <c r="D1231" s="33" t="str">
        <f>'Data from Waybill Query'!D1231</f>
        <v>Metalic Ores</v>
      </c>
      <c r="E1231" s="33" t="str">
        <f>'Data from Waybill Query'!E1231</f>
        <v>S</v>
      </c>
      <c r="F1231" s="33" t="str">
        <f>'Data from Waybill Query'!F1231</f>
        <v>X</v>
      </c>
      <c r="G1231" s="33" t="str">
        <f>'Data from Waybill Query'!G1231</f>
        <v>X</v>
      </c>
      <c r="H1231" s="104">
        <f>IF(ISNA(VLOOKUP($N1231,'Data from Waybill Query'!$A:$M,8,FALSE)),0,VLOOKUP($N1231,'Data from Waybill Query'!$A:$M,8,FALSE))</f>
        <v>100009</v>
      </c>
      <c r="I1231" s="104">
        <f>IF(ISNA(VLOOKUP($N1231,'Data from Waybill Query'!$A:$M,9,FALSE)),0,VLOOKUP($N1231,'Data from Waybill Query'!$A:$M,9,FALSE))</f>
        <v>408676</v>
      </c>
      <c r="J1231" s="104">
        <f>IF(ISNA(VLOOKUP($N1231,'Data from Waybill Query'!$A:$M,10,FALSE)),0,VLOOKUP($N1231,'Data from Waybill Query'!$A:$M,10,FALSE))</f>
        <v>24920</v>
      </c>
      <c r="K1231" s="104">
        <f>IF(ISNA(VLOOKUP($N1231,'Data from Waybill Query'!$A:$M,11,FALSE)),0,VLOOKUP($N1231,'Data from Waybill Query'!$A:$M,11,FALSE))</f>
        <v>17617009</v>
      </c>
      <c r="L1231" s="104">
        <f>IF(ISNA(VLOOKUP($N1231,'Data from Waybill Query'!$A:$M,12,FALSE)),0,VLOOKUP($N1231,'Data from Waybill Query'!$A:$M,12,FALSE))</f>
        <v>827</v>
      </c>
      <c r="M1231" s="104">
        <f>IF(ISNA(VLOOKUP($N1231,'Data from Waybill Query'!$A:$M,13,FALSE)),0,VLOOKUP($N1231,'Data from Waybill Query'!$A:$M,13,FALSE))</f>
        <v>0.1209469</v>
      </c>
      <c r="N1231" s="104">
        <f t="shared" si="42"/>
        <v>2003100103</v>
      </c>
    </row>
    <row r="1232" spans="1:14" x14ac:dyDescent="0.25">
      <c r="A1232" s="104">
        <f t="shared" si="41"/>
        <v>200324</v>
      </c>
      <c r="B1232" s="32">
        <f>'Data from Waybill Query'!B1232</f>
        <v>2003</v>
      </c>
      <c r="C1232" s="32" t="str">
        <f>IF('Data from Waybill Query'!C1232="00","0",IF('Data from Waybill Query'!C1232="01","1",IF('Data from Waybill Query'!C1232="XX","2",'Data from Waybill Query'!C1232)))</f>
        <v>10</v>
      </c>
      <c r="D1232" s="33" t="str">
        <f>'Data from Waybill Query'!D1232</f>
        <v>Metalic Ores</v>
      </c>
      <c r="E1232" s="33" t="str">
        <f>'Data from Waybill Query'!E1232</f>
        <v>M</v>
      </c>
      <c r="F1232" s="33" t="str">
        <f>'Data from Waybill Query'!F1232</f>
        <v>X</v>
      </c>
      <c r="G1232" s="33" t="str">
        <f>'Data from Waybill Query'!G1232</f>
        <v>X</v>
      </c>
      <c r="H1232" s="104">
        <f>IF(ISNA(VLOOKUP($N1232,'Data from Waybill Query'!$A:$M,8,FALSE)),0,VLOOKUP($N1232,'Data from Waybill Query'!$A:$M,8,FALSE))</f>
        <v>117585</v>
      </c>
      <c r="I1232" s="104">
        <f>IF(ISNA(VLOOKUP($N1232,'Data from Waybill Query'!$A:$M,9,FALSE)),0,VLOOKUP($N1232,'Data from Waybill Query'!$A:$M,9,FALSE))</f>
        <v>202200</v>
      </c>
      <c r="J1232" s="104">
        <f>IF(ISNA(VLOOKUP($N1232,'Data from Waybill Query'!$A:$M,10,FALSE)),0,VLOOKUP($N1232,'Data from Waybill Query'!$A:$M,10,FALSE))</f>
        <v>30331</v>
      </c>
      <c r="K1232" s="104">
        <f>IF(ISNA(VLOOKUP($N1232,'Data from Waybill Query'!$A:$M,11,FALSE)),0,VLOOKUP($N1232,'Data from Waybill Query'!$A:$M,11,FALSE))</f>
        <v>20772775</v>
      </c>
      <c r="L1232" s="104">
        <f>IF(ISNA(VLOOKUP($N1232,'Data from Waybill Query'!$A:$M,12,FALSE)),0,VLOOKUP($N1232,'Data from Waybill Query'!$A:$M,12,FALSE))</f>
        <v>3074</v>
      </c>
      <c r="M1232" s="104">
        <f>IF(ISNA(VLOOKUP($N1232,'Data from Waybill Query'!$A:$M,13,FALSE)),0,VLOOKUP($N1232,'Data from Waybill Query'!$A:$M,13,FALSE))</f>
        <v>3.8254799999999999E-2</v>
      </c>
      <c r="N1232" s="104">
        <f t="shared" si="42"/>
        <v>2003100203</v>
      </c>
    </row>
    <row r="1233" spans="1:14" x14ac:dyDescent="0.25">
      <c r="A1233" s="104">
        <f t="shared" si="41"/>
        <v>200325</v>
      </c>
      <c r="B1233" s="32">
        <f>'Data from Waybill Query'!B1233</f>
        <v>2003</v>
      </c>
      <c r="C1233" s="32" t="str">
        <f>IF('Data from Waybill Query'!C1233="00","0",IF('Data from Waybill Query'!C1233="01","1",IF('Data from Waybill Query'!C1233="XX","2",'Data from Waybill Query'!C1233)))</f>
        <v>10</v>
      </c>
      <c r="D1233" s="33" t="str">
        <f>'Data from Waybill Query'!D1233</f>
        <v>Metalic Ores</v>
      </c>
      <c r="E1233" s="33" t="str">
        <f>'Data from Waybill Query'!E1233</f>
        <v>L</v>
      </c>
      <c r="F1233" s="33" t="str">
        <f>'Data from Waybill Query'!F1233</f>
        <v>X</v>
      </c>
      <c r="G1233" s="33" t="str">
        <f>'Data from Waybill Query'!G1233</f>
        <v>X</v>
      </c>
      <c r="H1233" s="104">
        <f>IF(ISNA(VLOOKUP($N1233,'Data from Waybill Query'!$A:$M,8,FALSE)),0,VLOOKUP($N1233,'Data from Waybill Query'!$A:$M,8,FALSE))</f>
        <v>215415</v>
      </c>
      <c r="I1233" s="104">
        <f>IF(ISNA(VLOOKUP($N1233,'Data from Waybill Query'!$A:$M,9,FALSE)),0,VLOOKUP($N1233,'Data from Waybill Query'!$A:$M,9,FALSE))</f>
        <v>115449</v>
      </c>
      <c r="J1233" s="104">
        <f>IF(ISNA(VLOOKUP($N1233,'Data from Waybill Query'!$A:$M,10,FALSE)),0,VLOOKUP($N1233,'Data from Waybill Query'!$A:$M,10,FALSE))</f>
        <v>115664</v>
      </c>
      <c r="K1233" s="104">
        <f>IF(ISNA(VLOOKUP($N1233,'Data from Waybill Query'!$A:$M,11,FALSE)),0,VLOOKUP($N1233,'Data from Waybill Query'!$A:$M,11,FALSE))</f>
        <v>11504041</v>
      </c>
      <c r="L1233" s="104">
        <f>IF(ISNA(VLOOKUP($N1233,'Data from Waybill Query'!$A:$M,12,FALSE)),0,VLOOKUP($N1233,'Data from Waybill Query'!$A:$M,12,FALSE))</f>
        <v>11506</v>
      </c>
      <c r="M1233" s="104">
        <f>IF(ISNA(VLOOKUP($N1233,'Data from Waybill Query'!$A:$M,13,FALSE)),0,VLOOKUP($N1233,'Data from Waybill Query'!$A:$M,13,FALSE))</f>
        <v>1.8722450000000002E-2</v>
      </c>
      <c r="N1233" s="104">
        <f t="shared" si="42"/>
        <v>2003100303</v>
      </c>
    </row>
    <row r="1234" spans="1:14" x14ac:dyDescent="0.25">
      <c r="A1234" s="104">
        <f t="shared" si="41"/>
        <v>200326</v>
      </c>
      <c r="B1234" s="32">
        <f>'Data from Waybill Query'!B1234</f>
        <v>2003</v>
      </c>
      <c r="C1234" s="32" t="str">
        <f>IF('Data from Waybill Query'!C1234="00","0",IF('Data from Waybill Query'!C1234="01","1",IF('Data from Waybill Query'!C1234="XX","2",'Data from Waybill Query'!C1234)))</f>
        <v>11</v>
      </c>
      <c r="D1234" s="33" t="str">
        <f>'Data from Waybill Query'!D1234</f>
        <v>Coal</v>
      </c>
      <c r="E1234" s="33" t="str">
        <f>'Data from Waybill Query'!E1234</f>
        <v>S</v>
      </c>
      <c r="F1234" s="33" t="str">
        <f>'Data from Waybill Query'!F1234</f>
        <v>R</v>
      </c>
      <c r="G1234" s="33" t="str">
        <f>'Data from Waybill Query'!G1234</f>
        <v>X</v>
      </c>
      <c r="H1234" s="104">
        <f>IF(ISNA(VLOOKUP($N1234,'Data from Waybill Query'!$A:$M,8,FALSE)),0,VLOOKUP($N1234,'Data from Waybill Query'!$A:$M,8,FALSE))</f>
        <v>1433021</v>
      </c>
      <c r="I1234" s="104">
        <f>IF(ISNA(VLOOKUP($N1234,'Data from Waybill Query'!$A:$M,9,FALSE)),0,VLOOKUP($N1234,'Data from Waybill Query'!$A:$M,9,FALSE))</f>
        <v>1495855</v>
      </c>
      <c r="J1234" s="104">
        <f>IF(ISNA(VLOOKUP($N1234,'Data from Waybill Query'!$A:$M,10,FALSE)),0,VLOOKUP($N1234,'Data from Waybill Query'!$A:$M,10,FALSE))</f>
        <v>397984</v>
      </c>
      <c r="K1234" s="104">
        <f>IF(ISNA(VLOOKUP($N1234,'Data from Waybill Query'!$A:$M,11,FALSE)),0,VLOOKUP($N1234,'Data from Waybill Query'!$A:$M,11,FALSE))</f>
        <v>152995121</v>
      </c>
      <c r="L1234" s="104">
        <f>IF(ISNA(VLOOKUP($N1234,'Data from Waybill Query'!$A:$M,12,FALSE)),0,VLOOKUP($N1234,'Data from Waybill Query'!$A:$M,12,FALSE))</f>
        <v>40559</v>
      </c>
      <c r="M1234" s="104">
        <f>IF(ISNA(VLOOKUP($N1234,'Data from Waybill Query'!$A:$M,13,FALSE)),0,VLOOKUP($N1234,'Data from Waybill Query'!$A:$M,13,FALSE))</f>
        <v>3.5331700000000001E-2</v>
      </c>
      <c r="N1234" s="104">
        <f t="shared" si="42"/>
        <v>2003110103</v>
      </c>
    </row>
    <row r="1235" spans="1:14" x14ac:dyDescent="0.25">
      <c r="A1235" s="104">
        <f t="shared" si="41"/>
        <v>200327</v>
      </c>
      <c r="B1235" s="32">
        <f>'Data from Waybill Query'!B1235</f>
        <v>2003</v>
      </c>
      <c r="C1235" s="32" t="str">
        <f>IF('Data from Waybill Query'!C1235="00","0",IF('Data from Waybill Query'!C1235="01","1",IF('Data from Waybill Query'!C1235="XX","2",'Data from Waybill Query'!C1235)))</f>
        <v>11</v>
      </c>
      <c r="D1235" s="33" t="str">
        <f>'Data from Waybill Query'!D1235</f>
        <v>Coal</v>
      </c>
      <c r="E1235" s="33" t="str">
        <f>'Data from Waybill Query'!E1235</f>
        <v>S</v>
      </c>
      <c r="F1235" s="33" t="str">
        <f>'Data from Waybill Query'!F1235</f>
        <v>P</v>
      </c>
      <c r="G1235" s="33" t="str">
        <f>'Data from Waybill Query'!G1235</f>
        <v>X</v>
      </c>
      <c r="H1235" s="104">
        <f>IF(ISNA(VLOOKUP($N1235,'Data from Waybill Query'!$A:$M,8,FALSE)),0,VLOOKUP($N1235,'Data from Waybill Query'!$A:$M,8,FALSE))</f>
        <v>983553</v>
      </c>
      <c r="I1235" s="104">
        <f>IF(ISNA(VLOOKUP($N1235,'Data from Waybill Query'!$A:$M,9,FALSE)),0,VLOOKUP($N1235,'Data from Waybill Query'!$A:$M,9,FALSE))</f>
        <v>1825302</v>
      </c>
      <c r="J1235" s="104">
        <f>IF(ISNA(VLOOKUP($N1235,'Data from Waybill Query'!$A:$M,10,FALSE)),0,VLOOKUP($N1235,'Data from Waybill Query'!$A:$M,10,FALSE))</f>
        <v>344318</v>
      </c>
      <c r="K1235" s="104">
        <f>IF(ISNA(VLOOKUP($N1235,'Data from Waybill Query'!$A:$M,11,FALSE)),0,VLOOKUP($N1235,'Data from Waybill Query'!$A:$M,11,FALSE))</f>
        <v>197166673</v>
      </c>
      <c r="L1235" s="104">
        <f>IF(ISNA(VLOOKUP($N1235,'Data from Waybill Query'!$A:$M,12,FALSE)),0,VLOOKUP($N1235,'Data from Waybill Query'!$A:$M,12,FALSE))</f>
        <v>38043</v>
      </c>
      <c r="M1235" s="104">
        <f>IF(ISNA(VLOOKUP($N1235,'Data from Waybill Query'!$A:$M,13,FALSE)),0,VLOOKUP($N1235,'Data from Waybill Query'!$A:$M,13,FALSE))</f>
        <v>2.5853500000000001E-2</v>
      </c>
      <c r="N1235" s="104">
        <f t="shared" si="42"/>
        <v>2003110113</v>
      </c>
    </row>
    <row r="1236" spans="1:14" x14ac:dyDescent="0.25">
      <c r="A1236" s="104">
        <f t="shared" si="41"/>
        <v>200328</v>
      </c>
      <c r="B1236" s="32">
        <f>'Data from Waybill Query'!B1236</f>
        <v>2003</v>
      </c>
      <c r="C1236" s="32" t="str">
        <f>IF('Data from Waybill Query'!C1236="00","0",IF('Data from Waybill Query'!C1236="01","1",IF('Data from Waybill Query'!C1236="XX","2",'Data from Waybill Query'!C1236)))</f>
        <v>11</v>
      </c>
      <c r="D1236" s="33" t="str">
        <f>'Data from Waybill Query'!D1236</f>
        <v>Coal</v>
      </c>
      <c r="E1236" s="33" t="str">
        <f>'Data from Waybill Query'!E1236</f>
        <v>M</v>
      </c>
      <c r="F1236" s="33" t="str">
        <f>'Data from Waybill Query'!F1236</f>
        <v>R</v>
      </c>
      <c r="G1236" s="33" t="str">
        <f>'Data from Waybill Query'!G1236</f>
        <v>X</v>
      </c>
      <c r="H1236" s="104">
        <f>IF(ISNA(VLOOKUP($N1236,'Data from Waybill Query'!$A:$M,8,FALSE)),0,VLOOKUP($N1236,'Data from Waybill Query'!$A:$M,8,FALSE))</f>
        <v>775836</v>
      </c>
      <c r="I1236" s="104">
        <f>IF(ISNA(VLOOKUP($N1236,'Data from Waybill Query'!$A:$M,9,FALSE)),0,VLOOKUP($N1236,'Data from Waybill Query'!$A:$M,9,FALSE))</f>
        <v>564663</v>
      </c>
      <c r="J1236" s="104">
        <f>IF(ISNA(VLOOKUP($N1236,'Data from Waybill Query'!$A:$M,10,FALSE)),0,VLOOKUP($N1236,'Data from Waybill Query'!$A:$M,10,FALSE))</f>
        <v>393667</v>
      </c>
      <c r="K1236" s="104">
        <f>IF(ISNA(VLOOKUP($N1236,'Data from Waybill Query'!$A:$M,11,FALSE)),0,VLOOKUP($N1236,'Data from Waybill Query'!$A:$M,11,FALSE))</f>
        <v>59541012</v>
      </c>
      <c r="L1236" s="104">
        <f>IF(ISNA(VLOOKUP($N1236,'Data from Waybill Query'!$A:$M,12,FALSE)),0,VLOOKUP($N1236,'Data from Waybill Query'!$A:$M,12,FALSE))</f>
        <v>41926</v>
      </c>
      <c r="M1236" s="104">
        <f>IF(ISNA(VLOOKUP($N1236,'Data from Waybill Query'!$A:$M,13,FALSE)),0,VLOOKUP($N1236,'Data from Waybill Query'!$A:$M,13,FALSE))</f>
        <v>1.8504779999999998E-2</v>
      </c>
      <c r="N1236" s="104">
        <f t="shared" si="42"/>
        <v>2003110203</v>
      </c>
    </row>
    <row r="1237" spans="1:14" x14ac:dyDescent="0.25">
      <c r="A1237" s="104">
        <f t="shared" si="41"/>
        <v>200329</v>
      </c>
      <c r="B1237" s="32">
        <f>'Data from Waybill Query'!B1237</f>
        <v>2003</v>
      </c>
      <c r="C1237" s="32" t="str">
        <f>IF('Data from Waybill Query'!C1237="00","0",IF('Data from Waybill Query'!C1237="01","1",IF('Data from Waybill Query'!C1237="XX","2",'Data from Waybill Query'!C1237)))</f>
        <v>11</v>
      </c>
      <c r="D1237" s="33" t="str">
        <f>'Data from Waybill Query'!D1237</f>
        <v>Coal</v>
      </c>
      <c r="E1237" s="33" t="str">
        <f>'Data from Waybill Query'!E1237</f>
        <v>M</v>
      </c>
      <c r="F1237" s="33" t="str">
        <f>'Data from Waybill Query'!F1237</f>
        <v>P</v>
      </c>
      <c r="G1237" s="33" t="str">
        <f>'Data from Waybill Query'!G1237</f>
        <v>X</v>
      </c>
      <c r="H1237" s="104">
        <f>IF(ISNA(VLOOKUP($N1237,'Data from Waybill Query'!$A:$M,8,FALSE)),0,VLOOKUP($N1237,'Data from Waybill Query'!$A:$M,8,FALSE))</f>
        <v>1249370</v>
      </c>
      <c r="I1237" s="104">
        <f>IF(ISNA(VLOOKUP($N1237,'Data from Waybill Query'!$A:$M,9,FALSE)),0,VLOOKUP($N1237,'Data from Waybill Query'!$A:$M,9,FALSE))</f>
        <v>1113703</v>
      </c>
      <c r="J1237" s="104">
        <f>IF(ISNA(VLOOKUP($N1237,'Data from Waybill Query'!$A:$M,10,FALSE)),0,VLOOKUP($N1237,'Data from Waybill Query'!$A:$M,10,FALSE))</f>
        <v>838581</v>
      </c>
      <c r="K1237" s="104">
        <f>IF(ISNA(VLOOKUP($N1237,'Data from Waybill Query'!$A:$M,11,FALSE)),0,VLOOKUP($N1237,'Data from Waybill Query'!$A:$M,11,FALSE))</f>
        <v>126472694</v>
      </c>
      <c r="L1237" s="104">
        <f>IF(ISNA(VLOOKUP($N1237,'Data from Waybill Query'!$A:$M,12,FALSE)),0,VLOOKUP($N1237,'Data from Waybill Query'!$A:$M,12,FALSE))</f>
        <v>95512</v>
      </c>
      <c r="M1237" s="104">
        <f>IF(ISNA(VLOOKUP($N1237,'Data from Waybill Query'!$A:$M,13,FALSE)),0,VLOOKUP($N1237,'Data from Waybill Query'!$A:$M,13,FALSE))</f>
        <v>1.308081E-2</v>
      </c>
      <c r="N1237" s="104">
        <f t="shared" si="42"/>
        <v>2003110213</v>
      </c>
    </row>
    <row r="1238" spans="1:14" x14ac:dyDescent="0.25">
      <c r="A1238" s="104">
        <f t="shared" si="41"/>
        <v>200330</v>
      </c>
      <c r="B1238" s="32">
        <f>'Data from Waybill Query'!B1238</f>
        <v>2003</v>
      </c>
      <c r="C1238" s="32" t="str">
        <f>IF('Data from Waybill Query'!C1238="00","0",IF('Data from Waybill Query'!C1238="01","1",IF('Data from Waybill Query'!C1238="XX","2",'Data from Waybill Query'!C1238)))</f>
        <v>11</v>
      </c>
      <c r="D1238" s="33" t="str">
        <f>'Data from Waybill Query'!D1238</f>
        <v>Coal</v>
      </c>
      <c r="E1238" s="33" t="str">
        <f>'Data from Waybill Query'!E1238</f>
        <v>L</v>
      </c>
      <c r="F1238" s="33" t="str">
        <f>'Data from Waybill Query'!F1238</f>
        <v>R</v>
      </c>
      <c r="G1238" s="33" t="str">
        <f>'Data from Waybill Query'!G1238</f>
        <v>X</v>
      </c>
      <c r="H1238" s="104">
        <f>IF(ISNA(VLOOKUP($N1238,'Data from Waybill Query'!$A:$M,8,FALSE)),0,VLOOKUP($N1238,'Data from Waybill Query'!$A:$M,8,FALSE))</f>
        <v>658079</v>
      </c>
      <c r="I1238" s="104">
        <f>IF(ISNA(VLOOKUP($N1238,'Data from Waybill Query'!$A:$M,9,FALSE)),0,VLOOKUP($N1238,'Data from Waybill Query'!$A:$M,9,FALSE))</f>
        <v>425134</v>
      </c>
      <c r="J1238" s="104">
        <f>IF(ISNA(VLOOKUP($N1238,'Data from Waybill Query'!$A:$M,10,FALSE)),0,VLOOKUP($N1238,'Data from Waybill Query'!$A:$M,10,FALSE))</f>
        <v>511311</v>
      </c>
      <c r="K1238" s="104">
        <f>IF(ISNA(VLOOKUP($N1238,'Data from Waybill Query'!$A:$M,11,FALSE)),0,VLOOKUP($N1238,'Data from Waybill Query'!$A:$M,11,FALSE))</f>
        <v>46844362</v>
      </c>
      <c r="L1238" s="104">
        <f>IF(ISNA(VLOOKUP($N1238,'Data from Waybill Query'!$A:$M,12,FALSE)),0,VLOOKUP($N1238,'Data from Waybill Query'!$A:$M,12,FALSE))</f>
        <v>56195</v>
      </c>
      <c r="M1238" s="104">
        <f>IF(ISNA(VLOOKUP($N1238,'Data from Waybill Query'!$A:$M,13,FALSE)),0,VLOOKUP($N1238,'Data from Waybill Query'!$A:$M,13,FALSE))</f>
        <v>1.171057E-2</v>
      </c>
      <c r="N1238" s="104">
        <f t="shared" si="42"/>
        <v>2003110303</v>
      </c>
    </row>
    <row r="1239" spans="1:14" x14ac:dyDescent="0.25">
      <c r="A1239" s="104">
        <f t="shared" si="41"/>
        <v>200331</v>
      </c>
      <c r="B1239" s="32">
        <f>'Data from Waybill Query'!B1239</f>
        <v>2003</v>
      </c>
      <c r="C1239" s="32" t="str">
        <f>IF('Data from Waybill Query'!C1239="00","0",IF('Data from Waybill Query'!C1239="01","1",IF('Data from Waybill Query'!C1239="XX","2",'Data from Waybill Query'!C1239)))</f>
        <v>11</v>
      </c>
      <c r="D1239" s="33" t="str">
        <f>'Data from Waybill Query'!D1239</f>
        <v>Coal</v>
      </c>
      <c r="E1239" s="33" t="str">
        <f>'Data from Waybill Query'!E1239</f>
        <v>L</v>
      </c>
      <c r="F1239" s="33" t="str">
        <f>'Data from Waybill Query'!F1239</f>
        <v>P</v>
      </c>
      <c r="G1239" s="33" t="str">
        <f>'Data from Waybill Query'!G1239</f>
        <v>X</v>
      </c>
      <c r="H1239" s="104">
        <f>IF(ISNA(VLOOKUP($N1239,'Data from Waybill Query'!$A:$M,8,FALSE)),0,VLOOKUP($N1239,'Data from Waybill Query'!$A:$M,8,FALSE))</f>
        <v>1958435</v>
      </c>
      <c r="I1239" s="104">
        <f>IF(ISNA(VLOOKUP($N1239,'Data from Waybill Query'!$A:$M,9,FALSE)),0,VLOOKUP($N1239,'Data from Waybill Query'!$A:$M,9,FALSE))</f>
        <v>1604812</v>
      </c>
      <c r="J1239" s="104">
        <f>IF(ISNA(VLOOKUP($N1239,'Data from Waybill Query'!$A:$M,10,FALSE)),0,VLOOKUP($N1239,'Data from Waybill Query'!$A:$M,10,FALSE))</f>
        <v>1898599</v>
      </c>
      <c r="K1239" s="104">
        <f>IF(ISNA(VLOOKUP($N1239,'Data from Waybill Query'!$A:$M,11,FALSE)),0,VLOOKUP($N1239,'Data from Waybill Query'!$A:$M,11,FALSE))</f>
        <v>183401789</v>
      </c>
      <c r="L1239" s="104">
        <f>IF(ISNA(VLOOKUP($N1239,'Data from Waybill Query'!$A:$M,12,FALSE)),0,VLOOKUP($N1239,'Data from Waybill Query'!$A:$M,12,FALSE))</f>
        <v>217107</v>
      </c>
      <c r="M1239" s="104">
        <f>IF(ISNA(VLOOKUP($N1239,'Data from Waybill Query'!$A:$M,13,FALSE)),0,VLOOKUP($N1239,'Data from Waybill Query'!$A:$M,13,FALSE))</f>
        <v>9.0205890000000007E-3</v>
      </c>
      <c r="N1239" s="104">
        <f t="shared" si="42"/>
        <v>2003110313</v>
      </c>
    </row>
    <row r="1240" spans="1:14" x14ac:dyDescent="0.25">
      <c r="A1240" s="104">
        <f t="shared" si="41"/>
        <v>200332</v>
      </c>
      <c r="B1240" s="32">
        <f>'Data from Waybill Query'!B1240</f>
        <v>2003</v>
      </c>
      <c r="C1240" s="32" t="str">
        <f>IF('Data from Waybill Query'!C1240="00","0",IF('Data from Waybill Query'!C1240="01","1",IF('Data from Waybill Query'!C1240="XX","2",'Data from Waybill Query'!C1240)))</f>
        <v>11</v>
      </c>
      <c r="D1240" s="33" t="str">
        <f>'Data from Waybill Query'!D1240</f>
        <v>Coal</v>
      </c>
      <c r="E1240" s="33" t="str">
        <f>'Data from Waybill Query'!E1240</f>
        <v>VL</v>
      </c>
      <c r="F1240" s="33" t="str">
        <f>'Data from Waybill Query'!F1240</f>
        <v>R</v>
      </c>
      <c r="G1240" s="33" t="str">
        <f>'Data from Waybill Query'!G1240</f>
        <v>X</v>
      </c>
      <c r="H1240" s="104">
        <f>IF(ISNA(VLOOKUP($N1240,'Data from Waybill Query'!$A:$M,8,FALSE)),0,VLOOKUP($N1240,'Data from Waybill Query'!$A:$M,8,FALSE))</f>
        <v>298111</v>
      </c>
      <c r="I1240" s="104">
        <f>IF(ISNA(VLOOKUP($N1240,'Data from Waybill Query'!$A:$M,9,FALSE)),0,VLOOKUP($N1240,'Data from Waybill Query'!$A:$M,9,FALSE))</f>
        <v>151454</v>
      </c>
      <c r="J1240" s="104">
        <f>IF(ISNA(VLOOKUP($N1240,'Data from Waybill Query'!$A:$M,10,FALSE)),0,VLOOKUP($N1240,'Data from Waybill Query'!$A:$M,10,FALSE))</f>
        <v>239385</v>
      </c>
      <c r="K1240" s="104">
        <f>IF(ISNA(VLOOKUP($N1240,'Data from Waybill Query'!$A:$M,11,FALSE)),0,VLOOKUP($N1240,'Data from Waybill Query'!$A:$M,11,FALSE))</f>
        <v>16566204</v>
      </c>
      <c r="L1240" s="104">
        <f>IF(ISNA(VLOOKUP($N1240,'Data from Waybill Query'!$A:$M,12,FALSE)),0,VLOOKUP($N1240,'Data from Waybill Query'!$A:$M,12,FALSE))</f>
        <v>26162</v>
      </c>
      <c r="M1240" s="104">
        <f>IF(ISNA(VLOOKUP($N1240,'Data from Waybill Query'!$A:$M,13,FALSE)),0,VLOOKUP($N1240,'Data from Waybill Query'!$A:$M,13,FALSE))</f>
        <v>1.139474E-2</v>
      </c>
      <c r="N1240" s="104">
        <f t="shared" si="42"/>
        <v>2003110403</v>
      </c>
    </row>
    <row r="1241" spans="1:14" x14ac:dyDescent="0.25">
      <c r="A1241" s="104">
        <f t="shared" ref="A1241:A1274" si="43">$B1241*100+ROW($B1241)-ROW($B$1208)</f>
        <v>200333</v>
      </c>
      <c r="B1241" s="32">
        <f>'Data from Waybill Query'!B1241</f>
        <v>2003</v>
      </c>
      <c r="C1241" s="32" t="str">
        <f>IF('Data from Waybill Query'!C1241="00","0",IF('Data from Waybill Query'!C1241="01","1",IF('Data from Waybill Query'!C1241="XX","2",'Data from Waybill Query'!C1241)))</f>
        <v>11</v>
      </c>
      <c r="D1241" s="33" t="str">
        <f>'Data from Waybill Query'!D1241</f>
        <v>Coal</v>
      </c>
      <c r="E1241" s="33" t="str">
        <f>'Data from Waybill Query'!E1241</f>
        <v>VL</v>
      </c>
      <c r="F1241" s="33" t="str">
        <f>'Data from Waybill Query'!F1241</f>
        <v>P</v>
      </c>
      <c r="G1241" s="33" t="str">
        <f>'Data from Waybill Query'!G1241</f>
        <v>X</v>
      </c>
      <c r="H1241" s="104">
        <f>IF(ISNA(VLOOKUP($N1241,'Data from Waybill Query'!$A:$M,8,FALSE)),0,VLOOKUP($N1241,'Data from Waybill Query'!$A:$M,8,FALSE))</f>
        <v>659844</v>
      </c>
      <c r="I1241" s="104">
        <f>IF(ISNA(VLOOKUP($N1241,'Data from Waybill Query'!$A:$M,9,FALSE)),0,VLOOKUP($N1241,'Data from Waybill Query'!$A:$M,9,FALSE))</f>
        <v>389621</v>
      </c>
      <c r="J1241" s="104">
        <f>IF(ISNA(VLOOKUP($N1241,'Data from Waybill Query'!$A:$M,10,FALSE)),0,VLOOKUP($N1241,'Data from Waybill Query'!$A:$M,10,FALSE))</f>
        <v>633445</v>
      </c>
      <c r="K1241" s="104">
        <f>IF(ISNA(VLOOKUP($N1241,'Data from Waybill Query'!$A:$M,11,FALSE)),0,VLOOKUP($N1241,'Data from Waybill Query'!$A:$M,11,FALSE))</f>
        <v>42802085</v>
      </c>
      <c r="L1241" s="104">
        <f>IF(ISNA(VLOOKUP($N1241,'Data from Waybill Query'!$A:$M,12,FALSE)),0,VLOOKUP($N1241,'Data from Waybill Query'!$A:$M,12,FALSE))</f>
        <v>69088</v>
      </c>
      <c r="M1241" s="104">
        <f>IF(ISNA(VLOOKUP($N1241,'Data from Waybill Query'!$A:$M,13,FALSE)),0,VLOOKUP($N1241,'Data from Waybill Query'!$A:$M,13,FALSE))</f>
        <v>9.5507950000000008E-3</v>
      </c>
      <c r="N1241" s="104">
        <f t="shared" si="42"/>
        <v>2003110413</v>
      </c>
    </row>
    <row r="1242" spans="1:14" x14ac:dyDescent="0.25">
      <c r="A1242" s="104">
        <f t="shared" si="43"/>
        <v>200334</v>
      </c>
      <c r="B1242" s="32">
        <f>'Data from Waybill Query'!B1242</f>
        <v>2003</v>
      </c>
      <c r="C1242" s="32" t="str">
        <f>IF('Data from Waybill Query'!C1242="00","0",IF('Data from Waybill Query'!C1242="01","1",IF('Data from Waybill Query'!C1242="XX","2",'Data from Waybill Query'!C1242)))</f>
        <v>14</v>
      </c>
      <c r="D1242" s="33" t="str">
        <f>'Data from Waybill Query'!D1242</f>
        <v>Non-Metallic Minerals</v>
      </c>
      <c r="E1242" s="33" t="str">
        <f>'Data from Waybill Query'!E1242</f>
        <v>S</v>
      </c>
      <c r="F1242" s="33" t="str">
        <f>'Data from Waybill Query'!F1242</f>
        <v>X</v>
      </c>
      <c r="G1242" s="33" t="str">
        <f>'Data from Waybill Query'!G1242</f>
        <v>X</v>
      </c>
      <c r="H1242" s="104">
        <f>IF(ISNA(VLOOKUP($N1242,'Data from Waybill Query'!$A:$M,8,FALSE)),0,VLOOKUP($N1242,'Data from Waybill Query'!$A:$M,8,FALSE))</f>
        <v>161653</v>
      </c>
      <c r="I1242" s="104">
        <f>IF(ISNA(VLOOKUP($N1242,'Data from Waybill Query'!$A:$M,9,FALSE)),0,VLOOKUP($N1242,'Data from Waybill Query'!$A:$M,9,FALSE))</f>
        <v>586283</v>
      </c>
      <c r="J1242" s="104">
        <f>IF(ISNA(VLOOKUP($N1242,'Data from Waybill Query'!$A:$M,10,FALSE)),0,VLOOKUP($N1242,'Data from Waybill Query'!$A:$M,10,FALSE))</f>
        <v>26900</v>
      </c>
      <c r="K1242" s="104">
        <f>IF(ISNA(VLOOKUP($N1242,'Data from Waybill Query'!$A:$M,11,FALSE)),0,VLOOKUP($N1242,'Data from Waybill Query'!$A:$M,11,FALSE))</f>
        <v>57330465</v>
      </c>
      <c r="L1242" s="104">
        <f>IF(ISNA(VLOOKUP($N1242,'Data from Waybill Query'!$A:$M,12,FALSE)),0,VLOOKUP($N1242,'Data from Waybill Query'!$A:$M,12,FALSE))</f>
        <v>2603</v>
      </c>
      <c r="M1242" s="104">
        <f>IF(ISNA(VLOOKUP($N1242,'Data from Waybill Query'!$A:$M,13,FALSE)),0,VLOOKUP($N1242,'Data from Waybill Query'!$A:$M,13,FALSE))</f>
        <v>6.2096199999999997E-2</v>
      </c>
      <c r="N1242" s="104">
        <f t="shared" si="42"/>
        <v>2003140103</v>
      </c>
    </row>
    <row r="1243" spans="1:14" x14ac:dyDescent="0.25">
      <c r="A1243" s="104">
        <f t="shared" si="43"/>
        <v>200335</v>
      </c>
      <c r="B1243" s="32">
        <f>'Data from Waybill Query'!B1243</f>
        <v>2003</v>
      </c>
      <c r="C1243" s="32" t="str">
        <f>IF('Data from Waybill Query'!C1243="00","0",IF('Data from Waybill Query'!C1243="01","1",IF('Data from Waybill Query'!C1243="XX","2",'Data from Waybill Query'!C1243)))</f>
        <v>14</v>
      </c>
      <c r="D1243" s="33" t="str">
        <f>'Data from Waybill Query'!D1243</f>
        <v>Non-Metallic Minerals</v>
      </c>
      <c r="E1243" s="33" t="str">
        <f>'Data from Waybill Query'!E1243</f>
        <v>M</v>
      </c>
      <c r="F1243" s="33" t="str">
        <f>'Data from Waybill Query'!F1243</f>
        <v>X</v>
      </c>
      <c r="G1243" s="33" t="str">
        <f>'Data from Waybill Query'!G1243</f>
        <v>X</v>
      </c>
      <c r="H1243" s="104">
        <f>IF(ISNA(VLOOKUP($N1243,'Data from Waybill Query'!$A:$M,8,FALSE)),0,VLOOKUP($N1243,'Data from Waybill Query'!$A:$M,8,FALSE))</f>
        <v>332267</v>
      </c>
      <c r="I1243" s="104">
        <f>IF(ISNA(VLOOKUP($N1243,'Data from Waybill Query'!$A:$M,9,FALSE)),0,VLOOKUP($N1243,'Data from Waybill Query'!$A:$M,9,FALSE))</f>
        <v>589660</v>
      </c>
      <c r="J1243" s="104">
        <f>IF(ISNA(VLOOKUP($N1243,'Data from Waybill Query'!$A:$M,10,FALSE)),0,VLOOKUP($N1243,'Data from Waybill Query'!$A:$M,10,FALSE))</f>
        <v>99033</v>
      </c>
      <c r="K1243" s="104">
        <f>IF(ISNA(VLOOKUP($N1243,'Data from Waybill Query'!$A:$M,11,FALSE)),0,VLOOKUP($N1243,'Data from Waybill Query'!$A:$M,11,FALSE))</f>
        <v>58543961</v>
      </c>
      <c r="L1243" s="104">
        <f>IF(ISNA(VLOOKUP($N1243,'Data from Waybill Query'!$A:$M,12,FALSE)),0,VLOOKUP($N1243,'Data from Waybill Query'!$A:$M,12,FALSE))</f>
        <v>9835</v>
      </c>
      <c r="M1243" s="104">
        <f>IF(ISNA(VLOOKUP($N1243,'Data from Waybill Query'!$A:$M,13,FALSE)),0,VLOOKUP($N1243,'Data from Waybill Query'!$A:$M,13,FALSE))</f>
        <v>3.3783189999999998E-2</v>
      </c>
      <c r="N1243" s="104">
        <f t="shared" si="42"/>
        <v>2003140203</v>
      </c>
    </row>
    <row r="1244" spans="1:14" x14ac:dyDescent="0.25">
      <c r="A1244" s="104">
        <f t="shared" si="43"/>
        <v>200336</v>
      </c>
      <c r="B1244" s="32">
        <f>'Data from Waybill Query'!B1244</f>
        <v>2003</v>
      </c>
      <c r="C1244" s="32" t="str">
        <f>IF('Data from Waybill Query'!C1244="00","0",IF('Data from Waybill Query'!C1244="01","1",IF('Data from Waybill Query'!C1244="XX","2",'Data from Waybill Query'!C1244)))</f>
        <v>14</v>
      </c>
      <c r="D1244" s="33" t="str">
        <f>'Data from Waybill Query'!D1244</f>
        <v>Non-Metallic Minerals</v>
      </c>
      <c r="E1244" s="33" t="str">
        <f>'Data from Waybill Query'!E1244</f>
        <v>L</v>
      </c>
      <c r="F1244" s="33" t="str">
        <f>'Data from Waybill Query'!F1244</f>
        <v>X</v>
      </c>
      <c r="G1244" s="33" t="str">
        <f>'Data from Waybill Query'!G1244</f>
        <v>X</v>
      </c>
      <c r="H1244" s="104">
        <f>IF(ISNA(VLOOKUP($N1244,'Data from Waybill Query'!$A:$M,8,FALSE)),0,VLOOKUP($N1244,'Data from Waybill Query'!$A:$M,8,FALSE))</f>
        <v>700718</v>
      </c>
      <c r="I1244" s="104">
        <f>IF(ISNA(VLOOKUP($N1244,'Data from Waybill Query'!$A:$M,9,FALSE)),0,VLOOKUP($N1244,'Data from Waybill Query'!$A:$M,9,FALSE))</f>
        <v>492525</v>
      </c>
      <c r="J1244" s="104">
        <f>IF(ISNA(VLOOKUP($N1244,'Data from Waybill Query'!$A:$M,10,FALSE)),0,VLOOKUP($N1244,'Data from Waybill Query'!$A:$M,10,FALSE))</f>
        <v>331648</v>
      </c>
      <c r="K1244" s="104">
        <f>IF(ISNA(VLOOKUP($N1244,'Data from Waybill Query'!$A:$M,11,FALSE)),0,VLOOKUP($N1244,'Data from Waybill Query'!$A:$M,11,FALSE))</f>
        <v>48694312</v>
      </c>
      <c r="L1244" s="104">
        <f>IF(ISNA(VLOOKUP($N1244,'Data from Waybill Query'!$A:$M,12,FALSE)),0,VLOOKUP($N1244,'Data from Waybill Query'!$A:$M,12,FALSE))</f>
        <v>32503</v>
      </c>
      <c r="M1244" s="104">
        <f>IF(ISNA(VLOOKUP($N1244,'Data from Waybill Query'!$A:$M,13,FALSE)),0,VLOOKUP($N1244,'Data from Waybill Query'!$A:$M,13,FALSE))</f>
        <v>2.1558359999999999E-2</v>
      </c>
      <c r="N1244" s="104">
        <f t="shared" si="42"/>
        <v>2003140303</v>
      </c>
    </row>
    <row r="1245" spans="1:14" x14ac:dyDescent="0.25">
      <c r="A1245" s="104">
        <f t="shared" si="43"/>
        <v>200337</v>
      </c>
      <c r="B1245" s="32">
        <f>'Data from Waybill Query'!B1245</f>
        <v>2003</v>
      </c>
      <c r="C1245" s="32" t="str">
        <f>IF('Data from Waybill Query'!C1245="00","0",IF('Data from Waybill Query'!C1245="01","1",IF('Data from Waybill Query'!C1245="XX","2",'Data from Waybill Query'!C1245)))</f>
        <v>20</v>
      </c>
      <c r="D1245" s="33" t="str">
        <f>'Data from Waybill Query'!D1245</f>
        <v>Food and Kindred</v>
      </c>
      <c r="E1245" s="33" t="str">
        <f>'Data from Waybill Query'!E1245</f>
        <v>S</v>
      </c>
      <c r="F1245" s="33" t="str">
        <f>'Data from Waybill Query'!F1245</f>
        <v>X</v>
      </c>
      <c r="G1245" s="33" t="str">
        <f>'Data from Waybill Query'!G1245</f>
        <v>X</v>
      </c>
      <c r="H1245" s="104">
        <f>IF(ISNA(VLOOKUP($N1245,'Data from Waybill Query'!$A:$M,8,FALSE)),0,VLOOKUP($N1245,'Data from Waybill Query'!$A:$M,8,FALSE))</f>
        <v>410680</v>
      </c>
      <c r="I1245" s="104">
        <f>IF(ISNA(VLOOKUP($N1245,'Data from Waybill Query'!$A:$M,9,FALSE)),0,VLOOKUP($N1245,'Data from Waybill Query'!$A:$M,9,FALSE))</f>
        <v>397970</v>
      </c>
      <c r="J1245" s="104">
        <f>IF(ISNA(VLOOKUP($N1245,'Data from Waybill Query'!$A:$M,10,FALSE)),0,VLOOKUP($N1245,'Data from Waybill Query'!$A:$M,10,FALSE))</f>
        <v>108003</v>
      </c>
      <c r="K1245" s="104">
        <f>IF(ISNA(VLOOKUP($N1245,'Data from Waybill Query'!$A:$M,11,FALSE)),0,VLOOKUP($N1245,'Data from Waybill Query'!$A:$M,11,FALSE))</f>
        <v>35417596</v>
      </c>
      <c r="L1245" s="104">
        <f>IF(ISNA(VLOOKUP($N1245,'Data from Waybill Query'!$A:$M,12,FALSE)),0,VLOOKUP($N1245,'Data from Waybill Query'!$A:$M,12,FALSE))</f>
        <v>9557</v>
      </c>
      <c r="M1245" s="104">
        <f>IF(ISNA(VLOOKUP($N1245,'Data from Waybill Query'!$A:$M,13,FALSE)),0,VLOOKUP($N1245,'Data from Waybill Query'!$A:$M,13,FALSE))</f>
        <v>4.2973589999999999E-2</v>
      </c>
      <c r="N1245" s="104">
        <f t="shared" si="42"/>
        <v>2003200103</v>
      </c>
    </row>
    <row r="1246" spans="1:14" x14ac:dyDescent="0.25">
      <c r="A1246" s="104">
        <f t="shared" si="43"/>
        <v>200338</v>
      </c>
      <c r="B1246" s="32">
        <f>'Data from Waybill Query'!B1246</f>
        <v>2003</v>
      </c>
      <c r="C1246" s="32" t="str">
        <f>IF('Data from Waybill Query'!C1246="00","0",IF('Data from Waybill Query'!C1246="01","1",IF('Data from Waybill Query'!C1246="XX","2",'Data from Waybill Query'!C1246)))</f>
        <v>20</v>
      </c>
      <c r="D1246" s="33" t="str">
        <f>'Data from Waybill Query'!D1246</f>
        <v>Food and Kindred</v>
      </c>
      <c r="E1246" s="33" t="str">
        <f>'Data from Waybill Query'!E1246</f>
        <v>M</v>
      </c>
      <c r="F1246" s="33" t="str">
        <f>'Data from Waybill Query'!F1246</f>
        <v>X</v>
      </c>
      <c r="G1246" s="33" t="str">
        <f>'Data from Waybill Query'!G1246</f>
        <v>X</v>
      </c>
      <c r="H1246" s="104">
        <f>IF(ISNA(VLOOKUP($N1246,'Data from Waybill Query'!$A:$M,8,FALSE)),0,VLOOKUP($N1246,'Data from Waybill Query'!$A:$M,8,FALSE))</f>
        <v>724804</v>
      </c>
      <c r="I1246" s="104">
        <f>IF(ISNA(VLOOKUP($N1246,'Data from Waybill Query'!$A:$M,9,FALSE)),0,VLOOKUP($N1246,'Data from Waybill Query'!$A:$M,9,FALSE))</f>
        <v>384358</v>
      </c>
      <c r="J1246" s="104">
        <f>IF(ISNA(VLOOKUP($N1246,'Data from Waybill Query'!$A:$M,10,FALSE)),0,VLOOKUP($N1246,'Data from Waybill Query'!$A:$M,10,FALSE))</f>
        <v>285792</v>
      </c>
      <c r="K1246" s="104">
        <f>IF(ISNA(VLOOKUP($N1246,'Data from Waybill Query'!$A:$M,11,FALSE)),0,VLOOKUP($N1246,'Data from Waybill Query'!$A:$M,11,FALSE))</f>
        <v>34510182</v>
      </c>
      <c r="L1246" s="104">
        <f>IF(ISNA(VLOOKUP($N1246,'Data from Waybill Query'!$A:$M,12,FALSE)),0,VLOOKUP($N1246,'Data from Waybill Query'!$A:$M,12,FALSE))</f>
        <v>25727</v>
      </c>
      <c r="M1246" s="104">
        <f>IF(ISNA(VLOOKUP($N1246,'Data from Waybill Query'!$A:$M,13,FALSE)),0,VLOOKUP($N1246,'Data from Waybill Query'!$A:$M,13,FALSE))</f>
        <v>2.817248E-2</v>
      </c>
      <c r="N1246" s="104">
        <f t="shared" si="42"/>
        <v>2003200203</v>
      </c>
    </row>
    <row r="1247" spans="1:14" x14ac:dyDescent="0.25">
      <c r="A1247" s="104">
        <f t="shared" si="43"/>
        <v>200339</v>
      </c>
      <c r="B1247" s="32">
        <f>'Data from Waybill Query'!B1247</f>
        <v>2003</v>
      </c>
      <c r="C1247" s="32" t="str">
        <f>IF('Data from Waybill Query'!C1247="00","0",IF('Data from Waybill Query'!C1247="01","1",IF('Data from Waybill Query'!C1247="XX","2",'Data from Waybill Query'!C1247)))</f>
        <v>20</v>
      </c>
      <c r="D1247" s="33" t="str">
        <f>'Data from Waybill Query'!D1247</f>
        <v>Food and Kindred</v>
      </c>
      <c r="E1247" s="33" t="str">
        <f>'Data from Waybill Query'!E1247</f>
        <v>L</v>
      </c>
      <c r="F1247" s="33" t="str">
        <f>'Data from Waybill Query'!F1247</f>
        <v>X</v>
      </c>
      <c r="G1247" s="33" t="str">
        <f>'Data from Waybill Query'!G1247</f>
        <v>X</v>
      </c>
      <c r="H1247" s="104">
        <f>IF(ISNA(VLOOKUP($N1247,'Data from Waybill Query'!$A:$M,8,FALSE)),0,VLOOKUP($N1247,'Data from Waybill Query'!$A:$M,8,FALSE))</f>
        <v>1404232</v>
      </c>
      <c r="I1247" s="104">
        <f>IF(ISNA(VLOOKUP($N1247,'Data from Waybill Query'!$A:$M,9,FALSE)),0,VLOOKUP($N1247,'Data from Waybill Query'!$A:$M,9,FALSE))</f>
        <v>444373</v>
      </c>
      <c r="J1247" s="104">
        <f>IF(ISNA(VLOOKUP($N1247,'Data from Waybill Query'!$A:$M,10,FALSE)),0,VLOOKUP($N1247,'Data from Waybill Query'!$A:$M,10,FALSE))</f>
        <v>775480</v>
      </c>
      <c r="K1247" s="104">
        <f>IF(ISNA(VLOOKUP($N1247,'Data from Waybill Query'!$A:$M,11,FALSE)),0,VLOOKUP($N1247,'Data from Waybill Query'!$A:$M,11,FALSE))</f>
        <v>36465987</v>
      </c>
      <c r="L1247" s="104">
        <f>IF(ISNA(VLOOKUP($N1247,'Data from Waybill Query'!$A:$M,12,FALSE)),0,VLOOKUP($N1247,'Data from Waybill Query'!$A:$M,12,FALSE))</f>
        <v>62330</v>
      </c>
      <c r="M1247" s="104">
        <f>IF(ISNA(VLOOKUP($N1247,'Data from Waybill Query'!$A:$M,13,FALSE)),0,VLOOKUP($N1247,'Data from Waybill Query'!$A:$M,13,FALSE))</f>
        <v>2.2529130000000001E-2</v>
      </c>
      <c r="N1247" s="104">
        <f t="shared" si="42"/>
        <v>2003200303</v>
      </c>
    </row>
    <row r="1248" spans="1:14" x14ac:dyDescent="0.25">
      <c r="A1248" s="104">
        <f t="shared" si="43"/>
        <v>200340</v>
      </c>
      <c r="B1248" s="32">
        <f>'Data from Waybill Query'!B1248</f>
        <v>2003</v>
      </c>
      <c r="C1248" s="32" t="str">
        <f>IF('Data from Waybill Query'!C1248="00","0",IF('Data from Waybill Query'!C1248="01","1",IF('Data from Waybill Query'!C1248="XX","2",'Data from Waybill Query'!C1248)))</f>
        <v>24</v>
      </c>
      <c r="D1248" s="33" t="str">
        <f>'Data from Waybill Query'!D1248</f>
        <v>Lumber and Wood Products</v>
      </c>
      <c r="E1248" s="33" t="str">
        <f>'Data from Waybill Query'!E1248</f>
        <v>S</v>
      </c>
      <c r="F1248" s="33" t="str">
        <f>'Data from Waybill Query'!F1248</f>
        <v>X</v>
      </c>
      <c r="G1248" s="33" t="str">
        <f>'Data from Waybill Query'!G1248</f>
        <v>X</v>
      </c>
      <c r="H1248" s="104">
        <f>IF(ISNA(VLOOKUP($N1248,'Data from Waybill Query'!$A:$M,8,FALSE)),0,VLOOKUP($N1248,'Data from Waybill Query'!$A:$M,8,FALSE))</f>
        <v>296078</v>
      </c>
      <c r="I1248" s="104">
        <f>IF(ISNA(VLOOKUP($N1248,'Data from Waybill Query'!$A:$M,9,FALSE)),0,VLOOKUP($N1248,'Data from Waybill Query'!$A:$M,9,FALSE))</f>
        <v>357163</v>
      </c>
      <c r="J1248" s="104">
        <f>IF(ISNA(VLOOKUP($N1248,'Data from Waybill Query'!$A:$M,10,FALSE)),0,VLOOKUP($N1248,'Data from Waybill Query'!$A:$M,10,FALSE))</f>
        <v>77835</v>
      </c>
      <c r="K1248" s="104">
        <f>IF(ISNA(VLOOKUP($N1248,'Data from Waybill Query'!$A:$M,11,FALSE)),0,VLOOKUP($N1248,'Data from Waybill Query'!$A:$M,11,FALSE))</f>
        <v>27786975</v>
      </c>
      <c r="L1248" s="104">
        <f>IF(ISNA(VLOOKUP($N1248,'Data from Waybill Query'!$A:$M,12,FALSE)),0,VLOOKUP($N1248,'Data from Waybill Query'!$A:$M,12,FALSE))</f>
        <v>6092</v>
      </c>
      <c r="M1248" s="104">
        <f>IF(ISNA(VLOOKUP($N1248,'Data from Waybill Query'!$A:$M,13,FALSE)),0,VLOOKUP($N1248,'Data from Waybill Query'!$A:$M,13,FALSE))</f>
        <v>4.8597309999999998E-2</v>
      </c>
      <c r="N1248" s="104">
        <f t="shared" si="42"/>
        <v>2003240103</v>
      </c>
    </row>
    <row r="1249" spans="1:14" x14ac:dyDescent="0.25">
      <c r="A1249" s="104">
        <f t="shared" si="43"/>
        <v>200341</v>
      </c>
      <c r="B1249" s="32">
        <f>'Data from Waybill Query'!B1249</f>
        <v>2003</v>
      </c>
      <c r="C1249" s="32" t="str">
        <f>IF('Data from Waybill Query'!C1249="00","0",IF('Data from Waybill Query'!C1249="01","1",IF('Data from Waybill Query'!C1249="XX","2",'Data from Waybill Query'!C1249)))</f>
        <v>24</v>
      </c>
      <c r="D1249" s="33" t="str">
        <f>'Data from Waybill Query'!D1249</f>
        <v>Lumber and Wood Products</v>
      </c>
      <c r="E1249" s="33" t="str">
        <f>'Data from Waybill Query'!E1249</f>
        <v>M</v>
      </c>
      <c r="F1249" s="33" t="str">
        <f>'Data from Waybill Query'!F1249</f>
        <v>X</v>
      </c>
      <c r="G1249" s="33" t="str">
        <f>'Data from Waybill Query'!G1249</f>
        <v>X</v>
      </c>
      <c r="H1249" s="104">
        <f>IF(ISNA(VLOOKUP($N1249,'Data from Waybill Query'!$A:$M,8,FALSE)),0,VLOOKUP($N1249,'Data from Waybill Query'!$A:$M,8,FALSE))</f>
        <v>408248</v>
      </c>
      <c r="I1249" s="104">
        <f>IF(ISNA(VLOOKUP($N1249,'Data from Waybill Query'!$A:$M,9,FALSE)),0,VLOOKUP($N1249,'Data from Waybill Query'!$A:$M,9,FALSE))</f>
        <v>193512</v>
      </c>
      <c r="J1249" s="104">
        <f>IF(ISNA(VLOOKUP($N1249,'Data from Waybill Query'!$A:$M,10,FALSE)),0,VLOOKUP($N1249,'Data from Waybill Query'!$A:$M,10,FALSE))</f>
        <v>145753</v>
      </c>
      <c r="K1249" s="104">
        <f>IF(ISNA(VLOOKUP($N1249,'Data from Waybill Query'!$A:$M,11,FALSE)),0,VLOOKUP($N1249,'Data from Waybill Query'!$A:$M,11,FALSE))</f>
        <v>15554600</v>
      </c>
      <c r="L1249" s="104">
        <f>IF(ISNA(VLOOKUP($N1249,'Data from Waybill Query'!$A:$M,12,FALSE)),0,VLOOKUP($N1249,'Data from Waybill Query'!$A:$M,12,FALSE))</f>
        <v>11751</v>
      </c>
      <c r="M1249" s="104">
        <f>IF(ISNA(VLOOKUP($N1249,'Data from Waybill Query'!$A:$M,13,FALSE)),0,VLOOKUP($N1249,'Data from Waybill Query'!$A:$M,13,FALSE))</f>
        <v>3.4740500000000001E-2</v>
      </c>
      <c r="N1249" s="104">
        <f t="shared" si="42"/>
        <v>2003240203</v>
      </c>
    </row>
    <row r="1250" spans="1:14" x14ac:dyDescent="0.25">
      <c r="A1250" s="104">
        <f t="shared" si="43"/>
        <v>200342</v>
      </c>
      <c r="B1250" s="32">
        <f>'Data from Waybill Query'!B1250</f>
        <v>2003</v>
      </c>
      <c r="C1250" s="32" t="str">
        <f>IF('Data from Waybill Query'!C1250="00","0",IF('Data from Waybill Query'!C1250="01","1",IF('Data from Waybill Query'!C1250="XX","2",'Data from Waybill Query'!C1250)))</f>
        <v>24</v>
      </c>
      <c r="D1250" s="33" t="str">
        <f>'Data from Waybill Query'!D1250</f>
        <v>Lumber and Wood Products</v>
      </c>
      <c r="E1250" s="33" t="str">
        <f>'Data from Waybill Query'!E1250</f>
        <v>L</v>
      </c>
      <c r="F1250" s="33" t="str">
        <f>'Data from Waybill Query'!F1250</f>
        <v>X</v>
      </c>
      <c r="G1250" s="33" t="str">
        <f>'Data from Waybill Query'!G1250</f>
        <v>X</v>
      </c>
      <c r="H1250" s="104">
        <f>IF(ISNA(VLOOKUP($N1250,'Data from Waybill Query'!$A:$M,8,FALSE)),0,VLOOKUP($N1250,'Data from Waybill Query'!$A:$M,8,FALSE))</f>
        <v>1620384</v>
      </c>
      <c r="I1250" s="104">
        <f>IF(ISNA(VLOOKUP($N1250,'Data from Waybill Query'!$A:$M,9,FALSE)),0,VLOOKUP($N1250,'Data from Waybill Query'!$A:$M,9,FALSE))</f>
        <v>393278</v>
      </c>
      <c r="J1250" s="104">
        <f>IF(ISNA(VLOOKUP($N1250,'Data from Waybill Query'!$A:$M,10,FALSE)),0,VLOOKUP($N1250,'Data from Waybill Query'!$A:$M,10,FALSE))</f>
        <v>751515</v>
      </c>
      <c r="K1250" s="104">
        <f>IF(ISNA(VLOOKUP($N1250,'Data from Waybill Query'!$A:$M,11,FALSE)),0,VLOOKUP($N1250,'Data from Waybill Query'!$A:$M,11,FALSE))</f>
        <v>31956472</v>
      </c>
      <c r="L1250" s="104">
        <f>IF(ISNA(VLOOKUP($N1250,'Data from Waybill Query'!$A:$M,12,FALSE)),0,VLOOKUP($N1250,'Data from Waybill Query'!$A:$M,12,FALSE))</f>
        <v>61340</v>
      </c>
      <c r="M1250" s="104">
        <f>IF(ISNA(VLOOKUP($N1250,'Data from Waybill Query'!$A:$M,13,FALSE)),0,VLOOKUP($N1250,'Data from Waybill Query'!$A:$M,13,FALSE))</f>
        <v>2.641655E-2</v>
      </c>
      <c r="N1250" s="104">
        <f t="shared" si="42"/>
        <v>2003240303</v>
      </c>
    </row>
    <row r="1251" spans="1:14" x14ac:dyDescent="0.25">
      <c r="A1251" s="104">
        <f t="shared" si="43"/>
        <v>200343</v>
      </c>
      <c r="B1251" s="32">
        <f>'Data from Waybill Query'!B1251</f>
        <v>2003</v>
      </c>
      <c r="C1251" s="32" t="str">
        <f>IF('Data from Waybill Query'!C1251="00","0",IF('Data from Waybill Query'!C1251="01","1",IF('Data from Waybill Query'!C1251="XX","2",'Data from Waybill Query'!C1251)))</f>
        <v>26</v>
      </c>
      <c r="D1251" s="33" t="str">
        <f>'Data from Waybill Query'!D1251</f>
        <v>Pulp, Paper and Allied</v>
      </c>
      <c r="E1251" s="33" t="str">
        <f>'Data from Waybill Query'!E1251</f>
        <v>S</v>
      </c>
      <c r="F1251" s="33" t="str">
        <f>'Data from Waybill Query'!F1251</f>
        <v>X</v>
      </c>
      <c r="G1251" s="33" t="str">
        <f>'Data from Waybill Query'!G1251</f>
        <v>X</v>
      </c>
      <c r="H1251" s="104">
        <f>IF(ISNA(VLOOKUP($N1251,'Data from Waybill Query'!$A:$M,8,FALSE)),0,VLOOKUP($N1251,'Data from Waybill Query'!$A:$M,8,FALSE))</f>
        <v>297756</v>
      </c>
      <c r="I1251" s="104">
        <f>IF(ISNA(VLOOKUP($N1251,'Data from Waybill Query'!$A:$M,9,FALSE)),0,VLOOKUP($N1251,'Data from Waybill Query'!$A:$M,9,FALSE))</f>
        <v>230836</v>
      </c>
      <c r="J1251" s="104">
        <f>IF(ISNA(VLOOKUP($N1251,'Data from Waybill Query'!$A:$M,10,FALSE)),0,VLOOKUP($N1251,'Data from Waybill Query'!$A:$M,10,FALSE))</f>
        <v>61295</v>
      </c>
      <c r="K1251" s="104">
        <f>IF(ISNA(VLOOKUP($N1251,'Data from Waybill Query'!$A:$M,11,FALSE)),0,VLOOKUP($N1251,'Data from Waybill Query'!$A:$M,11,FALSE))</f>
        <v>15922076</v>
      </c>
      <c r="L1251" s="104">
        <f>IF(ISNA(VLOOKUP($N1251,'Data from Waybill Query'!$A:$M,12,FALSE)),0,VLOOKUP($N1251,'Data from Waybill Query'!$A:$M,12,FALSE))</f>
        <v>4197</v>
      </c>
      <c r="M1251" s="104">
        <f>IF(ISNA(VLOOKUP($N1251,'Data from Waybill Query'!$A:$M,13,FALSE)),0,VLOOKUP($N1251,'Data from Waybill Query'!$A:$M,13,FALSE))</f>
        <v>7.0939199999999994E-2</v>
      </c>
      <c r="N1251" s="104">
        <f t="shared" si="42"/>
        <v>2003260103</v>
      </c>
    </row>
    <row r="1252" spans="1:14" x14ac:dyDescent="0.25">
      <c r="A1252" s="104">
        <f t="shared" si="43"/>
        <v>200344</v>
      </c>
      <c r="B1252" s="32">
        <f>'Data from Waybill Query'!B1252</f>
        <v>2003</v>
      </c>
      <c r="C1252" s="32" t="str">
        <f>IF('Data from Waybill Query'!C1252="00","0",IF('Data from Waybill Query'!C1252="01","1",IF('Data from Waybill Query'!C1252="XX","2",'Data from Waybill Query'!C1252)))</f>
        <v>26</v>
      </c>
      <c r="D1252" s="33" t="str">
        <f>'Data from Waybill Query'!D1252</f>
        <v>Pulp, Paper and Allied</v>
      </c>
      <c r="E1252" s="33" t="str">
        <f>'Data from Waybill Query'!E1252</f>
        <v>M</v>
      </c>
      <c r="F1252" s="33" t="str">
        <f>'Data from Waybill Query'!F1252</f>
        <v>X</v>
      </c>
      <c r="G1252" s="33" t="str">
        <f>'Data from Waybill Query'!G1252</f>
        <v>X</v>
      </c>
      <c r="H1252" s="104">
        <f>IF(ISNA(VLOOKUP($N1252,'Data from Waybill Query'!$A:$M,8,FALSE)),0,VLOOKUP($N1252,'Data from Waybill Query'!$A:$M,8,FALSE))</f>
        <v>613093</v>
      </c>
      <c r="I1252" s="104">
        <f>IF(ISNA(VLOOKUP($N1252,'Data from Waybill Query'!$A:$M,9,FALSE)),0,VLOOKUP($N1252,'Data from Waybill Query'!$A:$M,9,FALSE))</f>
        <v>269508</v>
      </c>
      <c r="J1252" s="104">
        <f>IF(ISNA(VLOOKUP($N1252,'Data from Waybill Query'!$A:$M,10,FALSE)),0,VLOOKUP($N1252,'Data from Waybill Query'!$A:$M,10,FALSE))</f>
        <v>202591</v>
      </c>
      <c r="K1252" s="104">
        <f>IF(ISNA(VLOOKUP($N1252,'Data from Waybill Query'!$A:$M,11,FALSE)),0,VLOOKUP($N1252,'Data from Waybill Query'!$A:$M,11,FALSE))</f>
        <v>18811444</v>
      </c>
      <c r="L1252" s="104">
        <f>IF(ISNA(VLOOKUP($N1252,'Data from Waybill Query'!$A:$M,12,FALSE)),0,VLOOKUP($N1252,'Data from Waybill Query'!$A:$M,12,FALSE))</f>
        <v>14133</v>
      </c>
      <c r="M1252" s="104">
        <f>IF(ISNA(VLOOKUP($N1252,'Data from Waybill Query'!$A:$M,13,FALSE)),0,VLOOKUP($N1252,'Data from Waybill Query'!$A:$M,13,FALSE))</f>
        <v>4.3379109999999999E-2</v>
      </c>
      <c r="N1252" s="104">
        <f t="shared" si="42"/>
        <v>2003260203</v>
      </c>
    </row>
    <row r="1253" spans="1:14" x14ac:dyDescent="0.25">
      <c r="A1253" s="104">
        <f t="shared" si="43"/>
        <v>200345</v>
      </c>
      <c r="B1253" s="32">
        <f>'Data from Waybill Query'!B1253</f>
        <v>2003</v>
      </c>
      <c r="C1253" s="32" t="str">
        <f>IF('Data from Waybill Query'!C1253="00","0",IF('Data from Waybill Query'!C1253="01","1",IF('Data from Waybill Query'!C1253="XX","2",'Data from Waybill Query'!C1253)))</f>
        <v>26</v>
      </c>
      <c r="D1253" s="33" t="str">
        <f>'Data from Waybill Query'!D1253</f>
        <v>Pulp, Paper and Allied</v>
      </c>
      <c r="E1253" s="33" t="str">
        <f>'Data from Waybill Query'!E1253</f>
        <v>L</v>
      </c>
      <c r="F1253" s="33" t="str">
        <f>'Data from Waybill Query'!F1253</f>
        <v>X</v>
      </c>
      <c r="G1253" s="33" t="str">
        <f>'Data from Waybill Query'!G1253</f>
        <v>X</v>
      </c>
      <c r="H1253" s="104">
        <f>IF(ISNA(VLOOKUP($N1253,'Data from Waybill Query'!$A:$M,8,FALSE)),0,VLOOKUP($N1253,'Data from Waybill Query'!$A:$M,8,FALSE))</f>
        <v>1176790</v>
      </c>
      <c r="I1253" s="104">
        <f>IF(ISNA(VLOOKUP($N1253,'Data from Waybill Query'!$A:$M,9,FALSE)),0,VLOOKUP($N1253,'Data from Waybill Query'!$A:$M,9,FALSE))</f>
        <v>318384</v>
      </c>
      <c r="J1253" s="104">
        <f>IF(ISNA(VLOOKUP($N1253,'Data from Waybill Query'!$A:$M,10,FALSE)),0,VLOOKUP($N1253,'Data from Waybill Query'!$A:$M,10,FALSE))</f>
        <v>521013</v>
      </c>
      <c r="K1253" s="104">
        <f>IF(ISNA(VLOOKUP($N1253,'Data from Waybill Query'!$A:$M,11,FALSE)),0,VLOOKUP($N1253,'Data from Waybill Query'!$A:$M,11,FALSE))</f>
        <v>23174692</v>
      </c>
      <c r="L1253" s="104">
        <f>IF(ISNA(VLOOKUP($N1253,'Data from Waybill Query'!$A:$M,12,FALSE)),0,VLOOKUP($N1253,'Data from Waybill Query'!$A:$M,12,FALSE))</f>
        <v>38251</v>
      </c>
      <c r="M1253" s="104">
        <f>IF(ISNA(VLOOKUP($N1253,'Data from Waybill Query'!$A:$M,13,FALSE)),0,VLOOKUP($N1253,'Data from Waybill Query'!$A:$M,13,FALSE))</f>
        <v>3.0764619999999999E-2</v>
      </c>
      <c r="N1253" s="104">
        <f t="shared" si="42"/>
        <v>2003260303</v>
      </c>
    </row>
    <row r="1254" spans="1:14" x14ac:dyDescent="0.25">
      <c r="A1254" s="104">
        <f t="shared" si="43"/>
        <v>200346</v>
      </c>
      <c r="B1254" s="32">
        <f>'Data from Waybill Query'!B1254</f>
        <v>2003</v>
      </c>
      <c r="C1254" s="32" t="str">
        <f>IF('Data from Waybill Query'!C1254="00","0",IF('Data from Waybill Query'!C1254="01","1",IF('Data from Waybill Query'!C1254="XX","2",'Data from Waybill Query'!C1254)))</f>
        <v>28</v>
      </c>
      <c r="D1254" s="33" t="str">
        <f>'Data from Waybill Query'!D1254</f>
        <v>Chemical</v>
      </c>
      <c r="E1254" s="33" t="str">
        <f>'Data from Waybill Query'!E1254</f>
        <v>S</v>
      </c>
      <c r="F1254" s="33" t="str">
        <f>'Data from Waybill Query'!F1254</f>
        <v>X</v>
      </c>
      <c r="G1254" s="33" t="str">
        <f>'Data from Waybill Query'!G1254</f>
        <v>X</v>
      </c>
      <c r="H1254" s="104">
        <f>IF(ISNA(VLOOKUP($N1254,'Data from Waybill Query'!$A:$M,8,FALSE)),0,VLOOKUP($N1254,'Data from Waybill Query'!$A:$M,8,FALSE))</f>
        <v>948075</v>
      </c>
      <c r="I1254" s="104">
        <f>IF(ISNA(VLOOKUP($N1254,'Data from Waybill Query'!$A:$M,9,FALSE)),0,VLOOKUP($N1254,'Data from Waybill Query'!$A:$M,9,FALSE))</f>
        <v>756324</v>
      </c>
      <c r="J1254" s="104">
        <f>IF(ISNA(VLOOKUP($N1254,'Data from Waybill Query'!$A:$M,10,FALSE)),0,VLOOKUP($N1254,'Data from Waybill Query'!$A:$M,10,FALSE))</f>
        <v>160919</v>
      </c>
      <c r="K1254" s="104">
        <f>IF(ISNA(VLOOKUP($N1254,'Data from Waybill Query'!$A:$M,11,FALSE)),0,VLOOKUP($N1254,'Data from Waybill Query'!$A:$M,11,FALSE))</f>
        <v>68922355</v>
      </c>
      <c r="L1254" s="104">
        <f>IF(ISNA(VLOOKUP($N1254,'Data from Waybill Query'!$A:$M,12,FALSE)),0,VLOOKUP($N1254,'Data from Waybill Query'!$A:$M,12,FALSE))</f>
        <v>14918</v>
      </c>
      <c r="M1254" s="104">
        <f>IF(ISNA(VLOOKUP($N1254,'Data from Waybill Query'!$A:$M,13,FALSE)),0,VLOOKUP($N1254,'Data from Waybill Query'!$A:$M,13,FALSE))</f>
        <v>6.3552919999999999E-2</v>
      </c>
      <c r="N1254" s="104">
        <f t="shared" si="42"/>
        <v>2003280103</v>
      </c>
    </row>
    <row r="1255" spans="1:14" x14ac:dyDescent="0.25">
      <c r="A1255" s="104">
        <f t="shared" si="43"/>
        <v>200347</v>
      </c>
      <c r="B1255" s="32">
        <f>'Data from Waybill Query'!B1255</f>
        <v>2003</v>
      </c>
      <c r="C1255" s="32" t="str">
        <f>IF('Data from Waybill Query'!C1255="00","0",IF('Data from Waybill Query'!C1255="01","1",IF('Data from Waybill Query'!C1255="XX","2",'Data from Waybill Query'!C1255)))</f>
        <v>28</v>
      </c>
      <c r="D1255" s="33" t="str">
        <f>'Data from Waybill Query'!D1255</f>
        <v>Chemical</v>
      </c>
      <c r="E1255" s="33" t="str">
        <f>'Data from Waybill Query'!E1255</f>
        <v>M</v>
      </c>
      <c r="F1255" s="33" t="str">
        <f>'Data from Waybill Query'!F1255</f>
        <v>X</v>
      </c>
      <c r="G1255" s="33" t="str">
        <f>'Data from Waybill Query'!G1255</f>
        <v>X</v>
      </c>
      <c r="H1255" s="104">
        <f>IF(ISNA(VLOOKUP($N1255,'Data from Waybill Query'!$A:$M,8,FALSE)),0,VLOOKUP($N1255,'Data from Waybill Query'!$A:$M,8,FALSE))</f>
        <v>1478332</v>
      </c>
      <c r="I1255" s="104">
        <f>IF(ISNA(VLOOKUP($N1255,'Data from Waybill Query'!$A:$M,9,FALSE)),0,VLOOKUP($N1255,'Data from Waybill Query'!$A:$M,9,FALSE))</f>
        <v>583431</v>
      </c>
      <c r="J1255" s="104">
        <f>IF(ISNA(VLOOKUP($N1255,'Data from Waybill Query'!$A:$M,10,FALSE)),0,VLOOKUP($N1255,'Data from Waybill Query'!$A:$M,10,FALSE))</f>
        <v>439350</v>
      </c>
      <c r="K1255" s="104">
        <f>IF(ISNA(VLOOKUP($N1255,'Data from Waybill Query'!$A:$M,11,FALSE)),0,VLOOKUP($N1255,'Data from Waybill Query'!$A:$M,11,FALSE))</f>
        <v>54741694</v>
      </c>
      <c r="L1255" s="104">
        <f>IF(ISNA(VLOOKUP($N1255,'Data from Waybill Query'!$A:$M,12,FALSE)),0,VLOOKUP($N1255,'Data from Waybill Query'!$A:$M,12,FALSE))</f>
        <v>41295</v>
      </c>
      <c r="M1255" s="104">
        <f>IF(ISNA(VLOOKUP($N1255,'Data from Waybill Query'!$A:$M,13,FALSE)),0,VLOOKUP($N1255,'Data from Waybill Query'!$A:$M,13,FALSE))</f>
        <v>3.579922E-2</v>
      </c>
      <c r="N1255" s="104">
        <f t="shared" si="42"/>
        <v>2003280203</v>
      </c>
    </row>
    <row r="1256" spans="1:14" x14ac:dyDescent="0.25">
      <c r="A1256" s="104">
        <f t="shared" si="43"/>
        <v>200348</v>
      </c>
      <c r="B1256" s="32">
        <f>'Data from Waybill Query'!B1256</f>
        <v>2003</v>
      </c>
      <c r="C1256" s="32" t="str">
        <f>IF('Data from Waybill Query'!C1256="00","0",IF('Data from Waybill Query'!C1256="01","1",IF('Data from Waybill Query'!C1256="XX","2",'Data from Waybill Query'!C1256)))</f>
        <v>28</v>
      </c>
      <c r="D1256" s="33" t="str">
        <f>'Data from Waybill Query'!D1256</f>
        <v>Chemical</v>
      </c>
      <c r="E1256" s="33" t="str">
        <f>'Data from Waybill Query'!E1256</f>
        <v>L</v>
      </c>
      <c r="F1256" s="33" t="str">
        <f>'Data from Waybill Query'!F1256</f>
        <v>X</v>
      </c>
      <c r="G1256" s="33" t="str">
        <f>'Data from Waybill Query'!G1256</f>
        <v>X</v>
      </c>
      <c r="H1256" s="104">
        <f>IF(ISNA(VLOOKUP($N1256,'Data from Waybill Query'!$A:$M,8,FALSE)),0,VLOOKUP($N1256,'Data from Waybill Query'!$A:$M,8,FALSE))</f>
        <v>2851652</v>
      </c>
      <c r="I1256" s="104">
        <f>IF(ISNA(VLOOKUP($N1256,'Data from Waybill Query'!$A:$M,9,FALSE)),0,VLOOKUP($N1256,'Data from Waybill Query'!$A:$M,9,FALSE))</f>
        <v>736548</v>
      </c>
      <c r="J1256" s="104">
        <f>IF(ISNA(VLOOKUP($N1256,'Data from Waybill Query'!$A:$M,10,FALSE)),0,VLOOKUP($N1256,'Data from Waybill Query'!$A:$M,10,FALSE))</f>
        <v>1137018</v>
      </c>
      <c r="K1256" s="104">
        <f>IF(ISNA(VLOOKUP($N1256,'Data from Waybill Query'!$A:$M,11,FALSE)),0,VLOOKUP($N1256,'Data from Waybill Query'!$A:$M,11,FALSE))</f>
        <v>69450994</v>
      </c>
      <c r="L1256" s="104">
        <f>IF(ISNA(VLOOKUP($N1256,'Data from Waybill Query'!$A:$M,12,FALSE)),0,VLOOKUP($N1256,'Data from Waybill Query'!$A:$M,12,FALSE))</f>
        <v>107252</v>
      </c>
      <c r="M1256" s="104">
        <f>IF(ISNA(VLOOKUP($N1256,'Data from Waybill Query'!$A:$M,13,FALSE)),0,VLOOKUP($N1256,'Data from Waybill Query'!$A:$M,13,FALSE))</f>
        <v>2.6588440000000001E-2</v>
      </c>
      <c r="N1256" s="104">
        <f t="shared" si="42"/>
        <v>2003280303</v>
      </c>
    </row>
    <row r="1257" spans="1:14" x14ac:dyDescent="0.25">
      <c r="A1257" s="104">
        <f t="shared" si="43"/>
        <v>200349</v>
      </c>
      <c r="B1257" s="32">
        <f>'Data from Waybill Query'!B1257</f>
        <v>2003</v>
      </c>
      <c r="C1257" s="32" t="str">
        <f>IF('Data from Waybill Query'!C1257="00","0",IF('Data from Waybill Query'!C1257="01","1",IF('Data from Waybill Query'!C1257="XX","2",'Data from Waybill Query'!C1257)))</f>
        <v>29</v>
      </c>
      <c r="D1257" s="33" t="str">
        <f>'Data from Waybill Query'!D1257</f>
        <v>Petroleum</v>
      </c>
      <c r="E1257" s="33" t="str">
        <f>'Data from Waybill Query'!E1257</f>
        <v>S</v>
      </c>
      <c r="F1257" s="33" t="str">
        <f>'Data from Waybill Query'!F1257</f>
        <v>X</v>
      </c>
      <c r="G1257" s="33" t="str">
        <f>'Data from Waybill Query'!G1257</f>
        <v>X</v>
      </c>
      <c r="H1257" s="104">
        <f>IF(ISNA(VLOOKUP($N1257,'Data from Waybill Query'!$A:$M,8,FALSE)),0,VLOOKUP($N1257,'Data from Waybill Query'!$A:$M,8,FALSE))</f>
        <v>392814</v>
      </c>
      <c r="I1257" s="104">
        <f>IF(ISNA(VLOOKUP($N1257,'Data from Waybill Query'!$A:$M,9,FALSE)),0,VLOOKUP($N1257,'Data from Waybill Query'!$A:$M,9,FALSE))</f>
        <v>388853</v>
      </c>
      <c r="J1257" s="104">
        <f>IF(ISNA(VLOOKUP($N1257,'Data from Waybill Query'!$A:$M,10,FALSE)),0,VLOOKUP($N1257,'Data from Waybill Query'!$A:$M,10,FALSE))</f>
        <v>87739</v>
      </c>
      <c r="K1257" s="104">
        <f>IF(ISNA(VLOOKUP($N1257,'Data from Waybill Query'!$A:$M,11,FALSE)),0,VLOOKUP($N1257,'Data from Waybill Query'!$A:$M,11,FALSE))</f>
        <v>31718069</v>
      </c>
      <c r="L1257" s="104">
        <f>IF(ISNA(VLOOKUP($N1257,'Data from Waybill Query'!$A:$M,12,FALSE)),0,VLOOKUP($N1257,'Data from Waybill Query'!$A:$M,12,FALSE))</f>
        <v>7159</v>
      </c>
      <c r="M1257" s="104">
        <f>IF(ISNA(VLOOKUP($N1257,'Data from Waybill Query'!$A:$M,13,FALSE)),0,VLOOKUP($N1257,'Data from Waybill Query'!$A:$M,13,FALSE))</f>
        <v>5.4872150000000001E-2</v>
      </c>
      <c r="N1257" s="104">
        <f t="shared" si="42"/>
        <v>2003290103</v>
      </c>
    </row>
    <row r="1258" spans="1:14" x14ac:dyDescent="0.25">
      <c r="A1258" s="104">
        <f t="shared" si="43"/>
        <v>200350</v>
      </c>
      <c r="B1258" s="32">
        <f>'Data from Waybill Query'!B1258</f>
        <v>2003</v>
      </c>
      <c r="C1258" s="32" t="str">
        <f>IF('Data from Waybill Query'!C1258="00","0",IF('Data from Waybill Query'!C1258="01","1",IF('Data from Waybill Query'!C1258="XX","2",'Data from Waybill Query'!C1258)))</f>
        <v>29</v>
      </c>
      <c r="D1258" s="33" t="str">
        <f>'Data from Waybill Query'!D1258</f>
        <v>Petroleum</v>
      </c>
      <c r="E1258" s="33" t="str">
        <f>'Data from Waybill Query'!E1258</f>
        <v>M</v>
      </c>
      <c r="F1258" s="33" t="str">
        <f>'Data from Waybill Query'!F1258</f>
        <v>X</v>
      </c>
      <c r="G1258" s="33" t="str">
        <f>'Data from Waybill Query'!G1258</f>
        <v>X</v>
      </c>
      <c r="H1258" s="104">
        <f>IF(ISNA(VLOOKUP($N1258,'Data from Waybill Query'!$A:$M,8,FALSE)),0,VLOOKUP($N1258,'Data from Waybill Query'!$A:$M,8,FALSE))</f>
        <v>408617</v>
      </c>
      <c r="I1258" s="104">
        <f>IF(ISNA(VLOOKUP($N1258,'Data from Waybill Query'!$A:$M,9,FALSE)),0,VLOOKUP($N1258,'Data from Waybill Query'!$A:$M,9,FALSE))</f>
        <v>211879</v>
      </c>
      <c r="J1258" s="104">
        <f>IF(ISNA(VLOOKUP($N1258,'Data from Waybill Query'!$A:$M,10,FALSE)),0,VLOOKUP($N1258,'Data from Waybill Query'!$A:$M,10,FALSE))</f>
        <v>153568</v>
      </c>
      <c r="K1258" s="104">
        <f>IF(ISNA(VLOOKUP($N1258,'Data from Waybill Query'!$A:$M,11,FALSE)),0,VLOOKUP($N1258,'Data from Waybill Query'!$A:$M,11,FALSE))</f>
        <v>17494893</v>
      </c>
      <c r="L1258" s="104">
        <f>IF(ISNA(VLOOKUP($N1258,'Data from Waybill Query'!$A:$M,12,FALSE)),0,VLOOKUP($N1258,'Data from Waybill Query'!$A:$M,12,FALSE))</f>
        <v>12669</v>
      </c>
      <c r="M1258" s="104">
        <f>IF(ISNA(VLOOKUP($N1258,'Data from Waybill Query'!$A:$M,13,FALSE)),0,VLOOKUP($N1258,'Data from Waybill Query'!$A:$M,13,FALSE))</f>
        <v>3.2254449999999997E-2</v>
      </c>
      <c r="N1258" s="104">
        <f t="shared" si="42"/>
        <v>2003290203</v>
      </c>
    </row>
    <row r="1259" spans="1:14" x14ac:dyDescent="0.25">
      <c r="A1259" s="104">
        <f t="shared" si="43"/>
        <v>200351</v>
      </c>
      <c r="B1259" s="32">
        <f>'Data from Waybill Query'!B1259</f>
        <v>2003</v>
      </c>
      <c r="C1259" s="32" t="str">
        <f>IF('Data from Waybill Query'!C1259="00","0",IF('Data from Waybill Query'!C1259="01","1",IF('Data from Waybill Query'!C1259="XX","2",'Data from Waybill Query'!C1259)))</f>
        <v>29</v>
      </c>
      <c r="D1259" s="33" t="str">
        <f>'Data from Waybill Query'!D1259</f>
        <v>Petroleum</v>
      </c>
      <c r="E1259" s="33" t="str">
        <f>'Data from Waybill Query'!E1259</f>
        <v>L</v>
      </c>
      <c r="F1259" s="33" t="str">
        <f>'Data from Waybill Query'!F1259</f>
        <v>X</v>
      </c>
      <c r="G1259" s="33" t="str">
        <f>'Data from Waybill Query'!G1259</f>
        <v>X</v>
      </c>
      <c r="H1259" s="104">
        <f>IF(ISNA(VLOOKUP($N1259,'Data from Waybill Query'!$A:$M,8,FALSE)),0,VLOOKUP($N1259,'Data from Waybill Query'!$A:$M,8,FALSE))</f>
        <v>507511</v>
      </c>
      <c r="I1259" s="104">
        <f>IF(ISNA(VLOOKUP($N1259,'Data from Waybill Query'!$A:$M,9,FALSE)),0,VLOOKUP($N1259,'Data from Waybill Query'!$A:$M,9,FALSE))</f>
        <v>170625</v>
      </c>
      <c r="J1259" s="104">
        <f>IF(ISNA(VLOOKUP($N1259,'Data from Waybill Query'!$A:$M,10,FALSE)),0,VLOOKUP($N1259,'Data from Waybill Query'!$A:$M,10,FALSE))</f>
        <v>276492</v>
      </c>
      <c r="K1259" s="104">
        <f>IF(ISNA(VLOOKUP($N1259,'Data from Waybill Query'!$A:$M,11,FALSE)),0,VLOOKUP($N1259,'Data from Waybill Query'!$A:$M,11,FALSE))</f>
        <v>13503193</v>
      </c>
      <c r="L1259" s="104">
        <f>IF(ISNA(VLOOKUP($N1259,'Data from Waybill Query'!$A:$M,12,FALSE)),0,VLOOKUP($N1259,'Data from Waybill Query'!$A:$M,12,FALSE))</f>
        <v>21679</v>
      </c>
      <c r="M1259" s="104">
        <f>IF(ISNA(VLOOKUP($N1259,'Data from Waybill Query'!$A:$M,13,FALSE)),0,VLOOKUP($N1259,'Data from Waybill Query'!$A:$M,13,FALSE))</f>
        <v>2.3409840000000001E-2</v>
      </c>
      <c r="N1259" s="104">
        <f t="shared" si="42"/>
        <v>2003290303</v>
      </c>
    </row>
    <row r="1260" spans="1:14" x14ac:dyDescent="0.25">
      <c r="A1260" s="104">
        <f t="shared" si="43"/>
        <v>200352</v>
      </c>
      <c r="B1260" s="32">
        <f>'Data from Waybill Query'!B1260</f>
        <v>2003</v>
      </c>
      <c r="C1260" s="32" t="str">
        <f>IF('Data from Waybill Query'!C1260="00","0",IF('Data from Waybill Query'!C1260="01","1",IF('Data from Waybill Query'!C1260="XX","2",'Data from Waybill Query'!C1260)))</f>
        <v>32</v>
      </c>
      <c r="D1260" s="33" t="str">
        <f>'Data from Waybill Query'!D1260</f>
        <v>Stone, Clay and Glass</v>
      </c>
      <c r="E1260" s="33" t="str">
        <f>'Data from Waybill Query'!E1260</f>
        <v>S</v>
      </c>
      <c r="F1260" s="33" t="str">
        <f>'Data from Waybill Query'!F1260</f>
        <v>X</v>
      </c>
      <c r="G1260" s="33" t="str">
        <f>'Data from Waybill Query'!G1260</f>
        <v>X</v>
      </c>
      <c r="H1260" s="104">
        <f>IF(ISNA(VLOOKUP($N1260,'Data from Waybill Query'!$A:$M,8,FALSE)),0,VLOOKUP($N1260,'Data from Waybill Query'!$A:$M,8,FALSE))</f>
        <v>448651</v>
      </c>
      <c r="I1260" s="104">
        <f>IF(ISNA(VLOOKUP($N1260,'Data from Waybill Query'!$A:$M,9,FALSE)),0,VLOOKUP($N1260,'Data from Waybill Query'!$A:$M,9,FALSE))</f>
        <v>362073</v>
      </c>
      <c r="J1260" s="104">
        <f>IF(ISNA(VLOOKUP($N1260,'Data from Waybill Query'!$A:$M,10,FALSE)),0,VLOOKUP($N1260,'Data from Waybill Query'!$A:$M,10,FALSE))</f>
        <v>97797</v>
      </c>
      <c r="K1260" s="104">
        <f>IF(ISNA(VLOOKUP($N1260,'Data from Waybill Query'!$A:$M,11,FALSE)),0,VLOOKUP($N1260,'Data from Waybill Query'!$A:$M,11,FALSE))</f>
        <v>35267670</v>
      </c>
      <c r="L1260" s="104">
        <f>IF(ISNA(VLOOKUP($N1260,'Data from Waybill Query'!$A:$M,12,FALSE)),0,VLOOKUP($N1260,'Data from Waybill Query'!$A:$M,12,FALSE))</f>
        <v>9617</v>
      </c>
      <c r="M1260" s="104">
        <f>IF(ISNA(VLOOKUP($N1260,'Data from Waybill Query'!$A:$M,13,FALSE)),0,VLOOKUP($N1260,'Data from Waybill Query'!$A:$M,13,FALSE))</f>
        <v>4.6652979999999997E-2</v>
      </c>
      <c r="N1260" s="104">
        <f t="shared" si="42"/>
        <v>2003320103</v>
      </c>
    </row>
    <row r="1261" spans="1:14" x14ac:dyDescent="0.25">
      <c r="A1261" s="104">
        <f t="shared" si="43"/>
        <v>200353</v>
      </c>
      <c r="B1261" s="32">
        <f>'Data from Waybill Query'!B1261</f>
        <v>2003</v>
      </c>
      <c r="C1261" s="32" t="str">
        <f>IF('Data from Waybill Query'!C1261="00","0",IF('Data from Waybill Query'!C1261="01","1",IF('Data from Waybill Query'!C1261="XX","2",'Data from Waybill Query'!C1261)))</f>
        <v>32</v>
      </c>
      <c r="D1261" s="33" t="str">
        <f>'Data from Waybill Query'!D1261</f>
        <v>Stone, Clay and Glass</v>
      </c>
      <c r="E1261" s="33" t="str">
        <f>'Data from Waybill Query'!E1261</f>
        <v>M</v>
      </c>
      <c r="F1261" s="33" t="str">
        <f>'Data from Waybill Query'!F1261</f>
        <v>X</v>
      </c>
      <c r="G1261" s="33" t="str">
        <f>'Data from Waybill Query'!G1261</f>
        <v>X</v>
      </c>
      <c r="H1261" s="104">
        <f>IF(ISNA(VLOOKUP($N1261,'Data from Waybill Query'!$A:$M,8,FALSE)),0,VLOOKUP($N1261,'Data from Waybill Query'!$A:$M,8,FALSE))</f>
        <v>374881</v>
      </c>
      <c r="I1261" s="104">
        <f>IF(ISNA(VLOOKUP($N1261,'Data from Waybill Query'!$A:$M,9,FALSE)),0,VLOOKUP($N1261,'Data from Waybill Query'!$A:$M,9,FALSE))</f>
        <v>164658</v>
      </c>
      <c r="J1261" s="104">
        <f>IF(ISNA(VLOOKUP($N1261,'Data from Waybill Query'!$A:$M,10,FALSE)),0,VLOOKUP($N1261,'Data from Waybill Query'!$A:$M,10,FALSE))</f>
        <v>119674</v>
      </c>
      <c r="K1261" s="104">
        <f>IF(ISNA(VLOOKUP($N1261,'Data from Waybill Query'!$A:$M,11,FALSE)),0,VLOOKUP($N1261,'Data from Waybill Query'!$A:$M,11,FALSE))</f>
        <v>15333554</v>
      </c>
      <c r="L1261" s="104">
        <f>IF(ISNA(VLOOKUP($N1261,'Data from Waybill Query'!$A:$M,12,FALSE)),0,VLOOKUP($N1261,'Data from Waybill Query'!$A:$M,12,FALSE))</f>
        <v>11111</v>
      </c>
      <c r="M1261" s="104">
        <f>IF(ISNA(VLOOKUP($N1261,'Data from Waybill Query'!$A:$M,13,FALSE)),0,VLOOKUP($N1261,'Data from Waybill Query'!$A:$M,13,FALSE))</f>
        <v>3.3739789999999999E-2</v>
      </c>
      <c r="N1261" s="104">
        <f t="shared" si="42"/>
        <v>2003320203</v>
      </c>
    </row>
    <row r="1262" spans="1:14" x14ac:dyDescent="0.25">
      <c r="A1262" s="104">
        <f t="shared" si="43"/>
        <v>200354</v>
      </c>
      <c r="B1262" s="32">
        <f>'Data from Waybill Query'!B1262</f>
        <v>2003</v>
      </c>
      <c r="C1262" s="32" t="str">
        <f>IF('Data from Waybill Query'!C1262="00","0",IF('Data from Waybill Query'!C1262="01","1",IF('Data from Waybill Query'!C1262="XX","2",'Data from Waybill Query'!C1262)))</f>
        <v>32</v>
      </c>
      <c r="D1262" s="33" t="str">
        <f>'Data from Waybill Query'!D1262</f>
        <v>Stone, Clay and Glass</v>
      </c>
      <c r="E1262" s="33" t="str">
        <f>'Data from Waybill Query'!E1262</f>
        <v>L</v>
      </c>
      <c r="F1262" s="33" t="str">
        <f>'Data from Waybill Query'!F1262</f>
        <v>X</v>
      </c>
      <c r="G1262" s="33" t="str">
        <f>'Data from Waybill Query'!G1262</f>
        <v>X</v>
      </c>
      <c r="H1262" s="104">
        <f>IF(ISNA(VLOOKUP($N1262,'Data from Waybill Query'!$A:$M,8,FALSE)),0,VLOOKUP($N1262,'Data from Waybill Query'!$A:$M,8,FALSE))</f>
        <v>496046</v>
      </c>
      <c r="I1262" s="104">
        <f>IF(ISNA(VLOOKUP($N1262,'Data from Waybill Query'!$A:$M,9,FALSE)),0,VLOOKUP($N1262,'Data from Waybill Query'!$A:$M,9,FALSE))</f>
        <v>134700</v>
      </c>
      <c r="J1262" s="104">
        <f>IF(ISNA(VLOOKUP($N1262,'Data from Waybill Query'!$A:$M,10,FALSE)),0,VLOOKUP($N1262,'Data from Waybill Query'!$A:$M,10,FALSE))</f>
        <v>201528</v>
      </c>
      <c r="K1262" s="104">
        <f>IF(ISNA(VLOOKUP($N1262,'Data from Waybill Query'!$A:$M,11,FALSE)),0,VLOOKUP($N1262,'Data from Waybill Query'!$A:$M,11,FALSE))</f>
        <v>12131296</v>
      </c>
      <c r="L1262" s="104">
        <f>IF(ISNA(VLOOKUP($N1262,'Data from Waybill Query'!$A:$M,12,FALSE)),0,VLOOKUP($N1262,'Data from Waybill Query'!$A:$M,12,FALSE))</f>
        <v>17990</v>
      </c>
      <c r="M1262" s="104">
        <f>IF(ISNA(VLOOKUP($N1262,'Data from Waybill Query'!$A:$M,13,FALSE)),0,VLOOKUP($N1262,'Data from Waybill Query'!$A:$M,13,FALSE))</f>
        <v>2.757302E-2</v>
      </c>
      <c r="N1262" s="104">
        <f t="shared" si="42"/>
        <v>2003320303</v>
      </c>
    </row>
    <row r="1263" spans="1:14" x14ac:dyDescent="0.25">
      <c r="A1263" s="104">
        <f t="shared" si="43"/>
        <v>200355</v>
      </c>
      <c r="B1263" s="32">
        <f>'Data from Waybill Query'!B1263</f>
        <v>2003</v>
      </c>
      <c r="C1263" s="32" t="str">
        <f>IF('Data from Waybill Query'!C1263="00","0",IF('Data from Waybill Query'!C1263="01","1",IF('Data from Waybill Query'!C1263="XX","2",'Data from Waybill Query'!C1263)))</f>
        <v>33</v>
      </c>
      <c r="D1263" s="33" t="str">
        <f>'Data from Waybill Query'!D1263</f>
        <v>Primary Metal Products</v>
      </c>
      <c r="E1263" s="33" t="str">
        <f>'Data from Waybill Query'!E1263</f>
        <v>S</v>
      </c>
      <c r="F1263" s="33" t="str">
        <f>'Data from Waybill Query'!F1263</f>
        <v>X</v>
      </c>
      <c r="G1263" s="33" t="str">
        <f>'Data from Waybill Query'!G1263</f>
        <v>X</v>
      </c>
      <c r="H1263" s="104">
        <f>IF(ISNA(VLOOKUP($N1263,'Data from Waybill Query'!$A:$M,8,FALSE)),0,VLOOKUP($N1263,'Data from Waybill Query'!$A:$M,8,FALSE))</f>
        <v>434741</v>
      </c>
      <c r="I1263" s="104">
        <f>IF(ISNA(VLOOKUP($N1263,'Data from Waybill Query'!$A:$M,9,FALSE)),0,VLOOKUP($N1263,'Data from Waybill Query'!$A:$M,9,FALSE))</f>
        <v>405050</v>
      </c>
      <c r="J1263" s="104">
        <f>IF(ISNA(VLOOKUP($N1263,'Data from Waybill Query'!$A:$M,10,FALSE)),0,VLOOKUP($N1263,'Data from Waybill Query'!$A:$M,10,FALSE))</f>
        <v>98534</v>
      </c>
      <c r="K1263" s="104">
        <f>IF(ISNA(VLOOKUP($N1263,'Data from Waybill Query'!$A:$M,11,FALSE)),0,VLOOKUP($N1263,'Data from Waybill Query'!$A:$M,11,FALSE))</f>
        <v>36315033</v>
      </c>
      <c r="L1263" s="104">
        <f>IF(ISNA(VLOOKUP($N1263,'Data from Waybill Query'!$A:$M,12,FALSE)),0,VLOOKUP($N1263,'Data from Waybill Query'!$A:$M,12,FALSE))</f>
        <v>8755</v>
      </c>
      <c r="M1263" s="104">
        <f>IF(ISNA(VLOOKUP($N1263,'Data from Waybill Query'!$A:$M,13,FALSE)),0,VLOOKUP($N1263,'Data from Waybill Query'!$A:$M,13,FALSE))</f>
        <v>4.9655280000000003E-2</v>
      </c>
      <c r="N1263" s="104">
        <f t="shared" si="42"/>
        <v>2003330103</v>
      </c>
    </row>
    <row r="1264" spans="1:14" x14ac:dyDescent="0.25">
      <c r="A1264" s="104">
        <f t="shared" si="43"/>
        <v>200356</v>
      </c>
      <c r="B1264" s="32">
        <f>'Data from Waybill Query'!B1264</f>
        <v>2003</v>
      </c>
      <c r="C1264" s="32" t="str">
        <f>IF('Data from Waybill Query'!C1264="00","0",IF('Data from Waybill Query'!C1264="01","1",IF('Data from Waybill Query'!C1264="XX","2",'Data from Waybill Query'!C1264)))</f>
        <v>33</v>
      </c>
      <c r="D1264" s="33" t="str">
        <f>'Data from Waybill Query'!D1264</f>
        <v>Primary Metal Products</v>
      </c>
      <c r="E1264" s="33" t="str">
        <f>'Data from Waybill Query'!E1264</f>
        <v>M</v>
      </c>
      <c r="F1264" s="33" t="str">
        <f>'Data from Waybill Query'!F1264</f>
        <v>X</v>
      </c>
      <c r="G1264" s="33" t="str">
        <f>'Data from Waybill Query'!G1264</f>
        <v>X</v>
      </c>
      <c r="H1264" s="104">
        <f>IF(ISNA(VLOOKUP($N1264,'Data from Waybill Query'!$A:$M,8,FALSE)),0,VLOOKUP($N1264,'Data from Waybill Query'!$A:$M,8,FALSE))</f>
        <v>403859</v>
      </c>
      <c r="I1264" s="104">
        <f>IF(ISNA(VLOOKUP($N1264,'Data from Waybill Query'!$A:$M,9,FALSE)),0,VLOOKUP($N1264,'Data from Waybill Query'!$A:$M,9,FALSE))</f>
        <v>186715</v>
      </c>
      <c r="J1264" s="104">
        <f>IF(ISNA(VLOOKUP($N1264,'Data from Waybill Query'!$A:$M,10,FALSE)),0,VLOOKUP($N1264,'Data from Waybill Query'!$A:$M,10,FALSE))</f>
        <v>137080</v>
      </c>
      <c r="K1264" s="104">
        <f>IF(ISNA(VLOOKUP($N1264,'Data from Waybill Query'!$A:$M,11,FALSE)),0,VLOOKUP($N1264,'Data from Waybill Query'!$A:$M,11,FALSE))</f>
        <v>16063800</v>
      </c>
      <c r="L1264" s="104">
        <f>IF(ISNA(VLOOKUP($N1264,'Data from Waybill Query'!$A:$M,12,FALSE)),0,VLOOKUP($N1264,'Data from Waybill Query'!$A:$M,12,FALSE))</f>
        <v>11785</v>
      </c>
      <c r="M1264" s="104">
        <f>IF(ISNA(VLOOKUP($N1264,'Data from Waybill Query'!$A:$M,13,FALSE)),0,VLOOKUP($N1264,'Data from Waybill Query'!$A:$M,13,FALSE))</f>
        <v>3.427007E-2</v>
      </c>
      <c r="N1264" s="104">
        <f t="shared" si="42"/>
        <v>2003330203</v>
      </c>
    </row>
    <row r="1265" spans="1:14" x14ac:dyDescent="0.25">
      <c r="A1265" s="104">
        <f t="shared" si="43"/>
        <v>200357</v>
      </c>
      <c r="B1265" s="32">
        <f>'Data from Waybill Query'!B1265</f>
        <v>2003</v>
      </c>
      <c r="C1265" s="32" t="str">
        <f>IF('Data from Waybill Query'!C1265="00","0",IF('Data from Waybill Query'!C1265="01","1",IF('Data from Waybill Query'!C1265="XX","2",'Data from Waybill Query'!C1265)))</f>
        <v>33</v>
      </c>
      <c r="D1265" s="33" t="str">
        <f>'Data from Waybill Query'!D1265</f>
        <v>Primary Metal Products</v>
      </c>
      <c r="E1265" s="33" t="str">
        <f>'Data from Waybill Query'!E1265</f>
        <v>L</v>
      </c>
      <c r="F1265" s="33" t="str">
        <f>'Data from Waybill Query'!F1265</f>
        <v>X</v>
      </c>
      <c r="G1265" s="33" t="str">
        <f>'Data from Waybill Query'!G1265</f>
        <v>X</v>
      </c>
      <c r="H1265" s="104">
        <f>IF(ISNA(VLOOKUP($N1265,'Data from Waybill Query'!$A:$M,8,FALSE)),0,VLOOKUP($N1265,'Data from Waybill Query'!$A:$M,8,FALSE))</f>
        <v>665466</v>
      </c>
      <c r="I1265" s="104">
        <f>IF(ISNA(VLOOKUP($N1265,'Data from Waybill Query'!$A:$M,9,FALSE)),0,VLOOKUP($N1265,'Data from Waybill Query'!$A:$M,9,FALSE))</f>
        <v>187151</v>
      </c>
      <c r="J1265" s="104">
        <f>IF(ISNA(VLOOKUP($N1265,'Data from Waybill Query'!$A:$M,10,FALSE)),0,VLOOKUP($N1265,'Data from Waybill Query'!$A:$M,10,FALSE))</f>
        <v>309246</v>
      </c>
      <c r="K1265" s="104">
        <f>IF(ISNA(VLOOKUP($N1265,'Data from Waybill Query'!$A:$M,11,FALSE)),0,VLOOKUP($N1265,'Data from Waybill Query'!$A:$M,11,FALSE))</f>
        <v>15985095</v>
      </c>
      <c r="L1265" s="104">
        <f>IF(ISNA(VLOOKUP($N1265,'Data from Waybill Query'!$A:$M,12,FALSE)),0,VLOOKUP($N1265,'Data from Waybill Query'!$A:$M,12,FALSE))</f>
        <v>26386</v>
      </c>
      <c r="M1265" s="104">
        <f>IF(ISNA(VLOOKUP($N1265,'Data from Waybill Query'!$A:$M,13,FALSE)),0,VLOOKUP($N1265,'Data from Waybill Query'!$A:$M,13,FALSE))</f>
        <v>2.5220030000000001E-2</v>
      </c>
      <c r="N1265" s="104">
        <f t="shared" si="42"/>
        <v>2003330303</v>
      </c>
    </row>
    <row r="1266" spans="1:14" x14ac:dyDescent="0.25">
      <c r="A1266" s="104">
        <f t="shared" si="43"/>
        <v>200358</v>
      </c>
      <c r="B1266" s="32">
        <f>'Data from Waybill Query'!B1266</f>
        <v>2003</v>
      </c>
      <c r="C1266" s="32" t="str">
        <f>IF('Data from Waybill Query'!C1266="00","0",IF('Data from Waybill Query'!C1266="01","1",IF('Data from Waybill Query'!C1266="XX","2",'Data from Waybill Query'!C1266)))</f>
        <v>37</v>
      </c>
      <c r="D1266" s="33" t="str">
        <f>'Data from Waybill Query'!D1266</f>
        <v>Transportation Equipment</v>
      </c>
      <c r="E1266" s="33" t="str">
        <f>'Data from Waybill Query'!E1266</f>
        <v>S</v>
      </c>
      <c r="F1266" s="33" t="str">
        <f>'Data from Waybill Query'!F1266</f>
        <v>X</v>
      </c>
      <c r="G1266" s="33" t="str">
        <f>'Data from Waybill Query'!G1266</f>
        <v>X</v>
      </c>
      <c r="H1266" s="104">
        <f>IF(ISNA(VLOOKUP($N1266,'Data from Waybill Query'!$A:$M,8,FALSE)),0,VLOOKUP($N1266,'Data from Waybill Query'!$A:$M,8,FALSE))</f>
        <v>946760</v>
      </c>
      <c r="I1266" s="104">
        <f>IF(ISNA(VLOOKUP($N1266,'Data from Waybill Query'!$A:$M,9,FALSE)),0,VLOOKUP($N1266,'Data from Waybill Query'!$A:$M,9,FALSE))</f>
        <v>920180</v>
      </c>
      <c r="J1266" s="104">
        <f>IF(ISNA(VLOOKUP($N1266,'Data from Waybill Query'!$A:$M,10,FALSE)),0,VLOOKUP($N1266,'Data from Waybill Query'!$A:$M,10,FALSE))</f>
        <v>250692</v>
      </c>
      <c r="K1266" s="104">
        <f>IF(ISNA(VLOOKUP($N1266,'Data from Waybill Query'!$A:$M,11,FALSE)),0,VLOOKUP($N1266,'Data from Waybill Query'!$A:$M,11,FALSE))</f>
        <v>21276933</v>
      </c>
      <c r="L1266" s="104">
        <f>IF(ISNA(VLOOKUP($N1266,'Data from Waybill Query'!$A:$M,12,FALSE)),0,VLOOKUP($N1266,'Data from Waybill Query'!$A:$M,12,FALSE))</f>
        <v>5740</v>
      </c>
      <c r="M1266" s="104">
        <f>IF(ISNA(VLOOKUP($N1266,'Data from Waybill Query'!$A:$M,13,FALSE)),0,VLOOKUP($N1266,'Data from Waybill Query'!$A:$M,13,FALSE))</f>
        <v>0.16493450000000001</v>
      </c>
      <c r="N1266" s="104">
        <f t="shared" si="42"/>
        <v>2003370103</v>
      </c>
    </row>
    <row r="1267" spans="1:14" x14ac:dyDescent="0.25">
      <c r="A1267" s="104">
        <f t="shared" si="43"/>
        <v>200359</v>
      </c>
      <c r="B1267" s="32">
        <f>'Data from Waybill Query'!B1267</f>
        <v>2003</v>
      </c>
      <c r="C1267" s="32" t="str">
        <f>IF('Data from Waybill Query'!C1267="00","0",IF('Data from Waybill Query'!C1267="01","1",IF('Data from Waybill Query'!C1267="XX","2",'Data from Waybill Query'!C1267)))</f>
        <v>37</v>
      </c>
      <c r="D1267" s="33" t="str">
        <f>'Data from Waybill Query'!D1267</f>
        <v>Transportation Equipment</v>
      </c>
      <c r="E1267" s="33" t="str">
        <f>'Data from Waybill Query'!E1267</f>
        <v>M</v>
      </c>
      <c r="F1267" s="33" t="str">
        <f>'Data from Waybill Query'!F1267</f>
        <v>X</v>
      </c>
      <c r="G1267" s="33" t="str">
        <f>'Data from Waybill Query'!G1267</f>
        <v>X</v>
      </c>
      <c r="H1267" s="104">
        <f>IF(ISNA(VLOOKUP($N1267,'Data from Waybill Query'!$A:$M,8,FALSE)),0,VLOOKUP($N1267,'Data from Waybill Query'!$A:$M,8,FALSE))</f>
        <v>1228910</v>
      </c>
      <c r="I1267" s="104">
        <f>IF(ISNA(VLOOKUP($N1267,'Data from Waybill Query'!$A:$M,9,FALSE)),0,VLOOKUP($N1267,'Data from Waybill Query'!$A:$M,9,FALSE))</f>
        <v>745655</v>
      </c>
      <c r="J1267" s="104">
        <f>IF(ISNA(VLOOKUP($N1267,'Data from Waybill Query'!$A:$M,10,FALSE)),0,VLOOKUP($N1267,'Data from Waybill Query'!$A:$M,10,FALSE))</f>
        <v>535888</v>
      </c>
      <c r="K1267" s="104">
        <f>IF(ISNA(VLOOKUP($N1267,'Data from Waybill Query'!$A:$M,11,FALSE)),0,VLOOKUP($N1267,'Data from Waybill Query'!$A:$M,11,FALSE))</f>
        <v>16379603</v>
      </c>
      <c r="L1267" s="104">
        <f>IF(ISNA(VLOOKUP($N1267,'Data from Waybill Query'!$A:$M,12,FALSE)),0,VLOOKUP($N1267,'Data from Waybill Query'!$A:$M,12,FALSE))</f>
        <v>11785</v>
      </c>
      <c r="M1267" s="104">
        <f>IF(ISNA(VLOOKUP($N1267,'Data from Waybill Query'!$A:$M,13,FALSE)),0,VLOOKUP($N1267,'Data from Waybill Query'!$A:$M,13,FALSE))</f>
        <v>0.10427450000000001</v>
      </c>
      <c r="N1267" s="104">
        <f t="shared" si="42"/>
        <v>2003370203</v>
      </c>
    </row>
    <row r="1268" spans="1:14" x14ac:dyDescent="0.25">
      <c r="A1268" s="104">
        <f t="shared" si="43"/>
        <v>200360</v>
      </c>
      <c r="B1268" s="32">
        <f>'Data from Waybill Query'!B1268</f>
        <v>2003</v>
      </c>
      <c r="C1268" s="32" t="str">
        <f>IF('Data from Waybill Query'!C1268="00","0",IF('Data from Waybill Query'!C1268="01","1",IF('Data from Waybill Query'!C1268="XX","2",'Data from Waybill Query'!C1268)))</f>
        <v>37</v>
      </c>
      <c r="D1268" s="33" t="str">
        <f>'Data from Waybill Query'!D1268</f>
        <v>Transportation Equipment</v>
      </c>
      <c r="E1268" s="33" t="str">
        <f>'Data from Waybill Query'!E1268</f>
        <v>L</v>
      </c>
      <c r="F1268" s="33" t="str">
        <f>'Data from Waybill Query'!F1268</f>
        <v>X</v>
      </c>
      <c r="G1268" s="33" t="str">
        <f>'Data from Waybill Query'!G1268</f>
        <v>X</v>
      </c>
      <c r="H1268" s="104">
        <f>IF(ISNA(VLOOKUP($N1268,'Data from Waybill Query'!$A:$M,8,FALSE)),0,VLOOKUP($N1268,'Data from Waybill Query'!$A:$M,8,FALSE))</f>
        <v>1645921</v>
      </c>
      <c r="I1268" s="104">
        <f>IF(ISNA(VLOOKUP($N1268,'Data from Waybill Query'!$A:$M,9,FALSE)),0,VLOOKUP($N1268,'Data from Waybill Query'!$A:$M,9,FALSE))</f>
        <v>648094</v>
      </c>
      <c r="J1268" s="104">
        <f>IF(ISNA(VLOOKUP($N1268,'Data from Waybill Query'!$A:$M,10,FALSE)),0,VLOOKUP($N1268,'Data from Waybill Query'!$A:$M,10,FALSE))</f>
        <v>1072939</v>
      </c>
      <c r="K1268" s="104">
        <f>IF(ISNA(VLOOKUP($N1268,'Data from Waybill Query'!$A:$M,11,FALSE)),0,VLOOKUP($N1268,'Data from Waybill Query'!$A:$M,11,FALSE))</f>
        <v>14727512</v>
      </c>
      <c r="L1268" s="104">
        <f>IF(ISNA(VLOOKUP($N1268,'Data from Waybill Query'!$A:$M,12,FALSE)),0,VLOOKUP($N1268,'Data from Waybill Query'!$A:$M,12,FALSE))</f>
        <v>24647</v>
      </c>
      <c r="M1268" s="104">
        <f>IF(ISNA(VLOOKUP($N1268,'Data from Waybill Query'!$A:$M,13,FALSE)),0,VLOOKUP($N1268,'Data from Waybill Query'!$A:$M,13,FALSE))</f>
        <v>6.6781090000000001E-2</v>
      </c>
      <c r="N1268" s="104">
        <f t="shared" si="42"/>
        <v>2003370303</v>
      </c>
    </row>
    <row r="1269" spans="1:14" x14ac:dyDescent="0.25">
      <c r="A1269" s="104">
        <f t="shared" si="43"/>
        <v>200361</v>
      </c>
      <c r="B1269" s="32">
        <f>'Data from Waybill Query'!B1269</f>
        <v>2003</v>
      </c>
      <c r="C1269" s="32" t="str">
        <f>IF('Data from Waybill Query'!C1269="00","0",IF('Data from Waybill Query'!C1269="01","1",IF('Data from Waybill Query'!C1269="XX","2",'Data from Waybill Query'!C1269)))</f>
        <v>40</v>
      </c>
      <c r="D1269" s="33" t="str">
        <f>'Data from Waybill Query'!D1269</f>
        <v>Waste and Scrap</v>
      </c>
      <c r="E1269" s="33" t="str">
        <f>'Data from Waybill Query'!E1269</f>
        <v>S</v>
      </c>
      <c r="F1269" s="33" t="str">
        <f>'Data from Waybill Query'!F1269</f>
        <v>X</v>
      </c>
      <c r="G1269" s="33" t="str">
        <f>'Data from Waybill Query'!G1269</f>
        <v>X</v>
      </c>
      <c r="H1269" s="104">
        <f>IF(ISNA(VLOOKUP($N1269,'Data from Waybill Query'!$A:$M,8,FALSE)),0,VLOOKUP($N1269,'Data from Waybill Query'!$A:$M,8,FALSE))</f>
        <v>330693</v>
      </c>
      <c r="I1269" s="104">
        <f>IF(ISNA(VLOOKUP($N1269,'Data from Waybill Query'!$A:$M,9,FALSE)),0,VLOOKUP($N1269,'Data from Waybill Query'!$A:$M,9,FALSE))</f>
        <v>334252</v>
      </c>
      <c r="J1269" s="104">
        <f>IF(ISNA(VLOOKUP($N1269,'Data from Waybill Query'!$A:$M,10,FALSE)),0,VLOOKUP($N1269,'Data from Waybill Query'!$A:$M,10,FALSE))</f>
        <v>76547</v>
      </c>
      <c r="K1269" s="104">
        <f>IF(ISNA(VLOOKUP($N1269,'Data from Waybill Query'!$A:$M,11,FALSE)),0,VLOOKUP($N1269,'Data from Waybill Query'!$A:$M,11,FALSE))</f>
        <v>28026786</v>
      </c>
      <c r="L1269" s="104">
        <f>IF(ISNA(VLOOKUP($N1269,'Data from Waybill Query'!$A:$M,12,FALSE)),0,VLOOKUP($N1269,'Data from Waybill Query'!$A:$M,12,FALSE))</f>
        <v>6375</v>
      </c>
      <c r="M1269" s="104">
        <f>IF(ISNA(VLOOKUP($N1269,'Data from Waybill Query'!$A:$M,13,FALSE)),0,VLOOKUP($N1269,'Data from Waybill Query'!$A:$M,13,FALSE))</f>
        <v>5.1869499999999999E-2</v>
      </c>
      <c r="N1269" s="104">
        <f t="shared" si="42"/>
        <v>2003400103</v>
      </c>
    </row>
    <row r="1270" spans="1:14" x14ac:dyDescent="0.25">
      <c r="A1270" s="104">
        <f t="shared" si="43"/>
        <v>200362</v>
      </c>
      <c r="B1270" s="32">
        <f>'Data from Waybill Query'!B1270</f>
        <v>2003</v>
      </c>
      <c r="C1270" s="32" t="str">
        <f>IF('Data from Waybill Query'!C1270="00","0",IF('Data from Waybill Query'!C1270="01","1",IF('Data from Waybill Query'!C1270="XX","2",'Data from Waybill Query'!C1270)))</f>
        <v>40</v>
      </c>
      <c r="D1270" s="33" t="str">
        <f>'Data from Waybill Query'!D1270</f>
        <v>Waste and Scrap</v>
      </c>
      <c r="E1270" s="33" t="str">
        <f>'Data from Waybill Query'!E1270</f>
        <v>M</v>
      </c>
      <c r="F1270" s="33" t="str">
        <f>'Data from Waybill Query'!F1270</f>
        <v>X</v>
      </c>
      <c r="G1270" s="33" t="str">
        <f>'Data from Waybill Query'!G1270</f>
        <v>X</v>
      </c>
      <c r="H1270" s="104">
        <f>IF(ISNA(VLOOKUP($N1270,'Data from Waybill Query'!$A:$M,8,FALSE)),0,VLOOKUP($N1270,'Data from Waybill Query'!$A:$M,8,FALSE))</f>
        <v>245843</v>
      </c>
      <c r="I1270" s="104">
        <f>IF(ISNA(VLOOKUP($N1270,'Data from Waybill Query'!$A:$M,9,FALSE)),0,VLOOKUP($N1270,'Data from Waybill Query'!$A:$M,9,FALSE))</f>
        <v>149344</v>
      </c>
      <c r="J1270" s="104">
        <f>IF(ISNA(VLOOKUP($N1270,'Data from Waybill Query'!$A:$M,10,FALSE)),0,VLOOKUP($N1270,'Data from Waybill Query'!$A:$M,10,FALSE))</f>
        <v>105179</v>
      </c>
      <c r="K1270" s="104">
        <f>IF(ISNA(VLOOKUP($N1270,'Data from Waybill Query'!$A:$M,11,FALSE)),0,VLOOKUP($N1270,'Data from Waybill Query'!$A:$M,11,FALSE))</f>
        <v>11871164</v>
      </c>
      <c r="L1270" s="104">
        <f>IF(ISNA(VLOOKUP($N1270,'Data from Waybill Query'!$A:$M,12,FALSE)),0,VLOOKUP($N1270,'Data from Waybill Query'!$A:$M,12,FALSE))</f>
        <v>8398</v>
      </c>
      <c r="M1270" s="104">
        <f>IF(ISNA(VLOOKUP($N1270,'Data from Waybill Query'!$A:$M,13,FALSE)),0,VLOOKUP($N1270,'Data from Waybill Query'!$A:$M,13,FALSE))</f>
        <v>2.927391E-2</v>
      </c>
      <c r="N1270" s="104">
        <f t="shared" si="42"/>
        <v>2003400203</v>
      </c>
    </row>
    <row r="1271" spans="1:14" x14ac:dyDescent="0.25">
      <c r="A1271" s="104">
        <f t="shared" si="43"/>
        <v>200363</v>
      </c>
      <c r="B1271" s="32">
        <f>'Data from Waybill Query'!B1271</f>
        <v>2003</v>
      </c>
      <c r="C1271" s="32" t="str">
        <f>IF('Data from Waybill Query'!C1271="00","0",IF('Data from Waybill Query'!C1271="01","1",IF('Data from Waybill Query'!C1271="XX","2",'Data from Waybill Query'!C1271)))</f>
        <v>40</v>
      </c>
      <c r="D1271" s="33" t="str">
        <f>'Data from Waybill Query'!D1271</f>
        <v>Waste and Scrap</v>
      </c>
      <c r="E1271" s="33" t="str">
        <f>'Data from Waybill Query'!E1271</f>
        <v>L</v>
      </c>
      <c r="F1271" s="33" t="str">
        <f>'Data from Waybill Query'!F1271</f>
        <v>X</v>
      </c>
      <c r="G1271" s="33" t="str">
        <f>'Data from Waybill Query'!G1271</f>
        <v>X</v>
      </c>
      <c r="H1271" s="104">
        <f>IF(ISNA(VLOOKUP($N1271,'Data from Waybill Query'!$A:$M,8,FALSE)),0,VLOOKUP($N1271,'Data from Waybill Query'!$A:$M,8,FALSE))</f>
        <v>200564</v>
      </c>
      <c r="I1271" s="104">
        <f>IF(ISNA(VLOOKUP($N1271,'Data from Waybill Query'!$A:$M,9,FALSE)),0,VLOOKUP($N1271,'Data from Waybill Query'!$A:$M,9,FALSE))</f>
        <v>74764</v>
      </c>
      <c r="J1271" s="104">
        <f>IF(ISNA(VLOOKUP($N1271,'Data from Waybill Query'!$A:$M,10,FALSE)),0,VLOOKUP($N1271,'Data from Waybill Query'!$A:$M,10,FALSE))</f>
        <v>113054</v>
      </c>
      <c r="K1271" s="104">
        <f>IF(ISNA(VLOOKUP($N1271,'Data from Waybill Query'!$A:$M,11,FALSE)),0,VLOOKUP($N1271,'Data from Waybill Query'!$A:$M,11,FALSE))</f>
        <v>5862240</v>
      </c>
      <c r="L1271" s="104">
        <f>IF(ISNA(VLOOKUP($N1271,'Data from Waybill Query'!$A:$M,12,FALSE)),0,VLOOKUP($N1271,'Data from Waybill Query'!$A:$M,12,FALSE))</f>
        <v>8861</v>
      </c>
      <c r="M1271" s="104">
        <f>IF(ISNA(VLOOKUP($N1271,'Data from Waybill Query'!$A:$M,13,FALSE)),0,VLOOKUP($N1271,'Data from Waybill Query'!$A:$M,13,FALSE))</f>
        <v>2.2635160000000001E-2</v>
      </c>
      <c r="N1271" s="104">
        <f t="shared" si="42"/>
        <v>2003400303</v>
      </c>
    </row>
    <row r="1272" spans="1:14" x14ac:dyDescent="0.25">
      <c r="A1272" s="104">
        <f t="shared" si="43"/>
        <v>200364</v>
      </c>
      <c r="B1272" s="32">
        <f>'Data from Waybill Query'!B1272</f>
        <v>2003</v>
      </c>
      <c r="C1272" s="32" t="str">
        <f>IF('Data from Waybill Query'!C1272="00","0",IF('Data from Waybill Query'!C1272="01","1",IF('Data from Waybill Query'!C1272="XX","2",'Data from Waybill Query'!C1272)))</f>
        <v>99</v>
      </c>
      <c r="D1272" s="33" t="str">
        <f>'Data from Waybill Query'!D1272</f>
        <v>All Other</v>
      </c>
      <c r="E1272" s="33" t="str">
        <f>'Data from Waybill Query'!E1272</f>
        <v>S</v>
      </c>
      <c r="F1272" s="33" t="str">
        <f>'Data from Waybill Query'!F1272</f>
        <v>X</v>
      </c>
      <c r="G1272" s="33" t="str">
        <f>'Data from Waybill Query'!G1272</f>
        <v>X</v>
      </c>
      <c r="H1272" s="104">
        <f>IF(ISNA(VLOOKUP($N1272,'Data from Waybill Query'!$A:$M,8,FALSE)),0,VLOOKUP($N1272,'Data from Waybill Query'!$A:$M,8,FALSE))</f>
        <v>80462</v>
      </c>
      <c r="I1272" s="104">
        <f>IF(ISNA(VLOOKUP($N1272,'Data from Waybill Query'!$A:$M,9,FALSE)),0,VLOOKUP($N1272,'Data from Waybill Query'!$A:$M,9,FALSE))</f>
        <v>114644</v>
      </c>
      <c r="J1272" s="104">
        <f>IF(ISNA(VLOOKUP($N1272,'Data from Waybill Query'!$A:$M,10,FALSE)),0,VLOOKUP($N1272,'Data from Waybill Query'!$A:$M,10,FALSE))</f>
        <v>40435</v>
      </c>
      <c r="K1272" s="104">
        <f>IF(ISNA(VLOOKUP($N1272,'Data from Waybill Query'!$A:$M,11,FALSE)),0,VLOOKUP($N1272,'Data from Waybill Query'!$A:$M,11,FALSE))</f>
        <v>3400550</v>
      </c>
      <c r="L1272" s="104">
        <f>IF(ISNA(VLOOKUP($N1272,'Data from Waybill Query'!$A:$M,12,FALSE)),0,VLOOKUP($N1272,'Data from Waybill Query'!$A:$M,12,FALSE))</f>
        <v>1097</v>
      </c>
      <c r="M1272" s="104">
        <f>IF(ISNA(VLOOKUP($N1272,'Data from Waybill Query'!$A:$M,13,FALSE)),0,VLOOKUP($N1272,'Data from Waybill Query'!$A:$M,13,FALSE))</f>
        <v>7.3323319999999997E-2</v>
      </c>
      <c r="N1272" s="104">
        <f t="shared" si="42"/>
        <v>2003990103</v>
      </c>
    </row>
    <row r="1273" spans="1:14" x14ac:dyDescent="0.25">
      <c r="A1273" s="104">
        <f t="shared" si="43"/>
        <v>200365</v>
      </c>
      <c r="B1273" s="32">
        <f>'Data from Waybill Query'!B1273</f>
        <v>2003</v>
      </c>
      <c r="C1273" s="32" t="str">
        <f>IF('Data from Waybill Query'!C1273="00","0",IF('Data from Waybill Query'!C1273="01","1",IF('Data from Waybill Query'!C1273="XX","2",'Data from Waybill Query'!C1273)))</f>
        <v>99</v>
      </c>
      <c r="D1273" s="33" t="str">
        <f>'Data from Waybill Query'!D1273</f>
        <v>All Other</v>
      </c>
      <c r="E1273" s="33" t="str">
        <f>'Data from Waybill Query'!E1273</f>
        <v>M</v>
      </c>
      <c r="F1273" s="33" t="str">
        <f>'Data from Waybill Query'!F1273</f>
        <v>X</v>
      </c>
      <c r="G1273" s="33" t="str">
        <f>'Data from Waybill Query'!G1273</f>
        <v>X</v>
      </c>
      <c r="H1273" s="104">
        <f>IF(ISNA(VLOOKUP($N1273,'Data from Waybill Query'!$A:$M,8,FALSE)),0,VLOOKUP($N1273,'Data from Waybill Query'!$A:$M,8,FALSE))</f>
        <v>144985</v>
      </c>
      <c r="I1273" s="104">
        <f>IF(ISNA(VLOOKUP($N1273,'Data from Waybill Query'!$A:$M,9,FALSE)),0,VLOOKUP($N1273,'Data from Waybill Query'!$A:$M,9,FALSE))</f>
        <v>280829</v>
      </c>
      <c r="J1273" s="104">
        <f>IF(ISNA(VLOOKUP($N1273,'Data from Waybill Query'!$A:$M,10,FALSE)),0,VLOOKUP($N1273,'Data from Waybill Query'!$A:$M,10,FALSE))</f>
        <v>198009</v>
      </c>
      <c r="K1273" s="104">
        <f>IF(ISNA(VLOOKUP($N1273,'Data from Waybill Query'!$A:$M,11,FALSE)),0,VLOOKUP($N1273,'Data from Waybill Query'!$A:$M,11,FALSE))</f>
        <v>4814058</v>
      </c>
      <c r="L1273" s="104">
        <f>IF(ISNA(VLOOKUP($N1273,'Data from Waybill Query'!$A:$M,12,FALSE)),0,VLOOKUP($N1273,'Data from Waybill Query'!$A:$M,12,FALSE))</f>
        <v>3461</v>
      </c>
      <c r="M1273" s="104">
        <f>IF(ISNA(VLOOKUP($N1273,'Data from Waybill Query'!$A:$M,13,FALSE)),0,VLOOKUP($N1273,'Data from Waybill Query'!$A:$M,13,FALSE))</f>
        <v>4.1893260000000002E-2</v>
      </c>
      <c r="N1273" s="104">
        <f t="shared" si="42"/>
        <v>2003990203</v>
      </c>
    </row>
    <row r="1274" spans="1:14" x14ac:dyDescent="0.25">
      <c r="A1274" s="104">
        <f t="shared" si="43"/>
        <v>200366</v>
      </c>
      <c r="B1274" s="32">
        <f>'Data from Waybill Query'!B1274</f>
        <v>2003</v>
      </c>
      <c r="C1274" s="32" t="str">
        <f>IF('Data from Waybill Query'!C1274="00","0",IF('Data from Waybill Query'!C1274="01","1",IF('Data from Waybill Query'!C1274="XX","2",'Data from Waybill Query'!C1274)))</f>
        <v>99</v>
      </c>
      <c r="D1274" s="33" t="str">
        <f>'Data from Waybill Query'!D1274</f>
        <v>All Other</v>
      </c>
      <c r="E1274" s="33" t="str">
        <f>'Data from Waybill Query'!E1274</f>
        <v>L</v>
      </c>
      <c r="F1274" s="33" t="str">
        <f>'Data from Waybill Query'!F1274</f>
        <v>X</v>
      </c>
      <c r="G1274" s="33" t="str">
        <f>'Data from Waybill Query'!G1274</f>
        <v>X</v>
      </c>
      <c r="H1274" s="104">
        <f>IF(ISNA(VLOOKUP($N1274,'Data from Waybill Query'!$A:$M,8,FALSE)),0,VLOOKUP($N1274,'Data from Waybill Query'!$A:$M,8,FALSE))</f>
        <v>287449</v>
      </c>
      <c r="I1274" s="104">
        <f>IF(ISNA(VLOOKUP($N1274,'Data from Waybill Query'!$A:$M,9,FALSE)),0,VLOOKUP($N1274,'Data from Waybill Query'!$A:$M,9,FALSE))</f>
        <v>118640</v>
      </c>
      <c r="J1274" s="104">
        <f>IF(ISNA(VLOOKUP($N1274,'Data from Waybill Query'!$A:$M,10,FALSE)),0,VLOOKUP($N1274,'Data from Waybill Query'!$A:$M,10,FALSE))</f>
        <v>188207</v>
      </c>
      <c r="K1274" s="104">
        <f>IF(ISNA(VLOOKUP($N1274,'Data from Waybill Query'!$A:$M,11,FALSE)),0,VLOOKUP($N1274,'Data from Waybill Query'!$A:$M,11,FALSE))</f>
        <v>3540914</v>
      </c>
      <c r="L1274" s="104">
        <f>IF(ISNA(VLOOKUP($N1274,'Data from Waybill Query'!$A:$M,12,FALSE)),0,VLOOKUP($N1274,'Data from Waybill Query'!$A:$M,12,FALSE))</f>
        <v>5863</v>
      </c>
      <c r="M1274" s="104">
        <f>IF(ISNA(VLOOKUP($N1274,'Data from Waybill Query'!$A:$M,13,FALSE)),0,VLOOKUP($N1274,'Data from Waybill Query'!$A:$M,13,FALSE))</f>
        <v>4.9030949999999997E-2</v>
      </c>
      <c r="N1274" s="104">
        <f t="shared" si="42"/>
        <v>2003990303</v>
      </c>
    </row>
    <row r="1275" spans="1:14" x14ac:dyDescent="0.25">
      <c r="A1275" s="104">
        <f t="shared" ref="A1275:A1338" si="44">$B1275*100+MOD(ROW($B1275)-ROW($B$1208),67)</f>
        <v>200400</v>
      </c>
      <c r="B1275" s="32">
        <f>'Data from Waybill Query'!B1275</f>
        <v>2004</v>
      </c>
      <c r="C1275" s="32" t="str">
        <f>IF('Data from Waybill Query'!C1275="00","0",IF('Data from Waybill Query'!C1275="01","1",IF('Data from Waybill Query'!C1275="XX","2",'Data from Waybill Query'!C1275)))</f>
        <v>0</v>
      </c>
      <c r="D1275" s="33" t="str">
        <f>'Data from Waybill Query'!D1275</f>
        <v>Intermodal</v>
      </c>
      <c r="E1275" s="33" t="str">
        <f>'Data from Waybill Query'!E1275</f>
        <v>S</v>
      </c>
      <c r="F1275" s="33" t="str">
        <f>'Data from Waybill Query'!F1275</f>
        <v>X</v>
      </c>
      <c r="G1275" s="33" t="str">
        <f>'Data from Waybill Query'!G1275</f>
        <v>X</v>
      </c>
      <c r="H1275" s="104">
        <f>IF(ISNA(VLOOKUP($N1275,'Data from Waybill Query'!$A:$M,8,FALSE)),0,VLOOKUP($N1275,'Data from Waybill Query'!$A:$M,8,FALSE))</f>
        <v>541456</v>
      </c>
      <c r="I1275" s="104">
        <f>IF(ISNA(VLOOKUP($N1275,'Data from Waybill Query'!$A:$M,9,FALSE)),0,VLOOKUP($N1275,'Data from Waybill Query'!$A:$M,9,FALSE))</f>
        <v>1649082</v>
      </c>
      <c r="J1275" s="104">
        <f>IF(ISNA(VLOOKUP($N1275,'Data from Waybill Query'!$A:$M,10,FALSE)),0,VLOOKUP($N1275,'Data from Waybill Query'!$A:$M,10,FALSE))</f>
        <v>559728</v>
      </c>
      <c r="K1275" s="104">
        <f>IF(ISNA(VLOOKUP($N1275,'Data from Waybill Query'!$A:$M,11,FALSE)),0,VLOOKUP($N1275,'Data from Waybill Query'!$A:$M,11,FALSE))</f>
        <v>23553621</v>
      </c>
      <c r="L1275" s="104">
        <f>IF(ISNA(VLOOKUP($N1275,'Data from Waybill Query'!$A:$M,12,FALSE)),0,VLOOKUP($N1275,'Data from Waybill Query'!$A:$M,12,FALSE))</f>
        <v>7777</v>
      </c>
      <c r="M1275" s="104">
        <f>IF(ISNA(VLOOKUP($N1275,'Data from Waybill Query'!$A:$M,13,FALSE)),0,VLOOKUP($N1275,'Data from Waybill Query'!$A:$M,13,FALSE))</f>
        <v>6.9626229999999997E-2</v>
      </c>
      <c r="N1275" s="104">
        <f t="shared" si="42"/>
        <v>2004000103</v>
      </c>
    </row>
    <row r="1276" spans="1:14" x14ac:dyDescent="0.25">
      <c r="A1276" s="104">
        <f t="shared" si="44"/>
        <v>200401</v>
      </c>
      <c r="B1276" s="32">
        <f>'Data from Waybill Query'!B1276</f>
        <v>2004</v>
      </c>
      <c r="C1276" s="32" t="str">
        <f>IF('Data from Waybill Query'!C1276="00","0",IF('Data from Waybill Query'!C1276="01","1",IF('Data from Waybill Query'!C1276="XX","2",'Data from Waybill Query'!C1276)))</f>
        <v>0</v>
      </c>
      <c r="D1276" s="33" t="str">
        <f>'Data from Waybill Query'!D1276</f>
        <v>Intermodal</v>
      </c>
      <c r="E1276" s="33" t="str">
        <f>'Data from Waybill Query'!E1276</f>
        <v>M</v>
      </c>
      <c r="F1276" s="33" t="str">
        <f>'Data from Waybill Query'!F1276</f>
        <v>X</v>
      </c>
      <c r="G1276" s="33" t="str">
        <f>'Data from Waybill Query'!G1276</f>
        <v>X</v>
      </c>
      <c r="H1276" s="104">
        <f>IF(ISNA(VLOOKUP($N1276,'Data from Waybill Query'!$A:$M,8,FALSE)),0,VLOOKUP($N1276,'Data from Waybill Query'!$A:$M,8,FALSE))</f>
        <v>1573398</v>
      </c>
      <c r="I1276" s="104">
        <f>IF(ISNA(VLOOKUP($N1276,'Data from Waybill Query'!$A:$M,9,FALSE)),0,VLOOKUP($N1276,'Data from Waybill Query'!$A:$M,9,FALSE))</f>
        <v>3260248</v>
      </c>
      <c r="J1276" s="104">
        <f>IF(ISNA(VLOOKUP($N1276,'Data from Waybill Query'!$A:$M,10,FALSE)),0,VLOOKUP($N1276,'Data from Waybill Query'!$A:$M,10,FALSE))</f>
        <v>2633787</v>
      </c>
      <c r="K1276" s="104">
        <f>IF(ISNA(VLOOKUP($N1276,'Data from Waybill Query'!$A:$M,11,FALSE)),0,VLOOKUP($N1276,'Data from Waybill Query'!$A:$M,11,FALSE))</f>
        <v>45153608</v>
      </c>
      <c r="L1276" s="104">
        <f>IF(ISNA(VLOOKUP($N1276,'Data from Waybill Query'!$A:$M,12,FALSE)),0,VLOOKUP($N1276,'Data from Waybill Query'!$A:$M,12,FALSE))</f>
        <v>36483</v>
      </c>
      <c r="M1276" s="104">
        <f>IF(ISNA(VLOOKUP($N1276,'Data from Waybill Query'!$A:$M,13,FALSE)),0,VLOOKUP($N1276,'Data from Waybill Query'!$A:$M,13,FALSE))</f>
        <v>4.3127029999999997E-2</v>
      </c>
      <c r="N1276" s="104">
        <f t="shared" si="42"/>
        <v>2004000203</v>
      </c>
    </row>
    <row r="1277" spans="1:14" x14ac:dyDescent="0.25">
      <c r="A1277" s="104">
        <f t="shared" si="44"/>
        <v>200402</v>
      </c>
      <c r="B1277" s="32">
        <f>'Data from Waybill Query'!B1277</f>
        <v>2004</v>
      </c>
      <c r="C1277" s="32" t="str">
        <f>IF('Data from Waybill Query'!C1277="00","0",IF('Data from Waybill Query'!C1277="01","1",IF('Data from Waybill Query'!C1277="XX","2",'Data from Waybill Query'!C1277)))</f>
        <v>0</v>
      </c>
      <c r="D1277" s="33" t="str">
        <f>'Data from Waybill Query'!D1277</f>
        <v>Intermodal</v>
      </c>
      <c r="E1277" s="33" t="str">
        <f>'Data from Waybill Query'!E1277</f>
        <v>L</v>
      </c>
      <c r="F1277" s="33" t="str">
        <f>'Data from Waybill Query'!F1277</f>
        <v>X</v>
      </c>
      <c r="G1277" s="33" t="str">
        <f>'Data from Waybill Query'!G1277</f>
        <v>X</v>
      </c>
      <c r="H1277" s="104">
        <f>IF(ISNA(VLOOKUP($N1277,'Data from Waybill Query'!$A:$M,8,FALSE)),0,VLOOKUP($N1277,'Data from Waybill Query'!$A:$M,8,FALSE))</f>
        <v>1261873</v>
      </c>
      <c r="I1277" s="104">
        <f>IF(ISNA(VLOOKUP($N1277,'Data from Waybill Query'!$A:$M,9,FALSE)),0,VLOOKUP($N1277,'Data from Waybill Query'!$A:$M,9,FALSE))</f>
        <v>1794255</v>
      </c>
      <c r="J1277" s="104">
        <f>IF(ISNA(VLOOKUP($N1277,'Data from Waybill Query'!$A:$M,10,FALSE)),0,VLOOKUP($N1277,'Data from Waybill Query'!$A:$M,10,FALSE))</f>
        <v>2265185</v>
      </c>
      <c r="K1277" s="104">
        <f>IF(ISNA(VLOOKUP($N1277,'Data from Waybill Query'!$A:$M,11,FALSE)),0,VLOOKUP($N1277,'Data from Waybill Query'!$A:$M,11,FALSE))</f>
        <v>25049055</v>
      </c>
      <c r="L1277" s="104">
        <f>IF(ISNA(VLOOKUP($N1277,'Data from Waybill Query'!$A:$M,12,FALSE)),0,VLOOKUP($N1277,'Data from Waybill Query'!$A:$M,12,FALSE))</f>
        <v>31239</v>
      </c>
      <c r="M1277" s="104">
        <f>IF(ISNA(VLOOKUP($N1277,'Data from Waybill Query'!$A:$M,13,FALSE)),0,VLOOKUP($N1277,'Data from Waybill Query'!$A:$M,13,FALSE))</f>
        <v>4.0394770000000003E-2</v>
      </c>
      <c r="N1277" s="104">
        <f t="shared" si="42"/>
        <v>2004000303</v>
      </c>
    </row>
    <row r="1278" spans="1:14" x14ac:dyDescent="0.25">
      <c r="A1278" s="104">
        <f t="shared" si="44"/>
        <v>200403</v>
      </c>
      <c r="B1278" s="32">
        <f>'Data from Waybill Query'!B1278</f>
        <v>2004</v>
      </c>
      <c r="C1278" s="32" t="str">
        <f>IF('Data from Waybill Query'!C1278="00","0",IF('Data from Waybill Query'!C1278="01","1",IF('Data from Waybill Query'!C1278="XX","2",'Data from Waybill Query'!C1278)))</f>
        <v>0</v>
      </c>
      <c r="D1278" s="33" t="str">
        <f>'Data from Waybill Query'!D1278</f>
        <v>Intermodal</v>
      </c>
      <c r="E1278" s="33" t="str">
        <f>'Data from Waybill Query'!E1278</f>
        <v>VL</v>
      </c>
      <c r="F1278" s="33" t="str">
        <f>'Data from Waybill Query'!F1278</f>
        <v>X</v>
      </c>
      <c r="G1278" s="33" t="str">
        <f>'Data from Waybill Query'!G1278</f>
        <v>X</v>
      </c>
      <c r="H1278" s="104">
        <f>IF(ISNA(VLOOKUP($N1278,'Data from Waybill Query'!$A:$M,8,FALSE)),0,VLOOKUP($N1278,'Data from Waybill Query'!$A:$M,8,FALSE))</f>
        <v>5667131</v>
      </c>
      <c r="I1278" s="104">
        <f>IF(ISNA(VLOOKUP($N1278,'Data from Waybill Query'!$A:$M,9,FALSE)),0,VLOOKUP($N1278,'Data from Waybill Query'!$A:$M,9,FALSE))</f>
        <v>6564604</v>
      </c>
      <c r="J1278" s="104">
        <f>IF(ISNA(VLOOKUP($N1278,'Data from Waybill Query'!$A:$M,10,FALSE)),0,VLOOKUP($N1278,'Data from Waybill Query'!$A:$M,10,FALSE))</f>
        <v>13941861</v>
      </c>
      <c r="K1278" s="104">
        <f>IF(ISNA(VLOOKUP($N1278,'Data from Waybill Query'!$A:$M,11,FALSE)),0,VLOOKUP($N1278,'Data from Waybill Query'!$A:$M,11,FALSE))</f>
        <v>88361716</v>
      </c>
      <c r="L1278" s="104">
        <f>IF(ISNA(VLOOKUP($N1278,'Data from Waybill Query'!$A:$M,12,FALSE)),0,VLOOKUP($N1278,'Data from Waybill Query'!$A:$M,12,FALSE))</f>
        <v>187959</v>
      </c>
      <c r="M1278" s="104">
        <f>IF(ISNA(VLOOKUP($N1278,'Data from Waybill Query'!$A:$M,13,FALSE)),0,VLOOKUP($N1278,'Data from Waybill Query'!$A:$M,13,FALSE))</f>
        <v>3.0150860000000002E-2</v>
      </c>
      <c r="N1278" s="104">
        <f t="shared" si="42"/>
        <v>2004000403</v>
      </c>
    </row>
    <row r="1279" spans="1:14" x14ac:dyDescent="0.25">
      <c r="A1279" s="104">
        <f t="shared" si="44"/>
        <v>200404</v>
      </c>
      <c r="B1279" s="32">
        <f>'Data from Waybill Query'!B1279</f>
        <v>2004</v>
      </c>
      <c r="C1279" s="32" t="str">
        <f>IF('Data from Waybill Query'!C1279="00","0",IF('Data from Waybill Query'!C1279="01","1",IF('Data from Waybill Query'!C1279="XX","2",'Data from Waybill Query'!C1279)))</f>
        <v>1</v>
      </c>
      <c r="D1279" s="33" t="str">
        <f>'Data from Waybill Query'!D1279</f>
        <v>Farm Products (not Grain)</v>
      </c>
      <c r="E1279" s="33" t="str">
        <f>'Data from Waybill Query'!E1279</f>
        <v>X</v>
      </c>
      <c r="F1279" s="33" t="str">
        <f>'Data from Waybill Query'!F1279</f>
        <v>X</v>
      </c>
      <c r="G1279" s="33" t="str">
        <f>'Data from Waybill Query'!G1279</f>
        <v>X</v>
      </c>
      <c r="H1279" s="104">
        <f>IF(ISNA(VLOOKUP($N1279,'Data from Waybill Query'!$A:$M,8,FALSE)),0,VLOOKUP($N1279,'Data from Waybill Query'!$A:$M,8,FALSE))</f>
        <v>158891</v>
      </c>
      <c r="I1279" s="104">
        <f>IF(ISNA(VLOOKUP($N1279,'Data from Waybill Query'!$A:$M,9,FALSE)),0,VLOOKUP($N1279,'Data from Waybill Query'!$A:$M,9,FALSE))</f>
        <v>54492</v>
      </c>
      <c r="J1279" s="104">
        <f>IF(ISNA(VLOOKUP($N1279,'Data from Waybill Query'!$A:$M,10,FALSE)),0,VLOOKUP($N1279,'Data from Waybill Query'!$A:$M,10,FALSE))</f>
        <v>83793</v>
      </c>
      <c r="K1279" s="104">
        <f>IF(ISNA(VLOOKUP($N1279,'Data from Waybill Query'!$A:$M,11,FALSE)),0,VLOOKUP($N1279,'Data from Waybill Query'!$A:$M,11,FALSE))</f>
        <v>3881704</v>
      </c>
      <c r="L1279" s="104">
        <f>IF(ISNA(VLOOKUP($N1279,'Data from Waybill Query'!$A:$M,12,FALSE)),0,VLOOKUP($N1279,'Data from Waybill Query'!$A:$M,12,FALSE))</f>
        <v>5420</v>
      </c>
      <c r="M1279" s="104">
        <f>IF(ISNA(VLOOKUP($N1279,'Data from Waybill Query'!$A:$M,13,FALSE)),0,VLOOKUP($N1279,'Data from Waybill Query'!$A:$M,13,FALSE))</f>
        <v>2.9316120000000001E-2</v>
      </c>
      <c r="N1279" s="104">
        <f t="shared" si="42"/>
        <v>2004010403</v>
      </c>
    </row>
    <row r="1280" spans="1:14" x14ac:dyDescent="0.25">
      <c r="A1280" s="104">
        <f t="shared" si="44"/>
        <v>200405</v>
      </c>
      <c r="B1280" s="32">
        <f>'Data from Waybill Query'!B1280</f>
        <v>2004</v>
      </c>
      <c r="C1280" s="32" t="str">
        <f>IF('Data from Waybill Query'!C1280="00","0",IF('Data from Waybill Query'!C1280="01","1",IF('Data from Waybill Query'!C1280="XX","2",'Data from Waybill Query'!C1280)))</f>
        <v>2</v>
      </c>
      <c r="D1280" s="33" t="str">
        <f>'Data from Waybill Query'!D1280</f>
        <v>Grain</v>
      </c>
      <c r="E1280" s="33" t="str">
        <f>'Data from Waybill Query'!E1280</f>
        <v>S</v>
      </c>
      <c r="F1280" s="33" t="str">
        <f>'Data from Waybill Query'!F1280</f>
        <v>R</v>
      </c>
      <c r="G1280" s="33" t="str">
        <f>'Data from Waybill Query'!G1280</f>
        <v>S</v>
      </c>
      <c r="H1280" s="104">
        <f>IF(ISNA(VLOOKUP($N1280,'Data from Waybill Query'!$A:$M,8,FALSE)),0,VLOOKUP($N1280,'Data from Waybill Query'!$A:$M,8,FALSE))</f>
        <v>38383</v>
      </c>
      <c r="I1280" s="104">
        <f>IF(ISNA(VLOOKUP($N1280,'Data from Waybill Query'!$A:$M,9,FALSE)),0,VLOOKUP($N1280,'Data from Waybill Query'!$A:$M,9,FALSE))</f>
        <v>36508</v>
      </c>
      <c r="J1280" s="104">
        <f>IF(ISNA(VLOOKUP($N1280,'Data from Waybill Query'!$A:$M,10,FALSE)),0,VLOOKUP($N1280,'Data from Waybill Query'!$A:$M,10,FALSE))</f>
        <v>8770</v>
      </c>
      <c r="K1280" s="104">
        <f>IF(ISNA(VLOOKUP($N1280,'Data from Waybill Query'!$A:$M,11,FALSE)),0,VLOOKUP($N1280,'Data from Waybill Query'!$A:$M,11,FALSE))</f>
        <v>3434424</v>
      </c>
      <c r="L1280" s="104">
        <f>IF(ISNA(VLOOKUP($N1280,'Data from Waybill Query'!$A:$M,12,FALSE)),0,VLOOKUP($N1280,'Data from Waybill Query'!$A:$M,12,FALSE))</f>
        <v>828</v>
      </c>
      <c r="M1280" s="104">
        <f>IF(ISNA(VLOOKUP($N1280,'Data from Waybill Query'!$A:$M,13,FALSE)),0,VLOOKUP($N1280,'Data from Waybill Query'!$A:$M,13,FALSE))</f>
        <v>4.6341380000000001E-2</v>
      </c>
      <c r="N1280" s="104">
        <f t="shared" si="42"/>
        <v>2004020101</v>
      </c>
    </row>
    <row r="1281" spans="1:14" x14ac:dyDescent="0.25">
      <c r="A1281" s="104">
        <f t="shared" si="44"/>
        <v>200406</v>
      </c>
      <c r="B1281" s="32">
        <f>'Data from Waybill Query'!B1281</f>
        <v>2004</v>
      </c>
      <c r="C1281" s="32" t="str">
        <f>IF('Data from Waybill Query'!C1281="00","0",IF('Data from Waybill Query'!C1281="01","1",IF('Data from Waybill Query'!C1281="XX","2",'Data from Waybill Query'!C1281)))</f>
        <v>2</v>
      </c>
      <c r="D1281" s="33" t="str">
        <f>'Data from Waybill Query'!D1281</f>
        <v>Grain</v>
      </c>
      <c r="E1281" s="33" t="str">
        <f>'Data from Waybill Query'!E1281</f>
        <v>S</v>
      </c>
      <c r="F1281" s="33" t="str">
        <f>'Data from Waybill Query'!F1281</f>
        <v>R</v>
      </c>
      <c r="G1281" s="33" t="str">
        <f>'Data from Waybill Query'!G1281</f>
        <v>M</v>
      </c>
      <c r="H1281" s="104">
        <f>IF(ISNA(VLOOKUP($N1281,'Data from Waybill Query'!$A:$M,8,FALSE)),0,VLOOKUP($N1281,'Data from Waybill Query'!$A:$M,8,FALSE))</f>
        <v>153969</v>
      </c>
      <c r="I1281" s="104">
        <f>IF(ISNA(VLOOKUP($N1281,'Data from Waybill Query'!$A:$M,9,FALSE)),0,VLOOKUP($N1281,'Data from Waybill Query'!$A:$M,9,FALSE))</f>
        <v>155992</v>
      </c>
      <c r="J1281" s="104">
        <f>IF(ISNA(VLOOKUP($N1281,'Data from Waybill Query'!$A:$M,10,FALSE)),0,VLOOKUP($N1281,'Data from Waybill Query'!$A:$M,10,FALSE))</f>
        <v>38321</v>
      </c>
      <c r="K1281" s="104">
        <f>IF(ISNA(VLOOKUP($N1281,'Data from Waybill Query'!$A:$M,11,FALSE)),0,VLOOKUP($N1281,'Data from Waybill Query'!$A:$M,11,FALSE))</f>
        <v>15240053</v>
      </c>
      <c r="L1281" s="104">
        <f>IF(ISNA(VLOOKUP($N1281,'Data from Waybill Query'!$A:$M,12,FALSE)),0,VLOOKUP($N1281,'Data from Waybill Query'!$A:$M,12,FALSE))</f>
        <v>3777</v>
      </c>
      <c r="M1281" s="104">
        <f>IF(ISNA(VLOOKUP($N1281,'Data from Waybill Query'!$A:$M,13,FALSE)),0,VLOOKUP($N1281,'Data from Waybill Query'!$A:$M,13,FALSE))</f>
        <v>4.0764250000000002E-2</v>
      </c>
      <c r="N1281" s="104">
        <f t="shared" si="42"/>
        <v>2004020102</v>
      </c>
    </row>
    <row r="1282" spans="1:14" x14ac:dyDescent="0.25">
      <c r="A1282" s="104">
        <f t="shared" si="44"/>
        <v>200407</v>
      </c>
      <c r="B1282" s="32">
        <f>'Data from Waybill Query'!B1282</f>
        <v>2004</v>
      </c>
      <c r="C1282" s="32" t="str">
        <f>IF('Data from Waybill Query'!C1282="00","0",IF('Data from Waybill Query'!C1282="01","1",IF('Data from Waybill Query'!C1282="XX","2",'Data from Waybill Query'!C1282)))</f>
        <v>2</v>
      </c>
      <c r="D1282" s="33" t="str">
        <f>'Data from Waybill Query'!D1282</f>
        <v>Grain</v>
      </c>
      <c r="E1282" s="33" t="str">
        <f>'Data from Waybill Query'!E1282</f>
        <v>S</v>
      </c>
      <c r="F1282" s="33" t="str">
        <f>'Data from Waybill Query'!F1282</f>
        <v>R</v>
      </c>
      <c r="G1282" s="33" t="str">
        <f>'Data from Waybill Query'!G1282</f>
        <v>U</v>
      </c>
      <c r="H1282" s="104">
        <f>IF(ISNA(VLOOKUP($N1282,'Data from Waybill Query'!$A:$M,8,FALSE)),0,VLOOKUP($N1282,'Data from Waybill Query'!$A:$M,8,FALSE))</f>
        <v>59008</v>
      </c>
      <c r="I1282" s="104">
        <f>IF(ISNA(VLOOKUP($N1282,'Data from Waybill Query'!$A:$M,9,FALSE)),0,VLOOKUP($N1282,'Data from Waybill Query'!$A:$M,9,FALSE))</f>
        <v>52009</v>
      </c>
      <c r="J1282" s="104">
        <f>IF(ISNA(VLOOKUP($N1282,'Data from Waybill Query'!$A:$M,10,FALSE)),0,VLOOKUP($N1282,'Data from Waybill Query'!$A:$M,10,FALSE))</f>
        <v>15502</v>
      </c>
      <c r="K1282" s="104">
        <f>IF(ISNA(VLOOKUP($N1282,'Data from Waybill Query'!$A:$M,11,FALSE)),0,VLOOKUP($N1282,'Data from Waybill Query'!$A:$M,11,FALSE))</f>
        <v>5343042</v>
      </c>
      <c r="L1282" s="104">
        <f>IF(ISNA(VLOOKUP($N1282,'Data from Waybill Query'!$A:$M,12,FALSE)),0,VLOOKUP($N1282,'Data from Waybill Query'!$A:$M,12,FALSE))</f>
        <v>1599</v>
      </c>
      <c r="M1282" s="104">
        <f>IF(ISNA(VLOOKUP($N1282,'Data from Waybill Query'!$A:$M,13,FALSE)),0,VLOOKUP($N1282,'Data from Waybill Query'!$A:$M,13,FALSE))</f>
        <v>3.6905479999999997E-2</v>
      </c>
      <c r="N1282" s="104">
        <f t="shared" ref="N1282:N1345" si="45">1000000*B1282+10000*C1282+100*IF(LEFT(E1282,1)="S",1,IF(E1282="M",2,IF(E1282="L",3,4)))+10*IF(F1282="P",1,0)+IF(G1282="S",1,IF(G1282="M",2,3))</f>
        <v>2004020103</v>
      </c>
    </row>
    <row r="1283" spans="1:14" x14ac:dyDescent="0.25">
      <c r="A1283" s="104">
        <f t="shared" si="44"/>
        <v>200408</v>
      </c>
      <c r="B1283" s="32">
        <f>'Data from Waybill Query'!B1283</f>
        <v>2004</v>
      </c>
      <c r="C1283" s="32" t="str">
        <f>IF('Data from Waybill Query'!C1283="00","0",IF('Data from Waybill Query'!C1283="01","1",IF('Data from Waybill Query'!C1283="XX","2",'Data from Waybill Query'!C1283)))</f>
        <v>2</v>
      </c>
      <c r="D1283" s="33" t="str">
        <f>'Data from Waybill Query'!D1283</f>
        <v>Grain</v>
      </c>
      <c r="E1283" s="33" t="str">
        <f>'Data from Waybill Query'!E1283</f>
        <v>S</v>
      </c>
      <c r="F1283" s="33" t="str">
        <f>'Data from Waybill Query'!F1283</f>
        <v>P</v>
      </c>
      <c r="G1283" s="33" t="str">
        <f>'Data from Waybill Query'!G1283</f>
        <v>S</v>
      </c>
      <c r="H1283" s="104">
        <f>IF(ISNA(VLOOKUP($N1283,'Data from Waybill Query'!$A:$M,8,FALSE)),0,VLOOKUP($N1283,'Data from Waybill Query'!$A:$M,8,FALSE))</f>
        <v>29620</v>
      </c>
      <c r="I1283" s="104">
        <f>IF(ISNA(VLOOKUP($N1283,'Data from Waybill Query'!$A:$M,9,FALSE)),0,VLOOKUP($N1283,'Data from Waybill Query'!$A:$M,9,FALSE))</f>
        <v>30028</v>
      </c>
      <c r="J1283" s="104">
        <f>IF(ISNA(VLOOKUP($N1283,'Data from Waybill Query'!$A:$M,10,FALSE)),0,VLOOKUP($N1283,'Data from Waybill Query'!$A:$M,10,FALSE))</f>
        <v>7805</v>
      </c>
      <c r="K1283" s="104">
        <f>IF(ISNA(VLOOKUP($N1283,'Data from Waybill Query'!$A:$M,11,FALSE)),0,VLOOKUP($N1283,'Data from Waybill Query'!$A:$M,11,FALSE))</f>
        <v>2887856</v>
      </c>
      <c r="L1283" s="104">
        <f>IF(ISNA(VLOOKUP($N1283,'Data from Waybill Query'!$A:$M,12,FALSE)),0,VLOOKUP($N1283,'Data from Waybill Query'!$A:$M,12,FALSE))</f>
        <v>752</v>
      </c>
      <c r="M1283" s="104">
        <f>IF(ISNA(VLOOKUP($N1283,'Data from Waybill Query'!$A:$M,13,FALSE)),0,VLOOKUP($N1283,'Data from Waybill Query'!$A:$M,13,FALSE))</f>
        <v>3.9411269999999998E-2</v>
      </c>
      <c r="N1283" s="104">
        <f t="shared" si="45"/>
        <v>2004020111</v>
      </c>
    </row>
    <row r="1284" spans="1:14" x14ac:dyDescent="0.25">
      <c r="A1284" s="104">
        <f t="shared" si="44"/>
        <v>200409</v>
      </c>
      <c r="B1284" s="32">
        <f>'Data from Waybill Query'!B1284</f>
        <v>2004</v>
      </c>
      <c r="C1284" s="32" t="str">
        <f>IF('Data from Waybill Query'!C1284="00","0",IF('Data from Waybill Query'!C1284="01","1",IF('Data from Waybill Query'!C1284="XX","2",'Data from Waybill Query'!C1284)))</f>
        <v>2</v>
      </c>
      <c r="D1284" s="33" t="str">
        <f>'Data from Waybill Query'!D1284</f>
        <v>Grain</v>
      </c>
      <c r="E1284" s="33" t="str">
        <f>'Data from Waybill Query'!E1284</f>
        <v>S</v>
      </c>
      <c r="F1284" s="33" t="str">
        <f>'Data from Waybill Query'!F1284</f>
        <v>P</v>
      </c>
      <c r="G1284" s="33" t="str">
        <f>'Data from Waybill Query'!G1284</f>
        <v>M</v>
      </c>
      <c r="H1284" s="104">
        <f>IF(ISNA(VLOOKUP($N1284,'Data from Waybill Query'!$A:$M,8,FALSE)),0,VLOOKUP($N1284,'Data from Waybill Query'!$A:$M,8,FALSE))</f>
        <v>58567</v>
      </c>
      <c r="I1284" s="104">
        <f>IF(ISNA(VLOOKUP($N1284,'Data from Waybill Query'!$A:$M,9,FALSE)),0,VLOOKUP($N1284,'Data from Waybill Query'!$A:$M,9,FALSE))</f>
        <v>83013</v>
      </c>
      <c r="J1284" s="104">
        <f>IF(ISNA(VLOOKUP($N1284,'Data from Waybill Query'!$A:$M,10,FALSE)),0,VLOOKUP($N1284,'Data from Waybill Query'!$A:$M,10,FALSE))</f>
        <v>17243</v>
      </c>
      <c r="K1284" s="104">
        <f>IF(ISNA(VLOOKUP($N1284,'Data from Waybill Query'!$A:$M,11,FALSE)),0,VLOOKUP($N1284,'Data from Waybill Query'!$A:$M,11,FALSE))</f>
        <v>8020432</v>
      </c>
      <c r="L1284" s="104">
        <f>IF(ISNA(VLOOKUP($N1284,'Data from Waybill Query'!$A:$M,12,FALSE)),0,VLOOKUP($N1284,'Data from Waybill Query'!$A:$M,12,FALSE))</f>
        <v>1692</v>
      </c>
      <c r="M1284" s="104">
        <f>IF(ISNA(VLOOKUP($N1284,'Data from Waybill Query'!$A:$M,13,FALSE)),0,VLOOKUP($N1284,'Data from Waybill Query'!$A:$M,13,FALSE))</f>
        <v>3.4620940000000003E-2</v>
      </c>
      <c r="N1284" s="104">
        <f t="shared" si="45"/>
        <v>2004020112</v>
      </c>
    </row>
    <row r="1285" spans="1:14" x14ac:dyDescent="0.25">
      <c r="A1285" s="104">
        <f t="shared" si="44"/>
        <v>200410</v>
      </c>
      <c r="B1285" s="32">
        <f>'Data from Waybill Query'!B1285</f>
        <v>2004</v>
      </c>
      <c r="C1285" s="32" t="str">
        <f>IF('Data from Waybill Query'!C1285="00","0",IF('Data from Waybill Query'!C1285="01","1",IF('Data from Waybill Query'!C1285="XX","2",'Data from Waybill Query'!C1285)))</f>
        <v>2</v>
      </c>
      <c r="D1285" s="33" t="str">
        <f>'Data from Waybill Query'!D1285</f>
        <v>Grain</v>
      </c>
      <c r="E1285" s="33" t="str">
        <f>'Data from Waybill Query'!E1285</f>
        <v>S</v>
      </c>
      <c r="F1285" s="33" t="str">
        <f>'Data from Waybill Query'!F1285</f>
        <v>P</v>
      </c>
      <c r="G1285" s="33" t="str">
        <f>'Data from Waybill Query'!G1285</f>
        <v>U</v>
      </c>
      <c r="H1285" s="104">
        <f>IF(ISNA(VLOOKUP($N1285,'Data from Waybill Query'!$A:$M,8,FALSE)),0,VLOOKUP($N1285,'Data from Waybill Query'!$A:$M,8,FALSE))</f>
        <v>35965</v>
      </c>
      <c r="I1285" s="104">
        <f>IF(ISNA(VLOOKUP($N1285,'Data from Waybill Query'!$A:$M,9,FALSE)),0,VLOOKUP($N1285,'Data from Waybill Query'!$A:$M,9,FALSE))</f>
        <v>51710</v>
      </c>
      <c r="J1285" s="104">
        <f>IF(ISNA(VLOOKUP($N1285,'Data from Waybill Query'!$A:$M,10,FALSE)),0,VLOOKUP($N1285,'Data from Waybill Query'!$A:$M,10,FALSE))</f>
        <v>10575</v>
      </c>
      <c r="K1285" s="104">
        <f>IF(ISNA(VLOOKUP($N1285,'Data from Waybill Query'!$A:$M,11,FALSE)),0,VLOOKUP($N1285,'Data from Waybill Query'!$A:$M,11,FALSE))</f>
        <v>5098200</v>
      </c>
      <c r="L1285" s="104">
        <f>IF(ISNA(VLOOKUP($N1285,'Data from Waybill Query'!$A:$M,12,FALSE)),0,VLOOKUP($N1285,'Data from Waybill Query'!$A:$M,12,FALSE))</f>
        <v>1058</v>
      </c>
      <c r="M1285" s="104">
        <f>IF(ISNA(VLOOKUP($N1285,'Data from Waybill Query'!$A:$M,13,FALSE)),0,VLOOKUP($N1285,'Data from Waybill Query'!$A:$M,13,FALSE))</f>
        <v>3.3994669999999998E-2</v>
      </c>
      <c r="N1285" s="104">
        <f t="shared" si="45"/>
        <v>2004020113</v>
      </c>
    </row>
    <row r="1286" spans="1:14" x14ac:dyDescent="0.25">
      <c r="A1286" s="104">
        <f t="shared" si="44"/>
        <v>200411</v>
      </c>
      <c r="B1286" s="32">
        <f>'Data from Waybill Query'!B1286</f>
        <v>2004</v>
      </c>
      <c r="C1286" s="32" t="str">
        <f>IF('Data from Waybill Query'!C1286="00","0",IF('Data from Waybill Query'!C1286="01","1",IF('Data from Waybill Query'!C1286="XX","2",'Data from Waybill Query'!C1286)))</f>
        <v>2</v>
      </c>
      <c r="D1286" s="33" t="str">
        <f>'Data from Waybill Query'!D1286</f>
        <v>Grain</v>
      </c>
      <c r="E1286" s="33" t="str">
        <f>'Data from Waybill Query'!E1286</f>
        <v>M</v>
      </c>
      <c r="F1286" s="33" t="str">
        <f>'Data from Waybill Query'!F1286</f>
        <v>R</v>
      </c>
      <c r="G1286" s="33" t="str">
        <f>'Data from Waybill Query'!G1286</f>
        <v>S</v>
      </c>
      <c r="H1286" s="104">
        <f>IF(ISNA(VLOOKUP($N1286,'Data from Waybill Query'!$A:$M,8,FALSE)),0,VLOOKUP($N1286,'Data from Waybill Query'!$A:$M,8,FALSE))</f>
        <v>71613</v>
      </c>
      <c r="I1286" s="104">
        <f>IF(ISNA(VLOOKUP($N1286,'Data from Waybill Query'!$A:$M,9,FALSE)),0,VLOOKUP($N1286,'Data from Waybill Query'!$A:$M,9,FALSE))</f>
        <v>35552</v>
      </c>
      <c r="J1286" s="104">
        <f>IF(ISNA(VLOOKUP($N1286,'Data from Waybill Query'!$A:$M,10,FALSE)),0,VLOOKUP($N1286,'Data from Waybill Query'!$A:$M,10,FALSE))</f>
        <v>25768</v>
      </c>
      <c r="K1286" s="104">
        <f>IF(ISNA(VLOOKUP($N1286,'Data from Waybill Query'!$A:$M,11,FALSE)),0,VLOOKUP($N1286,'Data from Waybill Query'!$A:$M,11,FALSE))</f>
        <v>3388236</v>
      </c>
      <c r="L1286" s="104">
        <f>IF(ISNA(VLOOKUP($N1286,'Data from Waybill Query'!$A:$M,12,FALSE)),0,VLOOKUP($N1286,'Data from Waybill Query'!$A:$M,12,FALSE))</f>
        <v>2448</v>
      </c>
      <c r="M1286" s="104">
        <f>IF(ISNA(VLOOKUP($N1286,'Data from Waybill Query'!$A:$M,13,FALSE)),0,VLOOKUP($N1286,'Data from Waybill Query'!$A:$M,13,FALSE))</f>
        <v>2.9249750000000001E-2</v>
      </c>
      <c r="N1286" s="104">
        <f t="shared" si="45"/>
        <v>2004020201</v>
      </c>
    </row>
    <row r="1287" spans="1:14" x14ac:dyDescent="0.25">
      <c r="A1287" s="104">
        <f t="shared" si="44"/>
        <v>200412</v>
      </c>
      <c r="B1287" s="32">
        <f>'Data from Waybill Query'!B1287</f>
        <v>2004</v>
      </c>
      <c r="C1287" s="32" t="str">
        <f>IF('Data from Waybill Query'!C1287="00","0",IF('Data from Waybill Query'!C1287="01","1",IF('Data from Waybill Query'!C1287="XX","2",'Data from Waybill Query'!C1287)))</f>
        <v>2</v>
      </c>
      <c r="D1287" s="33" t="str">
        <f>'Data from Waybill Query'!D1287</f>
        <v>Grain</v>
      </c>
      <c r="E1287" s="33" t="str">
        <f>'Data from Waybill Query'!E1287</f>
        <v>M</v>
      </c>
      <c r="F1287" s="33" t="str">
        <f>'Data from Waybill Query'!F1287</f>
        <v>R</v>
      </c>
      <c r="G1287" s="33" t="str">
        <f>'Data from Waybill Query'!G1287</f>
        <v>M</v>
      </c>
      <c r="H1287" s="104">
        <f>IF(ISNA(VLOOKUP($N1287,'Data from Waybill Query'!$A:$M,8,FALSE)),0,VLOOKUP($N1287,'Data from Waybill Query'!$A:$M,8,FALSE))</f>
        <v>295034</v>
      </c>
      <c r="I1287" s="104">
        <f>IF(ISNA(VLOOKUP($N1287,'Data from Waybill Query'!$A:$M,9,FALSE)),0,VLOOKUP($N1287,'Data from Waybill Query'!$A:$M,9,FALSE))</f>
        <v>149058</v>
      </c>
      <c r="J1287" s="104">
        <f>IF(ISNA(VLOOKUP($N1287,'Data from Waybill Query'!$A:$M,10,FALSE)),0,VLOOKUP($N1287,'Data from Waybill Query'!$A:$M,10,FALSE))</f>
        <v>108291</v>
      </c>
      <c r="K1287" s="104">
        <f>IF(ISNA(VLOOKUP($N1287,'Data from Waybill Query'!$A:$M,11,FALSE)),0,VLOOKUP($N1287,'Data from Waybill Query'!$A:$M,11,FALSE))</f>
        <v>14939838</v>
      </c>
      <c r="L1287" s="104">
        <f>IF(ISNA(VLOOKUP($N1287,'Data from Waybill Query'!$A:$M,12,FALSE)),0,VLOOKUP($N1287,'Data from Waybill Query'!$A:$M,12,FALSE))</f>
        <v>10850</v>
      </c>
      <c r="M1287" s="104">
        <f>IF(ISNA(VLOOKUP($N1287,'Data from Waybill Query'!$A:$M,13,FALSE)),0,VLOOKUP($N1287,'Data from Waybill Query'!$A:$M,13,FALSE))</f>
        <v>2.719324E-2</v>
      </c>
      <c r="N1287" s="104">
        <f t="shared" si="45"/>
        <v>2004020202</v>
      </c>
    </row>
    <row r="1288" spans="1:14" x14ac:dyDescent="0.25">
      <c r="A1288" s="104">
        <f t="shared" si="44"/>
        <v>200413</v>
      </c>
      <c r="B1288" s="32">
        <f>'Data from Waybill Query'!B1288</f>
        <v>2004</v>
      </c>
      <c r="C1288" s="32" t="str">
        <f>IF('Data from Waybill Query'!C1288="00","0",IF('Data from Waybill Query'!C1288="01","1",IF('Data from Waybill Query'!C1288="XX","2",'Data from Waybill Query'!C1288)))</f>
        <v>2</v>
      </c>
      <c r="D1288" s="33" t="str">
        <f>'Data from Waybill Query'!D1288</f>
        <v>Grain</v>
      </c>
      <c r="E1288" s="33" t="str">
        <f>'Data from Waybill Query'!E1288</f>
        <v>M</v>
      </c>
      <c r="F1288" s="33" t="str">
        <f>'Data from Waybill Query'!F1288</f>
        <v>R</v>
      </c>
      <c r="G1288" s="33" t="str">
        <f>'Data from Waybill Query'!G1288</f>
        <v>U</v>
      </c>
      <c r="H1288" s="104">
        <f>IF(ISNA(VLOOKUP($N1288,'Data from Waybill Query'!$A:$M,8,FALSE)),0,VLOOKUP($N1288,'Data from Waybill Query'!$A:$M,8,FALSE))</f>
        <v>385001</v>
      </c>
      <c r="I1288" s="104">
        <f>IF(ISNA(VLOOKUP($N1288,'Data from Waybill Query'!$A:$M,9,FALSE)),0,VLOOKUP($N1288,'Data from Waybill Query'!$A:$M,9,FALSE))</f>
        <v>201796</v>
      </c>
      <c r="J1288" s="104">
        <f>IF(ISNA(VLOOKUP($N1288,'Data from Waybill Query'!$A:$M,10,FALSE)),0,VLOOKUP($N1288,'Data from Waybill Query'!$A:$M,10,FALSE))</f>
        <v>157547</v>
      </c>
      <c r="K1288" s="104">
        <f>IF(ISNA(VLOOKUP($N1288,'Data from Waybill Query'!$A:$M,11,FALSE)),0,VLOOKUP($N1288,'Data from Waybill Query'!$A:$M,11,FALSE))</f>
        <v>20905955</v>
      </c>
      <c r="L1288" s="104">
        <f>IF(ISNA(VLOOKUP($N1288,'Data from Waybill Query'!$A:$M,12,FALSE)),0,VLOOKUP($N1288,'Data from Waybill Query'!$A:$M,12,FALSE))</f>
        <v>16308</v>
      </c>
      <c r="M1288" s="104">
        <f>IF(ISNA(VLOOKUP($N1288,'Data from Waybill Query'!$A:$M,13,FALSE)),0,VLOOKUP($N1288,'Data from Waybill Query'!$A:$M,13,FALSE))</f>
        <v>2.360845E-2</v>
      </c>
      <c r="N1288" s="104">
        <f t="shared" si="45"/>
        <v>2004020203</v>
      </c>
    </row>
    <row r="1289" spans="1:14" x14ac:dyDescent="0.25">
      <c r="A1289" s="104">
        <f t="shared" si="44"/>
        <v>200414</v>
      </c>
      <c r="B1289" s="32">
        <f>'Data from Waybill Query'!B1289</f>
        <v>2004</v>
      </c>
      <c r="C1289" s="32" t="str">
        <f>IF('Data from Waybill Query'!C1289="00","0",IF('Data from Waybill Query'!C1289="01","1",IF('Data from Waybill Query'!C1289="XX","2",'Data from Waybill Query'!C1289)))</f>
        <v>2</v>
      </c>
      <c r="D1289" s="33" t="str">
        <f>'Data from Waybill Query'!D1289</f>
        <v>Grain</v>
      </c>
      <c r="E1289" s="33" t="str">
        <f>'Data from Waybill Query'!E1289</f>
        <v>M</v>
      </c>
      <c r="F1289" s="33" t="str">
        <f>'Data from Waybill Query'!F1289</f>
        <v>P</v>
      </c>
      <c r="G1289" s="33" t="str">
        <f>'Data from Waybill Query'!G1289</f>
        <v>S</v>
      </c>
      <c r="H1289" s="104">
        <f>IF(ISNA(VLOOKUP($N1289,'Data from Waybill Query'!$A:$M,8,FALSE)),0,VLOOKUP($N1289,'Data from Waybill Query'!$A:$M,8,FALSE))</f>
        <v>76154</v>
      </c>
      <c r="I1289" s="104">
        <f>IF(ISNA(VLOOKUP($N1289,'Data from Waybill Query'!$A:$M,9,FALSE)),0,VLOOKUP($N1289,'Data from Waybill Query'!$A:$M,9,FALSE))</f>
        <v>42128</v>
      </c>
      <c r="J1289" s="104">
        <f>IF(ISNA(VLOOKUP($N1289,'Data from Waybill Query'!$A:$M,10,FALSE)),0,VLOOKUP($N1289,'Data from Waybill Query'!$A:$M,10,FALSE))</f>
        <v>30372</v>
      </c>
      <c r="K1289" s="104">
        <f>IF(ISNA(VLOOKUP($N1289,'Data from Waybill Query'!$A:$M,11,FALSE)),0,VLOOKUP($N1289,'Data from Waybill Query'!$A:$M,11,FALSE))</f>
        <v>3998936</v>
      </c>
      <c r="L1289" s="104">
        <f>IF(ISNA(VLOOKUP($N1289,'Data from Waybill Query'!$A:$M,12,FALSE)),0,VLOOKUP($N1289,'Data from Waybill Query'!$A:$M,12,FALSE))</f>
        <v>2877</v>
      </c>
      <c r="M1289" s="104">
        <f>IF(ISNA(VLOOKUP($N1289,'Data from Waybill Query'!$A:$M,13,FALSE)),0,VLOOKUP($N1289,'Data from Waybill Query'!$A:$M,13,FALSE))</f>
        <v>2.6467910000000001E-2</v>
      </c>
      <c r="N1289" s="104">
        <f t="shared" si="45"/>
        <v>2004020211</v>
      </c>
    </row>
    <row r="1290" spans="1:14" x14ac:dyDescent="0.25">
      <c r="A1290" s="104">
        <f t="shared" si="44"/>
        <v>200415</v>
      </c>
      <c r="B1290" s="32">
        <f>'Data from Waybill Query'!B1290</f>
        <v>2004</v>
      </c>
      <c r="C1290" s="32" t="str">
        <f>IF('Data from Waybill Query'!C1290="00","0",IF('Data from Waybill Query'!C1290="01","1",IF('Data from Waybill Query'!C1290="XX","2",'Data from Waybill Query'!C1290)))</f>
        <v>2</v>
      </c>
      <c r="D1290" s="33" t="str">
        <f>'Data from Waybill Query'!D1290</f>
        <v>Grain</v>
      </c>
      <c r="E1290" s="33" t="str">
        <f>'Data from Waybill Query'!E1290</f>
        <v>M</v>
      </c>
      <c r="F1290" s="33" t="str">
        <f>'Data from Waybill Query'!F1290</f>
        <v>P</v>
      </c>
      <c r="G1290" s="33" t="str">
        <f>'Data from Waybill Query'!G1290</f>
        <v>M</v>
      </c>
      <c r="H1290" s="104">
        <f>IF(ISNA(VLOOKUP($N1290,'Data from Waybill Query'!$A:$M,8,FALSE)),0,VLOOKUP($N1290,'Data from Waybill Query'!$A:$M,8,FALSE))</f>
        <v>108255</v>
      </c>
      <c r="I1290" s="104">
        <f>IF(ISNA(VLOOKUP($N1290,'Data from Waybill Query'!$A:$M,9,FALSE)),0,VLOOKUP($N1290,'Data from Waybill Query'!$A:$M,9,FALSE))</f>
        <v>64124</v>
      </c>
      <c r="J1290" s="104">
        <f>IF(ISNA(VLOOKUP($N1290,'Data from Waybill Query'!$A:$M,10,FALSE)),0,VLOOKUP($N1290,'Data from Waybill Query'!$A:$M,10,FALSE))</f>
        <v>45714</v>
      </c>
      <c r="K1290" s="104">
        <f>IF(ISNA(VLOOKUP($N1290,'Data from Waybill Query'!$A:$M,11,FALSE)),0,VLOOKUP($N1290,'Data from Waybill Query'!$A:$M,11,FALSE))</f>
        <v>6382244</v>
      </c>
      <c r="L1290" s="104">
        <f>IF(ISNA(VLOOKUP($N1290,'Data from Waybill Query'!$A:$M,12,FALSE)),0,VLOOKUP($N1290,'Data from Waybill Query'!$A:$M,12,FALSE))</f>
        <v>4538</v>
      </c>
      <c r="M1290" s="104">
        <f>IF(ISNA(VLOOKUP($N1290,'Data from Waybill Query'!$A:$M,13,FALSE)),0,VLOOKUP($N1290,'Data from Waybill Query'!$A:$M,13,FALSE))</f>
        <v>2.3853650000000001E-2</v>
      </c>
      <c r="N1290" s="104">
        <f t="shared" si="45"/>
        <v>2004020212</v>
      </c>
    </row>
    <row r="1291" spans="1:14" x14ac:dyDescent="0.25">
      <c r="A1291" s="104">
        <f t="shared" si="44"/>
        <v>200416</v>
      </c>
      <c r="B1291" s="32">
        <f>'Data from Waybill Query'!B1291</f>
        <v>2004</v>
      </c>
      <c r="C1291" s="32" t="str">
        <f>IF('Data from Waybill Query'!C1291="00","0",IF('Data from Waybill Query'!C1291="01","1",IF('Data from Waybill Query'!C1291="XX","2",'Data from Waybill Query'!C1291)))</f>
        <v>2</v>
      </c>
      <c r="D1291" s="33" t="str">
        <f>'Data from Waybill Query'!D1291</f>
        <v>Grain</v>
      </c>
      <c r="E1291" s="33" t="str">
        <f>'Data from Waybill Query'!E1291</f>
        <v>M</v>
      </c>
      <c r="F1291" s="33" t="str">
        <f>'Data from Waybill Query'!F1291</f>
        <v>P</v>
      </c>
      <c r="G1291" s="33" t="str">
        <f>'Data from Waybill Query'!G1291</f>
        <v>U</v>
      </c>
      <c r="H1291" s="104">
        <f>IF(ISNA(VLOOKUP($N1291,'Data from Waybill Query'!$A:$M,8,FALSE)),0,VLOOKUP($N1291,'Data from Waybill Query'!$A:$M,8,FALSE))</f>
        <v>156505</v>
      </c>
      <c r="I1291" s="104">
        <f>IF(ISNA(VLOOKUP($N1291,'Data from Waybill Query'!$A:$M,9,FALSE)),0,VLOOKUP($N1291,'Data from Waybill Query'!$A:$M,9,FALSE))</f>
        <v>99936</v>
      </c>
      <c r="J1291" s="104">
        <f>IF(ISNA(VLOOKUP($N1291,'Data from Waybill Query'!$A:$M,10,FALSE)),0,VLOOKUP($N1291,'Data from Waybill Query'!$A:$M,10,FALSE))</f>
        <v>74764</v>
      </c>
      <c r="K1291" s="104">
        <f>IF(ISNA(VLOOKUP($N1291,'Data from Waybill Query'!$A:$M,11,FALSE)),0,VLOOKUP($N1291,'Data from Waybill Query'!$A:$M,11,FALSE))</f>
        <v>10161198</v>
      </c>
      <c r="L1291" s="104">
        <f>IF(ISNA(VLOOKUP($N1291,'Data from Waybill Query'!$A:$M,12,FALSE)),0,VLOOKUP($N1291,'Data from Waybill Query'!$A:$M,12,FALSE))</f>
        <v>7595</v>
      </c>
      <c r="M1291" s="104">
        <f>IF(ISNA(VLOOKUP($N1291,'Data from Waybill Query'!$A:$M,13,FALSE)),0,VLOOKUP($N1291,'Data from Waybill Query'!$A:$M,13,FALSE))</f>
        <v>2.060766E-2</v>
      </c>
      <c r="N1291" s="104">
        <f t="shared" si="45"/>
        <v>2004020213</v>
      </c>
    </row>
    <row r="1292" spans="1:14" x14ac:dyDescent="0.25">
      <c r="A1292" s="104">
        <f t="shared" si="44"/>
        <v>200417</v>
      </c>
      <c r="B1292" s="32">
        <f>'Data from Waybill Query'!B1292</f>
        <v>2004</v>
      </c>
      <c r="C1292" s="32" t="str">
        <f>IF('Data from Waybill Query'!C1292="00","0",IF('Data from Waybill Query'!C1292="01","1",IF('Data from Waybill Query'!C1292="XX","2",'Data from Waybill Query'!C1292)))</f>
        <v>2</v>
      </c>
      <c r="D1292" s="33" t="str">
        <f>'Data from Waybill Query'!D1292</f>
        <v>Grain</v>
      </c>
      <c r="E1292" s="33" t="str">
        <f>'Data from Waybill Query'!E1292</f>
        <v>L</v>
      </c>
      <c r="F1292" s="33" t="str">
        <f>'Data from Waybill Query'!F1292</f>
        <v>R</v>
      </c>
      <c r="G1292" s="33" t="str">
        <f>'Data from Waybill Query'!G1292</f>
        <v>S</v>
      </c>
      <c r="H1292" s="104">
        <f>IF(ISNA(VLOOKUP($N1292,'Data from Waybill Query'!$A:$M,8,FALSE)),0,VLOOKUP($N1292,'Data from Waybill Query'!$A:$M,8,FALSE))</f>
        <v>88342</v>
      </c>
      <c r="I1292" s="104">
        <f>IF(ISNA(VLOOKUP($N1292,'Data from Waybill Query'!$A:$M,9,FALSE)),0,VLOOKUP($N1292,'Data from Waybill Query'!$A:$M,9,FALSE))</f>
        <v>27408</v>
      </c>
      <c r="J1292" s="104">
        <f>IF(ISNA(VLOOKUP($N1292,'Data from Waybill Query'!$A:$M,10,FALSE)),0,VLOOKUP($N1292,'Data from Waybill Query'!$A:$M,10,FALSE))</f>
        <v>44722</v>
      </c>
      <c r="K1292" s="104">
        <f>IF(ISNA(VLOOKUP($N1292,'Data from Waybill Query'!$A:$M,11,FALSE)),0,VLOOKUP($N1292,'Data from Waybill Query'!$A:$M,11,FALSE))</f>
        <v>2542468</v>
      </c>
      <c r="L1292" s="104">
        <f>IF(ISNA(VLOOKUP($N1292,'Data from Waybill Query'!$A:$M,12,FALSE)),0,VLOOKUP($N1292,'Data from Waybill Query'!$A:$M,12,FALSE))</f>
        <v>4114</v>
      </c>
      <c r="M1292" s="104">
        <f>IF(ISNA(VLOOKUP($N1292,'Data from Waybill Query'!$A:$M,13,FALSE)),0,VLOOKUP($N1292,'Data from Waybill Query'!$A:$M,13,FALSE))</f>
        <v>2.1474190000000001E-2</v>
      </c>
      <c r="N1292" s="104">
        <f t="shared" si="45"/>
        <v>2004020301</v>
      </c>
    </row>
    <row r="1293" spans="1:14" x14ac:dyDescent="0.25">
      <c r="A1293" s="104">
        <f t="shared" si="44"/>
        <v>200418</v>
      </c>
      <c r="B1293" s="32">
        <f>'Data from Waybill Query'!B1293</f>
        <v>2004</v>
      </c>
      <c r="C1293" s="32" t="str">
        <f>IF('Data from Waybill Query'!C1293="00","0",IF('Data from Waybill Query'!C1293="01","1",IF('Data from Waybill Query'!C1293="XX","2",'Data from Waybill Query'!C1293)))</f>
        <v>2</v>
      </c>
      <c r="D1293" s="33" t="str">
        <f>'Data from Waybill Query'!D1293</f>
        <v>Grain</v>
      </c>
      <c r="E1293" s="33" t="str">
        <f>'Data from Waybill Query'!E1293</f>
        <v>L</v>
      </c>
      <c r="F1293" s="33" t="str">
        <f>'Data from Waybill Query'!F1293</f>
        <v>R</v>
      </c>
      <c r="G1293" s="33" t="str">
        <f>'Data from Waybill Query'!G1293</f>
        <v>M</v>
      </c>
      <c r="H1293" s="104">
        <f>IF(ISNA(VLOOKUP($N1293,'Data from Waybill Query'!$A:$M,8,FALSE)),0,VLOOKUP($N1293,'Data from Waybill Query'!$A:$M,8,FALSE))</f>
        <v>220890</v>
      </c>
      <c r="I1293" s="104">
        <f>IF(ISNA(VLOOKUP($N1293,'Data from Waybill Query'!$A:$M,9,FALSE)),0,VLOOKUP($N1293,'Data from Waybill Query'!$A:$M,9,FALSE))</f>
        <v>74270</v>
      </c>
      <c r="J1293" s="104">
        <f>IF(ISNA(VLOOKUP($N1293,'Data from Waybill Query'!$A:$M,10,FALSE)),0,VLOOKUP($N1293,'Data from Waybill Query'!$A:$M,10,FALSE))</f>
        <v>108923</v>
      </c>
      <c r="K1293" s="104">
        <f>IF(ISNA(VLOOKUP($N1293,'Data from Waybill Query'!$A:$M,11,FALSE)),0,VLOOKUP($N1293,'Data from Waybill Query'!$A:$M,11,FALSE))</f>
        <v>7380087</v>
      </c>
      <c r="L1293" s="104">
        <f>IF(ISNA(VLOOKUP($N1293,'Data from Waybill Query'!$A:$M,12,FALSE)),0,VLOOKUP($N1293,'Data from Waybill Query'!$A:$M,12,FALSE))</f>
        <v>10827</v>
      </c>
      <c r="M1293" s="104">
        <f>IF(ISNA(VLOOKUP($N1293,'Data from Waybill Query'!$A:$M,13,FALSE)),0,VLOOKUP($N1293,'Data from Waybill Query'!$A:$M,13,FALSE))</f>
        <v>2.0401329999999999E-2</v>
      </c>
      <c r="N1293" s="104">
        <f t="shared" si="45"/>
        <v>2004020302</v>
      </c>
    </row>
    <row r="1294" spans="1:14" x14ac:dyDescent="0.25">
      <c r="A1294" s="104">
        <f t="shared" si="44"/>
        <v>200419</v>
      </c>
      <c r="B1294" s="32">
        <f>'Data from Waybill Query'!B1294</f>
        <v>2004</v>
      </c>
      <c r="C1294" s="32" t="str">
        <f>IF('Data from Waybill Query'!C1294="00","0",IF('Data from Waybill Query'!C1294="01","1",IF('Data from Waybill Query'!C1294="XX","2",'Data from Waybill Query'!C1294)))</f>
        <v>2</v>
      </c>
      <c r="D1294" s="33" t="str">
        <f>'Data from Waybill Query'!D1294</f>
        <v>Grain</v>
      </c>
      <c r="E1294" s="33" t="str">
        <f>'Data from Waybill Query'!E1294</f>
        <v>L</v>
      </c>
      <c r="F1294" s="33" t="str">
        <f>'Data from Waybill Query'!F1294</f>
        <v>R</v>
      </c>
      <c r="G1294" s="33" t="str">
        <f>'Data from Waybill Query'!G1294</f>
        <v>U</v>
      </c>
      <c r="H1294" s="104">
        <f>IF(ISNA(VLOOKUP($N1294,'Data from Waybill Query'!$A:$M,8,FALSE)),0,VLOOKUP($N1294,'Data from Waybill Query'!$A:$M,8,FALSE))</f>
        <v>846448</v>
      </c>
      <c r="I1294" s="104">
        <f>IF(ISNA(VLOOKUP($N1294,'Data from Waybill Query'!$A:$M,9,FALSE)),0,VLOOKUP($N1294,'Data from Waybill Query'!$A:$M,9,FALSE))</f>
        <v>303537</v>
      </c>
      <c r="J1294" s="104">
        <f>IF(ISNA(VLOOKUP($N1294,'Data from Waybill Query'!$A:$M,10,FALSE)),0,VLOOKUP($N1294,'Data from Waybill Query'!$A:$M,10,FALSE))</f>
        <v>504498</v>
      </c>
      <c r="K1294" s="104">
        <f>IF(ISNA(VLOOKUP($N1294,'Data from Waybill Query'!$A:$M,11,FALSE)),0,VLOOKUP($N1294,'Data from Waybill Query'!$A:$M,11,FALSE))</f>
        <v>31788750</v>
      </c>
      <c r="L1294" s="104">
        <f>IF(ISNA(VLOOKUP($N1294,'Data from Waybill Query'!$A:$M,12,FALSE)),0,VLOOKUP($N1294,'Data from Waybill Query'!$A:$M,12,FALSE))</f>
        <v>52881</v>
      </c>
      <c r="M1294" s="104">
        <f>IF(ISNA(VLOOKUP($N1294,'Data from Waybill Query'!$A:$M,13,FALSE)),0,VLOOKUP($N1294,'Data from Waybill Query'!$A:$M,13,FALSE))</f>
        <v>1.6006530000000001E-2</v>
      </c>
      <c r="N1294" s="104">
        <f t="shared" si="45"/>
        <v>2004020303</v>
      </c>
    </row>
    <row r="1295" spans="1:14" x14ac:dyDescent="0.25">
      <c r="A1295" s="104">
        <f t="shared" si="44"/>
        <v>200420</v>
      </c>
      <c r="B1295" s="32">
        <f>'Data from Waybill Query'!B1295</f>
        <v>2004</v>
      </c>
      <c r="C1295" s="32" t="str">
        <f>IF('Data from Waybill Query'!C1295="00","0",IF('Data from Waybill Query'!C1295="01","1",IF('Data from Waybill Query'!C1295="XX","2",'Data from Waybill Query'!C1295)))</f>
        <v>2</v>
      </c>
      <c r="D1295" s="33" t="str">
        <f>'Data from Waybill Query'!D1295</f>
        <v>Grain</v>
      </c>
      <c r="E1295" s="33" t="str">
        <f>'Data from Waybill Query'!E1295</f>
        <v>L</v>
      </c>
      <c r="F1295" s="33" t="str">
        <f>'Data from Waybill Query'!F1295</f>
        <v>P</v>
      </c>
      <c r="G1295" s="33" t="str">
        <f>'Data from Waybill Query'!G1295</f>
        <v>S</v>
      </c>
      <c r="H1295" s="104">
        <f>IF(ISNA(VLOOKUP($N1295,'Data from Waybill Query'!$A:$M,8,FALSE)),0,VLOOKUP($N1295,'Data from Waybill Query'!$A:$M,8,FALSE))</f>
        <v>79262</v>
      </c>
      <c r="I1295" s="104">
        <f>IF(ISNA(VLOOKUP($N1295,'Data from Waybill Query'!$A:$M,9,FALSE)),0,VLOOKUP($N1295,'Data from Waybill Query'!$A:$M,9,FALSE))</f>
        <v>26292</v>
      </c>
      <c r="J1295" s="104">
        <f>IF(ISNA(VLOOKUP($N1295,'Data from Waybill Query'!$A:$M,10,FALSE)),0,VLOOKUP($N1295,'Data from Waybill Query'!$A:$M,10,FALSE))</f>
        <v>42778</v>
      </c>
      <c r="K1295" s="104">
        <f>IF(ISNA(VLOOKUP($N1295,'Data from Waybill Query'!$A:$M,11,FALSE)),0,VLOOKUP($N1295,'Data from Waybill Query'!$A:$M,11,FALSE))</f>
        <v>2394352</v>
      </c>
      <c r="L1295" s="104">
        <f>IF(ISNA(VLOOKUP($N1295,'Data from Waybill Query'!$A:$M,12,FALSE)),0,VLOOKUP($N1295,'Data from Waybill Query'!$A:$M,12,FALSE))</f>
        <v>3834</v>
      </c>
      <c r="M1295" s="104">
        <f>IF(ISNA(VLOOKUP($N1295,'Data from Waybill Query'!$A:$M,13,FALSE)),0,VLOOKUP($N1295,'Data from Waybill Query'!$A:$M,13,FALSE))</f>
        <v>2.067271E-2</v>
      </c>
      <c r="N1295" s="104">
        <f t="shared" si="45"/>
        <v>2004020311</v>
      </c>
    </row>
    <row r="1296" spans="1:14" x14ac:dyDescent="0.25">
      <c r="A1296" s="104">
        <f t="shared" si="44"/>
        <v>200421</v>
      </c>
      <c r="B1296" s="32">
        <f>'Data from Waybill Query'!B1296</f>
        <v>2004</v>
      </c>
      <c r="C1296" s="32" t="str">
        <f>IF('Data from Waybill Query'!C1296="00","0",IF('Data from Waybill Query'!C1296="01","1",IF('Data from Waybill Query'!C1296="XX","2",'Data from Waybill Query'!C1296)))</f>
        <v>2</v>
      </c>
      <c r="D1296" s="33" t="str">
        <f>'Data from Waybill Query'!D1296</f>
        <v>Grain</v>
      </c>
      <c r="E1296" s="33" t="str">
        <f>'Data from Waybill Query'!E1296</f>
        <v>L</v>
      </c>
      <c r="F1296" s="33" t="str">
        <f>'Data from Waybill Query'!F1296</f>
        <v>P</v>
      </c>
      <c r="G1296" s="33" t="str">
        <f>'Data from Waybill Query'!G1296</f>
        <v>M</v>
      </c>
      <c r="H1296" s="104">
        <f>IF(ISNA(VLOOKUP($N1296,'Data from Waybill Query'!$A:$M,8,FALSE)),0,VLOOKUP($N1296,'Data from Waybill Query'!$A:$M,8,FALSE))</f>
        <v>66888</v>
      </c>
      <c r="I1296" s="104">
        <f>IF(ISNA(VLOOKUP($N1296,'Data from Waybill Query'!$A:$M,9,FALSE)),0,VLOOKUP($N1296,'Data from Waybill Query'!$A:$M,9,FALSE))</f>
        <v>24390</v>
      </c>
      <c r="J1296" s="104">
        <f>IF(ISNA(VLOOKUP($N1296,'Data from Waybill Query'!$A:$M,10,FALSE)),0,VLOOKUP($N1296,'Data from Waybill Query'!$A:$M,10,FALSE))</f>
        <v>33536</v>
      </c>
      <c r="K1296" s="104">
        <f>IF(ISNA(VLOOKUP($N1296,'Data from Waybill Query'!$A:$M,11,FALSE)),0,VLOOKUP($N1296,'Data from Waybill Query'!$A:$M,11,FALSE))</f>
        <v>2423050</v>
      </c>
      <c r="L1296" s="104">
        <f>IF(ISNA(VLOOKUP($N1296,'Data from Waybill Query'!$A:$M,12,FALSE)),0,VLOOKUP($N1296,'Data from Waybill Query'!$A:$M,12,FALSE))</f>
        <v>3327</v>
      </c>
      <c r="M1296" s="104">
        <f>IF(ISNA(VLOOKUP($N1296,'Data from Waybill Query'!$A:$M,13,FALSE)),0,VLOOKUP($N1296,'Data from Waybill Query'!$A:$M,13,FALSE))</f>
        <v>2.0106389999999998E-2</v>
      </c>
      <c r="N1296" s="104">
        <f t="shared" si="45"/>
        <v>2004020312</v>
      </c>
    </row>
    <row r="1297" spans="1:14" x14ac:dyDescent="0.25">
      <c r="A1297" s="104">
        <f t="shared" si="44"/>
        <v>200422</v>
      </c>
      <c r="B1297" s="32">
        <f>'Data from Waybill Query'!B1297</f>
        <v>2004</v>
      </c>
      <c r="C1297" s="32" t="str">
        <f>IF('Data from Waybill Query'!C1297="00","0",IF('Data from Waybill Query'!C1297="01","1",IF('Data from Waybill Query'!C1297="XX","2",'Data from Waybill Query'!C1297)))</f>
        <v>2</v>
      </c>
      <c r="D1297" s="33" t="str">
        <f>'Data from Waybill Query'!D1297</f>
        <v>Grain</v>
      </c>
      <c r="E1297" s="33" t="str">
        <f>'Data from Waybill Query'!E1297</f>
        <v>L</v>
      </c>
      <c r="F1297" s="33" t="str">
        <f>'Data from Waybill Query'!F1297</f>
        <v>P</v>
      </c>
      <c r="G1297" s="33" t="str">
        <f>'Data from Waybill Query'!G1297</f>
        <v>U</v>
      </c>
      <c r="H1297" s="104">
        <f>IF(ISNA(VLOOKUP($N1297,'Data from Waybill Query'!$A:$M,8,FALSE)),0,VLOOKUP($N1297,'Data from Waybill Query'!$A:$M,8,FALSE))</f>
        <v>232477</v>
      </c>
      <c r="I1297" s="104">
        <f>IF(ISNA(VLOOKUP($N1297,'Data from Waybill Query'!$A:$M,9,FALSE)),0,VLOOKUP($N1297,'Data from Waybill Query'!$A:$M,9,FALSE))</f>
        <v>85529</v>
      </c>
      <c r="J1297" s="104">
        <f>IF(ISNA(VLOOKUP($N1297,'Data from Waybill Query'!$A:$M,10,FALSE)),0,VLOOKUP($N1297,'Data from Waybill Query'!$A:$M,10,FALSE))</f>
        <v>134980</v>
      </c>
      <c r="K1297" s="104">
        <f>IF(ISNA(VLOOKUP($N1297,'Data from Waybill Query'!$A:$M,11,FALSE)),0,VLOOKUP($N1297,'Data from Waybill Query'!$A:$M,11,FALSE))</f>
        <v>9040989</v>
      </c>
      <c r="L1297" s="104">
        <f>IF(ISNA(VLOOKUP($N1297,'Data from Waybill Query'!$A:$M,12,FALSE)),0,VLOOKUP($N1297,'Data from Waybill Query'!$A:$M,12,FALSE))</f>
        <v>14300</v>
      </c>
      <c r="M1297" s="104">
        <f>IF(ISNA(VLOOKUP($N1297,'Data from Waybill Query'!$A:$M,13,FALSE)),0,VLOOKUP($N1297,'Data from Waybill Query'!$A:$M,13,FALSE))</f>
        <v>1.6257009999999999E-2</v>
      </c>
      <c r="N1297" s="104">
        <f t="shared" si="45"/>
        <v>2004020313</v>
      </c>
    </row>
    <row r="1298" spans="1:14" x14ac:dyDescent="0.25">
      <c r="A1298" s="104">
        <f t="shared" si="44"/>
        <v>200423</v>
      </c>
      <c r="B1298" s="32">
        <f>'Data from Waybill Query'!B1298</f>
        <v>2004</v>
      </c>
      <c r="C1298" s="32" t="str">
        <f>IF('Data from Waybill Query'!C1298="00","0",IF('Data from Waybill Query'!C1298="01","1",IF('Data from Waybill Query'!C1298="XX","2",'Data from Waybill Query'!C1298)))</f>
        <v>10</v>
      </c>
      <c r="D1298" s="33" t="str">
        <f>'Data from Waybill Query'!D1298</f>
        <v>Metalic Ores</v>
      </c>
      <c r="E1298" s="33" t="str">
        <f>'Data from Waybill Query'!E1298</f>
        <v>S</v>
      </c>
      <c r="F1298" s="33" t="str">
        <f>'Data from Waybill Query'!F1298</f>
        <v>X</v>
      </c>
      <c r="G1298" s="33" t="str">
        <f>'Data from Waybill Query'!G1298</f>
        <v>X</v>
      </c>
      <c r="H1298" s="104">
        <f>IF(ISNA(VLOOKUP($N1298,'Data from Waybill Query'!$A:$M,8,FALSE)),0,VLOOKUP($N1298,'Data from Waybill Query'!$A:$M,8,FALSE))</f>
        <v>131620</v>
      </c>
      <c r="I1298" s="104">
        <f>IF(ISNA(VLOOKUP($N1298,'Data from Waybill Query'!$A:$M,9,FALSE)),0,VLOOKUP($N1298,'Data from Waybill Query'!$A:$M,9,FALSE))</f>
        <v>449697</v>
      </c>
      <c r="J1298" s="104">
        <f>IF(ISNA(VLOOKUP($N1298,'Data from Waybill Query'!$A:$M,10,FALSE)),0,VLOOKUP($N1298,'Data from Waybill Query'!$A:$M,10,FALSE))</f>
        <v>27791</v>
      </c>
      <c r="K1298" s="104">
        <f>IF(ISNA(VLOOKUP($N1298,'Data from Waybill Query'!$A:$M,11,FALSE)),0,VLOOKUP($N1298,'Data from Waybill Query'!$A:$M,11,FALSE))</f>
        <v>35019040</v>
      </c>
      <c r="L1298" s="104">
        <f>IF(ISNA(VLOOKUP($N1298,'Data from Waybill Query'!$A:$M,12,FALSE)),0,VLOOKUP($N1298,'Data from Waybill Query'!$A:$M,12,FALSE))</f>
        <v>2180</v>
      </c>
      <c r="M1298" s="104">
        <f>IF(ISNA(VLOOKUP($N1298,'Data from Waybill Query'!$A:$M,13,FALSE)),0,VLOOKUP($N1298,'Data from Waybill Query'!$A:$M,13,FALSE))</f>
        <v>6.0371750000000002E-2</v>
      </c>
      <c r="N1298" s="104">
        <f t="shared" si="45"/>
        <v>2004100103</v>
      </c>
    </row>
    <row r="1299" spans="1:14" x14ac:dyDescent="0.25">
      <c r="A1299" s="104">
        <f t="shared" si="44"/>
        <v>200424</v>
      </c>
      <c r="B1299" s="32">
        <f>'Data from Waybill Query'!B1299</f>
        <v>2004</v>
      </c>
      <c r="C1299" s="32" t="str">
        <f>IF('Data from Waybill Query'!C1299="00","0",IF('Data from Waybill Query'!C1299="01","1",IF('Data from Waybill Query'!C1299="XX","2",'Data from Waybill Query'!C1299)))</f>
        <v>10</v>
      </c>
      <c r="D1299" s="33" t="str">
        <f>'Data from Waybill Query'!D1299</f>
        <v>Metalic Ores</v>
      </c>
      <c r="E1299" s="33" t="str">
        <f>'Data from Waybill Query'!E1299</f>
        <v>M</v>
      </c>
      <c r="F1299" s="33" t="str">
        <f>'Data from Waybill Query'!F1299</f>
        <v>X</v>
      </c>
      <c r="G1299" s="33" t="str">
        <f>'Data from Waybill Query'!G1299</f>
        <v>X</v>
      </c>
      <c r="H1299" s="104">
        <f>IF(ISNA(VLOOKUP($N1299,'Data from Waybill Query'!$A:$M,8,FALSE)),0,VLOOKUP($N1299,'Data from Waybill Query'!$A:$M,8,FALSE))</f>
        <v>126724</v>
      </c>
      <c r="I1299" s="104">
        <f>IF(ISNA(VLOOKUP($N1299,'Data from Waybill Query'!$A:$M,9,FALSE)),0,VLOOKUP($N1299,'Data from Waybill Query'!$A:$M,9,FALSE))</f>
        <v>208222</v>
      </c>
      <c r="J1299" s="104">
        <f>IF(ISNA(VLOOKUP($N1299,'Data from Waybill Query'!$A:$M,10,FALSE)),0,VLOOKUP($N1299,'Data from Waybill Query'!$A:$M,10,FALSE))</f>
        <v>31611</v>
      </c>
      <c r="K1299" s="104">
        <f>IF(ISNA(VLOOKUP($N1299,'Data from Waybill Query'!$A:$M,11,FALSE)),0,VLOOKUP($N1299,'Data from Waybill Query'!$A:$M,11,FALSE))</f>
        <v>22232990</v>
      </c>
      <c r="L1299" s="104">
        <f>IF(ISNA(VLOOKUP($N1299,'Data from Waybill Query'!$A:$M,12,FALSE)),0,VLOOKUP($N1299,'Data from Waybill Query'!$A:$M,12,FALSE))</f>
        <v>3327</v>
      </c>
      <c r="M1299" s="104">
        <f>IF(ISNA(VLOOKUP($N1299,'Data from Waybill Query'!$A:$M,13,FALSE)),0,VLOOKUP($N1299,'Data from Waybill Query'!$A:$M,13,FALSE))</f>
        <v>3.8090579999999999E-2</v>
      </c>
      <c r="N1299" s="104">
        <f t="shared" si="45"/>
        <v>2004100203</v>
      </c>
    </row>
    <row r="1300" spans="1:14" x14ac:dyDescent="0.25">
      <c r="A1300" s="104">
        <f t="shared" si="44"/>
        <v>200425</v>
      </c>
      <c r="B1300" s="32">
        <f>'Data from Waybill Query'!B1300</f>
        <v>2004</v>
      </c>
      <c r="C1300" s="32" t="str">
        <f>IF('Data from Waybill Query'!C1300="00","0",IF('Data from Waybill Query'!C1300="01","1",IF('Data from Waybill Query'!C1300="XX","2",'Data from Waybill Query'!C1300)))</f>
        <v>10</v>
      </c>
      <c r="D1300" s="33" t="str">
        <f>'Data from Waybill Query'!D1300</f>
        <v>Metalic Ores</v>
      </c>
      <c r="E1300" s="33" t="str">
        <f>'Data from Waybill Query'!E1300</f>
        <v>L</v>
      </c>
      <c r="F1300" s="33" t="str">
        <f>'Data from Waybill Query'!F1300</f>
        <v>X</v>
      </c>
      <c r="G1300" s="33" t="str">
        <f>'Data from Waybill Query'!G1300</f>
        <v>X</v>
      </c>
      <c r="H1300" s="104">
        <f>IF(ISNA(VLOOKUP($N1300,'Data from Waybill Query'!$A:$M,8,FALSE)),0,VLOOKUP($N1300,'Data from Waybill Query'!$A:$M,8,FALSE))</f>
        <v>242001</v>
      </c>
      <c r="I1300" s="104">
        <f>IF(ISNA(VLOOKUP($N1300,'Data from Waybill Query'!$A:$M,9,FALSE)),0,VLOOKUP($N1300,'Data from Waybill Query'!$A:$M,9,FALSE))</f>
        <v>117698</v>
      </c>
      <c r="J1300" s="104">
        <f>IF(ISNA(VLOOKUP($N1300,'Data from Waybill Query'!$A:$M,10,FALSE)),0,VLOOKUP($N1300,'Data from Waybill Query'!$A:$M,10,FALSE))</f>
        <v>123765</v>
      </c>
      <c r="K1300" s="104">
        <f>IF(ISNA(VLOOKUP($N1300,'Data from Waybill Query'!$A:$M,11,FALSE)),0,VLOOKUP($N1300,'Data from Waybill Query'!$A:$M,11,FALSE))</f>
        <v>11689590</v>
      </c>
      <c r="L1300" s="104">
        <f>IF(ISNA(VLOOKUP($N1300,'Data from Waybill Query'!$A:$M,12,FALSE)),0,VLOOKUP($N1300,'Data from Waybill Query'!$A:$M,12,FALSE))</f>
        <v>12237</v>
      </c>
      <c r="M1300" s="104">
        <f>IF(ISNA(VLOOKUP($N1300,'Data from Waybill Query'!$A:$M,13,FALSE)),0,VLOOKUP($N1300,'Data from Waybill Query'!$A:$M,13,FALSE))</f>
        <v>1.9776180000000001E-2</v>
      </c>
      <c r="N1300" s="104">
        <f t="shared" si="45"/>
        <v>2004100303</v>
      </c>
    </row>
    <row r="1301" spans="1:14" x14ac:dyDescent="0.25">
      <c r="A1301" s="104">
        <f t="shared" si="44"/>
        <v>200426</v>
      </c>
      <c r="B1301" s="32">
        <f>'Data from Waybill Query'!B1301</f>
        <v>2004</v>
      </c>
      <c r="C1301" s="32" t="str">
        <f>IF('Data from Waybill Query'!C1301="00","0",IF('Data from Waybill Query'!C1301="01","1",IF('Data from Waybill Query'!C1301="XX","2",'Data from Waybill Query'!C1301)))</f>
        <v>11</v>
      </c>
      <c r="D1301" s="33" t="str">
        <f>'Data from Waybill Query'!D1301</f>
        <v>Coal</v>
      </c>
      <c r="E1301" s="33" t="str">
        <f>'Data from Waybill Query'!E1301</f>
        <v>S</v>
      </c>
      <c r="F1301" s="33" t="str">
        <f>'Data from Waybill Query'!F1301</f>
        <v>R</v>
      </c>
      <c r="G1301" s="33" t="str">
        <f>'Data from Waybill Query'!G1301</f>
        <v>X</v>
      </c>
      <c r="H1301" s="104">
        <f>IF(ISNA(VLOOKUP($N1301,'Data from Waybill Query'!$A:$M,8,FALSE)),0,VLOOKUP($N1301,'Data from Waybill Query'!$A:$M,8,FALSE))</f>
        <v>1471950</v>
      </c>
      <c r="I1301" s="104">
        <f>IF(ISNA(VLOOKUP($N1301,'Data from Waybill Query'!$A:$M,9,FALSE)),0,VLOOKUP($N1301,'Data from Waybill Query'!$A:$M,9,FALSE))</f>
        <v>1408981</v>
      </c>
      <c r="J1301" s="104">
        <f>IF(ISNA(VLOOKUP($N1301,'Data from Waybill Query'!$A:$M,10,FALSE)),0,VLOOKUP($N1301,'Data from Waybill Query'!$A:$M,10,FALSE))</f>
        <v>389737</v>
      </c>
      <c r="K1301" s="104">
        <f>IF(ISNA(VLOOKUP($N1301,'Data from Waybill Query'!$A:$M,11,FALSE)),0,VLOOKUP($N1301,'Data from Waybill Query'!$A:$M,11,FALSE))</f>
        <v>146080297</v>
      </c>
      <c r="L1301" s="104">
        <f>IF(ISNA(VLOOKUP($N1301,'Data from Waybill Query'!$A:$M,12,FALSE)),0,VLOOKUP($N1301,'Data from Waybill Query'!$A:$M,12,FALSE))</f>
        <v>40435</v>
      </c>
      <c r="M1301" s="104">
        <f>IF(ISNA(VLOOKUP($N1301,'Data from Waybill Query'!$A:$M,13,FALSE)),0,VLOOKUP($N1301,'Data from Waybill Query'!$A:$M,13,FALSE))</f>
        <v>3.640322E-2</v>
      </c>
      <c r="N1301" s="104">
        <f t="shared" si="45"/>
        <v>2004110103</v>
      </c>
    </row>
    <row r="1302" spans="1:14" x14ac:dyDescent="0.25">
      <c r="A1302" s="104">
        <f t="shared" si="44"/>
        <v>200427</v>
      </c>
      <c r="B1302" s="32">
        <f>'Data from Waybill Query'!B1302</f>
        <v>2004</v>
      </c>
      <c r="C1302" s="32" t="str">
        <f>IF('Data from Waybill Query'!C1302="00","0",IF('Data from Waybill Query'!C1302="01","1",IF('Data from Waybill Query'!C1302="XX","2",'Data from Waybill Query'!C1302)))</f>
        <v>11</v>
      </c>
      <c r="D1302" s="33" t="str">
        <f>'Data from Waybill Query'!D1302</f>
        <v>Coal</v>
      </c>
      <c r="E1302" s="33" t="str">
        <f>'Data from Waybill Query'!E1302</f>
        <v>S</v>
      </c>
      <c r="F1302" s="33" t="str">
        <f>'Data from Waybill Query'!F1302</f>
        <v>P</v>
      </c>
      <c r="G1302" s="33" t="str">
        <f>'Data from Waybill Query'!G1302</f>
        <v>X</v>
      </c>
      <c r="H1302" s="104">
        <f>IF(ISNA(VLOOKUP($N1302,'Data from Waybill Query'!$A:$M,8,FALSE)),0,VLOOKUP($N1302,'Data from Waybill Query'!$A:$M,8,FALSE))</f>
        <v>999468</v>
      </c>
      <c r="I1302" s="104">
        <f>IF(ISNA(VLOOKUP($N1302,'Data from Waybill Query'!$A:$M,9,FALSE)),0,VLOOKUP($N1302,'Data from Waybill Query'!$A:$M,9,FALSE))</f>
        <v>1722419</v>
      </c>
      <c r="J1302" s="104">
        <f>IF(ISNA(VLOOKUP($N1302,'Data from Waybill Query'!$A:$M,10,FALSE)),0,VLOOKUP($N1302,'Data from Waybill Query'!$A:$M,10,FALSE))</f>
        <v>327361</v>
      </c>
      <c r="K1302" s="104">
        <f>IF(ISNA(VLOOKUP($N1302,'Data from Waybill Query'!$A:$M,11,FALSE)),0,VLOOKUP($N1302,'Data from Waybill Query'!$A:$M,11,FALSE))</f>
        <v>187960515</v>
      </c>
      <c r="L1302" s="104">
        <f>IF(ISNA(VLOOKUP($N1302,'Data from Waybill Query'!$A:$M,12,FALSE)),0,VLOOKUP($N1302,'Data from Waybill Query'!$A:$M,12,FALSE))</f>
        <v>36166</v>
      </c>
      <c r="M1302" s="104">
        <f>IF(ISNA(VLOOKUP($N1302,'Data from Waybill Query'!$A:$M,13,FALSE)),0,VLOOKUP($N1302,'Data from Waybill Query'!$A:$M,13,FALSE))</f>
        <v>2.7635750000000001E-2</v>
      </c>
      <c r="N1302" s="104">
        <f t="shared" si="45"/>
        <v>2004110113</v>
      </c>
    </row>
    <row r="1303" spans="1:14" x14ac:dyDescent="0.25">
      <c r="A1303" s="104">
        <f t="shared" si="44"/>
        <v>200428</v>
      </c>
      <c r="B1303" s="32">
        <f>'Data from Waybill Query'!B1303</f>
        <v>2004</v>
      </c>
      <c r="C1303" s="32" t="str">
        <f>IF('Data from Waybill Query'!C1303="00","0",IF('Data from Waybill Query'!C1303="01","1",IF('Data from Waybill Query'!C1303="XX","2",'Data from Waybill Query'!C1303)))</f>
        <v>11</v>
      </c>
      <c r="D1303" s="33" t="str">
        <f>'Data from Waybill Query'!D1303</f>
        <v>Coal</v>
      </c>
      <c r="E1303" s="33" t="str">
        <f>'Data from Waybill Query'!E1303</f>
        <v>M</v>
      </c>
      <c r="F1303" s="33" t="str">
        <f>'Data from Waybill Query'!F1303</f>
        <v>R</v>
      </c>
      <c r="G1303" s="33" t="str">
        <f>'Data from Waybill Query'!G1303</f>
        <v>X</v>
      </c>
      <c r="H1303" s="104">
        <f>IF(ISNA(VLOOKUP($N1303,'Data from Waybill Query'!$A:$M,8,FALSE)),0,VLOOKUP($N1303,'Data from Waybill Query'!$A:$M,8,FALSE))</f>
        <v>876093</v>
      </c>
      <c r="I1303" s="104">
        <f>IF(ISNA(VLOOKUP($N1303,'Data from Waybill Query'!$A:$M,9,FALSE)),0,VLOOKUP($N1303,'Data from Waybill Query'!$A:$M,9,FALSE))</f>
        <v>610905</v>
      </c>
      <c r="J1303" s="104">
        <f>IF(ISNA(VLOOKUP($N1303,'Data from Waybill Query'!$A:$M,10,FALSE)),0,VLOOKUP($N1303,'Data from Waybill Query'!$A:$M,10,FALSE))</f>
        <v>418320</v>
      </c>
      <c r="K1303" s="104">
        <f>IF(ISNA(VLOOKUP($N1303,'Data from Waybill Query'!$A:$M,11,FALSE)),0,VLOOKUP($N1303,'Data from Waybill Query'!$A:$M,11,FALSE))</f>
        <v>64534416</v>
      </c>
      <c r="L1303" s="104">
        <f>IF(ISNA(VLOOKUP($N1303,'Data from Waybill Query'!$A:$M,12,FALSE)),0,VLOOKUP($N1303,'Data from Waybill Query'!$A:$M,12,FALSE))</f>
        <v>44478</v>
      </c>
      <c r="M1303" s="104">
        <f>IF(ISNA(VLOOKUP($N1303,'Data from Waybill Query'!$A:$M,13,FALSE)),0,VLOOKUP($N1303,'Data from Waybill Query'!$A:$M,13,FALSE))</f>
        <v>1.969715E-2</v>
      </c>
      <c r="N1303" s="104">
        <f t="shared" si="45"/>
        <v>2004110203</v>
      </c>
    </row>
    <row r="1304" spans="1:14" x14ac:dyDescent="0.25">
      <c r="A1304" s="104">
        <f t="shared" si="44"/>
        <v>200429</v>
      </c>
      <c r="B1304" s="32">
        <f>'Data from Waybill Query'!B1304</f>
        <v>2004</v>
      </c>
      <c r="C1304" s="32" t="str">
        <f>IF('Data from Waybill Query'!C1304="00","0",IF('Data from Waybill Query'!C1304="01","1",IF('Data from Waybill Query'!C1304="XX","2",'Data from Waybill Query'!C1304)))</f>
        <v>11</v>
      </c>
      <c r="D1304" s="33" t="str">
        <f>'Data from Waybill Query'!D1304</f>
        <v>Coal</v>
      </c>
      <c r="E1304" s="33" t="str">
        <f>'Data from Waybill Query'!E1304</f>
        <v>M</v>
      </c>
      <c r="F1304" s="33" t="str">
        <f>'Data from Waybill Query'!F1304</f>
        <v>P</v>
      </c>
      <c r="G1304" s="33" t="str">
        <f>'Data from Waybill Query'!G1304</f>
        <v>X</v>
      </c>
      <c r="H1304" s="104">
        <f>IF(ISNA(VLOOKUP($N1304,'Data from Waybill Query'!$A:$M,8,FALSE)),0,VLOOKUP($N1304,'Data from Waybill Query'!$A:$M,8,FALSE))</f>
        <v>1323903</v>
      </c>
      <c r="I1304" s="104">
        <f>IF(ISNA(VLOOKUP($N1304,'Data from Waybill Query'!$A:$M,9,FALSE)),0,VLOOKUP($N1304,'Data from Waybill Query'!$A:$M,9,FALSE))</f>
        <v>1151582</v>
      </c>
      <c r="J1304" s="104">
        <f>IF(ISNA(VLOOKUP($N1304,'Data from Waybill Query'!$A:$M,10,FALSE)),0,VLOOKUP($N1304,'Data from Waybill Query'!$A:$M,10,FALSE))</f>
        <v>865607</v>
      </c>
      <c r="K1304" s="104">
        <f>IF(ISNA(VLOOKUP($N1304,'Data from Waybill Query'!$A:$M,11,FALSE)),0,VLOOKUP($N1304,'Data from Waybill Query'!$A:$M,11,FALSE))</f>
        <v>132161439</v>
      </c>
      <c r="L1304" s="104">
        <f>IF(ISNA(VLOOKUP($N1304,'Data from Waybill Query'!$A:$M,12,FALSE)),0,VLOOKUP($N1304,'Data from Waybill Query'!$A:$M,12,FALSE))</f>
        <v>99538</v>
      </c>
      <c r="M1304" s="104">
        <f>IF(ISNA(VLOOKUP($N1304,'Data from Waybill Query'!$A:$M,13,FALSE)),0,VLOOKUP($N1304,'Data from Waybill Query'!$A:$M,13,FALSE))</f>
        <v>1.330047E-2</v>
      </c>
      <c r="N1304" s="104">
        <f t="shared" si="45"/>
        <v>2004110213</v>
      </c>
    </row>
    <row r="1305" spans="1:14" x14ac:dyDescent="0.25">
      <c r="A1305" s="104">
        <f t="shared" si="44"/>
        <v>200430</v>
      </c>
      <c r="B1305" s="32">
        <f>'Data from Waybill Query'!B1305</f>
        <v>2004</v>
      </c>
      <c r="C1305" s="32" t="str">
        <f>IF('Data from Waybill Query'!C1305="00","0",IF('Data from Waybill Query'!C1305="01","1",IF('Data from Waybill Query'!C1305="XX","2",'Data from Waybill Query'!C1305)))</f>
        <v>11</v>
      </c>
      <c r="D1305" s="33" t="str">
        <f>'Data from Waybill Query'!D1305</f>
        <v>Coal</v>
      </c>
      <c r="E1305" s="33" t="str">
        <f>'Data from Waybill Query'!E1305</f>
        <v>L</v>
      </c>
      <c r="F1305" s="33" t="str">
        <f>'Data from Waybill Query'!F1305</f>
        <v>R</v>
      </c>
      <c r="G1305" s="33" t="str">
        <f>'Data from Waybill Query'!G1305</f>
        <v>X</v>
      </c>
      <c r="H1305" s="104">
        <f>IF(ISNA(VLOOKUP($N1305,'Data from Waybill Query'!$A:$M,8,FALSE)),0,VLOOKUP($N1305,'Data from Waybill Query'!$A:$M,8,FALSE))</f>
        <v>711269</v>
      </c>
      <c r="I1305" s="104">
        <f>IF(ISNA(VLOOKUP($N1305,'Data from Waybill Query'!$A:$M,9,FALSE)),0,VLOOKUP($N1305,'Data from Waybill Query'!$A:$M,9,FALSE))</f>
        <v>457592</v>
      </c>
      <c r="J1305" s="104">
        <f>IF(ISNA(VLOOKUP($N1305,'Data from Waybill Query'!$A:$M,10,FALSE)),0,VLOOKUP($N1305,'Data from Waybill Query'!$A:$M,10,FALSE))</f>
        <v>562383</v>
      </c>
      <c r="K1305" s="104">
        <f>IF(ISNA(VLOOKUP($N1305,'Data from Waybill Query'!$A:$M,11,FALSE)),0,VLOOKUP($N1305,'Data from Waybill Query'!$A:$M,11,FALSE))</f>
        <v>51718794</v>
      </c>
      <c r="L1305" s="104">
        <f>IF(ISNA(VLOOKUP($N1305,'Data from Waybill Query'!$A:$M,12,FALSE)),0,VLOOKUP($N1305,'Data from Waybill Query'!$A:$M,12,FALSE))</f>
        <v>63632</v>
      </c>
      <c r="M1305" s="104">
        <f>IF(ISNA(VLOOKUP($N1305,'Data from Waybill Query'!$A:$M,13,FALSE)),0,VLOOKUP($N1305,'Data from Waybill Query'!$A:$M,13,FALSE))</f>
        <v>1.1177919999999999E-2</v>
      </c>
      <c r="N1305" s="104">
        <f t="shared" si="45"/>
        <v>2004110303</v>
      </c>
    </row>
    <row r="1306" spans="1:14" x14ac:dyDescent="0.25">
      <c r="A1306" s="104">
        <f t="shared" si="44"/>
        <v>200431</v>
      </c>
      <c r="B1306" s="32">
        <f>'Data from Waybill Query'!B1306</f>
        <v>2004</v>
      </c>
      <c r="C1306" s="32" t="str">
        <f>IF('Data from Waybill Query'!C1306="00","0",IF('Data from Waybill Query'!C1306="01","1",IF('Data from Waybill Query'!C1306="XX","2",'Data from Waybill Query'!C1306)))</f>
        <v>11</v>
      </c>
      <c r="D1306" s="33" t="str">
        <f>'Data from Waybill Query'!D1306</f>
        <v>Coal</v>
      </c>
      <c r="E1306" s="33" t="str">
        <f>'Data from Waybill Query'!E1306</f>
        <v>L</v>
      </c>
      <c r="F1306" s="33" t="str">
        <f>'Data from Waybill Query'!F1306</f>
        <v>P</v>
      </c>
      <c r="G1306" s="33" t="str">
        <f>'Data from Waybill Query'!G1306</f>
        <v>X</v>
      </c>
      <c r="H1306" s="104">
        <f>IF(ISNA(VLOOKUP($N1306,'Data from Waybill Query'!$A:$M,8,FALSE)),0,VLOOKUP($N1306,'Data from Waybill Query'!$A:$M,8,FALSE))</f>
        <v>2206614</v>
      </c>
      <c r="I1306" s="104">
        <f>IF(ISNA(VLOOKUP($N1306,'Data from Waybill Query'!$A:$M,9,FALSE)),0,VLOOKUP($N1306,'Data from Waybill Query'!$A:$M,9,FALSE))</f>
        <v>1872203</v>
      </c>
      <c r="J1306" s="104">
        <f>IF(ISNA(VLOOKUP($N1306,'Data from Waybill Query'!$A:$M,10,FALSE)),0,VLOOKUP($N1306,'Data from Waybill Query'!$A:$M,10,FALSE))</f>
        <v>2222540</v>
      </c>
      <c r="K1306" s="104">
        <f>IF(ISNA(VLOOKUP($N1306,'Data from Waybill Query'!$A:$M,11,FALSE)),0,VLOOKUP($N1306,'Data from Waybill Query'!$A:$M,11,FALSE))</f>
        <v>218589019</v>
      </c>
      <c r="L1306" s="104">
        <f>IF(ISNA(VLOOKUP($N1306,'Data from Waybill Query'!$A:$M,12,FALSE)),0,VLOOKUP($N1306,'Data from Waybill Query'!$A:$M,12,FALSE))</f>
        <v>259557</v>
      </c>
      <c r="M1306" s="104">
        <f>IF(ISNA(VLOOKUP($N1306,'Data from Waybill Query'!$A:$M,13,FALSE)),0,VLOOKUP($N1306,'Data from Waybill Query'!$A:$M,13,FALSE))</f>
        <v>8.5014619999999996E-3</v>
      </c>
      <c r="N1306" s="104">
        <f t="shared" si="45"/>
        <v>2004110313</v>
      </c>
    </row>
    <row r="1307" spans="1:14" x14ac:dyDescent="0.25">
      <c r="A1307" s="104">
        <f t="shared" si="44"/>
        <v>200432</v>
      </c>
      <c r="B1307" s="32">
        <f>'Data from Waybill Query'!B1307</f>
        <v>2004</v>
      </c>
      <c r="C1307" s="32" t="str">
        <f>IF('Data from Waybill Query'!C1307="00","0",IF('Data from Waybill Query'!C1307="01","1",IF('Data from Waybill Query'!C1307="XX","2",'Data from Waybill Query'!C1307)))</f>
        <v>11</v>
      </c>
      <c r="D1307" s="33" t="str">
        <f>'Data from Waybill Query'!D1307</f>
        <v>Coal</v>
      </c>
      <c r="E1307" s="33" t="str">
        <f>'Data from Waybill Query'!E1307</f>
        <v>VL</v>
      </c>
      <c r="F1307" s="33" t="str">
        <f>'Data from Waybill Query'!F1307</f>
        <v>R</v>
      </c>
      <c r="G1307" s="33" t="str">
        <f>'Data from Waybill Query'!G1307</f>
        <v>X</v>
      </c>
      <c r="H1307" s="104">
        <f>IF(ISNA(VLOOKUP($N1307,'Data from Waybill Query'!$A:$M,8,FALSE)),0,VLOOKUP($N1307,'Data from Waybill Query'!$A:$M,8,FALSE))</f>
        <v>308056</v>
      </c>
      <c r="I1307" s="104">
        <f>IF(ISNA(VLOOKUP($N1307,'Data from Waybill Query'!$A:$M,9,FALSE)),0,VLOOKUP($N1307,'Data from Waybill Query'!$A:$M,9,FALSE))</f>
        <v>153711</v>
      </c>
      <c r="J1307" s="104">
        <f>IF(ISNA(VLOOKUP($N1307,'Data from Waybill Query'!$A:$M,10,FALSE)),0,VLOOKUP($N1307,'Data from Waybill Query'!$A:$M,10,FALSE))</f>
        <v>249783</v>
      </c>
      <c r="K1307" s="104">
        <f>IF(ISNA(VLOOKUP($N1307,'Data from Waybill Query'!$A:$M,11,FALSE)),0,VLOOKUP($N1307,'Data from Waybill Query'!$A:$M,11,FALSE))</f>
        <v>16940381</v>
      </c>
      <c r="L1307" s="104">
        <f>IF(ISNA(VLOOKUP($N1307,'Data from Waybill Query'!$A:$M,12,FALSE)),0,VLOOKUP($N1307,'Data from Waybill Query'!$A:$M,12,FALSE))</f>
        <v>27464</v>
      </c>
      <c r="M1307" s="104">
        <f>IF(ISNA(VLOOKUP($N1307,'Data from Waybill Query'!$A:$M,13,FALSE)),0,VLOOKUP($N1307,'Data from Waybill Query'!$A:$M,13,FALSE))</f>
        <v>1.121662E-2</v>
      </c>
      <c r="N1307" s="104">
        <f t="shared" si="45"/>
        <v>2004110403</v>
      </c>
    </row>
    <row r="1308" spans="1:14" x14ac:dyDescent="0.25">
      <c r="A1308" s="104">
        <f t="shared" si="44"/>
        <v>200433</v>
      </c>
      <c r="B1308" s="32">
        <f>'Data from Waybill Query'!B1308</f>
        <v>2004</v>
      </c>
      <c r="C1308" s="32" t="str">
        <f>IF('Data from Waybill Query'!C1308="00","0",IF('Data from Waybill Query'!C1308="01","1",IF('Data from Waybill Query'!C1308="XX","2",'Data from Waybill Query'!C1308)))</f>
        <v>11</v>
      </c>
      <c r="D1308" s="33" t="str">
        <f>'Data from Waybill Query'!D1308</f>
        <v>Coal</v>
      </c>
      <c r="E1308" s="33" t="str">
        <f>'Data from Waybill Query'!E1308</f>
        <v>VL</v>
      </c>
      <c r="F1308" s="33" t="str">
        <f>'Data from Waybill Query'!F1308</f>
        <v>P</v>
      </c>
      <c r="G1308" s="33" t="str">
        <f>'Data from Waybill Query'!G1308</f>
        <v>X</v>
      </c>
      <c r="H1308" s="104">
        <f>IF(ISNA(VLOOKUP($N1308,'Data from Waybill Query'!$A:$M,8,FALSE)),0,VLOOKUP($N1308,'Data from Waybill Query'!$A:$M,8,FALSE))</f>
        <v>730829</v>
      </c>
      <c r="I1308" s="104">
        <f>IF(ISNA(VLOOKUP($N1308,'Data from Waybill Query'!$A:$M,9,FALSE)),0,VLOOKUP($N1308,'Data from Waybill Query'!$A:$M,9,FALSE))</f>
        <v>438610</v>
      </c>
      <c r="J1308" s="104">
        <f>IF(ISNA(VLOOKUP($N1308,'Data from Waybill Query'!$A:$M,10,FALSE)),0,VLOOKUP($N1308,'Data from Waybill Query'!$A:$M,10,FALSE))</f>
        <v>707198</v>
      </c>
      <c r="K1308" s="104">
        <f>IF(ISNA(VLOOKUP($N1308,'Data from Waybill Query'!$A:$M,11,FALSE)),0,VLOOKUP($N1308,'Data from Waybill Query'!$A:$M,11,FALSE))</f>
        <v>49930466</v>
      </c>
      <c r="L1308" s="104">
        <f>IF(ISNA(VLOOKUP($N1308,'Data from Waybill Query'!$A:$M,12,FALSE)),0,VLOOKUP($N1308,'Data from Waybill Query'!$A:$M,12,FALSE))</f>
        <v>80457</v>
      </c>
      <c r="M1308" s="104">
        <f>IF(ISNA(VLOOKUP($N1308,'Data from Waybill Query'!$A:$M,13,FALSE)),0,VLOOKUP($N1308,'Data from Waybill Query'!$A:$M,13,FALSE))</f>
        <v>9.0834729999999999E-3</v>
      </c>
      <c r="N1308" s="104">
        <f t="shared" si="45"/>
        <v>2004110413</v>
      </c>
    </row>
    <row r="1309" spans="1:14" x14ac:dyDescent="0.25">
      <c r="A1309" s="104">
        <f t="shared" si="44"/>
        <v>200434</v>
      </c>
      <c r="B1309" s="32">
        <f>'Data from Waybill Query'!B1309</f>
        <v>2004</v>
      </c>
      <c r="C1309" s="32" t="str">
        <f>IF('Data from Waybill Query'!C1309="00","0",IF('Data from Waybill Query'!C1309="01","1",IF('Data from Waybill Query'!C1309="XX","2",'Data from Waybill Query'!C1309)))</f>
        <v>14</v>
      </c>
      <c r="D1309" s="33" t="str">
        <f>'Data from Waybill Query'!D1309</f>
        <v>Non-Metallic Minerals</v>
      </c>
      <c r="E1309" s="33" t="str">
        <f>'Data from Waybill Query'!E1309</f>
        <v>S</v>
      </c>
      <c r="F1309" s="33" t="str">
        <f>'Data from Waybill Query'!F1309</f>
        <v>X</v>
      </c>
      <c r="G1309" s="33" t="str">
        <f>'Data from Waybill Query'!G1309</f>
        <v>X</v>
      </c>
      <c r="H1309" s="104">
        <f>IF(ISNA(VLOOKUP($N1309,'Data from Waybill Query'!$A:$M,8,FALSE)),0,VLOOKUP($N1309,'Data from Waybill Query'!$A:$M,8,FALSE))</f>
        <v>170670</v>
      </c>
      <c r="I1309" s="104">
        <f>IF(ISNA(VLOOKUP($N1309,'Data from Waybill Query'!$A:$M,9,FALSE)),0,VLOOKUP($N1309,'Data from Waybill Query'!$A:$M,9,FALSE))</f>
        <v>600246</v>
      </c>
      <c r="J1309" s="104">
        <f>IF(ISNA(VLOOKUP($N1309,'Data from Waybill Query'!$A:$M,10,FALSE)),0,VLOOKUP($N1309,'Data from Waybill Query'!$A:$M,10,FALSE))</f>
        <v>27716</v>
      </c>
      <c r="K1309" s="104">
        <f>IF(ISNA(VLOOKUP($N1309,'Data from Waybill Query'!$A:$M,11,FALSE)),0,VLOOKUP($N1309,'Data from Waybill Query'!$A:$M,11,FALSE))</f>
        <v>59375293</v>
      </c>
      <c r="L1309" s="104">
        <f>IF(ISNA(VLOOKUP($N1309,'Data from Waybill Query'!$A:$M,12,FALSE)),0,VLOOKUP($N1309,'Data from Waybill Query'!$A:$M,12,FALSE))</f>
        <v>2711</v>
      </c>
      <c r="M1309" s="104">
        <f>IF(ISNA(VLOOKUP($N1309,'Data from Waybill Query'!$A:$M,13,FALSE)),0,VLOOKUP($N1309,'Data from Waybill Query'!$A:$M,13,FALSE))</f>
        <v>6.295829E-2</v>
      </c>
      <c r="N1309" s="104">
        <f t="shared" si="45"/>
        <v>2004140103</v>
      </c>
    </row>
    <row r="1310" spans="1:14" x14ac:dyDescent="0.25">
      <c r="A1310" s="104">
        <f t="shared" si="44"/>
        <v>200435</v>
      </c>
      <c r="B1310" s="32">
        <f>'Data from Waybill Query'!B1310</f>
        <v>2004</v>
      </c>
      <c r="C1310" s="32" t="str">
        <f>IF('Data from Waybill Query'!C1310="00","0",IF('Data from Waybill Query'!C1310="01","1",IF('Data from Waybill Query'!C1310="XX","2",'Data from Waybill Query'!C1310)))</f>
        <v>14</v>
      </c>
      <c r="D1310" s="33" t="str">
        <f>'Data from Waybill Query'!D1310</f>
        <v>Non-Metallic Minerals</v>
      </c>
      <c r="E1310" s="33" t="str">
        <f>'Data from Waybill Query'!E1310</f>
        <v>M</v>
      </c>
      <c r="F1310" s="33" t="str">
        <f>'Data from Waybill Query'!F1310</f>
        <v>X</v>
      </c>
      <c r="G1310" s="33" t="str">
        <f>'Data from Waybill Query'!G1310</f>
        <v>X</v>
      </c>
      <c r="H1310" s="104">
        <f>IF(ISNA(VLOOKUP($N1310,'Data from Waybill Query'!$A:$M,8,FALSE)),0,VLOOKUP($N1310,'Data from Waybill Query'!$A:$M,8,FALSE))</f>
        <v>350756</v>
      </c>
      <c r="I1310" s="104">
        <f>IF(ISNA(VLOOKUP($N1310,'Data from Waybill Query'!$A:$M,9,FALSE)),0,VLOOKUP($N1310,'Data from Waybill Query'!$A:$M,9,FALSE))</f>
        <v>614497</v>
      </c>
      <c r="J1310" s="104">
        <f>IF(ISNA(VLOOKUP($N1310,'Data from Waybill Query'!$A:$M,10,FALSE)),0,VLOOKUP($N1310,'Data from Waybill Query'!$A:$M,10,FALSE))</f>
        <v>100086</v>
      </c>
      <c r="K1310" s="104">
        <f>IF(ISNA(VLOOKUP($N1310,'Data from Waybill Query'!$A:$M,11,FALSE)),0,VLOOKUP($N1310,'Data from Waybill Query'!$A:$M,11,FALSE))</f>
        <v>61839058</v>
      </c>
      <c r="L1310" s="104">
        <f>IF(ISNA(VLOOKUP($N1310,'Data from Waybill Query'!$A:$M,12,FALSE)),0,VLOOKUP($N1310,'Data from Waybill Query'!$A:$M,12,FALSE))</f>
        <v>10096</v>
      </c>
      <c r="M1310" s="104">
        <f>IF(ISNA(VLOOKUP($N1310,'Data from Waybill Query'!$A:$M,13,FALSE)),0,VLOOKUP($N1310,'Data from Waybill Query'!$A:$M,13,FALSE))</f>
        <v>3.4742700000000001E-2</v>
      </c>
      <c r="N1310" s="104">
        <f t="shared" si="45"/>
        <v>2004140203</v>
      </c>
    </row>
    <row r="1311" spans="1:14" x14ac:dyDescent="0.25">
      <c r="A1311" s="104">
        <f t="shared" si="44"/>
        <v>200436</v>
      </c>
      <c r="B1311" s="32">
        <f>'Data from Waybill Query'!B1311</f>
        <v>2004</v>
      </c>
      <c r="C1311" s="32" t="str">
        <f>IF('Data from Waybill Query'!C1311="00","0",IF('Data from Waybill Query'!C1311="01","1",IF('Data from Waybill Query'!C1311="XX","2",'Data from Waybill Query'!C1311)))</f>
        <v>14</v>
      </c>
      <c r="D1311" s="33" t="str">
        <f>'Data from Waybill Query'!D1311</f>
        <v>Non-Metallic Minerals</v>
      </c>
      <c r="E1311" s="33" t="str">
        <f>'Data from Waybill Query'!E1311</f>
        <v>L</v>
      </c>
      <c r="F1311" s="33" t="str">
        <f>'Data from Waybill Query'!F1311</f>
        <v>X</v>
      </c>
      <c r="G1311" s="33" t="str">
        <f>'Data from Waybill Query'!G1311</f>
        <v>X</v>
      </c>
      <c r="H1311" s="104">
        <f>IF(ISNA(VLOOKUP($N1311,'Data from Waybill Query'!$A:$M,8,FALSE)),0,VLOOKUP($N1311,'Data from Waybill Query'!$A:$M,8,FALSE))</f>
        <v>715364</v>
      </c>
      <c r="I1311" s="104">
        <f>IF(ISNA(VLOOKUP($N1311,'Data from Waybill Query'!$A:$M,9,FALSE)),0,VLOOKUP($N1311,'Data from Waybill Query'!$A:$M,9,FALSE))</f>
        <v>488601</v>
      </c>
      <c r="J1311" s="104">
        <f>IF(ISNA(VLOOKUP($N1311,'Data from Waybill Query'!$A:$M,10,FALSE)),0,VLOOKUP($N1311,'Data from Waybill Query'!$A:$M,10,FALSE))</f>
        <v>312048</v>
      </c>
      <c r="K1311" s="104">
        <f>IF(ISNA(VLOOKUP($N1311,'Data from Waybill Query'!$A:$M,11,FALSE)),0,VLOOKUP($N1311,'Data from Waybill Query'!$A:$M,11,FALSE))</f>
        <v>48732900</v>
      </c>
      <c r="L1311" s="104">
        <f>IF(ISNA(VLOOKUP($N1311,'Data from Waybill Query'!$A:$M,12,FALSE)),0,VLOOKUP($N1311,'Data from Waybill Query'!$A:$M,12,FALSE))</f>
        <v>30897</v>
      </c>
      <c r="M1311" s="104">
        <f>IF(ISNA(VLOOKUP($N1311,'Data from Waybill Query'!$A:$M,13,FALSE)),0,VLOOKUP($N1311,'Data from Waybill Query'!$A:$M,13,FALSE))</f>
        <v>2.3153360000000001E-2</v>
      </c>
      <c r="N1311" s="104">
        <f t="shared" si="45"/>
        <v>2004140303</v>
      </c>
    </row>
    <row r="1312" spans="1:14" x14ac:dyDescent="0.25">
      <c r="A1312" s="104">
        <f t="shared" si="44"/>
        <v>200437</v>
      </c>
      <c r="B1312" s="32">
        <f>'Data from Waybill Query'!B1312</f>
        <v>2004</v>
      </c>
      <c r="C1312" s="32" t="str">
        <f>IF('Data from Waybill Query'!C1312="00","0",IF('Data from Waybill Query'!C1312="01","1",IF('Data from Waybill Query'!C1312="XX","2",'Data from Waybill Query'!C1312)))</f>
        <v>20</v>
      </c>
      <c r="D1312" s="33" t="str">
        <f>'Data from Waybill Query'!D1312</f>
        <v>Food and Kindred</v>
      </c>
      <c r="E1312" s="33" t="str">
        <f>'Data from Waybill Query'!E1312</f>
        <v>S</v>
      </c>
      <c r="F1312" s="33" t="str">
        <f>'Data from Waybill Query'!F1312</f>
        <v>X</v>
      </c>
      <c r="G1312" s="33" t="str">
        <f>'Data from Waybill Query'!G1312</f>
        <v>X</v>
      </c>
      <c r="H1312" s="104">
        <f>IF(ISNA(VLOOKUP($N1312,'Data from Waybill Query'!$A:$M,8,FALSE)),0,VLOOKUP($N1312,'Data from Waybill Query'!$A:$M,8,FALSE))</f>
        <v>369707</v>
      </c>
      <c r="I1312" s="104">
        <f>IF(ISNA(VLOOKUP($N1312,'Data from Waybill Query'!$A:$M,9,FALSE)),0,VLOOKUP($N1312,'Data from Waybill Query'!$A:$M,9,FALSE))</f>
        <v>352959</v>
      </c>
      <c r="J1312" s="104">
        <f>IF(ISNA(VLOOKUP($N1312,'Data from Waybill Query'!$A:$M,10,FALSE)),0,VLOOKUP($N1312,'Data from Waybill Query'!$A:$M,10,FALSE))</f>
        <v>98729</v>
      </c>
      <c r="K1312" s="104">
        <f>IF(ISNA(VLOOKUP($N1312,'Data from Waybill Query'!$A:$M,11,FALSE)),0,VLOOKUP($N1312,'Data from Waybill Query'!$A:$M,11,FALSE))</f>
        <v>31738436</v>
      </c>
      <c r="L1312" s="104">
        <f>IF(ISNA(VLOOKUP($N1312,'Data from Waybill Query'!$A:$M,12,FALSE)),0,VLOOKUP($N1312,'Data from Waybill Query'!$A:$M,12,FALSE))</f>
        <v>8862</v>
      </c>
      <c r="M1312" s="104">
        <f>IF(ISNA(VLOOKUP($N1312,'Data from Waybill Query'!$A:$M,13,FALSE)),0,VLOOKUP($N1312,'Data from Waybill Query'!$A:$M,13,FALSE))</f>
        <v>4.1716929999999999E-2</v>
      </c>
      <c r="N1312" s="104">
        <f t="shared" si="45"/>
        <v>2004200103</v>
      </c>
    </row>
    <row r="1313" spans="1:14" x14ac:dyDescent="0.25">
      <c r="A1313" s="104">
        <f t="shared" si="44"/>
        <v>200438</v>
      </c>
      <c r="B1313" s="32">
        <f>'Data from Waybill Query'!B1313</f>
        <v>2004</v>
      </c>
      <c r="C1313" s="32" t="str">
        <f>IF('Data from Waybill Query'!C1313="00","0",IF('Data from Waybill Query'!C1313="01","1",IF('Data from Waybill Query'!C1313="XX","2",'Data from Waybill Query'!C1313)))</f>
        <v>20</v>
      </c>
      <c r="D1313" s="33" t="str">
        <f>'Data from Waybill Query'!D1313</f>
        <v>Food and Kindred</v>
      </c>
      <c r="E1313" s="33" t="str">
        <f>'Data from Waybill Query'!E1313</f>
        <v>M</v>
      </c>
      <c r="F1313" s="33" t="str">
        <f>'Data from Waybill Query'!F1313</f>
        <v>X</v>
      </c>
      <c r="G1313" s="33" t="str">
        <f>'Data from Waybill Query'!G1313</f>
        <v>X</v>
      </c>
      <c r="H1313" s="104">
        <f>IF(ISNA(VLOOKUP($N1313,'Data from Waybill Query'!$A:$M,8,FALSE)),0,VLOOKUP($N1313,'Data from Waybill Query'!$A:$M,8,FALSE))</f>
        <v>758854</v>
      </c>
      <c r="I1313" s="104">
        <f>IF(ISNA(VLOOKUP($N1313,'Data from Waybill Query'!$A:$M,9,FALSE)),0,VLOOKUP($N1313,'Data from Waybill Query'!$A:$M,9,FALSE))</f>
        <v>389411</v>
      </c>
      <c r="J1313" s="104">
        <f>IF(ISNA(VLOOKUP($N1313,'Data from Waybill Query'!$A:$M,10,FALSE)),0,VLOOKUP($N1313,'Data from Waybill Query'!$A:$M,10,FALSE))</f>
        <v>289043</v>
      </c>
      <c r="K1313" s="104">
        <f>IF(ISNA(VLOOKUP($N1313,'Data from Waybill Query'!$A:$M,11,FALSE)),0,VLOOKUP($N1313,'Data from Waybill Query'!$A:$M,11,FALSE))</f>
        <v>35474026</v>
      </c>
      <c r="L1313" s="104">
        <f>IF(ISNA(VLOOKUP($N1313,'Data from Waybill Query'!$A:$M,12,FALSE)),0,VLOOKUP($N1313,'Data from Waybill Query'!$A:$M,12,FALSE))</f>
        <v>26409</v>
      </c>
      <c r="M1313" s="104">
        <f>IF(ISNA(VLOOKUP($N1313,'Data from Waybill Query'!$A:$M,13,FALSE)),0,VLOOKUP($N1313,'Data from Waybill Query'!$A:$M,13,FALSE))</f>
        <v>2.873494E-2</v>
      </c>
      <c r="N1313" s="104">
        <f t="shared" si="45"/>
        <v>2004200203</v>
      </c>
    </row>
    <row r="1314" spans="1:14" x14ac:dyDescent="0.25">
      <c r="A1314" s="104">
        <f t="shared" si="44"/>
        <v>200439</v>
      </c>
      <c r="B1314" s="32">
        <f>'Data from Waybill Query'!B1314</f>
        <v>2004</v>
      </c>
      <c r="C1314" s="32" t="str">
        <f>IF('Data from Waybill Query'!C1314="00","0",IF('Data from Waybill Query'!C1314="01","1",IF('Data from Waybill Query'!C1314="XX","2",'Data from Waybill Query'!C1314)))</f>
        <v>20</v>
      </c>
      <c r="D1314" s="33" t="str">
        <f>'Data from Waybill Query'!D1314</f>
        <v>Food and Kindred</v>
      </c>
      <c r="E1314" s="33" t="str">
        <f>'Data from Waybill Query'!E1314</f>
        <v>L</v>
      </c>
      <c r="F1314" s="33" t="str">
        <f>'Data from Waybill Query'!F1314</f>
        <v>X</v>
      </c>
      <c r="G1314" s="33" t="str">
        <f>'Data from Waybill Query'!G1314</f>
        <v>X</v>
      </c>
      <c r="H1314" s="104">
        <f>IF(ISNA(VLOOKUP($N1314,'Data from Waybill Query'!$A:$M,8,FALSE)),0,VLOOKUP($N1314,'Data from Waybill Query'!$A:$M,8,FALSE))</f>
        <v>1460801</v>
      </c>
      <c r="I1314" s="104">
        <f>IF(ISNA(VLOOKUP($N1314,'Data from Waybill Query'!$A:$M,9,FALSE)),0,VLOOKUP($N1314,'Data from Waybill Query'!$A:$M,9,FALSE))</f>
        <v>441365</v>
      </c>
      <c r="J1314" s="104">
        <f>IF(ISNA(VLOOKUP($N1314,'Data from Waybill Query'!$A:$M,10,FALSE)),0,VLOOKUP($N1314,'Data from Waybill Query'!$A:$M,10,FALSE))</f>
        <v>772161</v>
      </c>
      <c r="K1314" s="104">
        <f>IF(ISNA(VLOOKUP($N1314,'Data from Waybill Query'!$A:$M,11,FALSE)),0,VLOOKUP($N1314,'Data from Waybill Query'!$A:$M,11,FALSE))</f>
        <v>36776860</v>
      </c>
      <c r="L1314" s="104">
        <f>IF(ISNA(VLOOKUP($N1314,'Data from Waybill Query'!$A:$M,12,FALSE)),0,VLOOKUP($N1314,'Data from Waybill Query'!$A:$M,12,FALSE))</f>
        <v>63091</v>
      </c>
      <c r="M1314" s="104">
        <f>IF(ISNA(VLOOKUP($N1314,'Data from Waybill Query'!$A:$M,13,FALSE)),0,VLOOKUP($N1314,'Data from Waybill Query'!$A:$M,13,FALSE))</f>
        <v>2.315381E-2</v>
      </c>
      <c r="N1314" s="104">
        <f t="shared" si="45"/>
        <v>2004200303</v>
      </c>
    </row>
    <row r="1315" spans="1:14" x14ac:dyDescent="0.25">
      <c r="A1315" s="104">
        <f t="shared" si="44"/>
        <v>200440</v>
      </c>
      <c r="B1315" s="32">
        <f>'Data from Waybill Query'!B1315</f>
        <v>2004</v>
      </c>
      <c r="C1315" s="32" t="str">
        <f>IF('Data from Waybill Query'!C1315="00","0",IF('Data from Waybill Query'!C1315="01","1",IF('Data from Waybill Query'!C1315="XX","2",'Data from Waybill Query'!C1315)))</f>
        <v>24</v>
      </c>
      <c r="D1315" s="33" t="str">
        <f>'Data from Waybill Query'!D1315</f>
        <v>Lumber and Wood Products</v>
      </c>
      <c r="E1315" s="33" t="str">
        <f>'Data from Waybill Query'!E1315</f>
        <v>S</v>
      </c>
      <c r="F1315" s="33" t="str">
        <f>'Data from Waybill Query'!F1315</f>
        <v>X</v>
      </c>
      <c r="G1315" s="33" t="str">
        <f>'Data from Waybill Query'!G1315</f>
        <v>X</v>
      </c>
      <c r="H1315" s="104">
        <f>IF(ISNA(VLOOKUP($N1315,'Data from Waybill Query'!$A:$M,8,FALSE)),0,VLOOKUP($N1315,'Data from Waybill Query'!$A:$M,8,FALSE))</f>
        <v>278988</v>
      </c>
      <c r="I1315" s="104">
        <f>IF(ISNA(VLOOKUP($N1315,'Data from Waybill Query'!$A:$M,9,FALSE)),0,VLOOKUP($N1315,'Data from Waybill Query'!$A:$M,9,FALSE))</f>
        <v>326815</v>
      </c>
      <c r="J1315" s="104">
        <f>IF(ISNA(VLOOKUP($N1315,'Data from Waybill Query'!$A:$M,10,FALSE)),0,VLOOKUP($N1315,'Data from Waybill Query'!$A:$M,10,FALSE))</f>
        <v>70830</v>
      </c>
      <c r="K1315" s="104">
        <f>IF(ISNA(VLOOKUP($N1315,'Data from Waybill Query'!$A:$M,11,FALSE)),0,VLOOKUP($N1315,'Data from Waybill Query'!$A:$M,11,FALSE))</f>
        <v>26062579</v>
      </c>
      <c r="L1315" s="104">
        <f>IF(ISNA(VLOOKUP($N1315,'Data from Waybill Query'!$A:$M,12,FALSE)),0,VLOOKUP($N1315,'Data from Waybill Query'!$A:$M,12,FALSE))</f>
        <v>5733</v>
      </c>
      <c r="M1315" s="104">
        <f>IF(ISNA(VLOOKUP($N1315,'Data from Waybill Query'!$A:$M,13,FALSE)),0,VLOOKUP($N1315,'Data from Waybill Query'!$A:$M,13,FALSE))</f>
        <v>4.8663270000000002E-2</v>
      </c>
      <c r="N1315" s="104">
        <f t="shared" si="45"/>
        <v>2004240103</v>
      </c>
    </row>
    <row r="1316" spans="1:14" x14ac:dyDescent="0.25">
      <c r="A1316" s="104">
        <f t="shared" si="44"/>
        <v>200441</v>
      </c>
      <c r="B1316" s="32">
        <f>'Data from Waybill Query'!B1316</f>
        <v>2004</v>
      </c>
      <c r="C1316" s="32" t="str">
        <f>IF('Data from Waybill Query'!C1316="00","0",IF('Data from Waybill Query'!C1316="01","1",IF('Data from Waybill Query'!C1316="XX","2",'Data from Waybill Query'!C1316)))</f>
        <v>24</v>
      </c>
      <c r="D1316" s="33" t="str">
        <f>'Data from Waybill Query'!D1316</f>
        <v>Lumber and Wood Products</v>
      </c>
      <c r="E1316" s="33" t="str">
        <f>'Data from Waybill Query'!E1316</f>
        <v>M</v>
      </c>
      <c r="F1316" s="33" t="str">
        <f>'Data from Waybill Query'!F1316</f>
        <v>X</v>
      </c>
      <c r="G1316" s="33" t="str">
        <f>'Data from Waybill Query'!G1316</f>
        <v>X</v>
      </c>
      <c r="H1316" s="104">
        <f>IF(ISNA(VLOOKUP($N1316,'Data from Waybill Query'!$A:$M,8,FALSE)),0,VLOOKUP($N1316,'Data from Waybill Query'!$A:$M,8,FALSE))</f>
        <v>380490</v>
      </c>
      <c r="I1316" s="104">
        <f>IF(ISNA(VLOOKUP($N1316,'Data from Waybill Query'!$A:$M,9,FALSE)),0,VLOOKUP($N1316,'Data from Waybill Query'!$A:$M,9,FALSE))</f>
        <v>170446</v>
      </c>
      <c r="J1316" s="104">
        <f>IF(ISNA(VLOOKUP($N1316,'Data from Waybill Query'!$A:$M,10,FALSE)),0,VLOOKUP($N1316,'Data from Waybill Query'!$A:$M,10,FALSE))</f>
        <v>131123</v>
      </c>
      <c r="K1316" s="104">
        <f>IF(ISNA(VLOOKUP($N1316,'Data from Waybill Query'!$A:$M,11,FALSE)),0,VLOOKUP($N1316,'Data from Waybill Query'!$A:$M,11,FALSE))</f>
        <v>14577226</v>
      </c>
      <c r="L1316" s="104">
        <f>IF(ISNA(VLOOKUP($N1316,'Data from Waybill Query'!$A:$M,12,FALSE)),0,VLOOKUP($N1316,'Data from Waybill Query'!$A:$M,12,FALSE))</f>
        <v>11235</v>
      </c>
      <c r="M1316" s="104">
        <f>IF(ISNA(VLOOKUP($N1316,'Data from Waybill Query'!$A:$M,13,FALSE)),0,VLOOKUP($N1316,'Data from Waybill Query'!$A:$M,13,FALSE))</f>
        <v>3.3867899999999999E-2</v>
      </c>
      <c r="N1316" s="104">
        <f t="shared" si="45"/>
        <v>2004240203</v>
      </c>
    </row>
    <row r="1317" spans="1:14" x14ac:dyDescent="0.25">
      <c r="A1317" s="104">
        <f t="shared" si="44"/>
        <v>200442</v>
      </c>
      <c r="B1317" s="32">
        <f>'Data from Waybill Query'!B1317</f>
        <v>2004</v>
      </c>
      <c r="C1317" s="32" t="str">
        <f>IF('Data from Waybill Query'!C1317="00","0",IF('Data from Waybill Query'!C1317="01","1",IF('Data from Waybill Query'!C1317="XX","2",'Data from Waybill Query'!C1317)))</f>
        <v>24</v>
      </c>
      <c r="D1317" s="33" t="str">
        <f>'Data from Waybill Query'!D1317</f>
        <v>Lumber and Wood Products</v>
      </c>
      <c r="E1317" s="33" t="str">
        <f>'Data from Waybill Query'!E1317</f>
        <v>L</v>
      </c>
      <c r="F1317" s="33" t="str">
        <f>'Data from Waybill Query'!F1317</f>
        <v>X</v>
      </c>
      <c r="G1317" s="33" t="str">
        <f>'Data from Waybill Query'!G1317</f>
        <v>X</v>
      </c>
      <c r="H1317" s="104">
        <f>IF(ISNA(VLOOKUP($N1317,'Data from Waybill Query'!$A:$M,8,FALSE)),0,VLOOKUP($N1317,'Data from Waybill Query'!$A:$M,8,FALSE))</f>
        <v>1720155</v>
      </c>
      <c r="I1317" s="104">
        <f>IF(ISNA(VLOOKUP($N1317,'Data from Waybill Query'!$A:$M,9,FALSE)),0,VLOOKUP($N1317,'Data from Waybill Query'!$A:$M,9,FALSE))</f>
        <v>404328</v>
      </c>
      <c r="J1317" s="104">
        <f>IF(ISNA(VLOOKUP($N1317,'Data from Waybill Query'!$A:$M,10,FALSE)),0,VLOOKUP($N1317,'Data from Waybill Query'!$A:$M,10,FALSE))</f>
        <v>772464</v>
      </c>
      <c r="K1317" s="104">
        <f>IF(ISNA(VLOOKUP($N1317,'Data from Waybill Query'!$A:$M,11,FALSE)),0,VLOOKUP($N1317,'Data from Waybill Query'!$A:$M,11,FALSE))</f>
        <v>35481684</v>
      </c>
      <c r="L1317" s="104">
        <f>IF(ISNA(VLOOKUP($N1317,'Data from Waybill Query'!$A:$M,12,FALSE)),0,VLOOKUP($N1317,'Data from Waybill Query'!$A:$M,12,FALSE))</f>
        <v>67884</v>
      </c>
      <c r="M1317" s="104">
        <f>IF(ISNA(VLOOKUP($N1317,'Data from Waybill Query'!$A:$M,13,FALSE)),0,VLOOKUP($N1317,'Data from Waybill Query'!$A:$M,13,FALSE))</f>
        <v>2.5339469999999999E-2</v>
      </c>
      <c r="N1317" s="104">
        <f t="shared" si="45"/>
        <v>2004240303</v>
      </c>
    </row>
    <row r="1318" spans="1:14" x14ac:dyDescent="0.25">
      <c r="A1318" s="104">
        <f t="shared" si="44"/>
        <v>200443</v>
      </c>
      <c r="B1318" s="32">
        <f>'Data from Waybill Query'!B1318</f>
        <v>2004</v>
      </c>
      <c r="C1318" s="32" t="str">
        <f>IF('Data from Waybill Query'!C1318="00","0",IF('Data from Waybill Query'!C1318="01","1",IF('Data from Waybill Query'!C1318="XX","2",'Data from Waybill Query'!C1318)))</f>
        <v>26</v>
      </c>
      <c r="D1318" s="33" t="str">
        <f>'Data from Waybill Query'!D1318</f>
        <v>Pulp, Paper and Allied</v>
      </c>
      <c r="E1318" s="33" t="str">
        <f>'Data from Waybill Query'!E1318</f>
        <v>S</v>
      </c>
      <c r="F1318" s="33" t="str">
        <f>'Data from Waybill Query'!F1318</f>
        <v>X</v>
      </c>
      <c r="G1318" s="33" t="str">
        <f>'Data from Waybill Query'!G1318</f>
        <v>X</v>
      </c>
      <c r="H1318" s="104">
        <f>IF(ISNA(VLOOKUP($N1318,'Data from Waybill Query'!$A:$M,8,FALSE)),0,VLOOKUP($N1318,'Data from Waybill Query'!$A:$M,8,FALSE))</f>
        <v>246690</v>
      </c>
      <c r="I1318" s="104">
        <f>IF(ISNA(VLOOKUP($N1318,'Data from Waybill Query'!$A:$M,9,FALSE)),0,VLOOKUP($N1318,'Data from Waybill Query'!$A:$M,9,FALSE))</f>
        <v>198144</v>
      </c>
      <c r="J1318" s="104">
        <f>IF(ISNA(VLOOKUP($N1318,'Data from Waybill Query'!$A:$M,10,FALSE)),0,VLOOKUP($N1318,'Data from Waybill Query'!$A:$M,10,FALSE))</f>
        <v>53412</v>
      </c>
      <c r="K1318" s="104">
        <f>IF(ISNA(VLOOKUP($N1318,'Data from Waybill Query'!$A:$M,11,FALSE)),0,VLOOKUP($N1318,'Data from Waybill Query'!$A:$M,11,FALSE))</f>
        <v>13709792</v>
      </c>
      <c r="L1318" s="104">
        <f>IF(ISNA(VLOOKUP($N1318,'Data from Waybill Query'!$A:$M,12,FALSE)),0,VLOOKUP($N1318,'Data from Waybill Query'!$A:$M,12,FALSE))</f>
        <v>3668</v>
      </c>
      <c r="M1318" s="104">
        <f>IF(ISNA(VLOOKUP($N1318,'Data from Waybill Query'!$A:$M,13,FALSE)),0,VLOOKUP($N1318,'Data from Waybill Query'!$A:$M,13,FALSE))</f>
        <v>6.7260379999999995E-2</v>
      </c>
      <c r="N1318" s="104">
        <f t="shared" si="45"/>
        <v>2004260103</v>
      </c>
    </row>
    <row r="1319" spans="1:14" x14ac:dyDescent="0.25">
      <c r="A1319" s="104">
        <f t="shared" si="44"/>
        <v>200444</v>
      </c>
      <c r="B1319" s="32">
        <f>'Data from Waybill Query'!B1319</f>
        <v>2004</v>
      </c>
      <c r="C1319" s="32" t="str">
        <f>IF('Data from Waybill Query'!C1319="00","0",IF('Data from Waybill Query'!C1319="01","1",IF('Data from Waybill Query'!C1319="XX","2",'Data from Waybill Query'!C1319)))</f>
        <v>26</v>
      </c>
      <c r="D1319" s="33" t="str">
        <f>'Data from Waybill Query'!D1319</f>
        <v>Pulp, Paper and Allied</v>
      </c>
      <c r="E1319" s="33" t="str">
        <f>'Data from Waybill Query'!E1319</f>
        <v>M</v>
      </c>
      <c r="F1319" s="33" t="str">
        <f>'Data from Waybill Query'!F1319</f>
        <v>X</v>
      </c>
      <c r="G1319" s="33" t="str">
        <f>'Data from Waybill Query'!G1319</f>
        <v>X</v>
      </c>
      <c r="H1319" s="104">
        <f>IF(ISNA(VLOOKUP($N1319,'Data from Waybill Query'!$A:$M,8,FALSE)),0,VLOOKUP($N1319,'Data from Waybill Query'!$A:$M,8,FALSE))</f>
        <v>584473</v>
      </c>
      <c r="I1319" s="104">
        <f>IF(ISNA(VLOOKUP($N1319,'Data from Waybill Query'!$A:$M,9,FALSE)),0,VLOOKUP($N1319,'Data from Waybill Query'!$A:$M,9,FALSE))</f>
        <v>249992</v>
      </c>
      <c r="J1319" s="104">
        <f>IF(ISNA(VLOOKUP($N1319,'Data from Waybill Query'!$A:$M,10,FALSE)),0,VLOOKUP($N1319,'Data from Waybill Query'!$A:$M,10,FALSE))</f>
        <v>188503</v>
      </c>
      <c r="K1319" s="104">
        <f>IF(ISNA(VLOOKUP($N1319,'Data from Waybill Query'!$A:$M,11,FALSE)),0,VLOOKUP($N1319,'Data from Waybill Query'!$A:$M,11,FALSE))</f>
        <v>17152760</v>
      </c>
      <c r="L1319" s="104">
        <f>IF(ISNA(VLOOKUP($N1319,'Data from Waybill Query'!$A:$M,12,FALSE)),0,VLOOKUP($N1319,'Data from Waybill Query'!$A:$M,12,FALSE))</f>
        <v>12912</v>
      </c>
      <c r="M1319" s="104">
        <f>IF(ISNA(VLOOKUP($N1319,'Data from Waybill Query'!$A:$M,13,FALSE)),0,VLOOKUP($N1319,'Data from Waybill Query'!$A:$M,13,FALSE))</f>
        <v>4.5265920000000001E-2</v>
      </c>
      <c r="N1319" s="104">
        <f t="shared" si="45"/>
        <v>2004260203</v>
      </c>
    </row>
    <row r="1320" spans="1:14" x14ac:dyDescent="0.25">
      <c r="A1320" s="104">
        <f t="shared" si="44"/>
        <v>200445</v>
      </c>
      <c r="B1320" s="32">
        <f>'Data from Waybill Query'!B1320</f>
        <v>2004</v>
      </c>
      <c r="C1320" s="32" t="str">
        <f>IF('Data from Waybill Query'!C1320="00","0",IF('Data from Waybill Query'!C1320="01","1",IF('Data from Waybill Query'!C1320="XX","2",'Data from Waybill Query'!C1320)))</f>
        <v>26</v>
      </c>
      <c r="D1320" s="33" t="str">
        <f>'Data from Waybill Query'!D1320</f>
        <v>Pulp, Paper and Allied</v>
      </c>
      <c r="E1320" s="33" t="str">
        <f>'Data from Waybill Query'!E1320</f>
        <v>L</v>
      </c>
      <c r="F1320" s="33" t="str">
        <f>'Data from Waybill Query'!F1320</f>
        <v>X</v>
      </c>
      <c r="G1320" s="33" t="str">
        <f>'Data from Waybill Query'!G1320</f>
        <v>X</v>
      </c>
      <c r="H1320" s="104">
        <f>IF(ISNA(VLOOKUP($N1320,'Data from Waybill Query'!$A:$M,8,FALSE)),0,VLOOKUP($N1320,'Data from Waybill Query'!$A:$M,8,FALSE))</f>
        <v>1173367</v>
      </c>
      <c r="I1320" s="104">
        <f>IF(ISNA(VLOOKUP($N1320,'Data from Waybill Query'!$A:$M,9,FALSE)),0,VLOOKUP($N1320,'Data from Waybill Query'!$A:$M,9,FALSE))</f>
        <v>302368</v>
      </c>
      <c r="J1320" s="104">
        <f>IF(ISNA(VLOOKUP($N1320,'Data from Waybill Query'!$A:$M,10,FALSE)),0,VLOOKUP($N1320,'Data from Waybill Query'!$A:$M,10,FALSE))</f>
        <v>488008</v>
      </c>
      <c r="K1320" s="104">
        <f>IF(ISNA(VLOOKUP($N1320,'Data from Waybill Query'!$A:$M,11,FALSE)),0,VLOOKUP($N1320,'Data from Waybill Query'!$A:$M,11,FALSE))</f>
        <v>22076436</v>
      </c>
      <c r="L1320" s="104">
        <f>IF(ISNA(VLOOKUP($N1320,'Data from Waybill Query'!$A:$M,12,FALSE)),0,VLOOKUP($N1320,'Data from Waybill Query'!$A:$M,12,FALSE))</f>
        <v>36065</v>
      </c>
      <c r="M1320" s="104">
        <f>IF(ISNA(VLOOKUP($N1320,'Data from Waybill Query'!$A:$M,13,FALSE)),0,VLOOKUP($N1320,'Data from Waybill Query'!$A:$M,13,FALSE))</f>
        <v>3.2534649999999998E-2</v>
      </c>
      <c r="N1320" s="104">
        <f t="shared" si="45"/>
        <v>2004260303</v>
      </c>
    </row>
    <row r="1321" spans="1:14" x14ac:dyDescent="0.25">
      <c r="A1321" s="104">
        <f t="shared" si="44"/>
        <v>200446</v>
      </c>
      <c r="B1321" s="32">
        <f>'Data from Waybill Query'!B1321</f>
        <v>2004</v>
      </c>
      <c r="C1321" s="32" t="str">
        <f>IF('Data from Waybill Query'!C1321="00","0",IF('Data from Waybill Query'!C1321="01","1",IF('Data from Waybill Query'!C1321="XX","2",'Data from Waybill Query'!C1321)))</f>
        <v>28</v>
      </c>
      <c r="D1321" s="33" t="str">
        <f>'Data from Waybill Query'!D1321</f>
        <v>Chemical</v>
      </c>
      <c r="E1321" s="33" t="str">
        <f>'Data from Waybill Query'!E1321</f>
        <v>S</v>
      </c>
      <c r="F1321" s="33" t="str">
        <f>'Data from Waybill Query'!F1321</f>
        <v>X</v>
      </c>
      <c r="G1321" s="33" t="str">
        <f>'Data from Waybill Query'!G1321</f>
        <v>X</v>
      </c>
      <c r="H1321" s="104">
        <f>IF(ISNA(VLOOKUP($N1321,'Data from Waybill Query'!$A:$M,8,FALSE)),0,VLOOKUP($N1321,'Data from Waybill Query'!$A:$M,8,FALSE))</f>
        <v>860732</v>
      </c>
      <c r="I1321" s="104">
        <f>IF(ISNA(VLOOKUP($N1321,'Data from Waybill Query'!$A:$M,9,FALSE)),0,VLOOKUP($N1321,'Data from Waybill Query'!$A:$M,9,FALSE))</f>
        <v>701309</v>
      </c>
      <c r="J1321" s="104">
        <f>IF(ISNA(VLOOKUP($N1321,'Data from Waybill Query'!$A:$M,10,FALSE)),0,VLOOKUP($N1321,'Data from Waybill Query'!$A:$M,10,FALSE))</f>
        <v>148612</v>
      </c>
      <c r="K1321" s="104">
        <f>IF(ISNA(VLOOKUP($N1321,'Data from Waybill Query'!$A:$M,11,FALSE)),0,VLOOKUP($N1321,'Data from Waybill Query'!$A:$M,11,FALSE))</f>
        <v>64634140</v>
      </c>
      <c r="L1321" s="104">
        <f>IF(ISNA(VLOOKUP($N1321,'Data from Waybill Query'!$A:$M,12,FALSE)),0,VLOOKUP($N1321,'Data from Waybill Query'!$A:$M,12,FALSE))</f>
        <v>13860</v>
      </c>
      <c r="M1321" s="104">
        <f>IF(ISNA(VLOOKUP($N1321,'Data from Waybill Query'!$A:$M,13,FALSE)),0,VLOOKUP($N1321,'Data from Waybill Query'!$A:$M,13,FALSE))</f>
        <v>6.2100919999999997E-2</v>
      </c>
      <c r="N1321" s="104">
        <f t="shared" si="45"/>
        <v>2004280103</v>
      </c>
    </row>
    <row r="1322" spans="1:14" x14ac:dyDescent="0.25">
      <c r="A1322" s="104">
        <f t="shared" si="44"/>
        <v>200447</v>
      </c>
      <c r="B1322" s="32">
        <f>'Data from Waybill Query'!B1322</f>
        <v>2004</v>
      </c>
      <c r="C1322" s="32" t="str">
        <f>IF('Data from Waybill Query'!C1322="00","0",IF('Data from Waybill Query'!C1322="01","1",IF('Data from Waybill Query'!C1322="XX","2",'Data from Waybill Query'!C1322)))</f>
        <v>28</v>
      </c>
      <c r="D1322" s="33" t="str">
        <f>'Data from Waybill Query'!D1322</f>
        <v>Chemical</v>
      </c>
      <c r="E1322" s="33" t="str">
        <f>'Data from Waybill Query'!E1322</f>
        <v>M</v>
      </c>
      <c r="F1322" s="33" t="str">
        <f>'Data from Waybill Query'!F1322</f>
        <v>X</v>
      </c>
      <c r="G1322" s="33" t="str">
        <f>'Data from Waybill Query'!G1322</f>
        <v>X</v>
      </c>
      <c r="H1322" s="104">
        <f>IF(ISNA(VLOOKUP($N1322,'Data from Waybill Query'!$A:$M,8,FALSE)),0,VLOOKUP($N1322,'Data from Waybill Query'!$A:$M,8,FALSE))</f>
        <v>1456606</v>
      </c>
      <c r="I1322" s="104">
        <f>IF(ISNA(VLOOKUP($N1322,'Data from Waybill Query'!$A:$M,9,FALSE)),0,VLOOKUP($N1322,'Data from Waybill Query'!$A:$M,9,FALSE))</f>
        <v>567533</v>
      </c>
      <c r="J1322" s="104">
        <f>IF(ISNA(VLOOKUP($N1322,'Data from Waybill Query'!$A:$M,10,FALSE)),0,VLOOKUP($N1322,'Data from Waybill Query'!$A:$M,10,FALSE))</f>
        <v>430206</v>
      </c>
      <c r="K1322" s="104">
        <f>IF(ISNA(VLOOKUP($N1322,'Data from Waybill Query'!$A:$M,11,FALSE)),0,VLOOKUP($N1322,'Data from Waybill Query'!$A:$M,11,FALSE))</f>
        <v>53278019</v>
      </c>
      <c r="L1322" s="104">
        <f>IF(ISNA(VLOOKUP($N1322,'Data from Waybill Query'!$A:$M,12,FALSE)),0,VLOOKUP($N1322,'Data from Waybill Query'!$A:$M,12,FALSE))</f>
        <v>40466</v>
      </c>
      <c r="M1322" s="104">
        <f>IF(ISNA(VLOOKUP($N1322,'Data from Waybill Query'!$A:$M,13,FALSE)),0,VLOOKUP($N1322,'Data from Waybill Query'!$A:$M,13,FALSE))</f>
        <v>3.5996170000000001E-2</v>
      </c>
      <c r="N1322" s="104">
        <f t="shared" si="45"/>
        <v>2004280203</v>
      </c>
    </row>
    <row r="1323" spans="1:14" x14ac:dyDescent="0.25">
      <c r="A1323" s="104">
        <f t="shared" si="44"/>
        <v>200448</v>
      </c>
      <c r="B1323" s="32">
        <f>'Data from Waybill Query'!B1323</f>
        <v>2004</v>
      </c>
      <c r="C1323" s="32" t="str">
        <f>IF('Data from Waybill Query'!C1323="00","0",IF('Data from Waybill Query'!C1323="01","1",IF('Data from Waybill Query'!C1323="XX","2",'Data from Waybill Query'!C1323)))</f>
        <v>28</v>
      </c>
      <c r="D1323" s="33" t="str">
        <f>'Data from Waybill Query'!D1323</f>
        <v>Chemical</v>
      </c>
      <c r="E1323" s="33" t="str">
        <f>'Data from Waybill Query'!E1323</f>
        <v>L</v>
      </c>
      <c r="F1323" s="33" t="str">
        <f>'Data from Waybill Query'!F1323</f>
        <v>X</v>
      </c>
      <c r="G1323" s="33" t="str">
        <f>'Data from Waybill Query'!G1323</f>
        <v>X</v>
      </c>
      <c r="H1323" s="104">
        <f>IF(ISNA(VLOOKUP($N1323,'Data from Waybill Query'!$A:$M,8,FALSE)),0,VLOOKUP($N1323,'Data from Waybill Query'!$A:$M,8,FALSE))</f>
        <v>2916597</v>
      </c>
      <c r="I1323" s="104">
        <f>IF(ISNA(VLOOKUP($N1323,'Data from Waybill Query'!$A:$M,9,FALSE)),0,VLOOKUP($N1323,'Data from Waybill Query'!$A:$M,9,FALSE))</f>
        <v>761171</v>
      </c>
      <c r="J1323" s="104">
        <f>IF(ISNA(VLOOKUP($N1323,'Data from Waybill Query'!$A:$M,10,FALSE)),0,VLOOKUP($N1323,'Data from Waybill Query'!$A:$M,10,FALSE))</f>
        <v>1171255</v>
      </c>
      <c r="K1323" s="104">
        <f>IF(ISNA(VLOOKUP($N1323,'Data from Waybill Query'!$A:$M,11,FALSE)),0,VLOOKUP($N1323,'Data from Waybill Query'!$A:$M,11,FALSE))</f>
        <v>72130493</v>
      </c>
      <c r="L1323" s="104">
        <f>IF(ISNA(VLOOKUP($N1323,'Data from Waybill Query'!$A:$M,12,FALSE)),0,VLOOKUP($N1323,'Data from Waybill Query'!$A:$M,12,FALSE))</f>
        <v>111002</v>
      </c>
      <c r="M1323" s="104">
        <f>IF(ISNA(VLOOKUP($N1323,'Data from Waybill Query'!$A:$M,13,FALSE)),0,VLOOKUP($N1323,'Data from Waybill Query'!$A:$M,13,FALSE))</f>
        <v>2.6275110000000001E-2</v>
      </c>
      <c r="N1323" s="104">
        <f t="shared" si="45"/>
        <v>2004280303</v>
      </c>
    </row>
    <row r="1324" spans="1:14" x14ac:dyDescent="0.25">
      <c r="A1324" s="104">
        <f t="shared" si="44"/>
        <v>200449</v>
      </c>
      <c r="B1324" s="32">
        <f>'Data from Waybill Query'!B1324</f>
        <v>2004</v>
      </c>
      <c r="C1324" s="32" t="str">
        <f>IF('Data from Waybill Query'!C1324="00","0",IF('Data from Waybill Query'!C1324="01","1",IF('Data from Waybill Query'!C1324="XX","2",'Data from Waybill Query'!C1324)))</f>
        <v>29</v>
      </c>
      <c r="D1324" s="33" t="str">
        <f>'Data from Waybill Query'!D1324</f>
        <v>Petroleum</v>
      </c>
      <c r="E1324" s="33" t="str">
        <f>'Data from Waybill Query'!E1324</f>
        <v>S</v>
      </c>
      <c r="F1324" s="33" t="str">
        <f>'Data from Waybill Query'!F1324</f>
        <v>X</v>
      </c>
      <c r="G1324" s="33" t="str">
        <f>'Data from Waybill Query'!G1324</f>
        <v>X</v>
      </c>
      <c r="H1324" s="104">
        <f>IF(ISNA(VLOOKUP($N1324,'Data from Waybill Query'!$A:$M,8,FALSE)),0,VLOOKUP($N1324,'Data from Waybill Query'!$A:$M,8,FALSE))</f>
        <v>381387</v>
      </c>
      <c r="I1324" s="104">
        <f>IF(ISNA(VLOOKUP($N1324,'Data from Waybill Query'!$A:$M,9,FALSE)),0,VLOOKUP($N1324,'Data from Waybill Query'!$A:$M,9,FALSE))</f>
        <v>371806</v>
      </c>
      <c r="J1324" s="104">
        <f>IF(ISNA(VLOOKUP($N1324,'Data from Waybill Query'!$A:$M,10,FALSE)),0,VLOOKUP($N1324,'Data from Waybill Query'!$A:$M,10,FALSE))</f>
        <v>81918</v>
      </c>
      <c r="K1324" s="104">
        <f>IF(ISNA(VLOOKUP($N1324,'Data from Waybill Query'!$A:$M,11,FALSE)),0,VLOOKUP($N1324,'Data from Waybill Query'!$A:$M,11,FALSE))</f>
        <v>31771684</v>
      </c>
      <c r="L1324" s="104">
        <f>IF(ISNA(VLOOKUP($N1324,'Data from Waybill Query'!$A:$M,12,FALSE)),0,VLOOKUP($N1324,'Data from Waybill Query'!$A:$M,12,FALSE))</f>
        <v>6961</v>
      </c>
      <c r="M1324" s="104">
        <f>IF(ISNA(VLOOKUP($N1324,'Data from Waybill Query'!$A:$M,13,FALSE)),0,VLOOKUP($N1324,'Data from Waybill Query'!$A:$M,13,FALSE))</f>
        <v>5.478587E-2</v>
      </c>
      <c r="N1324" s="104">
        <f t="shared" si="45"/>
        <v>2004290103</v>
      </c>
    </row>
    <row r="1325" spans="1:14" x14ac:dyDescent="0.25">
      <c r="A1325" s="104">
        <f t="shared" si="44"/>
        <v>200450</v>
      </c>
      <c r="B1325" s="32">
        <f>'Data from Waybill Query'!B1325</f>
        <v>2004</v>
      </c>
      <c r="C1325" s="32" t="str">
        <f>IF('Data from Waybill Query'!C1325="00","0",IF('Data from Waybill Query'!C1325="01","1",IF('Data from Waybill Query'!C1325="XX","2",'Data from Waybill Query'!C1325)))</f>
        <v>29</v>
      </c>
      <c r="D1325" s="33" t="str">
        <f>'Data from Waybill Query'!D1325</f>
        <v>Petroleum</v>
      </c>
      <c r="E1325" s="33" t="str">
        <f>'Data from Waybill Query'!E1325</f>
        <v>M</v>
      </c>
      <c r="F1325" s="33" t="str">
        <f>'Data from Waybill Query'!F1325</f>
        <v>X</v>
      </c>
      <c r="G1325" s="33" t="str">
        <f>'Data from Waybill Query'!G1325</f>
        <v>X</v>
      </c>
      <c r="H1325" s="104">
        <f>IF(ISNA(VLOOKUP($N1325,'Data from Waybill Query'!$A:$M,8,FALSE)),0,VLOOKUP($N1325,'Data from Waybill Query'!$A:$M,8,FALSE))</f>
        <v>460679</v>
      </c>
      <c r="I1325" s="104">
        <f>IF(ISNA(VLOOKUP($N1325,'Data from Waybill Query'!$A:$M,9,FALSE)),0,VLOOKUP($N1325,'Data from Waybill Query'!$A:$M,9,FALSE))</f>
        <v>221743</v>
      </c>
      <c r="J1325" s="104">
        <f>IF(ISNA(VLOOKUP($N1325,'Data from Waybill Query'!$A:$M,10,FALSE)),0,VLOOKUP($N1325,'Data from Waybill Query'!$A:$M,10,FALSE))</f>
        <v>162455</v>
      </c>
      <c r="K1325" s="104">
        <f>IF(ISNA(VLOOKUP($N1325,'Data from Waybill Query'!$A:$M,11,FALSE)),0,VLOOKUP($N1325,'Data from Waybill Query'!$A:$M,11,FALSE))</f>
        <v>18495758</v>
      </c>
      <c r="L1325" s="104">
        <f>IF(ISNA(VLOOKUP($N1325,'Data from Waybill Query'!$A:$M,12,FALSE)),0,VLOOKUP($N1325,'Data from Waybill Query'!$A:$M,12,FALSE))</f>
        <v>13559</v>
      </c>
      <c r="M1325" s="104">
        <f>IF(ISNA(VLOOKUP($N1325,'Data from Waybill Query'!$A:$M,13,FALSE)),0,VLOOKUP($N1325,'Data from Waybill Query'!$A:$M,13,FALSE))</f>
        <v>3.3975789999999999E-2</v>
      </c>
      <c r="N1325" s="104">
        <f t="shared" si="45"/>
        <v>2004290203</v>
      </c>
    </row>
    <row r="1326" spans="1:14" x14ac:dyDescent="0.25">
      <c r="A1326" s="104">
        <f t="shared" si="44"/>
        <v>200451</v>
      </c>
      <c r="B1326" s="32">
        <f>'Data from Waybill Query'!B1326</f>
        <v>2004</v>
      </c>
      <c r="C1326" s="32" t="str">
        <f>IF('Data from Waybill Query'!C1326="00","0",IF('Data from Waybill Query'!C1326="01","1",IF('Data from Waybill Query'!C1326="XX","2",'Data from Waybill Query'!C1326)))</f>
        <v>29</v>
      </c>
      <c r="D1326" s="33" t="str">
        <f>'Data from Waybill Query'!D1326</f>
        <v>Petroleum</v>
      </c>
      <c r="E1326" s="33" t="str">
        <f>'Data from Waybill Query'!E1326</f>
        <v>L</v>
      </c>
      <c r="F1326" s="33" t="str">
        <f>'Data from Waybill Query'!F1326</f>
        <v>X</v>
      </c>
      <c r="G1326" s="33" t="str">
        <f>'Data from Waybill Query'!G1326</f>
        <v>X</v>
      </c>
      <c r="H1326" s="104">
        <f>IF(ISNA(VLOOKUP($N1326,'Data from Waybill Query'!$A:$M,8,FALSE)),0,VLOOKUP($N1326,'Data from Waybill Query'!$A:$M,8,FALSE))</f>
        <v>594050</v>
      </c>
      <c r="I1326" s="104">
        <f>IF(ISNA(VLOOKUP($N1326,'Data from Waybill Query'!$A:$M,9,FALSE)),0,VLOOKUP($N1326,'Data from Waybill Query'!$A:$M,9,FALSE))</f>
        <v>190443</v>
      </c>
      <c r="J1326" s="104">
        <f>IF(ISNA(VLOOKUP($N1326,'Data from Waybill Query'!$A:$M,10,FALSE)),0,VLOOKUP($N1326,'Data from Waybill Query'!$A:$M,10,FALSE))</f>
        <v>304123</v>
      </c>
      <c r="K1326" s="104">
        <f>IF(ISNA(VLOOKUP($N1326,'Data from Waybill Query'!$A:$M,11,FALSE)),0,VLOOKUP($N1326,'Data from Waybill Query'!$A:$M,11,FALSE))</f>
        <v>15271400</v>
      </c>
      <c r="L1326" s="104">
        <f>IF(ISNA(VLOOKUP($N1326,'Data from Waybill Query'!$A:$M,12,FALSE)),0,VLOOKUP($N1326,'Data from Waybill Query'!$A:$M,12,FALSE))</f>
        <v>24165</v>
      </c>
      <c r="M1326" s="104">
        <f>IF(ISNA(VLOOKUP($N1326,'Data from Waybill Query'!$A:$M,13,FALSE)),0,VLOOKUP($N1326,'Data from Waybill Query'!$A:$M,13,FALSE))</f>
        <v>2.4582989999999999E-2</v>
      </c>
      <c r="N1326" s="104">
        <f t="shared" si="45"/>
        <v>2004290303</v>
      </c>
    </row>
    <row r="1327" spans="1:14" x14ac:dyDescent="0.25">
      <c r="A1327" s="104">
        <f t="shared" si="44"/>
        <v>200452</v>
      </c>
      <c r="B1327" s="32">
        <f>'Data from Waybill Query'!B1327</f>
        <v>2004</v>
      </c>
      <c r="C1327" s="32" t="str">
        <f>IF('Data from Waybill Query'!C1327="00","0",IF('Data from Waybill Query'!C1327="01","1",IF('Data from Waybill Query'!C1327="XX","2",'Data from Waybill Query'!C1327)))</f>
        <v>32</v>
      </c>
      <c r="D1327" s="33" t="str">
        <f>'Data from Waybill Query'!D1327</f>
        <v>Stone, Clay and Glass</v>
      </c>
      <c r="E1327" s="33" t="str">
        <f>'Data from Waybill Query'!E1327</f>
        <v>S</v>
      </c>
      <c r="F1327" s="33" t="str">
        <f>'Data from Waybill Query'!F1327</f>
        <v>X</v>
      </c>
      <c r="G1327" s="33" t="str">
        <f>'Data from Waybill Query'!G1327</f>
        <v>X</v>
      </c>
      <c r="H1327" s="104">
        <f>IF(ISNA(VLOOKUP($N1327,'Data from Waybill Query'!$A:$M,8,FALSE)),0,VLOOKUP($N1327,'Data from Waybill Query'!$A:$M,8,FALSE))</f>
        <v>472632</v>
      </c>
      <c r="I1327" s="104">
        <f>IF(ISNA(VLOOKUP($N1327,'Data from Waybill Query'!$A:$M,9,FALSE)),0,VLOOKUP($N1327,'Data from Waybill Query'!$A:$M,9,FALSE))</f>
        <v>371564</v>
      </c>
      <c r="J1327" s="104">
        <f>IF(ISNA(VLOOKUP($N1327,'Data from Waybill Query'!$A:$M,10,FALSE)),0,VLOOKUP($N1327,'Data from Waybill Query'!$A:$M,10,FALSE))</f>
        <v>99686</v>
      </c>
      <c r="K1327" s="104">
        <f>IF(ISNA(VLOOKUP($N1327,'Data from Waybill Query'!$A:$M,11,FALSE)),0,VLOOKUP($N1327,'Data from Waybill Query'!$A:$M,11,FALSE))</f>
        <v>36583914</v>
      </c>
      <c r="L1327" s="104">
        <f>IF(ISNA(VLOOKUP($N1327,'Data from Waybill Query'!$A:$M,12,FALSE)),0,VLOOKUP($N1327,'Data from Waybill Query'!$A:$M,12,FALSE))</f>
        <v>9873</v>
      </c>
      <c r="M1327" s="104">
        <f>IF(ISNA(VLOOKUP($N1327,'Data from Waybill Query'!$A:$M,13,FALSE)),0,VLOOKUP($N1327,'Data from Waybill Query'!$A:$M,13,FALSE))</f>
        <v>4.786982E-2</v>
      </c>
      <c r="N1327" s="104">
        <f t="shared" si="45"/>
        <v>2004320103</v>
      </c>
    </row>
    <row r="1328" spans="1:14" x14ac:dyDescent="0.25">
      <c r="A1328" s="104">
        <f t="shared" si="44"/>
        <v>200453</v>
      </c>
      <c r="B1328" s="32">
        <f>'Data from Waybill Query'!B1328</f>
        <v>2004</v>
      </c>
      <c r="C1328" s="32" t="str">
        <f>IF('Data from Waybill Query'!C1328="00","0",IF('Data from Waybill Query'!C1328="01","1",IF('Data from Waybill Query'!C1328="XX","2",'Data from Waybill Query'!C1328)))</f>
        <v>32</v>
      </c>
      <c r="D1328" s="33" t="str">
        <f>'Data from Waybill Query'!D1328</f>
        <v>Stone, Clay and Glass</v>
      </c>
      <c r="E1328" s="33" t="str">
        <f>'Data from Waybill Query'!E1328</f>
        <v>M</v>
      </c>
      <c r="F1328" s="33" t="str">
        <f>'Data from Waybill Query'!F1328</f>
        <v>X</v>
      </c>
      <c r="G1328" s="33" t="str">
        <f>'Data from Waybill Query'!G1328</f>
        <v>X</v>
      </c>
      <c r="H1328" s="104">
        <f>IF(ISNA(VLOOKUP($N1328,'Data from Waybill Query'!$A:$M,8,FALSE)),0,VLOOKUP($N1328,'Data from Waybill Query'!$A:$M,8,FALSE))</f>
        <v>420572</v>
      </c>
      <c r="I1328" s="104">
        <f>IF(ISNA(VLOOKUP($N1328,'Data from Waybill Query'!$A:$M,9,FALSE)),0,VLOOKUP($N1328,'Data from Waybill Query'!$A:$M,9,FALSE))</f>
        <v>173140</v>
      </c>
      <c r="J1328" s="104">
        <f>IF(ISNA(VLOOKUP($N1328,'Data from Waybill Query'!$A:$M,10,FALSE)),0,VLOOKUP($N1328,'Data from Waybill Query'!$A:$M,10,FALSE))</f>
        <v>125756</v>
      </c>
      <c r="K1328" s="104">
        <f>IF(ISNA(VLOOKUP($N1328,'Data from Waybill Query'!$A:$M,11,FALSE)),0,VLOOKUP($N1328,'Data from Waybill Query'!$A:$M,11,FALSE))</f>
        <v>16463904</v>
      </c>
      <c r="L1328" s="104">
        <f>IF(ISNA(VLOOKUP($N1328,'Data from Waybill Query'!$A:$M,12,FALSE)),0,VLOOKUP($N1328,'Data from Waybill Query'!$A:$M,12,FALSE))</f>
        <v>11932</v>
      </c>
      <c r="M1328" s="104">
        <f>IF(ISNA(VLOOKUP($N1328,'Data from Waybill Query'!$A:$M,13,FALSE)),0,VLOOKUP($N1328,'Data from Waybill Query'!$A:$M,13,FALSE))</f>
        <v>3.5247550000000002E-2</v>
      </c>
      <c r="N1328" s="104">
        <f t="shared" si="45"/>
        <v>2004320203</v>
      </c>
    </row>
    <row r="1329" spans="1:14" x14ac:dyDescent="0.25">
      <c r="A1329" s="104">
        <f t="shared" si="44"/>
        <v>200454</v>
      </c>
      <c r="B1329" s="32">
        <f>'Data from Waybill Query'!B1329</f>
        <v>2004</v>
      </c>
      <c r="C1329" s="32" t="str">
        <f>IF('Data from Waybill Query'!C1329="00","0",IF('Data from Waybill Query'!C1329="01","1",IF('Data from Waybill Query'!C1329="XX","2",'Data from Waybill Query'!C1329)))</f>
        <v>32</v>
      </c>
      <c r="D1329" s="33" t="str">
        <f>'Data from Waybill Query'!D1329</f>
        <v>Stone, Clay and Glass</v>
      </c>
      <c r="E1329" s="33" t="str">
        <f>'Data from Waybill Query'!E1329</f>
        <v>L</v>
      </c>
      <c r="F1329" s="33" t="str">
        <f>'Data from Waybill Query'!F1329</f>
        <v>X</v>
      </c>
      <c r="G1329" s="33" t="str">
        <f>'Data from Waybill Query'!G1329</f>
        <v>X</v>
      </c>
      <c r="H1329" s="104">
        <f>IF(ISNA(VLOOKUP($N1329,'Data from Waybill Query'!$A:$M,8,FALSE)),0,VLOOKUP($N1329,'Data from Waybill Query'!$A:$M,8,FALSE))</f>
        <v>528077</v>
      </c>
      <c r="I1329" s="104">
        <f>IF(ISNA(VLOOKUP($N1329,'Data from Waybill Query'!$A:$M,9,FALSE)),0,VLOOKUP($N1329,'Data from Waybill Query'!$A:$M,9,FALSE))</f>
        <v>133784</v>
      </c>
      <c r="J1329" s="104">
        <f>IF(ISNA(VLOOKUP($N1329,'Data from Waybill Query'!$A:$M,10,FALSE)),0,VLOOKUP($N1329,'Data from Waybill Query'!$A:$M,10,FALSE))</f>
        <v>195875</v>
      </c>
      <c r="K1329" s="104">
        <f>IF(ISNA(VLOOKUP($N1329,'Data from Waybill Query'!$A:$M,11,FALSE)),0,VLOOKUP($N1329,'Data from Waybill Query'!$A:$M,11,FALSE))</f>
        <v>12204860</v>
      </c>
      <c r="L1329" s="104">
        <f>IF(ISNA(VLOOKUP($N1329,'Data from Waybill Query'!$A:$M,12,FALSE)),0,VLOOKUP($N1329,'Data from Waybill Query'!$A:$M,12,FALSE))</f>
        <v>17731</v>
      </c>
      <c r="M1329" s="104">
        <f>IF(ISNA(VLOOKUP($N1329,'Data from Waybill Query'!$A:$M,13,FALSE)),0,VLOOKUP($N1329,'Data from Waybill Query'!$A:$M,13,FALSE))</f>
        <v>2.9783440000000001E-2</v>
      </c>
      <c r="N1329" s="104">
        <f t="shared" si="45"/>
        <v>2004320303</v>
      </c>
    </row>
    <row r="1330" spans="1:14" x14ac:dyDescent="0.25">
      <c r="A1330" s="104">
        <f t="shared" si="44"/>
        <v>200455</v>
      </c>
      <c r="B1330" s="32">
        <f>'Data from Waybill Query'!B1330</f>
        <v>2004</v>
      </c>
      <c r="C1330" s="32" t="str">
        <f>IF('Data from Waybill Query'!C1330="00","0",IF('Data from Waybill Query'!C1330="01","1",IF('Data from Waybill Query'!C1330="XX","2",'Data from Waybill Query'!C1330)))</f>
        <v>33</v>
      </c>
      <c r="D1330" s="33" t="str">
        <f>'Data from Waybill Query'!D1330</f>
        <v>Primary Metal Products</v>
      </c>
      <c r="E1330" s="33" t="str">
        <f>'Data from Waybill Query'!E1330</f>
        <v>S</v>
      </c>
      <c r="F1330" s="33" t="str">
        <f>'Data from Waybill Query'!F1330</f>
        <v>X</v>
      </c>
      <c r="G1330" s="33" t="str">
        <f>'Data from Waybill Query'!G1330</f>
        <v>X</v>
      </c>
      <c r="H1330" s="104">
        <f>IF(ISNA(VLOOKUP($N1330,'Data from Waybill Query'!$A:$M,8,FALSE)),0,VLOOKUP($N1330,'Data from Waybill Query'!$A:$M,8,FALSE))</f>
        <v>463109</v>
      </c>
      <c r="I1330" s="104">
        <f>IF(ISNA(VLOOKUP($N1330,'Data from Waybill Query'!$A:$M,9,FALSE)),0,VLOOKUP($N1330,'Data from Waybill Query'!$A:$M,9,FALSE))</f>
        <v>419546</v>
      </c>
      <c r="J1330" s="104">
        <f>IF(ISNA(VLOOKUP($N1330,'Data from Waybill Query'!$A:$M,10,FALSE)),0,VLOOKUP($N1330,'Data from Waybill Query'!$A:$M,10,FALSE))</f>
        <v>101999</v>
      </c>
      <c r="K1330" s="104">
        <f>IF(ISNA(VLOOKUP($N1330,'Data from Waybill Query'!$A:$M,11,FALSE)),0,VLOOKUP($N1330,'Data from Waybill Query'!$A:$M,11,FALSE))</f>
        <v>37652652</v>
      </c>
      <c r="L1330" s="104">
        <f>IF(ISNA(VLOOKUP($N1330,'Data from Waybill Query'!$A:$M,12,FALSE)),0,VLOOKUP($N1330,'Data from Waybill Query'!$A:$M,12,FALSE))</f>
        <v>9019</v>
      </c>
      <c r="M1330" s="104">
        <f>IF(ISNA(VLOOKUP($N1330,'Data from Waybill Query'!$A:$M,13,FALSE)),0,VLOOKUP($N1330,'Data from Waybill Query'!$A:$M,13,FALSE))</f>
        <v>5.1348070000000003E-2</v>
      </c>
      <c r="N1330" s="104">
        <f t="shared" si="45"/>
        <v>2004330103</v>
      </c>
    </row>
    <row r="1331" spans="1:14" x14ac:dyDescent="0.25">
      <c r="A1331" s="104">
        <f t="shared" si="44"/>
        <v>200456</v>
      </c>
      <c r="B1331" s="32">
        <f>'Data from Waybill Query'!B1331</f>
        <v>2004</v>
      </c>
      <c r="C1331" s="32" t="str">
        <f>IF('Data from Waybill Query'!C1331="00","0",IF('Data from Waybill Query'!C1331="01","1",IF('Data from Waybill Query'!C1331="XX","2",'Data from Waybill Query'!C1331)))</f>
        <v>33</v>
      </c>
      <c r="D1331" s="33" t="str">
        <f>'Data from Waybill Query'!D1331</f>
        <v>Primary Metal Products</v>
      </c>
      <c r="E1331" s="33" t="str">
        <f>'Data from Waybill Query'!E1331</f>
        <v>M</v>
      </c>
      <c r="F1331" s="33" t="str">
        <f>'Data from Waybill Query'!F1331</f>
        <v>X</v>
      </c>
      <c r="G1331" s="33" t="str">
        <f>'Data from Waybill Query'!G1331</f>
        <v>X</v>
      </c>
      <c r="H1331" s="104">
        <f>IF(ISNA(VLOOKUP($N1331,'Data from Waybill Query'!$A:$M,8,FALSE)),0,VLOOKUP($N1331,'Data from Waybill Query'!$A:$M,8,FALSE))</f>
        <v>432541</v>
      </c>
      <c r="I1331" s="104">
        <f>IF(ISNA(VLOOKUP($N1331,'Data from Waybill Query'!$A:$M,9,FALSE)),0,VLOOKUP($N1331,'Data from Waybill Query'!$A:$M,9,FALSE))</f>
        <v>189023</v>
      </c>
      <c r="J1331" s="104">
        <f>IF(ISNA(VLOOKUP($N1331,'Data from Waybill Query'!$A:$M,10,FALSE)),0,VLOOKUP($N1331,'Data from Waybill Query'!$A:$M,10,FALSE))</f>
        <v>138445</v>
      </c>
      <c r="K1331" s="104">
        <f>IF(ISNA(VLOOKUP($N1331,'Data from Waybill Query'!$A:$M,11,FALSE)),0,VLOOKUP($N1331,'Data from Waybill Query'!$A:$M,11,FALSE))</f>
        <v>16434823</v>
      </c>
      <c r="L1331" s="104">
        <f>IF(ISNA(VLOOKUP($N1331,'Data from Waybill Query'!$A:$M,12,FALSE)),0,VLOOKUP($N1331,'Data from Waybill Query'!$A:$M,12,FALSE))</f>
        <v>12027</v>
      </c>
      <c r="M1331" s="104">
        <f>IF(ISNA(VLOOKUP($N1331,'Data from Waybill Query'!$A:$M,13,FALSE)),0,VLOOKUP($N1331,'Data from Waybill Query'!$A:$M,13,FALSE))</f>
        <v>3.5963380000000003E-2</v>
      </c>
      <c r="N1331" s="104">
        <f t="shared" si="45"/>
        <v>2004330203</v>
      </c>
    </row>
    <row r="1332" spans="1:14" x14ac:dyDescent="0.25">
      <c r="A1332" s="104">
        <f t="shared" si="44"/>
        <v>200457</v>
      </c>
      <c r="B1332" s="32">
        <f>'Data from Waybill Query'!B1332</f>
        <v>2004</v>
      </c>
      <c r="C1332" s="32" t="str">
        <f>IF('Data from Waybill Query'!C1332="00","0",IF('Data from Waybill Query'!C1332="01","1",IF('Data from Waybill Query'!C1332="XX","2",'Data from Waybill Query'!C1332)))</f>
        <v>33</v>
      </c>
      <c r="D1332" s="33" t="str">
        <f>'Data from Waybill Query'!D1332</f>
        <v>Primary Metal Products</v>
      </c>
      <c r="E1332" s="33" t="str">
        <f>'Data from Waybill Query'!E1332</f>
        <v>L</v>
      </c>
      <c r="F1332" s="33" t="str">
        <f>'Data from Waybill Query'!F1332</f>
        <v>X</v>
      </c>
      <c r="G1332" s="33" t="str">
        <f>'Data from Waybill Query'!G1332</f>
        <v>X</v>
      </c>
      <c r="H1332" s="104">
        <f>IF(ISNA(VLOOKUP($N1332,'Data from Waybill Query'!$A:$M,8,FALSE)),0,VLOOKUP($N1332,'Data from Waybill Query'!$A:$M,8,FALSE))</f>
        <v>737497</v>
      </c>
      <c r="I1332" s="104">
        <f>IF(ISNA(VLOOKUP($N1332,'Data from Waybill Query'!$A:$M,9,FALSE)),0,VLOOKUP($N1332,'Data from Waybill Query'!$A:$M,9,FALSE))</f>
        <v>199931</v>
      </c>
      <c r="J1332" s="104">
        <f>IF(ISNA(VLOOKUP($N1332,'Data from Waybill Query'!$A:$M,10,FALSE)),0,VLOOKUP($N1332,'Data from Waybill Query'!$A:$M,10,FALSE))</f>
        <v>328852</v>
      </c>
      <c r="K1332" s="104">
        <f>IF(ISNA(VLOOKUP($N1332,'Data from Waybill Query'!$A:$M,11,FALSE)),0,VLOOKUP($N1332,'Data from Waybill Query'!$A:$M,11,FALSE))</f>
        <v>16991286</v>
      </c>
      <c r="L1332" s="104">
        <f>IF(ISNA(VLOOKUP($N1332,'Data from Waybill Query'!$A:$M,12,FALSE)),0,VLOOKUP($N1332,'Data from Waybill Query'!$A:$M,12,FALSE))</f>
        <v>27889</v>
      </c>
      <c r="M1332" s="104">
        <f>IF(ISNA(VLOOKUP($N1332,'Data from Waybill Query'!$A:$M,13,FALSE)),0,VLOOKUP($N1332,'Data from Waybill Query'!$A:$M,13,FALSE))</f>
        <v>2.6443810000000002E-2</v>
      </c>
      <c r="N1332" s="104">
        <f t="shared" si="45"/>
        <v>2004330303</v>
      </c>
    </row>
    <row r="1333" spans="1:14" x14ac:dyDescent="0.25">
      <c r="A1333" s="104">
        <f t="shared" si="44"/>
        <v>200458</v>
      </c>
      <c r="B1333" s="32">
        <f>'Data from Waybill Query'!B1333</f>
        <v>2004</v>
      </c>
      <c r="C1333" s="32" t="str">
        <f>IF('Data from Waybill Query'!C1333="00","0",IF('Data from Waybill Query'!C1333="01","1",IF('Data from Waybill Query'!C1333="XX","2",'Data from Waybill Query'!C1333)))</f>
        <v>37</v>
      </c>
      <c r="D1333" s="33" t="str">
        <f>'Data from Waybill Query'!D1333</f>
        <v>Transportation Equipment</v>
      </c>
      <c r="E1333" s="33" t="str">
        <f>'Data from Waybill Query'!E1333</f>
        <v>S</v>
      </c>
      <c r="F1333" s="33" t="str">
        <f>'Data from Waybill Query'!F1333</f>
        <v>X</v>
      </c>
      <c r="G1333" s="33" t="str">
        <f>'Data from Waybill Query'!G1333</f>
        <v>X</v>
      </c>
      <c r="H1333" s="104">
        <f>IF(ISNA(VLOOKUP($N1333,'Data from Waybill Query'!$A:$M,8,FALSE)),0,VLOOKUP($N1333,'Data from Waybill Query'!$A:$M,8,FALSE))</f>
        <v>728690</v>
      </c>
      <c r="I1333" s="104">
        <f>IF(ISNA(VLOOKUP($N1333,'Data from Waybill Query'!$A:$M,9,FALSE)),0,VLOOKUP($N1333,'Data from Waybill Query'!$A:$M,9,FALSE))</f>
        <v>722492</v>
      </c>
      <c r="J1333" s="104">
        <f>IF(ISNA(VLOOKUP($N1333,'Data from Waybill Query'!$A:$M,10,FALSE)),0,VLOOKUP($N1333,'Data from Waybill Query'!$A:$M,10,FALSE))</f>
        <v>200881</v>
      </c>
      <c r="K1333" s="104">
        <f>IF(ISNA(VLOOKUP($N1333,'Data from Waybill Query'!$A:$M,11,FALSE)),0,VLOOKUP($N1333,'Data from Waybill Query'!$A:$M,11,FALSE))</f>
        <v>16775613</v>
      </c>
      <c r="L1333" s="104">
        <f>IF(ISNA(VLOOKUP($N1333,'Data from Waybill Query'!$A:$M,12,FALSE)),0,VLOOKUP($N1333,'Data from Waybill Query'!$A:$M,12,FALSE))</f>
        <v>4607</v>
      </c>
      <c r="M1333" s="104">
        <f>IF(ISNA(VLOOKUP($N1333,'Data from Waybill Query'!$A:$M,13,FALSE)),0,VLOOKUP($N1333,'Data from Waybill Query'!$A:$M,13,FALSE))</f>
        <v>0.1581632</v>
      </c>
      <c r="N1333" s="104">
        <f t="shared" si="45"/>
        <v>2004370103</v>
      </c>
    </row>
    <row r="1334" spans="1:14" x14ac:dyDescent="0.25">
      <c r="A1334" s="104">
        <f t="shared" si="44"/>
        <v>200459</v>
      </c>
      <c r="B1334" s="32">
        <f>'Data from Waybill Query'!B1334</f>
        <v>2004</v>
      </c>
      <c r="C1334" s="32" t="str">
        <f>IF('Data from Waybill Query'!C1334="00","0",IF('Data from Waybill Query'!C1334="01","1",IF('Data from Waybill Query'!C1334="XX","2",'Data from Waybill Query'!C1334)))</f>
        <v>37</v>
      </c>
      <c r="D1334" s="33" t="str">
        <f>'Data from Waybill Query'!D1334</f>
        <v>Transportation Equipment</v>
      </c>
      <c r="E1334" s="33" t="str">
        <f>'Data from Waybill Query'!E1334</f>
        <v>M</v>
      </c>
      <c r="F1334" s="33" t="str">
        <f>'Data from Waybill Query'!F1334</f>
        <v>X</v>
      </c>
      <c r="G1334" s="33" t="str">
        <f>'Data from Waybill Query'!G1334</f>
        <v>X</v>
      </c>
      <c r="H1334" s="104">
        <f>IF(ISNA(VLOOKUP($N1334,'Data from Waybill Query'!$A:$M,8,FALSE)),0,VLOOKUP($N1334,'Data from Waybill Query'!$A:$M,8,FALSE))</f>
        <v>1239655</v>
      </c>
      <c r="I1334" s="104">
        <f>IF(ISNA(VLOOKUP($N1334,'Data from Waybill Query'!$A:$M,9,FALSE)),0,VLOOKUP($N1334,'Data from Waybill Query'!$A:$M,9,FALSE))</f>
        <v>769366</v>
      </c>
      <c r="J1334" s="104">
        <f>IF(ISNA(VLOOKUP($N1334,'Data from Waybill Query'!$A:$M,10,FALSE)),0,VLOOKUP($N1334,'Data from Waybill Query'!$A:$M,10,FALSE))</f>
        <v>559029</v>
      </c>
      <c r="K1334" s="104">
        <f>IF(ISNA(VLOOKUP($N1334,'Data from Waybill Query'!$A:$M,11,FALSE)),0,VLOOKUP($N1334,'Data from Waybill Query'!$A:$M,11,FALSE))</f>
        <v>17022866</v>
      </c>
      <c r="L1334" s="104">
        <f>IF(ISNA(VLOOKUP($N1334,'Data from Waybill Query'!$A:$M,12,FALSE)),0,VLOOKUP($N1334,'Data from Waybill Query'!$A:$M,12,FALSE))</f>
        <v>12459</v>
      </c>
      <c r="M1334" s="104">
        <f>IF(ISNA(VLOOKUP($N1334,'Data from Waybill Query'!$A:$M,13,FALSE)),0,VLOOKUP($N1334,'Data from Waybill Query'!$A:$M,13,FALSE))</f>
        <v>9.9496710000000002E-2</v>
      </c>
      <c r="N1334" s="104">
        <f t="shared" si="45"/>
        <v>2004370203</v>
      </c>
    </row>
    <row r="1335" spans="1:14" x14ac:dyDescent="0.25">
      <c r="A1335" s="104">
        <f t="shared" si="44"/>
        <v>200460</v>
      </c>
      <c r="B1335" s="32">
        <f>'Data from Waybill Query'!B1335</f>
        <v>2004</v>
      </c>
      <c r="C1335" s="32" t="str">
        <f>IF('Data from Waybill Query'!C1335="00","0",IF('Data from Waybill Query'!C1335="01","1",IF('Data from Waybill Query'!C1335="XX","2",'Data from Waybill Query'!C1335)))</f>
        <v>37</v>
      </c>
      <c r="D1335" s="33" t="str">
        <f>'Data from Waybill Query'!D1335</f>
        <v>Transportation Equipment</v>
      </c>
      <c r="E1335" s="33" t="str">
        <f>'Data from Waybill Query'!E1335</f>
        <v>L</v>
      </c>
      <c r="F1335" s="33" t="str">
        <f>'Data from Waybill Query'!F1335</f>
        <v>X</v>
      </c>
      <c r="G1335" s="33" t="str">
        <f>'Data from Waybill Query'!G1335</f>
        <v>X</v>
      </c>
      <c r="H1335" s="104">
        <f>IF(ISNA(VLOOKUP($N1335,'Data from Waybill Query'!$A:$M,8,FALSE)),0,VLOOKUP($N1335,'Data from Waybill Query'!$A:$M,8,FALSE))</f>
        <v>1644594</v>
      </c>
      <c r="I1335" s="104">
        <f>IF(ISNA(VLOOKUP($N1335,'Data from Waybill Query'!$A:$M,9,FALSE)),0,VLOOKUP($N1335,'Data from Waybill Query'!$A:$M,9,FALSE))</f>
        <v>636237</v>
      </c>
      <c r="J1335" s="104">
        <f>IF(ISNA(VLOOKUP($N1335,'Data from Waybill Query'!$A:$M,10,FALSE)),0,VLOOKUP($N1335,'Data from Waybill Query'!$A:$M,10,FALSE))</f>
        <v>1051335</v>
      </c>
      <c r="K1335" s="104">
        <f>IF(ISNA(VLOOKUP($N1335,'Data from Waybill Query'!$A:$M,11,FALSE)),0,VLOOKUP($N1335,'Data from Waybill Query'!$A:$M,11,FALSE))</f>
        <v>15719609</v>
      </c>
      <c r="L1335" s="104">
        <f>IF(ISNA(VLOOKUP($N1335,'Data from Waybill Query'!$A:$M,12,FALSE)),0,VLOOKUP($N1335,'Data from Waybill Query'!$A:$M,12,FALSE))</f>
        <v>26500</v>
      </c>
      <c r="M1335" s="104">
        <f>IF(ISNA(VLOOKUP($N1335,'Data from Waybill Query'!$A:$M,13,FALSE)),0,VLOOKUP($N1335,'Data from Waybill Query'!$A:$M,13,FALSE))</f>
        <v>6.2060980000000002E-2</v>
      </c>
      <c r="N1335" s="104">
        <f t="shared" si="45"/>
        <v>2004370303</v>
      </c>
    </row>
    <row r="1336" spans="1:14" x14ac:dyDescent="0.25">
      <c r="A1336" s="104">
        <f t="shared" si="44"/>
        <v>200461</v>
      </c>
      <c r="B1336" s="32">
        <f>'Data from Waybill Query'!B1336</f>
        <v>2004</v>
      </c>
      <c r="C1336" s="32" t="str">
        <f>IF('Data from Waybill Query'!C1336="00","0",IF('Data from Waybill Query'!C1336="01","1",IF('Data from Waybill Query'!C1336="XX","2",'Data from Waybill Query'!C1336)))</f>
        <v>40</v>
      </c>
      <c r="D1336" s="33" t="str">
        <f>'Data from Waybill Query'!D1336</f>
        <v>Waste and Scrap</v>
      </c>
      <c r="E1336" s="33" t="str">
        <f>'Data from Waybill Query'!E1336</f>
        <v>S</v>
      </c>
      <c r="F1336" s="33" t="str">
        <f>'Data from Waybill Query'!F1336</f>
        <v>X</v>
      </c>
      <c r="G1336" s="33" t="str">
        <f>'Data from Waybill Query'!G1336</f>
        <v>X</v>
      </c>
      <c r="H1336" s="104">
        <f>IF(ISNA(VLOOKUP($N1336,'Data from Waybill Query'!$A:$M,8,FALSE)),0,VLOOKUP($N1336,'Data from Waybill Query'!$A:$M,8,FALSE))</f>
        <v>377933</v>
      </c>
      <c r="I1336" s="104">
        <f>IF(ISNA(VLOOKUP($N1336,'Data from Waybill Query'!$A:$M,9,FALSE)),0,VLOOKUP($N1336,'Data from Waybill Query'!$A:$M,9,FALSE))</f>
        <v>349112</v>
      </c>
      <c r="J1336" s="104">
        <f>IF(ISNA(VLOOKUP($N1336,'Data from Waybill Query'!$A:$M,10,FALSE)),0,VLOOKUP($N1336,'Data from Waybill Query'!$A:$M,10,FALSE))</f>
        <v>80631</v>
      </c>
      <c r="K1336" s="104">
        <f>IF(ISNA(VLOOKUP($N1336,'Data from Waybill Query'!$A:$M,11,FALSE)),0,VLOOKUP($N1336,'Data from Waybill Query'!$A:$M,11,FALSE))</f>
        <v>29795174</v>
      </c>
      <c r="L1336" s="104">
        <f>IF(ISNA(VLOOKUP($N1336,'Data from Waybill Query'!$A:$M,12,FALSE)),0,VLOOKUP($N1336,'Data from Waybill Query'!$A:$M,12,FALSE))</f>
        <v>6902</v>
      </c>
      <c r="M1336" s="104">
        <f>IF(ISNA(VLOOKUP($N1336,'Data from Waybill Query'!$A:$M,13,FALSE)),0,VLOOKUP($N1336,'Data from Waybill Query'!$A:$M,13,FALSE))</f>
        <v>5.4755239999999997E-2</v>
      </c>
      <c r="N1336" s="104">
        <f t="shared" si="45"/>
        <v>2004400103</v>
      </c>
    </row>
    <row r="1337" spans="1:14" x14ac:dyDescent="0.25">
      <c r="A1337" s="104">
        <f t="shared" si="44"/>
        <v>200462</v>
      </c>
      <c r="B1337" s="32">
        <f>'Data from Waybill Query'!B1337</f>
        <v>2004</v>
      </c>
      <c r="C1337" s="32" t="str">
        <f>IF('Data from Waybill Query'!C1337="00","0",IF('Data from Waybill Query'!C1337="01","1",IF('Data from Waybill Query'!C1337="XX","2",'Data from Waybill Query'!C1337)))</f>
        <v>40</v>
      </c>
      <c r="D1337" s="33" t="str">
        <f>'Data from Waybill Query'!D1337</f>
        <v>Waste and Scrap</v>
      </c>
      <c r="E1337" s="33" t="str">
        <f>'Data from Waybill Query'!E1337</f>
        <v>M</v>
      </c>
      <c r="F1337" s="33" t="str">
        <f>'Data from Waybill Query'!F1337</f>
        <v>X</v>
      </c>
      <c r="G1337" s="33" t="str">
        <f>'Data from Waybill Query'!G1337</f>
        <v>X</v>
      </c>
      <c r="H1337" s="104">
        <f>IF(ISNA(VLOOKUP($N1337,'Data from Waybill Query'!$A:$M,8,FALSE)),0,VLOOKUP($N1337,'Data from Waybill Query'!$A:$M,8,FALSE))</f>
        <v>300241</v>
      </c>
      <c r="I1337" s="104">
        <f>IF(ISNA(VLOOKUP($N1337,'Data from Waybill Query'!$A:$M,9,FALSE)),0,VLOOKUP($N1337,'Data from Waybill Query'!$A:$M,9,FALSE))</f>
        <v>162212</v>
      </c>
      <c r="J1337" s="104">
        <f>IF(ISNA(VLOOKUP($N1337,'Data from Waybill Query'!$A:$M,10,FALSE)),0,VLOOKUP($N1337,'Data from Waybill Query'!$A:$M,10,FALSE))</f>
        <v>117276</v>
      </c>
      <c r="K1337" s="104">
        <f>IF(ISNA(VLOOKUP($N1337,'Data from Waybill Query'!$A:$M,11,FALSE)),0,VLOOKUP($N1337,'Data from Waybill Query'!$A:$M,11,FALSE))</f>
        <v>13469428</v>
      </c>
      <c r="L1337" s="104">
        <f>IF(ISNA(VLOOKUP($N1337,'Data from Waybill Query'!$A:$M,12,FALSE)),0,VLOOKUP($N1337,'Data from Waybill Query'!$A:$M,12,FALSE))</f>
        <v>9699</v>
      </c>
      <c r="M1337" s="104">
        <f>IF(ISNA(VLOOKUP($N1337,'Data from Waybill Query'!$A:$M,13,FALSE)),0,VLOOKUP($N1337,'Data from Waybill Query'!$A:$M,13,FALSE))</f>
        <v>3.095471E-2</v>
      </c>
      <c r="N1337" s="104">
        <f t="shared" si="45"/>
        <v>2004400203</v>
      </c>
    </row>
    <row r="1338" spans="1:14" x14ac:dyDescent="0.25">
      <c r="A1338" s="104">
        <f t="shared" si="44"/>
        <v>200463</v>
      </c>
      <c r="B1338" s="32">
        <f>'Data from Waybill Query'!B1338</f>
        <v>2004</v>
      </c>
      <c r="C1338" s="32" t="str">
        <f>IF('Data from Waybill Query'!C1338="00","0",IF('Data from Waybill Query'!C1338="01","1",IF('Data from Waybill Query'!C1338="XX","2",'Data from Waybill Query'!C1338)))</f>
        <v>40</v>
      </c>
      <c r="D1338" s="33" t="str">
        <f>'Data from Waybill Query'!D1338</f>
        <v>Waste and Scrap</v>
      </c>
      <c r="E1338" s="33" t="str">
        <f>'Data from Waybill Query'!E1338</f>
        <v>L</v>
      </c>
      <c r="F1338" s="33" t="str">
        <f>'Data from Waybill Query'!F1338</f>
        <v>X</v>
      </c>
      <c r="G1338" s="33" t="str">
        <f>'Data from Waybill Query'!G1338</f>
        <v>X</v>
      </c>
      <c r="H1338" s="104">
        <f>IF(ISNA(VLOOKUP($N1338,'Data from Waybill Query'!$A:$M,8,FALSE)),0,VLOOKUP($N1338,'Data from Waybill Query'!$A:$M,8,FALSE))</f>
        <v>247028</v>
      </c>
      <c r="I1338" s="104">
        <f>IF(ISNA(VLOOKUP($N1338,'Data from Waybill Query'!$A:$M,9,FALSE)),0,VLOOKUP($N1338,'Data from Waybill Query'!$A:$M,9,FALSE))</f>
        <v>85756</v>
      </c>
      <c r="J1338" s="104">
        <f>IF(ISNA(VLOOKUP($N1338,'Data from Waybill Query'!$A:$M,10,FALSE)),0,VLOOKUP($N1338,'Data from Waybill Query'!$A:$M,10,FALSE))</f>
        <v>127507</v>
      </c>
      <c r="K1338" s="104">
        <f>IF(ISNA(VLOOKUP($N1338,'Data from Waybill Query'!$A:$M,11,FALSE)),0,VLOOKUP($N1338,'Data from Waybill Query'!$A:$M,11,FALSE))</f>
        <v>6832640</v>
      </c>
      <c r="L1338" s="104">
        <f>IF(ISNA(VLOOKUP($N1338,'Data from Waybill Query'!$A:$M,12,FALSE)),0,VLOOKUP($N1338,'Data from Waybill Query'!$A:$M,12,FALSE))</f>
        <v>10111</v>
      </c>
      <c r="M1338" s="104">
        <f>IF(ISNA(VLOOKUP($N1338,'Data from Waybill Query'!$A:$M,13,FALSE)),0,VLOOKUP($N1338,'Data from Waybill Query'!$A:$M,13,FALSE))</f>
        <v>2.4431890000000001E-2</v>
      </c>
      <c r="N1338" s="104">
        <f t="shared" si="45"/>
        <v>2004400303</v>
      </c>
    </row>
    <row r="1339" spans="1:14" x14ac:dyDescent="0.25">
      <c r="A1339" s="104">
        <f t="shared" ref="A1339:A1402" si="46">$B1339*100+MOD(ROW($B1339)-ROW($B$1208),67)</f>
        <v>200464</v>
      </c>
      <c r="B1339" s="32">
        <f>'Data from Waybill Query'!B1339</f>
        <v>2004</v>
      </c>
      <c r="C1339" s="32" t="str">
        <f>IF('Data from Waybill Query'!C1339="00","0",IF('Data from Waybill Query'!C1339="01","1",IF('Data from Waybill Query'!C1339="XX","2",'Data from Waybill Query'!C1339)))</f>
        <v>99</v>
      </c>
      <c r="D1339" s="33" t="str">
        <f>'Data from Waybill Query'!D1339</f>
        <v>All Other</v>
      </c>
      <c r="E1339" s="33" t="str">
        <f>'Data from Waybill Query'!E1339</f>
        <v>S</v>
      </c>
      <c r="F1339" s="33" t="str">
        <f>'Data from Waybill Query'!F1339</f>
        <v>X</v>
      </c>
      <c r="G1339" s="33" t="str">
        <f>'Data from Waybill Query'!G1339</f>
        <v>X</v>
      </c>
      <c r="H1339" s="104">
        <f>IF(ISNA(VLOOKUP($N1339,'Data from Waybill Query'!$A:$M,8,FALSE)),0,VLOOKUP($N1339,'Data from Waybill Query'!$A:$M,8,FALSE))</f>
        <v>71545</v>
      </c>
      <c r="I1339" s="104">
        <f>IF(ISNA(VLOOKUP($N1339,'Data from Waybill Query'!$A:$M,9,FALSE)),0,VLOOKUP($N1339,'Data from Waybill Query'!$A:$M,9,FALSE))</f>
        <v>80835</v>
      </c>
      <c r="J1339" s="104">
        <f>IF(ISNA(VLOOKUP($N1339,'Data from Waybill Query'!$A:$M,10,FALSE)),0,VLOOKUP($N1339,'Data from Waybill Query'!$A:$M,10,FALSE))</f>
        <v>28035</v>
      </c>
      <c r="K1339" s="104">
        <f>IF(ISNA(VLOOKUP($N1339,'Data from Waybill Query'!$A:$M,11,FALSE)),0,VLOOKUP($N1339,'Data from Waybill Query'!$A:$M,11,FALSE))</f>
        <v>2717281</v>
      </c>
      <c r="L1339" s="104">
        <f>IF(ISNA(VLOOKUP($N1339,'Data from Waybill Query'!$A:$M,12,FALSE)),0,VLOOKUP($N1339,'Data from Waybill Query'!$A:$M,12,FALSE))</f>
        <v>837</v>
      </c>
      <c r="M1339" s="104">
        <f>IF(ISNA(VLOOKUP($N1339,'Data from Waybill Query'!$A:$M,13,FALSE)),0,VLOOKUP($N1339,'Data from Waybill Query'!$A:$M,13,FALSE))</f>
        <v>8.5485969999999994E-2</v>
      </c>
      <c r="N1339" s="104">
        <f t="shared" si="45"/>
        <v>2004990103</v>
      </c>
    </row>
    <row r="1340" spans="1:14" x14ac:dyDescent="0.25">
      <c r="A1340" s="104">
        <f t="shared" si="46"/>
        <v>200465</v>
      </c>
      <c r="B1340" s="32">
        <f>'Data from Waybill Query'!B1340</f>
        <v>2004</v>
      </c>
      <c r="C1340" s="32" t="str">
        <f>IF('Data from Waybill Query'!C1340="00","0",IF('Data from Waybill Query'!C1340="01","1",IF('Data from Waybill Query'!C1340="XX","2",'Data from Waybill Query'!C1340)))</f>
        <v>99</v>
      </c>
      <c r="D1340" s="33" t="str">
        <f>'Data from Waybill Query'!D1340</f>
        <v>All Other</v>
      </c>
      <c r="E1340" s="33" t="str">
        <f>'Data from Waybill Query'!E1340</f>
        <v>M</v>
      </c>
      <c r="F1340" s="33" t="str">
        <f>'Data from Waybill Query'!F1340</f>
        <v>X</v>
      </c>
      <c r="G1340" s="33" t="str">
        <f>'Data from Waybill Query'!G1340</f>
        <v>X</v>
      </c>
      <c r="H1340" s="104">
        <f>IF(ISNA(VLOOKUP($N1340,'Data from Waybill Query'!$A:$M,8,FALSE)),0,VLOOKUP($N1340,'Data from Waybill Query'!$A:$M,8,FALSE))</f>
        <v>142094</v>
      </c>
      <c r="I1340" s="104">
        <f>IF(ISNA(VLOOKUP($N1340,'Data from Waybill Query'!$A:$M,9,FALSE)),0,VLOOKUP($N1340,'Data from Waybill Query'!$A:$M,9,FALSE))</f>
        <v>268871</v>
      </c>
      <c r="J1340" s="104">
        <f>IF(ISNA(VLOOKUP($N1340,'Data from Waybill Query'!$A:$M,10,FALSE)),0,VLOOKUP($N1340,'Data from Waybill Query'!$A:$M,10,FALSE))</f>
        <v>189507</v>
      </c>
      <c r="K1340" s="104">
        <f>IF(ISNA(VLOOKUP($N1340,'Data from Waybill Query'!$A:$M,11,FALSE)),0,VLOOKUP($N1340,'Data from Waybill Query'!$A:$M,11,FALSE))</f>
        <v>5051374</v>
      </c>
      <c r="L1340" s="104">
        <f>IF(ISNA(VLOOKUP($N1340,'Data from Waybill Query'!$A:$M,12,FALSE)),0,VLOOKUP($N1340,'Data from Waybill Query'!$A:$M,12,FALSE))</f>
        <v>3644</v>
      </c>
      <c r="M1340" s="104">
        <f>IF(ISNA(VLOOKUP($N1340,'Data from Waybill Query'!$A:$M,13,FALSE)),0,VLOOKUP($N1340,'Data from Waybill Query'!$A:$M,13,FALSE))</f>
        <v>3.8998400000000003E-2</v>
      </c>
      <c r="N1340" s="104">
        <f t="shared" si="45"/>
        <v>2004990203</v>
      </c>
    </row>
    <row r="1341" spans="1:14" x14ac:dyDescent="0.25">
      <c r="A1341" s="104">
        <f t="shared" si="46"/>
        <v>200466</v>
      </c>
      <c r="B1341" s="32">
        <f>'Data from Waybill Query'!B1341</f>
        <v>2004</v>
      </c>
      <c r="C1341" s="32" t="str">
        <f>IF('Data from Waybill Query'!C1341="00","0",IF('Data from Waybill Query'!C1341="01","1",IF('Data from Waybill Query'!C1341="XX","2",'Data from Waybill Query'!C1341)))</f>
        <v>99</v>
      </c>
      <c r="D1341" s="33" t="str">
        <f>'Data from Waybill Query'!D1341</f>
        <v>All Other</v>
      </c>
      <c r="E1341" s="33" t="str">
        <f>'Data from Waybill Query'!E1341</f>
        <v>L</v>
      </c>
      <c r="F1341" s="33" t="str">
        <f>'Data from Waybill Query'!F1341</f>
        <v>X</v>
      </c>
      <c r="G1341" s="33" t="str">
        <f>'Data from Waybill Query'!G1341</f>
        <v>X</v>
      </c>
      <c r="H1341" s="104">
        <f>IF(ISNA(VLOOKUP($N1341,'Data from Waybill Query'!$A:$M,8,FALSE)),0,VLOOKUP($N1341,'Data from Waybill Query'!$A:$M,8,FALSE))</f>
        <v>287160</v>
      </c>
      <c r="I1341" s="104">
        <f>IF(ISNA(VLOOKUP($N1341,'Data from Waybill Query'!$A:$M,9,FALSE)),0,VLOOKUP($N1341,'Data from Waybill Query'!$A:$M,9,FALSE))</f>
        <v>122172</v>
      </c>
      <c r="J1341" s="104">
        <f>IF(ISNA(VLOOKUP($N1341,'Data from Waybill Query'!$A:$M,10,FALSE)),0,VLOOKUP($N1341,'Data from Waybill Query'!$A:$M,10,FALSE))</f>
        <v>199773</v>
      </c>
      <c r="K1341" s="104">
        <f>IF(ISNA(VLOOKUP($N1341,'Data from Waybill Query'!$A:$M,11,FALSE)),0,VLOOKUP($N1341,'Data from Waybill Query'!$A:$M,11,FALSE))</f>
        <v>3563429</v>
      </c>
      <c r="L1341" s="104">
        <f>IF(ISNA(VLOOKUP($N1341,'Data from Waybill Query'!$A:$M,12,FALSE)),0,VLOOKUP($N1341,'Data from Waybill Query'!$A:$M,12,FALSE))</f>
        <v>6109</v>
      </c>
      <c r="M1341" s="104">
        <f>IF(ISNA(VLOOKUP($N1341,'Data from Waybill Query'!$A:$M,13,FALSE)),0,VLOOKUP($N1341,'Data from Waybill Query'!$A:$M,13,FALSE))</f>
        <v>4.7006439999999997E-2</v>
      </c>
      <c r="N1341" s="104">
        <f t="shared" si="45"/>
        <v>2004990303</v>
      </c>
    </row>
    <row r="1342" spans="1:14" x14ac:dyDescent="0.25">
      <c r="A1342" s="104">
        <f t="shared" si="46"/>
        <v>200500</v>
      </c>
      <c r="B1342" s="32">
        <f>'Data from Waybill Query'!B1342</f>
        <v>2005</v>
      </c>
      <c r="C1342" s="32" t="str">
        <f>IF('Data from Waybill Query'!C1342="00","0",IF('Data from Waybill Query'!C1342="01","1",IF('Data from Waybill Query'!C1342="XX","2",'Data from Waybill Query'!C1342)))</f>
        <v>0</v>
      </c>
      <c r="D1342" s="33" t="str">
        <f>'Data from Waybill Query'!D1342</f>
        <v>Intermodal</v>
      </c>
      <c r="E1342" s="33" t="str">
        <f>'Data from Waybill Query'!E1342</f>
        <v>S</v>
      </c>
      <c r="F1342" s="33" t="str">
        <f>'Data from Waybill Query'!F1342</f>
        <v>X</v>
      </c>
      <c r="G1342" s="33" t="str">
        <f>'Data from Waybill Query'!G1342</f>
        <v>X</v>
      </c>
      <c r="H1342" s="104">
        <f>IF(ISNA(VLOOKUP($N1342,'Data from Waybill Query'!$A:$M,8,FALSE)),0,VLOOKUP($N1342,'Data from Waybill Query'!$A:$M,8,FALSE))</f>
        <v>600526</v>
      </c>
      <c r="I1342" s="104">
        <f>IF(ISNA(VLOOKUP($N1342,'Data from Waybill Query'!$A:$M,9,FALSE)),0,VLOOKUP($N1342,'Data from Waybill Query'!$A:$M,9,FALSE))</f>
        <v>1803939</v>
      </c>
      <c r="J1342" s="104">
        <f>IF(ISNA(VLOOKUP($N1342,'Data from Waybill Query'!$A:$M,10,FALSE)),0,VLOOKUP($N1342,'Data from Waybill Query'!$A:$M,10,FALSE))</f>
        <v>624419</v>
      </c>
      <c r="K1342" s="104">
        <f>IF(ISNA(VLOOKUP($N1342,'Data from Waybill Query'!$A:$M,11,FALSE)),0,VLOOKUP($N1342,'Data from Waybill Query'!$A:$M,11,FALSE))</f>
        <v>23363905</v>
      </c>
      <c r="L1342" s="104">
        <f>IF(ISNA(VLOOKUP($N1342,'Data from Waybill Query'!$A:$M,12,FALSE)),0,VLOOKUP($N1342,'Data from Waybill Query'!$A:$M,12,FALSE))</f>
        <v>8116</v>
      </c>
      <c r="M1342" s="104">
        <f>IF(ISNA(VLOOKUP($N1342,'Data from Waybill Query'!$A:$M,13,FALSE)),0,VLOOKUP($N1342,'Data from Waybill Query'!$A:$M,13,FALSE))</f>
        <v>7.399066E-2</v>
      </c>
      <c r="N1342" s="104">
        <f t="shared" si="45"/>
        <v>2005000103</v>
      </c>
    </row>
    <row r="1343" spans="1:14" x14ac:dyDescent="0.25">
      <c r="A1343" s="104">
        <f t="shared" si="46"/>
        <v>200501</v>
      </c>
      <c r="B1343" s="32">
        <f>'Data from Waybill Query'!B1343</f>
        <v>2005</v>
      </c>
      <c r="C1343" s="32" t="str">
        <f>IF('Data from Waybill Query'!C1343="00","0",IF('Data from Waybill Query'!C1343="01","1",IF('Data from Waybill Query'!C1343="XX","2",'Data from Waybill Query'!C1343)))</f>
        <v>0</v>
      </c>
      <c r="D1343" s="33" t="str">
        <f>'Data from Waybill Query'!D1343</f>
        <v>Intermodal</v>
      </c>
      <c r="E1343" s="33" t="str">
        <f>'Data from Waybill Query'!E1343</f>
        <v>M</v>
      </c>
      <c r="F1343" s="33" t="str">
        <f>'Data from Waybill Query'!F1343</f>
        <v>X</v>
      </c>
      <c r="G1343" s="33" t="str">
        <f>'Data from Waybill Query'!G1343</f>
        <v>X</v>
      </c>
      <c r="H1343" s="104">
        <f>IF(ISNA(VLOOKUP($N1343,'Data from Waybill Query'!$A:$M,8,FALSE)),0,VLOOKUP($N1343,'Data from Waybill Query'!$A:$M,8,FALSE))</f>
        <v>1730981</v>
      </c>
      <c r="I1343" s="104">
        <f>IF(ISNA(VLOOKUP($N1343,'Data from Waybill Query'!$A:$M,9,FALSE)),0,VLOOKUP($N1343,'Data from Waybill Query'!$A:$M,9,FALSE))</f>
        <v>3598032</v>
      </c>
      <c r="J1343" s="104">
        <f>IF(ISNA(VLOOKUP($N1343,'Data from Waybill Query'!$A:$M,10,FALSE)),0,VLOOKUP($N1343,'Data from Waybill Query'!$A:$M,10,FALSE))</f>
        <v>2862037</v>
      </c>
      <c r="K1343" s="104">
        <f>IF(ISNA(VLOOKUP($N1343,'Data from Waybill Query'!$A:$M,11,FALSE)),0,VLOOKUP($N1343,'Data from Waybill Query'!$A:$M,11,FALSE))</f>
        <v>44141860</v>
      </c>
      <c r="L1343" s="104">
        <f>IF(ISNA(VLOOKUP($N1343,'Data from Waybill Query'!$A:$M,12,FALSE)),0,VLOOKUP($N1343,'Data from Waybill Query'!$A:$M,12,FALSE))</f>
        <v>35201</v>
      </c>
      <c r="M1343" s="104">
        <f>IF(ISNA(VLOOKUP($N1343,'Data from Waybill Query'!$A:$M,13,FALSE)),0,VLOOKUP($N1343,'Data from Waybill Query'!$A:$M,13,FALSE))</f>
        <v>4.9174379999999997E-2</v>
      </c>
      <c r="N1343" s="104">
        <f t="shared" si="45"/>
        <v>2005000203</v>
      </c>
    </row>
    <row r="1344" spans="1:14" x14ac:dyDescent="0.25">
      <c r="A1344" s="104">
        <f t="shared" si="46"/>
        <v>200502</v>
      </c>
      <c r="B1344" s="32">
        <f>'Data from Waybill Query'!B1344</f>
        <v>2005</v>
      </c>
      <c r="C1344" s="32" t="str">
        <f>IF('Data from Waybill Query'!C1344="00","0",IF('Data from Waybill Query'!C1344="01","1",IF('Data from Waybill Query'!C1344="XX","2",'Data from Waybill Query'!C1344)))</f>
        <v>0</v>
      </c>
      <c r="D1344" s="33" t="str">
        <f>'Data from Waybill Query'!D1344</f>
        <v>Intermodal</v>
      </c>
      <c r="E1344" s="33" t="str">
        <f>'Data from Waybill Query'!E1344</f>
        <v>L</v>
      </c>
      <c r="F1344" s="33" t="str">
        <f>'Data from Waybill Query'!F1344</f>
        <v>X</v>
      </c>
      <c r="G1344" s="33" t="str">
        <f>'Data from Waybill Query'!G1344</f>
        <v>X</v>
      </c>
      <c r="H1344" s="104">
        <f>IF(ISNA(VLOOKUP($N1344,'Data from Waybill Query'!$A:$M,8,FALSE)),0,VLOOKUP($N1344,'Data from Waybill Query'!$A:$M,8,FALSE))</f>
        <v>1483642</v>
      </c>
      <c r="I1344" s="104">
        <f>IF(ISNA(VLOOKUP($N1344,'Data from Waybill Query'!$A:$M,9,FALSE)),0,VLOOKUP($N1344,'Data from Waybill Query'!$A:$M,9,FALSE))</f>
        <v>1963400</v>
      </c>
      <c r="J1344" s="104">
        <f>IF(ISNA(VLOOKUP($N1344,'Data from Waybill Query'!$A:$M,10,FALSE)),0,VLOOKUP($N1344,'Data from Waybill Query'!$A:$M,10,FALSE))</f>
        <v>2470245</v>
      </c>
      <c r="K1344" s="104">
        <f>IF(ISNA(VLOOKUP($N1344,'Data from Waybill Query'!$A:$M,11,FALSE)),0,VLOOKUP($N1344,'Data from Waybill Query'!$A:$M,11,FALSE))</f>
        <v>24775244</v>
      </c>
      <c r="L1344" s="104">
        <f>IF(ISNA(VLOOKUP($N1344,'Data from Waybill Query'!$A:$M,12,FALSE)),0,VLOOKUP($N1344,'Data from Waybill Query'!$A:$M,12,FALSE))</f>
        <v>31006</v>
      </c>
      <c r="M1344" s="104">
        <f>IF(ISNA(VLOOKUP($N1344,'Data from Waybill Query'!$A:$M,13,FALSE)),0,VLOOKUP($N1344,'Data from Waybill Query'!$A:$M,13,FALSE))</f>
        <v>4.7849389999999999E-2</v>
      </c>
      <c r="N1344" s="104">
        <f t="shared" si="45"/>
        <v>2005000303</v>
      </c>
    </row>
    <row r="1345" spans="1:14" x14ac:dyDescent="0.25">
      <c r="A1345" s="104">
        <f t="shared" si="46"/>
        <v>200503</v>
      </c>
      <c r="B1345" s="32">
        <f>'Data from Waybill Query'!B1345</f>
        <v>2005</v>
      </c>
      <c r="C1345" s="32" t="str">
        <f>IF('Data from Waybill Query'!C1345="00","0",IF('Data from Waybill Query'!C1345="01","1",IF('Data from Waybill Query'!C1345="XX","2",'Data from Waybill Query'!C1345)))</f>
        <v>0</v>
      </c>
      <c r="D1345" s="33" t="str">
        <f>'Data from Waybill Query'!D1345</f>
        <v>Intermodal</v>
      </c>
      <c r="E1345" s="33" t="str">
        <f>'Data from Waybill Query'!E1345</f>
        <v>VL</v>
      </c>
      <c r="F1345" s="33" t="str">
        <f>'Data from Waybill Query'!F1345</f>
        <v>X</v>
      </c>
      <c r="G1345" s="33" t="str">
        <f>'Data from Waybill Query'!G1345</f>
        <v>X</v>
      </c>
      <c r="H1345" s="104">
        <f>IF(ISNA(VLOOKUP($N1345,'Data from Waybill Query'!$A:$M,8,FALSE)),0,VLOOKUP($N1345,'Data from Waybill Query'!$A:$M,8,FALSE))</f>
        <v>6744593</v>
      </c>
      <c r="I1345" s="104">
        <f>IF(ISNA(VLOOKUP($N1345,'Data from Waybill Query'!$A:$M,9,FALSE)),0,VLOOKUP($N1345,'Data from Waybill Query'!$A:$M,9,FALSE))</f>
        <v>7138252</v>
      </c>
      <c r="J1345" s="104">
        <f>IF(ISNA(VLOOKUP($N1345,'Data from Waybill Query'!$A:$M,10,FALSE)),0,VLOOKUP($N1345,'Data from Waybill Query'!$A:$M,10,FALSE))</f>
        <v>15099491</v>
      </c>
      <c r="K1345" s="104">
        <f>IF(ISNA(VLOOKUP($N1345,'Data from Waybill Query'!$A:$M,11,FALSE)),0,VLOOKUP($N1345,'Data from Waybill Query'!$A:$M,11,FALSE))</f>
        <v>93770551</v>
      </c>
      <c r="L1345" s="104">
        <f>IF(ISNA(VLOOKUP($N1345,'Data from Waybill Query'!$A:$M,12,FALSE)),0,VLOOKUP($N1345,'Data from Waybill Query'!$A:$M,12,FALSE))</f>
        <v>198391</v>
      </c>
      <c r="M1345" s="104">
        <f>IF(ISNA(VLOOKUP($N1345,'Data from Waybill Query'!$A:$M,13,FALSE)),0,VLOOKUP($N1345,'Data from Waybill Query'!$A:$M,13,FALSE))</f>
        <v>3.3996459999999999E-2</v>
      </c>
      <c r="N1345" s="104">
        <f t="shared" si="45"/>
        <v>2005000403</v>
      </c>
    </row>
    <row r="1346" spans="1:14" x14ac:dyDescent="0.25">
      <c r="A1346" s="104">
        <f t="shared" si="46"/>
        <v>200504</v>
      </c>
      <c r="B1346" s="32">
        <f>'Data from Waybill Query'!B1346</f>
        <v>2005</v>
      </c>
      <c r="C1346" s="32" t="str">
        <f>IF('Data from Waybill Query'!C1346="00","0",IF('Data from Waybill Query'!C1346="01","1",IF('Data from Waybill Query'!C1346="XX","2",'Data from Waybill Query'!C1346)))</f>
        <v>1</v>
      </c>
      <c r="D1346" s="33" t="str">
        <f>'Data from Waybill Query'!D1346</f>
        <v>Farm Products (not Grain)</v>
      </c>
      <c r="E1346" s="33" t="str">
        <f>'Data from Waybill Query'!E1346</f>
        <v>X</v>
      </c>
      <c r="F1346" s="33" t="str">
        <f>'Data from Waybill Query'!F1346</f>
        <v>X</v>
      </c>
      <c r="G1346" s="33" t="str">
        <f>'Data from Waybill Query'!G1346</f>
        <v>X</v>
      </c>
      <c r="H1346" s="104">
        <f>IF(ISNA(VLOOKUP($N1346,'Data from Waybill Query'!$A:$M,8,FALSE)),0,VLOOKUP($N1346,'Data from Waybill Query'!$A:$M,8,FALSE))</f>
        <v>201742</v>
      </c>
      <c r="I1346" s="104">
        <f>IF(ISNA(VLOOKUP($N1346,'Data from Waybill Query'!$A:$M,9,FALSE)),0,VLOOKUP($N1346,'Data from Waybill Query'!$A:$M,9,FALSE))</f>
        <v>48998</v>
      </c>
      <c r="J1346" s="104">
        <f>IF(ISNA(VLOOKUP($N1346,'Data from Waybill Query'!$A:$M,10,FALSE)),0,VLOOKUP($N1346,'Data from Waybill Query'!$A:$M,10,FALSE))</f>
        <v>75595</v>
      </c>
      <c r="K1346" s="104">
        <f>IF(ISNA(VLOOKUP($N1346,'Data from Waybill Query'!$A:$M,11,FALSE)),0,VLOOKUP($N1346,'Data from Waybill Query'!$A:$M,11,FALSE))</f>
        <v>3768103</v>
      </c>
      <c r="L1346" s="104">
        <f>IF(ISNA(VLOOKUP($N1346,'Data from Waybill Query'!$A:$M,12,FALSE)),0,VLOOKUP($N1346,'Data from Waybill Query'!$A:$M,12,FALSE))</f>
        <v>5609</v>
      </c>
      <c r="M1346" s="104">
        <f>IF(ISNA(VLOOKUP($N1346,'Data from Waybill Query'!$A:$M,13,FALSE)),0,VLOOKUP($N1346,'Data from Waybill Query'!$A:$M,13,FALSE))</f>
        <v>3.5969319999999999E-2</v>
      </c>
      <c r="N1346" s="104">
        <f t="shared" ref="N1346:N1409" si="47">1000000*B1346+10000*C1346+100*IF(LEFT(E1346,1)="S",1,IF(E1346="M",2,IF(E1346="L",3,4)))+10*IF(F1346="P",1,0)+IF(G1346="S",1,IF(G1346="M",2,3))</f>
        <v>2005010403</v>
      </c>
    </row>
    <row r="1347" spans="1:14" x14ac:dyDescent="0.25">
      <c r="A1347" s="104">
        <f t="shared" si="46"/>
        <v>200505</v>
      </c>
      <c r="B1347" s="32">
        <f>'Data from Waybill Query'!B1347</f>
        <v>2005</v>
      </c>
      <c r="C1347" s="32" t="str">
        <f>IF('Data from Waybill Query'!C1347="00","0",IF('Data from Waybill Query'!C1347="01","1",IF('Data from Waybill Query'!C1347="XX","2",'Data from Waybill Query'!C1347)))</f>
        <v>2</v>
      </c>
      <c r="D1347" s="33" t="str">
        <f>'Data from Waybill Query'!D1347</f>
        <v>Grain</v>
      </c>
      <c r="E1347" s="33" t="str">
        <f>'Data from Waybill Query'!E1347</f>
        <v>S</v>
      </c>
      <c r="F1347" s="33" t="str">
        <f>'Data from Waybill Query'!F1347</f>
        <v>R</v>
      </c>
      <c r="G1347" s="33" t="str">
        <f>'Data from Waybill Query'!G1347</f>
        <v>S</v>
      </c>
      <c r="H1347" s="104">
        <f>IF(ISNA(VLOOKUP($N1347,'Data from Waybill Query'!$A:$M,8,FALSE)),0,VLOOKUP($N1347,'Data from Waybill Query'!$A:$M,8,FALSE))</f>
        <v>44257</v>
      </c>
      <c r="I1347" s="104">
        <f>IF(ISNA(VLOOKUP($N1347,'Data from Waybill Query'!$A:$M,9,FALSE)),0,VLOOKUP($N1347,'Data from Waybill Query'!$A:$M,9,FALSE))</f>
        <v>34128</v>
      </c>
      <c r="J1347" s="104">
        <f>IF(ISNA(VLOOKUP($N1347,'Data from Waybill Query'!$A:$M,10,FALSE)),0,VLOOKUP($N1347,'Data from Waybill Query'!$A:$M,10,FALSE))</f>
        <v>8306</v>
      </c>
      <c r="K1347" s="104">
        <f>IF(ISNA(VLOOKUP($N1347,'Data from Waybill Query'!$A:$M,11,FALSE)),0,VLOOKUP($N1347,'Data from Waybill Query'!$A:$M,11,FALSE))</f>
        <v>3157020</v>
      </c>
      <c r="L1347" s="104">
        <f>IF(ISNA(VLOOKUP($N1347,'Data from Waybill Query'!$A:$M,12,FALSE)),0,VLOOKUP($N1347,'Data from Waybill Query'!$A:$M,12,FALSE))</f>
        <v>772</v>
      </c>
      <c r="M1347" s="104">
        <f>IF(ISNA(VLOOKUP($N1347,'Data from Waybill Query'!$A:$M,13,FALSE)),0,VLOOKUP($N1347,'Data from Waybill Query'!$A:$M,13,FALSE))</f>
        <v>5.7349459999999998E-2</v>
      </c>
      <c r="N1347" s="104">
        <f t="shared" si="47"/>
        <v>2005020101</v>
      </c>
    </row>
    <row r="1348" spans="1:14" x14ac:dyDescent="0.25">
      <c r="A1348" s="104">
        <f t="shared" si="46"/>
        <v>200506</v>
      </c>
      <c r="B1348" s="32">
        <f>'Data from Waybill Query'!B1348</f>
        <v>2005</v>
      </c>
      <c r="C1348" s="32" t="str">
        <f>IF('Data from Waybill Query'!C1348="00","0",IF('Data from Waybill Query'!C1348="01","1",IF('Data from Waybill Query'!C1348="XX","2",'Data from Waybill Query'!C1348)))</f>
        <v>2</v>
      </c>
      <c r="D1348" s="33" t="str">
        <f>'Data from Waybill Query'!D1348</f>
        <v>Grain</v>
      </c>
      <c r="E1348" s="33" t="str">
        <f>'Data from Waybill Query'!E1348</f>
        <v>S</v>
      </c>
      <c r="F1348" s="33" t="str">
        <f>'Data from Waybill Query'!F1348</f>
        <v>R</v>
      </c>
      <c r="G1348" s="33" t="str">
        <f>'Data from Waybill Query'!G1348</f>
        <v>M</v>
      </c>
      <c r="H1348" s="104">
        <f>IF(ISNA(VLOOKUP($N1348,'Data from Waybill Query'!$A:$M,8,FALSE)),0,VLOOKUP($N1348,'Data from Waybill Query'!$A:$M,8,FALSE))</f>
        <v>143817</v>
      </c>
      <c r="I1348" s="104">
        <f>IF(ISNA(VLOOKUP($N1348,'Data from Waybill Query'!$A:$M,9,FALSE)),0,VLOOKUP($N1348,'Data from Waybill Query'!$A:$M,9,FALSE))</f>
        <v>128973</v>
      </c>
      <c r="J1348" s="104">
        <f>IF(ISNA(VLOOKUP($N1348,'Data from Waybill Query'!$A:$M,10,FALSE)),0,VLOOKUP($N1348,'Data from Waybill Query'!$A:$M,10,FALSE))</f>
        <v>32269</v>
      </c>
      <c r="K1348" s="104">
        <f>IF(ISNA(VLOOKUP($N1348,'Data from Waybill Query'!$A:$M,11,FALSE)),0,VLOOKUP($N1348,'Data from Waybill Query'!$A:$M,11,FALSE))</f>
        <v>12516659</v>
      </c>
      <c r="L1348" s="104">
        <f>IF(ISNA(VLOOKUP($N1348,'Data from Waybill Query'!$A:$M,12,FALSE)),0,VLOOKUP($N1348,'Data from Waybill Query'!$A:$M,12,FALSE))</f>
        <v>3179</v>
      </c>
      <c r="M1348" s="104">
        <f>IF(ISNA(VLOOKUP($N1348,'Data from Waybill Query'!$A:$M,13,FALSE)),0,VLOOKUP($N1348,'Data from Waybill Query'!$A:$M,13,FALSE))</f>
        <v>4.5235039999999997E-2</v>
      </c>
      <c r="N1348" s="104">
        <f t="shared" si="47"/>
        <v>2005020102</v>
      </c>
    </row>
    <row r="1349" spans="1:14" x14ac:dyDescent="0.25">
      <c r="A1349" s="104">
        <f t="shared" si="46"/>
        <v>200507</v>
      </c>
      <c r="B1349" s="32">
        <f>'Data from Waybill Query'!B1349</f>
        <v>2005</v>
      </c>
      <c r="C1349" s="32" t="str">
        <f>IF('Data from Waybill Query'!C1349="00","0",IF('Data from Waybill Query'!C1349="01","1",IF('Data from Waybill Query'!C1349="XX","2",'Data from Waybill Query'!C1349)))</f>
        <v>2</v>
      </c>
      <c r="D1349" s="33" t="str">
        <f>'Data from Waybill Query'!D1349</f>
        <v>Grain</v>
      </c>
      <c r="E1349" s="33" t="str">
        <f>'Data from Waybill Query'!E1349</f>
        <v>S</v>
      </c>
      <c r="F1349" s="33" t="str">
        <f>'Data from Waybill Query'!F1349</f>
        <v>R</v>
      </c>
      <c r="G1349" s="33" t="str">
        <f>'Data from Waybill Query'!G1349</f>
        <v>U</v>
      </c>
      <c r="H1349" s="104">
        <f>IF(ISNA(VLOOKUP($N1349,'Data from Waybill Query'!$A:$M,8,FALSE)),0,VLOOKUP($N1349,'Data from Waybill Query'!$A:$M,8,FALSE))</f>
        <v>61423</v>
      </c>
      <c r="I1349" s="104">
        <f>IF(ISNA(VLOOKUP($N1349,'Data from Waybill Query'!$A:$M,9,FALSE)),0,VLOOKUP($N1349,'Data from Waybill Query'!$A:$M,9,FALSE))</f>
        <v>52669</v>
      </c>
      <c r="J1349" s="104">
        <f>IF(ISNA(VLOOKUP($N1349,'Data from Waybill Query'!$A:$M,10,FALSE)),0,VLOOKUP($N1349,'Data from Waybill Query'!$A:$M,10,FALSE))</f>
        <v>16147</v>
      </c>
      <c r="K1349" s="104">
        <f>IF(ISNA(VLOOKUP($N1349,'Data from Waybill Query'!$A:$M,11,FALSE)),0,VLOOKUP($N1349,'Data from Waybill Query'!$A:$M,11,FALSE))</f>
        <v>5388405</v>
      </c>
      <c r="L1349" s="104">
        <f>IF(ISNA(VLOOKUP($N1349,'Data from Waybill Query'!$A:$M,12,FALSE)),0,VLOOKUP($N1349,'Data from Waybill Query'!$A:$M,12,FALSE))</f>
        <v>1655</v>
      </c>
      <c r="M1349" s="104">
        <f>IF(ISNA(VLOOKUP($N1349,'Data from Waybill Query'!$A:$M,13,FALSE)),0,VLOOKUP($N1349,'Data from Waybill Query'!$A:$M,13,FALSE))</f>
        <v>3.7104730000000002E-2</v>
      </c>
      <c r="N1349" s="104">
        <f t="shared" si="47"/>
        <v>2005020103</v>
      </c>
    </row>
    <row r="1350" spans="1:14" x14ac:dyDescent="0.25">
      <c r="A1350" s="104">
        <f t="shared" si="46"/>
        <v>200508</v>
      </c>
      <c r="B1350" s="32">
        <f>'Data from Waybill Query'!B1350</f>
        <v>2005</v>
      </c>
      <c r="C1350" s="32" t="str">
        <f>IF('Data from Waybill Query'!C1350="00","0",IF('Data from Waybill Query'!C1350="01","1",IF('Data from Waybill Query'!C1350="XX","2",'Data from Waybill Query'!C1350)))</f>
        <v>2</v>
      </c>
      <c r="D1350" s="33" t="str">
        <f>'Data from Waybill Query'!D1350</f>
        <v>Grain</v>
      </c>
      <c r="E1350" s="33" t="str">
        <f>'Data from Waybill Query'!E1350</f>
        <v>S</v>
      </c>
      <c r="F1350" s="33" t="str">
        <f>'Data from Waybill Query'!F1350</f>
        <v>P</v>
      </c>
      <c r="G1350" s="33" t="str">
        <f>'Data from Waybill Query'!G1350</f>
        <v>S</v>
      </c>
      <c r="H1350" s="104">
        <f>IF(ISNA(VLOOKUP($N1350,'Data from Waybill Query'!$A:$M,8,FALSE)),0,VLOOKUP($N1350,'Data from Waybill Query'!$A:$M,8,FALSE))</f>
        <v>33787</v>
      </c>
      <c r="I1350" s="104">
        <f>IF(ISNA(VLOOKUP($N1350,'Data from Waybill Query'!$A:$M,9,FALSE)),0,VLOOKUP($N1350,'Data from Waybill Query'!$A:$M,9,FALSE))</f>
        <v>29248</v>
      </c>
      <c r="J1350" s="104">
        <f>IF(ISNA(VLOOKUP($N1350,'Data from Waybill Query'!$A:$M,10,FALSE)),0,VLOOKUP($N1350,'Data from Waybill Query'!$A:$M,10,FALSE))</f>
        <v>7584</v>
      </c>
      <c r="K1350" s="104">
        <f>IF(ISNA(VLOOKUP($N1350,'Data from Waybill Query'!$A:$M,11,FALSE)),0,VLOOKUP($N1350,'Data from Waybill Query'!$A:$M,11,FALSE))</f>
        <v>2780876</v>
      </c>
      <c r="L1350" s="104">
        <f>IF(ISNA(VLOOKUP($N1350,'Data from Waybill Query'!$A:$M,12,FALSE)),0,VLOOKUP($N1350,'Data from Waybill Query'!$A:$M,12,FALSE))</f>
        <v>718</v>
      </c>
      <c r="M1350" s="104">
        <f>IF(ISNA(VLOOKUP($N1350,'Data from Waybill Query'!$A:$M,13,FALSE)),0,VLOOKUP($N1350,'Data from Waybill Query'!$A:$M,13,FALSE))</f>
        <v>4.7039320000000003E-2</v>
      </c>
      <c r="N1350" s="104">
        <f t="shared" si="47"/>
        <v>2005020111</v>
      </c>
    </row>
    <row r="1351" spans="1:14" x14ac:dyDescent="0.25">
      <c r="A1351" s="104">
        <f t="shared" si="46"/>
        <v>200509</v>
      </c>
      <c r="B1351" s="32">
        <f>'Data from Waybill Query'!B1351</f>
        <v>2005</v>
      </c>
      <c r="C1351" s="32" t="str">
        <f>IF('Data from Waybill Query'!C1351="00","0",IF('Data from Waybill Query'!C1351="01","1",IF('Data from Waybill Query'!C1351="XX","2",'Data from Waybill Query'!C1351)))</f>
        <v>2</v>
      </c>
      <c r="D1351" s="33" t="str">
        <f>'Data from Waybill Query'!D1351</f>
        <v>Grain</v>
      </c>
      <c r="E1351" s="33" t="str">
        <f>'Data from Waybill Query'!E1351</f>
        <v>S</v>
      </c>
      <c r="F1351" s="33" t="str">
        <f>'Data from Waybill Query'!F1351</f>
        <v>P</v>
      </c>
      <c r="G1351" s="33" t="str">
        <f>'Data from Waybill Query'!G1351</f>
        <v>M</v>
      </c>
      <c r="H1351" s="104">
        <f>IF(ISNA(VLOOKUP($N1351,'Data from Waybill Query'!$A:$M,8,FALSE)),0,VLOOKUP($N1351,'Data from Waybill Query'!$A:$M,8,FALSE))</f>
        <v>61162</v>
      </c>
      <c r="I1351" s="104">
        <f>IF(ISNA(VLOOKUP($N1351,'Data from Waybill Query'!$A:$M,9,FALSE)),0,VLOOKUP($N1351,'Data from Waybill Query'!$A:$M,9,FALSE))</f>
        <v>69596</v>
      </c>
      <c r="J1351" s="104">
        <f>IF(ISNA(VLOOKUP($N1351,'Data from Waybill Query'!$A:$M,10,FALSE)),0,VLOOKUP($N1351,'Data from Waybill Query'!$A:$M,10,FALSE))</f>
        <v>17167</v>
      </c>
      <c r="K1351" s="104">
        <f>IF(ISNA(VLOOKUP($N1351,'Data from Waybill Query'!$A:$M,11,FALSE)),0,VLOOKUP($N1351,'Data from Waybill Query'!$A:$M,11,FALSE))</f>
        <v>6706976</v>
      </c>
      <c r="L1351" s="104">
        <f>IF(ISNA(VLOOKUP($N1351,'Data from Waybill Query'!$A:$M,12,FALSE)),0,VLOOKUP($N1351,'Data from Waybill Query'!$A:$M,12,FALSE))</f>
        <v>1673</v>
      </c>
      <c r="M1351" s="104">
        <f>IF(ISNA(VLOOKUP($N1351,'Data from Waybill Query'!$A:$M,13,FALSE)),0,VLOOKUP($N1351,'Data from Waybill Query'!$A:$M,13,FALSE))</f>
        <v>3.656425E-2</v>
      </c>
      <c r="N1351" s="104">
        <f t="shared" si="47"/>
        <v>2005020112</v>
      </c>
    </row>
    <row r="1352" spans="1:14" x14ac:dyDescent="0.25">
      <c r="A1352" s="104">
        <f t="shared" si="46"/>
        <v>200510</v>
      </c>
      <c r="B1352" s="32">
        <f>'Data from Waybill Query'!B1352</f>
        <v>2005</v>
      </c>
      <c r="C1352" s="32" t="str">
        <f>IF('Data from Waybill Query'!C1352="00","0",IF('Data from Waybill Query'!C1352="01","1",IF('Data from Waybill Query'!C1352="XX","2",'Data from Waybill Query'!C1352)))</f>
        <v>2</v>
      </c>
      <c r="D1352" s="33" t="str">
        <f>'Data from Waybill Query'!D1352</f>
        <v>Grain</v>
      </c>
      <c r="E1352" s="33" t="str">
        <f>'Data from Waybill Query'!E1352</f>
        <v>S</v>
      </c>
      <c r="F1352" s="33" t="str">
        <f>'Data from Waybill Query'!F1352</f>
        <v>P</v>
      </c>
      <c r="G1352" s="33" t="str">
        <f>'Data from Waybill Query'!G1352</f>
        <v>U</v>
      </c>
      <c r="H1352" s="104">
        <f>IF(ISNA(VLOOKUP($N1352,'Data from Waybill Query'!$A:$M,8,FALSE)),0,VLOOKUP($N1352,'Data from Waybill Query'!$A:$M,8,FALSE))</f>
        <v>46156</v>
      </c>
      <c r="I1352" s="104">
        <f>IF(ISNA(VLOOKUP($N1352,'Data from Waybill Query'!$A:$M,9,FALSE)),0,VLOOKUP($N1352,'Data from Waybill Query'!$A:$M,9,FALSE))</f>
        <v>58831</v>
      </c>
      <c r="J1352" s="104">
        <f>IF(ISNA(VLOOKUP($N1352,'Data from Waybill Query'!$A:$M,10,FALSE)),0,VLOOKUP($N1352,'Data from Waybill Query'!$A:$M,10,FALSE))</f>
        <v>13943</v>
      </c>
      <c r="K1352" s="104">
        <f>IF(ISNA(VLOOKUP($N1352,'Data from Waybill Query'!$A:$M,11,FALSE)),0,VLOOKUP($N1352,'Data from Waybill Query'!$A:$M,11,FALSE))</f>
        <v>5738290</v>
      </c>
      <c r="L1352" s="104">
        <f>IF(ISNA(VLOOKUP($N1352,'Data from Waybill Query'!$A:$M,12,FALSE)),0,VLOOKUP($N1352,'Data from Waybill Query'!$A:$M,12,FALSE))</f>
        <v>1361</v>
      </c>
      <c r="M1352" s="104">
        <f>IF(ISNA(VLOOKUP($N1352,'Data from Waybill Query'!$A:$M,13,FALSE)),0,VLOOKUP($N1352,'Data from Waybill Query'!$A:$M,13,FALSE))</f>
        <v>3.3912100000000001E-2</v>
      </c>
      <c r="N1352" s="104">
        <f t="shared" si="47"/>
        <v>2005020113</v>
      </c>
    </row>
    <row r="1353" spans="1:14" x14ac:dyDescent="0.25">
      <c r="A1353" s="104">
        <f t="shared" si="46"/>
        <v>200511</v>
      </c>
      <c r="B1353" s="32">
        <f>'Data from Waybill Query'!B1353</f>
        <v>2005</v>
      </c>
      <c r="C1353" s="32" t="str">
        <f>IF('Data from Waybill Query'!C1353="00","0",IF('Data from Waybill Query'!C1353="01","1",IF('Data from Waybill Query'!C1353="XX","2",'Data from Waybill Query'!C1353)))</f>
        <v>2</v>
      </c>
      <c r="D1353" s="33" t="str">
        <f>'Data from Waybill Query'!D1353</f>
        <v>Grain</v>
      </c>
      <c r="E1353" s="33" t="str">
        <f>'Data from Waybill Query'!E1353</f>
        <v>M</v>
      </c>
      <c r="F1353" s="33" t="str">
        <f>'Data from Waybill Query'!F1353</f>
        <v>R</v>
      </c>
      <c r="G1353" s="33" t="str">
        <f>'Data from Waybill Query'!G1353</f>
        <v>S</v>
      </c>
      <c r="H1353" s="104">
        <f>IF(ISNA(VLOOKUP($N1353,'Data from Waybill Query'!$A:$M,8,FALSE)),0,VLOOKUP($N1353,'Data from Waybill Query'!$A:$M,8,FALSE))</f>
        <v>89144</v>
      </c>
      <c r="I1353" s="104">
        <f>IF(ISNA(VLOOKUP($N1353,'Data from Waybill Query'!$A:$M,9,FALSE)),0,VLOOKUP($N1353,'Data from Waybill Query'!$A:$M,9,FALSE))</f>
        <v>38672</v>
      </c>
      <c r="J1353" s="104">
        <f>IF(ISNA(VLOOKUP($N1353,'Data from Waybill Query'!$A:$M,10,FALSE)),0,VLOOKUP($N1353,'Data from Waybill Query'!$A:$M,10,FALSE))</f>
        <v>28880</v>
      </c>
      <c r="K1353" s="104">
        <f>IF(ISNA(VLOOKUP($N1353,'Data from Waybill Query'!$A:$M,11,FALSE)),0,VLOOKUP($N1353,'Data from Waybill Query'!$A:$M,11,FALSE))</f>
        <v>3624684</v>
      </c>
      <c r="L1353" s="104">
        <f>IF(ISNA(VLOOKUP($N1353,'Data from Waybill Query'!$A:$M,12,FALSE)),0,VLOOKUP($N1353,'Data from Waybill Query'!$A:$M,12,FALSE))</f>
        <v>2700</v>
      </c>
      <c r="M1353" s="104">
        <f>IF(ISNA(VLOOKUP($N1353,'Data from Waybill Query'!$A:$M,13,FALSE)),0,VLOOKUP($N1353,'Data from Waybill Query'!$A:$M,13,FALSE))</f>
        <v>3.3020309999999997E-2</v>
      </c>
      <c r="N1353" s="104">
        <f t="shared" si="47"/>
        <v>2005020201</v>
      </c>
    </row>
    <row r="1354" spans="1:14" x14ac:dyDescent="0.25">
      <c r="A1354" s="104">
        <f t="shared" si="46"/>
        <v>200512</v>
      </c>
      <c r="B1354" s="32">
        <f>'Data from Waybill Query'!B1354</f>
        <v>2005</v>
      </c>
      <c r="C1354" s="32" t="str">
        <f>IF('Data from Waybill Query'!C1354="00","0",IF('Data from Waybill Query'!C1354="01","1",IF('Data from Waybill Query'!C1354="XX","2",'Data from Waybill Query'!C1354)))</f>
        <v>2</v>
      </c>
      <c r="D1354" s="33" t="str">
        <f>'Data from Waybill Query'!D1354</f>
        <v>Grain</v>
      </c>
      <c r="E1354" s="33" t="str">
        <f>'Data from Waybill Query'!E1354</f>
        <v>M</v>
      </c>
      <c r="F1354" s="33" t="str">
        <f>'Data from Waybill Query'!F1354</f>
        <v>R</v>
      </c>
      <c r="G1354" s="33" t="str">
        <f>'Data from Waybill Query'!G1354</f>
        <v>M</v>
      </c>
      <c r="H1354" s="104">
        <f>IF(ISNA(VLOOKUP($N1354,'Data from Waybill Query'!$A:$M,8,FALSE)),0,VLOOKUP($N1354,'Data from Waybill Query'!$A:$M,8,FALSE))</f>
        <v>329500</v>
      </c>
      <c r="I1354" s="104">
        <f>IF(ISNA(VLOOKUP($N1354,'Data from Waybill Query'!$A:$M,9,FALSE)),0,VLOOKUP($N1354,'Data from Waybill Query'!$A:$M,9,FALSE))</f>
        <v>150048</v>
      </c>
      <c r="J1354" s="104">
        <f>IF(ISNA(VLOOKUP($N1354,'Data from Waybill Query'!$A:$M,10,FALSE)),0,VLOOKUP($N1354,'Data from Waybill Query'!$A:$M,10,FALSE))</f>
        <v>110168</v>
      </c>
      <c r="K1354" s="104">
        <f>IF(ISNA(VLOOKUP($N1354,'Data from Waybill Query'!$A:$M,11,FALSE)),0,VLOOKUP($N1354,'Data from Waybill Query'!$A:$M,11,FALSE))</f>
        <v>14887208</v>
      </c>
      <c r="L1354" s="104">
        <f>IF(ISNA(VLOOKUP($N1354,'Data from Waybill Query'!$A:$M,12,FALSE)),0,VLOOKUP($N1354,'Data from Waybill Query'!$A:$M,12,FALSE))</f>
        <v>10915</v>
      </c>
      <c r="M1354" s="104">
        <f>IF(ISNA(VLOOKUP($N1354,'Data from Waybill Query'!$A:$M,13,FALSE)),0,VLOOKUP($N1354,'Data from Waybill Query'!$A:$M,13,FALSE))</f>
        <v>3.0186729999999998E-2</v>
      </c>
      <c r="N1354" s="104">
        <f t="shared" si="47"/>
        <v>2005020202</v>
      </c>
    </row>
    <row r="1355" spans="1:14" x14ac:dyDescent="0.25">
      <c r="A1355" s="104">
        <f t="shared" si="46"/>
        <v>200513</v>
      </c>
      <c r="B1355" s="32">
        <f>'Data from Waybill Query'!B1355</f>
        <v>2005</v>
      </c>
      <c r="C1355" s="32" t="str">
        <f>IF('Data from Waybill Query'!C1355="00","0",IF('Data from Waybill Query'!C1355="01","1",IF('Data from Waybill Query'!C1355="XX","2",'Data from Waybill Query'!C1355)))</f>
        <v>2</v>
      </c>
      <c r="D1355" s="33" t="str">
        <f>'Data from Waybill Query'!D1355</f>
        <v>Grain</v>
      </c>
      <c r="E1355" s="33" t="str">
        <f>'Data from Waybill Query'!E1355</f>
        <v>M</v>
      </c>
      <c r="F1355" s="33" t="str">
        <f>'Data from Waybill Query'!F1355</f>
        <v>R</v>
      </c>
      <c r="G1355" s="33" t="str">
        <f>'Data from Waybill Query'!G1355</f>
        <v>U</v>
      </c>
      <c r="H1355" s="104">
        <f>IF(ISNA(VLOOKUP($N1355,'Data from Waybill Query'!$A:$M,8,FALSE)),0,VLOOKUP($N1355,'Data from Waybill Query'!$A:$M,8,FALSE))</f>
        <v>428303</v>
      </c>
      <c r="I1355" s="104">
        <f>IF(ISNA(VLOOKUP($N1355,'Data from Waybill Query'!$A:$M,9,FALSE)),0,VLOOKUP($N1355,'Data from Waybill Query'!$A:$M,9,FALSE))</f>
        <v>197503</v>
      </c>
      <c r="J1355" s="104">
        <f>IF(ISNA(VLOOKUP($N1355,'Data from Waybill Query'!$A:$M,10,FALSE)),0,VLOOKUP($N1355,'Data from Waybill Query'!$A:$M,10,FALSE))</f>
        <v>155002</v>
      </c>
      <c r="K1355" s="104">
        <f>IF(ISNA(VLOOKUP($N1355,'Data from Waybill Query'!$A:$M,11,FALSE)),0,VLOOKUP($N1355,'Data from Waybill Query'!$A:$M,11,FALSE))</f>
        <v>20046059</v>
      </c>
      <c r="L1355" s="104">
        <f>IF(ISNA(VLOOKUP($N1355,'Data from Waybill Query'!$A:$M,12,FALSE)),0,VLOOKUP($N1355,'Data from Waybill Query'!$A:$M,12,FALSE))</f>
        <v>15705</v>
      </c>
      <c r="M1355" s="104">
        <f>IF(ISNA(VLOOKUP($N1355,'Data from Waybill Query'!$A:$M,13,FALSE)),0,VLOOKUP($N1355,'Data from Waybill Query'!$A:$M,13,FALSE))</f>
        <v>2.7271199999999999E-2</v>
      </c>
      <c r="N1355" s="104">
        <f t="shared" si="47"/>
        <v>2005020203</v>
      </c>
    </row>
    <row r="1356" spans="1:14" x14ac:dyDescent="0.25">
      <c r="A1356" s="104">
        <f t="shared" si="46"/>
        <v>200514</v>
      </c>
      <c r="B1356" s="32">
        <f>'Data from Waybill Query'!B1356</f>
        <v>2005</v>
      </c>
      <c r="C1356" s="32" t="str">
        <f>IF('Data from Waybill Query'!C1356="00","0",IF('Data from Waybill Query'!C1356="01","1",IF('Data from Waybill Query'!C1356="XX","2",'Data from Waybill Query'!C1356)))</f>
        <v>2</v>
      </c>
      <c r="D1356" s="33" t="str">
        <f>'Data from Waybill Query'!D1356</f>
        <v>Grain</v>
      </c>
      <c r="E1356" s="33" t="str">
        <f>'Data from Waybill Query'!E1356</f>
        <v>M</v>
      </c>
      <c r="F1356" s="33" t="str">
        <f>'Data from Waybill Query'!F1356</f>
        <v>P</v>
      </c>
      <c r="G1356" s="33" t="str">
        <f>'Data from Waybill Query'!G1356</f>
        <v>S</v>
      </c>
      <c r="H1356" s="104">
        <f>IF(ISNA(VLOOKUP($N1356,'Data from Waybill Query'!$A:$M,8,FALSE)),0,VLOOKUP($N1356,'Data from Waybill Query'!$A:$M,8,FALSE))</f>
        <v>89005</v>
      </c>
      <c r="I1356" s="104">
        <f>IF(ISNA(VLOOKUP($N1356,'Data from Waybill Query'!$A:$M,9,FALSE)),0,VLOOKUP($N1356,'Data from Waybill Query'!$A:$M,9,FALSE))</f>
        <v>46576</v>
      </c>
      <c r="J1356" s="104">
        <f>IF(ISNA(VLOOKUP($N1356,'Data from Waybill Query'!$A:$M,10,FALSE)),0,VLOOKUP($N1356,'Data from Waybill Query'!$A:$M,10,FALSE))</f>
        <v>33368</v>
      </c>
      <c r="K1356" s="104">
        <f>IF(ISNA(VLOOKUP($N1356,'Data from Waybill Query'!$A:$M,11,FALSE)),0,VLOOKUP($N1356,'Data from Waybill Query'!$A:$M,11,FALSE))</f>
        <v>4402012</v>
      </c>
      <c r="L1356" s="104">
        <f>IF(ISNA(VLOOKUP($N1356,'Data from Waybill Query'!$A:$M,12,FALSE)),0,VLOOKUP($N1356,'Data from Waybill Query'!$A:$M,12,FALSE))</f>
        <v>3147</v>
      </c>
      <c r="M1356" s="104">
        <f>IF(ISNA(VLOOKUP($N1356,'Data from Waybill Query'!$A:$M,13,FALSE)),0,VLOOKUP($N1356,'Data from Waybill Query'!$A:$M,13,FALSE))</f>
        <v>2.8284299999999998E-2</v>
      </c>
      <c r="N1356" s="104">
        <f t="shared" si="47"/>
        <v>2005020211</v>
      </c>
    </row>
    <row r="1357" spans="1:14" x14ac:dyDescent="0.25">
      <c r="A1357" s="104">
        <f t="shared" si="46"/>
        <v>200515</v>
      </c>
      <c r="B1357" s="32">
        <f>'Data from Waybill Query'!B1357</f>
        <v>2005</v>
      </c>
      <c r="C1357" s="32" t="str">
        <f>IF('Data from Waybill Query'!C1357="00","0",IF('Data from Waybill Query'!C1357="01","1",IF('Data from Waybill Query'!C1357="XX","2",'Data from Waybill Query'!C1357)))</f>
        <v>2</v>
      </c>
      <c r="D1357" s="33" t="str">
        <f>'Data from Waybill Query'!D1357</f>
        <v>Grain</v>
      </c>
      <c r="E1357" s="33" t="str">
        <f>'Data from Waybill Query'!E1357</f>
        <v>M</v>
      </c>
      <c r="F1357" s="33" t="str">
        <f>'Data from Waybill Query'!F1357</f>
        <v>P</v>
      </c>
      <c r="G1357" s="33" t="str">
        <f>'Data from Waybill Query'!G1357</f>
        <v>M</v>
      </c>
      <c r="H1357" s="104">
        <f>IF(ISNA(VLOOKUP($N1357,'Data from Waybill Query'!$A:$M,8,FALSE)),0,VLOOKUP($N1357,'Data from Waybill Query'!$A:$M,8,FALSE))</f>
        <v>132515</v>
      </c>
      <c r="I1357" s="104">
        <f>IF(ISNA(VLOOKUP($N1357,'Data from Waybill Query'!$A:$M,9,FALSE)),0,VLOOKUP($N1357,'Data from Waybill Query'!$A:$M,9,FALSE))</f>
        <v>69424</v>
      </c>
      <c r="J1357" s="104">
        <f>IF(ISNA(VLOOKUP($N1357,'Data from Waybill Query'!$A:$M,10,FALSE)),0,VLOOKUP($N1357,'Data from Waybill Query'!$A:$M,10,FALSE))</f>
        <v>50792</v>
      </c>
      <c r="K1357" s="104">
        <f>IF(ISNA(VLOOKUP($N1357,'Data from Waybill Query'!$A:$M,11,FALSE)),0,VLOOKUP($N1357,'Data from Waybill Query'!$A:$M,11,FALSE))</f>
        <v>6782680</v>
      </c>
      <c r="L1357" s="104">
        <f>IF(ISNA(VLOOKUP($N1357,'Data from Waybill Query'!$A:$M,12,FALSE)),0,VLOOKUP($N1357,'Data from Waybill Query'!$A:$M,12,FALSE))</f>
        <v>4957</v>
      </c>
      <c r="M1357" s="104">
        <f>IF(ISNA(VLOOKUP($N1357,'Data from Waybill Query'!$A:$M,13,FALSE)),0,VLOOKUP($N1357,'Data from Waybill Query'!$A:$M,13,FALSE))</f>
        <v>2.6730750000000001E-2</v>
      </c>
      <c r="N1357" s="104">
        <f t="shared" si="47"/>
        <v>2005020212</v>
      </c>
    </row>
    <row r="1358" spans="1:14" x14ac:dyDescent="0.25">
      <c r="A1358" s="104">
        <f t="shared" si="46"/>
        <v>200516</v>
      </c>
      <c r="B1358" s="32">
        <f>'Data from Waybill Query'!B1358</f>
        <v>2005</v>
      </c>
      <c r="C1358" s="32" t="str">
        <f>IF('Data from Waybill Query'!C1358="00","0",IF('Data from Waybill Query'!C1358="01","1",IF('Data from Waybill Query'!C1358="XX","2",'Data from Waybill Query'!C1358)))</f>
        <v>2</v>
      </c>
      <c r="D1358" s="33" t="str">
        <f>'Data from Waybill Query'!D1358</f>
        <v>Grain</v>
      </c>
      <c r="E1358" s="33" t="str">
        <f>'Data from Waybill Query'!E1358</f>
        <v>M</v>
      </c>
      <c r="F1358" s="33" t="str">
        <f>'Data from Waybill Query'!F1358</f>
        <v>P</v>
      </c>
      <c r="G1358" s="33" t="str">
        <f>'Data from Waybill Query'!G1358</f>
        <v>U</v>
      </c>
      <c r="H1358" s="104">
        <f>IF(ISNA(VLOOKUP($N1358,'Data from Waybill Query'!$A:$M,8,FALSE)),0,VLOOKUP($N1358,'Data from Waybill Query'!$A:$M,8,FALSE))</f>
        <v>157852</v>
      </c>
      <c r="I1358" s="104">
        <f>IF(ISNA(VLOOKUP($N1358,'Data from Waybill Query'!$A:$M,9,FALSE)),0,VLOOKUP($N1358,'Data from Waybill Query'!$A:$M,9,FALSE))</f>
        <v>90675</v>
      </c>
      <c r="J1358" s="104">
        <f>IF(ISNA(VLOOKUP($N1358,'Data from Waybill Query'!$A:$M,10,FALSE)),0,VLOOKUP($N1358,'Data from Waybill Query'!$A:$M,10,FALSE))</f>
        <v>67356</v>
      </c>
      <c r="K1358" s="104">
        <f>IF(ISNA(VLOOKUP($N1358,'Data from Waybill Query'!$A:$M,11,FALSE)),0,VLOOKUP($N1358,'Data from Waybill Query'!$A:$M,11,FALSE))</f>
        <v>9151884</v>
      </c>
      <c r="L1358" s="104">
        <f>IF(ISNA(VLOOKUP($N1358,'Data from Waybill Query'!$A:$M,12,FALSE)),0,VLOOKUP($N1358,'Data from Waybill Query'!$A:$M,12,FALSE))</f>
        <v>6798</v>
      </c>
      <c r="M1358" s="104">
        <f>IF(ISNA(VLOOKUP($N1358,'Data from Waybill Query'!$A:$M,13,FALSE)),0,VLOOKUP($N1358,'Data from Waybill Query'!$A:$M,13,FALSE))</f>
        <v>2.3220660000000001E-2</v>
      </c>
      <c r="N1358" s="104">
        <f t="shared" si="47"/>
        <v>2005020213</v>
      </c>
    </row>
    <row r="1359" spans="1:14" x14ac:dyDescent="0.25">
      <c r="A1359" s="104">
        <f t="shared" si="46"/>
        <v>200517</v>
      </c>
      <c r="B1359" s="32">
        <f>'Data from Waybill Query'!B1359</f>
        <v>2005</v>
      </c>
      <c r="C1359" s="32" t="str">
        <f>IF('Data from Waybill Query'!C1359="00","0",IF('Data from Waybill Query'!C1359="01","1",IF('Data from Waybill Query'!C1359="XX","2",'Data from Waybill Query'!C1359)))</f>
        <v>2</v>
      </c>
      <c r="D1359" s="33" t="str">
        <f>'Data from Waybill Query'!D1359</f>
        <v>Grain</v>
      </c>
      <c r="E1359" s="33" t="str">
        <f>'Data from Waybill Query'!E1359</f>
        <v>L</v>
      </c>
      <c r="F1359" s="33" t="str">
        <f>'Data from Waybill Query'!F1359</f>
        <v>R</v>
      </c>
      <c r="G1359" s="33" t="str">
        <f>'Data from Waybill Query'!G1359</f>
        <v>S</v>
      </c>
      <c r="H1359" s="104">
        <f>IF(ISNA(VLOOKUP($N1359,'Data from Waybill Query'!$A:$M,8,FALSE)),0,VLOOKUP($N1359,'Data from Waybill Query'!$A:$M,8,FALSE))</f>
        <v>109932</v>
      </c>
      <c r="I1359" s="104">
        <f>IF(ISNA(VLOOKUP($N1359,'Data from Waybill Query'!$A:$M,9,FALSE)),0,VLOOKUP($N1359,'Data from Waybill Query'!$A:$M,9,FALSE))</f>
        <v>32628</v>
      </c>
      <c r="J1359" s="104">
        <f>IF(ISNA(VLOOKUP($N1359,'Data from Waybill Query'!$A:$M,10,FALSE)),0,VLOOKUP($N1359,'Data from Waybill Query'!$A:$M,10,FALSE))</f>
        <v>51762</v>
      </c>
      <c r="K1359" s="104">
        <f>IF(ISNA(VLOOKUP($N1359,'Data from Waybill Query'!$A:$M,11,FALSE)),0,VLOOKUP($N1359,'Data from Waybill Query'!$A:$M,11,FALSE))</f>
        <v>2931256</v>
      </c>
      <c r="L1359" s="104">
        <f>IF(ISNA(VLOOKUP($N1359,'Data from Waybill Query'!$A:$M,12,FALSE)),0,VLOOKUP($N1359,'Data from Waybill Query'!$A:$M,12,FALSE))</f>
        <v>4610</v>
      </c>
      <c r="M1359" s="104">
        <f>IF(ISNA(VLOOKUP($N1359,'Data from Waybill Query'!$A:$M,13,FALSE)),0,VLOOKUP($N1359,'Data from Waybill Query'!$A:$M,13,FALSE))</f>
        <v>2.3846099999999999E-2</v>
      </c>
      <c r="N1359" s="104">
        <f t="shared" si="47"/>
        <v>2005020301</v>
      </c>
    </row>
    <row r="1360" spans="1:14" x14ac:dyDescent="0.25">
      <c r="A1360" s="104">
        <f t="shared" si="46"/>
        <v>200518</v>
      </c>
      <c r="B1360" s="32">
        <f>'Data from Waybill Query'!B1360</f>
        <v>2005</v>
      </c>
      <c r="C1360" s="32" t="str">
        <f>IF('Data from Waybill Query'!C1360="00","0",IF('Data from Waybill Query'!C1360="01","1",IF('Data from Waybill Query'!C1360="XX","2",'Data from Waybill Query'!C1360)))</f>
        <v>2</v>
      </c>
      <c r="D1360" s="33" t="str">
        <f>'Data from Waybill Query'!D1360</f>
        <v>Grain</v>
      </c>
      <c r="E1360" s="33" t="str">
        <f>'Data from Waybill Query'!E1360</f>
        <v>L</v>
      </c>
      <c r="F1360" s="33" t="str">
        <f>'Data from Waybill Query'!F1360</f>
        <v>R</v>
      </c>
      <c r="G1360" s="33" t="str">
        <f>'Data from Waybill Query'!G1360</f>
        <v>M</v>
      </c>
      <c r="H1360" s="104">
        <f>IF(ISNA(VLOOKUP($N1360,'Data from Waybill Query'!$A:$M,8,FALSE)),0,VLOOKUP($N1360,'Data from Waybill Query'!$A:$M,8,FALSE))</f>
        <v>352717</v>
      </c>
      <c r="I1360" s="104">
        <f>IF(ISNA(VLOOKUP($N1360,'Data from Waybill Query'!$A:$M,9,FALSE)),0,VLOOKUP($N1360,'Data from Waybill Query'!$A:$M,9,FALSE))</f>
        <v>108492</v>
      </c>
      <c r="J1360" s="104">
        <f>IF(ISNA(VLOOKUP($N1360,'Data from Waybill Query'!$A:$M,10,FALSE)),0,VLOOKUP($N1360,'Data from Waybill Query'!$A:$M,10,FALSE))</f>
        <v>162875</v>
      </c>
      <c r="K1360" s="104">
        <f>IF(ISNA(VLOOKUP($N1360,'Data from Waybill Query'!$A:$M,11,FALSE)),0,VLOOKUP($N1360,'Data from Waybill Query'!$A:$M,11,FALSE))</f>
        <v>10725000</v>
      </c>
      <c r="L1360" s="104">
        <f>IF(ISNA(VLOOKUP($N1360,'Data from Waybill Query'!$A:$M,12,FALSE)),0,VLOOKUP($N1360,'Data from Waybill Query'!$A:$M,12,FALSE))</f>
        <v>16148</v>
      </c>
      <c r="M1360" s="104">
        <f>IF(ISNA(VLOOKUP($N1360,'Data from Waybill Query'!$A:$M,13,FALSE)),0,VLOOKUP($N1360,'Data from Waybill Query'!$A:$M,13,FALSE))</f>
        <v>2.1842739999999999E-2</v>
      </c>
      <c r="N1360" s="104">
        <f t="shared" si="47"/>
        <v>2005020302</v>
      </c>
    </row>
    <row r="1361" spans="1:14" x14ac:dyDescent="0.25">
      <c r="A1361" s="104">
        <f t="shared" si="46"/>
        <v>200519</v>
      </c>
      <c r="B1361" s="32">
        <f>'Data from Waybill Query'!B1361</f>
        <v>2005</v>
      </c>
      <c r="C1361" s="32" t="str">
        <f>IF('Data from Waybill Query'!C1361="00","0",IF('Data from Waybill Query'!C1361="01","1",IF('Data from Waybill Query'!C1361="XX","2",'Data from Waybill Query'!C1361)))</f>
        <v>2</v>
      </c>
      <c r="D1361" s="33" t="str">
        <f>'Data from Waybill Query'!D1361</f>
        <v>Grain</v>
      </c>
      <c r="E1361" s="33" t="str">
        <f>'Data from Waybill Query'!E1361</f>
        <v>L</v>
      </c>
      <c r="F1361" s="33" t="str">
        <f>'Data from Waybill Query'!F1361</f>
        <v>R</v>
      </c>
      <c r="G1361" s="33" t="str">
        <f>'Data from Waybill Query'!G1361</f>
        <v>U</v>
      </c>
      <c r="H1361" s="104">
        <f>IF(ISNA(VLOOKUP($N1361,'Data from Waybill Query'!$A:$M,8,FALSE)),0,VLOOKUP($N1361,'Data from Waybill Query'!$A:$M,8,FALSE))</f>
        <v>1136283</v>
      </c>
      <c r="I1361" s="104">
        <f>IF(ISNA(VLOOKUP($N1361,'Data from Waybill Query'!$A:$M,9,FALSE)),0,VLOOKUP($N1361,'Data from Waybill Query'!$A:$M,9,FALSE))</f>
        <v>354756</v>
      </c>
      <c r="J1361" s="104">
        <f>IF(ISNA(VLOOKUP($N1361,'Data from Waybill Query'!$A:$M,10,FALSE)),0,VLOOKUP($N1361,'Data from Waybill Query'!$A:$M,10,FALSE))</f>
        <v>582416</v>
      </c>
      <c r="K1361" s="104">
        <f>IF(ISNA(VLOOKUP($N1361,'Data from Waybill Query'!$A:$M,11,FALSE)),0,VLOOKUP($N1361,'Data from Waybill Query'!$A:$M,11,FALSE))</f>
        <v>37542701</v>
      </c>
      <c r="L1361" s="104">
        <f>IF(ISNA(VLOOKUP($N1361,'Data from Waybill Query'!$A:$M,12,FALSE)),0,VLOOKUP($N1361,'Data from Waybill Query'!$A:$M,12,FALSE))</f>
        <v>61737</v>
      </c>
      <c r="M1361" s="104">
        <f>IF(ISNA(VLOOKUP($N1361,'Data from Waybill Query'!$A:$M,13,FALSE)),0,VLOOKUP($N1361,'Data from Waybill Query'!$A:$M,13,FALSE))</f>
        <v>1.8405319999999999E-2</v>
      </c>
      <c r="N1361" s="104">
        <f t="shared" si="47"/>
        <v>2005020303</v>
      </c>
    </row>
    <row r="1362" spans="1:14" x14ac:dyDescent="0.25">
      <c r="A1362" s="104">
        <f t="shared" si="46"/>
        <v>200520</v>
      </c>
      <c r="B1362" s="32">
        <f>'Data from Waybill Query'!B1362</f>
        <v>2005</v>
      </c>
      <c r="C1362" s="32" t="str">
        <f>IF('Data from Waybill Query'!C1362="00","0",IF('Data from Waybill Query'!C1362="01","1",IF('Data from Waybill Query'!C1362="XX","2",'Data from Waybill Query'!C1362)))</f>
        <v>2</v>
      </c>
      <c r="D1362" s="33" t="str">
        <f>'Data from Waybill Query'!D1362</f>
        <v>Grain</v>
      </c>
      <c r="E1362" s="33" t="str">
        <f>'Data from Waybill Query'!E1362</f>
        <v>L</v>
      </c>
      <c r="F1362" s="33" t="str">
        <f>'Data from Waybill Query'!F1362</f>
        <v>P</v>
      </c>
      <c r="G1362" s="33" t="str">
        <f>'Data from Waybill Query'!G1362</f>
        <v>S</v>
      </c>
      <c r="H1362" s="104">
        <f>IF(ISNA(VLOOKUP($N1362,'Data from Waybill Query'!$A:$M,8,FALSE)),0,VLOOKUP($N1362,'Data from Waybill Query'!$A:$M,8,FALSE))</f>
        <v>89061</v>
      </c>
      <c r="I1362" s="104">
        <f>IF(ISNA(VLOOKUP($N1362,'Data from Waybill Query'!$A:$M,9,FALSE)),0,VLOOKUP($N1362,'Data from Waybill Query'!$A:$M,9,FALSE))</f>
        <v>27040</v>
      </c>
      <c r="J1362" s="104">
        <f>IF(ISNA(VLOOKUP($N1362,'Data from Waybill Query'!$A:$M,10,FALSE)),0,VLOOKUP($N1362,'Data from Waybill Query'!$A:$M,10,FALSE))</f>
        <v>42506</v>
      </c>
      <c r="K1362" s="104">
        <f>IF(ISNA(VLOOKUP($N1362,'Data from Waybill Query'!$A:$M,11,FALSE)),0,VLOOKUP($N1362,'Data from Waybill Query'!$A:$M,11,FALSE))</f>
        <v>2416068</v>
      </c>
      <c r="L1362" s="104">
        <f>IF(ISNA(VLOOKUP($N1362,'Data from Waybill Query'!$A:$M,12,FALSE)),0,VLOOKUP($N1362,'Data from Waybill Query'!$A:$M,12,FALSE))</f>
        <v>3749</v>
      </c>
      <c r="M1362" s="104">
        <f>IF(ISNA(VLOOKUP($N1362,'Data from Waybill Query'!$A:$M,13,FALSE)),0,VLOOKUP($N1362,'Data from Waybill Query'!$A:$M,13,FALSE))</f>
        <v>2.3756449999999998E-2</v>
      </c>
      <c r="N1362" s="104">
        <f t="shared" si="47"/>
        <v>2005020311</v>
      </c>
    </row>
    <row r="1363" spans="1:14" x14ac:dyDescent="0.25">
      <c r="A1363" s="104">
        <f t="shared" si="46"/>
        <v>200521</v>
      </c>
      <c r="B1363" s="32">
        <f>'Data from Waybill Query'!B1363</f>
        <v>2005</v>
      </c>
      <c r="C1363" s="32" t="str">
        <f>IF('Data from Waybill Query'!C1363="00","0",IF('Data from Waybill Query'!C1363="01","1",IF('Data from Waybill Query'!C1363="XX","2",'Data from Waybill Query'!C1363)))</f>
        <v>2</v>
      </c>
      <c r="D1363" s="33" t="str">
        <f>'Data from Waybill Query'!D1363</f>
        <v>Grain</v>
      </c>
      <c r="E1363" s="33" t="str">
        <f>'Data from Waybill Query'!E1363</f>
        <v>L</v>
      </c>
      <c r="F1363" s="33" t="str">
        <f>'Data from Waybill Query'!F1363</f>
        <v>P</v>
      </c>
      <c r="G1363" s="33" t="str">
        <f>'Data from Waybill Query'!G1363</f>
        <v>M</v>
      </c>
      <c r="H1363" s="104">
        <f>IF(ISNA(VLOOKUP($N1363,'Data from Waybill Query'!$A:$M,8,FALSE)),0,VLOOKUP($N1363,'Data from Waybill Query'!$A:$M,8,FALSE))</f>
        <v>96866</v>
      </c>
      <c r="I1363" s="104">
        <f>IF(ISNA(VLOOKUP($N1363,'Data from Waybill Query'!$A:$M,9,FALSE)),0,VLOOKUP($N1363,'Data from Waybill Query'!$A:$M,9,FALSE))</f>
        <v>30888</v>
      </c>
      <c r="J1363" s="104">
        <f>IF(ISNA(VLOOKUP($N1363,'Data from Waybill Query'!$A:$M,10,FALSE)),0,VLOOKUP($N1363,'Data from Waybill Query'!$A:$M,10,FALSE))</f>
        <v>44149</v>
      </c>
      <c r="K1363" s="104">
        <f>IF(ISNA(VLOOKUP($N1363,'Data from Waybill Query'!$A:$M,11,FALSE)),0,VLOOKUP($N1363,'Data from Waybill Query'!$A:$M,11,FALSE))</f>
        <v>2997920</v>
      </c>
      <c r="L1363" s="104">
        <f>IF(ISNA(VLOOKUP($N1363,'Data from Waybill Query'!$A:$M,12,FALSE)),0,VLOOKUP($N1363,'Data from Waybill Query'!$A:$M,12,FALSE))</f>
        <v>4296</v>
      </c>
      <c r="M1363" s="104">
        <f>IF(ISNA(VLOOKUP($N1363,'Data from Waybill Query'!$A:$M,13,FALSE)),0,VLOOKUP($N1363,'Data from Waybill Query'!$A:$M,13,FALSE))</f>
        <v>2.2547339999999999E-2</v>
      </c>
      <c r="N1363" s="104">
        <f t="shared" si="47"/>
        <v>2005020312</v>
      </c>
    </row>
    <row r="1364" spans="1:14" x14ac:dyDescent="0.25">
      <c r="A1364" s="104">
        <f t="shared" si="46"/>
        <v>200522</v>
      </c>
      <c r="B1364" s="32">
        <f>'Data from Waybill Query'!B1364</f>
        <v>2005</v>
      </c>
      <c r="C1364" s="32" t="str">
        <f>IF('Data from Waybill Query'!C1364="00","0",IF('Data from Waybill Query'!C1364="01","1",IF('Data from Waybill Query'!C1364="XX","2",'Data from Waybill Query'!C1364)))</f>
        <v>2</v>
      </c>
      <c r="D1364" s="33" t="str">
        <f>'Data from Waybill Query'!D1364</f>
        <v>Grain</v>
      </c>
      <c r="E1364" s="33" t="str">
        <f>'Data from Waybill Query'!E1364</f>
        <v>L</v>
      </c>
      <c r="F1364" s="33" t="str">
        <f>'Data from Waybill Query'!F1364</f>
        <v>P</v>
      </c>
      <c r="G1364" s="33" t="str">
        <f>'Data from Waybill Query'!G1364</f>
        <v>U</v>
      </c>
      <c r="H1364" s="104">
        <f>IF(ISNA(VLOOKUP($N1364,'Data from Waybill Query'!$A:$M,8,FALSE)),0,VLOOKUP($N1364,'Data from Waybill Query'!$A:$M,8,FALSE))</f>
        <v>272604</v>
      </c>
      <c r="I1364" s="104">
        <f>IF(ISNA(VLOOKUP($N1364,'Data from Waybill Query'!$A:$M,9,FALSE)),0,VLOOKUP($N1364,'Data from Waybill Query'!$A:$M,9,FALSE))</f>
        <v>88857</v>
      </c>
      <c r="J1364" s="104">
        <f>IF(ISNA(VLOOKUP($N1364,'Data from Waybill Query'!$A:$M,10,FALSE)),0,VLOOKUP($N1364,'Data from Waybill Query'!$A:$M,10,FALSE))</f>
        <v>137415</v>
      </c>
      <c r="K1364" s="104">
        <f>IF(ISNA(VLOOKUP($N1364,'Data from Waybill Query'!$A:$M,11,FALSE)),0,VLOOKUP($N1364,'Data from Waybill Query'!$A:$M,11,FALSE))</f>
        <v>9227573</v>
      </c>
      <c r="L1364" s="104">
        <f>IF(ISNA(VLOOKUP($N1364,'Data from Waybill Query'!$A:$M,12,FALSE)),0,VLOOKUP($N1364,'Data from Waybill Query'!$A:$M,12,FALSE))</f>
        <v>14410</v>
      </c>
      <c r="M1364" s="104">
        <f>IF(ISNA(VLOOKUP($N1364,'Data from Waybill Query'!$A:$M,13,FALSE)),0,VLOOKUP($N1364,'Data from Waybill Query'!$A:$M,13,FALSE))</f>
        <v>1.8917219999999998E-2</v>
      </c>
      <c r="N1364" s="104">
        <f t="shared" si="47"/>
        <v>2005020313</v>
      </c>
    </row>
    <row r="1365" spans="1:14" x14ac:dyDescent="0.25">
      <c r="A1365" s="104">
        <f t="shared" si="46"/>
        <v>200523</v>
      </c>
      <c r="B1365" s="32">
        <f>'Data from Waybill Query'!B1365</f>
        <v>2005</v>
      </c>
      <c r="C1365" s="32" t="str">
        <f>IF('Data from Waybill Query'!C1365="00","0",IF('Data from Waybill Query'!C1365="01","1",IF('Data from Waybill Query'!C1365="XX","2",'Data from Waybill Query'!C1365)))</f>
        <v>10</v>
      </c>
      <c r="D1365" s="33" t="str">
        <f>'Data from Waybill Query'!D1365</f>
        <v>Metalic Ores</v>
      </c>
      <c r="E1365" s="33" t="str">
        <f>'Data from Waybill Query'!E1365</f>
        <v>S</v>
      </c>
      <c r="F1365" s="33" t="str">
        <f>'Data from Waybill Query'!F1365</f>
        <v>X</v>
      </c>
      <c r="G1365" s="33" t="str">
        <f>'Data from Waybill Query'!G1365</f>
        <v>X</v>
      </c>
      <c r="H1365" s="104">
        <f>IF(ISNA(VLOOKUP($N1365,'Data from Waybill Query'!$A:$M,8,FALSE)),0,VLOOKUP($N1365,'Data from Waybill Query'!$A:$M,8,FALSE))</f>
        <v>146734</v>
      </c>
      <c r="I1365" s="104">
        <f>IF(ISNA(VLOOKUP($N1365,'Data from Waybill Query'!$A:$M,9,FALSE)),0,VLOOKUP($N1365,'Data from Waybill Query'!$A:$M,9,FALSE))</f>
        <v>460641</v>
      </c>
      <c r="J1365" s="104">
        <f>IF(ISNA(VLOOKUP($N1365,'Data from Waybill Query'!$A:$M,10,FALSE)),0,VLOOKUP($N1365,'Data from Waybill Query'!$A:$M,10,FALSE))</f>
        <v>28888</v>
      </c>
      <c r="K1365" s="104">
        <f>IF(ISNA(VLOOKUP($N1365,'Data from Waybill Query'!$A:$M,11,FALSE)),0,VLOOKUP($N1365,'Data from Waybill Query'!$A:$M,11,FALSE))</f>
        <v>35418099</v>
      </c>
      <c r="L1365" s="104">
        <f>IF(ISNA(VLOOKUP($N1365,'Data from Waybill Query'!$A:$M,12,FALSE)),0,VLOOKUP($N1365,'Data from Waybill Query'!$A:$M,12,FALSE))</f>
        <v>2260</v>
      </c>
      <c r="M1365" s="104">
        <f>IF(ISNA(VLOOKUP($N1365,'Data from Waybill Query'!$A:$M,13,FALSE)),0,VLOOKUP($N1365,'Data from Waybill Query'!$A:$M,13,FALSE))</f>
        <v>6.4915109999999998E-2</v>
      </c>
      <c r="N1365" s="104">
        <f t="shared" si="47"/>
        <v>2005100103</v>
      </c>
    </row>
    <row r="1366" spans="1:14" x14ac:dyDescent="0.25">
      <c r="A1366" s="104">
        <f t="shared" si="46"/>
        <v>200524</v>
      </c>
      <c r="B1366" s="32">
        <f>'Data from Waybill Query'!B1366</f>
        <v>2005</v>
      </c>
      <c r="C1366" s="32" t="str">
        <f>IF('Data from Waybill Query'!C1366="00","0",IF('Data from Waybill Query'!C1366="01","1",IF('Data from Waybill Query'!C1366="XX","2",'Data from Waybill Query'!C1366)))</f>
        <v>10</v>
      </c>
      <c r="D1366" s="33" t="str">
        <f>'Data from Waybill Query'!D1366</f>
        <v>Metalic Ores</v>
      </c>
      <c r="E1366" s="33" t="str">
        <f>'Data from Waybill Query'!E1366</f>
        <v>M</v>
      </c>
      <c r="F1366" s="33" t="str">
        <f>'Data from Waybill Query'!F1366</f>
        <v>X</v>
      </c>
      <c r="G1366" s="33" t="str">
        <f>'Data from Waybill Query'!G1366</f>
        <v>X</v>
      </c>
      <c r="H1366" s="104">
        <f>IF(ISNA(VLOOKUP($N1366,'Data from Waybill Query'!$A:$M,8,FALSE)),0,VLOOKUP($N1366,'Data from Waybill Query'!$A:$M,8,FALSE))</f>
        <v>125672</v>
      </c>
      <c r="I1366" s="104">
        <f>IF(ISNA(VLOOKUP($N1366,'Data from Waybill Query'!$A:$M,9,FALSE)),0,VLOOKUP($N1366,'Data from Waybill Query'!$A:$M,9,FALSE))</f>
        <v>220119</v>
      </c>
      <c r="J1366" s="104">
        <f>IF(ISNA(VLOOKUP($N1366,'Data from Waybill Query'!$A:$M,10,FALSE)),0,VLOOKUP($N1366,'Data from Waybill Query'!$A:$M,10,FALSE))</f>
        <v>32555</v>
      </c>
      <c r="K1366" s="104">
        <f>IF(ISNA(VLOOKUP($N1366,'Data from Waybill Query'!$A:$M,11,FALSE)),0,VLOOKUP($N1366,'Data from Waybill Query'!$A:$M,11,FALSE))</f>
        <v>23254050</v>
      </c>
      <c r="L1366" s="104">
        <f>IF(ISNA(VLOOKUP($N1366,'Data from Waybill Query'!$A:$M,12,FALSE)),0,VLOOKUP($N1366,'Data from Waybill Query'!$A:$M,12,FALSE))</f>
        <v>3409</v>
      </c>
      <c r="M1366" s="104">
        <f>IF(ISNA(VLOOKUP($N1366,'Data from Waybill Query'!$A:$M,13,FALSE)),0,VLOOKUP($N1366,'Data from Waybill Query'!$A:$M,13,FALSE))</f>
        <v>3.6867780000000003E-2</v>
      </c>
      <c r="N1366" s="104">
        <f t="shared" si="47"/>
        <v>2005100203</v>
      </c>
    </row>
    <row r="1367" spans="1:14" x14ac:dyDescent="0.25">
      <c r="A1367" s="104">
        <f t="shared" si="46"/>
        <v>200525</v>
      </c>
      <c r="B1367" s="32">
        <f>'Data from Waybill Query'!B1367</f>
        <v>2005</v>
      </c>
      <c r="C1367" s="32" t="str">
        <f>IF('Data from Waybill Query'!C1367="00","0",IF('Data from Waybill Query'!C1367="01","1",IF('Data from Waybill Query'!C1367="XX","2",'Data from Waybill Query'!C1367)))</f>
        <v>10</v>
      </c>
      <c r="D1367" s="33" t="str">
        <f>'Data from Waybill Query'!D1367</f>
        <v>Metalic Ores</v>
      </c>
      <c r="E1367" s="33" t="str">
        <f>'Data from Waybill Query'!E1367</f>
        <v>L</v>
      </c>
      <c r="F1367" s="33" t="str">
        <f>'Data from Waybill Query'!F1367</f>
        <v>X</v>
      </c>
      <c r="G1367" s="33" t="str">
        <f>'Data from Waybill Query'!G1367</f>
        <v>X</v>
      </c>
      <c r="H1367" s="104">
        <f>IF(ISNA(VLOOKUP($N1367,'Data from Waybill Query'!$A:$M,8,FALSE)),0,VLOOKUP($N1367,'Data from Waybill Query'!$A:$M,8,FALSE))</f>
        <v>281825</v>
      </c>
      <c r="I1367" s="104">
        <f>IF(ISNA(VLOOKUP($N1367,'Data from Waybill Query'!$A:$M,9,FALSE)),0,VLOOKUP($N1367,'Data from Waybill Query'!$A:$M,9,FALSE))</f>
        <v>131303</v>
      </c>
      <c r="J1367" s="104">
        <f>IF(ISNA(VLOOKUP($N1367,'Data from Waybill Query'!$A:$M,10,FALSE)),0,VLOOKUP($N1367,'Data from Waybill Query'!$A:$M,10,FALSE))</f>
        <v>129982</v>
      </c>
      <c r="K1367" s="104">
        <f>IF(ISNA(VLOOKUP($N1367,'Data from Waybill Query'!$A:$M,11,FALSE)),0,VLOOKUP($N1367,'Data from Waybill Query'!$A:$M,11,FALSE))</f>
        <v>12968361</v>
      </c>
      <c r="L1367" s="104">
        <f>IF(ISNA(VLOOKUP($N1367,'Data from Waybill Query'!$A:$M,12,FALSE)),0,VLOOKUP($N1367,'Data from Waybill Query'!$A:$M,12,FALSE))</f>
        <v>12846</v>
      </c>
      <c r="M1367" s="104">
        <f>IF(ISNA(VLOOKUP($N1367,'Data from Waybill Query'!$A:$M,13,FALSE)),0,VLOOKUP($N1367,'Data from Waybill Query'!$A:$M,13,FALSE))</f>
        <v>2.193869E-2</v>
      </c>
      <c r="N1367" s="104">
        <f t="shared" si="47"/>
        <v>2005100303</v>
      </c>
    </row>
    <row r="1368" spans="1:14" x14ac:dyDescent="0.25">
      <c r="A1368" s="104">
        <f t="shared" si="46"/>
        <v>200526</v>
      </c>
      <c r="B1368" s="32">
        <f>'Data from Waybill Query'!B1368</f>
        <v>2005</v>
      </c>
      <c r="C1368" s="32" t="str">
        <f>IF('Data from Waybill Query'!C1368="00","0",IF('Data from Waybill Query'!C1368="01","1",IF('Data from Waybill Query'!C1368="XX","2",'Data from Waybill Query'!C1368)))</f>
        <v>11</v>
      </c>
      <c r="D1368" s="33" t="str">
        <f>'Data from Waybill Query'!D1368</f>
        <v>Coal</v>
      </c>
      <c r="E1368" s="33" t="str">
        <f>'Data from Waybill Query'!E1368</f>
        <v>S</v>
      </c>
      <c r="F1368" s="33" t="str">
        <f>'Data from Waybill Query'!F1368</f>
        <v>R</v>
      </c>
      <c r="G1368" s="33" t="str">
        <f>'Data from Waybill Query'!G1368</f>
        <v>X</v>
      </c>
      <c r="H1368" s="104">
        <f>IF(ISNA(VLOOKUP($N1368,'Data from Waybill Query'!$A:$M,8,FALSE)),0,VLOOKUP($N1368,'Data from Waybill Query'!$A:$M,8,FALSE))</f>
        <v>1606018</v>
      </c>
      <c r="I1368" s="104">
        <f>IF(ISNA(VLOOKUP($N1368,'Data from Waybill Query'!$A:$M,9,FALSE)),0,VLOOKUP($N1368,'Data from Waybill Query'!$A:$M,9,FALSE))</f>
        <v>1380587</v>
      </c>
      <c r="J1368" s="104">
        <f>IF(ISNA(VLOOKUP($N1368,'Data from Waybill Query'!$A:$M,10,FALSE)),0,VLOOKUP($N1368,'Data from Waybill Query'!$A:$M,10,FALSE))</f>
        <v>377370</v>
      </c>
      <c r="K1368" s="104">
        <f>IF(ISNA(VLOOKUP($N1368,'Data from Waybill Query'!$A:$M,11,FALSE)),0,VLOOKUP($N1368,'Data from Waybill Query'!$A:$M,11,FALSE))</f>
        <v>141588711</v>
      </c>
      <c r="L1368" s="104">
        <f>IF(ISNA(VLOOKUP($N1368,'Data from Waybill Query'!$A:$M,12,FALSE)),0,VLOOKUP($N1368,'Data from Waybill Query'!$A:$M,12,FALSE))</f>
        <v>38767</v>
      </c>
      <c r="M1368" s="104">
        <f>IF(ISNA(VLOOKUP($N1368,'Data from Waybill Query'!$A:$M,13,FALSE)),0,VLOOKUP($N1368,'Data from Waybill Query'!$A:$M,13,FALSE))</f>
        <v>4.1427329999999998E-2</v>
      </c>
      <c r="N1368" s="104">
        <f t="shared" si="47"/>
        <v>2005110103</v>
      </c>
    </row>
    <row r="1369" spans="1:14" x14ac:dyDescent="0.25">
      <c r="A1369" s="104">
        <f t="shared" si="46"/>
        <v>200527</v>
      </c>
      <c r="B1369" s="32">
        <f>'Data from Waybill Query'!B1369</f>
        <v>2005</v>
      </c>
      <c r="C1369" s="32" t="str">
        <f>IF('Data from Waybill Query'!C1369="00","0",IF('Data from Waybill Query'!C1369="01","1",IF('Data from Waybill Query'!C1369="XX","2",'Data from Waybill Query'!C1369)))</f>
        <v>11</v>
      </c>
      <c r="D1369" s="33" t="str">
        <f>'Data from Waybill Query'!D1369</f>
        <v>Coal</v>
      </c>
      <c r="E1369" s="33" t="str">
        <f>'Data from Waybill Query'!E1369</f>
        <v>S</v>
      </c>
      <c r="F1369" s="33" t="str">
        <f>'Data from Waybill Query'!F1369</f>
        <v>P</v>
      </c>
      <c r="G1369" s="33" t="str">
        <f>'Data from Waybill Query'!G1369</f>
        <v>X</v>
      </c>
      <c r="H1369" s="104">
        <f>IF(ISNA(VLOOKUP($N1369,'Data from Waybill Query'!$A:$M,8,FALSE)),0,VLOOKUP($N1369,'Data from Waybill Query'!$A:$M,8,FALSE))</f>
        <v>1269711</v>
      </c>
      <c r="I1369" s="104">
        <f>IF(ISNA(VLOOKUP($N1369,'Data from Waybill Query'!$A:$M,9,FALSE)),0,VLOOKUP($N1369,'Data from Waybill Query'!$A:$M,9,FALSE))</f>
        <v>1701202</v>
      </c>
      <c r="J1369" s="104">
        <f>IF(ISNA(VLOOKUP($N1369,'Data from Waybill Query'!$A:$M,10,FALSE)),0,VLOOKUP($N1369,'Data from Waybill Query'!$A:$M,10,FALSE))</f>
        <v>338453</v>
      </c>
      <c r="K1369" s="104">
        <f>IF(ISNA(VLOOKUP($N1369,'Data from Waybill Query'!$A:$M,11,FALSE)),0,VLOOKUP($N1369,'Data from Waybill Query'!$A:$M,11,FALSE))</f>
        <v>185430254</v>
      </c>
      <c r="L1369" s="104">
        <f>IF(ISNA(VLOOKUP($N1369,'Data from Waybill Query'!$A:$M,12,FALSE)),0,VLOOKUP($N1369,'Data from Waybill Query'!$A:$M,12,FALSE))</f>
        <v>37446</v>
      </c>
      <c r="M1369" s="104">
        <f>IF(ISNA(VLOOKUP($N1369,'Data from Waybill Query'!$A:$M,13,FALSE)),0,VLOOKUP($N1369,'Data from Waybill Query'!$A:$M,13,FALSE))</f>
        <v>3.3908210000000001E-2</v>
      </c>
      <c r="N1369" s="104">
        <f t="shared" si="47"/>
        <v>2005110113</v>
      </c>
    </row>
    <row r="1370" spans="1:14" x14ac:dyDescent="0.25">
      <c r="A1370" s="104">
        <f t="shared" si="46"/>
        <v>200528</v>
      </c>
      <c r="B1370" s="32">
        <f>'Data from Waybill Query'!B1370</f>
        <v>2005</v>
      </c>
      <c r="C1370" s="32" t="str">
        <f>IF('Data from Waybill Query'!C1370="00","0",IF('Data from Waybill Query'!C1370="01","1",IF('Data from Waybill Query'!C1370="XX","2",'Data from Waybill Query'!C1370)))</f>
        <v>11</v>
      </c>
      <c r="D1370" s="33" t="str">
        <f>'Data from Waybill Query'!D1370</f>
        <v>Coal</v>
      </c>
      <c r="E1370" s="33" t="str">
        <f>'Data from Waybill Query'!E1370</f>
        <v>M</v>
      </c>
      <c r="F1370" s="33" t="str">
        <f>'Data from Waybill Query'!F1370</f>
        <v>R</v>
      </c>
      <c r="G1370" s="33" t="str">
        <f>'Data from Waybill Query'!G1370</f>
        <v>X</v>
      </c>
      <c r="H1370" s="104">
        <f>IF(ISNA(VLOOKUP($N1370,'Data from Waybill Query'!$A:$M,8,FALSE)),0,VLOOKUP($N1370,'Data from Waybill Query'!$A:$M,8,FALSE))</f>
        <v>936933</v>
      </c>
      <c r="I1370" s="104">
        <f>IF(ISNA(VLOOKUP($N1370,'Data from Waybill Query'!$A:$M,9,FALSE)),0,VLOOKUP($N1370,'Data from Waybill Query'!$A:$M,9,FALSE))</f>
        <v>590860</v>
      </c>
      <c r="J1370" s="104">
        <f>IF(ISNA(VLOOKUP($N1370,'Data from Waybill Query'!$A:$M,10,FALSE)),0,VLOOKUP($N1370,'Data from Waybill Query'!$A:$M,10,FALSE))</f>
        <v>416086</v>
      </c>
      <c r="K1370" s="104">
        <f>IF(ISNA(VLOOKUP($N1370,'Data from Waybill Query'!$A:$M,11,FALSE)),0,VLOOKUP($N1370,'Data from Waybill Query'!$A:$M,11,FALSE))</f>
        <v>62219148</v>
      </c>
      <c r="L1370" s="104">
        <f>IF(ISNA(VLOOKUP($N1370,'Data from Waybill Query'!$A:$M,12,FALSE)),0,VLOOKUP($N1370,'Data from Waybill Query'!$A:$M,12,FALSE))</f>
        <v>44150</v>
      </c>
      <c r="M1370" s="104">
        <f>IF(ISNA(VLOOKUP($N1370,'Data from Waybill Query'!$A:$M,13,FALSE)),0,VLOOKUP($N1370,'Data from Waybill Query'!$A:$M,13,FALSE))</f>
        <v>2.1221540000000001E-2</v>
      </c>
      <c r="N1370" s="104">
        <f t="shared" si="47"/>
        <v>2005110203</v>
      </c>
    </row>
    <row r="1371" spans="1:14" x14ac:dyDescent="0.25">
      <c r="A1371" s="104">
        <f t="shared" si="46"/>
        <v>200529</v>
      </c>
      <c r="B1371" s="32">
        <f>'Data from Waybill Query'!B1371</f>
        <v>2005</v>
      </c>
      <c r="C1371" s="32" t="str">
        <f>IF('Data from Waybill Query'!C1371="00","0",IF('Data from Waybill Query'!C1371="01","1",IF('Data from Waybill Query'!C1371="XX","2",'Data from Waybill Query'!C1371)))</f>
        <v>11</v>
      </c>
      <c r="D1371" s="33" t="str">
        <f>'Data from Waybill Query'!D1371</f>
        <v>Coal</v>
      </c>
      <c r="E1371" s="33" t="str">
        <f>'Data from Waybill Query'!E1371</f>
        <v>M</v>
      </c>
      <c r="F1371" s="33" t="str">
        <f>'Data from Waybill Query'!F1371</f>
        <v>P</v>
      </c>
      <c r="G1371" s="33" t="str">
        <f>'Data from Waybill Query'!G1371</f>
        <v>X</v>
      </c>
      <c r="H1371" s="104">
        <f>IF(ISNA(VLOOKUP($N1371,'Data from Waybill Query'!$A:$M,8,FALSE)),0,VLOOKUP($N1371,'Data from Waybill Query'!$A:$M,8,FALSE))</f>
        <v>1503322</v>
      </c>
      <c r="I1371" s="104">
        <f>IF(ISNA(VLOOKUP($N1371,'Data from Waybill Query'!$A:$M,9,FALSE)),0,VLOOKUP($N1371,'Data from Waybill Query'!$A:$M,9,FALSE))</f>
        <v>1239907</v>
      </c>
      <c r="J1371" s="104">
        <f>IF(ISNA(VLOOKUP($N1371,'Data from Waybill Query'!$A:$M,10,FALSE)),0,VLOOKUP($N1371,'Data from Waybill Query'!$A:$M,10,FALSE))</f>
        <v>933443</v>
      </c>
      <c r="K1371" s="104">
        <f>IF(ISNA(VLOOKUP($N1371,'Data from Waybill Query'!$A:$M,11,FALSE)),0,VLOOKUP($N1371,'Data from Waybill Query'!$A:$M,11,FALSE))</f>
        <v>142247203</v>
      </c>
      <c r="L1371" s="104">
        <f>IF(ISNA(VLOOKUP($N1371,'Data from Waybill Query'!$A:$M,12,FALSE)),0,VLOOKUP($N1371,'Data from Waybill Query'!$A:$M,12,FALSE))</f>
        <v>107236</v>
      </c>
      <c r="M1371" s="104">
        <f>IF(ISNA(VLOOKUP($N1371,'Data from Waybill Query'!$A:$M,13,FALSE)),0,VLOOKUP($N1371,'Data from Waybill Query'!$A:$M,13,FALSE))</f>
        <v>1.401879E-2</v>
      </c>
      <c r="N1371" s="104">
        <f t="shared" si="47"/>
        <v>2005110213</v>
      </c>
    </row>
    <row r="1372" spans="1:14" x14ac:dyDescent="0.25">
      <c r="A1372" s="104">
        <f t="shared" si="46"/>
        <v>200530</v>
      </c>
      <c r="B1372" s="32">
        <f>'Data from Waybill Query'!B1372</f>
        <v>2005</v>
      </c>
      <c r="C1372" s="32" t="str">
        <f>IF('Data from Waybill Query'!C1372="00","0",IF('Data from Waybill Query'!C1372="01","1",IF('Data from Waybill Query'!C1372="XX","2",'Data from Waybill Query'!C1372)))</f>
        <v>11</v>
      </c>
      <c r="D1372" s="33" t="str">
        <f>'Data from Waybill Query'!D1372</f>
        <v>Coal</v>
      </c>
      <c r="E1372" s="33" t="str">
        <f>'Data from Waybill Query'!E1372</f>
        <v>L</v>
      </c>
      <c r="F1372" s="33" t="str">
        <f>'Data from Waybill Query'!F1372</f>
        <v>R</v>
      </c>
      <c r="G1372" s="33" t="str">
        <f>'Data from Waybill Query'!G1372</f>
        <v>X</v>
      </c>
      <c r="H1372" s="104">
        <f>IF(ISNA(VLOOKUP($N1372,'Data from Waybill Query'!$A:$M,8,FALSE)),0,VLOOKUP($N1372,'Data from Waybill Query'!$A:$M,8,FALSE))</f>
        <v>824054</v>
      </c>
      <c r="I1372" s="104">
        <f>IF(ISNA(VLOOKUP($N1372,'Data from Waybill Query'!$A:$M,9,FALSE)),0,VLOOKUP($N1372,'Data from Waybill Query'!$A:$M,9,FALSE))</f>
        <v>496415</v>
      </c>
      <c r="J1372" s="104">
        <f>IF(ISNA(VLOOKUP($N1372,'Data from Waybill Query'!$A:$M,10,FALSE)),0,VLOOKUP($N1372,'Data from Waybill Query'!$A:$M,10,FALSE))</f>
        <v>604670</v>
      </c>
      <c r="K1372" s="104">
        <f>IF(ISNA(VLOOKUP($N1372,'Data from Waybill Query'!$A:$M,11,FALSE)),0,VLOOKUP($N1372,'Data from Waybill Query'!$A:$M,11,FALSE))</f>
        <v>56573925</v>
      </c>
      <c r="L1372" s="104">
        <f>IF(ISNA(VLOOKUP($N1372,'Data from Waybill Query'!$A:$M,12,FALSE)),0,VLOOKUP($N1372,'Data from Waybill Query'!$A:$M,12,FALSE))</f>
        <v>68925</v>
      </c>
      <c r="M1372" s="104">
        <f>IF(ISNA(VLOOKUP($N1372,'Data from Waybill Query'!$A:$M,13,FALSE)),0,VLOOKUP($N1372,'Data from Waybill Query'!$A:$M,13,FALSE))</f>
        <v>1.1955810000000001E-2</v>
      </c>
      <c r="N1372" s="104">
        <f t="shared" si="47"/>
        <v>2005110303</v>
      </c>
    </row>
    <row r="1373" spans="1:14" x14ac:dyDescent="0.25">
      <c r="A1373" s="104">
        <f t="shared" si="46"/>
        <v>200531</v>
      </c>
      <c r="B1373" s="32">
        <f>'Data from Waybill Query'!B1373</f>
        <v>2005</v>
      </c>
      <c r="C1373" s="32" t="str">
        <f>IF('Data from Waybill Query'!C1373="00","0",IF('Data from Waybill Query'!C1373="01","1",IF('Data from Waybill Query'!C1373="XX","2",'Data from Waybill Query'!C1373)))</f>
        <v>11</v>
      </c>
      <c r="D1373" s="33" t="str">
        <f>'Data from Waybill Query'!D1373</f>
        <v>Coal</v>
      </c>
      <c r="E1373" s="33" t="str">
        <f>'Data from Waybill Query'!E1373</f>
        <v>L</v>
      </c>
      <c r="F1373" s="33" t="str">
        <f>'Data from Waybill Query'!F1373</f>
        <v>P</v>
      </c>
      <c r="G1373" s="33" t="str">
        <f>'Data from Waybill Query'!G1373</f>
        <v>X</v>
      </c>
      <c r="H1373" s="104">
        <f>IF(ISNA(VLOOKUP($N1373,'Data from Waybill Query'!$A:$M,8,FALSE)),0,VLOOKUP($N1373,'Data from Waybill Query'!$A:$M,8,FALSE))</f>
        <v>2290922</v>
      </c>
      <c r="I1373" s="104">
        <f>IF(ISNA(VLOOKUP($N1373,'Data from Waybill Query'!$A:$M,9,FALSE)),0,VLOOKUP($N1373,'Data from Waybill Query'!$A:$M,9,FALSE))</f>
        <v>1809347</v>
      </c>
      <c r="J1373" s="104">
        <f>IF(ISNA(VLOOKUP($N1373,'Data from Waybill Query'!$A:$M,10,FALSE)),0,VLOOKUP($N1373,'Data from Waybill Query'!$A:$M,10,FALSE))</f>
        <v>2166400</v>
      </c>
      <c r="K1373" s="104">
        <f>IF(ISNA(VLOOKUP($N1373,'Data from Waybill Query'!$A:$M,11,FALSE)),0,VLOOKUP($N1373,'Data from Waybill Query'!$A:$M,11,FALSE))</f>
        <v>210929305</v>
      </c>
      <c r="L1373" s="104">
        <f>IF(ISNA(VLOOKUP($N1373,'Data from Waybill Query'!$A:$M,12,FALSE)),0,VLOOKUP($N1373,'Data from Waybill Query'!$A:$M,12,FALSE))</f>
        <v>252702</v>
      </c>
      <c r="M1373" s="104">
        <f>IF(ISNA(VLOOKUP($N1373,'Data from Waybill Query'!$A:$M,13,FALSE)),0,VLOOKUP($N1373,'Data from Waybill Query'!$A:$M,13,FALSE))</f>
        <v>9.0657010000000007E-3</v>
      </c>
      <c r="N1373" s="104">
        <f t="shared" si="47"/>
        <v>2005110313</v>
      </c>
    </row>
    <row r="1374" spans="1:14" x14ac:dyDescent="0.25">
      <c r="A1374" s="104">
        <f t="shared" si="46"/>
        <v>200532</v>
      </c>
      <c r="B1374" s="32">
        <f>'Data from Waybill Query'!B1374</f>
        <v>2005</v>
      </c>
      <c r="C1374" s="32" t="str">
        <f>IF('Data from Waybill Query'!C1374="00","0",IF('Data from Waybill Query'!C1374="01","1",IF('Data from Waybill Query'!C1374="XX","2",'Data from Waybill Query'!C1374)))</f>
        <v>11</v>
      </c>
      <c r="D1374" s="33" t="str">
        <f>'Data from Waybill Query'!D1374</f>
        <v>Coal</v>
      </c>
      <c r="E1374" s="33" t="str">
        <f>'Data from Waybill Query'!E1374</f>
        <v>VL</v>
      </c>
      <c r="F1374" s="33" t="str">
        <f>'Data from Waybill Query'!F1374</f>
        <v>R</v>
      </c>
      <c r="G1374" s="33" t="str">
        <f>'Data from Waybill Query'!G1374</f>
        <v>X</v>
      </c>
      <c r="H1374" s="104">
        <f>IF(ISNA(VLOOKUP($N1374,'Data from Waybill Query'!$A:$M,8,FALSE)),0,VLOOKUP($N1374,'Data from Waybill Query'!$A:$M,8,FALSE))</f>
        <v>254808</v>
      </c>
      <c r="I1374" s="104">
        <f>IF(ISNA(VLOOKUP($N1374,'Data from Waybill Query'!$A:$M,9,FALSE)),0,VLOOKUP($N1374,'Data from Waybill Query'!$A:$M,9,FALSE))</f>
        <v>122313</v>
      </c>
      <c r="J1374" s="104">
        <f>IF(ISNA(VLOOKUP($N1374,'Data from Waybill Query'!$A:$M,10,FALSE)),0,VLOOKUP($N1374,'Data from Waybill Query'!$A:$M,10,FALSE))</f>
        <v>199741</v>
      </c>
      <c r="K1374" s="104">
        <f>IF(ISNA(VLOOKUP($N1374,'Data from Waybill Query'!$A:$M,11,FALSE)),0,VLOOKUP($N1374,'Data from Waybill Query'!$A:$M,11,FALSE))</f>
        <v>13402462</v>
      </c>
      <c r="L1374" s="104">
        <f>IF(ISNA(VLOOKUP($N1374,'Data from Waybill Query'!$A:$M,12,FALSE)),0,VLOOKUP($N1374,'Data from Waybill Query'!$A:$M,12,FALSE))</f>
        <v>21828</v>
      </c>
      <c r="M1374" s="104">
        <f>IF(ISNA(VLOOKUP($N1374,'Data from Waybill Query'!$A:$M,13,FALSE)),0,VLOOKUP($N1374,'Data from Waybill Query'!$A:$M,13,FALSE))</f>
        <v>1.167344E-2</v>
      </c>
      <c r="N1374" s="104">
        <f t="shared" si="47"/>
        <v>2005110403</v>
      </c>
    </row>
    <row r="1375" spans="1:14" x14ac:dyDescent="0.25">
      <c r="A1375" s="104">
        <f t="shared" si="46"/>
        <v>200533</v>
      </c>
      <c r="B1375" s="32">
        <f>'Data from Waybill Query'!B1375</f>
        <v>2005</v>
      </c>
      <c r="C1375" s="32" t="str">
        <f>IF('Data from Waybill Query'!C1375="00","0",IF('Data from Waybill Query'!C1375="01","1",IF('Data from Waybill Query'!C1375="XX","2",'Data from Waybill Query'!C1375)))</f>
        <v>11</v>
      </c>
      <c r="D1375" s="33" t="str">
        <f>'Data from Waybill Query'!D1375</f>
        <v>Coal</v>
      </c>
      <c r="E1375" s="33" t="str">
        <f>'Data from Waybill Query'!E1375</f>
        <v>VL</v>
      </c>
      <c r="F1375" s="33" t="str">
        <f>'Data from Waybill Query'!F1375</f>
        <v>P</v>
      </c>
      <c r="G1375" s="33" t="str">
        <f>'Data from Waybill Query'!G1375</f>
        <v>X</v>
      </c>
      <c r="H1375" s="104">
        <f>IF(ISNA(VLOOKUP($N1375,'Data from Waybill Query'!$A:$M,8,FALSE)),0,VLOOKUP($N1375,'Data from Waybill Query'!$A:$M,8,FALSE))</f>
        <v>796959</v>
      </c>
      <c r="I1375" s="104">
        <f>IF(ISNA(VLOOKUP($N1375,'Data from Waybill Query'!$A:$M,9,FALSE)),0,VLOOKUP($N1375,'Data from Waybill Query'!$A:$M,9,FALSE))</f>
        <v>433429</v>
      </c>
      <c r="J1375" s="104">
        <f>IF(ISNA(VLOOKUP($N1375,'Data from Waybill Query'!$A:$M,10,FALSE)),0,VLOOKUP($N1375,'Data from Waybill Query'!$A:$M,10,FALSE))</f>
        <v>696564</v>
      </c>
      <c r="K1375" s="104">
        <f>IF(ISNA(VLOOKUP($N1375,'Data from Waybill Query'!$A:$M,11,FALSE)),0,VLOOKUP($N1375,'Data from Waybill Query'!$A:$M,11,FALSE))</f>
        <v>48867675</v>
      </c>
      <c r="L1375" s="104">
        <f>IF(ISNA(VLOOKUP($N1375,'Data from Waybill Query'!$A:$M,12,FALSE)),0,VLOOKUP($N1375,'Data from Waybill Query'!$A:$M,12,FALSE))</f>
        <v>78395</v>
      </c>
      <c r="M1375" s="104">
        <f>IF(ISNA(VLOOKUP($N1375,'Data from Waybill Query'!$A:$M,13,FALSE)),0,VLOOKUP($N1375,'Data from Waybill Query'!$A:$M,13,FALSE))</f>
        <v>1.016588E-2</v>
      </c>
      <c r="N1375" s="104">
        <f t="shared" si="47"/>
        <v>2005110413</v>
      </c>
    </row>
    <row r="1376" spans="1:14" x14ac:dyDescent="0.25">
      <c r="A1376" s="104">
        <f t="shared" si="46"/>
        <v>200534</v>
      </c>
      <c r="B1376" s="32">
        <f>'Data from Waybill Query'!B1376</f>
        <v>2005</v>
      </c>
      <c r="C1376" s="32" t="str">
        <f>IF('Data from Waybill Query'!C1376="00","0",IF('Data from Waybill Query'!C1376="01","1",IF('Data from Waybill Query'!C1376="XX","2",'Data from Waybill Query'!C1376)))</f>
        <v>14</v>
      </c>
      <c r="D1376" s="33" t="str">
        <f>'Data from Waybill Query'!D1376</f>
        <v>Non-Metallic Minerals</v>
      </c>
      <c r="E1376" s="33" t="str">
        <f>'Data from Waybill Query'!E1376</f>
        <v>S</v>
      </c>
      <c r="F1376" s="33" t="str">
        <f>'Data from Waybill Query'!F1376</f>
        <v>X</v>
      </c>
      <c r="G1376" s="33" t="str">
        <f>'Data from Waybill Query'!G1376</f>
        <v>X</v>
      </c>
      <c r="H1376" s="104">
        <f>IF(ISNA(VLOOKUP($N1376,'Data from Waybill Query'!$A:$M,8,FALSE)),0,VLOOKUP($N1376,'Data from Waybill Query'!$A:$M,8,FALSE))</f>
        <v>186660</v>
      </c>
      <c r="I1376" s="104">
        <f>IF(ISNA(VLOOKUP($N1376,'Data from Waybill Query'!$A:$M,9,FALSE)),0,VLOOKUP($N1376,'Data from Waybill Query'!$A:$M,9,FALSE))</f>
        <v>595291</v>
      </c>
      <c r="J1376" s="104">
        <f>IF(ISNA(VLOOKUP($N1376,'Data from Waybill Query'!$A:$M,10,FALSE)),0,VLOOKUP($N1376,'Data from Waybill Query'!$A:$M,10,FALSE))</f>
        <v>28725</v>
      </c>
      <c r="K1376" s="104">
        <f>IF(ISNA(VLOOKUP($N1376,'Data from Waybill Query'!$A:$M,11,FALSE)),0,VLOOKUP($N1376,'Data from Waybill Query'!$A:$M,11,FALSE))</f>
        <v>59078946</v>
      </c>
      <c r="L1376" s="104">
        <f>IF(ISNA(VLOOKUP($N1376,'Data from Waybill Query'!$A:$M,12,FALSE)),0,VLOOKUP($N1376,'Data from Waybill Query'!$A:$M,12,FALSE))</f>
        <v>2831</v>
      </c>
      <c r="M1376" s="104">
        <f>IF(ISNA(VLOOKUP($N1376,'Data from Waybill Query'!$A:$M,13,FALSE)),0,VLOOKUP($N1376,'Data from Waybill Query'!$A:$M,13,FALSE))</f>
        <v>6.5934809999999996E-2</v>
      </c>
      <c r="N1376" s="104">
        <f t="shared" si="47"/>
        <v>2005140103</v>
      </c>
    </row>
    <row r="1377" spans="1:14" x14ac:dyDescent="0.25">
      <c r="A1377" s="104">
        <f t="shared" si="46"/>
        <v>200535</v>
      </c>
      <c r="B1377" s="32">
        <f>'Data from Waybill Query'!B1377</f>
        <v>2005</v>
      </c>
      <c r="C1377" s="32" t="str">
        <f>IF('Data from Waybill Query'!C1377="00","0",IF('Data from Waybill Query'!C1377="01","1",IF('Data from Waybill Query'!C1377="XX","2",'Data from Waybill Query'!C1377)))</f>
        <v>14</v>
      </c>
      <c r="D1377" s="33" t="str">
        <f>'Data from Waybill Query'!D1377</f>
        <v>Non-Metallic Minerals</v>
      </c>
      <c r="E1377" s="33" t="str">
        <f>'Data from Waybill Query'!E1377</f>
        <v>M</v>
      </c>
      <c r="F1377" s="33" t="str">
        <f>'Data from Waybill Query'!F1377</f>
        <v>X</v>
      </c>
      <c r="G1377" s="33" t="str">
        <f>'Data from Waybill Query'!G1377</f>
        <v>X</v>
      </c>
      <c r="H1377" s="104">
        <f>IF(ISNA(VLOOKUP($N1377,'Data from Waybill Query'!$A:$M,8,FALSE)),0,VLOOKUP($N1377,'Data from Waybill Query'!$A:$M,8,FALSE))</f>
        <v>409861</v>
      </c>
      <c r="I1377" s="104">
        <f>IF(ISNA(VLOOKUP($N1377,'Data from Waybill Query'!$A:$M,9,FALSE)),0,VLOOKUP($N1377,'Data from Waybill Query'!$A:$M,9,FALSE))</f>
        <v>643420</v>
      </c>
      <c r="J1377" s="104">
        <f>IF(ISNA(VLOOKUP($N1377,'Data from Waybill Query'!$A:$M,10,FALSE)),0,VLOOKUP($N1377,'Data from Waybill Query'!$A:$M,10,FALSE))</f>
        <v>106608</v>
      </c>
      <c r="K1377" s="104">
        <f>IF(ISNA(VLOOKUP($N1377,'Data from Waybill Query'!$A:$M,11,FALSE)),0,VLOOKUP($N1377,'Data from Waybill Query'!$A:$M,11,FALSE))</f>
        <v>64138613</v>
      </c>
      <c r="L1377" s="104">
        <f>IF(ISNA(VLOOKUP($N1377,'Data from Waybill Query'!$A:$M,12,FALSE)),0,VLOOKUP($N1377,'Data from Waybill Query'!$A:$M,12,FALSE))</f>
        <v>10625</v>
      </c>
      <c r="M1377" s="104">
        <f>IF(ISNA(VLOOKUP($N1377,'Data from Waybill Query'!$A:$M,13,FALSE)),0,VLOOKUP($N1377,'Data from Waybill Query'!$A:$M,13,FALSE))</f>
        <v>3.8573570000000001E-2</v>
      </c>
      <c r="N1377" s="104">
        <f t="shared" si="47"/>
        <v>2005140203</v>
      </c>
    </row>
    <row r="1378" spans="1:14" x14ac:dyDescent="0.25">
      <c r="A1378" s="104">
        <f t="shared" si="46"/>
        <v>200536</v>
      </c>
      <c r="B1378" s="32">
        <f>'Data from Waybill Query'!B1378</f>
        <v>2005</v>
      </c>
      <c r="C1378" s="32" t="str">
        <f>IF('Data from Waybill Query'!C1378="00","0",IF('Data from Waybill Query'!C1378="01","1",IF('Data from Waybill Query'!C1378="XX","2",'Data from Waybill Query'!C1378)))</f>
        <v>14</v>
      </c>
      <c r="D1378" s="33" t="str">
        <f>'Data from Waybill Query'!D1378</f>
        <v>Non-Metallic Minerals</v>
      </c>
      <c r="E1378" s="33" t="str">
        <f>'Data from Waybill Query'!E1378</f>
        <v>L</v>
      </c>
      <c r="F1378" s="33" t="str">
        <f>'Data from Waybill Query'!F1378</f>
        <v>X</v>
      </c>
      <c r="G1378" s="33" t="str">
        <f>'Data from Waybill Query'!G1378</f>
        <v>X</v>
      </c>
      <c r="H1378" s="104">
        <f>IF(ISNA(VLOOKUP($N1378,'Data from Waybill Query'!$A:$M,8,FALSE)),0,VLOOKUP($N1378,'Data from Waybill Query'!$A:$M,8,FALSE))</f>
        <v>845526</v>
      </c>
      <c r="I1378" s="104">
        <f>IF(ISNA(VLOOKUP($N1378,'Data from Waybill Query'!$A:$M,9,FALSE)),0,VLOOKUP($N1378,'Data from Waybill Query'!$A:$M,9,FALSE))</f>
        <v>526332</v>
      </c>
      <c r="J1378" s="104">
        <f>IF(ISNA(VLOOKUP($N1378,'Data from Waybill Query'!$A:$M,10,FALSE)),0,VLOOKUP($N1378,'Data from Waybill Query'!$A:$M,10,FALSE))</f>
        <v>331989</v>
      </c>
      <c r="K1378" s="104">
        <f>IF(ISNA(VLOOKUP($N1378,'Data from Waybill Query'!$A:$M,11,FALSE)),0,VLOOKUP($N1378,'Data from Waybill Query'!$A:$M,11,FALSE))</f>
        <v>52164166</v>
      </c>
      <c r="L1378" s="104">
        <f>IF(ISNA(VLOOKUP($N1378,'Data from Waybill Query'!$A:$M,12,FALSE)),0,VLOOKUP($N1378,'Data from Waybill Query'!$A:$M,12,FALSE))</f>
        <v>32634</v>
      </c>
      <c r="M1378" s="104">
        <f>IF(ISNA(VLOOKUP($N1378,'Data from Waybill Query'!$A:$M,13,FALSE)),0,VLOOKUP($N1378,'Data from Waybill Query'!$A:$M,13,FALSE))</f>
        <v>2.5909290000000001E-2</v>
      </c>
      <c r="N1378" s="104">
        <f t="shared" si="47"/>
        <v>2005140303</v>
      </c>
    </row>
    <row r="1379" spans="1:14" x14ac:dyDescent="0.25">
      <c r="A1379" s="104">
        <f t="shared" si="46"/>
        <v>200537</v>
      </c>
      <c r="B1379" s="32">
        <f>'Data from Waybill Query'!B1379</f>
        <v>2005</v>
      </c>
      <c r="C1379" s="32" t="str">
        <f>IF('Data from Waybill Query'!C1379="00","0",IF('Data from Waybill Query'!C1379="01","1",IF('Data from Waybill Query'!C1379="XX","2",'Data from Waybill Query'!C1379)))</f>
        <v>20</v>
      </c>
      <c r="D1379" s="33" t="str">
        <f>'Data from Waybill Query'!D1379</f>
        <v>Food and Kindred</v>
      </c>
      <c r="E1379" s="33" t="str">
        <f>'Data from Waybill Query'!E1379</f>
        <v>S</v>
      </c>
      <c r="F1379" s="33" t="str">
        <f>'Data from Waybill Query'!F1379</f>
        <v>X</v>
      </c>
      <c r="G1379" s="33" t="str">
        <f>'Data from Waybill Query'!G1379</f>
        <v>X</v>
      </c>
      <c r="H1379" s="104">
        <f>IF(ISNA(VLOOKUP($N1379,'Data from Waybill Query'!$A:$M,8,FALSE)),0,VLOOKUP($N1379,'Data from Waybill Query'!$A:$M,8,FALSE))</f>
        <v>410692</v>
      </c>
      <c r="I1379" s="104">
        <f>IF(ISNA(VLOOKUP($N1379,'Data from Waybill Query'!$A:$M,9,FALSE)),0,VLOOKUP($N1379,'Data from Waybill Query'!$A:$M,9,FALSE))</f>
        <v>352564</v>
      </c>
      <c r="J1379" s="104">
        <f>IF(ISNA(VLOOKUP($N1379,'Data from Waybill Query'!$A:$M,10,FALSE)),0,VLOOKUP($N1379,'Data from Waybill Query'!$A:$M,10,FALSE))</f>
        <v>99403</v>
      </c>
      <c r="K1379" s="104">
        <f>IF(ISNA(VLOOKUP($N1379,'Data from Waybill Query'!$A:$M,11,FALSE)),0,VLOOKUP($N1379,'Data from Waybill Query'!$A:$M,11,FALSE))</f>
        <v>31569869</v>
      </c>
      <c r="L1379" s="104">
        <f>IF(ISNA(VLOOKUP($N1379,'Data from Waybill Query'!$A:$M,12,FALSE)),0,VLOOKUP($N1379,'Data from Waybill Query'!$A:$M,12,FALSE))</f>
        <v>8894</v>
      </c>
      <c r="M1379" s="104">
        <f>IF(ISNA(VLOOKUP($N1379,'Data from Waybill Query'!$A:$M,13,FALSE)),0,VLOOKUP($N1379,'Data from Waybill Query'!$A:$M,13,FALSE))</f>
        <v>4.6176910000000002E-2</v>
      </c>
      <c r="N1379" s="104">
        <f t="shared" si="47"/>
        <v>2005200103</v>
      </c>
    </row>
    <row r="1380" spans="1:14" x14ac:dyDescent="0.25">
      <c r="A1380" s="104">
        <f t="shared" si="46"/>
        <v>200538</v>
      </c>
      <c r="B1380" s="32">
        <f>'Data from Waybill Query'!B1380</f>
        <v>2005</v>
      </c>
      <c r="C1380" s="32" t="str">
        <f>IF('Data from Waybill Query'!C1380="00","0",IF('Data from Waybill Query'!C1380="01","1",IF('Data from Waybill Query'!C1380="XX","2",'Data from Waybill Query'!C1380)))</f>
        <v>20</v>
      </c>
      <c r="D1380" s="33" t="str">
        <f>'Data from Waybill Query'!D1380</f>
        <v>Food and Kindred</v>
      </c>
      <c r="E1380" s="33" t="str">
        <f>'Data from Waybill Query'!E1380</f>
        <v>M</v>
      </c>
      <c r="F1380" s="33" t="str">
        <f>'Data from Waybill Query'!F1380</f>
        <v>X</v>
      </c>
      <c r="G1380" s="33" t="str">
        <f>'Data from Waybill Query'!G1380</f>
        <v>X</v>
      </c>
      <c r="H1380" s="104">
        <f>IF(ISNA(VLOOKUP($N1380,'Data from Waybill Query'!$A:$M,8,FALSE)),0,VLOOKUP($N1380,'Data from Waybill Query'!$A:$M,8,FALSE))</f>
        <v>861957</v>
      </c>
      <c r="I1380" s="104">
        <f>IF(ISNA(VLOOKUP($N1380,'Data from Waybill Query'!$A:$M,9,FALSE)),0,VLOOKUP($N1380,'Data from Waybill Query'!$A:$M,9,FALSE))</f>
        <v>408254</v>
      </c>
      <c r="J1380" s="104">
        <f>IF(ISNA(VLOOKUP($N1380,'Data from Waybill Query'!$A:$M,10,FALSE)),0,VLOOKUP($N1380,'Data from Waybill Query'!$A:$M,10,FALSE))</f>
        <v>306237</v>
      </c>
      <c r="K1380" s="104">
        <f>IF(ISNA(VLOOKUP($N1380,'Data from Waybill Query'!$A:$M,11,FALSE)),0,VLOOKUP($N1380,'Data from Waybill Query'!$A:$M,11,FALSE))</f>
        <v>37388502</v>
      </c>
      <c r="L1380" s="104">
        <f>IF(ISNA(VLOOKUP($N1380,'Data from Waybill Query'!$A:$M,12,FALSE)),0,VLOOKUP($N1380,'Data from Waybill Query'!$A:$M,12,FALSE))</f>
        <v>28112</v>
      </c>
      <c r="M1380" s="104">
        <f>IF(ISNA(VLOOKUP($N1380,'Data from Waybill Query'!$A:$M,13,FALSE)),0,VLOOKUP($N1380,'Data from Waybill Query'!$A:$M,13,FALSE))</f>
        <v>3.0661170000000001E-2</v>
      </c>
      <c r="N1380" s="104">
        <f t="shared" si="47"/>
        <v>2005200203</v>
      </c>
    </row>
    <row r="1381" spans="1:14" x14ac:dyDescent="0.25">
      <c r="A1381" s="104">
        <f t="shared" si="46"/>
        <v>200539</v>
      </c>
      <c r="B1381" s="32">
        <f>'Data from Waybill Query'!B1381</f>
        <v>2005</v>
      </c>
      <c r="C1381" s="32" t="str">
        <f>IF('Data from Waybill Query'!C1381="00","0",IF('Data from Waybill Query'!C1381="01","1",IF('Data from Waybill Query'!C1381="XX","2",'Data from Waybill Query'!C1381)))</f>
        <v>20</v>
      </c>
      <c r="D1381" s="33" t="str">
        <f>'Data from Waybill Query'!D1381</f>
        <v>Food and Kindred</v>
      </c>
      <c r="E1381" s="33" t="str">
        <f>'Data from Waybill Query'!E1381</f>
        <v>L</v>
      </c>
      <c r="F1381" s="33" t="str">
        <f>'Data from Waybill Query'!F1381</f>
        <v>X</v>
      </c>
      <c r="G1381" s="33" t="str">
        <f>'Data from Waybill Query'!G1381</f>
        <v>X</v>
      </c>
      <c r="H1381" s="104">
        <f>IF(ISNA(VLOOKUP($N1381,'Data from Waybill Query'!$A:$M,8,FALSE)),0,VLOOKUP($N1381,'Data from Waybill Query'!$A:$M,8,FALSE))</f>
        <v>1773204</v>
      </c>
      <c r="I1381" s="104">
        <f>IF(ISNA(VLOOKUP($N1381,'Data from Waybill Query'!$A:$M,9,FALSE)),0,VLOOKUP($N1381,'Data from Waybill Query'!$A:$M,9,FALSE))</f>
        <v>485839</v>
      </c>
      <c r="J1381" s="104">
        <f>IF(ISNA(VLOOKUP($N1381,'Data from Waybill Query'!$A:$M,10,FALSE)),0,VLOOKUP($N1381,'Data from Waybill Query'!$A:$M,10,FALSE))</f>
        <v>852375</v>
      </c>
      <c r="K1381" s="104">
        <f>IF(ISNA(VLOOKUP($N1381,'Data from Waybill Query'!$A:$M,11,FALSE)),0,VLOOKUP($N1381,'Data from Waybill Query'!$A:$M,11,FALSE))</f>
        <v>40736155</v>
      </c>
      <c r="L1381" s="104">
        <f>IF(ISNA(VLOOKUP($N1381,'Data from Waybill Query'!$A:$M,12,FALSE)),0,VLOOKUP($N1381,'Data from Waybill Query'!$A:$M,12,FALSE))</f>
        <v>70303</v>
      </c>
      <c r="M1381" s="104">
        <f>IF(ISNA(VLOOKUP($N1381,'Data from Waybill Query'!$A:$M,13,FALSE)),0,VLOOKUP($N1381,'Data from Waybill Query'!$A:$M,13,FALSE))</f>
        <v>2.522226E-2</v>
      </c>
      <c r="N1381" s="104">
        <f t="shared" si="47"/>
        <v>2005200303</v>
      </c>
    </row>
    <row r="1382" spans="1:14" x14ac:dyDescent="0.25">
      <c r="A1382" s="104">
        <f t="shared" si="46"/>
        <v>200540</v>
      </c>
      <c r="B1382" s="32">
        <f>'Data from Waybill Query'!B1382</f>
        <v>2005</v>
      </c>
      <c r="C1382" s="32" t="str">
        <f>IF('Data from Waybill Query'!C1382="00","0",IF('Data from Waybill Query'!C1382="01","1",IF('Data from Waybill Query'!C1382="XX","2",'Data from Waybill Query'!C1382)))</f>
        <v>24</v>
      </c>
      <c r="D1382" s="33" t="str">
        <f>'Data from Waybill Query'!D1382</f>
        <v>Lumber and Wood Products</v>
      </c>
      <c r="E1382" s="33" t="str">
        <f>'Data from Waybill Query'!E1382</f>
        <v>S</v>
      </c>
      <c r="F1382" s="33" t="str">
        <f>'Data from Waybill Query'!F1382</f>
        <v>X</v>
      </c>
      <c r="G1382" s="33" t="str">
        <f>'Data from Waybill Query'!G1382</f>
        <v>X</v>
      </c>
      <c r="H1382" s="104">
        <f>IF(ISNA(VLOOKUP($N1382,'Data from Waybill Query'!$A:$M,8,FALSE)),0,VLOOKUP($N1382,'Data from Waybill Query'!$A:$M,8,FALSE))</f>
        <v>315381</v>
      </c>
      <c r="I1382" s="104">
        <f>IF(ISNA(VLOOKUP($N1382,'Data from Waybill Query'!$A:$M,9,FALSE)),0,VLOOKUP($N1382,'Data from Waybill Query'!$A:$M,9,FALSE))</f>
        <v>309378</v>
      </c>
      <c r="J1382" s="104">
        <f>IF(ISNA(VLOOKUP($N1382,'Data from Waybill Query'!$A:$M,10,FALSE)),0,VLOOKUP($N1382,'Data from Waybill Query'!$A:$M,10,FALSE))</f>
        <v>71042</v>
      </c>
      <c r="K1382" s="104">
        <f>IF(ISNA(VLOOKUP($N1382,'Data from Waybill Query'!$A:$M,11,FALSE)),0,VLOOKUP($N1382,'Data from Waybill Query'!$A:$M,11,FALSE))</f>
        <v>24588090</v>
      </c>
      <c r="L1382" s="104">
        <f>IF(ISNA(VLOOKUP($N1382,'Data from Waybill Query'!$A:$M,12,FALSE)),0,VLOOKUP($N1382,'Data from Waybill Query'!$A:$M,12,FALSE))</f>
        <v>5659</v>
      </c>
      <c r="M1382" s="104">
        <f>IF(ISNA(VLOOKUP($N1382,'Data from Waybill Query'!$A:$M,13,FALSE)),0,VLOOKUP($N1382,'Data from Waybill Query'!$A:$M,13,FALSE))</f>
        <v>5.57355E-2</v>
      </c>
      <c r="N1382" s="104">
        <f t="shared" si="47"/>
        <v>2005240103</v>
      </c>
    </row>
    <row r="1383" spans="1:14" x14ac:dyDescent="0.25">
      <c r="A1383" s="104">
        <f t="shared" si="46"/>
        <v>200541</v>
      </c>
      <c r="B1383" s="32">
        <f>'Data from Waybill Query'!B1383</f>
        <v>2005</v>
      </c>
      <c r="C1383" s="32" t="str">
        <f>IF('Data from Waybill Query'!C1383="00","0",IF('Data from Waybill Query'!C1383="01","1",IF('Data from Waybill Query'!C1383="XX","2",'Data from Waybill Query'!C1383)))</f>
        <v>24</v>
      </c>
      <c r="D1383" s="33" t="str">
        <f>'Data from Waybill Query'!D1383</f>
        <v>Lumber and Wood Products</v>
      </c>
      <c r="E1383" s="33" t="str">
        <f>'Data from Waybill Query'!E1383</f>
        <v>M</v>
      </c>
      <c r="F1383" s="33" t="str">
        <f>'Data from Waybill Query'!F1383</f>
        <v>X</v>
      </c>
      <c r="G1383" s="33" t="str">
        <f>'Data from Waybill Query'!G1383</f>
        <v>X</v>
      </c>
      <c r="H1383" s="104">
        <f>IF(ISNA(VLOOKUP($N1383,'Data from Waybill Query'!$A:$M,8,FALSE)),0,VLOOKUP($N1383,'Data from Waybill Query'!$A:$M,8,FALSE))</f>
        <v>484182</v>
      </c>
      <c r="I1383" s="104">
        <f>IF(ISNA(VLOOKUP($N1383,'Data from Waybill Query'!$A:$M,9,FALSE)),0,VLOOKUP($N1383,'Data from Waybill Query'!$A:$M,9,FALSE))</f>
        <v>189456</v>
      </c>
      <c r="J1383" s="104">
        <f>IF(ISNA(VLOOKUP($N1383,'Data from Waybill Query'!$A:$M,10,FALSE)),0,VLOOKUP($N1383,'Data from Waybill Query'!$A:$M,10,FALSE))</f>
        <v>143942</v>
      </c>
      <c r="K1383" s="104">
        <f>IF(ISNA(VLOOKUP($N1383,'Data from Waybill Query'!$A:$M,11,FALSE)),0,VLOOKUP($N1383,'Data from Waybill Query'!$A:$M,11,FALSE))</f>
        <v>16059640</v>
      </c>
      <c r="L1383" s="104">
        <f>IF(ISNA(VLOOKUP($N1383,'Data from Waybill Query'!$A:$M,12,FALSE)),0,VLOOKUP($N1383,'Data from Waybill Query'!$A:$M,12,FALSE))</f>
        <v>12204</v>
      </c>
      <c r="M1383" s="104">
        <f>IF(ISNA(VLOOKUP($N1383,'Data from Waybill Query'!$A:$M,13,FALSE)),0,VLOOKUP($N1383,'Data from Waybill Query'!$A:$M,13,FALSE))</f>
        <v>3.9674380000000002E-2</v>
      </c>
      <c r="N1383" s="104">
        <f t="shared" si="47"/>
        <v>2005240203</v>
      </c>
    </row>
    <row r="1384" spans="1:14" x14ac:dyDescent="0.25">
      <c r="A1384" s="104">
        <f t="shared" si="46"/>
        <v>200542</v>
      </c>
      <c r="B1384" s="32">
        <f>'Data from Waybill Query'!B1384</f>
        <v>2005</v>
      </c>
      <c r="C1384" s="32" t="str">
        <f>IF('Data from Waybill Query'!C1384="00","0",IF('Data from Waybill Query'!C1384="01","1",IF('Data from Waybill Query'!C1384="XX","2",'Data from Waybill Query'!C1384)))</f>
        <v>24</v>
      </c>
      <c r="D1384" s="33" t="str">
        <f>'Data from Waybill Query'!D1384</f>
        <v>Lumber and Wood Products</v>
      </c>
      <c r="E1384" s="33" t="str">
        <f>'Data from Waybill Query'!E1384</f>
        <v>L</v>
      </c>
      <c r="F1384" s="33" t="str">
        <f>'Data from Waybill Query'!F1384</f>
        <v>X</v>
      </c>
      <c r="G1384" s="33" t="str">
        <f>'Data from Waybill Query'!G1384</f>
        <v>X</v>
      </c>
      <c r="H1384" s="104">
        <f>IF(ISNA(VLOOKUP($N1384,'Data from Waybill Query'!$A:$M,8,FALSE)),0,VLOOKUP($N1384,'Data from Waybill Query'!$A:$M,8,FALSE))</f>
        <v>1998723</v>
      </c>
      <c r="I1384" s="104">
        <f>IF(ISNA(VLOOKUP($N1384,'Data from Waybill Query'!$A:$M,9,FALSE)),0,VLOOKUP($N1384,'Data from Waybill Query'!$A:$M,9,FALSE))</f>
        <v>415976</v>
      </c>
      <c r="J1384" s="104">
        <f>IF(ISNA(VLOOKUP($N1384,'Data from Waybill Query'!$A:$M,10,FALSE)),0,VLOOKUP($N1384,'Data from Waybill Query'!$A:$M,10,FALSE))</f>
        <v>797110</v>
      </c>
      <c r="K1384" s="104">
        <f>IF(ISNA(VLOOKUP($N1384,'Data from Waybill Query'!$A:$M,11,FALSE)),0,VLOOKUP($N1384,'Data from Waybill Query'!$A:$M,11,FALSE))</f>
        <v>36969196</v>
      </c>
      <c r="L1384" s="104">
        <f>IF(ISNA(VLOOKUP($N1384,'Data from Waybill Query'!$A:$M,12,FALSE)),0,VLOOKUP($N1384,'Data from Waybill Query'!$A:$M,12,FALSE))</f>
        <v>71075</v>
      </c>
      <c r="M1384" s="104">
        <f>IF(ISNA(VLOOKUP($N1384,'Data from Waybill Query'!$A:$M,13,FALSE)),0,VLOOKUP($N1384,'Data from Waybill Query'!$A:$M,13,FALSE))</f>
        <v>2.812135E-2</v>
      </c>
      <c r="N1384" s="104">
        <f t="shared" si="47"/>
        <v>2005240303</v>
      </c>
    </row>
    <row r="1385" spans="1:14" x14ac:dyDescent="0.25">
      <c r="A1385" s="104">
        <f t="shared" si="46"/>
        <v>200543</v>
      </c>
      <c r="B1385" s="32">
        <f>'Data from Waybill Query'!B1385</f>
        <v>2005</v>
      </c>
      <c r="C1385" s="32" t="str">
        <f>IF('Data from Waybill Query'!C1385="00","0",IF('Data from Waybill Query'!C1385="01","1",IF('Data from Waybill Query'!C1385="XX","2",'Data from Waybill Query'!C1385)))</f>
        <v>26</v>
      </c>
      <c r="D1385" s="33" t="str">
        <f>'Data from Waybill Query'!D1385</f>
        <v>Pulp, Paper and Allied</v>
      </c>
      <c r="E1385" s="33" t="str">
        <f>'Data from Waybill Query'!E1385</f>
        <v>S</v>
      </c>
      <c r="F1385" s="33" t="str">
        <f>'Data from Waybill Query'!F1385</f>
        <v>X</v>
      </c>
      <c r="G1385" s="33" t="str">
        <f>'Data from Waybill Query'!G1385</f>
        <v>X</v>
      </c>
      <c r="H1385" s="104">
        <f>IF(ISNA(VLOOKUP($N1385,'Data from Waybill Query'!$A:$M,8,FALSE)),0,VLOOKUP($N1385,'Data from Waybill Query'!$A:$M,8,FALSE))</f>
        <v>258236</v>
      </c>
      <c r="I1385" s="104">
        <f>IF(ISNA(VLOOKUP($N1385,'Data from Waybill Query'!$A:$M,9,FALSE)),0,VLOOKUP($N1385,'Data from Waybill Query'!$A:$M,9,FALSE))</f>
        <v>187704</v>
      </c>
      <c r="J1385" s="104">
        <f>IF(ISNA(VLOOKUP($N1385,'Data from Waybill Query'!$A:$M,10,FALSE)),0,VLOOKUP($N1385,'Data from Waybill Query'!$A:$M,10,FALSE))</f>
        <v>49812</v>
      </c>
      <c r="K1385" s="104">
        <f>IF(ISNA(VLOOKUP($N1385,'Data from Waybill Query'!$A:$M,11,FALSE)),0,VLOOKUP($N1385,'Data from Waybill Query'!$A:$M,11,FALSE))</f>
        <v>12976440</v>
      </c>
      <c r="L1385" s="104">
        <f>IF(ISNA(VLOOKUP($N1385,'Data from Waybill Query'!$A:$M,12,FALSE)),0,VLOOKUP($N1385,'Data from Waybill Query'!$A:$M,12,FALSE))</f>
        <v>3420</v>
      </c>
      <c r="M1385" s="104">
        <f>IF(ISNA(VLOOKUP($N1385,'Data from Waybill Query'!$A:$M,13,FALSE)),0,VLOOKUP($N1385,'Data from Waybill Query'!$A:$M,13,FALSE))</f>
        <v>7.5516829999999993E-2</v>
      </c>
      <c r="N1385" s="104">
        <f t="shared" si="47"/>
        <v>2005260103</v>
      </c>
    </row>
    <row r="1386" spans="1:14" x14ac:dyDescent="0.25">
      <c r="A1386" s="104">
        <f t="shared" si="46"/>
        <v>200544</v>
      </c>
      <c r="B1386" s="32">
        <f>'Data from Waybill Query'!B1386</f>
        <v>2005</v>
      </c>
      <c r="C1386" s="32" t="str">
        <f>IF('Data from Waybill Query'!C1386="00","0",IF('Data from Waybill Query'!C1386="01","1",IF('Data from Waybill Query'!C1386="XX","2",'Data from Waybill Query'!C1386)))</f>
        <v>26</v>
      </c>
      <c r="D1386" s="33" t="str">
        <f>'Data from Waybill Query'!D1386</f>
        <v>Pulp, Paper and Allied</v>
      </c>
      <c r="E1386" s="33" t="str">
        <f>'Data from Waybill Query'!E1386</f>
        <v>M</v>
      </c>
      <c r="F1386" s="33" t="str">
        <f>'Data from Waybill Query'!F1386</f>
        <v>X</v>
      </c>
      <c r="G1386" s="33" t="str">
        <f>'Data from Waybill Query'!G1386</f>
        <v>X</v>
      </c>
      <c r="H1386" s="104">
        <f>IF(ISNA(VLOOKUP($N1386,'Data from Waybill Query'!$A:$M,8,FALSE)),0,VLOOKUP($N1386,'Data from Waybill Query'!$A:$M,8,FALSE))</f>
        <v>653853</v>
      </c>
      <c r="I1386" s="104">
        <f>IF(ISNA(VLOOKUP($N1386,'Data from Waybill Query'!$A:$M,9,FALSE)),0,VLOOKUP($N1386,'Data from Waybill Query'!$A:$M,9,FALSE))</f>
        <v>249868</v>
      </c>
      <c r="J1386" s="104">
        <f>IF(ISNA(VLOOKUP($N1386,'Data from Waybill Query'!$A:$M,10,FALSE)),0,VLOOKUP($N1386,'Data from Waybill Query'!$A:$M,10,FALSE))</f>
        <v>187761</v>
      </c>
      <c r="K1386" s="104">
        <f>IF(ISNA(VLOOKUP($N1386,'Data from Waybill Query'!$A:$M,11,FALSE)),0,VLOOKUP($N1386,'Data from Waybill Query'!$A:$M,11,FALSE))</f>
        <v>17247996</v>
      </c>
      <c r="L1386" s="104">
        <f>IF(ISNA(VLOOKUP($N1386,'Data from Waybill Query'!$A:$M,12,FALSE)),0,VLOOKUP($N1386,'Data from Waybill Query'!$A:$M,12,FALSE))</f>
        <v>12955</v>
      </c>
      <c r="M1386" s="104">
        <f>IF(ISNA(VLOOKUP($N1386,'Data from Waybill Query'!$A:$M,13,FALSE)),0,VLOOKUP($N1386,'Data from Waybill Query'!$A:$M,13,FALSE))</f>
        <v>5.0470939999999999E-2</v>
      </c>
      <c r="N1386" s="104">
        <f t="shared" si="47"/>
        <v>2005260203</v>
      </c>
    </row>
    <row r="1387" spans="1:14" x14ac:dyDescent="0.25">
      <c r="A1387" s="104">
        <f t="shared" si="46"/>
        <v>200545</v>
      </c>
      <c r="B1387" s="32">
        <f>'Data from Waybill Query'!B1387</f>
        <v>2005</v>
      </c>
      <c r="C1387" s="32" t="str">
        <f>IF('Data from Waybill Query'!C1387="00","0",IF('Data from Waybill Query'!C1387="01","1",IF('Data from Waybill Query'!C1387="XX","2",'Data from Waybill Query'!C1387)))</f>
        <v>26</v>
      </c>
      <c r="D1387" s="33" t="str">
        <f>'Data from Waybill Query'!D1387</f>
        <v>Pulp, Paper and Allied</v>
      </c>
      <c r="E1387" s="33" t="str">
        <f>'Data from Waybill Query'!E1387</f>
        <v>L</v>
      </c>
      <c r="F1387" s="33" t="str">
        <f>'Data from Waybill Query'!F1387</f>
        <v>X</v>
      </c>
      <c r="G1387" s="33" t="str">
        <f>'Data from Waybill Query'!G1387</f>
        <v>X</v>
      </c>
      <c r="H1387" s="104">
        <f>IF(ISNA(VLOOKUP($N1387,'Data from Waybill Query'!$A:$M,8,FALSE)),0,VLOOKUP($N1387,'Data from Waybill Query'!$A:$M,8,FALSE))</f>
        <v>1335910</v>
      </c>
      <c r="I1387" s="104">
        <f>IF(ISNA(VLOOKUP($N1387,'Data from Waybill Query'!$A:$M,9,FALSE)),0,VLOOKUP($N1387,'Data from Waybill Query'!$A:$M,9,FALSE))</f>
        <v>307776</v>
      </c>
      <c r="J1387" s="104">
        <f>IF(ISNA(VLOOKUP($N1387,'Data from Waybill Query'!$A:$M,10,FALSE)),0,VLOOKUP($N1387,'Data from Waybill Query'!$A:$M,10,FALSE))</f>
        <v>499052</v>
      </c>
      <c r="K1387" s="104">
        <f>IF(ISNA(VLOOKUP($N1387,'Data from Waybill Query'!$A:$M,11,FALSE)),0,VLOOKUP($N1387,'Data from Waybill Query'!$A:$M,11,FALSE))</f>
        <v>22614996</v>
      </c>
      <c r="L1387" s="104">
        <f>IF(ISNA(VLOOKUP($N1387,'Data from Waybill Query'!$A:$M,12,FALSE)),0,VLOOKUP($N1387,'Data from Waybill Query'!$A:$M,12,FALSE))</f>
        <v>37145</v>
      </c>
      <c r="M1387" s="104">
        <f>IF(ISNA(VLOOKUP($N1387,'Data from Waybill Query'!$A:$M,13,FALSE)),0,VLOOKUP($N1387,'Data from Waybill Query'!$A:$M,13,FALSE))</f>
        <v>3.5965190000000001E-2</v>
      </c>
      <c r="N1387" s="104">
        <f t="shared" si="47"/>
        <v>2005260303</v>
      </c>
    </row>
    <row r="1388" spans="1:14" x14ac:dyDescent="0.25">
      <c r="A1388" s="104">
        <f t="shared" si="46"/>
        <v>200546</v>
      </c>
      <c r="B1388" s="32">
        <f>'Data from Waybill Query'!B1388</f>
        <v>2005</v>
      </c>
      <c r="C1388" s="32" t="str">
        <f>IF('Data from Waybill Query'!C1388="00","0",IF('Data from Waybill Query'!C1388="01","1",IF('Data from Waybill Query'!C1388="XX","2",'Data from Waybill Query'!C1388)))</f>
        <v>28</v>
      </c>
      <c r="D1388" s="33" t="str">
        <f>'Data from Waybill Query'!D1388</f>
        <v>Chemical</v>
      </c>
      <c r="E1388" s="33" t="str">
        <f>'Data from Waybill Query'!E1388</f>
        <v>S</v>
      </c>
      <c r="F1388" s="33" t="str">
        <f>'Data from Waybill Query'!F1388</f>
        <v>X</v>
      </c>
      <c r="G1388" s="33" t="str">
        <f>'Data from Waybill Query'!G1388</f>
        <v>X</v>
      </c>
      <c r="H1388" s="104">
        <f>IF(ISNA(VLOOKUP($N1388,'Data from Waybill Query'!$A:$M,8,FALSE)),0,VLOOKUP($N1388,'Data from Waybill Query'!$A:$M,8,FALSE))</f>
        <v>941145</v>
      </c>
      <c r="I1388" s="104">
        <f>IF(ISNA(VLOOKUP($N1388,'Data from Waybill Query'!$A:$M,9,FALSE)),0,VLOOKUP($N1388,'Data from Waybill Query'!$A:$M,9,FALSE))</f>
        <v>711782</v>
      </c>
      <c r="J1388" s="104">
        <f>IF(ISNA(VLOOKUP($N1388,'Data from Waybill Query'!$A:$M,10,FALSE)),0,VLOOKUP($N1388,'Data from Waybill Query'!$A:$M,10,FALSE))</f>
        <v>151867</v>
      </c>
      <c r="K1388" s="104">
        <f>IF(ISNA(VLOOKUP($N1388,'Data from Waybill Query'!$A:$M,11,FALSE)),0,VLOOKUP($N1388,'Data from Waybill Query'!$A:$M,11,FALSE))</f>
        <v>65288006</v>
      </c>
      <c r="L1388" s="104">
        <f>IF(ISNA(VLOOKUP($N1388,'Data from Waybill Query'!$A:$M,12,FALSE)),0,VLOOKUP($N1388,'Data from Waybill Query'!$A:$M,12,FALSE))</f>
        <v>14090</v>
      </c>
      <c r="M1388" s="104">
        <f>IF(ISNA(VLOOKUP($N1388,'Data from Waybill Query'!$A:$M,13,FALSE)),0,VLOOKUP($N1388,'Data from Waybill Query'!$A:$M,13,FALSE))</f>
        <v>6.6794649999999997E-2</v>
      </c>
      <c r="N1388" s="104">
        <f t="shared" si="47"/>
        <v>2005280103</v>
      </c>
    </row>
    <row r="1389" spans="1:14" x14ac:dyDescent="0.25">
      <c r="A1389" s="104">
        <f t="shared" si="46"/>
        <v>200547</v>
      </c>
      <c r="B1389" s="32">
        <f>'Data from Waybill Query'!B1389</f>
        <v>2005</v>
      </c>
      <c r="C1389" s="32" t="str">
        <f>IF('Data from Waybill Query'!C1389="00","0",IF('Data from Waybill Query'!C1389="01","1",IF('Data from Waybill Query'!C1389="XX","2",'Data from Waybill Query'!C1389)))</f>
        <v>28</v>
      </c>
      <c r="D1389" s="33" t="str">
        <f>'Data from Waybill Query'!D1389</f>
        <v>Chemical</v>
      </c>
      <c r="E1389" s="33" t="str">
        <f>'Data from Waybill Query'!E1389</f>
        <v>M</v>
      </c>
      <c r="F1389" s="33" t="str">
        <f>'Data from Waybill Query'!F1389</f>
        <v>X</v>
      </c>
      <c r="G1389" s="33" t="str">
        <f>'Data from Waybill Query'!G1389</f>
        <v>X</v>
      </c>
      <c r="H1389" s="104">
        <f>IF(ISNA(VLOOKUP($N1389,'Data from Waybill Query'!$A:$M,8,FALSE)),0,VLOOKUP($N1389,'Data from Waybill Query'!$A:$M,8,FALSE))</f>
        <v>1640311</v>
      </c>
      <c r="I1389" s="104">
        <f>IF(ISNA(VLOOKUP($N1389,'Data from Waybill Query'!$A:$M,9,FALSE)),0,VLOOKUP($N1389,'Data from Waybill Query'!$A:$M,9,FALSE))</f>
        <v>603189</v>
      </c>
      <c r="J1389" s="104">
        <f>IF(ISNA(VLOOKUP($N1389,'Data from Waybill Query'!$A:$M,10,FALSE)),0,VLOOKUP($N1389,'Data from Waybill Query'!$A:$M,10,FALSE))</f>
        <v>453362</v>
      </c>
      <c r="K1389" s="104">
        <f>IF(ISNA(VLOOKUP($N1389,'Data from Waybill Query'!$A:$M,11,FALSE)),0,VLOOKUP($N1389,'Data from Waybill Query'!$A:$M,11,FALSE))</f>
        <v>56254370</v>
      </c>
      <c r="L1389" s="104">
        <f>IF(ISNA(VLOOKUP($N1389,'Data from Waybill Query'!$A:$M,12,FALSE)),0,VLOOKUP($N1389,'Data from Waybill Query'!$A:$M,12,FALSE))</f>
        <v>42333</v>
      </c>
      <c r="M1389" s="104">
        <f>IF(ISNA(VLOOKUP($N1389,'Data from Waybill Query'!$A:$M,13,FALSE)),0,VLOOKUP($N1389,'Data from Waybill Query'!$A:$M,13,FALSE))</f>
        <v>3.8748009999999999E-2</v>
      </c>
      <c r="N1389" s="104">
        <f t="shared" si="47"/>
        <v>2005280203</v>
      </c>
    </row>
    <row r="1390" spans="1:14" x14ac:dyDescent="0.25">
      <c r="A1390" s="104">
        <f t="shared" si="46"/>
        <v>200548</v>
      </c>
      <c r="B1390" s="32">
        <f>'Data from Waybill Query'!B1390</f>
        <v>2005</v>
      </c>
      <c r="C1390" s="32" t="str">
        <f>IF('Data from Waybill Query'!C1390="00","0",IF('Data from Waybill Query'!C1390="01","1",IF('Data from Waybill Query'!C1390="XX","2",'Data from Waybill Query'!C1390)))</f>
        <v>28</v>
      </c>
      <c r="D1390" s="33" t="str">
        <f>'Data from Waybill Query'!D1390</f>
        <v>Chemical</v>
      </c>
      <c r="E1390" s="33" t="str">
        <f>'Data from Waybill Query'!E1390</f>
        <v>L</v>
      </c>
      <c r="F1390" s="33" t="str">
        <f>'Data from Waybill Query'!F1390</f>
        <v>X</v>
      </c>
      <c r="G1390" s="33" t="str">
        <f>'Data from Waybill Query'!G1390</f>
        <v>X</v>
      </c>
      <c r="H1390" s="104">
        <f>IF(ISNA(VLOOKUP($N1390,'Data from Waybill Query'!$A:$M,8,FALSE)),0,VLOOKUP($N1390,'Data from Waybill Query'!$A:$M,8,FALSE))</f>
        <v>3154040</v>
      </c>
      <c r="I1390" s="104">
        <f>IF(ISNA(VLOOKUP($N1390,'Data from Waybill Query'!$A:$M,9,FALSE)),0,VLOOKUP($N1390,'Data from Waybill Query'!$A:$M,9,FALSE))</f>
        <v>769806</v>
      </c>
      <c r="J1390" s="104">
        <f>IF(ISNA(VLOOKUP($N1390,'Data from Waybill Query'!$A:$M,10,FALSE)),0,VLOOKUP($N1390,'Data from Waybill Query'!$A:$M,10,FALSE))</f>
        <v>1174791</v>
      </c>
      <c r="K1390" s="104">
        <f>IF(ISNA(VLOOKUP($N1390,'Data from Waybill Query'!$A:$M,11,FALSE)),0,VLOOKUP($N1390,'Data from Waybill Query'!$A:$M,11,FALSE))</f>
        <v>72223997</v>
      </c>
      <c r="L1390" s="104">
        <f>IF(ISNA(VLOOKUP($N1390,'Data from Waybill Query'!$A:$M,12,FALSE)),0,VLOOKUP($N1390,'Data from Waybill Query'!$A:$M,12,FALSE))</f>
        <v>110272</v>
      </c>
      <c r="M1390" s="104">
        <f>IF(ISNA(VLOOKUP($N1390,'Data from Waybill Query'!$A:$M,13,FALSE)),0,VLOOKUP($N1390,'Data from Waybill Query'!$A:$M,13,FALSE))</f>
        <v>2.8602470000000001E-2</v>
      </c>
      <c r="N1390" s="104">
        <f t="shared" si="47"/>
        <v>2005280303</v>
      </c>
    </row>
    <row r="1391" spans="1:14" x14ac:dyDescent="0.25">
      <c r="A1391" s="104">
        <f t="shared" si="46"/>
        <v>200549</v>
      </c>
      <c r="B1391" s="32">
        <f>'Data from Waybill Query'!B1391</f>
        <v>2005</v>
      </c>
      <c r="C1391" s="32" t="str">
        <f>IF('Data from Waybill Query'!C1391="00","0",IF('Data from Waybill Query'!C1391="01","1",IF('Data from Waybill Query'!C1391="XX","2",'Data from Waybill Query'!C1391)))</f>
        <v>29</v>
      </c>
      <c r="D1391" s="33" t="str">
        <f>'Data from Waybill Query'!D1391</f>
        <v>Petroleum</v>
      </c>
      <c r="E1391" s="33" t="str">
        <f>'Data from Waybill Query'!E1391</f>
        <v>S</v>
      </c>
      <c r="F1391" s="33" t="str">
        <f>'Data from Waybill Query'!F1391</f>
        <v>X</v>
      </c>
      <c r="G1391" s="33" t="str">
        <f>'Data from Waybill Query'!G1391</f>
        <v>X</v>
      </c>
      <c r="H1391" s="104">
        <f>IF(ISNA(VLOOKUP($N1391,'Data from Waybill Query'!$A:$M,8,FALSE)),0,VLOOKUP($N1391,'Data from Waybill Query'!$A:$M,8,FALSE))</f>
        <v>459513</v>
      </c>
      <c r="I1391" s="104">
        <f>IF(ISNA(VLOOKUP($N1391,'Data from Waybill Query'!$A:$M,9,FALSE)),0,VLOOKUP($N1391,'Data from Waybill Query'!$A:$M,9,FALSE))</f>
        <v>389954</v>
      </c>
      <c r="J1391" s="104">
        <f>IF(ISNA(VLOOKUP($N1391,'Data from Waybill Query'!$A:$M,10,FALSE)),0,VLOOKUP($N1391,'Data from Waybill Query'!$A:$M,10,FALSE))</f>
        <v>93167</v>
      </c>
      <c r="K1391" s="104">
        <f>IF(ISNA(VLOOKUP($N1391,'Data from Waybill Query'!$A:$M,11,FALSE)),0,VLOOKUP($N1391,'Data from Waybill Query'!$A:$M,11,FALSE))</f>
        <v>33226854</v>
      </c>
      <c r="L1391" s="104">
        <f>IF(ISNA(VLOOKUP($N1391,'Data from Waybill Query'!$A:$M,12,FALSE)),0,VLOOKUP($N1391,'Data from Waybill Query'!$A:$M,12,FALSE))</f>
        <v>7811</v>
      </c>
      <c r="M1391" s="104">
        <f>IF(ISNA(VLOOKUP($N1391,'Data from Waybill Query'!$A:$M,13,FALSE)),0,VLOOKUP($N1391,'Data from Waybill Query'!$A:$M,13,FALSE))</f>
        <v>5.8829020000000003E-2</v>
      </c>
      <c r="N1391" s="104">
        <f t="shared" si="47"/>
        <v>2005290103</v>
      </c>
    </row>
    <row r="1392" spans="1:14" x14ac:dyDescent="0.25">
      <c r="A1392" s="104">
        <f t="shared" si="46"/>
        <v>200550</v>
      </c>
      <c r="B1392" s="32">
        <f>'Data from Waybill Query'!B1392</f>
        <v>2005</v>
      </c>
      <c r="C1392" s="32" t="str">
        <f>IF('Data from Waybill Query'!C1392="00","0",IF('Data from Waybill Query'!C1392="01","1",IF('Data from Waybill Query'!C1392="XX","2",'Data from Waybill Query'!C1392)))</f>
        <v>29</v>
      </c>
      <c r="D1392" s="33" t="str">
        <f>'Data from Waybill Query'!D1392</f>
        <v>Petroleum</v>
      </c>
      <c r="E1392" s="33" t="str">
        <f>'Data from Waybill Query'!E1392</f>
        <v>M</v>
      </c>
      <c r="F1392" s="33" t="str">
        <f>'Data from Waybill Query'!F1392</f>
        <v>X</v>
      </c>
      <c r="G1392" s="33" t="str">
        <f>'Data from Waybill Query'!G1392</f>
        <v>X</v>
      </c>
      <c r="H1392" s="104">
        <f>IF(ISNA(VLOOKUP($N1392,'Data from Waybill Query'!$A:$M,8,FALSE)),0,VLOOKUP($N1392,'Data from Waybill Query'!$A:$M,8,FALSE))</f>
        <v>513716</v>
      </c>
      <c r="I1392" s="104">
        <f>IF(ISNA(VLOOKUP($N1392,'Data from Waybill Query'!$A:$M,9,FALSE)),0,VLOOKUP($N1392,'Data from Waybill Query'!$A:$M,9,FALSE))</f>
        <v>222317</v>
      </c>
      <c r="J1392" s="104">
        <f>IF(ISNA(VLOOKUP($N1392,'Data from Waybill Query'!$A:$M,10,FALSE)),0,VLOOKUP($N1392,'Data from Waybill Query'!$A:$M,10,FALSE))</f>
        <v>164404</v>
      </c>
      <c r="K1392" s="104">
        <f>IF(ISNA(VLOOKUP($N1392,'Data from Waybill Query'!$A:$M,11,FALSE)),0,VLOOKUP($N1392,'Data from Waybill Query'!$A:$M,11,FALSE))</f>
        <v>18471957</v>
      </c>
      <c r="L1392" s="104">
        <f>IF(ISNA(VLOOKUP($N1392,'Data from Waybill Query'!$A:$M,12,FALSE)),0,VLOOKUP($N1392,'Data from Waybill Query'!$A:$M,12,FALSE))</f>
        <v>13673</v>
      </c>
      <c r="M1392" s="104">
        <f>IF(ISNA(VLOOKUP($N1392,'Data from Waybill Query'!$A:$M,13,FALSE)),0,VLOOKUP($N1392,'Data from Waybill Query'!$A:$M,13,FALSE))</f>
        <v>3.7572210000000002E-2</v>
      </c>
      <c r="N1392" s="104">
        <f t="shared" si="47"/>
        <v>2005290203</v>
      </c>
    </row>
    <row r="1393" spans="1:14" x14ac:dyDescent="0.25">
      <c r="A1393" s="104">
        <f t="shared" si="46"/>
        <v>200551</v>
      </c>
      <c r="B1393" s="32">
        <f>'Data from Waybill Query'!B1393</f>
        <v>2005</v>
      </c>
      <c r="C1393" s="32" t="str">
        <f>IF('Data from Waybill Query'!C1393="00","0",IF('Data from Waybill Query'!C1393="01","1",IF('Data from Waybill Query'!C1393="XX","2",'Data from Waybill Query'!C1393)))</f>
        <v>29</v>
      </c>
      <c r="D1393" s="33" t="str">
        <f>'Data from Waybill Query'!D1393</f>
        <v>Petroleum</v>
      </c>
      <c r="E1393" s="33" t="str">
        <f>'Data from Waybill Query'!E1393</f>
        <v>L</v>
      </c>
      <c r="F1393" s="33" t="str">
        <f>'Data from Waybill Query'!F1393</f>
        <v>X</v>
      </c>
      <c r="G1393" s="33" t="str">
        <f>'Data from Waybill Query'!G1393</f>
        <v>X</v>
      </c>
      <c r="H1393" s="104">
        <f>IF(ISNA(VLOOKUP($N1393,'Data from Waybill Query'!$A:$M,8,FALSE)),0,VLOOKUP($N1393,'Data from Waybill Query'!$A:$M,8,FALSE))</f>
        <v>721976</v>
      </c>
      <c r="I1393" s="104">
        <f>IF(ISNA(VLOOKUP($N1393,'Data from Waybill Query'!$A:$M,9,FALSE)),0,VLOOKUP($N1393,'Data from Waybill Query'!$A:$M,9,FALSE))</f>
        <v>206081</v>
      </c>
      <c r="J1393" s="104">
        <f>IF(ISNA(VLOOKUP($N1393,'Data from Waybill Query'!$A:$M,10,FALSE)),0,VLOOKUP($N1393,'Data from Waybill Query'!$A:$M,10,FALSE))</f>
        <v>336473</v>
      </c>
      <c r="K1393" s="104">
        <f>IF(ISNA(VLOOKUP($N1393,'Data from Waybill Query'!$A:$M,11,FALSE)),0,VLOOKUP($N1393,'Data from Waybill Query'!$A:$M,11,FALSE))</f>
        <v>16553751</v>
      </c>
      <c r="L1393" s="104">
        <f>IF(ISNA(VLOOKUP($N1393,'Data from Waybill Query'!$A:$M,12,FALSE)),0,VLOOKUP($N1393,'Data from Waybill Query'!$A:$M,12,FALSE))</f>
        <v>26837</v>
      </c>
      <c r="M1393" s="104">
        <f>IF(ISNA(VLOOKUP($N1393,'Data from Waybill Query'!$A:$M,13,FALSE)),0,VLOOKUP($N1393,'Data from Waybill Query'!$A:$M,13,FALSE))</f>
        <v>2.6902100000000002E-2</v>
      </c>
      <c r="N1393" s="104">
        <f t="shared" si="47"/>
        <v>2005290303</v>
      </c>
    </row>
    <row r="1394" spans="1:14" x14ac:dyDescent="0.25">
      <c r="A1394" s="104">
        <f t="shared" si="46"/>
        <v>200552</v>
      </c>
      <c r="B1394" s="32">
        <f>'Data from Waybill Query'!B1394</f>
        <v>2005</v>
      </c>
      <c r="C1394" s="32" t="str">
        <f>IF('Data from Waybill Query'!C1394="00","0",IF('Data from Waybill Query'!C1394="01","1",IF('Data from Waybill Query'!C1394="XX","2",'Data from Waybill Query'!C1394)))</f>
        <v>32</v>
      </c>
      <c r="D1394" s="33" t="str">
        <f>'Data from Waybill Query'!D1394</f>
        <v>Stone, Clay and Glass</v>
      </c>
      <c r="E1394" s="33" t="str">
        <f>'Data from Waybill Query'!E1394</f>
        <v>S</v>
      </c>
      <c r="F1394" s="33" t="str">
        <f>'Data from Waybill Query'!F1394</f>
        <v>X</v>
      </c>
      <c r="G1394" s="33" t="str">
        <f>'Data from Waybill Query'!G1394</f>
        <v>X</v>
      </c>
      <c r="H1394" s="104">
        <f>IF(ISNA(VLOOKUP($N1394,'Data from Waybill Query'!$A:$M,8,FALSE)),0,VLOOKUP($N1394,'Data from Waybill Query'!$A:$M,8,FALSE))</f>
        <v>542173</v>
      </c>
      <c r="I1394" s="104">
        <f>IF(ISNA(VLOOKUP($N1394,'Data from Waybill Query'!$A:$M,9,FALSE)),0,VLOOKUP($N1394,'Data from Waybill Query'!$A:$M,9,FALSE))</f>
        <v>376442</v>
      </c>
      <c r="J1394" s="104">
        <f>IF(ISNA(VLOOKUP($N1394,'Data from Waybill Query'!$A:$M,10,FALSE)),0,VLOOKUP($N1394,'Data from Waybill Query'!$A:$M,10,FALSE))</f>
        <v>102447</v>
      </c>
      <c r="K1394" s="104">
        <f>IF(ISNA(VLOOKUP($N1394,'Data from Waybill Query'!$A:$M,11,FALSE)),0,VLOOKUP($N1394,'Data from Waybill Query'!$A:$M,11,FALSE))</f>
        <v>37227199</v>
      </c>
      <c r="L1394" s="104">
        <f>IF(ISNA(VLOOKUP($N1394,'Data from Waybill Query'!$A:$M,12,FALSE)),0,VLOOKUP($N1394,'Data from Waybill Query'!$A:$M,12,FALSE))</f>
        <v>10175</v>
      </c>
      <c r="M1394" s="104">
        <f>IF(ISNA(VLOOKUP($N1394,'Data from Waybill Query'!$A:$M,13,FALSE)),0,VLOOKUP($N1394,'Data from Waybill Query'!$A:$M,13,FALSE))</f>
        <v>5.3284119999999997E-2</v>
      </c>
      <c r="N1394" s="104">
        <f t="shared" si="47"/>
        <v>2005320103</v>
      </c>
    </row>
    <row r="1395" spans="1:14" x14ac:dyDescent="0.25">
      <c r="A1395" s="104">
        <f t="shared" si="46"/>
        <v>200553</v>
      </c>
      <c r="B1395" s="32">
        <f>'Data from Waybill Query'!B1395</f>
        <v>2005</v>
      </c>
      <c r="C1395" s="32" t="str">
        <f>IF('Data from Waybill Query'!C1395="00","0",IF('Data from Waybill Query'!C1395="01","1",IF('Data from Waybill Query'!C1395="XX","2",'Data from Waybill Query'!C1395)))</f>
        <v>32</v>
      </c>
      <c r="D1395" s="33" t="str">
        <f>'Data from Waybill Query'!D1395</f>
        <v>Stone, Clay and Glass</v>
      </c>
      <c r="E1395" s="33" t="str">
        <f>'Data from Waybill Query'!E1395</f>
        <v>M</v>
      </c>
      <c r="F1395" s="33" t="str">
        <f>'Data from Waybill Query'!F1395</f>
        <v>X</v>
      </c>
      <c r="G1395" s="33" t="str">
        <f>'Data from Waybill Query'!G1395</f>
        <v>X</v>
      </c>
      <c r="H1395" s="104">
        <f>IF(ISNA(VLOOKUP($N1395,'Data from Waybill Query'!$A:$M,8,FALSE)),0,VLOOKUP($N1395,'Data from Waybill Query'!$A:$M,8,FALSE))</f>
        <v>483128</v>
      </c>
      <c r="I1395" s="104">
        <f>IF(ISNA(VLOOKUP($N1395,'Data from Waybill Query'!$A:$M,9,FALSE)),0,VLOOKUP($N1395,'Data from Waybill Query'!$A:$M,9,FALSE))</f>
        <v>177992</v>
      </c>
      <c r="J1395" s="104">
        <f>IF(ISNA(VLOOKUP($N1395,'Data from Waybill Query'!$A:$M,10,FALSE)),0,VLOOKUP($N1395,'Data from Waybill Query'!$A:$M,10,FALSE))</f>
        <v>129353</v>
      </c>
      <c r="K1395" s="104">
        <f>IF(ISNA(VLOOKUP($N1395,'Data from Waybill Query'!$A:$M,11,FALSE)),0,VLOOKUP($N1395,'Data from Waybill Query'!$A:$M,11,FALSE))</f>
        <v>16962840</v>
      </c>
      <c r="L1395" s="104">
        <f>IF(ISNA(VLOOKUP($N1395,'Data from Waybill Query'!$A:$M,12,FALSE)),0,VLOOKUP($N1395,'Data from Waybill Query'!$A:$M,12,FALSE))</f>
        <v>12297</v>
      </c>
      <c r="M1395" s="104">
        <f>IF(ISNA(VLOOKUP($N1395,'Data from Waybill Query'!$A:$M,13,FALSE)),0,VLOOKUP($N1395,'Data from Waybill Query'!$A:$M,13,FALSE))</f>
        <v>3.9289230000000001E-2</v>
      </c>
      <c r="N1395" s="104">
        <f t="shared" si="47"/>
        <v>2005320203</v>
      </c>
    </row>
    <row r="1396" spans="1:14" x14ac:dyDescent="0.25">
      <c r="A1396" s="104">
        <f t="shared" si="46"/>
        <v>200554</v>
      </c>
      <c r="B1396" s="32">
        <f>'Data from Waybill Query'!B1396</f>
        <v>2005</v>
      </c>
      <c r="C1396" s="32" t="str">
        <f>IF('Data from Waybill Query'!C1396="00","0",IF('Data from Waybill Query'!C1396="01","1",IF('Data from Waybill Query'!C1396="XX","2",'Data from Waybill Query'!C1396)))</f>
        <v>32</v>
      </c>
      <c r="D1396" s="33" t="str">
        <f>'Data from Waybill Query'!D1396</f>
        <v>Stone, Clay and Glass</v>
      </c>
      <c r="E1396" s="33" t="str">
        <f>'Data from Waybill Query'!E1396</f>
        <v>L</v>
      </c>
      <c r="F1396" s="33" t="str">
        <f>'Data from Waybill Query'!F1396</f>
        <v>X</v>
      </c>
      <c r="G1396" s="33" t="str">
        <f>'Data from Waybill Query'!G1396</f>
        <v>X</v>
      </c>
      <c r="H1396" s="104">
        <f>IF(ISNA(VLOOKUP($N1396,'Data from Waybill Query'!$A:$M,8,FALSE)),0,VLOOKUP($N1396,'Data from Waybill Query'!$A:$M,8,FALSE))</f>
        <v>604674</v>
      </c>
      <c r="I1396" s="104">
        <f>IF(ISNA(VLOOKUP($N1396,'Data from Waybill Query'!$A:$M,9,FALSE)),0,VLOOKUP($N1396,'Data from Waybill Query'!$A:$M,9,FALSE))</f>
        <v>139756</v>
      </c>
      <c r="J1396" s="104">
        <f>IF(ISNA(VLOOKUP($N1396,'Data from Waybill Query'!$A:$M,10,FALSE)),0,VLOOKUP($N1396,'Data from Waybill Query'!$A:$M,10,FALSE))</f>
        <v>207150</v>
      </c>
      <c r="K1396" s="104">
        <f>IF(ISNA(VLOOKUP($N1396,'Data from Waybill Query'!$A:$M,11,FALSE)),0,VLOOKUP($N1396,'Data from Waybill Query'!$A:$M,11,FALSE))</f>
        <v>12787460</v>
      </c>
      <c r="L1396" s="104">
        <f>IF(ISNA(VLOOKUP($N1396,'Data from Waybill Query'!$A:$M,12,FALSE)),0,VLOOKUP($N1396,'Data from Waybill Query'!$A:$M,12,FALSE))</f>
        <v>18792</v>
      </c>
      <c r="M1396" s="104">
        <f>IF(ISNA(VLOOKUP($N1396,'Data from Waybill Query'!$A:$M,13,FALSE)),0,VLOOKUP($N1396,'Data from Waybill Query'!$A:$M,13,FALSE))</f>
        <v>3.217677E-2</v>
      </c>
      <c r="N1396" s="104">
        <f t="shared" si="47"/>
        <v>2005320303</v>
      </c>
    </row>
    <row r="1397" spans="1:14" x14ac:dyDescent="0.25">
      <c r="A1397" s="104">
        <f t="shared" si="46"/>
        <v>200555</v>
      </c>
      <c r="B1397" s="32">
        <f>'Data from Waybill Query'!B1397</f>
        <v>2005</v>
      </c>
      <c r="C1397" s="32" t="str">
        <f>IF('Data from Waybill Query'!C1397="00","0",IF('Data from Waybill Query'!C1397="01","1",IF('Data from Waybill Query'!C1397="XX","2",'Data from Waybill Query'!C1397)))</f>
        <v>33</v>
      </c>
      <c r="D1397" s="33" t="str">
        <f>'Data from Waybill Query'!D1397</f>
        <v>Primary Metal Products</v>
      </c>
      <c r="E1397" s="33" t="str">
        <f>'Data from Waybill Query'!E1397</f>
        <v>S</v>
      </c>
      <c r="F1397" s="33" t="str">
        <f>'Data from Waybill Query'!F1397</f>
        <v>X</v>
      </c>
      <c r="G1397" s="33" t="str">
        <f>'Data from Waybill Query'!G1397</f>
        <v>X</v>
      </c>
      <c r="H1397" s="104">
        <f>IF(ISNA(VLOOKUP($N1397,'Data from Waybill Query'!$A:$M,8,FALSE)),0,VLOOKUP($N1397,'Data from Waybill Query'!$A:$M,8,FALSE))</f>
        <v>512804</v>
      </c>
      <c r="I1397" s="104">
        <f>IF(ISNA(VLOOKUP($N1397,'Data from Waybill Query'!$A:$M,9,FALSE)),0,VLOOKUP($N1397,'Data from Waybill Query'!$A:$M,9,FALSE))</f>
        <v>399311</v>
      </c>
      <c r="J1397" s="104">
        <f>IF(ISNA(VLOOKUP($N1397,'Data from Waybill Query'!$A:$M,10,FALSE)),0,VLOOKUP($N1397,'Data from Waybill Query'!$A:$M,10,FALSE))</f>
        <v>99566</v>
      </c>
      <c r="K1397" s="104">
        <f>IF(ISNA(VLOOKUP($N1397,'Data from Waybill Query'!$A:$M,11,FALSE)),0,VLOOKUP($N1397,'Data from Waybill Query'!$A:$M,11,FALSE))</f>
        <v>35629953</v>
      </c>
      <c r="L1397" s="104">
        <f>IF(ISNA(VLOOKUP($N1397,'Data from Waybill Query'!$A:$M,12,FALSE)),0,VLOOKUP($N1397,'Data from Waybill Query'!$A:$M,12,FALSE))</f>
        <v>8782</v>
      </c>
      <c r="M1397" s="104">
        <f>IF(ISNA(VLOOKUP($N1397,'Data from Waybill Query'!$A:$M,13,FALSE)),0,VLOOKUP($N1397,'Data from Waybill Query'!$A:$M,13,FALSE))</f>
        <v>5.8393380000000002E-2</v>
      </c>
      <c r="N1397" s="104">
        <f t="shared" si="47"/>
        <v>2005330103</v>
      </c>
    </row>
    <row r="1398" spans="1:14" x14ac:dyDescent="0.25">
      <c r="A1398" s="104">
        <f t="shared" si="46"/>
        <v>200556</v>
      </c>
      <c r="B1398" s="32">
        <f>'Data from Waybill Query'!B1398</f>
        <v>2005</v>
      </c>
      <c r="C1398" s="32" t="str">
        <f>IF('Data from Waybill Query'!C1398="00","0",IF('Data from Waybill Query'!C1398="01","1",IF('Data from Waybill Query'!C1398="XX","2",'Data from Waybill Query'!C1398)))</f>
        <v>33</v>
      </c>
      <c r="D1398" s="33" t="str">
        <f>'Data from Waybill Query'!D1398</f>
        <v>Primary Metal Products</v>
      </c>
      <c r="E1398" s="33" t="str">
        <f>'Data from Waybill Query'!E1398</f>
        <v>M</v>
      </c>
      <c r="F1398" s="33" t="str">
        <f>'Data from Waybill Query'!F1398</f>
        <v>X</v>
      </c>
      <c r="G1398" s="33" t="str">
        <f>'Data from Waybill Query'!G1398</f>
        <v>X</v>
      </c>
      <c r="H1398" s="104">
        <f>IF(ISNA(VLOOKUP($N1398,'Data from Waybill Query'!$A:$M,8,FALSE)),0,VLOOKUP($N1398,'Data from Waybill Query'!$A:$M,8,FALSE))</f>
        <v>513244</v>
      </c>
      <c r="I1398" s="104">
        <f>IF(ISNA(VLOOKUP($N1398,'Data from Waybill Query'!$A:$M,9,FALSE)),0,VLOOKUP($N1398,'Data from Waybill Query'!$A:$M,9,FALSE))</f>
        <v>191948</v>
      </c>
      <c r="J1398" s="104">
        <f>IF(ISNA(VLOOKUP($N1398,'Data from Waybill Query'!$A:$M,10,FALSE)),0,VLOOKUP($N1398,'Data from Waybill Query'!$A:$M,10,FALSE))</f>
        <v>139314</v>
      </c>
      <c r="K1398" s="104">
        <f>IF(ISNA(VLOOKUP($N1398,'Data from Waybill Query'!$A:$M,11,FALSE)),0,VLOOKUP($N1398,'Data from Waybill Query'!$A:$M,11,FALSE))</f>
        <v>16673759</v>
      </c>
      <c r="L1398" s="104">
        <f>IF(ISNA(VLOOKUP($N1398,'Data from Waybill Query'!$A:$M,12,FALSE)),0,VLOOKUP($N1398,'Data from Waybill Query'!$A:$M,12,FALSE))</f>
        <v>12089</v>
      </c>
      <c r="M1398" s="104">
        <f>IF(ISNA(VLOOKUP($N1398,'Data from Waybill Query'!$A:$M,13,FALSE)),0,VLOOKUP($N1398,'Data from Waybill Query'!$A:$M,13,FALSE))</f>
        <v>4.2453989999999997E-2</v>
      </c>
      <c r="N1398" s="104">
        <f t="shared" si="47"/>
        <v>2005330203</v>
      </c>
    </row>
    <row r="1399" spans="1:14" x14ac:dyDescent="0.25">
      <c r="A1399" s="104">
        <f t="shared" si="46"/>
        <v>200557</v>
      </c>
      <c r="B1399" s="32">
        <f>'Data from Waybill Query'!B1399</f>
        <v>2005</v>
      </c>
      <c r="C1399" s="32" t="str">
        <f>IF('Data from Waybill Query'!C1399="00","0",IF('Data from Waybill Query'!C1399="01","1",IF('Data from Waybill Query'!C1399="XX","2",'Data from Waybill Query'!C1399)))</f>
        <v>33</v>
      </c>
      <c r="D1399" s="33" t="str">
        <f>'Data from Waybill Query'!D1399</f>
        <v>Primary Metal Products</v>
      </c>
      <c r="E1399" s="33" t="str">
        <f>'Data from Waybill Query'!E1399</f>
        <v>L</v>
      </c>
      <c r="F1399" s="33" t="str">
        <f>'Data from Waybill Query'!F1399</f>
        <v>X</v>
      </c>
      <c r="G1399" s="33" t="str">
        <f>'Data from Waybill Query'!G1399</f>
        <v>X</v>
      </c>
      <c r="H1399" s="104">
        <f>IF(ISNA(VLOOKUP($N1399,'Data from Waybill Query'!$A:$M,8,FALSE)),0,VLOOKUP($N1399,'Data from Waybill Query'!$A:$M,8,FALSE))</f>
        <v>855470</v>
      </c>
      <c r="I1399" s="104">
        <f>IF(ISNA(VLOOKUP($N1399,'Data from Waybill Query'!$A:$M,9,FALSE)),0,VLOOKUP($N1399,'Data from Waybill Query'!$A:$M,9,FALSE))</f>
        <v>201052</v>
      </c>
      <c r="J1399" s="104">
        <f>IF(ISNA(VLOOKUP($N1399,'Data from Waybill Query'!$A:$M,10,FALSE)),0,VLOOKUP($N1399,'Data from Waybill Query'!$A:$M,10,FALSE))</f>
        <v>325146</v>
      </c>
      <c r="K1399" s="104">
        <f>IF(ISNA(VLOOKUP($N1399,'Data from Waybill Query'!$A:$M,11,FALSE)),0,VLOOKUP($N1399,'Data from Waybill Query'!$A:$M,11,FALSE))</f>
        <v>17132192</v>
      </c>
      <c r="L1399" s="104">
        <f>IF(ISNA(VLOOKUP($N1399,'Data from Waybill Query'!$A:$M,12,FALSE)),0,VLOOKUP($N1399,'Data from Waybill Query'!$A:$M,12,FALSE))</f>
        <v>27656</v>
      </c>
      <c r="M1399" s="104">
        <f>IF(ISNA(VLOOKUP($N1399,'Data from Waybill Query'!$A:$M,13,FALSE)),0,VLOOKUP($N1399,'Data from Waybill Query'!$A:$M,13,FALSE))</f>
        <v>3.0932950000000001E-2</v>
      </c>
      <c r="N1399" s="104">
        <f t="shared" si="47"/>
        <v>2005330303</v>
      </c>
    </row>
    <row r="1400" spans="1:14" x14ac:dyDescent="0.25">
      <c r="A1400" s="104">
        <f t="shared" si="46"/>
        <v>200558</v>
      </c>
      <c r="B1400" s="32">
        <f>'Data from Waybill Query'!B1400</f>
        <v>2005</v>
      </c>
      <c r="C1400" s="32" t="str">
        <f>IF('Data from Waybill Query'!C1400="00","0",IF('Data from Waybill Query'!C1400="01","1",IF('Data from Waybill Query'!C1400="XX","2",'Data from Waybill Query'!C1400)))</f>
        <v>37</v>
      </c>
      <c r="D1400" s="33" t="str">
        <f>'Data from Waybill Query'!D1400</f>
        <v>Transportation Equipment</v>
      </c>
      <c r="E1400" s="33" t="str">
        <f>'Data from Waybill Query'!E1400</f>
        <v>S</v>
      </c>
      <c r="F1400" s="33" t="str">
        <f>'Data from Waybill Query'!F1400</f>
        <v>X</v>
      </c>
      <c r="G1400" s="33" t="str">
        <f>'Data from Waybill Query'!G1400</f>
        <v>X</v>
      </c>
      <c r="H1400" s="104">
        <f>IF(ISNA(VLOOKUP($N1400,'Data from Waybill Query'!$A:$M,8,FALSE)),0,VLOOKUP($N1400,'Data from Waybill Query'!$A:$M,8,FALSE))</f>
        <v>840587</v>
      </c>
      <c r="I1400" s="104">
        <f>IF(ISNA(VLOOKUP($N1400,'Data from Waybill Query'!$A:$M,9,FALSE)),0,VLOOKUP($N1400,'Data from Waybill Query'!$A:$M,9,FALSE))</f>
        <v>810815</v>
      </c>
      <c r="J1400" s="104">
        <f>IF(ISNA(VLOOKUP($N1400,'Data from Waybill Query'!$A:$M,10,FALSE)),0,VLOOKUP($N1400,'Data from Waybill Query'!$A:$M,10,FALSE))</f>
        <v>219579</v>
      </c>
      <c r="K1400" s="104">
        <f>IF(ISNA(VLOOKUP($N1400,'Data from Waybill Query'!$A:$M,11,FALSE)),0,VLOOKUP($N1400,'Data from Waybill Query'!$A:$M,11,FALSE))</f>
        <v>19162961</v>
      </c>
      <c r="L1400" s="104">
        <f>IF(ISNA(VLOOKUP($N1400,'Data from Waybill Query'!$A:$M,12,FALSE)),0,VLOOKUP($N1400,'Data from Waybill Query'!$A:$M,12,FALSE))</f>
        <v>5102</v>
      </c>
      <c r="M1400" s="104">
        <f>IF(ISNA(VLOOKUP($N1400,'Data from Waybill Query'!$A:$M,13,FALSE)),0,VLOOKUP($N1400,'Data from Waybill Query'!$A:$M,13,FALSE))</f>
        <v>0.1647682</v>
      </c>
      <c r="N1400" s="104">
        <f t="shared" si="47"/>
        <v>2005370103</v>
      </c>
    </row>
    <row r="1401" spans="1:14" x14ac:dyDescent="0.25">
      <c r="A1401" s="104">
        <f t="shared" si="46"/>
        <v>200559</v>
      </c>
      <c r="B1401" s="32">
        <f>'Data from Waybill Query'!B1401</f>
        <v>2005</v>
      </c>
      <c r="C1401" s="32" t="str">
        <f>IF('Data from Waybill Query'!C1401="00","0",IF('Data from Waybill Query'!C1401="01","1",IF('Data from Waybill Query'!C1401="XX","2",'Data from Waybill Query'!C1401)))</f>
        <v>37</v>
      </c>
      <c r="D1401" s="33" t="str">
        <f>'Data from Waybill Query'!D1401</f>
        <v>Transportation Equipment</v>
      </c>
      <c r="E1401" s="33" t="str">
        <f>'Data from Waybill Query'!E1401</f>
        <v>M</v>
      </c>
      <c r="F1401" s="33" t="str">
        <f>'Data from Waybill Query'!F1401</f>
        <v>X</v>
      </c>
      <c r="G1401" s="33" t="str">
        <f>'Data from Waybill Query'!G1401</f>
        <v>X</v>
      </c>
      <c r="H1401" s="104">
        <f>IF(ISNA(VLOOKUP($N1401,'Data from Waybill Query'!$A:$M,8,FALSE)),0,VLOOKUP($N1401,'Data from Waybill Query'!$A:$M,8,FALSE))</f>
        <v>1371490</v>
      </c>
      <c r="I1401" s="104">
        <f>IF(ISNA(VLOOKUP($N1401,'Data from Waybill Query'!$A:$M,9,FALSE)),0,VLOOKUP($N1401,'Data from Waybill Query'!$A:$M,9,FALSE))</f>
        <v>788491</v>
      </c>
      <c r="J1401" s="104">
        <f>IF(ISNA(VLOOKUP($N1401,'Data from Waybill Query'!$A:$M,10,FALSE)),0,VLOOKUP($N1401,'Data from Waybill Query'!$A:$M,10,FALSE))</f>
        <v>567800</v>
      </c>
      <c r="K1401" s="104">
        <f>IF(ISNA(VLOOKUP($N1401,'Data from Waybill Query'!$A:$M,11,FALSE)),0,VLOOKUP($N1401,'Data from Waybill Query'!$A:$M,11,FALSE))</f>
        <v>18215749</v>
      </c>
      <c r="L1401" s="104">
        <f>IF(ISNA(VLOOKUP($N1401,'Data from Waybill Query'!$A:$M,12,FALSE)),0,VLOOKUP($N1401,'Data from Waybill Query'!$A:$M,12,FALSE))</f>
        <v>13140</v>
      </c>
      <c r="M1401" s="104">
        <f>IF(ISNA(VLOOKUP($N1401,'Data from Waybill Query'!$A:$M,13,FALSE)),0,VLOOKUP($N1401,'Data from Waybill Query'!$A:$M,13,FALSE))</f>
        <v>0.1043733</v>
      </c>
      <c r="N1401" s="104">
        <f t="shared" si="47"/>
        <v>2005370203</v>
      </c>
    </row>
    <row r="1402" spans="1:14" x14ac:dyDescent="0.25">
      <c r="A1402" s="104">
        <f t="shared" si="46"/>
        <v>200560</v>
      </c>
      <c r="B1402" s="32">
        <f>'Data from Waybill Query'!B1402</f>
        <v>2005</v>
      </c>
      <c r="C1402" s="32" t="str">
        <f>IF('Data from Waybill Query'!C1402="00","0",IF('Data from Waybill Query'!C1402="01","1",IF('Data from Waybill Query'!C1402="XX","2",'Data from Waybill Query'!C1402)))</f>
        <v>37</v>
      </c>
      <c r="D1402" s="33" t="str">
        <f>'Data from Waybill Query'!D1402</f>
        <v>Transportation Equipment</v>
      </c>
      <c r="E1402" s="33" t="str">
        <f>'Data from Waybill Query'!E1402</f>
        <v>L</v>
      </c>
      <c r="F1402" s="33" t="str">
        <f>'Data from Waybill Query'!F1402</f>
        <v>X</v>
      </c>
      <c r="G1402" s="33" t="str">
        <f>'Data from Waybill Query'!G1402</f>
        <v>X</v>
      </c>
      <c r="H1402" s="104">
        <f>IF(ISNA(VLOOKUP($N1402,'Data from Waybill Query'!$A:$M,8,FALSE)),0,VLOOKUP($N1402,'Data from Waybill Query'!$A:$M,8,FALSE))</f>
        <v>1860824</v>
      </c>
      <c r="I1402" s="104">
        <f>IF(ISNA(VLOOKUP($N1402,'Data from Waybill Query'!$A:$M,9,FALSE)),0,VLOOKUP($N1402,'Data from Waybill Query'!$A:$M,9,FALSE))</f>
        <v>678870</v>
      </c>
      <c r="J1402" s="104">
        <f>IF(ISNA(VLOOKUP($N1402,'Data from Waybill Query'!$A:$M,10,FALSE)),0,VLOOKUP($N1402,'Data from Waybill Query'!$A:$M,10,FALSE))</f>
        <v>1141886</v>
      </c>
      <c r="K1402" s="104">
        <f>IF(ISNA(VLOOKUP($N1402,'Data from Waybill Query'!$A:$M,11,FALSE)),0,VLOOKUP($N1402,'Data from Waybill Query'!$A:$M,11,FALSE))</f>
        <v>17574218</v>
      </c>
      <c r="L1402" s="104">
        <f>IF(ISNA(VLOOKUP($N1402,'Data from Waybill Query'!$A:$M,12,FALSE)),0,VLOOKUP($N1402,'Data from Waybill Query'!$A:$M,12,FALSE))</f>
        <v>30423</v>
      </c>
      <c r="M1402" s="104">
        <f>IF(ISNA(VLOOKUP($N1402,'Data from Waybill Query'!$A:$M,13,FALSE)),0,VLOOKUP($N1402,'Data from Waybill Query'!$A:$M,13,FALSE))</f>
        <v>6.1165150000000001E-2</v>
      </c>
      <c r="N1402" s="104">
        <f t="shared" si="47"/>
        <v>2005370303</v>
      </c>
    </row>
    <row r="1403" spans="1:14" x14ac:dyDescent="0.25">
      <c r="A1403" s="104">
        <f t="shared" ref="A1403:A1466" si="48">$B1403*100+MOD(ROW($B1403)-ROW($B$1208),67)</f>
        <v>200561</v>
      </c>
      <c r="B1403" s="32">
        <f>'Data from Waybill Query'!B1403</f>
        <v>2005</v>
      </c>
      <c r="C1403" s="32" t="str">
        <f>IF('Data from Waybill Query'!C1403="00","0",IF('Data from Waybill Query'!C1403="01","1",IF('Data from Waybill Query'!C1403="XX","2",'Data from Waybill Query'!C1403)))</f>
        <v>40</v>
      </c>
      <c r="D1403" s="33" t="str">
        <f>'Data from Waybill Query'!D1403</f>
        <v>Waste and Scrap</v>
      </c>
      <c r="E1403" s="33" t="str">
        <f>'Data from Waybill Query'!E1403</f>
        <v>S</v>
      </c>
      <c r="F1403" s="33" t="str">
        <f>'Data from Waybill Query'!F1403</f>
        <v>X</v>
      </c>
      <c r="G1403" s="33" t="str">
        <f>'Data from Waybill Query'!G1403</f>
        <v>X</v>
      </c>
      <c r="H1403" s="104">
        <f>IF(ISNA(VLOOKUP($N1403,'Data from Waybill Query'!$A:$M,8,FALSE)),0,VLOOKUP($N1403,'Data from Waybill Query'!$A:$M,8,FALSE))</f>
        <v>433995</v>
      </c>
      <c r="I1403" s="104">
        <f>IF(ISNA(VLOOKUP($N1403,'Data from Waybill Query'!$A:$M,9,FALSE)),0,VLOOKUP($N1403,'Data from Waybill Query'!$A:$M,9,FALSE))</f>
        <v>354310</v>
      </c>
      <c r="J1403" s="104">
        <f>IF(ISNA(VLOOKUP($N1403,'Data from Waybill Query'!$A:$M,10,FALSE)),0,VLOOKUP($N1403,'Data from Waybill Query'!$A:$M,10,FALSE))</f>
        <v>80271</v>
      </c>
      <c r="K1403" s="104">
        <f>IF(ISNA(VLOOKUP($N1403,'Data from Waybill Query'!$A:$M,11,FALSE)),0,VLOOKUP($N1403,'Data from Waybill Query'!$A:$M,11,FALSE))</f>
        <v>28805426</v>
      </c>
      <c r="L1403" s="104">
        <f>IF(ISNA(VLOOKUP($N1403,'Data from Waybill Query'!$A:$M,12,FALSE)),0,VLOOKUP($N1403,'Data from Waybill Query'!$A:$M,12,FALSE))</f>
        <v>6661</v>
      </c>
      <c r="M1403" s="104">
        <f>IF(ISNA(VLOOKUP($N1403,'Data from Waybill Query'!$A:$M,13,FALSE)),0,VLOOKUP($N1403,'Data from Waybill Query'!$A:$M,13,FALSE))</f>
        <v>6.5156909999999998E-2</v>
      </c>
      <c r="N1403" s="104">
        <f t="shared" si="47"/>
        <v>2005400103</v>
      </c>
    </row>
    <row r="1404" spans="1:14" x14ac:dyDescent="0.25">
      <c r="A1404" s="104">
        <f t="shared" si="48"/>
        <v>200562</v>
      </c>
      <c r="B1404" s="32">
        <f>'Data from Waybill Query'!B1404</f>
        <v>2005</v>
      </c>
      <c r="C1404" s="32" t="str">
        <f>IF('Data from Waybill Query'!C1404="00","0",IF('Data from Waybill Query'!C1404="01","1",IF('Data from Waybill Query'!C1404="XX","2",'Data from Waybill Query'!C1404)))</f>
        <v>40</v>
      </c>
      <c r="D1404" s="33" t="str">
        <f>'Data from Waybill Query'!D1404</f>
        <v>Waste and Scrap</v>
      </c>
      <c r="E1404" s="33" t="str">
        <f>'Data from Waybill Query'!E1404</f>
        <v>M</v>
      </c>
      <c r="F1404" s="33" t="str">
        <f>'Data from Waybill Query'!F1404</f>
        <v>X</v>
      </c>
      <c r="G1404" s="33" t="str">
        <f>'Data from Waybill Query'!G1404</f>
        <v>X</v>
      </c>
      <c r="H1404" s="104">
        <f>IF(ISNA(VLOOKUP($N1404,'Data from Waybill Query'!$A:$M,8,FALSE)),0,VLOOKUP($N1404,'Data from Waybill Query'!$A:$M,8,FALSE))</f>
        <v>339287</v>
      </c>
      <c r="I1404" s="104">
        <f>IF(ISNA(VLOOKUP($N1404,'Data from Waybill Query'!$A:$M,9,FALSE)),0,VLOOKUP($N1404,'Data from Waybill Query'!$A:$M,9,FALSE))</f>
        <v>164860</v>
      </c>
      <c r="J1404" s="104">
        <f>IF(ISNA(VLOOKUP($N1404,'Data from Waybill Query'!$A:$M,10,FALSE)),0,VLOOKUP($N1404,'Data from Waybill Query'!$A:$M,10,FALSE))</f>
        <v>118461</v>
      </c>
      <c r="K1404" s="104">
        <f>IF(ISNA(VLOOKUP($N1404,'Data from Waybill Query'!$A:$M,11,FALSE)),0,VLOOKUP($N1404,'Data from Waybill Query'!$A:$M,11,FALSE))</f>
        <v>13247176</v>
      </c>
      <c r="L1404" s="104">
        <f>IF(ISNA(VLOOKUP($N1404,'Data from Waybill Query'!$A:$M,12,FALSE)),0,VLOOKUP($N1404,'Data from Waybill Query'!$A:$M,12,FALSE))</f>
        <v>9488</v>
      </c>
      <c r="M1404" s="104">
        <f>IF(ISNA(VLOOKUP($N1404,'Data from Waybill Query'!$A:$M,13,FALSE)),0,VLOOKUP($N1404,'Data from Waybill Query'!$A:$M,13,FALSE))</f>
        <v>3.575851E-2</v>
      </c>
      <c r="N1404" s="104">
        <f t="shared" si="47"/>
        <v>2005400203</v>
      </c>
    </row>
    <row r="1405" spans="1:14" x14ac:dyDescent="0.25">
      <c r="A1405" s="104">
        <f t="shared" si="48"/>
        <v>200563</v>
      </c>
      <c r="B1405" s="32">
        <f>'Data from Waybill Query'!B1405</f>
        <v>2005</v>
      </c>
      <c r="C1405" s="32" t="str">
        <f>IF('Data from Waybill Query'!C1405="00","0",IF('Data from Waybill Query'!C1405="01","1",IF('Data from Waybill Query'!C1405="XX","2",'Data from Waybill Query'!C1405)))</f>
        <v>40</v>
      </c>
      <c r="D1405" s="33" t="str">
        <f>'Data from Waybill Query'!D1405</f>
        <v>Waste and Scrap</v>
      </c>
      <c r="E1405" s="33" t="str">
        <f>'Data from Waybill Query'!E1405</f>
        <v>L</v>
      </c>
      <c r="F1405" s="33" t="str">
        <f>'Data from Waybill Query'!F1405</f>
        <v>X</v>
      </c>
      <c r="G1405" s="33" t="str">
        <f>'Data from Waybill Query'!G1405</f>
        <v>X</v>
      </c>
      <c r="H1405" s="104">
        <f>IF(ISNA(VLOOKUP($N1405,'Data from Waybill Query'!$A:$M,8,FALSE)),0,VLOOKUP($N1405,'Data from Waybill Query'!$A:$M,8,FALSE))</f>
        <v>275681</v>
      </c>
      <c r="I1405" s="104">
        <f>IF(ISNA(VLOOKUP($N1405,'Data from Waybill Query'!$A:$M,9,FALSE)),0,VLOOKUP($N1405,'Data from Waybill Query'!$A:$M,9,FALSE))</f>
        <v>86088</v>
      </c>
      <c r="J1405" s="104">
        <f>IF(ISNA(VLOOKUP($N1405,'Data from Waybill Query'!$A:$M,10,FALSE)),0,VLOOKUP($N1405,'Data from Waybill Query'!$A:$M,10,FALSE))</f>
        <v>129918</v>
      </c>
      <c r="K1405" s="104">
        <f>IF(ISNA(VLOOKUP($N1405,'Data from Waybill Query'!$A:$M,11,FALSE)),0,VLOOKUP($N1405,'Data from Waybill Query'!$A:$M,11,FALSE))</f>
        <v>6651332</v>
      </c>
      <c r="L1405" s="104">
        <f>IF(ISNA(VLOOKUP($N1405,'Data from Waybill Query'!$A:$M,12,FALSE)),0,VLOOKUP($N1405,'Data from Waybill Query'!$A:$M,12,FALSE))</f>
        <v>9989</v>
      </c>
      <c r="M1405" s="104">
        <f>IF(ISNA(VLOOKUP($N1405,'Data from Waybill Query'!$A:$M,13,FALSE)),0,VLOOKUP($N1405,'Data from Waybill Query'!$A:$M,13,FALSE))</f>
        <v>2.7597839999999998E-2</v>
      </c>
      <c r="N1405" s="104">
        <f t="shared" si="47"/>
        <v>2005400303</v>
      </c>
    </row>
    <row r="1406" spans="1:14" x14ac:dyDescent="0.25">
      <c r="A1406" s="104">
        <f t="shared" si="48"/>
        <v>200564</v>
      </c>
      <c r="B1406" s="32">
        <f>'Data from Waybill Query'!B1406</f>
        <v>2005</v>
      </c>
      <c r="C1406" s="32" t="str">
        <f>IF('Data from Waybill Query'!C1406="00","0",IF('Data from Waybill Query'!C1406="01","1",IF('Data from Waybill Query'!C1406="XX","2",'Data from Waybill Query'!C1406)))</f>
        <v>99</v>
      </c>
      <c r="D1406" s="33" t="str">
        <f>'Data from Waybill Query'!D1406</f>
        <v>All Other</v>
      </c>
      <c r="E1406" s="33" t="str">
        <f>'Data from Waybill Query'!E1406</f>
        <v>S</v>
      </c>
      <c r="F1406" s="33" t="str">
        <f>'Data from Waybill Query'!F1406</f>
        <v>X</v>
      </c>
      <c r="G1406" s="33" t="str">
        <f>'Data from Waybill Query'!G1406</f>
        <v>X</v>
      </c>
      <c r="H1406" s="104">
        <f>IF(ISNA(VLOOKUP($N1406,'Data from Waybill Query'!$A:$M,8,FALSE)),0,VLOOKUP($N1406,'Data from Waybill Query'!$A:$M,8,FALSE))</f>
        <v>65260</v>
      </c>
      <c r="I1406" s="104">
        <f>IF(ISNA(VLOOKUP($N1406,'Data from Waybill Query'!$A:$M,9,FALSE)),0,VLOOKUP($N1406,'Data from Waybill Query'!$A:$M,9,FALSE))</f>
        <v>47367</v>
      </c>
      <c r="J1406" s="104">
        <f>IF(ISNA(VLOOKUP($N1406,'Data from Waybill Query'!$A:$M,10,FALSE)),0,VLOOKUP($N1406,'Data from Waybill Query'!$A:$M,10,FALSE))</f>
        <v>13970</v>
      </c>
      <c r="K1406" s="104">
        <f>IF(ISNA(VLOOKUP($N1406,'Data from Waybill Query'!$A:$M,11,FALSE)),0,VLOOKUP($N1406,'Data from Waybill Query'!$A:$M,11,FALSE))</f>
        <v>3261355</v>
      </c>
      <c r="L1406" s="104">
        <f>IF(ISNA(VLOOKUP($N1406,'Data from Waybill Query'!$A:$M,12,FALSE)),0,VLOOKUP($N1406,'Data from Waybill Query'!$A:$M,12,FALSE))</f>
        <v>1006</v>
      </c>
      <c r="M1406" s="104">
        <f>IF(ISNA(VLOOKUP($N1406,'Data from Waybill Query'!$A:$M,13,FALSE)),0,VLOOKUP($N1406,'Data from Waybill Query'!$A:$M,13,FALSE))</f>
        <v>6.4885109999999996E-2</v>
      </c>
      <c r="N1406" s="104">
        <f t="shared" si="47"/>
        <v>2005990103</v>
      </c>
    </row>
    <row r="1407" spans="1:14" x14ac:dyDescent="0.25">
      <c r="A1407" s="104">
        <f t="shared" si="48"/>
        <v>200565</v>
      </c>
      <c r="B1407" s="32">
        <f>'Data from Waybill Query'!B1407</f>
        <v>2005</v>
      </c>
      <c r="C1407" s="32" t="str">
        <f>IF('Data from Waybill Query'!C1407="00","0",IF('Data from Waybill Query'!C1407="01","1",IF('Data from Waybill Query'!C1407="XX","2",'Data from Waybill Query'!C1407)))</f>
        <v>99</v>
      </c>
      <c r="D1407" s="33" t="str">
        <f>'Data from Waybill Query'!D1407</f>
        <v>All Other</v>
      </c>
      <c r="E1407" s="33" t="str">
        <f>'Data from Waybill Query'!E1407</f>
        <v>M</v>
      </c>
      <c r="F1407" s="33" t="str">
        <f>'Data from Waybill Query'!F1407</f>
        <v>X</v>
      </c>
      <c r="G1407" s="33" t="str">
        <f>'Data from Waybill Query'!G1407</f>
        <v>X</v>
      </c>
      <c r="H1407" s="104">
        <f>IF(ISNA(VLOOKUP($N1407,'Data from Waybill Query'!$A:$M,8,FALSE)),0,VLOOKUP($N1407,'Data from Waybill Query'!$A:$M,8,FALSE))</f>
        <v>157542</v>
      </c>
      <c r="I1407" s="104">
        <f>IF(ISNA(VLOOKUP($N1407,'Data from Waybill Query'!$A:$M,9,FALSE)),0,VLOOKUP($N1407,'Data from Waybill Query'!$A:$M,9,FALSE))</f>
        <v>62675</v>
      </c>
      <c r="J1407" s="104">
        <f>IF(ISNA(VLOOKUP($N1407,'Data from Waybill Query'!$A:$M,10,FALSE)),0,VLOOKUP($N1407,'Data from Waybill Query'!$A:$M,10,FALSE))</f>
        <v>49605</v>
      </c>
      <c r="K1407" s="104">
        <f>IF(ISNA(VLOOKUP($N1407,'Data from Waybill Query'!$A:$M,11,FALSE)),0,VLOOKUP($N1407,'Data from Waybill Query'!$A:$M,11,FALSE))</f>
        <v>3649908</v>
      </c>
      <c r="L1407" s="104">
        <f>IF(ISNA(VLOOKUP($N1407,'Data from Waybill Query'!$A:$M,12,FALSE)),0,VLOOKUP($N1407,'Data from Waybill Query'!$A:$M,12,FALSE))</f>
        <v>2853</v>
      </c>
      <c r="M1407" s="104">
        <f>IF(ISNA(VLOOKUP($N1407,'Data from Waybill Query'!$A:$M,13,FALSE)),0,VLOOKUP($N1407,'Data from Waybill Query'!$A:$M,13,FALSE))</f>
        <v>5.5223609999999999E-2</v>
      </c>
      <c r="N1407" s="104">
        <f t="shared" si="47"/>
        <v>2005990203</v>
      </c>
    </row>
    <row r="1408" spans="1:14" x14ac:dyDescent="0.25">
      <c r="A1408" s="104">
        <f t="shared" si="48"/>
        <v>200566</v>
      </c>
      <c r="B1408" s="32">
        <f>'Data from Waybill Query'!B1408</f>
        <v>2005</v>
      </c>
      <c r="C1408" s="32" t="str">
        <f>IF('Data from Waybill Query'!C1408="00","0",IF('Data from Waybill Query'!C1408="01","1",IF('Data from Waybill Query'!C1408="XX","2",'Data from Waybill Query'!C1408)))</f>
        <v>99</v>
      </c>
      <c r="D1408" s="33" t="str">
        <f>'Data from Waybill Query'!D1408</f>
        <v>All Other</v>
      </c>
      <c r="E1408" s="33" t="str">
        <f>'Data from Waybill Query'!E1408</f>
        <v>L</v>
      </c>
      <c r="F1408" s="33" t="str">
        <f>'Data from Waybill Query'!F1408</f>
        <v>X</v>
      </c>
      <c r="G1408" s="33" t="str">
        <f>'Data from Waybill Query'!G1408</f>
        <v>X</v>
      </c>
      <c r="H1408" s="104">
        <f>IF(ISNA(VLOOKUP($N1408,'Data from Waybill Query'!$A:$M,8,FALSE)),0,VLOOKUP($N1408,'Data from Waybill Query'!$A:$M,8,FALSE))</f>
        <v>320570</v>
      </c>
      <c r="I1408" s="104">
        <f>IF(ISNA(VLOOKUP($N1408,'Data from Waybill Query'!$A:$M,9,FALSE)),0,VLOOKUP($N1408,'Data from Waybill Query'!$A:$M,9,FALSE))</f>
        <v>94716</v>
      </c>
      <c r="J1408" s="104">
        <f>IF(ISNA(VLOOKUP($N1408,'Data from Waybill Query'!$A:$M,10,FALSE)),0,VLOOKUP($N1408,'Data from Waybill Query'!$A:$M,10,FALSE))</f>
        <v>168337</v>
      </c>
      <c r="K1408" s="104">
        <f>IF(ISNA(VLOOKUP($N1408,'Data from Waybill Query'!$A:$M,11,FALSE)),0,VLOOKUP($N1408,'Data from Waybill Query'!$A:$M,11,FALSE))</f>
        <v>4641075</v>
      </c>
      <c r="L1408" s="104">
        <f>IF(ISNA(VLOOKUP($N1408,'Data from Waybill Query'!$A:$M,12,FALSE)),0,VLOOKUP($N1408,'Data from Waybill Query'!$A:$M,12,FALSE))</f>
        <v>8230</v>
      </c>
      <c r="M1408" s="104">
        <f>IF(ISNA(VLOOKUP($N1408,'Data from Waybill Query'!$A:$M,13,FALSE)),0,VLOOKUP($N1408,'Data from Waybill Query'!$A:$M,13,FALSE))</f>
        <v>3.8949739999999997E-2</v>
      </c>
      <c r="N1408" s="104">
        <f t="shared" si="47"/>
        <v>2005990303</v>
      </c>
    </row>
    <row r="1409" spans="1:14" x14ac:dyDescent="0.25">
      <c r="A1409" s="104">
        <f t="shared" si="48"/>
        <v>200600</v>
      </c>
      <c r="B1409" s="32">
        <f>'Data from Waybill Query'!B1409</f>
        <v>2006</v>
      </c>
      <c r="C1409" s="32" t="str">
        <f>IF('Data from Waybill Query'!C1409="00","0",IF('Data from Waybill Query'!C1409="01","1",IF('Data from Waybill Query'!C1409="XX","2",'Data from Waybill Query'!C1409)))</f>
        <v>0</v>
      </c>
      <c r="D1409" s="33" t="str">
        <f>'Data from Waybill Query'!D1409</f>
        <v>Intermodal</v>
      </c>
      <c r="E1409" s="33" t="str">
        <f>'Data from Waybill Query'!E1409</f>
        <v>S</v>
      </c>
      <c r="F1409" s="33" t="str">
        <f>'Data from Waybill Query'!F1409</f>
        <v>X</v>
      </c>
      <c r="G1409" s="33" t="str">
        <f>'Data from Waybill Query'!G1409</f>
        <v>X</v>
      </c>
      <c r="H1409" s="104">
        <f>IF(ISNA(VLOOKUP($N1409,'Data from Waybill Query'!$A:$M,8,FALSE)),0,VLOOKUP($N1409,'Data from Waybill Query'!$A:$M,8,FALSE))</f>
        <v>871533</v>
      </c>
      <c r="I1409" s="104">
        <f>IF(ISNA(VLOOKUP($N1409,'Data from Waybill Query'!$A:$M,9,FALSE)),0,VLOOKUP($N1409,'Data from Waybill Query'!$A:$M,9,FALSE))</f>
        <v>2024814</v>
      </c>
      <c r="J1409" s="104">
        <f>IF(ISNA(VLOOKUP($N1409,'Data from Waybill Query'!$A:$M,10,FALSE)),0,VLOOKUP($N1409,'Data from Waybill Query'!$A:$M,10,FALSE))</f>
        <v>713342</v>
      </c>
      <c r="K1409" s="104">
        <f>IF(ISNA(VLOOKUP($N1409,'Data from Waybill Query'!$A:$M,11,FALSE)),0,VLOOKUP($N1409,'Data from Waybill Query'!$A:$M,11,FALSE))</f>
        <v>25369528</v>
      </c>
      <c r="L1409" s="104">
        <f>IF(ISNA(VLOOKUP($N1409,'Data from Waybill Query'!$A:$M,12,FALSE)),0,VLOOKUP($N1409,'Data from Waybill Query'!$A:$M,12,FALSE))</f>
        <v>8835</v>
      </c>
      <c r="M1409" s="104">
        <f>IF(ISNA(VLOOKUP($N1409,'Data from Waybill Query'!$A:$M,13,FALSE)),0,VLOOKUP($N1409,'Data from Waybill Query'!$A:$M,13,FALSE))</f>
        <v>9.8645490000000002E-2</v>
      </c>
      <c r="N1409" s="104">
        <f t="shared" si="47"/>
        <v>2006000103</v>
      </c>
    </row>
    <row r="1410" spans="1:14" x14ac:dyDescent="0.25">
      <c r="A1410" s="104">
        <f t="shared" si="48"/>
        <v>200601</v>
      </c>
      <c r="B1410" s="32">
        <f>'Data from Waybill Query'!B1410</f>
        <v>2006</v>
      </c>
      <c r="C1410" s="32" t="str">
        <f>IF('Data from Waybill Query'!C1410="00","0",IF('Data from Waybill Query'!C1410="01","1",IF('Data from Waybill Query'!C1410="XX","2",'Data from Waybill Query'!C1410)))</f>
        <v>0</v>
      </c>
      <c r="D1410" s="33" t="str">
        <f>'Data from Waybill Query'!D1410</f>
        <v>Intermodal</v>
      </c>
      <c r="E1410" s="33" t="str">
        <f>'Data from Waybill Query'!E1410</f>
        <v>M</v>
      </c>
      <c r="F1410" s="33" t="str">
        <f>'Data from Waybill Query'!F1410</f>
        <v>X</v>
      </c>
      <c r="G1410" s="33" t="str">
        <f>'Data from Waybill Query'!G1410</f>
        <v>X</v>
      </c>
      <c r="H1410" s="104">
        <f>IF(ISNA(VLOOKUP($N1410,'Data from Waybill Query'!$A:$M,8,FALSE)),0,VLOOKUP($N1410,'Data from Waybill Query'!$A:$M,8,FALSE))</f>
        <v>1842400</v>
      </c>
      <c r="I1410" s="104">
        <f>IF(ISNA(VLOOKUP($N1410,'Data from Waybill Query'!$A:$M,9,FALSE)),0,VLOOKUP($N1410,'Data from Waybill Query'!$A:$M,9,FALSE))</f>
        <v>3619682</v>
      </c>
      <c r="J1410" s="104">
        <f>IF(ISNA(VLOOKUP($N1410,'Data from Waybill Query'!$A:$M,10,FALSE)),0,VLOOKUP($N1410,'Data from Waybill Query'!$A:$M,10,FALSE))</f>
        <v>2909267</v>
      </c>
      <c r="K1410" s="104">
        <f>IF(ISNA(VLOOKUP($N1410,'Data from Waybill Query'!$A:$M,11,FALSE)),0,VLOOKUP($N1410,'Data from Waybill Query'!$A:$M,11,FALSE))</f>
        <v>41854052</v>
      </c>
      <c r="L1410" s="104">
        <f>IF(ISNA(VLOOKUP($N1410,'Data from Waybill Query'!$A:$M,12,FALSE)),0,VLOOKUP($N1410,'Data from Waybill Query'!$A:$M,12,FALSE))</f>
        <v>33689</v>
      </c>
      <c r="M1410" s="104">
        <f>IF(ISNA(VLOOKUP($N1410,'Data from Waybill Query'!$A:$M,13,FALSE)),0,VLOOKUP($N1410,'Data from Waybill Query'!$A:$M,13,FALSE))</f>
        <v>5.4688889999999997E-2</v>
      </c>
      <c r="N1410" s="104">
        <f t="shared" ref="N1410:N1473" si="49">1000000*B1410+10000*C1410+100*IF(LEFT(E1410,1)="S",1,IF(E1410="M",2,IF(E1410="L",3,4)))+10*IF(F1410="P",1,0)+IF(G1410="S",1,IF(G1410="M",2,3))</f>
        <v>2006000203</v>
      </c>
    </row>
    <row r="1411" spans="1:14" x14ac:dyDescent="0.25">
      <c r="A1411" s="104">
        <f t="shared" si="48"/>
        <v>200602</v>
      </c>
      <c r="B1411" s="32">
        <f>'Data from Waybill Query'!B1411</f>
        <v>2006</v>
      </c>
      <c r="C1411" s="32" t="str">
        <f>IF('Data from Waybill Query'!C1411="00","0",IF('Data from Waybill Query'!C1411="01","1",IF('Data from Waybill Query'!C1411="XX","2",'Data from Waybill Query'!C1411)))</f>
        <v>0</v>
      </c>
      <c r="D1411" s="33" t="str">
        <f>'Data from Waybill Query'!D1411</f>
        <v>Intermodal</v>
      </c>
      <c r="E1411" s="33" t="str">
        <f>'Data from Waybill Query'!E1411</f>
        <v>L</v>
      </c>
      <c r="F1411" s="33" t="str">
        <f>'Data from Waybill Query'!F1411</f>
        <v>X</v>
      </c>
      <c r="G1411" s="33" t="str">
        <f>'Data from Waybill Query'!G1411</f>
        <v>X</v>
      </c>
      <c r="H1411" s="104">
        <f>IF(ISNA(VLOOKUP($N1411,'Data from Waybill Query'!$A:$M,8,FALSE)),0,VLOOKUP($N1411,'Data from Waybill Query'!$A:$M,8,FALSE))</f>
        <v>1656141</v>
      </c>
      <c r="I1411" s="104">
        <f>IF(ISNA(VLOOKUP($N1411,'Data from Waybill Query'!$A:$M,9,FALSE)),0,VLOOKUP($N1411,'Data from Waybill Query'!$A:$M,9,FALSE))</f>
        <v>2080174</v>
      </c>
      <c r="J1411" s="104">
        <f>IF(ISNA(VLOOKUP($N1411,'Data from Waybill Query'!$A:$M,10,FALSE)),0,VLOOKUP($N1411,'Data from Waybill Query'!$A:$M,10,FALSE))</f>
        <v>2636015</v>
      </c>
      <c r="K1411" s="104">
        <f>IF(ISNA(VLOOKUP($N1411,'Data from Waybill Query'!$A:$M,11,FALSE)),0,VLOOKUP($N1411,'Data from Waybill Query'!$A:$M,11,FALSE))</f>
        <v>25033080</v>
      </c>
      <c r="L1411" s="104">
        <f>IF(ISNA(VLOOKUP($N1411,'Data from Waybill Query'!$A:$M,12,FALSE)),0,VLOOKUP($N1411,'Data from Waybill Query'!$A:$M,12,FALSE))</f>
        <v>31585</v>
      </c>
      <c r="M1411" s="104">
        <f>IF(ISNA(VLOOKUP($N1411,'Data from Waybill Query'!$A:$M,13,FALSE)),0,VLOOKUP($N1411,'Data from Waybill Query'!$A:$M,13,FALSE))</f>
        <v>5.2434019999999998E-2</v>
      </c>
      <c r="N1411" s="104">
        <f t="shared" si="49"/>
        <v>2006000303</v>
      </c>
    </row>
    <row r="1412" spans="1:14" x14ac:dyDescent="0.25">
      <c r="A1412" s="104">
        <f t="shared" si="48"/>
        <v>200603</v>
      </c>
      <c r="B1412" s="32">
        <f>'Data from Waybill Query'!B1412</f>
        <v>2006</v>
      </c>
      <c r="C1412" s="32" t="str">
        <f>IF('Data from Waybill Query'!C1412="00","0",IF('Data from Waybill Query'!C1412="01","1",IF('Data from Waybill Query'!C1412="XX","2",'Data from Waybill Query'!C1412)))</f>
        <v>0</v>
      </c>
      <c r="D1412" s="33" t="str">
        <f>'Data from Waybill Query'!D1412</f>
        <v>Intermodal</v>
      </c>
      <c r="E1412" s="33" t="str">
        <f>'Data from Waybill Query'!E1412</f>
        <v>VL</v>
      </c>
      <c r="F1412" s="33" t="str">
        <f>'Data from Waybill Query'!F1412</f>
        <v>X</v>
      </c>
      <c r="G1412" s="33" t="str">
        <f>'Data from Waybill Query'!G1412</f>
        <v>X</v>
      </c>
      <c r="H1412" s="104">
        <f>IF(ISNA(VLOOKUP($N1412,'Data from Waybill Query'!$A:$M,8,FALSE)),0,VLOOKUP($N1412,'Data from Waybill Query'!$A:$M,8,FALSE))</f>
        <v>7346906</v>
      </c>
      <c r="I1412" s="104">
        <f>IF(ISNA(VLOOKUP($N1412,'Data from Waybill Query'!$A:$M,9,FALSE)),0,VLOOKUP($N1412,'Data from Waybill Query'!$A:$M,9,FALSE))</f>
        <v>7382879</v>
      </c>
      <c r="J1412" s="104">
        <f>IF(ISNA(VLOOKUP($N1412,'Data from Waybill Query'!$A:$M,10,FALSE)),0,VLOOKUP($N1412,'Data from Waybill Query'!$A:$M,10,FALSE))</f>
        <v>15525679</v>
      </c>
      <c r="K1412" s="104">
        <f>IF(ISNA(VLOOKUP($N1412,'Data from Waybill Query'!$A:$M,11,FALSE)),0,VLOOKUP($N1412,'Data from Waybill Query'!$A:$M,11,FALSE))</f>
        <v>97268627</v>
      </c>
      <c r="L1412" s="104">
        <f>IF(ISNA(VLOOKUP($N1412,'Data from Waybill Query'!$A:$M,12,FALSE)),0,VLOOKUP($N1412,'Data from Waybill Query'!$A:$M,12,FALSE))</f>
        <v>204560</v>
      </c>
      <c r="M1412" s="104">
        <f>IF(ISNA(VLOOKUP($N1412,'Data from Waybill Query'!$A:$M,13,FALSE)),0,VLOOKUP($N1412,'Data from Waybill Query'!$A:$M,13,FALSE))</f>
        <v>3.5915629999999997E-2</v>
      </c>
      <c r="N1412" s="104">
        <f t="shared" si="49"/>
        <v>2006000403</v>
      </c>
    </row>
    <row r="1413" spans="1:14" x14ac:dyDescent="0.25">
      <c r="A1413" s="104">
        <f t="shared" si="48"/>
        <v>200604</v>
      </c>
      <c r="B1413" s="32">
        <f>'Data from Waybill Query'!B1413</f>
        <v>2006</v>
      </c>
      <c r="C1413" s="32" t="str">
        <f>IF('Data from Waybill Query'!C1413="00","0",IF('Data from Waybill Query'!C1413="01","1",IF('Data from Waybill Query'!C1413="XX","2",'Data from Waybill Query'!C1413)))</f>
        <v>1</v>
      </c>
      <c r="D1413" s="33" t="str">
        <f>'Data from Waybill Query'!D1413</f>
        <v>Farm Products (not Grain)</v>
      </c>
      <c r="E1413" s="33" t="str">
        <f>'Data from Waybill Query'!E1413</f>
        <v>X</v>
      </c>
      <c r="F1413" s="33" t="str">
        <f>'Data from Waybill Query'!F1413</f>
        <v>X</v>
      </c>
      <c r="G1413" s="33" t="str">
        <f>'Data from Waybill Query'!G1413</f>
        <v>X</v>
      </c>
      <c r="H1413" s="104">
        <f>IF(ISNA(VLOOKUP($N1413,'Data from Waybill Query'!$A:$M,8,FALSE)),0,VLOOKUP($N1413,'Data from Waybill Query'!$A:$M,8,FALSE))</f>
        <v>216617</v>
      </c>
      <c r="I1413" s="104">
        <f>IF(ISNA(VLOOKUP($N1413,'Data from Waybill Query'!$A:$M,9,FALSE)),0,VLOOKUP($N1413,'Data from Waybill Query'!$A:$M,9,FALSE))</f>
        <v>48024</v>
      </c>
      <c r="J1413" s="104">
        <f>IF(ISNA(VLOOKUP($N1413,'Data from Waybill Query'!$A:$M,10,FALSE)),0,VLOOKUP($N1413,'Data from Waybill Query'!$A:$M,10,FALSE))</f>
        <v>73967</v>
      </c>
      <c r="K1413" s="104">
        <f>IF(ISNA(VLOOKUP($N1413,'Data from Waybill Query'!$A:$M,11,FALSE)),0,VLOOKUP($N1413,'Data from Waybill Query'!$A:$M,11,FALSE))</f>
        <v>3911212</v>
      </c>
      <c r="L1413" s="104">
        <f>IF(ISNA(VLOOKUP($N1413,'Data from Waybill Query'!$A:$M,12,FALSE)),0,VLOOKUP($N1413,'Data from Waybill Query'!$A:$M,12,FALSE))</f>
        <v>5935</v>
      </c>
      <c r="M1413" s="104">
        <f>IF(ISNA(VLOOKUP($N1413,'Data from Waybill Query'!$A:$M,13,FALSE)),0,VLOOKUP($N1413,'Data from Waybill Query'!$A:$M,13,FALSE))</f>
        <v>3.6498320000000001E-2</v>
      </c>
      <c r="N1413" s="104">
        <f t="shared" si="49"/>
        <v>2006010403</v>
      </c>
    </row>
    <row r="1414" spans="1:14" x14ac:dyDescent="0.25">
      <c r="A1414" s="104">
        <f t="shared" si="48"/>
        <v>200605</v>
      </c>
      <c r="B1414" s="32">
        <f>'Data from Waybill Query'!B1414</f>
        <v>2006</v>
      </c>
      <c r="C1414" s="32" t="str">
        <f>IF('Data from Waybill Query'!C1414="00","0",IF('Data from Waybill Query'!C1414="01","1",IF('Data from Waybill Query'!C1414="XX","2",'Data from Waybill Query'!C1414)))</f>
        <v>2</v>
      </c>
      <c r="D1414" s="33" t="str">
        <f>'Data from Waybill Query'!D1414</f>
        <v>Grain</v>
      </c>
      <c r="E1414" s="33" t="str">
        <f>'Data from Waybill Query'!E1414</f>
        <v>S</v>
      </c>
      <c r="F1414" s="33" t="str">
        <f>'Data from Waybill Query'!F1414</f>
        <v>R</v>
      </c>
      <c r="G1414" s="33" t="str">
        <f>'Data from Waybill Query'!G1414</f>
        <v>S</v>
      </c>
      <c r="H1414" s="104">
        <f>IF(ISNA(VLOOKUP($N1414,'Data from Waybill Query'!$A:$M,8,FALSE)),0,VLOOKUP($N1414,'Data from Waybill Query'!$A:$M,8,FALSE))</f>
        <v>47163</v>
      </c>
      <c r="I1414" s="104">
        <f>IF(ISNA(VLOOKUP($N1414,'Data from Waybill Query'!$A:$M,9,FALSE)),0,VLOOKUP($N1414,'Data from Waybill Query'!$A:$M,9,FALSE))</f>
        <v>33136</v>
      </c>
      <c r="J1414" s="104">
        <f>IF(ISNA(VLOOKUP($N1414,'Data from Waybill Query'!$A:$M,10,FALSE)),0,VLOOKUP($N1414,'Data from Waybill Query'!$A:$M,10,FALSE))</f>
        <v>8600</v>
      </c>
      <c r="K1414" s="104">
        <f>IF(ISNA(VLOOKUP($N1414,'Data from Waybill Query'!$A:$M,11,FALSE)),0,VLOOKUP($N1414,'Data from Waybill Query'!$A:$M,11,FALSE))</f>
        <v>3084752</v>
      </c>
      <c r="L1414" s="104">
        <f>IF(ISNA(VLOOKUP($N1414,'Data from Waybill Query'!$A:$M,12,FALSE)),0,VLOOKUP($N1414,'Data from Waybill Query'!$A:$M,12,FALSE))</f>
        <v>799</v>
      </c>
      <c r="M1414" s="104">
        <f>IF(ISNA(VLOOKUP($N1414,'Data from Waybill Query'!$A:$M,13,FALSE)),0,VLOOKUP($N1414,'Data from Waybill Query'!$A:$M,13,FALSE))</f>
        <v>5.9060349999999998E-2</v>
      </c>
      <c r="N1414" s="104">
        <f t="shared" si="49"/>
        <v>2006020101</v>
      </c>
    </row>
    <row r="1415" spans="1:14" x14ac:dyDescent="0.25">
      <c r="A1415" s="104">
        <f t="shared" si="48"/>
        <v>200606</v>
      </c>
      <c r="B1415" s="32">
        <f>'Data from Waybill Query'!B1415</f>
        <v>2006</v>
      </c>
      <c r="C1415" s="32" t="str">
        <f>IF('Data from Waybill Query'!C1415="00","0",IF('Data from Waybill Query'!C1415="01","1",IF('Data from Waybill Query'!C1415="XX","2",'Data from Waybill Query'!C1415)))</f>
        <v>2</v>
      </c>
      <c r="D1415" s="33" t="str">
        <f>'Data from Waybill Query'!D1415</f>
        <v>Grain</v>
      </c>
      <c r="E1415" s="33" t="str">
        <f>'Data from Waybill Query'!E1415</f>
        <v>S</v>
      </c>
      <c r="F1415" s="33" t="str">
        <f>'Data from Waybill Query'!F1415</f>
        <v>R</v>
      </c>
      <c r="G1415" s="33" t="str">
        <f>'Data from Waybill Query'!G1415</f>
        <v>M</v>
      </c>
      <c r="H1415" s="104">
        <f>IF(ISNA(VLOOKUP($N1415,'Data from Waybill Query'!$A:$M,8,FALSE)),0,VLOOKUP($N1415,'Data from Waybill Query'!$A:$M,8,FALSE))</f>
        <v>138652</v>
      </c>
      <c r="I1415" s="104">
        <f>IF(ISNA(VLOOKUP($N1415,'Data from Waybill Query'!$A:$M,9,FALSE)),0,VLOOKUP($N1415,'Data from Waybill Query'!$A:$M,9,FALSE))</f>
        <v>123218</v>
      </c>
      <c r="J1415" s="104">
        <f>IF(ISNA(VLOOKUP($N1415,'Data from Waybill Query'!$A:$M,10,FALSE)),0,VLOOKUP($N1415,'Data from Waybill Query'!$A:$M,10,FALSE))</f>
        <v>30314</v>
      </c>
      <c r="K1415" s="104">
        <f>IF(ISNA(VLOOKUP($N1415,'Data from Waybill Query'!$A:$M,11,FALSE)),0,VLOOKUP($N1415,'Data from Waybill Query'!$A:$M,11,FALSE))</f>
        <v>12005168</v>
      </c>
      <c r="L1415" s="104">
        <f>IF(ISNA(VLOOKUP($N1415,'Data from Waybill Query'!$A:$M,12,FALSE)),0,VLOOKUP($N1415,'Data from Waybill Query'!$A:$M,12,FALSE))</f>
        <v>2994</v>
      </c>
      <c r="M1415" s="104">
        <f>IF(ISNA(VLOOKUP($N1415,'Data from Waybill Query'!$A:$M,13,FALSE)),0,VLOOKUP($N1415,'Data from Waybill Query'!$A:$M,13,FALSE))</f>
        <v>4.6305619999999999E-2</v>
      </c>
      <c r="N1415" s="104">
        <f t="shared" si="49"/>
        <v>2006020102</v>
      </c>
    </row>
    <row r="1416" spans="1:14" x14ac:dyDescent="0.25">
      <c r="A1416" s="104">
        <f t="shared" si="48"/>
        <v>200607</v>
      </c>
      <c r="B1416" s="32">
        <f>'Data from Waybill Query'!B1416</f>
        <v>2006</v>
      </c>
      <c r="C1416" s="32" t="str">
        <f>IF('Data from Waybill Query'!C1416="00","0",IF('Data from Waybill Query'!C1416="01","1",IF('Data from Waybill Query'!C1416="XX","2",'Data from Waybill Query'!C1416)))</f>
        <v>2</v>
      </c>
      <c r="D1416" s="33" t="str">
        <f>'Data from Waybill Query'!D1416</f>
        <v>Grain</v>
      </c>
      <c r="E1416" s="33" t="str">
        <f>'Data from Waybill Query'!E1416</f>
        <v>S</v>
      </c>
      <c r="F1416" s="33" t="str">
        <f>'Data from Waybill Query'!F1416</f>
        <v>R</v>
      </c>
      <c r="G1416" s="33" t="str">
        <f>'Data from Waybill Query'!G1416</f>
        <v>U</v>
      </c>
      <c r="H1416" s="104">
        <f>IF(ISNA(VLOOKUP($N1416,'Data from Waybill Query'!$A:$M,8,FALSE)),0,VLOOKUP($N1416,'Data from Waybill Query'!$A:$M,8,FALSE))</f>
        <v>67963</v>
      </c>
      <c r="I1416" s="104">
        <f>IF(ISNA(VLOOKUP($N1416,'Data from Waybill Query'!$A:$M,9,FALSE)),0,VLOOKUP($N1416,'Data from Waybill Query'!$A:$M,9,FALSE))</f>
        <v>54515</v>
      </c>
      <c r="J1416" s="104">
        <f>IF(ISNA(VLOOKUP($N1416,'Data from Waybill Query'!$A:$M,10,FALSE)),0,VLOOKUP($N1416,'Data from Waybill Query'!$A:$M,10,FALSE))</f>
        <v>17625</v>
      </c>
      <c r="K1416" s="104">
        <f>IF(ISNA(VLOOKUP($N1416,'Data from Waybill Query'!$A:$M,11,FALSE)),0,VLOOKUP($N1416,'Data from Waybill Query'!$A:$M,11,FALSE))</f>
        <v>5686890</v>
      </c>
      <c r="L1416" s="104">
        <f>IF(ISNA(VLOOKUP($N1416,'Data from Waybill Query'!$A:$M,12,FALSE)),0,VLOOKUP($N1416,'Data from Waybill Query'!$A:$M,12,FALSE))</f>
        <v>1839</v>
      </c>
      <c r="M1416" s="104">
        <f>IF(ISNA(VLOOKUP($N1416,'Data from Waybill Query'!$A:$M,13,FALSE)),0,VLOOKUP($N1416,'Data from Waybill Query'!$A:$M,13,FALSE))</f>
        <v>3.6950610000000002E-2</v>
      </c>
      <c r="N1416" s="104">
        <f t="shared" si="49"/>
        <v>2006020103</v>
      </c>
    </row>
    <row r="1417" spans="1:14" x14ac:dyDescent="0.25">
      <c r="A1417" s="104">
        <f t="shared" si="48"/>
        <v>200608</v>
      </c>
      <c r="B1417" s="32">
        <f>'Data from Waybill Query'!B1417</f>
        <v>2006</v>
      </c>
      <c r="C1417" s="32" t="str">
        <f>IF('Data from Waybill Query'!C1417="00","0",IF('Data from Waybill Query'!C1417="01","1",IF('Data from Waybill Query'!C1417="XX","2",'Data from Waybill Query'!C1417)))</f>
        <v>2</v>
      </c>
      <c r="D1417" s="33" t="str">
        <f>'Data from Waybill Query'!D1417</f>
        <v>Grain</v>
      </c>
      <c r="E1417" s="33" t="str">
        <f>'Data from Waybill Query'!E1417</f>
        <v>S</v>
      </c>
      <c r="F1417" s="33" t="str">
        <f>'Data from Waybill Query'!F1417</f>
        <v>P</v>
      </c>
      <c r="G1417" s="33" t="str">
        <f>'Data from Waybill Query'!G1417</f>
        <v>S</v>
      </c>
      <c r="H1417" s="104">
        <f>IF(ISNA(VLOOKUP($N1417,'Data from Waybill Query'!$A:$M,8,FALSE)),0,VLOOKUP($N1417,'Data from Waybill Query'!$A:$M,8,FALSE))</f>
        <v>34993</v>
      </c>
      <c r="I1417" s="104">
        <f>IF(ISNA(VLOOKUP($N1417,'Data from Waybill Query'!$A:$M,9,FALSE)),0,VLOOKUP($N1417,'Data from Waybill Query'!$A:$M,9,FALSE))</f>
        <v>27712</v>
      </c>
      <c r="J1417" s="104">
        <f>IF(ISNA(VLOOKUP($N1417,'Data from Waybill Query'!$A:$M,10,FALSE)),0,VLOOKUP($N1417,'Data from Waybill Query'!$A:$M,10,FALSE))</f>
        <v>6993</v>
      </c>
      <c r="K1417" s="104">
        <f>IF(ISNA(VLOOKUP($N1417,'Data from Waybill Query'!$A:$M,11,FALSE)),0,VLOOKUP($N1417,'Data from Waybill Query'!$A:$M,11,FALSE))</f>
        <v>2624696</v>
      </c>
      <c r="L1417" s="104">
        <f>IF(ISNA(VLOOKUP($N1417,'Data from Waybill Query'!$A:$M,12,FALSE)),0,VLOOKUP($N1417,'Data from Waybill Query'!$A:$M,12,FALSE))</f>
        <v>662</v>
      </c>
      <c r="M1417" s="104">
        <f>IF(ISNA(VLOOKUP($N1417,'Data from Waybill Query'!$A:$M,13,FALSE)),0,VLOOKUP($N1417,'Data from Waybill Query'!$A:$M,13,FALSE))</f>
        <v>5.2826810000000002E-2</v>
      </c>
      <c r="N1417" s="104">
        <f t="shared" si="49"/>
        <v>2006020111</v>
      </c>
    </row>
    <row r="1418" spans="1:14" x14ac:dyDescent="0.25">
      <c r="A1418" s="104">
        <f t="shared" si="48"/>
        <v>200609</v>
      </c>
      <c r="B1418" s="32">
        <f>'Data from Waybill Query'!B1418</f>
        <v>2006</v>
      </c>
      <c r="C1418" s="32" t="str">
        <f>IF('Data from Waybill Query'!C1418="00","0",IF('Data from Waybill Query'!C1418="01","1",IF('Data from Waybill Query'!C1418="XX","2",'Data from Waybill Query'!C1418)))</f>
        <v>2</v>
      </c>
      <c r="D1418" s="33" t="str">
        <f>'Data from Waybill Query'!D1418</f>
        <v>Grain</v>
      </c>
      <c r="E1418" s="33" t="str">
        <f>'Data from Waybill Query'!E1418</f>
        <v>S</v>
      </c>
      <c r="F1418" s="33" t="str">
        <f>'Data from Waybill Query'!F1418</f>
        <v>P</v>
      </c>
      <c r="G1418" s="33" t="str">
        <f>'Data from Waybill Query'!G1418</f>
        <v>M</v>
      </c>
      <c r="H1418" s="104">
        <f>IF(ISNA(VLOOKUP($N1418,'Data from Waybill Query'!$A:$M,8,FALSE)),0,VLOOKUP($N1418,'Data from Waybill Query'!$A:$M,8,FALSE))</f>
        <v>59182</v>
      </c>
      <c r="I1418" s="104">
        <f>IF(ISNA(VLOOKUP($N1418,'Data from Waybill Query'!$A:$M,9,FALSE)),0,VLOOKUP($N1418,'Data from Waybill Query'!$A:$M,9,FALSE))</f>
        <v>67806</v>
      </c>
      <c r="J1418" s="104">
        <f>IF(ISNA(VLOOKUP($N1418,'Data from Waybill Query'!$A:$M,10,FALSE)),0,VLOOKUP($N1418,'Data from Waybill Query'!$A:$M,10,FALSE))</f>
        <v>15109</v>
      </c>
      <c r="K1418" s="104">
        <f>IF(ISNA(VLOOKUP($N1418,'Data from Waybill Query'!$A:$M,11,FALSE)),0,VLOOKUP($N1418,'Data from Waybill Query'!$A:$M,11,FALSE))</f>
        <v>6510714</v>
      </c>
      <c r="L1418" s="104">
        <f>IF(ISNA(VLOOKUP($N1418,'Data from Waybill Query'!$A:$M,12,FALSE)),0,VLOOKUP($N1418,'Data from Waybill Query'!$A:$M,12,FALSE))</f>
        <v>1479</v>
      </c>
      <c r="M1418" s="104">
        <f>IF(ISNA(VLOOKUP($N1418,'Data from Waybill Query'!$A:$M,13,FALSE)),0,VLOOKUP($N1418,'Data from Waybill Query'!$A:$M,13,FALSE))</f>
        <v>4.001789E-2</v>
      </c>
      <c r="N1418" s="104">
        <f t="shared" si="49"/>
        <v>2006020112</v>
      </c>
    </row>
    <row r="1419" spans="1:14" x14ac:dyDescent="0.25">
      <c r="A1419" s="104">
        <f t="shared" si="48"/>
        <v>200610</v>
      </c>
      <c r="B1419" s="32">
        <f>'Data from Waybill Query'!B1419</f>
        <v>2006</v>
      </c>
      <c r="C1419" s="32" t="str">
        <f>IF('Data from Waybill Query'!C1419="00","0",IF('Data from Waybill Query'!C1419="01","1",IF('Data from Waybill Query'!C1419="XX","2",'Data from Waybill Query'!C1419)))</f>
        <v>2</v>
      </c>
      <c r="D1419" s="33" t="str">
        <f>'Data from Waybill Query'!D1419</f>
        <v>Grain</v>
      </c>
      <c r="E1419" s="33" t="str">
        <f>'Data from Waybill Query'!E1419</f>
        <v>S</v>
      </c>
      <c r="F1419" s="33" t="str">
        <f>'Data from Waybill Query'!F1419</f>
        <v>P</v>
      </c>
      <c r="G1419" s="33" t="str">
        <f>'Data from Waybill Query'!G1419</f>
        <v>U</v>
      </c>
      <c r="H1419" s="104">
        <f>IF(ISNA(VLOOKUP($N1419,'Data from Waybill Query'!$A:$M,8,FALSE)),0,VLOOKUP($N1419,'Data from Waybill Query'!$A:$M,8,FALSE))</f>
        <v>49886</v>
      </c>
      <c r="I1419" s="104">
        <f>IF(ISNA(VLOOKUP($N1419,'Data from Waybill Query'!$A:$M,9,FALSE)),0,VLOOKUP($N1419,'Data from Waybill Query'!$A:$M,9,FALSE))</f>
        <v>57302</v>
      </c>
      <c r="J1419" s="104">
        <f>IF(ISNA(VLOOKUP($N1419,'Data from Waybill Query'!$A:$M,10,FALSE)),0,VLOOKUP($N1419,'Data from Waybill Query'!$A:$M,10,FALSE))</f>
        <v>14480</v>
      </c>
      <c r="K1419" s="104">
        <f>IF(ISNA(VLOOKUP($N1419,'Data from Waybill Query'!$A:$M,11,FALSE)),0,VLOOKUP($N1419,'Data from Waybill Query'!$A:$M,11,FALSE))</f>
        <v>5772509</v>
      </c>
      <c r="L1419" s="104">
        <f>IF(ISNA(VLOOKUP($N1419,'Data from Waybill Query'!$A:$M,12,FALSE)),0,VLOOKUP($N1419,'Data from Waybill Query'!$A:$M,12,FALSE))</f>
        <v>1484</v>
      </c>
      <c r="M1419" s="104">
        <f>IF(ISNA(VLOOKUP($N1419,'Data from Waybill Query'!$A:$M,13,FALSE)),0,VLOOKUP($N1419,'Data from Waybill Query'!$A:$M,13,FALSE))</f>
        <v>3.3614650000000003E-2</v>
      </c>
      <c r="N1419" s="104">
        <f t="shared" si="49"/>
        <v>2006020113</v>
      </c>
    </row>
    <row r="1420" spans="1:14" x14ac:dyDescent="0.25">
      <c r="A1420" s="104">
        <f t="shared" si="48"/>
        <v>200611</v>
      </c>
      <c r="B1420" s="32">
        <f>'Data from Waybill Query'!B1420</f>
        <v>2006</v>
      </c>
      <c r="C1420" s="32" t="str">
        <f>IF('Data from Waybill Query'!C1420="00","0",IF('Data from Waybill Query'!C1420="01","1",IF('Data from Waybill Query'!C1420="XX","2",'Data from Waybill Query'!C1420)))</f>
        <v>2</v>
      </c>
      <c r="D1420" s="33" t="str">
        <f>'Data from Waybill Query'!D1420</f>
        <v>Grain</v>
      </c>
      <c r="E1420" s="33" t="str">
        <f>'Data from Waybill Query'!E1420</f>
        <v>M</v>
      </c>
      <c r="F1420" s="33" t="str">
        <f>'Data from Waybill Query'!F1420</f>
        <v>R</v>
      </c>
      <c r="G1420" s="33" t="str">
        <f>'Data from Waybill Query'!G1420</f>
        <v>S</v>
      </c>
      <c r="H1420" s="104">
        <f>IF(ISNA(VLOOKUP($N1420,'Data from Waybill Query'!$A:$M,8,FALSE)),0,VLOOKUP($N1420,'Data from Waybill Query'!$A:$M,8,FALSE))</f>
        <v>118276</v>
      </c>
      <c r="I1420" s="104">
        <f>IF(ISNA(VLOOKUP($N1420,'Data from Waybill Query'!$A:$M,9,FALSE)),0,VLOOKUP($N1420,'Data from Waybill Query'!$A:$M,9,FALSE))</f>
        <v>46808</v>
      </c>
      <c r="J1420" s="104">
        <f>IF(ISNA(VLOOKUP($N1420,'Data from Waybill Query'!$A:$M,10,FALSE)),0,VLOOKUP($N1420,'Data from Waybill Query'!$A:$M,10,FALSE))</f>
        <v>35166</v>
      </c>
      <c r="K1420" s="104">
        <f>IF(ISNA(VLOOKUP($N1420,'Data from Waybill Query'!$A:$M,11,FALSE)),0,VLOOKUP($N1420,'Data from Waybill Query'!$A:$M,11,FALSE))</f>
        <v>4447344</v>
      </c>
      <c r="L1420" s="104">
        <f>IF(ISNA(VLOOKUP($N1420,'Data from Waybill Query'!$A:$M,12,FALSE)),0,VLOOKUP($N1420,'Data from Waybill Query'!$A:$M,12,FALSE))</f>
        <v>3337</v>
      </c>
      <c r="M1420" s="104">
        <f>IF(ISNA(VLOOKUP($N1420,'Data from Waybill Query'!$A:$M,13,FALSE)),0,VLOOKUP($N1420,'Data from Waybill Query'!$A:$M,13,FALSE))</f>
        <v>3.5440880000000001E-2</v>
      </c>
      <c r="N1420" s="104">
        <f t="shared" si="49"/>
        <v>2006020201</v>
      </c>
    </row>
    <row r="1421" spans="1:14" x14ac:dyDescent="0.25">
      <c r="A1421" s="104">
        <f t="shared" si="48"/>
        <v>200612</v>
      </c>
      <c r="B1421" s="32">
        <f>'Data from Waybill Query'!B1421</f>
        <v>2006</v>
      </c>
      <c r="C1421" s="32" t="str">
        <f>IF('Data from Waybill Query'!C1421="00","0",IF('Data from Waybill Query'!C1421="01","1",IF('Data from Waybill Query'!C1421="XX","2",'Data from Waybill Query'!C1421)))</f>
        <v>2</v>
      </c>
      <c r="D1421" s="33" t="str">
        <f>'Data from Waybill Query'!D1421</f>
        <v>Grain</v>
      </c>
      <c r="E1421" s="33" t="str">
        <f>'Data from Waybill Query'!E1421</f>
        <v>M</v>
      </c>
      <c r="F1421" s="33" t="str">
        <f>'Data from Waybill Query'!F1421</f>
        <v>R</v>
      </c>
      <c r="G1421" s="33" t="str">
        <f>'Data from Waybill Query'!G1421</f>
        <v>M</v>
      </c>
      <c r="H1421" s="104">
        <f>IF(ISNA(VLOOKUP($N1421,'Data from Waybill Query'!$A:$M,8,FALSE)),0,VLOOKUP($N1421,'Data from Waybill Query'!$A:$M,8,FALSE))</f>
        <v>358744</v>
      </c>
      <c r="I1421" s="104">
        <f>IF(ISNA(VLOOKUP($N1421,'Data from Waybill Query'!$A:$M,9,FALSE)),0,VLOOKUP($N1421,'Data from Waybill Query'!$A:$M,9,FALSE))</f>
        <v>155312</v>
      </c>
      <c r="J1421" s="104">
        <f>IF(ISNA(VLOOKUP($N1421,'Data from Waybill Query'!$A:$M,10,FALSE)),0,VLOOKUP($N1421,'Data from Waybill Query'!$A:$M,10,FALSE))</f>
        <v>115034</v>
      </c>
      <c r="K1421" s="104">
        <f>IF(ISNA(VLOOKUP($N1421,'Data from Waybill Query'!$A:$M,11,FALSE)),0,VLOOKUP($N1421,'Data from Waybill Query'!$A:$M,11,FALSE))</f>
        <v>15551508</v>
      </c>
      <c r="L1421" s="104">
        <f>IF(ISNA(VLOOKUP($N1421,'Data from Waybill Query'!$A:$M,12,FALSE)),0,VLOOKUP($N1421,'Data from Waybill Query'!$A:$M,12,FALSE))</f>
        <v>11508</v>
      </c>
      <c r="M1421" s="104">
        <f>IF(ISNA(VLOOKUP($N1421,'Data from Waybill Query'!$A:$M,13,FALSE)),0,VLOOKUP($N1421,'Data from Waybill Query'!$A:$M,13,FALSE))</f>
        <v>3.117313E-2</v>
      </c>
      <c r="N1421" s="104">
        <f t="shared" si="49"/>
        <v>2006020202</v>
      </c>
    </row>
    <row r="1422" spans="1:14" x14ac:dyDescent="0.25">
      <c r="A1422" s="104">
        <f t="shared" si="48"/>
        <v>200613</v>
      </c>
      <c r="B1422" s="32">
        <f>'Data from Waybill Query'!B1422</f>
        <v>2006</v>
      </c>
      <c r="C1422" s="32" t="str">
        <f>IF('Data from Waybill Query'!C1422="00","0",IF('Data from Waybill Query'!C1422="01","1",IF('Data from Waybill Query'!C1422="XX","2",'Data from Waybill Query'!C1422)))</f>
        <v>2</v>
      </c>
      <c r="D1422" s="33" t="str">
        <f>'Data from Waybill Query'!D1422</f>
        <v>Grain</v>
      </c>
      <c r="E1422" s="33" t="str">
        <f>'Data from Waybill Query'!E1422</f>
        <v>M</v>
      </c>
      <c r="F1422" s="33" t="str">
        <f>'Data from Waybill Query'!F1422</f>
        <v>R</v>
      </c>
      <c r="G1422" s="33" t="str">
        <f>'Data from Waybill Query'!G1422</f>
        <v>U</v>
      </c>
      <c r="H1422" s="104">
        <f>IF(ISNA(VLOOKUP($N1422,'Data from Waybill Query'!$A:$M,8,FALSE)),0,VLOOKUP($N1422,'Data from Waybill Query'!$A:$M,8,FALSE))</f>
        <v>524516</v>
      </c>
      <c r="I1422" s="104">
        <f>IF(ISNA(VLOOKUP($N1422,'Data from Waybill Query'!$A:$M,9,FALSE)),0,VLOOKUP($N1422,'Data from Waybill Query'!$A:$M,9,FALSE))</f>
        <v>228098</v>
      </c>
      <c r="J1422" s="104">
        <f>IF(ISNA(VLOOKUP($N1422,'Data from Waybill Query'!$A:$M,10,FALSE)),0,VLOOKUP($N1422,'Data from Waybill Query'!$A:$M,10,FALSE))</f>
        <v>180083</v>
      </c>
      <c r="K1422" s="104">
        <f>IF(ISNA(VLOOKUP($N1422,'Data from Waybill Query'!$A:$M,11,FALSE)),0,VLOOKUP($N1422,'Data from Waybill Query'!$A:$M,11,FALSE))</f>
        <v>23906895</v>
      </c>
      <c r="L1422" s="104">
        <f>IF(ISNA(VLOOKUP($N1422,'Data from Waybill Query'!$A:$M,12,FALSE)),0,VLOOKUP($N1422,'Data from Waybill Query'!$A:$M,12,FALSE))</f>
        <v>18870</v>
      </c>
      <c r="M1422" s="104">
        <f>IF(ISNA(VLOOKUP($N1422,'Data from Waybill Query'!$A:$M,13,FALSE)),0,VLOOKUP($N1422,'Data from Waybill Query'!$A:$M,13,FALSE))</f>
        <v>2.7796950000000001E-2</v>
      </c>
      <c r="N1422" s="104">
        <f t="shared" si="49"/>
        <v>2006020203</v>
      </c>
    </row>
    <row r="1423" spans="1:14" x14ac:dyDescent="0.25">
      <c r="A1423" s="104">
        <f t="shared" si="48"/>
        <v>200614</v>
      </c>
      <c r="B1423" s="32">
        <f>'Data from Waybill Query'!B1423</f>
        <v>2006</v>
      </c>
      <c r="C1423" s="32" t="str">
        <f>IF('Data from Waybill Query'!C1423="00","0",IF('Data from Waybill Query'!C1423="01","1",IF('Data from Waybill Query'!C1423="XX","2",'Data from Waybill Query'!C1423)))</f>
        <v>2</v>
      </c>
      <c r="D1423" s="33" t="str">
        <f>'Data from Waybill Query'!D1423</f>
        <v>Grain</v>
      </c>
      <c r="E1423" s="33" t="str">
        <f>'Data from Waybill Query'!E1423</f>
        <v>M</v>
      </c>
      <c r="F1423" s="33" t="str">
        <f>'Data from Waybill Query'!F1423</f>
        <v>P</v>
      </c>
      <c r="G1423" s="33" t="str">
        <f>'Data from Waybill Query'!G1423</f>
        <v>S</v>
      </c>
      <c r="H1423" s="104">
        <f>IF(ISNA(VLOOKUP($N1423,'Data from Waybill Query'!$A:$M,8,FALSE)),0,VLOOKUP($N1423,'Data from Waybill Query'!$A:$M,8,FALSE))</f>
        <v>112947</v>
      </c>
      <c r="I1423" s="104">
        <f>IF(ISNA(VLOOKUP($N1423,'Data from Waybill Query'!$A:$M,9,FALSE)),0,VLOOKUP($N1423,'Data from Waybill Query'!$A:$M,9,FALSE))</f>
        <v>51700</v>
      </c>
      <c r="J1423" s="104">
        <f>IF(ISNA(VLOOKUP($N1423,'Data from Waybill Query'!$A:$M,10,FALSE)),0,VLOOKUP($N1423,'Data from Waybill Query'!$A:$M,10,FALSE))</f>
        <v>37860</v>
      </c>
      <c r="K1423" s="104">
        <f>IF(ISNA(VLOOKUP($N1423,'Data from Waybill Query'!$A:$M,11,FALSE)),0,VLOOKUP($N1423,'Data from Waybill Query'!$A:$M,11,FALSE))</f>
        <v>4877176</v>
      </c>
      <c r="L1423" s="104">
        <f>IF(ISNA(VLOOKUP($N1423,'Data from Waybill Query'!$A:$M,12,FALSE)),0,VLOOKUP($N1423,'Data from Waybill Query'!$A:$M,12,FALSE))</f>
        <v>3562</v>
      </c>
      <c r="M1423" s="104">
        <f>IF(ISNA(VLOOKUP($N1423,'Data from Waybill Query'!$A:$M,13,FALSE)),0,VLOOKUP($N1423,'Data from Waybill Query'!$A:$M,13,FALSE))</f>
        <v>3.1710490000000001E-2</v>
      </c>
      <c r="N1423" s="104">
        <f t="shared" si="49"/>
        <v>2006020211</v>
      </c>
    </row>
    <row r="1424" spans="1:14" x14ac:dyDescent="0.25">
      <c r="A1424" s="104">
        <f t="shared" si="48"/>
        <v>200615</v>
      </c>
      <c r="B1424" s="32">
        <f>'Data from Waybill Query'!B1424</f>
        <v>2006</v>
      </c>
      <c r="C1424" s="32" t="str">
        <f>IF('Data from Waybill Query'!C1424="00","0",IF('Data from Waybill Query'!C1424="01","1",IF('Data from Waybill Query'!C1424="XX","2",'Data from Waybill Query'!C1424)))</f>
        <v>2</v>
      </c>
      <c r="D1424" s="33" t="str">
        <f>'Data from Waybill Query'!D1424</f>
        <v>Grain</v>
      </c>
      <c r="E1424" s="33" t="str">
        <f>'Data from Waybill Query'!E1424</f>
        <v>M</v>
      </c>
      <c r="F1424" s="33" t="str">
        <f>'Data from Waybill Query'!F1424</f>
        <v>P</v>
      </c>
      <c r="G1424" s="33" t="str">
        <f>'Data from Waybill Query'!G1424</f>
        <v>M</v>
      </c>
      <c r="H1424" s="104">
        <f>IF(ISNA(VLOOKUP($N1424,'Data from Waybill Query'!$A:$M,8,FALSE)),0,VLOOKUP($N1424,'Data from Waybill Query'!$A:$M,8,FALSE))</f>
        <v>136733</v>
      </c>
      <c r="I1424" s="104">
        <f>IF(ISNA(VLOOKUP($N1424,'Data from Waybill Query'!$A:$M,9,FALSE)),0,VLOOKUP($N1424,'Data from Waybill Query'!$A:$M,9,FALSE))</f>
        <v>67832</v>
      </c>
      <c r="J1424" s="104">
        <f>IF(ISNA(VLOOKUP($N1424,'Data from Waybill Query'!$A:$M,10,FALSE)),0,VLOOKUP($N1424,'Data from Waybill Query'!$A:$M,10,FALSE))</f>
        <v>50463</v>
      </c>
      <c r="K1424" s="104">
        <f>IF(ISNA(VLOOKUP($N1424,'Data from Waybill Query'!$A:$M,11,FALSE)),0,VLOOKUP($N1424,'Data from Waybill Query'!$A:$M,11,FALSE))</f>
        <v>6779944</v>
      </c>
      <c r="L1424" s="104">
        <f>IF(ISNA(VLOOKUP($N1424,'Data from Waybill Query'!$A:$M,12,FALSE)),0,VLOOKUP($N1424,'Data from Waybill Query'!$A:$M,12,FALSE))</f>
        <v>5034</v>
      </c>
      <c r="M1424" s="104">
        <f>IF(ISNA(VLOOKUP($N1424,'Data from Waybill Query'!$A:$M,13,FALSE)),0,VLOOKUP($N1424,'Data from Waybill Query'!$A:$M,13,FALSE))</f>
        <v>2.7159719999999998E-2</v>
      </c>
      <c r="N1424" s="104">
        <f t="shared" si="49"/>
        <v>2006020212</v>
      </c>
    </row>
    <row r="1425" spans="1:14" x14ac:dyDescent="0.25">
      <c r="A1425" s="104">
        <f t="shared" si="48"/>
        <v>200616</v>
      </c>
      <c r="B1425" s="32">
        <f>'Data from Waybill Query'!B1425</f>
        <v>2006</v>
      </c>
      <c r="C1425" s="32" t="str">
        <f>IF('Data from Waybill Query'!C1425="00","0",IF('Data from Waybill Query'!C1425="01","1",IF('Data from Waybill Query'!C1425="XX","2",'Data from Waybill Query'!C1425)))</f>
        <v>2</v>
      </c>
      <c r="D1425" s="33" t="str">
        <f>'Data from Waybill Query'!D1425</f>
        <v>Grain</v>
      </c>
      <c r="E1425" s="33" t="str">
        <f>'Data from Waybill Query'!E1425</f>
        <v>M</v>
      </c>
      <c r="F1425" s="33" t="str">
        <f>'Data from Waybill Query'!F1425</f>
        <v>P</v>
      </c>
      <c r="G1425" s="33" t="str">
        <f>'Data from Waybill Query'!G1425</f>
        <v>U</v>
      </c>
      <c r="H1425" s="104">
        <f>IF(ISNA(VLOOKUP($N1425,'Data from Waybill Query'!$A:$M,8,FALSE)),0,VLOOKUP($N1425,'Data from Waybill Query'!$A:$M,8,FALSE))</f>
        <v>222086</v>
      </c>
      <c r="I1425" s="104">
        <f>IF(ISNA(VLOOKUP($N1425,'Data from Waybill Query'!$A:$M,9,FALSE)),0,VLOOKUP($N1425,'Data from Waybill Query'!$A:$M,9,FALSE))</f>
        <v>127992</v>
      </c>
      <c r="J1425" s="104">
        <f>IF(ISNA(VLOOKUP($N1425,'Data from Waybill Query'!$A:$M,10,FALSE)),0,VLOOKUP($N1425,'Data from Waybill Query'!$A:$M,10,FALSE))</f>
        <v>96720</v>
      </c>
      <c r="K1425" s="104">
        <f>IF(ISNA(VLOOKUP($N1425,'Data from Waybill Query'!$A:$M,11,FALSE)),0,VLOOKUP($N1425,'Data from Waybill Query'!$A:$M,11,FALSE))</f>
        <v>13070261</v>
      </c>
      <c r="L1425" s="104">
        <f>IF(ISNA(VLOOKUP($N1425,'Data from Waybill Query'!$A:$M,12,FALSE)),0,VLOOKUP($N1425,'Data from Waybill Query'!$A:$M,12,FALSE))</f>
        <v>9870</v>
      </c>
      <c r="M1425" s="104">
        <f>IF(ISNA(VLOOKUP($N1425,'Data from Waybill Query'!$A:$M,13,FALSE)),0,VLOOKUP($N1425,'Data from Waybill Query'!$A:$M,13,FALSE))</f>
        <v>2.2500180000000002E-2</v>
      </c>
      <c r="N1425" s="104">
        <f t="shared" si="49"/>
        <v>2006020213</v>
      </c>
    </row>
    <row r="1426" spans="1:14" x14ac:dyDescent="0.25">
      <c r="A1426" s="104">
        <f t="shared" si="48"/>
        <v>200617</v>
      </c>
      <c r="B1426" s="32">
        <f>'Data from Waybill Query'!B1426</f>
        <v>2006</v>
      </c>
      <c r="C1426" s="32" t="str">
        <f>IF('Data from Waybill Query'!C1426="00","0",IF('Data from Waybill Query'!C1426="01","1",IF('Data from Waybill Query'!C1426="XX","2",'Data from Waybill Query'!C1426)))</f>
        <v>2</v>
      </c>
      <c r="D1426" s="33" t="str">
        <f>'Data from Waybill Query'!D1426</f>
        <v>Grain</v>
      </c>
      <c r="E1426" s="33" t="str">
        <f>'Data from Waybill Query'!E1426</f>
        <v>L</v>
      </c>
      <c r="F1426" s="33" t="str">
        <f>'Data from Waybill Query'!F1426</f>
        <v>R</v>
      </c>
      <c r="G1426" s="33" t="str">
        <f>'Data from Waybill Query'!G1426</f>
        <v>S</v>
      </c>
      <c r="H1426" s="104">
        <f>IF(ISNA(VLOOKUP($N1426,'Data from Waybill Query'!$A:$M,8,FALSE)),0,VLOOKUP($N1426,'Data from Waybill Query'!$A:$M,8,FALSE))</f>
        <v>137627</v>
      </c>
      <c r="I1426" s="104">
        <f>IF(ISNA(VLOOKUP($N1426,'Data from Waybill Query'!$A:$M,9,FALSE)),0,VLOOKUP($N1426,'Data from Waybill Query'!$A:$M,9,FALSE))</f>
        <v>36456</v>
      </c>
      <c r="J1426" s="104">
        <f>IF(ISNA(VLOOKUP($N1426,'Data from Waybill Query'!$A:$M,10,FALSE)),0,VLOOKUP($N1426,'Data from Waybill Query'!$A:$M,10,FALSE))</f>
        <v>58121</v>
      </c>
      <c r="K1426" s="104">
        <f>IF(ISNA(VLOOKUP($N1426,'Data from Waybill Query'!$A:$M,11,FALSE)),0,VLOOKUP($N1426,'Data from Waybill Query'!$A:$M,11,FALSE))</f>
        <v>3358220</v>
      </c>
      <c r="L1426" s="104">
        <f>IF(ISNA(VLOOKUP($N1426,'Data from Waybill Query'!$A:$M,12,FALSE)),0,VLOOKUP($N1426,'Data from Waybill Query'!$A:$M,12,FALSE))</f>
        <v>5333</v>
      </c>
      <c r="M1426" s="104">
        <f>IF(ISNA(VLOOKUP($N1426,'Data from Waybill Query'!$A:$M,13,FALSE)),0,VLOOKUP($N1426,'Data from Waybill Query'!$A:$M,13,FALSE))</f>
        <v>2.580872E-2</v>
      </c>
      <c r="N1426" s="104">
        <f t="shared" si="49"/>
        <v>2006020301</v>
      </c>
    </row>
    <row r="1427" spans="1:14" x14ac:dyDescent="0.25">
      <c r="A1427" s="104">
        <f t="shared" si="48"/>
        <v>200618</v>
      </c>
      <c r="B1427" s="32">
        <f>'Data from Waybill Query'!B1427</f>
        <v>2006</v>
      </c>
      <c r="C1427" s="32" t="str">
        <f>IF('Data from Waybill Query'!C1427="00","0",IF('Data from Waybill Query'!C1427="01","1",IF('Data from Waybill Query'!C1427="XX","2",'Data from Waybill Query'!C1427)))</f>
        <v>2</v>
      </c>
      <c r="D1427" s="33" t="str">
        <f>'Data from Waybill Query'!D1427</f>
        <v>Grain</v>
      </c>
      <c r="E1427" s="33" t="str">
        <f>'Data from Waybill Query'!E1427</f>
        <v>L</v>
      </c>
      <c r="F1427" s="33" t="str">
        <f>'Data from Waybill Query'!F1427</f>
        <v>R</v>
      </c>
      <c r="G1427" s="33" t="str">
        <f>'Data from Waybill Query'!G1427</f>
        <v>M</v>
      </c>
      <c r="H1427" s="104">
        <f>IF(ISNA(VLOOKUP($N1427,'Data from Waybill Query'!$A:$M,8,FALSE)),0,VLOOKUP($N1427,'Data from Waybill Query'!$A:$M,8,FALSE))</f>
        <v>359856</v>
      </c>
      <c r="I1427" s="104">
        <f>IF(ISNA(VLOOKUP($N1427,'Data from Waybill Query'!$A:$M,9,FALSE)),0,VLOOKUP($N1427,'Data from Waybill Query'!$A:$M,9,FALSE))</f>
        <v>103219</v>
      </c>
      <c r="J1427" s="104">
        <f>IF(ISNA(VLOOKUP($N1427,'Data from Waybill Query'!$A:$M,10,FALSE)),0,VLOOKUP($N1427,'Data from Waybill Query'!$A:$M,10,FALSE))</f>
        <v>153798</v>
      </c>
      <c r="K1427" s="104">
        <f>IF(ISNA(VLOOKUP($N1427,'Data from Waybill Query'!$A:$M,11,FALSE)),0,VLOOKUP($N1427,'Data from Waybill Query'!$A:$M,11,FALSE))</f>
        <v>10250597</v>
      </c>
      <c r="L1427" s="104">
        <f>IF(ISNA(VLOOKUP($N1427,'Data from Waybill Query'!$A:$M,12,FALSE)),0,VLOOKUP($N1427,'Data from Waybill Query'!$A:$M,12,FALSE))</f>
        <v>15307</v>
      </c>
      <c r="M1427" s="104">
        <f>IF(ISNA(VLOOKUP($N1427,'Data from Waybill Query'!$A:$M,13,FALSE)),0,VLOOKUP($N1427,'Data from Waybill Query'!$A:$M,13,FALSE))</f>
        <v>2.3509700000000001E-2</v>
      </c>
      <c r="N1427" s="104">
        <f t="shared" si="49"/>
        <v>2006020302</v>
      </c>
    </row>
    <row r="1428" spans="1:14" x14ac:dyDescent="0.25">
      <c r="A1428" s="104">
        <f t="shared" si="48"/>
        <v>200619</v>
      </c>
      <c r="B1428" s="32">
        <f>'Data from Waybill Query'!B1428</f>
        <v>2006</v>
      </c>
      <c r="C1428" s="32" t="str">
        <f>IF('Data from Waybill Query'!C1428="00","0",IF('Data from Waybill Query'!C1428="01","1",IF('Data from Waybill Query'!C1428="XX","2",'Data from Waybill Query'!C1428)))</f>
        <v>2</v>
      </c>
      <c r="D1428" s="33" t="str">
        <f>'Data from Waybill Query'!D1428</f>
        <v>Grain</v>
      </c>
      <c r="E1428" s="33" t="str">
        <f>'Data from Waybill Query'!E1428</f>
        <v>L</v>
      </c>
      <c r="F1428" s="33" t="str">
        <f>'Data from Waybill Query'!F1428</f>
        <v>R</v>
      </c>
      <c r="G1428" s="33" t="str">
        <f>'Data from Waybill Query'!G1428</f>
        <v>U</v>
      </c>
      <c r="H1428" s="104">
        <f>IF(ISNA(VLOOKUP($N1428,'Data from Waybill Query'!$A:$M,8,FALSE)),0,VLOOKUP($N1428,'Data from Waybill Query'!$A:$M,8,FALSE))</f>
        <v>1548400</v>
      </c>
      <c r="I1428" s="104">
        <f>IF(ISNA(VLOOKUP($N1428,'Data from Waybill Query'!$A:$M,9,FALSE)),0,VLOOKUP($N1428,'Data from Waybill Query'!$A:$M,9,FALSE))</f>
        <v>436821</v>
      </c>
      <c r="J1428" s="104">
        <f>IF(ISNA(VLOOKUP($N1428,'Data from Waybill Query'!$A:$M,10,FALSE)),0,VLOOKUP($N1428,'Data from Waybill Query'!$A:$M,10,FALSE))</f>
        <v>696584</v>
      </c>
      <c r="K1428" s="104">
        <f>IF(ISNA(VLOOKUP($N1428,'Data from Waybill Query'!$A:$M,11,FALSE)),0,VLOOKUP($N1428,'Data from Waybill Query'!$A:$M,11,FALSE))</f>
        <v>46925304</v>
      </c>
      <c r="L1428" s="104">
        <f>IF(ISNA(VLOOKUP($N1428,'Data from Waybill Query'!$A:$M,12,FALSE)),0,VLOOKUP($N1428,'Data from Waybill Query'!$A:$M,12,FALSE))</f>
        <v>74863</v>
      </c>
      <c r="M1428" s="104">
        <f>IF(ISNA(VLOOKUP($N1428,'Data from Waybill Query'!$A:$M,13,FALSE)),0,VLOOKUP($N1428,'Data from Waybill Query'!$A:$M,13,FALSE))</f>
        <v>2.068306E-2</v>
      </c>
      <c r="N1428" s="104">
        <f t="shared" si="49"/>
        <v>2006020303</v>
      </c>
    </row>
    <row r="1429" spans="1:14" x14ac:dyDescent="0.25">
      <c r="A1429" s="104">
        <f t="shared" si="48"/>
        <v>200620</v>
      </c>
      <c r="B1429" s="32">
        <f>'Data from Waybill Query'!B1429</f>
        <v>2006</v>
      </c>
      <c r="C1429" s="32" t="str">
        <f>IF('Data from Waybill Query'!C1429="00","0",IF('Data from Waybill Query'!C1429="01","1",IF('Data from Waybill Query'!C1429="XX","2",'Data from Waybill Query'!C1429)))</f>
        <v>2</v>
      </c>
      <c r="D1429" s="33" t="str">
        <f>'Data from Waybill Query'!D1429</f>
        <v>Grain</v>
      </c>
      <c r="E1429" s="33" t="str">
        <f>'Data from Waybill Query'!E1429</f>
        <v>L</v>
      </c>
      <c r="F1429" s="33" t="str">
        <f>'Data from Waybill Query'!F1429</f>
        <v>P</v>
      </c>
      <c r="G1429" s="33" t="str">
        <f>'Data from Waybill Query'!G1429</f>
        <v>S</v>
      </c>
      <c r="H1429" s="104">
        <f>IF(ISNA(VLOOKUP($N1429,'Data from Waybill Query'!$A:$M,8,FALSE)),0,VLOOKUP($N1429,'Data from Waybill Query'!$A:$M,8,FALSE))</f>
        <v>122780</v>
      </c>
      <c r="I1429" s="104">
        <f>IF(ISNA(VLOOKUP($N1429,'Data from Waybill Query'!$A:$M,9,FALSE)),0,VLOOKUP($N1429,'Data from Waybill Query'!$A:$M,9,FALSE))</f>
        <v>34216</v>
      </c>
      <c r="J1429" s="104">
        <f>IF(ISNA(VLOOKUP($N1429,'Data from Waybill Query'!$A:$M,10,FALSE)),0,VLOOKUP($N1429,'Data from Waybill Query'!$A:$M,10,FALSE))</f>
        <v>53914</v>
      </c>
      <c r="K1429" s="104">
        <f>IF(ISNA(VLOOKUP($N1429,'Data from Waybill Query'!$A:$M,11,FALSE)),0,VLOOKUP($N1429,'Data from Waybill Query'!$A:$M,11,FALSE))</f>
        <v>3107728</v>
      </c>
      <c r="L1429" s="104">
        <f>IF(ISNA(VLOOKUP($N1429,'Data from Waybill Query'!$A:$M,12,FALSE)),0,VLOOKUP($N1429,'Data from Waybill Query'!$A:$M,12,FALSE))</f>
        <v>4817</v>
      </c>
      <c r="M1429" s="104">
        <f>IF(ISNA(VLOOKUP($N1429,'Data from Waybill Query'!$A:$M,13,FALSE)),0,VLOOKUP($N1429,'Data from Waybill Query'!$A:$M,13,FALSE))</f>
        <v>2.5487240000000001E-2</v>
      </c>
      <c r="N1429" s="104">
        <f t="shared" si="49"/>
        <v>2006020311</v>
      </c>
    </row>
    <row r="1430" spans="1:14" x14ac:dyDescent="0.25">
      <c r="A1430" s="104">
        <f t="shared" si="48"/>
        <v>200621</v>
      </c>
      <c r="B1430" s="32">
        <f>'Data from Waybill Query'!B1430</f>
        <v>2006</v>
      </c>
      <c r="C1430" s="32" t="str">
        <f>IF('Data from Waybill Query'!C1430="00","0",IF('Data from Waybill Query'!C1430="01","1",IF('Data from Waybill Query'!C1430="XX","2",'Data from Waybill Query'!C1430)))</f>
        <v>2</v>
      </c>
      <c r="D1430" s="33" t="str">
        <f>'Data from Waybill Query'!D1430</f>
        <v>Grain</v>
      </c>
      <c r="E1430" s="33" t="str">
        <f>'Data from Waybill Query'!E1430</f>
        <v>L</v>
      </c>
      <c r="F1430" s="33" t="str">
        <f>'Data from Waybill Query'!F1430</f>
        <v>P</v>
      </c>
      <c r="G1430" s="33" t="str">
        <f>'Data from Waybill Query'!G1430</f>
        <v>M</v>
      </c>
      <c r="H1430" s="104">
        <f>IF(ISNA(VLOOKUP($N1430,'Data from Waybill Query'!$A:$M,8,FALSE)),0,VLOOKUP($N1430,'Data from Waybill Query'!$A:$M,8,FALSE))</f>
        <v>116437</v>
      </c>
      <c r="I1430" s="104">
        <f>IF(ISNA(VLOOKUP($N1430,'Data from Waybill Query'!$A:$M,9,FALSE)),0,VLOOKUP($N1430,'Data from Waybill Query'!$A:$M,9,FALSE))</f>
        <v>35556</v>
      </c>
      <c r="J1430" s="104">
        <f>IF(ISNA(VLOOKUP($N1430,'Data from Waybill Query'!$A:$M,10,FALSE)),0,VLOOKUP($N1430,'Data from Waybill Query'!$A:$M,10,FALSE))</f>
        <v>49866</v>
      </c>
      <c r="K1430" s="104">
        <f>IF(ISNA(VLOOKUP($N1430,'Data from Waybill Query'!$A:$M,11,FALSE)),0,VLOOKUP($N1430,'Data from Waybill Query'!$A:$M,11,FALSE))</f>
        <v>3534456</v>
      </c>
      <c r="L1430" s="104">
        <f>IF(ISNA(VLOOKUP($N1430,'Data from Waybill Query'!$A:$M,12,FALSE)),0,VLOOKUP($N1430,'Data from Waybill Query'!$A:$M,12,FALSE))</f>
        <v>4933</v>
      </c>
      <c r="M1430" s="104">
        <f>IF(ISNA(VLOOKUP($N1430,'Data from Waybill Query'!$A:$M,13,FALSE)),0,VLOOKUP($N1430,'Data from Waybill Query'!$A:$M,13,FALSE))</f>
        <v>2.3601810000000001E-2</v>
      </c>
      <c r="N1430" s="104">
        <f t="shared" si="49"/>
        <v>2006020312</v>
      </c>
    </row>
    <row r="1431" spans="1:14" x14ac:dyDescent="0.25">
      <c r="A1431" s="104">
        <f t="shared" si="48"/>
        <v>200622</v>
      </c>
      <c r="B1431" s="32">
        <f>'Data from Waybill Query'!B1431</f>
        <v>2006</v>
      </c>
      <c r="C1431" s="32" t="str">
        <f>IF('Data from Waybill Query'!C1431="00","0",IF('Data from Waybill Query'!C1431="01","1",IF('Data from Waybill Query'!C1431="XX","2",'Data from Waybill Query'!C1431)))</f>
        <v>2</v>
      </c>
      <c r="D1431" s="33" t="str">
        <f>'Data from Waybill Query'!D1431</f>
        <v>Grain</v>
      </c>
      <c r="E1431" s="33" t="str">
        <f>'Data from Waybill Query'!E1431</f>
        <v>L</v>
      </c>
      <c r="F1431" s="33" t="str">
        <f>'Data from Waybill Query'!F1431</f>
        <v>P</v>
      </c>
      <c r="G1431" s="33" t="str">
        <f>'Data from Waybill Query'!G1431</f>
        <v>U</v>
      </c>
      <c r="H1431" s="104">
        <f>IF(ISNA(VLOOKUP($N1431,'Data from Waybill Query'!$A:$M,8,FALSE)),0,VLOOKUP($N1431,'Data from Waybill Query'!$A:$M,8,FALSE))</f>
        <v>354382</v>
      </c>
      <c r="I1431" s="104">
        <f>IF(ISNA(VLOOKUP($N1431,'Data from Waybill Query'!$A:$M,9,FALSE)),0,VLOOKUP($N1431,'Data from Waybill Query'!$A:$M,9,FALSE))</f>
        <v>103119</v>
      </c>
      <c r="J1431" s="104">
        <f>IF(ISNA(VLOOKUP($N1431,'Data from Waybill Query'!$A:$M,10,FALSE)),0,VLOOKUP($N1431,'Data from Waybill Query'!$A:$M,10,FALSE))</f>
        <v>159773</v>
      </c>
      <c r="K1431" s="104">
        <f>IF(ISNA(VLOOKUP($N1431,'Data from Waybill Query'!$A:$M,11,FALSE)),0,VLOOKUP($N1431,'Data from Waybill Query'!$A:$M,11,FALSE))</f>
        <v>11003522</v>
      </c>
      <c r="L1431" s="104">
        <f>IF(ISNA(VLOOKUP($N1431,'Data from Waybill Query'!$A:$M,12,FALSE)),0,VLOOKUP($N1431,'Data from Waybill Query'!$A:$M,12,FALSE))</f>
        <v>17107</v>
      </c>
      <c r="M1431" s="104">
        <f>IF(ISNA(VLOOKUP($N1431,'Data from Waybill Query'!$A:$M,13,FALSE)),0,VLOOKUP($N1431,'Data from Waybill Query'!$A:$M,13,FALSE))</f>
        <v>2.0715730000000002E-2</v>
      </c>
      <c r="N1431" s="104">
        <f t="shared" si="49"/>
        <v>2006020313</v>
      </c>
    </row>
    <row r="1432" spans="1:14" x14ac:dyDescent="0.25">
      <c r="A1432" s="104">
        <f t="shared" si="48"/>
        <v>200623</v>
      </c>
      <c r="B1432" s="32">
        <f>'Data from Waybill Query'!B1432</f>
        <v>2006</v>
      </c>
      <c r="C1432" s="32" t="str">
        <f>IF('Data from Waybill Query'!C1432="00","0",IF('Data from Waybill Query'!C1432="01","1",IF('Data from Waybill Query'!C1432="XX","2",'Data from Waybill Query'!C1432)))</f>
        <v>10</v>
      </c>
      <c r="D1432" s="33" t="str">
        <f>'Data from Waybill Query'!D1432</f>
        <v>Metalic Ores</v>
      </c>
      <c r="E1432" s="33" t="str">
        <f>'Data from Waybill Query'!E1432</f>
        <v>S</v>
      </c>
      <c r="F1432" s="33" t="str">
        <f>'Data from Waybill Query'!F1432</f>
        <v>X</v>
      </c>
      <c r="G1432" s="33" t="str">
        <f>'Data from Waybill Query'!G1432</f>
        <v>X</v>
      </c>
      <c r="H1432" s="104">
        <f>IF(ISNA(VLOOKUP($N1432,'Data from Waybill Query'!$A:$M,8,FALSE)),0,VLOOKUP($N1432,'Data from Waybill Query'!$A:$M,8,FALSE))</f>
        <v>158283</v>
      </c>
      <c r="I1432" s="104">
        <f>IF(ISNA(VLOOKUP($N1432,'Data from Waybill Query'!$A:$M,9,FALSE)),0,VLOOKUP($N1432,'Data from Waybill Query'!$A:$M,9,FALSE))</f>
        <v>466984</v>
      </c>
      <c r="J1432" s="104">
        <f>IF(ISNA(VLOOKUP($N1432,'Data from Waybill Query'!$A:$M,10,FALSE)),0,VLOOKUP($N1432,'Data from Waybill Query'!$A:$M,10,FALSE))</f>
        <v>29181</v>
      </c>
      <c r="K1432" s="104">
        <f>IF(ISNA(VLOOKUP($N1432,'Data from Waybill Query'!$A:$M,11,FALSE)),0,VLOOKUP($N1432,'Data from Waybill Query'!$A:$M,11,FALSE))</f>
        <v>35381235</v>
      </c>
      <c r="L1432" s="104">
        <f>IF(ISNA(VLOOKUP($N1432,'Data from Waybill Query'!$A:$M,12,FALSE)),0,VLOOKUP($N1432,'Data from Waybill Query'!$A:$M,12,FALSE))</f>
        <v>2226</v>
      </c>
      <c r="M1432" s="104">
        <f>IF(ISNA(VLOOKUP($N1432,'Data from Waybill Query'!$A:$M,13,FALSE)),0,VLOOKUP($N1432,'Data from Waybill Query'!$A:$M,13,FALSE))</f>
        <v>7.1113990000000002E-2</v>
      </c>
      <c r="N1432" s="104">
        <f t="shared" si="49"/>
        <v>2006100103</v>
      </c>
    </row>
    <row r="1433" spans="1:14" x14ac:dyDescent="0.25">
      <c r="A1433" s="104">
        <f t="shared" si="48"/>
        <v>200624</v>
      </c>
      <c r="B1433" s="32">
        <f>'Data from Waybill Query'!B1433</f>
        <v>2006</v>
      </c>
      <c r="C1433" s="32" t="str">
        <f>IF('Data from Waybill Query'!C1433="00","0",IF('Data from Waybill Query'!C1433="01","1",IF('Data from Waybill Query'!C1433="XX","2",'Data from Waybill Query'!C1433)))</f>
        <v>10</v>
      </c>
      <c r="D1433" s="33" t="str">
        <f>'Data from Waybill Query'!D1433</f>
        <v>Metalic Ores</v>
      </c>
      <c r="E1433" s="33" t="str">
        <f>'Data from Waybill Query'!E1433</f>
        <v>M</v>
      </c>
      <c r="F1433" s="33" t="str">
        <f>'Data from Waybill Query'!F1433</f>
        <v>X</v>
      </c>
      <c r="G1433" s="33" t="str">
        <f>'Data from Waybill Query'!G1433</f>
        <v>X</v>
      </c>
      <c r="H1433" s="104">
        <f>IF(ISNA(VLOOKUP($N1433,'Data from Waybill Query'!$A:$M,8,FALSE)),0,VLOOKUP($N1433,'Data from Waybill Query'!$A:$M,8,FALSE))</f>
        <v>134832</v>
      </c>
      <c r="I1433" s="104">
        <f>IF(ISNA(VLOOKUP($N1433,'Data from Waybill Query'!$A:$M,9,FALSE)),0,VLOOKUP($N1433,'Data from Waybill Query'!$A:$M,9,FALSE))</f>
        <v>226660</v>
      </c>
      <c r="J1433" s="104">
        <f>IF(ISNA(VLOOKUP($N1433,'Data from Waybill Query'!$A:$M,10,FALSE)),0,VLOOKUP($N1433,'Data from Waybill Query'!$A:$M,10,FALSE))</f>
        <v>33275</v>
      </c>
      <c r="K1433" s="104">
        <f>IF(ISNA(VLOOKUP($N1433,'Data from Waybill Query'!$A:$M,11,FALSE)),0,VLOOKUP($N1433,'Data from Waybill Query'!$A:$M,11,FALSE))</f>
        <v>24022881</v>
      </c>
      <c r="L1433" s="104">
        <f>IF(ISNA(VLOOKUP($N1433,'Data from Waybill Query'!$A:$M,12,FALSE)),0,VLOOKUP($N1433,'Data from Waybill Query'!$A:$M,12,FALSE))</f>
        <v>3492</v>
      </c>
      <c r="M1433" s="104">
        <f>IF(ISNA(VLOOKUP($N1433,'Data from Waybill Query'!$A:$M,13,FALSE)),0,VLOOKUP($N1433,'Data from Waybill Query'!$A:$M,13,FALSE))</f>
        <v>3.8612889999999997E-2</v>
      </c>
      <c r="N1433" s="104">
        <f t="shared" si="49"/>
        <v>2006100203</v>
      </c>
    </row>
    <row r="1434" spans="1:14" x14ac:dyDescent="0.25">
      <c r="A1434" s="104">
        <f t="shared" si="48"/>
        <v>200625</v>
      </c>
      <c r="B1434" s="32">
        <f>'Data from Waybill Query'!B1434</f>
        <v>2006</v>
      </c>
      <c r="C1434" s="32" t="str">
        <f>IF('Data from Waybill Query'!C1434="00","0",IF('Data from Waybill Query'!C1434="01","1",IF('Data from Waybill Query'!C1434="XX","2",'Data from Waybill Query'!C1434)))</f>
        <v>10</v>
      </c>
      <c r="D1434" s="33" t="str">
        <f>'Data from Waybill Query'!D1434</f>
        <v>Metalic Ores</v>
      </c>
      <c r="E1434" s="33" t="str">
        <f>'Data from Waybill Query'!E1434</f>
        <v>L</v>
      </c>
      <c r="F1434" s="33" t="str">
        <f>'Data from Waybill Query'!F1434</f>
        <v>X</v>
      </c>
      <c r="G1434" s="33" t="str">
        <f>'Data from Waybill Query'!G1434</f>
        <v>X</v>
      </c>
      <c r="H1434" s="104">
        <f>IF(ISNA(VLOOKUP($N1434,'Data from Waybill Query'!$A:$M,8,FALSE)),0,VLOOKUP($N1434,'Data from Waybill Query'!$A:$M,8,FALSE))</f>
        <v>290266</v>
      </c>
      <c r="I1434" s="104">
        <f>IF(ISNA(VLOOKUP($N1434,'Data from Waybill Query'!$A:$M,9,FALSE)),0,VLOOKUP($N1434,'Data from Waybill Query'!$A:$M,9,FALSE))</f>
        <v>124866</v>
      </c>
      <c r="J1434" s="104">
        <f>IF(ISNA(VLOOKUP($N1434,'Data from Waybill Query'!$A:$M,10,FALSE)),0,VLOOKUP($N1434,'Data from Waybill Query'!$A:$M,10,FALSE))</f>
        <v>122962</v>
      </c>
      <c r="K1434" s="104">
        <f>IF(ISNA(VLOOKUP($N1434,'Data from Waybill Query'!$A:$M,11,FALSE)),0,VLOOKUP($N1434,'Data from Waybill Query'!$A:$M,11,FALSE))</f>
        <v>12349057</v>
      </c>
      <c r="L1434" s="104">
        <f>IF(ISNA(VLOOKUP($N1434,'Data from Waybill Query'!$A:$M,12,FALSE)),0,VLOOKUP($N1434,'Data from Waybill Query'!$A:$M,12,FALSE))</f>
        <v>12149</v>
      </c>
      <c r="M1434" s="104">
        <f>IF(ISNA(VLOOKUP($N1434,'Data from Waybill Query'!$A:$M,13,FALSE)),0,VLOOKUP($N1434,'Data from Waybill Query'!$A:$M,13,FALSE))</f>
        <v>2.3891880000000001E-2</v>
      </c>
      <c r="N1434" s="104">
        <f t="shared" si="49"/>
        <v>2006100303</v>
      </c>
    </row>
    <row r="1435" spans="1:14" x14ac:dyDescent="0.25">
      <c r="A1435" s="104">
        <f t="shared" si="48"/>
        <v>200626</v>
      </c>
      <c r="B1435" s="32">
        <f>'Data from Waybill Query'!B1435</f>
        <v>2006</v>
      </c>
      <c r="C1435" s="32" t="str">
        <f>IF('Data from Waybill Query'!C1435="00","0",IF('Data from Waybill Query'!C1435="01","1",IF('Data from Waybill Query'!C1435="XX","2",'Data from Waybill Query'!C1435)))</f>
        <v>11</v>
      </c>
      <c r="D1435" s="33" t="str">
        <f>'Data from Waybill Query'!D1435</f>
        <v>Coal</v>
      </c>
      <c r="E1435" s="33" t="str">
        <f>'Data from Waybill Query'!E1435</f>
        <v>S</v>
      </c>
      <c r="F1435" s="33" t="str">
        <f>'Data from Waybill Query'!F1435</f>
        <v>R</v>
      </c>
      <c r="G1435" s="33" t="str">
        <f>'Data from Waybill Query'!G1435</f>
        <v>X</v>
      </c>
      <c r="H1435" s="104">
        <f>IF(ISNA(VLOOKUP($N1435,'Data from Waybill Query'!$A:$M,8,FALSE)),0,VLOOKUP($N1435,'Data from Waybill Query'!$A:$M,8,FALSE))</f>
        <v>1794213</v>
      </c>
      <c r="I1435" s="104">
        <f>IF(ISNA(VLOOKUP($N1435,'Data from Waybill Query'!$A:$M,9,FALSE)),0,VLOOKUP($N1435,'Data from Waybill Query'!$A:$M,9,FALSE))</f>
        <v>1425924</v>
      </c>
      <c r="J1435" s="104">
        <f>IF(ISNA(VLOOKUP($N1435,'Data from Waybill Query'!$A:$M,10,FALSE)),0,VLOOKUP($N1435,'Data from Waybill Query'!$A:$M,10,FALSE))</f>
        <v>377138</v>
      </c>
      <c r="K1435" s="104">
        <f>IF(ISNA(VLOOKUP($N1435,'Data from Waybill Query'!$A:$M,11,FALSE)),0,VLOOKUP($N1435,'Data from Waybill Query'!$A:$M,11,FALSE))</f>
        <v>146890516</v>
      </c>
      <c r="L1435" s="104">
        <f>IF(ISNA(VLOOKUP($N1435,'Data from Waybill Query'!$A:$M,12,FALSE)),0,VLOOKUP($N1435,'Data from Waybill Query'!$A:$M,12,FALSE))</f>
        <v>38994</v>
      </c>
      <c r="M1435" s="104">
        <f>IF(ISNA(VLOOKUP($N1435,'Data from Waybill Query'!$A:$M,13,FALSE)),0,VLOOKUP($N1435,'Data from Waybill Query'!$A:$M,13,FALSE))</f>
        <v>4.6012959999999999E-2</v>
      </c>
      <c r="N1435" s="104">
        <f t="shared" si="49"/>
        <v>2006110103</v>
      </c>
    </row>
    <row r="1436" spans="1:14" x14ac:dyDescent="0.25">
      <c r="A1436" s="104">
        <f t="shared" si="48"/>
        <v>200627</v>
      </c>
      <c r="B1436" s="32">
        <f>'Data from Waybill Query'!B1436</f>
        <v>2006</v>
      </c>
      <c r="C1436" s="32" t="str">
        <f>IF('Data from Waybill Query'!C1436="00","0",IF('Data from Waybill Query'!C1436="01","1",IF('Data from Waybill Query'!C1436="XX","2",'Data from Waybill Query'!C1436)))</f>
        <v>11</v>
      </c>
      <c r="D1436" s="33" t="str">
        <f>'Data from Waybill Query'!D1436</f>
        <v>Coal</v>
      </c>
      <c r="E1436" s="33" t="str">
        <f>'Data from Waybill Query'!E1436</f>
        <v>S</v>
      </c>
      <c r="F1436" s="33" t="str">
        <f>'Data from Waybill Query'!F1436</f>
        <v>P</v>
      </c>
      <c r="G1436" s="33" t="str">
        <f>'Data from Waybill Query'!G1436</f>
        <v>X</v>
      </c>
      <c r="H1436" s="104">
        <f>IF(ISNA(VLOOKUP($N1436,'Data from Waybill Query'!$A:$M,8,FALSE)),0,VLOOKUP($N1436,'Data from Waybill Query'!$A:$M,8,FALSE))</f>
        <v>1475362</v>
      </c>
      <c r="I1436" s="104">
        <f>IF(ISNA(VLOOKUP($N1436,'Data from Waybill Query'!$A:$M,9,FALSE)),0,VLOOKUP($N1436,'Data from Waybill Query'!$A:$M,9,FALSE))</f>
        <v>1798599</v>
      </c>
      <c r="J1436" s="104">
        <f>IF(ISNA(VLOOKUP($N1436,'Data from Waybill Query'!$A:$M,10,FALSE)),0,VLOOKUP($N1436,'Data from Waybill Query'!$A:$M,10,FALSE))</f>
        <v>376732</v>
      </c>
      <c r="K1436" s="104">
        <f>IF(ISNA(VLOOKUP($N1436,'Data from Waybill Query'!$A:$M,11,FALSE)),0,VLOOKUP($N1436,'Data from Waybill Query'!$A:$M,11,FALSE))</f>
        <v>196829299</v>
      </c>
      <c r="L1436" s="104">
        <f>IF(ISNA(VLOOKUP($N1436,'Data from Waybill Query'!$A:$M,12,FALSE)),0,VLOOKUP($N1436,'Data from Waybill Query'!$A:$M,12,FALSE))</f>
        <v>41894</v>
      </c>
      <c r="M1436" s="104">
        <f>IF(ISNA(VLOOKUP($N1436,'Data from Waybill Query'!$A:$M,13,FALSE)),0,VLOOKUP($N1436,'Data from Waybill Query'!$A:$M,13,FALSE))</f>
        <v>3.5216589999999999E-2</v>
      </c>
      <c r="N1436" s="104">
        <f t="shared" si="49"/>
        <v>2006110113</v>
      </c>
    </row>
    <row r="1437" spans="1:14" x14ac:dyDescent="0.25">
      <c r="A1437" s="104">
        <f t="shared" si="48"/>
        <v>200628</v>
      </c>
      <c r="B1437" s="32">
        <f>'Data from Waybill Query'!B1437</f>
        <v>2006</v>
      </c>
      <c r="C1437" s="32" t="str">
        <f>IF('Data from Waybill Query'!C1437="00","0",IF('Data from Waybill Query'!C1437="01","1",IF('Data from Waybill Query'!C1437="XX","2",'Data from Waybill Query'!C1437)))</f>
        <v>11</v>
      </c>
      <c r="D1437" s="33" t="str">
        <f>'Data from Waybill Query'!D1437</f>
        <v>Coal</v>
      </c>
      <c r="E1437" s="33" t="str">
        <f>'Data from Waybill Query'!E1437</f>
        <v>M</v>
      </c>
      <c r="F1437" s="33" t="str">
        <f>'Data from Waybill Query'!F1437</f>
        <v>R</v>
      </c>
      <c r="G1437" s="33" t="str">
        <f>'Data from Waybill Query'!G1437</f>
        <v>X</v>
      </c>
      <c r="H1437" s="104">
        <f>IF(ISNA(VLOOKUP($N1437,'Data from Waybill Query'!$A:$M,8,FALSE)),0,VLOOKUP($N1437,'Data from Waybill Query'!$A:$M,8,FALSE))</f>
        <v>1007247</v>
      </c>
      <c r="I1437" s="104">
        <f>IF(ISNA(VLOOKUP($N1437,'Data from Waybill Query'!$A:$M,9,FALSE)),0,VLOOKUP($N1437,'Data from Waybill Query'!$A:$M,9,FALSE))</f>
        <v>599004</v>
      </c>
      <c r="J1437" s="104">
        <f>IF(ISNA(VLOOKUP($N1437,'Data from Waybill Query'!$A:$M,10,FALSE)),0,VLOOKUP($N1437,'Data from Waybill Query'!$A:$M,10,FALSE))</f>
        <v>434761</v>
      </c>
      <c r="K1437" s="104">
        <f>IF(ISNA(VLOOKUP($N1437,'Data from Waybill Query'!$A:$M,11,FALSE)),0,VLOOKUP($N1437,'Data from Waybill Query'!$A:$M,11,FALSE))</f>
        <v>64115756</v>
      </c>
      <c r="L1437" s="104">
        <f>IF(ISNA(VLOOKUP($N1437,'Data from Waybill Query'!$A:$M,12,FALSE)),0,VLOOKUP($N1437,'Data from Waybill Query'!$A:$M,12,FALSE))</f>
        <v>46984</v>
      </c>
      <c r="M1437" s="104">
        <f>IF(ISNA(VLOOKUP($N1437,'Data from Waybill Query'!$A:$M,13,FALSE)),0,VLOOKUP($N1437,'Data from Waybill Query'!$A:$M,13,FALSE))</f>
        <v>2.14383E-2</v>
      </c>
      <c r="N1437" s="104">
        <f t="shared" si="49"/>
        <v>2006110203</v>
      </c>
    </row>
    <row r="1438" spans="1:14" x14ac:dyDescent="0.25">
      <c r="A1438" s="104">
        <f t="shared" si="48"/>
        <v>200629</v>
      </c>
      <c r="B1438" s="32">
        <f>'Data from Waybill Query'!B1438</f>
        <v>2006</v>
      </c>
      <c r="C1438" s="32" t="str">
        <f>IF('Data from Waybill Query'!C1438="00","0",IF('Data from Waybill Query'!C1438="01","1",IF('Data from Waybill Query'!C1438="XX","2",'Data from Waybill Query'!C1438)))</f>
        <v>11</v>
      </c>
      <c r="D1438" s="33" t="str">
        <f>'Data from Waybill Query'!D1438</f>
        <v>Coal</v>
      </c>
      <c r="E1438" s="33" t="str">
        <f>'Data from Waybill Query'!E1438</f>
        <v>M</v>
      </c>
      <c r="F1438" s="33" t="str">
        <f>'Data from Waybill Query'!F1438</f>
        <v>P</v>
      </c>
      <c r="G1438" s="33" t="str">
        <f>'Data from Waybill Query'!G1438</f>
        <v>X</v>
      </c>
      <c r="H1438" s="104">
        <f>IF(ISNA(VLOOKUP($N1438,'Data from Waybill Query'!$A:$M,8,FALSE)),0,VLOOKUP($N1438,'Data from Waybill Query'!$A:$M,8,FALSE))</f>
        <v>1689498</v>
      </c>
      <c r="I1438" s="104">
        <f>IF(ISNA(VLOOKUP($N1438,'Data from Waybill Query'!$A:$M,9,FALSE)),0,VLOOKUP($N1438,'Data from Waybill Query'!$A:$M,9,FALSE))</f>
        <v>1323985</v>
      </c>
      <c r="J1438" s="104">
        <f>IF(ISNA(VLOOKUP($N1438,'Data from Waybill Query'!$A:$M,10,FALSE)),0,VLOOKUP($N1438,'Data from Waybill Query'!$A:$M,10,FALSE))</f>
        <v>987517</v>
      </c>
      <c r="K1438" s="104">
        <f>IF(ISNA(VLOOKUP($N1438,'Data from Waybill Query'!$A:$M,11,FALSE)),0,VLOOKUP($N1438,'Data from Waybill Query'!$A:$M,11,FALSE))</f>
        <v>153258333</v>
      </c>
      <c r="L1438" s="104">
        <f>IF(ISNA(VLOOKUP($N1438,'Data from Waybill Query'!$A:$M,12,FALSE)),0,VLOOKUP($N1438,'Data from Waybill Query'!$A:$M,12,FALSE))</f>
        <v>114551</v>
      </c>
      <c r="M1438" s="104">
        <f>IF(ISNA(VLOOKUP($N1438,'Data from Waybill Query'!$A:$M,13,FALSE)),0,VLOOKUP($N1438,'Data from Waybill Query'!$A:$M,13,FALSE))</f>
        <v>1.4748900000000001E-2</v>
      </c>
      <c r="N1438" s="104">
        <f t="shared" si="49"/>
        <v>2006110213</v>
      </c>
    </row>
    <row r="1439" spans="1:14" x14ac:dyDescent="0.25">
      <c r="A1439" s="104">
        <f t="shared" si="48"/>
        <v>200630</v>
      </c>
      <c r="B1439" s="32">
        <f>'Data from Waybill Query'!B1439</f>
        <v>2006</v>
      </c>
      <c r="C1439" s="32" t="str">
        <f>IF('Data from Waybill Query'!C1439="00","0",IF('Data from Waybill Query'!C1439="01","1",IF('Data from Waybill Query'!C1439="XX","2",'Data from Waybill Query'!C1439)))</f>
        <v>11</v>
      </c>
      <c r="D1439" s="33" t="str">
        <f>'Data from Waybill Query'!D1439</f>
        <v>Coal</v>
      </c>
      <c r="E1439" s="33" t="str">
        <f>'Data from Waybill Query'!E1439</f>
        <v>L</v>
      </c>
      <c r="F1439" s="33" t="str">
        <f>'Data from Waybill Query'!F1439</f>
        <v>R</v>
      </c>
      <c r="G1439" s="33" t="str">
        <f>'Data from Waybill Query'!G1439</f>
        <v>X</v>
      </c>
      <c r="H1439" s="104">
        <f>IF(ISNA(VLOOKUP($N1439,'Data from Waybill Query'!$A:$M,8,FALSE)),0,VLOOKUP($N1439,'Data from Waybill Query'!$A:$M,8,FALSE))</f>
        <v>1058691</v>
      </c>
      <c r="I1439" s="104">
        <f>IF(ISNA(VLOOKUP($N1439,'Data from Waybill Query'!$A:$M,9,FALSE)),0,VLOOKUP($N1439,'Data from Waybill Query'!$A:$M,9,FALSE))</f>
        <v>596936</v>
      </c>
      <c r="J1439" s="104">
        <f>IF(ISNA(VLOOKUP($N1439,'Data from Waybill Query'!$A:$M,10,FALSE)),0,VLOOKUP($N1439,'Data from Waybill Query'!$A:$M,10,FALSE))</f>
        <v>724576</v>
      </c>
      <c r="K1439" s="104">
        <f>IF(ISNA(VLOOKUP($N1439,'Data from Waybill Query'!$A:$M,11,FALSE)),0,VLOOKUP($N1439,'Data from Waybill Query'!$A:$M,11,FALSE))</f>
        <v>69158424</v>
      </c>
      <c r="L1439" s="104">
        <f>IF(ISNA(VLOOKUP($N1439,'Data from Waybill Query'!$A:$M,12,FALSE)),0,VLOOKUP($N1439,'Data from Waybill Query'!$A:$M,12,FALSE))</f>
        <v>83948</v>
      </c>
      <c r="M1439" s="104">
        <f>IF(ISNA(VLOOKUP($N1439,'Data from Waybill Query'!$A:$M,13,FALSE)),0,VLOOKUP($N1439,'Data from Waybill Query'!$A:$M,13,FALSE))</f>
        <v>1.2611199999999999E-2</v>
      </c>
      <c r="N1439" s="104">
        <f t="shared" si="49"/>
        <v>2006110303</v>
      </c>
    </row>
    <row r="1440" spans="1:14" x14ac:dyDescent="0.25">
      <c r="A1440" s="104">
        <f t="shared" si="48"/>
        <v>200631</v>
      </c>
      <c r="B1440" s="32">
        <f>'Data from Waybill Query'!B1440</f>
        <v>2006</v>
      </c>
      <c r="C1440" s="32" t="str">
        <f>IF('Data from Waybill Query'!C1440="00","0",IF('Data from Waybill Query'!C1440="01","1",IF('Data from Waybill Query'!C1440="XX","2",'Data from Waybill Query'!C1440)))</f>
        <v>11</v>
      </c>
      <c r="D1440" s="33" t="str">
        <f>'Data from Waybill Query'!D1440</f>
        <v>Coal</v>
      </c>
      <c r="E1440" s="33" t="str">
        <f>'Data from Waybill Query'!E1440</f>
        <v>L</v>
      </c>
      <c r="F1440" s="33" t="str">
        <f>'Data from Waybill Query'!F1440</f>
        <v>P</v>
      </c>
      <c r="G1440" s="33" t="str">
        <f>'Data from Waybill Query'!G1440</f>
        <v>X</v>
      </c>
      <c r="H1440" s="104">
        <f>IF(ISNA(VLOOKUP($N1440,'Data from Waybill Query'!$A:$M,8,FALSE)),0,VLOOKUP($N1440,'Data from Waybill Query'!$A:$M,8,FALSE))</f>
        <v>2776135</v>
      </c>
      <c r="I1440" s="104">
        <f>IF(ISNA(VLOOKUP($N1440,'Data from Waybill Query'!$A:$M,9,FALSE)),0,VLOOKUP($N1440,'Data from Waybill Query'!$A:$M,9,FALSE))</f>
        <v>2072065</v>
      </c>
      <c r="J1440" s="104">
        <f>IF(ISNA(VLOOKUP($N1440,'Data from Waybill Query'!$A:$M,10,FALSE)),0,VLOOKUP($N1440,'Data from Waybill Query'!$A:$M,10,FALSE))</f>
        <v>2474391</v>
      </c>
      <c r="K1440" s="104">
        <f>IF(ISNA(VLOOKUP($N1440,'Data from Waybill Query'!$A:$M,11,FALSE)),0,VLOOKUP($N1440,'Data from Waybill Query'!$A:$M,11,FALSE))</f>
        <v>242775547</v>
      </c>
      <c r="L1440" s="104">
        <f>IF(ISNA(VLOOKUP($N1440,'Data from Waybill Query'!$A:$M,12,FALSE)),0,VLOOKUP($N1440,'Data from Waybill Query'!$A:$M,12,FALSE))</f>
        <v>290042</v>
      </c>
      <c r="M1440" s="104">
        <f>IF(ISNA(VLOOKUP($N1440,'Data from Waybill Query'!$A:$M,13,FALSE)),0,VLOOKUP($N1440,'Data from Waybill Query'!$A:$M,13,FALSE))</f>
        <v>9.5714909999999997E-3</v>
      </c>
      <c r="N1440" s="104">
        <f t="shared" si="49"/>
        <v>2006110313</v>
      </c>
    </row>
    <row r="1441" spans="1:14" x14ac:dyDescent="0.25">
      <c r="A1441" s="104">
        <f t="shared" si="48"/>
        <v>200632</v>
      </c>
      <c r="B1441" s="32">
        <f>'Data from Waybill Query'!B1441</f>
        <v>2006</v>
      </c>
      <c r="C1441" s="32" t="str">
        <f>IF('Data from Waybill Query'!C1441="00","0",IF('Data from Waybill Query'!C1441="01","1",IF('Data from Waybill Query'!C1441="XX","2",'Data from Waybill Query'!C1441)))</f>
        <v>11</v>
      </c>
      <c r="D1441" s="33" t="str">
        <f>'Data from Waybill Query'!D1441</f>
        <v>Coal</v>
      </c>
      <c r="E1441" s="33" t="str">
        <f>'Data from Waybill Query'!E1441</f>
        <v>VL</v>
      </c>
      <c r="F1441" s="33" t="str">
        <f>'Data from Waybill Query'!F1441</f>
        <v>R</v>
      </c>
      <c r="G1441" s="33" t="str">
        <f>'Data from Waybill Query'!G1441</f>
        <v>X</v>
      </c>
      <c r="H1441" s="104">
        <f>IF(ISNA(VLOOKUP($N1441,'Data from Waybill Query'!$A:$M,8,FALSE)),0,VLOOKUP($N1441,'Data from Waybill Query'!$A:$M,8,FALSE))</f>
        <v>259136</v>
      </c>
      <c r="I1441" s="104">
        <f>IF(ISNA(VLOOKUP($N1441,'Data from Waybill Query'!$A:$M,9,FALSE)),0,VLOOKUP($N1441,'Data from Waybill Query'!$A:$M,9,FALSE))</f>
        <v>114506</v>
      </c>
      <c r="J1441" s="104">
        <f>IF(ISNA(VLOOKUP($N1441,'Data from Waybill Query'!$A:$M,10,FALSE)),0,VLOOKUP($N1441,'Data from Waybill Query'!$A:$M,10,FALSE))</f>
        <v>186118</v>
      </c>
      <c r="K1441" s="104">
        <f>IF(ISNA(VLOOKUP($N1441,'Data from Waybill Query'!$A:$M,11,FALSE)),0,VLOOKUP($N1441,'Data from Waybill Query'!$A:$M,11,FALSE))</f>
        <v>12867261</v>
      </c>
      <c r="L1441" s="104">
        <f>IF(ISNA(VLOOKUP($N1441,'Data from Waybill Query'!$A:$M,12,FALSE)),0,VLOOKUP($N1441,'Data from Waybill Query'!$A:$M,12,FALSE))</f>
        <v>20876</v>
      </c>
      <c r="M1441" s="104">
        <f>IF(ISNA(VLOOKUP($N1441,'Data from Waybill Query'!$A:$M,13,FALSE)),0,VLOOKUP($N1441,'Data from Waybill Query'!$A:$M,13,FALSE))</f>
        <v>1.2413E-2</v>
      </c>
      <c r="N1441" s="104">
        <f t="shared" si="49"/>
        <v>2006110403</v>
      </c>
    </row>
    <row r="1442" spans="1:14" x14ac:dyDescent="0.25">
      <c r="A1442" s="104">
        <f t="shared" si="48"/>
        <v>200633</v>
      </c>
      <c r="B1442" s="32">
        <f>'Data from Waybill Query'!B1442</f>
        <v>2006</v>
      </c>
      <c r="C1442" s="32" t="str">
        <f>IF('Data from Waybill Query'!C1442="00","0",IF('Data from Waybill Query'!C1442="01","1",IF('Data from Waybill Query'!C1442="XX","2",'Data from Waybill Query'!C1442)))</f>
        <v>11</v>
      </c>
      <c r="D1442" s="33" t="str">
        <f>'Data from Waybill Query'!D1442</f>
        <v>Coal</v>
      </c>
      <c r="E1442" s="33" t="str">
        <f>'Data from Waybill Query'!E1442</f>
        <v>VL</v>
      </c>
      <c r="F1442" s="33" t="str">
        <f>'Data from Waybill Query'!F1442</f>
        <v>P</v>
      </c>
      <c r="G1442" s="33" t="str">
        <f>'Data from Waybill Query'!G1442</f>
        <v>X</v>
      </c>
      <c r="H1442" s="104">
        <f>IF(ISNA(VLOOKUP($N1442,'Data from Waybill Query'!$A:$M,8,FALSE)),0,VLOOKUP($N1442,'Data from Waybill Query'!$A:$M,8,FALSE))</f>
        <v>1049801</v>
      </c>
      <c r="I1442" s="104">
        <f>IF(ISNA(VLOOKUP($N1442,'Data from Waybill Query'!$A:$M,9,FALSE)),0,VLOOKUP($N1442,'Data from Waybill Query'!$A:$M,9,FALSE))</f>
        <v>510972</v>
      </c>
      <c r="J1442" s="104">
        <f>IF(ISNA(VLOOKUP($N1442,'Data from Waybill Query'!$A:$M,10,FALSE)),0,VLOOKUP($N1442,'Data from Waybill Query'!$A:$M,10,FALSE))</f>
        <v>812002</v>
      </c>
      <c r="K1442" s="104">
        <f>IF(ISNA(VLOOKUP($N1442,'Data from Waybill Query'!$A:$M,11,FALSE)),0,VLOOKUP($N1442,'Data from Waybill Query'!$A:$M,11,FALSE))</f>
        <v>58160592</v>
      </c>
      <c r="L1442" s="104">
        <f>IF(ISNA(VLOOKUP($N1442,'Data from Waybill Query'!$A:$M,12,FALSE)),0,VLOOKUP($N1442,'Data from Waybill Query'!$A:$M,12,FALSE))</f>
        <v>92303</v>
      </c>
      <c r="M1442" s="104">
        <f>IF(ISNA(VLOOKUP($N1442,'Data from Waybill Query'!$A:$M,13,FALSE)),0,VLOOKUP($N1442,'Data from Waybill Query'!$A:$M,13,FALSE))</f>
        <v>1.137341E-2</v>
      </c>
      <c r="N1442" s="104">
        <f t="shared" si="49"/>
        <v>2006110413</v>
      </c>
    </row>
    <row r="1443" spans="1:14" x14ac:dyDescent="0.25">
      <c r="A1443" s="104">
        <f t="shared" si="48"/>
        <v>200634</v>
      </c>
      <c r="B1443" s="32">
        <f>'Data from Waybill Query'!B1443</f>
        <v>2006</v>
      </c>
      <c r="C1443" s="32" t="str">
        <f>IF('Data from Waybill Query'!C1443="00","0",IF('Data from Waybill Query'!C1443="01","1",IF('Data from Waybill Query'!C1443="XX","2",'Data from Waybill Query'!C1443)))</f>
        <v>14</v>
      </c>
      <c r="D1443" s="33" t="str">
        <f>'Data from Waybill Query'!D1443</f>
        <v>Non-Metallic Minerals</v>
      </c>
      <c r="E1443" s="33" t="str">
        <f>'Data from Waybill Query'!E1443</f>
        <v>S</v>
      </c>
      <c r="F1443" s="33" t="str">
        <f>'Data from Waybill Query'!F1443</f>
        <v>X</v>
      </c>
      <c r="G1443" s="33" t="str">
        <f>'Data from Waybill Query'!G1443</f>
        <v>X</v>
      </c>
      <c r="H1443" s="104">
        <f>IF(ISNA(VLOOKUP($N1443,'Data from Waybill Query'!$A:$M,8,FALSE)),0,VLOOKUP($N1443,'Data from Waybill Query'!$A:$M,8,FALSE))</f>
        <v>207336</v>
      </c>
      <c r="I1443" s="104">
        <f>IF(ISNA(VLOOKUP($N1443,'Data from Waybill Query'!$A:$M,9,FALSE)),0,VLOOKUP($N1443,'Data from Waybill Query'!$A:$M,9,FALSE))</f>
        <v>577494</v>
      </c>
      <c r="J1443" s="104">
        <f>IF(ISNA(VLOOKUP($N1443,'Data from Waybill Query'!$A:$M,10,FALSE)),0,VLOOKUP($N1443,'Data from Waybill Query'!$A:$M,10,FALSE))</f>
        <v>29813</v>
      </c>
      <c r="K1443" s="104">
        <f>IF(ISNA(VLOOKUP($N1443,'Data from Waybill Query'!$A:$M,11,FALSE)),0,VLOOKUP($N1443,'Data from Waybill Query'!$A:$M,11,FALSE))</f>
        <v>55530125</v>
      </c>
      <c r="L1443" s="104">
        <f>IF(ISNA(VLOOKUP($N1443,'Data from Waybill Query'!$A:$M,12,FALSE)),0,VLOOKUP($N1443,'Data from Waybill Query'!$A:$M,12,FALSE))</f>
        <v>2802</v>
      </c>
      <c r="M1443" s="104">
        <f>IF(ISNA(VLOOKUP($N1443,'Data from Waybill Query'!$A:$M,13,FALSE)),0,VLOOKUP($N1443,'Data from Waybill Query'!$A:$M,13,FALSE))</f>
        <v>7.3995870000000005E-2</v>
      </c>
      <c r="N1443" s="104">
        <f t="shared" si="49"/>
        <v>2006140103</v>
      </c>
    </row>
    <row r="1444" spans="1:14" x14ac:dyDescent="0.25">
      <c r="A1444" s="104">
        <f t="shared" si="48"/>
        <v>200635</v>
      </c>
      <c r="B1444" s="32">
        <f>'Data from Waybill Query'!B1444</f>
        <v>2006</v>
      </c>
      <c r="C1444" s="32" t="str">
        <f>IF('Data from Waybill Query'!C1444="00","0",IF('Data from Waybill Query'!C1444="01","1",IF('Data from Waybill Query'!C1444="XX","2",'Data from Waybill Query'!C1444)))</f>
        <v>14</v>
      </c>
      <c r="D1444" s="33" t="str">
        <f>'Data from Waybill Query'!D1444</f>
        <v>Non-Metallic Minerals</v>
      </c>
      <c r="E1444" s="33" t="str">
        <f>'Data from Waybill Query'!E1444</f>
        <v>M</v>
      </c>
      <c r="F1444" s="33" t="str">
        <f>'Data from Waybill Query'!F1444</f>
        <v>X</v>
      </c>
      <c r="G1444" s="33" t="str">
        <f>'Data from Waybill Query'!G1444</f>
        <v>X</v>
      </c>
      <c r="H1444" s="104">
        <f>IF(ISNA(VLOOKUP($N1444,'Data from Waybill Query'!$A:$M,8,FALSE)),0,VLOOKUP($N1444,'Data from Waybill Query'!$A:$M,8,FALSE))</f>
        <v>428733</v>
      </c>
      <c r="I1444" s="104">
        <f>IF(ISNA(VLOOKUP($N1444,'Data from Waybill Query'!$A:$M,9,FALSE)),0,VLOOKUP($N1444,'Data from Waybill Query'!$A:$M,9,FALSE))</f>
        <v>614488</v>
      </c>
      <c r="J1444" s="104">
        <f>IF(ISNA(VLOOKUP($N1444,'Data from Waybill Query'!$A:$M,10,FALSE)),0,VLOOKUP($N1444,'Data from Waybill Query'!$A:$M,10,FALSE))</f>
        <v>101695</v>
      </c>
      <c r="K1444" s="104">
        <f>IF(ISNA(VLOOKUP($N1444,'Data from Waybill Query'!$A:$M,11,FALSE)),0,VLOOKUP($N1444,'Data from Waybill Query'!$A:$M,11,FALSE))</f>
        <v>61905083</v>
      </c>
      <c r="L1444" s="104">
        <f>IF(ISNA(VLOOKUP($N1444,'Data from Waybill Query'!$A:$M,12,FALSE)),0,VLOOKUP($N1444,'Data from Waybill Query'!$A:$M,12,FALSE))</f>
        <v>10236</v>
      </c>
      <c r="M1444" s="104">
        <f>IF(ISNA(VLOOKUP($N1444,'Data from Waybill Query'!$A:$M,13,FALSE)),0,VLOOKUP($N1444,'Data from Waybill Query'!$A:$M,13,FALSE))</f>
        <v>4.188455E-2</v>
      </c>
      <c r="N1444" s="104">
        <f t="shared" si="49"/>
        <v>2006140203</v>
      </c>
    </row>
    <row r="1445" spans="1:14" x14ac:dyDescent="0.25">
      <c r="A1445" s="104">
        <f t="shared" si="48"/>
        <v>200636</v>
      </c>
      <c r="B1445" s="32">
        <f>'Data from Waybill Query'!B1445</f>
        <v>2006</v>
      </c>
      <c r="C1445" s="32" t="str">
        <f>IF('Data from Waybill Query'!C1445="00","0",IF('Data from Waybill Query'!C1445="01","1",IF('Data from Waybill Query'!C1445="XX","2",'Data from Waybill Query'!C1445)))</f>
        <v>14</v>
      </c>
      <c r="D1445" s="33" t="str">
        <f>'Data from Waybill Query'!D1445</f>
        <v>Non-Metallic Minerals</v>
      </c>
      <c r="E1445" s="33" t="str">
        <f>'Data from Waybill Query'!E1445</f>
        <v>L</v>
      </c>
      <c r="F1445" s="33" t="str">
        <f>'Data from Waybill Query'!F1445</f>
        <v>X</v>
      </c>
      <c r="G1445" s="33" t="str">
        <f>'Data from Waybill Query'!G1445</f>
        <v>X</v>
      </c>
      <c r="H1445" s="104">
        <f>IF(ISNA(VLOOKUP($N1445,'Data from Waybill Query'!$A:$M,8,FALSE)),0,VLOOKUP($N1445,'Data from Waybill Query'!$A:$M,8,FALSE))</f>
        <v>1009244</v>
      </c>
      <c r="I1445" s="104">
        <f>IF(ISNA(VLOOKUP($N1445,'Data from Waybill Query'!$A:$M,9,FALSE)),0,VLOOKUP($N1445,'Data from Waybill Query'!$A:$M,9,FALSE))</f>
        <v>562608</v>
      </c>
      <c r="J1445" s="104">
        <f>IF(ISNA(VLOOKUP($N1445,'Data from Waybill Query'!$A:$M,10,FALSE)),0,VLOOKUP($N1445,'Data from Waybill Query'!$A:$M,10,FALSE))</f>
        <v>350633</v>
      </c>
      <c r="K1445" s="104">
        <f>IF(ISNA(VLOOKUP($N1445,'Data from Waybill Query'!$A:$M,11,FALSE)),0,VLOOKUP($N1445,'Data from Waybill Query'!$A:$M,11,FALSE))</f>
        <v>55674196</v>
      </c>
      <c r="L1445" s="104">
        <f>IF(ISNA(VLOOKUP($N1445,'Data from Waybill Query'!$A:$M,12,FALSE)),0,VLOOKUP($N1445,'Data from Waybill Query'!$A:$M,12,FALSE))</f>
        <v>34473</v>
      </c>
      <c r="M1445" s="104">
        <f>IF(ISNA(VLOOKUP($N1445,'Data from Waybill Query'!$A:$M,13,FALSE)),0,VLOOKUP($N1445,'Data from Waybill Query'!$A:$M,13,FALSE))</f>
        <v>2.9276569999999998E-2</v>
      </c>
      <c r="N1445" s="104">
        <f t="shared" si="49"/>
        <v>2006140303</v>
      </c>
    </row>
    <row r="1446" spans="1:14" x14ac:dyDescent="0.25">
      <c r="A1446" s="104">
        <f t="shared" si="48"/>
        <v>200637</v>
      </c>
      <c r="B1446" s="32">
        <f>'Data from Waybill Query'!B1446</f>
        <v>2006</v>
      </c>
      <c r="C1446" s="32" t="str">
        <f>IF('Data from Waybill Query'!C1446="00","0",IF('Data from Waybill Query'!C1446="01","1",IF('Data from Waybill Query'!C1446="XX","2",'Data from Waybill Query'!C1446)))</f>
        <v>20</v>
      </c>
      <c r="D1446" s="33" t="str">
        <f>'Data from Waybill Query'!D1446</f>
        <v>Food and Kindred</v>
      </c>
      <c r="E1446" s="33" t="str">
        <f>'Data from Waybill Query'!E1446</f>
        <v>S</v>
      </c>
      <c r="F1446" s="33" t="str">
        <f>'Data from Waybill Query'!F1446</f>
        <v>X</v>
      </c>
      <c r="G1446" s="33" t="str">
        <f>'Data from Waybill Query'!G1446</f>
        <v>X</v>
      </c>
      <c r="H1446" s="104">
        <f>IF(ISNA(VLOOKUP($N1446,'Data from Waybill Query'!$A:$M,8,FALSE)),0,VLOOKUP($N1446,'Data from Waybill Query'!$A:$M,8,FALSE))</f>
        <v>452402</v>
      </c>
      <c r="I1446" s="104">
        <f>IF(ISNA(VLOOKUP($N1446,'Data from Waybill Query'!$A:$M,9,FALSE)),0,VLOOKUP($N1446,'Data from Waybill Query'!$A:$M,9,FALSE))</f>
        <v>348279</v>
      </c>
      <c r="J1446" s="104">
        <f>IF(ISNA(VLOOKUP($N1446,'Data from Waybill Query'!$A:$M,10,FALSE)),0,VLOOKUP($N1446,'Data from Waybill Query'!$A:$M,10,FALSE))</f>
        <v>99638</v>
      </c>
      <c r="K1446" s="104">
        <f>IF(ISNA(VLOOKUP($N1446,'Data from Waybill Query'!$A:$M,11,FALSE)),0,VLOOKUP($N1446,'Data from Waybill Query'!$A:$M,11,FALSE))</f>
        <v>31512295</v>
      </c>
      <c r="L1446" s="104">
        <f>IF(ISNA(VLOOKUP($N1446,'Data from Waybill Query'!$A:$M,12,FALSE)),0,VLOOKUP($N1446,'Data from Waybill Query'!$A:$M,12,FALSE))</f>
        <v>9023</v>
      </c>
      <c r="M1446" s="104">
        <f>IF(ISNA(VLOOKUP($N1446,'Data from Waybill Query'!$A:$M,13,FALSE)),0,VLOOKUP($N1446,'Data from Waybill Query'!$A:$M,13,FALSE))</f>
        <v>5.0137359999999999E-2</v>
      </c>
      <c r="N1446" s="104">
        <f t="shared" si="49"/>
        <v>2006200103</v>
      </c>
    </row>
    <row r="1447" spans="1:14" x14ac:dyDescent="0.25">
      <c r="A1447" s="104">
        <f t="shared" si="48"/>
        <v>200638</v>
      </c>
      <c r="B1447" s="32">
        <f>'Data from Waybill Query'!B1447</f>
        <v>2006</v>
      </c>
      <c r="C1447" s="32" t="str">
        <f>IF('Data from Waybill Query'!C1447="00","0",IF('Data from Waybill Query'!C1447="01","1",IF('Data from Waybill Query'!C1447="XX","2",'Data from Waybill Query'!C1447)))</f>
        <v>20</v>
      </c>
      <c r="D1447" s="33" t="str">
        <f>'Data from Waybill Query'!D1447</f>
        <v>Food and Kindred</v>
      </c>
      <c r="E1447" s="33" t="str">
        <f>'Data from Waybill Query'!E1447</f>
        <v>M</v>
      </c>
      <c r="F1447" s="33" t="str">
        <f>'Data from Waybill Query'!F1447</f>
        <v>X</v>
      </c>
      <c r="G1447" s="33" t="str">
        <f>'Data from Waybill Query'!G1447</f>
        <v>X</v>
      </c>
      <c r="H1447" s="104">
        <f>IF(ISNA(VLOOKUP($N1447,'Data from Waybill Query'!$A:$M,8,FALSE)),0,VLOOKUP($N1447,'Data from Waybill Query'!$A:$M,8,FALSE))</f>
        <v>1015712</v>
      </c>
      <c r="I1447" s="104">
        <f>IF(ISNA(VLOOKUP($N1447,'Data from Waybill Query'!$A:$M,9,FALSE)),0,VLOOKUP($N1447,'Data from Waybill Query'!$A:$M,9,FALSE))</f>
        <v>438438</v>
      </c>
      <c r="J1447" s="104">
        <f>IF(ISNA(VLOOKUP($N1447,'Data from Waybill Query'!$A:$M,10,FALSE)),0,VLOOKUP($N1447,'Data from Waybill Query'!$A:$M,10,FALSE))</f>
        <v>329583</v>
      </c>
      <c r="K1447" s="104">
        <f>IF(ISNA(VLOOKUP($N1447,'Data from Waybill Query'!$A:$M,11,FALSE)),0,VLOOKUP($N1447,'Data from Waybill Query'!$A:$M,11,FALSE))</f>
        <v>40348677</v>
      </c>
      <c r="L1447" s="104">
        <f>IF(ISNA(VLOOKUP($N1447,'Data from Waybill Query'!$A:$M,12,FALSE)),0,VLOOKUP($N1447,'Data from Waybill Query'!$A:$M,12,FALSE))</f>
        <v>30419</v>
      </c>
      <c r="M1447" s="104">
        <f>IF(ISNA(VLOOKUP($N1447,'Data from Waybill Query'!$A:$M,13,FALSE)),0,VLOOKUP($N1447,'Data from Waybill Query'!$A:$M,13,FALSE))</f>
        <v>3.3390740000000002E-2</v>
      </c>
      <c r="N1447" s="104">
        <f t="shared" si="49"/>
        <v>2006200203</v>
      </c>
    </row>
    <row r="1448" spans="1:14" x14ac:dyDescent="0.25">
      <c r="A1448" s="104">
        <f t="shared" si="48"/>
        <v>200639</v>
      </c>
      <c r="B1448" s="32">
        <f>'Data from Waybill Query'!B1448</f>
        <v>2006</v>
      </c>
      <c r="C1448" s="32" t="str">
        <f>IF('Data from Waybill Query'!C1448="00","0",IF('Data from Waybill Query'!C1448="01","1",IF('Data from Waybill Query'!C1448="XX","2",'Data from Waybill Query'!C1448)))</f>
        <v>20</v>
      </c>
      <c r="D1448" s="33" t="str">
        <f>'Data from Waybill Query'!D1448</f>
        <v>Food and Kindred</v>
      </c>
      <c r="E1448" s="33" t="str">
        <f>'Data from Waybill Query'!E1448</f>
        <v>L</v>
      </c>
      <c r="F1448" s="33" t="str">
        <f>'Data from Waybill Query'!F1448</f>
        <v>X</v>
      </c>
      <c r="G1448" s="33" t="str">
        <f>'Data from Waybill Query'!G1448</f>
        <v>X</v>
      </c>
      <c r="H1448" s="104">
        <f>IF(ISNA(VLOOKUP($N1448,'Data from Waybill Query'!$A:$M,8,FALSE)),0,VLOOKUP($N1448,'Data from Waybill Query'!$A:$M,8,FALSE))</f>
        <v>2071034</v>
      </c>
      <c r="I1448" s="104">
        <f>IF(ISNA(VLOOKUP($N1448,'Data from Waybill Query'!$A:$M,9,FALSE)),0,VLOOKUP($N1448,'Data from Waybill Query'!$A:$M,9,FALSE))</f>
        <v>503201</v>
      </c>
      <c r="J1448" s="104">
        <f>IF(ISNA(VLOOKUP($N1448,'Data from Waybill Query'!$A:$M,10,FALSE)),0,VLOOKUP($N1448,'Data from Waybill Query'!$A:$M,10,FALSE))</f>
        <v>869278</v>
      </c>
      <c r="K1448" s="104">
        <f>IF(ISNA(VLOOKUP($N1448,'Data from Waybill Query'!$A:$M,11,FALSE)),0,VLOOKUP($N1448,'Data from Waybill Query'!$A:$M,11,FALSE))</f>
        <v>42600681</v>
      </c>
      <c r="L1448" s="104">
        <f>IF(ISNA(VLOOKUP($N1448,'Data from Waybill Query'!$A:$M,12,FALSE)),0,VLOOKUP($N1448,'Data from Waybill Query'!$A:$M,12,FALSE))</f>
        <v>72333</v>
      </c>
      <c r="M1448" s="104">
        <f>IF(ISNA(VLOOKUP($N1448,'Data from Waybill Query'!$A:$M,13,FALSE)),0,VLOOKUP($N1448,'Data from Waybill Query'!$A:$M,13,FALSE))</f>
        <v>2.8631810000000001E-2</v>
      </c>
      <c r="N1448" s="104">
        <f t="shared" si="49"/>
        <v>2006200303</v>
      </c>
    </row>
    <row r="1449" spans="1:14" x14ac:dyDescent="0.25">
      <c r="A1449" s="104">
        <f t="shared" si="48"/>
        <v>200640</v>
      </c>
      <c r="B1449" s="32">
        <f>'Data from Waybill Query'!B1449</f>
        <v>2006</v>
      </c>
      <c r="C1449" s="32" t="str">
        <f>IF('Data from Waybill Query'!C1449="00","0",IF('Data from Waybill Query'!C1449="01","1",IF('Data from Waybill Query'!C1449="XX","2",'Data from Waybill Query'!C1449)))</f>
        <v>24</v>
      </c>
      <c r="D1449" s="33" t="str">
        <f>'Data from Waybill Query'!D1449</f>
        <v>Lumber and Wood Products</v>
      </c>
      <c r="E1449" s="33" t="str">
        <f>'Data from Waybill Query'!E1449</f>
        <v>S</v>
      </c>
      <c r="F1449" s="33" t="str">
        <f>'Data from Waybill Query'!F1449</f>
        <v>X</v>
      </c>
      <c r="G1449" s="33" t="str">
        <f>'Data from Waybill Query'!G1449</f>
        <v>X</v>
      </c>
      <c r="H1449" s="104">
        <f>IF(ISNA(VLOOKUP($N1449,'Data from Waybill Query'!$A:$M,8,FALSE)),0,VLOOKUP($N1449,'Data from Waybill Query'!$A:$M,8,FALSE))</f>
        <v>320803</v>
      </c>
      <c r="I1449" s="104">
        <f>IF(ISNA(VLOOKUP($N1449,'Data from Waybill Query'!$A:$M,9,FALSE)),0,VLOOKUP($N1449,'Data from Waybill Query'!$A:$M,9,FALSE))</f>
        <v>291876</v>
      </c>
      <c r="J1449" s="104">
        <f>IF(ISNA(VLOOKUP($N1449,'Data from Waybill Query'!$A:$M,10,FALSE)),0,VLOOKUP($N1449,'Data from Waybill Query'!$A:$M,10,FALSE))</f>
        <v>66349</v>
      </c>
      <c r="K1449" s="104">
        <f>IF(ISNA(VLOOKUP($N1449,'Data from Waybill Query'!$A:$M,11,FALSE)),0,VLOOKUP($N1449,'Data from Waybill Query'!$A:$M,11,FALSE))</f>
        <v>23066152</v>
      </c>
      <c r="L1449" s="104">
        <f>IF(ISNA(VLOOKUP($N1449,'Data from Waybill Query'!$A:$M,12,FALSE)),0,VLOOKUP($N1449,'Data from Waybill Query'!$A:$M,12,FALSE))</f>
        <v>5255</v>
      </c>
      <c r="M1449" s="104">
        <f>IF(ISNA(VLOOKUP($N1449,'Data from Waybill Query'!$A:$M,13,FALSE)),0,VLOOKUP($N1449,'Data from Waybill Query'!$A:$M,13,FALSE))</f>
        <v>6.104565E-2</v>
      </c>
      <c r="N1449" s="104">
        <f t="shared" si="49"/>
        <v>2006240103</v>
      </c>
    </row>
    <row r="1450" spans="1:14" x14ac:dyDescent="0.25">
      <c r="A1450" s="104">
        <f t="shared" si="48"/>
        <v>200641</v>
      </c>
      <c r="B1450" s="32">
        <f>'Data from Waybill Query'!B1450</f>
        <v>2006</v>
      </c>
      <c r="C1450" s="32" t="str">
        <f>IF('Data from Waybill Query'!C1450="00","0",IF('Data from Waybill Query'!C1450="01","1",IF('Data from Waybill Query'!C1450="XX","2",'Data from Waybill Query'!C1450)))</f>
        <v>24</v>
      </c>
      <c r="D1450" s="33" t="str">
        <f>'Data from Waybill Query'!D1450</f>
        <v>Lumber and Wood Products</v>
      </c>
      <c r="E1450" s="33" t="str">
        <f>'Data from Waybill Query'!E1450</f>
        <v>M</v>
      </c>
      <c r="F1450" s="33" t="str">
        <f>'Data from Waybill Query'!F1450</f>
        <v>X</v>
      </c>
      <c r="G1450" s="33" t="str">
        <f>'Data from Waybill Query'!G1450</f>
        <v>X</v>
      </c>
      <c r="H1450" s="104">
        <f>IF(ISNA(VLOOKUP($N1450,'Data from Waybill Query'!$A:$M,8,FALSE)),0,VLOOKUP($N1450,'Data from Waybill Query'!$A:$M,8,FALSE))</f>
        <v>472903</v>
      </c>
      <c r="I1450" s="104">
        <f>IF(ISNA(VLOOKUP($N1450,'Data from Waybill Query'!$A:$M,9,FALSE)),0,VLOOKUP($N1450,'Data from Waybill Query'!$A:$M,9,FALSE))</f>
        <v>162776</v>
      </c>
      <c r="J1450" s="104">
        <f>IF(ISNA(VLOOKUP($N1450,'Data from Waybill Query'!$A:$M,10,FALSE)),0,VLOOKUP($N1450,'Data from Waybill Query'!$A:$M,10,FALSE))</f>
        <v>124798</v>
      </c>
      <c r="K1450" s="104">
        <f>IF(ISNA(VLOOKUP($N1450,'Data from Waybill Query'!$A:$M,11,FALSE)),0,VLOOKUP($N1450,'Data from Waybill Query'!$A:$M,11,FALSE))</f>
        <v>13933372</v>
      </c>
      <c r="L1450" s="104">
        <f>IF(ISNA(VLOOKUP($N1450,'Data from Waybill Query'!$A:$M,12,FALSE)),0,VLOOKUP($N1450,'Data from Waybill Query'!$A:$M,12,FALSE))</f>
        <v>10681</v>
      </c>
      <c r="M1450" s="104">
        <f>IF(ISNA(VLOOKUP($N1450,'Data from Waybill Query'!$A:$M,13,FALSE)),0,VLOOKUP($N1450,'Data from Waybill Query'!$A:$M,13,FALSE))</f>
        <v>4.4277049999999998E-2</v>
      </c>
      <c r="N1450" s="104">
        <f t="shared" si="49"/>
        <v>2006240203</v>
      </c>
    </row>
    <row r="1451" spans="1:14" x14ac:dyDescent="0.25">
      <c r="A1451" s="104">
        <f t="shared" si="48"/>
        <v>200642</v>
      </c>
      <c r="B1451" s="32">
        <f>'Data from Waybill Query'!B1451</f>
        <v>2006</v>
      </c>
      <c r="C1451" s="32" t="str">
        <f>IF('Data from Waybill Query'!C1451="00","0",IF('Data from Waybill Query'!C1451="01","1",IF('Data from Waybill Query'!C1451="XX","2",'Data from Waybill Query'!C1451)))</f>
        <v>24</v>
      </c>
      <c r="D1451" s="33" t="str">
        <f>'Data from Waybill Query'!D1451</f>
        <v>Lumber and Wood Products</v>
      </c>
      <c r="E1451" s="33" t="str">
        <f>'Data from Waybill Query'!E1451</f>
        <v>L</v>
      </c>
      <c r="F1451" s="33" t="str">
        <f>'Data from Waybill Query'!F1451</f>
        <v>X</v>
      </c>
      <c r="G1451" s="33" t="str">
        <f>'Data from Waybill Query'!G1451</f>
        <v>X</v>
      </c>
      <c r="H1451" s="104">
        <f>IF(ISNA(VLOOKUP($N1451,'Data from Waybill Query'!$A:$M,8,FALSE)),0,VLOOKUP($N1451,'Data from Waybill Query'!$A:$M,8,FALSE))</f>
        <v>2173942</v>
      </c>
      <c r="I1451" s="104">
        <f>IF(ISNA(VLOOKUP($N1451,'Data from Waybill Query'!$A:$M,9,FALSE)),0,VLOOKUP($N1451,'Data from Waybill Query'!$A:$M,9,FALSE))</f>
        <v>406724</v>
      </c>
      <c r="J1451" s="104">
        <f>IF(ISNA(VLOOKUP($N1451,'Data from Waybill Query'!$A:$M,10,FALSE)),0,VLOOKUP($N1451,'Data from Waybill Query'!$A:$M,10,FALSE))</f>
        <v>789196</v>
      </c>
      <c r="K1451" s="104">
        <f>IF(ISNA(VLOOKUP($N1451,'Data from Waybill Query'!$A:$M,11,FALSE)),0,VLOOKUP($N1451,'Data from Waybill Query'!$A:$M,11,FALSE))</f>
        <v>36597300</v>
      </c>
      <c r="L1451" s="104">
        <f>IF(ISNA(VLOOKUP($N1451,'Data from Waybill Query'!$A:$M,12,FALSE)),0,VLOOKUP($N1451,'Data from Waybill Query'!$A:$M,12,FALSE))</f>
        <v>71247</v>
      </c>
      <c r="M1451" s="104">
        <f>IF(ISNA(VLOOKUP($N1451,'Data from Waybill Query'!$A:$M,13,FALSE)),0,VLOOKUP($N1451,'Data from Waybill Query'!$A:$M,13,FALSE))</f>
        <v>3.0512589999999999E-2</v>
      </c>
      <c r="N1451" s="104">
        <f t="shared" si="49"/>
        <v>2006240303</v>
      </c>
    </row>
    <row r="1452" spans="1:14" x14ac:dyDescent="0.25">
      <c r="A1452" s="104">
        <f t="shared" si="48"/>
        <v>200643</v>
      </c>
      <c r="B1452" s="32">
        <f>'Data from Waybill Query'!B1452</f>
        <v>2006</v>
      </c>
      <c r="C1452" s="32" t="str">
        <f>IF('Data from Waybill Query'!C1452="00","0",IF('Data from Waybill Query'!C1452="01","1",IF('Data from Waybill Query'!C1452="XX","2",'Data from Waybill Query'!C1452)))</f>
        <v>26</v>
      </c>
      <c r="D1452" s="33" t="str">
        <f>'Data from Waybill Query'!D1452</f>
        <v>Pulp, Paper and Allied</v>
      </c>
      <c r="E1452" s="33" t="str">
        <f>'Data from Waybill Query'!E1452</f>
        <v>S</v>
      </c>
      <c r="F1452" s="33" t="str">
        <f>'Data from Waybill Query'!F1452</f>
        <v>X</v>
      </c>
      <c r="G1452" s="33" t="str">
        <f>'Data from Waybill Query'!G1452</f>
        <v>X</v>
      </c>
      <c r="H1452" s="104">
        <f>IF(ISNA(VLOOKUP($N1452,'Data from Waybill Query'!$A:$M,8,FALSE)),0,VLOOKUP($N1452,'Data from Waybill Query'!$A:$M,8,FALSE))</f>
        <v>292971</v>
      </c>
      <c r="I1452" s="104">
        <f>IF(ISNA(VLOOKUP($N1452,'Data from Waybill Query'!$A:$M,9,FALSE)),0,VLOOKUP($N1452,'Data from Waybill Query'!$A:$M,9,FALSE))</f>
        <v>186360</v>
      </c>
      <c r="J1452" s="104">
        <f>IF(ISNA(VLOOKUP($N1452,'Data from Waybill Query'!$A:$M,10,FALSE)),0,VLOOKUP($N1452,'Data from Waybill Query'!$A:$M,10,FALSE))</f>
        <v>50118</v>
      </c>
      <c r="K1452" s="104">
        <f>IF(ISNA(VLOOKUP($N1452,'Data from Waybill Query'!$A:$M,11,FALSE)),0,VLOOKUP($N1452,'Data from Waybill Query'!$A:$M,11,FALSE))</f>
        <v>12902264</v>
      </c>
      <c r="L1452" s="104">
        <f>IF(ISNA(VLOOKUP($N1452,'Data from Waybill Query'!$A:$M,12,FALSE)),0,VLOOKUP($N1452,'Data from Waybill Query'!$A:$M,12,FALSE))</f>
        <v>3432</v>
      </c>
      <c r="M1452" s="104">
        <f>IF(ISNA(VLOOKUP($N1452,'Data from Waybill Query'!$A:$M,13,FALSE)),0,VLOOKUP($N1452,'Data from Waybill Query'!$A:$M,13,FALSE))</f>
        <v>8.536378E-2</v>
      </c>
      <c r="N1452" s="104">
        <f t="shared" si="49"/>
        <v>2006260103</v>
      </c>
    </row>
    <row r="1453" spans="1:14" x14ac:dyDescent="0.25">
      <c r="A1453" s="104">
        <f t="shared" si="48"/>
        <v>200644</v>
      </c>
      <c r="B1453" s="32">
        <f>'Data from Waybill Query'!B1453</f>
        <v>2006</v>
      </c>
      <c r="C1453" s="32" t="str">
        <f>IF('Data from Waybill Query'!C1453="00","0",IF('Data from Waybill Query'!C1453="01","1",IF('Data from Waybill Query'!C1453="XX","2",'Data from Waybill Query'!C1453)))</f>
        <v>26</v>
      </c>
      <c r="D1453" s="33" t="str">
        <f>'Data from Waybill Query'!D1453</f>
        <v>Pulp, Paper and Allied</v>
      </c>
      <c r="E1453" s="33" t="str">
        <f>'Data from Waybill Query'!E1453</f>
        <v>M</v>
      </c>
      <c r="F1453" s="33" t="str">
        <f>'Data from Waybill Query'!F1453</f>
        <v>X</v>
      </c>
      <c r="G1453" s="33" t="str">
        <f>'Data from Waybill Query'!G1453</f>
        <v>X</v>
      </c>
      <c r="H1453" s="104">
        <f>IF(ISNA(VLOOKUP($N1453,'Data from Waybill Query'!$A:$M,8,FALSE)),0,VLOOKUP($N1453,'Data from Waybill Query'!$A:$M,8,FALSE))</f>
        <v>687739</v>
      </c>
      <c r="I1453" s="104">
        <f>IF(ISNA(VLOOKUP($N1453,'Data from Waybill Query'!$A:$M,9,FALSE)),0,VLOOKUP($N1453,'Data from Waybill Query'!$A:$M,9,FALSE))</f>
        <v>234920</v>
      </c>
      <c r="J1453" s="104">
        <f>IF(ISNA(VLOOKUP($N1453,'Data from Waybill Query'!$A:$M,10,FALSE)),0,VLOOKUP($N1453,'Data from Waybill Query'!$A:$M,10,FALSE))</f>
        <v>176347</v>
      </c>
      <c r="K1453" s="104">
        <f>IF(ISNA(VLOOKUP($N1453,'Data from Waybill Query'!$A:$M,11,FALSE)),0,VLOOKUP($N1453,'Data from Waybill Query'!$A:$M,11,FALSE))</f>
        <v>16215220</v>
      </c>
      <c r="L1453" s="104">
        <f>IF(ISNA(VLOOKUP($N1453,'Data from Waybill Query'!$A:$M,12,FALSE)),0,VLOOKUP($N1453,'Data from Waybill Query'!$A:$M,12,FALSE))</f>
        <v>12181</v>
      </c>
      <c r="M1453" s="104">
        <f>IF(ISNA(VLOOKUP($N1453,'Data from Waybill Query'!$A:$M,13,FALSE)),0,VLOOKUP($N1453,'Data from Waybill Query'!$A:$M,13,FALSE))</f>
        <v>5.6459460000000003E-2</v>
      </c>
      <c r="N1453" s="104">
        <f t="shared" si="49"/>
        <v>2006260203</v>
      </c>
    </row>
    <row r="1454" spans="1:14" x14ac:dyDescent="0.25">
      <c r="A1454" s="104">
        <f t="shared" si="48"/>
        <v>200645</v>
      </c>
      <c r="B1454" s="32">
        <f>'Data from Waybill Query'!B1454</f>
        <v>2006</v>
      </c>
      <c r="C1454" s="32" t="str">
        <f>IF('Data from Waybill Query'!C1454="00","0",IF('Data from Waybill Query'!C1454="01","1",IF('Data from Waybill Query'!C1454="XX","2",'Data from Waybill Query'!C1454)))</f>
        <v>26</v>
      </c>
      <c r="D1454" s="33" t="str">
        <f>'Data from Waybill Query'!D1454</f>
        <v>Pulp, Paper and Allied</v>
      </c>
      <c r="E1454" s="33" t="str">
        <f>'Data from Waybill Query'!E1454</f>
        <v>L</v>
      </c>
      <c r="F1454" s="33" t="str">
        <f>'Data from Waybill Query'!F1454</f>
        <v>X</v>
      </c>
      <c r="G1454" s="33" t="str">
        <f>'Data from Waybill Query'!G1454</f>
        <v>X</v>
      </c>
      <c r="H1454" s="104">
        <f>IF(ISNA(VLOOKUP($N1454,'Data from Waybill Query'!$A:$M,8,FALSE)),0,VLOOKUP($N1454,'Data from Waybill Query'!$A:$M,8,FALSE))</f>
        <v>1487972</v>
      </c>
      <c r="I1454" s="104">
        <f>IF(ISNA(VLOOKUP($N1454,'Data from Waybill Query'!$A:$M,9,FALSE)),0,VLOOKUP($N1454,'Data from Waybill Query'!$A:$M,9,FALSE))</f>
        <v>312204</v>
      </c>
      <c r="J1454" s="104">
        <f>IF(ISNA(VLOOKUP($N1454,'Data from Waybill Query'!$A:$M,10,FALSE)),0,VLOOKUP($N1454,'Data from Waybill Query'!$A:$M,10,FALSE))</f>
        <v>497293</v>
      </c>
      <c r="K1454" s="104">
        <f>IF(ISNA(VLOOKUP($N1454,'Data from Waybill Query'!$A:$M,11,FALSE)),0,VLOOKUP($N1454,'Data from Waybill Query'!$A:$M,11,FALSE))</f>
        <v>23040648</v>
      </c>
      <c r="L1454" s="104">
        <f>IF(ISNA(VLOOKUP($N1454,'Data from Waybill Query'!$A:$M,12,FALSE)),0,VLOOKUP($N1454,'Data from Waybill Query'!$A:$M,12,FALSE))</f>
        <v>37209</v>
      </c>
      <c r="M1454" s="104">
        <f>IF(ISNA(VLOOKUP($N1454,'Data from Waybill Query'!$A:$M,13,FALSE)),0,VLOOKUP($N1454,'Data from Waybill Query'!$A:$M,13,FALSE))</f>
        <v>3.9989030000000002E-2</v>
      </c>
      <c r="N1454" s="104">
        <f t="shared" si="49"/>
        <v>2006260303</v>
      </c>
    </row>
    <row r="1455" spans="1:14" x14ac:dyDescent="0.25">
      <c r="A1455" s="104">
        <f t="shared" si="48"/>
        <v>200646</v>
      </c>
      <c r="B1455" s="32">
        <f>'Data from Waybill Query'!B1455</f>
        <v>2006</v>
      </c>
      <c r="C1455" s="32" t="str">
        <f>IF('Data from Waybill Query'!C1455="00","0",IF('Data from Waybill Query'!C1455="01","1",IF('Data from Waybill Query'!C1455="XX","2",'Data from Waybill Query'!C1455)))</f>
        <v>28</v>
      </c>
      <c r="D1455" s="33" t="str">
        <f>'Data from Waybill Query'!D1455</f>
        <v>Chemical</v>
      </c>
      <c r="E1455" s="33" t="str">
        <f>'Data from Waybill Query'!E1455</f>
        <v>S</v>
      </c>
      <c r="F1455" s="33" t="str">
        <f>'Data from Waybill Query'!F1455</f>
        <v>X</v>
      </c>
      <c r="G1455" s="33" t="str">
        <f>'Data from Waybill Query'!G1455</f>
        <v>X</v>
      </c>
      <c r="H1455" s="104">
        <f>IF(ISNA(VLOOKUP($N1455,'Data from Waybill Query'!$A:$M,8,FALSE)),0,VLOOKUP($N1455,'Data from Waybill Query'!$A:$M,8,FALSE))</f>
        <v>1125174</v>
      </c>
      <c r="I1455" s="104">
        <f>IF(ISNA(VLOOKUP($N1455,'Data from Waybill Query'!$A:$M,9,FALSE)),0,VLOOKUP($N1455,'Data from Waybill Query'!$A:$M,9,FALSE))</f>
        <v>742981</v>
      </c>
      <c r="J1455" s="104">
        <f>IF(ISNA(VLOOKUP($N1455,'Data from Waybill Query'!$A:$M,10,FALSE)),0,VLOOKUP($N1455,'Data from Waybill Query'!$A:$M,10,FALSE))</f>
        <v>166709</v>
      </c>
      <c r="K1455" s="104">
        <f>IF(ISNA(VLOOKUP($N1455,'Data from Waybill Query'!$A:$M,11,FALSE)),0,VLOOKUP($N1455,'Data from Waybill Query'!$A:$M,11,FALSE))</f>
        <v>69307503</v>
      </c>
      <c r="L1455" s="104">
        <f>IF(ISNA(VLOOKUP($N1455,'Data from Waybill Query'!$A:$M,12,FALSE)),0,VLOOKUP($N1455,'Data from Waybill Query'!$A:$M,12,FALSE))</f>
        <v>15590</v>
      </c>
      <c r="M1455" s="104">
        <f>IF(ISNA(VLOOKUP($N1455,'Data from Waybill Query'!$A:$M,13,FALSE)),0,VLOOKUP($N1455,'Data from Waybill Query'!$A:$M,13,FALSE))</f>
        <v>7.2172719999999996E-2</v>
      </c>
      <c r="N1455" s="104">
        <f t="shared" si="49"/>
        <v>2006280103</v>
      </c>
    </row>
    <row r="1456" spans="1:14" x14ac:dyDescent="0.25">
      <c r="A1456" s="104">
        <f t="shared" si="48"/>
        <v>200647</v>
      </c>
      <c r="B1456" s="32">
        <f>'Data from Waybill Query'!B1456</f>
        <v>2006</v>
      </c>
      <c r="C1456" s="32" t="str">
        <f>IF('Data from Waybill Query'!C1456="00","0",IF('Data from Waybill Query'!C1456="01","1",IF('Data from Waybill Query'!C1456="XX","2",'Data from Waybill Query'!C1456)))</f>
        <v>28</v>
      </c>
      <c r="D1456" s="33" t="str">
        <f>'Data from Waybill Query'!D1456</f>
        <v>Chemical</v>
      </c>
      <c r="E1456" s="33" t="str">
        <f>'Data from Waybill Query'!E1456</f>
        <v>M</v>
      </c>
      <c r="F1456" s="33" t="str">
        <f>'Data from Waybill Query'!F1456</f>
        <v>X</v>
      </c>
      <c r="G1456" s="33" t="str">
        <f>'Data from Waybill Query'!G1456</f>
        <v>X</v>
      </c>
      <c r="H1456" s="104">
        <f>IF(ISNA(VLOOKUP($N1456,'Data from Waybill Query'!$A:$M,8,FALSE)),0,VLOOKUP($N1456,'Data from Waybill Query'!$A:$M,8,FALSE))</f>
        <v>1941959</v>
      </c>
      <c r="I1456" s="104">
        <f>IF(ISNA(VLOOKUP($N1456,'Data from Waybill Query'!$A:$M,9,FALSE)),0,VLOOKUP($N1456,'Data from Waybill Query'!$A:$M,9,FALSE))</f>
        <v>648053</v>
      </c>
      <c r="J1456" s="104">
        <f>IF(ISNA(VLOOKUP($N1456,'Data from Waybill Query'!$A:$M,10,FALSE)),0,VLOOKUP($N1456,'Data from Waybill Query'!$A:$M,10,FALSE))</f>
        <v>492568</v>
      </c>
      <c r="K1456" s="104">
        <f>IF(ISNA(VLOOKUP($N1456,'Data from Waybill Query'!$A:$M,11,FALSE)),0,VLOOKUP($N1456,'Data from Waybill Query'!$A:$M,11,FALSE))</f>
        <v>60761552</v>
      </c>
      <c r="L1456" s="104">
        <f>IF(ISNA(VLOOKUP($N1456,'Data from Waybill Query'!$A:$M,12,FALSE)),0,VLOOKUP($N1456,'Data from Waybill Query'!$A:$M,12,FALSE))</f>
        <v>46251</v>
      </c>
      <c r="M1456" s="104">
        <f>IF(ISNA(VLOOKUP($N1456,'Data from Waybill Query'!$A:$M,13,FALSE)),0,VLOOKUP($N1456,'Data from Waybill Query'!$A:$M,13,FALSE))</f>
        <v>4.1987289999999997E-2</v>
      </c>
      <c r="N1456" s="104">
        <f t="shared" si="49"/>
        <v>2006280203</v>
      </c>
    </row>
    <row r="1457" spans="1:14" x14ac:dyDescent="0.25">
      <c r="A1457" s="104">
        <f t="shared" si="48"/>
        <v>200648</v>
      </c>
      <c r="B1457" s="32">
        <f>'Data from Waybill Query'!B1457</f>
        <v>2006</v>
      </c>
      <c r="C1457" s="32" t="str">
        <f>IF('Data from Waybill Query'!C1457="00","0",IF('Data from Waybill Query'!C1457="01","1",IF('Data from Waybill Query'!C1457="XX","2",'Data from Waybill Query'!C1457)))</f>
        <v>28</v>
      </c>
      <c r="D1457" s="33" t="str">
        <f>'Data from Waybill Query'!D1457</f>
        <v>Chemical</v>
      </c>
      <c r="E1457" s="33" t="str">
        <f>'Data from Waybill Query'!E1457</f>
        <v>L</v>
      </c>
      <c r="F1457" s="33" t="str">
        <f>'Data from Waybill Query'!F1457</f>
        <v>X</v>
      </c>
      <c r="G1457" s="33" t="str">
        <f>'Data from Waybill Query'!G1457</f>
        <v>X</v>
      </c>
      <c r="H1457" s="104">
        <f>IF(ISNA(VLOOKUP($N1457,'Data from Waybill Query'!$A:$M,8,FALSE)),0,VLOOKUP($N1457,'Data from Waybill Query'!$A:$M,8,FALSE))</f>
        <v>3400834</v>
      </c>
      <c r="I1457" s="104">
        <f>IF(ISNA(VLOOKUP($N1457,'Data from Waybill Query'!$A:$M,9,FALSE)),0,VLOOKUP($N1457,'Data from Waybill Query'!$A:$M,9,FALSE))</f>
        <v>770778</v>
      </c>
      <c r="J1457" s="104">
        <f>IF(ISNA(VLOOKUP($N1457,'Data from Waybill Query'!$A:$M,10,FALSE)),0,VLOOKUP($N1457,'Data from Waybill Query'!$A:$M,10,FALSE))</f>
        <v>1180218</v>
      </c>
      <c r="K1457" s="104">
        <f>IF(ISNA(VLOOKUP($N1457,'Data from Waybill Query'!$A:$M,11,FALSE)),0,VLOOKUP($N1457,'Data from Waybill Query'!$A:$M,11,FALSE))</f>
        <v>72880003</v>
      </c>
      <c r="L1457" s="104">
        <f>IF(ISNA(VLOOKUP($N1457,'Data from Waybill Query'!$A:$M,12,FALSE)),0,VLOOKUP($N1457,'Data from Waybill Query'!$A:$M,12,FALSE))</f>
        <v>111702</v>
      </c>
      <c r="M1457" s="104">
        <f>IF(ISNA(VLOOKUP($N1457,'Data from Waybill Query'!$A:$M,13,FALSE)),0,VLOOKUP($N1457,'Data from Waybill Query'!$A:$M,13,FALSE))</f>
        <v>3.0445509999999999E-2</v>
      </c>
      <c r="N1457" s="104">
        <f t="shared" si="49"/>
        <v>2006280303</v>
      </c>
    </row>
    <row r="1458" spans="1:14" x14ac:dyDescent="0.25">
      <c r="A1458" s="104">
        <f t="shared" si="48"/>
        <v>200649</v>
      </c>
      <c r="B1458" s="32">
        <f>'Data from Waybill Query'!B1458</f>
        <v>2006</v>
      </c>
      <c r="C1458" s="32" t="str">
        <f>IF('Data from Waybill Query'!C1458="00","0",IF('Data from Waybill Query'!C1458="01","1",IF('Data from Waybill Query'!C1458="XX","2",'Data from Waybill Query'!C1458)))</f>
        <v>29</v>
      </c>
      <c r="D1458" s="33" t="str">
        <f>'Data from Waybill Query'!D1458</f>
        <v>Petroleum</v>
      </c>
      <c r="E1458" s="33" t="str">
        <f>'Data from Waybill Query'!E1458</f>
        <v>S</v>
      </c>
      <c r="F1458" s="33" t="str">
        <f>'Data from Waybill Query'!F1458</f>
        <v>X</v>
      </c>
      <c r="G1458" s="33" t="str">
        <f>'Data from Waybill Query'!G1458</f>
        <v>X</v>
      </c>
      <c r="H1458" s="104">
        <f>IF(ISNA(VLOOKUP($N1458,'Data from Waybill Query'!$A:$M,8,FALSE)),0,VLOOKUP($N1458,'Data from Waybill Query'!$A:$M,8,FALSE))</f>
        <v>513091</v>
      </c>
      <c r="I1458" s="104">
        <f>IF(ISNA(VLOOKUP($N1458,'Data from Waybill Query'!$A:$M,9,FALSE)),0,VLOOKUP($N1458,'Data from Waybill Query'!$A:$M,9,FALSE))</f>
        <v>382390</v>
      </c>
      <c r="J1458" s="104">
        <f>IF(ISNA(VLOOKUP($N1458,'Data from Waybill Query'!$A:$M,10,FALSE)),0,VLOOKUP($N1458,'Data from Waybill Query'!$A:$M,10,FALSE))</f>
        <v>94656</v>
      </c>
      <c r="K1458" s="104">
        <f>IF(ISNA(VLOOKUP($N1458,'Data from Waybill Query'!$A:$M,11,FALSE)),0,VLOOKUP($N1458,'Data from Waybill Query'!$A:$M,11,FALSE))</f>
        <v>31620343</v>
      </c>
      <c r="L1458" s="104">
        <f>IF(ISNA(VLOOKUP($N1458,'Data from Waybill Query'!$A:$M,12,FALSE)),0,VLOOKUP($N1458,'Data from Waybill Query'!$A:$M,12,FALSE))</f>
        <v>7712</v>
      </c>
      <c r="M1458" s="104">
        <f>IF(ISNA(VLOOKUP($N1458,'Data from Waybill Query'!$A:$M,13,FALSE)),0,VLOOKUP($N1458,'Data from Waybill Query'!$A:$M,13,FALSE))</f>
        <v>6.6533599999999998E-2</v>
      </c>
      <c r="N1458" s="104">
        <f t="shared" si="49"/>
        <v>2006290103</v>
      </c>
    </row>
    <row r="1459" spans="1:14" x14ac:dyDescent="0.25">
      <c r="A1459" s="104">
        <f t="shared" si="48"/>
        <v>200650</v>
      </c>
      <c r="B1459" s="32">
        <f>'Data from Waybill Query'!B1459</f>
        <v>2006</v>
      </c>
      <c r="C1459" s="32" t="str">
        <f>IF('Data from Waybill Query'!C1459="00","0",IF('Data from Waybill Query'!C1459="01","1",IF('Data from Waybill Query'!C1459="XX","2",'Data from Waybill Query'!C1459)))</f>
        <v>29</v>
      </c>
      <c r="D1459" s="33" t="str">
        <f>'Data from Waybill Query'!D1459</f>
        <v>Petroleum</v>
      </c>
      <c r="E1459" s="33" t="str">
        <f>'Data from Waybill Query'!E1459</f>
        <v>M</v>
      </c>
      <c r="F1459" s="33" t="str">
        <f>'Data from Waybill Query'!F1459</f>
        <v>X</v>
      </c>
      <c r="G1459" s="33" t="str">
        <f>'Data from Waybill Query'!G1459</f>
        <v>X</v>
      </c>
      <c r="H1459" s="104">
        <f>IF(ISNA(VLOOKUP($N1459,'Data from Waybill Query'!$A:$M,8,FALSE)),0,VLOOKUP($N1459,'Data from Waybill Query'!$A:$M,8,FALSE))</f>
        <v>576658</v>
      </c>
      <c r="I1459" s="104">
        <f>IF(ISNA(VLOOKUP($N1459,'Data from Waybill Query'!$A:$M,9,FALSE)),0,VLOOKUP($N1459,'Data from Waybill Query'!$A:$M,9,FALSE))</f>
        <v>221853</v>
      </c>
      <c r="J1459" s="104">
        <f>IF(ISNA(VLOOKUP($N1459,'Data from Waybill Query'!$A:$M,10,FALSE)),0,VLOOKUP($N1459,'Data from Waybill Query'!$A:$M,10,FALSE))</f>
        <v>164334</v>
      </c>
      <c r="K1459" s="104">
        <f>IF(ISNA(VLOOKUP($N1459,'Data from Waybill Query'!$A:$M,11,FALSE)),0,VLOOKUP($N1459,'Data from Waybill Query'!$A:$M,11,FALSE))</f>
        <v>18885227</v>
      </c>
      <c r="L1459" s="104">
        <f>IF(ISNA(VLOOKUP($N1459,'Data from Waybill Query'!$A:$M,12,FALSE)),0,VLOOKUP($N1459,'Data from Waybill Query'!$A:$M,12,FALSE))</f>
        <v>14003</v>
      </c>
      <c r="M1459" s="104">
        <f>IF(ISNA(VLOOKUP($N1459,'Data from Waybill Query'!$A:$M,13,FALSE)),0,VLOOKUP($N1459,'Data from Waybill Query'!$A:$M,13,FALSE))</f>
        <v>4.118248E-2</v>
      </c>
      <c r="N1459" s="104">
        <f t="shared" si="49"/>
        <v>2006290203</v>
      </c>
    </row>
    <row r="1460" spans="1:14" x14ac:dyDescent="0.25">
      <c r="A1460" s="104">
        <f t="shared" si="48"/>
        <v>200651</v>
      </c>
      <c r="B1460" s="32">
        <f>'Data from Waybill Query'!B1460</f>
        <v>2006</v>
      </c>
      <c r="C1460" s="32" t="str">
        <f>IF('Data from Waybill Query'!C1460="00","0",IF('Data from Waybill Query'!C1460="01","1",IF('Data from Waybill Query'!C1460="XX","2",'Data from Waybill Query'!C1460)))</f>
        <v>29</v>
      </c>
      <c r="D1460" s="33" t="str">
        <f>'Data from Waybill Query'!D1460</f>
        <v>Petroleum</v>
      </c>
      <c r="E1460" s="33" t="str">
        <f>'Data from Waybill Query'!E1460</f>
        <v>L</v>
      </c>
      <c r="F1460" s="33" t="str">
        <f>'Data from Waybill Query'!F1460</f>
        <v>X</v>
      </c>
      <c r="G1460" s="33" t="str">
        <f>'Data from Waybill Query'!G1460</f>
        <v>X</v>
      </c>
      <c r="H1460" s="104">
        <f>IF(ISNA(VLOOKUP($N1460,'Data from Waybill Query'!$A:$M,8,FALSE)),0,VLOOKUP($N1460,'Data from Waybill Query'!$A:$M,8,FALSE))</f>
        <v>881350</v>
      </c>
      <c r="I1460" s="104">
        <f>IF(ISNA(VLOOKUP($N1460,'Data from Waybill Query'!$A:$M,9,FALSE)),0,VLOOKUP($N1460,'Data from Waybill Query'!$A:$M,9,FALSE))</f>
        <v>221895</v>
      </c>
      <c r="J1460" s="104">
        <f>IF(ISNA(VLOOKUP($N1460,'Data from Waybill Query'!$A:$M,10,FALSE)),0,VLOOKUP($N1460,'Data from Waybill Query'!$A:$M,10,FALSE))</f>
        <v>359227</v>
      </c>
      <c r="K1460" s="104">
        <f>IF(ISNA(VLOOKUP($N1460,'Data from Waybill Query'!$A:$M,11,FALSE)),0,VLOOKUP($N1460,'Data from Waybill Query'!$A:$M,11,FALSE))</f>
        <v>18062597</v>
      </c>
      <c r="L1460" s="104">
        <f>IF(ISNA(VLOOKUP($N1460,'Data from Waybill Query'!$A:$M,12,FALSE)),0,VLOOKUP($N1460,'Data from Waybill Query'!$A:$M,12,FALSE))</f>
        <v>29018</v>
      </c>
      <c r="M1460" s="104">
        <f>IF(ISNA(VLOOKUP($N1460,'Data from Waybill Query'!$A:$M,13,FALSE)),0,VLOOKUP($N1460,'Data from Waybill Query'!$A:$M,13,FALSE))</f>
        <v>3.037217E-2</v>
      </c>
      <c r="N1460" s="104">
        <f t="shared" si="49"/>
        <v>2006290303</v>
      </c>
    </row>
    <row r="1461" spans="1:14" x14ac:dyDescent="0.25">
      <c r="A1461" s="104">
        <f t="shared" si="48"/>
        <v>200652</v>
      </c>
      <c r="B1461" s="32">
        <f>'Data from Waybill Query'!B1461</f>
        <v>2006</v>
      </c>
      <c r="C1461" s="32" t="str">
        <f>IF('Data from Waybill Query'!C1461="00","0",IF('Data from Waybill Query'!C1461="01","1",IF('Data from Waybill Query'!C1461="XX","2",'Data from Waybill Query'!C1461)))</f>
        <v>32</v>
      </c>
      <c r="D1461" s="33" t="str">
        <f>'Data from Waybill Query'!D1461</f>
        <v>Stone, Clay and Glass</v>
      </c>
      <c r="E1461" s="33" t="str">
        <f>'Data from Waybill Query'!E1461</f>
        <v>S</v>
      </c>
      <c r="F1461" s="33" t="str">
        <f>'Data from Waybill Query'!F1461</f>
        <v>X</v>
      </c>
      <c r="G1461" s="33" t="str">
        <f>'Data from Waybill Query'!G1461</f>
        <v>X</v>
      </c>
      <c r="H1461" s="104">
        <f>IF(ISNA(VLOOKUP($N1461,'Data from Waybill Query'!$A:$M,8,FALSE)),0,VLOOKUP($N1461,'Data from Waybill Query'!$A:$M,8,FALSE))</f>
        <v>588761</v>
      </c>
      <c r="I1461" s="104">
        <f>IF(ISNA(VLOOKUP($N1461,'Data from Waybill Query'!$A:$M,9,FALSE)),0,VLOOKUP($N1461,'Data from Waybill Query'!$A:$M,9,FALSE))</f>
        <v>362711</v>
      </c>
      <c r="J1461" s="104">
        <f>IF(ISNA(VLOOKUP($N1461,'Data from Waybill Query'!$A:$M,10,FALSE)),0,VLOOKUP($N1461,'Data from Waybill Query'!$A:$M,10,FALSE))</f>
        <v>98576</v>
      </c>
      <c r="K1461" s="104">
        <f>IF(ISNA(VLOOKUP($N1461,'Data from Waybill Query'!$A:$M,11,FALSE)),0,VLOOKUP($N1461,'Data from Waybill Query'!$A:$M,11,FALSE))</f>
        <v>36106256</v>
      </c>
      <c r="L1461" s="104">
        <f>IF(ISNA(VLOOKUP($N1461,'Data from Waybill Query'!$A:$M,12,FALSE)),0,VLOOKUP($N1461,'Data from Waybill Query'!$A:$M,12,FALSE))</f>
        <v>9852</v>
      </c>
      <c r="M1461" s="104">
        <f>IF(ISNA(VLOOKUP($N1461,'Data from Waybill Query'!$A:$M,13,FALSE)),0,VLOOKUP($N1461,'Data from Waybill Query'!$A:$M,13,FALSE))</f>
        <v>5.9759359999999997E-2</v>
      </c>
      <c r="N1461" s="104">
        <f t="shared" si="49"/>
        <v>2006320103</v>
      </c>
    </row>
    <row r="1462" spans="1:14" x14ac:dyDescent="0.25">
      <c r="A1462" s="104">
        <f t="shared" si="48"/>
        <v>200653</v>
      </c>
      <c r="B1462" s="32">
        <f>'Data from Waybill Query'!B1462</f>
        <v>2006</v>
      </c>
      <c r="C1462" s="32" t="str">
        <f>IF('Data from Waybill Query'!C1462="00","0",IF('Data from Waybill Query'!C1462="01","1",IF('Data from Waybill Query'!C1462="XX","2",'Data from Waybill Query'!C1462)))</f>
        <v>32</v>
      </c>
      <c r="D1462" s="33" t="str">
        <f>'Data from Waybill Query'!D1462</f>
        <v>Stone, Clay and Glass</v>
      </c>
      <c r="E1462" s="33" t="str">
        <f>'Data from Waybill Query'!E1462</f>
        <v>M</v>
      </c>
      <c r="F1462" s="33" t="str">
        <f>'Data from Waybill Query'!F1462</f>
        <v>X</v>
      </c>
      <c r="G1462" s="33" t="str">
        <f>'Data from Waybill Query'!G1462</f>
        <v>X</v>
      </c>
      <c r="H1462" s="104">
        <f>IF(ISNA(VLOOKUP($N1462,'Data from Waybill Query'!$A:$M,8,FALSE)),0,VLOOKUP($N1462,'Data from Waybill Query'!$A:$M,8,FALSE))</f>
        <v>550089</v>
      </c>
      <c r="I1462" s="104">
        <f>IF(ISNA(VLOOKUP($N1462,'Data from Waybill Query'!$A:$M,9,FALSE)),0,VLOOKUP($N1462,'Data from Waybill Query'!$A:$M,9,FALSE))</f>
        <v>182148</v>
      </c>
      <c r="J1462" s="104">
        <f>IF(ISNA(VLOOKUP($N1462,'Data from Waybill Query'!$A:$M,10,FALSE)),0,VLOOKUP($N1462,'Data from Waybill Query'!$A:$M,10,FALSE))</f>
        <v>133219</v>
      </c>
      <c r="K1462" s="104">
        <f>IF(ISNA(VLOOKUP($N1462,'Data from Waybill Query'!$A:$M,11,FALSE)),0,VLOOKUP($N1462,'Data from Waybill Query'!$A:$M,11,FALSE))</f>
        <v>17570652</v>
      </c>
      <c r="L1462" s="104">
        <f>IF(ISNA(VLOOKUP($N1462,'Data from Waybill Query'!$A:$M,12,FALSE)),0,VLOOKUP($N1462,'Data from Waybill Query'!$A:$M,12,FALSE))</f>
        <v>12824</v>
      </c>
      <c r="M1462" s="104">
        <f>IF(ISNA(VLOOKUP($N1462,'Data from Waybill Query'!$A:$M,13,FALSE)),0,VLOOKUP($N1462,'Data from Waybill Query'!$A:$M,13,FALSE))</f>
        <v>4.289544E-2</v>
      </c>
      <c r="N1462" s="104">
        <f t="shared" si="49"/>
        <v>2006320203</v>
      </c>
    </row>
    <row r="1463" spans="1:14" x14ac:dyDescent="0.25">
      <c r="A1463" s="104">
        <f t="shared" si="48"/>
        <v>200654</v>
      </c>
      <c r="B1463" s="32">
        <f>'Data from Waybill Query'!B1463</f>
        <v>2006</v>
      </c>
      <c r="C1463" s="32" t="str">
        <f>IF('Data from Waybill Query'!C1463="00","0",IF('Data from Waybill Query'!C1463="01","1",IF('Data from Waybill Query'!C1463="XX","2",'Data from Waybill Query'!C1463)))</f>
        <v>32</v>
      </c>
      <c r="D1463" s="33" t="str">
        <f>'Data from Waybill Query'!D1463</f>
        <v>Stone, Clay and Glass</v>
      </c>
      <c r="E1463" s="33" t="str">
        <f>'Data from Waybill Query'!E1463</f>
        <v>L</v>
      </c>
      <c r="F1463" s="33" t="str">
        <f>'Data from Waybill Query'!F1463</f>
        <v>X</v>
      </c>
      <c r="G1463" s="33" t="str">
        <f>'Data from Waybill Query'!G1463</f>
        <v>X</v>
      </c>
      <c r="H1463" s="104">
        <f>IF(ISNA(VLOOKUP($N1463,'Data from Waybill Query'!$A:$M,8,FALSE)),0,VLOOKUP($N1463,'Data from Waybill Query'!$A:$M,8,FALSE))</f>
        <v>675414</v>
      </c>
      <c r="I1463" s="104">
        <f>IF(ISNA(VLOOKUP($N1463,'Data from Waybill Query'!$A:$M,9,FALSE)),0,VLOOKUP($N1463,'Data from Waybill Query'!$A:$M,9,FALSE))</f>
        <v>141184</v>
      </c>
      <c r="J1463" s="104">
        <f>IF(ISNA(VLOOKUP($N1463,'Data from Waybill Query'!$A:$M,10,FALSE)),0,VLOOKUP($N1463,'Data from Waybill Query'!$A:$M,10,FALSE))</f>
        <v>204811</v>
      </c>
      <c r="K1463" s="104">
        <f>IF(ISNA(VLOOKUP($N1463,'Data from Waybill Query'!$A:$M,11,FALSE)),0,VLOOKUP($N1463,'Data from Waybill Query'!$A:$M,11,FALSE))</f>
        <v>12997620</v>
      </c>
      <c r="L1463" s="104">
        <f>IF(ISNA(VLOOKUP($N1463,'Data from Waybill Query'!$A:$M,12,FALSE)),0,VLOOKUP($N1463,'Data from Waybill Query'!$A:$M,12,FALSE))</f>
        <v>18814</v>
      </c>
      <c r="M1463" s="104">
        <f>IF(ISNA(VLOOKUP($N1463,'Data from Waybill Query'!$A:$M,13,FALSE)),0,VLOOKUP($N1463,'Data from Waybill Query'!$A:$M,13,FALSE))</f>
        <v>3.5899680000000003E-2</v>
      </c>
      <c r="N1463" s="104">
        <f t="shared" si="49"/>
        <v>2006320303</v>
      </c>
    </row>
    <row r="1464" spans="1:14" x14ac:dyDescent="0.25">
      <c r="A1464" s="104">
        <f t="shared" si="48"/>
        <v>200655</v>
      </c>
      <c r="B1464" s="32">
        <f>'Data from Waybill Query'!B1464</f>
        <v>2006</v>
      </c>
      <c r="C1464" s="32" t="str">
        <f>IF('Data from Waybill Query'!C1464="00","0",IF('Data from Waybill Query'!C1464="01","1",IF('Data from Waybill Query'!C1464="XX","2",'Data from Waybill Query'!C1464)))</f>
        <v>33</v>
      </c>
      <c r="D1464" s="33" t="str">
        <f>'Data from Waybill Query'!D1464</f>
        <v>Primary Metal Products</v>
      </c>
      <c r="E1464" s="33" t="str">
        <f>'Data from Waybill Query'!E1464</f>
        <v>S</v>
      </c>
      <c r="F1464" s="33" t="str">
        <f>'Data from Waybill Query'!F1464</f>
        <v>X</v>
      </c>
      <c r="G1464" s="33" t="str">
        <f>'Data from Waybill Query'!G1464</f>
        <v>X</v>
      </c>
      <c r="H1464" s="104">
        <f>IF(ISNA(VLOOKUP($N1464,'Data from Waybill Query'!$A:$M,8,FALSE)),0,VLOOKUP($N1464,'Data from Waybill Query'!$A:$M,8,FALSE))</f>
        <v>639354</v>
      </c>
      <c r="I1464" s="104">
        <f>IF(ISNA(VLOOKUP($N1464,'Data from Waybill Query'!$A:$M,9,FALSE)),0,VLOOKUP($N1464,'Data from Waybill Query'!$A:$M,9,FALSE))</f>
        <v>433200</v>
      </c>
      <c r="J1464" s="104">
        <f>IF(ISNA(VLOOKUP($N1464,'Data from Waybill Query'!$A:$M,10,FALSE)),0,VLOOKUP($N1464,'Data from Waybill Query'!$A:$M,10,FALSE))</f>
        <v>109639</v>
      </c>
      <c r="K1464" s="104">
        <f>IF(ISNA(VLOOKUP($N1464,'Data from Waybill Query'!$A:$M,11,FALSE)),0,VLOOKUP($N1464,'Data from Waybill Query'!$A:$M,11,FALSE))</f>
        <v>38812294</v>
      </c>
      <c r="L1464" s="104">
        <f>IF(ISNA(VLOOKUP($N1464,'Data from Waybill Query'!$A:$M,12,FALSE)),0,VLOOKUP($N1464,'Data from Waybill Query'!$A:$M,12,FALSE))</f>
        <v>9715</v>
      </c>
      <c r="M1464" s="104">
        <f>IF(ISNA(VLOOKUP($N1464,'Data from Waybill Query'!$A:$M,13,FALSE)),0,VLOOKUP($N1464,'Data from Waybill Query'!$A:$M,13,FALSE))</f>
        <v>6.5813590000000005E-2</v>
      </c>
      <c r="N1464" s="104">
        <f t="shared" si="49"/>
        <v>2006330103</v>
      </c>
    </row>
    <row r="1465" spans="1:14" x14ac:dyDescent="0.25">
      <c r="A1465" s="104">
        <f t="shared" si="48"/>
        <v>200656</v>
      </c>
      <c r="B1465" s="32">
        <f>'Data from Waybill Query'!B1465</f>
        <v>2006</v>
      </c>
      <c r="C1465" s="32" t="str">
        <f>IF('Data from Waybill Query'!C1465="00","0",IF('Data from Waybill Query'!C1465="01","1",IF('Data from Waybill Query'!C1465="XX","2",'Data from Waybill Query'!C1465)))</f>
        <v>33</v>
      </c>
      <c r="D1465" s="33" t="str">
        <f>'Data from Waybill Query'!D1465</f>
        <v>Primary Metal Products</v>
      </c>
      <c r="E1465" s="33" t="str">
        <f>'Data from Waybill Query'!E1465</f>
        <v>M</v>
      </c>
      <c r="F1465" s="33" t="str">
        <f>'Data from Waybill Query'!F1465</f>
        <v>X</v>
      </c>
      <c r="G1465" s="33" t="str">
        <f>'Data from Waybill Query'!G1465</f>
        <v>X</v>
      </c>
      <c r="H1465" s="104">
        <f>IF(ISNA(VLOOKUP($N1465,'Data from Waybill Query'!$A:$M,8,FALSE)),0,VLOOKUP($N1465,'Data from Waybill Query'!$A:$M,8,FALSE))</f>
        <v>656306</v>
      </c>
      <c r="I1465" s="104">
        <f>IF(ISNA(VLOOKUP($N1465,'Data from Waybill Query'!$A:$M,9,FALSE)),0,VLOOKUP($N1465,'Data from Waybill Query'!$A:$M,9,FALSE))</f>
        <v>209282</v>
      </c>
      <c r="J1465" s="104">
        <f>IF(ISNA(VLOOKUP($N1465,'Data from Waybill Query'!$A:$M,10,FALSE)),0,VLOOKUP($N1465,'Data from Waybill Query'!$A:$M,10,FALSE))</f>
        <v>152451</v>
      </c>
      <c r="K1465" s="104">
        <f>IF(ISNA(VLOOKUP($N1465,'Data from Waybill Query'!$A:$M,11,FALSE)),0,VLOOKUP($N1465,'Data from Waybill Query'!$A:$M,11,FALSE))</f>
        <v>18266771</v>
      </c>
      <c r="L1465" s="104">
        <f>IF(ISNA(VLOOKUP($N1465,'Data from Waybill Query'!$A:$M,12,FALSE)),0,VLOOKUP($N1465,'Data from Waybill Query'!$A:$M,12,FALSE))</f>
        <v>13298</v>
      </c>
      <c r="M1465" s="104">
        <f>IF(ISNA(VLOOKUP($N1465,'Data from Waybill Query'!$A:$M,13,FALSE)),0,VLOOKUP($N1465,'Data from Waybill Query'!$A:$M,13,FALSE))</f>
        <v>4.9352060000000003E-2</v>
      </c>
      <c r="N1465" s="104">
        <f t="shared" si="49"/>
        <v>2006330203</v>
      </c>
    </row>
    <row r="1466" spans="1:14" x14ac:dyDescent="0.25">
      <c r="A1466" s="104">
        <f t="shared" si="48"/>
        <v>200657</v>
      </c>
      <c r="B1466" s="32">
        <f>'Data from Waybill Query'!B1466</f>
        <v>2006</v>
      </c>
      <c r="C1466" s="32" t="str">
        <f>IF('Data from Waybill Query'!C1466="00","0",IF('Data from Waybill Query'!C1466="01","1",IF('Data from Waybill Query'!C1466="XX","2",'Data from Waybill Query'!C1466)))</f>
        <v>33</v>
      </c>
      <c r="D1466" s="33" t="str">
        <f>'Data from Waybill Query'!D1466</f>
        <v>Primary Metal Products</v>
      </c>
      <c r="E1466" s="33" t="str">
        <f>'Data from Waybill Query'!E1466</f>
        <v>L</v>
      </c>
      <c r="F1466" s="33" t="str">
        <f>'Data from Waybill Query'!F1466</f>
        <v>X</v>
      </c>
      <c r="G1466" s="33" t="str">
        <f>'Data from Waybill Query'!G1466</f>
        <v>X</v>
      </c>
      <c r="H1466" s="104">
        <f>IF(ISNA(VLOOKUP($N1466,'Data from Waybill Query'!$A:$M,8,FALSE)),0,VLOOKUP($N1466,'Data from Waybill Query'!$A:$M,8,FALSE))</f>
        <v>1048267</v>
      </c>
      <c r="I1466" s="104">
        <f>IF(ISNA(VLOOKUP($N1466,'Data from Waybill Query'!$A:$M,9,FALSE)),0,VLOOKUP($N1466,'Data from Waybill Query'!$A:$M,9,FALSE))</f>
        <v>214700</v>
      </c>
      <c r="J1466" s="104">
        <f>IF(ISNA(VLOOKUP($N1466,'Data from Waybill Query'!$A:$M,10,FALSE)),0,VLOOKUP($N1466,'Data from Waybill Query'!$A:$M,10,FALSE))</f>
        <v>345204</v>
      </c>
      <c r="K1466" s="104">
        <f>IF(ISNA(VLOOKUP($N1466,'Data from Waybill Query'!$A:$M,11,FALSE)),0,VLOOKUP($N1466,'Data from Waybill Query'!$A:$M,11,FALSE))</f>
        <v>18481280</v>
      </c>
      <c r="L1466" s="104">
        <f>IF(ISNA(VLOOKUP($N1466,'Data from Waybill Query'!$A:$M,12,FALSE)),0,VLOOKUP($N1466,'Data from Waybill Query'!$A:$M,12,FALSE))</f>
        <v>29690</v>
      </c>
      <c r="M1466" s="104">
        <f>IF(ISNA(VLOOKUP($N1466,'Data from Waybill Query'!$A:$M,13,FALSE)),0,VLOOKUP($N1466,'Data from Waybill Query'!$A:$M,13,FALSE))</f>
        <v>3.5307680000000001E-2</v>
      </c>
      <c r="N1466" s="104">
        <f t="shared" si="49"/>
        <v>2006330303</v>
      </c>
    </row>
    <row r="1467" spans="1:14" x14ac:dyDescent="0.25">
      <c r="A1467" s="104">
        <f t="shared" ref="A1467:A1475" si="50">$B1467*100+MOD(ROW($B1467)-ROW($B$1208),67)</f>
        <v>200658</v>
      </c>
      <c r="B1467" s="32">
        <f>'Data from Waybill Query'!B1467</f>
        <v>2006</v>
      </c>
      <c r="C1467" s="32" t="str">
        <f>IF('Data from Waybill Query'!C1467="00","0",IF('Data from Waybill Query'!C1467="01","1",IF('Data from Waybill Query'!C1467="XX","2",'Data from Waybill Query'!C1467)))</f>
        <v>37</v>
      </c>
      <c r="D1467" s="33" t="str">
        <f>'Data from Waybill Query'!D1467</f>
        <v>Transportation Equipment</v>
      </c>
      <c r="E1467" s="33" t="str">
        <f>'Data from Waybill Query'!E1467</f>
        <v>S</v>
      </c>
      <c r="F1467" s="33" t="str">
        <f>'Data from Waybill Query'!F1467</f>
        <v>X</v>
      </c>
      <c r="G1467" s="33" t="str">
        <f>'Data from Waybill Query'!G1467</f>
        <v>X</v>
      </c>
      <c r="H1467" s="104">
        <f>IF(ISNA(VLOOKUP($N1467,'Data from Waybill Query'!$A:$M,8,FALSE)),0,VLOOKUP($N1467,'Data from Waybill Query'!$A:$M,8,FALSE))</f>
        <v>855807</v>
      </c>
      <c r="I1467" s="104">
        <f>IF(ISNA(VLOOKUP($N1467,'Data from Waybill Query'!$A:$M,9,FALSE)),0,VLOOKUP($N1467,'Data from Waybill Query'!$A:$M,9,FALSE))</f>
        <v>802582</v>
      </c>
      <c r="J1467" s="104">
        <f>IF(ISNA(VLOOKUP($N1467,'Data from Waybill Query'!$A:$M,10,FALSE)),0,VLOOKUP($N1467,'Data from Waybill Query'!$A:$M,10,FALSE))</f>
        <v>213972</v>
      </c>
      <c r="K1467" s="104">
        <f>IF(ISNA(VLOOKUP($N1467,'Data from Waybill Query'!$A:$M,11,FALSE)),0,VLOOKUP($N1467,'Data from Waybill Query'!$A:$M,11,FALSE))</f>
        <v>20032513</v>
      </c>
      <c r="L1467" s="104">
        <f>IF(ISNA(VLOOKUP($N1467,'Data from Waybill Query'!$A:$M,12,FALSE)),0,VLOOKUP($N1467,'Data from Waybill Query'!$A:$M,12,FALSE))</f>
        <v>5191</v>
      </c>
      <c r="M1467" s="104">
        <f>IF(ISNA(VLOOKUP($N1467,'Data from Waybill Query'!$A:$M,13,FALSE)),0,VLOOKUP($N1467,'Data from Waybill Query'!$A:$M,13,FALSE))</f>
        <v>0.1648628</v>
      </c>
      <c r="N1467" s="104">
        <f t="shared" si="49"/>
        <v>2006370103</v>
      </c>
    </row>
    <row r="1468" spans="1:14" x14ac:dyDescent="0.25">
      <c r="A1468" s="104">
        <f t="shared" si="50"/>
        <v>200659</v>
      </c>
      <c r="B1468" s="32">
        <f>'Data from Waybill Query'!B1468</f>
        <v>2006</v>
      </c>
      <c r="C1468" s="32" t="str">
        <f>IF('Data from Waybill Query'!C1468="00","0",IF('Data from Waybill Query'!C1468="01","1",IF('Data from Waybill Query'!C1468="XX","2",'Data from Waybill Query'!C1468)))</f>
        <v>37</v>
      </c>
      <c r="D1468" s="33" t="str">
        <f>'Data from Waybill Query'!D1468</f>
        <v>Transportation Equipment</v>
      </c>
      <c r="E1468" s="33" t="str">
        <f>'Data from Waybill Query'!E1468</f>
        <v>M</v>
      </c>
      <c r="F1468" s="33" t="str">
        <f>'Data from Waybill Query'!F1468</f>
        <v>X</v>
      </c>
      <c r="G1468" s="33" t="str">
        <f>'Data from Waybill Query'!G1468</f>
        <v>X</v>
      </c>
      <c r="H1468" s="104">
        <f>IF(ISNA(VLOOKUP($N1468,'Data from Waybill Query'!$A:$M,8,FALSE)),0,VLOOKUP($N1468,'Data from Waybill Query'!$A:$M,8,FALSE))</f>
        <v>1473237</v>
      </c>
      <c r="I1468" s="104">
        <f>IF(ISNA(VLOOKUP($N1468,'Data from Waybill Query'!$A:$M,9,FALSE)),0,VLOOKUP($N1468,'Data from Waybill Query'!$A:$M,9,FALSE))</f>
        <v>819378</v>
      </c>
      <c r="J1468" s="104">
        <f>IF(ISNA(VLOOKUP($N1468,'Data from Waybill Query'!$A:$M,10,FALSE)),0,VLOOKUP($N1468,'Data from Waybill Query'!$A:$M,10,FALSE))</f>
        <v>593556</v>
      </c>
      <c r="K1468" s="104">
        <f>IF(ISNA(VLOOKUP($N1468,'Data from Waybill Query'!$A:$M,11,FALSE)),0,VLOOKUP($N1468,'Data from Waybill Query'!$A:$M,11,FALSE))</f>
        <v>19480987</v>
      </c>
      <c r="L1468" s="104">
        <f>IF(ISNA(VLOOKUP($N1468,'Data from Waybill Query'!$A:$M,12,FALSE)),0,VLOOKUP($N1468,'Data from Waybill Query'!$A:$M,12,FALSE))</f>
        <v>14132</v>
      </c>
      <c r="M1468" s="104">
        <f>IF(ISNA(VLOOKUP($N1468,'Data from Waybill Query'!$A:$M,13,FALSE)),0,VLOOKUP($N1468,'Data from Waybill Query'!$A:$M,13,FALSE))</f>
        <v>0.1042508</v>
      </c>
      <c r="N1468" s="104">
        <f t="shared" si="49"/>
        <v>2006370203</v>
      </c>
    </row>
    <row r="1469" spans="1:14" x14ac:dyDescent="0.25">
      <c r="A1469" s="104">
        <f t="shared" si="50"/>
        <v>200660</v>
      </c>
      <c r="B1469" s="32">
        <f>'Data from Waybill Query'!B1469</f>
        <v>2006</v>
      </c>
      <c r="C1469" s="32" t="str">
        <f>IF('Data from Waybill Query'!C1469="00","0",IF('Data from Waybill Query'!C1469="01","1",IF('Data from Waybill Query'!C1469="XX","2",'Data from Waybill Query'!C1469)))</f>
        <v>37</v>
      </c>
      <c r="D1469" s="33" t="str">
        <f>'Data from Waybill Query'!D1469</f>
        <v>Transportation Equipment</v>
      </c>
      <c r="E1469" s="33" t="str">
        <f>'Data from Waybill Query'!E1469</f>
        <v>L</v>
      </c>
      <c r="F1469" s="33" t="str">
        <f>'Data from Waybill Query'!F1469</f>
        <v>X</v>
      </c>
      <c r="G1469" s="33" t="str">
        <f>'Data from Waybill Query'!G1469</f>
        <v>X</v>
      </c>
      <c r="H1469" s="104">
        <f>IF(ISNA(VLOOKUP($N1469,'Data from Waybill Query'!$A:$M,8,FALSE)),0,VLOOKUP($N1469,'Data from Waybill Query'!$A:$M,8,FALSE))</f>
        <v>1926864</v>
      </c>
      <c r="I1469" s="104">
        <f>IF(ISNA(VLOOKUP($N1469,'Data from Waybill Query'!$A:$M,9,FALSE)),0,VLOOKUP($N1469,'Data from Waybill Query'!$A:$M,9,FALSE))</f>
        <v>722868</v>
      </c>
      <c r="J1469" s="104">
        <f>IF(ISNA(VLOOKUP($N1469,'Data from Waybill Query'!$A:$M,10,FALSE)),0,VLOOKUP($N1469,'Data from Waybill Query'!$A:$M,10,FALSE))</f>
        <v>1202204</v>
      </c>
      <c r="K1469" s="104">
        <f>IF(ISNA(VLOOKUP($N1469,'Data from Waybill Query'!$A:$M,11,FALSE)),0,VLOOKUP($N1469,'Data from Waybill Query'!$A:$M,11,FALSE))</f>
        <v>16748154</v>
      </c>
      <c r="L1469" s="104">
        <f>IF(ISNA(VLOOKUP($N1469,'Data from Waybill Query'!$A:$M,12,FALSE)),0,VLOOKUP($N1469,'Data from Waybill Query'!$A:$M,12,FALSE))</f>
        <v>27695</v>
      </c>
      <c r="M1469" s="104">
        <f>IF(ISNA(VLOOKUP($N1469,'Data from Waybill Query'!$A:$M,13,FALSE)),0,VLOOKUP($N1469,'Data from Waybill Query'!$A:$M,13,FALSE))</f>
        <v>6.9573800000000005E-2</v>
      </c>
      <c r="N1469" s="104">
        <f t="shared" si="49"/>
        <v>2006370303</v>
      </c>
    </row>
    <row r="1470" spans="1:14" x14ac:dyDescent="0.25">
      <c r="A1470" s="104">
        <f t="shared" si="50"/>
        <v>200661</v>
      </c>
      <c r="B1470" s="32">
        <f>'Data from Waybill Query'!B1470</f>
        <v>2006</v>
      </c>
      <c r="C1470" s="32" t="str">
        <f>IF('Data from Waybill Query'!C1470="00","0",IF('Data from Waybill Query'!C1470="01","1",IF('Data from Waybill Query'!C1470="XX","2",'Data from Waybill Query'!C1470)))</f>
        <v>40</v>
      </c>
      <c r="D1470" s="33" t="str">
        <f>'Data from Waybill Query'!D1470</f>
        <v>Waste and Scrap</v>
      </c>
      <c r="E1470" s="33" t="str">
        <f>'Data from Waybill Query'!E1470</f>
        <v>S</v>
      </c>
      <c r="F1470" s="33" t="str">
        <f>'Data from Waybill Query'!F1470</f>
        <v>X</v>
      </c>
      <c r="G1470" s="33" t="str">
        <f>'Data from Waybill Query'!G1470</f>
        <v>X</v>
      </c>
      <c r="H1470" s="104">
        <f>IF(ISNA(VLOOKUP($N1470,'Data from Waybill Query'!$A:$M,8,FALSE)),0,VLOOKUP($N1470,'Data from Waybill Query'!$A:$M,8,FALSE))</f>
        <v>496247</v>
      </c>
      <c r="I1470" s="104">
        <f>IF(ISNA(VLOOKUP($N1470,'Data from Waybill Query'!$A:$M,9,FALSE)),0,VLOOKUP($N1470,'Data from Waybill Query'!$A:$M,9,FALSE))</f>
        <v>342436</v>
      </c>
      <c r="J1470" s="104">
        <f>IF(ISNA(VLOOKUP($N1470,'Data from Waybill Query'!$A:$M,10,FALSE)),0,VLOOKUP($N1470,'Data from Waybill Query'!$A:$M,10,FALSE))</f>
        <v>81621</v>
      </c>
      <c r="K1470" s="104">
        <f>IF(ISNA(VLOOKUP($N1470,'Data from Waybill Query'!$A:$M,11,FALSE)),0,VLOOKUP($N1470,'Data from Waybill Query'!$A:$M,11,FALSE))</f>
        <v>28862848</v>
      </c>
      <c r="L1470" s="104">
        <f>IF(ISNA(VLOOKUP($N1470,'Data from Waybill Query'!$A:$M,12,FALSE)),0,VLOOKUP($N1470,'Data from Waybill Query'!$A:$M,12,FALSE))</f>
        <v>6928</v>
      </c>
      <c r="M1470" s="104">
        <f>IF(ISNA(VLOOKUP($N1470,'Data from Waybill Query'!$A:$M,13,FALSE)),0,VLOOKUP($N1470,'Data from Waybill Query'!$A:$M,13,FALSE))</f>
        <v>7.1630639999999995E-2</v>
      </c>
      <c r="N1470" s="104">
        <f t="shared" si="49"/>
        <v>2006400103</v>
      </c>
    </row>
    <row r="1471" spans="1:14" x14ac:dyDescent="0.25">
      <c r="A1471" s="104">
        <f t="shared" si="50"/>
        <v>200662</v>
      </c>
      <c r="B1471" s="32">
        <f>'Data from Waybill Query'!B1471</f>
        <v>2006</v>
      </c>
      <c r="C1471" s="32" t="str">
        <f>IF('Data from Waybill Query'!C1471="00","0",IF('Data from Waybill Query'!C1471="01","1",IF('Data from Waybill Query'!C1471="XX","2",'Data from Waybill Query'!C1471)))</f>
        <v>40</v>
      </c>
      <c r="D1471" s="33" t="str">
        <f>'Data from Waybill Query'!D1471</f>
        <v>Waste and Scrap</v>
      </c>
      <c r="E1471" s="33" t="str">
        <f>'Data from Waybill Query'!E1471</f>
        <v>M</v>
      </c>
      <c r="F1471" s="33" t="str">
        <f>'Data from Waybill Query'!F1471</f>
        <v>X</v>
      </c>
      <c r="G1471" s="33" t="str">
        <f>'Data from Waybill Query'!G1471</f>
        <v>X</v>
      </c>
      <c r="H1471" s="104">
        <f>IF(ISNA(VLOOKUP($N1471,'Data from Waybill Query'!$A:$M,8,FALSE)),0,VLOOKUP($N1471,'Data from Waybill Query'!$A:$M,8,FALSE))</f>
        <v>388390</v>
      </c>
      <c r="I1471" s="104">
        <f>IF(ISNA(VLOOKUP($N1471,'Data from Waybill Query'!$A:$M,9,FALSE)),0,VLOOKUP($N1471,'Data from Waybill Query'!$A:$M,9,FALSE))</f>
        <v>170164</v>
      </c>
      <c r="J1471" s="104">
        <f>IF(ISNA(VLOOKUP($N1471,'Data from Waybill Query'!$A:$M,10,FALSE)),0,VLOOKUP($N1471,'Data from Waybill Query'!$A:$M,10,FALSE))</f>
        <v>121411</v>
      </c>
      <c r="K1471" s="104">
        <f>IF(ISNA(VLOOKUP($N1471,'Data from Waybill Query'!$A:$M,11,FALSE)),0,VLOOKUP($N1471,'Data from Waybill Query'!$A:$M,11,FALSE))</f>
        <v>14038212</v>
      </c>
      <c r="L1471" s="104">
        <f>IF(ISNA(VLOOKUP($N1471,'Data from Waybill Query'!$A:$M,12,FALSE)),0,VLOOKUP($N1471,'Data from Waybill Query'!$A:$M,12,FALSE))</f>
        <v>9982</v>
      </c>
      <c r="M1471" s="104">
        <f>IF(ISNA(VLOOKUP($N1471,'Data from Waybill Query'!$A:$M,13,FALSE)),0,VLOOKUP($N1471,'Data from Waybill Query'!$A:$M,13,FALSE))</f>
        <v>3.8909249999999999E-2</v>
      </c>
      <c r="N1471" s="104">
        <f t="shared" si="49"/>
        <v>2006400203</v>
      </c>
    </row>
    <row r="1472" spans="1:14" x14ac:dyDescent="0.25">
      <c r="A1472" s="104">
        <f t="shared" si="50"/>
        <v>200663</v>
      </c>
      <c r="B1472" s="32">
        <f>'Data from Waybill Query'!B1472</f>
        <v>2006</v>
      </c>
      <c r="C1472" s="32" t="str">
        <f>IF('Data from Waybill Query'!C1472="00","0",IF('Data from Waybill Query'!C1472="01","1",IF('Data from Waybill Query'!C1472="XX","2",'Data from Waybill Query'!C1472)))</f>
        <v>40</v>
      </c>
      <c r="D1472" s="33" t="str">
        <f>'Data from Waybill Query'!D1472</f>
        <v>Waste and Scrap</v>
      </c>
      <c r="E1472" s="33" t="str">
        <f>'Data from Waybill Query'!E1472</f>
        <v>L</v>
      </c>
      <c r="F1472" s="33" t="str">
        <f>'Data from Waybill Query'!F1472</f>
        <v>X</v>
      </c>
      <c r="G1472" s="33" t="str">
        <f>'Data from Waybill Query'!G1472</f>
        <v>X</v>
      </c>
      <c r="H1472" s="104">
        <f>IF(ISNA(VLOOKUP($N1472,'Data from Waybill Query'!$A:$M,8,FALSE)),0,VLOOKUP($N1472,'Data from Waybill Query'!$A:$M,8,FALSE))</f>
        <v>285686</v>
      </c>
      <c r="I1472" s="104">
        <f>IF(ISNA(VLOOKUP($N1472,'Data from Waybill Query'!$A:$M,9,FALSE)),0,VLOOKUP($N1472,'Data from Waybill Query'!$A:$M,9,FALSE))</f>
        <v>77716</v>
      </c>
      <c r="J1472" s="104">
        <f>IF(ISNA(VLOOKUP($N1472,'Data from Waybill Query'!$A:$M,10,FALSE)),0,VLOOKUP($N1472,'Data from Waybill Query'!$A:$M,10,FALSE))</f>
        <v>119434</v>
      </c>
      <c r="K1472" s="104">
        <f>IF(ISNA(VLOOKUP($N1472,'Data from Waybill Query'!$A:$M,11,FALSE)),0,VLOOKUP($N1472,'Data from Waybill Query'!$A:$M,11,FALSE))</f>
        <v>6141808</v>
      </c>
      <c r="L1472" s="104">
        <f>IF(ISNA(VLOOKUP($N1472,'Data from Waybill Query'!$A:$M,12,FALSE)),0,VLOOKUP($N1472,'Data from Waybill Query'!$A:$M,12,FALSE))</f>
        <v>9360</v>
      </c>
      <c r="M1472" s="104">
        <f>IF(ISNA(VLOOKUP($N1472,'Data from Waybill Query'!$A:$M,13,FALSE)),0,VLOOKUP($N1472,'Data from Waybill Query'!$A:$M,13,FALSE))</f>
        <v>3.052235E-2</v>
      </c>
      <c r="N1472" s="104">
        <f t="shared" si="49"/>
        <v>2006400303</v>
      </c>
    </row>
    <row r="1473" spans="1:14" x14ac:dyDescent="0.25">
      <c r="A1473" s="104">
        <f t="shared" si="50"/>
        <v>200664</v>
      </c>
      <c r="B1473" s="32">
        <f>'Data from Waybill Query'!B1473</f>
        <v>2006</v>
      </c>
      <c r="C1473" s="32" t="str">
        <f>IF('Data from Waybill Query'!C1473="00","0",IF('Data from Waybill Query'!C1473="01","1",IF('Data from Waybill Query'!C1473="XX","2",'Data from Waybill Query'!C1473)))</f>
        <v>99</v>
      </c>
      <c r="D1473" s="33" t="str">
        <f>'Data from Waybill Query'!D1473</f>
        <v>All Other</v>
      </c>
      <c r="E1473" s="33" t="str">
        <f>'Data from Waybill Query'!E1473</f>
        <v>S</v>
      </c>
      <c r="F1473" s="33" t="str">
        <f>'Data from Waybill Query'!F1473</f>
        <v>X</v>
      </c>
      <c r="G1473" s="33" t="str">
        <f>'Data from Waybill Query'!G1473</f>
        <v>X</v>
      </c>
      <c r="H1473" s="104">
        <f>IF(ISNA(VLOOKUP($N1473,'Data from Waybill Query'!$A:$M,8,FALSE)),0,VLOOKUP($N1473,'Data from Waybill Query'!$A:$M,8,FALSE))</f>
        <v>98180</v>
      </c>
      <c r="I1473" s="104">
        <f>IF(ISNA(VLOOKUP($N1473,'Data from Waybill Query'!$A:$M,9,FALSE)),0,VLOOKUP($N1473,'Data from Waybill Query'!$A:$M,9,FALSE))</f>
        <v>41585</v>
      </c>
      <c r="J1473" s="104">
        <f>IF(ISNA(VLOOKUP($N1473,'Data from Waybill Query'!$A:$M,10,FALSE)),0,VLOOKUP($N1473,'Data from Waybill Query'!$A:$M,10,FALSE))</f>
        <v>12691</v>
      </c>
      <c r="K1473" s="104">
        <f>IF(ISNA(VLOOKUP($N1473,'Data from Waybill Query'!$A:$M,11,FALSE)),0,VLOOKUP($N1473,'Data from Waybill Query'!$A:$M,11,FALSE))</f>
        <v>2261735</v>
      </c>
      <c r="L1473" s="104">
        <f>IF(ISNA(VLOOKUP($N1473,'Data from Waybill Query'!$A:$M,12,FALSE)),0,VLOOKUP($N1473,'Data from Waybill Query'!$A:$M,12,FALSE))</f>
        <v>691</v>
      </c>
      <c r="M1473" s="104">
        <f>IF(ISNA(VLOOKUP($N1473,'Data from Waybill Query'!$A:$M,13,FALSE)),0,VLOOKUP($N1473,'Data from Waybill Query'!$A:$M,13,FALSE))</f>
        <v>0.1420515</v>
      </c>
      <c r="N1473" s="104">
        <f t="shared" si="49"/>
        <v>2006990103</v>
      </c>
    </row>
    <row r="1474" spans="1:14" x14ac:dyDescent="0.25">
      <c r="A1474" s="104">
        <f t="shared" si="50"/>
        <v>200665</v>
      </c>
      <c r="B1474" s="32">
        <f>'Data from Waybill Query'!B1474</f>
        <v>2006</v>
      </c>
      <c r="C1474" s="32" t="str">
        <f>IF('Data from Waybill Query'!C1474="00","0",IF('Data from Waybill Query'!C1474="01","1",IF('Data from Waybill Query'!C1474="XX","2",'Data from Waybill Query'!C1474)))</f>
        <v>99</v>
      </c>
      <c r="D1474" s="33" t="str">
        <f>'Data from Waybill Query'!D1474</f>
        <v>All Other</v>
      </c>
      <c r="E1474" s="33" t="str">
        <f>'Data from Waybill Query'!E1474</f>
        <v>M</v>
      </c>
      <c r="F1474" s="33" t="str">
        <f>'Data from Waybill Query'!F1474</f>
        <v>X</v>
      </c>
      <c r="G1474" s="33" t="str">
        <f>'Data from Waybill Query'!G1474</f>
        <v>X</v>
      </c>
      <c r="H1474" s="104">
        <f>IF(ISNA(VLOOKUP($N1474,'Data from Waybill Query'!$A:$M,8,FALSE)),0,VLOOKUP($N1474,'Data from Waybill Query'!$A:$M,8,FALSE))</f>
        <v>168434</v>
      </c>
      <c r="I1474" s="104">
        <f>IF(ISNA(VLOOKUP($N1474,'Data from Waybill Query'!$A:$M,9,FALSE)),0,VLOOKUP($N1474,'Data from Waybill Query'!$A:$M,9,FALSE))</f>
        <v>49812</v>
      </c>
      <c r="J1474" s="104">
        <f>IF(ISNA(VLOOKUP($N1474,'Data from Waybill Query'!$A:$M,10,FALSE)),0,VLOOKUP($N1474,'Data from Waybill Query'!$A:$M,10,FALSE))</f>
        <v>37981</v>
      </c>
      <c r="K1474" s="104">
        <f>IF(ISNA(VLOOKUP($N1474,'Data from Waybill Query'!$A:$M,11,FALSE)),0,VLOOKUP($N1474,'Data from Waybill Query'!$A:$M,11,FALSE))</f>
        <v>2628319</v>
      </c>
      <c r="L1474" s="104">
        <f>IF(ISNA(VLOOKUP($N1474,'Data from Waybill Query'!$A:$M,12,FALSE)),0,VLOOKUP($N1474,'Data from Waybill Query'!$A:$M,12,FALSE))</f>
        <v>1984</v>
      </c>
      <c r="M1474" s="104">
        <f>IF(ISNA(VLOOKUP($N1474,'Data from Waybill Query'!$A:$M,13,FALSE)),0,VLOOKUP($N1474,'Data from Waybill Query'!$A:$M,13,FALSE))</f>
        <v>8.4908460000000005E-2</v>
      </c>
      <c r="N1474" s="104">
        <f t="shared" ref="N1474:N1537" si="51">1000000*B1474+10000*C1474+100*IF(LEFT(E1474,1)="S",1,IF(E1474="M",2,IF(E1474="L",3,4)))+10*IF(F1474="P",1,0)+IF(G1474="S",1,IF(G1474="M",2,3))</f>
        <v>2006990203</v>
      </c>
    </row>
    <row r="1475" spans="1:14" x14ac:dyDescent="0.25">
      <c r="A1475" s="104">
        <f t="shared" si="50"/>
        <v>200666</v>
      </c>
      <c r="B1475" s="32">
        <f>'Data from Waybill Query'!B1475</f>
        <v>2006</v>
      </c>
      <c r="C1475" s="32" t="str">
        <f>IF('Data from Waybill Query'!C1475="00","0",IF('Data from Waybill Query'!C1475="01","1",IF('Data from Waybill Query'!C1475="XX","2",'Data from Waybill Query'!C1475)))</f>
        <v>99</v>
      </c>
      <c r="D1475" s="33" t="str">
        <f>'Data from Waybill Query'!D1475</f>
        <v>All Other</v>
      </c>
      <c r="E1475" s="33" t="str">
        <f>'Data from Waybill Query'!E1475</f>
        <v>L</v>
      </c>
      <c r="F1475" s="33" t="str">
        <f>'Data from Waybill Query'!F1475</f>
        <v>X</v>
      </c>
      <c r="G1475" s="33" t="str">
        <f>'Data from Waybill Query'!G1475</f>
        <v>X</v>
      </c>
      <c r="H1475" s="104">
        <f>IF(ISNA(VLOOKUP($N1475,'Data from Waybill Query'!$A:$M,8,FALSE)),0,VLOOKUP($N1475,'Data from Waybill Query'!$A:$M,8,FALSE))</f>
        <v>441162</v>
      </c>
      <c r="I1475" s="104">
        <f>IF(ISNA(VLOOKUP($N1475,'Data from Waybill Query'!$A:$M,9,FALSE)),0,VLOOKUP($N1475,'Data from Waybill Query'!$A:$M,9,FALSE))</f>
        <v>95485</v>
      </c>
      <c r="J1475" s="104">
        <f>IF(ISNA(VLOOKUP($N1475,'Data from Waybill Query'!$A:$M,10,FALSE)),0,VLOOKUP($N1475,'Data from Waybill Query'!$A:$M,10,FALSE))</f>
        <v>167370</v>
      </c>
      <c r="K1475" s="104">
        <f>IF(ISNA(VLOOKUP($N1475,'Data from Waybill Query'!$A:$M,11,FALSE)),0,VLOOKUP($N1475,'Data from Waybill Query'!$A:$M,11,FALSE))</f>
        <v>4269293</v>
      </c>
      <c r="L1475" s="104">
        <f>IF(ISNA(VLOOKUP($N1475,'Data from Waybill Query'!$A:$M,12,FALSE)),0,VLOOKUP($N1475,'Data from Waybill Query'!$A:$M,12,FALSE))</f>
        <v>7630</v>
      </c>
      <c r="M1475" s="104">
        <f>IF(ISNA(VLOOKUP($N1475,'Data from Waybill Query'!$A:$M,13,FALSE)),0,VLOOKUP($N1475,'Data from Waybill Query'!$A:$M,13,FALSE))</f>
        <v>5.7818380000000003E-2</v>
      </c>
      <c r="N1475" s="104">
        <f t="shared" si="51"/>
        <v>2006990303</v>
      </c>
    </row>
    <row r="1476" spans="1:14" x14ac:dyDescent="0.25">
      <c r="A1476" s="104">
        <f t="shared" ref="A1476:A1539" si="52">$B1476*100+MOD(ROW($B1476)-ROW($B$1476),70)</f>
        <v>200700</v>
      </c>
      <c r="B1476" s="32">
        <f>'Data from Waybill Query'!B1476</f>
        <v>2007</v>
      </c>
      <c r="C1476" s="32" t="str">
        <f>IF('Data from Waybill Query'!C1476="00","0",IF('Data from Waybill Query'!C1476="01","1",IF('Data from Waybill Query'!C1476="XX","2",'Data from Waybill Query'!C1476)))</f>
        <v>0</v>
      </c>
      <c r="D1476" s="33" t="str">
        <f>'Data from Waybill Query'!D1476</f>
        <v>Intermodal</v>
      </c>
      <c r="E1476" s="33" t="str">
        <f>'Data from Waybill Query'!E1476</f>
        <v>S</v>
      </c>
      <c r="F1476" s="33" t="str">
        <f>'Data from Waybill Query'!F1476</f>
        <v>X</v>
      </c>
      <c r="G1476" s="33" t="str">
        <f>'Data from Waybill Query'!G1476</f>
        <v>X</v>
      </c>
      <c r="H1476" s="104">
        <f>IF(ISNA(VLOOKUP($N1476,'Data from Waybill Query'!$A:$M,8,FALSE)),0,VLOOKUP($N1476,'Data from Waybill Query'!$A:$M,8,FALSE))</f>
        <v>779288</v>
      </c>
      <c r="I1476" s="104">
        <f>IF(ISNA(VLOOKUP($N1476,'Data from Waybill Query'!$A:$M,9,FALSE)),0,VLOOKUP($N1476,'Data from Waybill Query'!$A:$M,9,FALSE))</f>
        <v>2075692</v>
      </c>
      <c r="J1476" s="104">
        <f>IF(ISNA(VLOOKUP($N1476,'Data from Waybill Query'!$A:$M,10,FALSE)),0,VLOOKUP($N1476,'Data from Waybill Query'!$A:$M,10,FALSE))</f>
        <v>713863</v>
      </c>
      <c r="K1476" s="104">
        <f>IF(ISNA(VLOOKUP($N1476,'Data from Waybill Query'!$A:$M,11,FALSE)),0,VLOOKUP($N1476,'Data from Waybill Query'!$A:$M,11,FALSE))</f>
        <v>26967792</v>
      </c>
      <c r="L1476" s="104">
        <f>IF(ISNA(VLOOKUP($N1476,'Data from Waybill Query'!$A:$M,12,FALSE)),0,VLOOKUP($N1476,'Data from Waybill Query'!$A:$M,12,FALSE))</f>
        <v>9028</v>
      </c>
      <c r="M1476" s="104">
        <f>IF(ISNA(VLOOKUP($N1476,'Data from Waybill Query'!$A:$M,13,FALSE)),0,VLOOKUP($N1476,'Data from Waybill Query'!$A:$M,13,FALSE))</f>
        <v>8.6320640000000004E-2</v>
      </c>
      <c r="N1476" s="104">
        <f t="shared" si="51"/>
        <v>2007000103</v>
      </c>
    </row>
    <row r="1477" spans="1:14" x14ac:dyDescent="0.25">
      <c r="A1477" s="104">
        <f t="shared" si="52"/>
        <v>200701</v>
      </c>
      <c r="B1477" s="32">
        <f>'Data from Waybill Query'!B1477</f>
        <v>2007</v>
      </c>
      <c r="C1477" s="32" t="str">
        <f>IF('Data from Waybill Query'!C1477="00","0",IF('Data from Waybill Query'!C1477="01","1",IF('Data from Waybill Query'!C1477="XX","2",'Data from Waybill Query'!C1477)))</f>
        <v>0</v>
      </c>
      <c r="D1477" s="33" t="str">
        <f>'Data from Waybill Query'!D1477</f>
        <v>Intermodal</v>
      </c>
      <c r="E1477" s="33" t="str">
        <f>'Data from Waybill Query'!E1477</f>
        <v>M</v>
      </c>
      <c r="F1477" s="33" t="str">
        <f>'Data from Waybill Query'!F1477</f>
        <v>X</v>
      </c>
      <c r="G1477" s="33" t="str">
        <f>'Data from Waybill Query'!G1477</f>
        <v>X</v>
      </c>
      <c r="H1477" s="104">
        <f>IF(ISNA(VLOOKUP($N1477,'Data from Waybill Query'!$A:$M,8,FALSE)),0,VLOOKUP($N1477,'Data from Waybill Query'!$A:$M,8,FALSE))</f>
        <v>1782234</v>
      </c>
      <c r="I1477" s="104">
        <f>IF(ISNA(VLOOKUP($N1477,'Data from Waybill Query'!$A:$M,9,FALSE)),0,VLOOKUP($N1477,'Data from Waybill Query'!$A:$M,9,FALSE))</f>
        <v>3484650</v>
      </c>
      <c r="J1477" s="104">
        <f>IF(ISNA(VLOOKUP($N1477,'Data from Waybill Query'!$A:$M,10,FALSE)),0,VLOOKUP($N1477,'Data from Waybill Query'!$A:$M,10,FALSE))</f>
        <v>2784225</v>
      </c>
      <c r="K1477" s="104">
        <f>IF(ISNA(VLOOKUP($N1477,'Data from Waybill Query'!$A:$M,11,FALSE)),0,VLOOKUP($N1477,'Data from Waybill Query'!$A:$M,11,FALSE))</f>
        <v>40619190</v>
      </c>
      <c r="L1477" s="104">
        <f>IF(ISNA(VLOOKUP($N1477,'Data from Waybill Query'!$A:$M,12,FALSE)),0,VLOOKUP($N1477,'Data from Waybill Query'!$A:$M,12,FALSE))</f>
        <v>32472</v>
      </c>
      <c r="M1477" s="104">
        <f>IF(ISNA(VLOOKUP($N1477,'Data from Waybill Query'!$A:$M,13,FALSE)),0,VLOOKUP($N1477,'Data from Waybill Query'!$A:$M,13,FALSE))</f>
        <v>5.4884990000000002E-2</v>
      </c>
      <c r="N1477" s="104">
        <f t="shared" si="51"/>
        <v>2007000203</v>
      </c>
    </row>
    <row r="1478" spans="1:14" x14ac:dyDescent="0.25">
      <c r="A1478" s="104">
        <f t="shared" si="52"/>
        <v>200702</v>
      </c>
      <c r="B1478" s="32">
        <f>'Data from Waybill Query'!B1478</f>
        <v>2007</v>
      </c>
      <c r="C1478" s="32" t="str">
        <f>IF('Data from Waybill Query'!C1478="00","0",IF('Data from Waybill Query'!C1478="01","1",IF('Data from Waybill Query'!C1478="XX","2",'Data from Waybill Query'!C1478)))</f>
        <v>0</v>
      </c>
      <c r="D1478" s="33" t="str">
        <f>'Data from Waybill Query'!D1478</f>
        <v>Intermodal</v>
      </c>
      <c r="E1478" s="33" t="str">
        <f>'Data from Waybill Query'!E1478</f>
        <v>L</v>
      </c>
      <c r="F1478" s="33" t="str">
        <f>'Data from Waybill Query'!F1478</f>
        <v>X</v>
      </c>
      <c r="G1478" s="33" t="str">
        <f>'Data from Waybill Query'!G1478</f>
        <v>X</v>
      </c>
      <c r="H1478" s="104">
        <f>IF(ISNA(VLOOKUP($N1478,'Data from Waybill Query'!$A:$M,8,FALSE)),0,VLOOKUP($N1478,'Data from Waybill Query'!$A:$M,8,FALSE))</f>
        <v>1616001</v>
      </c>
      <c r="I1478" s="104">
        <f>IF(ISNA(VLOOKUP($N1478,'Data from Waybill Query'!$A:$M,9,FALSE)),0,VLOOKUP($N1478,'Data from Waybill Query'!$A:$M,9,FALSE))</f>
        <v>1998440</v>
      </c>
      <c r="J1478" s="104">
        <f>IF(ISNA(VLOOKUP($N1478,'Data from Waybill Query'!$A:$M,10,FALSE)),0,VLOOKUP($N1478,'Data from Waybill Query'!$A:$M,10,FALSE))</f>
        <v>2545109</v>
      </c>
      <c r="K1478" s="104">
        <f>IF(ISNA(VLOOKUP($N1478,'Data from Waybill Query'!$A:$M,11,FALSE)),0,VLOOKUP($N1478,'Data from Waybill Query'!$A:$M,11,FALSE))</f>
        <v>24373368</v>
      </c>
      <c r="L1478" s="104">
        <f>IF(ISNA(VLOOKUP($N1478,'Data from Waybill Query'!$A:$M,12,FALSE)),0,VLOOKUP($N1478,'Data from Waybill Query'!$A:$M,12,FALSE))</f>
        <v>30929</v>
      </c>
      <c r="M1478" s="104">
        <f>IF(ISNA(VLOOKUP($N1478,'Data from Waybill Query'!$A:$M,13,FALSE)),0,VLOOKUP($N1478,'Data from Waybill Query'!$A:$M,13,FALSE))</f>
        <v>5.2248919999999997E-2</v>
      </c>
      <c r="N1478" s="104">
        <f t="shared" si="51"/>
        <v>2007000303</v>
      </c>
    </row>
    <row r="1479" spans="1:14" x14ac:dyDescent="0.25">
      <c r="A1479" s="104">
        <f t="shared" si="52"/>
        <v>200703</v>
      </c>
      <c r="B1479" s="32">
        <f>'Data from Waybill Query'!B1479</f>
        <v>2007</v>
      </c>
      <c r="C1479" s="32" t="str">
        <f>IF('Data from Waybill Query'!C1479="00","0",IF('Data from Waybill Query'!C1479="01","1",IF('Data from Waybill Query'!C1479="XX","2",'Data from Waybill Query'!C1479)))</f>
        <v>0</v>
      </c>
      <c r="D1479" s="33" t="str">
        <f>'Data from Waybill Query'!D1479</f>
        <v>Intermodal</v>
      </c>
      <c r="E1479" s="33" t="str">
        <f>'Data from Waybill Query'!E1479</f>
        <v>VL</v>
      </c>
      <c r="F1479" s="33" t="str">
        <f>'Data from Waybill Query'!F1479</f>
        <v>X</v>
      </c>
      <c r="G1479" s="33" t="str">
        <f>'Data from Waybill Query'!G1479</f>
        <v>X</v>
      </c>
      <c r="H1479" s="104">
        <f>IF(ISNA(VLOOKUP($N1479,'Data from Waybill Query'!$A:$M,8,FALSE)),0,VLOOKUP($N1479,'Data from Waybill Query'!$A:$M,8,FALSE))</f>
        <v>7523372</v>
      </c>
      <c r="I1479" s="104">
        <f>IF(ISNA(VLOOKUP($N1479,'Data from Waybill Query'!$A:$M,9,FALSE)),0,VLOOKUP($N1479,'Data from Waybill Query'!$A:$M,9,FALSE))</f>
        <v>7031304</v>
      </c>
      <c r="J1479" s="104">
        <f>IF(ISNA(VLOOKUP($N1479,'Data from Waybill Query'!$A:$M,10,FALSE)),0,VLOOKUP($N1479,'Data from Waybill Query'!$A:$M,10,FALSE))</f>
        <v>14825358</v>
      </c>
      <c r="K1479" s="104">
        <f>IF(ISNA(VLOOKUP($N1479,'Data from Waybill Query'!$A:$M,11,FALSE)),0,VLOOKUP($N1479,'Data from Waybill Query'!$A:$M,11,FALSE))</f>
        <v>97190140</v>
      </c>
      <c r="L1479" s="104">
        <f>IF(ISNA(VLOOKUP($N1479,'Data from Waybill Query'!$A:$M,12,FALSE)),0,VLOOKUP($N1479,'Data from Waybill Query'!$A:$M,12,FALSE))</f>
        <v>204956</v>
      </c>
      <c r="M1479" s="104">
        <f>IF(ISNA(VLOOKUP($N1479,'Data from Waybill Query'!$A:$M,13,FALSE)),0,VLOOKUP($N1479,'Data from Waybill Query'!$A:$M,13,FALSE))</f>
        <v>3.670727E-2</v>
      </c>
      <c r="N1479" s="104">
        <f t="shared" si="51"/>
        <v>2007000403</v>
      </c>
    </row>
    <row r="1480" spans="1:14" x14ac:dyDescent="0.25">
      <c r="A1480" s="104">
        <f t="shared" si="52"/>
        <v>200704</v>
      </c>
      <c r="B1480" s="32">
        <f>'Data from Waybill Query'!B1480</f>
        <v>2007</v>
      </c>
      <c r="C1480" s="32" t="str">
        <f>IF('Data from Waybill Query'!C1480="00","0",IF('Data from Waybill Query'!C1480="01","1",IF('Data from Waybill Query'!C1480="XX","2",'Data from Waybill Query'!C1480)))</f>
        <v>1</v>
      </c>
      <c r="D1480" s="33" t="str">
        <f>'Data from Waybill Query'!D1480</f>
        <v>Farm Products (not Grain)</v>
      </c>
      <c r="E1480" s="33" t="str">
        <f>'Data from Waybill Query'!E1480</f>
        <v>X</v>
      </c>
      <c r="F1480" s="33" t="str">
        <f>'Data from Waybill Query'!F1480</f>
        <v>X</v>
      </c>
      <c r="G1480" s="33" t="str">
        <f>'Data from Waybill Query'!G1480</f>
        <v>X</v>
      </c>
      <c r="H1480" s="104">
        <f>IF(ISNA(VLOOKUP($N1480,'Data from Waybill Query'!$A:$M,8,FALSE)),0,VLOOKUP($N1480,'Data from Waybill Query'!$A:$M,8,FALSE))</f>
        <v>202594</v>
      </c>
      <c r="I1480" s="104">
        <f>IF(ISNA(VLOOKUP($N1480,'Data from Waybill Query'!$A:$M,9,FALSE)),0,VLOOKUP($N1480,'Data from Waybill Query'!$A:$M,9,FALSE))</f>
        <v>41444</v>
      </c>
      <c r="J1480" s="104">
        <f>IF(ISNA(VLOOKUP($N1480,'Data from Waybill Query'!$A:$M,10,FALSE)),0,VLOOKUP($N1480,'Data from Waybill Query'!$A:$M,10,FALSE))</f>
        <v>65034</v>
      </c>
      <c r="K1480" s="104">
        <f>IF(ISNA(VLOOKUP($N1480,'Data from Waybill Query'!$A:$M,11,FALSE)),0,VLOOKUP($N1480,'Data from Waybill Query'!$A:$M,11,FALSE))</f>
        <v>3461940</v>
      </c>
      <c r="L1480" s="104">
        <f>IF(ISNA(VLOOKUP($N1480,'Data from Waybill Query'!$A:$M,12,FALSE)),0,VLOOKUP($N1480,'Data from Waybill Query'!$A:$M,12,FALSE))</f>
        <v>5356</v>
      </c>
      <c r="M1480" s="104">
        <f>IF(ISNA(VLOOKUP($N1480,'Data from Waybill Query'!$A:$M,13,FALSE)),0,VLOOKUP($N1480,'Data from Waybill Query'!$A:$M,13,FALSE))</f>
        <v>3.782671E-2</v>
      </c>
      <c r="N1480" s="104">
        <f t="shared" si="51"/>
        <v>2007010403</v>
      </c>
    </row>
    <row r="1481" spans="1:14" x14ac:dyDescent="0.25">
      <c r="A1481" s="104">
        <f t="shared" si="52"/>
        <v>200705</v>
      </c>
      <c r="B1481" s="32">
        <f>'Data from Waybill Query'!B1481</f>
        <v>2007</v>
      </c>
      <c r="C1481" s="32" t="str">
        <f>IF('Data from Waybill Query'!C1481="00","0",IF('Data from Waybill Query'!C1481="01","1",IF('Data from Waybill Query'!C1481="XX","2",'Data from Waybill Query'!C1481)))</f>
        <v>2</v>
      </c>
      <c r="D1481" s="33" t="str">
        <f>'Data from Waybill Query'!D1481</f>
        <v>Grain</v>
      </c>
      <c r="E1481" s="33" t="str">
        <f>'Data from Waybill Query'!E1481</f>
        <v>S</v>
      </c>
      <c r="F1481" s="33" t="str">
        <f>'Data from Waybill Query'!F1481</f>
        <v>R</v>
      </c>
      <c r="G1481" s="33" t="str">
        <f>'Data from Waybill Query'!G1481</f>
        <v>S</v>
      </c>
      <c r="H1481" s="104">
        <f>IF(ISNA(VLOOKUP($N1481,'Data from Waybill Query'!$A:$M,8,FALSE)),0,VLOOKUP($N1481,'Data from Waybill Query'!$A:$M,8,FALSE))</f>
        <v>46521</v>
      </c>
      <c r="I1481" s="104">
        <f>IF(ISNA(VLOOKUP($N1481,'Data from Waybill Query'!$A:$M,9,FALSE)),0,VLOOKUP($N1481,'Data from Waybill Query'!$A:$M,9,FALSE))</f>
        <v>30796</v>
      </c>
      <c r="J1481" s="104">
        <f>IF(ISNA(VLOOKUP($N1481,'Data from Waybill Query'!$A:$M,10,FALSE)),0,VLOOKUP($N1481,'Data from Waybill Query'!$A:$M,10,FALSE))</f>
        <v>7826</v>
      </c>
      <c r="K1481" s="104">
        <f>IF(ISNA(VLOOKUP($N1481,'Data from Waybill Query'!$A:$M,11,FALSE)),0,VLOOKUP($N1481,'Data from Waybill Query'!$A:$M,11,FALSE))</f>
        <v>2923888</v>
      </c>
      <c r="L1481" s="104">
        <f>IF(ISNA(VLOOKUP($N1481,'Data from Waybill Query'!$A:$M,12,FALSE)),0,VLOOKUP($N1481,'Data from Waybill Query'!$A:$M,12,FALSE))</f>
        <v>745</v>
      </c>
      <c r="M1481" s="104">
        <f>IF(ISNA(VLOOKUP($N1481,'Data from Waybill Query'!$A:$M,13,FALSE)),0,VLOOKUP($N1481,'Data from Waybill Query'!$A:$M,13,FALSE))</f>
        <v>6.2435339999999999E-2</v>
      </c>
      <c r="N1481" s="104">
        <f t="shared" si="51"/>
        <v>2007020101</v>
      </c>
    </row>
    <row r="1482" spans="1:14" x14ac:dyDescent="0.25">
      <c r="A1482" s="104">
        <f t="shared" si="52"/>
        <v>200706</v>
      </c>
      <c r="B1482" s="32">
        <f>'Data from Waybill Query'!B1482</f>
        <v>2007</v>
      </c>
      <c r="C1482" s="32" t="str">
        <f>IF('Data from Waybill Query'!C1482="00","0",IF('Data from Waybill Query'!C1482="01","1",IF('Data from Waybill Query'!C1482="XX","2",'Data from Waybill Query'!C1482)))</f>
        <v>2</v>
      </c>
      <c r="D1482" s="33" t="str">
        <f>'Data from Waybill Query'!D1482</f>
        <v>Grain</v>
      </c>
      <c r="E1482" s="33" t="str">
        <f>'Data from Waybill Query'!E1482</f>
        <v>S</v>
      </c>
      <c r="F1482" s="33" t="str">
        <f>'Data from Waybill Query'!F1482</f>
        <v>R</v>
      </c>
      <c r="G1482" s="33" t="str">
        <f>'Data from Waybill Query'!G1482</f>
        <v>M</v>
      </c>
      <c r="H1482" s="104">
        <f>IF(ISNA(VLOOKUP($N1482,'Data from Waybill Query'!$A:$M,8,FALSE)),0,VLOOKUP($N1482,'Data from Waybill Query'!$A:$M,8,FALSE))</f>
        <v>150036</v>
      </c>
      <c r="I1482" s="104">
        <f>IF(ISNA(VLOOKUP($N1482,'Data from Waybill Query'!$A:$M,9,FALSE)),0,VLOOKUP($N1482,'Data from Waybill Query'!$A:$M,9,FALSE))</f>
        <v>122368</v>
      </c>
      <c r="J1482" s="104">
        <f>IF(ISNA(VLOOKUP($N1482,'Data from Waybill Query'!$A:$M,10,FALSE)),0,VLOOKUP($N1482,'Data from Waybill Query'!$A:$M,10,FALSE))</f>
        <v>30400</v>
      </c>
      <c r="K1482" s="104">
        <f>IF(ISNA(VLOOKUP($N1482,'Data from Waybill Query'!$A:$M,11,FALSE)),0,VLOOKUP($N1482,'Data from Waybill Query'!$A:$M,11,FALSE))</f>
        <v>11769690</v>
      </c>
      <c r="L1482" s="104">
        <f>IF(ISNA(VLOOKUP($N1482,'Data from Waybill Query'!$A:$M,12,FALSE)),0,VLOOKUP($N1482,'Data from Waybill Query'!$A:$M,12,FALSE))</f>
        <v>2939</v>
      </c>
      <c r="M1482" s="104">
        <f>IF(ISNA(VLOOKUP($N1482,'Data from Waybill Query'!$A:$M,13,FALSE)),0,VLOOKUP($N1482,'Data from Waybill Query'!$A:$M,13,FALSE))</f>
        <v>5.1041799999999998E-2</v>
      </c>
      <c r="N1482" s="104">
        <f t="shared" si="51"/>
        <v>2007020102</v>
      </c>
    </row>
    <row r="1483" spans="1:14" x14ac:dyDescent="0.25">
      <c r="A1483" s="104">
        <f t="shared" si="52"/>
        <v>200707</v>
      </c>
      <c r="B1483" s="32">
        <f>'Data from Waybill Query'!B1483</f>
        <v>2007</v>
      </c>
      <c r="C1483" s="32" t="str">
        <f>IF('Data from Waybill Query'!C1483="00","0",IF('Data from Waybill Query'!C1483="01","1",IF('Data from Waybill Query'!C1483="XX","2",'Data from Waybill Query'!C1483)))</f>
        <v>2</v>
      </c>
      <c r="D1483" s="33" t="str">
        <f>'Data from Waybill Query'!D1483</f>
        <v>Grain</v>
      </c>
      <c r="E1483" s="33" t="str">
        <f>'Data from Waybill Query'!E1483</f>
        <v>S</v>
      </c>
      <c r="F1483" s="33" t="str">
        <f>'Data from Waybill Query'!F1483</f>
        <v>R</v>
      </c>
      <c r="G1483" s="33" t="str">
        <f>'Data from Waybill Query'!G1483</f>
        <v>U</v>
      </c>
      <c r="H1483" s="104">
        <f>IF(ISNA(VLOOKUP($N1483,'Data from Waybill Query'!$A:$M,8,FALSE)),0,VLOOKUP($N1483,'Data from Waybill Query'!$A:$M,8,FALSE))</f>
        <v>87208</v>
      </c>
      <c r="I1483" s="104">
        <f>IF(ISNA(VLOOKUP($N1483,'Data from Waybill Query'!$A:$M,9,FALSE)),0,VLOOKUP($N1483,'Data from Waybill Query'!$A:$M,9,FALSE))</f>
        <v>62982</v>
      </c>
      <c r="J1483" s="104">
        <f>IF(ISNA(VLOOKUP($N1483,'Data from Waybill Query'!$A:$M,10,FALSE)),0,VLOOKUP($N1483,'Data from Waybill Query'!$A:$M,10,FALSE))</f>
        <v>20714</v>
      </c>
      <c r="K1483" s="104">
        <f>IF(ISNA(VLOOKUP($N1483,'Data from Waybill Query'!$A:$M,11,FALSE)),0,VLOOKUP($N1483,'Data from Waybill Query'!$A:$M,11,FALSE))</f>
        <v>6638823</v>
      </c>
      <c r="L1483" s="104">
        <f>IF(ISNA(VLOOKUP($N1483,'Data from Waybill Query'!$A:$M,12,FALSE)),0,VLOOKUP($N1483,'Data from Waybill Query'!$A:$M,12,FALSE))</f>
        <v>2185</v>
      </c>
      <c r="M1483" s="104">
        <f>IF(ISNA(VLOOKUP($N1483,'Data from Waybill Query'!$A:$M,13,FALSE)),0,VLOOKUP($N1483,'Data from Waybill Query'!$A:$M,13,FALSE))</f>
        <v>3.9910960000000002E-2</v>
      </c>
      <c r="N1483" s="104">
        <f t="shared" si="51"/>
        <v>2007020103</v>
      </c>
    </row>
    <row r="1484" spans="1:14" x14ac:dyDescent="0.25">
      <c r="A1484" s="104">
        <f t="shared" si="52"/>
        <v>200708</v>
      </c>
      <c r="B1484" s="32">
        <f>'Data from Waybill Query'!B1484</f>
        <v>2007</v>
      </c>
      <c r="C1484" s="32" t="str">
        <f>IF('Data from Waybill Query'!C1484="00","0",IF('Data from Waybill Query'!C1484="01","1",IF('Data from Waybill Query'!C1484="XX","2",'Data from Waybill Query'!C1484)))</f>
        <v>2</v>
      </c>
      <c r="D1484" s="33" t="str">
        <f>'Data from Waybill Query'!D1484</f>
        <v>Grain</v>
      </c>
      <c r="E1484" s="33" t="str">
        <f>'Data from Waybill Query'!E1484</f>
        <v>S</v>
      </c>
      <c r="F1484" s="33" t="str">
        <f>'Data from Waybill Query'!F1484</f>
        <v>P</v>
      </c>
      <c r="G1484" s="33" t="str">
        <f>'Data from Waybill Query'!G1484</f>
        <v>S</v>
      </c>
      <c r="H1484" s="104">
        <f>IF(ISNA(VLOOKUP($N1484,'Data from Waybill Query'!$A:$M,8,FALSE)),0,VLOOKUP($N1484,'Data from Waybill Query'!$A:$M,8,FALSE))</f>
        <v>37286</v>
      </c>
      <c r="I1484" s="104">
        <f>IF(ISNA(VLOOKUP($N1484,'Data from Waybill Query'!$A:$M,9,FALSE)),0,VLOOKUP($N1484,'Data from Waybill Query'!$A:$M,9,FALSE))</f>
        <v>28536</v>
      </c>
      <c r="J1484" s="104">
        <f>IF(ISNA(VLOOKUP($N1484,'Data from Waybill Query'!$A:$M,10,FALSE)),0,VLOOKUP($N1484,'Data from Waybill Query'!$A:$M,10,FALSE))</f>
        <v>7032</v>
      </c>
      <c r="K1484" s="104">
        <f>IF(ISNA(VLOOKUP($N1484,'Data from Waybill Query'!$A:$M,11,FALSE)),0,VLOOKUP($N1484,'Data from Waybill Query'!$A:$M,11,FALSE))</f>
        <v>2697688</v>
      </c>
      <c r="L1484" s="104">
        <f>IF(ISNA(VLOOKUP($N1484,'Data from Waybill Query'!$A:$M,12,FALSE)),0,VLOOKUP($N1484,'Data from Waybill Query'!$A:$M,12,FALSE))</f>
        <v>672</v>
      </c>
      <c r="M1484" s="104">
        <f>IF(ISNA(VLOOKUP($N1484,'Data from Waybill Query'!$A:$M,13,FALSE)),0,VLOOKUP($N1484,'Data from Waybill Query'!$A:$M,13,FALSE))</f>
        <v>5.5455089999999999E-2</v>
      </c>
      <c r="N1484" s="104">
        <f t="shared" si="51"/>
        <v>2007020111</v>
      </c>
    </row>
    <row r="1485" spans="1:14" x14ac:dyDescent="0.25">
      <c r="A1485" s="104">
        <f t="shared" si="52"/>
        <v>200709</v>
      </c>
      <c r="B1485" s="32">
        <f>'Data from Waybill Query'!B1485</f>
        <v>2007</v>
      </c>
      <c r="C1485" s="32" t="str">
        <f>IF('Data from Waybill Query'!C1485="00","0",IF('Data from Waybill Query'!C1485="01","1",IF('Data from Waybill Query'!C1485="XX","2",'Data from Waybill Query'!C1485)))</f>
        <v>2</v>
      </c>
      <c r="D1485" s="33" t="str">
        <f>'Data from Waybill Query'!D1485</f>
        <v>Grain</v>
      </c>
      <c r="E1485" s="33" t="str">
        <f>'Data from Waybill Query'!E1485</f>
        <v>S</v>
      </c>
      <c r="F1485" s="33" t="str">
        <f>'Data from Waybill Query'!F1485</f>
        <v>P</v>
      </c>
      <c r="G1485" s="33" t="str">
        <f>'Data from Waybill Query'!G1485</f>
        <v>M</v>
      </c>
      <c r="H1485" s="104">
        <f>IF(ISNA(VLOOKUP($N1485,'Data from Waybill Query'!$A:$M,8,FALSE)),0,VLOOKUP($N1485,'Data from Waybill Query'!$A:$M,8,FALSE))</f>
        <v>68208</v>
      </c>
      <c r="I1485" s="104">
        <f>IF(ISNA(VLOOKUP($N1485,'Data from Waybill Query'!$A:$M,9,FALSE)),0,VLOOKUP($N1485,'Data from Waybill Query'!$A:$M,9,FALSE))</f>
        <v>71440</v>
      </c>
      <c r="J1485" s="104">
        <f>IF(ISNA(VLOOKUP($N1485,'Data from Waybill Query'!$A:$M,10,FALSE)),0,VLOOKUP($N1485,'Data from Waybill Query'!$A:$M,10,FALSE))</f>
        <v>16844</v>
      </c>
      <c r="K1485" s="104">
        <f>IF(ISNA(VLOOKUP($N1485,'Data from Waybill Query'!$A:$M,11,FALSE)),0,VLOOKUP($N1485,'Data from Waybill Query'!$A:$M,11,FALSE))</f>
        <v>6941014</v>
      </c>
      <c r="L1485" s="104">
        <f>IF(ISNA(VLOOKUP($N1485,'Data from Waybill Query'!$A:$M,12,FALSE)),0,VLOOKUP($N1485,'Data from Waybill Query'!$A:$M,12,FALSE))</f>
        <v>1646</v>
      </c>
      <c r="M1485" s="104">
        <f>IF(ISNA(VLOOKUP($N1485,'Data from Waybill Query'!$A:$M,13,FALSE)),0,VLOOKUP($N1485,'Data from Waybill Query'!$A:$M,13,FALSE))</f>
        <v>4.1429680000000003E-2</v>
      </c>
      <c r="N1485" s="104">
        <f t="shared" si="51"/>
        <v>2007020112</v>
      </c>
    </row>
    <row r="1486" spans="1:14" x14ac:dyDescent="0.25">
      <c r="A1486" s="104">
        <f t="shared" si="52"/>
        <v>200710</v>
      </c>
      <c r="B1486" s="32">
        <f>'Data from Waybill Query'!B1486</f>
        <v>2007</v>
      </c>
      <c r="C1486" s="32" t="str">
        <f>IF('Data from Waybill Query'!C1486="00","0",IF('Data from Waybill Query'!C1486="01","1",IF('Data from Waybill Query'!C1486="XX","2",'Data from Waybill Query'!C1486)))</f>
        <v>2</v>
      </c>
      <c r="D1486" s="33" t="str">
        <f>'Data from Waybill Query'!D1486</f>
        <v>Grain</v>
      </c>
      <c r="E1486" s="33" t="str">
        <f>'Data from Waybill Query'!E1486</f>
        <v>S</v>
      </c>
      <c r="F1486" s="33" t="str">
        <f>'Data from Waybill Query'!F1486</f>
        <v>P</v>
      </c>
      <c r="G1486" s="33" t="str">
        <f>'Data from Waybill Query'!G1486</f>
        <v>U</v>
      </c>
      <c r="H1486" s="104">
        <f>IF(ISNA(VLOOKUP($N1486,'Data from Waybill Query'!$A:$M,8,FALSE)),0,VLOOKUP($N1486,'Data from Waybill Query'!$A:$M,8,FALSE))</f>
        <v>45941</v>
      </c>
      <c r="I1486" s="104">
        <f>IF(ISNA(VLOOKUP($N1486,'Data from Waybill Query'!$A:$M,9,FALSE)),0,VLOOKUP($N1486,'Data from Waybill Query'!$A:$M,9,FALSE))</f>
        <v>50617</v>
      </c>
      <c r="J1486" s="104">
        <f>IF(ISNA(VLOOKUP($N1486,'Data from Waybill Query'!$A:$M,10,FALSE)),0,VLOOKUP($N1486,'Data from Waybill Query'!$A:$M,10,FALSE))</f>
        <v>12302</v>
      </c>
      <c r="K1486" s="104">
        <f>IF(ISNA(VLOOKUP($N1486,'Data from Waybill Query'!$A:$M,11,FALSE)),0,VLOOKUP($N1486,'Data from Waybill Query'!$A:$M,11,FALSE))</f>
        <v>5122315</v>
      </c>
      <c r="L1486" s="104">
        <f>IF(ISNA(VLOOKUP($N1486,'Data from Waybill Query'!$A:$M,12,FALSE)),0,VLOOKUP($N1486,'Data from Waybill Query'!$A:$M,12,FALSE))</f>
        <v>1267</v>
      </c>
      <c r="M1486" s="104">
        <f>IF(ISNA(VLOOKUP($N1486,'Data from Waybill Query'!$A:$M,13,FALSE)),0,VLOOKUP($N1486,'Data from Waybill Query'!$A:$M,13,FALSE))</f>
        <v>3.6255139999999998E-2</v>
      </c>
      <c r="N1486" s="104">
        <f t="shared" si="51"/>
        <v>2007020113</v>
      </c>
    </row>
    <row r="1487" spans="1:14" x14ac:dyDescent="0.25">
      <c r="A1487" s="104">
        <f t="shared" si="52"/>
        <v>200711</v>
      </c>
      <c r="B1487" s="32">
        <f>'Data from Waybill Query'!B1487</f>
        <v>2007</v>
      </c>
      <c r="C1487" s="32" t="str">
        <f>IF('Data from Waybill Query'!C1487="00","0",IF('Data from Waybill Query'!C1487="01","1",IF('Data from Waybill Query'!C1487="XX","2",'Data from Waybill Query'!C1487)))</f>
        <v>2</v>
      </c>
      <c r="D1487" s="33" t="str">
        <f>'Data from Waybill Query'!D1487</f>
        <v>Grain</v>
      </c>
      <c r="E1487" s="33" t="str">
        <f>'Data from Waybill Query'!E1487</f>
        <v>M</v>
      </c>
      <c r="F1487" s="33" t="str">
        <f>'Data from Waybill Query'!F1487</f>
        <v>R</v>
      </c>
      <c r="G1487" s="33" t="str">
        <f>'Data from Waybill Query'!G1487</f>
        <v>S</v>
      </c>
      <c r="H1487" s="104">
        <f>IF(ISNA(VLOOKUP($N1487,'Data from Waybill Query'!$A:$M,8,FALSE)),0,VLOOKUP($N1487,'Data from Waybill Query'!$A:$M,8,FALSE))</f>
        <v>120239</v>
      </c>
      <c r="I1487" s="104">
        <f>IF(ISNA(VLOOKUP($N1487,'Data from Waybill Query'!$A:$M,9,FALSE)),0,VLOOKUP($N1487,'Data from Waybill Query'!$A:$M,9,FALSE))</f>
        <v>45600</v>
      </c>
      <c r="J1487" s="104">
        <f>IF(ISNA(VLOOKUP($N1487,'Data from Waybill Query'!$A:$M,10,FALSE)),0,VLOOKUP($N1487,'Data from Waybill Query'!$A:$M,10,FALSE))</f>
        <v>34137</v>
      </c>
      <c r="K1487" s="104">
        <f>IF(ISNA(VLOOKUP($N1487,'Data from Waybill Query'!$A:$M,11,FALSE)),0,VLOOKUP($N1487,'Data from Waybill Query'!$A:$M,11,FALSE))</f>
        <v>4246120</v>
      </c>
      <c r="L1487" s="104">
        <f>IF(ISNA(VLOOKUP($N1487,'Data from Waybill Query'!$A:$M,12,FALSE)),0,VLOOKUP($N1487,'Data from Waybill Query'!$A:$M,12,FALSE))</f>
        <v>3170</v>
      </c>
      <c r="M1487" s="104">
        <f>IF(ISNA(VLOOKUP($N1487,'Data from Waybill Query'!$A:$M,13,FALSE)),0,VLOOKUP($N1487,'Data from Waybill Query'!$A:$M,13,FALSE))</f>
        <v>3.7927879999999997E-2</v>
      </c>
      <c r="N1487" s="104">
        <f t="shared" si="51"/>
        <v>2007020201</v>
      </c>
    </row>
    <row r="1488" spans="1:14" x14ac:dyDescent="0.25">
      <c r="A1488" s="104">
        <f t="shared" si="52"/>
        <v>200712</v>
      </c>
      <c r="B1488" s="32">
        <f>'Data from Waybill Query'!B1488</f>
        <v>2007</v>
      </c>
      <c r="C1488" s="32" t="str">
        <f>IF('Data from Waybill Query'!C1488="00","0",IF('Data from Waybill Query'!C1488="01","1",IF('Data from Waybill Query'!C1488="XX","2",'Data from Waybill Query'!C1488)))</f>
        <v>2</v>
      </c>
      <c r="D1488" s="33" t="str">
        <f>'Data from Waybill Query'!D1488</f>
        <v>Grain</v>
      </c>
      <c r="E1488" s="33" t="str">
        <f>'Data from Waybill Query'!E1488</f>
        <v>M</v>
      </c>
      <c r="F1488" s="33" t="str">
        <f>'Data from Waybill Query'!F1488</f>
        <v>R</v>
      </c>
      <c r="G1488" s="33" t="str">
        <f>'Data from Waybill Query'!G1488</f>
        <v>M</v>
      </c>
      <c r="H1488" s="104">
        <f>IF(ISNA(VLOOKUP($N1488,'Data from Waybill Query'!$A:$M,8,FALSE)),0,VLOOKUP($N1488,'Data from Waybill Query'!$A:$M,8,FALSE))</f>
        <v>385825</v>
      </c>
      <c r="I1488" s="104">
        <f>IF(ISNA(VLOOKUP($N1488,'Data from Waybill Query'!$A:$M,9,FALSE)),0,VLOOKUP($N1488,'Data from Waybill Query'!$A:$M,9,FALSE))</f>
        <v>154764</v>
      </c>
      <c r="J1488" s="104">
        <f>IF(ISNA(VLOOKUP($N1488,'Data from Waybill Query'!$A:$M,10,FALSE)),0,VLOOKUP($N1488,'Data from Waybill Query'!$A:$M,10,FALSE))</f>
        <v>114196</v>
      </c>
      <c r="K1488" s="104">
        <f>IF(ISNA(VLOOKUP($N1488,'Data from Waybill Query'!$A:$M,11,FALSE)),0,VLOOKUP($N1488,'Data from Waybill Query'!$A:$M,11,FALSE))</f>
        <v>15396728</v>
      </c>
      <c r="L1488" s="104">
        <f>IF(ISNA(VLOOKUP($N1488,'Data from Waybill Query'!$A:$M,12,FALSE)),0,VLOOKUP($N1488,'Data from Waybill Query'!$A:$M,12,FALSE))</f>
        <v>11330</v>
      </c>
      <c r="M1488" s="104">
        <f>IF(ISNA(VLOOKUP($N1488,'Data from Waybill Query'!$A:$M,13,FALSE)),0,VLOOKUP($N1488,'Data from Waybill Query'!$A:$M,13,FALSE))</f>
        <v>3.4053710000000001E-2</v>
      </c>
      <c r="N1488" s="104">
        <f t="shared" si="51"/>
        <v>2007020202</v>
      </c>
    </row>
    <row r="1489" spans="1:14" x14ac:dyDescent="0.25">
      <c r="A1489" s="104">
        <f t="shared" si="52"/>
        <v>200713</v>
      </c>
      <c r="B1489" s="32">
        <f>'Data from Waybill Query'!B1489</f>
        <v>2007</v>
      </c>
      <c r="C1489" s="32" t="str">
        <f>IF('Data from Waybill Query'!C1489="00","0",IF('Data from Waybill Query'!C1489="01","1",IF('Data from Waybill Query'!C1489="XX","2",'Data from Waybill Query'!C1489)))</f>
        <v>2</v>
      </c>
      <c r="D1489" s="33" t="str">
        <f>'Data from Waybill Query'!D1489</f>
        <v>Grain</v>
      </c>
      <c r="E1489" s="33" t="str">
        <f>'Data from Waybill Query'!E1489</f>
        <v>M</v>
      </c>
      <c r="F1489" s="33" t="str">
        <f>'Data from Waybill Query'!F1489</f>
        <v>R</v>
      </c>
      <c r="G1489" s="33" t="str">
        <f>'Data from Waybill Query'!G1489</f>
        <v>U</v>
      </c>
      <c r="H1489" s="104">
        <f>IF(ISNA(VLOOKUP($N1489,'Data from Waybill Query'!$A:$M,8,FALSE)),0,VLOOKUP($N1489,'Data from Waybill Query'!$A:$M,8,FALSE))</f>
        <v>529664</v>
      </c>
      <c r="I1489" s="104">
        <f>IF(ISNA(VLOOKUP($N1489,'Data from Waybill Query'!$A:$M,9,FALSE)),0,VLOOKUP($N1489,'Data from Waybill Query'!$A:$M,9,FALSE))</f>
        <v>226134</v>
      </c>
      <c r="J1489" s="104">
        <f>IF(ISNA(VLOOKUP($N1489,'Data from Waybill Query'!$A:$M,10,FALSE)),0,VLOOKUP($N1489,'Data from Waybill Query'!$A:$M,10,FALSE))</f>
        <v>176735</v>
      </c>
      <c r="K1489" s="104">
        <f>IF(ISNA(VLOOKUP($N1489,'Data from Waybill Query'!$A:$M,11,FALSE)),0,VLOOKUP($N1489,'Data from Waybill Query'!$A:$M,11,FALSE))</f>
        <v>23771141</v>
      </c>
      <c r="L1489" s="104">
        <f>IF(ISNA(VLOOKUP($N1489,'Data from Waybill Query'!$A:$M,12,FALSE)),0,VLOOKUP($N1489,'Data from Waybill Query'!$A:$M,12,FALSE))</f>
        <v>18581</v>
      </c>
      <c r="M1489" s="104">
        <f>IF(ISNA(VLOOKUP($N1489,'Data from Waybill Query'!$A:$M,13,FALSE)),0,VLOOKUP($N1489,'Data from Waybill Query'!$A:$M,13,FALSE))</f>
        <v>2.8505550000000001E-2</v>
      </c>
      <c r="N1489" s="104">
        <f t="shared" si="51"/>
        <v>2007020203</v>
      </c>
    </row>
    <row r="1490" spans="1:14" x14ac:dyDescent="0.25">
      <c r="A1490" s="104">
        <f t="shared" si="52"/>
        <v>200714</v>
      </c>
      <c r="B1490" s="32">
        <f>'Data from Waybill Query'!B1490</f>
        <v>2007</v>
      </c>
      <c r="C1490" s="32" t="str">
        <f>IF('Data from Waybill Query'!C1490="00","0",IF('Data from Waybill Query'!C1490="01","1",IF('Data from Waybill Query'!C1490="XX","2",'Data from Waybill Query'!C1490)))</f>
        <v>2</v>
      </c>
      <c r="D1490" s="33" t="str">
        <f>'Data from Waybill Query'!D1490</f>
        <v>Grain</v>
      </c>
      <c r="E1490" s="33" t="str">
        <f>'Data from Waybill Query'!E1490</f>
        <v>M</v>
      </c>
      <c r="F1490" s="33" t="str">
        <f>'Data from Waybill Query'!F1490</f>
        <v>P</v>
      </c>
      <c r="G1490" s="33" t="str">
        <f>'Data from Waybill Query'!G1490</f>
        <v>S</v>
      </c>
      <c r="H1490" s="104">
        <f>IF(ISNA(VLOOKUP($N1490,'Data from Waybill Query'!$A:$M,8,FALSE)),0,VLOOKUP($N1490,'Data from Waybill Query'!$A:$M,8,FALSE))</f>
        <v>117569</v>
      </c>
      <c r="I1490" s="104">
        <f>IF(ISNA(VLOOKUP($N1490,'Data from Waybill Query'!$A:$M,9,FALSE)),0,VLOOKUP($N1490,'Data from Waybill Query'!$A:$M,9,FALSE))</f>
        <v>47900</v>
      </c>
      <c r="J1490" s="104">
        <f>IF(ISNA(VLOOKUP($N1490,'Data from Waybill Query'!$A:$M,10,FALSE)),0,VLOOKUP($N1490,'Data from Waybill Query'!$A:$M,10,FALSE))</f>
        <v>35570</v>
      </c>
      <c r="K1490" s="104">
        <f>IF(ISNA(VLOOKUP($N1490,'Data from Waybill Query'!$A:$M,11,FALSE)),0,VLOOKUP($N1490,'Data from Waybill Query'!$A:$M,11,FALSE))</f>
        <v>4527504</v>
      </c>
      <c r="L1490" s="104">
        <f>IF(ISNA(VLOOKUP($N1490,'Data from Waybill Query'!$A:$M,12,FALSE)),0,VLOOKUP($N1490,'Data from Waybill Query'!$A:$M,12,FALSE))</f>
        <v>3361</v>
      </c>
      <c r="M1490" s="104">
        <f>IF(ISNA(VLOOKUP($N1490,'Data from Waybill Query'!$A:$M,13,FALSE)),0,VLOOKUP($N1490,'Data from Waybill Query'!$A:$M,13,FALSE))</f>
        <v>3.4982060000000002E-2</v>
      </c>
      <c r="N1490" s="104">
        <f t="shared" si="51"/>
        <v>2007020211</v>
      </c>
    </row>
    <row r="1491" spans="1:14" x14ac:dyDescent="0.25">
      <c r="A1491" s="104">
        <f t="shared" si="52"/>
        <v>200715</v>
      </c>
      <c r="B1491" s="32">
        <f>'Data from Waybill Query'!B1491</f>
        <v>2007</v>
      </c>
      <c r="C1491" s="32" t="str">
        <f>IF('Data from Waybill Query'!C1491="00","0",IF('Data from Waybill Query'!C1491="01","1",IF('Data from Waybill Query'!C1491="XX","2",'Data from Waybill Query'!C1491)))</f>
        <v>2</v>
      </c>
      <c r="D1491" s="33" t="str">
        <f>'Data from Waybill Query'!D1491</f>
        <v>Grain</v>
      </c>
      <c r="E1491" s="33" t="str">
        <f>'Data from Waybill Query'!E1491</f>
        <v>M</v>
      </c>
      <c r="F1491" s="33" t="str">
        <f>'Data from Waybill Query'!F1491</f>
        <v>P</v>
      </c>
      <c r="G1491" s="33" t="str">
        <f>'Data from Waybill Query'!G1491</f>
        <v>M</v>
      </c>
      <c r="H1491" s="104">
        <f>IF(ISNA(VLOOKUP($N1491,'Data from Waybill Query'!$A:$M,8,FALSE)),0,VLOOKUP($N1491,'Data from Waybill Query'!$A:$M,8,FALSE))</f>
        <v>143537</v>
      </c>
      <c r="I1491" s="104">
        <f>IF(ISNA(VLOOKUP($N1491,'Data from Waybill Query'!$A:$M,9,FALSE)),0,VLOOKUP($N1491,'Data from Waybill Query'!$A:$M,9,FALSE))</f>
        <v>63672</v>
      </c>
      <c r="J1491" s="104">
        <f>IF(ISNA(VLOOKUP($N1491,'Data from Waybill Query'!$A:$M,10,FALSE)),0,VLOOKUP($N1491,'Data from Waybill Query'!$A:$M,10,FALSE))</f>
        <v>46184</v>
      </c>
      <c r="K1491" s="104">
        <f>IF(ISNA(VLOOKUP($N1491,'Data from Waybill Query'!$A:$M,11,FALSE)),0,VLOOKUP($N1491,'Data from Waybill Query'!$A:$M,11,FALSE))</f>
        <v>6373336</v>
      </c>
      <c r="L1491" s="104">
        <f>IF(ISNA(VLOOKUP($N1491,'Data from Waybill Query'!$A:$M,12,FALSE)),0,VLOOKUP($N1491,'Data from Waybill Query'!$A:$M,12,FALSE))</f>
        <v>4612</v>
      </c>
      <c r="M1491" s="104">
        <f>IF(ISNA(VLOOKUP($N1491,'Data from Waybill Query'!$A:$M,13,FALSE)),0,VLOOKUP($N1491,'Data from Waybill Query'!$A:$M,13,FALSE))</f>
        <v>3.1121880000000001E-2</v>
      </c>
      <c r="N1491" s="104">
        <f t="shared" si="51"/>
        <v>2007020212</v>
      </c>
    </row>
    <row r="1492" spans="1:14" x14ac:dyDescent="0.25">
      <c r="A1492" s="104">
        <f t="shared" si="52"/>
        <v>200716</v>
      </c>
      <c r="B1492" s="32">
        <f>'Data from Waybill Query'!B1492</f>
        <v>2007</v>
      </c>
      <c r="C1492" s="32" t="str">
        <f>IF('Data from Waybill Query'!C1492="00","0",IF('Data from Waybill Query'!C1492="01","1",IF('Data from Waybill Query'!C1492="XX","2",'Data from Waybill Query'!C1492)))</f>
        <v>2</v>
      </c>
      <c r="D1492" s="33" t="str">
        <f>'Data from Waybill Query'!D1492</f>
        <v>Grain</v>
      </c>
      <c r="E1492" s="33" t="str">
        <f>'Data from Waybill Query'!E1492</f>
        <v>M</v>
      </c>
      <c r="F1492" s="33" t="str">
        <f>'Data from Waybill Query'!F1492</f>
        <v>P</v>
      </c>
      <c r="G1492" s="33" t="str">
        <f>'Data from Waybill Query'!G1492</f>
        <v>U</v>
      </c>
      <c r="H1492" s="104">
        <f>IF(ISNA(VLOOKUP($N1492,'Data from Waybill Query'!$A:$M,8,FALSE)),0,VLOOKUP($N1492,'Data from Waybill Query'!$A:$M,8,FALSE))</f>
        <v>234849</v>
      </c>
      <c r="I1492" s="104">
        <f>IF(ISNA(VLOOKUP($N1492,'Data from Waybill Query'!$A:$M,9,FALSE)),0,VLOOKUP($N1492,'Data from Waybill Query'!$A:$M,9,FALSE))</f>
        <v>124636</v>
      </c>
      <c r="J1492" s="104">
        <f>IF(ISNA(VLOOKUP($N1492,'Data from Waybill Query'!$A:$M,10,FALSE)),0,VLOOKUP($N1492,'Data from Waybill Query'!$A:$M,10,FALSE))</f>
        <v>94523</v>
      </c>
      <c r="K1492" s="104">
        <f>IF(ISNA(VLOOKUP($N1492,'Data from Waybill Query'!$A:$M,11,FALSE)),0,VLOOKUP($N1492,'Data from Waybill Query'!$A:$M,11,FALSE))</f>
        <v>12764875</v>
      </c>
      <c r="L1492" s="104">
        <f>IF(ISNA(VLOOKUP($N1492,'Data from Waybill Query'!$A:$M,12,FALSE)),0,VLOOKUP($N1492,'Data from Waybill Query'!$A:$M,12,FALSE))</f>
        <v>9667</v>
      </c>
      <c r="M1492" s="104">
        <f>IF(ISNA(VLOOKUP($N1492,'Data from Waybill Query'!$A:$M,13,FALSE)),0,VLOOKUP($N1492,'Data from Waybill Query'!$A:$M,13,FALSE))</f>
        <v>2.4293789999999999E-2</v>
      </c>
      <c r="N1492" s="104">
        <f t="shared" si="51"/>
        <v>2007020213</v>
      </c>
    </row>
    <row r="1493" spans="1:14" x14ac:dyDescent="0.25">
      <c r="A1493" s="104">
        <f t="shared" si="52"/>
        <v>200717</v>
      </c>
      <c r="B1493" s="32">
        <f>'Data from Waybill Query'!B1493</f>
        <v>2007</v>
      </c>
      <c r="C1493" s="32" t="str">
        <f>IF('Data from Waybill Query'!C1493="00","0",IF('Data from Waybill Query'!C1493="01","1",IF('Data from Waybill Query'!C1493="XX","2",'Data from Waybill Query'!C1493)))</f>
        <v>2</v>
      </c>
      <c r="D1493" s="33" t="str">
        <f>'Data from Waybill Query'!D1493</f>
        <v>Grain</v>
      </c>
      <c r="E1493" s="33" t="str">
        <f>'Data from Waybill Query'!E1493</f>
        <v>L</v>
      </c>
      <c r="F1493" s="33" t="str">
        <f>'Data from Waybill Query'!F1493</f>
        <v>R</v>
      </c>
      <c r="G1493" s="33" t="str">
        <f>'Data from Waybill Query'!G1493</f>
        <v>S</v>
      </c>
      <c r="H1493" s="104">
        <f>IF(ISNA(VLOOKUP($N1493,'Data from Waybill Query'!$A:$M,8,FALSE)),0,VLOOKUP($N1493,'Data from Waybill Query'!$A:$M,8,FALSE))</f>
        <v>158401</v>
      </c>
      <c r="I1493" s="104">
        <f>IF(ISNA(VLOOKUP($N1493,'Data from Waybill Query'!$A:$M,9,FALSE)),0,VLOOKUP($N1493,'Data from Waybill Query'!$A:$M,9,FALSE))</f>
        <v>38236</v>
      </c>
      <c r="J1493" s="104">
        <f>IF(ISNA(VLOOKUP($N1493,'Data from Waybill Query'!$A:$M,10,FALSE)),0,VLOOKUP($N1493,'Data from Waybill Query'!$A:$M,10,FALSE))</f>
        <v>60668</v>
      </c>
      <c r="K1493" s="104">
        <f>IF(ISNA(VLOOKUP($N1493,'Data from Waybill Query'!$A:$M,11,FALSE)),0,VLOOKUP($N1493,'Data from Waybill Query'!$A:$M,11,FALSE))</f>
        <v>3663884</v>
      </c>
      <c r="L1493" s="104">
        <f>IF(ISNA(VLOOKUP($N1493,'Data from Waybill Query'!$A:$M,12,FALSE)),0,VLOOKUP($N1493,'Data from Waybill Query'!$A:$M,12,FALSE))</f>
        <v>5791</v>
      </c>
      <c r="M1493" s="104">
        <f>IF(ISNA(VLOOKUP($N1493,'Data from Waybill Query'!$A:$M,13,FALSE)),0,VLOOKUP($N1493,'Data from Waybill Query'!$A:$M,13,FALSE))</f>
        <v>2.735195E-2</v>
      </c>
      <c r="N1493" s="104">
        <f t="shared" si="51"/>
        <v>2007020301</v>
      </c>
    </row>
    <row r="1494" spans="1:14" x14ac:dyDescent="0.25">
      <c r="A1494" s="104">
        <f t="shared" si="52"/>
        <v>200718</v>
      </c>
      <c r="B1494" s="32">
        <f>'Data from Waybill Query'!B1494</f>
        <v>2007</v>
      </c>
      <c r="C1494" s="32" t="str">
        <f>IF('Data from Waybill Query'!C1494="00","0",IF('Data from Waybill Query'!C1494="01","1",IF('Data from Waybill Query'!C1494="XX","2",'Data from Waybill Query'!C1494)))</f>
        <v>2</v>
      </c>
      <c r="D1494" s="33" t="str">
        <f>'Data from Waybill Query'!D1494</f>
        <v>Grain</v>
      </c>
      <c r="E1494" s="33" t="str">
        <f>'Data from Waybill Query'!E1494</f>
        <v>L</v>
      </c>
      <c r="F1494" s="33" t="str">
        <f>'Data from Waybill Query'!F1494</f>
        <v>R</v>
      </c>
      <c r="G1494" s="33" t="str">
        <f>'Data from Waybill Query'!G1494</f>
        <v>M</v>
      </c>
      <c r="H1494" s="104">
        <f>IF(ISNA(VLOOKUP($N1494,'Data from Waybill Query'!$A:$M,8,FALSE)),0,VLOOKUP($N1494,'Data from Waybill Query'!$A:$M,8,FALSE))</f>
        <v>321208</v>
      </c>
      <c r="I1494" s="104">
        <f>IF(ISNA(VLOOKUP($N1494,'Data from Waybill Query'!$A:$M,9,FALSE)),0,VLOOKUP($N1494,'Data from Waybill Query'!$A:$M,9,FALSE))</f>
        <v>86154</v>
      </c>
      <c r="J1494" s="104">
        <f>IF(ISNA(VLOOKUP($N1494,'Data from Waybill Query'!$A:$M,10,FALSE)),0,VLOOKUP($N1494,'Data from Waybill Query'!$A:$M,10,FALSE))</f>
        <v>129227</v>
      </c>
      <c r="K1494" s="104">
        <f>IF(ISNA(VLOOKUP($N1494,'Data from Waybill Query'!$A:$M,11,FALSE)),0,VLOOKUP($N1494,'Data from Waybill Query'!$A:$M,11,FALSE))</f>
        <v>8651444</v>
      </c>
      <c r="L1494" s="104">
        <f>IF(ISNA(VLOOKUP($N1494,'Data from Waybill Query'!$A:$M,12,FALSE)),0,VLOOKUP($N1494,'Data from Waybill Query'!$A:$M,12,FALSE))</f>
        <v>12985</v>
      </c>
      <c r="M1494" s="104">
        <f>IF(ISNA(VLOOKUP($N1494,'Data from Waybill Query'!$A:$M,13,FALSE)),0,VLOOKUP($N1494,'Data from Waybill Query'!$A:$M,13,FALSE))</f>
        <v>2.4736930000000001E-2</v>
      </c>
      <c r="N1494" s="104">
        <f t="shared" si="51"/>
        <v>2007020302</v>
      </c>
    </row>
    <row r="1495" spans="1:14" x14ac:dyDescent="0.25">
      <c r="A1495" s="104">
        <f t="shared" si="52"/>
        <v>200719</v>
      </c>
      <c r="B1495" s="32">
        <f>'Data from Waybill Query'!B1495</f>
        <v>2007</v>
      </c>
      <c r="C1495" s="32" t="str">
        <f>IF('Data from Waybill Query'!C1495="00","0",IF('Data from Waybill Query'!C1495="01","1",IF('Data from Waybill Query'!C1495="XX","2",'Data from Waybill Query'!C1495)))</f>
        <v>2</v>
      </c>
      <c r="D1495" s="33" t="str">
        <f>'Data from Waybill Query'!D1495</f>
        <v>Grain</v>
      </c>
      <c r="E1495" s="33" t="str">
        <f>'Data from Waybill Query'!E1495</f>
        <v>L</v>
      </c>
      <c r="F1495" s="33" t="str">
        <f>'Data from Waybill Query'!F1495</f>
        <v>R</v>
      </c>
      <c r="G1495" s="33" t="str">
        <f>'Data from Waybill Query'!G1495</f>
        <v>U</v>
      </c>
      <c r="H1495" s="104">
        <f>IF(ISNA(VLOOKUP($N1495,'Data from Waybill Query'!$A:$M,8,FALSE)),0,VLOOKUP($N1495,'Data from Waybill Query'!$A:$M,8,FALSE))</f>
        <v>1561770</v>
      </c>
      <c r="I1495" s="104">
        <f>IF(ISNA(VLOOKUP($N1495,'Data from Waybill Query'!$A:$M,9,FALSE)),0,VLOOKUP($N1495,'Data from Waybill Query'!$A:$M,9,FALSE))</f>
        <v>421229</v>
      </c>
      <c r="J1495" s="104">
        <f>IF(ISNA(VLOOKUP($N1495,'Data from Waybill Query'!$A:$M,10,FALSE)),0,VLOOKUP($N1495,'Data from Waybill Query'!$A:$M,10,FALSE))</f>
        <v>669906</v>
      </c>
      <c r="K1495" s="104">
        <f>IF(ISNA(VLOOKUP($N1495,'Data from Waybill Query'!$A:$M,11,FALSE)),0,VLOOKUP($N1495,'Data from Waybill Query'!$A:$M,11,FALSE))</f>
        <v>45451984</v>
      </c>
      <c r="L1495" s="104">
        <f>IF(ISNA(VLOOKUP($N1495,'Data from Waybill Query'!$A:$M,12,FALSE)),0,VLOOKUP($N1495,'Data from Waybill Query'!$A:$M,12,FALSE))</f>
        <v>72361</v>
      </c>
      <c r="M1495" s="104">
        <f>IF(ISNA(VLOOKUP($N1495,'Data from Waybill Query'!$A:$M,13,FALSE)),0,VLOOKUP($N1495,'Data from Waybill Query'!$A:$M,13,FALSE))</f>
        <v>2.1583149999999999E-2</v>
      </c>
      <c r="N1495" s="104">
        <f t="shared" si="51"/>
        <v>2007020303</v>
      </c>
    </row>
    <row r="1496" spans="1:14" x14ac:dyDescent="0.25">
      <c r="A1496" s="104">
        <f t="shared" si="52"/>
        <v>200720</v>
      </c>
      <c r="B1496" s="32">
        <f>'Data from Waybill Query'!B1496</f>
        <v>2007</v>
      </c>
      <c r="C1496" s="32" t="str">
        <f>IF('Data from Waybill Query'!C1496="00","0",IF('Data from Waybill Query'!C1496="01","1",IF('Data from Waybill Query'!C1496="XX","2",'Data from Waybill Query'!C1496)))</f>
        <v>2</v>
      </c>
      <c r="D1496" s="33" t="str">
        <f>'Data from Waybill Query'!D1496</f>
        <v>Grain</v>
      </c>
      <c r="E1496" s="33" t="str">
        <f>'Data from Waybill Query'!E1496</f>
        <v>L</v>
      </c>
      <c r="F1496" s="33" t="str">
        <f>'Data from Waybill Query'!F1496</f>
        <v>P</v>
      </c>
      <c r="G1496" s="33" t="str">
        <f>'Data from Waybill Query'!G1496</f>
        <v>S</v>
      </c>
      <c r="H1496" s="104">
        <f>IF(ISNA(VLOOKUP($N1496,'Data from Waybill Query'!$A:$M,8,FALSE)),0,VLOOKUP($N1496,'Data from Waybill Query'!$A:$M,8,FALSE))</f>
        <v>127351</v>
      </c>
      <c r="I1496" s="104">
        <f>IF(ISNA(VLOOKUP($N1496,'Data from Waybill Query'!$A:$M,9,FALSE)),0,VLOOKUP($N1496,'Data from Waybill Query'!$A:$M,9,FALSE))</f>
        <v>31596</v>
      </c>
      <c r="J1496" s="104">
        <f>IF(ISNA(VLOOKUP($N1496,'Data from Waybill Query'!$A:$M,10,FALSE)),0,VLOOKUP($N1496,'Data from Waybill Query'!$A:$M,10,FALSE))</f>
        <v>50427</v>
      </c>
      <c r="K1496" s="104">
        <f>IF(ISNA(VLOOKUP($N1496,'Data from Waybill Query'!$A:$M,11,FALSE)),0,VLOOKUP($N1496,'Data from Waybill Query'!$A:$M,11,FALSE))</f>
        <v>2969448</v>
      </c>
      <c r="L1496" s="104">
        <f>IF(ISNA(VLOOKUP($N1496,'Data from Waybill Query'!$A:$M,12,FALSE)),0,VLOOKUP($N1496,'Data from Waybill Query'!$A:$M,12,FALSE))</f>
        <v>4702</v>
      </c>
      <c r="M1496" s="104">
        <f>IF(ISNA(VLOOKUP($N1496,'Data from Waybill Query'!$A:$M,13,FALSE)),0,VLOOKUP($N1496,'Data from Waybill Query'!$A:$M,13,FALSE))</f>
        <v>2.7081859999999999E-2</v>
      </c>
      <c r="N1496" s="104">
        <f t="shared" si="51"/>
        <v>2007020311</v>
      </c>
    </row>
    <row r="1497" spans="1:14" x14ac:dyDescent="0.25">
      <c r="A1497" s="104">
        <f t="shared" si="52"/>
        <v>200721</v>
      </c>
      <c r="B1497" s="32">
        <f>'Data from Waybill Query'!B1497</f>
        <v>2007</v>
      </c>
      <c r="C1497" s="32" t="str">
        <f>IF('Data from Waybill Query'!C1497="00","0",IF('Data from Waybill Query'!C1497="01","1",IF('Data from Waybill Query'!C1497="XX","2",'Data from Waybill Query'!C1497)))</f>
        <v>2</v>
      </c>
      <c r="D1497" s="33" t="str">
        <f>'Data from Waybill Query'!D1497</f>
        <v>Grain</v>
      </c>
      <c r="E1497" s="33" t="str">
        <f>'Data from Waybill Query'!E1497</f>
        <v>L</v>
      </c>
      <c r="F1497" s="33" t="str">
        <f>'Data from Waybill Query'!F1497</f>
        <v>P</v>
      </c>
      <c r="G1497" s="33" t="str">
        <f>'Data from Waybill Query'!G1497</f>
        <v>M</v>
      </c>
      <c r="H1497" s="104">
        <f>IF(ISNA(VLOOKUP($N1497,'Data from Waybill Query'!$A:$M,8,FALSE)),0,VLOOKUP($N1497,'Data from Waybill Query'!$A:$M,8,FALSE))</f>
        <v>94228</v>
      </c>
      <c r="I1497" s="104">
        <f>IF(ISNA(VLOOKUP($N1497,'Data from Waybill Query'!$A:$M,9,FALSE)),0,VLOOKUP($N1497,'Data from Waybill Query'!$A:$M,9,FALSE))</f>
        <v>27552</v>
      </c>
      <c r="J1497" s="104">
        <f>IF(ISNA(VLOOKUP($N1497,'Data from Waybill Query'!$A:$M,10,FALSE)),0,VLOOKUP($N1497,'Data from Waybill Query'!$A:$M,10,FALSE))</f>
        <v>38793</v>
      </c>
      <c r="K1497" s="104">
        <f>IF(ISNA(VLOOKUP($N1497,'Data from Waybill Query'!$A:$M,11,FALSE)),0,VLOOKUP($N1497,'Data from Waybill Query'!$A:$M,11,FALSE))</f>
        <v>2748760</v>
      </c>
      <c r="L1497" s="104">
        <f>IF(ISNA(VLOOKUP($N1497,'Data from Waybill Query'!$A:$M,12,FALSE)),0,VLOOKUP($N1497,'Data from Waybill Query'!$A:$M,12,FALSE))</f>
        <v>3882</v>
      </c>
      <c r="M1497" s="104">
        <f>IF(ISNA(VLOOKUP($N1497,'Data from Waybill Query'!$A:$M,13,FALSE)),0,VLOOKUP($N1497,'Data from Waybill Query'!$A:$M,13,FALSE))</f>
        <v>2.4276030000000001E-2</v>
      </c>
      <c r="N1497" s="104">
        <f t="shared" si="51"/>
        <v>2007020312</v>
      </c>
    </row>
    <row r="1498" spans="1:14" x14ac:dyDescent="0.25">
      <c r="A1498" s="104">
        <f t="shared" si="52"/>
        <v>200722</v>
      </c>
      <c r="B1498" s="32">
        <f>'Data from Waybill Query'!B1498</f>
        <v>2007</v>
      </c>
      <c r="C1498" s="32" t="str">
        <f>IF('Data from Waybill Query'!C1498="00","0",IF('Data from Waybill Query'!C1498="01","1",IF('Data from Waybill Query'!C1498="XX","2",'Data from Waybill Query'!C1498)))</f>
        <v>2</v>
      </c>
      <c r="D1498" s="33" t="str">
        <f>'Data from Waybill Query'!D1498</f>
        <v>Grain</v>
      </c>
      <c r="E1498" s="33" t="str">
        <f>'Data from Waybill Query'!E1498</f>
        <v>L</v>
      </c>
      <c r="F1498" s="33" t="str">
        <f>'Data from Waybill Query'!F1498</f>
        <v>P</v>
      </c>
      <c r="G1498" s="33" t="str">
        <f>'Data from Waybill Query'!G1498</f>
        <v>U</v>
      </c>
      <c r="H1498" s="104">
        <f>IF(ISNA(VLOOKUP($N1498,'Data from Waybill Query'!$A:$M,8,FALSE)),0,VLOOKUP($N1498,'Data from Waybill Query'!$A:$M,8,FALSE))</f>
        <v>283788</v>
      </c>
      <c r="I1498" s="104">
        <f>IF(ISNA(VLOOKUP($N1498,'Data from Waybill Query'!$A:$M,9,FALSE)),0,VLOOKUP($N1498,'Data from Waybill Query'!$A:$M,9,FALSE))</f>
        <v>79412</v>
      </c>
      <c r="J1498" s="104">
        <f>IF(ISNA(VLOOKUP($N1498,'Data from Waybill Query'!$A:$M,10,FALSE)),0,VLOOKUP($N1498,'Data from Waybill Query'!$A:$M,10,FALSE))</f>
        <v>124529</v>
      </c>
      <c r="K1498" s="104">
        <f>IF(ISNA(VLOOKUP($N1498,'Data from Waybill Query'!$A:$M,11,FALSE)),0,VLOOKUP($N1498,'Data from Waybill Query'!$A:$M,11,FALSE))</f>
        <v>8438993</v>
      </c>
      <c r="L1498" s="104">
        <f>IF(ISNA(VLOOKUP($N1498,'Data from Waybill Query'!$A:$M,12,FALSE)),0,VLOOKUP($N1498,'Data from Waybill Query'!$A:$M,12,FALSE))</f>
        <v>13278</v>
      </c>
      <c r="M1498" s="104">
        <f>IF(ISNA(VLOOKUP($N1498,'Data from Waybill Query'!$A:$M,13,FALSE)),0,VLOOKUP($N1498,'Data from Waybill Query'!$A:$M,13,FALSE))</f>
        <v>2.1373360000000001E-2</v>
      </c>
      <c r="N1498" s="104">
        <f t="shared" si="51"/>
        <v>2007020313</v>
      </c>
    </row>
    <row r="1499" spans="1:14" x14ac:dyDescent="0.25">
      <c r="A1499" s="104">
        <f t="shared" si="52"/>
        <v>200723</v>
      </c>
      <c r="B1499" s="32">
        <f>'Data from Waybill Query'!B1499</f>
        <v>2007</v>
      </c>
      <c r="C1499" s="32" t="str">
        <f>IF('Data from Waybill Query'!C1499="00","0",IF('Data from Waybill Query'!C1499="01","1",IF('Data from Waybill Query'!C1499="XX","2",'Data from Waybill Query'!C1499)))</f>
        <v>10</v>
      </c>
      <c r="D1499" s="33" t="str">
        <f>'Data from Waybill Query'!D1499</f>
        <v>Metalic Ores</v>
      </c>
      <c r="E1499" s="33" t="str">
        <f>'Data from Waybill Query'!E1499</f>
        <v>S</v>
      </c>
      <c r="F1499" s="33" t="str">
        <f>'Data from Waybill Query'!F1499</f>
        <v>X</v>
      </c>
      <c r="G1499" s="33" t="str">
        <f>'Data from Waybill Query'!G1499</f>
        <v>X</v>
      </c>
      <c r="H1499" s="104">
        <f>IF(ISNA(VLOOKUP($N1499,'Data from Waybill Query'!$A:$M,8,FALSE)),0,VLOOKUP($N1499,'Data from Waybill Query'!$A:$M,8,FALSE))</f>
        <v>167347</v>
      </c>
      <c r="I1499" s="104">
        <f>IF(ISNA(VLOOKUP($N1499,'Data from Waybill Query'!$A:$M,9,FALSE)),0,VLOOKUP($N1499,'Data from Waybill Query'!$A:$M,9,FALSE))</f>
        <v>459931</v>
      </c>
      <c r="J1499" s="104">
        <f>IF(ISNA(VLOOKUP($N1499,'Data from Waybill Query'!$A:$M,10,FALSE)),0,VLOOKUP($N1499,'Data from Waybill Query'!$A:$M,10,FALSE))</f>
        <v>28721</v>
      </c>
      <c r="K1499" s="104">
        <f>IF(ISNA(VLOOKUP($N1499,'Data from Waybill Query'!$A:$M,11,FALSE)),0,VLOOKUP($N1499,'Data from Waybill Query'!$A:$M,11,FALSE))</f>
        <v>35525345</v>
      </c>
      <c r="L1499" s="104">
        <f>IF(ISNA(VLOOKUP($N1499,'Data from Waybill Query'!$A:$M,12,FALSE)),0,VLOOKUP($N1499,'Data from Waybill Query'!$A:$M,12,FALSE))</f>
        <v>2230</v>
      </c>
      <c r="M1499" s="104">
        <f>IF(ISNA(VLOOKUP($N1499,'Data from Waybill Query'!$A:$M,13,FALSE)),0,VLOOKUP($N1499,'Data from Waybill Query'!$A:$M,13,FALSE))</f>
        <v>7.5054179999999998E-2</v>
      </c>
      <c r="N1499" s="104">
        <f t="shared" si="51"/>
        <v>2007100103</v>
      </c>
    </row>
    <row r="1500" spans="1:14" x14ac:dyDescent="0.25">
      <c r="A1500" s="104">
        <f t="shared" si="52"/>
        <v>200724</v>
      </c>
      <c r="B1500" s="32">
        <f>'Data from Waybill Query'!B1500</f>
        <v>2007</v>
      </c>
      <c r="C1500" s="32" t="str">
        <f>IF('Data from Waybill Query'!C1500="00","0",IF('Data from Waybill Query'!C1500="01","1",IF('Data from Waybill Query'!C1500="XX","2",'Data from Waybill Query'!C1500)))</f>
        <v>10</v>
      </c>
      <c r="D1500" s="33" t="str">
        <f>'Data from Waybill Query'!D1500</f>
        <v>Metalic Ores</v>
      </c>
      <c r="E1500" s="33" t="str">
        <f>'Data from Waybill Query'!E1500</f>
        <v>M</v>
      </c>
      <c r="F1500" s="33" t="str">
        <f>'Data from Waybill Query'!F1500</f>
        <v>X</v>
      </c>
      <c r="G1500" s="33" t="str">
        <f>'Data from Waybill Query'!G1500</f>
        <v>X</v>
      </c>
      <c r="H1500" s="104">
        <f>IF(ISNA(VLOOKUP($N1500,'Data from Waybill Query'!$A:$M,8,FALSE)),0,VLOOKUP($N1500,'Data from Waybill Query'!$A:$M,8,FALSE))</f>
        <v>151178</v>
      </c>
      <c r="I1500" s="104">
        <f>IF(ISNA(VLOOKUP($N1500,'Data from Waybill Query'!$A:$M,9,FALSE)),0,VLOOKUP($N1500,'Data from Waybill Query'!$A:$M,9,FALSE))</f>
        <v>220314</v>
      </c>
      <c r="J1500" s="104">
        <f>IF(ISNA(VLOOKUP($N1500,'Data from Waybill Query'!$A:$M,10,FALSE)),0,VLOOKUP($N1500,'Data from Waybill Query'!$A:$M,10,FALSE))</f>
        <v>32811</v>
      </c>
      <c r="K1500" s="104">
        <f>IF(ISNA(VLOOKUP($N1500,'Data from Waybill Query'!$A:$M,11,FALSE)),0,VLOOKUP($N1500,'Data from Waybill Query'!$A:$M,11,FALSE))</f>
        <v>23161992</v>
      </c>
      <c r="L1500" s="104">
        <f>IF(ISNA(VLOOKUP($N1500,'Data from Waybill Query'!$A:$M,12,FALSE)),0,VLOOKUP($N1500,'Data from Waybill Query'!$A:$M,12,FALSE))</f>
        <v>3424</v>
      </c>
      <c r="M1500" s="104">
        <f>IF(ISNA(VLOOKUP($N1500,'Data from Waybill Query'!$A:$M,13,FALSE)),0,VLOOKUP($N1500,'Data from Waybill Query'!$A:$M,13,FALSE))</f>
        <v>4.4154119999999998E-2</v>
      </c>
      <c r="N1500" s="104">
        <f t="shared" si="51"/>
        <v>2007100203</v>
      </c>
    </row>
    <row r="1501" spans="1:14" x14ac:dyDescent="0.25">
      <c r="A1501" s="104">
        <f t="shared" si="52"/>
        <v>200725</v>
      </c>
      <c r="B1501" s="32">
        <f>'Data from Waybill Query'!B1501</f>
        <v>2007</v>
      </c>
      <c r="C1501" s="32" t="str">
        <f>IF('Data from Waybill Query'!C1501="00","0",IF('Data from Waybill Query'!C1501="01","1",IF('Data from Waybill Query'!C1501="XX","2",'Data from Waybill Query'!C1501)))</f>
        <v>10</v>
      </c>
      <c r="D1501" s="33" t="str">
        <f>'Data from Waybill Query'!D1501</f>
        <v>Metalic Ores</v>
      </c>
      <c r="E1501" s="33" t="str">
        <f>'Data from Waybill Query'!E1501</f>
        <v>L</v>
      </c>
      <c r="F1501" s="33" t="str">
        <f>'Data from Waybill Query'!F1501</f>
        <v>X</v>
      </c>
      <c r="G1501" s="33" t="str">
        <f>'Data from Waybill Query'!G1501</f>
        <v>X</v>
      </c>
      <c r="H1501" s="104">
        <f>IF(ISNA(VLOOKUP($N1501,'Data from Waybill Query'!$A:$M,8,FALSE)),0,VLOOKUP($N1501,'Data from Waybill Query'!$A:$M,8,FALSE))</f>
        <v>292638</v>
      </c>
      <c r="I1501" s="104">
        <f>IF(ISNA(VLOOKUP($N1501,'Data from Waybill Query'!$A:$M,9,FALSE)),0,VLOOKUP($N1501,'Data from Waybill Query'!$A:$M,9,FALSE))</f>
        <v>118327</v>
      </c>
      <c r="J1501" s="104">
        <f>IF(ISNA(VLOOKUP($N1501,'Data from Waybill Query'!$A:$M,10,FALSE)),0,VLOOKUP($N1501,'Data from Waybill Query'!$A:$M,10,FALSE))</f>
        <v>116740</v>
      </c>
      <c r="K1501" s="104">
        <f>IF(ISNA(VLOOKUP($N1501,'Data from Waybill Query'!$A:$M,11,FALSE)),0,VLOOKUP($N1501,'Data from Waybill Query'!$A:$M,11,FALSE))</f>
        <v>11715065</v>
      </c>
      <c r="L1501" s="104">
        <f>IF(ISNA(VLOOKUP($N1501,'Data from Waybill Query'!$A:$M,12,FALSE)),0,VLOOKUP($N1501,'Data from Waybill Query'!$A:$M,12,FALSE))</f>
        <v>11473</v>
      </c>
      <c r="M1501" s="104">
        <f>IF(ISNA(VLOOKUP($N1501,'Data from Waybill Query'!$A:$M,13,FALSE)),0,VLOOKUP($N1501,'Data from Waybill Query'!$A:$M,13,FALSE))</f>
        <v>2.550639E-2</v>
      </c>
      <c r="N1501" s="104">
        <f t="shared" si="51"/>
        <v>2007100303</v>
      </c>
    </row>
    <row r="1502" spans="1:14" x14ac:dyDescent="0.25">
      <c r="A1502" s="104">
        <f t="shared" si="52"/>
        <v>200726</v>
      </c>
      <c r="B1502" s="32">
        <f>'Data from Waybill Query'!B1502</f>
        <v>2007</v>
      </c>
      <c r="C1502" s="32" t="str">
        <f>IF('Data from Waybill Query'!C1502="00","0",IF('Data from Waybill Query'!C1502="01","1",IF('Data from Waybill Query'!C1502="XX","2",'Data from Waybill Query'!C1502)))</f>
        <v>11</v>
      </c>
      <c r="D1502" s="33" t="str">
        <f>'Data from Waybill Query'!D1502</f>
        <v>Coal</v>
      </c>
      <c r="E1502" s="33" t="str">
        <f>'Data from Waybill Query'!E1502</f>
        <v>S</v>
      </c>
      <c r="F1502" s="33" t="str">
        <f>'Data from Waybill Query'!F1502</f>
        <v>R</v>
      </c>
      <c r="G1502" s="33" t="str">
        <f>'Data from Waybill Query'!G1502</f>
        <v>X</v>
      </c>
      <c r="H1502" s="104">
        <f>IF(ISNA(VLOOKUP($N1502,'Data from Waybill Query'!$A:$M,8,FALSE)),0,VLOOKUP($N1502,'Data from Waybill Query'!$A:$M,8,FALSE))</f>
        <v>1661967</v>
      </c>
      <c r="I1502" s="104">
        <f>IF(ISNA(VLOOKUP($N1502,'Data from Waybill Query'!$A:$M,9,FALSE)),0,VLOOKUP($N1502,'Data from Waybill Query'!$A:$M,9,FALSE))</f>
        <v>1239206</v>
      </c>
      <c r="J1502" s="104">
        <f>IF(ISNA(VLOOKUP($N1502,'Data from Waybill Query'!$A:$M,10,FALSE)),0,VLOOKUP($N1502,'Data from Waybill Query'!$A:$M,10,FALSE))</f>
        <v>339901</v>
      </c>
      <c r="K1502" s="104">
        <f>IF(ISNA(VLOOKUP($N1502,'Data from Waybill Query'!$A:$M,11,FALSE)),0,VLOOKUP($N1502,'Data from Waybill Query'!$A:$M,11,FALSE))</f>
        <v>129409267</v>
      </c>
      <c r="L1502" s="104">
        <f>IF(ISNA(VLOOKUP($N1502,'Data from Waybill Query'!$A:$M,12,FALSE)),0,VLOOKUP($N1502,'Data from Waybill Query'!$A:$M,12,FALSE))</f>
        <v>35478</v>
      </c>
      <c r="M1502" s="104">
        <f>IF(ISNA(VLOOKUP($N1502,'Data from Waybill Query'!$A:$M,13,FALSE)),0,VLOOKUP($N1502,'Data from Waybill Query'!$A:$M,13,FALSE))</f>
        <v>4.6844730000000001E-2</v>
      </c>
      <c r="N1502" s="104">
        <f t="shared" si="51"/>
        <v>2007110103</v>
      </c>
    </row>
    <row r="1503" spans="1:14" x14ac:dyDescent="0.25">
      <c r="A1503" s="104">
        <f t="shared" si="52"/>
        <v>200727</v>
      </c>
      <c r="B1503" s="32">
        <f>'Data from Waybill Query'!B1503</f>
        <v>2007</v>
      </c>
      <c r="C1503" s="32" t="str">
        <f>IF('Data from Waybill Query'!C1503="00","0",IF('Data from Waybill Query'!C1503="01","1",IF('Data from Waybill Query'!C1503="XX","2",'Data from Waybill Query'!C1503)))</f>
        <v>11</v>
      </c>
      <c r="D1503" s="33" t="str">
        <f>'Data from Waybill Query'!D1503</f>
        <v>Coal</v>
      </c>
      <c r="E1503" s="33" t="str">
        <f>'Data from Waybill Query'!E1503</f>
        <v>S</v>
      </c>
      <c r="F1503" s="33" t="str">
        <f>'Data from Waybill Query'!F1503</f>
        <v>P</v>
      </c>
      <c r="G1503" s="33" t="str">
        <f>'Data from Waybill Query'!G1503</f>
        <v>X</v>
      </c>
      <c r="H1503" s="104">
        <f>IF(ISNA(VLOOKUP($N1503,'Data from Waybill Query'!$A:$M,8,FALSE)),0,VLOOKUP($N1503,'Data from Waybill Query'!$A:$M,8,FALSE))</f>
        <v>1688766</v>
      </c>
      <c r="I1503" s="104">
        <f>IF(ISNA(VLOOKUP($N1503,'Data from Waybill Query'!$A:$M,9,FALSE)),0,VLOOKUP($N1503,'Data from Waybill Query'!$A:$M,9,FALSE))</f>
        <v>1865900</v>
      </c>
      <c r="J1503" s="104">
        <f>IF(ISNA(VLOOKUP($N1503,'Data from Waybill Query'!$A:$M,10,FALSE)),0,VLOOKUP($N1503,'Data from Waybill Query'!$A:$M,10,FALSE))</f>
        <v>389055</v>
      </c>
      <c r="K1503" s="104">
        <f>IF(ISNA(VLOOKUP($N1503,'Data from Waybill Query'!$A:$M,11,FALSE)),0,VLOOKUP($N1503,'Data from Waybill Query'!$A:$M,11,FALSE))</f>
        <v>207791841</v>
      </c>
      <c r="L1503" s="104">
        <f>IF(ISNA(VLOOKUP($N1503,'Data from Waybill Query'!$A:$M,12,FALSE)),0,VLOOKUP($N1503,'Data from Waybill Query'!$A:$M,12,FALSE))</f>
        <v>44019</v>
      </c>
      <c r="M1503" s="104">
        <f>IF(ISNA(VLOOKUP($N1503,'Data from Waybill Query'!$A:$M,13,FALSE)),0,VLOOKUP($N1503,'Data from Waybill Query'!$A:$M,13,FALSE))</f>
        <v>3.8364910000000002E-2</v>
      </c>
      <c r="N1503" s="104">
        <f t="shared" si="51"/>
        <v>2007110113</v>
      </c>
    </row>
    <row r="1504" spans="1:14" x14ac:dyDescent="0.25">
      <c r="A1504" s="104">
        <f t="shared" si="52"/>
        <v>200728</v>
      </c>
      <c r="B1504" s="32">
        <f>'Data from Waybill Query'!B1504</f>
        <v>2007</v>
      </c>
      <c r="C1504" s="32" t="str">
        <f>IF('Data from Waybill Query'!C1504="00","0",IF('Data from Waybill Query'!C1504="01","1",IF('Data from Waybill Query'!C1504="XX","2",'Data from Waybill Query'!C1504)))</f>
        <v>11</v>
      </c>
      <c r="D1504" s="33" t="str">
        <f>'Data from Waybill Query'!D1504</f>
        <v>Coal</v>
      </c>
      <c r="E1504" s="33" t="str">
        <f>'Data from Waybill Query'!E1504</f>
        <v>M</v>
      </c>
      <c r="F1504" s="33" t="str">
        <f>'Data from Waybill Query'!F1504</f>
        <v>R</v>
      </c>
      <c r="G1504" s="33" t="str">
        <f>'Data from Waybill Query'!G1504</f>
        <v>X</v>
      </c>
      <c r="H1504" s="104">
        <f>IF(ISNA(VLOOKUP($N1504,'Data from Waybill Query'!$A:$M,8,FALSE)),0,VLOOKUP($N1504,'Data from Waybill Query'!$A:$M,8,FALSE))</f>
        <v>994037</v>
      </c>
      <c r="I1504" s="104">
        <f>IF(ISNA(VLOOKUP($N1504,'Data from Waybill Query'!$A:$M,9,FALSE)),0,VLOOKUP($N1504,'Data from Waybill Query'!$A:$M,9,FALSE))</f>
        <v>561412</v>
      </c>
      <c r="J1504" s="104">
        <f>IF(ISNA(VLOOKUP($N1504,'Data from Waybill Query'!$A:$M,10,FALSE)),0,VLOOKUP($N1504,'Data from Waybill Query'!$A:$M,10,FALSE))</f>
        <v>402417</v>
      </c>
      <c r="K1504" s="104">
        <f>IF(ISNA(VLOOKUP($N1504,'Data from Waybill Query'!$A:$M,11,FALSE)),0,VLOOKUP($N1504,'Data from Waybill Query'!$A:$M,11,FALSE))</f>
        <v>60782578</v>
      </c>
      <c r="L1504" s="104">
        <f>IF(ISNA(VLOOKUP($N1504,'Data from Waybill Query'!$A:$M,12,FALSE)),0,VLOOKUP($N1504,'Data from Waybill Query'!$A:$M,12,FALSE))</f>
        <v>44010</v>
      </c>
      <c r="M1504" s="104">
        <f>IF(ISNA(VLOOKUP($N1504,'Data from Waybill Query'!$A:$M,13,FALSE)),0,VLOOKUP($N1504,'Data from Waybill Query'!$A:$M,13,FALSE))</f>
        <v>2.258638E-2</v>
      </c>
      <c r="N1504" s="104">
        <f t="shared" si="51"/>
        <v>2007110203</v>
      </c>
    </row>
    <row r="1505" spans="1:14" x14ac:dyDescent="0.25">
      <c r="A1505" s="104">
        <f t="shared" si="52"/>
        <v>200729</v>
      </c>
      <c r="B1505" s="32">
        <f>'Data from Waybill Query'!B1505</f>
        <v>2007</v>
      </c>
      <c r="C1505" s="32" t="str">
        <f>IF('Data from Waybill Query'!C1505="00","0",IF('Data from Waybill Query'!C1505="01","1",IF('Data from Waybill Query'!C1505="XX","2",'Data from Waybill Query'!C1505)))</f>
        <v>11</v>
      </c>
      <c r="D1505" s="33" t="str">
        <f>'Data from Waybill Query'!D1505</f>
        <v>Coal</v>
      </c>
      <c r="E1505" s="33" t="str">
        <f>'Data from Waybill Query'!E1505</f>
        <v>M</v>
      </c>
      <c r="F1505" s="33" t="str">
        <f>'Data from Waybill Query'!F1505</f>
        <v>P</v>
      </c>
      <c r="G1505" s="33" t="str">
        <f>'Data from Waybill Query'!G1505</f>
        <v>X</v>
      </c>
      <c r="H1505" s="104">
        <f>IF(ISNA(VLOOKUP($N1505,'Data from Waybill Query'!$A:$M,8,FALSE)),0,VLOOKUP($N1505,'Data from Waybill Query'!$A:$M,8,FALSE))</f>
        <v>1847905</v>
      </c>
      <c r="I1505" s="104">
        <f>IF(ISNA(VLOOKUP($N1505,'Data from Waybill Query'!$A:$M,9,FALSE)),0,VLOOKUP($N1505,'Data from Waybill Query'!$A:$M,9,FALSE))</f>
        <v>1342537</v>
      </c>
      <c r="J1505" s="104">
        <f>IF(ISNA(VLOOKUP($N1505,'Data from Waybill Query'!$A:$M,10,FALSE)),0,VLOOKUP($N1505,'Data from Waybill Query'!$A:$M,10,FALSE))</f>
        <v>996350</v>
      </c>
      <c r="K1505" s="104">
        <f>IF(ISNA(VLOOKUP($N1505,'Data from Waybill Query'!$A:$M,11,FALSE)),0,VLOOKUP($N1505,'Data from Waybill Query'!$A:$M,11,FALSE))</f>
        <v>156753000</v>
      </c>
      <c r="L1505" s="104">
        <f>IF(ISNA(VLOOKUP($N1505,'Data from Waybill Query'!$A:$M,12,FALSE)),0,VLOOKUP($N1505,'Data from Waybill Query'!$A:$M,12,FALSE))</f>
        <v>116560</v>
      </c>
      <c r="M1505" s="104">
        <f>IF(ISNA(VLOOKUP($N1505,'Data from Waybill Query'!$A:$M,13,FALSE)),0,VLOOKUP($N1505,'Data from Waybill Query'!$A:$M,13,FALSE))</f>
        <v>1.5853619999999999E-2</v>
      </c>
      <c r="N1505" s="104">
        <f t="shared" si="51"/>
        <v>2007110213</v>
      </c>
    </row>
    <row r="1506" spans="1:14" x14ac:dyDescent="0.25">
      <c r="A1506" s="104">
        <f t="shared" si="52"/>
        <v>200730</v>
      </c>
      <c r="B1506" s="32">
        <f>'Data from Waybill Query'!B1506</f>
        <v>2007</v>
      </c>
      <c r="C1506" s="32" t="str">
        <f>IF('Data from Waybill Query'!C1506="00","0",IF('Data from Waybill Query'!C1506="01","1",IF('Data from Waybill Query'!C1506="XX","2",'Data from Waybill Query'!C1506)))</f>
        <v>11</v>
      </c>
      <c r="D1506" s="33" t="str">
        <f>'Data from Waybill Query'!D1506</f>
        <v>Coal</v>
      </c>
      <c r="E1506" s="33" t="str">
        <f>'Data from Waybill Query'!E1506</f>
        <v>L</v>
      </c>
      <c r="F1506" s="33" t="str">
        <f>'Data from Waybill Query'!F1506</f>
        <v>R</v>
      </c>
      <c r="G1506" s="33" t="str">
        <f>'Data from Waybill Query'!G1506</f>
        <v>X</v>
      </c>
      <c r="H1506" s="104">
        <f>IF(ISNA(VLOOKUP($N1506,'Data from Waybill Query'!$A:$M,8,FALSE)),0,VLOOKUP($N1506,'Data from Waybill Query'!$A:$M,8,FALSE))</f>
        <v>1210305</v>
      </c>
      <c r="I1506" s="104">
        <f>IF(ISNA(VLOOKUP($N1506,'Data from Waybill Query'!$A:$M,9,FALSE)),0,VLOOKUP($N1506,'Data from Waybill Query'!$A:$M,9,FALSE))</f>
        <v>629399</v>
      </c>
      <c r="J1506" s="104">
        <f>IF(ISNA(VLOOKUP($N1506,'Data from Waybill Query'!$A:$M,10,FALSE)),0,VLOOKUP($N1506,'Data from Waybill Query'!$A:$M,10,FALSE))</f>
        <v>767149</v>
      </c>
      <c r="K1506" s="104">
        <f>IF(ISNA(VLOOKUP($N1506,'Data from Waybill Query'!$A:$M,11,FALSE)),0,VLOOKUP($N1506,'Data from Waybill Query'!$A:$M,11,FALSE))</f>
        <v>73152420</v>
      </c>
      <c r="L1506" s="104">
        <f>IF(ISNA(VLOOKUP($N1506,'Data from Waybill Query'!$A:$M,12,FALSE)),0,VLOOKUP($N1506,'Data from Waybill Query'!$A:$M,12,FALSE))</f>
        <v>89070</v>
      </c>
      <c r="M1506" s="104">
        <f>IF(ISNA(VLOOKUP($N1506,'Data from Waybill Query'!$A:$M,13,FALSE)),0,VLOOKUP($N1506,'Data from Waybill Query'!$A:$M,13,FALSE))</f>
        <v>1.358827E-2</v>
      </c>
      <c r="N1506" s="104">
        <f t="shared" si="51"/>
        <v>2007110303</v>
      </c>
    </row>
    <row r="1507" spans="1:14" x14ac:dyDescent="0.25">
      <c r="A1507" s="104">
        <f t="shared" si="52"/>
        <v>200731</v>
      </c>
      <c r="B1507" s="32">
        <f>'Data from Waybill Query'!B1507</f>
        <v>2007</v>
      </c>
      <c r="C1507" s="32" t="str">
        <f>IF('Data from Waybill Query'!C1507="00","0",IF('Data from Waybill Query'!C1507="01","1",IF('Data from Waybill Query'!C1507="XX","2",'Data from Waybill Query'!C1507)))</f>
        <v>11</v>
      </c>
      <c r="D1507" s="33" t="str">
        <f>'Data from Waybill Query'!D1507</f>
        <v>Coal</v>
      </c>
      <c r="E1507" s="33" t="str">
        <f>'Data from Waybill Query'!E1507</f>
        <v>L</v>
      </c>
      <c r="F1507" s="33" t="str">
        <f>'Data from Waybill Query'!F1507</f>
        <v>P</v>
      </c>
      <c r="G1507" s="33" t="str">
        <f>'Data from Waybill Query'!G1507</f>
        <v>X</v>
      </c>
      <c r="H1507" s="104">
        <f>IF(ISNA(VLOOKUP($N1507,'Data from Waybill Query'!$A:$M,8,FALSE)),0,VLOOKUP($N1507,'Data from Waybill Query'!$A:$M,8,FALSE))</f>
        <v>2884366</v>
      </c>
      <c r="I1507" s="104">
        <f>IF(ISNA(VLOOKUP($N1507,'Data from Waybill Query'!$A:$M,9,FALSE)),0,VLOOKUP($N1507,'Data from Waybill Query'!$A:$M,9,FALSE))</f>
        <v>1985120</v>
      </c>
      <c r="J1507" s="104">
        <f>IF(ISNA(VLOOKUP($N1507,'Data from Waybill Query'!$A:$M,10,FALSE)),0,VLOOKUP($N1507,'Data from Waybill Query'!$A:$M,10,FALSE))</f>
        <v>2373023</v>
      </c>
      <c r="K1507" s="104">
        <f>IF(ISNA(VLOOKUP($N1507,'Data from Waybill Query'!$A:$M,11,FALSE)),0,VLOOKUP($N1507,'Data from Waybill Query'!$A:$M,11,FALSE))</f>
        <v>232928592</v>
      </c>
      <c r="L1507" s="104">
        <f>IF(ISNA(VLOOKUP($N1507,'Data from Waybill Query'!$A:$M,12,FALSE)),0,VLOOKUP($N1507,'Data from Waybill Query'!$A:$M,12,FALSE))</f>
        <v>278513</v>
      </c>
      <c r="M1507" s="104">
        <f>IF(ISNA(VLOOKUP($N1507,'Data from Waybill Query'!$A:$M,13,FALSE)),0,VLOOKUP($N1507,'Data from Waybill Query'!$A:$M,13,FALSE))</f>
        <v>1.0356290000000001E-2</v>
      </c>
      <c r="N1507" s="104">
        <f t="shared" si="51"/>
        <v>2007110313</v>
      </c>
    </row>
    <row r="1508" spans="1:14" x14ac:dyDescent="0.25">
      <c r="A1508" s="104">
        <f t="shared" si="52"/>
        <v>200732</v>
      </c>
      <c r="B1508" s="32">
        <f>'Data from Waybill Query'!B1508</f>
        <v>2007</v>
      </c>
      <c r="C1508" s="32" t="str">
        <f>IF('Data from Waybill Query'!C1508="00","0",IF('Data from Waybill Query'!C1508="01","1",IF('Data from Waybill Query'!C1508="XX","2",'Data from Waybill Query'!C1508)))</f>
        <v>11</v>
      </c>
      <c r="D1508" s="33" t="str">
        <f>'Data from Waybill Query'!D1508</f>
        <v>Coal</v>
      </c>
      <c r="E1508" s="33" t="str">
        <f>'Data from Waybill Query'!E1508</f>
        <v>VL</v>
      </c>
      <c r="F1508" s="33" t="str">
        <f>'Data from Waybill Query'!F1508</f>
        <v>R</v>
      </c>
      <c r="G1508" s="33" t="str">
        <f>'Data from Waybill Query'!G1508</f>
        <v>X</v>
      </c>
      <c r="H1508" s="104">
        <f>IF(ISNA(VLOOKUP($N1508,'Data from Waybill Query'!$A:$M,8,FALSE)),0,VLOOKUP($N1508,'Data from Waybill Query'!$A:$M,8,FALSE))</f>
        <v>283190</v>
      </c>
      <c r="I1508" s="104">
        <f>IF(ISNA(VLOOKUP($N1508,'Data from Waybill Query'!$A:$M,9,FALSE)),0,VLOOKUP($N1508,'Data from Waybill Query'!$A:$M,9,FALSE))</f>
        <v>120338</v>
      </c>
      <c r="J1508" s="104">
        <f>IF(ISNA(VLOOKUP($N1508,'Data from Waybill Query'!$A:$M,10,FALSE)),0,VLOOKUP($N1508,'Data from Waybill Query'!$A:$M,10,FALSE))</f>
        <v>195343</v>
      </c>
      <c r="K1508" s="104">
        <f>IF(ISNA(VLOOKUP($N1508,'Data from Waybill Query'!$A:$M,11,FALSE)),0,VLOOKUP($N1508,'Data from Waybill Query'!$A:$M,11,FALSE))</f>
        <v>13595084</v>
      </c>
      <c r="L1508" s="104">
        <f>IF(ISNA(VLOOKUP($N1508,'Data from Waybill Query'!$A:$M,12,FALSE)),0,VLOOKUP($N1508,'Data from Waybill Query'!$A:$M,12,FALSE))</f>
        <v>22023</v>
      </c>
      <c r="M1508" s="104">
        <f>IF(ISNA(VLOOKUP($N1508,'Data from Waybill Query'!$A:$M,13,FALSE)),0,VLOOKUP($N1508,'Data from Waybill Query'!$A:$M,13,FALSE))</f>
        <v>1.285903E-2</v>
      </c>
      <c r="N1508" s="104">
        <f t="shared" si="51"/>
        <v>2007110403</v>
      </c>
    </row>
    <row r="1509" spans="1:14" x14ac:dyDescent="0.25">
      <c r="A1509" s="104">
        <f t="shared" si="52"/>
        <v>200733</v>
      </c>
      <c r="B1509" s="32">
        <f>'Data from Waybill Query'!B1509</f>
        <v>2007</v>
      </c>
      <c r="C1509" s="32" t="str">
        <f>IF('Data from Waybill Query'!C1509="00","0",IF('Data from Waybill Query'!C1509="01","1",IF('Data from Waybill Query'!C1509="XX","2",'Data from Waybill Query'!C1509)))</f>
        <v>11</v>
      </c>
      <c r="D1509" s="33" t="str">
        <f>'Data from Waybill Query'!D1509</f>
        <v>Coal</v>
      </c>
      <c r="E1509" s="33" t="str">
        <f>'Data from Waybill Query'!E1509</f>
        <v>VL</v>
      </c>
      <c r="F1509" s="33" t="str">
        <f>'Data from Waybill Query'!F1509</f>
        <v>P</v>
      </c>
      <c r="G1509" s="33" t="str">
        <f>'Data from Waybill Query'!G1509</f>
        <v>X</v>
      </c>
      <c r="H1509" s="104">
        <f>IF(ISNA(VLOOKUP($N1509,'Data from Waybill Query'!$A:$M,8,FALSE)),0,VLOOKUP($N1509,'Data from Waybill Query'!$A:$M,8,FALSE))</f>
        <v>1090134</v>
      </c>
      <c r="I1509" s="104">
        <f>IF(ISNA(VLOOKUP($N1509,'Data from Waybill Query'!$A:$M,9,FALSE)),0,VLOOKUP($N1509,'Data from Waybill Query'!$A:$M,9,FALSE))</f>
        <v>496985</v>
      </c>
      <c r="J1509" s="104">
        <f>IF(ISNA(VLOOKUP($N1509,'Data from Waybill Query'!$A:$M,10,FALSE)),0,VLOOKUP($N1509,'Data from Waybill Query'!$A:$M,10,FALSE))</f>
        <v>787737</v>
      </c>
      <c r="K1509" s="104">
        <f>IF(ISNA(VLOOKUP($N1509,'Data from Waybill Query'!$A:$M,11,FALSE)),0,VLOOKUP($N1509,'Data from Waybill Query'!$A:$M,11,FALSE))</f>
        <v>58285564</v>
      </c>
      <c r="L1509" s="104">
        <f>IF(ISNA(VLOOKUP($N1509,'Data from Waybill Query'!$A:$M,12,FALSE)),0,VLOOKUP($N1509,'Data from Waybill Query'!$A:$M,12,FALSE))</f>
        <v>92325</v>
      </c>
      <c r="M1509" s="104">
        <f>IF(ISNA(VLOOKUP($N1509,'Data from Waybill Query'!$A:$M,13,FALSE)),0,VLOOKUP($N1509,'Data from Waybill Query'!$A:$M,13,FALSE))</f>
        <v>1.18076E-2</v>
      </c>
      <c r="N1509" s="104">
        <f t="shared" si="51"/>
        <v>2007110413</v>
      </c>
    </row>
    <row r="1510" spans="1:14" x14ac:dyDescent="0.25">
      <c r="A1510" s="104">
        <f t="shared" si="52"/>
        <v>200734</v>
      </c>
      <c r="B1510" s="32">
        <f>'Data from Waybill Query'!B1510</f>
        <v>2007</v>
      </c>
      <c r="C1510" s="32" t="str">
        <f>IF('Data from Waybill Query'!C1510="00","0",IF('Data from Waybill Query'!C1510="01","1",IF('Data from Waybill Query'!C1510="XX","2",'Data from Waybill Query'!C1510)))</f>
        <v>13</v>
      </c>
      <c r="D1510" s="33" t="str">
        <f>'Data from Waybill Query'!D1510</f>
        <v>Crude Oil</v>
      </c>
      <c r="E1510" s="33" t="str">
        <f>'Data from Waybill Query'!E1510</f>
        <v>SM</v>
      </c>
      <c r="F1510" s="33" t="str">
        <f>'Data from Waybill Query'!F1510</f>
        <v>X</v>
      </c>
      <c r="G1510" s="33" t="str">
        <f>'Data from Waybill Query'!G1510</f>
        <v>S</v>
      </c>
      <c r="H1510" s="104">
        <f>IF(ISNA(VLOOKUP($N1510,'Data from Waybill Query'!$A:$M,8,FALSE)),0,VLOOKUP($N1510,'Data from Waybill Query'!$A:$M,8,FALSE))</f>
        <v>16146</v>
      </c>
      <c r="I1510" s="104">
        <f>IF(ISNA(VLOOKUP($N1510,'Data from Waybill Query'!$A:$M,9,FALSE)),0,VLOOKUP($N1510,'Data from Waybill Query'!$A:$M,9,FALSE))</f>
        <v>4584</v>
      </c>
      <c r="J1510" s="104">
        <f>IF(ISNA(VLOOKUP($N1510,'Data from Waybill Query'!$A:$M,10,FALSE)),0,VLOOKUP($N1510,'Data from Waybill Query'!$A:$M,10,FALSE))</f>
        <v>3794</v>
      </c>
      <c r="K1510" s="104">
        <f>IF(ISNA(VLOOKUP($N1510,'Data from Waybill Query'!$A:$M,11,FALSE)),0,VLOOKUP($N1510,'Data from Waybill Query'!$A:$M,11,FALSE))</f>
        <v>345600</v>
      </c>
      <c r="L1510" s="104">
        <f>IF(ISNA(VLOOKUP($N1510,'Data from Waybill Query'!$A:$M,12,FALSE)),0,VLOOKUP($N1510,'Data from Waybill Query'!$A:$M,12,FALSE))</f>
        <v>270</v>
      </c>
      <c r="M1510" s="104">
        <f>IF(ISNA(VLOOKUP($N1510,'Data from Waybill Query'!$A:$M,13,FALSE)),0,VLOOKUP($N1510,'Data from Waybill Query'!$A:$M,13,FALSE))</f>
        <v>5.9805270000000001E-2</v>
      </c>
      <c r="N1510" s="104">
        <f t="shared" si="51"/>
        <v>2007130101</v>
      </c>
    </row>
    <row r="1511" spans="1:14" x14ac:dyDescent="0.25">
      <c r="A1511" s="104">
        <f t="shared" si="52"/>
        <v>200735</v>
      </c>
      <c r="B1511" s="32">
        <f>'Data from Waybill Query'!B1511</f>
        <v>2007</v>
      </c>
      <c r="C1511" s="32" t="str">
        <f>IF('Data from Waybill Query'!C1511="00","0",IF('Data from Waybill Query'!C1511="01","1",IF('Data from Waybill Query'!C1511="XX","2",'Data from Waybill Query'!C1511)))</f>
        <v>13</v>
      </c>
      <c r="D1511" s="33" t="str">
        <f>'Data from Waybill Query'!D1511</f>
        <v>Crude Oil</v>
      </c>
      <c r="E1511" s="33" t="str">
        <f>'Data from Waybill Query'!E1511</f>
        <v>VL</v>
      </c>
      <c r="F1511" s="33" t="str">
        <f>'Data from Waybill Query'!F1511</f>
        <v>X</v>
      </c>
      <c r="G1511" s="33" t="str">
        <f>'Data from Waybill Query'!G1511</f>
        <v>S</v>
      </c>
      <c r="H1511" s="104">
        <f>IF(ISNA(VLOOKUP($N1511,'Data from Waybill Query'!$A:$M,8,FALSE)),0,VLOOKUP($N1511,'Data from Waybill Query'!$A:$M,8,FALSE))</f>
        <v>28895</v>
      </c>
      <c r="I1511" s="104">
        <f>IF(ISNA(VLOOKUP($N1511,'Data from Waybill Query'!$A:$M,9,FALSE)),0,VLOOKUP($N1511,'Data from Waybill Query'!$A:$M,9,FALSE))</f>
        <v>5228</v>
      </c>
      <c r="J1511" s="104">
        <f>IF(ISNA(VLOOKUP($N1511,'Data from Waybill Query'!$A:$M,10,FALSE)),0,VLOOKUP($N1511,'Data from Waybill Query'!$A:$M,10,FALSE))</f>
        <v>10106</v>
      </c>
      <c r="K1511" s="104">
        <f>IF(ISNA(VLOOKUP($N1511,'Data from Waybill Query'!$A:$M,11,FALSE)),0,VLOOKUP($N1511,'Data from Waybill Query'!$A:$M,11,FALSE))</f>
        <v>398832</v>
      </c>
      <c r="L1511" s="104">
        <f>IF(ISNA(VLOOKUP($N1511,'Data from Waybill Query'!$A:$M,12,FALSE)),0,VLOOKUP($N1511,'Data from Waybill Query'!$A:$M,12,FALSE))</f>
        <v>772</v>
      </c>
      <c r="M1511" s="104">
        <f>IF(ISNA(VLOOKUP($N1511,'Data from Waybill Query'!$A:$M,13,FALSE)),0,VLOOKUP($N1511,'Data from Waybill Query'!$A:$M,13,FALSE))</f>
        <v>3.7435339999999998E-2</v>
      </c>
      <c r="N1511" s="104">
        <f t="shared" si="51"/>
        <v>2007130401</v>
      </c>
    </row>
    <row r="1512" spans="1:14" x14ac:dyDescent="0.25">
      <c r="A1512" s="104">
        <f t="shared" si="52"/>
        <v>200736</v>
      </c>
      <c r="B1512" s="32">
        <f>'Data from Waybill Query'!B1512</f>
        <v>2007</v>
      </c>
      <c r="C1512" s="32" t="str">
        <f>IF('Data from Waybill Query'!C1512="00","0",IF('Data from Waybill Query'!C1512="01","1",IF('Data from Waybill Query'!C1512="XX","2",'Data from Waybill Query'!C1512)))</f>
        <v>13</v>
      </c>
      <c r="D1512" s="33" t="str">
        <f>'Data from Waybill Query'!D1512</f>
        <v>Crude Oil</v>
      </c>
      <c r="E1512" s="33" t="str">
        <f>'Data from Waybill Query'!E1512</f>
        <v>X</v>
      </c>
      <c r="F1512" s="33" t="str">
        <f>'Data from Waybill Query'!F1512</f>
        <v>X</v>
      </c>
      <c r="G1512" s="33" t="str">
        <f>'Data from Waybill Query'!G1512</f>
        <v>MU</v>
      </c>
      <c r="H1512" s="104">
        <f>IF(ISNA(VLOOKUP($N1512,'Data from Waybill Query'!$A:$M,8,FALSE)),0,VLOOKUP($N1512,'Data from Waybill Query'!$A:$M,8,FALSE))</f>
        <v>8111</v>
      </c>
      <c r="I1512" s="104">
        <f>IF(ISNA(VLOOKUP($N1512,'Data from Waybill Query'!$A:$M,9,FALSE)),0,VLOOKUP($N1512,'Data from Waybill Query'!$A:$M,9,FALSE))</f>
        <v>6444</v>
      </c>
      <c r="J1512" s="104">
        <f>IF(ISNA(VLOOKUP($N1512,'Data from Waybill Query'!$A:$M,10,FALSE)),0,VLOOKUP($N1512,'Data from Waybill Query'!$A:$M,10,FALSE))</f>
        <v>2520</v>
      </c>
      <c r="K1512" s="104">
        <f>IF(ISNA(VLOOKUP($N1512,'Data from Waybill Query'!$A:$M,11,FALSE)),0,VLOOKUP($N1512,'Data from Waybill Query'!$A:$M,11,FALSE))</f>
        <v>497724</v>
      </c>
      <c r="L1512" s="104">
        <f>IF(ISNA(VLOOKUP($N1512,'Data from Waybill Query'!$A:$M,12,FALSE)),0,VLOOKUP($N1512,'Data from Waybill Query'!$A:$M,12,FALSE))</f>
        <v>187</v>
      </c>
      <c r="M1512" s="104">
        <f>IF(ISNA(VLOOKUP($N1512,'Data from Waybill Query'!$A:$M,13,FALSE)),0,VLOOKUP($N1512,'Data from Waybill Query'!$A:$M,13,FALSE))</f>
        <v>4.3317950000000001E-2</v>
      </c>
      <c r="N1512" s="104">
        <f t="shared" si="51"/>
        <v>2007130403</v>
      </c>
    </row>
    <row r="1513" spans="1:14" x14ac:dyDescent="0.25">
      <c r="A1513" s="104">
        <f t="shared" si="52"/>
        <v>200737</v>
      </c>
      <c r="B1513" s="32">
        <f>'Data from Waybill Query'!B1513</f>
        <v>2007</v>
      </c>
      <c r="C1513" s="32" t="str">
        <f>IF('Data from Waybill Query'!C1513="00","0",IF('Data from Waybill Query'!C1513="01","1",IF('Data from Waybill Query'!C1513="XX","2",'Data from Waybill Query'!C1513)))</f>
        <v>14</v>
      </c>
      <c r="D1513" s="33" t="str">
        <f>'Data from Waybill Query'!D1513</f>
        <v>Non-Metallic Minerals</v>
      </c>
      <c r="E1513" s="33" t="str">
        <f>'Data from Waybill Query'!E1513</f>
        <v>S</v>
      </c>
      <c r="F1513" s="33" t="str">
        <f>'Data from Waybill Query'!F1513</f>
        <v>X</v>
      </c>
      <c r="G1513" s="33" t="str">
        <f>'Data from Waybill Query'!G1513</f>
        <v>X</v>
      </c>
      <c r="H1513" s="104">
        <f>IF(ISNA(VLOOKUP($N1513,'Data from Waybill Query'!$A:$M,8,FALSE)),0,VLOOKUP($N1513,'Data from Waybill Query'!$A:$M,8,FALSE))</f>
        <v>210714</v>
      </c>
      <c r="I1513" s="104">
        <f>IF(ISNA(VLOOKUP($N1513,'Data from Waybill Query'!$A:$M,9,FALSE)),0,VLOOKUP($N1513,'Data from Waybill Query'!$A:$M,9,FALSE))</f>
        <v>557648</v>
      </c>
      <c r="J1513" s="104">
        <f>IF(ISNA(VLOOKUP($N1513,'Data from Waybill Query'!$A:$M,10,FALSE)),0,VLOOKUP($N1513,'Data from Waybill Query'!$A:$M,10,FALSE))</f>
        <v>29259</v>
      </c>
      <c r="K1513" s="104">
        <f>IF(ISNA(VLOOKUP($N1513,'Data from Waybill Query'!$A:$M,11,FALSE)),0,VLOOKUP($N1513,'Data from Waybill Query'!$A:$M,11,FALSE))</f>
        <v>54208333</v>
      </c>
      <c r="L1513" s="104">
        <f>IF(ISNA(VLOOKUP($N1513,'Data from Waybill Query'!$A:$M,12,FALSE)),0,VLOOKUP($N1513,'Data from Waybill Query'!$A:$M,12,FALSE))</f>
        <v>2833</v>
      </c>
      <c r="M1513" s="104">
        <f>IF(ISNA(VLOOKUP($N1513,'Data from Waybill Query'!$A:$M,13,FALSE)),0,VLOOKUP($N1513,'Data from Waybill Query'!$A:$M,13,FALSE))</f>
        <v>7.4365329999999993E-2</v>
      </c>
      <c r="N1513" s="104">
        <f t="shared" si="51"/>
        <v>2007140103</v>
      </c>
    </row>
    <row r="1514" spans="1:14" x14ac:dyDescent="0.25">
      <c r="A1514" s="104">
        <f t="shared" si="52"/>
        <v>200738</v>
      </c>
      <c r="B1514" s="32">
        <f>'Data from Waybill Query'!B1514</f>
        <v>2007</v>
      </c>
      <c r="C1514" s="32" t="str">
        <f>IF('Data from Waybill Query'!C1514="00","0",IF('Data from Waybill Query'!C1514="01","1",IF('Data from Waybill Query'!C1514="XX","2",'Data from Waybill Query'!C1514)))</f>
        <v>14</v>
      </c>
      <c r="D1514" s="33" t="str">
        <f>'Data from Waybill Query'!D1514</f>
        <v>Non-Metallic Minerals</v>
      </c>
      <c r="E1514" s="33" t="str">
        <f>'Data from Waybill Query'!E1514</f>
        <v>M</v>
      </c>
      <c r="F1514" s="33" t="str">
        <f>'Data from Waybill Query'!F1514</f>
        <v>X</v>
      </c>
      <c r="G1514" s="33" t="str">
        <f>'Data from Waybill Query'!G1514</f>
        <v>X</v>
      </c>
      <c r="H1514" s="104">
        <f>IF(ISNA(VLOOKUP($N1514,'Data from Waybill Query'!$A:$M,8,FALSE)),0,VLOOKUP($N1514,'Data from Waybill Query'!$A:$M,8,FALSE))</f>
        <v>417959</v>
      </c>
      <c r="I1514" s="104">
        <f>IF(ISNA(VLOOKUP($N1514,'Data from Waybill Query'!$A:$M,9,FALSE)),0,VLOOKUP($N1514,'Data from Waybill Query'!$A:$M,9,FALSE))</f>
        <v>569206</v>
      </c>
      <c r="J1514" s="104">
        <f>IF(ISNA(VLOOKUP($N1514,'Data from Waybill Query'!$A:$M,10,FALSE)),0,VLOOKUP($N1514,'Data from Waybill Query'!$A:$M,10,FALSE))</f>
        <v>95005</v>
      </c>
      <c r="K1514" s="104">
        <f>IF(ISNA(VLOOKUP($N1514,'Data from Waybill Query'!$A:$M,11,FALSE)),0,VLOOKUP($N1514,'Data from Waybill Query'!$A:$M,11,FALSE))</f>
        <v>58437011</v>
      </c>
      <c r="L1514" s="104">
        <f>IF(ISNA(VLOOKUP($N1514,'Data from Waybill Query'!$A:$M,12,FALSE)),0,VLOOKUP($N1514,'Data from Waybill Query'!$A:$M,12,FALSE))</f>
        <v>9741</v>
      </c>
      <c r="M1514" s="104">
        <f>IF(ISNA(VLOOKUP($N1514,'Data from Waybill Query'!$A:$M,13,FALSE)),0,VLOOKUP($N1514,'Data from Waybill Query'!$A:$M,13,FALSE))</f>
        <v>4.2905239999999997E-2</v>
      </c>
      <c r="N1514" s="104">
        <f t="shared" si="51"/>
        <v>2007140203</v>
      </c>
    </row>
    <row r="1515" spans="1:14" x14ac:dyDescent="0.25">
      <c r="A1515" s="104">
        <f t="shared" si="52"/>
        <v>200739</v>
      </c>
      <c r="B1515" s="32">
        <f>'Data from Waybill Query'!B1515</f>
        <v>2007</v>
      </c>
      <c r="C1515" s="32" t="str">
        <f>IF('Data from Waybill Query'!C1515="00","0",IF('Data from Waybill Query'!C1515="01","1",IF('Data from Waybill Query'!C1515="XX","2",'Data from Waybill Query'!C1515)))</f>
        <v>14</v>
      </c>
      <c r="D1515" s="33" t="str">
        <f>'Data from Waybill Query'!D1515</f>
        <v>Non-Metallic Minerals</v>
      </c>
      <c r="E1515" s="33" t="str">
        <f>'Data from Waybill Query'!E1515</f>
        <v>L</v>
      </c>
      <c r="F1515" s="33" t="str">
        <f>'Data from Waybill Query'!F1515</f>
        <v>X</v>
      </c>
      <c r="G1515" s="33" t="str">
        <f>'Data from Waybill Query'!G1515</f>
        <v>X</v>
      </c>
      <c r="H1515" s="104">
        <f>IF(ISNA(VLOOKUP($N1515,'Data from Waybill Query'!$A:$M,8,FALSE)),0,VLOOKUP($N1515,'Data from Waybill Query'!$A:$M,8,FALSE))</f>
        <v>1118425</v>
      </c>
      <c r="I1515" s="104">
        <f>IF(ISNA(VLOOKUP($N1515,'Data from Waybill Query'!$A:$M,9,FALSE)),0,VLOOKUP($N1515,'Data from Waybill Query'!$A:$M,9,FALSE))</f>
        <v>548631</v>
      </c>
      <c r="J1515" s="104">
        <f>IF(ISNA(VLOOKUP($N1515,'Data from Waybill Query'!$A:$M,10,FALSE)),0,VLOOKUP($N1515,'Data from Waybill Query'!$A:$M,10,FALSE))</f>
        <v>357051</v>
      </c>
      <c r="K1515" s="104">
        <f>IF(ISNA(VLOOKUP($N1515,'Data from Waybill Query'!$A:$M,11,FALSE)),0,VLOOKUP($N1515,'Data from Waybill Query'!$A:$M,11,FALSE))</f>
        <v>55352711</v>
      </c>
      <c r="L1515" s="104">
        <f>IF(ISNA(VLOOKUP($N1515,'Data from Waybill Query'!$A:$M,12,FALSE)),0,VLOOKUP($N1515,'Data from Waybill Query'!$A:$M,12,FALSE))</f>
        <v>35510</v>
      </c>
      <c r="M1515" s="104">
        <f>IF(ISNA(VLOOKUP($N1515,'Data from Waybill Query'!$A:$M,13,FALSE)),0,VLOOKUP($N1515,'Data from Waybill Query'!$A:$M,13,FALSE))</f>
        <v>3.1495929999999998E-2</v>
      </c>
      <c r="N1515" s="104">
        <f t="shared" si="51"/>
        <v>2007140303</v>
      </c>
    </row>
    <row r="1516" spans="1:14" x14ac:dyDescent="0.25">
      <c r="A1516" s="104">
        <f t="shared" si="52"/>
        <v>200740</v>
      </c>
      <c r="B1516" s="32">
        <f>'Data from Waybill Query'!B1516</f>
        <v>2007</v>
      </c>
      <c r="C1516" s="32" t="str">
        <f>IF('Data from Waybill Query'!C1516="00","0",IF('Data from Waybill Query'!C1516="01","1",IF('Data from Waybill Query'!C1516="XX","2",'Data from Waybill Query'!C1516)))</f>
        <v>20</v>
      </c>
      <c r="D1516" s="33" t="str">
        <f>'Data from Waybill Query'!D1516</f>
        <v>Food and Kindred</v>
      </c>
      <c r="E1516" s="33" t="str">
        <f>'Data from Waybill Query'!E1516</f>
        <v>S</v>
      </c>
      <c r="F1516" s="33" t="str">
        <f>'Data from Waybill Query'!F1516</f>
        <v>X</v>
      </c>
      <c r="G1516" s="33" t="str">
        <f>'Data from Waybill Query'!G1516</f>
        <v>X</v>
      </c>
      <c r="H1516" s="104">
        <f>IF(ISNA(VLOOKUP($N1516,'Data from Waybill Query'!$A:$M,8,FALSE)),0,VLOOKUP($N1516,'Data from Waybill Query'!$A:$M,8,FALSE))</f>
        <v>478348</v>
      </c>
      <c r="I1516" s="104">
        <f>IF(ISNA(VLOOKUP($N1516,'Data from Waybill Query'!$A:$M,9,FALSE)),0,VLOOKUP($N1516,'Data from Waybill Query'!$A:$M,9,FALSE))</f>
        <v>330410</v>
      </c>
      <c r="J1516" s="104">
        <f>IF(ISNA(VLOOKUP($N1516,'Data from Waybill Query'!$A:$M,10,FALSE)),0,VLOOKUP($N1516,'Data from Waybill Query'!$A:$M,10,FALSE))</f>
        <v>93692</v>
      </c>
      <c r="K1516" s="104">
        <f>IF(ISNA(VLOOKUP($N1516,'Data from Waybill Query'!$A:$M,11,FALSE)),0,VLOOKUP($N1516,'Data from Waybill Query'!$A:$M,11,FALSE))</f>
        <v>30036855</v>
      </c>
      <c r="L1516" s="104">
        <f>IF(ISNA(VLOOKUP($N1516,'Data from Waybill Query'!$A:$M,12,FALSE)),0,VLOOKUP($N1516,'Data from Waybill Query'!$A:$M,12,FALSE))</f>
        <v>8538</v>
      </c>
      <c r="M1516" s="104">
        <f>IF(ISNA(VLOOKUP($N1516,'Data from Waybill Query'!$A:$M,13,FALSE)),0,VLOOKUP($N1516,'Data from Waybill Query'!$A:$M,13,FALSE))</f>
        <v>5.6027359999999998E-2</v>
      </c>
      <c r="N1516" s="104">
        <f t="shared" si="51"/>
        <v>2007200103</v>
      </c>
    </row>
    <row r="1517" spans="1:14" x14ac:dyDescent="0.25">
      <c r="A1517" s="104">
        <f t="shared" si="52"/>
        <v>200741</v>
      </c>
      <c r="B1517" s="32">
        <f>'Data from Waybill Query'!B1517</f>
        <v>2007</v>
      </c>
      <c r="C1517" s="32" t="str">
        <f>IF('Data from Waybill Query'!C1517="00","0",IF('Data from Waybill Query'!C1517="01","1",IF('Data from Waybill Query'!C1517="XX","2",'Data from Waybill Query'!C1517)))</f>
        <v>20</v>
      </c>
      <c r="D1517" s="33" t="str">
        <f>'Data from Waybill Query'!D1517</f>
        <v>Food and Kindred</v>
      </c>
      <c r="E1517" s="33" t="str">
        <f>'Data from Waybill Query'!E1517</f>
        <v>M</v>
      </c>
      <c r="F1517" s="33" t="str">
        <f>'Data from Waybill Query'!F1517</f>
        <v>X</v>
      </c>
      <c r="G1517" s="33" t="str">
        <f>'Data from Waybill Query'!G1517</f>
        <v>X</v>
      </c>
      <c r="H1517" s="104">
        <f>IF(ISNA(VLOOKUP($N1517,'Data from Waybill Query'!$A:$M,8,FALSE)),0,VLOOKUP($N1517,'Data from Waybill Query'!$A:$M,8,FALSE))</f>
        <v>1053837</v>
      </c>
      <c r="I1517" s="104">
        <f>IF(ISNA(VLOOKUP($N1517,'Data from Waybill Query'!$A:$M,9,FALSE)),0,VLOOKUP($N1517,'Data from Waybill Query'!$A:$M,9,FALSE))</f>
        <v>430617</v>
      </c>
      <c r="J1517" s="104">
        <f>IF(ISNA(VLOOKUP($N1517,'Data from Waybill Query'!$A:$M,10,FALSE)),0,VLOOKUP($N1517,'Data from Waybill Query'!$A:$M,10,FALSE))</f>
        <v>322216</v>
      </c>
      <c r="K1517" s="104">
        <f>IF(ISNA(VLOOKUP($N1517,'Data from Waybill Query'!$A:$M,11,FALSE)),0,VLOOKUP($N1517,'Data from Waybill Query'!$A:$M,11,FALSE))</f>
        <v>39708730</v>
      </c>
      <c r="L1517" s="104">
        <f>IF(ISNA(VLOOKUP($N1517,'Data from Waybill Query'!$A:$M,12,FALSE)),0,VLOOKUP($N1517,'Data from Waybill Query'!$A:$M,12,FALSE))</f>
        <v>29808</v>
      </c>
      <c r="M1517" s="104">
        <f>IF(ISNA(VLOOKUP($N1517,'Data from Waybill Query'!$A:$M,13,FALSE)),0,VLOOKUP($N1517,'Data from Waybill Query'!$A:$M,13,FALSE))</f>
        <v>3.5353839999999997E-2</v>
      </c>
      <c r="N1517" s="104">
        <f t="shared" si="51"/>
        <v>2007200203</v>
      </c>
    </row>
    <row r="1518" spans="1:14" x14ac:dyDescent="0.25">
      <c r="A1518" s="104">
        <f t="shared" si="52"/>
        <v>200742</v>
      </c>
      <c r="B1518" s="32">
        <f>'Data from Waybill Query'!B1518</f>
        <v>2007</v>
      </c>
      <c r="C1518" s="32" t="str">
        <f>IF('Data from Waybill Query'!C1518="00","0",IF('Data from Waybill Query'!C1518="01","1",IF('Data from Waybill Query'!C1518="XX","2",'Data from Waybill Query'!C1518)))</f>
        <v>20</v>
      </c>
      <c r="D1518" s="33" t="str">
        <f>'Data from Waybill Query'!D1518</f>
        <v>Food and Kindred</v>
      </c>
      <c r="E1518" s="33" t="str">
        <f>'Data from Waybill Query'!E1518</f>
        <v>L</v>
      </c>
      <c r="F1518" s="33" t="str">
        <f>'Data from Waybill Query'!F1518</f>
        <v>X</v>
      </c>
      <c r="G1518" s="33" t="str">
        <f>'Data from Waybill Query'!G1518</f>
        <v>X</v>
      </c>
      <c r="H1518" s="104">
        <f>IF(ISNA(VLOOKUP($N1518,'Data from Waybill Query'!$A:$M,8,FALSE)),0,VLOOKUP($N1518,'Data from Waybill Query'!$A:$M,8,FALSE))</f>
        <v>2279648</v>
      </c>
      <c r="I1518" s="104">
        <f>IF(ISNA(VLOOKUP($N1518,'Data from Waybill Query'!$A:$M,9,FALSE)),0,VLOOKUP($N1518,'Data from Waybill Query'!$A:$M,9,FALSE))</f>
        <v>514775</v>
      </c>
      <c r="J1518" s="104">
        <f>IF(ISNA(VLOOKUP($N1518,'Data from Waybill Query'!$A:$M,10,FALSE)),0,VLOOKUP($N1518,'Data from Waybill Query'!$A:$M,10,FALSE))</f>
        <v>878161</v>
      </c>
      <c r="K1518" s="104">
        <f>IF(ISNA(VLOOKUP($N1518,'Data from Waybill Query'!$A:$M,11,FALSE)),0,VLOOKUP($N1518,'Data from Waybill Query'!$A:$M,11,FALSE))</f>
        <v>44313868</v>
      </c>
      <c r="L1518" s="104">
        <f>IF(ISNA(VLOOKUP($N1518,'Data from Waybill Query'!$A:$M,12,FALSE)),0,VLOOKUP($N1518,'Data from Waybill Query'!$A:$M,12,FALSE))</f>
        <v>74201</v>
      </c>
      <c r="M1518" s="104">
        <f>IF(ISNA(VLOOKUP($N1518,'Data from Waybill Query'!$A:$M,13,FALSE)),0,VLOOKUP($N1518,'Data from Waybill Query'!$A:$M,13,FALSE))</f>
        <v>3.072271E-2</v>
      </c>
      <c r="N1518" s="104">
        <f t="shared" si="51"/>
        <v>2007200303</v>
      </c>
    </row>
    <row r="1519" spans="1:14" x14ac:dyDescent="0.25">
      <c r="A1519" s="104">
        <f t="shared" si="52"/>
        <v>200743</v>
      </c>
      <c r="B1519" s="32">
        <f>'Data from Waybill Query'!B1519</f>
        <v>2007</v>
      </c>
      <c r="C1519" s="32" t="str">
        <f>IF('Data from Waybill Query'!C1519="00","0",IF('Data from Waybill Query'!C1519="01","1",IF('Data from Waybill Query'!C1519="XX","2",'Data from Waybill Query'!C1519)))</f>
        <v>24</v>
      </c>
      <c r="D1519" s="33" t="str">
        <f>'Data from Waybill Query'!D1519</f>
        <v>Lumber and Wood Products</v>
      </c>
      <c r="E1519" s="33" t="str">
        <f>'Data from Waybill Query'!E1519</f>
        <v>S</v>
      </c>
      <c r="F1519" s="33" t="str">
        <f>'Data from Waybill Query'!F1519</f>
        <v>X</v>
      </c>
      <c r="G1519" s="33" t="str">
        <f>'Data from Waybill Query'!G1519</f>
        <v>X</v>
      </c>
      <c r="H1519" s="104">
        <f>IF(ISNA(VLOOKUP($N1519,'Data from Waybill Query'!$A:$M,8,FALSE)),0,VLOOKUP($N1519,'Data from Waybill Query'!$A:$M,8,FALSE))</f>
        <v>280056</v>
      </c>
      <c r="I1519" s="104">
        <f>IF(ISNA(VLOOKUP($N1519,'Data from Waybill Query'!$A:$M,9,FALSE)),0,VLOOKUP($N1519,'Data from Waybill Query'!$A:$M,9,FALSE))</f>
        <v>251340</v>
      </c>
      <c r="J1519" s="104">
        <f>IF(ISNA(VLOOKUP($N1519,'Data from Waybill Query'!$A:$M,10,FALSE)),0,VLOOKUP($N1519,'Data from Waybill Query'!$A:$M,10,FALSE))</f>
        <v>55737</v>
      </c>
      <c r="K1519" s="104">
        <f>IF(ISNA(VLOOKUP($N1519,'Data from Waybill Query'!$A:$M,11,FALSE)),0,VLOOKUP($N1519,'Data from Waybill Query'!$A:$M,11,FALSE))</f>
        <v>19845684</v>
      </c>
      <c r="L1519" s="104">
        <f>IF(ISNA(VLOOKUP($N1519,'Data from Waybill Query'!$A:$M,12,FALSE)),0,VLOOKUP($N1519,'Data from Waybill Query'!$A:$M,12,FALSE))</f>
        <v>4453</v>
      </c>
      <c r="M1519" s="104">
        <f>IF(ISNA(VLOOKUP($N1519,'Data from Waybill Query'!$A:$M,13,FALSE)),0,VLOOKUP($N1519,'Data from Waybill Query'!$A:$M,13,FALSE))</f>
        <v>6.2892470000000006E-2</v>
      </c>
      <c r="N1519" s="104">
        <f t="shared" si="51"/>
        <v>2007240103</v>
      </c>
    </row>
    <row r="1520" spans="1:14" x14ac:dyDescent="0.25">
      <c r="A1520" s="104">
        <f t="shared" si="52"/>
        <v>200744</v>
      </c>
      <c r="B1520" s="32">
        <f>'Data from Waybill Query'!B1520</f>
        <v>2007</v>
      </c>
      <c r="C1520" s="32" t="str">
        <f>IF('Data from Waybill Query'!C1520="00","0",IF('Data from Waybill Query'!C1520="01","1",IF('Data from Waybill Query'!C1520="XX","2",'Data from Waybill Query'!C1520)))</f>
        <v>24</v>
      </c>
      <c r="D1520" s="33" t="str">
        <f>'Data from Waybill Query'!D1520</f>
        <v>Lumber and Wood Products</v>
      </c>
      <c r="E1520" s="33" t="str">
        <f>'Data from Waybill Query'!E1520</f>
        <v>M</v>
      </c>
      <c r="F1520" s="33" t="str">
        <f>'Data from Waybill Query'!F1520</f>
        <v>X</v>
      </c>
      <c r="G1520" s="33" t="str">
        <f>'Data from Waybill Query'!G1520</f>
        <v>X</v>
      </c>
      <c r="H1520" s="104">
        <f>IF(ISNA(VLOOKUP($N1520,'Data from Waybill Query'!$A:$M,8,FALSE)),0,VLOOKUP($N1520,'Data from Waybill Query'!$A:$M,8,FALSE))</f>
        <v>398515</v>
      </c>
      <c r="I1520" s="104">
        <f>IF(ISNA(VLOOKUP($N1520,'Data from Waybill Query'!$A:$M,9,FALSE)),0,VLOOKUP($N1520,'Data from Waybill Query'!$A:$M,9,FALSE))</f>
        <v>130276</v>
      </c>
      <c r="J1520" s="104">
        <f>IF(ISNA(VLOOKUP($N1520,'Data from Waybill Query'!$A:$M,10,FALSE)),0,VLOOKUP($N1520,'Data from Waybill Query'!$A:$M,10,FALSE))</f>
        <v>100333</v>
      </c>
      <c r="K1520" s="104">
        <f>IF(ISNA(VLOOKUP($N1520,'Data from Waybill Query'!$A:$M,11,FALSE)),0,VLOOKUP($N1520,'Data from Waybill Query'!$A:$M,11,FALSE))</f>
        <v>11280272</v>
      </c>
      <c r="L1520" s="104">
        <f>IF(ISNA(VLOOKUP($N1520,'Data from Waybill Query'!$A:$M,12,FALSE)),0,VLOOKUP($N1520,'Data from Waybill Query'!$A:$M,12,FALSE))</f>
        <v>8695</v>
      </c>
      <c r="M1520" s="104">
        <f>IF(ISNA(VLOOKUP($N1520,'Data from Waybill Query'!$A:$M,13,FALSE)),0,VLOOKUP($N1520,'Data from Waybill Query'!$A:$M,13,FALSE))</f>
        <v>4.5831539999999997E-2</v>
      </c>
      <c r="N1520" s="104">
        <f t="shared" si="51"/>
        <v>2007240203</v>
      </c>
    </row>
    <row r="1521" spans="1:14" x14ac:dyDescent="0.25">
      <c r="A1521" s="104">
        <f t="shared" si="52"/>
        <v>200745</v>
      </c>
      <c r="B1521" s="32">
        <f>'Data from Waybill Query'!B1521</f>
        <v>2007</v>
      </c>
      <c r="C1521" s="32" t="str">
        <f>IF('Data from Waybill Query'!C1521="00","0",IF('Data from Waybill Query'!C1521="01","1",IF('Data from Waybill Query'!C1521="XX","2",'Data from Waybill Query'!C1521)))</f>
        <v>24</v>
      </c>
      <c r="D1521" s="33" t="str">
        <f>'Data from Waybill Query'!D1521</f>
        <v>Lumber and Wood Products</v>
      </c>
      <c r="E1521" s="33" t="str">
        <f>'Data from Waybill Query'!E1521</f>
        <v>L</v>
      </c>
      <c r="F1521" s="33" t="str">
        <f>'Data from Waybill Query'!F1521</f>
        <v>X</v>
      </c>
      <c r="G1521" s="33" t="str">
        <f>'Data from Waybill Query'!G1521</f>
        <v>X</v>
      </c>
      <c r="H1521" s="104">
        <f>IF(ISNA(VLOOKUP($N1521,'Data from Waybill Query'!$A:$M,8,FALSE)),0,VLOOKUP($N1521,'Data from Waybill Query'!$A:$M,8,FALSE))</f>
        <v>1792504</v>
      </c>
      <c r="I1521" s="104">
        <f>IF(ISNA(VLOOKUP($N1521,'Data from Waybill Query'!$A:$M,9,FALSE)),0,VLOOKUP($N1521,'Data from Waybill Query'!$A:$M,9,FALSE))</f>
        <v>321412</v>
      </c>
      <c r="J1521" s="104">
        <f>IF(ISNA(VLOOKUP($N1521,'Data from Waybill Query'!$A:$M,10,FALSE)),0,VLOOKUP($N1521,'Data from Waybill Query'!$A:$M,10,FALSE))</f>
        <v>629320</v>
      </c>
      <c r="K1521" s="104">
        <f>IF(ISNA(VLOOKUP($N1521,'Data from Waybill Query'!$A:$M,11,FALSE)),0,VLOOKUP($N1521,'Data from Waybill Query'!$A:$M,11,FALSE))</f>
        <v>29125384</v>
      </c>
      <c r="L1521" s="104">
        <f>IF(ISNA(VLOOKUP($N1521,'Data from Waybill Query'!$A:$M,12,FALSE)),0,VLOOKUP($N1521,'Data from Waybill Query'!$A:$M,12,FALSE))</f>
        <v>57200</v>
      </c>
      <c r="M1521" s="104">
        <f>IF(ISNA(VLOOKUP($N1521,'Data from Waybill Query'!$A:$M,13,FALSE)),0,VLOOKUP($N1521,'Data from Waybill Query'!$A:$M,13,FALSE))</f>
        <v>3.1337690000000001E-2</v>
      </c>
      <c r="N1521" s="104">
        <f t="shared" si="51"/>
        <v>2007240303</v>
      </c>
    </row>
    <row r="1522" spans="1:14" x14ac:dyDescent="0.25">
      <c r="A1522" s="104">
        <f t="shared" si="52"/>
        <v>200746</v>
      </c>
      <c r="B1522" s="32">
        <f>'Data from Waybill Query'!B1522</f>
        <v>2007</v>
      </c>
      <c r="C1522" s="32" t="str">
        <f>IF('Data from Waybill Query'!C1522="00","0",IF('Data from Waybill Query'!C1522="01","1",IF('Data from Waybill Query'!C1522="XX","2",'Data from Waybill Query'!C1522)))</f>
        <v>26</v>
      </c>
      <c r="D1522" s="33" t="str">
        <f>'Data from Waybill Query'!D1522</f>
        <v>Pulp, Paper and Allied</v>
      </c>
      <c r="E1522" s="33" t="str">
        <f>'Data from Waybill Query'!E1522</f>
        <v>S</v>
      </c>
      <c r="F1522" s="33" t="str">
        <f>'Data from Waybill Query'!F1522</f>
        <v>X</v>
      </c>
      <c r="G1522" s="33" t="str">
        <f>'Data from Waybill Query'!G1522</f>
        <v>X</v>
      </c>
      <c r="H1522" s="104">
        <f>IF(ISNA(VLOOKUP($N1522,'Data from Waybill Query'!$A:$M,8,FALSE)),0,VLOOKUP($N1522,'Data from Waybill Query'!$A:$M,8,FALSE))</f>
        <v>305728</v>
      </c>
      <c r="I1522" s="104">
        <f>IF(ISNA(VLOOKUP($N1522,'Data from Waybill Query'!$A:$M,9,FALSE)),0,VLOOKUP($N1522,'Data from Waybill Query'!$A:$M,9,FALSE))</f>
        <v>181356</v>
      </c>
      <c r="J1522" s="104">
        <f>IF(ISNA(VLOOKUP($N1522,'Data from Waybill Query'!$A:$M,10,FALSE)),0,VLOOKUP($N1522,'Data from Waybill Query'!$A:$M,10,FALSE))</f>
        <v>49685</v>
      </c>
      <c r="K1522" s="104">
        <f>IF(ISNA(VLOOKUP($N1522,'Data from Waybill Query'!$A:$M,11,FALSE)),0,VLOOKUP($N1522,'Data from Waybill Query'!$A:$M,11,FALSE))</f>
        <v>12811280</v>
      </c>
      <c r="L1522" s="104">
        <f>IF(ISNA(VLOOKUP($N1522,'Data from Waybill Query'!$A:$M,12,FALSE)),0,VLOOKUP($N1522,'Data from Waybill Query'!$A:$M,12,FALSE))</f>
        <v>3495</v>
      </c>
      <c r="M1522" s="104">
        <f>IF(ISNA(VLOOKUP($N1522,'Data from Waybill Query'!$A:$M,13,FALSE)),0,VLOOKUP($N1522,'Data from Waybill Query'!$A:$M,13,FALSE))</f>
        <v>8.7470759999999995E-2</v>
      </c>
      <c r="N1522" s="104">
        <f t="shared" si="51"/>
        <v>2007260103</v>
      </c>
    </row>
    <row r="1523" spans="1:14" x14ac:dyDescent="0.25">
      <c r="A1523" s="104">
        <f t="shared" si="52"/>
        <v>200747</v>
      </c>
      <c r="B1523" s="32">
        <f>'Data from Waybill Query'!B1523</f>
        <v>2007</v>
      </c>
      <c r="C1523" s="32" t="str">
        <f>IF('Data from Waybill Query'!C1523="00","0",IF('Data from Waybill Query'!C1523="01","1",IF('Data from Waybill Query'!C1523="XX","2",'Data from Waybill Query'!C1523)))</f>
        <v>26</v>
      </c>
      <c r="D1523" s="33" t="str">
        <f>'Data from Waybill Query'!D1523</f>
        <v>Pulp, Paper and Allied</v>
      </c>
      <c r="E1523" s="33" t="str">
        <f>'Data from Waybill Query'!E1523</f>
        <v>M</v>
      </c>
      <c r="F1523" s="33" t="str">
        <f>'Data from Waybill Query'!F1523</f>
        <v>X</v>
      </c>
      <c r="G1523" s="33" t="str">
        <f>'Data from Waybill Query'!G1523</f>
        <v>X</v>
      </c>
      <c r="H1523" s="104">
        <f>IF(ISNA(VLOOKUP($N1523,'Data from Waybill Query'!$A:$M,8,FALSE)),0,VLOOKUP($N1523,'Data from Waybill Query'!$A:$M,8,FALSE))</f>
        <v>657696</v>
      </c>
      <c r="I1523" s="104">
        <f>IF(ISNA(VLOOKUP($N1523,'Data from Waybill Query'!$A:$M,9,FALSE)),0,VLOOKUP($N1523,'Data from Waybill Query'!$A:$M,9,FALSE))</f>
        <v>215828</v>
      </c>
      <c r="J1523" s="104">
        <f>IF(ISNA(VLOOKUP($N1523,'Data from Waybill Query'!$A:$M,10,FALSE)),0,VLOOKUP($N1523,'Data from Waybill Query'!$A:$M,10,FALSE))</f>
        <v>161924</v>
      </c>
      <c r="K1523" s="104">
        <f>IF(ISNA(VLOOKUP($N1523,'Data from Waybill Query'!$A:$M,11,FALSE)),0,VLOOKUP($N1523,'Data from Waybill Query'!$A:$M,11,FALSE))</f>
        <v>15175904</v>
      </c>
      <c r="L1523" s="104">
        <f>IF(ISNA(VLOOKUP($N1523,'Data from Waybill Query'!$A:$M,12,FALSE)),0,VLOOKUP($N1523,'Data from Waybill Query'!$A:$M,12,FALSE))</f>
        <v>11399</v>
      </c>
      <c r="M1523" s="104">
        <f>IF(ISNA(VLOOKUP($N1523,'Data from Waybill Query'!$A:$M,13,FALSE)),0,VLOOKUP($N1523,'Data from Waybill Query'!$A:$M,13,FALSE))</f>
        <v>5.7696360000000002E-2</v>
      </c>
      <c r="N1523" s="104">
        <f t="shared" si="51"/>
        <v>2007260203</v>
      </c>
    </row>
    <row r="1524" spans="1:14" x14ac:dyDescent="0.25">
      <c r="A1524" s="104">
        <f t="shared" si="52"/>
        <v>200748</v>
      </c>
      <c r="B1524" s="32">
        <f>'Data from Waybill Query'!B1524</f>
        <v>2007</v>
      </c>
      <c r="C1524" s="32" t="str">
        <f>IF('Data from Waybill Query'!C1524="00","0",IF('Data from Waybill Query'!C1524="01","1",IF('Data from Waybill Query'!C1524="XX","2",'Data from Waybill Query'!C1524)))</f>
        <v>26</v>
      </c>
      <c r="D1524" s="33" t="str">
        <f>'Data from Waybill Query'!D1524</f>
        <v>Pulp, Paper and Allied</v>
      </c>
      <c r="E1524" s="33" t="str">
        <f>'Data from Waybill Query'!E1524</f>
        <v>L</v>
      </c>
      <c r="F1524" s="33" t="str">
        <f>'Data from Waybill Query'!F1524</f>
        <v>X</v>
      </c>
      <c r="G1524" s="33" t="str">
        <f>'Data from Waybill Query'!G1524</f>
        <v>X</v>
      </c>
      <c r="H1524" s="104">
        <f>IF(ISNA(VLOOKUP($N1524,'Data from Waybill Query'!$A:$M,8,FALSE)),0,VLOOKUP($N1524,'Data from Waybill Query'!$A:$M,8,FALSE))</f>
        <v>1465104</v>
      </c>
      <c r="I1524" s="104">
        <f>IF(ISNA(VLOOKUP($N1524,'Data from Waybill Query'!$A:$M,9,FALSE)),0,VLOOKUP($N1524,'Data from Waybill Query'!$A:$M,9,FALSE))</f>
        <v>294020</v>
      </c>
      <c r="J1524" s="104">
        <f>IF(ISNA(VLOOKUP($N1524,'Data from Waybill Query'!$A:$M,10,FALSE)),0,VLOOKUP($N1524,'Data from Waybill Query'!$A:$M,10,FALSE))</f>
        <v>469139</v>
      </c>
      <c r="K1524" s="104">
        <f>IF(ISNA(VLOOKUP($N1524,'Data from Waybill Query'!$A:$M,11,FALSE)),0,VLOOKUP($N1524,'Data from Waybill Query'!$A:$M,11,FALSE))</f>
        <v>21926152</v>
      </c>
      <c r="L1524" s="104">
        <f>IF(ISNA(VLOOKUP($N1524,'Data from Waybill Query'!$A:$M,12,FALSE)),0,VLOOKUP($N1524,'Data from Waybill Query'!$A:$M,12,FALSE))</f>
        <v>35532</v>
      </c>
      <c r="M1524" s="104">
        <f>IF(ISNA(VLOOKUP($N1524,'Data from Waybill Query'!$A:$M,13,FALSE)),0,VLOOKUP($N1524,'Data from Waybill Query'!$A:$M,13,FALSE))</f>
        <v>4.1232850000000001E-2</v>
      </c>
      <c r="N1524" s="104">
        <f t="shared" si="51"/>
        <v>2007260303</v>
      </c>
    </row>
    <row r="1525" spans="1:14" x14ac:dyDescent="0.25">
      <c r="A1525" s="104">
        <f t="shared" si="52"/>
        <v>200749</v>
      </c>
      <c r="B1525" s="32">
        <f>'Data from Waybill Query'!B1525</f>
        <v>2007</v>
      </c>
      <c r="C1525" s="32" t="str">
        <f>IF('Data from Waybill Query'!C1525="00","0",IF('Data from Waybill Query'!C1525="01","1",IF('Data from Waybill Query'!C1525="XX","2",'Data from Waybill Query'!C1525)))</f>
        <v>28</v>
      </c>
      <c r="D1525" s="33" t="str">
        <f>'Data from Waybill Query'!D1525</f>
        <v>Chemical</v>
      </c>
      <c r="E1525" s="33" t="str">
        <f>'Data from Waybill Query'!E1525</f>
        <v>S</v>
      </c>
      <c r="F1525" s="33" t="str">
        <f>'Data from Waybill Query'!F1525</f>
        <v>X</v>
      </c>
      <c r="G1525" s="33" t="str">
        <f>'Data from Waybill Query'!G1525</f>
        <v>X</v>
      </c>
      <c r="H1525" s="104">
        <f>IF(ISNA(VLOOKUP($N1525,'Data from Waybill Query'!$A:$M,8,FALSE)),0,VLOOKUP($N1525,'Data from Waybill Query'!$A:$M,8,FALSE))</f>
        <v>1302422</v>
      </c>
      <c r="I1525" s="104">
        <f>IF(ISNA(VLOOKUP($N1525,'Data from Waybill Query'!$A:$M,9,FALSE)),0,VLOOKUP($N1525,'Data from Waybill Query'!$A:$M,9,FALSE))</f>
        <v>792223</v>
      </c>
      <c r="J1525" s="104">
        <f>IF(ISNA(VLOOKUP($N1525,'Data from Waybill Query'!$A:$M,10,FALSE)),0,VLOOKUP($N1525,'Data from Waybill Query'!$A:$M,10,FALSE))</f>
        <v>181181</v>
      </c>
      <c r="K1525" s="104">
        <f>IF(ISNA(VLOOKUP($N1525,'Data from Waybill Query'!$A:$M,11,FALSE)),0,VLOOKUP($N1525,'Data from Waybill Query'!$A:$M,11,FALSE))</f>
        <v>73739382</v>
      </c>
      <c r="L1525" s="104">
        <f>IF(ISNA(VLOOKUP($N1525,'Data from Waybill Query'!$A:$M,12,FALSE)),0,VLOOKUP($N1525,'Data from Waybill Query'!$A:$M,12,FALSE))</f>
        <v>16874</v>
      </c>
      <c r="M1525" s="104">
        <f>IF(ISNA(VLOOKUP($N1525,'Data from Waybill Query'!$A:$M,13,FALSE)),0,VLOOKUP($N1525,'Data from Waybill Query'!$A:$M,13,FALSE))</f>
        <v>7.7182940000000005E-2</v>
      </c>
      <c r="N1525" s="104">
        <f t="shared" si="51"/>
        <v>2007280103</v>
      </c>
    </row>
    <row r="1526" spans="1:14" x14ac:dyDescent="0.25">
      <c r="A1526" s="104">
        <f t="shared" si="52"/>
        <v>200750</v>
      </c>
      <c r="B1526" s="32">
        <f>'Data from Waybill Query'!B1526</f>
        <v>2007</v>
      </c>
      <c r="C1526" s="32" t="str">
        <f>IF('Data from Waybill Query'!C1526="00","0",IF('Data from Waybill Query'!C1526="01","1",IF('Data from Waybill Query'!C1526="XX","2",'Data from Waybill Query'!C1526)))</f>
        <v>28</v>
      </c>
      <c r="D1526" s="33" t="str">
        <f>'Data from Waybill Query'!D1526</f>
        <v>Chemical</v>
      </c>
      <c r="E1526" s="33" t="str">
        <f>'Data from Waybill Query'!E1526</f>
        <v>M</v>
      </c>
      <c r="F1526" s="33" t="str">
        <f>'Data from Waybill Query'!F1526</f>
        <v>X</v>
      </c>
      <c r="G1526" s="33" t="str">
        <f>'Data from Waybill Query'!G1526</f>
        <v>X</v>
      </c>
      <c r="H1526" s="104">
        <f>IF(ISNA(VLOOKUP($N1526,'Data from Waybill Query'!$A:$M,8,FALSE)),0,VLOOKUP($N1526,'Data from Waybill Query'!$A:$M,8,FALSE))</f>
        <v>2229551</v>
      </c>
      <c r="I1526" s="104">
        <f>IF(ISNA(VLOOKUP($N1526,'Data from Waybill Query'!$A:$M,9,FALSE)),0,VLOOKUP($N1526,'Data from Waybill Query'!$A:$M,9,FALSE))</f>
        <v>692624</v>
      </c>
      <c r="J1526" s="104">
        <f>IF(ISNA(VLOOKUP($N1526,'Data from Waybill Query'!$A:$M,10,FALSE)),0,VLOOKUP($N1526,'Data from Waybill Query'!$A:$M,10,FALSE))</f>
        <v>528891</v>
      </c>
      <c r="K1526" s="104">
        <f>IF(ISNA(VLOOKUP($N1526,'Data from Waybill Query'!$A:$M,11,FALSE)),0,VLOOKUP($N1526,'Data from Waybill Query'!$A:$M,11,FALSE))</f>
        <v>64955389</v>
      </c>
      <c r="L1526" s="104">
        <f>IF(ISNA(VLOOKUP($N1526,'Data from Waybill Query'!$A:$M,12,FALSE)),0,VLOOKUP($N1526,'Data from Waybill Query'!$A:$M,12,FALSE))</f>
        <v>49675</v>
      </c>
      <c r="M1526" s="104">
        <f>IF(ISNA(VLOOKUP($N1526,'Data from Waybill Query'!$A:$M,13,FALSE)),0,VLOOKUP($N1526,'Data from Waybill Query'!$A:$M,13,FALSE))</f>
        <v>4.4883060000000002E-2</v>
      </c>
      <c r="N1526" s="104">
        <f t="shared" si="51"/>
        <v>2007280203</v>
      </c>
    </row>
    <row r="1527" spans="1:14" x14ac:dyDescent="0.25">
      <c r="A1527" s="104">
        <f t="shared" si="52"/>
        <v>200751</v>
      </c>
      <c r="B1527" s="32">
        <f>'Data from Waybill Query'!B1527</f>
        <v>2007</v>
      </c>
      <c r="C1527" s="32" t="str">
        <f>IF('Data from Waybill Query'!C1527="00","0",IF('Data from Waybill Query'!C1527="01","1",IF('Data from Waybill Query'!C1527="XX","2",'Data from Waybill Query'!C1527)))</f>
        <v>28</v>
      </c>
      <c r="D1527" s="33" t="str">
        <f>'Data from Waybill Query'!D1527</f>
        <v>Chemical</v>
      </c>
      <c r="E1527" s="33" t="str">
        <f>'Data from Waybill Query'!E1527</f>
        <v>L</v>
      </c>
      <c r="F1527" s="33" t="str">
        <f>'Data from Waybill Query'!F1527</f>
        <v>X</v>
      </c>
      <c r="G1527" s="33" t="str">
        <f>'Data from Waybill Query'!G1527</f>
        <v>X</v>
      </c>
      <c r="H1527" s="104">
        <f>IF(ISNA(VLOOKUP($N1527,'Data from Waybill Query'!$A:$M,8,FALSE)),0,VLOOKUP($N1527,'Data from Waybill Query'!$A:$M,8,FALSE))</f>
        <v>3665047</v>
      </c>
      <c r="I1527" s="104">
        <f>IF(ISNA(VLOOKUP($N1527,'Data from Waybill Query'!$A:$M,9,FALSE)),0,VLOOKUP($N1527,'Data from Waybill Query'!$A:$M,9,FALSE))</f>
        <v>784131</v>
      </c>
      <c r="J1527" s="104">
        <f>IF(ISNA(VLOOKUP($N1527,'Data from Waybill Query'!$A:$M,10,FALSE)),0,VLOOKUP($N1527,'Data from Waybill Query'!$A:$M,10,FALSE))</f>
        <v>1189680</v>
      </c>
      <c r="K1527" s="104">
        <f>IF(ISNA(VLOOKUP($N1527,'Data from Waybill Query'!$A:$M,11,FALSE)),0,VLOOKUP($N1527,'Data from Waybill Query'!$A:$M,11,FALSE))</f>
        <v>74190612</v>
      </c>
      <c r="L1527" s="104">
        <f>IF(ISNA(VLOOKUP($N1527,'Data from Waybill Query'!$A:$M,12,FALSE)),0,VLOOKUP($N1527,'Data from Waybill Query'!$A:$M,12,FALSE))</f>
        <v>112594</v>
      </c>
      <c r="M1527" s="104">
        <f>IF(ISNA(VLOOKUP($N1527,'Data from Waybill Query'!$A:$M,13,FALSE)),0,VLOOKUP($N1527,'Data from Waybill Query'!$A:$M,13,FALSE))</f>
        <v>3.2551110000000001E-2</v>
      </c>
      <c r="N1527" s="104">
        <f t="shared" si="51"/>
        <v>2007280303</v>
      </c>
    </row>
    <row r="1528" spans="1:14" x14ac:dyDescent="0.25">
      <c r="A1528" s="104">
        <f t="shared" si="52"/>
        <v>200752</v>
      </c>
      <c r="B1528" s="32">
        <f>'Data from Waybill Query'!B1528</f>
        <v>2007</v>
      </c>
      <c r="C1528" s="32" t="str">
        <f>IF('Data from Waybill Query'!C1528="00","0",IF('Data from Waybill Query'!C1528="01","1",IF('Data from Waybill Query'!C1528="XX","2",'Data from Waybill Query'!C1528)))</f>
        <v>29</v>
      </c>
      <c r="D1528" s="33" t="str">
        <f>'Data from Waybill Query'!D1528</f>
        <v>Petroleum</v>
      </c>
      <c r="E1528" s="33" t="str">
        <f>'Data from Waybill Query'!E1528</f>
        <v>S</v>
      </c>
      <c r="F1528" s="33" t="str">
        <f>'Data from Waybill Query'!F1528</f>
        <v>X</v>
      </c>
      <c r="G1528" s="33" t="str">
        <f>'Data from Waybill Query'!G1528</f>
        <v>X</v>
      </c>
      <c r="H1528" s="104">
        <f>IF(ISNA(VLOOKUP($N1528,'Data from Waybill Query'!$A:$M,8,FALSE)),0,VLOOKUP($N1528,'Data from Waybill Query'!$A:$M,8,FALSE))</f>
        <v>560954</v>
      </c>
      <c r="I1528" s="104">
        <f>IF(ISNA(VLOOKUP($N1528,'Data from Waybill Query'!$A:$M,9,FALSE)),0,VLOOKUP($N1528,'Data from Waybill Query'!$A:$M,9,FALSE))</f>
        <v>382491</v>
      </c>
      <c r="J1528" s="104">
        <f>IF(ISNA(VLOOKUP($N1528,'Data from Waybill Query'!$A:$M,10,FALSE)),0,VLOOKUP($N1528,'Data from Waybill Query'!$A:$M,10,FALSE))</f>
        <v>96149</v>
      </c>
      <c r="K1528" s="104">
        <f>IF(ISNA(VLOOKUP($N1528,'Data from Waybill Query'!$A:$M,11,FALSE)),0,VLOOKUP($N1528,'Data from Waybill Query'!$A:$M,11,FALSE))</f>
        <v>31126694</v>
      </c>
      <c r="L1528" s="104">
        <f>IF(ISNA(VLOOKUP($N1528,'Data from Waybill Query'!$A:$M,12,FALSE)),0,VLOOKUP($N1528,'Data from Waybill Query'!$A:$M,12,FALSE))</f>
        <v>7675</v>
      </c>
      <c r="M1528" s="104">
        <f>IF(ISNA(VLOOKUP($N1528,'Data from Waybill Query'!$A:$M,13,FALSE)),0,VLOOKUP($N1528,'Data from Waybill Query'!$A:$M,13,FALSE))</f>
        <v>7.3088070000000005E-2</v>
      </c>
      <c r="N1528" s="104">
        <f t="shared" si="51"/>
        <v>2007290103</v>
      </c>
    </row>
    <row r="1529" spans="1:14" x14ac:dyDescent="0.25">
      <c r="A1529" s="104">
        <f t="shared" si="52"/>
        <v>200753</v>
      </c>
      <c r="B1529" s="32">
        <f>'Data from Waybill Query'!B1529</f>
        <v>2007</v>
      </c>
      <c r="C1529" s="32" t="str">
        <f>IF('Data from Waybill Query'!C1529="00","0",IF('Data from Waybill Query'!C1529="01","1",IF('Data from Waybill Query'!C1529="XX","2",'Data from Waybill Query'!C1529)))</f>
        <v>29</v>
      </c>
      <c r="D1529" s="33" t="str">
        <f>'Data from Waybill Query'!D1529</f>
        <v>Petroleum</v>
      </c>
      <c r="E1529" s="33" t="str">
        <f>'Data from Waybill Query'!E1529</f>
        <v>M</v>
      </c>
      <c r="F1529" s="33" t="str">
        <f>'Data from Waybill Query'!F1529</f>
        <v>X</v>
      </c>
      <c r="G1529" s="33" t="str">
        <f>'Data from Waybill Query'!G1529</f>
        <v>X</v>
      </c>
      <c r="H1529" s="104">
        <f>IF(ISNA(VLOOKUP($N1529,'Data from Waybill Query'!$A:$M,8,FALSE)),0,VLOOKUP($N1529,'Data from Waybill Query'!$A:$M,8,FALSE))</f>
        <v>602781</v>
      </c>
      <c r="I1529" s="104">
        <f>IF(ISNA(VLOOKUP($N1529,'Data from Waybill Query'!$A:$M,9,FALSE)),0,VLOOKUP($N1529,'Data from Waybill Query'!$A:$M,9,FALSE))</f>
        <v>223808</v>
      </c>
      <c r="J1529" s="104">
        <f>IF(ISNA(VLOOKUP($N1529,'Data from Waybill Query'!$A:$M,10,FALSE)),0,VLOOKUP($N1529,'Data from Waybill Query'!$A:$M,10,FALSE))</f>
        <v>163113</v>
      </c>
      <c r="K1529" s="104">
        <f>IF(ISNA(VLOOKUP($N1529,'Data from Waybill Query'!$A:$M,11,FALSE)),0,VLOOKUP($N1529,'Data from Waybill Query'!$A:$M,11,FALSE))</f>
        <v>19045949</v>
      </c>
      <c r="L1529" s="104">
        <f>IF(ISNA(VLOOKUP($N1529,'Data from Waybill Query'!$A:$M,12,FALSE)),0,VLOOKUP($N1529,'Data from Waybill Query'!$A:$M,12,FALSE))</f>
        <v>13855</v>
      </c>
      <c r="M1529" s="104">
        <f>IF(ISNA(VLOOKUP($N1529,'Data from Waybill Query'!$A:$M,13,FALSE)),0,VLOOKUP($N1529,'Data from Waybill Query'!$A:$M,13,FALSE))</f>
        <v>4.3506089999999997E-2</v>
      </c>
      <c r="N1529" s="104">
        <f t="shared" si="51"/>
        <v>2007290203</v>
      </c>
    </row>
    <row r="1530" spans="1:14" x14ac:dyDescent="0.25">
      <c r="A1530" s="104">
        <f t="shared" si="52"/>
        <v>200754</v>
      </c>
      <c r="B1530" s="32">
        <f>'Data from Waybill Query'!B1530</f>
        <v>2007</v>
      </c>
      <c r="C1530" s="32" t="str">
        <f>IF('Data from Waybill Query'!C1530="00","0",IF('Data from Waybill Query'!C1530="01","1",IF('Data from Waybill Query'!C1530="XX","2",'Data from Waybill Query'!C1530)))</f>
        <v>29</v>
      </c>
      <c r="D1530" s="33" t="str">
        <f>'Data from Waybill Query'!D1530</f>
        <v>Petroleum</v>
      </c>
      <c r="E1530" s="33" t="str">
        <f>'Data from Waybill Query'!E1530</f>
        <v>L</v>
      </c>
      <c r="F1530" s="33" t="str">
        <f>'Data from Waybill Query'!F1530</f>
        <v>X</v>
      </c>
      <c r="G1530" s="33" t="str">
        <f>'Data from Waybill Query'!G1530</f>
        <v>X</v>
      </c>
      <c r="H1530" s="104">
        <f>IF(ISNA(VLOOKUP($N1530,'Data from Waybill Query'!$A:$M,8,FALSE)),0,VLOOKUP($N1530,'Data from Waybill Query'!$A:$M,8,FALSE))</f>
        <v>962644</v>
      </c>
      <c r="I1530" s="104">
        <f>IF(ISNA(VLOOKUP($N1530,'Data from Waybill Query'!$A:$M,9,FALSE)),0,VLOOKUP($N1530,'Data from Waybill Query'!$A:$M,9,FALSE))</f>
        <v>223005</v>
      </c>
      <c r="J1530" s="104">
        <f>IF(ISNA(VLOOKUP($N1530,'Data from Waybill Query'!$A:$M,10,FALSE)),0,VLOOKUP($N1530,'Data from Waybill Query'!$A:$M,10,FALSE))</f>
        <v>355558</v>
      </c>
      <c r="K1530" s="104">
        <f>IF(ISNA(VLOOKUP($N1530,'Data from Waybill Query'!$A:$M,11,FALSE)),0,VLOOKUP($N1530,'Data from Waybill Query'!$A:$M,11,FALSE))</f>
        <v>18120198</v>
      </c>
      <c r="L1530" s="104">
        <f>IF(ISNA(VLOOKUP($N1530,'Data from Waybill Query'!$A:$M,12,FALSE)),0,VLOOKUP($N1530,'Data from Waybill Query'!$A:$M,12,FALSE))</f>
        <v>28667</v>
      </c>
      <c r="M1530" s="104">
        <f>IF(ISNA(VLOOKUP($N1530,'Data from Waybill Query'!$A:$M,13,FALSE)),0,VLOOKUP($N1530,'Data from Waybill Query'!$A:$M,13,FALSE))</f>
        <v>3.3580739999999998E-2</v>
      </c>
      <c r="N1530" s="104">
        <f t="shared" si="51"/>
        <v>2007290303</v>
      </c>
    </row>
    <row r="1531" spans="1:14" x14ac:dyDescent="0.25">
      <c r="A1531" s="104">
        <f t="shared" si="52"/>
        <v>200755</v>
      </c>
      <c r="B1531" s="32">
        <f>'Data from Waybill Query'!B1531</f>
        <v>2007</v>
      </c>
      <c r="C1531" s="32" t="str">
        <f>IF('Data from Waybill Query'!C1531="00","0",IF('Data from Waybill Query'!C1531="01","1",IF('Data from Waybill Query'!C1531="XX","2",'Data from Waybill Query'!C1531)))</f>
        <v>32</v>
      </c>
      <c r="D1531" s="33" t="str">
        <f>'Data from Waybill Query'!D1531</f>
        <v>Stone, Clay and Glass</v>
      </c>
      <c r="E1531" s="33" t="str">
        <f>'Data from Waybill Query'!E1531</f>
        <v>S</v>
      </c>
      <c r="F1531" s="33" t="str">
        <f>'Data from Waybill Query'!F1531</f>
        <v>X</v>
      </c>
      <c r="G1531" s="33" t="str">
        <f>'Data from Waybill Query'!G1531</f>
        <v>X</v>
      </c>
      <c r="H1531" s="104">
        <f>IF(ISNA(VLOOKUP($N1531,'Data from Waybill Query'!$A:$M,8,FALSE)),0,VLOOKUP($N1531,'Data from Waybill Query'!$A:$M,8,FALSE))</f>
        <v>581982</v>
      </c>
      <c r="I1531" s="104">
        <f>IF(ISNA(VLOOKUP($N1531,'Data from Waybill Query'!$A:$M,9,FALSE)),0,VLOOKUP($N1531,'Data from Waybill Query'!$A:$M,9,FALSE))</f>
        <v>341479</v>
      </c>
      <c r="J1531" s="104">
        <f>IF(ISNA(VLOOKUP($N1531,'Data from Waybill Query'!$A:$M,10,FALSE)),0,VLOOKUP($N1531,'Data from Waybill Query'!$A:$M,10,FALSE))</f>
        <v>92004</v>
      </c>
      <c r="K1531" s="104">
        <f>IF(ISNA(VLOOKUP($N1531,'Data from Waybill Query'!$A:$M,11,FALSE)),0,VLOOKUP($N1531,'Data from Waybill Query'!$A:$M,11,FALSE))</f>
        <v>34453241</v>
      </c>
      <c r="L1531" s="104">
        <f>IF(ISNA(VLOOKUP($N1531,'Data from Waybill Query'!$A:$M,12,FALSE)),0,VLOOKUP($N1531,'Data from Waybill Query'!$A:$M,12,FALSE))</f>
        <v>9296</v>
      </c>
      <c r="M1531" s="104">
        <f>IF(ISNA(VLOOKUP($N1531,'Data from Waybill Query'!$A:$M,13,FALSE)),0,VLOOKUP($N1531,'Data from Waybill Query'!$A:$M,13,FALSE))</f>
        <v>6.2604900000000005E-2</v>
      </c>
      <c r="N1531" s="104">
        <f t="shared" si="51"/>
        <v>2007320103</v>
      </c>
    </row>
    <row r="1532" spans="1:14" x14ac:dyDescent="0.25">
      <c r="A1532" s="104">
        <f t="shared" si="52"/>
        <v>200756</v>
      </c>
      <c r="B1532" s="32">
        <f>'Data from Waybill Query'!B1532</f>
        <v>2007</v>
      </c>
      <c r="C1532" s="32" t="str">
        <f>IF('Data from Waybill Query'!C1532="00","0",IF('Data from Waybill Query'!C1532="01","1",IF('Data from Waybill Query'!C1532="XX","2",'Data from Waybill Query'!C1532)))</f>
        <v>32</v>
      </c>
      <c r="D1532" s="33" t="str">
        <f>'Data from Waybill Query'!D1532</f>
        <v>Stone, Clay and Glass</v>
      </c>
      <c r="E1532" s="33" t="str">
        <f>'Data from Waybill Query'!E1532</f>
        <v>M</v>
      </c>
      <c r="F1532" s="33" t="str">
        <f>'Data from Waybill Query'!F1532</f>
        <v>X</v>
      </c>
      <c r="G1532" s="33" t="str">
        <f>'Data from Waybill Query'!G1532</f>
        <v>X</v>
      </c>
      <c r="H1532" s="104">
        <f>IF(ISNA(VLOOKUP($N1532,'Data from Waybill Query'!$A:$M,8,FALSE)),0,VLOOKUP($N1532,'Data from Waybill Query'!$A:$M,8,FALSE))</f>
        <v>498567</v>
      </c>
      <c r="I1532" s="104">
        <f>IF(ISNA(VLOOKUP($N1532,'Data from Waybill Query'!$A:$M,9,FALSE)),0,VLOOKUP($N1532,'Data from Waybill Query'!$A:$M,9,FALSE))</f>
        <v>156840</v>
      </c>
      <c r="J1532" s="104">
        <f>IF(ISNA(VLOOKUP($N1532,'Data from Waybill Query'!$A:$M,10,FALSE)),0,VLOOKUP($N1532,'Data from Waybill Query'!$A:$M,10,FALSE))</f>
        <v>114715</v>
      </c>
      <c r="K1532" s="104">
        <f>IF(ISNA(VLOOKUP($N1532,'Data from Waybill Query'!$A:$M,11,FALSE)),0,VLOOKUP($N1532,'Data from Waybill Query'!$A:$M,11,FALSE))</f>
        <v>15220000</v>
      </c>
      <c r="L1532" s="104">
        <f>IF(ISNA(VLOOKUP($N1532,'Data from Waybill Query'!$A:$M,12,FALSE)),0,VLOOKUP($N1532,'Data from Waybill Query'!$A:$M,12,FALSE))</f>
        <v>11103</v>
      </c>
      <c r="M1532" s="104">
        <f>IF(ISNA(VLOOKUP($N1532,'Data from Waybill Query'!$A:$M,13,FALSE)),0,VLOOKUP($N1532,'Data from Waybill Query'!$A:$M,13,FALSE))</f>
        <v>4.4902190000000002E-2</v>
      </c>
      <c r="N1532" s="104">
        <f t="shared" si="51"/>
        <v>2007320203</v>
      </c>
    </row>
    <row r="1533" spans="1:14" x14ac:dyDescent="0.25">
      <c r="A1533" s="104">
        <f t="shared" si="52"/>
        <v>200757</v>
      </c>
      <c r="B1533" s="32">
        <f>'Data from Waybill Query'!B1533</f>
        <v>2007</v>
      </c>
      <c r="C1533" s="32" t="str">
        <f>IF('Data from Waybill Query'!C1533="00","0",IF('Data from Waybill Query'!C1533="01","1",IF('Data from Waybill Query'!C1533="XX","2",'Data from Waybill Query'!C1533)))</f>
        <v>32</v>
      </c>
      <c r="D1533" s="33" t="str">
        <f>'Data from Waybill Query'!D1533</f>
        <v>Stone, Clay and Glass</v>
      </c>
      <c r="E1533" s="33" t="str">
        <f>'Data from Waybill Query'!E1533</f>
        <v>L</v>
      </c>
      <c r="F1533" s="33" t="str">
        <f>'Data from Waybill Query'!F1533</f>
        <v>X</v>
      </c>
      <c r="G1533" s="33" t="str">
        <f>'Data from Waybill Query'!G1533</f>
        <v>X</v>
      </c>
      <c r="H1533" s="104">
        <f>IF(ISNA(VLOOKUP($N1533,'Data from Waybill Query'!$A:$M,8,FALSE)),0,VLOOKUP($N1533,'Data from Waybill Query'!$A:$M,8,FALSE))</f>
        <v>669171</v>
      </c>
      <c r="I1533" s="104">
        <f>IF(ISNA(VLOOKUP($N1533,'Data from Waybill Query'!$A:$M,9,FALSE)),0,VLOOKUP($N1533,'Data from Waybill Query'!$A:$M,9,FALSE))</f>
        <v>132970</v>
      </c>
      <c r="J1533" s="104">
        <f>IF(ISNA(VLOOKUP($N1533,'Data from Waybill Query'!$A:$M,10,FALSE)),0,VLOOKUP($N1533,'Data from Waybill Query'!$A:$M,10,FALSE))</f>
        <v>191206</v>
      </c>
      <c r="K1533" s="104">
        <f>IF(ISNA(VLOOKUP($N1533,'Data from Waybill Query'!$A:$M,11,FALSE)),0,VLOOKUP($N1533,'Data from Waybill Query'!$A:$M,11,FALSE))</f>
        <v>12372595</v>
      </c>
      <c r="L1533" s="104">
        <f>IF(ISNA(VLOOKUP($N1533,'Data from Waybill Query'!$A:$M,12,FALSE)),0,VLOOKUP($N1533,'Data from Waybill Query'!$A:$M,12,FALSE))</f>
        <v>17752</v>
      </c>
      <c r="M1533" s="104">
        <f>IF(ISNA(VLOOKUP($N1533,'Data from Waybill Query'!$A:$M,13,FALSE)),0,VLOOKUP($N1533,'Data from Waybill Query'!$A:$M,13,FALSE))</f>
        <v>3.7695159999999998E-2</v>
      </c>
      <c r="N1533" s="104">
        <f t="shared" si="51"/>
        <v>2007320303</v>
      </c>
    </row>
    <row r="1534" spans="1:14" x14ac:dyDescent="0.25">
      <c r="A1534" s="104">
        <f t="shared" si="52"/>
        <v>200758</v>
      </c>
      <c r="B1534" s="32">
        <f>'Data from Waybill Query'!B1534</f>
        <v>2007</v>
      </c>
      <c r="C1534" s="32" t="str">
        <f>IF('Data from Waybill Query'!C1534="00","0",IF('Data from Waybill Query'!C1534="01","1",IF('Data from Waybill Query'!C1534="XX","2",'Data from Waybill Query'!C1534)))</f>
        <v>33</v>
      </c>
      <c r="D1534" s="33" t="str">
        <f>'Data from Waybill Query'!D1534</f>
        <v>Primary Metal Products</v>
      </c>
      <c r="E1534" s="33" t="str">
        <f>'Data from Waybill Query'!E1534</f>
        <v>S</v>
      </c>
      <c r="F1534" s="33" t="str">
        <f>'Data from Waybill Query'!F1534</f>
        <v>X</v>
      </c>
      <c r="G1534" s="33" t="str">
        <f>'Data from Waybill Query'!G1534</f>
        <v>X</v>
      </c>
      <c r="H1534" s="104">
        <f>IF(ISNA(VLOOKUP($N1534,'Data from Waybill Query'!$A:$M,8,FALSE)),0,VLOOKUP($N1534,'Data from Waybill Query'!$A:$M,8,FALSE))</f>
        <v>629579</v>
      </c>
      <c r="I1534" s="104">
        <f>IF(ISNA(VLOOKUP($N1534,'Data from Waybill Query'!$A:$M,9,FALSE)),0,VLOOKUP($N1534,'Data from Waybill Query'!$A:$M,9,FALSE))</f>
        <v>387537</v>
      </c>
      <c r="J1534" s="104">
        <f>IF(ISNA(VLOOKUP($N1534,'Data from Waybill Query'!$A:$M,10,FALSE)),0,VLOOKUP($N1534,'Data from Waybill Query'!$A:$M,10,FALSE))</f>
        <v>98640</v>
      </c>
      <c r="K1534" s="104">
        <f>IF(ISNA(VLOOKUP($N1534,'Data from Waybill Query'!$A:$M,11,FALSE)),0,VLOOKUP($N1534,'Data from Waybill Query'!$A:$M,11,FALSE))</f>
        <v>34348461</v>
      </c>
      <c r="L1534" s="104">
        <f>IF(ISNA(VLOOKUP($N1534,'Data from Waybill Query'!$A:$M,12,FALSE)),0,VLOOKUP($N1534,'Data from Waybill Query'!$A:$M,12,FALSE))</f>
        <v>8679</v>
      </c>
      <c r="M1534" s="104">
        <f>IF(ISNA(VLOOKUP($N1534,'Data from Waybill Query'!$A:$M,13,FALSE)),0,VLOOKUP($N1534,'Data from Waybill Query'!$A:$M,13,FALSE))</f>
        <v>7.2539279999999998E-2</v>
      </c>
      <c r="N1534" s="104">
        <f t="shared" si="51"/>
        <v>2007330103</v>
      </c>
    </row>
    <row r="1535" spans="1:14" x14ac:dyDescent="0.25">
      <c r="A1535" s="104">
        <f t="shared" si="52"/>
        <v>200759</v>
      </c>
      <c r="B1535" s="32">
        <f>'Data from Waybill Query'!B1535</f>
        <v>2007</v>
      </c>
      <c r="C1535" s="32" t="str">
        <f>IF('Data from Waybill Query'!C1535="00","0",IF('Data from Waybill Query'!C1535="01","1",IF('Data from Waybill Query'!C1535="XX","2",'Data from Waybill Query'!C1535)))</f>
        <v>33</v>
      </c>
      <c r="D1535" s="33" t="str">
        <f>'Data from Waybill Query'!D1535</f>
        <v>Primary Metal Products</v>
      </c>
      <c r="E1535" s="33" t="str">
        <f>'Data from Waybill Query'!E1535</f>
        <v>M</v>
      </c>
      <c r="F1535" s="33" t="str">
        <f>'Data from Waybill Query'!F1535</f>
        <v>X</v>
      </c>
      <c r="G1535" s="33" t="str">
        <f>'Data from Waybill Query'!G1535</f>
        <v>X</v>
      </c>
      <c r="H1535" s="104">
        <f>IF(ISNA(VLOOKUP($N1535,'Data from Waybill Query'!$A:$M,8,FALSE)),0,VLOOKUP($N1535,'Data from Waybill Query'!$A:$M,8,FALSE))</f>
        <v>672288</v>
      </c>
      <c r="I1535" s="104">
        <f>IF(ISNA(VLOOKUP($N1535,'Data from Waybill Query'!$A:$M,9,FALSE)),0,VLOOKUP($N1535,'Data from Waybill Query'!$A:$M,9,FALSE))</f>
        <v>192892</v>
      </c>
      <c r="J1535" s="104">
        <f>IF(ISNA(VLOOKUP($N1535,'Data from Waybill Query'!$A:$M,10,FALSE)),0,VLOOKUP($N1535,'Data from Waybill Query'!$A:$M,10,FALSE))</f>
        <v>142614</v>
      </c>
      <c r="K1535" s="104">
        <f>IF(ISNA(VLOOKUP($N1535,'Data from Waybill Query'!$A:$M,11,FALSE)),0,VLOOKUP($N1535,'Data from Waybill Query'!$A:$M,11,FALSE))</f>
        <v>16784551</v>
      </c>
      <c r="L1535" s="104">
        <f>IF(ISNA(VLOOKUP($N1535,'Data from Waybill Query'!$A:$M,12,FALSE)),0,VLOOKUP($N1535,'Data from Waybill Query'!$A:$M,12,FALSE))</f>
        <v>12400</v>
      </c>
      <c r="M1535" s="104">
        <f>IF(ISNA(VLOOKUP($N1535,'Data from Waybill Query'!$A:$M,13,FALSE)),0,VLOOKUP($N1535,'Data from Waybill Query'!$A:$M,13,FALSE))</f>
        <v>5.4217229999999998E-2</v>
      </c>
      <c r="N1535" s="104">
        <f t="shared" si="51"/>
        <v>2007330203</v>
      </c>
    </row>
    <row r="1536" spans="1:14" x14ac:dyDescent="0.25">
      <c r="A1536" s="104">
        <f t="shared" si="52"/>
        <v>200760</v>
      </c>
      <c r="B1536" s="32">
        <f>'Data from Waybill Query'!B1536</f>
        <v>2007</v>
      </c>
      <c r="C1536" s="32" t="str">
        <f>IF('Data from Waybill Query'!C1536="00","0",IF('Data from Waybill Query'!C1536="01","1",IF('Data from Waybill Query'!C1536="XX","2",'Data from Waybill Query'!C1536)))</f>
        <v>33</v>
      </c>
      <c r="D1536" s="33" t="str">
        <f>'Data from Waybill Query'!D1536</f>
        <v>Primary Metal Products</v>
      </c>
      <c r="E1536" s="33" t="str">
        <f>'Data from Waybill Query'!E1536</f>
        <v>L</v>
      </c>
      <c r="F1536" s="33" t="str">
        <f>'Data from Waybill Query'!F1536</f>
        <v>X</v>
      </c>
      <c r="G1536" s="33" t="str">
        <f>'Data from Waybill Query'!G1536</f>
        <v>X</v>
      </c>
      <c r="H1536" s="104">
        <f>IF(ISNA(VLOOKUP($N1536,'Data from Waybill Query'!$A:$M,8,FALSE)),0,VLOOKUP($N1536,'Data from Waybill Query'!$A:$M,8,FALSE))</f>
        <v>1176157</v>
      </c>
      <c r="I1536" s="104">
        <f>IF(ISNA(VLOOKUP($N1536,'Data from Waybill Query'!$A:$M,9,FALSE)),0,VLOOKUP($N1536,'Data from Waybill Query'!$A:$M,9,FALSE))</f>
        <v>221073</v>
      </c>
      <c r="J1536" s="104">
        <f>IF(ISNA(VLOOKUP($N1536,'Data from Waybill Query'!$A:$M,10,FALSE)),0,VLOOKUP($N1536,'Data from Waybill Query'!$A:$M,10,FALSE))</f>
        <v>356842</v>
      </c>
      <c r="K1536" s="104">
        <f>IF(ISNA(VLOOKUP($N1536,'Data from Waybill Query'!$A:$M,11,FALSE)),0,VLOOKUP($N1536,'Data from Waybill Query'!$A:$M,11,FALSE))</f>
        <v>18845839</v>
      </c>
      <c r="L1536" s="104">
        <f>IF(ISNA(VLOOKUP($N1536,'Data from Waybill Query'!$A:$M,12,FALSE)),0,VLOOKUP($N1536,'Data from Waybill Query'!$A:$M,12,FALSE))</f>
        <v>30462</v>
      </c>
      <c r="M1536" s="104">
        <f>IF(ISNA(VLOOKUP($N1536,'Data from Waybill Query'!$A:$M,13,FALSE)),0,VLOOKUP($N1536,'Data from Waybill Query'!$A:$M,13,FALSE))</f>
        <v>3.8610850000000002E-2</v>
      </c>
      <c r="N1536" s="104">
        <f t="shared" si="51"/>
        <v>2007330303</v>
      </c>
    </row>
    <row r="1537" spans="1:14" x14ac:dyDescent="0.25">
      <c r="A1537" s="104">
        <f t="shared" si="52"/>
        <v>200761</v>
      </c>
      <c r="B1537" s="32">
        <f>'Data from Waybill Query'!B1537</f>
        <v>2007</v>
      </c>
      <c r="C1537" s="32" t="str">
        <f>IF('Data from Waybill Query'!C1537="00","0",IF('Data from Waybill Query'!C1537="01","1",IF('Data from Waybill Query'!C1537="XX","2",'Data from Waybill Query'!C1537)))</f>
        <v>37</v>
      </c>
      <c r="D1537" s="33" t="str">
        <f>'Data from Waybill Query'!D1537</f>
        <v>Transportation Equipment</v>
      </c>
      <c r="E1537" s="33" t="str">
        <f>'Data from Waybill Query'!E1537</f>
        <v>S</v>
      </c>
      <c r="F1537" s="33" t="str">
        <f>'Data from Waybill Query'!F1537</f>
        <v>X</v>
      </c>
      <c r="G1537" s="33" t="str">
        <f>'Data from Waybill Query'!G1537</f>
        <v>X</v>
      </c>
      <c r="H1537" s="104">
        <f>IF(ISNA(VLOOKUP($N1537,'Data from Waybill Query'!$A:$M,8,FALSE)),0,VLOOKUP($N1537,'Data from Waybill Query'!$A:$M,8,FALSE))</f>
        <v>928444</v>
      </c>
      <c r="I1537" s="104">
        <f>IF(ISNA(VLOOKUP($N1537,'Data from Waybill Query'!$A:$M,9,FALSE)),0,VLOOKUP($N1537,'Data from Waybill Query'!$A:$M,9,FALSE))</f>
        <v>827772</v>
      </c>
      <c r="J1537" s="104">
        <f>IF(ISNA(VLOOKUP($N1537,'Data from Waybill Query'!$A:$M,10,FALSE)),0,VLOOKUP($N1537,'Data from Waybill Query'!$A:$M,10,FALSE))</f>
        <v>215782</v>
      </c>
      <c r="K1537" s="104">
        <f>IF(ISNA(VLOOKUP($N1537,'Data from Waybill Query'!$A:$M,11,FALSE)),0,VLOOKUP($N1537,'Data from Waybill Query'!$A:$M,11,FALSE))</f>
        <v>19987017</v>
      </c>
      <c r="L1537" s="104">
        <f>IF(ISNA(VLOOKUP($N1537,'Data from Waybill Query'!$A:$M,12,FALSE)),0,VLOOKUP($N1537,'Data from Waybill Query'!$A:$M,12,FALSE))</f>
        <v>5104</v>
      </c>
      <c r="M1537" s="104">
        <f>IF(ISNA(VLOOKUP($N1537,'Data from Waybill Query'!$A:$M,13,FALSE)),0,VLOOKUP($N1537,'Data from Waybill Query'!$A:$M,13,FALSE))</f>
        <v>0.18190500000000001</v>
      </c>
      <c r="N1537" s="104">
        <f t="shared" si="51"/>
        <v>2007370103</v>
      </c>
    </row>
    <row r="1538" spans="1:14" x14ac:dyDescent="0.25">
      <c r="A1538" s="104">
        <f t="shared" si="52"/>
        <v>200762</v>
      </c>
      <c r="B1538" s="32">
        <f>'Data from Waybill Query'!B1538</f>
        <v>2007</v>
      </c>
      <c r="C1538" s="32" t="str">
        <f>IF('Data from Waybill Query'!C1538="00","0",IF('Data from Waybill Query'!C1538="01","1",IF('Data from Waybill Query'!C1538="XX","2",'Data from Waybill Query'!C1538)))</f>
        <v>37</v>
      </c>
      <c r="D1538" s="33" t="str">
        <f>'Data from Waybill Query'!D1538</f>
        <v>Transportation Equipment</v>
      </c>
      <c r="E1538" s="33" t="str">
        <f>'Data from Waybill Query'!E1538</f>
        <v>M</v>
      </c>
      <c r="F1538" s="33" t="str">
        <f>'Data from Waybill Query'!F1538</f>
        <v>X</v>
      </c>
      <c r="G1538" s="33" t="str">
        <f>'Data from Waybill Query'!G1538</f>
        <v>X</v>
      </c>
      <c r="H1538" s="104">
        <f>IF(ISNA(VLOOKUP($N1538,'Data from Waybill Query'!$A:$M,8,FALSE)),0,VLOOKUP($N1538,'Data from Waybill Query'!$A:$M,8,FALSE))</f>
        <v>1421479</v>
      </c>
      <c r="I1538" s="104">
        <f>IF(ISNA(VLOOKUP($N1538,'Data from Waybill Query'!$A:$M,9,FALSE)),0,VLOOKUP($N1538,'Data from Waybill Query'!$A:$M,9,FALSE))</f>
        <v>793619</v>
      </c>
      <c r="J1538" s="104">
        <f>IF(ISNA(VLOOKUP($N1538,'Data from Waybill Query'!$A:$M,10,FALSE)),0,VLOOKUP($N1538,'Data from Waybill Query'!$A:$M,10,FALSE))</f>
        <v>573821</v>
      </c>
      <c r="K1538" s="104">
        <f>IF(ISNA(VLOOKUP($N1538,'Data from Waybill Query'!$A:$M,11,FALSE)),0,VLOOKUP($N1538,'Data from Waybill Query'!$A:$M,11,FALSE))</f>
        <v>18043469</v>
      </c>
      <c r="L1538" s="104">
        <f>IF(ISNA(VLOOKUP($N1538,'Data from Waybill Query'!$A:$M,12,FALSE)),0,VLOOKUP($N1538,'Data from Waybill Query'!$A:$M,12,FALSE))</f>
        <v>13034</v>
      </c>
      <c r="M1538" s="104">
        <f>IF(ISNA(VLOOKUP($N1538,'Data from Waybill Query'!$A:$M,13,FALSE)),0,VLOOKUP($N1538,'Data from Waybill Query'!$A:$M,13,FALSE))</f>
        <v>0.1090561</v>
      </c>
      <c r="N1538" s="104">
        <f t="shared" ref="N1538:N1601" si="53">1000000*B1538+10000*C1538+100*IF(LEFT(E1538,1)="S",1,IF(E1538="M",2,IF(E1538="L",3,4)))+10*IF(F1538="P",1,0)+IF(G1538="S",1,IF(G1538="M",2,3))</f>
        <v>2007370203</v>
      </c>
    </row>
    <row r="1539" spans="1:14" x14ac:dyDescent="0.25">
      <c r="A1539" s="104">
        <f t="shared" si="52"/>
        <v>200763</v>
      </c>
      <c r="B1539" s="32">
        <f>'Data from Waybill Query'!B1539</f>
        <v>2007</v>
      </c>
      <c r="C1539" s="32" t="str">
        <f>IF('Data from Waybill Query'!C1539="00","0",IF('Data from Waybill Query'!C1539="01","1",IF('Data from Waybill Query'!C1539="XX","2",'Data from Waybill Query'!C1539)))</f>
        <v>37</v>
      </c>
      <c r="D1539" s="33" t="str">
        <f>'Data from Waybill Query'!D1539</f>
        <v>Transportation Equipment</v>
      </c>
      <c r="E1539" s="33" t="str">
        <f>'Data from Waybill Query'!E1539</f>
        <v>L</v>
      </c>
      <c r="F1539" s="33" t="str">
        <f>'Data from Waybill Query'!F1539</f>
        <v>X</v>
      </c>
      <c r="G1539" s="33" t="str">
        <f>'Data from Waybill Query'!G1539</f>
        <v>X</v>
      </c>
      <c r="H1539" s="104">
        <f>IF(ISNA(VLOOKUP($N1539,'Data from Waybill Query'!$A:$M,8,FALSE)),0,VLOOKUP($N1539,'Data from Waybill Query'!$A:$M,8,FALSE))</f>
        <v>1983255</v>
      </c>
      <c r="I1539" s="104">
        <f>IF(ISNA(VLOOKUP($N1539,'Data from Waybill Query'!$A:$M,9,FALSE)),0,VLOOKUP($N1539,'Data from Waybill Query'!$A:$M,9,FALSE))</f>
        <v>748488</v>
      </c>
      <c r="J1539" s="104">
        <f>IF(ISNA(VLOOKUP($N1539,'Data from Waybill Query'!$A:$M,10,FALSE)),0,VLOOKUP($N1539,'Data from Waybill Query'!$A:$M,10,FALSE))</f>
        <v>1265866</v>
      </c>
      <c r="K1539" s="104">
        <f>IF(ISNA(VLOOKUP($N1539,'Data from Waybill Query'!$A:$M,11,FALSE)),0,VLOOKUP($N1539,'Data from Waybill Query'!$A:$M,11,FALSE))</f>
        <v>17946629</v>
      </c>
      <c r="L1539" s="104">
        <f>IF(ISNA(VLOOKUP($N1539,'Data from Waybill Query'!$A:$M,12,FALSE)),0,VLOOKUP($N1539,'Data from Waybill Query'!$A:$M,12,FALSE))</f>
        <v>30462</v>
      </c>
      <c r="M1539" s="104">
        <f>IF(ISNA(VLOOKUP($N1539,'Data from Waybill Query'!$A:$M,13,FALSE)),0,VLOOKUP($N1539,'Data from Waybill Query'!$A:$M,13,FALSE))</f>
        <v>6.5106289999999997E-2</v>
      </c>
      <c r="N1539" s="104">
        <f t="shared" si="53"/>
        <v>2007370303</v>
      </c>
    </row>
    <row r="1540" spans="1:14" x14ac:dyDescent="0.25">
      <c r="A1540" s="104">
        <f t="shared" ref="A1540:A1603" si="54">$B1540*100+MOD(ROW($B1540)-ROW($B$1476),70)</f>
        <v>200764</v>
      </c>
      <c r="B1540" s="32">
        <f>'Data from Waybill Query'!B1540</f>
        <v>2007</v>
      </c>
      <c r="C1540" s="32" t="str">
        <f>IF('Data from Waybill Query'!C1540="00","0",IF('Data from Waybill Query'!C1540="01","1",IF('Data from Waybill Query'!C1540="XX","2",'Data from Waybill Query'!C1540)))</f>
        <v>40</v>
      </c>
      <c r="D1540" s="33" t="str">
        <f>'Data from Waybill Query'!D1540</f>
        <v>Waste and Scrap</v>
      </c>
      <c r="E1540" s="33" t="str">
        <f>'Data from Waybill Query'!E1540</f>
        <v>S</v>
      </c>
      <c r="F1540" s="33" t="str">
        <f>'Data from Waybill Query'!F1540</f>
        <v>X</v>
      </c>
      <c r="G1540" s="33" t="str">
        <f>'Data from Waybill Query'!G1540</f>
        <v>X</v>
      </c>
      <c r="H1540" s="104">
        <f>IF(ISNA(VLOOKUP($N1540,'Data from Waybill Query'!$A:$M,8,FALSE)),0,VLOOKUP($N1540,'Data from Waybill Query'!$A:$M,8,FALSE))</f>
        <v>524329</v>
      </c>
      <c r="I1540" s="104">
        <f>IF(ISNA(VLOOKUP($N1540,'Data from Waybill Query'!$A:$M,9,FALSE)),0,VLOOKUP($N1540,'Data from Waybill Query'!$A:$M,9,FALSE))</f>
        <v>339820</v>
      </c>
      <c r="J1540" s="104">
        <f>IF(ISNA(VLOOKUP($N1540,'Data from Waybill Query'!$A:$M,10,FALSE)),0,VLOOKUP($N1540,'Data from Waybill Query'!$A:$M,10,FALSE))</f>
        <v>82199</v>
      </c>
      <c r="K1540" s="104">
        <f>IF(ISNA(VLOOKUP($N1540,'Data from Waybill Query'!$A:$M,11,FALSE)),0,VLOOKUP($N1540,'Data from Waybill Query'!$A:$M,11,FALSE))</f>
        <v>28733132</v>
      </c>
      <c r="L1540" s="104">
        <f>IF(ISNA(VLOOKUP($N1540,'Data from Waybill Query'!$A:$M,12,FALSE)),0,VLOOKUP($N1540,'Data from Waybill Query'!$A:$M,12,FALSE))</f>
        <v>7074</v>
      </c>
      <c r="M1540" s="104">
        <f>IF(ISNA(VLOOKUP($N1540,'Data from Waybill Query'!$A:$M,13,FALSE)),0,VLOOKUP($N1540,'Data from Waybill Query'!$A:$M,13,FALSE))</f>
        <v>7.41256E-2</v>
      </c>
      <c r="N1540" s="104">
        <f t="shared" si="53"/>
        <v>2007400103</v>
      </c>
    </row>
    <row r="1541" spans="1:14" x14ac:dyDescent="0.25">
      <c r="A1541" s="104">
        <f t="shared" si="54"/>
        <v>200765</v>
      </c>
      <c r="B1541" s="32">
        <f>'Data from Waybill Query'!B1541</f>
        <v>2007</v>
      </c>
      <c r="C1541" s="32" t="str">
        <f>IF('Data from Waybill Query'!C1541="00","0",IF('Data from Waybill Query'!C1541="01","1",IF('Data from Waybill Query'!C1541="XX","2",'Data from Waybill Query'!C1541)))</f>
        <v>40</v>
      </c>
      <c r="D1541" s="33" t="str">
        <f>'Data from Waybill Query'!D1541</f>
        <v>Waste and Scrap</v>
      </c>
      <c r="E1541" s="33" t="str">
        <f>'Data from Waybill Query'!E1541</f>
        <v>M</v>
      </c>
      <c r="F1541" s="33" t="str">
        <f>'Data from Waybill Query'!F1541</f>
        <v>X</v>
      </c>
      <c r="G1541" s="33" t="str">
        <f>'Data from Waybill Query'!G1541</f>
        <v>X</v>
      </c>
      <c r="H1541" s="104">
        <f>IF(ISNA(VLOOKUP($N1541,'Data from Waybill Query'!$A:$M,8,FALSE)),0,VLOOKUP($N1541,'Data from Waybill Query'!$A:$M,8,FALSE))</f>
        <v>420223</v>
      </c>
      <c r="I1541" s="104">
        <f>IF(ISNA(VLOOKUP($N1541,'Data from Waybill Query'!$A:$M,9,FALSE)),0,VLOOKUP($N1541,'Data from Waybill Query'!$A:$M,9,FALSE))</f>
        <v>169216</v>
      </c>
      <c r="J1541" s="104">
        <f>IF(ISNA(VLOOKUP($N1541,'Data from Waybill Query'!$A:$M,10,FALSE)),0,VLOOKUP($N1541,'Data from Waybill Query'!$A:$M,10,FALSE))</f>
        <v>118847</v>
      </c>
      <c r="K1541" s="104">
        <f>IF(ISNA(VLOOKUP($N1541,'Data from Waybill Query'!$A:$M,11,FALSE)),0,VLOOKUP($N1541,'Data from Waybill Query'!$A:$M,11,FALSE))</f>
        <v>14271116</v>
      </c>
      <c r="L1541" s="104">
        <f>IF(ISNA(VLOOKUP($N1541,'Data from Waybill Query'!$A:$M,12,FALSE)),0,VLOOKUP($N1541,'Data from Waybill Query'!$A:$M,12,FALSE))</f>
        <v>9985</v>
      </c>
      <c r="M1541" s="104">
        <f>IF(ISNA(VLOOKUP($N1541,'Data from Waybill Query'!$A:$M,13,FALSE)),0,VLOOKUP($N1541,'Data from Waybill Query'!$A:$M,13,FALSE))</f>
        <v>4.2087050000000001E-2</v>
      </c>
      <c r="N1541" s="104">
        <f t="shared" si="53"/>
        <v>2007400203</v>
      </c>
    </row>
    <row r="1542" spans="1:14" x14ac:dyDescent="0.25">
      <c r="A1542" s="104">
        <f t="shared" si="54"/>
        <v>200766</v>
      </c>
      <c r="B1542" s="32">
        <f>'Data from Waybill Query'!B1542</f>
        <v>2007</v>
      </c>
      <c r="C1542" s="32" t="str">
        <f>IF('Data from Waybill Query'!C1542="00","0",IF('Data from Waybill Query'!C1542="01","1",IF('Data from Waybill Query'!C1542="XX","2",'Data from Waybill Query'!C1542)))</f>
        <v>40</v>
      </c>
      <c r="D1542" s="33" t="str">
        <f>'Data from Waybill Query'!D1542</f>
        <v>Waste and Scrap</v>
      </c>
      <c r="E1542" s="33" t="str">
        <f>'Data from Waybill Query'!E1542</f>
        <v>L</v>
      </c>
      <c r="F1542" s="33" t="str">
        <f>'Data from Waybill Query'!F1542</f>
        <v>X</v>
      </c>
      <c r="G1542" s="33" t="str">
        <f>'Data from Waybill Query'!G1542</f>
        <v>X</v>
      </c>
      <c r="H1542" s="104">
        <f>IF(ISNA(VLOOKUP($N1542,'Data from Waybill Query'!$A:$M,8,FALSE)),0,VLOOKUP($N1542,'Data from Waybill Query'!$A:$M,8,FALSE))</f>
        <v>306879</v>
      </c>
      <c r="I1542" s="104">
        <f>IF(ISNA(VLOOKUP($N1542,'Data from Waybill Query'!$A:$M,9,FALSE)),0,VLOOKUP($N1542,'Data from Waybill Query'!$A:$M,9,FALSE))</f>
        <v>75896</v>
      </c>
      <c r="J1542" s="104">
        <f>IF(ISNA(VLOOKUP($N1542,'Data from Waybill Query'!$A:$M,10,FALSE)),0,VLOOKUP($N1542,'Data from Waybill Query'!$A:$M,10,FALSE))</f>
        <v>116699</v>
      </c>
      <c r="K1542" s="104">
        <f>IF(ISNA(VLOOKUP($N1542,'Data from Waybill Query'!$A:$M,11,FALSE)),0,VLOOKUP($N1542,'Data from Waybill Query'!$A:$M,11,FALSE))</f>
        <v>6073444</v>
      </c>
      <c r="L1542" s="104">
        <f>IF(ISNA(VLOOKUP($N1542,'Data from Waybill Query'!$A:$M,12,FALSE)),0,VLOOKUP($N1542,'Data from Waybill Query'!$A:$M,12,FALSE))</f>
        <v>9278</v>
      </c>
      <c r="M1542" s="104">
        <f>IF(ISNA(VLOOKUP($N1542,'Data from Waybill Query'!$A:$M,13,FALSE)),0,VLOOKUP($N1542,'Data from Waybill Query'!$A:$M,13,FALSE))</f>
        <v>3.307442E-2</v>
      </c>
      <c r="N1542" s="104">
        <f t="shared" si="53"/>
        <v>2007400303</v>
      </c>
    </row>
    <row r="1543" spans="1:14" x14ac:dyDescent="0.25">
      <c r="A1543" s="104">
        <f t="shared" si="54"/>
        <v>200767</v>
      </c>
      <c r="B1543" s="32">
        <f>'Data from Waybill Query'!B1543</f>
        <v>2007</v>
      </c>
      <c r="C1543" s="32" t="str">
        <f>IF('Data from Waybill Query'!C1543="00","0",IF('Data from Waybill Query'!C1543="01","1",IF('Data from Waybill Query'!C1543="XX","2",'Data from Waybill Query'!C1543)))</f>
        <v>99</v>
      </c>
      <c r="D1543" s="33" t="str">
        <f>'Data from Waybill Query'!D1543</f>
        <v>All Other</v>
      </c>
      <c r="E1543" s="33" t="str">
        <f>'Data from Waybill Query'!E1543</f>
        <v>S</v>
      </c>
      <c r="F1543" s="33" t="str">
        <f>'Data from Waybill Query'!F1543</f>
        <v>X</v>
      </c>
      <c r="G1543" s="33" t="str">
        <f>'Data from Waybill Query'!G1543</f>
        <v>X</v>
      </c>
      <c r="H1543" s="104">
        <f>IF(ISNA(VLOOKUP($N1543,'Data from Waybill Query'!$A:$M,8,FALSE)),0,VLOOKUP($N1543,'Data from Waybill Query'!$A:$M,8,FALSE))</f>
        <v>92394</v>
      </c>
      <c r="I1543" s="104">
        <f>IF(ISNA(VLOOKUP($N1543,'Data from Waybill Query'!$A:$M,9,FALSE)),0,VLOOKUP($N1543,'Data from Waybill Query'!$A:$M,9,FALSE))</f>
        <v>27468</v>
      </c>
      <c r="J1543" s="104">
        <f>IF(ISNA(VLOOKUP($N1543,'Data from Waybill Query'!$A:$M,10,FALSE)),0,VLOOKUP($N1543,'Data from Waybill Query'!$A:$M,10,FALSE))</f>
        <v>7335</v>
      </c>
      <c r="K1543" s="104">
        <f>IF(ISNA(VLOOKUP($N1543,'Data from Waybill Query'!$A:$M,11,FALSE)),0,VLOOKUP($N1543,'Data from Waybill Query'!$A:$M,11,FALSE))</f>
        <v>1247696</v>
      </c>
      <c r="L1543" s="104">
        <f>IF(ISNA(VLOOKUP($N1543,'Data from Waybill Query'!$A:$M,12,FALSE)),0,VLOOKUP($N1543,'Data from Waybill Query'!$A:$M,12,FALSE))</f>
        <v>325</v>
      </c>
      <c r="M1543" s="104">
        <f>IF(ISNA(VLOOKUP($N1543,'Data from Waybill Query'!$A:$M,13,FALSE)),0,VLOOKUP($N1543,'Data from Waybill Query'!$A:$M,13,FALSE))</f>
        <v>0.28471419999999997</v>
      </c>
      <c r="N1543" s="104">
        <f t="shared" si="53"/>
        <v>2007990103</v>
      </c>
    </row>
    <row r="1544" spans="1:14" x14ac:dyDescent="0.25">
      <c r="A1544" s="104">
        <f t="shared" si="54"/>
        <v>200768</v>
      </c>
      <c r="B1544" s="32">
        <f>'Data from Waybill Query'!B1544</f>
        <v>2007</v>
      </c>
      <c r="C1544" s="32" t="str">
        <f>IF('Data from Waybill Query'!C1544="00","0",IF('Data from Waybill Query'!C1544="01","1",IF('Data from Waybill Query'!C1544="XX","2",'Data from Waybill Query'!C1544)))</f>
        <v>99</v>
      </c>
      <c r="D1544" s="33" t="str">
        <f>'Data from Waybill Query'!D1544</f>
        <v>All Other</v>
      </c>
      <c r="E1544" s="33" t="str">
        <f>'Data from Waybill Query'!E1544</f>
        <v>M</v>
      </c>
      <c r="F1544" s="33" t="str">
        <f>'Data from Waybill Query'!F1544</f>
        <v>X</v>
      </c>
      <c r="G1544" s="33" t="str">
        <f>'Data from Waybill Query'!G1544</f>
        <v>X</v>
      </c>
      <c r="H1544" s="104">
        <f>IF(ISNA(VLOOKUP($N1544,'Data from Waybill Query'!$A:$M,8,FALSE)),0,VLOOKUP($N1544,'Data from Waybill Query'!$A:$M,8,FALSE))</f>
        <v>109763</v>
      </c>
      <c r="I1544" s="104">
        <f>IF(ISNA(VLOOKUP($N1544,'Data from Waybill Query'!$A:$M,9,FALSE)),0,VLOOKUP($N1544,'Data from Waybill Query'!$A:$M,9,FALSE))</f>
        <v>29665</v>
      </c>
      <c r="J1544" s="104">
        <f>IF(ISNA(VLOOKUP($N1544,'Data from Waybill Query'!$A:$M,10,FALSE)),0,VLOOKUP($N1544,'Data from Waybill Query'!$A:$M,10,FALSE))</f>
        <v>23027</v>
      </c>
      <c r="K1544" s="104">
        <f>IF(ISNA(VLOOKUP($N1544,'Data from Waybill Query'!$A:$M,11,FALSE)),0,VLOOKUP($N1544,'Data from Waybill Query'!$A:$M,11,FALSE))</f>
        <v>1351672</v>
      </c>
      <c r="L1544" s="104">
        <f>IF(ISNA(VLOOKUP($N1544,'Data from Waybill Query'!$A:$M,12,FALSE)),0,VLOOKUP($N1544,'Data from Waybill Query'!$A:$M,12,FALSE))</f>
        <v>1037</v>
      </c>
      <c r="M1544" s="104">
        <f>IF(ISNA(VLOOKUP($N1544,'Data from Waybill Query'!$A:$M,13,FALSE)),0,VLOOKUP($N1544,'Data from Waybill Query'!$A:$M,13,FALSE))</f>
        <v>0.1058785</v>
      </c>
      <c r="N1544" s="104">
        <f t="shared" si="53"/>
        <v>2007990203</v>
      </c>
    </row>
    <row r="1545" spans="1:14" x14ac:dyDescent="0.25">
      <c r="A1545" s="104">
        <f t="shared" si="54"/>
        <v>200769</v>
      </c>
      <c r="B1545" s="32">
        <f>'Data from Waybill Query'!B1545</f>
        <v>2007</v>
      </c>
      <c r="C1545" s="32" t="str">
        <f>IF('Data from Waybill Query'!C1545="00","0",IF('Data from Waybill Query'!C1545="01","1",IF('Data from Waybill Query'!C1545="XX","2",'Data from Waybill Query'!C1545)))</f>
        <v>99</v>
      </c>
      <c r="D1545" s="33" t="str">
        <f>'Data from Waybill Query'!D1545</f>
        <v>All Other</v>
      </c>
      <c r="E1545" s="33" t="str">
        <f>'Data from Waybill Query'!E1545</f>
        <v>L</v>
      </c>
      <c r="F1545" s="33" t="str">
        <f>'Data from Waybill Query'!F1545</f>
        <v>X</v>
      </c>
      <c r="G1545" s="33" t="str">
        <f>'Data from Waybill Query'!G1545</f>
        <v>X</v>
      </c>
      <c r="H1545" s="104">
        <f>IF(ISNA(VLOOKUP($N1545,'Data from Waybill Query'!$A:$M,8,FALSE)),0,VLOOKUP($N1545,'Data from Waybill Query'!$A:$M,8,FALSE))</f>
        <v>380418</v>
      </c>
      <c r="I1545" s="104">
        <f>IF(ISNA(VLOOKUP($N1545,'Data from Waybill Query'!$A:$M,9,FALSE)),0,VLOOKUP($N1545,'Data from Waybill Query'!$A:$M,9,FALSE))</f>
        <v>81895</v>
      </c>
      <c r="J1545" s="104">
        <f>IF(ISNA(VLOOKUP($N1545,'Data from Waybill Query'!$A:$M,10,FALSE)),0,VLOOKUP($N1545,'Data from Waybill Query'!$A:$M,10,FALSE))</f>
        <v>142012</v>
      </c>
      <c r="K1545" s="104">
        <f>IF(ISNA(VLOOKUP($N1545,'Data from Waybill Query'!$A:$M,11,FALSE)),0,VLOOKUP($N1545,'Data from Waybill Query'!$A:$M,11,FALSE))</f>
        <v>3462794</v>
      </c>
      <c r="L1545" s="104">
        <f>IF(ISNA(VLOOKUP($N1545,'Data from Waybill Query'!$A:$M,12,FALSE)),0,VLOOKUP($N1545,'Data from Waybill Query'!$A:$M,12,FALSE))</f>
        <v>6194</v>
      </c>
      <c r="M1545" s="104">
        <f>IF(ISNA(VLOOKUP($N1545,'Data from Waybill Query'!$A:$M,13,FALSE)),0,VLOOKUP($N1545,'Data from Waybill Query'!$A:$M,13,FALSE))</f>
        <v>6.141974E-2</v>
      </c>
      <c r="N1545" s="104">
        <f t="shared" si="53"/>
        <v>2007990303</v>
      </c>
    </row>
    <row r="1546" spans="1:14" x14ac:dyDescent="0.25">
      <c r="A1546" s="104">
        <f t="shared" si="54"/>
        <v>200800</v>
      </c>
      <c r="B1546" s="32">
        <f>'Data from Waybill Query'!B1546</f>
        <v>2008</v>
      </c>
      <c r="C1546" s="32" t="str">
        <f>IF('Data from Waybill Query'!C1546="00","0",IF('Data from Waybill Query'!C1546="01","1",IF('Data from Waybill Query'!C1546="XX","2",'Data from Waybill Query'!C1546)))</f>
        <v>0</v>
      </c>
      <c r="D1546" s="33" t="str">
        <f>'Data from Waybill Query'!D1546</f>
        <v>Intermodal</v>
      </c>
      <c r="E1546" s="33" t="str">
        <f>'Data from Waybill Query'!E1546</f>
        <v>S</v>
      </c>
      <c r="F1546" s="33" t="str">
        <f>'Data from Waybill Query'!F1546</f>
        <v>X</v>
      </c>
      <c r="G1546" s="33" t="str">
        <f>'Data from Waybill Query'!G1546</f>
        <v>X</v>
      </c>
      <c r="H1546" s="104">
        <f>IF(ISNA(VLOOKUP($N1546,'Data from Waybill Query'!$A:$M,8,FALSE)),0,VLOOKUP($N1546,'Data from Waybill Query'!$A:$M,8,FALSE))</f>
        <v>743002</v>
      </c>
      <c r="I1546" s="104">
        <f>IF(ISNA(VLOOKUP($N1546,'Data from Waybill Query'!$A:$M,9,FALSE)),0,VLOOKUP($N1546,'Data from Waybill Query'!$A:$M,9,FALSE))</f>
        <v>1963156</v>
      </c>
      <c r="J1546" s="104">
        <f>IF(ISNA(VLOOKUP($N1546,'Data from Waybill Query'!$A:$M,10,FALSE)),0,VLOOKUP($N1546,'Data from Waybill Query'!$A:$M,10,FALSE))</f>
        <v>671893</v>
      </c>
      <c r="K1546" s="104">
        <f>IF(ISNA(VLOOKUP($N1546,'Data from Waybill Query'!$A:$M,11,FALSE)),0,VLOOKUP($N1546,'Data from Waybill Query'!$A:$M,11,FALSE))</f>
        <v>26033508</v>
      </c>
      <c r="L1546" s="104">
        <f>IF(ISNA(VLOOKUP($N1546,'Data from Waybill Query'!$A:$M,12,FALSE)),0,VLOOKUP($N1546,'Data from Waybill Query'!$A:$M,12,FALSE))</f>
        <v>8713</v>
      </c>
      <c r="M1546" s="104">
        <f>IF(ISNA(VLOOKUP($N1546,'Data from Waybill Query'!$A:$M,13,FALSE)),0,VLOOKUP($N1546,'Data from Waybill Query'!$A:$M,13,FALSE))</f>
        <v>8.5270789999999999E-2</v>
      </c>
      <c r="N1546" s="104">
        <f t="shared" si="53"/>
        <v>2008000103</v>
      </c>
    </row>
    <row r="1547" spans="1:14" x14ac:dyDescent="0.25">
      <c r="A1547" s="104">
        <f t="shared" si="54"/>
        <v>200801</v>
      </c>
      <c r="B1547" s="32">
        <f>'Data from Waybill Query'!B1547</f>
        <v>2008</v>
      </c>
      <c r="C1547" s="32" t="str">
        <f>IF('Data from Waybill Query'!C1547="00","0",IF('Data from Waybill Query'!C1547="01","1",IF('Data from Waybill Query'!C1547="XX","2",'Data from Waybill Query'!C1547)))</f>
        <v>0</v>
      </c>
      <c r="D1547" s="33" t="str">
        <f>'Data from Waybill Query'!D1547</f>
        <v>Intermodal</v>
      </c>
      <c r="E1547" s="33" t="str">
        <f>'Data from Waybill Query'!E1547</f>
        <v>M</v>
      </c>
      <c r="F1547" s="33" t="str">
        <f>'Data from Waybill Query'!F1547</f>
        <v>X</v>
      </c>
      <c r="G1547" s="33" t="str">
        <f>'Data from Waybill Query'!G1547</f>
        <v>X</v>
      </c>
      <c r="H1547" s="104">
        <f>IF(ISNA(VLOOKUP($N1547,'Data from Waybill Query'!$A:$M,8,FALSE)),0,VLOOKUP($N1547,'Data from Waybill Query'!$A:$M,8,FALSE))</f>
        <v>1882785</v>
      </c>
      <c r="I1547" s="104">
        <f>IF(ISNA(VLOOKUP($N1547,'Data from Waybill Query'!$A:$M,9,FALSE)),0,VLOOKUP($N1547,'Data from Waybill Query'!$A:$M,9,FALSE))</f>
        <v>3453268</v>
      </c>
      <c r="J1547" s="104">
        <f>IF(ISNA(VLOOKUP($N1547,'Data from Waybill Query'!$A:$M,10,FALSE)),0,VLOOKUP($N1547,'Data from Waybill Query'!$A:$M,10,FALSE))</f>
        <v>2757894</v>
      </c>
      <c r="K1547" s="104">
        <f>IF(ISNA(VLOOKUP($N1547,'Data from Waybill Query'!$A:$M,11,FALSE)),0,VLOOKUP($N1547,'Data from Waybill Query'!$A:$M,11,FALSE))</f>
        <v>40791976</v>
      </c>
      <c r="L1547" s="104">
        <f>IF(ISNA(VLOOKUP($N1547,'Data from Waybill Query'!$A:$M,12,FALSE)),0,VLOOKUP($N1547,'Data from Waybill Query'!$A:$M,12,FALSE))</f>
        <v>32642</v>
      </c>
      <c r="M1547" s="104">
        <f>IF(ISNA(VLOOKUP($N1547,'Data from Waybill Query'!$A:$M,13,FALSE)),0,VLOOKUP($N1547,'Data from Waybill Query'!$A:$M,13,FALSE))</f>
        <v>5.7679370000000001E-2</v>
      </c>
      <c r="N1547" s="104">
        <f t="shared" si="53"/>
        <v>2008000203</v>
      </c>
    </row>
    <row r="1548" spans="1:14" x14ac:dyDescent="0.25">
      <c r="A1548" s="104">
        <f t="shared" si="54"/>
        <v>200802</v>
      </c>
      <c r="B1548" s="32">
        <f>'Data from Waybill Query'!B1548</f>
        <v>2008</v>
      </c>
      <c r="C1548" s="32" t="str">
        <f>IF('Data from Waybill Query'!C1548="00","0",IF('Data from Waybill Query'!C1548="01","1",IF('Data from Waybill Query'!C1548="XX","2",'Data from Waybill Query'!C1548)))</f>
        <v>0</v>
      </c>
      <c r="D1548" s="33" t="str">
        <f>'Data from Waybill Query'!D1548</f>
        <v>Intermodal</v>
      </c>
      <c r="E1548" s="33" t="str">
        <f>'Data from Waybill Query'!E1548</f>
        <v>L</v>
      </c>
      <c r="F1548" s="33" t="str">
        <f>'Data from Waybill Query'!F1548</f>
        <v>X</v>
      </c>
      <c r="G1548" s="33" t="str">
        <f>'Data from Waybill Query'!G1548</f>
        <v>X</v>
      </c>
      <c r="H1548" s="104">
        <f>IF(ISNA(VLOOKUP($N1548,'Data from Waybill Query'!$A:$M,8,FALSE)),0,VLOOKUP($N1548,'Data from Waybill Query'!$A:$M,8,FALSE))</f>
        <v>1798131</v>
      </c>
      <c r="I1548" s="104">
        <f>IF(ISNA(VLOOKUP($N1548,'Data from Waybill Query'!$A:$M,9,FALSE)),0,VLOOKUP($N1548,'Data from Waybill Query'!$A:$M,9,FALSE))</f>
        <v>2039556</v>
      </c>
      <c r="J1548" s="104">
        <f>IF(ISNA(VLOOKUP($N1548,'Data from Waybill Query'!$A:$M,10,FALSE)),0,VLOOKUP($N1548,'Data from Waybill Query'!$A:$M,10,FALSE))</f>
        <v>2588543</v>
      </c>
      <c r="K1548" s="104">
        <f>IF(ISNA(VLOOKUP($N1548,'Data from Waybill Query'!$A:$M,11,FALSE)),0,VLOOKUP($N1548,'Data from Waybill Query'!$A:$M,11,FALSE))</f>
        <v>25281300</v>
      </c>
      <c r="L1548" s="104">
        <f>IF(ISNA(VLOOKUP($N1548,'Data from Waybill Query'!$A:$M,12,FALSE)),0,VLOOKUP($N1548,'Data from Waybill Query'!$A:$M,12,FALSE))</f>
        <v>32068</v>
      </c>
      <c r="M1548" s="104">
        <f>IF(ISNA(VLOOKUP($N1548,'Data from Waybill Query'!$A:$M,13,FALSE)),0,VLOOKUP($N1548,'Data from Waybill Query'!$A:$M,13,FALSE))</f>
        <v>5.6072749999999998E-2</v>
      </c>
      <c r="N1548" s="104">
        <f t="shared" si="53"/>
        <v>2008000303</v>
      </c>
    </row>
    <row r="1549" spans="1:14" x14ac:dyDescent="0.25">
      <c r="A1549" s="104">
        <f t="shared" si="54"/>
        <v>200803</v>
      </c>
      <c r="B1549" s="32">
        <f>'Data from Waybill Query'!B1549</f>
        <v>2008</v>
      </c>
      <c r="C1549" s="32" t="str">
        <f>IF('Data from Waybill Query'!C1549="00","0",IF('Data from Waybill Query'!C1549="01","1",IF('Data from Waybill Query'!C1549="XX","2",'Data from Waybill Query'!C1549)))</f>
        <v>0</v>
      </c>
      <c r="D1549" s="33" t="str">
        <f>'Data from Waybill Query'!D1549</f>
        <v>Intermodal</v>
      </c>
      <c r="E1549" s="33" t="str">
        <f>'Data from Waybill Query'!E1549</f>
        <v>VL</v>
      </c>
      <c r="F1549" s="33" t="str">
        <f>'Data from Waybill Query'!F1549</f>
        <v>X</v>
      </c>
      <c r="G1549" s="33" t="str">
        <f>'Data from Waybill Query'!G1549</f>
        <v>X</v>
      </c>
      <c r="H1549" s="104">
        <f>IF(ISNA(VLOOKUP($N1549,'Data from Waybill Query'!$A:$M,8,FALSE)),0,VLOOKUP($N1549,'Data from Waybill Query'!$A:$M,8,FALSE))</f>
        <v>7982655</v>
      </c>
      <c r="I1549" s="104">
        <f>IF(ISNA(VLOOKUP($N1549,'Data from Waybill Query'!$A:$M,9,FALSE)),0,VLOOKUP($N1549,'Data from Waybill Query'!$A:$M,9,FALSE))</f>
        <v>6562444</v>
      </c>
      <c r="J1549" s="104">
        <f>IF(ISNA(VLOOKUP($N1549,'Data from Waybill Query'!$A:$M,10,FALSE)),0,VLOOKUP($N1549,'Data from Waybill Query'!$A:$M,10,FALSE))</f>
        <v>13860086</v>
      </c>
      <c r="K1549" s="104">
        <f>IF(ISNA(VLOOKUP($N1549,'Data from Waybill Query'!$A:$M,11,FALSE)),0,VLOOKUP($N1549,'Data from Waybill Query'!$A:$M,11,FALSE))</f>
        <v>93102664</v>
      </c>
      <c r="L1549" s="104">
        <f>IF(ISNA(VLOOKUP($N1549,'Data from Waybill Query'!$A:$M,12,FALSE)),0,VLOOKUP($N1549,'Data from Waybill Query'!$A:$M,12,FALSE))</f>
        <v>196520</v>
      </c>
      <c r="M1549" s="104">
        <f>IF(ISNA(VLOOKUP($N1549,'Data from Waybill Query'!$A:$M,13,FALSE)),0,VLOOKUP($N1549,'Data from Waybill Query'!$A:$M,13,FALSE))</f>
        <v>4.0620049999999998E-2</v>
      </c>
      <c r="N1549" s="104">
        <f t="shared" si="53"/>
        <v>2008000403</v>
      </c>
    </row>
    <row r="1550" spans="1:14" x14ac:dyDescent="0.25">
      <c r="A1550" s="104">
        <f t="shared" si="54"/>
        <v>200804</v>
      </c>
      <c r="B1550" s="32">
        <f>'Data from Waybill Query'!B1550</f>
        <v>2008</v>
      </c>
      <c r="C1550" s="32" t="str">
        <f>IF('Data from Waybill Query'!C1550="00","0",IF('Data from Waybill Query'!C1550="01","1",IF('Data from Waybill Query'!C1550="XX","2",'Data from Waybill Query'!C1550)))</f>
        <v>1</v>
      </c>
      <c r="D1550" s="33" t="str">
        <f>'Data from Waybill Query'!D1550</f>
        <v>Farm Products (not Grain)</v>
      </c>
      <c r="E1550" s="33" t="str">
        <f>'Data from Waybill Query'!E1550</f>
        <v>X</v>
      </c>
      <c r="F1550" s="33" t="str">
        <f>'Data from Waybill Query'!F1550</f>
        <v>X</v>
      </c>
      <c r="G1550" s="33" t="str">
        <f>'Data from Waybill Query'!G1550</f>
        <v>X</v>
      </c>
      <c r="H1550" s="104">
        <f>IF(ISNA(VLOOKUP($N1550,'Data from Waybill Query'!$A:$M,8,FALSE)),0,VLOOKUP($N1550,'Data from Waybill Query'!$A:$M,8,FALSE))</f>
        <v>225486</v>
      </c>
      <c r="I1550" s="104">
        <f>IF(ISNA(VLOOKUP($N1550,'Data from Waybill Query'!$A:$M,9,FALSE)),0,VLOOKUP($N1550,'Data from Waybill Query'!$A:$M,9,FALSE))</f>
        <v>45100</v>
      </c>
      <c r="J1550" s="104">
        <f>IF(ISNA(VLOOKUP($N1550,'Data from Waybill Query'!$A:$M,10,FALSE)),0,VLOOKUP($N1550,'Data from Waybill Query'!$A:$M,10,FALSE))</f>
        <v>68001</v>
      </c>
      <c r="K1550" s="104">
        <f>IF(ISNA(VLOOKUP($N1550,'Data from Waybill Query'!$A:$M,11,FALSE)),0,VLOOKUP($N1550,'Data from Waybill Query'!$A:$M,11,FALSE))</f>
        <v>3659986</v>
      </c>
      <c r="L1550" s="104">
        <f>IF(ISNA(VLOOKUP($N1550,'Data from Waybill Query'!$A:$M,12,FALSE)),0,VLOOKUP($N1550,'Data from Waybill Query'!$A:$M,12,FALSE))</f>
        <v>5336</v>
      </c>
      <c r="M1550" s="104">
        <f>IF(ISNA(VLOOKUP($N1550,'Data from Waybill Query'!$A:$M,13,FALSE)),0,VLOOKUP($N1550,'Data from Waybill Query'!$A:$M,13,FALSE))</f>
        <v>4.2256250000000002E-2</v>
      </c>
      <c r="N1550" s="104">
        <f t="shared" si="53"/>
        <v>2008010403</v>
      </c>
    </row>
    <row r="1551" spans="1:14" x14ac:dyDescent="0.25">
      <c r="A1551" s="104">
        <f t="shared" si="54"/>
        <v>200805</v>
      </c>
      <c r="B1551" s="32">
        <f>'Data from Waybill Query'!B1551</f>
        <v>2008</v>
      </c>
      <c r="C1551" s="32" t="str">
        <f>IF('Data from Waybill Query'!C1551="00","0",IF('Data from Waybill Query'!C1551="01","1",IF('Data from Waybill Query'!C1551="XX","2",'Data from Waybill Query'!C1551)))</f>
        <v>2</v>
      </c>
      <c r="D1551" s="33" t="str">
        <f>'Data from Waybill Query'!D1551</f>
        <v>Grain</v>
      </c>
      <c r="E1551" s="33" t="str">
        <f>'Data from Waybill Query'!E1551</f>
        <v>S</v>
      </c>
      <c r="F1551" s="33" t="str">
        <f>'Data from Waybill Query'!F1551</f>
        <v>R</v>
      </c>
      <c r="G1551" s="33" t="str">
        <f>'Data from Waybill Query'!G1551</f>
        <v>S</v>
      </c>
      <c r="H1551" s="104">
        <f>IF(ISNA(VLOOKUP($N1551,'Data from Waybill Query'!$A:$M,8,FALSE)),0,VLOOKUP($N1551,'Data from Waybill Query'!$A:$M,8,FALSE))</f>
        <v>55302</v>
      </c>
      <c r="I1551" s="104">
        <f>IF(ISNA(VLOOKUP($N1551,'Data from Waybill Query'!$A:$M,9,FALSE)),0,VLOOKUP($N1551,'Data from Waybill Query'!$A:$M,9,FALSE))</f>
        <v>30552</v>
      </c>
      <c r="J1551" s="104">
        <f>IF(ISNA(VLOOKUP($N1551,'Data from Waybill Query'!$A:$M,10,FALSE)),0,VLOOKUP($N1551,'Data from Waybill Query'!$A:$M,10,FALSE))</f>
        <v>8515</v>
      </c>
      <c r="K1551" s="104">
        <f>IF(ISNA(VLOOKUP($N1551,'Data from Waybill Query'!$A:$M,11,FALSE)),0,VLOOKUP($N1551,'Data from Waybill Query'!$A:$M,11,FALSE))</f>
        <v>2863016</v>
      </c>
      <c r="L1551" s="104">
        <f>IF(ISNA(VLOOKUP($N1551,'Data from Waybill Query'!$A:$M,12,FALSE)),0,VLOOKUP($N1551,'Data from Waybill Query'!$A:$M,12,FALSE))</f>
        <v>790</v>
      </c>
      <c r="M1551" s="104">
        <f>IF(ISNA(VLOOKUP($N1551,'Data from Waybill Query'!$A:$M,13,FALSE)),0,VLOOKUP($N1551,'Data from Waybill Query'!$A:$M,13,FALSE))</f>
        <v>6.9980429999999996E-2</v>
      </c>
      <c r="N1551" s="104">
        <f t="shared" si="53"/>
        <v>2008020101</v>
      </c>
    </row>
    <row r="1552" spans="1:14" x14ac:dyDescent="0.25">
      <c r="A1552" s="104">
        <f t="shared" si="54"/>
        <v>200806</v>
      </c>
      <c r="B1552" s="32">
        <f>'Data from Waybill Query'!B1552</f>
        <v>2008</v>
      </c>
      <c r="C1552" s="32" t="str">
        <f>IF('Data from Waybill Query'!C1552="00","0",IF('Data from Waybill Query'!C1552="01","1",IF('Data from Waybill Query'!C1552="XX","2",'Data from Waybill Query'!C1552)))</f>
        <v>2</v>
      </c>
      <c r="D1552" s="33" t="str">
        <f>'Data from Waybill Query'!D1552</f>
        <v>Grain</v>
      </c>
      <c r="E1552" s="33" t="str">
        <f>'Data from Waybill Query'!E1552</f>
        <v>S</v>
      </c>
      <c r="F1552" s="33" t="str">
        <f>'Data from Waybill Query'!F1552</f>
        <v>R</v>
      </c>
      <c r="G1552" s="33" t="str">
        <f>'Data from Waybill Query'!G1552</f>
        <v>M</v>
      </c>
      <c r="H1552" s="104">
        <f>IF(ISNA(VLOOKUP($N1552,'Data from Waybill Query'!$A:$M,8,FALSE)),0,VLOOKUP($N1552,'Data from Waybill Query'!$A:$M,8,FALSE))</f>
        <v>169685</v>
      </c>
      <c r="I1552" s="104">
        <f>IF(ISNA(VLOOKUP($N1552,'Data from Waybill Query'!$A:$M,9,FALSE)),0,VLOOKUP($N1552,'Data from Waybill Query'!$A:$M,9,FALSE))</f>
        <v>117725</v>
      </c>
      <c r="J1552" s="104">
        <f>IF(ISNA(VLOOKUP($N1552,'Data from Waybill Query'!$A:$M,10,FALSE)),0,VLOOKUP($N1552,'Data from Waybill Query'!$A:$M,10,FALSE))</f>
        <v>28658</v>
      </c>
      <c r="K1552" s="104">
        <f>IF(ISNA(VLOOKUP($N1552,'Data from Waybill Query'!$A:$M,11,FALSE)),0,VLOOKUP($N1552,'Data from Waybill Query'!$A:$M,11,FALSE))</f>
        <v>11308474</v>
      </c>
      <c r="L1552" s="104">
        <f>IF(ISNA(VLOOKUP($N1552,'Data from Waybill Query'!$A:$M,12,FALSE)),0,VLOOKUP($N1552,'Data from Waybill Query'!$A:$M,12,FALSE))</f>
        <v>2758</v>
      </c>
      <c r="M1552" s="104">
        <f>IF(ISNA(VLOOKUP($N1552,'Data from Waybill Query'!$A:$M,13,FALSE)),0,VLOOKUP($N1552,'Data from Waybill Query'!$A:$M,13,FALSE))</f>
        <v>6.1517210000000003E-2</v>
      </c>
      <c r="N1552" s="104">
        <f t="shared" si="53"/>
        <v>2008020102</v>
      </c>
    </row>
    <row r="1553" spans="1:14" x14ac:dyDescent="0.25">
      <c r="A1553" s="104">
        <f t="shared" si="54"/>
        <v>200807</v>
      </c>
      <c r="B1553" s="32">
        <f>'Data from Waybill Query'!B1553</f>
        <v>2008</v>
      </c>
      <c r="C1553" s="32" t="str">
        <f>IF('Data from Waybill Query'!C1553="00","0",IF('Data from Waybill Query'!C1553="01","1",IF('Data from Waybill Query'!C1553="XX","2",'Data from Waybill Query'!C1553)))</f>
        <v>2</v>
      </c>
      <c r="D1553" s="33" t="str">
        <f>'Data from Waybill Query'!D1553</f>
        <v>Grain</v>
      </c>
      <c r="E1553" s="33" t="str">
        <f>'Data from Waybill Query'!E1553</f>
        <v>S</v>
      </c>
      <c r="F1553" s="33" t="str">
        <f>'Data from Waybill Query'!F1553</f>
        <v>R</v>
      </c>
      <c r="G1553" s="33" t="str">
        <f>'Data from Waybill Query'!G1553</f>
        <v>U</v>
      </c>
      <c r="H1553" s="104">
        <f>IF(ISNA(VLOOKUP($N1553,'Data from Waybill Query'!$A:$M,8,FALSE)),0,VLOOKUP($N1553,'Data from Waybill Query'!$A:$M,8,FALSE))</f>
        <v>78201</v>
      </c>
      <c r="I1553" s="104">
        <f>IF(ISNA(VLOOKUP($N1553,'Data from Waybill Query'!$A:$M,9,FALSE)),0,VLOOKUP($N1553,'Data from Waybill Query'!$A:$M,9,FALSE))</f>
        <v>49094</v>
      </c>
      <c r="J1553" s="104">
        <f>IF(ISNA(VLOOKUP($N1553,'Data from Waybill Query'!$A:$M,10,FALSE)),0,VLOOKUP($N1553,'Data from Waybill Query'!$A:$M,10,FALSE))</f>
        <v>15944</v>
      </c>
      <c r="K1553" s="104">
        <f>IF(ISNA(VLOOKUP($N1553,'Data from Waybill Query'!$A:$M,11,FALSE)),0,VLOOKUP($N1553,'Data from Waybill Query'!$A:$M,11,FALSE))</f>
        <v>5122945</v>
      </c>
      <c r="L1553" s="104">
        <f>IF(ISNA(VLOOKUP($N1553,'Data from Waybill Query'!$A:$M,12,FALSE)),0,VLOOKUP($N1553,'Data from Waybill Query'!$A:$M,12,FALSE))</f>
        <v>1664</v>
      </c>
      <c r="M1553" s="104">
        <f>IF(ISNA(VLOOKUP($N1553,'Data from Waybill Query'!$A:$M,13,FALSE)),0,VLOOKUP($N1553,'Data from Waybill Query'!$A:$M,13,FALSE))</f>
        <v>4.7007109999999998E-2</v>
      </c>
      <c r="N1553" s="104">
        <f t="shared" si="53"/>
        <v>2008020103</v>
      </c>
    </row>
    <row r="1554" spans="1:14" x14ac:dyDescent="0.25">
      <c r="A1554" s="104">
        <f t="shared" si="54"/>
        <v>200808</v>
      </c>
      <c r="B1554" s="32">
        <f>'Data from Waybill Query'!B1554</f>
        <v>2008</v>
      </c>
      <c r="C1554" s="32" t="str">
        <f>IF('Data from Waybill Query'!C1554="00","0",IF('Data from Waybill Query'!C1554="01","1",IF('Data from Waybill Query'!C1554="XX","2",'Data from Waybill Query'!C1554)))</f>
        <v>2</v>
      </c>
      <c r="D1554" s="33" t="str">
        <f>'Data from Waybill Query'!D1554</f>
        <v>Grain</v>
      </c>
      <c r="E1554" s="33" t="str">
        <f>'Data from Waybill Query'!E1554</f>
        <v>S</v>
      </c>
      <c r="F1554" s="33" t="str">
        <f>'Data from Waybill Query'!F1554</f>
        <v>P</v>
      </c>
      <c r="G1554" s="33" t="str">
        <f>'Data from Waybill Query'!G1554</f>
        <v>S</v>
      </c>
      <c r="H1554" s="104">
        <f>IF(ISNA(VLOOKUP($N1554,'Data from Waybill Query'!$A:$M,8,FALSE)),0,VLOOKUP($N1554,'Data from Waybill Query'!$A:$M,8,FALSE))</f>
        <v>42572</v>
      </c>
      <c r="I1554" s="104">
        <f>IF(ISNA(VLOOKUP($N1554,'Data from Waybill Query'!$A:$M,9,FALSE)),0,VLOOKUP($N1554,'Data from Waybill Query'!$A:$M,9,FALSE))</f>
        <v>27936</v>
      </c>
      <c r="J1554" s="104">
        <f>IF(ISNA(VLOOKUP($N1554,'Data from Waybill Query'!$A:$M,10,FALSE)),0,VLOOKUP($N1554,'Data from Waybill Query'!$A:$M,10,FALSE))</f>
        <v>7084</v>
      </c>
      <c r="K1554" s="104">
        <f>IF(ISNA(VLOOKUP($N1554,'Data from Waybill Query'!$A:$M,11,FALSE)),0,VLOOKUP($N1554,'Data from Waybill Query'!$A:$M,11,FALSE))</f>
        <v>2636408</v>
      </c>
      <c r="L1554" s="104">
        <f>IF(ISNA(VLOOKUP($N1554,'Data from Waybill Query'!$A:$M,12,FALSE)),0,VLOOKUP($N1554,'Data from Waybill Query'!$A:$M,12,FALSE))</f>
        <v>667</v>
      </c>
      <c r="M1554" s="104">
        <f>IF(ISNA(VLOOKUP($N1554,'Data from Waybill Query'!$A:$M,13,FALSE)),0,VLOOKUP($N1554,'Data from Waybill Query'!$A:$M,13,FALSE))</f>
        <v>6.3825049999999994E-2</v>
      </c>
      <c r="N1554" s="104">
        <f t="shared" si="53"/>
        <v>2008020111</v>
      </c>
    </row>
    <row r="1555" spans="1:14" x14ac:dyDescent="0.25">
      <c r="A1555" s="104">
        <f t="shared" si="54"/>
        <v>200809</v>
      </c>
      <c r="B1555" s="32">
        <f>'Data from Waybill Query'!B1555</f>
        <v>2008</v>
      </c>
      <c r="C1555" s="32" t="str">
        <f>IF('Data from Waybill Query'!C1555="00","0",IF('Data from Waybill Query'!C1555="01","1",IF('Data from Waybill Query'!C1555="XX","2",'Data from Waybill Query'!C1555)))</f>
        <v>2</v>
      </c>
      <c r="D1555" s="33" t="str">
        <f>'Data from Waybill Query'!D1555</f>
        <v>Grain</v>
      </c>
      <c r="E1555" s="33" t="str">
        <f>'Data from Waybill Query'!E1555</f>
        <v>S</v>
      </c>
      <c r="F1555" s="33" t="str">
        <f>'Data from Waybill Query'!F1555</f>
        <v>P</v>
      </c>
      <c r="G1555" s="33" t="str">
        <f>'Data from Waybill Query'!G1555</f>
        <v>M</v>
      </c>
      <c r="H1555" s="104">
        <f>IF(ISNA(VLOOKUP($N1555,'Data from Waybill Query'!$A:$M,8,FALSE)),0,VLOOKUP($N1555,'Data from Waybill Query'!$A:$M,8,FALSE))</f>
        <v>79533</v>
      </c>
      <c r="I1555" s="104">
        <f>IF(ISNA(VLOOKUP($N1555,'Data from Waybill Query'!$A:$M,9,FALSE)),0,VLOOKUP($N1555,'Data from Waybill Query'!$A:$M,9,FALSE))</f>
        <v>67514</v>
      </c>
      <c r="J1555" s="104">
        <f>IF(ISNA(VLOOKUP($N1555,'Data from Waybill Query'!$A:$M,10,FALSE)),0,VLOOKUP($N1555,'Data from Waybill Query'!$A:$M,10,FALSE))</f>
        <v>14964</v>
      </c>
      <c r="K1555" s="104">
        <f>IF(ISNA(VLOOKUP($N1555,'Data from Waybill Query'!$A:$M,11,FALSE)),0,VLOOKUP($N1555,'Data from Waybill Query'!$A:$M,11,FALSE))</f>
        <v>6617245</v>
      </c>
      <c r="L1555" s="104">
        <f>IF(ISNA(VLOOKUP($N1555,'Data from Waybill Query'!$A:$M,12,FALSE)),0,VLOOKUP($N1555,'Data from Waybill Query'!$A:$M,12,FALSE))</f>
        <v>1467</v>
      </c>
      <c r="M1555" s="104">
        <f>IF(ISNA(VLOOKUP($N1555,'Data from Waybill Query'!$A:$M,13,FALSE)),0,VLOOKUP($N1555,'Data from Waybill Query'!$A:$M,13,FALSE))</f>
        <v>5.4227989999999997E-2</v>
      </c>
      <c r="N1555" s="104">
        <f t="shared" si="53"/>
        <v>2008020112</v>
      </c>
    </row>
    <row r="1556" spans="1:14" x14ac:dyDescent="0.25">
      <c r="A1556" s="104">
        <f t="shared" si="54"/>
        <v>200810</v>
      </c>
      <c r="B1556" s="32">
        <f>'Data from Waybill Query'!B1556</f>
        <v>2008</v>
      </c>
      <c r="C1556" s="32" t="str">
        <f>IF('Data from Waybill Query'!C1556="00","0",IF('Data from Waybill Query'!C1556="01","1",IF('Data from Waybill Query'!C1556="XX","2",'Data from Waybill Query'!C1556)))</f>
        <v>2</v>
      </c>
      <c r="D1556" s="33" t="str">
        <f>'Data from Waybill Query'!D1556</f>
        <v>Grain</v>
      </c>
      <c r="E1556" s="33" t="str">
        <f>'Data from Waybill Query'!E1556</f>
        <v>S</v>
      </c>
      <c r="F1556" s="33" t="str">
        <f>'Data from Waybill Query'!F1556</f>
        <v>P</v>
      </c>
      <c r="G1556" s="33" t="str">
        <f>'Data from Waybill Query'!G1556</f>
        <v>U</v>
      </c>
      <c r="H1556" s="104">
        <f>IF(ISNA(VLOOKUP($N1556,'Data from Waybill Query'!$A:$M,8,FALSE)),0,VLOOKUP($N1556,'Data from Waybill Query'!$A:$M,8,FALSE))</f>
        <v>34838</v>
      </c>
      <c r="I1556" s="104">
        <f>IF(ISNA(VLOOKUP($N1556,'Data from Waybill Query'!$A:$M,9,FALSE)),0,VLOOKUP($N1556,'Data from Waybill Query'!$A:$M,9,FALSE))</f>
        <v>44361</v>
      </c>
      <c r="J1556" s="104">
        <f>IF(ISNA(VLOOKUP($N1556,'Data from Waybill Query'!$A:$M,10,FALSE)),0,VLOOKUP($N1556,'Data from Waybill Query'!$A:$M,10,FALSE))</f>
        <v>7174</v>
      </c>
      <c r="K1556" s="104">
        <f>IF(ISNA(VLOOKUP($N1556,'Data from Waybill Query'!$A:$M,11,FALSE)),0,VLOOKUP($N1556,'Data from Waybill Query'!$A:$M,11,FALSE))</f>
        <v>4494199</v>
      </c>
      <c r="L1556" s="104">
        <f>IF(ISNA(VLOOKUP($N1556,'Data from Waybill Query'!$A:$M,12,FALSE)),0,VLOOKUP($N1556,'Data from Waybill Query'!$A:$M,12,FALSE))</f>
        <v>742</v>
      </c>
      <c r="M1556" s="104">
        <f>IF(ISNA(VLOOKUP($N1556,'Data from Waybill Query'!$A:$M,13,FALSE)),0,VLOOKUP($N1556,'Data from Waybill Query'!$A:$M,13,FALSE))</f>
        <v>4.6956449999999997E-2</v>
      </c>
      <c r="N1556" s="104">
        <f t="shared" si="53"/>
        <v>2008020113</v>
      </c>
    </row>
    <row r="1557" spans="1:14" x14ac:dyDescent="0.25">
      <c r="A1557" s="104">
        <f t="shared" si="54"/>
        <v>200811</v>
      </c>
      <c r="B1557" s="32">
        <f>'Data from Waybill Query'!B1557</f>
        <v>2008</v>
      </c>
      <c r="C1557" s="32" t="str">
        <f>IF('Data from Waybill Query'!C1557="00","0",IF('Data from Waybill Query'!C1557="01","1",IF('Data from Waybill Query'!C1557="XX","2",'Data from Waybill Query'!C1557)))</f>
        <v>2</v>
      </c>
      <c r="D1557" s="33" t="str">
        <f>'Data from Waybill Query'!D1557</f>
        <v>Grain</v>
      </c>
      <c r="E1557" s="33" t="str">
        <f>'Data from Waybill Query'!E1557</f>
        <v>M</v>
      </c>
      <c r="F1557" s="33" t="str">
        <f>'Data from Waybill Query'!F1557</f>
        <v>R</v>
      </c>
      <c r="G1557" s="33" t="str">
        <f>'Data from Waybill Query'!G1557</f>
        <v>S</v>
      </c>
      <c r="H1557" s="104">
        <f>IF(ISNA(VLOOKUP($N1557,'Data from Waybill Query'!$A:$M,8,FALSE)),0,VLOOKUP($N1557,'Data from Waybill Query'!$A:$M,8,FALSE))</f>
        <v>147271</v>
      </c>
      <c r="I1557" s="104">
        <f>IF(ISNA(VLOOKUP($N1557,'Data from Waybill Query'!$A:$M,9,FALSE)),0,VLOOKUP($N1557,'Data from Waybill Query'!$A:$M,9,FALSE))</f>
        <v>48432</v>
      </c>
      <c r="J1557" s="104">
        <f>IF(ISNA(VLOOKUP($N1557,'Data from Waybill Query'!$A:$M,10,FALSE)),0,VLOOKUP($N1557,'Data from Waybill Query'!$A:$M,10,FALSE))</f>
        <v>36433</v>
      </c>
      <c r="K1557" s="104">
        <f>IF(ISNA(VLOOKUP($N1557,'Data from Waybill Query'!$A:$M,11,FALSE)),0,VLOOKUP($N1557,'Data from Waybill Query'!$A:$M,11,FALSE))</f>
        <v>4438808</v>
      </c>
      <c r="L1557" s="104">
        <f>IF(ISNA(VLOOKUP($N1557,'Data from Waybill Query'!$A:$M,12,FALSE)),0,VLOOKUP($N1557,'Data from Waybill Query'!$A:$M,12,FALSE))</f>
        <v>3327</v>
      </c>
      <c r="M1557" s="104">
        <f>IF(ISNA(VLOOKUP($N1557,'Data from Waybill Query'!$A:$M,13,FALSE)),0,VLOOKUP($N1557,'Data from Waybill Query'!$A:$M,13,FALSE))</f>
        <v>4.4269169999999997E-2</v>
      </c>
      <c r="N1557" s="104">
        <f t="shared" si="53"/>
        <v>2008020201</v>
      </c>
    </row>
    <row r="1558" spans="1:14" x14ac:dyDescent="0.25">
      <c r="A1558" s="104">
        <f t="shared" si="54"/>
        <v>200812</v>
      </c>
      <c r="B1558" s="32">
        <f>'Data from Waybill Query'!B1558</f>
        <v>2008</v>
      </c>
      <c r="C1558" s="32" t="str">
        <f>IF('Data from Waybill Query'!C1558="00","0",IF('Data from Waybill Query'!C1558="01","1",IF('Data from Waybill Query'!C1558="XX","2",'Data from Waybill Query'!C1558)))</f>
        <v>2</v>
      </c>
      <c r="D1558" s="33" t="str">
        <f>'Data from Waybill Query'!D1558</f>
        <v>Grain</v>
      </c>
      <c r="E1558" s="33" t="str">
        <f>'Data from Waybill Query'!E1558</f>
        <v>M</v>
      </c>
      <c r="F1558" s="33" t="str">
        <f>'Data from Waybill Query'!F1558</f>
        <v>R</v>
      </c>
      <c r="G1558" s="33" t="str">
        <f>'Data from Waybill Query'!G1558</f>
        <v>M</v>
      </c>
      <c r="H1558" s="104">
        <f>IF(ISNA(VLOOKUP($N1558,'Data from Waybill Query'!$A:$M,8,FALSE)),0,VLOOKUP($N1558,'Data from Waybill Query'!$A:$M,8,FALSE))</f>
        <v>370701</v>
      </c>
      <c r="I1558" s="104">
        <f>IF(ISNA(VLOOKUP($N1558,'Data from Waybill Query'!$A:$M,9,FALSE)),0,VLOOKUP($N1558,'Data from Waybill Query'!$A:$M,9,FALSE))</f>
        <v>128688</v>
      </c>
      <c r="J1558" s="104">
        <f>IF(ISNA(VLOOKUP($N1558,'Data from Waybill Query'!$A:$M,10,FALSE)),0,VLOOKUP($N1558,'Data from Waybill Query'!$A:$M,10,FALSE))</f>
        <v>96084</v>
      </c>
      <c r="K1558" s="104">
        <f>IF(ISNA(VLOOKUP($N1558,'Data from Waybill Query'!$A:$M,11,FALSE)),0,VLOOKUP($N1558,'Data from Waybill Query'!$A:$M,11,FALSE))</f>
        <v>12692072</v>
      </c>
      <c r="L1558" s="104">
        <f>IF(ISNA(VLOOKUP($N1558,'Data from Waybill Query'!$A:$M,12,FALSE)),0,VLOOKUP($N1558,'Data from Waybill Query'!$A:$M,12,FALSE))</f>
        <v>9467</v>
      </c>
      <c r="M1558" s="104">
        <f>IF(ISNA(VLOOKUP($N1558,'Data from Waybill Query'!$A:$M,13,FALSE)),0,VLOOKUP($N1558,'Data from Waybill Query'!$A:$M,13,FALSE))</f>
        <v>3.915867E-2</v>
      </c>
      <c r="N1558" s="104">
        <f t="shared" si="53"/>
        <v>2008020202</v>
      </c>
    </row>
    <row r="1559" spans="1:14" x14ac:dyDescent="0.25">
      <c r="A1559" s="104">
        <f t="shared" si="54"/>
        <v>200813</v>
      </c>
      <c r="B1559" s="32">
        <f>'Data from Waybill Query'!B1559</f>
        <v>2008</v>
      </c>
      <c r="C1559" s="32" t="str">
        <f>IF('Data from Waybill Query'!C1559="00","0",IF('Data from Waybill Query'!C1559="01","1",IF('Data from Waybill Query'!C1559="XX","2",'Data from Waybill Query'!C1559)))</f>
        <v>2</v>
      </c>
      <c r="D1559" s="33" t="str">
        <f>'Data from Waybill Query'!D1559</f>
        <v>Grain</v>
      </c>
      <c r="E1559" s="33" t="str">
        <f>'Data from Waybill Query'!E1559</f>
        <v>M</v>
      </c>
      <c r="F1559" s="33" t="str">
        <f>'Data from Waybill Query'!F1559</f>
        <v>R</v>
      </c>
      <c r="G1559" s="33" t="str">
        <f>'Data from Waybill Query'!G1559</f>
        <v>U</v>
      </c>
      <c r="H1559" s="104">
        <f>IF(ISNA(VLOOKUP($N1559,'Data from Waybill Query'!$A:$M,8,FALSE)),0,VLOOKUP($N1559,'Data from Waybill Query'!$A:$M,8,FALSE))</f>
        <v>572692</v>
      </c>
      <c r="I1559" s="104">
        <f>IF(ISNA(VLOOKUP($N1559,'Data from Waybill Query'!$A:$M,9,FALSE)),0,VLOOKUP($N1559,'Data from Waybill Query'!$A:$M,9,FALSE))</f>
        <v>208693</v>
      </c>
      <c r="J1559" s="104">
        <f>IF(ISNA(VLOOKUP($N1559,'Data from Waybill Query'!$A:$M,10,FALSE)),0,VLOOKUP($N1559,'Data from Waybill Query'!$A:$M,10,FALSE))</f>
        <v>165353</v>
      </c>
      <c r="K1559" s="104">
        <f>IF(ISNA(VLOOKUP($N1559,'Data from Waybill Query'!$A:$M,11,FALSE)),0,VLOOKUP($N1559,'Data from Waybill Query'!$A:$M,11,FALSE))</f>
        <v>21931277</v>
      </c>
      <c r="L1559" s="104">
        <f>IF(ISNA(VLOOKUP($N1559,'Data from Waybill Query'!$A:$M,12,FALSE)),0,VLOOKUP($N1559,'Data from Waybill Query'!$A:$M,12,FALSE))</f>
        <v>17385</v>
      </c>
      <c r="M1559" s="104">
        <f>IF(ISNA(VLOOKUP($N1559,'Data from Waybill Query'!$A:$M,13,FALSE)),0,VLOOKUP($N1559,'Data from Waybill Query'!$A:$M,13,FALSE))</f>
        <v>3.2942310000000002E-2</v>
      </c>
      <c r="N1559" s="104">
        <f t="shared" si="53"/>
        <v>2008020203</v>
      </c>
    </row>
    <row r="1560" spans="1:14" x14ac:dyDescent="0.25">
      <c r="A1560" s="104">
        <f t="shared" si="54"/>
        <v>200814</v>
      </c>
      <c r="B1560" s="32">
        <f>'Data from Waybill Query'!B1560</f>
        <v>2008</v>
      </c>
      <c r="C1560" s="32" t="str">
        <f>IF('Data from Waybill Query'!C1560="00","0",IF('Data from Waybill Query'!C1560="01","1",IF('Data from Waybill Query'!C1560="XX","2",'Data from Waybill Query'!C1560)))</f>
        <v>2</v>
      </c>
      <c r="D1560" s="33" t="str">
        <f>'Data from Waybill Query'!D1560</f>
        <v>Grain</v>
      </c>
      <c r="E1560" s="33" t="str">
        <f>'Data from Waybill Query'!E1560</f>
        <v>M</v>
      </c>
      <c r="F1560" s="33" t="str">
        <f>'Data from Waybill Query'!F1560</f>
        <v>P</v>
      </c>
      <c r="G1560" s="33" t="str">
        <f>'Data from Waybill Query'!G1560</f>
        <v>S</v>
      </c>
      <c r="H1560" s="104">
        <f>IF(ISNA(VLOOKUP($N1560,'Data from Waybill Query'!$A:$M,8,FALSE)),0,VLOOKUP($N1560,'Data from Waybill Query'!$A:$M,8,FALSE))</f>
        <v>109939</v>
      </c>
      <c r="I1560" s="104">
        <f>IF(ISNA(VLOOKUP($N1560,'Data from Waybill Query'!$A:$M,9,FALSE)),0,VLOOKUP($N1560,'Data from Waybill Query'!$A:$M,9,FALSE))</f>
        <v>39048</v>
      </c>
      <c r="J1560" s="104">
        <f>IF(ISNA(VLOOKUP($N1560,'Data from Waybill Query'!$A:$M,10,FALSE)),0,VLOOKUP($N1560,'Data from Waybill Query'!$A:$M,10,FALSE))</f>
        <v>28744</v>
      </c>
      <c r="K1560" s="104">
        <f>IF(ISNA(VLOOKUP($N1560,'Data from Waybill Query'!$A:$M,11,FALSE)),0,VLOOKUP($N1560,'Data from Waybill Query'!$A:$M,11,FALSE))</f>
        <v>3711348</v>
      </c>
      <c r="L1560" s="104">
        <f>IF(ISNA(VLOOKUP($N1560,'Data from Waybill Query'!$A:$M,12,FALSE)),0,VLOOKUP($N1560,'Data from Waybill Query'!$A:$M,12,FALSE))</f>
        <v>2730</v>
      </c>
      <c r="M1560" s="104">
        <f>IF(ISNA(VLOOKUP($N1560,'Data from Waybill Query'!$A:$M,13,FALSE)),0,VLOOKUP($N1560,'Data from Waybill Query'!$A:$M,13,FALSE))</f>
        <v>4.0269680000000002E-2</v>
      </c>
      <c r="N1560" s="104">
        <f t="shared" si="53"/>
        <v>2008020211</v>
      </c>
    </row>
    <row r="1561" spans="1:14" x14ac:dyDescent="0.25">
      <c r="A1561" s="104">
        <f t="shared" si="54"/>
        <v>200815</v>
      </c>
      <c r="B1561" s="32">
        <f>'Data from Waybill Query'!B1561</f>
        <v>2008</v>
      </c>
      <c r="C1561" s="32" t="str">
        <f>IF('Data from Waybill Query'!C1561="00","0",IF('Data from Waybill Query'!C1561="01","1",IF('Data from Waybill Query'!C1561="XX","2",'Data from Waybill Query'!C1561)))</f>
        <v>2</v>
      </c>
      <c r="D1561" s="33" t="str">
        <f>'Data from Waybill Query'!D1561</f>
        <v>Grain</v>
      </c>
      <c r="E1561" s="33" t="str">
        <f>'Data from Waybill Query'!E1561</f>
        <v>M</v>
      </c>
      <c r="F1561" s="33" t="str">
        <f>'Data from Waybill Query'!F1561</f>
        <v>P</v>
      </c>
      <c r="G1561" s="33" t="str">
        <f>'Data from Waybill Query'!G1561</f>
        <v>M</v>
      </c>
      <c r="H1561" s="104">
        <f>IF(ISNA(VLOOKUP($N1561,'Data from Waybill Query'!$A:$M,8,FALSE)),0,VLOOKUP($N1561,'Data from Waybill Query'!$A:$M,8,FALSE))</f>
        <v>149757</v>
      </c>
      <c r="I1561" s="104">
        <f>IF(ISNA(VLOOKUP($N1561,'Data from Waybill Query'!$A:$M,9,FALSE)),0,VLOOKUP($N1561,'Data from Waybill Query'!$A:$M,9,FALSE))</f>
        <v>55488</v>
      </c>
      <c r="J1561" s="104">
        <f>IF(ISNA(VLOOKUP($N1561,'Data from Waybill Query'!$A:$M,10,FALSE)),0,VLOOKUP($N1561,'Data from Waybill Query'!$A:$M,10,FALSE))</f>
        <v>40871</v>
      </c>
      <c r="K1561" s="104">
        <f>IF(ISNA(VLOOKUP($N1561,'Data from Waybill Query'!$A:$M,11,FALSE)),0,VLOOKUP($N1561,'Data from Waybill Query'!$A:$M,11,FALSE))</f>
        <v>5500136</v>
      </c>
      <c r="L1561" s="104">
        <f>IF(ISNA(VLOOKUP($N1561,'Data from Waybill Query'!$A:$M,12,FALSE)),0,VLOOKUP($N1561,'Data from Waybill Query'!$A:$M,12,FALSE))</f>
        <v>4046</v>
      </c>
      <c r="M1561" s="104">
        <f>IF(ISNA(VLOOKUP($N1561,'Data from Waybill Query'!$A:$M,13,FALSE)),0,VLOOKUP($N1561,'Data from Waybill Query'!$A:$M,13,FALSE))</f>
        <v>3.7014140000000001E-2</v>
      </c>
      <c r="N1561" s="104">
        <f t="shared" si="53"/>
        <v>2008020212</v>
      </c>
    </row>
    <row r="1562" spans="1:14" x14ac:dyDescent="0.25">
      <c r="A1562" s="104">
        <f t="shared" si="54"/>
        <v>200816</v>
      </c>
      <c r="B1562" s="32">
        <f>'Data from Waybill Query'!B1562</f>
        <v>2008</v>
      </c>
      <c r="C1562" s="32" t="str">
        <f>IF('Data from Waybill Query'!C1562="00","0",IF('Data from Waybill Query'!C1562="01","1",IF('Data from Waybill Query'!C1562="XX","2",'Data from Waybill Query'!C1562)))</f>
        <v>2</v>
      </c>
      <c r="D1562" s="33" t="str">
        <f>'Data from Waybill Query'!D1562</f>
        <v>Grain</v>
      </c>
      <c r="E1562" s="33" t="str">
        <f>'Data from Waybill Query'!E1562</f>
        <v>M</v>
      </c>
      <c r="F1562" s="33" t="str">
        <f>'Data from Waybill Query'!F1562</f>
        <v>P</v>
      </c>
      <c r="G1562" s="33" t="str">
        <f>'Data from Waybill Query'!G1562</f>
        <v>U</v>
      </c>
      <c r="H1562" s="104">
        <f>IF(ISNA(VLOOKUP($N1562,'Data from Waybill Query'!$A:$M,8,FALSE)),0,VLOOKUP($N1562,'Data from Waybill Query'!$A:$M,8,FALSE))</f>
        <v>261963</v>
      </c>
      <c r="I1562" s="104">
        <f>IF(ISNA(VLOOKUP($N1562,'Data from Waybill Query'!$A:$M,9,FALSE)),0,VLOOKUP($N1562,'Data from Waybill Query'!$A:$M,9,FALSE))</f>
        <v>115693</v>
      </c>
      <c r="J1562" s="104">
        <f>IF(ISNA(VLOOKUP($N1562,'Data from Waybill Query'!$A:$M,10,FALSE)),0,VLOOKUP($N1562,'Data from Waybill Query'!$A:$M,10,FALSE))</f>
        <v>89042</v>
      </c>
      <c r="K1562" s="104">
        <f>IF(ISNA(VLOOKUP($N1562,'Data from Waybill Query'!$A:$M,11,FALSE)),0,VLOOKUP($N1562,'Data from Waybill Query'!$A:$M,11,FALSE))</f>
        <v>11858043</v>
      </c>
      <c r="L1562" s="104">
        <f>IF(ISNA(VLOOKUP($N1562,'Data from Waybill Query'!$A:$M,12,FALSE)),0,VLOOKUP($N1562,'Data from Waybill Query'!$A:$M,12,FALSE))</f>
        <v>9097</v>
      </c>
      <c r="M1562" s="104">
        <f>IF(ISNA(VLOOKUP($N1562,'Data from Waybill Query'!$A:$M,13,FALSE)),0,VLOOKUP($N1562,'Data from Waybill Query'!$A:$M,13,FALSE))</f>
        <v>2.8796289999999999E-2</v>
      </c>
      <c r="N1562" s="104">
        <f t="shared" si="53"/>
        <v>2008020213</v>
      </c>
    </row>
    <row r="1563" spans="1:14" x14ac:dyDescent="0.25">
      <c r="A1563" s="104">
        <f t="shared" si="54"/>
        <v>200817</v>
      </c>
      <c r="B1563" s="32">
        <f>'Data from Waybill Query'!B1563</f>
        <v>2008</v>
      </c>
      <c r="C1563" s="32" t="str">
        <f>IF('Data from Waybill Query'!C1563="00","0",IF('Data from Waybill Query'!C1563="01","1",IF('Data from Waybill Query'!C1563="XX","2",'Data from Waybill Query'!C1563)))</f>
        <v>2</v>
      </c>
      <c r="D1563" s="33" t="str">
        <f>'Data from Waybill Query'!D1563</f>
        <v>Grain</v>
      </c>
      <c r="E1563" s="33" t="str">
        <f>'Data from Waybill Query'!E1563</f>
        <v>L</v>
      </c>
      <c r="F1563" s="33" t="str">
        <f>'Data from Waybill Query'!F1563</f>
        <v>R</v>
      </c>
      <c r="G1563" s="33" t="str">
        <f>'Data from Waybill Query'!G1563</f>
        <v>S</v>
      </c>
      <c r="H1563" s="104">
        <f>IF(ISNA(VLOOKUP($N1563,'Data from Waybill Query'!$A:$M,8,FALSE)),0,VLOOKUP($N1563,'Data from Waybill Query'!$A:$M,8,FALSE))</f>
        <v>202269</v>
      </c>
      <c r="I1563" s="104">
        <f>IF(ISNA(VLOOKUP($N1563,'Data from Waybill Query'!$A:$M,9,FALSE)),0,VLOOKUP($N1563,'Data from Waybill Query'!$A:$M,9,FALSE))</f>
        <v>41588</v>
      </c>
      <c r="J1563" s="104">
        <f>IF(ISNA(VLOOKUP($N1563,'Data from Waybill Query'!$A:$M,10,FALSE)),0,VLOOKUP($N1563,'Data from Waybill Query'!$A:$M,10,FALSE))</f>
        <v>68229</v>
      </c>
      <c r="K1563" s="104">
        <f>IF(ISNA(VLOOKUP($N1563,'Data from Waybill Query'!$A:$M,11,FALSE)),0,VLOOKUP($N1563,'Data from Waybill Query'!$A:$M,11,FALSE))</f>
        <v>3919300</v>
      </c>
      <c r="L1563" s="104">
        <f>IF(ISNA(VLOOKUP($N1563,'Data from Waybill Query'!$A:$M,12,FALSE)),0,VLOOKUP($N1563,'Data from Waybill Query'!$A:$M,12,FALSE))</f>
        <v>6410</v>
      </c>
      <c r="M1563" s="104">
        <f>IF(ISNA(VLOOKUP($N1563,'Data from Waybill Query'!$A:$M,13,FALSE)),0,VLOOKUP($N1563,'Data from Waybill Query'!$A:$M,13,FALSE))</f>
        <v>3.1556830000000001E-2</v>
      </c>
      <c r="N1563" s="104">
        <f t="shared" si="53"/>
        <v>2008020301</v>
      </c>
    </row>
    <row r="1564" spans="1:14" x14ac:dyDescent="0.25">
      <c r="A1564" s="104">
        <f t="shared" si="54"/>
        <v>200818</v>
      </c>
      <c r="B1564" s="32">
        <f>'Data from Waybill Query'!B1564</f>
        <v>2008</v>
      </c>
      <c r="C1564" s="32" t="str">
        <f>IF('Data from Waybill Query'!C1564="00","0",IF('Data from Waybill Query'!C1564="01","1",IF('Data from Waybill Query'!C1564="XX","2",'Data from Waybill Query'!C1564)))</f>
        <v>2</v>
      </c>
      <c r="D1564" s="33" t="str">
        <f>'Data from Waybill Query'!D1564</f>
        <v>Grain</v>
      </c>
      <c r="E1564" s="33" t="str">
        <f>'Data from Waybill Query'!E1564</f>
        <v>L</v>
      </c>
      <c r="F1564" s="33" t="str">
        <f>'Data from Waybill Query'!F1564</f>
        <v>R</v>
      </c>
      <c r="G1564" s="33" t="str">
        <f>'Data from Waybill Query'!G1564</f>
        <v>M</v>
      </c>
      <c r="H1564" s="104">
        <f>IF(ISNA(VLOOKUP($N1564,'Data from Waybill Query'!$A:$M,8,FALSE)),0,VLOOKUP($N1564,'Data from Waybill Query'!$A:$M,8,FALSE))</f>
        <v>399882</v>
      </c>
      <c r="I1564" s="104">
        <f>IF(ISNA(VLOOKUP($N1564,'Data from Waybill Query'!$A:$M,9,FALSE)),0,VLOOKUP($N1564,'Data from Waybill Query'!$A:$M,9,FALSE))</f>
        <v>93718</v>
      </c>
      <c r="J1564" s="104">
        <f>IF(ISNA(VLOOKUP($N1564,'Data from Waybill Query'!$A:$M,10,FALSE)),0,VLOOKUP($N1564,'Data from Waybill Query'!$A:$M,10,FALSE))</f>
        <v>143406</v>
      </c>
      <c r="K1564" s="104">
        <f>IF(ISNA(VLOOKUP($N1564,'Data from Waybill Query'!$A:$M,11,FALSE)),0,VLOOKUP($N1564,'Data from Waybill Query'!$A:$M,11,FALSE))</f>
        <v>9272818</v>
      </c>
      <c r="L1564" s="104">
        <f>IF(ISNA(VLOOKUP($N1564,'Data from Waybill Query'!$A:$M,12,FALSE)),0,VLOOKUP($N1564,'Data from Waybill Query'!$A:$M,12,FALSE))</f>
        <v>14196</v>
      </c>
      <c r="M1564" s="104">
        <f>IF(ISNA(VLOOKUP($N1564,'Data from Waybill Query'!$A:$M,13,FALSE)),0,VLOOKUP($N1564,'Data from Waybill Query'!$A:$M,13,FALSE))</f>
        <v>2.816944E-2</v>
      </c>
      <c r="N1564" s="104">
        <f t="shared" si="53"/>
        <v>2008020302</v>
      </c>
    </row>
    <row r="1565" spans="1:14" x14ac:dyDescent="0.25">
      <c r="A1565" s="104">
        <f t="shared" si="54"/>
        <v>200819</v>
      </c>
      <c r="B1565" s="32">
        <f>'Data from Waybill Query'!B1565</f>
        <v>2008</v>
      </c>
      <c r="C1565" s="32" t="str">
        <f>IF('Data from Waybill Query'!C1565="00","0",IF('Data from Waybill Query'!C1565="01","1",IF('Data from Waybill Query'!C1565="XX","2",'Data from Waybill Query'!C1565)))</f>
        <v>2</v>
      </c>
      <c r="D1565" s="33" t="str">
        <f>'Data from Waybill Query'!D1565</f>
        <v>Grain</v>
      </c>
      <c r="E1565" s="33" t="str">
        <f>'Data from Waybill Query'!E1565</f>
        <v>L</v>
      </c>
      <c r="F1565" s="33" t="str">
        <f>'Data from Waybill Query'!F1565</f>
        <v>R</v>
      </c>
      <c r="G1565" s="33" t="str">
        <f>'Data from Waybill Query'!G1565</f>
        <v>U</v>
      </c>
      <c r="H1565" s="104">
        <f>IF(ISNA(VLOOKUP($N1565,'Data from Waybill Query'!$A:$M,8,FALSE)),0,VLOOKUP($N1565,'Data from Waybill Query'!$A:$M,8,FALSE))</f>
        <v>2027068</v>
      </c>
      <c r="I1565" s="104">
        <f>IF(ISNA(VLOOKUP($N1565,'Data from Waybill Query'!$A:$M,9,FALSE)),0,VLOOKUP($N1565,'Data from Waybill Query'!$A:$M,9,FALSE))</f>
        <v>459604</v>
      </c>
      <c r="J1565" s="104">
        <f>IF(ISNA(VLOOKUP($N1565,'Data from Waybill Query'!$A:$M,10,FALSE)),0,VLOOKUP($N1565,'Data from Waybill Query'!$A:$M,10,FALSE))</f>
        <v>752639</v>
      </c>
      <c r="K1565" s="104">
        <f>IF(ISNA(VLOOKUP($N1565,'Data from Waybill Query'!$A:$M,11,FALSE)),0,VLOOKUP($N1565,'Data from Waybill Query'!$A:$M,11,FALSE))</f>
        <v>49315461</v>
      </c>
      <c r="L1565" s="104">
        <f>IF(ISNA(VLOOKUP($N1565,'Data from Waybill Query'!$A:$M,12,FALSE)),0,VLOOKUP($N1565,'Data from Waybill Query'!$A:$M,12,FALSE))</f>
        <v>80889</v>
      </c>
      <c r="M1565" s="104">
        <f>IF(ISNA(VLOOKUP($N1565,'Data from Waybill Query'!$A:$M,13,FALSE)),0,VLOOKUP($N1565,'Data from Waybill Query'!$A:$M,13,FALSE))</f>
        <v>2.505978E-2</v>
      </c>
      <c r="N1565" s="104">
        <f t="shared" si="53"/>
        <v>2008020303</v>
      </c>
    </row>
    <row r="1566" spans="1:14" x14ac:dyDescent="0.25">
      <c r="A1566" s="104">
        <f t="shared" si="54"/>
        <v>200820</v>
      </c>
      <c r="B1566" s="32">
        <f>'Data from Waybill Query'!B1566</f>
        <v>2008</v>
      </c>
      <c r="C1566" s="32" t="str">
        <f>IF('Data from Waybill Query'!C1566="00","0",IF('Data from Waybill Query'!C1566="01","1",IF('Data from Waybill Query'!C1566="XX","2",'Data from Waybill Query'!C1566)))</f>
        <v>2</v>
      </c>
      <c r="D1566" s="33" t="str">
        <f>'Data from Waybill Query'!D1566</f>
        <v>Grain</v>
      </c>
      <c r="E1566" s="33" t="str">
        <f>'Data from Waybill Query'!E1566</f>
        <v>L</v>
      </c>
      <c r="F1566" s="33" t="str">
        <f>'Data from Waybill Query'!F1566</f>
        <v>P</v>
      </c>
      <c r="G1566" s="33" t="str">
        <f>'Data from Waybill Query'!G1566</f>
        <v>S</v>
      </c>
      <c r="H1566" s="104">
        <f>IF(ISNA(VLOOKUP($N1566,'Data from Waybill Query'!$A:$M,8,FALSE)),0,VLOOKUP($N1566,'Data from Waybill Query'!$A:$M,8,FALSE))</f>
        <v>139372</v>
      </c>
      <c r="I1566" s="104">
        <f>IF(ISNA(VLOOKUP($N1566,'Data from Waybill Query'!$A:$M,9,FALSE)),0,VLOOKUP($N1566,'Data from Waybill Query'!$A:$M,9,FALSE))</f>
        <v>26792</v>
      </c>
      <c r="J1566" s="104">
        <f>IF(ISNA(VLOOKUP($N1566,'Data from Waybill Query'!$A:$M,10,FALSE)),0,VLOOKUP($N1566,'Data from Waybill Query'!$A:$M,10,FALSE))</f>
        <v>41890</v>
      </c>
      <c r="K1566" s="104">
        <f>IF(ISNA(VLOOKUP($N1566,'Data from Waybill Query'!$A:$M,11,FALSE)),0,VLOOKUP($N1566,'Data from Waybill Query'!$A:$M,11,FALSE))</f>
        <v>2534200</v>
      </c>
      <c r="L1566" s="104">
        <f>IF(ISNA(VLOOKUP($N1566,'Data from Waybill Query'!$A:$M,12,FALSE)),0,VLOOKUP($N1566,'Data from Waybill Query'!$A:$M,12,FALSE))</f>
        <v>3938</v>
      </c>
      <c r="M1566" s="104">
        <f>IF(ISNA(VLOOKUP($N1566,'Data from Waybill Query'!$A:$M,13,FALSE)),0,VLOOKUP($N1566,'Data from Waybill Query'!$A:$M,13,FALSE))</f>
        <v>3.5394990000000001E-2</v>
      </c>
      <c r="N1566" s="104">
        <f t="shared" si="53"/>
        <v>2008020311</v>
      </c>
    </row>
    <row r="1567" spans="1:14" x14ac:dyDescent="0.25">
      <c r="A1567" s="104">
        <f t="shared" si="54"/>
        <v>200821</v>
      </c>
      <c r="B1567" s="32">
        <f>'Data from Waybill Query'!B1567</f>
        <v>2008</v>
      </c>
      <c r="C1567" s="32" t="str">
        <f>IF('Data from Waybill Query'!C1567="00","0",IF('Data from Waybill Query'!C1567="01","1",IF('Data from Waybill Query'!C1567="XX","2",'Data from Waybill Query'!C1567)))</f>
        <v>2</v>
      </c>
      <c r="D1567" s="33" t="str">
        <f>'Data from Waybill Query'!D1567</f>
        <v>Grain</v>
      </c>
      <c r="E1567" s="33" t="str">
        <f>'Data from Waybill Query'!E1567</f>
        <v>L</v>
      </c>
      <c r="F1567" s="33" t="str">
        <f>'Data from Waybill Query'!F1567</f>
        <v>P</v>
      </c>
      <c r="G1567" s="33" t="str">
        <f>'Data from Waybill Query'!G1567</f>
        <v>M</v>
      </c>
      <c r="H1567" s="104">
        <f>IF(ISNA(VLOOKUP($N1567,'Data from Waybill Query'!$A:$M,8,FALSE)),0,VLOOKUP($N1567,'Data from Waybill Query'!$A:$M,8,FALSE))</f>
        <v>124361</v>
      </c>
      <c r="I1567" s="104">
        <f>IF(ISNA(VLOOKUP($N1567,'Data from Waybill Query'!$A:$M,9,FALSE)),0,VLOOKUP($N1567,'Data from Waybill Query'!$A:$M,9,FALSE))</f>
        <v>30144</v>
      </c>
      <c r="J1567" s="104">
        <f>IF(ISNA(VLOOKUP($N1567,'Data from Waybill Query'!$A:$M,10,FALSE)),0,VLOOKUP($N1567,'Data from Waybill Query'!$A:$M,10,FALSE))</f>
        <v>45044</v>
      </c>
      <c r="K1567" s="104">
        <f>IF(ISNA(VLOOKUP($N1567,'Data from Waybill Query'!$A:$M,11,FALSE)),0,VLOOKUP($N1567,'Data from Waybill Query'!$A:$M,11,FALSE))</f>
        <v>2967264</v>
      </c>
      <c r="L1567" s="104">
        <f>IF(ISNA(VLOOKUP($N1567,'Data from Waybill Query'!$A:$M,12,FALSE)),0,VLOOKUP($N1567,'Data from Waybill Query'!$A:$M,12,FALSE))</f>
        <v>4433</v>
      </c>
      <c r="M1567" s="104">
        <f>IF(ISNA(VLOOKUP($N1567,'Data from Waybill Query'!$A:$M,13,FALSE)),0,VLOOKUP($N1567,'Data from Waybill Query'!$A:$M,13,FALSE))</f>
        <v>2.805156E-2</v>
      </c>
      <c r="N1567" s="104">
        <f t="shared" si="53"/>
        <v>2008020312</v>
      </c>
    </row>
    <row r="1568" spans="1:14" x14ac:dyDescent="0.25">
      <c r="A1568" s="104">
        <f t="shared" si="54"/>
        <v>200822</v>
      </c>
      <c r="B1568" s="32">
        <f>'Data from Waybill Query'!B1568</f>
        <v>2008</v>
      </c>
      <c r="C1568" s="32" t="str">
        <f>IF('Data from Waybill Query'!C1568="00","0",IF('Data from Waybill Query'!C1568="01","1",IF('Data from Waybill Query'!C1568="XX","2",'Data from Waybill Query'!C1568)))</f>
        <v>2</v>
      </c>
      <c r="D1568" s="33" t="str">
        <f>'Data from Waybill Query'!D1568</f>
        <v>Grain</v>
      </c>
      <c r="E1568" s="33" t="str">
        <f>'Data from Waybill Query'!E1568</f>
        <v>L</v>
      </c>
      <c r="F1568" s="33" t="str">
        <f>'Data from Waybill Query'!F1568</f>
        <v>P</v>
      </c>
      <c r="G1568" s="33" t="str">
        <f>'Data from Waybill Query'!G1568</f>
        <v>U</v>
      </c>
      <c r="H1568" s="104">
        <f>IF(ISNA(VLOOKUP($N1568,'Data from Waybill Query'!$A:$M,8,FALSE)),0,VLOOKUP($N1568,'Data from Waybill Query'!$A:$M,8,FALSE))</f>
        <v>435064</v>
      </c>
      <c r="I1568" s="104">
        <f>IF(ISNA(VLOOKUP($N1568,'Data from Waybill Query'!$A:$M,9,FALSE)),0,VLOOKUP($N1568,'Data from Waybill Query'!$A:$M,9,FALSE))</f>
        <v>103816</v>
      </c>
      <c r="J1568" s="104">
        <f>IF(ISNA(VLOOKUP($N1568,'Data from Waybill Query'!$A:$M,10,FALSE)),0,VLOOKUP($N1568,'Data from Waybill Query'!$A:$M,10,FALSE))</f>
        <v>164663</v>
      </c>
      <c r="K1568" s="104">
        <f>IF(ISNA(VLOOKUP($N1568,'Data from Waybill Query'!$A:$M,11,FALSE)),0,VLOOKUP($N1568,'Data from Waybill Query'!$A:$M,11,FALSE))</f>
        <v>10960771</v>
      </c>
      <c r="L1568" s="104">
        <f>IF(ISNA(VLOOKUP($N1568,'Data from Waybill Query'!$A:$M,12,FALSE)),0,VLOOKUP($N1568,'Data from Waybill Query'!$A:$M,12,FALSE))</f>
        <v>17413</v>
      </c>
      <c r="M1568" s="104">
        <f>IF(ISNA(VLOOKUP($N1568,'Data from Waybill Query'!$A:$M,13,FALSE)),0,VLOOKUP($N1568,'Data from Waybill Query'!$A:$M,13,FALSE))</f>
        <v>2.4985050000000002E-2</v>
      </c>
      <c r="N1568" s="104">
        <f t="shared" si="53"/>
        <v>2008020313</v>
      </c>
    </row>
    <row r="1569" spans="1:14" x14ac:dyDescent="0.25">
      <c r="A1569" s="104">
        <f t="shared" si="54"/>
        <v>200823</v>
      </c>
      <c r="B1569" s="32">
        <f>'Data from Waybill Query'!B1569</f>
        <v>2008</v>
      </c>
      <c r="C1569" s="32" t="str">
        <f>IF('Data from Waybill Query'!C1569="00","0",IF('Data from Waybill Query'!C1569="01","1",IF('Data from Waybill Query'!C1569="XX","2",'Data from Waybill Query'!C1569)))</f>
        <v>10</v>
      </c>
      <c r="D1569" s="33" t="str">
        <f>'Data from Waybill Query'!D1569</f>
        <v>Metalic Ores</v>
      </c>
      <c r="E1569" s="33" t="str">
        <f>'Data from Waybill Query'!E1569</f>
        <v>S</v>
      </c>
      <c r="F1569" s="33" t="str">
        <f>'Data from Waybill Query'!F1569</f>
        <v>X</v>
      </c>
      <c r="G1569" s="33" t="str">
        <f>'Data from Waybill Query'!G1569</f>
        <v>X</v>
      </c>
      <c r="H1569" s="104">
        <f>IF(ISNA(VLOOKUP($N1569,'Data from Waybill Query'!$A:$M,8,FALSE)),0,VLOOKUP($N1569,'Data from Waybill Query'!$A:$M,8,FALSE))</f>
        <v>142942</v>
      </c>
      <c r="I1569" s="104">
        <f>IF(ISNA(VLOOKUP($N1569,'Data from Waybill Query'!$A:$M,9,FALSE)),0,VLOOKUP($N1569,'Data from Waybill Query'!$A:$M,9,FALSE))</f>
        <v>359926</v>
      </c>
      <c r="J1569" s="104">
        <f>IF(ISNA(VLOOKUP($N1569,'Data from Waybill Query'!$A:$M,10,FALSE)),0,VLOOKUP($N1569,'Data from Waybill Query'!$A:$M,10,FALSE))</f>
        <v>25966</v>
      </c>
      <c r="K1569" s="104">
        <f>IF(ISNA(VLOOKUP($N1569,'Data from Waybill Query'!$A:$M,11,FALSE)),0,VLOOKUP($N1569,'Data from Waybill Query'!$A:$M,11,FALSE))</f>
        <v>28550409</v>
      </c>
      <c r="L1569" s="104">
        <f>IF(ISNA(VLOOKUP($N1569,'Data from Waybill Query'!$A:$M,12,FALSE)),0,VLOOKUP($N1569,'Data from Waybill Query'!$A:$M,12,FALSE))</f>
        <v>2034</v>
      </c>
      <c r="M1569" s="104">
        <f>IF(ISNA(VLOOKUP($N1569,'Data from Waybill Query'!$A:$M,13,FALSE)),0,VLOOKUP($N1569,'Data from Waybill Query'!$A:$M,13,FALSE))</f>
        <v>7.0271130000000001E-2</v>
      </c>
      <c r="N1569" s="104">
        <f t="shared" si="53"/>
        <v>2008100103</v>
      </c>
    </row>
    <row r="1570" spans="1:14" x14ac:dyDescent="0.25">
      <c r="A1570" s="104">
        <f t="shared" si="54"/>
        <v>200824</v>
      </c>
      <c r="B1570" s="32">
        <f>'Data from Waybill Query'!B1570</f>
        <v>2008</v>
      </c>
      <c r="C1570" s="32" t="str">
        <f>IF('Data from Waybill Query'!C1570="00","0",IF('Data from Waybill Query'!C1570="01","1",IF('Data from Waybill Query'!C1570="XX","2",'Data from Waybill Query'!C1570)))</f>
        <v>10</v>
      </c>
      <c r="D1570" s="33" t="str">
        <f>'Data from Waybill Query'!D1570</f>
        <v>Metalic Ores</v>
      </c>
      <c r="E1570" s="33" t="str">
        <f>'Data from Waybill Query'!E1570</f>
        <v>M</v>
      </c>
      <c r="F1570" s="33" t="str">
        <f>'Data from Waybill Query'!F1570</f>
        <v>X</v>
      </c>
      <c r="G1570" s="33" t="str">
        <f>'Data from Waybill Query'!G1570</f>
        <v>X</v>
      </c>
      <c r="H1570" s="104">
        <f>IF(ISNA(VLOOKUP($N1570,'Data from Waybill Query'!$A:$M,8,FALSE)),0,VLOOKUP($N1570,'Data from Waybill Query'!$A:$M,8,FALSE))</f>
        <v>151962</v>
      </c>
      <c r="I1570" s="104">
        <f>IF(ISNA(VLOOKUP($N1570,'Data from Waybill Query'!$A:$M,9,FALSE)),0,VLOOKUP($N1570,'Data from Waybill Query'!$A:$M,9,FALSE))</f>
        <v>197795</v>
      </c>
      <c r="J1570" s="104">
        <f>IF(ISNA(VLOOKUP($N1570,'Data from Waybill Query'!$A:$M,10,FALSE)),0,VLOOKUP($N1570,'Data from Waybill Query'!$A:$M,10,FALSE))</f>
        <v>28597</v>
      </c>
      <c r="K1570" s="104">
        <f>IF(ISNA(VLOOKUP($N1570,'Data from Waybill Query'!$A:$M,11,FALSE)),0,VLOOKUP($N1570,'Data from Waybill Query'!$A:$M,11,FALSE))</f>
        <v>20665455</v>
      </c>
      <c r="L1570" s="104">
        <f>IF(ISNA(VLOOKUP($N1570,'Data from Waybill Query'!$A:$M,12,FALSE)),0,VLOOKUP($N1570,'Data from Waybill Query'!$A:$M,12,FALSE))</f>
        <v>2965</v>
      </c>
      <c r="M1570" s="104">
        <f>IF(ISNA(VLOOKUP($N1570,'Data from Waybill Query'!$A:$M,13,FALSE)),0,VLOOKUP($N1570,'Data from Waybill Query'!$A:$M,13,FALSE))</f>
        <v>5.126037E-2</v>
      </c>
      <c r="N1570" s="104">
        <f t="shared" si="53"/>
        <v>2008100203</v>
      </c>
    </row>
    <row r="1571" spans="1:14" x14ac:dyDescent="0.25">
      <c r="A1571" s="104">
        <f t="shared" si="54"/>
        <v>200825</v>
      </c>
      <c r="B1571" s="32">
        <f>'Data from Waybill Query'!B1571</f>
        <v>2008</v>
      </c>
      <c r="C1571" s="32" t="str">
        <f>IF('Data from Waybill Query'!C1571="00","0",IF('Data from Waybill Query'!C1571="01","1",IF('Data from Waybill Query'!C1571="XX","2",'Data from Waybill Query'!C1571)))</f>
        <v>10</v>
      </c>
      <c r="D1571" s="33" t="str">
        <f>'Data from Waybill Query'!D1571</f>
        <v>Metalic Ores</v>
      </c>
      <c r="E1571" s="33" t="str">
        <f>'Data from Waybill Query'!E1571</f>
        <v>L</v>
      </c>
      <c r="F1571" s="33" t="str">
        <f>'Data from Waybill Query'!F1571</f>
        <v>X</v>
      </c>
      <c r="G1571" s="33" t="str">
        <f>'Data from Waybill Query'!G1571</f>
        <v>X</v>
      </c>
      <c r="H1571" s="104">
        <f>IF(ISNA(VLOOKUP($N1571,'Data from Waybill Query'!$A:$M,8,FALSE)),0,VLOOKUP($N1571,'Data from Waybill Query'!$A:$M,8,FALSE))</f>
        <v>371971</v>
      </c>
      <c r="I1571" s="104">
        <f>IF(ISNA(VLOOKUP($N1571,'Data from Waybill Query'!$A:$M,9,FALSE)),0,VLOOKUP($N1571,'Data from Waybill Query'!$A:$M,9,FALSE))</f>
        <v>128892</v>
      </c>
      <c r="J1571" s="104">
        <f>IF(ISNA(VLOOKUP($N1571,'Data from Waybill Query'!$A:$M,10,FALSE)),0,VLOOKUP($N1571,'Data from Waybill Query'!$A:$M,10,FALSE))</f>
        <v>128669</v>
      </c>
      <c r="K1571" s="104">
        <f>IF(ISNA(VLOOKUP($N1571,'Data from Waybill Query'!$A:$M,11,FALSE)),0,VLOOKUP($N1571,'Data from Waybill Query'!$A:$M,11,FALSE))</f>
        <v>12860697</v>
      </c>
      <c r="L1571" s="104">
        <f>IF(ISNA(VLOOKUP($N1571,'Data from Waybill Query'!$A:$M,12,FALSE)),0,VLOOKUP($N1571,'Data from Waybill Query'!$A:$M,12,FALSE))</f>
        <v>12778</v>
      </c>
      <c r="M1571" s="104">
        <f>IF(ISNA(VLOOKUP($N1571,'Data from Waybill Query'!$A:$M,13,FALSE)),0,VLOOKUP($N1571,'Data from Waybill Query'!$A:$M,13,FALSE))</f>
        <v>2.9110460000000001E-2</v>
      </c>
      <c r="N1571" s="104">
        <f t="shared" si="53"/>
        <v>2008100303</v>
      </c>
    </row>
    <row r="1572" spans="1:14" x14ac:dyDescent="0.25">
      <c r="A1572" s="104">
        <f t="shared" si="54"/>
        <v>200826</v>
      </c>
      <c r="B1572" s="32">
        <f>'Data from Waybill Query'!B1572</f>
        <v>2008</v>
      </c>
      <c r="C1572" s="32" t="str">
        <f>IF('Data from Waybill Query'!C1572="00","0",IF('Data from Waybill Query'!C1572="01","1",IF('Data from Waybill Query'!C1572="XX","2",'Data from Waybill Query'!C1572)))</f>
        <v>11</v>
      </c>
      <c r="D1572" s="33" t="str">
        <f>'Data from Waybill Query'!D1572</f>
        <v>Coal</v>
      </c>
      <c r="E1572" s="33" t="str">
        <f>'Data from Waybill Query'!E1572</f>
        <v>S</v>
      </c>
      <c r="F1572" s="33" t="str">
        <f>'Data from Waybill Query'!F1572</f>
        <v>R</v>
      </c>
      <c r="G1572" s="33" t="str">
        <f>'Data from Waybill Query'!G1572</f>
        <v>X</v>
      </c>
      <c r="H1572" s="104">
        <f>IF(ISNA(VLOOKUP($N1572,'Data from Waybill Query'!$A:$M,8,FALSE)),0,VLOOKUP($N1572,'Data from Waybill Query'!$A:$M,8,FALSE))</f>
        <v>1973370</v>
      </c>
      <c r="I1572" s="104">
        <f>IF(ISNA(VLOOKUP($N1572,'Data from Waybill Query'!$A:$M,9,FALSE)),0,VLOOKUP($N1572,'Data from Waybill Query'!$A:$M,9,FALSE))</f>
        <v>1136614</v>
      </c>
      <c r="J1572" s="104">
        <f>IF(ISNA(VLOOKUP($N1572,'Data from Waybill Query'!$A:$M,10,FALSE)),0,VLOOKUP($N1572,'Data from Waybill Query'!$A:$M,10,FALSE))</f>
        <v>325858</v>
      </c>
      <c r="K1572" s="104">
        <f>IF(ISNA(VLOOKUP($N1572,'Data from Waybill Query'!$A:$M,11,FALSE)),0,VLOOKUP($N1572,'Data from Waybill Query'!$A:$M,11,FALSE))</f>
        <v>119386913</v>
      </c>
      <c r="L1572" s="104">
        <f>IF(ISNA(VLOOKUP($N1572,'Data from Waybill Query'!$A:$M,12,FALSE)),0,VLOOKUP($N1572,'Data from Waybill Query'!$A:$M,12,FALSE))</f>
        <v>34220</v>
      </c>
      <c r="M1572" s="104">
        <f>IF(ISNA(VLOOKUP($N1572,'Data from Waybill Query'!$A:$M,13,FALSE)),0,VLOOKUP($N1572,'Data from Waybill Query'!$A:$M,13,FALSE))</f>
        <v>5.7667000000000003E-2</v>
      </c>
      <c r="N1572" s="104">
        <f t="shared" si="53"/>
        <v>2008110103</v>
      </c>
    </row>
    <row r="1573" spans="1:14" x14ac:dyDescent="0.25">
      <c r="A1573" s="104">
        <f t="shared" si="54"/>
        <v>200827</v>
      </c>
      <c r="B1573" s="32">
        <f>'Data from Waybill Query'!B1573</f>
        <v>2008</v>
      </c>
      <c r="C1573" s="32" t="str">
        <f>IF('Data from Waybill Query'!C1573="00","0",IF('Data from Waybill Query'!C1573="01","1",IF('Data from Waybill Query'!C1573="XX","2",'Data from Waybill Query'!C1573)))</f>
        <v>11</v>
      </c>
      <c r="D1573" s="33" t="str">
        <f>'Data from Waybill Query'!D1573</f>
        <v>Coal</v>
      </c>
      <c r="E1573" s="33" t="str">
        <f>'Data from Waybill Query'!E1573</f>
        <v>S</v>
      </c>
      <c r="F1573" s="33" t="str">
        <f>'Data from Waybill Query'!F1573</f>
        <v>P</v>
      </c>
      <c r="G1573" s="33" t="str">
        <f>'Data from Waybill Query'!G1573</f>
        <v>X</v>
      </c>
      <c r="H1573" s="104">
        <f>IF(ISNA(VLOOKUP($N1573,'Data from Waybill Query'!$A:$M,8,FALSE)),0,VLOOKUP($N1573,'Data from Waybill Query'!$A:$M,8,FALSE))</f>
        <v>2010737</v>
      </c>
      <c r="I1573" s="104">
        <f>IF(ISNA(VLOOKUP($N1573,'Data from Waybill Query'!$A:$M,9,FALSE)),0,VLOOKUP($N1573,'Data from Waybill Query'!$A:$M,9,FALSE))</f>
        <v>1714960</v>
      </c>
      <c r="J1573" s="104">
        <f>IF(ISNA(VLOOKUP($N1573,'Data from Waybill Query'!$A:$M,10,FALSE)),0,VLOOKUP($N1573,'Data from Waybill Query'!$A:$M,10,FALSE))</f>
        <v>359293</v>
      </c>
      <c r="K1573" s="104">
        <f>IF(ISNA(VLOOKUP($N1573,'Data from Waybill Query'!$A:$M,11,FALSE)),0,VLOOKUP($N1573,'Data from Waybill Query'!$A:$M,11,FALSE))</f>
        <v>192066242</v>
      </c>
      <c r="L1573" s="104">
        <f>IF(ISNA(VLOOKUP($N1573,'Data from Waybill Query'!$A:$M,12,FALSE)),0,VLOOKUP($N1573,'Data from Waybill Query'!$A:$M,12,FALSE))</f>
        <v>40629</v>
      </c>
      <c r="M1573" s="104">
        <f>IF(ISNA(VLOOKUP($N1573,'Data from Waybill Query'!$A:$M,13,FALSE)),0,VLOOKUP($N1573,'Data from Waybill Query'!$A:$M,13,FALSE))</f>
        <v>4.9490190000000003E-2</v>
      </c>
      <c r="N1573" s="104">
        <f t="shared" si="53"/>
        <v>2008110113</v>
      </c>
    </row>
    <row r="1574" spans="1:14" x14ac:dyDescent="0.25">
      <c r="A1574" s="104">
        <f t="shared" si="54"/>
        <v>200828</v>
      </c>
      <c r="B1574" s="32">
        <f>'Data from Waybill Query'!B1574</f>
        <v>2008</v>
      </c>
      <c r="C1574" s="32" t="str">
        <f>IF('Data from Waybill Query'!C1574="00","0",IF('Data from Waybill Query'!C1574="01","1",IF('Data from Waybill Query'!C1574="XX","2",'Data from Waybill Query'!C1574)))</f>
        <v>11</v>
      </c>
      <c r="D1574" s="33" t="str">
        <f>'Data from Waybill Query'!D1574</f>
        <v>Coal</v>
      </c>
      <c r="E1574" s="33" t="str">
        <f>'Data from Waybill Query'!E1574</f>
        <v>M</v>
      </c>
      <c r="F1574" s="33" t="str">
        <f>'Data from Waybill Query'!F1574</f>
        <v>R</v>
      </c>
      <c r="G1574" s="33" t="str">
        <f>'Data from Waybill Query'!G1574</f>
        <v>X</v>
      </c>
      <c r="H1574" s="104">
        <f>IF(ISNA(VLOOKUP($N1574,'Data from Waybill Query'!$A:$M,8,FALSE)),0,VLOOKUP($N1574,'Data from Waybill Query'!$A:$M,8,FALSE))</f>
        <v>1174250</v>
      </c>
      <c r="I1574" s="104">
        <f>IF(ISNA(VLOOKUP($N1574,'Data from Waybill Query'!$A:$M,9,FALSE)),0,VLOOKUP($N1574,'Data from Waybill Query'!$A:$M,9,FALSE))</f>
        <v>525809</v>
      </c>
      <c r="J1574" s="104">
        <f>IF(ISNA(VLOOKUP($N1574,'Data from Waybill Query'!$A:$M,10,FALSE)),0,VLOOKUP($N1574,'Data from Waybill Query'!$A:$M,10,FALSE))</f>
        <v>371338</v>
      </c>
      <c r="K1574" s="104">
        <f>IF(ISNA(VLOOKUP($N1574,'Data from Waybill Query'!$A:$M,11,FALSE)),0,VLOOKUP($N1574,'Data from Waybill Query'!$A:$M,11,FALSE))</f>
        <v>56550924</v>
      </c>
      <c r="L1574" s="104">
        <f>IF(ISNA(VLOOKUP($N1574,'Data from Waybill Query'!$A:$M,12,FALSE)),0,VLOOKUP($N1574,'Data from Waybill Query'!$A:$M,12,FALSE))</f>
        <v>40266</v>
      </c>
      <c r="M1574" s="104">
        <f>IF(ISNA(VLOOKUP($N1574,'Data from Waybill Query'!$A:$M,13,FALSE)),0,VLOOKUP($N1574,'Data from Waybill Query'!$A:$M,13,FALSE))</f>
        <v>2.9162380000000002E-2</v>
      </c>
      <c r="N1574" s="104">
        <f t="shared" si="53"/>
        <v>2008110203</v>
      </c>
    </row>
    <row r="1575" spans="1:14" x14ac:dyDescent="0.25">
      <c r="A1575" s="104">
        <f t="shared" si="54"/>
        <v>200829</v>
      </c>
      <c r="B1575" s="32">
        <f>'Data from Waybill Query'!B1575</f>
        <v>2008</v>
      </c>
      <c r="C1575" s="32" t="str">
        <f>IF('Data from Waybill Query'!C1575="00","0",IF('Data from Waybill Query'!C1575="01","1",IF('Data from Waybill Query'!C1575="XX","2",'Data from Waybill Query'!C1575)))</f>
        <v>11</v>
      </c>
      <c r="D1575" s="33" t="str">
        <f>'Data from Waybill Query'!D1575</f>
        <v>Coal</v>
      </c>
      <c r="E1575" s="33" t="str">
        <f>'Data from Waybill Query'!E1575</f>
        <v>M</v>
      </c>
      <c r="F1575" s="33" t="str">
        <f>'Data from Waybill Query'!F1575</f>
        <v>P</v>
      </c>
      <c r="G1575" s="33" t="str">
        <f>'Data from Waybill Query'!G1575</f>
        <v>X</v>
      </c>
      <c r="H1575" s="104">
        <f>IF(ISNA(VLOOKUP($N1575,'Data from Waybill Query'!$A:$M,8,FALSE)),0,VLOOKUP($N1575,'Data from Waybill Query'!$A:$M,8,FALSE))</f>
        <v>2090281</v>
      </c>
      <c r="I1575" s="104">
        <f>IF(ISNA(VLOOKUP($N1575,'Data from Waybill Query'!$A:$M,9,FALSE)),0,VLOOKUP($N1575,'Data from Waybill Query'!$A:$M,9,FALSE))</f>
        <v>1245196</v>
      </c>
      <c r="J1575" s="104">
        <f>IF(ISNA(VLOOKUP($N1575,'Data from Waybill Query'!$A:$M,10,FALSE)),0,VLOOKUP($N1575,'Data from Waybill Query'!$A:$M,10,FALSE))</f>
        <v>923988</v>
      </c>
      <c r="K1575" s="104">
        <f>IF(ISNA(VLOOKUP($N1575,'Data from Waybill Query'!$A:$M,11,FALSE)),0,VLOOKUP($N1575,'Data from Waybill Query'!$A:$M,11,FALSE))</f>
        <v>144683332</v>
      </c>
      <c r="L1575" s="104">
        <f>IF(ISNA(VLOOKUP($N1575,'Data from Waybill Query'!$A:$M,12,FALSE)),0,VLOOKUP($N1575,'Data from Waybill Query'!$A:$M,12,FALSE))</f>
        <v>107685</v>
      </c>
      <c r="M1575" s="104">
        <f>IF(ISNA(VLOOKUP($N1575,'Data from Waybill Query'!$A:$M,13,FALSE)),0,VLOOKUP($N1575,'Data from Waybill Query'!$A:$M,13,FALSE))</f>
        <v>1.9411020000000001E-2</v>
      </c>
      <c r="N1575" s="104">
        <f t="shared" si="53"/>
        <v>2008110213</v>
      </c>
    </row>
    <row r="1576" spans="1:14" x14ac:dyDescent="0.25">
      <c r="A1576" s="104">
        <f t="shared" si="54"/>
        <v>200830</v>
      </c>
      <c r="B1576" s="32">
        <f>'Data from Waybill Query'!B1576</f>
        <v>2008</v>
      </c>
      <c r="C1576" s="32" t="str">
        <f>IF('Data from Waybill Query'!C1576="00","0",IF('Data from Waybill Query'!C1576="01","1",IF('Data from Waybill Query'!C1576="XX","2",'Data from Waybill Query'!C1576)))</f>
        <v>11</v>
      </c>
      <c r="D1576" s="33" t="str">
        <f>'Data from Waybill Query'!D1576</f>
        <v>Coal</v>
      </c>
      <c r="E1576" s="33" t="str">
        <f>'Data from Waybill Query'!E1576</f>
        <v>L</v>
      </c>
      <c r="F1576" s="33" t="str">
        <f>'Data from Waybill Query'!F1576</f>
        <v>R</v>
      </c>
      <c r="G1576" s="33" t="str">
        <f>'Data from Waybill Query'!G1576</f>
        <v>X</v>
      </c>
      <c r="H1576" s="104">
        <f>IF(ISNA(VLOOKUP($N1576,'Data from Waybill Query'!$A:$M,8,FALSE)),0,VLOOKUP($N1576,'Data from Waybill Query'!$A:$M,8,FALSE))</f>
        <v>1476591</v>
      </c>
      <c r="I1576" s="104">
        <f>IF(ISNA(VLOOKUP($N1576,'Data from Waybill Query'!$A:$M,9,FALSE)),0,VLOOKUP($N1576,'Data from Waybill Query'!$A:$M,9,FALSE))</f>
        <v>667830</v>
      </c>
      <c r="J1576" s="104">
        <f>IF(ISNA(VLOOKUP($N1576,'Data from Waybill Query'!$A:$M,10,FALSE)),0,VLOOKUP($N1576,'Data from Waybill Query'!$A:$M,10,FALSE))</f>
        <v>811094</v>
      </c>
      <c r="K1576" s="104">
        <f>IF(ISNA(VLOOKUP($N1576,'Data from Waybill Query'!$A:$M,11,FALSE)),0,VLOOKUP($N1576,'Data from Waybill Query'!$A:$M,11,FALSE))</f>
        <v>77139068</v>
      </c>
      <c r="L1576" s="104">
        <f>IF(ISNA(VLOOKUP($N1576,'Data from Waybill Query'!$A:$M,12,FALSE)),0,VLOOKUP($N1576,'Data from Waybill Query'!$A:$M,12,FALSE))</f>
        <v>93613</v>
      </c>
      <c r="M1576" s="104">
        <f>IF(ISNA(VLOOKUP($N1576,'Data from Waybill Query'!$A:$M,13,FALSE)),0,VLOOKUP($N1576,'Data from Waybill Query'!$A:$M,13,FALSE))</f>
        <v>1.5773410000000002E-2</v>
      </c>
      <c r="N1576" s="104">
        <f t="shared" si="53"/>
        <v>2008110303</v>
      </c>
    </row>
    <row r="1577" spans="1:14" x14ac:dyDescent="0.25">
      <c r="A1577" s="104">
        <f t="shared" si="54"/>
        <v>200831</v>
      </c>
      <c r="B1577" s="32">
        <f>'Data from Waybill Query'!B1577</f>
        <v>2008</v>
      </c>
      <c r="C1577" s="32" t="str">
        <f>IF('Data from Waybill Query'!C1577="00","0",IF('Data from Waybill Query'!C1577="01","1",IF('Data from Waybill Query'!C1577="XX","2",'Data from Waybill Query'!C1577)))</f>
        <v>11</v>
      </c>
      <c r="D1577" s="33" t="str">
        <f>'Data from Waybill Query'!D1577</f>
        <v>Coal</v>
      </c>
      <c r="E1577" s="33" t="str">
        <f>'Data from Waybill Query'!E1577</f>
        <v>L</v>
      </c>
      <c r="F1577" s="33" t="str">
        <f>'Data from Waybill Query'!F1577</f>
        <v>P</v>
      </c>
      <c r="G1577" s="33" t="str">
        <f>'Data from Waybill Query'!G1577</f>
        <v>X</v>
      </c>
      <c r="H1577" s="104">
        <f>IF(ISNA(VLOOKUP($N1577,'Data from Waybill Query'!$A:$M,8,FALSE)),0,VLOOKUP($N1577,'Data from Waybill Query'!$A:$M,8,FALSE))</f>
        <v>3376139</v>
      </c>
      <c r="I1577" s="104">
        <f>IF(ISNA(VLOOKUP($N1577,'Data from Waybill Query'!$A:$M,9,FALSE)),0,VLOOKUP($N1577,'Data from Waybill Query'!$A:$M,9,FALSE))</f>
        <v>1867322</v>
      </c>
      <c r="J1577" s="104">
        <f>IF(ISNA(VLOOKUP($N1577,'Data from Waybill Query'!$A:$M,10,FALSE)),0,VLOOKUP($N1577,'Data from Waybill Query'!$A:$M,10,FALSE))</f>
        <v>2265656</v>
      </c>
      <c r="K1577" s="104">
        <f>IF(ISNA(VLOOKUP($N1577,'Data from Waybill Query'!$A:$M,11,FALSE)),0,VLOOKUP($N1577,'Data from Waybill Query'!$A:$M,11,FALSE))</f>
        <v>217015646</v>
      </c>
      <c r="L1577" s="104">
        <f>IF(ISNA(VLOOKUP($N1577,'Data from Waybill Query'!$A:$M,12,FALSE)),0,VLOOKUP($N1577,'Data from Waybill Query'!$A:$M,12,FALSE))</f>
        <v>263390</v>
      </c>
      <c r="M1577" s="104">
        <f>IF(ISNA(VLOOKUP($N1577,'Data from Waybill Query'!$A:$M,13,FALSE)),0,VLOOKUP($N1577,'Data from Waybill Query'!$A:$M,13,FALSE))</f>
        <v>1.2818029999999999E-2</v>
      </c>
      <c r="N1577" s="104">
        <f t="shared" si="53"/>
        <v>2008110313</v>
      </c>
    </row>
    <row r="1578" spans="1:14" x14ac:dyDescent="0.25">
      <c r="A1578" s="104">
        <f t="shared" si="54"/>
        <v>200832</v>
      </c>
      <c r="B1578" s="32">
        <f>'Data from Waybill Query'!B1578</f>
        <v>2008</v>
      </c>
      <c r="C1578" s="32" t="str">
        <f>IF('Data from Waybill Query'!C1578="00","0",IF('Data from Waybill Query'!C1578="01","1",IF('Data from Waybill Query'!C1578="XX","2",'Data from Waybill Query'!C1578)))</f>
        <v>11</v>
      </c>
      <c r="D1578" s="33" t="str">
        <f>'Data from Waybill Query'!D1578</f>
        <v>Coal</v>
      </c>
      <c r="E1578" s="33" t="str">
        <f>'Data from Waybill Query'!E1578</f>
        <v>VL</v>
      </c>
      <c r="F1578" s="33" t="str">
        <f>'Data from Waybill Query'!F1578</f>
        <v>R</v>
      </c>
      <c r="G1578" s="33" t="str">
        <f>'Data from Waybill Query'!G1578</f>
        <v>X</v>
      </c>
      <c r="H1578" s="104">
        <f>IF(ISNA(VLOOKUP($N1578,'Data from Waybill Query'!$A:$M,8,FALSE)),0,VLOOKUP($N1578,'Data from Waybill Query'!$A:$M,8,FALSE))</f>
        <v>363895</v>
      </c>
      <c r="I1578" s="104">
        <f>IF(ISNA(VLOOKUP($N1578,'Data from Waybill Query'!$A:$M,9,FALSE)),0,VLOOKUP($N1578,'Data from Waybill Query'!$A:$M,9,FALSE))</f>
        <v>107059</v>
      </c>
      <c r="J1578" s="104">
        <f>IF(ISNA(VLOOKUP($N1578,'Data from Waybill Query'!$A:$M,10,FALSE)),0,VLOOKUP($N1578,'Data from Waybill Query'!$A:$M,10,FALSE))</f>
        <v>172902</v>
      </c>
      <c r="K1578" s="104">
        <f>IF(ISNA(VLOOKUP($N1578,'Data from Waybill Query'!$A:$M,11,FALSE)),0,VLOOKUP($N1578,'Data from Waybill Query'!$A:$M,11,FALSE))</f>
        <v>11455538</v>
      </c>
      <c r="L1578" s="104">
        <f>IF(ISNA(VLOOKUP($N1578,'Data from Waybill Query'!$A:$M,12,FALSE)),0,VLOOKUP($N1578,'Data from Waybill Query'!$A:$M,12,FALSE))</f>
        <v>18534</v>
      </c>
      <c r="M1578" s="104">
        <f>IF(ISNA(VLOOKUP($N1578,'Data from Waybill Query'!$A:$M,13,FALSE)),0,VLOOKUP($N1578,'Data from Waybill Query'!$A:$M,13,FALSE))</f>
        <v>1.963382E-2</v>
      </c>
      <c r="N1578" s="104">
        <f t="shared" si="53"/>
        <v>2008110403</v>
      </c>
    </row>
    <row r="1579" spans="1:14" x14ac:dyDescent="0.25">
      <c r="A1579" s="104">
        <f t="shared" si="54"/>
        <v>200833</v>
      </c>
      <c r="B1579" s="32">
        <f>'Data from Waybill Query'!B1579</f>
        <v>2008</v>
      </c>
      <c r="C1579" s="32" t="str">
        <f>IF('Data from Waybill Query'!C1579="00","0",IF('Data from Waybill Query'!C1579="01","1",IF('Data from Waybill Query'!C1579="XX","2",'Data from Waybill Query'!C1579)))</f>
        <v>11</v>
      </c>
      <c r="D1579" s="33" t="str">
        <f>'Data from Waybill Query'!D1579</f>
        <v>Coal</v>
      </c>
      <c r="E1579" s="33" t="str">
        <f>'Data from Waybill Query'!E1579</f>
        <v>VL</v>
      </c>
      <c r="F1579" s="33" t="str">
        <f>'Data from Waybill Query'!F1579</f>
        <v>P</v>
      </c>
      <c r="G1579" s="33" t="str">
        <f>'Data from Waybill Query'!G1579</f>
        <v>X</v>
      </c>
      <c r="H1579" s="104">
        <f>IF(ISNA(VLOOKUP($N1579,'Data from Waybill Query'!$A:$M,8,FALSE)),0,VLOOKUP($N1579,'Data from Waybill Query'!$A:$M,8,FALSE))</f>
        <v>1228947</v>
      </c>
      <c r="I1579" s="104">
        <f>IF(ISNA(VLOOKUP($N1579,'Data from Waybill Query'!$A:$M,9,FALSE)),0,VLOOKUP($N1579,'Data from Waybill Query'!$A:$M,9,FALSE))</f>
        <v>440170</v>
      </c>
      <c r="J1579" s="104">
        <f>IF(ISNA(VLOOKUP($N1579,'Data from Waybill Query'!$A:$M,10,FALSE)),0,VLOOKUP($N1579,'Data from Waybill Query'!$A:$M,10,FALSE))</f>
        <v>699575</v>
      </c>
      <c r="K1579" s="104">
        <f>IF(ISNA(VLOOKUP($N1579,'Data from Waybill Query'!$A:$M,11,FALSE)),0,VLOOKUP($N1579,'Data from Waybill Query'!$A:$M,11,FALSE))</f>
        <v>51468645</v>
      </c>
      <c r="L1579" s="104">
        <f>IF(ISNA(VLOOKUP($N1579,'Data from Waybill Query'!$A:$M,12,FALSE)),0,VLOOKUP($N1579,'Data from Waybill Query'!$A:$M,12,FALSE))</f>
        <v>81690</v>
      </c>
      <c r="M1579" s="104">
        <f>IF(ISNA(VLOOKUP($N1579,'Data from Waybill Query'!$A:$M,13,FALSE)),0,VLOOKUP($N1579,'Data from Waybill Query'!$A:$M,13,FALSE))</f>
        <v>1.504394E-2</v>
      </c>
      <c r="N1579" s="104">
        <f t="shared" si="53"/>
        <v>2008110413</v>
      </c>
    </row>
    <row r="1580" spans="1:14" x14ac:dyDescent="0.25">
      <c r="A1580" s="104">
        <f t="shared" si="54"/>
        <v>200834</v>
      </c>
      <c r="B1580" s="32">
        <f>'Data from Waybill Query'!B1580</f>
        <v>2008</v>
      </c>
      <c r="C1580" s="32" t="str">
        <f>IF('Data from Waybill Query'!C1580="00","0",IF('Data from Waybill Query'!C1580="01","1",IF('Data from Waybill Query'!C1580="XX","2",'Data from Waybill Query'!C1580)))</f>
        <v>13</v>
      </c>
      <c r="D1580" s="33" t="str">
        <f>'Data from Waybill Query'!D1580</f>
        <v>Crude Oil</v>
      </c>
      <c r="E1580" s="33" t="str">
        <f>'Data from Waybill Query'!E1580</f>
        <v>SM</v>
      </c>
      <c r="F1580" s="33" t="str">
        <f>'Data from Waybill Query'!F1580</f>
        <v>X</v>
      </c>
      <c r="G1580" s="33" t="str">
        <f>'Data from Waybill Query'!G1580</f>
        <v>S</v>
      </c>
      <c r="H1580" s="104">
        <f>IF(ISNA(VLOOKUP($N1580,'Data from Waybill Query'!$A:$M,8,FALSE)),0,VLOOKUP($N1580,'Data from Waybill Query'!$A:$M,8,FALSE))</f>
        <v>44992</v>
      </c>
      <c r="I1580" s="104">
        <f>IF(ISNA(VLOOKUP($N1580,'Data from Waybill Query'!$A:$M,9,FALSE)),0,VLOOKUP($N1580,'Data from Waybill Query'!$A:$M,9,FALSE))</f>
        <v>9812</v>
      </c>
      <c r="J1580" s="104">
        <f>IF(ISNA(VLOOKUP($N1580,'Data from Waybill Query'!$A:$M,10,FALSE)),0,VLOOKUP($N1580,'Data from Waybill Query'!$A:$M,10,FALSE))</f>
        <v>9820</v>
      </c>
      <c r="K1580" s="104">
        <f>IF(ISNA(VLOOKUP($N1580,'Data from Waybill Query'!$A:$M,11,FALSE)),0,VLOOKUP($N1580,'Data from Waybill Query'!$A:$M,11,FALSE))</f>
        <v>777568</v>
      </c>
      <c r="L1580" s="104">
        <f>IF(ISNA(VLOOKUP($N1580,'Data from Waybill Query'!$A:$M,12,FALSE)),0,VLOOKUP($N1580,'Data from Waybill Query'!$A:$M,12,FALSE))</f>
        <v>781</v>
      </c>
      <c r="M1580" s="104">
        <f>IF(ISNA(VLOOKUP($N1580,'Data from Waybill Query'!$A:$M,13,FALSE)),0,VLOOKUP($N1580,'Data from Waybill Query'!$A:$M,13,FALSE))</f>
        <v>5.7614539999999999E-2</v>
      </c>
      <c r="N1580" s="104">
        <f t="shared" si="53"/>
        <v>2008130101</v>
      </c>
    </row>
    <row r="1581" spans="1:14" x14ac:dyDescent="0.25">
      <c r="A1581" s="104">
        <f t="shared" si="54"/>
        <v>200835</v>
      </c>
      <c r="B1581" s="32">
        <f>'Data from Waybill Query'!B1581</f>
        <v>2008</v>
      </c>
      <c r="C1581" s="32" t="str">
        <f>IF('Data from Waybill Query'!C1581="00","0",IF('Data from Waybill Query'!C1581="01","1",IF('Data from Waybill Query'!C1581="XX","2",'Data from Waybill Query'!C1581)))</f>
        <v>13</v>
      </c>
      <c r="D1581" s="33" t="str">
        <f>'Data from Waybill Query'!D1581</f>
        <v>Crude Oil</v>
      </c>
      <c r="E1581" s="33" t="str">
        <f>'Data from Waybill Query'!E1581</f>
        <v>VL</v>
      </c>
      <c r="F1581" s="33" t="str">
        <f>'Data from Waybill Query'!F1581</f>
        <v>X</v>
      </c>
      <c r="G1581" s="33" t="str">
        <f>'Data from Waybill Query'!G1581</f>
        <v>S</v>
      </c>
      <c r="H1581" s="104">
        <f>IF(ISNA(VLOOKUP($N1581,'Data from Waybill Query'!$A:$M,8,FALSE)),0,VLOOKUP($N1581,'Data from Waybill Query'!$A:$M,8,FALSE))</f>
        <v>58403</v>
      </c>
      <c r="I1581" s="104">
        <f>IF(ISNA(VLOOKUP($N1581,'Data from Waybill Query'!$A:$M,9,FALSE)),0,VLOOKUP($N1581,'Data from Waybill Query'!$A:$M,9,FALSE))</f>
        <v>10796</v>
      </c>
      <c r="J1581" s="104">
        <f>IF(ISNA(VLOOKUP($N1581,'Data from Waybill Query'!$A:$M,10,FALSE)),0,VLOOKUP($N1581,'Data from Waybill Query'!$A:$M,10,FALSE))</f>
        <v>21331</v>
      </c>
      <c r="K1581" s="104">
        <f>IF(ISNA(VLOOKUP($N1581,'Data from Waybill Query'!$A:$M,11,FALSE)),0,VLOOKUP($N1581,'Data from Waybill Query'!$A:$M,11,FALSE))</f>
        <v>836452</v>
      </c>
      <c r="L1581" s="104">
        <f>IF(ISNA(VLOOKUP($N1581,'Data from Waybill Query'!$A:$M,12,FALSE)),0,VLOOKUP($N1581,'Data from Waybill Query'!$A:$M,12,FALSE))</f>
        <v>1653</v>
      </c>
      <c r="M1581" s="104">
        <f>IF(ISNA(VLOOKUP($N1581,'Data from Waybill Query'!$A:$M,13,FALSE)),0,VLOOKUP($N1581,'Data from Waybill Query'!$A:$M,13,FALSE))</f>
        <v>3.5340530000000002E-2</v>
      </c>
      <c r="N1581" s="104">
        <f t="shared" si="53"/>
        <v>2008130401</v>
      </c>
    </row>
    <row r="1582" spans="1:14" x14ac:dyDescent="0.25">
      <c r="A1582" s="104">
        <f t="shared" si="54"/>
        <v>200836</v>
      </c>
      <c r="B1582" s="32">
        <f>'Data from Waybill Query'!B1582</f>
        <v>2008</v>
      </c>
      <c r="C1582" s="32" t="str">
        <f>IF('Data from Waybill Query'!C1582="00","0",IF('Data from Waybill Query'!C1582="01","1",IF('Data from Waybill Query'!C1582="XX","2",'Data from Waybill Query'!C1582)))</f>
        <v>13</v>
      </c>
      <c r="D1582" s="33" t="str">
        <f>'Data from Waybill Query'!D1582</f>
        <v>Crude Oil</v>
      </c>
      <c r="E1582" s="33" t="str">
        <f>'Data from Waybill Query'!E1582</f>
        <v>X</v>
      </c>
      <c r="F1582" s="33" t="str">
        <f>'Data from Waybill Query'!F1582</f>
        <v>X</v>
      </c>
      <c r="G1582" s="33" t="str">
        <f>'Data from Waybill Query'!G1582</f>
        <v>MU</v>
      </c>
      <c r="H1582" s="104">
        <f>IF(ISNA(VLOOKUP($N1582,'Data from Waybill Query'!$A:$M,8,FALSE)),0,VLOOKUP($N1582,'Data from Waybill Query'!$A:$M,8,FALSE))</f>
        <v>15323</v>
      </c>
      <c r="I1582" s="104">
        <f>IF(ISNA(VLOOKUP($N1582,'Data from Waybill Query'!$A:$M,9,FALSE)),0,VLOOKUP($N1582,'Data from Waybill Query'!$A:$M,9,FALSE))</f>
        <v>6192</v>
      </c>
      <c r="J1582" s="104">
        <f>IF(ISNA(VLOOKUP($N1582,'Data from Waybill Query'!$A:$M,10,FALSE)),0,VLOOKUP($N1582,'Data from Waybill Query'!$A:$M,10,FALSE))</f>
        <v>4535</v>
      </c>
      <c r="K1582" s="104">
        <f>IF(ISNA(VLOOKUP($N1582,'Data from Waybill Query'!$A:$M,11,FALSE)),0,VLOOKUP($N1582,'Data from Waybill Query'!$A:$M,11,FALSE))</f>
        <v>399264</v>
      </c>
      <c r="L1582" s="104">
        <f>IF(ISNA(VLOOKUP($N1582,'Data from Waybill Query'!$A:$M,12,FALSE)),0,VLOOKUP($N1582,'Data from Waybill Query'!$A:$M,12,FALSE))</f>
        <v>346</v>
      </c>
      <c r="M1582" s="104">
        <f>IF(ISNA(VLOOKUP($N1582,'Data from Waybill Query'!$A:$M,13,FALSE)),0,VLOOKUP($N1582,'Data from Waybill Query'!$A:$M,13,FALSE))</f>
        <v>4.4264449999999997E-2</v>
      </c>
      <c r="N1582" s="104">
        <f t="shared" si="53"/>
        <v>2008130403</v>
      </c>
    </row>
    <row r="1583" spans="1:14" x14ac:dyDescent="0.25">
      <c r="A1583" s="104">
        <f t="shared" si="54"/>
        <v>200837</v>
      </c>
      <c r="B1583" s="32">
        <f>'Data from Waybill Query'!B1583</f>
        <v>2008</v>
      </c>
      <c r="C1583" s="32" t="str">
        <f>IF('Data from Waybill Query'!C1583="00","0",IF('Data from Waybill Query'!C1583="01","1",IF('Data from Waybill Query'!C1583="XX","2",'Data from Waybill Query'!C1583)))</f>
        <v>14</v>
      </c>
      <c r="D1583" s="33" t="str">
        <f>'Data from Waybill Query'!D1583</f>
        <v>Non-Metallic Minerals</v>
      </c>
      <c r="E1583" s="33" t="str">
        <f>'Data from Waybill Query'!E1583</f>
        <v>S</v>
      </c>
      <c r="F1583" s="33" t="str">
        <f>'Data from Waybill Query'!F1583</f>
        <v>X</v>
      </c>
      <c r="G1583" s="33" t="str">
        <f>'Data from Waybill Query'!G1583</f>
        <v>X</v>
      </c>
      <c r="H1583" s="104">
        <f>IF(ISNA(VLOOKUP($N1583,'Data from Waybill Query'!$A:$M,8,FALSE)),0,VLOOKUP($N1583,'Data from Waybill Query'!$A:$M,8,FALSE))</f>
        <v>189862</v>
      </c>
      <c r="I1583" s="104">
        <f>IF(ISNA(VLOOKUP($N1583,'Data from Waybill Query'!$A:$M,9,FALSE)),0,VLOOKUP($N1583,'Data from Waybill Query'!$A:$M,9,FALSE))</f>
        <v>461653</v>
      </c>
      <c r="J1583" s="104">
        <f>IF(ISNA(VLOOKUP($N1583,'Data from Waybill Query'!$A:$M,10,FALSE)),0,VLOOKUP($N1583,'Data from Waybill Query'!$A:$M,10,FALSE))</f>
        <v>23979</v>
      </c>
      <c r="K1583" s="104">
        <f>IF(ISNA(VLOOKUP($N1583,'Data from Waybill Query'!$A:$M,11,FALSE)),0,VLOOKUP($N1583,'Data from Waybill Query'!$A:$M,11,FALSE))</f>
        <v>42480533</v>
      </c>
      <c r="L1583" s="104">
        <f>IF(ISNA(VLOOKUP($N1583,'Data from Waybill Query'!$A:$M,12,FALSE)),0,VLOOKUP($N1583,'Data from Waybill Query'!$A:$M,12,FALSE))</f>
        <v>2223</v>
      </c>
      <c r="M1583" s="104">
        <f>IF(ISNA(VLOOKUP($N1583,'Data from Waybill Query'!$A:$M,13,FALSE)),0,VLOOKUP($N1583,'Data from Waybill Query'!$A:$M,13,FALSE))</f>
        <v>8.5410799999999995E-2</v>
      </c>
      <c r="N1583" s="104">
        <f t="shared" si="53"/>
        <v>2008140103</v>
      </c>
    </row>
    <row r="1584" spans="1:14" x14ac:dyDescent="0.25">
      <c r="A1584" s="104">
        <f t="shared" si="54"/>
        <v>200838</v>
      </c>
      <c r="B1584" s="32">
        <f>'Data from Waybill Query'!B1584</f>
        <v>2008</v>
      </c>
      <c r="C1584" s="32" t="str">
        <f>IF('Data from Waybill Query'!C1584="00","0",IF('Data from Waybill Query'!C1584="01","1",IF('Data from Waybill Query'!C1584="XX","2",'Data from Waybill Query'!C1584)))</f>
        <v>14</v>
      </c>
      <c r="D1584" s="33" t="str">
        <f>'Data from Waybill Query'!D1584</f>
        <v>Non-Metallic Minerals</v>
      </c>
      <c r="E1584" s="33" t="str">
        <f>'Data from Waybill Query'!E1584</f>
        <v>M</v>
      </c>
      <c r="F1584" s="33" t="str">
        <f>'Data from Waybill Query'!F1584</f>
        <v>X</v>
      </c>
      <c r="G1584" s="33" t="str">
        <f>'Data from Waybill Query'!G1584</f>
        <v>X</v>
      </c>
      <c r="H1584" s="104">
        <f>IF(ISNA(VLOOKUP($N1584,'Data from Waybill Query'!$A:$M,8,FALSE)),0,VLOOKUP($N1584,'Data from Waybill Query'!$A:$M,8,FALSE))</f>
        <v>397328</v>
      </c>
      <c r="I1584" s="104">
        <f>IF(ISNA(VLOOKUP($N1584,'Data from Waybill Query'!$A:$M,9,FALSE)),0,VLOOKUP($N1584,'Data from Waybill Query'!$A:$M,9,FALSE))</f>
        <v>473275</v>
      </c>
      <c r="J1584" s="104">
        <f>IF(ISNA(VLOOKUP($N1584,'Data from Waybill Query'!$A:$M,10,FALSE)),0,VLOOKUP($N1584,'Data from Waybill Query'!$A:$M,10,FALSE))</f>
        <v>78855</v>
      </c>
      <c r="K1584" s="104">
        <f>IF(ISNA(VLOOKUP($N1584,'Data from Waybill Query'!$A:$M,11,FALSE)),0,VLOOKUP($N1584,'Data from Waybill Query'!$A:$M,11,FALSE))</f>
        <v>48626987</v>
      </c>
      <c r="L1584" s="104">
        <f>IF(ISNA(VLOOKUP($N1584,'Data from Waybill Query'!$A:$M,12,FALSE)),0,VLOOKUP($N1584,'Data from Waybill Query'!$A:$M,12,FALSE))</f>
        <v>8102</v>
      </c>
      <c r="M1584" s="104">
        <f>IF(ISNA(VLOOKUP($N1584,'Data from Waybill Query'!$A:$M,13,FALSE)),0,VLOOKUP($N1584,'Data from Waybill Query'!$A:$M,13,FALSE))</f>
        <v>4.9042910000000002E-2</v>
      </c>
      <c r="N1584" s="104">
        <f t="shared" si="53"/>
        <v>2008140203</v>
      </c>
    </row>
    <row r="1585" spans="1:14" x14ac:dyDescent="0.25">
      <c r="A1585" s="104">
        <f t="shared" si="54"/>
        <v>200839</v>
      </c>
      <c r="B1585" s="32">
        <f>'Data from Waybill Query'!B1585</f>
        <v>2008</v>
      </c>
      <c r="C1585" s="32" t="str">
        <f>IF('Data from Waybill Query'!C1585="00","0",IF('Data from Waybill Query'!C1585="01","1",IF('Data from Waybill Query'!C1585="XX","2",'Data from Waybill Query'!C1585)))</f>
        <v>14</v>
      </c>
      <c r="D1585" s="33" t="str">
        <f>'Data from Waybill Query'!D1585</f>
        <v>Non-Metallic Minerals</v>
      </c>
      <c r="E1585" s="33" t="str">
        <f>'Data from Waybill Query'!E1585</f>
        <v>L</v>
      </c>
      <c r="F1585" s="33" t="str">
        <f>'Data from Waybill Query'!F1585</f>
        <v>X</v>
      </c>
      <c r="G1585" s="33" t="str">
        <f>'Data from Waybill Query'!G1585</f>
        <v>X</v>
      </c>
      <c r="H1585" s="104">
        <f>IF(ISNA(VLOOKUP($N1585,'Data from Waybill Query'!$A:$M,8,FALSE)),0,VLOOKUP($N1585,'Data from Waybill Query'!$A:$M,8,FALSE))</f>
        <v>1300480</v>
      </c>
      <c r="I1585" s="104">
        <f>IF(ISNA(VLOOKUP($N1585,'Data from Waybill Query'!$A:$M,9,FALSE)),0,VLOOKUP($N1585,'Data from Waybill Query'!$A:$M,9,FALSE))</f>
        <v>502034</v>
      </c>
      <c r="J1585" s="104">
        <f>IF(ISNA(VLOOKUP($N1585,'Data from Waybill Query'!$A:$M,10,FALSE)),0,VLOOKUP($N1585,'Data from Waybill Query'!$A:$M,10,FALSE))</f>
        <v>348765</v>
      </c>
      <c r="K1585" s="104">
        <f>IF(ISNA(VLOOKUP($N1585,'Data from Waybill Query'!$A:$M,11,FALSE)),0,VLOOKUP($N1585,'Data from Waybill Query'!$A:$M,11,FALSE))</f>
        <v>50856401</v>
      </c>
      <c r="L1585" s="104">
        <f>IF(ISNA(VLOOKUP($N1585,'Data from Waybill Query'!$A:$M,12,FALSE)),0,VLOOKUP($N1585,'Data from Waybill Query'!$A:$M,12,FALSE))</f>
        <v>34689</v>
      </c>
      <c r="M1585" s="104">
        <f>IF(ISNA(VLOOKUP($N1585,'Data from Waybill Query'!$A:$M,13,FALSE)),0,VLOOKUP($N1585,'Data from Waybill Query'!$A:$M,13,FALSE))</f>
        <v>3.7489939999999999E-2</v>
      </c>
      <c r="N1585" s="104">
        <f t="shared" si="53"/>
        <v>2008140303</v>
      </c>
    </row>
    <row r="1586" spans="1:14" x14ac:dyDescent="0.25">
      <c r="A1586" s="104">
        <f t="shared" si="54"/>
        <v>200840</v>
      </c>
      <c r="B1586" s="32">
        <f>'Data from Waybill Query'!B1586</f>
        <v>2008</v>
      </c>
      <c r="C1586" s="32" t="str">
        <f>IF('Data from Waybill Query'!C1586="00","0",IF('Data from Waybill Query'!C1586="01","1",IF('Data from Waybill Query'!C1586="XX","2",'Data from Waybill Query'!C1586)))</f>
        <v>20</v>
      </c>
      <c r="D1586" s="33" t="str">
        <f>'Data from Waybill Query'!D1586</f>
        <v>Food and Kindred</v>
      </c>
      <c r="E1586" s="33" t="str">
        <f>'Data from Waybill Query'!E1586</f>
        <v>S</v>
      </c>
      <c r="F1586" s="33" t="str">
        <f>'Data from Waybill Query'!F1586</f>
        <v>X</v>
      </c>
      <c r="G1586" s="33" t="str">
        <f>'Data from Waybill Query'!G1586</f>
        <v>X</v>
      </c>
      <c r="H1586" s="104">
        <f>IF(ISNA(VLOOKUP($N1586,'Data from Waybill Query'!$A:$M,8,FALSE)),0,VLOOKUP($N1586,'Data from Waybill Query'!$A:$M,8,FALSE))</f>
        <v>535127</v>
      </c>
      <c r="I1586" s="104">
        <f>IF(ISNA(VLOOKUP($N1586,'Data from Waybill Query'!$A:$M,9,FALSE)),0,VLOOKUP($N1586,'Data from Waybill Query'!$A:$M,9,FALSE))</f>
        <v>330603</v>
      </c>
      <c r="J1586" s="104">
        <f>IF(ISNA(VLOOKUP($N1586,'Data from Waybill Query'!$A:$M,10,FALSE)),0,VLOOKUP($N1586,'Data from Waybill Query'!$A:$M,10,FALSE))</f>
        <v>93932</v>
      </c>
      <c r="K1586" s="104">
        <f>IF(ISNA(VLOOKUP($N1586,'Data from Waybill Query'!$A:$M,11,FALSE)),0,VLOOKUP($N1586,'Data from Waybill Query'!$A:$M,11,FALSE))</f>
        <v>30072395</v>
      </c>
      <c r="L1586" s="104">
        <f>IF(ISNA(VLOOKUP($N1586,'Data from Waybill Query'!$A:$M,12,FALSE)),0,VLOOKUP($N1586,'Data from Waybill Query'!$A:$M,12,FALSE))</f>
        <v>8577</v>
      </c>
      <c r="M1586" s="104">
        <f>IF(ISNA(VLOOKUP($N1586,'Data from Waybill Query'!$A:$M,13,FALSE)),0,VLOOKUP($N1586,'Data from Waybill Query'!$A:$M,13,FALSE))</f>
        <v>6.2390920000000002E-2</v>
      </c>
      <c r="N1586" s="104">
        <f t="shared" si="53"/>
        <v>2008200103</v>
      </c>
    </row>
    <row r="1587" spans="1:14" x14ac:dyDescent="0.25">
      <c r="A1587" s="104">
        <f t="shared" si="54"/>
        <v>200841</v>
      </c>
      <c r="B1587" s="32">
        <f>'Data from Waybill Query'!B1587</f>
        <v>2008</v>
      </c>
      <c r="C1587" s="32" t="str">
        <f>IF('Data from Waybill Query'!C1587="00","0",IF('Data from Waybill Query'!C1587="01","1",IF('Data from Waybill Query'!C1587="XX","2",'Data from Waybill Query'!C1587)))</f>
        <v>20</v>
      </c>
      <c r="D1587" s="33" t="str">
        <f>'Data from Waybill Query'!D1587</f>
        <v>Food and Kindred</v>
      </c>
      <c r="E1587" s="33" t="str">
        <f>'Data from Waybill Query'!E1587</f>
        <v>M</v>
      </c>
      <c r="F1587" s="33" t="str">
        <f>'Data from Waybill Query'!F1587</f>
        <v>X</v>
      </c>
      <c r="G1587" s="33" t="str">
        <f>'Data from Waybill Query'!G1587</f>
        <v>X</v>
      </c>
      <c r="H1587" s="104">
        <f>IF(ISNA(VLOOKUP($N1587,'Data from Waybill Query'!$A:$M,8,FALSE)),0,VLOOKUP($N1587,'Data from Waybill Query'!$A:$M,8,FALSE))</f>
        <v>1192756</v>
      </c>
      <c r="I1587" s="104">
        <f>IF(ISNA(VLOOKUP($N1587,'Data from Waybill Query'!$A:$M,9,FALSE)),0,VLOOKUP($N1587,'Data from Waybill Query'!$A:$M,9,FALSE))</f>
        <v>422101</v>
      </c>
      <c r="J1587" s="104">
        <f>IF(ISNA(VLOOKUP($N1587,'Data from Waybill Query'!$A:$M,10,FALSE)),0,VLOOKUP($N1587,'Data from Waybill Query'!$A:$M,10,FALSE))</f>
        <v>317948</v>
      </c>
      <c r="K1587" s="104">
        <f>IF(ISNA(VLOOKUP($N1587,'Data from Waybill Query'!$A:$M,11,FALSE)),0,VLOOKUP($N1587,'Data from Waybill Query'!$A:$M,11,FALSE))</f>
        <v>38982313</v>
      </c>
      <c r="L1587" s="104">
        <f>IF(ISNA(VLOOKUP($N1587,'Data from Waybill Query'!$A:$M,12,FALSE)),0,VLOOKUP($N1587,'Data from Waybill Query'!$A:$M,12,FALSE))</f>
        <v>29421</v>
      </c>
      <c r="M1587" s="104">
        <f>IF(ISNA(VLOOKUP($N1587,'Data from Waybill Query'!$A:$M,13,FALSE)),0,VLOOKUP($N1587,'Data from Waybill Query'!$A:$M,13,FALSE))</f>
        <v>4.0540590000000001E-2</v>
      </c>
      <c r="N1587" s="104">
        <f t="shared" si="53"/>
        <v>2008200203</v>
      </c>
    </row>
    <row r="1588" spans="1:14" x14ac:dyDescent="0.25">
      <c r="A1588" s="104">
        <f t="shared" si="54"/>
        <v>200842</v>
      </c>
      <c r="B1588" s="32">
        <f>'Data from Waybill Query'!B1588</f>
        <v>2008</v>
      </c>
      <c r="C1588" s="32" t="str">
        <f>IF('Data from Waybill Query'!C1588="00","0",IF('Data from Waybill Query'!C1588="01","1",IF('Data from Waybill Query'!C1588="XX","2",'Data from Waybill Query'!C1588)))</f>
        <v>20</v>
      </c>
      <c r="D1588" s="33" t="str">
        <f>'Data from Waybill Query'!D1588</f>
        <v>Food and Kindred</v>
      </c>
      <c r="E1588" s="33" t="str">
        <f>'Data from Waybill Query'!E1588</f>
        <v>L</v>
      </c>
      <c r="F1588" s="33" t="str">
        <f>'Data from Waybill Query'!F1588</f>
        <v>X</v>
      </c>
      <c r="G1588" s="33" t="str">
        <f>'Data from Waybill Query'!G1588</f>
        <v>X</v>
      </c>
      <c r="H1588" s="104">
        <f>IF(ISNA(VLOOKUP($N1588,'Data from Waybill Query'!$A:$M,8,FALSE)),0,VLOOKUP($N1588,'Data from Waybill Query'!$A:$M,8,FALSE))</f>
        <v>2667954</v>
      </c>
      <c r="I1588" s="104">
        <f>IF(ISNA(VLOOKUP($N1588,'Data from Waybill Query'!$A:$M,9,FALSE)),0,VLOOKUP($N1588,'Data from Waybill Query'!$A:$M,9,FALSE))</f>
        <v>527556</v>
      </c>
      <c r="J1588" s="104">
        <f>IF(ISNA(VLOOKUP($N1588,'Data from Waybill Query'!$A:$M,10,FALSE)),0,VLOOKUP($N1588,'Data from Waybill Query'!$A:$M,10,FALSE))</f>
        <v>901659</v>
      </c>
      <c r="K1588" s="104">
        <f>IF(ISNA(VLOOKUP($N1588,'Data from Waybill Query'!$A:$M,11,FALSE)),0,VLOOKUP($N1588,'Data from Waybill Query'!$A:$M,11,FALSE))</f>
        <v>45798412</v>
      </c>
      <c r="L1588" s="104">
        <f>IF(ISNA(VLOOKUP($N1588,'Data from Waybill Query'!$A:$M,12,FALSE)),0,VLOOKUP($N1588,'Data from Waybill Query'!$A:$M,12,FALSE))</f>
        <v>76809</v>
      </c>
      <c r="M1588" s="104">
        <f>IF(ISNA(VLOOKUP($N1588,'Data from Waybill Query'!$A:$M,13,FALSE)),0,VLOOKUP($N1588,'Data from Waybill Query'!$A:$M,13,FALSE))</f>
        <v>3.4734880000000003E-2</v>
      </c>
      <c r="N1588" s="104">
        <f t="shared" si="53"/>
        <v>2008200303</v>
      </c>
    </row>
    <row r="1589" spans="1:14" x14ac:dyDescent="0.25">
      <c r="A1589" s="104">
        <f t="shared" si="54"/>
        <v>200843</v>
      </c>
      <c r="B1589" s="32">
        <f>'Data from Waybill Query'!B1589</f>
        <v>2008</v>
      </c>
      <c r="C1589" s="32" t="str">
        <f>IF('Data from Waybill Query'!C1589="00","0",IF('Data from Waybill Query'!C1589="01","1",IF('Data from Waybill Query'!C1589="XX","2",'Data from Waybill Query'!C1589)))</f>
        <v>24</v>
      </c>
      <c r="D1589" s="33" t="str">
        <f>'Data from Waybill Query'!D1589</f>
        <v>Lumber and Wood Products</v>
      </c>
      <c r="E1589" s="33" t="str">
        <f>'Data from Waybill Query'!E1589</f>
        <v>S</v>
      </c>
      <c r="F1589" s="33" t="str">
        <f>'Data from Waybill Query'!F1589</f>
        <v>X</v>
      </c>
      <c r="G1589" s="33" t="str">
        <f>'Data from Waybill Query'!G1589</f>
        <v>X</v>
      </c>
      <c r="H1589" s="104">
        <f>IF(ISNA(VLOOKUP($N1589,'Data from Waybill Query'!$A:$M,8,FALSE)),0,VLOOKUP($N1589,'Data from Waybill Query'!$A:$M,8,FALSE))</f>
        <v>262976</v>
      </c>
      <c r="I1589" s="104">
        <f>IF(ISNA(VLOOKUP($N1589,'Data from Waybill Query'!$A:$M,9,FALSE)),0,VLOOKUP($N1589,'Data from Waybill Query'!$A:$M,9,FALSE))</f>
        <v>227080</v>
      </c>
      <c r="J1589" s="104">
        <f>IF(ISNA(VLOOKUP($N1589,'Data from Waybill Query'!$A:$M,10,FALSE)),0,VLOOKUP($N1589,'Data from Waybill Query'!$A:$M,10,FALSE))</f>
        <v>47408</v>
      </c>
      <c r="K1589" s="104">
        <f>IF(ISNA(VLOOKUP($N1589,'Data from Waybill Query'!$A:$M,11,FALSE)),0,VLOOKUP($N1589,'Data from Waybill Query'!$A:$M,11,FALSE))</f>
        <v>17641316</v>
      </c>
      <c r="L1589" s="104">
        <f>IF(ISNA(VLOOKUP($N1589,'Data from Waybill Query'!$A:$M,12,FALSE)),0,VLOOKUP($N1589,'Data from Waybill Query'!$A:$M,12,FALSE))</f>
        <v>3736</v>
      </c>
      <c r="M1589" s="104">
        <f>IF(ISNA(VLOOKUP($N1589,'Data from Waybill Query'!$A:$M,13,FALSE)),0,VLOOKUP($N1589,'Data from Waybill Query'!$A:$M,13,FALSE))</f>
        <v>7.0384790000000003E-2</v>
      </c>
      <c r="N1589" s="104">
        <f t="shared" si="53"/>
        <v>2008240103</v>
      </c>
    </row>
    <row r="1590" spans="1:14" x14ac:dyDescent="0.25">
      <c r="A1590" s="104">
        <f t="shared" si="54"/>
        <v>200844</v>
      </c>
      <c r="B1590" s="32">
        <f>'Data from Waybill Query'!B1590</f>
        <v>2008</v>
      </c>
      <c r="C1590" s="32" t="str">
        <f>IF('Data from Waybill Query'!C1590="00","0",IF('Data from Waybill Query'!C1590="01","1",IF('Data from Waybill Query'!C1590="XX","2",'Data from Waybill Query'!C1590)))</f>
        <v>24</v>
      </c>
      <c r="D1590" s="33" t="str">
        <f>'Data from Waybill Query'!D1590</f>
        <v>Lumber and Wood Products</v>
      </c>
      <c r="E1590" s="33" t="str">
        <f>'Data from Waybill Query'!E1590</f>
        <v>M</v>
      </c>
      <c r="F1590" s="33" t="str">
        <f>'Data from Waybill Query'!F1590</f>
        <v>X</v>
      </c>
      <c r="G1590" s="33" t="str">
        <f>'Data from Waybill Query'!G1590</f>
        <v>X</v>
      </c>
      <c r="H1590" s="104">
        <f>IF(ISNA(VLOOKUP($N1590,'Data from Waybill Query'!$A:$M,8,FALSE)),0,VLOOKUP($N1590,'Data from Waybill Query'!$A:$M,8,FALSE))</f>
        <v>308102</v>
      </c>
      <c r="I1590" s="104">
        <f>IF(ISNA(VLOOKUP($N1590,'Data from Waybill Query'!$A:$M,9,FALSE)),0,VLOOKUP($N1590,'Data from Waybill Query'!$A:$M,9,FALSE))</f>
        <v>92924</v>
      </c>
      <c r="J1590" s="104">
        <f>IF(ISNA(VLOOKUP($N1590,'Data from Waybill Query'!$A:$M,10,FALSE)),0,VLOOKUP($N1590,'Data from Waybill Query'!$A:$M,10,FALSE))</f>
        <v>71085</v>
      </c>
      <c r="K1590" s="104">
        <f>IF(ISNA(VLOOKUP($N1590,'Data from Waybill Query'!$A:$M,11,FALSE)),0,VLOOKUP($N1590,'Data from Waybill Query'!$A:$M,11,FALSE))</f>
        <v>7884684</v>
      </c>
      <c r="L1590" s="104">
        <f>IF(ISNA(VLOOKUP($N1590,'Data from Waybill Query'!$A:$M,12,FALSE)),0,VLOOKUP($N1590,'Data from Waybill Query'!$A:$M,12,FALSE))</f>
        <v>6053</v>
      </c>
      <c r="M1590" s="104">
        <f>IF(ISNA(VLOOKUP($N1590,'Data from Waybill Query'!$A:$M,13,FALSE)),0,VLOOKUP($N1590,'Data from Waybill Query'!$A:$M,13,FALSE))</f>
        <v>5.09024E-2</v>
      </c>
      <c r="N1590" s="104">
        <f t="shared" si="53"/>
        <v>2008240203</v>
      </c>
    </row>
    <row r="1591" spans="1:14" x14ac:dyDescent="0.25">
      <c r="A1591" s="104">
        <f t="shared" si="54"/>
        <v>200845</v>
      </c>
      <c r="B1591" s="32">
        <f>'Data from Waybill Query'!B1591</f>
        <v>2008</v>
      </c>
      <c r="C1591" s="32" t="str">
        <f>IF('Data from Waybill Query'!C1591="00","0",IF('Data from Waybill Query'!C1591="01","1",IF('Data from Waybill Query'!C1591="XX","2",'Data from Waybill Query'!C1591)))</f>
        <v>24</v>
      </c>
      <c r="D1591" s="33" t="str">
        <f>'Data from Waybill Query'!D1591</f>
        <v>Lumber and Wood Products</v>
      </c>
      <c r="E1591" s="33" t="str">
        <f>'Data from Waybill Query'!E1591</f>
        <v>L</v>
      </c>
      <c r="F1591" s="33" t="str">
        <f>'Data from Waybill Query'!F1591</f>
        <v>X</v>
      </c>
      <c r="G1591" s="33" t="str">
        <f>'Data from Waybill Query'!G1591</f>
        <v>X</v>
      </c>
      <c r="H1591" s="104">
        <f>IF(ISNA(VLOOKUP($N1591,'Data from Waybill Query'!$A:$M,8,FALSE)),0,VLOOKUP($N1591,'Data from Waybill Query'!$A:$M,8,FALSE))</f>
        <v>1408238</v>
      </c>
      <c r="I1591" s="104">
        <f>IF(ISNA(VLOOKUP($N1591,'Data from Waybill Query'!$A:$M,9,FALSE)),0,VLOOKUP($N1591,'Data from Waybill Query'!$A:$M,9,FALSE))</f>
        <v>231488</v>
      </c>
      <c r="J1591" s="104">
        <f>IF(ISNA(VLOOKUP($N1591,'Data from Waybill Query'!$A:$M,10,FALSE)),0,VLOOKUP($N1591,'Data from Waybill Query'!$A:$M,10,FALSE))</f>
        <v>462649</v>
      </c>
      <c r="K1591" s="104">
        <f>IF(ISNA(VLOOKUP($N1591,'Data from Waybill Query'!$A:$M,11,FALSE)),0,VLOOKUP($N1591,'Data from Waybill Query'!$A:$M,11,FALSE))</f>
        <v>20897720</v>
      </c>
      <c r="L1591" s="104">
        <f>IF(ISNA(VLOOKUP($N1591,'Data from Waybill Query'!$A:$M,12,FALSE)),0,VLOOKUP($N1591,'Data from Waybill Query'!$A:$M,12,FALSE))</f>
        <v>41980</v>
      </c>
      <c r="M1591" s="104">
        <f>IF(ISNA(VLOOKUP($N1591,'Data from Waybill Query'!$A:$M,13,FALSE)),0,VLOOKUP($N1591,'Data from Waybill Query'!$A:$M,13,FALSE))</f>
        <v>3.3545539999999999E-2</v>
      </c>
      <c r="N1591" s="104">
        <f t="shared" si="53"/>
        <v>2008240303</v>
      </c>
    </row>
    <row r="1592" spans="1:14" x14ac:dyDescent="0.25">
      <c r="A1592" s="104">
        <f t="shared" si="54"/>
        <v>200846</v>
      </c>
      <c r="B1592" s="32">
        <f>'Data from Waybill Query'!B1592</f>
        <v>2008</v>
      </c>
      <c r="C1592" s="32" t="str">
        <f>IF('Data from Waybill Query'!C1592="00","0",IF('Data from Waybill Query'!C1592="01","1",IF('Data from Waybill Query'!C1592="XX","2",'Data from Waybill Query'!C1592)))</f>
        <v>26</v>
      </c>
      <c r="D1592" s="33" t="str">
        <f>'Data from Waybill Query'!D1592</f>
        <v>Pulp, Paper and Allied</v>
      </c>
      <c r="E1592" s="33" t="str">
        <f>'Data from Waybill Query'!E1592</f>
        <v>S</v>
      </c>
      <c r="F1592" s="33" t="str">
        <f>'Data from Waybill Query'!F1592</f>
        <v>X</v>
      </c>
      <c r="G1592" s="33" t="str">
        <f>'Data from Waybill Query'!G1592</f>
        <v>X</v>
      </c>
      <c r="H1592" s="104">
        <f>IF(ISNA(VLOOKUP($N1592,'Data from Waybill Query'!$A:$M,8,FALSE)),0,VLOOKUP($N1592,'Data from Waybill Query'!$A:$M,8,FALSE))</f>
        <v>295930</v>
      </c>
      <c r="I1592" s="104">
        <f>IF(ISNA(VLOOKUP($N1592,'Data from Waybill Query'!$A:$M,9,FALSE)),0,VLOOKUP($N1592,'Data from Waybill Query'!$A:$M,9,FALSE))</f>
        <v>160032</v>
      </c>
      <c r="J1592" s="104">
        <f>IF(ISNA(VLOOKUP($N1592,'Data from Waybill Query'!$A:$M,10,FALSE)),0,VLOOKUP($N1592,'Data from Waybill Query'!$A:$M,10,FALSE))</f>
        <v>42540</v>
      </c>
      <c r="K1592" s="104">
        <f>IF(ISNA(VLOOKUP($N1592,'Data from Waybill Query'!$A:$M,11,FALSE)),0,VLOOKUP($N1592,'Data from Waybill Query'!$A:$M,11,FALSE))</f>
        <v>11264020</v>
      </c>
      <c r="L1592" s="104">
        <f>IF(ISNA(VLOOKUP($N1592,'Data from Waybill Query'!$A:$M,12,FALSE)),0,VLOOKUP($N1592,'Data from Waybill Query'!$A:$M,12,FALSE))</f>
        <v>2979</v>
      </c>
      <c r="M1592" s="104">
        <f>IF(ISNA(VLOOKUP($N1592,'Data from Waybill Query'!$A:$M,13,FALSE)),0,VLOOKUP($N1592,'Data from Waybill Query'!$A:$M,13,FALSE))</f>
        <v>9.9334370000000005E-2</v>
      </c>
      <c r="N1592" s="104">
        <f t="shared" si="53"/>
        <v>2008260103</v>
      </c>
    </row>
    <row r="1593" spans="1:14" x14ac:dyDescent="0.25">
      <c r="A1593" s="104">
        <f t="shared" si="54"/>
        <v>200847</v>
      </c>
      <c r="B1593" s="32">
        <f>'Data from Waybill Query'!B1593</f>
        <v>2008</v>
      </c>
      <c r="C1593" s="32" t="str">
        <f>IF('Data from Waybill Query'!C1593="00","0",IF('Data from Waybill Query'!C1593="01","1",IF('Data from Waybill Query'!C1593="XX","2",'Data from Waybill Query'!C1593)))</f>
        <v>26</v>
      </c>
      <c r="D1593" s="33" t="str">
        <f>'Data from Waybill Query'!D1593</f>
        <v>Pulp, Paper and Allied</v>
      </c>
      <c r="E1593" s="33" t="str">
        <f>'Data from Waybill Query'!E1593</f>
        <v>M</v>
      </c>
      <c r="F1593" s="33" t="str">
        <f>'Data from Waybill Query'!F1593</f>
        <v>X</v>
      </c>
      <c r="G1593" s="33" t="str">
        <f>'Data from Waybill Query'!G1593</f>
        <v>X</v>
      </c>
      <c r="H1593" s="104">
        <f>IF(ISNA(VLOOKUP($N1593,'Data from Waybill Query'!$A:$M,8,FALSE)),0,VLOOKUP($N1593,'Data from Waybill Query'!$A:$M,8,FALSE))</f>
        <v>697467</v>
      </c>
      <c r="I1593" s="104">
        <f>IF(ISNA(VLOOKUP($N1593,'Data from Waybill Query'!$A:$M,9,FALSE)),0,VLOOKUP($N1593,'Data from Waybill Query'!$A:$M,9,FALSE))</f>
        <v>203024</v>
      </c>
      <c r="J1593" s="104">
        <f>IF(ISNA(VLOOKUP($N1593,'Data from Waybill Query'!$A:$M,10,FALSE)),0,VLOOKUP($N1593,'Data from Waybill Query'!$A:$M,10,FALSE))</f>
        <v>153520</v>
      </c>
      <c r="K1593" s="104">
        <f>IF(ISNA(VLOOKUP($N1593,'Data from Waybill Query'!$A:$M,11,FALSE)),0,VLOOKUP($N1593,'Data from Waybill Query'!$A:$M,11,FALSE))</f>
        <v>14358844</v>
      </c>
      <c r="L1593" s="104">
        <f>IF(ISNA(VLOOKUP($N1593,'Data from Waybill Query'!$A:$M,12,FALSE)),0,VLOOKUP($N1593,'Data from Waybill Query'!$A:$M,12,FALSE))</f>
        <v>10868</v>
      </c>
      <c r="M1593" s="104">
        <f>IF(ISNA(VLOOKUP($N1593,'Data from Waybill Query'!$A:$M,13,FALSE)),0,VLOOKUP($N1593,'Data from Waybill Query'!$A:$M,13,FALSE))</f>
        <v>6.4178100000000002E-2</v>
      </c>
      <c r="N1593" s="104">
        <f t="shared" si="53"/>
        <v>2008260203</v>
      </c>
    </row>
    <row r="1594" spans="1:14" x14ac:dyDescent="0.25">
      <c r="A1594" s="104">
        <f t="shared" si="54"/>
        <v>200848</v>
      </c>
      <c r="B1594" s="32">
        <f>'Data from Waybill Query'!B1594</f>
        <v>2008</v>
      </c>
      <c r="C1594" s="32" t="str">
        <f>IF('Data from Waybill Query'!C1594="00","0",IF('Data from Waybill Query'!C1594="01","1",IF('Data from Waybill Query'!C1594="XX","2",'Data from Waybill Query'!C1594)))</f>
        <v>26</v>
      </c>
      <c r="D1594" s="33" t="str">
        <f>'Data from Waybill Query'!D1594</f>
        <v>Pulp, Paper and Allied</v>
      </c>
      <c r="E1594" s="33" t="str">
        <f>'Data from Waybill Query'!E1594</f>
        <v>L</v>
      </c>
      <c r="F1594" s="33" t="str">
        <f>'Data from Waybill Query'!F1594</f>
        <v>X</v>
      </c>
      <c r="G1594" s="33" t="str">
        <f>'Data from Waybill Query'!G1594</f>
        <v>X</v>
      </c>
      <c r="H1594" s="104">
        <f>IF(ISNA(VLOOKUP($N1594,'Data from Waybill Query'!$A:$M,8,FALSE)),0,VLOOKUP($N1594,'Data from Waybill Query'!$A:$M,8,FALSE))</f>
        <v>1571072</v>
      </c>
      <c r="I1594" s="104">
        <f>IF(ISNA(VLOOKUP($N1594,'Data from Waybill Query'!$A:$M,9,FALSE)),0,VLOOKUP($N1594,'Data from Waybill Query'!$A:$M,9,FALSE))</f>
        <v>284120</v>
      </c>
      <c r="J1594" s="104">
        <f>IF(ISNA(VLOOKUP($N1594,'Data from Waybill Query'!$A:$M,10,FALSE)),0,VLOOKUP($N1594,'Data from Waybill Query'!$A:$M,10,FALSE))</f>
        <v>456778</v>
      </c>
      <c r="K1594" s="104">
        <f>IF(ISNA(VLOOKUP($N1594,'Data from Waybill Query'!$A:$M,11,FALSE)),0,VLOOKUP($N1594,'Data from Waybill Query'!$A:$M,11,FALSE))</f>
        <v>21455092</v>
      </c>
      <c r="L1594" s="104">
        <f>IF(ISNA(VLOOKUP($N1594,'Data from Waybill Query'!$A:$M,12,FALSE)),0,VLOOKUP($N1594,'Data from Waybill Query'!$A:$M,12,FALSE))</f>
        <v>34993</v>
      </c>
      <c r="M1594" s="104">
        <f>IF(ISNA(VLOOKUP($N1594,'Data from Waybill Query'!$A:$M,13,FALSE)),0,VLOOKUP($N1594,'Data from Waybill Query'!$A:$M,13,FALSE))</f>
        <v>4.4896430000000001E-2</v>
      </c>
      <c r="N1594" s="104">
        <f t="shared" si="53"/>
        <v>2008260303</v>
      </c>
    </row>
    <row r="1595" spans="1:14" x14ac:dyDescent="0.25">
      <c r="A1595" s="104">
        <f t="shared" si="54"/>
        <v>200849</v>
      </c>
      <c r="B1595" s="32">
        <f>'Data from Waybill Query'!B1595</f>
        <v>2008</v>
      </c>
      <c r="C1595" s="32" t="str">
        <f>IF('Data from Waybill Query'!C1595="00","0",IF('Data from Waybill Query'!C1595="01","1",IF('Data from Waybill Query'!C1595="XX","2",'Data from Waybill Query'!C1595)))</f>
        <v>28</v>
      </c>
      <c r="D1595" s="33" t="str">
        <f>'Data from Waybill Query'!D1595</f>
        <v>Chemical</v>
      </c>
      <c r="E1595" s="33" t="str">
        <f>'Data from Waybill Query'!E1595</f>
        <v>S</v>
      </c>
      <c r="F1595" s="33" t="str">
        <f>'Data from Waybill Query'!F1595</f>
        <v>X</v>
      </c>
      <c r="G1595" s="33" t="str">
        <f>'Data from Waybill Query'!G1595</f>
        <v>X</v>
      </c>
      <c r="H1595" s="104">
        <f>IF(ISNA(VLOOKUP($N1595,'Data from Waybill Query'!$A:$M,8,FALSE)),0,VLOOKUP($N1595,'Data from Waybill Query'!$A:$M,8,FALSE))</f>
        <v>1375207</v>
      </c>
      <c r="I1595" s="104">
        <f>IF(ISNA(VLOOKUP($N1595,'Data from Waybill Query'!$A:$M,9,FALSE)),0,VLOOKUP($N1595,'Data from Waybill Query'!$A:$M,9,FALSE))</f>
        <v>739974</v>
      </c>
      <c r="J1595" s="104">
        <f>IF(ISNA(VLOOKUP($N1595,'Data from Waybill Query'!$A:$M,10,FALSE)),0,VLOOKUP($N1595,'Data from Waybill Query'!$A:$M,10,FALSE))</f>
        <v>169995</v>
      </c>
      <c r="K1595" s="104">
        <f>IF(ISNA(VLOOKUP($N1595,'Data from Waybill Query'!$A:$M,11,FALSE)),0,VLOOKUP($N1595,'Data from Waybill Query'!$A:$M,11,FALSE))</f>
        <v>68233006</v>
      </c>
      <c r="L1595" s="104">
        <f>IF(ISNA(VLOOKUP($N1595,'Data from Waybill Query'!$A:$M,12,FALSE)),0,VLOOKUP($N1595,'Data from Waybill Query'!$A:$M,12,FALSE))</f>
        <v>15728</v>
      </c>
      <c r="M1595" s="104">
        <f>IF(ISNA(VLOOKUP($N1595,'Data from Waybill Query'!$A:$M,13,FALSE)),0,VLOOKUP($N1595,'Data from Waybill Query'!$A:$M,13,FALSE))</f>
        <v>8.7436150000000004E-2</v>
      </c>
      <c r="N1595" s="104">
        <f t="shared" si="53"/>
        <v>2008280103</v>
      </c>
    </row>
    <row r="1596" spans="1:14" x14ac:dyDescent="0.25">
      <c r="A1596" s="104">
        <f t="shared" si="54"/>
        <v>200850</v>
      </c>
      <c r="B1596" s="32">
        <f>'Data from Waybill Query'!B1596</f>
        <v>2008</v>
      </c>
      <c r="C1596" s="32" t="str">
        <f>IF('Data from Waybill Query'!C1596="00","0",IF('Data from Waybill Query'!C1596="01","1",IF('Data from Waybill Query'!C1596="XX","2",'Data from Waybill Query'!C1596)))</f>
        <v>28</v>
      </c>
      <c r="D1596" s="33" t="str">
        <f>'Data from Waybill Query'!D1596</f>
        <v>Chemical</v>
      </c>
      <c r="E1596" s="33" t="str">
        <f>'Data from Waybill Query'!E1596</f>
        <v>M</v>
      </c>
      <c r="F1596" s="33" t="str">
        <f>'Data from Waybill Query'!F1596</f>
        <v>X</v>
      </c>
      <c r="G1596" s="33" t="str">
        <f>'Data from Waybill Query'!G1596</f>
        <v>X</v>
      </c>
      <c r="H1596" s="104">
        <f>IF(ISNA(VLOOKUP($N1596,'Data from Waybill Query'!$A:$M,8,FALSE)),0,VLOOKUP($N1596,'Data from Waybill Query'!$A:$M,8,FALSE))</f>
        <v>2605594</v>
      </c>
      <c r="I1596" s="104">
        <f>IF(ISNA(VLOOKUP($N1596,'Data from Waybill Query'!$A:$M,9,FALSE)),0,VLOOKUP($N1596,'Data from Waybill Query'!$A:$M,9,FALSE))</f>
        <v>714447</v>
      </c>
      <c r="J1596" s="104">
        <f>IF(ISNA(VLOOKUP($N1596,'Data from Waybill Query'!$A:$M,10,FALSE)),0,VLOOKUP($N1596,'Data from Waybill Query'!$A:$M,10,FALSE))</f>
        <v>543290</v>
      </c>
      <c r="K1596" s="104">
        <f>IF(ISNA(VLOOKUP($N1596,'Data from Waybill Query'!$A:$M,11,FALSE)),0,VLOOKUP($N1596,'Data from Waybill Query'!$A:$M,11,FALSE))</f>
        <v>66940244</v>
      </c>
      <c r="L1596" s="104">
        <f>IF(ISNA(VLOOKUP($N1596,'Data from Waybill Query'!$A:$M,12,FALSE)),0,VLOOKUP($N1596,'Data from Waybill Query'!$A:$M,12,FALSE))</f>
        <v>50972</v>
      </c>
      <c r="M1596" s="104">
        <f>IF(ISNA(VLOOKUP($N1596,'Data from Waybill Query'!$A:$M,13,FALSE)),0,VLOOKUP($N1596,'Data from Waybill Query'!$A:$M,13,FALSE))</f>
        <v>5.1118200000000003E-2</v>
      </c>
      <c r="N1596" s="104">
        <f t="shared" si="53"/>
        <v>2008280203</v>
      </c>
    </row>
    <row r="1597" spans="1:14" x14ac:dyDescent="0.25">
      <c r="A1597" s="104">
        <f t="shared" si="54"/>
        <v>200851</v>
      </c>
      <c r="B1597" s="32">
        <f>'Data from Waybill Query'!B1597</f>
        <v>2008</v>
      </c>
      <c r="C1597" s="32" t="str">
        <f>IF('Data from Waybill Query'!C1597="00","0",IF('Data from Waybill Query'!C1597="01","1",IF('Data from Waybill Query'!C1597="XX","2",'Data from Waybill Query'!C1597)))</f>
        <v>28</v>
      </c>
      <c r="D1597" s="33" t="str">
        <f>'Data from Waybill Query'!D1597</f>
        <v>Chemical</v>
      </c>
      <c r="E1597" s="33" t="str">
        <f>'Data from Waybill Query'!E1597</f>
        <v>L</v>
      </c>
      <c r="F1597" s="33" t="str">
        <f>'Data from Waybill Query'!F1597</f>
        <v>X</v>
      </c>
      <c r="G1597" s="33" t="str">
        <f>'Data from Waybill Query'!G1597</f>
        <v>X</v>
      </c>
      <c r="H1597" s="104">
        <f>IF(ISNA(VLOOKUP($N1597,'Data from Waybill Query'!$A:$M,8,FALSE)),0,VLOOKUP($N1597,'Data from Waybill Query'!$A:$M,8,FALSE))</f>
        <v>3884872</v>
      </c>
      <c r="I1597" s="104">
        <f>IF(ISNA(VLOOKUP($N1597,'Data from Waybill Query'!$A:$M,9,FALSE)),0,VLOOKUP($N1597,'Data from Waybill Query'!$A:$M,9,FALSE))</f>
        <v>754599</v>
      </c>
      <c r="J1597" s="104">
        <f>IF(ISNA(VLOOKUP($N1597,'Data from Waybill Query'!$A:$M,10,FALSE)),0,VLOOKUP($N1597,'Data from Waybill Query'!$A:$M,10,FALSE))</f>
        <v>1136902</v>
      </c>
      <c r="K1597" s="104">
        <f>IF(ISNA(VLOOKUP($N1597,'Data from Waybill Query'!$A:$M,11,FALSE)),0,VLOOKUP($N1597,'Data from Waybill Query'!$A:$M,11,FALSE))</f>
        <v>71353027</v>
      </c>
      <c r="L1597" s="104">
        <f>IF(ISNA(VLOOKUP($N1597,'Data from Waybill Query'!$A:$M,12,FALSE)),0,VLOOKUP($N1597,'Data from Waybill Query'!$A:$M,12,FALSE))</f>
        <v>107578</v>
      </c>
      <c r="M1597" s="104">
        <f>IF(ISNA(VLOOKUP($N1597,'Data from Waybill Query'!$A:$M,13,FALSE)),0,VLOOKUP($N1597,'Data from Waybill Query'!$A:$M,13,FALSE))</f>
        <v>3.611205E-2</v>
      </c>
      <c r="N1597" s="104">
        <f t="shared" si="53"/>
        <v>2008280303</v>
      </c>
    </row>
    <row r="1598" spans="1:14" x14ac:dyDescent="0.25">
      <c r="A1598" s="104">
        <f t="shared" si="54"/>
        <v>200852</v>
      </c>
      <c r="B1598" s="32">
        <f>'Data from Waybill Query'!B1598</f>
        <v>2008</v>
      </c>
      <c r="C1598" s="32" t="str">
        <f>IF('Data from Waybill Query'!C1598="00","0",IF('Data from Waybill Query'!C1598="01","1",IF('Data from Waybill Query'!C1598="XX","2",'Data from Waybill Query'!C1598)))</f>
        <v>29</v>
      </c>
      <c r="D1598" s="33" t="str">
        <f>'Data from Waybill Query'!D1598</f>
        <v>Petroleum</v>
      </c>
      <c r="E1598" s="33" t="str">
        <f>'Data from Waybill Query'!E1598</f>
        <v>S</v>
      </c>
      <c r="F1598" s="33" t="str">
        <f>'Data from Waybill Query'!F1598</f>
        <v>X</v>
      </c>
      <c r="G1598" s="33" t="str">
        <f>'Data from Waybill Query'!G1598</f>
        <v>X</v>
      </c>
      <c r="H1598" s="104">
        <f>IF(ISNA(VLOOKUP($N1598,'Data from Waybill Query'!$A:$M,8,FALSE)),0,VLOOKUP($N1598,'Data from Waybill Query'!$A:$M,8,FALSE))</f>
        <v>505920</v>
      </c>
      <c r="I1598" s="104">
        <f>IF(ISNA(VLOOKUP($N1598,'Data from Waybill Query'!$A:$M,9,FALSE)),0,VLOOKUP($N1598,'Data from Waybill Query'!$A:$M,9,FALSE))</f>
        <v>298205</v>
      </c>
      <c r="J1598" s="104">
        <f>IF(ISNA(VLOOKUP($N1598,'Data from Waybill Query'!$A:$M,10,FALSE)),0,VLOOKUP($N1598,'Data from Waybill Query'!$A:$M,10,FALSE))</f>
        <v>74003</v>
      </c>
      <c r="K1598" s="104">
        <f>IF(ISNA(VLOOKUP($N1598,'Data from Waybill Query'!$A:$M,11,FALSE)),0,VLOOKUP($N1598,'Data from Waybill Query'!$A:$M,11,FALSE))</f>
        <v>23064702</v>
      </c>
      <c r="L1598" s="104">
        <f>IF(ISNA(VLOOKUP($N1598,'Data from Waybill Query'!$A:$M,12,FALSE)),0,VLOOKUP($N1598,'Data from Waybill Query'!$A:$M,12,FALSE))</f>
        <v>5568</v>
      </c>
      <c r="M1598" s="104">
        <f>IF(ISNA(VLOOKUP($N1598,'Data from Waybill Query'!$A:$M,13,FALSE)),0,VLOOKUP($N1598,'Data from Waybill Query'!$A:$M,13,FALSE))</f>
        <v>9.0869169999999999E-2</v>
      </c>
      <c r="N1598" s="104">
        <f t="shared" si="53"/>
        <v>2008290103</v>
      </c>
    </row>
    <row r="1599" spans="1:14" x14ac:dyDescent="0.25">
      <c r="A1599" s="104">
        <f t="shared" si="54"/>
        <v>200853</v>
      </c>
      <c r="B1599" s="32">
        <f>'Data from Waybill Query'!B1599</f>
        <v>2008</v>
      </c>
      <c r="C1599" s="32" t="str">
        <f>IF('Data from Waybill Query'!C1599="00","0",IF('Data from Waybill Query'!C1599="01","1",IF('Data from Waybill Query'!C1599="XX","2",'Data from Waybill Query'!C1599)))</f>
        <v>29</v>
      </c>
      <c r="D1599" s="33" t="str">
        <f>'Data from Waybill Query'!D1599</f>
        <v>Petroleum</v>
      </c>
      <c r="E1599" s="33" t="str">
        <f>'Data from Waybill Query'!E1599</f>
        <v>M</v>
      </c>
      <c r="F1599" s="33" t="str">
        <f>'Data from Waybill Query'!F1599</f>
        <v>X</v>
      </c>
      <c r="G1599" s="33" t="str">
        <f>'Data from Waybill Query'!G1599</f>
        <v>X</v>
      </c>
      <c r="H1599" s="104">
        <f>IF(ISNA(VLOOKUP($N1599,'Data from Waybill Query'!$A:$M,8,FALSE)),0,VLOOKUP($N1599,'Data from Waybill Query'!$A:$M,8,FALSE))</f>
        <v>624191</v>
      </c>
      <c r="I1599" s="104">
        <f>IF(ISNA(VLOOKUP($N1599,'Data from Waybill Query'!$A:$M,9,FALSE)),0,VLOOKUP($N1599,'Data from Waybill Query'!$A:$M,9,FALSE))</f>
        <v>195155</v>
      </c>
      <c r="J1599" s="104">
        <f>IF(ISNA(VLOOKUP($N1599,'Data from Waybill Query'!$A:$M,10,FALSE)),0,VLOOKUP($N1599,'Data from Waybill Query'!$A:$M,10,FALSE))</f>
        <v>143191</v>
      </c>
      <c r="K1599" s="104">
        <f>IF(ISNA(VLOOKUP($N1599,'Data from Waybill Query'!$A:$M,11,FALSE)),0,VLOOKUP($N1599,'Data from Waybill Query'!$A:$M,11,FALSE))</f>
        <v>15513837</v>
      </c>
      <c r="L1599" s="104">
        <f>IF(ISNA(VLOOKUP($N1599,'Data from Waybill Query'!$A:$M,12,FALSE)),0,VLOOKUP($N1599,'Data from Waybill Query'!$A:$M,12,FALSE))</f>
        <v>11372</v>
      </c>
      <c r="M1599" s="104">
        <f>IF(ISNA(VLOOKUP($N1599,'Data from Waybill Query'!$A:$M,13,FALSE)),0,VLOOKUP($N1599,'Data from Waybill Query'!$A:$M,13,FALSE))</f>
        <v>5.4888850000000003E-2</v>
      </c>
      <c r="N1599" s="104">
        <f t="shared" si="53"/>
        <v>2008290203</v>
      </c>
    </row>
    <row r="1600" spans="1:14" x14ac:dyDescent="0.25">
      <c r="A1600" s="104">
        <f t="shared" si="54"/>
        <v>200854</v>
      </c>
      <c r="B1600" s="32">
        <f>'Data from Waybill Query'!B1600</f>
        <v>2008</v>
      </c>
      <c r="C1600" s="32" t="str">
        <f>IF('Data from Waybill Query'!C1600="00","0",IF('Data from Waybill Query'!C1600="01","1",IF('Data from Waybill Query'!C1600="XX","2",'Data from Waybill Query'!C1600)))</f>
        <v>29</v>
      </c>
      <c r="D1600" s="33" t="str">
        <f>'Data from Waybill Query'!D1600</f>
        <v>Petroleum</v>
      </c>
      <c r="E1600" s="33" t="str">
        <f>'Data from Waybill Query'!E1600</f>
        <v>L</v>
      </c>
      <c r="F1600" s="33" t="str">
        <f>'Data from Waybill Query'!F1600</f>
        <v>X</v>
      </c>
      <c r="G1600" s="33" t="str">
        <f>'Data from Waybill Query'!G1600</f>
        <v>X</v>
      </c>
      <c r="H1600" s="104">
        <f>IF(ISNA(VLOOKUP($N1600,'Data from Waybill Query'!$A:$M,8,FALSE)),0,VLOOKUP($N1600,'Data from Waybill Query'!$A:$M,8,FALSE))</f>
        <v>1035901</v>
      </c>
      <c r="I1600" s="104">
        <f>IF(ISNA(VLOOKUP($N1600,'Data from Waybill Query'!$A:$M,9,FALSE)),0,VLOOKUP($N1600,'Data from Waybill Query'!$A:$M,9,FALSE))</f>
        <v>203220</v>
      </c>
      <c r="J1600" s="104">
        <f>IF(ISNA(VLOOKUP($N1600,'Data from Waybill Query'!$A:$M,10,FALSE)),0,VLOOKUP($N1600,'Data from Waybill Query'!$A:$M,10,FALSE))</f>
        <v>329794</v>
      </c>
      <c r="K1600" s="104">
        <f>IF(ISNA(VLOOKUP($N1600,'Data from Waybill Query'!$A:$M,11,FALSE)),0,VLOOKUP($N1600,'Data from Waybill Query'!$A:$M,11,FALSE))</f>
        <v>16400104</v>
      </c>
      <c r="L1600" s="104">
        <f>IF(ISNA(VLOOKUP($N1600,'Data from Waybill Query'!$A:$M,12,FALSE)),0,VLOOKUP($N1600,'Data from Waybill Query'!$A:$M,12,FALSE))</f>
        <v>26439</v>
      </c>
      <c r="M1600" s="104">
        <f>IF(ISNA(VLOOKUP($N1600,'Data from Waybill Query'!$A:$M,13,FALSE)),0,VLOOKUP($N1600,'Data from Waybill Query'!$A:$M,13,FALSE))</f>
        <v>3.9180100000000002E-2</v>
      </c>
      <c r="N1600" s="104">
        <f t="shared" si="53"/>
        <v>2008290303</v>
      </c>
    </row>
    <row r="1601" spans="1:14" x14ac:dyDescent="0.25">
      <c r="A1601" s="104">
        <f t="shared" si="54"/>
        <v>200855</v>
      </c>
      <c r="B1601" s="32">
        <f>'Data from Waybill Query'!B1601</f>
        <v>2008</v>
      </c>
      <c r="C1601" s="32" t="str">
        <f>IF('Data from Waybill Query'!C1601="00","0",IF('Data from Waybill Query'!C1601="01","1",IF('Data from Waybill Query'!C1601="XX","2",'Data from Waybill Query'!C1601)))</f>
        <v>32</v>
      </c>
      <c r="D1601" s="33" t="str">
        <f>'Data from Waybill Query'!D1601</f>
        <v>Stone, Clay and Glass</v>
      </c>
      <c r="E1601" s="33" t="str">
        <f>'Data from Waybill Query'!E1601</f>
        <v>S</v>
      </c>
      <c r="F1601" s="33" t="str">
        <f>'Data from Waybill Query'!F1601</f>
        <v>X</v>
      </c>
      <c r="G1601" s="33" t="str">
        <f>'Data from Waybill Query'!G1601</f>
        <v>X</v>
      </c>
      <c r="H1601" s="104">
        <f>IF(ISNA(VLOOKUP($N1601,'Data from Waybill Query'!$A:$M,8,FALSE)),0,VLOOKUP($N1601,'Data from Waybill Query'!$A:$M,8,FALSE))</f>
        <v>564171</v>
      </c>
      <c r="I1601" s="104">
        <f>IF(ISNA(VLOOKUP($N1601,'Data from Waybill Query'!$A:$M,9,FALSE)),0,VLOOKUP($N1601,'Data from Waybill Query'!$A:$M,9,FALSE))</f>
        <v>291481</v>
      </c>
      <c r="J1601" s="104">
        <f>IF(ISNA(VLOOKUP($N1601,'Data from Waybill Query'!$A:$M,10,FALSE)),0,VLOOKUP($N1601,'Data from Waybill Query'!$A:$M,10,FALSE))</f>
        <v>80629</v>
      </c>
      <c r="K1601" s="104">
        <f>IF(ISNA(VLOOKUP($N1601,'Data from Waybill Query'!$A:$M,11,FALSE)),0,VLOOKUP($N1601,'Data from Waybill Query'!$A:$M,11,FALSE))</f>
        <v>29780762</v>
      </c>
      <c r="L1601" s="104">
        <f>IF(ISNA(VLOOKUP($N1601,'Data from Waybill Query'!$A:$M,12,FALSE)),0,VLOOKUP($N1601,'Data from Waybill Query'!$A:$M,12,FALSE))</f>
        <v>8232</v>
      </c>
      <c r="M1601" s="104">
        <f>IF(ISNA(VLOOKUP($N1601,'Data from Waybill Query'!$A:$M,13,FALSE)),0,VLOOKUP($N1601,'Data from Waybill Query'!$A:$M,13,FALSE))</f>
        <v>6.8530859999999999E-2</v>
      </c>
      <c r="N1601" s="104">
        <f t="shared" si="53"/>
        <v>2008320103</v>
      </c>
    </row>
    <row r="1602" spans="1:14" x14ac:dyDescent="0.25">
      <c r="A1602" s="104">
        <f t="shared" si="54"/>
        <v>200856</v>
      </c>
      <c r="B1602" s="32">
        <f>'Data from Waybill Query'!B1602</f>
        <v>2008</v>
      </c>
      <c r="C1602" s="32" t="str">
        <f>IF('Data from Waybill Query'!C1602="00","0",IF('Data from Waybill Query'!C1602="01","1",IF('Data from Waybill Query'!C1602="XX","2",'Data from Waybill Query'!C1602)))</f>
        <v>32</v>
      </c>
      <c r="D1602" s="33" t="str">
        <f>'Data from Waybill Query'!D1602</f>
        <v>Stone, Clay and Glass</v>
      </c>
      <c r="E1602" s="33" t="str">
        <f>'Data from Waybill Query'!E1602</f>
        <v>M</v>
      </c>
      <c r="F1602" s="33" t="str">
        <f>'Data from Waybill Query'!F1602</f>
        <v>X</v>
      </c>
      <c r="G1602" s="33" t="str">
        <f>'Data from Waybill Query'!G1602</f>
        <v>X</v>
      </c>
      <c r="H1602" s="104">
        <f>IF(ISNA(VLOOKUP($N1602,'Data from Waybill Query'!$A:$M,8,FALSE)),0,VLOOKUP($N1602,'Data from Waybill Query'!$A:$M,8,FALSE))</f>
        <v>466859</v>
      </c>
      <c r="I1602" s="104">
        <f>IF(ISNA(VLOOKUP($N1602,'Data from Waybill Query'!$A:$M,9,FALSE)),0,VLOOKUP($N1602,'Data from Waybill Query'!$A:$M,9,FALSE))</f>
        <v>136237</v>
      </c>
      <c r="J1602" s="104">
        <f>IF(ISNA(VLOOKUP($N1602,'Data from Waybill Query'!$A:$M,10,FALSE)),0,VLOOKUP($N1602,'Data from Waybill Query'!$A:$M,10,FALSE))</f>
        <v>97203</v>
      </c>
      <c r="K1602" s="104">
        <f>IF(ISNA(VLOOKUP($N1602,'Data from Waybill Query'!$A:$M,11,FALSE)),0,VLOOKUP($N1602,'Data from Waybill Query'!$A:$M,11,FALSE))</f>
        <v>13338672</v>
      </c>
      <c r="L1602" s="104">
        <f>IF(ISNA(VLOOKUP($N1602,'Data from Waybill Query'!$A:$M,12,FALSE)),0,VLOOKUP($N1602,'Data from Waybill Query'!$A:$M,12,FALSE))</f>
        <v>9482</v>
      </c>
      <c r="M1602" s="104">
        <f>IF(ISNA(VLOOKUP($N1602,'Data from Waybill Query'!$A:$M,13,FALSE)),0,VLOOKUP($N1602,'Data from Waybill Query'!$A:$M,13,FALSE))</f>
        <v>4.9238959999999998E-2</v>
      </c>
      <c r="N1602" s="104">
        <f t="shared" ref="N1602:N1665" si="55">1000000*B1602+10000*C1602+100*IF(LEFT(E1602,1)="S",1,IF(E1602="M",2,IF(E1602="L",3,4)))+10*IF(F1602="P",1,0)+IF(G1602="S",1,IF(G1602="M",2,3))</f>
        <v>2008320203</v>
      </c>
    </row>
    <row r="1603" spans="1:14" x14ac:dyDescent="0.25">
      <c r="A1603" s="104">
        <f t="shared" si="54"/>
        <v>200857</v>
      </c>
      <c r="B1603" s="32">
        <f>'Data from Waybill Query'!B1603</f>
        <v>2008</v>
      </c>
      <c r="C1603" s="32" t="str">
        <f>IF('Data from Waybill Query'!C1603="00","0",IF('Data from Waybill Query'!C1603="01","1",IF('Data from Waybill Query'!C1603="XX","2",'Data from Waybill Query'!C1603)))</f>
        <v>32</v>
      </c>
      <c r="D1603" s="33" t="str">
        <f>'Data from Waybill Query'!D1603</f>
        <v>Stone, Clay and Glass</v>
      </c>
      <c r="E1603" s="33" t="str">
        <f>'Data from Waybill Query'!E1603</f>
        <v>L</v>
      </c>
      <c r="F1603" s="33" t="str">
        <f>'Data from Waybill Query'!F1603</f>
        <v>X</v>
      </c>
      <c r="G1603" s="33" t="str">
        <f>'Data from Waybill Query'!G1603</f>
        <v>X</v>
      </c>
      <c r="H1603" s="104">
        <f>IF(ISNA(VLOOKUP($N1603,'Data from Waybill Query'!$A:$M,8,FALSE)),0,VLOOKUP($N1603,'Data from Waybill Query'!$A:$M,8,FALSE))</f>
        <v>734225</v>
      </c>
      <c r="I1603" s="104">
        <f>IF(ISNA(VLOOKUP($N1603,'Data from Waybill Query'!$A:$M,9,FALSE)),0,VLOOKUP($N1603,'Data from Waybill Query'!$A:$M,9,FALSE))</f>
        <v>126100</v>
      </c>
      <c r="J1603" s="104">
        <f>IF(ISNA(VLOOKUP($N1603,'Data from Waybill Query'!$A:$M,10,FALSE)),0,VLOOKUP($N1603,'Data from Waybill Query'!$A:$M,10,FALSE))</f>
        <v>186105</v>
      </c>
      <c r="K1603" s="104">
        <f>IF(ISNA(VLOOKUP($N1603,'Data from Waybill Query'!$A:$M,11,FALSE)),0,VLOOKUP($N1603,'Data from Waybill Query'!$A:$M,11,FALSE))</f>
        <v>11786088</v>
      </c>
      <c r="L1603" s="104">
        <f>IF(ISNA(VLOOKUP($N1603,'Data from Waybill Query'!$A:$M,12,FALSE)),0,VLOOKUP($N1603,'Data from Waybill Query'!$A:$M,12,FALSE))</f>
        <v>17317</v>
      </c>
      <c r="M1603" s="104">
        <f>IF(ISNA(VLOOKUP($N1603,'Data from Waybill Query'!$A:$M,13,FALSE)),0,VLOOKUP($N1603,'Data from Waybill Query'!$A:$M,13,FALSE))</f>
        <v>4.239892E-2</v>
      </c>
      <c r="N1603" s="104">
        <f t="shared" si="55"/>
        <v>2008320303</v>
      </c>
    </row>
    <row r="1604" spans="1:14" x14ac:dyDescent="0.25">
      <c r="A1604" s="104">
        <f t="shared" ref="A1604:A1667" si="56">$B1604*100+MOD(ROW($B1604)-ROW($B$1476),70)</f>
        <v>200858</v>
      </c>
      <c r="B1604" s="32">
        <f>'Data from Waybill Query'!B1604</f>
        <v>2008</v>
      </c>
      <c r="C1604" s="32" t="str">
        <f>IF('Data from Waybill Query'!C1604="00","0",IF('Data from Waybill Query'!C1604="01","1",IF('Data from Waybill Query'!C1604="XX","2",'Data from Waybill Query'!C1604)))</f>
        <v>33</v>
      </c>
      <c r="D1604" s="33" t="str">
        <f>'Data from Waybill Query'!D1604</f>
        <v>Primary Metal Products</v>
      </c>
      <c r="E1604" s="33" t="str">
        <f>'Data from Waybill Query'!E1604</f>
        <v>S</v>
      </c>
      <c r="F1604" s="33" t="str">
        <f>'Data from Waybill Query'!F1604</f>
        <v>X</v>
      </c>
      <c r="G1604" s="33" t="str">
        <f>'Data from Waybill Query'!G1604</f>
        <v>X</v>
      </c>
      <c r="H1604" s="104">
        <f>IF(ISNA(VLOOKUP($N1604,'Data from Waybill Query'!$A:$M,8,FALSE)),0,VLOOKUP($N1604,'Data from Waybill Query'!$A:$M,8,FALSE))</f>
        <v>636625</v>
      </c>
      <c r="I1604" s="104">
        <f>IF(ISNA(VLOOKUP($N1604,'Data from Waybill Query'!$A:$M,9,FALSE)),0,VLOOKUP($N1604,'Data from Waybill Query'!$A:$M,9,FALSE))</f>
        <v>347126</v>
      </c>
      <c r="J1604" s="104">
        <f>IF(ISNA(VLOOKUP($N1604,'Data from Waybill Query'!$A:$M,10,FALSE)),0,VLOOKUP($N1604,'Data from Waybill Query'!$A:$M,10,FALSE))</f>
        <v>88065</v>
      </c>
      <c r="K1604" s="104">
        <f>IF(ISNA(VLOOKUP($N1604,'Data from Waybill Query'!$A:$M,11,FALSE)),0,VLOOKUP($N1604,'Data from Waybill Query'!$A:$M,11,FALSE))</f>
        <v>30890712</v>
      </c>
      <c r="L1604" s="104">
        <f>IF(ISNA(VLOOKUP($N1604,'Data from Waybill Query'!$A:$M,12,FALSE)),0,VLOOKUP($N1604,'Data from Waybill Query'!$A:$M,12,FALSE))</f>
        <v>7805</v>
      </c>
      <c r="M1604" s="104">
        <f>IF(ISNA(VLOOKUP($N1604,'Data from Waybill Query'!$A:$M,13,FALSE)),0,VLOOKUP($N1604,'Data from Waybill Query'!$A:$M,13,FALSE))</f>
        <v>8.1561419999999996E-2</v>
      </c>
      <c r="N1604" s="104">
        <f t="shared" si="55"/>
        <v>2008330103</v>
      </c>
    </row>
    <row r="1605" spans="1:14" x14ac:dyDescent="0.25">
      <c r="A1605" s="104">
        <f t="shared" si="56"/>
        <v>200859</v>
      </c>
      <c r="B1605" s="32">
        <f>'Data from Waybill Query'!B1605</f>
        <v>2008</v>
      </c>
      <c r="C1605" s="32" t="str">
        <f>IF('Data from Waybill Query'!C1605="00","0",IF('Data from Waybill Query'!C1605="01","1",IF('Data from Waybill Query'!C1605="XX","2",'Data from Waybill Query'!C1605)))</f>
        <v>33</v>
      </c>
      <c r="D1605" s="33" t="str">
        <f>'Data from Waybill Query'!D1605</f>
        <v>Primary Metal Products</v>
      </c>
      <c r="E1605" s="33" t="str">
        <f>'Data from Waybill Query'!E1605</f>
        <v>M</v>
      </c>
      <c r="F1605" s="33" t="str">
        <f>'Data from Waybill Query'!F1605</f>
        <v>X</v>
      </c>
      <c r="G1605" s="33" t="str">
        <f>'Data from Waybill Query'!G1605</f>
        <v>X</v>
      </c>
      <c r="H1605" s="104">
        <f>IF(ISNA(VLOOKUP($N1605,'Data from Waybill Query'!$A:$M,8,FALSE)),0,VLOOKUP($N1605,'Data from Waybill Query'!$A:$M,8,FALSE))</f>
        <v>774220</v>
      </c>
      <c r="I1605" s="104">
        <f>IF(ISNA(VLOOKUP($N1605,'Data from Waybill Query'!$A:$M,9,FALSE)),0,VLOOKUP($N1605,'Data from Waybill Query'!$A:$M,9,FALSE))</f>
        <v>198687</v>
      </c>
      <c r="J1605" s="104">
        <f>IF(ISNA(VLOOKUP($N1605,'Data from Waybill Query'!$A:$M,10,FALSE)),0,VLOOKUP($N1605,'Data from Waybill Query'!$A:$M,10,FALSE))</f>
        <v>146244</v>
      </c>
      <c r="K1605" s="104">
        <f>IF(ISNA(VLOOKUP($N1605,'Data from Waybill Query'!$A:$M,11,FALSE)),0,VLOOKUP($N1605,'Data from Waybill Query'!$A:$M,11,FALSE))</f>
        <v>17364380</v>
      </c>
      <c r="L1605" s="104">
        <f>IF(ISNA(VLOOKUP($N1605,'Data from Waybill Query'!$A:$M,12,FALSE)),0,VLOOKUP($N1605,'Data from Waybill Query'!$A:$M,12,FALSE))</f>
        <v>12777</v>
      </c>
      <c r="M1605" s="104">
        <f>IF(ISNA(VLOOKUP($N1605,'Data from Waybill Query'!$A:$M,13,FALSE)),0,VLOOKUP($N1605,'Data from Waybill Query'!$A:$M,13,FALSE))</f>
        <v>6.0595629999999998E-2</v>
      </c>
      <c r="N1605" s="104">
        <f t="shared" si="55"/>
        <v>2008330203</v>
      </c>
    </row>
    <row r="1606" spans="1:14" x14ac:dyDescent="0.25">
      <c r="A1606" s="104">
        <f t="shared" si="56"/>
        <v>200860</v>
      </c>
      <c r="B1606" s="32">
        <f>'Data from Waybill Query'!B1606</f>
        <v>2008</v>
      </c>
      <c r="C1606" s="32" t="str">
        <f>IF('Data from Waybill Query'!C1606="00","0",IF('Data from Waybill Query'!C1606="01","1",IF('Data from Waybill Query'!C1606="XX","2",'Data from Waybill Query'!C1606)))</f>
        <v>33</v>
      </c>
      <c r="D1606" s="33" t="str">
        <f>'Data from Waybill Query'!D1606</f>
        <v>Primary Metal Products</v>
      </c>
      <c r="E1606" s="33" t="str">
        <f>'Data from Waybill Query'!E1606</f>
        <v>L</v>
      </c>
      <c r="F1606" s="33" t="str">
        <f>'Data from Waybill Query'!F1606</f>
        <v>X</v>
      </c>
      <c r="G1606" s="33" t="str">
        <f>'Data from Waybill Query'!G1606</f>
        <v>X</v>
      </c>
      <c r="H1606" s="104">
        <f>IF(ISNA(VLOOKUP($N1606,'Data from Waybill Query'!$A:$M,8,FALSE)),0,VLOOKUP($N1606,'Data from Waybill Query'!$A:$M,8,FALSE))</f>
        <v>1371415</v>
      </c>
      <c r="I1606" s="104">
        <f>IF(ISNA(VLOOKUP($N1606,'Data from Waybill Query'!$A:$M,9,FALSE)),0,VLOOKUP($N1606,'Data from Waybill Query'!$A:$M,9,FALSE))</f>
        <v>224176</v>
      </c>
      <c r="J1606" s="104">
        <f>IF(ISNA(VLOOKUP($N1606,'Data from Waybill Query'!$A:$M,10,FALSE)),0,VLOOKUP($N1606,'Data from Waybill Query'!$A:$M,10,FALSE))</f>
        <v>369119</v>
      </c>
      <c r="K1606" s="104">
        <f>IF(ISNA(VLOOKUP($N1606,'Data from Waybill Query'!$A:$M,11,FALSE)),0,VLOOKUP($N1606,'Data from Waybill Query'!$A:$M,11,FALSE))</f>
        <v>19151848</v>
      </c>
      <c r="L1606" s="104">
        <f>IF(ISNA(VLOOKUP($N1606,'Data from Waybill Query'!$A:$M,12,FALSE)),0,VLOOKUP($N1606,'Data from Waybill Query'!$A:$M,12,FALSE))</f>
        <v>31462</v>
      </c>
      <c r="M1606" s="104">
        <f>IF(ISNA(VLOOKUP($N1606,'Data from Waybill Query'!$A:$M,13,FALSE)),0,VLOOKUP($N1606,'Data from Waybill Query'!$A:$M,13,FALSE))</f>
        <v>4.358977E-2</v>
      </c>
      <c r="N1606" s="104">
        <f t="shared" si="55"/>
        <v>2008330303</v>
      </c>
    </row>
    <row r="1607" spans="1:14" x14ac:dyDescent="0.25">
      <c r="A1607" s="104">
        <f t="shared" si="56"/>
        <v>200861</v>
      </c>
      <c r="B1607" s="32">
        <f>'Data from Waybill Query'!B1607</f>
        <v>2008</v>
      </c>
      <c r="C1607" s="32" t="str">
        <f>IF('Data from Waybill Query'!C1607="00","0",IF('Data from Waybill Query'!C1607="01","1",IF('Data from Waybill Query'!C1607="XX","2",'Data from Waybill Query'!C1607)))</f>
        <v>37</v>
      </c>
      <c r="D1607" s="33" t="str">
        <f>'Data from Waybill Query'!D1607</f>
        <v>Transportation Equipment</v>
      </c>
      <c r="E1607" s="33" t="str">
        <f>'Data from Waybill Query'!E1607</f>
        <v>S</v>
      </c>
      <c r="F1607" s="33" t="str">
        <f>'Data from Waybill Query'!F1607</f>
        <v>X</v>
      </c>
      <c r="G1607" s="33" t="str">
        <f>'Data from Waybill Query'!G1607</f>
        <v>X</v>
      </c>
      <c r="H1607" s="104">
        <f>IF(ISNA(VLOOKUP($N1607,'Data from Waybill Query'!$A:$M,8,FALSE)),0,VLOOKUP($N1607,'Data from Waybill Query'!$A:$M,8,FALSE))</f>
        <v>834938</v>
      </c>
      <c r="I1607" s="104">
        <f>IF(ISNA(VLOOKUP($N1607,'Data from Waybill Query'!$A:$M,9,FALSE)),0,VLOOKUP($N1607,'Data from Waybill Query'!$A:$M,9,FALSE))</f>
        <v>668059</v>
      </c>
      <c r="J1607" s="104">
        <f>IF(ISNA(VLOOKUP($N1607,'Data from Waybill Query'!$A:$M,10,FALSE)),0,VLOOKUP($N1607,'Data from Waybill Query'!$A:$M,10,FALSE))</f>
        <v>176496</v>
      </c>
      <c r="K1607" s="104">
        <f>IF(ISNA(VLOOKUP($N1607,'Data from Waybill Query'!$A:$M,11,FALSE)),0,VLOOKUP($N1607,'Data from Waybill Query'!$A:$M,11,FALSE))</f>
        <v>15513257</v>
      </c>
      <c r="L1607" s="104">
        <f>IF(ISNA(VLOOKUP($N1607,'Data from Waybill Query'!$A:$M,12,FALSE)),0,VLOOKUP($N1607,'Data from Waybill Query'!$A:$M,12,FALSE))</f>
        <v>4057</v>
      </c>
      <c r="M1607" s="104">
        <f>IF(ISNA(VLOOKUP($N1607,'Data from Waybill Query'!$A:$M,13,FALSE)),0,VLOOKUP($N1607,'Data from Waybill Query'!$A:$M,13,FALSE))</f>
        <v>0.20581640000000001</v>
      </c>
      <c r="N1607" s="104">
        <f t="shared" si="55"/>
        <v>2008370103</v>
      </c>
    </row>
    <row r="1608" spans="1:14" x14ac:dyDescent="0.25">
      <c r="A1608" s="104">
        <f t="shared" si="56"/>
        <v>200862</v>
      </c>
      <c r="B1608" s="32">
        <f>'Data from Waybill Query'!B1608</f>
        <v>2008</v>
      </c>
      <c r="C1608" s="32" t="str">
        <f>IF('Data from Waybill Query'!C1608="00","0",IF('Data from Waybill Query'!C1608="01","1",IF('Data from Waybill Query'!C1608="XX","2",'Data from Waybill Query'!C1608)))</f>
        <v>37</v>
      </c>
      <c r="D1608" s="33" t="str">
        <f>'Data from Waybill Query'!D1608</f>
        <v>Transportation Equipment</v>
      </c>
      <c r="E1608" s="33" t="str">
        <f>'Data from Waybill Query'!E1608</f>
        <v>M</v>
      </c>
      <c r="F1608" s="33" t="str">
        <f>'Data from Waybill Query'!F1608</f>
        <v>X</v>
      </c>
      <c r="G1608" s="33" t="str">
        <f>'Data from Waybill Query'!G1608</f>
        <v>X</v>
      </c>
      <c r="H1608" s="104">
        <f>IF(ISNA(VLOOKUP($N1608,'Data from Waybill Query'!$A:$M,8,FALSE)),0,VLOOKUP($N1608,'Data from Waybill Query'!$A:$M,8,FALSE))</f>
        <v>1240331</v>
      </c>
      <c r="I1608" s="104">
        <f>IF(ISNA(VLOOKUP($N1608,'Data from Waybill Query'!$A:$M,9,FALSE)),0,VLOOKUP($N1608,'Data from Waybill Query'!$A:$M,9,FALSE))</f>
        <v>598502</v>
      </c>
      <c r="J1608" s="104">
        <f>IF(ISNA(VLOOKUP($N1608,'Data from Waybill Query'!$A:$M,10,FALSE)),0,VLOOKUP($N1608,'Data from Waybill Query'!$A:$M,10,FALSE))</f>
        <v>427735</v>
      </c>
      <c r="K1608" s="104">
        <f>IF(ISNA(VLOOKUP($N1608,'Data from Waybill Query'!$A:$M,11,FALSE)),0,VLOOKUP($N1608,'Data from Waybill Query'!$A:$M,11,FALSE))</f>
        <v>13458435</v>
      </c>
      <c r="L1608" s="104">
        <f>IF(ISNA(VLOOKUP($N1608,'Data from Waybill Query'!$A:$M,12,FALSE)),0,VLOOKUP($N1608,'Data from Waybill Query'!$A:$M,12,FALSE))</f>
        <v>9616</v>
      </c>
      <c r="M1608" s="104">
        <f>IF(ISNA(VLOOKUP($N1608,'Data from Waybill Query'!$A:$M,13,FALSE)),0,VLOOKUP($N1608,'Data from Waybill Query'!$A:$M,13,FALSE))</f>
        <v>0.1289912</v>
      </c>
      <c r="N1608" s="104">
        <f t="shared" si="55"/>
        <v>2008370203</v>
      </c>
    </row>
    <row r="1609" spans="1:14" x14ac:dyDescent="0.25">
      <c r="A1609" s="104">
        <f t="shared" si="56"/>
        <v>200863</v>
      </c>
      <c r="B1609" s="32">
        <f>'Data from Waybill Query'!B1609</f>
        <v>2008</v>
      </c>
      <c r="C1609" s="32" t="str">
        <f>IF('Data from Waybill Query'!C1609="00","0",IF('Data from Waybill Query'!C1609="01","1",IF('Data from Waybill Query'!C1609="XX","2",'Data from Waybill Query'!C1609)))</f>
        <v>37</v>
      </c>
      <c r="D1609" s="33" t="str">
        <f>'Data from Waybill Query'!D1609</f>
        <v>Transportation Equipment</v>
      </c>
      <c r="E1609" s="33" t="str">
        <f>'Data from Waybill Query'!E1609</f>
        <v>L</v>
      </c>
      <c r="F1609" s="33" t="str">
        <f>'Data from Waybill Query'!F1609</f>
        <v>X</v>
      </c>
      <c r="G1609" s="33" t="str">
        <f>'Data from Waybill Query'!G1609</f>
        <v>X</v>
      </c>
      <c r="H1609" s="104">
        <f>IF(ISNA(VLOOKUP($N1609,'Data from Waybill Query'!$A:$M,8,FALSE)),0,VLOOKUP($N1609,'Data from Waybill Query'!$A:$M,8,FALSE))</f>
        <v>1754280</v>
      </c>
      <c r="I1609" s="104">
        <f>IF(ISNA(VLOOKUP($N1609,'Data from Waybill Query'!$A:$M,9,FALSE)),0,VLOOKUP($N1609,'Data from Waybill Query'!$A:$M,9,FALSE))</f>
        <v>535131</v>
      </c>
      <c r="J1609" s="104">
        <f>IF(ISNA(VLOOKUP($N1609,'Data from Waybill Query'!$A:$M,10,FALSE)),0,VLOOKUP($N1609,'Data from Waybill Query'!$A:$M,10,FALSE))</f>
        <v>895453</v>
      </c>
      <c r="K1609" s="104">
        <f>IF(ISNA(VLOOKUP($N1609,'Data from Waybill Query'!$A:$M,11,FALSE)),0,VLOOKUP($N1609,'Data from Waybill Query'!$A:$M,11,FALSE))</f>
        <v>12595656</v>
      </c>
      <c r="L1609" s="104">
        <f>IF(ISNA(VLOOKUP($N1609,'Data from Waybill Query'!$A:$M,12,FALSE)),0,VLOOKUP($N1609,'Data from Waybill Query'!$A:$M,12,FALSE))</f>
        <v>21244</v>
      </c>
      <c r="M1609" s="104">
        <f>IF(ISNA(VLOOKUP($N1609,'Data from Waybill Query'!$A:$M,13,FALSE)),0,VLOOKUP($N1609,'Data from Waybill Query'!$A:$M,13,FALSE))</f>
        <v>8.2577090000000006E-2</v>
      </c>
      <c r="N1609" s="104">
        <f t="shared" si="55"/>
        <v>2008370303</v>
      </c>
    </row>
    <row r="1610" spans="1:14" x14ac:dyDescent="0.25">
      <c r="A1610" s="104">
        <f t="shared" si="56"/>
        <v>200864</v>
      </c>
      <c r="B1610" s="32">
        <f>'Data from Waybill Query'!B1610</f>
        <v>2008</v>
      </c>
      <c r="C1610" s="32" t="str">
        <f>IF('Data from Waybill Query'!C1610="00","0",IF('Data from Waybill Query'!C1610="01","1",IF('Data from Waybill Query'!C1610="XX","2",'Data from Waybill Query'!C1610)))</f>
        <v>40</v>
      </c>
      <c r="D1610" s="33" t="str">
        <f>'Data from Waybill Query'!D1610</f>
        <v>Waste and Scrap</v>
      </c>
      <c r="E1610" s="33" t="str">
        <f>'Data from Waybill Query'!E1610</f>
        <v>S</v>
      </c>
      <c r="F1610" s="33" t="str">
        <f>'Data from Waybill Query'!F1610</f>
        <v>X</v>
      </c>
      <c r="G1610" s="33" t="str">
        <f>'Data from Waybill Query'!G1610</f>
        <v>X</v>
      </c>
      <c r="H1610" s="104">
        <f>IF(ISNA(VLOOKUP($N1610,'Data from Waybill Query'!$A:$M,8,FALSE)),0,VLOOKUP($N1610,'Data from Waybill Query'!$A:$M,8,FALSE))</f>
        <v>553580</v>
      </c>
      <c r="I1610" s="104">
        <f>IF(ISNA(VLOOKUP($N1610,'Data from Waybill Query'!$A:$M,9,FALSE)),0,VLOOKUP($N1610,'Data from Waybill Query'!$A:$M,9,FALSE))</f>
        <v>327244</v>
      </c>
      <c r="J1610" s="104">
        <f>IF(ISNA(VLOOKUP($N1610,'Data from Waybill Query'!$A:$M,10,FALSE)),0,VLOOKUP($N1610,'Data from Waybill Query'!$A:$M,10,FALSE))</f>
        <v>78171</v>
      </c>
      <c r="K1610" s="104">
        <f>IF(ISNA(VLOOKUP($N1610,'Data from Waybill Query'!$A:$M,11,FALSE)),0,VLOOKUP($N1610,'Data from Waybill Query'!$A:$M,11,FALSE))</f>
        <v>27079937</v>
      </c>
      <c r="L1610" s="104">
        <f>IF(ISNA(VLOOKUP($N1610,'Data from Waybill Query'!$A:$M,12,FALSE)),0,VLOOKUP($N1610,'Data from Waybill Query'!$A:$M,12,FALSE))</f>
        <v>6489</v>
      </c>
      <c r="M1610" s="104">
        <f>IF(ISNA(VLOOKUP($N1610,'Data from Waybill Query'!$A:$M,13,FALSE)),0,VLOOKUP($N1610,'Data from Waybill Query'!$A:$M,13,FALSE))</f>
        <v>8.5313940000000005E-2</v>
      </c>
      <c r="N1610" s="104">
        <f t="shared" si="55"/>
        <v>2008400103</v>
      </c>
    </row>
    <row r="1611" spans="1:14" x14ac:dyDescent="0.25">
      <c r="A1611" s="104">
        <f t="shared" si="56"/>
        <v>200865</v>
      </c>
      <c r="B1611" s="32">
        <f>'Data from Waybill Query'!B1611</f>
        <v>2008</v>
      </c>
      <c r="C1611" s="32" t="str">
        <f>IF('Data from Waybill Query'!C1611="00","0",IF('Data from Waybill Query'!C1611="01","1",IF('Data from Waybill Query'!C1611="XX","2",'Data from Waybill Query'!C1611)))</f>
        <v>40</v>
      </c>
      <c r="D1611" s="33" t="str">
        <f>'Data from Waybill Query'!D1611</f>
        <v>Waste and Scrap</v>
      </c>
      <c r="E1611" s="33" t="str">
        <f>'Data from Waybill Query'!E1611</f>
        <v>M</v>
      </c>
      <c r="F1611" s="33" t="str">
        <f>'Data from Waybill Query'!F1611</f>
        <v>X</v>
      </c>
      <c r="G1611" s="33" t="str">
        <f>'Data from Waybill Query'!G1611</f>
        <v>X</v>
      </c>
      <c r="H1611" s="104">
        <f>IF(ISNA(VLOOKUP($N1611,'Data from Waybill Query'!$A:$M,8,FALSE)),0,VLOOKUP($N1611,'Data from Waybill Query'!$A:$M,8,FALSE))</f>
        <v>462943</v>
      </c>
      <c r="I1611" s="104">
        <f>IF(ISNA(VLOOKUP($N1611,'Data from Waybill Query'!$A:$M,9,FALSE)),0,VLOOKUP($N1611,'Data from Waybill Query'!$A:$M,9,FALSE))</f>
        <v>165208</v>
      </c>
      <c r="J1611" s="104">
        <f>IF(ISNA(VLOOKUP($N1611,'Data from Waybill Query'!$A:$M,10,FALSE)),0,VLOOKUP($N1611,'Data from Waybill Query'!$A:$M,10,FALSE))</f>
        <v>115796</v>
      </c>
      <c r="K1611" s="104">
        <f>IF(ISNA(VLOOKUP($N1611,'Data from Waybill Query'!$A:$M,11,FALSE)),0,VLOOKUP($N1611,'Data from Waybill Query'!$A:$M,11,FALSE))</f>
        <v>13820340</v>
      </c>
      <c r="L1611" s="104">
        <f>IF(ISNA(VLOOKUP($N1611,'Data from Waybill Query'!$A:$M,12,FALSE)),0,VLOOKUP($N1611,'Data from Waybill Query'!$A:$M,12,FALSE))</f>
        <v>9645</v>
      </c>
      <c r="M1611" s="104">
        <f>IF(ISNA(VLOOKUP($N1611,'Data from Waybill Query'!$A:$M,13,FALSE)),0,VLOOKUP($N1611,'Data from Waybill Query'!$A:$M,13,FALSE))</f>
        <v>4.7999220000000002E-2</v>
      </c>
      <c r="N1611" s="104">
        <f t="shared" si="55"/>
        <v>2008400203</v>
      </c>
    </row>
    <row r="1612" spans="1:14" x14ac:dyDescent="0.25">
      <c r="A1612" s="104">
        <f t="shared" si="56"/>
        <v>200866</v>
      </c>
      <c r="B1612" s="32">
        <f>'Data from Waybill Query'!B1612</f>
        <v>2008</v>
      </c>
      <c r="C1612" s="32" t="str">
        <f>IF('Data from Waybill Query'!C1612="00","0",IF('Data from Waybill Query'!C1612="01","1",IF('Data from Waybill Query'!C1612="XX","2",'Data from Waybill Query'!C1612)))</f>
        <v>40</v>
      </c>
      <c r="D1612" s="33" t="str">
        <f>'Data from Waybill Query'!D1612</f>
        <v>Waste and Scrap</v>
      </c>
      <c r="E1612" s="33" t="str">
        <f>'Data from Waybill Query'!E1612</f>
        <v>L</v>
      </c>
      <c r="F1612" s="33" t="str">
        <f>'Data from Waybill Query'!F1612</f>
        <v>X</v>
      </c>
      <c r="G1612" s="33" t="str">
        <f>'Data from Waybill Query'!G1612</f>
        <v>X</v>
      </c>
      <c r="H1612" s="104">
        <f>IF(ISNA(VLOOKUP($N1612,'Data from Waybill Query'!$A:$M,8,FALSE)),0,VLOOKUP($N1612,'Data from Waybill Query'!$A:$M,8,FALSE))</f>
        <v>297990</v>
      </c>
      <c r="I1612" s="104">
        <f>IF(ISNA(VLOOKUP($N1612,'Data from Waybill Query'!$A:$M,9,FALSE)),0,VLOOKUP($N1612,'Data from Waybill Query'!$A:$M,9,FALSE))</f>
        <v>67088</v>
      </c>
      <c r="J1612" s="104">
        <f>IF(ISNA(VLOOKUP($N1612,'Data from Waybill Query'!$A:$M,10,FALSE)),0,VLOOKUP($N1612,'Data from Waybill Query'!$A:$M,10,FALSE))</f>
        <v>101458</v>
      </c>
      <c r="K1612" s="104">
        <f>IF(ISNA(VLOOKUP($N1612,'Data from Waybill Query'!$A:$M,11,FALSE)),0,VLOOKUP($N1612,'Data from Waybill Query'!$A:$M,11,FALSE))</f>
        <v>5264796</v>
      </c>
      <c r="L1612" s="104">
        <f>IF(ISNA(VLOOKUP($N1612,'Data from Waybill Query'!$A:$M,12,FALSE)),0,VLOOKUP($N1612,'Data from Waybill Query'!$A:$M,12,FALSE))</f>
        <v>7901</v>
      </c>
      <c r="M1612" s="104">
        <f>IF(ISNA(VLOOKUP($N1612,'Data from Waybill Query'!$A:$M,13,FALSE)),0,VLOOKUP($N1612,'Data from Waybill Query'!$A:$M,13,FALSE))</f>
        <v>3.7717580000000001E-2</v>
      </c>
      <c r="N1612" s="104">
        <f t="shared" si="55"/>
        <v>2008400303</v>
      </c>
    </row>
    <row r="1613" spans="1:14" x14ac:dyDescent="0.25">
      <c r="A1613" s="104">
        <f t="shared" si="56"/>
        <v>200867</v>
      </c>
      <c r="B1613" s="32">
        <f>'Data from Waybill Query'!B1613</f>
        <v>2008</v>
      </c>
      <c r="C1613" s="32" t="str">
        <f>IF('Data from Waybill Query'!C1613="00","0",IF('Data from Waybill Query'!C1613="01","1",IF('Data from Waybill Query'!C1613="XX","2",'Data from Waybill Query'!C1613)))</f>
        <v>99</v>
      </c>
      <c r="D1613" s="33" t="str">
        <f>'Data from Waybill Query'!D1613</f>
        <v>All Other</v>
      </c>
      <c r="E1613" s="33" t="str">
        <f>'Data from Waybill Query'!E1613</f>
        <v>S</v>
      </c>
      <c r="F1613" s="33" t="str">
        <f>'Data from Waybill Query'!F1613</f>
        <v>X</v>
      </c>
      <c r="G1613" s="33" t="str">
        <f>'Data from Waybill Query'!G1613</f>
        <v>X</v>
      </c>
      <c r="H1613" s="104">
        <f>IF(ISNA(VLOOKUP($N1613,'Data from Waybill Query'!$A:$M,8,FALSE)),0,VLOOKUP($N1613,'Data from Waybill Query'!$A:$M,8,FALSE))</f>
        <v>66611</v>
      </c>
      <c r="I1613" s="104">
        <f>IF(ISNA(VLOOKUP($N1613,'Data from Waybill Query'!$A:$M,9,FALSE)),0,VLOOKUP($N1613,'Data from Waybill Query'!$A:$M,9,FALSE))</f>
        <v>29524</v>
      </c>
      <c r="J1613" s="104">
        <f>IF(ISNA(VLOOKUP($N1613,'Data from Waybill Query'!$A:$M,10,FALSE)),0,VLOOKUP($N1613,'Data from Waybill Query'!$A:$M,10,FALSE))</f>
        <v>7344</v>
      </c>
      <c r="K1613" s="104">
        <f>IF(ISNA(VLOOKUP($N1613,'Data from Waybill Query'!$A:$M,11,FALSE)),0,VLOOKUP($N1613,'Data from Waybill Query'!$A:$M,11,FALSE))</f>
        <v>1327041</v>
      </c>
      <c r="L1613" s="104">
        <f>IF(ISNA(VLOOKUP($N1613,'Data from Waybill Query'!$A:$M,12,FALSE)),0,VLOOKUP($N1613,'Data from Waybill Query'!$A:$M,12,FALSE))</f>
        <v>331</v>
      </c>
      <c r="M1613" s="104">
        <f>IF(ISNA(VLOOKUP($N1613,'Data from Waybill Query'!$A:$M,13,FALSE)),0,VLOOKUP($N1613,'Data from Waybill Query'!$A:$M,13,FALSE))</f>
        <v>0.20096710000000001</v>
      </c>
      <c r="N1613" s="104">
        <f t="shared" si="55"/>
        <v>2008990103</v>
      </c>
    </row>
    <row r="1614" spans="1:14" x14ac:dyDescent="0.25">
      <c r="A1614" s="104">
        <f t="shared" si="56"/>
        <v>200868</v>
      </c>
      <c r="B1614" s="32">
        <f>'Data from Waybill Query'!B1614</f>
        <v>2008</v>
      </c>
      <c r="C1614" s="32" t="str">
        <f>IF('Data from Waybill Query'!C1614="00","0",IF('Data from Waybill Query'!C1614="01","1",IF('Data from Waybill Query'!C1614="XX","2",'Data from Waybill Query'!C1614)))</f>
        <v>99</v>
      </c>
      <c r="D1614" s="33" t="str">
        <f>'Data from Waybill Query'!D1614</f>
        <v>All Other</v>
      </c>
      <c r="E1614" s="33" t="str">
        <f>'Data from Waybill Query'!E1614</f>
        <v>M</v>
      </c>
      <c r="F1614" s="33" t="str">
        <f>'Data from Waybill Query'!F1614</f>
        <v>X</v>
      </c>
      <c r="G1614" s="33" t="str">
        <f>'Data from Waybill Query'!G1614</f>
        <v>X</v>
      </c>
      <c r="H1614" s="104">
        <f>IF(ISNA(VLOOKUP($N1614,'Data from Waybill Query'!$A:$M,8,FALSE)),0,VLOOKUP($N1614,'Data from Waybill Query'!$A:$M,8,FALSE))</f>
        <v>123866</v>
      </c>
      <c r="I1614" s="104">
        <f>IF(ISNA(VLOOKUP($N1614,'Data from Waybill Query'!$A:$M,9,FALSE)),0,VLOOKUP($N1614,'Data from Waybill Query'!$A:$M,9,FALSE))</f>
        <v>31377</v>
      </c>
      <c r="J1614" s="104">
        <f>IF(ISNA(VLOOKUP($N1614,'Data from Waybill Query'!$A:$M,10,FALSE)),0,VLOOKUP($N1614,'Data from Waybill Query'!$A:$M,10,FALSE))</f>
        <v>24401</v>
      </c>
      <c r="K1614" s="104">
        <f>IF(ISNA(VLOOKUP($N1614,'Data from Waybill Query'!$A:$M,11,FALSE)),0,VLOOKUP($N1614,'Data from Waybill Query'!$A:$M,11,FALSE))</f>
        <v>1198787</v>
      </c>
      <c r="L1614" s="104">
        <f>IF(ISNA(VLOOKUP($N1614,'Data from Waybill Query'!$A:$M,12,FALSE)),0,VLOOKUP($N1614,'Data from Waybill Query'!$A:$M,12,FALSE))</f>
        <v>906</v>
      </c>
      <c r="M1614" s="104">
        <f>IF(ISNA(VLOOKUP($N1614,'Data from Waybill Query'!$A:$M,13,FALSE)),0,VLOOKUP($N1614,'Data from Waybill Query'!$A:$M,13,FALSE))</f>
        <v>0.13665350000000001</v>
      </c>
      <c r="N1614" s="104">
        <f t="shared" si="55"/>
        <v>2008990203</v>
      </c>
    </row>
    <row r="1615" spans="1:14" x14ac:dyDescent="0.25">
      <c r="A1615" s="104">
        <f t="shared" si="56"/>
        <v>200869</v>
      </c>
      <c r="B1615" s="32">
        <f>'Data from Waybill Query'!B1615</f>
        <v>2008</v>
      </c>
      <c r="C1615" s="32" t="str">
        <f>IF('Data from Waybill Query'!C1615="00","0",IF('Data from Waybill Query'!C1615="01","1",IF('Data from Waybill Query'!C1615="XX","2",'Data from Waybill Query'!C1615)))</f>
        <v>99</v>
      </c>
      <c r="D1615" s="33" t="str">
        <f>'Data from Waybill Query'!D1615</f>
        <v>All Other</v>
      </c>
      <c r="E1615" s="33" t="str">
        <f>'Data from Waybill Query'!E1615</f>
        <v>L</v>
      </c>
      <c r="F1615" s="33" t="str">
        <f>'Data from Waybill Query'!F1615</f>
        <v>X</v>
      </c>
      <c r="G1615" s="33" t="str">
        <f>'Data from Waybill Query'!G1615</f>
        <v>X</v>
      </c>
      <c r="H1615" s="104">
        <f>IF(ISNA(VLOOKUP($N1615,'Data from Waybill Query'!$A:$M,8,FALSE)),0,VLOOKUP($N1615,'Data from Waybill Query'!$A:$M,8,FALSE))</f>
        <v>441014</v>
      </c>
      <c r="I1615" s="104">
        <f>IF(ISNA(VLOOKUP($N1615,'Data from Waybill Query'!$A:$M,9,FALSE)),0,VLOOKUP($N1615,'Data from Waybill Query'!$A:$M,9,FALSE))</f>
        <v>79165</v>
      </c>
      <c r="J1615" s="104">
        <f>IF(ISNA(VLOOKUP($N1615,'Data from Waybill Query'!$A:$M,10,FALSE)),0,VLOOKUP($N1615,'Data from Waybill Query'!$A:$M,10,FALSE))</f>
        <v>137719</v>
      </c>
      <c r="K1615" s="104">
        <f>IF(ISNA(VLOOKUP($N1615,'Data from Waybill Query'!$A:$M,11,FALSE)),0,VLOOKUP($N1615,'Data from Waybill Query'!$A:$M,11,FALSE))</f>
        <v>3220741</v>
      </c>
      <c r="L1615" s="104">
        <f>IF(ISNA(VLOOKUP($N1615,'Data from Waybill Query'!$A:$M,12,FALSE)),0,VLOOKUP($N1615,'Data from Waybill Query'!$A:$M,12,FALSE))</f>
        <v>5813</v>
      </c>
      <c r="M1615" s="104">
        <f>IF(ISNA(VLOOKUP($N1615,'Data from Waybill Query'!$A:$M,13,FALSE)),0,VLOOKUP($N1615,'Data from Waybill Query'!$A:$M,13,FALSE))</f>
        <v>7.5864609999999999E-2</v>
      </c>
      <c r="N1615" s="104">
        <f t="shared" si="55"/>
        <v>2008990303</v>
      </c>
    </row>
    <row r="1616" spans="1:14" x14ac:dyDescent="0.25">
      <c r="A1616" s="104">
        <f t="shared" si="56"/>
        <v>200900</v>
      </c>
      <c r="B1616" s="32">
        <f>'Data from Waybill Query'!B1616</f>
        <v>2009</v>
      </c>
      <c r="C1616" s="32" t="str">
        <f>IF('Data from Waybill Query'!C1616="00","0",IF('Data from Waybill Query'!C1616="01","1",IF('Data from Waybill Query'!C1616="XX","2",'Data from Waybill Query'!C1616)))</f>
        <v>0</v>
      </c>
      <c r="D1616" s="33" t="str">
        <f>'Data from Waybill Query'!D1616</f>
        <v>Intermodal</v>
      </c>
      <c r="E1616" s="33" t="str">
        <f>'Data from Waybill Query'!E1616</f>
        <v>S</v>
      </c>
      <c r="F1616" s="33" t="str">
        <f>'Data from Waybill Query'!F1616</f>
        <v>X</v>
      </c>
      <c r="G1616" s="33" t="str">
        <f>'Data from Waybill Query'!G1616</f>
        <v>X</v>
      </c>
      <c r="H1616" s="104">
        <f>IF(ISNA(VLOOKUP($N1616,'Data from Waybill Query'!$A:$M,8,FALSE)),0,VLOOKUP($N1616,'Data from Waybill Query'!$A:$M,8,FALSE))</f>
        <v>573643</v>
      </c>
      <c r="I1616" s="104">
        <f>IF(ISNA(VLOOKUP($N1616,'Data from Waybill Query'!$A:$M,9,FALSE)),0,VLOOKUP($N1616,'Data from Waybill Query'!$A:$M,9,FALSE))</f>
        <v>1607760</v>
      </c>
      <c r="J1616" s="104">
        <f>IF(ISNA(VLOOKUP($N1616,'Data from Waybill Query'!$A:$M,10,FALSE)),0,VLOOKUP($N1616,'Data from Waybill Query'!$A:$M,10,FALSE))</f>
        <v>539132</v>
      </c>
      <c r="K1616" s="104">
        <f>IF(ISNA(VLOOKUP($N1616,'Data from Waybill Query'!$A:$M,11,FALSE)),0,VLOOKUP($N1616,'Data from Waybill Query'!$A:$M,11,FALSE))</f>
        <v>22018436</v>
      </c>
      <c r="L1616" s="104">
        <f>IF(ISNA(VLOOKUP($N1616,'Data from Waybill Query'!$A:$M,12,FALSE)),0,VLOOKUP($N1616,'Data from Waybill Query'!$A:$M,12,FALSE))</f>
        <v>7130</v>
      </c>
      <c r="M1616" s="104">
        <f>IF(ISNA(VLOOKUP($N1616,'Data from Waybill Query'!$A:$M,13,FALSE)),0,VLOOKUP($N1616,'Data from Waybill Query'!$A:$M,13,FALSE))</f>
        <v>8.0450980000000005E-2</v>
      </c>
      <c r="N1616" s="104">
        <f t="shared" si="55"/>
        <v>2009000103</v>
      </c>
    </row>
    <row r="1617" spans="1:14" x14ac:dyDescent="0.25">
      <c r="A1617" s="104">
        <f t="shared" si="56"/>
        <v>200901</v>
      </c>
      <c r="B1617" s="32">
        <f>'Data from Waybill Query'!B1617</f>
        <v>2009</v>
      </c>
      <c r="C1617" s="32" t="str">
        <f>IF('Data from Waybill Query'!C1617="00","0",IF('Data from Waybill Query'!C1617="01","1",IF('Data from Waybill Query'!C1617="XX","2",'Data from Waybill Query'!C1617)))</f>
        <v>0</v>
      </c>
      <c r="D1617" s="33" t="str">
        <f>'Data from Waybill Query'!D1617</f>
        <v>Intermodal</v>
      </c>
      <c r="E1617" s="33" t="str">
        <f>'Data from Waybill Query'!E1617</f>
        <v>M</v>
      </c>
      <c r="F1617" s="33" t="str">
        <f>'Data from Waybill Query'!F1617</f>
        <v>X</v>
      </c>
      <c r="G1617" s="33" t="str">
        <f>'Data from Waybill Query'!G1617</f>
        <v>X</v>
      </c>
      <c r="H1617" s="104">
        <f>IF(ISNA(VLOOKUP($N1617,'Data from Waybill Query'!$A:$M,8,FALSE)),0,VLOOKUP($N1617,'Data from Waybill Query'!$A:$M,8,FALSE))</f>
        <v>1481149</v>
      </c>
      <c r="I1617" s="104">
        <f>IF(ISNA(VLOOKUP($N1617,'Data from Waybill Query'!$A:$M,9,FALSE)),0,VLOOKUP($N1617,'Data from Waybill Query'!$A:$M,9,FALSE))</f>
        <v>2965244</v>
      </c>
      <c r="J1617" s="104">
        <f>IF(ISNA(VLOOKUP($N1617,'Data from Waybill Query'!$A:$M,10,FALSE)),0,VLOOKUP($N1617,'Data from Waybill Query'!$A:$M,10,FALSE))</f>
        <v>2374783</v>
      </c>
      <c r="K1617" s="104">
        <f>IF(ISNA(VLOOKUP($N1617,'Data from Waybill Query'!$A:$M,11,FALSE)),0,VLOOKUP($N1617,'Data from Waybill Query'!$A:$M,11,FALSE))</f>
        <v>34912364</v>
      </c>
      <c r="L1617" s="104">
        <f>IF(ISNA(VLOOKUP($N1617,'Data from Waybill Query'!$A:$M,12,FALSE)),0,VLOOKUP($N1617,'Data from Waybill Query'!$A:$M,12,FALSE))</f>
        <v>28058</v>
      </c>
      <c r="M1617" s="104">
        <f>IF(ISNA(VLOOKUP($N1617,'Data from Waybill Query'!$A:$M,13,FALSE)),0,VLOOKUP($N1617,'Data from Waybill Query'!$A:$M,13,FALSE))</f>
        <v>5.278965E-2</v>
      </c>
      <c r="N1617" s="104">
        <f t="shared" si="55"/>
        <v>2009000203</v>
      </c>
    </row>
    <row r="1618" spans="1:14" x14ac:dyDescent="0.25">
      <c r="A1618" s="104">
        <f t="shared" si="56"/>
        <v>200902</v>
      </c>
      <c r="B1618" s="32">
        <f>'Data from Waybill Query'!B1618</f>
        <v>2009</v>
      </c>
      <c r="C1618" s="32" t="str">
        <f>IF('Data from Waybill Query'!C1618="00","0",IF('Data from Waybill Query'!C1618="01","1",IF('Data from Waybill Query'!C1618="XX","2",'Data from Waybill Query'!C1618)))</f>
        <v>0</v>
      </c>
      <c r="D1618" s="33" t="str">
        <f>'Data from Waybill Query'!D1618</f>
        <v>Intermodal</v>
      </c>
      <c r="E1618" s="33" t="str">
        <f>'Data from Waybill Query'!E1618</f>
        <v>L</v>
      </c>
      <c r="F1618" s="33" t="str">
        <f>'Data from Waybill Query'!F1618</f>
        <v>X</v>
      </c>
      <c r="G1618" s="33" t="str">
        <f>'Data from Waybill Query'!G1618</f>
        <v>X</v>
      </c>
      <c r="H1618" s="104">
        <f>IF(ISNA(VLOOKUP($N1618,'Data from Waybill Query'!$A:$M,8,FALSE)),0,VLOOKUP($N1618,'Data from Waybill Query'!$A:$M,8,FALSE))</f>
        <v>1337718</v>
      </c>
      <c r="I1618" s="104">
        <f>IF(ISNA(VLOOKUP($N1618,'Data from Waybill Query'!$A:$M,9,FALSE)),0,VLOOKUP($N1618,'Data from Waybill Query'!$A:$M,9,FALSE))</f>
        <v>1693556</v>
      </c>
      <c r="J1618" s="104">
        <f>IF(ISNA(VLOOKUP($N1618,'Data from Waybill Query'!$A:$M,10,FALSE)),0,VLOOKUP($N1618,'Data from Waybill Query'!$A:$M,10,FALSE))</f>
        <v>2144736</v>
      </c>
      <c r="K1618" s="104">
        <f>IF(ISNA(VLOOKUP($N1618,'Data from Waybill Query'!$A:$M,11,FALSE)),0,VLOOKUP($N1618,'Data from Waybill Query'!$A:$M,11,FALSE))</f>
        <v>21359436</v>
      </c>
      <c r="L1618" s="104">
        <f>IF(ISNA(VLOOKUP($N1618,'Data from Waybill Query'!$A:$M,12,FALSE)),0,VLOOKUP($N1618,'Data from Waybill Query'!$A:$M,12,FALSE))</f>
        <v>27101</v>
      </c>
      <c r="M1618" s="104">
        <f>IF(ISNA(VLOOKUP($N1618,'Data from Waybill Query'!$A:$M,13,FALSE)),0,VLOOKUP($N1618,'Data from Waybill Query'!$A:$M,13,FALSE))</f>
        <v>4.9359670000000001E-2</v>
      </c>
      <c r="N1618" s="104">
        <f t="shared" si="55"/>
        <v>2009000303</v>
      </c>
    </row>
    <row r="1619" spans="1:14" x14ac:dyDescent="0.25">
      <c r="A1619" s="104">
        <f t="shared" si="56"/>
        <v>200903</v>
      </c>
      <c r="B1619" s="32">
        <f>'Data from Waybill Query'!B1619</f>
        <v>2009</v>
      </c>
      <c r="C1619" s="32" t="str">
        <f>IF('Data from Waybill Query'!C1619="00","0",IF('Data from Waybill Query'!C1619="01","1",IF('Data from Waybill Query'!C1619="XX","2",'Data from Waybill Query'!C1619)))</f>
        <v>0</v>
      </c>
      <c r="D1619" s="33" t="str">
        <f>'Data from Waybill Query'!D1619</f>
        <v>Intermodal</v>
      </c>
      <c r="E1619" s="33" t="str">
        <f>'Data from Waybill Query'!E1619</f>
        <v>VL</v>
      </c>
      <c r="F1619" s="33" t="str">
        <f>'Data from Waybill Query'!F1619</f>
        <v>X</v>
      </c>
      <c r="G1619" s="33" t="str">
        <f>'Data from Waybill Query'!G1619</f>
        <v>X</v>
      </c>
      <c r="H1619" s="104">
        <f>IF(ISNA(VLOOKUP($N1619,'Data from Waybill Query'!$A:$M,8,FALSE)),0,VLOOKUP($N1619,'Data from Waybill Query'!$A:$M,8,FALSE))</f>
        <v>5944050</v>
      </c>
      <c r="I1619" s="104">
        <f>IF(ISNA(VLOOKUP($N1619,'Data from Waybill Query'!$A:$M,9,FALSE)),0,VLOOKUP($N1619,'Data from Waybill Query'!$A:$M,9,FALSE))</f>
        <v>5438140</v>
      </c>
      <c r="J1619" s="104">
        <f>IF(ISNA(VLOOKUP($N1619,'Data from Waybill Query'!$A:$M,10,FALSE)),0,VLOOKUP($N1619,'Data from Waybill Query'!$A:$M,10,FALSE))</f>
        <v>11497427</v>
      </c>
      <c r="K1619" s="104">
        <f>IF(ISNA(VLOOKUP($N1619,'Data from Waybill Query'!$A:$M,11,FALSE)),0,VLOOKUP($N1619,'Data from Waybill Query'!$A:$M,11,FALSE))</f>
        <v>79949444</v>
      </c>
      <c r="L1619" s="104">
        <f>IF(ISNA(VLOOKUP($N1619,'Data from Waybill Query'!$A:$M,12,FALSE)),0,VLOOKUP($N1619,'Data from Waybill Query'!$A:$M,12,FALSE))</f>
        <v>168864</v>
      </c>
      <c r="M1619" s="104">
        <f>IF(ISNA(VLOOKUP($N1619,'Data from Waybill Query'!$A:$M,13,FALSE)),0,VLOOKUP($N1619,'Data from Waybill Query'!$A:$M,13,FALSE))</f>
        <v>3.5200229999999999E-2</v>
      </c>
      <c r="N1619" s="104">
        <f t="shared" si="55"/>
        <v>2009000403</v>
      </c>
    </row>
    <row r="1620" spans="1:14" x14ac:dyDescent="0.25">
      <c r="A1620" s="104">
        <f t="shared" si="56"/>
        <v>200904</v>
      </c>
      <c r="B1620" s="32">
        <f>'Data from Waybill Query'!B1620</f>
        <v>2009</v>
      </c>
      <c r="C1620" s="32" t="str">
        <f>IF('Data from Waybill Query'!C1620="00","0",IF('Data from Waybill Query'!C1620="01","1",IF('Data from Waybill Query'!C1620="XX","2",'Data from Waybill Query'!C1620)))</f>
        <v>1</v>
      </c>
      <c r="D1620" s="33" t="str">
        <f>'Data from Waybill Query'!D1620</f>
        <v>Farm Products (not Grain)</v>
      </c>
      <c r="E1620" s="33" t="str">
        <f>'Data from Waybill Query'!E1620</f>
        <v>X</v>
      </c>
      <c r="F1620" s="33" t="str">
        <f>'Data from Waybill Query'!F1620</f>
        <v>X</v>
      </c>
      <c r="G1620" s="33" t="str">
        <f>'Data from Waybill Query'!G1620</f>
        <v>X</v>
      </c>
      <c r="H1620" s="104">
        <f>IF(ISNA(VLOOKUP($N1620,'Data from Waybill Query'!$A:$M,8,FALSE)),0,VLOOKUP($N1620,'Data from Waybill Query'!$A:$M,8,FALSE))</f>
        <v>231664</v>
      </c>
      <c r="I1620" s="104">
        <f>IF(ISNA(VLOOKUP($N1620,'Data from Waybill Query'!$A:$M,9,FALSE)),0,VLOOKUP($N1620,'Data from Waybill Query'!$A:$M,9,FALSE))</f>
        <v>45394</v>
      </c>
      <c r="J1620" s="104">
        <f>IF(ISNA(VLOOKUP($N1620,'Data from Waybill Query'!$A:$M,10,FALSE)),0,VLOOKUP($N1620,'Data from Waybill Query'!$A:$M,10,FALSE))</f>
        <v>72169</v>
      </c>
      <c r="K1620" s="104">
        <f>IF(ISNA(VLOOKUP($N1620,'Data from Waybill Query'!$A:$M,11,FALSE)),0,VLOOKUP($N1620,'Data from Waybill Query'!$A:$M,11,FALSE))</f>
        <v>3766464</v>
      </c>
      <c r="L1620" s="104">
        <f>IF(ISNA(VLOOKUP($N1620,'Data from Waybill Query'!$A:$M,12,FALSE)),0,VLOOKUP($N1620,'Data from Waybill Query'!$A:$M,12,FALSE))</f>
        <v>5764</v>
      </c>
      <c r="M1620" s="104">
        <f>IF(ISNA(VLOOKUP($N1620,'Data from Waybill Query'!$A:$M,13,FALSE)),0,VLOOKUP($N1620,'Data from Waybill Query'!$A:$M,13,FALSE))</f>
        <v>4.0189549999999997E-2</v>
      </c>
      <c r="N1620" s="104">
        <f t="shared" si="55"/>
        <v>2009010403</v>
      </c>
    </row>
    <row r="1621" spans="1:14" x14ac:dyDescent="0.25">
      <c r="A1621" s="104">
        <f t="shared" si="56"/>
        <v>200905</v>
      </c>
      <c r="B1621" s="32">
        <f>'Data from Waybill Query'!B1621</f>
        <v>2009</v>
      </c>
      <c r="C1621" s="32" t="str">
        <f>IF('Data from Waybill Query'!C1621="00","0",IF('Data from Waybill Query'!C1621="01","1",IF('Data from Waybill Query'!C1621="XX","2",'Data from Waybill Query'!C1621)))</f>
        <v>2</v>
      </c>
      <c r="D1621" s="33" t="str">
        <f>'Data from Waybill Query'!D1621</f>
        <v>Grain</v>
      </c>
      <c r="E1621" s="33" t="str">
        <f>'Data from Waybill Query'!E1621</f>
        <v>S</v>
      </c>
      <c r="F1621" s="33" t="str">
        <f>'Data from Waybill Query'!F1621</f>
        <v>R</v>
      </c>
      <c r="G1621" s="33" t="str">
        <f>'Data from Waybill Query'!G1621</f>
        <v>S</v>
      </c>
      <c r="H1621" s="104">
        <f>IF(ISNA(VLOOKUP($N1621,'Data from Waybill Query'!$A:$M,8,FALSE)),0,VLOOKUP($N1621,'Data from Waybill Query'!$A:$M,8,FALSE))</f>
        <v>54400</v>
      </c>
      <c r="I1621" s="104">
        <f>IF(ISNA(VLOOKUP($N1621,'Data from Waybill Query'!$A:$M,9,FALSE)),0,VLOOKUP($N1621,'Data from Waybill Query'!$A:$M,9,FALSE))</f>
        <v>30720</v>
      </c>
      <c r="J1621" s="104">
        <f>IF(ISNA(VLOOKUP($N1621,'Data from Waybill Query'!$A:$M,10,FALSE)),0,VLOOKUP($N1621,'Data from Waybill Query'!$A:$M,10,FALSE))</f>
        <v>8185</v>
      </c>
      <c r="K1621" s="104">
        <f>IF(ISNA(VLOOKUP($N1621,'Data from Waybill Query'!$A:$M,11,FALSE)),0,VLOOKUP($N1621,'Data from Waybill Query'!$A:$M,11,FALSE))</f>
        <v>2949100</v>
      </c>
      <c r="L1621" s="104">
        <f>IF(ISNA(VLOOKUP($N1621,'Data from Waybill Query'!$A:$M,12,FALSE)),0,VLOOKUP($N1621,'Data from Waybill Query'!$A:$M,12,FALSE))</f>
        <v>780</v>
      </c>
      <c r="M1621" s="104">
        <f>IF(ISNA(VLOOKUP($N1621,'Data from Waybill Query'!$A:$M,13,FALSE)),0,VLOOKUP($N1621,'Data from Waybill Query'!$A:$M,13,FALSE))</f>
        <v>6.9718870000000002E-2</v>
      </c>
      <c r="N1621" s="104">
        <f t="shared" si="55"/>
        <v>2009020101</v>
      </c>
    </row>
    <row r="1622" spans="1:14" x14ac:dyDescent="0.25">
      <c r="A1622" s="104">
        <f t="shared" si="56"/>
        <v>200906</v>
      </c>
      <c r="B1622" s="32">
        <f>'Data from Waybill Query'!B1622</f>
        <v>2009</v>
      </c>
      <c r="C1622" s="32" t="str">
        <f>IF('Data from Waybill Query'!C1622="00","0",IF('Data from Waybill Query'!C1622="01","1",IF('Data from Waybill Query'!C1622="XX","2",'Data from Waybill Query'!C1622)))</f>
        <v>2</v>
      </c>
      <c r="D1622" s="33" t="str">
        <f>'Data from Waybill Query'!D1622</f>
        <v>Grain</v>
      </c>
      <c r="E1622" s="33" t="str">
        <f>'Data from Waybill Query'!E1622</f>
        <v>S</v>
      </c>
      <c r="F1622" s="33" t="str">
        <f>'Data from Waybill Query'!F1622</f>
        <v>R</v>
      </c>
      <c r="G1622" s="33" t="str">
        <f>'Data from Waybill Query'!G1622</f>
        <v>M</v>
      </c>
      <c r="H1622" s="104">
        <f>IF(ISNA(VLOOKUP($N1622,'Data from Waybill Query'!$A:$M,8,FALSE)),0,VLOOKUP($N1622,'Data from Waybill Query'!$A:$M,8,FALSE))</f>
        <v>150735</v>
      </c>
      <c r="I1622" s="104">
        <f>IF(ISNA(VLOOKUP($N1622,'Data from Waybill Query'!$A:$M,9,FALSE)),0,VLOOKUP($N1622,'Data from Waybill Query'!$A:$M,9,FALSE))</f>
        <v>112464</v>
      </c>
      <c r="J1622" s="104">
        <f>IF(ISNA(VLOOKUP($N1622,'Data from Waybill Query'!$A:$M,10,FALSE)),0,VLOOKUP($N1622,'Data from Waybill Query'!$A:$M,10,FALSE))</f>
        <v>25430</v>
      </c>
      <c r="K1622" s="104">
        <f>IF(ISNA(VLOOKUP($N1622,'Data from Waybill Query'!$A:$M,11,FALSE)),0,VLOOKUP($N1622,'Data from Waybill Query'!$A:$M,11,FALSE))</f>
        <v>10913447</v>
      </c>
      <c r="L1622" s="104">
        <f>IF(ISNA(VLOOKUP($N1622,'Data from Waybill Query'!$A:$M,12,FALSE)),0,VLOOKUP($N1622,'Data from Waybill Query'!$A:$M,12,FALSE))</f>
        <v>2503</v>
      </c>
      <c r="M1622" s="104">
        <f>IF(ISNA(VLOOKUP($N1622,'Data from Waybill Query'!$A:$M,13,FALSE)),0,VLOOKUP($N1622,'Data from Waybill Query'!$A:$M,13,FALSE))</f>
        <v>6.0232460000000002E-2</v>
      </c>
      <c r="N1622" s="104">
        <f t="shared" si="55"/>
        <v>2009020102</v>
      </c>
    </row>
    <row r="1623" spans="1:14" x14ac:dyDescent="0.25">
      <c r="A1623" s="104">
        <f t="shared" si="56"/>
        <v>200907</v>
      </c>
      <c r="B1623" s="32">
        <f>'Data from Waybill Query'!B1623</f>
        <v>2009</v>
      </c>
      <c r="C1623" s="32" t="str">
        <f>IF('Data from Waybill Query'!C1623="00","0",IF('Data from Waybill Query'!C1623="01","1",IF('Data from Waybill Query'!C1623="XX","2",'Data from Waybill Query'!C1623)))</f>
        <v>2</v>
      </c>
      <c r="D1623" s="33" t="str">
        <f>'Data from Waybill Query'!D1623</f>
        <v>Grain</v>
      </c>
      <c r="E1623" s="33" t="str">
        <f>'Data from Waybill Query'!E1623</f>
        <v>S</v>
      </c>
      <c r="F1623" s="33" t="str">
        <f>'Data from Waybill Query'!F1623</f>
        <v>R</v>
      </c>
      <c r="G1623" s="33" t="str">
        <f>'Data from Waybill Query'!G1623</f>
        <v>U</v>
      </c>
      <c r="H1623" s="104">
        <f>IF(ISNA(VLOOKUP($N1623,'Data from Waybill Query'!$A:$M,8,FALSE)),0,VLOOKUP($N1623,'Data from Waybill Query'!$A:$M,8,FALSE))</f>
        <v>82249</v>
      </c>
      <c r="I1623" s="104">
        <f>IF(ISNA(VLOOKUP($N1623,'Data from Waybill Query'!$A:$M,9,FALSE)),0,VLOOKUP($N1623,'Data from Waybill Query'!$A:$M,9,FALSE))</f>
        <v>55547</v>
      </c>
      <c r="J1623" s="104">
        <f>IF(ISNA(VLOOKUP($N1623,'Data from Waybill Query'!$A:$M,10,FALSE)),0,VLOOKUP($N1623,'Data from Waybill Query'!$A:$M,10,FALSE))</f>
        <v>17314</v>
      </c>
      <c r="K1623" s="104">
        <f>IF(ISNA(VLOOKUP($N1623,'Data from Waybill Query'!$A:$M,11,FALSE)),0,VLOOKUP($N1623,'Data from Waybill Query'!$A:$M,11,FALSE))</f>
        <v>5729647</v>
      </c>
      <c r="L1623" s="104">
        <f>IF(ISNA(VLOOKUP($N1623,'Data from Waybill Query'!$A:$M,12,FALSE)),0,VLOOKUP($N1623,'Data from Waybill Query'!$A:$M,12,FALSE))</f>
        <v>1796</v>
      </c>
      <c r="M1623" s="104">
        <f>IF(ISNA(VLOOKUP($N1623,'Data from Waybill Query'!$A:$M,13,FALSE)),0,VLOOKUP($N1623,'Data from Waybill Query'!$A:$M,13,FALSE))</f>
        <v>4.5789839999999998E-2</v>
      </c>
      <c r="N1623" s="104">
        <f t="shared" si="55"/>
        <v>2009020103</v>
      </c>
    </row>
    <row r="1624" spans="1:14" x14ac:dyDescent="0.25">
      <c r="A1624" s="104">
        <f t="shared" si="56"/>
        <v>200908</v>
      </c>
      <c r="B1624" s="32">
        <f>'Data from Waybill Query'!B1624</f>
        <v>2009</v>
      </c>
      <c r="C1624" s="32" t="str">
        <f>IF('Data from Waybill Query'!C1624="00","0",IF('Data from Waybill Query'!C1624="01","1",IF('Data from Waybill Query'!C1624="XX","2",'Data from Waybill Query'!C1624)))</f>
        <v>2</v>
      </c>
      <c r="D1624" s="33" t="str">
        <f>'Data from Waybill Query'!D1624</f>
        <v>Grain</v>
      </c>
      <c r="E1624" s="33" t="str">
        <f>'Data from Waybill Query'!E1624</f>
        <v>S</v>
      </c>
      <c r="F1624" s="33" t="str">
        <f>'Data from Waybill Query'!F1624</f>
        <v>P</v>
      </c>
      <c r="G1624" s="33" t="str">
        <f>'Data from Waybill Query'!G1624</f>
        <v>S</v>
      </c>
      <c r="H1624" s="104">
        <f>IF(ISNA(VLOOKUP($N1624,'Data from Waybill Query'!$A:$M,8,FALSE)),0,VLOOKUP($N1624,'Data from Waybill Query'!$A:$M,8,FALSE))</f>
        <v>34066</v>
      </c>
      <c r="I1624" s="104">
        <f>IF(ISNA(VLOOKUP($N1624,'Data from Waybill Query'!$A:$M,9,FALSE)),0,VLOOKUP($N1624,'Data from Waybill Query'!$A:$M,9,FALSE))</f>
        <v>23532</v>
      </c>
      <c r="J1624" s="104">
        <f>IF(ISNA(VLOOKUP($N1624,'Data from Waybill Query'!$A:$M,10,FALSE)),0,VLOOKUP($N1624,'Data from Waybill Query'!$A:$M,10,FALSE))</f>
        <v>6286</v>
      </c>
      <c r="K1624" s="104">
        <f>IF(ISNA(VLOOKUP($N1624,'Data from Waybill Query'!$A:$M,11,FALSE)),0,VLOOKUP($N1624,'Data from Waybill Query'!$A:$M,11,FALSE))</f>
        <v>2269004</v>
      </c>
      <c r="L1624" s="104">
        <f>IF(ISNA(VLOOKUP($N1624,'Data from Waybill Query'!$A:$M,12,FALSE)),0,VLOOKUP($N1624,'Data from Waybill Query'!$A:$M,12,FALSE))</f>
        <v>606</v>
      </c>
      <c r="M1624" s="104">
        <f>IF(ISNA(VLOOKUP($N1624,'Data from Waybill Query'!$A:$M,13,FALSE)),0,VLOOKUP($N1624,'Data from Waybill Query'!$A:$M,13,FALSE))</f>
        <v>5.6207739999999999E-2</v>
      </c>
      <c r="N1624" s="104">
        <f t="shared" si="55"/>
        <v>2009020111</v>
      </c>
    </row>
    <row r="1625" spans="1:14" x14ac:dyDescent="0.25">
      <c r="A1625" s="104">
        <f t="shared" si="56"/>
        <v>200909</v>
      </c>
      <c r="B1625" s="32">
        <f>'Data from Waybill Query'!B1625</f>
        <v>2009</v>
      </c>
      <c r="C1625" s="32" t="str">
        <f>IF('Data from Waybill Query'!C1625="00","0",IF('Data from Waybill Query'!C1625="01","1",IF('Data from Waybill Query'!C1625="XX","2",'Data from Waybill Query'!C1625)))</f>
        <v>2</v>
      </c>
      <c r="D1625" s="33" t="str">
        <f>'Data from Waybill Query'!D1625</f>
        <v>Grain</v>
      </c>
      <c r="E1625" s="33" t="str">
        <f>'Data from Waybill Query'!E1625</f>
        <v>S</v>
      </c>
      <c r="F1625" s="33" t="str">
        <f>'Data from Waybill Query'!F1625</f>
        <v>P</v>
      </c>
      <c r="G1625" s="33" t="str">
        <f>'Data from Waybill Query'!G1625</f>
        <v>M</v>
      </c>
      <c r="H1625" s="104">
        <f>IF(ISNA(VLOOKUP($N1625,'Data from Waybill Query'!$A:$M,8,FALSE)),0,VLOOKUP($N1625,'Data from Waybill Query'!$A:$M,8,FALSE))</f>
        <v>68216</v>
      </c>
      <c r="I1625" s="104">
        <f>IF(ISNA(VLOOKUP($N1625,'Data from Waybill Query'!$A:$M,9,FALSE)),0,VLOOKUP($N1625,'Data from Waybill Query'!$A:$M,9,FALSE))</f>
        <v>63961</v>
      </c>
      <c r="J1625" s="104">
        <f>IF(ISNA(VLOOKUP($N1625,'Data from Waybill Query'!$A:$M,10,FALSE)),0,VLOOKUP($N1625,'Data from Waybill Query'!$A:$M,10,FALSE))</f>
        <v>13449</v>
      </c>
      <c r="K1625" s="104">
        <f>IF(ISNA(VLOOKUP($N1625,'Data from Waybill Query'!$A:$M,11,FALSE)),0,VLOOKUP($N1625,'Data from Waybill Query'!$A:$M,11,FALSE))</f>
        <v>6253726</v>
      </c>
      <c r="L1625" s="104">
        <f>IF(ISNA(VLOOKUP($N1625,'Data from Waybill Query'!$A:$M,12,FALSE)),0,VLOOKUP($N1625,'Data from Waybill Query'!$A:$M,12,FALSE))</f>
        <v>1323</v>
      </c>
      <c r="M1625" s="104">
        <f>IF(ISNA(VLOOKUP($N1625,'Data from Waybill Query'!$A:$M,13,FALSE)),0,VLOOKUP($N1625,'Data from Waybill Query'!$A:$M,13,FALSE))</f>
        <v>5.1556419999999999E-2</v>
      </c>
      <c r="N1625" s="104">
        <f t="shared" si="55"/>
        <v>2009020112</v>
      </c>
    </row>
    <row r="1626" spans="1:14" x14ac:dyDescent="0.25">
      <c r="A1626" s="104">
        <f t="shared" si="56"/>
        <v>200910</v>
      </c>
      <c r="B1626" s="32">
        <f>'Data from Waybill Query'!B1626</f>
        <v>2009</v>
      </c>
      <c r="C1626" s="32" t="str">
        <f>IF('Data from Waybill Query'!C1626="00","0",IF('Data from Waybill Query'!C1626="01","1",IF('Data from Waybill Query'!C1626="XX","2",'Data from Waybill Query'!C1626)))</f>
        <v>2</v>
      </c>
      <c r="D1626" s="33" t="str">
        <f>'Data from Waybill Query'!D1626</f>
        <v>Grain</v>
      </c>
      <c r="E1626" s="33" t="str">
        <f>'Data from Waybill Query'!E1626</f>
        <v>S</v>
      </c>
      <c r="F1626" s="33" t="str">
        <f>'Data from Waybill Query'!F1626</f>
        <v>P</v>
      </c>
      <c r="G1626" s="33" t="str">
        <f>'Data from Waybill Query'!G1626</f>
        <v>U</v>
      </c>
      <c r="H1626" s="104">
        <f>IF(ISNA(VLOOKUP($N1626,'Data from Waybill Query'!$A:$M,8,FALSE)),0,VLOOKUP($N1626,'Data from Waybill Query'!$A:$M,8,FALSE))</f>
        <v>48225</v>
      </c>
      <c r="I1626" s="104">
        <f>IF(ISNA(VLOOKUP($N1626,'Data from Waybill Query'!$A:$M,9,FALSE)),0,VLOOKUP($N1626,'Data from Waybill Query'!$A:$M,9,FALSE))</f>
        <v>51152</v>
      </c>
      <c r="J1626" s="104">
        <f>IF(ISNA(VLOOKUP($N1626,'Data from Waybill Query'!$A:$M,10,FALSE)),0,VLOOKUP($N1626,'Data from Waybill Query'!$A:$M,10,FALSE))</f>
        <v>9948</v>
      </c>
      <c r="K1626" s="104">
        <f>IF(ISNA(VLOOKUP($N1626,'Data from Waybill Query'!$A:$M,11,FALSE)),0,VLOOKUP($N1626,'Data from Waybill Query'!$A:$M,11,FALSE))</f>
        <v>5211583</v>
      </c>
      <c r="L1626" s="104">
        <f>IF(ISNA(VLOOKUP($N1626,'Data from Waybill Query'!$A:$M,12,FALSE)),0,VLOOKUP($N1626,'Data from Waybill Query'!$A:$M,12,FALSE))</f>
        <v>1018</v>
      </c>
      <c r="M1626" s="104">
        <f>IF(ISNA(VLOOKUP($N1626,'Data from Waybill Query'!$A:$M,13,FALSE)),0,VLOOKUP($N1626,'Data from Waybill Query'!$A:$M,13,FALSE))</f>
        <v>4.7367430000000002E-2</v>
      </c>
      <c r="N1626" s="104">
        <f t="shared" si="55"/>
        <v>2009020113</v>
      </c>
    </row>
    <row r="1627" spans="1:14" x14ac:dyDescent="0.25">
      <c r="A1627" s="104">
        <f t="shared" si="56"/>
        <v>200911</v>
      </c>
      <c r="B1627" s="32">
        <f>'Data from Waybill Query'!B1627</f>
        <v>2009</v>
      </c>
      <c r="C1627" s="32" t="str">
        <f>IF('Data from Waybill Query'!C1627="00","0",IF('Data from Waybill Query'!C1627="01","1",IF('Data from Waybill Query'!C1627="XX","2",'Data from Waybill Query'!C1627)))</f>
        <v>2</v>
      </c>
      <c r="D1627" s="33" t="str">
        <f>'Data from Waybill Query'!D1627</f>
        <v>Grain</v>
      </c>
      <c r="E1627" s="33" t="str">
        <f>'Data from Waybill Query'!E1627</f>
        <v>M</v>
      </c>
      <c r="F1627" s="33" t="str">
        <f>'Data from Waybill Query'!F1627</f>
        <v>R</v>
      </c>
      <c r="G1627" s="33" t="str">
        <f>'Data from Waybill Query'!G1627</f>
        <v>S</v>
      </c>
      <c r="H1627" s="104">
        <f>IF(ISNA(VLOOKUP($N1627,'Data from Waybill Query'!$A:$M,8,FALSE)),0,VLOOKUP($N1627,'Data from Waybill Query'!$A:$M,8,FALSE))</f>
        <v>136325</v>
      </c>
      <c r="I1627" s="104">
        <f>IF(ISNA(VLOOKUP($N1627,'Data from Waybill Query'!$A:$M,9,FALSE)),0,VLOOKUP($N1627,'Data from Waybill Query'!$A:$M,9,FALSE))</f>
        <v>44748</v>
      </c>
      <c r="J1627" s="104">
        <f>IF(ISNA(VLOOKUP($N1627,'Data from Waybill Query'!$A:$M,10,FALSE)),0,VLOOKUP($N1627,'Data from Waybill Query'!$A:$M,10,FALSE))</f>
        <v>33746</v>
      </c>
      <c r="K1627" s="104">
        <f>IF(ISNA(VLOOKUP($N1627,'Data from Waybill Query'!$A:$M,11,FALSE)),0,VLOOKUP($N1627,'Data from Waybill Query'!$A:$M,11,FALSE))</f>
        <v>4258240</v>
      </c>
      <c r="L1627" s="104">
        <f>IF(ISNA(VLOOKUP($N1627,'Data from Waybill Query'!$A:$M,12,FALSE)),0,VLOOKUP($N1627,'Data from Waybill Query'!$A:$M,12,FALSE))</f>
        <v>3212</v>
      </c>
      <c r="M1627" s="104">
        <f>IF(ISNA(VLOOKUP($N1627,'Data from Waybill Query'!$A:$M,13,FALSE)),0,VLOOKUP($N1627,'Data from Waybill Query'!$A:$M,13,FALSE))</f>
        <v>4.2443460000000002E-2</v>
      </c>
      <c r="N1627" s="104">
        <f t="shared" si="55"/>
        <v>2009020201</v>
      </c>
    </row>
    <row r="1628" spans="1:14" x14ac:dyDescent="0.25">
      <c r="A1628" s="104">
        <f t="shared" si="56"/>
        <v>200912</v>
      </c>
      <c r="B1628" s="32">
        <f>'Data from Waybill Query'!B1628</f>
        <v>2009</v>
      </c>
      <c r="C1628" s="32" t="str">
        <f>IF('Data from Waybill Query'!C1628="00","0",IF('Data from Waybill Query'!C1628="01","1",IF('Data from Waybill Query'!C1628="XX","2",'Data from Waybill Query'!C1628)))</f>
        <v>2</v>
      </c>
      <c r="D1628" s="33" t="str">
        <f>'Data from Waybill Query'!D1628</f>
        <v>Grain</v>
      </c>
      <c r="E1628" s="33" t="str">
        <f>'Data from Waybill Query'!E1628</f>
        <v>M</v>
      </c>
      <c r="F1628" s="33" t="str">
        <f>'Data from Waybill Query'!F1628</f>
        <v>R</v>
      </c>
      <c r="G1628" s="33" t="str">
        <f>'Data from Waybill Query'!G1628</f>
        <v>M</v>
      </c>
      <c r="H1628" s="104">
        <f>IF(ISNA(VLOOKUP($N1628,'Data from Waybill Query'!$A:$M,8,FALSE)),0,VLOOKUP($N1628,'Data from Waybill Query'!$A:$M,8,FALSE))</f>
        <v>360686</v>
      </c>
      <c r="I1628" s="104">
        <f>IF(ISNA(VLOOKUP($N1628,'Data from Waybill Query'!$A:$M,9,FALSE)),0,VLOOKUP($N1628,'Data from Waybill Query'!$A:$M,9,FALSE))</f>
        <v>126792</v>
      </c>
      <c r="J1628" s="104">
        <f>IF(ISNA(VLOOKUP($N1628,'Data from Waybill Query'!$A:$M,10,FALSE)),0,VLOOKUP($N1628,'Data from Waybill Query'!$A:$M,10,FALSE))</f>
        <v>94431</v>
      </c>
      <c r="K1628" s="104">
        <f>IF(ISNA(VLOOKUP($N1628,'Data from Waybill Query'!$A:$M,11,FALSE)),0,VLOOKUP($N1628,'Data from Waybill Query'!$A:$M,11,FALSE))</f>
        <v>12720824</v>
      </c>
      <c r="L1628" s="104">
        <f>IF(ISNA(VLOOKUP($N1628,'Data from Waybill Query'!$A:$M,12,FALSE)),0,VLOOKUP($N1628,'Data from Waybill Query'!$A:$M,12,FALSE))</f>
        <v>9464</v>
      </c>
      <c r="M1628" s="104">
        <f>IF(ISNA(VLOOKUP($N1628,'Data from Waybill Query'!$A:$M,13,FALSE)),0,VLOOKUP($N1628,'Data from Waybill Query'!$A:$M,13,FALSE))</f>
        <v>3.8112479999999997E-2</v>
      </c>
      <c r="N1628" s="104">
        <f t="shared" si="55"/>
        <v>2009020202</v>
      </c>
    </row>
    <row r="1629" spans="1:14" x14ac:dyDescent="0.25">
      <c r="A1629" s="104">
        <f t="shared" si="56"/>
        <v>200913</v>
      </c>
      <c r="B1629" s="32">
        <f>'Data from Waybill Query'!B1629</f>
        <v>2009</v>
      </c>
      <c r="C1629" s="32" t="str">
        <f>IF('Data from Waybill Query'!C1629="00","0",IF('Data from Waybill Query'!C1629="01","1",IF('Data from Waybill Query'!C1629="XX","2",'Data from Waybill Query'!C1629)))</f>
        <v>2</v>
      </c>
      <c r="D1629" s="33" t="str">
        <f>'Data from Waybill Query'!D1629</f>
        <v>Grain</v>
      </c>
      <c r="E1629" s="33" t="str">
        <f>'Data from Waybill Query'!E1629</f>
        <v>M</v>
      </c>
      <c r="F1629" s="33" t="str">
        <f>'Data from Waybill Query'!F1629</f>
        <v>R</v>
      </c>
      <c r="G1629" s="33" t="str">
        <f>'Data from Waybill Query'!G1629</f>
        <v>U</v>
      </c>
      <c r="H1629" s="104">
        <f>IF(ISNA(VLOOKUP($N1629,'Data from Waybill Query'!$A:$M,8,FALSE)),0,VLOOKUP($N1629,'Data from Waybill Query'!$A:$M,8,FALSE))</f>
        <v>504914</v>
      </c>
      <c r="I1629" s="104">
        <f>IF(ISNA(VLOOKUP($N1629,'Data from Waybill Query'!$A:$M,9,FALSE)),0,VLOOKUP($N1629,'Data from Waybill Query'!$A:$M,9,FALSE))</f>
        <v>192898</v>
      </c>
      <c r="J1629" s="104">
        <f>IF(ISNA(VLOOKUP($N1629,'Data from Waybill Query'!$A:$M,10,FALSE)),0,VLOOKUP($N1629,'Data from Waybill Query'!$A:$M,10,FALSE))</f>
        <v>151646</v>
      </c>
      <c r="K1629" s="104">
        <f>IF(ISNA(VLOOKUP($N1629,'Data from Waybill Query'!$A:$M,11,FALSE)),0,VLOOKUP($N1629,'Data from Waybill Query'!$A:$M,11,FALSE))</f>
        <v>20304652</v>
      </c>
      <c r="L1629" s="104">
        <f>IF(ISNA(VLOOKUP($N1629,'Data from Waybill Query'!$A:$M,12,FALSE)),0,VLOOKUP($N1629,'Data from Waybill Query'!$A:$M,12,FALSE))</f>
        <v>15941</v>
      </c>
      <c r="M1629" s="104">
        <f>IF(ISNA(VLOOKUP($N1629,'Data from Waybill Query'!$A:$M,13,FALSE)),0,VLOOKUP($N1629,'Data from Waybill Query'!$A:$M,13,FALSE))</f>
        <v>3.1673989999999999E-2</v>
      </c>
      <c r="N1629" s="104">
        <f t="shared" si="55"/>
        <v>2009020203</v>
      </c>
    </row>
    <row r="1630" spans="1:14" x14ac:dyDescent="0.25">
      <c r="A1630" s="104">
        <f t="shared" si="56"/>
        <v>200914</v>
      </c>
      <c r="B1630" s="32">
        <f>'Data from Waybill Query'!B1630</f>
        <v>2009</v>
      </c>
      <c r="C1630" s="32" t="str">
        <f>IF('Data from Waybill Query'!C1630="00","0",IF('Data from Waybill Query'!C1630="01","1",IF('Data from Waybill Query'!C1630="XX","2",'Data from Waybill Query'!C1630)))</f>
        <v>2</v>
      </c>
      <c r="D1630" s="33" t="str">
        <f>'Data from Waybill Query'!D1630</f>
        <v>Grain</v>
      </c>
      <c r="E1630" s="33" t="str">
        <f>'Data from Waybill Query'!E1630</f>
        <v>M</v>
      </c>
      <c r="F1630" s="33" t="str">
        <f>'Data from Waybill Query'!F1630</f>
        <v>P</v>
      </c>
      <c r="G1630" s="33" t="str">
        <f>'Data from Waybill Query'!G1630</f>
        <v>S</v>
      </c>
      <c r="H1630" s="104">
        <f>IF(ISNA(VLOOKUP($N1630,'Data from Waybill Query'!$A:$M,8,FALSE)),0,VLOOKUP($N1630,'Data from Waybill Query'!$A:$M,8,FALSE))</f>
        <v>77559</v>
      </c>
      <c r="I1630" s="104">
        <f>IF(ISNA(VLOOKUP($N1630,'Data from Waybill Query'!$A:$M,9,FALSE)),0,VLOOKUP($N1630,'Data from Waybill Query'!$A:$M,9,FALSE))</f>
        <v>28820</v>
      </c>
      <c r="J1630" s="104">
        <f>IF(ISNA(VLOOKUP($N1630,'Data from Waybill Query'!$A:$M,10,FALSE)),0,VLOOKUP($N1630,'Data from Waybill Query'!$A:$M,10,FALSE))</f>
        <v>21012</v>
      </c>
      <c r="K1630" s="104">
        <f>IF(ISNA(VLOOKUP($N1630,'Data from Waybill Query'!$A:$M,11,FALSE)),0,VLOOKUP($N1630,'Data from Waybill Query'!$A:$M,11,FALSE))</f>
        <v>2795284</v>
      </c>
      <c r="L1630" s="104">
        <f>IF(ISNA(VLOOKUP($N1630,'Data from Waybill Query'!$A:$M,12,FALSE)),0,VLOOKUP($N1630,'Data from Waybill Query'!$A:$M,12,FALSE))</f>
        <v>2034</v>
      </c>
      <c r="M1630" s="104">
        <f>IF(ISNA(VLOOKUP($N1630,'Data from Waybill Query'!$A:$M,13,FALSE)),0,VLOOKUP($N1630,'Data from Waybill Query'!$A:$M,13,FALSE))</f>
        <v>3.8136980000000001E-2</v>
      </c>
      <c r="N1630" s="104">
        <f t="shared" si="55"/>
        <v>2009020211</v>
      </c>
    </row>
    <row r="1631" spans="1:14" x14ac:dyDescent="0.25">
      <c r="A1631" s="104">
        <f t="shared" si="56"/>
        <v>200915</v>
      </c>
      <c r="B1631" s="32">
        <f>'Data from Waybill Query'!B1631</f>
        <v>2009</v>
      </c>
      <c r="C1631" s="32" t="str">
        <f>IF('Data from Waybill Query'!C1631="00","0",IF('Data from Waybill Query'!C1631="01","1",IF('Data from Waybill Query'!C1631="XX","2",'Data from Waybill Query'!C1631)))</f>
        <v>2</v>
      </c>
      <c r="D1631" s="33" t="str">
        <f>'Data from Waybill Query'!D1631</f>
        <v>Grain</v>
      </c>
      <c r="E1631" s="33" t="str">
        <f>'Data from Waybill Query'!E1631</f>
        <v>M</v>
      </c>
      <c r="F1631" s="33" t="str">
        <f>'Data from Waybill Query'!F1631</f>
        <v>P</v>
      </c>
      <c r="G1631" s="33" t="str">
        <f>'Data from Waybill Query'!G1631</f>
        <v>M</v>
      </c>
      <c r="H1631" s="104">
        <f>IF(ISNA(VLOOKUP($N1631,'Data from Waybill Query'!$A:$M,8,FALSE)),0,VLOOKUP($N1631,'Data from Waybill Query'!$A:$M,8,FALSE))</f>
        <v>110684</v>
      </c>
      <c r="I1631" s="104">
        <f>IF(ISNA(VLOOKUP($N1631,'Data from Waybill Query'!$A:$M,9,FALSE)),0,VLOOKUP($N1631,'Data from Waybill Query'!$A:$M,9,FALSE))</f>
        <v>43012</v>
      </c>
      <c r="J1631" s="104">
        <f>IF(ISNA(VLOOKUP($N1631,'Data from Waybill Query'!$A:$M,10,FALSE)),0,VLOOKUP($N1631,'Data from Waybill Query'!$A:$M,10,FALSE))</f>
        <v>31670</v>
      </c>
      <c r="K1631" s="104">
        <f>IF(ISNA(VLOOKUP($N1631,'Data from Waybill Query'!$A:$M,11,FALSE)),0,VLOOKUP($N1631,'Data from Waybill Query'!$A:$M,11,FALSE))</f>
        <v>4328984</v>
      </c>
      <c r="L1631" s="104">
        <f>IF(ISNA(VLOOKUP($N1631,'Data from Waybill Query'!$A:$M,12,FALSE)),0,VLOOKUP($N1631,'Data from Waybill Query'!$A:$M,12,FALSE))</f>
        <v>3191</v>
      </c>
      <c r="M1631" s="104">
        <f>IF(ISNA(VLOOKUP($N1631,'Data from Waybill Query'!$A:$M,13,FALSE)),0,VLOOKUP($N1631,'Data from Waybill Query'!$A:$M,13,FALSE))</f>
        <v>3.468218E-2</v>
      </c>
      <c r="N1631" s="104">
        <f t="shared" si="55"/>
        <v>2009020212</v>
      </c>
    </row>
    <row r="1632" spans="1:14" x14ac:dyDescent="0.25">
      <c r="A1632" s="104">
        <f t="shared" si="56"/>
        <v>200916</v>
      </c>
      <c r="B1632" s="32">
        <f>'Data from Waybill Query'!B1632</f>
        <v>2009</v>
      </c>
      <c r="C1632" s="32" t="str">
        <f>IF('Data from Waybill Query'!C1632="00","0",IF('Data from Waybill Query'!C1632="01","1",IF('Data from Waybill Query'!C1632="XX","2",'Data from Waybill Query'!C1632)))</f>
        <v>2</v>
      </c>
      <c r="D1632" s="33" t="str">
        <f>'Data from Waybill Query'!D1632</f>
        <v>Grain</v>
      </c>
      <c r="E1632" s="33" t="str">
        <f>'Data from Waybill Query'!E1632</f>
        <v>M</v>
      </c>
      <c r="F1632" s="33" t="str">
        <f>'Data from Waybill Query'!F1632</f>
        <v>P</v>
      </c>
      <c r="G1632" s="33" t="str">
        <f>'Data from Waybill Query'!G1632</f>
        <v>U</v>
      </c>
      <c r="H1632" s="104">
        <f>IF(ISNA(VLOOKUP($N1632,'Data from Waybill Query'!$A:$M,8,FALSE)),0,VLOOKUP($N1632,'Data from Waybill Query'!$A:$M,8,FALSE))</f>
        <v>224591</v>
      </c>
      <c r="I1632" s="104">
        <f>IF(ISNA(VLOOKUP($N1632,'Data from Waybill Query'!$A:$M,9,FALSE)),0,VLOOKUP($N1632,'Data from Waybill Query'!$A:$M,9,FALSE))</f>
        <v>101623</v>
      </c>
      <c r="J1632" s="104">
        <f>IF(ISNA(VLOOKUP($N1632,'Data from Waybill Query'!$A:$M,10,FALSE)),0,VLOOKUP($N1632,'Data from Waybill Query'!$A:$M,10,FALSE))</f>
        <v>77947</v>
      </c>
      <c r="K1632" s="104">
        <f>IF(ISNA(VLOOKUP($N1632,'Data from Waybill Query'!$A:$M,11,FALSE)),0,VLOOKUP($N1632,'Data from Waybill Query'!$A:$M,11,FALSE))</f>
        <v>10679596</v>
      </c>
      <c r="L1632" s="104">
        <f>IF(ISNA(VLOOKUP($N1632,'Data from Waybill Query'!$A:$M,12,FALSE)),0,VLOOKUP($N1632,'Data from Waybill Query'!$A:$M,12,FALSE))</f>
        <v>8163</v>
      </c>
      <c r="M1632" s="104">
        <f>IF(ISNA(VLOOKUP($N1632,'Data from Waybill Query'!$A:$M,13,FALSE)),0,VLOOKUP($N1632,'Data from Waybill Query'!$A:$M,13,FALSE))</f>
        <v>2.75123E-2</v>
      </c>
      <c r="N1632" s="104">
        <f t="shared" si="55"/>
        <v>2009020213</v>
      </c>
    </row>
    <row r="1633" spans="1:14" x14ac:dyDescent="0.25">
      <c r="A1633" s="104">
        <f t="shared" si="56"/>
        <v>200917</v>
      </c>
      <c r="B1633" s="32">
        <f>'Data from Waybill Query'!B1633</f>
        <v>2009</v>
      </c>
      <c r="C1633" s="32" t="str">
        <f>IF('Data from Waybill Query'!C1633="00","0",IF('Data from Waybill Query'!C1633="01","1",IF('Data from Waybill Query'!C1633="XX","2",'Data from Waybill Query'!C1633)))</f>
        <v>2</v>
      </c>
      <c r="D1633" s="33" t="str">
        <f>'Data from Waybill Query'!D1633</f>
        <v>Grain</v>
      </c>
      <c r="E1633" s="33" t="str">
        <f>'Data from Waybill Query'!E1633</f>
        <v>L</v>
      </c>
      <c r="F1633" s="33" t="str">
        <f>'Data from Waybill Query'!F1633</f>
        <v>R</v>
      </c>
      <c r="G1633" s="33" t="str">
        <f>'Data from Waybill Query'!G1633</f>
        <v>S</v>
      </c>
      <c r="H1633" s="104">
        <f>IF(ISNA(VLOOKUP($N1633,'Data from Waybill Query'!$A:$M,8,FALSE)),0,VLOOKUP($N1633,'Data from Waybill Query'!$A:$M,8,FALSE))</f>
        <v>185698</v>
      </c>
      <c r="I1633" s="104">
        <f>IF(ISNA(VLOOKUP($N1633,'Data from Waybill Query'!$A:$M,9,FALSE)),0,VLOOKUP($N1633,'Data from Waybill Query'!$A:$M,9,FALSE))</f>
        <v>40892</v>
      </c>
      <c r="J1633" s="104">
        <f>IF(ISNA(VLOOKUP($N1633,'Data from Waybill Query'!$A:$M,10,FALSE)),0,VLOOKUP($N1633,'Data from Waybill Query'!$A:$M,10,FALSE))</f>
        <v>64728</v>
      </c>
      <c r="K1633" s="104">
        <f>IF(ISNA(VLOOKUP($N1633,'Data from Waybill Query'!$A:$M,11,FALSE)),0,VLOOKUP($N1633,'Data from Waybill Query'!$A:$M,11,FALSE))</f>
        <v>3948540</v>
      </c>
      <c r="L1633" s="104">
        <f>IF(ISNA(VLOOKUP($N1633,'Data from Waybill Query'!$A:$M,12,FALSE)),0,VLOOKUP($N1633,'Data from Waybill Query'!$A:$M,12,FALSE))</f>
        <v>6266</v>
      </c>
      <c r="M1633" s="104">
        <f>IF(ISNA(VLOOKUP($N1633,'Data from Waybill Query'!$A:$M,13,FALSE)),0,VLOOKUP($N1633,'Data from Waybill Query'!$A:$M,13,FALSE))</f>
        <v>2.9634919999999999E-2</v>
      </c>
      <c r="N1633" s="104">
        <f t="shared" si="55"/>
        <v>2009020301</v>
      </c>
    </row>
    <row r="1634" spans="1:14" x14ac:dyDescent="0.25">
      <c r="A1634" s="104">
        <f t="shared" si="56"/>
        <v>200918</v>
      </c>
      <c r="B1634" s="32">
        <f>'Data from Waybill Query'!B1634</f>
        <v>2009</v>
      </c>
      <c r="C1634" s="32" t="str">
        <f>IF('Data from Waybill Query'!C1634="00","0",IF('Data from Waybill Query'!C1634="01","1",IF('Data from Waybill Query'!C1634="XX","2",'Data from Waybill Query'!C1634)))</f>
        <v>2</v>
      </c>
      <c r="D1634" s="33" t="str">
        <f>'Data from Waybill Query'!D1634</f>
        <v>Grain</v>
      </c>
      <c r="E1634" s="33" t="str">
        <f>'Data from Waybill Query'!E1634</f>
        <v>L</v>
      </c>
      <c r="F1634" s="33" t="str">
        <f>'Data from Waybill Query'!F1634</f>
        <v>R</v>
      </c>
      <c r="G1634" s="33" t="str">
        <f>'Data from Waybill Query'!G1634</f>
        <v>M</v>
      </c>
      <c r="H1634" s="104">
        <f>IF(ISNA(VLOOKUP($N1634,'Data from Waybill Query'!$A:$M,8,FALSE)),0,VLOOKUP($N1634,'Data from Waybill Query'!$A:$M,8,FALSE))</f>
        <v>374030</v>
      </c>
      <c r="I1634" s="104">
        <f>IF(ISNA(VLOOKUP($N1634,'Data from Waybill Query'!$A:$M,9,FALSE)),0,VLOOKUP($N1634,'Data from Waybill Query'!$A:$M,9,FALSE))</f>
        <v>89124</v>
      </c>
      <c r="J1634" s="104">
        <f>IF(ISNA(VLOOKUP($N1634,'Data from Waybill Query'!$A:$M,10,FALSE)),0,VLOOKUP($N1634,'Data from Waybill Query'!$A:$M,10,FALSE))</f>
        <v>133432</v>
      </c>
      <c r="K1634" s="104">
        <f>IF(ISNA(VLOOKUP($N1634,'Data from Waybill Query'!$A:$M,11,FALSE)),0,VLOOKUP($N1634,'Data from Waybill Query'!$A:$M,11,FALSE))</f>
        <v>8965100</v>
      </c>
      <c r="L1634" s="104">
        <f>IF(ISNA(VLOOKUP($N1634,'Data from Waybill Query'!$A:$M,12,FALSE)),0,VLOOKUP($N1634,'Data from Waybill Query'!$A:$M,12,FALSE))</f>
        <v>13438</v>
      </c>
      <c r="M1634" s="104">
        <f>IF(ISNA(VLOOKUP($N1634,'Data from Waybill Query'!$A:$M,13,FALSE)),0,VLOOKUP($N1634,'Data from Waybill Query'!$A:$M,13,FALSE))</f>
        <v>2.7832920000000001E-2</v>
      </c>
      <c r="N1634" s="104">
        <f t="shared" si="55"/>
        <v>2009020302</v>
      </c>
    </row>
    <row r="1635" spans="1:14" x14ac:dyDescent="0.25">
      <c r="A1635" s="104">
        <f t="shared" si="56"/>
        <v>200919</v>
      </c>
      <c r="B1635" s="32">
        <f>'Data from Waybill Query'!B1635</f>
        <v>2009</v>
      </c>
      <c r="C1635" s="32" t="str">
        <f>IF('Data from Waybill Query'!C1635="00","0",IF('Data from Waybill Query'!C1635="01","1",IF('Data from Waybill Query'!C1635="XX","2",'Data from Waybill Query'!C1635)))</f>
        <v>2</v>
      </c>
      <c r="D1635" s="33" t="str">
        <f>'Data from Waybill Query'!D1635</f>
        <v>Grain</v>
      </c>
      <c r="E1635" s="33" t="str">
        <f>'Data from Waybill Query'!E1635</f>
        <v>L</v>
      </c>
      <c r="F1635" s="33" t="str">
        <f>'Data from Waybill Query'!F1635</f>
        <v>R</v>
      </c>
      <c r="G1635" s="33" t="str">
        <f>'Data from Waybill Query'!G1635</f>
        <v>U</v>
      </c>
      <c r="H1635" s="104">
        <f>IF(ISNA(VLOOKUP($N1635,'Data from Waybill Query'!$A:$M,8,FALSE)),0,VLOOKUP($N1635,'Data from Waybill Query'!$A:$M,8,FALSE))</f>
        <v>1629787</v>
      </c>
      <c r="I1635" s="104">
        <f>IF(ISNA(VLOOKUP($N1635,'Data from Waybill Query'!$A:$M,9,FALSE)),0,VLOOKUP($N1635,'Data from Waybill Query'!$A:$M,9,FALSE))</f>
        <v>405483</v>
      </c>
      <c r="J1635" s="104">
        <f>IF(ISNA(VLOOKUP($N1635,'Data from Waybill Query'!$A:$M,10,FALSE)),0,VLOOKUP($N1635,'Data from Waybill Query'!$A:$M,10,FALSE))</f>
        <v>645987</v>
      </c>
      <c r="K1635" s="104">
        <f>IF(ISNA(VLOOKUP($N1635,'Data from Waybill Query'!$A:$M,11,FALSE)),0,VLOOKUP($N1635,'Data from Waybill Query'!$A:$M,11,FALSE))</f>
        <v>43464131</v>
      </c>
      <c r="L1635" s="104">
        <f>IF(ISNA(VLOOKUP($N1635,'Data from Waybill Query'!$A:$M,12,FALSE)),0,VLOOKUP($N1635,'Data from Waybill Query'!$A:$M,12,FALSE))</f>
        <v>69429</v>
      </c>
      <c r="M1635" s="104">
        <f>IF(ISNA(VLOOKUP($N1635,'Data from Waybill Query'!$A:$M,13,FALSE)),0,VLOOKUP($N1635,'Data from Waybill Query'!$A:$M,13,FALSE))</f>
        <v>2.347424E-2</v>
      </c>
      <c r="N1635" s="104">
        <f t="shared" si="55"/>
        <v>2009020303</v>
      </c>
    </row>
    <row r="1636" spans="1:14" x14ac:dyDescent="0.25">
      <c r="A1636" s="104">
        <f t="shared" si="56"/>
        <v>200920</v>
      </c>
      <c r="B1636" s="32">
        <f>'Data from Waybill Query'!B1636</f>
        <v>2009</v>
      </c>
      <c r="C1636" s="32" t="str">
        <f>IF('Data from Waybill Query'!C1636="00","0",IF('Data from Waybill Query'!C1636="01","1",IF('Data from Waybill Query'!C1636="XX","2",'Data from Waybill Query'!C1636)))</f>
        <v>2</v>
      </c>
      <c r="D1636" s="33" t="str">
        <f>'Data from Waybill Query'!D1636</f>
        <v>Grain</v>
      </c>
      <c r="E1636" s="33" t="str">
        <f>'Data from Waybill Query'!E1636</f>
        <v>L</v>
      </c>
      <c r="F1636" s="33" t="str">
        <f>'Data from Waybill Query'!F1636</f>
        <v>P</v>
      </c>
      <c r="G1636" s="33" t="str">
        <f>'Data from Waybill Query'!G1636</f>
        <v>S</v>
      </c>
      <c r="H1636" s="104">
        <f>IF(ISNA(VLOOKUP($N1636,'Data from Waybill Query'!$A:$M,8,FALSE)),0,VLOOKUP($N1636,'Data from Waybill Query'!$A:$M,8,FALSE))</f>
        <v>78522</v>
      </c>
      <c r="I1636" s="104">
        <f>IF(ISNA(VLOOKUP($N1636,'Data from Waybill Query'!$A:$M,9,FALSE)),0,VLOOKUP($N1636,'Data from Waybill Query'!$A:$M,9,FALSE))</f>
        <v>19248</v>
      </c>
      <c r="J1636" s="104">
        <f>IF(ISNA(VLOOKUP($N1636,'Data from Waybill Query'!$A:$M,10,FALSE)),0,VLOOKUP($N1636,'Data from Waybill Query'!$A:$M,10,FALSE))</f>
        <v>28931</v>
      </c>
      <c r="K1636" s="104">
        <f>IF(ISNA(VLOOKUP($N1636,'Data from Waybill Query'!$A:$M,11,FALSE)),0,VLOOKUP($N1636,'Data from Waybill Query'!$A:$M,11,FALSE))</f>
        <v>1819844</v>
      </c>
      <c r="L1636" s="104">
        <f>IF(ISNA(VLOOKUP($N1636,'Data from Waybill Query'!$A:$M,12,FALSE)),0,VLOOKUP($N1636,'Data from Waybill Query'!$A:$M,12,FALSE))</f>
        <v>2715</v>
      </c>
      <c r="M1636" s="104">
        <f>IF(ISNA(VLOOKUP($N1636,'Data from Waybill Query'!$A:$M,13,FALSE)),0,VLOOKUP($N1636,'Data from Waybill Query'!$A:$M,13,FALSE))</f>
        <v>2.8924410000000001E-2</v>
      </c>
      <c r="N1636" s="104">
        <f t="shared" si="55"/>
        <v>2009020311</v>
      </c>
    </row>
    <row r="1637" spans="1:14" x14ac:dyDescent="0.25">
      <c r="A1637" s="104">
        <f t="shared" si="56"/>
        <v>200921</v>
      </c>
      <c r="B1637" s="32">
        <f>'Data from Waybill Query'!B1637</f>
        <v>2009</v>
      </c>
      <c r="C1637" s="32" t="str">
        <f>IF('Data from Waybill Query'!C1637="00","0",IF('Data from Waybill Query'!C1637="01","1",IF('Data from Waybill Query'!C1637="XX","2",'Data from Waybill Query'!C1637)))</f>
        <v>2</v>
      </c>
      <c r="D1637" s="33" t="str">
        <f>'Data from Waybill Query'!D1637</f>
        <v>Grain</v>
      </c>
      <c r="E1637" s="33" t="str">
        <f>'Data from Waybill Query'!E1637</f>
        <v>L</v>
      </c>
      <c r="F1637" s="33" t="str">
        <f>'Data from Waybill Query'!F1637</f>
        <v>P</v>
      </c>
      <c r="G1637" s="33" t="str">
        <f>'Data from Waybill Query'!G1637</f>
        <v>M</v>
      </c>
      <c r="H1637" s="104">
        <f>IF(ISNA(VLOOKUP($N1637,'Data from Waybill Query'!$A:$M,8,FALSE)),0,VLOOKUP($N1637,'Data from Waybill Query'!$A:$M,8,FALSE))</f>
        <v>89303</v>
      </c>
      <c r="I1637" s="104">
        <f>IF(ISNA(VLOOKUP($N1637,'Data from Waybill Query'!$A:$M,9,FALSE)),0,VLOOKUP($N1637,'Data from Waybill Query'!$A:$M,9,FALSE))</f>
        <v>22616</v>
      </c>
      <c r="J1637" s="104">
        <f>IF(ISNA(VLOOKUP($N1637,'Data from Waybill Query'!$A:$M,10,FALSE)),0,VLOOKUP($N1637,'Data from Waybill Query'!$A:$M,10,FALSE))</f>
        <v>32737</v>
      </c>
      <c r="K1637" s="104">
        <f>IF(ISNA(VLOOKUP($N1637,'Data from Waybill Query'!$A:$M,11,FALSE)),0,VLOOKUP($N1637,'Data from Waybill Query'!$A:$M,11,FALSE))</f>
        <v>2234812</v>
      </c>
      <c r="L1637" s="104">
        <f>IF(ISNA(VLOOKUP($N1637,'Data from Waybill Query'!$A:$M,12,FALSE)),0,VLOOKUP($N1637,'Data from Waybill Query'!$A:$M,12,FALSE))</f>
        <v>3217</v>
      </c>
      <c r="M1637" s="104">
        <f>IF(ISNA(VLOOKUP($N1637,'Data from Waybill Query'!$A:$M,13,FALSE)),0,VLOOKUP($N1637,'Data from Waybill Query'!$A:$M,13,FALSE))</f>
        <v>2.7763469999999998E-2</v>
      </c>
      <c r="N1637" s="104">
        <f t="shared" si="55"/>
        <v>2009020312</v>
      </c>
    </row>
    <row r="1638" spans="1:14" x14ac:dyDescent="0.25">
      <c r="A1638" s="104">
        <f t="shared" si="56"/>
        <v>200922</v>
      </c>
      <c r="B1638" s="32">
        <f>'Data from Waybill Query'!B1638</f>
        <v>2009</v>
      </c>
      <c r="C1638" s="32" t="str">
        <f>IF('Data from Waybill Query'!C1638="00","0",IF('Data from Waybill Query'!C1638="01","1",IF('Data from Waybill Query'!C1638="XX","2",'Data from Waybill Query'!C1638)))</f>
        <v>2</v>
      </c>
      <c r="D1638" s="33" t="str">
        <f>'Data from Waybill Query'!D1638</f>
        <v>Grain</v>
      </c>
      <c r="E1638" s="33" t="str">
        <f>'Data from Waybill Query'!E1638</f>
        <v>L</v>
      </c>
      <c r="F1638" s="33" t="str">
        <f>'Data from Waybill Query'!F1638</f>
        <v>P</v>
      </c>
      <c r="G1638" s="33" t="str">
        <f>'Data from Waybill Query'!G1638</f>
        <v>U</v>
      </c>
      <c r="H1638" s="104">
        <f>IF(ISNA(VLOOKUP($N1638,'Data from Waybill Query'!$A:$M,8,FALSE)),0,VLOOKUP($N1638,'Data from Waybill Query'!$A:$M,8,FALSE))</f>
        <v>444557</v>
      </c>
      <c r="I1638" s="104">
        <f>IF(ISNA(VLOOKUP($N1638,'Data from Waybill Query'!$A:$M,9,FALSE)),0,VLOOKUP($N1638,'Data from Waybill Query'!$A:$M,9,FALSE))</f>
        <v>114971</v>
      </c>
      <c r="J1638" s="104">
        <f>IF(ISNA(VLOOKUP($N1638,'Data from Waybill Query'!$A:$M,10,FALSE)),0,VLOOKUP($N1638,'Data from Waybill Query'!$A:$M,10,FALSE))</f>
        <v>180313</v>
      </c>
      <c r="K1638" s="104">
        <f>IF(ISNA(VLOOKUP($N1638,'Data from Waybill Query'!$A:$M,11,FALSE)),0,VLOOKUP($N1638,'Data from Waybill Query'!$A:$M,11,FALSE))</f>
        <v>12326245</v>
      </c>
      <c r="L1638" s="104">
        <f>IF(ISNA(VLOOKUP($N1638,'Data from Waybill Query'!$A:$M,12,FALSE)),0,VLOOKUP($N1638,'Data from Waybill Query'!$A:$M,12,FALSE))</f>
        <v>19418</v>
      </c>
      <c r="M1638" s="104">
        <f>IF(ISNA(VLOOKUP($N1638,'Data from Waybill Query'!$A:$M,13,FALSE)),0,VLOOKUP($N1638,'Data from Waybill Query'!$A:$M,13,FALSE))</f>
        <v>2.2893790000000001E-2</v>
      </c>
      <c r="N1638" s="104">
        <f t="shared" si="55"/>
        <v>2009020313</v>
      </c>
    </row>
    <row r="1639" spans="1:14" x14ac:dyDescent="0.25">
      <c r="A1639" s="104">
        <f t="shared" si="56"/>
        <v>200923</v>
      </c>
      <c r="B1639" s="32">
        <f>'Data from Waybill Query'!B1639</f>
        <v>2009</v>
      </c>
      <c r="C1639" s="32" t="str">
        <f>IF('Data from Waybill Query'!C1639="00","0",IF('Data from Waybill Query'!C1639="01","1",IF('Data from Waybill Query'!C1639="XX","2",'Data from Waybill Query'!C1639)))</f>
        <v>10</v>
      </c>
      <c r="D1639" s="33" t="str">
        <f>'Data from Waybill Query'!D1639</f>
        <v>Metalic Ores</v>
      </c>
      <c r="E1639" s="33" t="str">
        <f>'Data from Waybill Query'!E1639</f>
        <v>S</v>
      </c>
      <c r="F1639" s="33" t="str">
        <f>'Data from Waybill Query'!F1639</f>
        <v>X</v>
      </c>
      <c r="G1639" s="33" t="str">
        <f>'Data from Waybill Query'!G1639</f>
        <v>X</v>
      </c>
      <c r="H1639" s="104">
        <f>IF(ISNA(VLOOKUP($N1639,'Data from Waybill Query'!$A:$M,8,FALSE)),0,VLOOKUP($N1639,'Data from Waybill Query'!$A:$M,8,FALSE))</f>
        <v>112363</v>
      </c>
      <c r="I1639" s="104">
        <f>IF(ISNA(VLOOKUP($N1639,'Data from Waybill Query'!$A:$M,9,FALSE)),0,VLOOKUP($N1639,'Data from Waybill Query'!$A:$M,9,FALSE))</f>
        <v>422754</v>
      </c>
      <c r="J1639" s="104">
        <f>IF(ISNA(VLOOKUP($N1639,'Data from Waybill Query'!$A:$M,10,FALSE)),0,VLOOKUP($N1639,'Data from Waybill Query'!$A:$M,10,FALSE))</f>
        <v>19283</v>
      </c>
      <c r="K1639" s="104">
        <f>IF(ISNA(VLOOKUP($N1639,'Data from Waybill Query'!$A:$M,11,FALSE)),0,VLOOKUP($N1639,'Data from Waybill Query'!$A:$M,11,FALSE))</f>
        <v>32258288</v>
      </c>
      <c r="L1639" s="104">
        <f>IF(ISNA(VLOOKUP($N1639,'Data from Waybill Query'!$A:$M,12,FALSE)),0,VLOOKUP($N1639,'Data from Waybill Query'!$A:$M,12,FALSE))</f>
        <v>1481</v>
      </c>
      <c r="M1639" s="104">
        <f>IF(ISNA(VLOOKUP($N1639,'Data from Waybill Query'!$A:$M,13,FALSE)),0,VLOOKUP($N1639,'Data from Waybill Query'!$A:$M,13,FALSE))</f>
        <v>7.5867939999999995E-2</v>
      </c>
      <c r="N1639" s="104">
        <f t="shared" si="55"/>
        <v>2009100103</v>
      </c>
    </row>
    <row r="1640" spans="1:14" x14ac:dyDescent="0.25">
      <c r="A1640" s="104">
        <f t="shared" si="56"/>
        <v>200924</v>
      </c>
      <c r="B1640" s="32">
        <f>'Data from Waybill Query'!B1640</f>
        <v>2009</v>
      </c>
      <c r="C1640" s="32" t="str">
        <f>IF('Data from Waybill Query'!C1640="00","0",IF('Data from Waybill Query'!C1640="01","1",IF('Data from Waybill Query'!C1640="XX","2",'Data from Waybill Query'!C1640)))</f>
        <v>10</v>
      </c>
      <c r="D1640" s="33" t="str">
        <f>'Data from Waybill Query'!D1640</f>
        <v>Metalic Ores</v>
      </c>
      <c r="E1640" s="33" t="str">
        <f>'Data from Waybill Query'!E1640</f>
        <v>M</v>
      </c>
      <c r="F1640" s="33" t="str">
        <f>'Data from Waybill Query'!F1640</f>
        <v>X</v>
      </c>
      <c r="G1640" s="33" t="str">
        <f>'Data from Waybill Query'!G1640</f>
        <v>X</v>
      </c>
      <c r="H1640" s="104">
        <f>IF(ISNA(VLOOKUP($N1640,'Data from Waybill Query'!$A:$M,8,FALSE)),0,VLOOKUP($N1640,'Data from Waybill Query'!$A:$M,8,FALSE))</f>
        <v>95489</v>
      </c>
      <c r="I1640" s="104">
        <f>IF(ISNA(VLOOKUP($N1640,'Data from Waybill Query'!$A:$M,9,FALSE)),0,VLOOKUP($N1640,'Data from Waybill Query'!$A:$M,9,FALSE))</f>
        <v>114615</v>
      </c>
      <c r="J1640" s="104">
        <f>IF(ISNA(VLOOKUP($N1640,'Data from Waybill Query'!$A:$M,10,FALSE)),0,VLOOKUP($N1640,'Data from Waybill Query'!$A:$M,10,FALSE))</f>
        <v>18718</v>
      </c>
      <c r="K1640" s="104">
        <f>IF(ISNA(VLOOKUP($N1640,'Data from Waybill Query'!$A:$M,11,FALSE)),0,VLOOKUP($N1640,'Data from Waybill Query'!$A:$M,11,FALSE))</f>
        <v>11656286</v>
      </c>
      <c r="L1640" s="104">
        <f>IF(ISNA(VLOOKUP($N1640,'Data from Waybill Query'!$A:$M,12,FALSE)),0,VLOOKUP($N1640,'Data from Waybill Query'!$A:$M,12,FALSE))</f>
        <v>1911</v>
      </c>
      <c r="M1640" s="104">
        <f>IF(ISNA(VLOOKUP($N1640,'Data from Waybill Query'!$A:$M,13,FALSE)),0,VLOOKUP($N1640,'Data from Waybill Query'!$A:$M,13,FALSE))</f>
        <v>4.9958559999999999E-2</v>
      </c>
      <c r="N1640" s="104">
        <f t="shared" si="55"/>
        <v>2009100203</v>
      </c>
    </row>
    <row r="1641" spans="1:14" x14ac:dyDescent="0.25">
      <c r="A1641" s="104">
        <f t="shared" si="56"/>
        <v>200925</v>
      </c>
      <c r="B1641" s="32">
        <f>'Data from Waybill Query'!B1641</f>
        <v>2009</v>
      </c>
      <c r="C1641" s="32" t="str">
        <f>IF('Data from Waybill Query'!C1641="00","0",IF('Data from Waybill Query'!C1641="01","1",IF('Data from Waybill Query'!C1641="XX","2",'Data from Waybill Query'!C1641)))</f>
        <v>10</v>
      </c>
      <c r="D1641" s="33" t="str">
        <f>'Data from Waybill Query'!D1641</f>
        <v>Metalic Ores</v>
      </c>
      <c r="E1641" s="33" t="str">
        <f>'Data from Waybill Query'!E1641</f>
        <v>L</v>
      </c>
      <c r="F1641" s="33" t="str">
        <f>'Data from Waybill Query'!F1641</f>
        <v>X</v>
      </c>
      <c r="G1641" s="33" t="str">
        <f>'Data from Waybill Query'!G1641</f>
        <v>X</v>
      </c>
      <c r="H1641" s="104">
        <f>IF(ISNA(VLOOKUP($N1641,'Data from Waybill Query'!$A:$M,8,FALSE)),0,VLOOKUP($N1641,'Data from Waybill Query'!$A:$M,8,FALSE))</f>
        <v>250862</v>
      </c>
      <c r="I1641" s="104">
        <f>IF(ISNA(VLOOKUP($N1641,'Data from Waybill Query'!$A:$M,9,FALSE)),0,VLOOKUP($N1641,'Data from Waybill Query'!$A:$M,9,FALSE))</f>
        <v>81816</v>
      </c>
      <c r="J1641" s="104">
        <f>IF(ISNA(VLOOKUP($N1641,'Data from Waybill Query'!$A:$M,10,FALSE)),0,VLOOKUP($N1641,'Data from Waybill Query'!$A:$M,10,FALSE))</f>
        <v>76732</v>
      </c>
      <c r="K1641" s="104">
        <f>IF(ISNA(VLOOKUP($N1641,'Data from Waybill Query'!$A:$M,11,FALSE)),0,VLOOKUP($N1641,'Data from Waybill Query'!$A:$M,11,FALSE))</f>
        <v>8112189</v>
      </c>
      <c r="L1641" s="104">
        <f>IF(ISNA(VLOOKUP($N1641,'Data from Waybill Query'!$A:$M,12,FALSE)),0,VLOOKUP($N1641,'Data from Waybill Query'!$A:$M,12,FALSE))</f>
        <v>7556</v>
      </c>
      <c r="M1641" s="104">
        <f>IF(ISNA(VLOOKUP($N1641,'Data from Waybill Query'!$A:$M,13,FALSE)),0,VLOOKUP($N1641,'Data from Waybill Query'!$A:$M,13,FALSE))</f>
        <v>3.3201719999999997E-2</v>
      </c>
      <c r="N1641" s="104">
        <f t="shared" si="55"/>
        <v>2009100303</v>
      </c>
    </row>
    <row r="1642" spans="1:14" x14ac:dyDescent="0.25">
      <c r="A1642" s="104">
        <f t="shared" si="56"/>
        <v>200926</v>
      </c>
      <c r="B1642" s="32">
        <f>'Data from Waybill Query'!B1642</f>
        <v>2009</v>
      </c>
      <c r="C1642" s="32" t="str">
        <f>IF('Data from Waybill Query'!C1642="00","0",IF('Data from Waybill Query'!C1642="01","1",IF('Data from Waybill Query'!C1642="XX","2",'Data from Waybill Query'!C1642)))</f>
        <v>11</v>
      </c>
      <c r="D1642" s="33" t="str">
        <f>'Data from Waybill Query'!D1642</f>
        <v>Coal</v>
      </c>
      <c r="E1642" s="33" t="str">
        <f>'Data from Waybill Query'!E1642</f>
        <v>S</v>
      </c>
      <c r="F1642" s="33" t="str">
        <f>'Data from Waybill Query'!F1642</f>
        <v>R</v>
      </c>
      <c r="G1642" s="33" t="str">
        <f>'Data from Waybill Query'!G1642</f>
        <v>X</v>
      </c>
      <c r="H1642" s="104">
        <f>IF(ISNA(VLOOKUP($N1642,'Data from Waybill Query'!$A:$M,8,FALSE)),0,VLOOKUP($N1642,'Data from Waybill Query'!$A:$M,8,FALSE))</f>
        <v>1469340</v>
      </c>
      <c r="I1642" s="104">
        <f>IF(ISNA(VLOOKUP($N1642,'Data from Waybill Query'!$A:$M,9,FALSE)),0,VLOOKUP($N1642,'Data from Waybill Query'!$A:$M,9,FALSE))</f>
        <v>947512</v>
      </c>
      <c r="J1642" s="104">
        <f>IF(ISNA(VLOOKUP($N1642,'Data from Waybill Query'!$A:$M,10,FALSE)),0,VLOOKUP($N1642,'Data from Waybill Query'!$A:$M,10,FALSE))</f>
        <v>258386</v>
      </c>
      <c r="K1642" s="104">
        <f>IF(ISNA(VLOOKUP($N1642,'Data from Waybill Query'!$A:$M,11,FALSE)),0,VLOOKUP($N1642,'Data from Waybill Query'!$A:$M,11,FALSE))</f>
        <v>101638733</v>
      </c>
      <c r="L1642" s="104">
        <f>IF(ISNA(VLOOKUP($N1642,'Data from Waybill Query'!$A:$M,12,FALSE)),0,VLOOKUP($N1642,'Data from Waybill Query'!$A:$M,12,FALSE))</f>
        <v>27593</v>
      </c>
      <c r="M1642" s="104">
        <f>IF(ISNA(VLOOKUP($N1642,'Data from Waybill Query'!$A:$M,13,FALSE)),0,VLOOKUP($N1642,'Data from Waybill Query'!$A:$M,13,FALSE))</f>
        <v>5.325071E-2</v>
      </c>
      <c r="N1642" s="104">
        <f t="shared" si="55"/>
        <v>2009110103</v>
      </c>
    </row>
    <row r="1643" spans="1:14" x14ac:dyDescent="0.25">
      <c r="A1643" s="104">
        <f t="shared" si="56"/>
        <v>200927</v>
      </c>
      <c r="B1643" s="32">
        <f>'Data from Waybill Query'!B1643</f>
        <v>2009</v>
      </c>
      <c r="C1643" s="32" t="str">
        <f>IF('Data from Waybill Query'!C1643="00","0",IF('Data from Waybill Query'!C1643="01","1",IF('Data from Waybill Query'!C1643="XX","2",'Data from Waybill Query'!C1643)))</f>
        <v>11</v>
      </c>
      <c r="D1643" s="33" t="str">
        <f>'Data from Waybill Query'!D1643</f>
        <v>Coal</v>
      </c>
      <c r="E1643" s="33" t="str">
        <f>'Data from Waybill Query'!E1643</f>
        <v>S</v>
      </c>
      <c r="F1643" s="33" t="str">
        <f>'Data from Waybill Query'!F1643</f>
        <v>P</v>
      </c>
      <c r="G1643" s="33" t="str">
        <f>'Data from Waybill Query'!G1643</f>
        <v>X</v>
      </c>
      <c r="H1643" s="104">
        <f>IF(ISNA(VLOOKUP($N1643,'Data from Waybill Query'!$A:$M,8,FALSE)),0,VLOOKUP($N1643,'Data from Waybill Query'!$A:$M,8,FALSE))</f>
        <v>1714451</v>
      </c>
      <c r="I1643" s="104">
        <f>IF(ISNA(VLOOKUP($N1643,'Data from Waybill Query'!$A:$M,9,FALSE)),0,VLOOKUP($N1643,'Data from Waybill Query'!$A:$M,9,FALSE))</f>
        <v>1646956</v>
      </c>
      <c r="J1643" s="104">
        <f>IF(ISNA(VLOOKUP($N1643,'Data from Waybill Query'!$A:$M,10,FALSE)),0,VLOOKUP($N1643,'Data from Waybill Query'!$A:$M,10,FALSE))</f>
        <v>331690</v>
      </c>
      <c r="K1643" s="104">
        <f>IF(ISNA(VLOOKUP($N1643,'Data from Waybill Query'!$A:$M,11,FALSE)),0,VLOOKUP($N1643,'Data from Waybill Query'!$A:$M,11,FALSE))</f>
        <v>186504836</v>
      </c>
      <c r="L1643" s="104">
        <f>IF(ISNA(VLOOKUP($N1643,'Data from Waybill Query'!$A:$M,12,FALSE)),0,VLOOKUP($N1643,'Data from Waybill Query'!$A:$M,12,FALSE))</f>
        <v>37668</v>
      </c>
      <c r="M1643" s="104">
        <f>IF(ISNA(VLOOKUP($N1643,'Data from Waybill Query'!$A:$M,13,FALSE)),0,VLOOKUP($N1643,'Data from Waybill Query'!$A:$M,13,FALSE))</f>
        <v>4.5515130000000001E-2</v>
      </c>
      <c r="N1643" s="104">
        <f t="shared" si="55"/>
        <v>2009110113</v>
      </c>
    </row>
    <row r="1644" spans="1:14" x14ac:dyDescent="0.25">
      <c r="A1644" s="104">
        <f t="shared" si="56"/>
        <v>200928</v>
      </c>
      <c r="B1644" s="32">
        <f>'Data from Waybill Query'!B1644</f>
        <v>2009</v>
      </c>
      <c r="C1644" s="32" t="str">
        <f>IF('Data from Waybill Query'!C1644="00","0",IF('Data from Waybill Query'!C1644="01","1",IF('Data from Waybill Query'!C1644="XX","2",'Data from Waybill Query'!C1644)))</f>
        <v>11</v>
      </c>
      <c r="D1644" s="33" t="str">
        <f>'Data from Waybill Query'!D1644</f>
        <v>Coal</v>
      </c>
      <c r="E1644" s="33" t="str">
        <f>'Data from Waybill Query'!E1644</f>
        <v>M</v>
      </c>
      <c r="F1644" s="33" t="str">
        <f>'Data from Waybill Query'!F1644</f>
        <v>R</v>
      </c>
      <c r="G1644" s="33" t="str">
        <f>'Data from Waybill Query'!G1644</f>
        <v>X</v>
      </c>
      <c r="H1644" s="104">
        <f>IF(ISNA(VLOOKUP($N1644,'Data from Waybill Query'!$A:$M,8,FALSE)),0,VLOOKUP($N1644,'Data from Waybill Query'!$A:$M,8,FALSE))</f>
        <v>936062</v>
      </c>
      <c r="I1644" s="104">
        <f>IF(ISNA(VLOOKUP($N1644,'Data from Waybill Query'!$A:$M,9,FALSE)),0,VLOOKUP($N1644,'Data from Waybill Query'!$A:$M,9,FALSE))</f>
        <v>432566</v>
      </c>
      <c r="J1644" s="104">
        <f>IF(ISNA(VLOOKUP($N1644,'Data from Waybill Query'!$A:$M,10,FALSE)),0,VLOOKUP($N1644,'Data from Waybill Query'!$A:$M,10,FALSE))</f>
        <v>308047</v>
      </c>
      <c r="K1644" s="104">
        <f>IF(ISNA(VLOOKUP($N1644,'Data from Waybill Query'!$A:$M,11,FALSE)),0,VLOOKUP($N1644,'Data from Waybill Query'!$A:$M,11,FALSE))</f>
        <v>47486111</v>
      </c>
      <c r="L1644" s="104">
        <f>IF(ISNA(VLOOKUP($N1644,'Data from Waybill Query'!$A:$M,12,FALSE)),0,VLOOKUP($N1644,'Data from Waybill Query'!$A:$M,12,FALSE))</f>
        <v>34077</v>
      </c>
      <c r="M1644" s="104">
        <f>IF(ISNA(VLOOKUP($N1644,'Data from Waybill Query'!$A:$M,13,FALSE)),0,VLOOKUP($N1644,'Data from Waybill Query'!$A:$M,13,FALSE))</f>
        <v>2.746935E-2</v>
      </c>
      <c r="N1644" s="104">
        <f t="shared" si="55"/>
        <v>2009110203</v>
      </c>
    </row>
    <row r="1645" spans="1:14" x14ac:dyDescent="0.25">
      <c r="A1645" s="104">
        <f t="shared" si="56"/>
        <v>200929</v>
      </c>
      <c r="B1645" s="32">
        <f>'Data from Waybill Query'!B1645</f>
        <v>2009</v>
      </c>
      <c r="C1645" s="32" t="str">
        <f>IF('Data from Waybill Query'!C1645="00","0",IF('Data from Waybill Query'!C1645="01","1",IF('Data from Waybill Query'!C1645="XX","2",'Data from Waybill Query'!C1645)))</f>
        <v>11</v>
      </c>
      <c r="D1645" s="33" t="str">
        <f>'Data from Waybill Query'!D1645</f>
        <v>Coal</v>
      </c>
      <c r="E1645" s="33" t="str">
        <f>'Data from Waybill Query'!E1645</f>
        <v>M</v>
      </c>
      <c r="F1645" s="33" t="str">
        <f>'Data from Waybill Query'!F1645</f>
        <v>P</v>
      </c>
      <c r="G1645" s="33" t="str">
        <f>'Data from Waybill Query'!G1645</f>
        <v>X</v>
      </c>
      <c r="H1645" s="104">
        <f>IF(ISNA(VLOOKUP($N1645,'Data from Waybill Query'!$A:$M,8,FALSE)),0,VLOOKUP($N1645,'Data from Waybill Query'!$A:$M,8,FALSE))</f>
        <v>2347935</v>
      </c>
      <c r="I1645" s="104">
        <f>IF(ISNA(VLOOKUP($N1645,'Data from Waybill Query'!$A:$M,9,FALSE)),0,VLOOKUP($N1645,'Data from Waybill Query'!$A:$M,9,FALSE))</f>
        <v>1361244</v>
      </c>
      <c r="J1645" s="104">
        <f>IF(ISNA(VLOOKUP($N1645,'Data from Waybill Query'!$A:$M,10,FALSE)),0,VLOOKUP($N1645,'Data from Waybill Query'!$A:$M,10,FALSE))</f>
        <v>1006547</v>
      </c>
      <c r="K1645" s="104">
        <f>IF(ISNA(VLOOKUP($N1645,'Data from Waybill Query'!$A:$M,11,FALSE)),0,VLOOKUP($N1645,'Data from Waybill Query'!$A:$M,11,FALSE))</f>
        <v>159093891</v>
      </c>
      <c r="L1645" s="104">
        <f>IF(ISNA(VLOOKUP($N1645,'Data from Waybill Query'!$A:$M,12,FALSE)),0,VLOOKUP($N1645,'Data from Waybill Query'!$A:$M,12,FALSE))</f>
        <v>117824</v>
      </c>
      <c r="M1645" s="104">
        <f>IF(ISNA(VLOOKUP($N1645,'Data from Waybill Query'!$A:$M,13,FALSE)),0,VLOOKUP($N1645,'Data from Waybill Query'!$A:$M,13,FALSE))</f>
        <v>1.9927520000000001E-2</v>
      </c>
      <c r="N1645" s="104">
        <f t="shared" si="55"/>
        <v>2009110213</v>
      </c>
    </row>
    <row r="1646" spans="1:14" x14ac:dyDescent="0.25">
      <c r="A1646" s="104">
        <f t="shared" si="56"/>
        <v>200930</v>
      </c>
      <c r="B1646" s="32">
        <f>'Data from Waybill Query'!B1646</f>
        <v>2009</v>
      </c>
      <c r="C1646" s="32" t="str">
        <f>IF('Data from Waybill Query'!C1646="00","0",IF('Data from Waybill Query'!C1646="01","1",IF('Data from Waybill Query'!C1646="XX","2",'Data from Waybill Query'!C1646)))</f>
        <v>11</v>
      </c>
      <c r="D1646" s="33" t="str">
        <f>'Data from Waybill Query'!D1646</f>
        <v>Coal</v>
      </c>
      <c r="E1646" s="33" t="str">
        <f>'Data from Waybill Query'!E1646</f>
        <v>L</v>
      </c>
      <c r="F1646" s="33" t="str">
        <f>'Data from Waybill Query'!F1646</f>
        <v>R</v>
      </c>
      <c r="G1646" s="33" t="str">
        <f>'Data from Waybill Query'!G1646</f>
        <v>X</v>
      </c>
      <c r="H1646" s="104">
        <f>IF(ISNA(VLOOKUP($N1646,'Data from Waybill Query'!$A:$M,8,FALSE)),0,VLOOKUP($N1646,'Data from Waybill Query'!$A:$M,8,FALSE))</f>
        <v>1330012</v>
      </c>
      <c r="I1646" s="104">
        <f>IF(ISNA(VLOOKUP($N1646,'Data from Waybill Query'!$A:$M,9,FALSE)),0,VLOOKUP($N1646,'Data from Waybill Query'!$A:$M,9,FALSE))</f>
        <v>650509</v>
      </c>
      <c r="J1646" s="104">
        <f>IF(ISNA(VLOOKUP($N1646,'Data from Waybill Query'!$A:$M,10,FALSE)),0,VLOOKUP($N1646,'Data from Waybill Query'!$A:$M,10,FALSE))</f>
        <v>785588</v>
      </c>
      <c r="K1646" s="104">
        <f>IF(ISNA(VLOOKUP($N1646,'Data from Waybill Query'!$A:$M,11,FALSE)),0,VLOOKUP($N1646,'Data from Waybill Query'!$A:$M,11,FALSE))</f>
        <v>76805118</v>
      </c>
      <c r="L1646" s="104">
        <f>IF(ISNA(VLOOKUP($N1646,'Data from Waybill Query'!$A:$M,12,FALSE)),0,VLOOKUP($N1646,'Data from Waybill Query'!$A:$M,12,FALSE))</f>
        <v>92733</v>
      </c>
      <c r="M1646" s="104">
        <f>IF(ISNA(VLOOKUP($N1646,'Data from Waybill Query'!$A:$M,13,FALSE)),0,VLOOKUP($N1646,'Data from Waybill Query'!$A:$M,13,FALSE))</f>
        <v>1.43424E-2</v>
      </c>
      <c r="N1646" s="104">
        <f t="shared" si="55"/>
        <v>2009110303</v>
      </c>
    </row>
    <row r="1647" spans="1:14" x14ac:dyDescent="0.25">
      <c r="A1647" s="104">
        <f t="shared" si="56"/>
        <v>200931</v>
      </c>
      <c r="B1647" s="32">
        <f>'Data from Waybill Query'!B1647</f>
        <v>2009</v>
      </c>
      <c r="C1647" s="32" t="str">
        <f>IF('Data from Waybill Query'!C1647="00","0",IF('Data from Waybill Query'!C1647="01","1",IF('Data from Waybill Query'!C1647="XX","2",'Data from Waybill Query'!C1647)))</f>
        <v>11</v>
      </c>
      <c r="D1647" s="33" t="str">
        <f>'Data from Waybill Query'!D1647</f>
        <v>Coal</v>
      </c>
      <c r="E1647" s="33" t="str">
        <f>'Data from Waybill Query'!E1647</f>
        <v>L</v>
      </c>
      <c r="F1647" s="33" t="str">
        <f>'Data from Waybill Query'!F1647</f>
        <v>P</v>
      </c>
      <c r="G1647" s="33" t="str">
        <f>'Data from Waybill Query'!G1647</f>
        <v>X</v>
      </c>
      <c r="H1647" s="104">
        <f>IF(ISNA(VLOOKUP($N1647,'Data from Waybill Query'!$A:$M,8,FALSE)),0,VLOOKUP($N1647,'Data from Waybill Query'!$A:$M,8,FALSE))</f>
        <v>3362412</v>
      </c>
      <c r="I1647" s="104">
        <f>IF(ISNA(VLOOKUP($N1647,'Data from Waybill Query'!$A:$M,9,FALSE)),0,VLOOKUP($N1647,'Data from Waybill Query'!$A:$M,9,FALSE))</f>
        <v>2058343</v>
      </c>
      <c r="J1647" s="104">
        <f>IF(ISNA(VLOOKUP($N1647,'Data from Waybill Query'!$A:$M,10,FALSE)),0,VLOOKUP($N1647,'Data from Waybill Query'!$A:$M,10,FALSE))</f>
        <v>2487423</v>
      </c>
      <c r="K1647" s="104">
        <f>IF(ISNA(VLOOKUP($N1647,'Data from Waybill Query'!$A:$M,11,FALSE)),0,VLOOKUP($N1647,'Data from Waybill Query'!$A:$M,11,FALSE))</f>
        <v>241309397</v>
      </c>
      <c r="L1647" s="104">
        <f>IF(ISNA(VLOOKUP($N1647,'Data from Waybill Query'!$A:$M,12,FALSE)),0,VLOOKUP($N1647,'Data from Waybill Query'!$A:$M,12,FALSE))</f>
        <v>291775</v>
      </c>
      <c r="M1647" s="104">
        <f>IF(ISNA(VLOOKUP($N1647,'Data from Waybill Query'!$A:$M,13,FALSE)),0,VLOOKUP($N1647,'Data from Waybill Query'!$A:$M,13,FALSE))</f>
        <v>1.152399E-2</v>
      </c>
      <c r="N1647" s="104">
        <f t="shared" si="55"/>
        <v>2009110313</v>
      </c>
    </row>
    <row r="1648" spans="1:14" x14ac:dyDescent="0.25">
      <c r="A1648" s="104">
        <f t="shared" si="56"/>
        <v>200932</v>
      </c>
      <c r="B1648" s="32">
        <f>'Data from Waybill Query'!B1648</f>
        <v>2009</v>
      </c>
      <c r="C1648" s="32" t="str">
        <f>IF('Data from Waybill Query'!C1648="00","0",IF('Data from Waybill Query'!C1648="01","1",IF('Data from Waybill Query'!C1648="XX","2",'Data from Waybill Query'!C1648)))</f>
        <v>11</v>
      </c>
      <c r="D1648" s="33" t="str">
        <f>'Data from Waybill Query'!D1648</f>
        <v>Coal</v>
      </c>
      <c r="E1648" s="33" t="str">
        <f>'Data from Waybill Query'!E1648</f>
        <v>VL</v>
      </c>
      <c r="F1648" s="33" t="str">
        <f>'Data from Waybill Query'!F1648</f>
        <v>R</v>
      </c>
      <c r="G1648" s="33" t="str">
        <f>'Data from Waybill Query'!G1648</f>
        <v>X</v>
      </c>
      <c r="H1648" s="104">
        <f>IF(ISNA(VLOOKUP($N1648,'Data from Waybill Query'!$A:$M,8,FALSE)),0,VLOOKUP($N1648,'Data from Waybill Query'!$A:$M,8,FALSE))</f>
        <v>254964</v>
      </c>
      <c r="I1648" s="104">
        <f>IF(ISNA(VLOOKUP($N1648,'Data from Waybill Query'!$A:$M,9,FALSE)),0,VLOOKUP($N1648,'Data from Waybill Query'!$A:$M,9,FALSE))</f>
        <v>80852</v>
      </c>
      <c r="J1648" s="104">
        <f>IF(ISNA(VLOOKUP($N1648,'Data from Waybill Query'!$A:$M,10,FALSE)),0,VLOOKUP($N1648,'Data from Waybill Query'!$A:$M,10,FALSE))</f>
        <v>126951</v>
      </c>
      <c r="K1648" s="104">
        <f>IF(ISNA(VLOOKUP($N1648,'Data from Waybill Query'!$A:$M,11,FALSE)),0,VLOOKUP($N1648,'Data from Waybill Query'!$A:$M,11,FALSE))</f>
        <v>9240179</v>
      </c>
      <c r="L1648" s="104">
        <f>IF(ISNA(VLOOKUP($N1648,'Data from Waybill Query'!$A:$M,12,FALSE)),0,VLOOKUP($N1648,'Data from Waybill Query'!$A:$M,12,FALSE))</f>
        <v>14506</v>
      </c>
      <c r="M1648" s="104">
        <f>IF(ISNA(VLOOKUP($N1648,'Data from Waybill Query'!$A:$M,13,FALSE)),0,VLOOKUP($N1648,'Data from Waybill Query'!$A:$M,13,FALSE))</f>
        <v>1.7576809999999998E-2</v>
      </c>
      <c r="N1648" s="104">
        <f t="shared" si="55"/>
        <v>2009110403</v>
      </c>
    </row>
    <row r="1649" spans="1:14" x14ac:dyDescent="0.25">
      <c r="A1649" s="104">
        <f t="shared" si="56"/>
        <v>200933</v>
      </c>
      <c r="B1649" s="32">
        <f>'Data from Waybill Query'!B1649</f>
        <v>2009</v>
      </c>
      <c r="C1649" s="32" t="str">
        <f>IF('Data from Waybill Query'!C1649="00","0",IF('Data from Waybill Query'!C1649="01","1",IF('Data from Waybill Query'!C1649="XX","2",'Data from Waybill Query'!C1649)))</f>
        <v>11</v>
      </c>
      <c r="D1649" s="33" t="str">
        <f>'Data from Waybill Query'!D1649</f>
        <v>Coal</v>
      </c>
      <c r="E1649" s="33" t="str">
        <f>'Data from Waybill Query'!E1649</f>
        <v>VL</v>
      </c>
      <c r="F1649" s="33" t="str">
        <f>'Data from Waybill Query'!F1649</f>
        <v>P</v>
      </c>
      <c r="G1649" s="33" t="str">
        <f>'Data from Waybill Query'!G1649</f>
        <v>X</v>
      </c>
      <c r="H1649" s="104">
        <f>IF(ISNA(VLOOKUP($N1649,'Data from Waybill Query'!$A:$M,8,FALSE)),0,VLOOKUP($N1649,'Data from Waybill Query'!$A:$M,8,FALSE))</f>
        <v>1008477</v>
      </c>
      <c r="I1649" s="104">
        <f>IF(ISNA(VLOOKUP($N1649,'Data from Waybill Query'!$A:$M,9,FALSE)),0,VLOOKUP($N1649,'Data from Waybill Query'!$A:$M,9,FALSE))</f>
        <v>376729</v>
      </c>
      <c r="J1649" s="104">
        <f>IF(ISNA(VLOOKUP($N1649,'Data from Waybill Query'!$A:$M,10,FALSE)),0,VLOOKUP($N1649,'Data from Waybill Query'!$A:$M,10,FALSE))</f>
        <v>600379</v>
      </c>
      <c r="K1649" s="104">
        <f>IF(ISNA(VLOOKUP($N1649,'Data from Waybill Query'!$A:$M,11,FALSE)),0,VLOOKUP($N1649,'Data from Waybill Query'!$A:$M,11,FALSE))</f>
        <v>44271963</v>
      </c>
      <c r="L1649" s="104">
        <f>IF(ISNA(VLOOKUP($N1649,'Data from Waybill Query'!$A:$M,12,FALSE)),0,VLOOKUP($N1649,'Data from Waybill Query'!$A:$M,12,FALSE))</f>
        <v>70451</v>
      </c>
      <c r="M1649" s="104">
        <f>IF(ISNA(VLOOKUP($N1649,'Data from Waybill Query'!$A:$M,13,FALSE)),0,VLOOKUP($N1649,'Data from Waybill Query'!$A:$M,13,FALSE))</f>
        <v>1.431461E-2</v>
      </c>
      <c r="N1649" s="104">
        <f t="shared" si="55"/>
        <v>2009110413</v>
      </c>
    </row>
    <row r="1650" spans="1:14" x14ac:dyDescent="0.25">
      <c r="A1650" s="104">
        <f t="shared" si="56"/>
        <v>200934</v>
      </c>
      <c r="B1650" s="32">
        <f>'Data from Waybill Query'!B1650</f>
        <v>2009</v>
      </c>
      <c r="C1650" s="32" t="str">
        <f>IF('Data from Waybill Query'!C1650="00","0",IF('Data from Waybill Query'!C1650="01","1",IF('Data from Waybill Query'!C1650="XX","2",'Data from Waybill Query'!C1650)))</f>
        <v>13</v>
      </c>
      <c r="D1650" s="33" t="str">
        <f>'Data from Waybill Query'!D1650</f>
        <v>Crude Oil</v>
      </c>
      <c r="E1650" s="33" t="str">
        <f>'Data from Waybill Query'!E1650</f>
        <v>SM</v>
      </c>
      <c r="F1650" s="33" t="str">
        <f>'Data from Waybill Query'!F1650</f>
        <v>X</v>
      </c>
      <c r="G1650" s="33" t="str">
        <f>'Data from Waybill Query'!G1650</f>
        <v>S</v>
      </c>
      <c r="H1650" s="104">
        <f>IF(ISNA(VLOOKUP($N1650,'Data from Waybill Query'!$A:$M,8,FALSE)),0,VLOOKUP($N1650,'Data from Waybill Query'!$A:$M,8,FALSE))</f>
        <v>45386</v>
      </c>
      <c r="I1650" s="104">
        <f>IF(ISNA(VLOOKUP($N1650,'Data from Waybill Query'!$A:$M,9,FALSE)),0,VLOOKUP($N1650,'Data from Waybill Query'!$A:$M,9,FALSE))</f>
        <v>9956</v>
      </c>
      <c r="J1650" s="104">
        <f>IF(ISNA(VLOOKUP($N1650,'Data from Waybill Query'!$A:$M,10,FALSE)),0,VLOOKUP($N1650,'Data from Waybill Query'!$A:$M,10,FALSE))</f>
        <v>10759</v>
      </c>
      <c r="K1650" s="104">
        <f>IF(ISNA(VLOOKUP($N1650,'Data from Waybill Query'!$A:$M,11,FALSE)),0,VLOOKUP($N1650,'Data from Waybill Query'!$A:$M,11,FALSE))</f>
        <v>820140</v>
      </c>
      <c r="L1650" s="104">
        <f>IF(ISNA(VLOOKUP($N1650,'Data from Waybill Query'!$A:$M,12,FALSE)),0,VLOOKUP($N1650,'Data from Waybill Query'!$A:$M,12,FALSE))</f>
        <v>897</v>
      </c>
      <c r="M1650" s="104">
        <f>IF(ISNA(VLOOKUP($N1650,'Data from Waybill Query'!$A:$M,13,FALSE)),0,VLOOKUP($N1650,'Data from Waybill Query'!$A:$M,13,FALSE))</f>
        <v>5.0598490000000003E-2</v>
      </c>
      <c r="N1650" s="104">
        <f t="shared" si="55"/>
        <v>2009130101</v>
      </c>
    </row>
    <row r="1651" spans="1:14" x14ac:dyDescent="0.25">
      <c r="A1651" s="104">
        <f t="shared" si="56"/>
        <v>200935</v>
      </c>
      <c r="B1651" s="32">
        <f>'Data from Waybill Query'!B1651</f>
        <v>2009</v>
      </c>
      <c r="C1651" s="32" t="str">
        <f>IF('Data from Waybill Query'!C1651="00","0",IF('Data from Waybill Query'!C1651="01","1",IF('Data from Waybill Query'!C1651="XX","2",'Data from Waybill Query'!C1651)))</f>
        <v>13</v>
      </c>
      <c r="D1651" s="33" t="str">
        <f>'Data from Waybill Query'!D1651</f>
        <v>Crude Oil</v>
      </c>
      <c r="E1651" s="33" t="str">
        <f>'Data from Waybill Query'!E1651</f>
        <v>VL</v>
      </c>
      <c r="F1651" s="33" t="str">
        <f>'Data from Waybill Query'!F1651</f>
        <v>X</v>
      </c>
      <c r="G1651" s="33" t="str">
        <f>'Data from Waybill Query'!G1651</f>
        <v>S</v>
      </c>
      <c r="H1651" s="104">
        <f>IF(ISNA(VLOOKUP($N1651,'Data from Waybill Query'!$A:$M,8,FALSE)),0,VLOOKUP($N1651,'Data from Waybill Query'!$A:$M,8,FALSE))</f>
        <v>69085</v>
      </c>
      <c r="I1651" s="104">
        <f>IF(ISNA(VLOOKUP($N1651,'Data from Waybill Query'!$A:$M,9,FALSE)),0,VLOOKUP($N1651,'Data from Waybill Query'!$A:$M,9,FALSE))</f>
        <v>15040</v>
      </c>
      <c r="J1651" s="104">
        <f>IF(ISNA(VLOOKUP($N1651,'Data from Waybill Query'!$A:$M,10,FALSE)),0,VLOOKUP($N1651,'Data from Waybill Query'!$A:$M,10,FALSE))</f>
        <v>31523</v>
      </c>
      <c r="K1651" s="104">
        <f>IF(ISNA(VLOOKUP($N1651,'Data from Waybill Query'!$A:$M,11,FALSE)),0,VLOOKUP($N1651,'Data from Waybill Query'!$A:$M,11,FALSE))</f>
        <v>1194832</v>
      </c>
      <c r="L1651" s="104">
        <f>IF(ISNA(VLOOKUP($N1651,'Data from Waybill Query'!$A:$M,12,FALSE)),0,VLOOKUP($N1651,'Data from Waybill Query'!$A:$M,12,FALSE))</f>
        <v>2499</v>
      </c>
      <c r="M1651" s="104">
        <f>IF(ISNA(VLOOKUP($N1651,'Data from Waybill Query'!$A:$M,13,FALSE)),0,VLOOKUP($N1651,'Data from Waybill Query'!$A:$M,13,FALSE))</f>
        <v>2.7650190000000002E-2</v>
      </c>
      <c r="N1651" s="104">
        <f t="shared" si="55"/>
        <v>2009130401</v>
      </c>
    </row>
    <row r="1652" spans="1:14" x14ac:dyDescent="0.25">
      <c r="A1652" s="104">
        <f t="shared" si="56"/>
        <v>200936</v>
      </c>
      <c r="B1652" s="32">
        <f>'Data from Waybill Query'!B1652</f>
        <v>2009</v>
      </c>
      <c r="C1652" s="32" t="str">
        <f>IF('Data from Waybill Query'!C1652="00","0",IF('Data from Waybill Query'!C1652="01","1",IF('Data from Waybill Query'!C1652="XX","2",'Data from Waybill Query'!C1652)))</f>
        <v>13</v>
      </c>
      <c r="D1652" s="33" t="str">
        <f>'Data from Waybill Query'!D1652</f>
        <v>Crude Oil</v>
      </c>
      <c r="E1652" s="33" t="str">
        <f>'Data from Waybill Query'!E1652</f>
        <v>X</v>
      </c>
      <c r="F1652" s="33" t="str">
        <f>'Data from Waybill Query'!F1652</f>
        <v>X</v>
      </c>
      <c r="G1652" s="33" t="str">
        <f>'Data from Waybill Query'!G1652</f>
        <v>MU</v>
      </c>
      <c r="H1652" s="104">
        <f>IF(ISNA(VLOOKUP($N1652,'Data from Waybill Query'!$A:$M,8,FALSE)),0,VLOOKUP($N1652,'Data from Waybill Query'!$A:$M,8,FALSE))</f>
        <v>18158</v>
      </c>
      <c r="I1652" s="104">
        <f>IF(ISNA(VLOOKUP($N1652,'Data from Waybill Query'!$A:$M,9,FALSE)),0,VLOOKUP($N1652,'Data from Waybill Query'!$A:$M,9,FALSE))</f>
        <v>8716</v>
      </c>
      <c r="J1652" s="104">
        <f>IF(ISNA(VLOOKUP($N1652,'Data from Waybill Query'!$A:$M,10,FALSE)),0,VLOOKUP($N1652,'Data from Waybill Query'!$A:$M,10,FALSE))</f>
        <v>5142</v>
      </c>
      <c r="K1652" s="104">
        <f>IF(ISNA(VLOOKUP($N1652,'Data from Waybill Query'!$A:$M,11,FALSE)),0,VLOOKUP($N1652,'Data from Waybill Query'!$A:$M,11,FALSE))</f>
        <v>678716</v>
      </c>
      <c r="L1652" s="104">
        <f>IF(ISNA(VLOOKUP($N1652,'Data from Waybill Query'!$A:$M,12,FALSE)),0,VLOOKUP($N1652,'Data from Waybill Query'!$A:$M,12,FALSE))</f>
        <v>419</v>
      </c>
      <c r="M1652" s="104">
        <f>IF(ISNA(VLOOKUP($N1652,'Data from Waybill Query'!$A:$M,13,FALSE)),0,VLOOKUP($N1652,'Data from Waybill Query'!$A:$M,13,FALSE))</f>
        <v>4.3284650000000001E-2</v>
      </c>
      <c r="N1652" s="104">
        <f t="shared" si="55"/>
        <v>2009130403</v>
      </c>
    </row>
    <row r="1653" spans="1:14" x14ac:dyDescent="0.25">
      <c r="A1653" s="104">
        <f t="shared" si="56"/>
        <v>200937</v>
      </c>
      <c r="B1653" s="32">
        <f>'Data from Waybill Query'!B1653</f>
        <v>2009</v>
      </c>
      <c r="C1653" s="32" t="str">
        <f>IF('Data from Waybill Query'!C1653="00","0",IF('Data from Waybill Query'!C1653="01","1",IF('Data from Waybill Query'!C1653="XX","2",'Data from Waybill Query'!C1653)))</f>
        <v>14</v>
      </c>
      <c r="D1653" s="33" t="str">
        <f>'Data from Waybill Query'!D1653</f>
        <v>Non-Metallic Minerals</v>
      </c>
      <c r="E1653" s="33" t="str">
        <f>'Data from Waybill Query'!E1653</f>
        <v>S</v>
      </c>
      <c r="F1653" s="33" t="str">
        <f>'Data from Waybill Query'!F1653</f>
        <v>X</v>
      </c>
      <c r="G1653" s="33" t="str">
        <f>'Data from Waybill Query'!G1653</f>
        <v>X</v>
      </c>
      <c r="H1653" s="104">
        <f>IF(ISNA(VLOOKUP($N1653,'Data from Waybill Query'!$A:$M,8,FALSE)),0,VLOOKUP($N1653,'Data from Waybill Query'!$A:$M,8,FALSE))</f>
        <v>166456</v>
      </c>
      <c r="I1653" s="104">
        <f>IF(ISNA(VLOOKUP($N1653,'Data from Waybill Query'!$A:$M,9,FALSE)),0,VLOOKUP($N1653,'Data from Waybill Query'!$A:$M,9,FALSE))</f>
        <v>395725</v>
      </c>
      <c r="J1653" s="104">
        <f>IF(ISNA(VLOOKUP($N1653,'Data from Waybill Query'!$A:$M,10,FALSE)),0,VLOOKUP($N1653,'Data from Waybill Query'!$A:$M,10,FALSE))</f>
        <v>20400</v>
      </c>
      <c r="K1653" s="104">
        <f>IF(ISNA(VLOOKUP($N1653,'Data from Waybill Query'!$A:$M,11,FALSE)),0,VLOOKUP($N1653,'Data from Waybill Query'!$A:$M,11,FALSE))</f>
        <v>37263080</v>
      </c>
      <c r="L1653" s="104">
        <f>IF(ISNA(VLOOKUP($N1653,'Data from Waybill Query'!$A:$M,12,FALSE)),0,VLOOKUP($N1653,'Data from Waybill Query'!$A:$M,12,FALSE))</f>
        <v>1942</v>
      </c>
      <c r="M1653" s="104">
        <f>IF(ISNA(VLOOKUP($N1653,'Data from Waybill Query'!$A:$M,13,FALSE)),0,VLOOKUP($N1653,'Data from Waybill Query'!$A:$M,13,FALSE))</f>
        <v>8.5721439999999996E-2</v>
      </c>
      <c r="N1653" s="104">
        <f t="shared" si="55"/>
        <v>2009140103</v>
      </c>
    </row>
    <row r="1654" spans="1:14" x14ac:dyDescent="0.25">
      <c r="A1654" s="104">
        <f t="shared" si="56"/>
        <v>200938</v>
      </c>
      <c r="B1654" s="32">
        <f>'Data from Waybill Query'!B1654</f>
        <v>2009</v>
      </c>
      <c r="C1654" s="32" t="str">
        <f>IF('Data from Waybill Query'!C1654="00","0",IF('Data from Waybill Query'!C1654="01","1",IF('Data from Waybill Query'!C1654="XX","2",'Data from Waybill Query'!C1654)))</f>
        <v>14</v>
      </c>
      <c r="D1654" s="33" t="str">
        <f>'Data from Waybill Query'!D1654</f>
        <v>Non-Metallic Minerals</v>
      </c>
      <c r="E1654" s="33" t="str">
        <f>'Data from Waybill Query'!E1654</f>
        <v>M</v>
      </c>
      <c r="F1654" s="33" t="str">
        <f>'Data from Waybill Query'!F1654</f>
        <v>X</v>
      </c>
      <c r="G1654" s="33" t="str">
        <f>'Data from Waybill Query'!G1654</f>
        <v>X</v>
      </c>
      <c r="H1654" s="104">
        <f>IF(ISNA(VLOOKUP($N1654,'Data from Waybill Query'!$A:$M,8,FALSE)),0,VLOOKUP($N1654,'Data from Waybill Query'!$A:$M,8,FALSE))</f>
        <v>296756</v>
      </c>
      <c r="I1654" s="104">
        <f>IF(ISNA(VLOOKUP($N1654,'Data from Waybill Query'!$A:$M,9,FALSE)),0,VLOOKUP($N1654,'Data from Waybill Query'!$A:$M,9,FALSE))</f>
        <v>368448</v>
      </c>
      <c r="J1654" s="104">
        <f>IF(ISNA(VLOOKUP($N1654,'Data from Waybill Query'!$A:$M,10,FALSE)),0,VLOOKUP($N1654,'Data from Waybill Query'!$A:$M,10,FALSE))</f>
        <v>62051</v>
      </c>
      <c r="K1654" s="104">
        <f>IF(ISNA(VLOOKUP($N1654,'Data from Waybill Query'!$A:$M,11,FALSE)),0,VLOOKUP($N1654,'Data from Waybill Query'!$A:$M,11,FALSE))</f>
        <v>37405415</v>
      </c>
      <c r="L1654" s="104">
        <f>IF(ISNA(VLOOKUP($N1654,'Data from Waybill Query'!$A:$M,12,FALSE)),0,VLOOKUP($N1654,'Data from Waybill Query'!$A:$M,12,FALSE))</f>
        <v>6330</v>
      </c>
      <c r="M1654" s="104">
        <f>IF(ISNA(VLOOKUP($N1654,'Data from Waybill Query'!$A:$M,13,FALSE)),0,VLOOKUP($N1654,'Data from Waybill Query'!$A:$M,13,FALSE))</f>
        <v>4.6883139999999997E-2</v>
      </c>
      <c r="N1654" s="104">
        <f t="shared" si="55"/>
        <v>2009140203</v>
      </c>
    </row>
    <row r="1655" spans="1:14" x14ac:dyDescent="0.25">
      <c r="A1655" s="104">
        <f t="shared" si="56"/>
        <v>200939</v>
      </c>
      <c r="B1655" s="32">
        <f>'Data from Waybill Query'!B1655</f>
        <v>2009</v>
      </c>
      <c r="C1655" s="32" t="str">
        <f>IF('Data from Waybill Query'!C1655="00","0",IF('Data from Waybill Query'!C1655="01","1",IF('Data from Waybill Query'!C1655="XX","2",'Data from Waybill Query'!C1655)))</f>
        <v>14</v>
      </c>
      <c r="D1655" s="33" t="str">
        <f>'Data from Waybill Query'!D1655</f>
        <v>Non-Metallic Minerals</v>
      </c>
      <c r="E1655" s="33" t="str">
        <f>'Data from Waybill Query'!E1655</f>
        <v>L</v>
      </c>
      <c r="F1655" s="33" t="str">
        <f>'Data from Waybill Query'!F1655</f>
        <v>X</v>
      </c>
      <c r="G1655" s="33" t="str">
        <f>'Data from Waybill Query'!G1655</f>
        <v>X</v>
      </c>
      <c r="H1655" s="104">
        <f>IF(ISNA(VLOOKUP($N1655,'Data from Waybill Query'!$A:$M,8,FALSE)),0,VLOOKUP($N1655,'Data from Waybill Query'!$A:$M,8,FALSE))</f>
        <v>1019283</v>
      </c>
      <c r="I1655" s="104">
        <f>IF(ISNA(VLOOKUP($N1655,'Data from Waybill Query'!$A:$M,9,FALSE)),0,VLOOKUP($N1655,'Data from Waybill Query'!$A:$M,9,FALSE))</f>
        <v>421889</v>
      </c>
      <c r="J1655" s="104">
        <f>IF(ISNA(VLOOKUP($N1655,'Data from Waybill Query'!$A:$M,10,FALSE)),0,VLOOKUP($N1655,'Data from Waybill Query'!$A:$M,10,FALSE))</f>
        <v>280150</v>
      </c>
      <c r="K1655" s="104">
        <f>IF(ISNA(VLOOKUP($N1655,'Data from Waybill Query'!$A:$M,11,FALSE)),0,VLOOKUP($N1655,'Data from Waybill Query'!$A:$M,11,FALSE))</f>
        <v>42454014</v>
      </c>
      <c r="L1655" s="104">
        <f>IF(ISNA(VLOOKUP($N1655,'Data from Waybill Query'!$A:$M,12,FALSE)),0,VLOOKUP($N1655,'Data from Waybill Query'!$A:$M,12,FALSE))</f>
        <v>27725</v>
      </c>
      <c r="M1655" s="104">
        <f>IF(ISNA(VLOOKUP($N1655,'Data from Waybill Query'!$A:$M,13,FALSE)),0,VLOOKUP($N1655,'Data from Waybill Query'!$A:$M,13,FALSE))</f>
        <v>3.6763919999999999E-2</v>
      </c>
      <c r="N1655" s="104">
        <f t="shared" si="55"/>
        <v>2009140303</v>
      </c>
    </row>
    <row r="1656" spans="1:14" x14ac:dyDescent="0.25">
      <c r="A1656" s="104">
        <f t="shared" si="56"/>
        <v>200940</v>
      </c>
      <c r="B1656" s="32">
        <f>'Data from Waybill Query'!B1656</f>
        <v>2009</v>
      </c>
      <c r="C1656" s="32" t="str">
        <f>IF('Data from Waybill Query'!C1656="00","0",IF('Data from Waybill Query'!C1656="01","1",IF('Data from Waybill Query'!C1656="XX","2",'Data from Waybill Query'!C1656)))</f>
        <v>20</v>
      </c>
      <c r="D1656" s="33" t="str">
        <f>'Data from Waybill Query'!D1656</f>
        <v>Food and Kindred</v>
      </c>
      <c r="E1656" s="33" t="str">
        <f>'Data from Waybill Query'!E1656</f>
        <v>S</v>
      </c>
      <c r="F1656" s="33" t="str">
        <f>'Data from Waybill Query'!F1656</f>
        <v>X</v>
      </c>
      <c r="G1656" s="33" t="str">
        <f>'Data from Waybill Query'!G1656</f>
        <v>X</v>
      </c>
      <c r="H1656" s="104">
        <f>IF(ISNA(VLOOKUP($N1656,'Data from Waybill Query'!$A:$M,8,FALSE)),0,VLOOKUP($N1656,'Data from Waybill Query'!$A:$M,8,FALSE))</f>
        <v>516907</v>
      </c>
      <c r="I1656" s="104">
        <f>IF(ISNA(VLOOKUP($N1656,'Data from Waybill Query'!$A:$M,9,FALSE)),0,VLOOKUP($N1656,'Data from Waybill Query'!$A:$M,9,FALSE))</f>
        <v>331197</v>
      </c>
      <c r="J1656" s="104">
        <f>IF(ISNA(VLOOKUP($N1656,'Data from Waybill Query'!$A:$M,10,FALSE)),0,VLOOKUP($N1656,'Data from Waybill Query'!$A:$M,10,FALSE))</f>
        <v>91227</v>
      </c>
      <c r="K1656" s="104">
        <f>IF(ISNA(VLOOKUP($N1656,'Data from Waybill Query'!$A:$M,11,FALSE)),0,VLOOKUP($N1656,'Data from Waybill Query'!$A:$M,11,FALSE))</f>
        <v>30642277</v>
      </c>
      <c r="L1656" s="104">
        <f>IF(ISNA(VLOOKUP($N1656,'Data from Waybill Query'!$A:$M,12,FALSE)),0,VLOOKUP($N1656,'Data from Waybill Query'!$A:$M,12,FALSE))</f>
        <v>8467</v>
      </c>
      <c r="M1656" s="104">
        <f>IF(ISNA(VLOOKUP($N1656,'Data from Waybill Query'!$A:$M,13,FALSE)),0,VLOOKUP($N1656,'Data from Waybill Query'!$A:$M,13,FALSE))</f>
        <v>6.1051010000000003E-2</v>
      </c>
      <c r="N1656" s="104">
        <f t="shared" si="55"/>
        <v>2009200103</v>
      </c>
    </row>
    <row r="1657" spans="1:14" x14ac:dyDescent="0.25">
      <c r="A1657" s="104">
        <f t="shared" si="56"/>
        <v>200941</v>
      </c>
      <c r="B1657" s="32">
        <f>'Data from Waybill Query'!B1657</f>
        <v>2009</v>
      </c>
      <c r="C1657" s="32" t="str">
        <f>IF('Data from Waybill Query'!C1657="00","0",IF('Data from Waybill Query'!C1657="01","1",IF('Data from Waybill Query'!C1657="XX","2",'Data from Waybill Query'!C1657)))</f>
        <v>20</v>
      </c>
      <c r="D1657" s="33" t="str">
        <f>'Data from Waybill Query'!D1657</f>
        <v>Food and Kindred</v>
      </c>
      <c r="E1657" s="33" t="str">
        <f>'Data from Waybill Query'!E1657</f>
        <v>M</v>
      </c>
      <c r="F1657" s="33" t="str">
        <f>'Data from Waybill Query'!F1657</f>
        <v>X</v>
      </c>
      <c r="G1657" s="33" t="str">
        <f>'Data from Waybill Query'!G1657</f>
        <v>X</v>
      </c>
      <c r="H1657" s="104">
        <f>IF(ISNA(VLOOKUP($N1657,'Data from Waybill Query'!$A:$M,8,FALSE)),0,VLOOKUP($N1657,'Data from Waybill Query'!$A:$M,8,FALSE))</f>
        <v>1155443</v>
      </c>
      <c r="I1657" s="104">
        <f>IF(ISNA(VLOOKUP($N1657,'Data from Waybill Query'!$A:$M,9,FALSE)),0,VLOOKUP($N1657,'Data from Waybill Query'!$A:$M,9,FALSE))</f>
        <v>419767</v>
      </c>
      <c r="J1657" s="104">
        <f>IF(ISNA(VLOOKUP($N1657,'Data from Waybill Query'!$A:$M,10,FALSE)),0,VLOOKUP($N1657,'Data from Waybill Query'!$A:$M,10,FALSE))</f>
        <v>315553</v>
      </c>
      <c r="K1657" s="104">
        <f>IF(ISNA(VLOOKUP($N1657,'Data from Waybill Query'!$A:$M,11,FALSE)),0,VLOOKUP($N1657,'Data from Waybill Query'!$A:$M,11,FALSE))</f>
        <v>39434905</v>
      </c>
      <c r="L1657" s="104">
        <f>IF(ISNA(VLOOKUP($N1657,'Data from Waybill Query'!$A:$M,12,FALSE)),0,VLOOKUP($N1657,'Data from Waybill Query'!$A:$M,12,FALSE))</f>
        <v>29732</v>
      </c>
      <c r="M1657" s="104">
        <f>IF(ISNA(VLOOKUP($N1657,'Data from Waybill Query'!$A:$M,13,FALSE)),0,VLOOKUP($N1657,'Data from Waybill Query'!$A:$M,13,FALSE))</f>
        <v>3.8862269999999997E-2</v>
      </c>
      <c r="N1657" s="104">
        <f t="shared" si="55"/>
        <v>2009200203</v>
      </c>
    </row>
    <row r="1658" spans="1:14" x14ac:dyDescent="0.25">
      <c r="A1658" s="104">
        <f t="shared" si="56"/>
        <v>200942</v>
      </c>
      <c r="B1658" s="32">
        <f>'Data from Waybill Query'!B1658</f>
        <v>2009</v>
      </c>
      <c r="C1658" s="32" t="str">
        <f>IF('Data from Waybill Query'!C1658="00","0",IF('Data from Waybill Query'!C1658="01","1",IF('Data from Waybill Query'!C1658="XX","2",'Data from Waybill Query'!C1658)))</f>
        <v>20</v>
      </c>
      <c r="D1658" s="33" t="str">
        <f>'Data from Waybill Query'!D1658</f>
        <v>Food and Kindred</v>
      </c>
      <c r="E1658" s="33" t="str">
        <f>'Data from Waybill Query'!E1658</f>
        <v>L</v>
      </c>
      <c r="F1658" s="33" t="str">
        <f>'Data from Waybill Query'!F1658</f>
        <v>X</v>
      </c>
      <c r="G1658" s="33" t="str">
        <f>'Data from Waybill Query'!G1658</f>
        <v>X</v>
      </c>
      <c r="H1658" s="104">
        <f>IF(ISNA(VLOOKUP($N1658,'Data from Waybill Query'!$A:$M,8,FALSE)),0,VLOOKUP($N1658,'Data from Waybill Query'!$A:$M,8,FALSE))</f>
        <v>2452247</v>
      </c>
      <c r="I1658" s="104">
        <f>IF(ISNA(VLOOKUP($N1658,'Data from Waybill Query'!$A:$M,9,FALSE)),0,VLOOKUP($N1658,'Data from Waybill Query'!$A:$M,9,FALSE))</f>
        <v>510809</v>
      </c>
      <c r="J1658" s="104">
        <f>IF(ISNA(VLOOKUP($N1658,'Data from Waybill Query'!$A:$M,10,FALSE)),0,VLOOKUP($N1658,'Data from Waybill Query'!$A:$M,10,FALSE))</f>
        <v>882213</v>
      </c>
      <c r="K1658" s="104">
        <f>IF(ISNA(VLOOKUP($N1658,'Data from Waybill Query'!$A:$M,11,FALSE)),0,VLOOKUP($N1658,'Data from Waybill Query'!$A:$M,11,FALSE))</f>
        <v>44651170</v>
      </c>
      <c r="L1658" s="104">
        <f>IF(ISNA(VLOOKUP($N1658,'Data from Waybill Query'!$A:$M,12,FALSE)),0,VLOOKUP($N1658,'Data from Waybill Query'!$A:$M,12,FALSE))</f>
        <v>75628</v>
      </c>
      <c r="M1658" s="104">
        <f>IF(ISNA(VLOOKUP($N1658,'Data from Waybill Query'!$A:$M,13,FALSE)),0,VLOOKUP($N1658,'Data from Waybill Query'!$A:$M,13,FALSE))</f>
        <v>3.2425170000000003E-2</v>
      </c>
      <c r="N1658" s="104">
        <f t="shared" si="55"/>
        <v>2009200303</v>
      </c>
    </row>
    <row r="1659" spans="1:14" x14ac:dyDescent="0.25">
      <c r="A1659" s="104">
        <f t="shared" si="56"/>
        <v>200943</v>
      </c>
      <c r="B1659" s="32">
        <f>'Data from Waybill Query'!B1659</f>
        <v>2009</v>
      </c>
      <c r="C1659" s="32" t="str">
        <f>IF('Data from Waybill Query'!C1659="00","0",IF('Data from Waybill Query'!C1659="01","1",IF('Data from Waybill Query'!C1659="XX","2",'Data from Waybill Query'!C1659)))</f>
        <v>24</v>
      </c>
      <c r="D1659" s="33" t="str">
        <f>'Data from Waybill Query'!D1659</f>
        <v>Lumber and Wood Products</v>
      </c>
      <c r="E1659" s="33" t="str">
        <f>'Data from Waybill Query'!E1659</f>
        <v>S</v>
      </c>
      <c r="F1659" s="33" t="str">
        <f>'Data from Waybill Query'!F1659</f>
        <v>X</v>
      </c>
      <c r="G1659" s="33" t="str">
        <f>'Data from Waybill Query'!G1659</f>
        <v>X</v>
      </c>
      <c r="H1659" s="104">
        <f>IF(ISNA(VLOOKUP($N1659,'Data from Waybill Query'!$A:$M,8,FALSE)),0,VLOOKUP($N1659,'Data from Waybill Query'!$A:$M,8,FALSE))</f>
        <v>174530</v>
      </c>
      <c r="I1659" s="104">
        <f>IF(ISNA(VLOOKUP($N1659,'Data from Waybill Query'!$A:$M,9,FALSE)),0,VLOOKUP($N1659,'Data from Waybill Query'!$A:$M,9,FALSE))</f>
        <v>159180</v>
      </c>
      <c r="J1659" s="104">
        <f>IF(ISNA(VLOOKUP($N1659,'Data from Waybill Query'!$A:$M,10,FALSE)),0,VLOOKUP($N1659,'Data from Waybill Query'!$A:$M,10,FALSE))</f>
        <v>33187</v>
      </c>
      <c r="K1659" s="104">
        <f>IF(ISNA(VLOOKUP($N1659,'Data from Waybill Query'!$A:$M,11,FALSE)),0,VLOOKUP($N1659,'Data from Waybill Query'!$A:$M,11,FALSE))</f>
        <v>12591384</v>
      </c>
      <c r="L1659" s="104">
        <f>IF(ISNA(VLOOKUP($N1659,'Data from Waybill Query'!$A:$M,12,FALSE)),0,VLOOKUP($N1659,'Data from Waybill Query'!$A:$M,12,FALSE))</f>
        <v>2629</v>
      </c>
      <c r="M1659" s="104">
        <f>IF(ISNA(VLOOKUP($N1659,'Data from Waybill Query'!$A:$M,13,FALSE)),0,VLOOKUP($N1659,'Data from Waybill Query'!$A:$M,13,FALSE))</f>
        <v>6.639494E-2</v>
      </c>
      <c r="N1659" s="104">
        <f t="shared" si="55"/>
        <v>2009240103</v>
      </c>
    </row>
    <row r="1660" spans="1:14" x14ac:dyDescent="0.25">
      <c r="A1660" s="104">
        <f t="shared" si="56"/>
        <v>200944</v>
      </c>
      <c r="B1660" s="32">
        <f>'Data from Waybill Query'!B1660</f>
        <v>2009</v>
      </c>
      <c r="C1660" s="32" t="str">
        <f>IF('Data from Waybill Query'!C1660="00","0",IF('Data from Waybill Query'!C1660="01","1",IF('Data from Waybill Query'!C1660="XX","2",'Data from Waybill Query'!C1660)))</f>
        <v>24</v>
      </c>
      <c r="D1660" s="33" t="str">
        <f>'Data from Waybill Query'!D1660</f>
        <v>Lumber and Wood Products</v>
      </c>
      <c r="E1660" s="33" t="str">
        <f>'Data from Waybill Query'!E1660</f>
        <v>M</v>
      </c>
      <c r="F1660" s="33" t="str">
        <f>'Data from Waybill Query'!F1660</f>
        <v>X</v>
      </c>
      <c r="G1660" s="33" t="str">
        <f>'Data from Waybill Query'!G1660</f>
        <v>X</v>
      </c>
      <c r="H1660" s="104">
        <f>IF(ISNA(VLOOKUP($N1660,'Data from Waybill Query'!$A:$M,8,FALSE)),0,VLOOKUP($N1660,'Data from Waybill Query'!$A:$M,8,FALSE))</f>
        <v>198329</v>
      </c>
      <c r="I1660" s="104">
        <f>IF(ISNA(VLOOKUP($N1660,'Data from Waybill Query'!$A:$M,9,FALSE)),0,VLOOKUP($N1660,'Data from Waybill Query'!$A:$M,9,FALSE))</f>
        <v>61848</v>
      </c>
      <c r="J1660" s="104">
        <f>IF(ISNA(VLOOKUP($N1660,'Data from Waybill Query'!$A:$M,10,FALSE)),0,VLOOKUP($N1660,'Data from Waybill Query'!$A:$M,10,FALSE))</f>
        <v>47984</v>
      </c>
      <c r="K1660" s="104">
        <f>IF(ISNA(VLOOKUP($N1660,'Data from Waybill Query'!$A:$M,11,FALSE)),0,VLOOKUP($N1660,'Data from Waybill Query'!$A:$M,11,FALSE))</f>
        <v>5285400</v>
      </c>
      <c r="L1660" s="104">
        <f>IF(ISNA(VLOOKUP($N1660,'Data from Waybill Query'!$A:$M,12,FALSE)),0,VLOOKUP($N1660,'Data from Waybill Query'!$A:$M,12,FALSE))</f>
        <v>4134</v>
      </c>
      <c r="M1660" s="104">
        <f>IF(ISNA(VLOOKUP($N1660,'Data from Waybill Query'!$A:$M,13,FALSE)),0,VLOOKUP($N1660,'Data from Waybill Query'!$A:$M,13,FALSE))</f>
        <v>4.7979550000000003E-2</v>
      </c>
      <c r="N1660" s="104">
        <f t="shared" si="55"/>
        <v>2009240203</v>
      </c>
    </row>
    <row r="1661" spans="1:14" x14ac:dyDescent="0.25">
      <c r="A1661" s="104">
        <f t="shared" si="56"/>
        <v>200945</v>
      </c>
      <c r="B1661" s="32">
        <f>'Data from Waybill Query'!B1661</f>
        <v>2009</v>
      </c>
      <c r="C1661" s="32" t="str">
        <f>IF('Data from Waybill Query'!C1661="00","0",IF('Data from Waybill Query'!C1661="01","1",IF('Data from Waybill Query'!C1661="XX","2",'Data from Waybill Query'!C1661)))</f>
        <v>24</v>
      </c>
      <c r="D1661" s="33" t="str">
        <f>'Data from Waybill Query'!D1661</f>
        <v>Lumber and Wood Products</v>
      </c>
      <c r="E1661" s="33" t="str">
        <f>'Data from Waybill Query'!E1661</f>
        <v>L</v>
      </c>
      <c r="F1661" s="33" t="str">
        <f>'Data from Waybill Query'!F1661</f>
        <v>X</v>
      </c>
      <c r="G1661" s="33" t="str">
        <f>'Data from Waybill Query'!G1661</f>
        <v>X</v>
      </c>
      <c r="H1661" s="104">
        <f>IF(ISNA(VLOOKUP($N1661,'Data from Waybill Query'!$A:$M,8,FALSE)),0,VLOOKUP($N1661,'Data from Waybill Query'!$A:$M,8,FALSE))</f>
        <v>972361</v>
      </c>
      <c r="I1661" s="104">
        <f>IF(ISNA(VLOOKUP($N1661,'Data from Waybill Query'!$A:$M,9,FALSE)),0,VLOOKUP($N1661,'Data from Waybill Query'!$A:$M,9,FALSE))</f>
        <v>171988</v>
      </c>
      <c r="J1661" s="104">
        <f>IF(ISNA(VLOOKUP($N1661,'Data from Waybill Query'!$A:$M,10,FALSE)),0,VLOOKUP($N1661,'Data from Waybill Query'!$A:$M,10,FALSE))</f>
        <v>348896</v>
      </c>
      <c r="K1661" s="104">
        <f>IF(ISNA(VLOOKUP($N1661,'Data from Waybill Query'!$A:$M,11,FALSE)),0,VLOOKUP($N1661,'Data from Waybill Query'!$A:$M,11,FALSE))</f>
        <v>15485362</v>
      </c>
      <c r="L1661" s="104">
        <f>IF(ISNA(VLOOKUP($N1661,'Data from Waybill Query'!$A:$M,12,FALSE)),0,VLOOKUP($N1661,'Data from Waybill Query'!$A:$M,12,FALSE))</f>
        <v>31557</v>
      </c>
      <c r="M1661" s="104">
        <f>IF(ISNA(VLOOKUP($N1661,'Data from Waybill Query'!$A:$M,13,FALSE)),0,VLOOKUP($N1661,'Data from Waybill Query'!$A:$M,13,FALSE))</f>
        <v>3.081298E-2</v>
      </c>
      <c r="N1661" s="104">
        <f t="shared" si="55"/>
        <v>2009240303</v>
      </c>
    </row>
    <row r="1662" spans="1:14" x14ac:dyDescent="0.25">
      <c r="A1662" s="104">
        <f t="shared" si="56"/>
        <v>200946</v>
      </c>
      <c r="B1662" s="32">
        <f>'Data from Waybill Query'!B1662</f>
        <v>2009</v>
      </c>
      <c r="C1662" s="32" t="str">
        <f>IF('Data from Waybill Query'!C1662="00","0",IF('Data from Waybill Query'!C1662="01","1",IF('Data from Waybill Query'!C1662="XX","2",'Data from Waybill Query'!C1662)))</f>
        <v>26</v>
      </c>
      <c r="D1662" s="33" t="str">
        <f>'Data from Waybill Query'!D1662</f>
        <v>Pulp, Paper and Allied</v>
      </c>
      <c r="E1662" s="33" t="str">
        <f>'Data from Waybill Query'!E1662</f>
        <v>S</v>
      </c>
      <c r="F1662" s="33" t="str">
        <f>'Data from Waybill Query'!F1662</f>
        <v>X</v>
      </c>
      <c r="G1662" s="33" t="str">
        <f>'Data from Waybill Query'!G1662</f>
        <v>X</v>
      </c>
      <c r="H1662" s="104">
        <f>IF(ISNA(VLOOKUP($N1662,'Data from Waybill Query'!$A:$M,8,FALSE)),0,VLOOKUP($N1662,'Data from Waybill Query'!$A:$M,8,FALSE))</f>
        <v>235631</v>
      </c>
      <c r="I1662" s="104">
        <f>IF(ISNA(VLOOKUP($N1662,'Data from Waybill Query'!$A:$M,9,FALSE)),0,VLOOKUP($N1662,'Data from Waybill Query'!$A:$M,9,FALSE))</f>
        <v>135128</v>
      </c>
      <c r="J1662" s="104">
        <f>IF(ISNA(VLOOKUP($N1662,'Data from Waybill Query'!$A:$M,10,FALSE)),0,VLOOKUP($N1662,'Data from Waybill Query'!$A:$M,10,FALSE))</f>
        <v>35211</v>
      </c>
      <c r="K1662" s="104">
        <f>IF(ISNA(VLOOKUP($N1662,'Data from Waybill Query'!$A:$M,11,FALSE)),0,VLOOKUP($N1662,'Data from Waybill Query'!$A:$M,11,FALSE))</f>
        <v>9985800</v>
      </c>
      <c r="L1662" s="104">
        <f>IF(ISNA(VLOOKUP($N1662,'Data from Waybill Query'!$A:$M,12,FALSE)),0,VLOOKUP($N1662,'Data from Waybill Query'!$A:$M,12,FALSE))</f>
        <v>2585</v>
      </c>
      <c r="M1662" s="104">
        <f>IF(ISNA(VLOOKUP($N1662,'Data from Waybill Query'!$A:$M,13,FALSE)),0,VLOOKUP($N1662,'Data from Waybill Query'!$A:$M,13,FALSE))</f>
        <v>9.1152849999999994E-2</v>
      </c>
      <c r="N1662" s="104">
        <f t="shared" si="55"/>
        <v>2009260103</v>
      </c>
    </row>
    <row r="1663" spans="1:14" x14ac:dyDescent="0.25">
      <c r="A1663" s="104">
        <f t="shared" si="56"/>
        <v>200947</v>
      </c>
      <c r="B1663" s="32">
        <f>'Data from Waybill Query'!B1663</f>
        <v>2009</v>
      </c>
      <c r="C1663" s="32" t="str">
        <f>IF('Data from Waybill Query'!C1663="00","0",IF('Data from Waybill Query'!C1663="01","1",IF('Data from Waybill Query'!C1663="XX","2",'Data from Waybill Query'!C1663)))</f>
        <v>26</v>
      </c>
      <c r="D1663" s="33" t="str">
        <f>'Data from Waybill Query'!D1663</f>
        <v>Pulp, Paper and Allied</v>
      </c>
      <c r="E1663" s="33" t="str">
        <f>'Data from Waybill Query'!E1663</f>
        <v>M</v>
      </c>
      <c r="F1663" s="33" t="str">
        <f>'Data from Waybill Query'!F1663</f>
        <v>X</v>
      </c>
      <c r="G1663" s="33" t="str">
        <f>'Data from Waybill Query'!G1663</f>
        <v>X</v>
      </c>
      <c r="H1663" s="104">
        <f>IF(ISNA(VLOOKUP($N1663,'Data from Waybill Query'!$A:$M,8,FALSE)),0,VLOOKUP($N1663,'Data from Waybill Query'!$A:$M,8,FALSE))</f>
        <v>481704</v>
      </c>
      <c r="I1663" s="104">
        <f>IF(ISNA(VLOOKUP($N1663,'Data from Waybill Query'!$A:$M,9,FALSE)),0,VLOOKUP($N1663,'Data from Waybill Query'!$A:$M,9,FALSE))</f>
        <v>149408</v>
      </c>
      <c r="J1663" s="104">
        <f>IF(ISNA(VLOOKUP($N1663,'Data from Waybill Query'!$A:$M,10,FALSE)),0,VLOOKUP($N1663,'Data from Waybill Query'!$A:$M,10,FALSE))</f>
        <v>112674</v>
      </c>
      <c r="K1663" s="104">
        <f>IF(ISNA(VLOOKUP($N1663,'Data from Waybill Query'!$A:$M,11,FALSE)),0,VLOOKUP($N1663,'Data from Waybill Query'!$A:$M,11,FALSE))</f>
        <v>10989028</v>
      </c>
      <c r="L1663" s="104">
        <f>IF(ISNA(VLOOKUP($N1663,'Data from Waybill Query'!$A:$M,12,FALSE)),0,VLOOKUP($N1663,'Data from Waybill Query'!$A:$M,12,FALSE))</f>
        <v>8291</v>
      </c>
      <c r="M1663" s="104">
        <f>IF(ISNA(VLOOKUP($N1663,'Data from Waybill Query'!$A:$M,13,FALSE)),0,VLOOKUP($N1663,'Data from Waybill Query'!$A:$M,13,FALSE))</f>
        <v>5.8101939999999998E-2</v>
      </c>
      <c r="N1663" s="104">
        <f t="shared" si="55"/>
        <v>2009260203</v>
      </c>
    </row>
    <row r="1664" spans="1:14" x14ac:dyDescent="0.25">
      <c r="A1664" s="104">
        <f t="shared" si="56"/>
        <v>200948</v>
      </c>
      <c r="B1664" s="32">
        <f>'Data from Waybill Query'!B1664</f>
        <v>2009</v>
      </c>
      <c r="C1664" s="32" t="str">
        <f>IF('Data from Waybill Query'!C1664="00","0",IF('Data from Waybill Query'!C1664="01","1",IF('Data from Waybill Query'!C1664="XX","2",'Data from Waybill Query'!C1664)))</f>
        <v>26</v>
      </c>
      <c r="D1664" s="33" t="str">
        <f>'Data from Waybill Query'!D1664</f>
        <v>Pulp, Paper and Allied</v>
      </c>
      <c r="E1664" s="33" t="str">
        <f>'Data from Waybill Query'!E1664</f>
        <v>L</v>
      </c>
      <c r="F1664" s="33" t="str">
        <f>'Data from Waybill Query'!F1664</f>
        <v>X</v>
      </c>
      <c r="G1664" s="33" t="str">
        <f>'Data from Waybill Query'!G1664</f>
        <v>X</v>
      </c>
      <c r="H1664" s="104">
        <f>IF(ISNA(VLOOKUP($N1664,'Data from Waybill Query'!$A:$M,8,FALSE)),0,VLOOKUP($N1664,'Data from Waybill Query'!$A:$M,8,FALSE))</f>
        <v>1111612</v>
      </c>
      <c r="I1664" s="104">
        <f>IF(ISNA(VLOOKUP($N1664,'Data from Waybill Query'!$A:$M,9,FALSE)),0,VLOOKUP($N1664,'Data from Waybill Query'!$A:$M,9,FALSE))</f>
        <v>213464</v>
      </c>
      <c r="J1664" s="104">
        <f>IF(ISNA(VLOOKUP($N1664,'Data from Waybill Query'!$A:$M,10,FALSE)),0,VLOOKUP($N1664,'Data from Waybill Query'!$A:$M,10,FALSE))</f>
        <v>353338</v>
      </c>
      <c r="K1664" s="104">
        <f>IF(ISNA(VLOOKUP($N1664,'Data from Waybill Query'!$A:$M,11,FALSE)),0,VLOOKUP($N1664,'Data from Waybill Query'!$A:$M,11,FALSE))</f>
        <v>16764892</v>
      </c>
      <c r="L1664" s="104">
        <f>IF(ISNA(VLOOKUP($N1664,'Data from Waybill Query'!$A:$M,12,FALSE)),0,VLOOKUP($N1664,'Data from Waybill Query'!$A:$M,12,FALSE))</f>
        <v>28209</v>
      </c>
      <c r="M1664" s="104">
        <f>IF(ISNA(VLOOKUP($N1664,'Data from Waybill Query'!$A:$M,13,FALSE)),0,VLOOKUP($N1664,'Data from Waybill Query'!$A:$M,13,FALSE))</f>
        <v>3.9406589999999998E-2</v>
      </c>
      <c r="N1664" s="104">
        <f t="shared" si="55"/>
        <v>2009260303</v>
      </c>
    </row>
    <row r="1665" spans="1:14" x14ac:dyDescent="0.25">
      <c r="A1665" s="104">
        <f t="shared" si="56"/>
        <v>200949</v>
      </c>
      <c r="B1665" s="32">
        <f>'Data from Waybill Query'!B1665</f>
        <v>2009</v>
      </c>
      <c r="C1665" s="32" t="str">
        <f>IF('Data from Waybill Query'!C1665="00","0",IF('Data from Waybill Query'!C1665="01","1",IF('Data from Waybill Query'!C1665="XX","2",'Data from Waybill Query'!C1665)))</f>
        <v>28</v>
      </c>
      <c r="D1665" s="33" t="str">
        <f>'Data from Waybill Query'!D1665</f>
        <v>Chemical</v>
      </c>
      <c r="E1665" s="33" t="str">
        <f>'Data from Waybill Query'!E1665</f>
        <v>S</v>
      </c>
      <c r="F1665" s="33" t="str">
        <f>'Data from Waybill Query'!F1665</f>
        <v>X</v>
      </c>
      <c r="G1665" s="33" t="str">
        <f>'Data from Waybill Query'!G1665</f>
        <v>X</v>
      </c>
      <c r="H1665" s="104">
        <f>IF(ISNA(VLOOKUP($N1665,'Data from Waybill Query'!$A:$M,8,FALSE)),0,VLOOKUP($N1665,'Data from Waybill Query'!$A:$M,8,FALSE))</f>
        <v>1274075</v>
      </c>
      <c r="I1665" s="104">
        <f>IF(ISNA(VLOOKUP($N1665,'Data from Waybill Query'!$A:$M,9,FALSE)),0,VLOOKUP($N1665,'Data from Waybill Query'!$A:$M,9,FALSE))</f>
        <v>701338</v>
      </c>
      <c r="J1665" s="104">
        <f>IF(ISNA(VLOOKUP($N1665,'Data from Waybill Query'!$A:$M,10,FALSE)),0,VLOOKUP($N1665,'Data from Waybill Query'!$A:$M,10,FALSE))</f>
        <v>157653</v>
      </c>
      <c r="K1665" s="104">
        <f>IF(ISNA(VLOOKUP($N1665,'Data from Waybill Query'!$A:$M,11,FALSE)),0,VLOOKUP($N1665,'Data from Waybill Query'!$A:$M,11,FALSE))</f>
        <v>65153811</v>
      </c>
      <c r="L1665" s="104">
        <f>IF(ISNA(VLOOKUP($N1665,'Data from Waybill Query'!$A:$M,12,FALSE)),0,VLOOKUP($N1665,'Data from Waybill Query'!$A:$M,12,FALSE))</f>
        <v>14704</v>
      </c>
      <c r="M1665" s="104">
        <f>IF(ISNA(VLOOKUP($N1665,'Data from Waybill Query'!$A:$M,13,FALSE)),0,VLOOKUP($N1665,'Data from Waybill Query'!$A:$M,13,FALSE))</f>
        <v>8.6649100000000007E-2</v>
      </c>
      <c r="N1665" s="104">
        <f t="shared" si="55"/>
        <v>2009280103</v>
      </c>
    </row>
    <row r="1666" spans="1:14" x14ac:dyDescent="0.25">
      <c r="A1666" s="104">
        <f t="shared" si="56"/>
        <v>200950</v>
      </c>
      <c r="B1666" s="32">
        <f>'Data from Waybill Query'!B1666</f>
        <v>2009</v>
      </c>
      <c r="C1666" s="32" t="str">
        <f>IF('Data from Waybill Query'!C1666="00","0",IF('Data from Waybill Query'!C1666="01","1",IF('Data from Waybill Query'!C1666="XX","2",'Data from Waybill Query'!C1666)))</f>
        <v>28</v>
      </c>
      <c r="D1666" s="33" t="str">
        <f>'Data from Waybill Query'!D1666</f>
        <v>Chemical</v>
      </c>
      <c r="E1666" s="33" t="str">
        <f>'Data from Waybill Query'!E1666</f>
        <v>M</v>
      </c>
      <c r="F1666" s="33" t="str">
        <f>'Data from Waybill Query'!F1666</f>
        <v>X</v>
      </c>
      <c r="G1666" s="33" t="str">
        <f>'Data from Waybill Query'!G1666</f>
        <v>X</v>
      </c>
      <c r="H1666" s="104">
        <f>IF(ISNA(VLOOKUP($N1666,'Data from Waybill Query'!$A:$M,8,FALSE)),0,VLOOKUP($N1666,'Data from Waybill Query'!$A:$M,8,FALSE))</f>
        <v>2364458</v>
      </c>
      <c r="I1666" s="104">
        <f>IF(ISNA(VLOOKUP($N1666,'Data from Waybill Query'!$A:$M,9,FALSE)),0,VLOOKUP($N1666,'Data from Waybill Query'!$A:$M,9,FALSE))</f>
        <v>674754</v>
      </c>
      <c r="J1666" s="104">
        <f>IF(ISNA(VLOOKUP($N1666,'Data from Waybill Query'!$A:$M,10,FALSE)),0,VLOOKUP($N1666,'Data from Waybill Query'!$A:$M,10,FALSE))</f>
        <v>521140</v>
      </c>
      <c r="K1666" s="104">
        <f>IF(ISNA(VLOOKUP($N1666,'Data from Waybill Query'!$A:$M,11,FALSE)),0,VLOOKUP($N1666,'Data from Waybill Query'!$A:$M,11,FALSE))</f>
        <v>63474823</v>
      </c>
      <c r="L1666" s="104">
        <f>IF(ISNA(VLOOKUP($N1666,'Data from Waybill Query'!$A:$M,12,FALSE)),0,VLOOKUP($N1666,'Data from Waybill Query'!$A:$M,12,FALSE))</f>
        <v>49084</v>
      </c>
      <c r="M1666" s="104">
        <f>IF(ISNA(VLOOKUP($N1666,'Data from Waybill Query'!$A:$M,13,FALSE)),0,VLOOKUP($N1666,'Data from Waybill Query'!$A:$M,13,FALSE))</f>
        <v>4.8171989999999998E-2</v>
      </c>
      <c r="N1666" s="104">
        <f t="shared" ref="N1666:N1729" si="57">1000000*B1666+10000*C1666+100*IF(LEFT(E1666,1)="S",1,IF(E1666="M",2,IF(E1666="L",3,4)))+10*IF(F1666="P",1,0)+IF(G1666="S",1,IF(G1666="M",2,3))</f>
        <v>2009280203</v>
      </c>
    </row>
    <row r="1667" spans="1:14" x14ac:dyDescent="0.25">
      <c r="A1667" s="104">
        <f t="shared" si="56"/>
        <v>200951</v>
      </c>
      <c r="B1667" s="32">
        <f>'Data from Waybill Query'!B1667</f>
        <v>2009</v>
      </c>
      <c r="C1667" s="32" t="str">
        <f>IF('Data from Waybill Query'!C1667="00","0",IF('Data from Waybill Query'!C1667="01","1",IF('Data from Waybill Query'!C1667="XX","2",'Data from Waybill Query'!C1667)))</f>
        <v>28</v>
      </c>
      <c r="D1667" s="33" t="str">
        <f>'Data from Waybill Query'!D1667</f>
        <v>Chemical</v>
      </c>
      <c r="E1667" s="33" t="str">
        <f>'Data from Waybill Query'!E1667</f>
        <v>L</v>
      </c>
      <c r="F1667" s="33" t="str">
        <f>'Data from Waybill Query'!F1667</f>
        <v>X</v>
      </c>
      <c r="G1667" s="33" t="str">
        <f>'Data from Waybill Query'!G1667</f>
        <v>X</v>
      </c>
      <c r="H1667" s="104">
        <f>IF(ISNA(VLOOKUP($N1667,'Data from Waybill Query'!$A:$M,8,FALSE)),0,VLOOKUP($N1667,'Data from Waybill Query'!$A:$M,8,FALSE))</f>
        <v>3387325</v>
      </c>
      <c r="I1667" s="104">
        <f>IF(ISNA(VLOOKUP($N1667,'Data from Waybill Query'!$A:$M,9,FALSE)),0,VLOOKUP($N1667,'Data from Waybill Query'!$A:$M,9,FALSE))</f>
        <v>684708</v>
      </c>
      <c r="J1667" s="104">
        <f>IF(ISNA(VLOOKUP($N1667,'Data from Waybill Query'!$A:$M,10,FALSE)),0,VLOOKUP($N1667,'Data from Waybill Query'!$A:$M,10,FALSE))</f>
        <v>1036583</v>
      </c>
      <c r="K1667" s="104">
        <f>IF(ISNA(VLOOKUP($N1667,'Data from Waybill Query'!$A:$M,11,FALSE)),0,VLOOKUP($N1667,'Data from Waybill Query'!$A:$M,11,FALSE))</f>
        <v>64820654</v>
      </c>
      <c r="L1667" s="104">
        <f>IF(ISNA(VLOOKUP($N1667,'Data from Waybill Query'!$A:$M,12,FALSE)),0,VLOOKUP($N1667,'Data from Waybill Query'!$A:$M,12,FALSE))</f>
        <v>98241</v>
      </c>
      <c r="M1667" s="104">
        <f>IF(ISNA(VLOOKUP($N1667,'Data from Waybill Query'!$A:$M,13,FALSE)),0,VLOOKUP($N1667,'Data from Waybill Query'!$A:$M,13,FALSE))</f>
        <v>3.4479660000000002E-2</v>
      </c>
      <c r="N1667" s="104">
        <f t="shared" si="57"/>
        <v>2009280303</v>
      </c>
    </row>
    <row r="1668" spans="1:14" x14ac:dyDescent="0.25">
      <c r="A1668" s="104">
        <f t="shared" ref="A1668:A1731" si="58">$B1668*100+MOD(ROW($B1668)-ROW($B$1476),70)</f>
        <v>200952</v>
      </c>
      <c r="B1668" s="32">
        <f>'Data from Waybill Query'!B1668</f>
        <v>2009</v>
      </c>
      <c r="C1668" s="32" t="str">
        <f>IF('Data from Waybill Query'!C1668="00","0",IF('Data from Waybill Query'!C1668="01","1",IF('Data from Waybill Query'!C1668="XX","2",'Data from Waybill Query'!C1668)))</f>
        <v>29</v>
      </c>
      <c r="D1668" s="33" t="str">
        <f>'Data from Waybill Query'!D1668</f>
        <v>Petroleum</v>
      </c>
      <c r="E1668" s="33" t="str">
        <f>'Data from Waybill Query'!E1668</f>
        <v>S</v>
      </c>
      <c r="F1668" s="33" t="str">
        <f>'Data from Waybill Query'!F1668</f>
        <v>X</v>
      </c>
      <c r="G1668" s="33" t="str">
        <f>'Data from Waybill Query'!G1668</f>
        <v>X</v>
      </c>
      <c r="H1668" s="104">
        <f>IF(ISNA(VLOOKUP($N1668,'Data from Waybill Query'!$A:$M,8,FALSE)),0,VLOOKUP($N1668,'Data from Waybill Query'!$A:$M,8,FALSE))</f>
        <v>406335</v>
      </c>
      <c r="I1668" s="104">
        <f>IF(ISNA(VLOOKUP($N1668,'Data from Waybill Query'!$A:$M,9,FALSE)),0,VLOOKUP($N1668,'Data from Waybill Query'!$A:$M,9,FALSE))</f>
        <v>245634</v>
      </c>
      <c r="J1668" s="104">
        <f>IF(ISNA(VLOOKUP($N1668,'Data from Waybill Query'!$A:$M,10,FALSE)),0,VLOOKUP($N1668,'Data from Waybill Query'!$A:$M,10,FALSE))</f>
        <v>53510</v>
      </c>
      <c r="K1668" s="104">
        <f>IF(ISNA(VLOOKUP($N1668,'Data from Waybill Query'!$A:$M,11,FALSE)),0,VLOOKUP($N1668,'Data from Waybill Query'!$A:$M,11,FALSE))</f>
        <v>19338072</v>
      </c>
      <c r="L1668" s="104">
        <f>IF(ISNA(VLOOKUP($N1668,'Data from Waybill Query'!$A:$M,12,FALSE)),0,VLOOKUP($N1668,'Data from Waybill Query'!$A:$M,12,FALSE))</f>
        <v>4094</v>
      </c>
      <c r="M1668" s="104">
        <f>IF(ISNA(VLOOKUP($N1668,'Data from Waybill Query'!$A:$M,13,FALSE)),0,VLOOKUP($N1668,'Data from Waybill Query'!$A:$M,13,FALSE))</f>
        <v>9.9257070000000003E-2</v>
      </c>
      <c r="N1668" s="104">
        <f t="shared" si="57"/>
        <v>2009290103</v>
      </c>
    </row>
    <row r="1669" spans="1:14" x14ac:dyDescent="0.25">
      <c r="A1669" s="104">
        <f t="shared" si="58"/>
        <v>200953</v>
      </c>
      <c r="B1669" s="32">
        <f>'Data from Waybill Query'!B1669</f>
        <v>2009</v>
      </c>
      <c r="C1669" s="32" t="str">
        <f>IF('Data from Waybill Query'!C1669="00","0",IF('Data from Waybill Query'!C1669="01","1",IF('Data from Waybill Query'!C1669="XX","2",'Data from Waybill Query'!C1669)))</f>
        <v>29</v>
      </c>
      <c r="D1669" s="33" t="str">
        <f>'Data from Waybill Query'!D1669</f>
        <v>Petroleum</v>
      </c>
      <c r="E1669" s="33" t="str">
        <f>'Data from Waybill Query'!E1669</f>
        <v>M</v>
      </c>
      <c r="F1669" s="33" t="str">
        <f>'Data from Waybill Query'!F1669</f>
        <v>X</v>
      </c>
      <c r="G1669" s="33" t="str">
        <f>'Data from Waybill Query'!G1669</f>
        <v>X</v>
      </c>
      <c r="H1669" s="104">
        <f>IF(ISNA(VLOOKUP($N1669,'Data from Waybill Query'!$A:$M,8,FALSE)),0,VLOOKUP($N1669,'Data from Waybill Query'!$A:$M,8,FALSE))</f>
        <v>565637</v>
      </c>
      <c r="I1669" s="104">
        <f>IF(ISNA(VLOOKUP($N1669,'Data from Waybill Query'!$A:$M,9,FALSE)),0,VLOOKUP($N1669,'Data from Waybill Query'!$A:$M,9,FALSE))</f>
        <v>183462</v>
      </c>
      <c r="J1669" s="104">
        <f>IF(ISNA(VLOOKUP($N1669,'Data from Waybill Query'!$A:$M,10,FALSE)),0,VLOOKUP($N1669,'Data from Waybill Query'!$A:$M,10,FALSE))</f>
        <v>134358</v>
      </c>
      <c r="K1669" s="104">
        <f>IF(ISNA(VLOOKUP($N1669,'Data from Waybill Query'!$A:$M,11,FALSE)),0,VLOOKUP($N1669,'Data from Waybill Query'!$A:$M,11,FALSE))</f>
        <v>14218357</v>
      </c>
      <c r="L1669" s="104">
        <f>IF(ISNA(VLOOKUP($N1669,'Data from Waybill Query'!$A:$M,12,FALSE)),0,VLOOKUP($N1669,'Data from Waybill Query'!$A:$M,12,FALSE))</f>
        <v>10387</v>
      </c>
      <c r="M1669" s="104">
        <f>IF(ISNA(VLOOKUP($N1669,'Data from Waybill Query'!$A:$M,13,FALSE)),0,VLOOKUP($N1669,'Data from Waybill Query'!$A:$M,13,FALSE))</f>
        <v>5.4454849999999999E-2</v>
      </c>
      <c r="N1669" s="104">
        <f t="shared" si="57"/>
        <v>2009290203</v>
      </c>
    </row>
    <row r="1670" spans="1:14" x14ac:dyDescent="0.25">
      <c r="A1670" s="104">
        <f t="shared" si="58"/>
        <v>200954</v>
      </c>
      <c r="B1670" s="32">
        <f>'Data from Waybill Query'!B1670</f>
        <v>2009</v>
      </c>
      <c r="C1670" s="32" t="str">
        <f>IF('Data from Waybill Query'!C1670="00","0",IF('Data from Waybill Query'!C1670="01","1",IF('Data from Waybill Query'!C1670="XX","2",'Data from Waybill Query'!C1670)))</f>
        <v>29</v>
      </c>
      <c r="D1670" s="33" t="str">
        <f>'Data from Waybill Query'!D1670</f>
        <v>Petroleum</v>
      </c>
      <c r="E1670" s="33" t="str">
        <f>'Data from Waybill Query'!E1670</f>
        <v>L</v>
      </c>
      <c r="F1670" s="33" t="str">
        <f>'Data from Waybill Query'!F1670</f>
        <v>X</v>
      </c>
      <c r="G1670" s="33" t="str">
        <f>'Data from Waybill Query'!G1670</f>
        <v>X</v>
      </c>
      <c r="H1670" s="104">
        <f>IF(ISNA(VLOOKUP($N1670,'Data from Waybill Query'!$A:$M,8,FALSE)),0,VLOOKUP($N1670,'Data from Waybill Query'!$A:$M,8,FALSE))</f>
        <v>859528</v>
      </c>
      <c r="I1670" s="104">
        <f>IF(ISNA(VLOOKUP($N1670,'Data from Waybill Query'!$A:$M,9,FALSE)),0,VLOOKUP($N1670,'Data from Waybill Query'!$A:$M,9,FALSE))</f>
        <v>181184</v>
      </c>
      <c r="J1670" s="104">
        <f>IF(ISNA(VLOOKUP($N1670,'Data from Waybill Query'!$A:$M,10,FALSE)),0,VLOOKUP($N1670,'Data from Waybill Query'!$A:$M,10,FALSE))</f>
        <v>288345</v>
      </c>
      <c r="K1670" s="104">
        <f>IF(ISNA(VLOOKUP($N1670,'Data from Waybill Query'!$A:$M,11,FALSE)),0,VLOOKUP($N1670,'Data from Waybill Query'!$A:$M,11,FALSE))</f>
        <v>14363764</v>
      </c>
      <c r="L1670" s="104">
        <f>IF(ISNA(VLOOKUP($N1670,'Data from Waybill Query'!$A:$M,12,FALSE)),0,VLOOKUP($N1670,'Data from Waybill Query'!$A:$M,12,FALSE))</f>
        <v>22729</v>
      </c>
      <c r="M1670" s="104">
        <f>IF(ISNA(VLOOKUP($N1670,'Data from Waybill Query'!$A:$M,13,FALSE)),0,VLOOKUP($N1670,'Data from Waybill Query'!$A:$M,13,FALSE))</f>
        <v>3.7815630000000003E-2</v>
      </c>
      <c r="N1670" s="104">
        <f t="shared" si="57"/>
        <v>2009290303</v>
      </c>
    </row>
    <row r="1671" spans="1:14" x14ac:dyDescent="0.25">
      <c r="A1671" s="104">
        <f t="shared" si="58"/>
        <v>200955</v>
      </c>
      <c r="B1671" s="32">
        <f>'Data from Waybill Query'!B1671</f>
        <v>2009</v>
      </c>
      <c r="C1671" s="32" t="str">
        <f>IF('Data from Waybill Query'!C1671="00","0",IF('Data from Waybill Query'!C1671="01","1",IF('Data from Waybill Query'!C1671="XX","2",'Data from Waybill Query'!C1671)))</f>
        <v>32</v>
      </c>
      <c r="D1671" s="33" t="str">
        <f>'Data from Waybill Query'!D1671</f>
        <v>Stone, Clay and Glass</v>
      </c>
      <c r="E1671" s="33" t="str">
        <f>'Data from Waybill Query'!E1671</f>
        <v>S</v>
      </c>
      <c r="F1671" s="33" t="str">
        <f>'Data from Waybill Query'!F1671</f>
        <v>X</v>
      </c>
      <c r="G1671" s="33" t="str">
        <f>'Data from Waybill Query'!G1671</f>
        <v>X</v>
      </c>
      <c r="H1671" s="104">
        <f>IF(ISNA(VLOOKUP($N1671,'Data from Waybill Query'!$A:$M,8,FALSE)),0,VLOOKUP($N1671,'Data from Waybill Query'!$A:$M,8,FALSE))</f>
        <v>431658</v>
      </c>
      <c r="I1671" s="104">
        <f>IF(ISNA(VLOOKUP($N1671,'Data from Waybill Query'!$A:$M,9,FALSE)),0,VLOOKUP($N1671,'Data from Waybill Query'!$A:$M,9,FALSE))</f>
        <v>231937</v>
      </c>
      <c r="J1671" s="104">
        <f>IF(ISNA(VLOOKUP($N1671,'Data from Waybill Query'!$A:$M,10,FALSE)),0,VLOOKUP($N1671,'Data from Waybill Query'!$A:$M,10,FALSE))</f>
        <v>64452</v>
      </c>
      <c r="K1671" s="104">
        <f>IF(ISNA(VLOOKUP($N1671,'Data from Waybill Query'!$A:$M,11,FALSE)),0,VLOOKUP($N1671,'Data from Waybill Query'!$A:$M,11,FALSE))</f>
        <v>23902504</v>
      </c>
      <c r="L1671" s="104">
        <f>IF(ISNA(VLOOKUP($N1671,'Data from Waybill Query'!$A:$M,12,FALSE)),0,VLOOKUP($N1671,'Data from Waybill Query'!$A:$M,12,FALSE))</f>
        <v>6651</v>
      </c>
      <c r="M1671" s="104">
        <f>IF(ISNA(VLOOKUP($N1671,'Data from Waybill Query'!$A:$M,13,FALSE)),0,VLOOKUP($N1671,'Data from Waybill Query'!$A:$M,13,FALSE))</f>
        <v>6.4899910000000005E-2</v>
      </c>
      <c r="N1671" s="104">
        <f t="shared" si="57"/>
        <v>2009320103</v>
      </c>
    </row>
    <row r="1672" spans="1:14" x14ac:dyDescent="0.25">
      <c r="A1672" s="104">
        <f t="shared" si="58"/>
        <v>200956</v>
      </c>
      <c r="B1672" s="32">
        <f>'Data from Waybill Query'!B1672</f>
        <v>2009</v>
      </c>
      <c r="C1672" s="32" t="str">
        <f>IF('Data from Waybill Query'!C1672="00","0",IF('Data from Waybill Query'!C1672="01","1",IF('Data from Waybill Query'!C1672="XX","2",'Data from Waybill Query'!C1672)))</f>
        <v>32</v>
      </c>
      <c r="D1672" s="33" t="str">
        <f>'Data from Waybill Query'!D1672</f>
        <v>Stone, Clay and Glass</v>
      </c>
      <c r="E1672" s="33" t="str">
        <f>'Data from Waybill Query'!E1672</f>
        <v>M</v>
      </c>
      <c r="F1672" s="33" t="str">
        <f>'Data from Waybill Query'!F1672</f>
        <v>X</v>
      </c>
      <c r="G1672" s="33" t="str">
        <f>'Data from Waybill Query'!G1672</f>
        <v>X</v>
      </c>
      <c r="H1672" s="104">
        <f>IF(ISNA(VLOOKUP($N1672,'Data from Waybill Query'!$A:$M,8,FALSE)),0,VLOOKUP($N1672,'Data from Waybill Query'!$A:$M,8,FALSE))</f>
        <v>395973</v>
      </c>
      <c r="I1672" s="104">
        <f>IF(ISNA(VLOOKUP($N1672,'Data from Waybill Query'!$A:$M,9,FALSE)),0,VLOOKUP($N1672,'Data from Waybill Query'!$A:$M,9,FALSE))</f>
        <v>117732</v>
      </c>
      <c r="J1672" s="104">
        <f>IF(ISNA(VLOOKUP($N1672,'Data from Waybill Query'!$A:$M,10,FALSE)),0,VLOOKUP($N1672,'Data from Waybill Query'!$A:$M,10,FALSE))</f>
        <v>85251</v>
      </c>
      <c r="K1672" s="104">
        <f>IF(ISNA(VLOOKUP($N1672,'Data from Waybill Query'!$A:$M,11,FALSE)),0,VLOOKUP($N1672,'Data from Waybill Query'!$A:$M,11,FALSE))</f>
        <v>11633428</v>
      </c>
      <c r="L1672" s="104">
        <f>IF(ISNA(VLOOKUP($N1672,'Data from Waybill Query'!$A:$M,12,FALSE)),0,VLOOKUP($N1672,'Data from Waybill Query'!$A:$M,12,FALSE))</f>
        <v>8394</v>
      </c>
      <c r="M1672" s="104">
        <f>IF(ISNA(VLOOKUP($N1672,'Data from Waybill Query'!$A:$M,13,FALSE)),0,VLOOKUP($N1672,'Data from Waybill Query'!$A:$M,13,FALSE))</f>
        <v>4.7172690000000003E-2</v>
      </c>
      <c r="N1672" s="104">
        <f t="shared" si="57"/>
        <v>2009320203</v>
      </c>
    </row>
    <row r="1673" spans="1:14" x14ac:dyDescent="0.25">
      <c r="A1673" s="104">
        <f t="shared" si="58"/>
        <v>200957</v>
      </c>
      <c r="B1673" s="32">
        <f>'Data from Waybill Query'!B1673</f>
        <v>2009</v>
      </c>
      <c r="C1673" s="32" t="str">
        <f>IF('Data from Waybill Query'!C1673="00","0",IF('Data from Waybill Query'!C1673="01","1",IF('Data from Waybill Query'!C1673="XX","2",'Data from Waybill Query'!C1673)))</f>
        <v>32</v>
      </c>
      <c r="D1673" s="33" t="str">
        <f>'Data from Waybill Query'!D1673</f>
        <v>Stone, Clay and Glass</v>
      </c>
      <c r="E1673" s="33" t="str">
        <f>'Data from Waybill Query'!E1673</f>
        <v>L</v>
      </c>
      <c r="F1673" s="33" t="str">
        <f>'Data from Waybill Query'!F1673</f>
        <v>X</v>
      </c>
      <c r="G1673" s="33" t="str">
        <f>'Data from Waybill Query'!G1673</f>
        <v>X</v>
      </c>
      <c r="H1673" s="104">
        <f>IF(ISNA(VLOOKUP($N1673,'Data from Waybill Query'!$A:$M,8,FALSE)),0,VLOOKUP($N1673,'Data from Waybill Query'!$A:$M,8,FALSE))</f>
        <v>490942</v>
      </c>
      <c r="I1673" s="104">
        <f>IF(ISNA(VLOOKUP($N1673,'Data from Waybill Query'!$A:$M,9,FALSE)),0,VLOOKUP($N1673,'Data from Waybill Query'!$A:$M,9,FALSE))</f>
        <v>87428</v>
      </c>
      <c r="J1673" s="104">
        <f>IF(ISNA(VLOOKUP($N1673,'Data from Waybill Query'!$A:$M,10,FALSE)),0,VLOOKUP($N1673,'Data from Waybill Query'!$A:$M,10,FALSE))</f>
        <v>127099</v>
      </c>
      <c r="K1673" s="104">
        <f>IF(ISNA(VLOOKUP($N1673,'Data from Waybill Query'!$A:$M,11,FALSE)),0,VLOOKUP($N1673,'Data from Waybill Query'!$A:$M,11,FALSE))</f>
        <v>8107484</v>
      </c>
      <c r="L1673" s="104">
        <f>IF(ISNA(VLOOKUP($N1673,'Data from Waybill Query'!$A:$M,12,FALSE)),0,VLOOKUP($N1673,'Data from Waybill Query'!$A:$M,12,FALSE))</f>
        <v>11720</v>
      </c>
      <c r="M1673" s="104">
        <f>IF(ISNA(VLOOKUP($N1673,'Data from Waybill Query'!$A:$M,13,FALSE)),0,VLOOKUP($N1673,'Data from Waybill Query'!$A:$M,13,FALSE))</f>
        <v>4.1890910000000003E-2</v>
      </c>
      <c r="N1673" s="104">
        <f t="shared" si="57"/>
        <v>2009320303</v>
      </c>
    </row>
    <row r="1674" spans="1:14" x14ac:dyDescent="0.25">
      <c r="A1674" s="104">
        <f t="shared" si="58"/>
        <v>200958</v>
      </c>
      <c r="B1674" s="32">
        <f>'Data from Waybill Query'!B1674</f>
        <v>2009</v>
      </c>
      <c r="C1674" s="32" t="str">
        <f>IF('Data from Waybill Query'!C1674="00","0",IF('Data from Waybill Query'!C1674="01","1",IF('Data from Waybill Query'!C1674="XX","2",'Data from Waybill Query'!C1674)))</f>
        <v>33</v>
      </c>
      <c r="D1674" s="33" t="str">
        <f>'Data from Waybill Query'!D1674</f>
        <v>Primary Metal Products</v>
      </c>
      <c r="E1674" s="33" t="str">
        <f>'Data from Waybill Query'!E1674</f>
        <v>S</v>
      </c>
      <c r="F1674" s="33" t="str">
        <f>'Data from Waybill Query'!F1674</f>
        <v>X</v>
      </c>
      <c r="G1674" s="33" t="str">
        <f>'Data from Waybill Query'!G1674</f>
        <v>X</v>
      </c>
      <c r="H1674" s="104">
        <f>IF(ISNA(VLOOKUP($N1674,'Data from Waybill Query'!$A:$M,8,FALSE)),0,VLOOKUP($N1674,'Data from Waybill Query'!$A:$M,8,FALSE))</f>
        <v>337029</v>
      </c>
      <c r="I1674" s="104">
        <f>IF(ISNA(VLOOKUP($N1674,'Data from Waybill Query'!$A:$M,9,FALSE)),0,VLOOKUP($N1674,'Data from Waybill Query'!$A:$M,9,FALSE))</f>
        <v>203803</v>
      </c>
      <c r="J1674" s="104">
        <f>IF(ISNA(VLOOKUP($N1674,'Data from Waybill Query'!$A:$M,10,FALSE)),0,VLOOKUP($N1674,'Data from Waybill Query'!$A:$M,10,FALSE))</f>
        <v>51375</v>
      </c>
      <c r="K1674" s="104">
        <f>IF(ISNA(VLOOKUP($N1674,'Data from Waybill Query'!$A:$M,11,FALSE)),0,VLOOKUP($N1674,'Data from Waybill Query'!$A:$M,11,FALSE))</f>
        <v>18512539</v>
      </c>
      <c r="L1674" s="104">
        <f>IF(ISNA(VLOOKUP($N1674,'Data from Waybill Query'!$A:$M,12,FALSE)),0,VLOOKUP($N1674,'Data from Waybill Query'!$A:$M,12,FALSE))</f>
        <v>4624</v>
      </c>
      <c r="M1674" s="104">
        <f>IF(ISNA(VLOOKUP($N1674,'Data from Waybill Query'!$A:$M,13,FALSE)),0,VLOOKUP($N1674,'Data from Waybill Query'!$A:$M,13,FALSE))</f>
        <v>7.2892219999999994E-2</v>
      </c>
      <c r="N1674" s="104">
        <f t="shared" si="57"/>
        <v>2009330103</v>
      </c>
    </row>
    <row r="1675" spans="1:14" x14ac:dyDescent="0.25">
      <c r="A1675" s="104">
        <f t="shared" si="58"/>
        <v>200959</v>
      </c>
      <c r="B1675" s="32">
        <f>'Data from Waybill Query'!B1675</f>
        <v>2009</v>
      </c>
      <c r="C1675" s="32" t="str">
        <f>IF('Data from Waybill Query'!C1675="00","0",IF('Data from Waybill Query'!C1675="01","1",IF('Data from Waybill Query'!C1675="XX","2",'Data from Waybill Query'!C1675)))</f>
        <v>33</v>
      </c>
      <c r="D1675" s="33" t="str">
        <f>'Data from Waybill Query'!D1675</f>
        <v>Primary Metal Products</v>
      </c>
      <c r="E1675" s="33" t="str">
        <f>'Data from Waybill Query'!E1675</f>
        <v>M</v>
      </c>
      <c r="F1675" s="33" t="str">
        <f>'Data from Waybill Query'!F1675</f>
        <v>X</v>
      </c>
      <c r="G1675" s="33" t="str">
        <f>'Data from Waybill Query'!G1675</f>
        <v>X</v>
      </c>
      <c r="H1675" s="104">
        <f>IF(ISNA(VLOOKUP($N1675,'Data from Waybill Query'!$A:$M,8,FALSE)),0,VLOOKUP($N1675,'Data from Waybill Query'!$A:$M,8,FALSE))</f>
        <v>407983</v>
      </c>
      <c r="I1675" s="104">
        <f>IF(ISNA(VLOOKUP($N1675,'Data from Waybill Query'!$A:$M,9,FALSE)),0,VLOOKUP($N1675,'Data from Waybill Query'!$A:$M,9,FALSE))</f>
        <v>111133</v>
      </c>
      <c r="J1675" s="104">
        <f>IF(ISNA(VLOOKUP($N1675,'Data from Waybill Query'!$A:$M,10,FALSE)),0,VLOOKUP($N1675,'Data from Waybill Query'!$A:$M,10,FALSE))</f>
        <v>82141</v>
      </c>
      <c r="K1675" s="104">
        <f>IF(ISNA(VLOOKUP($N1675,'Data from Waybill Query'!$A:$M,11,FALSE)),0,VLOOKUP($N1675,'Data from Waybill Query'!$A:$M,11,FALSE))</f>
        <v>9774321</v>
      </c>
      <c r="L1675" s="104">
        <f>IF(ISNA(VLOOKUP($N1675,'Data from Waybill Query'!$A:$M,12,FALSE)),0,VLOOKUP($N1675,'Data from Waybill Query'!$A:$M,12,FALSE))</f>
        <v>7213</v>
      </c>
      <c r="M1675" s="104">
        <f>IF(ISNA(VLOOKUP($N1675,'Data from Waybill Query'!$A:$M,13,FALSE)),0,VLOOKUP($N1675,'Data from Waybill Query'!$A:$M,13,FALSE))</f>
        <v>5.6561920000000002E-2</v>
      </c>
      <c r="N1675" s="104">
        <f t="shared" si="57"/>
        <v>2009330203</v>
      </c>
    </row>
    <row r="1676" spans="1:14" x14ac:dyDescent="0.25">
      <c r="A1676" s="104">
        <f t="shared" si="58"/>
        <v>200960</v>
      </c>
      <c r="B1676" s="32">
        <f>'Data from Waybill Query'!B1676</f>
        <v>2009</v>
      </c>
      <c r="C1676" s="32" t="str">
        <f>IF('Data from Waybill Query'!C1676="00","0",IF('Data from Waybill Query'!C1676="01","1",IF('Data from Waybill Query'!C1676="XX","2",'Data from Waybill Query'!C1676)))</f>
        <v>33</v>
      </c>
      <c r="D1676" s="33" t="str">
        <f>'Data from Waybill Query'!D1676</f>
        <v>Primary Metal Products</v>
      </c>
      <c r="E1676" s="33" t="str">
        <f>'Data from Waybill Query'!E1676</f>
        <v>L</v>
      </c>
      <c r="F1676" s="33" t="str">
        <f>'Data from Waybill Query'!F1676</f>
        <v>X</v>
      </c>
      <c r="G1676" s="33" t="str">
        <f>'Data from Waybill Query'!G1676</f>
        <v>X</v>
      </c>
      <c r="H1676" s="104">
        <f>IF(ISNA(VLOOKUP($N1676,'Data from Waybill Query'!$A:$M,8,FALSE)),0,VLOOKUP($N1676,'Data from Waybill Query'!$A:$M,8,FALSE))</f>
        <v>724511</v>
      </c>
      <c r="I1676" s="104">
        <f>IF(ISNA(VLOOKUP($N1676,'Data from Waybill Query'!$A:$M,9,FALSE)),0,VLOOKUP($N1676,'Data from Waybill Query'!$A:$M,9,FALSE))</f>
        <v>127235</v>
      </c>
      <c r="J1676" s="104">
        <f>IF(ISNA(VLOOKUP($N1676,'Data from Waybill Query'!$A:$M,10,FALSE)),0,VLOOKUP($N1676,'Data from Waybill Query'!$A:$M,10,FALSE))</f>
        <v>214372</v>
      </c>
      <c r="K1676" s="104">
        <f>IF(ISNA(VLOOKUP($N1676,'Data from Waybill Query'!$A:$M,11,FALSE)),0,VLOOKUP($N1676,'Data from Waybill Query'!$A:$M,11,FALSE))</f>
        <v>10906876</v>
      </c>
      <c r="L1676" s="104">
        <f>IF(ISNA(VLOOKUP($N1676,'Data from Waybill Query'!$A:$M,12,FALSE)),0,VLOOKUP($N1676,'Data from Waybill Query'!$A:$M,12,FALSE))</f>
        <v>18285</v>
      </c>
      <c r="M1676" s="104">
        <f>IF(ISNA(VLOOKUP($N1676,'Data from Waybill Query'!$A:$M,13,FALSE)),0,VLOOKUP($N1676,'Data from Waybill Query'!$A:$M,13,FALSE))</f>
        <v>3.9623199999999997E-2</v>
      </c>
      <c r="N1676" s="104">
        <f t="shared" si="57"/>
        <v>2009330303</v>
      </c>
    </row>
    <row r="1677" spans="1:14" x14ac:dyDescent="0.25">
      <c r="A1677" s="104">
        <f t="shared" si="58"/>
        <v>200961</v>
      </c>
      <c r="B1677" s="32">
        <f>'Data from Waybill Query'!B1677</f>
        <v>2009</v>
      </c>
      <c r="C1677" s="32" t="str">
        <f>IF('Data from Waybill Query'!C1677="00","0",IF('Data from Waybill Query'!C1677="01","1",IF('Data from Waybill Query'!C1677="XX","2",'Data from Waybill Query'!C1677)))</f>
        <v>37</v>
      </c>
      <c r="D1677" s="33" t="str">
        <f>'Data from Waybill Query'!D1677</f>
        <v>Transportation Equipment</v>
      </c>
      <c r="E1677" s="33" t="str">
        <f>'Data from Waybill Query'!E1677</f>
        <v>S</v>
      </c>
      <c r="F1677" s="33" t="str">
        <f>'Data from Waybill Query'!F1677</f>
        <v>X</v>
      </c>
      <c r="G1677" s="33" t="str">
        <f>'Data from Waybill Query'!G1677</f>
        <v>X</v>
      </c>
      <c r="H1677" s="104">
        <f>IF(ISNA(VLOOKUP($N1677,'Data from Waybill Query'!$A:$M,8,FALSE)),0,VLOOKUP($N1677,'Data from Waybill Query'!$A:$M,8,FALSE))</f>
        <v>604280</v>
      </c>
      <c r="I1677" s="104">
        <f>IF(ISNA(VLOOKUP($N1677,'Data from Waybill Query'!$A:$M,9,FALSE)),0,VLOOKUP($N1677,'Data from Waybill Query'!$A:$M,9,FALSE))</f>
        <v>494327</v>
      </c>
      <c r="J1677" s="104">
        <f>IF(ISNA(VLOOKUP($N1677,'Data from Waybill Query'!$A:$M,10,FALSE)),0,VLOOKUP($N1677,'Data from Waybill Query'!$A:$M,10,FALSE))</f>
        <v>126703</v>
      </c>
      <c r="K1677" s="104">
        <f>IF(ISNA(VLOOKUP($N1677,'Data from Waybill Query'!$A:$M,11,FALSE)),0,VLOOKUP($N1677,'Data from Waybill Query'!$A:$M,11,FALSE))</f>
        <v>11284086</v>
      </c>
      <c r="L1677" s="104">
        <f>IF(ISNA(VLOOKUP($N1677,'Data from Waybill Query'!$A:$M,12,FALSE)),0,VLOOKUP($N1677,'Data from Waybill Query'!$A:$M,12,FALSE))</f>
        <v>2876</v>
      </c>
      <c r="M1677" s="104">
        <f>IF(ISNA(VLOOKUP($N1677,'Data from Waybill Query'!$A:$M,13,FALSE)),0,VLOOKUP($N1677,'Data from Waybill Query'!$A:$M,13,FALSE))</f>
        <v>0.2101036</v>
      </c>
      <c r="N1677" s="104">
        <f t="shared" si="57"/>
        <v>2009370103</v>
      </c>
    </row>
    <row r="1678" spans="1:14" x14ac:dyDescent="0.25">
      <c r="A1678" s="104">
        <f t="shared" si="58"/>
        <v>200962</v>
      </c>
      <c r="B1678" s="32">
        <f>'Data from Waybill Query'!B1678</f>
        <v>2009</v>
      </c>
      <c r="C1678" s="32" t="str">
        <f>IF('Data from Waybill Query'!C1678="00","0",IF('Data from Waybill Query'!C1678="01","1",IF('Data from Waybill Query'!C1678="XX","2",'Data from Waybill Query'!C1678)))</f>
        <v>37</v>
      </c>
      <c r="D1678" s="33" t="str">
        <f>'Data from Waybill Query'!D1678</f>
        <v>Transportation Equipment</v>
      </c>
      <c r="E1678" s="33" t="str">
        <f>'Data from Waybill Query'!E1678</f>
        <v>M</v>
      </c>
      <c r="F1678" s="33" t="str">
        <f>'Data from Waybill Query'!F1678</f>
        <v>X</v>
      </c>
      <c r="G1678" s="33" t="str">
        <f>'Data from Waybill Query'!G1678</f>
        <v>X</v>
      </c>
      <c r="H1678" s="104">
        <f>IF(ISNA(VLOOKUP($N1678,'Data from Waybill Query'!$A:$M,8,FALSE)),0,VLOOKUP($N1678,'Data from Waybill Query'!$A:$M,8,FALSE))</f>
        <v>840594</v>
      </c>
      <c r="I1678" s="104">
        <f>IF(ISNA(VLOOKUP($N1678,'Data from Waybill Query'!$A:$M,9,FALSE)),0,VLOOKUP($N1678,'Data from Waybill Query'!$A:$M,9,FALSE))</f>
        <v>409597</v>
      </c>
      <c r="J1678" s="104">
        <f>IF(ISNA(VLOOKUP($N1678,'Data from Waybill Query'!$A:$M,10,FALSE)),0,VLOOKUP($N1678,'Data from Waybill Query'!$A:$M,10,FALSE))</f>
        <v>292935</v>
      </c>
      <c r="K1678" s="104">
        <f>IF(ISNA(VLOOKUP($N1678,'Data from Waybill Query'!$A:$M,11,FALSE)),0,VLOOKUP($N1678,'Data from Waybill Query'!$A:$M,11,FALSE))</f>
        <v>9183947</v>
      </c>
      <c r="L1678" s="104">
        <f>IF(ISNA(VLOOKUP($N1678,'Data from Waybill Query'!$A:$M,12,FALSE)),0,VLOOKUP($N1678,'Data from Waybill Query'!$A:$M,12,FALSE))</f>
        <v>6561</v>
      </c>
      <c r="M1678" s="104">
        <f>IF(ISNA(VLOOKUP($N1678,'Data from Waybill Query'!$A:$M,13,FALSE)),0,VLOOKUP($N1678,'Data from Waybill Query'!$A:$M,13,FALSE))</f>
        <v>0.12812019999999999</v>
      </c>
      <c r="N1678" s="104">
        <f t="shared" si="57"/>
        <v>2009370203</v>
      </c>
    </row>
    <row r="1679" spans="1:14" x14ac:dyDescent="0.25">
      <c r="A1679" s="104">
        <f t="shared" si="58"/>
        <v>200963</v>
      </c>
      <c r="B1679" s="32">
        <f>'Data from Waybill Query'!B1679</f>
        <v>2009</v>
      </c>
      <c r="C1679" s="32" t="str">
        <f>IF('Data from Waybill Query'!C1679="00","0",IF('Data from Waybill Query'!C1679="01","1",IF('Data from Waybill Query'!C1679="XX","2",'Data from Waybill Query'!C1679)))</f>
        <v>37</v>
      </c>
      <c r="D1679" s="33" t="str">
        <f>'Data from Waybill Query'!D1679</f>
        <v>Transportation Equipment</v>
      </c>
      <c r="E1679" s="33" t="str">
        <f>'Data from Waybill Query'!E1679</f>
        <v>L</v>
      </c>
      <c r="F1679" s="33" t="str">
        <f>'Data from Waybill Query'!F1679</f>
        <v>X</v>
      </c>
      <c r="G1679" s="33" t="str">
        <f>'Data from Waybill Query'!G1679</f>
        <v>X</v>
      </c>
      <c r="H1679" s="104">
        <f>IF(ISNA(VLOOKUP($N1679,'Data from Waybill Query'!$A:$M,8,FALSE)),0,VLOOKUP($N1679,'Data from Waybill Query'!$A:$M,8,FALSE))</f>
        <v>1183336</v>
      </c>
      <c r="I1679" s="104">
        <f>IF(ISNA(VLOOKUP($N1679,'Data from Waybill Query'!$A:$M,9,FALSE)),0,VLOOKUP($N1679,'Data from Waybill Query'!$A:$M,9,FALSE))</f>
        <v>347649</v>
      </c>
      <c r="J1679" s="104">
        <f>IF(ISNA(VLOOKUP($N1679,'Data from Waybill Query'!$A:$M,10,FALSE)),0,VLOOKUP($N1679,'Data from Waybill Query'!$A:$M,10,FALSE))</f>
        <v>579092</v>
      </c>
      <c r="K1679" s="104">
        <f>IF(ISNA(VLOOKUP($N1679,'Data from Waybill Query'!$A:$M,11,FALSE)),0,VLOOKUP($N1679,'Data from Waybill Query'!$A:$M,11,FALSE))</f>
        <v>7751573</v>
      </c>
      <c r="L1679" s="104">
        <f>IF(ISNA(VLOOKUP($N1679,'Data from Waybill Query'!$A:$M,12,FALSE)),0,VLOOKUP($N1679,'Data from Waybill Query'!$A:$M,12,FALSE))</f>
        <v>12816</v>
      </c>
      <c r="M1679" s="104">
        <f>IF(ISNA(VLOOKUP($N1679,'Data from Waybill Query'!$A:$M,13,FALSE)),0,VLOOKUP($N1679,'Data from Waybill Query'!$A:$M,13,FALSE))</f>
        <v>9.2333929999999995E-2</v>
      </c>
      <c r="N1679" s="104">
        <f t="shared" si="57"/>
        <v>2009370303</v>
      </c>
    </row>
    <row r="1680" spans="1:14" x14ac:dyDescent="0.25">
      <c r="A1680" s="104">
        <f t="shared" si="58"/>
        <v>200964</v>
      </c>
      <c r="B1680" s="32">
        <f>'Data from Waybill Query'!B1680</f>
        <v>2009</v>
      </c>
      <c r="C1680" s="32" t="str">
        <f>IF('Data from Waybill Query'!C1680="00","0",IF('Data from Waybill Query'!C1680="01","1",IF('Data from Waybill Query'!C1680="XX","2",'Data from Waybill Query'!C1680)))</f>
        <v>40</v>
      </c>
      <c r="D1680" s="33" t="str">
        <f>'Data from Waybill Query'!D1680</f>
        <v>Waste and Scrap</v>
      </c>
      <c r="E1680" s="33" t="str">
        <f>'Data from Waybill Query'!E1680</f>
        <v>S</v>
      </c>
      <c r="F1680" s="33" t="str">
        <f>'Data from Waybill Query'!F1680</f>
        <v>X</v>
      </c>
      <c r="G1680" s="33" t="str">
        <f>'Data from Waybill Query'!G1680</f>
        <v>X</v>
      </c>
      <c r="H1680" s="104">
        <f>IF(ISNA(VLOOKUP($N1680,'Data from Waybill Query'!$A:$M,8,FALSE)),0,VLOOKUP($N1680,'Data from Waybill Query'!$A:$M,8,FALSE))</f>
        <v>399404</v>
      </c>
      <c r="I1680" s="104">
        <f>IF(ISNA(VLOOKUP($N1680,'Data from Waybill Query'!$A:$M,9,FALSE)),0,VLOOKUP($N1680,'Data from Waybill Query'!$A:$M,9,FALSE))</f>
        <v>230130</v>
      </c>
      <c r="J1680" s="104">
        <f>IF(ISNA(VLOOKUP($N1680,'Data from Waybill Query'!$A:$M,10,FALSE)),0,VLOOKUP($N1680,'Data from Waybill Query'!$A:$M,10,FALSE))</f>
        <v>58638</v>
      </c>
      <c r="K1680" s="104">
        <f>IF(ISNA(VLOOKUP($N1680,'Data from Waybill Query'!$A:$M,11,FALSE)),0,VLOOKUP($N1680,'Data from Waybill Query'!$A:$M,11,FALSE))</f>
        <v>19360293</v>
      </c>
      <c r="L1680" s="104">
        <f>IF(ISNA(VLOOKUP($N1680,'Data from Waybill Query'!$A:$M,12,FALSE)),0,VLOOKUP($N1680,'Data from Waybill Query'!$A:$M,12,FALSE))</f>
        <v>4999</v>
      </c>
      <c r="M1680" s="104">
        <f>IF(ISNA(VLOOKUP($N1680,'Data from Waybill Query'!$A:$M,13,FALSE)),0,VLOOKUP($N1680,'Data from Waybill Query'!$A:$M,13,FALSE))</f>
        <v>7.9895960000000002E-2</v>
      </c>
      <c r="N1680" s="104">
        <f t="shared" si="57"/>
        <v>2009400103</v>
      </c>
    </row>
    <row r="1681" spans="1:14" x14ac:dyDescent="0.25">
      <c r="A1681" s="104">
        <f t="shared" si="58"/>
        <v>200965</v>
      </c>
      <c r="B1681" s="32">
        <f>'Data from Waybill Query'!B1681</f>
        <v>2009</v>
      </c>
      <c r="C1681" s="32" t="str">
        <f>IF('Data from Waybill Query'!C1681="00","0",IF('Data from Waybill Query'!C1681="01","1",IF('Data from Waybill Query'!C1681="XX","2",'Data from Waybill Query'!C1681)))</f>
        <v>40</v>
      </c>
      <c r="D1681" s="33" t="str">
        <f>'Data from Waybill Query'!D1681</f>
        <v>Waste and Scrap</v>
      </c>
      <c r="E1681" s="33" t="str">
        <f>'Data from Waybill Query'!E1681</f>
        <v>M</v>
      </c>
      <c r="F1681" s="33" t="str">
        <f>'Data from Waybill Query'!F1681</f>
        <v>X</v>
      </c>
      <c r="G1681" s="33" t="str">
        <f>'Data from Waybill Query'!G1681</f>
        <v>X</v>
      </c>
      <c r="H1681" s="104">
        <f>IF(ISNA(VLOOKUP($N1681,'Data from Waybill Query'!$A:$M,8,FALSE)),0,VLOOKUP($N1681,'Data from Waybill Query'!$A:$M,8,FALSE))</f>
        <v>337286</v>
      </c>
      <c r="I1681" s="104">
        <f>IF(ISNA(VLOOKUP($N1681,'Data from Waybill Query'!$A:$M,9,FALSE)),0,VLOOKUP($N1681,'Data from Waybill Query'!$A:$M,9,FALSE))</f>
        <v>127196</v>
      </c>
      <c r="J1681" s="104">
        <f>IF(ISNA(VLOOKUP($N1681,'Data from Waybill Query'!$A:$M,10,FALSE)),0,VLOOKUP($N1681,'Data from Waybill Query'!$A:$M,10,FALSE))</f>
        <v>89483</v>
      </c>
      <c r="K1681" s="104">
        <f>IF(ISNA(VLOOKUP($N1681,'Data from Waybill Query'!$A:$M,11,FALSE)),0,VLOOKUP($N1681,'Data from Waybill Query'!$A:$M,11,FALSE))</f>
        <v>11104132</v>
      </c>
      <c r="L1681" s="104">
        <f>IF(ISNA(VLOOKUP($N1681,'Data from Waybill Query'!$A:$M,12,FALSE)),0,VLOOKUP($N1681,'Data from Waybill Query'!$A:$M,12,FALSE))</f>
        <v>7717</v>
      </c>
      <c r="M1681" s="104">
        <f>IF(ISNA(VLOOKUP($N1681,'Data from Waybill Query'!$A:$M,13,FALSE)),0,VLOOKUP($N1681,'Data from Waybill Query'!$A:$M,13,FALSE))</f>
        <v>4.3707410000000002E-2</v>
      </c>
      <c r="N1681" s="104">
        <f t="shared" si="57"/>
        <v>2009400203</v>
      </c>
    </row>
    <row r="1682" spans="1:14" x14ac:dyDescent="0.25">
      <c r="A1682" s="104">
        <f t="shared" si="58"/>
        <v>200966</v>
      </c>
      <c r="B1682" s="32">
        <f>'Data from Waybill Query'!B1682</f>
        <v>2009</v>
      </c>
      <c r="C1682" s="32" t="str">
        <f>IF('Data from Waybill Query'!C1682="00","0",IF('Data from Waybill Query'!C1682="01","1",IF('Data from Waybill Query'!C1682="XX","2",'Data from Waybill Query'!C1682)))</f>
        <v>40</v>
      </c>
      <c r="D1682" s="33" t="str">
        <f>'Data from Waybill Query'!D1682</f>
        <v>Waste and Scrap</v>
      </c>
      <c r="E1682" s="33" t="str">
        <f>'Data from Waybill Query'!E1682</f>
        <v>L</v>
      </c>
      <c r="F1682" s="33" t="str">
        <f>'Data from Waybill Query'!F1682</f>
        <v>X</v>
      </c>
      <c r="G1682" s="33" t="str">
        <f>'Data from Waybill Query'!G1682</f>
        <v>X</v>
      </c>
      <c r="H1682" s="104">
        <f>IF(ISNA(VLOOKUP($N1682,'Data from Waybill Query'!$A:$M,8,FALSE)),0,VLOOKUP($N1682,'Data from Waybill Query'!$A:$M,8,FALSE))</f>
        <v>239628</v>
      </c>
      <c r="I1682" s="104">
        <f>IF(ISNA(VLOOKUP($N1682,'Data from Waybill Query'!$A:$M,9,FALSE)),0,VLOOKUP($N1682,'Data from Waybill Query'!$A:$M,9,FALSE))</f>
        <v>54731</v>
      </c>
      <c r="J1682" s="104">
        <f>IF(ISNA(VLOOKUP($N1682,'Data from Waybill Query'!$A:$M,10,FALSE)),0,VLOOKUP($N1682,'Data from Waybill Query'!$A:$M,10,FALSE))</f>
        <v>85189</v>
      </c>
      <c r="K1682" s="104">
        <f>IF(ISNA(VLOOKUP($N1682,'Data from Waybill Query'!$A:$M,11,FALSE)),0,VLOOKUP($N1682,'Data from Waybill Query'!$A:$M,11,FALSE))</f>
        <v>4309145</v>
      </c>
      <c r="L1682" s="104">
        <f>IF(ISNA(VLOOKUP($N1682,'Data from Waybill Query'!$A:$M,12,FALSE)),0,VLOOKUP($N1682,'Data from Waybill Query'!$A:$M,12,FALSE))</f>
        <v>6699</v>
      </c>
      <c r="M1682" s="104">
        <f>IF(ISNA(VLOOKUP($N1682,'Data from Waybill Query'!$A:$M,13,FALSE)),0,VLOOKUP($N1682,'Data from Waybill Query'!$A:$M,13,FALSE))</f>
        <v>3.5768139999999997E-2</v>
      </c>
      <c r="N1682" s="104">
        <f t="shared" si="57"/>
        <v>2009400303</v>
      </c>
    </row>
    <row r="1683" spans="1:14" x14ac:dyDescent="0.25">
      <c r="A1683" s="104">
        <f t="shared" si="58"/>
        <v>200967</v>
      </c>
      <c r="B1683" s="32">
        <f>'Data from Waybill Query'!B1683</f>
        <v>2009</v>
      </c>
      <c r="C1683" s="32" t="str">
        <f>IF('Data from Waybill Query'!C1683="00","0",IF('Data from Waybill Query'!C1683="01","1",IF('Data from Waybill Query'!C1683="XX","2",'Data from Waybill Query'!C1683)))</f>
        <v>99</v>
      </c>
      <c r="D1683" s="33" t="str">
        <f>'Data from Waybill Query'!D1683</f>
        <v>All Other</v>
      </c>
      <c r="E1683" s="33" t="str">
        <f>'Data from Waybill Query'!E1683</f>
        <v>S</v>
      </c>
      <c r="F1683" s="33" t="str">
        <f>'Data from Waybill Query'!F1683</f>
        <v>X</v>
      </c>
      <c r="G1683" s="33" t="str">
        <f>'Data from Waybill Query'!G1683</f>
        <v>X</v>
      </c>
      <c r="H1683" s="104">
        <f>IF(ISNA(VLOOKUP($N1683,'Data from Waybill Query'!$A:$M,8,FALSE)),0,VLOOKUP($N1683,'Data from Waybill Query'!$A:$M,8,FALSE))</f>
        <v>57940</v>
      </c>
      <c r="I1683" s="104">
        <f>IF(ISNA(VLOOKUP($N1683,'Data from Waybill Query'!$A:$M,9,FALSE)),0,VLOOKUP($N1683,'Data from Waybill Query'!$A:$M,9,FALSE))</f>
        <v>34256</v>
      </c>
      <c r="J1683" s="104">
        <f>IF(ISNA(VLOOKUP($N1683,'Data from Waybill Query'!$A:$M,10,FALSE)),0,VLOOKUP($N1683,'Data from Waybill Query'!$A:$M,10,FALSE))</f>
        <v>10254</v>
      </c>
      <c r="K1683" s="104">
        <f>IF(ISNA(VLOOKUP($N1683,'Data from Waybill Query'!$A:$M,11,FALSE)),0,VLOOKUP($N1683,'Data from Waybill Query'!$A:$M,11,FALSE))</f>
        <v>1189472</v>
      </c>
      <c r="L1683" s="104">
        <f>IF(ISNA(VLOOKUP($N1683,'Data from Waybill Query'!$A:$M,12,FALSE)),0,VLOOKUP($N1683,'Data from Waybill Query'!$A:$M,12,FALSE))</f>
        <v>329</v>
      </c>
      <c r="M1683" s="104">
        <f>IF(ISNA(VLOOKUP($N1683,'Data from Waybill Query'!$A:$M,13,FALSE)),0,VLOOKUP($N1683,'Data from Waybill Query'!$A:$M,13,FALSE))</f>
        <v>0.1758856</v>
      </c>
      <c r="N1683" s="104">
        <f t="shared" si="57"/>
        <v>2009990103</v>
      </c>
    </row>
    <row r="1684" spans="1:14" x14ac:dyDescent="0.25">
      <c r="A1684" s="104">
        <f t="shared" si="58"/>
        <v>200968</v>
      </c>
      <c r="B1684" s="32">
        <f>'Data from Waybill Query'!B1684</f>
        <v>2009</v>
      </c>
      <c r="C1684" s="32" t="str">
        <f>IF('Data from Waybill Query'!C1684="00","0",IF('Data from Waybill Query'!C1684="01","1",IF('Data from Waybill Query'!C1684="XX","2",'Data from Waybill Query'!C1684)))</f>
        <v>99</v>
      </c>
      <c r="D1684" s="33" t="str">
        <f>'Data from Waybill Query'!D1684</f>
        <v>All Other</v>
      </c>
      <c r="E1684" s="33" t="str">
        <f>'Data from Waybill Query'!E1684</f>
        <v>M</v>
      </c>
      <c r="F1684" s="33" t="str">
        <f>'Data from Waybill Query'!F1684</f>
        <v>X</v>
      </c>
      <c r="G1684" s="33" t="str">
        <f>'Data from Waybill Query'!G1684</f>
        <v>X</v>
      </c>
      <c r="H1684" s="104">
        <f>IF(ISNA(VLOOKUP($N1684,'Data from Waybill Query'!$A:$M,8,FALSE)),0,VLOOKUP($N1684,'Data from Waybill Query'!$A:$M,8,FALSE))</f>
        <v>106176</v>
      </c>
      <c r="I1684" s="104">
        <f>IF(ISNA(VLOOKUP($N1684,'Data from Waybill Query'!$A:$M,9,FALSE)),0,VLOOKUP($N1684,'Data from Waybill Query'!$A:$M,9,FALSE))</f>
        <v>53713</v>
      </c>
      <c r="J1684" s="104">
        <f>IF(ISNA(VLOOKUP($N1684,'Data from Waybill Query'!$A:$M,10,FALSE)),0,VLOOKUP($N1684,'Data from Waybill Query'!$A:$M,10,FALSE))</f>
        <v>45624</v>
      </c>
      <c r="K1684" s="104">
        <f>IF(ISNA(VLOOKUP($N1684,'Data from Waybill Query'!$A:$M,11,FALSE)),0,VLOOKUP($N1684,'Data from Waybill Query'!$A:$M,11,FALSE))</f>
        <v>1416858</v>
      </c>
      <c r="L1684" s="104">
        <f>IF(ISNA(VLOOKUP($N1684,'Data from Waybill Query'!$A:$M,12,FALSE)),0,VLOOKUP($N1684,'Data from Waybill Query'!$A:$M,12,FALSE))</f>
        <v>1124</v>
      </c>
      <c r="M1684" s="104">
        <f>IF(ISNA(VLOOKUP($N1684,'Data from Waybill Query'!$A:$M,13,FALSE)),0,VLOOKUP($N1684,'Data from Waybill Query'!$A:$M,13,FALSE))</f>
        <v>9.4423010000000002E-2</v>
      </c>
      <c r="N1684" s="104">
        <f t="shared" si="57"/>
        <v>2009990203</v>
      </c>
    </row>
    <row r="1685" spans="1:14" x14ac:dyDescent="0.25">
      <c r="A1685" s="104">
        <f t="shared" si="58"/>
        <v>200969</v>
      </c>
      <c r="B1685" s="32">
        <f>'Data from Waybill Query'!B1685</f>
        <v>2009</v>
      </c>
      <c r="C1685" s="32" t="str">
        <f>IF('Data from Waybill Query'!C1685="00","0",IF('Data from Waybill Query'!C1685="01","1",IF('Data from Waybill Query'!C1685="XX","2",'Data from Waybill Query'!C1685)))</f>
        <v>99</v>
      </c>
      <c r="D1685" s="33" t="str">
        <f>'Data from Waybill Query'!D1685</f>
        <v>All Other</v>
      </c>
      <c r="E1685" s="33" t="str">
        <f>'Data from Waybill Query'!E1685</f>
        <v>L</v>
      </c>
      <c r="F1685" s="33" t="str">
        <f>'Data from Waybill Query'!F1685</f>
        <v>X</v>
      </c>
      <c r="G1685" s="33" t="str">
        <f>'Data from Waybill Query'!G1685</f>
        <v>X</v>
      </c>
      <c r="H1685" s="104">
        <f>IF(ISNA(VLOOKUP($N1685,'Data from Waybill Query'!$A:$M,8,FALSE)),0,VLOOKUP($N1685,'Data from Waybill Query'!$A:$M,8,FALSE))</f>
        <v>383728</v>
      </c>
      <c r="I1685" s="104">
        <f>IF(ISNA(VLOOKUP($N1685,'Data from Waybill Query'!$A:$M,9,FALSE)),0,VLOOKUP($N1685,'Data from Waybill Query'!$A:$M,9,FALSE))</f>
        <v>86207</v>
      </c>
      <c r="J1685" s="104">
        <f>IF(ISNA(VLOOKUP($N1685,'Data from Waybill Query'!$A:$M,10,FALSE)),0,VLOOKUP($N1685,'Data from Waybill Query'!$A:$M,10,FALSE))</f>
        <v>155417</v>
      </c>
      <c r="K1685" s="104">
        <f>IF(ISNA(VLOOKUP($N1685,'Data from Waybill Query'!$A:$M,11,FALSE)),0,VLOOKUP($N1685,'Data from Waybill Query'!$A:$M,11,FALSE))</f>
        <v>3031473</v>
      </c>
      <c r="L1685" s="104">
        <f>IF(ISNA(VLOOKUP($N1685,'Data from Waybill Query'!$A:$M,12,FALSE)),0,VLOOKUP($N1685,'Data from Waybill Query'!$A:$M,12,FALSE))</f>
        <v>5615</v>
      </c>
      <c r="M1685" s="104">
        <f>IF(ISNA(VLOOKUP($N1685,'Data from Waybill Query'!$A:$M,13,FALSE)),0,VLOOKUP($N1685,'Data from Waybill Query'!$A:$M,13,FALSE))</f>
        <v>6.8344260000000004E-2</v>
      </c>
      <c r="N1685" s="104">
        <f t="shared" si="57"/>
        <v>2009990303</v>
      </c>
    </row>
    <row r="1686" spans="1:14" x14ac:dyDescent="0.25">
      <c r="A1686" s="104">
        <f t="shared" si="58"/>
        <v>201000</v>
      </c>
      <c r="B1686" s="32">
        <f>'Data from Waybill Query'!B1686</f>
        <v>2010</v>
      </c>
      <c r="C1686" s="32" t="str">
        <f>IF('Data from Waybill Query'!C1686="00","0",IF('Data from Waybill Query'!C1686="01","1",IF('Data from Waybill Query'!C1686="XX","2",'Data from Waybill Query'!C1686)))</f>
        <v>0</v>
      </c>
      <c r="D1686" s="33" t="str">
        <f>'Data from Waybill Query'!D1686</f>
        <v>Intermodal</v>
      </c>
      <c r="E1686" s="33" t="str">
        <f>'Data from Waybill Query'!E1686</f>
        <v>S</v>
      </c>
      <c r="F1686" s="33" t="str">
        <f>'Data from Waybill Query'!F1686</f>
        <v>X</v>
      </c>
      <c r="G1686" s="33" t="str">
        <f>'Data from Waybill Query'!G1686</f>
        <v>X</v>
      </c>
      <c r="H1686" s="104">
        <f>IF(ISNA(VLOOKUP($N1686,'Data from Waybill Query'!$A:$M,8,FALSE)),0,VLOOKUP($N1686,'Data from Waybill Query'!$A:$M,8,FALSE))</f>
        <v>646079</v>
      </c>
      <c r="I1686" s="104">
        <f>IF(ISNA(VLOOKUP($N1686,'Data from Waybill Query'!$A:$M,9,FALSE)),0,VLOOKUP($N1686,'Data from Waybill Query'!$A:$M,9,FALSE))</f>
        <v>1800624</v>
      </c>
      <c r="J1686" s="104">
        <f>IF(ISNA(VLOOKUP($N1686,'Data from Waybill Query'!$A:$M,10,FALSE)),0,VLOOKUP($N1686,'Data from Waybill Query'!$A:$M,10,FALSE))</f>
        <v>604542</v>
      </c>
      <c r="K1686" s="104">
        <f>IF(ISNA(VLOOKUP($N1686,'Data from Waybill Query'!$A:$M,11,FALSE)),0,VLOOKUP($N1686,'Data from Waybill Query'!$A:$M,11,FALSE))</f>
        <v>24244836</v>
      </c>
      <c r="L1686" s="104">
        <f>IF(ISNA(VLOOKUP($N1686,'Data from Waybill Query'!$A:$M,12,FALSE)),0,VLOOKUP($N1686,'Data from Waybill Query'!$A:$M,12,FALSE))</f>
        <v>7843</v>
      </c>
      <c r="M1686" s="104">
        <f>IF(ISNA(VLOOKUP($N1686,'Data from Waybill Query'!$A:$M,13,FALSE)),0,VLOOKUP($N1686,'Data from Waybill Query'!$A:$M,13,FALSE))</f>
        <v>8.2378279999999998E-2</v>
      </c>
      <c r="N1686" s="104">
        <f t="shared" si="57"/>
        <v>2010000103</v>
      </c>
    </row>
    <row r="1687" spans="1:14" x14ac:dyDescent="0.25">
      <c r="A1687" s="104">
        <f t="shared" si="58"/>
        <v>201001</v>
      </c>
      <c r="B1687" s="32">
        <f>'Data from Waybill Query'!B1687</f>
        <v>2010</v>
      </c>
      <c r="C1687" s="32" t="str">
        <f>IF('Data from Waybill Query'!C1687="00","0",IF('Data from Waybill Query'!C1687="01","1",IF('Data from Waybill Query'!C1687="XX","2",'Data from Waybill Query'!C1687)))</f>
        <v>0</v>
      </c>
      <c r="D1687" s="33" t="str">
        <f>'Data from Waybill Query'!D1687</f>
        <v>Intermodal</v>
      </c>
      <c r="E1687" s="33" t="str">
        <f>'Data from Waybill Query'!E1687</f>
        <v>M</v>
      </c>
      <c r="F1687" s="33" t="str">
        <f>'Data from Waybill Query'!F1687</f>
        <v>X</v>
      </c>
      <c r="G1687" s="33" t="str">
        <f>'Data from Waybill Query'!G1687</f>
        <v>X</v>
      </c>
      <c r="H1687" s="104">
        <f>IF(ISNA(VLOOKUP($N1687,'Data from Waybill Query'!$A:$M,8,FALSE)),0,VLOOKUP($N1687,'Data from Waybill Query'!$A:$M,8,FALSE))</f>
        <v>1685975</v>
      </c>
      <c r="I1687" s="104">
        <f>IF(ISNA(VLOOKUP($N1687,'Data from Waybill Query'!$A:$M,9,FALSE)),0,VLOOKUP($N1687,'Data from Waybill Query'!$A:$M,9,FALSE))</f>
        <v>3287240</v>
      </c>
      <c r="J1687" s="104">
        <f>IF(ISNA(VLOOKUP($N1687,'Data from Waybill Query'!$A:$M,10,FALSE)),0,VLOOKUP($N1687,'Data from Waybill Query'!$A:$M,10,FALSE))</f>
        <v>2645040</v>
      </c>
      <c r="K1687" s="104">
        <f>IF(ISNA(VLOOKUP($N1687,'Data from Waybill Query'!$A:$M,11,FALSE)),0,VLOOKUP($N1687,'Data from Waybill Query'!$A:$M,11,FALSE))</f>
        <v>38099960</v>
      </c>
      <c r="L1687" s="104">
        <f>IF(ISNA(VLOOKUP($N1687,'Data from Waybill Query'!$A:$M,12,FALSE)),0,VLOOKUP($N1687,'Data from Waybill Query'!$A:$M,12,FALSE))</f>
        <v>30760</v>
      </c>
      <c r="M1687" s="104">
        <f>IF(ISNA(VLOOKUP($N1687,'Data from Waybill Query'!$A:$M,13,FALSE)),0,VLOOKUP($N1687,'Data from Waybill Query'!$A:$M,13,FALSE))</f>
        <v>5.4811150000000003E-2</v>
      </c>
      <c r="N1687" s="104">
        <f t="shared" si="57"/>
        <v>2010000203</v>
      </c>
    </row>
    <row r="1688" spans="1:14" x14ac:dyDescent="0.25">
      <c r="A1688" s="104">
        <f t="shared" si="58"/>
        <v>201002</v>
      </c>
      <c r="B1688" s="32">
        <f>'Data from Waybill Query'!B1688</f>
        <v>2010</v>
      </c>
      <c r="C1688" s="32" t="str">
        <f>IF('Data from Waybill Query'!C1688="00","0",IF('Data from Waybill Query'!C1688="01","1",IF('Data from Waybill Query'!C1688="XX","2",'Data from Waybill Query'!C1688)))</f>
        <v>0</v>
      </c>
      <c r="D1688" s="33" t="str">
        <f>'Data from Waybill Query'!D1688</f>
        <v>Intermodal</v>
      </c>
      <c r="E1688" s="33" t="str">
        <f>'Data from Waybill Query'!E1688</f>
        <v>L</v>
      </c>
      <c r="F1688" s="33" t="str">
        <f>'Data from Waybill Query'!F1688</f>
        <v>X</v>
      </c>
      <c r="G1688" s="33" t="str">
        <f>'Data from Waybill Query'!G1688</f>
        <v>X</v>
      </c>
      <c r="H1688" s="104">
        <f>IF(ISNA(VLOOKUP($N1688,'Data from Waybill Query'!$A:$M,8,FALSE)),0,VLOOKUP($N1688,'Data from Waybill Query'!$A:$M,8,FALSE))</f>
        <v>1791971</v>
      </c>
      <c r="I1688" s="104">
        <f>IF(ISNA(VLOOKUP($N1688,'Data from Waybill Query'!$A:$M,9,FALSE)),0,VLOOKUP($N1688,'Data from Waybill Query'!$A:$M,9,FALSE))</f>
        <v>1991400</v>
      </c>
      <c r="J1688" s="104">
        <f>IF(ISNA(VLOOKUP($N1688,'Data from Waybill Query'!$A:$M,10,FALSE)),0,VLOOKUP($N1688,'Data from Waybill Query'!$A:$M,10,FALSE))</f>
        <v>2523255</v>
      </c>
      <c r="K1688" s="104">
        <f>IF(ISNA(VLOOKUP($N1688,'Data from Waybill Query'!$A:$M,11,FALSE)),0,VLOOKUP($N1688,'Data from Waybill Query'!$A:$M,11,FALSE))</f>
        <v>24656560</v>
      </c>
      <c r="L1688" s="104">
        <f>IF(ISNA(VLOOKUP($N1688,'Data from Waybill Query'!$A:$M,12,FALSE)),0,VLOOKUP($N1688,'Data from Waybill Query'!$A:$M,12,FALSE))</f>
        <v>31345</v>
      </c>
      <c r="M1688" s="104">
        <f>IF(ISNA(VLOOKUP($N1688,'Data from Waybill Query'!$A:$M,13,FALSE)),0,VLOOKUP($N1688,'Data from Waybill Query'!$A:$M,13,FALSE))</f>
        <v>5.7169049999999999E-2</v>
      </c>
      <c r="N1688" s="104">
        <f t="shared" si="57"/>
        <v>2010000303</v>
      </c>
    </row>
    <row r="1689" spans="1:14" x14ac:dyDescent="0.25">
      <c r="A1689" s="104">
        <f t="shared" si="58"/>
        <v>201003</v>
      </c>
      <c r="B1689" s="32">
        <f>'Data from Waybill Query'!B1689</f>
        <v>2010</v>
      </c>
      <c r="C1689" s="32" t="str">
        <f>IF('Data from Waybill Query'!C1689="00","0",IF('Data from Waybill Query'!C1689="01","1",IF('Data from Waybill Query'!C1689="XX","2",'Data from Waybill Query'!C1689)))</f>
        <v>0</v>
      </c>
      <c r="D1689" s="33" t="str">
        <f>'Data from Waybill Query'!D1689</f>
        <v>Intermodal</v>
      </c>
      <c r="E1689" s="33" t="str">
        <f>'Data from Waybill Query'!E1689</f>
        <v>VL</v>
      </c>
      <c r="F1689" s="33" t="str">
        <f>'Data from Waybill Query'!F1689</f>
        <v>X</v>
      </c>
      <c r="G1689" s="33" t="str">
        <f>'Data from Waybill Query'!G1689</f>
        <v>X</v>
      </c>
      <c r="H1689" s="104">
        <f>IF(ISNA(VLOOKUP($N1689,'Data from Waybill Query'!$A:$M,8,FALSE)),0,VLOOKUP($N1689,'Data from Waybill Query'!$A:$M,8,FALSE))</f>
        <v>7225407</v>
      </c>
      <c r="I1689" s="104">
        <f>IF(ISNA(VLOOKUP($N1689,'Data from Waybill Query'!$A:$M,9,FALSE)),0,VLOOKUP($N1689,'Data from Waybill Query'!$A:$M,9,FALSE))</f>
        <v>6202956</v>
      </c>
      <c r="J1689" s="104">
        <f>IF(ISNA(VLOOKUP($N1689,'Data from Waybill Query'!$A:$M,10,FALSE)),0,VLOOKUP($N1689,'Data from Waybill Query'!$A:$M,10,FALSE))</f>
        <v>13374116</v>
      </c>
      <c r="K1689" s="104">
        <f>IF(ISNA(VLOOKUP($N1689,'Data from Waybill Query'!$A:$M,11,FALSE)),0,VLOOKUP($N1689,'Data from Waybill Query'!$A:$M,11,FALSE))</f>
        <v>88805668</v>
      </c>
      <c r="L1689" s="104">
        <f>IF(ISNA(VLOOKUP($N1689,'Data from Waybill Query'!$A:$M,12,FALSE)),0,VLOOKUP($N1689,'Data from Waybill Query'!$A:$M,12,FALSE))</f>
        <v>190995</v>
      </c>
      <c r="M1689" s="104">
        <f>IF(ISNA(VLOOKUP($N1689,'Data from Waybill Query'!$A:$M,13,FALSE)),0,VLOOKUP($N1689,'Data from Waybill Query'!$A:$M,13,FALSE))</f>
        <v>3.7830349999999999E-2</v>
      </c>
      <c r="N1689" s="104">
        <f t="shared" si="57"/>
        <v>2010000403</v>
      </c>
    </row>
    <row r="1690" spans="1:14" x14ac:dyDescent="0.25">
      <c r="A1690" s="104">
        <f t="shared" si="58"/>
        <v>201004</v>
      </c>
      <c r="B1690" s="32">
        <f>'Data from Waybill Query'!B1690</f>
        <v>2010</v>
      </c>
      <c r="C1690" s="32" t="str">
        <f>IF('Data from Waybill Query'!C1690="00","0",IF('Data from Waybill Query'!C1690="01","1",IF('Data from Waybill Query'!C1690="XX","2",'Data from Waybill Query'!C1690)))</f>
        <v>1</v>
      </c>
      <c r="D1690" s="33" t="str">
        <f>'Data from Waybill Query'!D1690</f>
        <v>Farm Products (not Grain)</v>
      </c>
      <c r="E1690" s="33" t="str">
        <f>'Data from Waybill Query'!E1690</f>
        <v>X</v>
      </c>
      <c r="F1690" s="33" t="str">
        <f>'Data from Waybill Query'!F1690</f>
        <v>X</v>
      </c>
      <c r="G1690" s="33" t="str">
        <f>'Data from Waybill Query'!G1690</f>
        <v>X</v>
      </c>
      <c r="H1690" s="104">
        <f>IF(ISNA(VLOOKUP($N1690,'Data from Waybill Query'!$A:$M,8,FALSE)),0,VLOOKUP($N1690,'Data from Waybill Query'!$A:$M,8,FALSE))</f>
        <v>259950</v>
      </c>
      <c r="I1690" s="104">
        <f>IF(ISNA(VLOOKUP($N1690,'Data from Waybill Query'!$A:$M,9,FALSE)),0,VLOOKUP($N1690,'Data from Waybill Query'!$A:$M,9,FALSE))</f>
        <v>50660</v>
      </c>
      <c r="J1690" s="104">
        <f>IF(ISNA(VLOOKUP($N1690,'Data from Waybill Query'!$A:$M,10,FALSE)),0,VLOOKUP($N1690,'Data from Waybill Query'!$A:$M,10,FALSE))</f>
        <v>78014</v>
      </c>
      <c r="K1690" s="104">
        <f>IF(ISNA(VLOOKUP($N1690,'Data from Waybill Query'!$A:$M,11,FALSE)),0,VLOOKUP($N1690,'Data from Waybill Query'!$A:$M,11,FALSE))</f>
        <v>4252866</v>
      </c>
      <c r="L1690" s="104">
        <f>IF(ISNA(VLOOKUP($N1690,'Data from Waybill Query'!$A:$M,12,FALSE)),0,VLOOKUP($N1690,'Data from Waybill Query'!$A:$M,12,FALSE))</f>
        <v>6373</v>
      </c>
      <c r="M1690" s="104">
        <f>IF(ISNA(VLOOKUP($N1690,'Data from Waybill Query'!$A:$M,13,FALSE)),0,VLOOKUP($N1690,'Data from Waybill Query'!$A:$M,13,FALSE))</f>
        <v>4.0788980000000002E-2</v>
      </c>
      <c r="N1690" s="104">
        <f t="shared" si="57"/>
        <v>2010010403</v>
      </c>
    </row>
    <row r="1691" spans="1:14" x14ac:dyDescent="0.25">
      <c r="A1691" s="104">
        <f t="shared" si="58"/>
        <v>201005</v>
      </c>
      <c r="B1691" s="32">
        <f>'Data from Waybill Query'!B1691</f>
        <v>2010</v>
      </c>
      <c r="C1691" s="32" t="str">
        <f>IF('Data from Waybill Query'!C1691="00","0",IF('Data from Waybill Query'!C1691="01","1",IF('Data from Waybill Query'!C1691="XX","2",'Data from Waybill Query'!C1691)))</f>
        <v>2</v>
      </c>
      <c r="D1691" s="33" t="str">
        <f>'Data from Waybill Query'!D1691</f>
        <v>Grain</v>
      </c>
      <c r="E1691" s="33" t="str">
        <f>'Data from Waybill Query'!E1691</f>
        <v>S</v>
      </c>
      <c r="F1691" s="33" t="str">
        <f>'Data from Waybill Query'!F1691</f>
        <v>R</v>
      </c>
      <c r="G1691" s="33" t="str">
        <f>'Data from Waybill Query'!G1691</f>
        <v>S</v>
      </c>
      <c r="H1691" s="104">
        <f>IF(ISNA(VLOOKUP($N1691,'Data from Waybill Query'!$A:$M,8,FALSE)),0,VLOOKUP($N1691,'Data from Waybill Query'!$A:$M,8,FALSE))</f>
        <v>65996</v>
      </c>
      <c r="I1691" s="104">
        <f>IF(ISNA(VLOOKUP($N1691,'Data from Waybill Query'!$A:$M,9,FALSE)),0,VLOOKUP($N1691,'Data from Waybill Query'!$A:$M,9,FALSE))</f>
        <v>43526</v>
      </c>
      <c r="J1691" s="104">
        <f>IF(ISNA(VLOOKUP($N1691,'Data from Waybill Query'!$A:$M,10,FALSE)),0,VLOOKUP($N1691,'Data from Waybill Query'!$A:$M,10,FALSE))</f>
        <v>9380</v>
      </c>
      <c r="K1691" s="104">
        <f>IF(ISNA(VLOOKUP($N1691,'Data from Waybill Query'!$A:$M,11,FALSE)),0,VLOOKUP($N1691,'Data from Waybill Query'!$A:$M,11,FALSE))</f>
        <v>4060397</v>
      </c>
      <c r="L1691" s="104">
        <f>IF(ISNA(VLOOKUP($N1691,'Data from Waybill Query'!$A:$M,12,FALSE)),0,VLOOKUP($N1691,'Data from Waybill Query'!$A:$M,12,FALSE))</f>
        <v>877</v>
      </c>
      <c r="M1691" s="104">
        <f>IF(ISNA(VLOOKUP($N1691,'Data from Waybill Query'!$A:$M,13,FALSE)),0,VLOOKUP($N1691,'Data from Waybill Query'!$A:$M,13,FALSE))</f>
        <v>7.5266059999999996E-2</v>
      </c>
      <c r="N1691" s="104">
        <f t="shared" si="57"/>
        <v>2010020101</v>
      </c>
    </row>
    <row r="1692" spans="1:14" x14ac:dyDescent="0.25">
      <c r="A1692" s="104">
        <f t="shared" si="58"/>
        <v>201006</v>
      </c>
      <c r="B1692" s="32">
        <f>'Data from Waybill Query'!B1692</f>
        <v>2010</v>
      </c>
      <c r="C1692" s="32" t="str">
        <f>IF('Data from Waybill Query'!C1692="00","0",IF('Data from Waybill Query'!C1692="01","1",IF('Data from Waybill Query'!C1692="XX","2",'Data from Waybill Query'!C1692)))</f>
        <v>2</v>
      </c>
      <c r="D1692" s="33" t="str">
        <f>'Data from Waybill Query'!D1692</f>
        <v>Grain</v>
      </c>
      <c r="E1692" s="33" t="str">
        <f>'Data from Waybill Query'!E1692</f>
        <v>S</v>
      </c>
      <c r="F1692" s="33" t="str">
        <f>'Data from Waybill Query'!F1692</f>
        <v>R</v>
      </c>
      <c r="G1692" s="33" t="str">
        <f>'Data from Waybill Query'!G1692</f>
        <v>M</v>
      </c>
      <c r="H1692" s="104">
        <f>IF(ISNA(VLOOKUP($N1692,'Data from Waybill Query'!$A:$M,8,FALSE)),0,VLOOKUP($N1692,'Data from Waybill Query'!$A:$M,8,FALSE))</f>
        <v>154039</v>
      </c>
      <c r="I1692" s="104">
        <f>IF(ISNA(VLOOKUP($N1692,'Data from Waybill Query'!$A:$M,9,FALSE)),0,VLOOKUP($N1692,'Data from Waybill Query'!$A:$M,9,FALSE))</f>
        <v>118467</v>
      </c>
      <c r="J1692" s="104">
        <f>IF(ISNA(VLOOKUP($N1692,'Data from Waybill Query'!$A:$M,10,FALSE)),0,VLOOKUP($N1692,'Data from Waybill Query'!$A:$M,10,FALSE))</f>
        <v>25235</v>
      </c>
      <c r="K1692" s="104">
        <f>IF(ISNA(VLOOKUP($N1692,'Data from Waybill Query'!$A:$M,11,FALSE)),0,VLOOKUP($N1692,'Data from Waybill Query'!$A:$M,11,FALSE))</f>
        <v>11235216</v>
      </c>
      <c r="L1692" s="104">
        <f>IF(ISNA(VLOOKUP($N1692,'Data from Waybill Query'!$A:$M,12,FALSE)),0,VLOOKUP($N1692,'Data from Waybill Query'!$A:$M,12,FALSE))</f>
        <v>2437</v>
      </c>
      <c r="M1692" s="104">
        <f>IF(ISNA(VLOOKUP($N1692,'Data from Waybill Query'!$A:$M,13,FALSE)),0,VLOOKUP($N1692,'Data from Waybill Query'!$A:$M,13,FALSE))</f>
        <v>6.3209979999999999E-2</v>
      </c>
      <c r="N1692" s="104">
        <f t="shared" si="57"/>
        <v>2010020102</v>
      </c>
    </row>
    <row r="1693" spans="1:14" x14ac:dyDescent="0.25">
      <c r="A1693" s="104">
        <f t="shared" si="58"/>
        <v>201007</v>
      </c>
      <c r="B1693" s="32">
        <f>'Data from Waybill Query'!B1693</f>
        <v>2010</v>
      </c>
      <c r="C1693" s="32" t="str">
        <f>IF('Data from Waybill Query'!C1693="00","0",IF('Data from Waybill Query'!C1693="01","1",IF('Data from Waybill Query'!C1693="XX","2",'Data from Waybill Query'!C1693)))</f>
        <v>2</v>
      </c>
      <c r="D1693" s="33" t="str">
        <f>'Data from Waybill Query'!D1693</f>
        <v>Grain</v>
      </c>
      <c r="E1693" s="33" t="str">
        <f>'Data from Waybill Query'!E1693</f>
        <v>S</v>
      </c>
      <c r="F1693" s="33" t="str">
        <f>'Data from Waybill Query'!F1693</f>
        <v>R</v>
      </c>
      <c r="G1693" s="33" t="str">
        <f>'Data from Waybill Query'!G1693</f>
        <v>U</v>
      </c>
      <c r="H1693" s="104">
        <f>IF(ISNA(VLOOKUP($N1693,'Data from Waybill Query'!$A:$M,8,FALSE)),0,VLOOKUP($N1693,'Data from Waybill Query'!$A:$M,8,FALSE))</f>
        <v>109049</v>
      </c>
      <c r="I1693" s="104">
        <f>IF(ISNA(VLOOKUP($N1693,'Data from Waybill Query'!$A:$M,9,FALSE)),0,VLOOKUP($N1693,'Data from Waybill Query'!$A:$M,9,FALSE))</f>
        <v>69306</v>
      </c>
      <c r="J1693" s="104">
        <f>IF(ISNA(VLOOKUP($N1693,'Data from Waybill Query'!$A:$M,10,FALSE)),0,VLOOKUP($N1693,'Data from Waybill Query'!$A:$M,10,FALSE))</f>
        <v>21595</v>
      </c>
      <c r="K1693" s="104">
        <f>IF(ISNA(VLOOKUP($N1693,'Data from Waybill Query'!$A:$M,11,FALSE)),0,VLOOKUP($N1693,'Data from Waybill Query'!$A:$M,11,FALSE))</f>
        <v>7046287</v>
      </c>
      <c r="L1693" s="104">
        <f>IF(ISNA(VLOOKUP($N1693,'Data from Waybill Query'!$A:$M,12,FALSE)),0,VLOOKUP($N1693,'Data from Waybill Query'!$A:$M,12,FALSE))</f>
        <v>2214</v>
      </c>
      <c r="M1693" s="104">
        <f>IF(ISNA(VLOOKUP($N1693,'Data from Waybill Query'!$A:$M,13,FALSE)),0,VLOOKUP($N1693,'Data from Waybill Query'!$A:$M,13,FALSE))</f>
        <v>4.9254439999999997E-2</v>
      </c>
      <c r="N1693" s="104">
        <f t="shared" si="57"/>
        <v>2010020103</v>
      </c>
    </row>
    <row r="1694" spans="1:14" x14ac:dyDescent="0.25">
      <c r="A1694" s="104">
        <f t="shared" si="58"/>
        <v>201008</v>
      </c>
      <c r="B1694" s="32">
        <f>'Data from Waybill Query'!B1694</f>
        <v>2010</v>
      </c>
      <c r="C1694" s="32" t="str">
        <f>IF('Data from Waybill Query'!C1694="00","0",IF('Data from Waybill Query'!C1694="01","1",IF('Data from Waybill Query'!C1694="XX","2",'Data from Waybill Query'!C1694)))</f>
        <v>2</v>
      </c>
      <c r="D1694" s="33" t="str">
        <f>'Data from Waybill Query'!D1694</f>
        <v>Grain</v>
      </c>
      <c r="E1694" s="33" t="str">
        <f>'Data from Waybill Query'!E1694</f>
        <v>S</v>
      </c>
      <c r="F1694" s="33" t="str">
        <f>'Data from Waybill Query'!F1694</f>
        <v>P</v>
      </c>
      <c r="G1694" s="33" t="str">
        <f>'Data from Waybill Query'!G1694</f>
        <v>S</v>
      </c>
      <c r="H1694" s="104">
        <f>IF(ISNA(VLOOKUP($N1694,'Data from Waybill Query'!$A:$M,8,FALSE)),0,VLOOKUP($N1694,'Data from Waybill Query'!$A:$M,8,FALSE))</f>
        <v>33831</v>
      </c>
      <c r="I1694" s="104">
        <f>IF(ISNA(VLOOKUP($N1694,'Data from Waybill Query'!$A:$M,9,FALSE)),0,VLOOKUP($N1694,'Data from Waybill Query'!$A:$M,9,FALSE))</f>
        <v>22772</v>
      </c>
      <c r="J1694" s="104">
        <f>IF(ISNA(VLOOKUP($N1694,'Data from Waybill Query'!$A:$M,10,FALSE)),0,VLOOKUP($N1694,'Data from Waybill Query'!$A:$M,10,FALSE))</f>
        <v>5345</v>
      </c>
      <c r="K1694" s="104">
        <f>IF(ISNA(VLOOKUP($N1694,'Data from Waybill Query'!$A:$M,11,FALSE)),0,VLOOKUP($N1694,'Data from Waybill Query'!$A:$M,11,FALSE))</f>
        <v>2232584</v>
      </c>
      <c r="L1694" s="104">
        <f>IF(ISNA(VLOOKUP($N1694,'Data from Waybill Query'!$A:$M,12,FALSE)),0,VLOOKUP($N1694,'Data from Waybill Query'!$A:$M,12,FALSE))</f>
        <v>530</v>
      </c>
      <c r="M1694" s="104">
        <f>IF(ISNA(VLOOKUP($N1694,'Data from Waybill Query'!$A:$M,13,FALSE)),0,VLOOKUP($N1694,'Data from Waybill Query'!$A:$M,13,FALSE))</f>
        <v>6.3877980000000001E-2</v>
      </c>
      <c r="N1694" s="104">
        <f t="shared" si="57"/>
        <v>2010020111</v>
      </c>
    </row>
    <row r="1695" spans="1:14" x14ac:dyDescent="0.25">
      <c r="A1695" s="104">
        <f t="shared" si="58"/>
        <v>201009</v>
      </c>
      <c r="B1695" s="32">
        <f>'Data from Waybill Query'!B1695</f>
        <v>2010</v>
      </c>
      <c r="C1695" s="32" t="str">
        <f>IF('Data from Waybill Query'!C1695="00","0",IF('Data from Waybill Query'!C1695="01","1",IF('Data from Waybill Query'!C1695="XX","2",'Data from Waybill Query'!C1695)))</f>
        <v>2</v>
      </c>
      <c r="D1695" s="33" t="str">
        <f>'Data from Waybill Query'!D1695</f>
        <v>Grain</v>
      </c>
      <c r="E1695" s="33" t="str">
        <f>'Data from Waybill Query'!E1695</f>
        <v>S</v>
      </c>
      <c r="F1695" s="33" t="str">
        <f>'Data from Waybill Query'!F1695</f>
        <v>P</v>
      </c>
      <c r="G1695" s="33" t="str">
        <f>'Data from Waybill Query'!G1695</f>
        <v>M</v>
      </c>
      <c r="H1695" s="104">
        <f>IF(ISNA(VLOOKUP($N1695,'Data from Waybill Query'!$A:$M,8,FALSE)),0,VLOOKUP($N1695,'Data from Waybill Query'!$A:$M,8,FALSE))</f>
        <v>65244</v>
      </c>
      <c r="I1695" s="104">
        <f>IF(ISNA(VLOOKUP($N1695,'Data from Waybill Query'!$A:$M,9,FALSE)),0,VLOOKUP($N1695,'Data from Waybill Query'!$A:$M,9,FALSE))</f>
        <v>64480</v>
      </c>
      <c r="J1695" s="104">
        <f>IF(ISNA(VLOOKUP($N1695,'Data from Waybill Query'!$A:$M,10,FALSE)),0,VLOOKUP($N1695,'Data from Waybill Query'!$A:$M,10,FALSE))</f>
        <v>13370</v>
      </c>
      <c r="K1695" s="104">
        <f>IF(ISNA(VLOOKUP($N1695,'Data from Waybill Query'!$A:$M,11,FALSE)),0,VLOOKUP($N1695,'Data from Waybill Query'!$A:$M,11,FALSE))</f>
        <v>6363626</v>
      </c>
      <c r="L1695" s="104">
        <f>IF(ISNA(VLOOKUP($N1695,'Data from Waybill Query'!$A:$M,12,FALSE)),0,VLOOKUP($N1695,'Data from Waybill Query'!$A:$M,12,FALSE))</f>
        <v>1321</v>
      </c>
      <c r="M1695" s="104">
        <f>IF(ISNA(VLOOKUP($N1695,'Data from Waybill Query'!$A:$M,13,FALSE)),0,VLOOKUP($N1695,'Data from Waybill Query'!$A:$M,13,FALSE))</f>
        <v>4.9403889999999999E-2</v>
      </c>
      <c r="N1695" s="104">
        <f t="shared" si="57"/>
        <v>2010020112</v>
      </c>
    </row>
    <row r="1696" spans="1:14" x14ac:dyDescent="0.25">
      <c r="A1696" s="104">
        <f t="shared" si="58"/>
        <v>201010</v>
      </c>
      <c r="B1696" s="32">
        <f>'Data from Waybill Query'!B1696</f>
        <v>2010</v>
      </c>
      <c r="C1696" s="32" t="str">
        <f>IF('Data from Waybill Query'!C1696="00","0",IF('Data from Waybill Query'!C1696="01","1",IF('Data from Waybill Query'!C1696="XX","2",'Data from Waybill Query'!C1696)))</f>
        <v>2</v>
      </c>
      <c r="D1696" s="33" t="str">
        <f>'Data from Waybill Query'!D1696</f>
        <v>Grain</v>
      </c>
      <c r="E1696" s="33" t="str">
        <f>'Data from Waybill Query'!E1696</f>
        <v>S</v>
      </c>
      <c r="F1696" s="33" t="str">
        <f>'Data from Waybill Query'!F1696</f>
        <v>P</v>
      </c>
      <c r="G1696" s="33" t="str">
        <f>'Data from Waybill Query'!G1696</f>
        <v>U</v>
      </c>
      <c r="H1696" s="104">
        <f>IF(ISNA(VLOOKUP($N1696,'Data from Waybill Query'!$A:$M,8,FALSE)),0,VLOOKUP($N1696,'Data from Waybill Query'!$A:$M,8,FALSE))</f>
        <v>45752</v>
      </c>
      <c r="I1696" s="104">
        <f>IF(ISNA(VLOOKUP($N1696,'Data from Waybill Query'!$A:$M,9,FALSE)),0,VLOOKUP($N1696,'Data from Waybill Query'!$A:$M,9,FALSE))</f>
        <v>44417</v>
      </c>
      <c r="J1696" s="104">
        <f>IF(ISNA(VLOOKUP($N1696,'Data from Waybill Query'!$A:$M,10,FALSE)),0,VLOOKUP($N1696,'Data from Waybill Query'!$A:$M,10,FALSE))</f>
        <v>9804</v>
      </c>
      <c r="K1696" s="104">
        <f>IF(ISNA(VLOOKUP($N1696,'Data from Waybill Query'!$A:$M,11,FALSE)),0,VLOOKUP($N1696,'Data from Waybill Query'!$A:$M,11,FALSE))</f>
        <v>4537859</v>
      </c>
      <c r="L1696" s="104">
        <f>IF(ISNA(VLOOKUP($N1696,'Data from Waybill Query'!$A:$M,12,FALSE)),0,VLOOKUP($N1696,'Data from Waybill Query'!$A:$M,12,FALSE))</f>
        <v>1015</v>
      </c>
      <c r="M1696" s="104">
        <f>IF(ISNA(VLOOKUP($N1696,'Data from Waybill Query'!$A:$M,13,FALSE)),0,VLOOKUP($N1696,'Data from Waybill Query'!$A:$M,13,FALSE))</f>
        <v>4.5097579999999998E-2</v>
      </c>
      <c r="N1696" s="104">
        <f t="shared" si="57"/>
        <v>2010020113</v>
      </c>
    </row>
    <row r="1697" spans="1:14" x14ac:dyDescent="0.25">
      <c r="A1697" s="104">
        <f t="shared" si="58"/>
        <v>201011</v>
      </c>
      <c r="B1697" s="32">
        <f>'Data from Waybill Query'!B1697</f>
        <v>2010</v>
      </c>
      <c r="C1697" s="32" t="str">
        <f>IF('Data from Waybill Query'!C1697="00","0",IF('Data from Waybill Query'!C1697="01","1",IF('Data from Waybill Query'!C1697="XX","2",'Data from Waybill Query'!C1697)))</f>
        <v>2</v>
      </c>
      <c r="D1697" s="33" t="str">
        <f>'Data from Waybill Query'!D1697</f>
        <v>Grain</v>
      </c>
      <c r="E1697" s="33" t="str">
        <f>'Data from Waybill Query'!E1697</f>
        <v>M</v>
      </c>
      <c r="F1697" s="33" t="str">
        <f>'Data from Waybill Query'!F1697</f>
        <v>R</v>
      </c>
      <c r="G1697" s="33" t="str">
        <f>'Data from Waybill Query'!G1697</f>
        <v>S</v>
      </c>
      <c r="H1697" s="104">
        <f>IF(ISNA(VLOOKUP($N1697,'Data from Waybill Query'!$A:$M,8,FALSE)),0,VLOOKUP($N1697,'Data from Waybill Query'!$A:$M,8,FALSE))</f>
        <v>138631</v>
      </c>
      <c r="I1697" s="104">
        <f>IF(ISNA(VLOOKUP($N1697,'Data from Waybill Query'!$A:$M,9,FALSE)),0,VLOOKUP($N1697,'Data from Waybill Query'!$A:$M,9,FALSE))</f>
        <v>43500</v>
      </c>
      <c r="J1697" s="104">
        <f>IF(ISNA(VLOOKUP($N1697,'Data from Waybill Query'!$A:$M,10,FALSE)),0,VLOOKUP($N1697,'Data from Waybill Query'!$A:$M,10,FALSE))</f>
        <v>32709</v>
      </c>
      <c r="K1697" s="104">
        <f>IF(ISNA(VLOOKUP($N1697,'Data from Waybill Query'!$A:$M,11,FALSE)),0,VLOOKUP($N1697,'Data from Waybill Query'!$A:$M,11,FALSE))</f>
        <v>4197008</v>
      </c>
      <c r="L1697" s="104">
        <f>IF(ISNA(VLOOKUP($N1697,'Data from Waybill Query'!$A:$M,12,FALSE)),0,VLOOKUP($N1697,'Data from Waybill Query'!$A:$M,12,FALSE))</f>
        <v>3155</v>
      </c>
      <c r="M1697" s="104">
        <f>IF(ISNA(VLOOKUP($N1697,'Data from Waybill Query'!$A:$M,13,FALSE)),0,VLOOKUP($N1697,'Data from Waybill Query'!$A:$M,13,FALSE))</f>
        <v>4.394555E-2</v>
      </c>
      <c r="N1697" s="104">
        <f t="shared" si="57"/>
        <v>2010020201</v>
      </c>
    </row>
    <row r="1698" spans="1:14" x14ac:dyDescent="0.25">
      <c r="A1698" s="104">
        <f t="shared" si="58"/>
        <v>201012</v>
      </c>
      <c r="B1698" s="32">
        <f>'Data from Waybill Query'!B1698</f>
        <v>2010</v>
      </c>
      <c r="C1698" s="32" t="str">
        <f>IF('Data from Waybill Query'!C1698="00","0",IF('Data from Waybill Query'!C1698="01","1",IF('Data from Waybill Query'!C1698="XX","2",'Data from Waybill Query'!C1698)))</f>
        <v>2</v>
      </c>
      <c r="D1698" s="33" t="str">
        <f>'Data from Waybill Query'!D1698</f>
        <v>Grain</v>
      </c>
      <c r="E1698" s="33" t="str">
        <f>'Data from Waybill Query'!E1698</f>
        <v>M</v>
      </c>
      <c r="F1698" s="33" t="str">
        <f>'Data from Waybill Query'!F1698</f>
        <v>R</v>
      </c>
      <c r="G1698" s="33" t="str">
        <f>'Data from Waybill Query'!G1698</f>
        <v>M</v>
      </c>
      <c r="H1698" s="104">
        <f>IF(ISNA(VLOOKUP($N1698,'Data from Waybill Query'!$A:$M,8,FALSE)),0,VLOOKUP($N1698,'Data from Waybill Query'!$A:$M,8,FALSE))</f>
        <v>389884</v>
      </c>
      <c r="I1698" s="104">
        <f>IF(ISNA(VLOOKUP($N1698,'Data from Waybill Query'!$A:$M,9,FALSE)),0,VLOOKUP($N1698,'Data from Waybill Query'!$A:$M,9,FALSE))</f>
        <v>127840</v>
      </c>
      <c r="J1698" s="104">
        <f>IF(ISNA(VLOOKUP($N1698,'Data from Waybill Query'!$A:$M,10,FALSE)),0,VLOOKUP($N1698,'Data from Waybill Query'!$A:$M,10,FALSE))</f>
        <v>96915</v>
      </c>
      <c r="K1698" s="104">
        <f>IF(ISNA(VLOOKUP($N1698,'Data from Waybill Query'!$A:$M,11,FALSE)),0,VLOOKUP($N1698,'Data from Waybill Query'!$A:$M,11,FALSE))</f>
        <v>12861696</v>
      </c>
      <c r="L1698" s="104">
        <f>IF(ISNA(VLOOKUP($N1698,'Data from Waybill Query'!$A:$M,12,FALSE)),0,VLOOKUP($N1698,'Data from Waybill Query'!$A:$M,12,FALSE))</f>
        <v>9731</v>
      </c>
      <c r="M1698" s="104">
        <f>IF(ISNA(VLOOKUP($N1698,'Data from Waybill Query'!$A:$M,13,FALSE)),0,VLOOKUP($N1698,'Data from Waybill Query'!$A:$M,13,FALSE))</f>
        <v>4.0064219999999998E-2</v>
      </c>
      <c r="N1698" s="104">
        <f t="shared" si="57"/>
        <v>2010020202</v>
      </c>
    </row>
    <row r="1699" spans="1:14" x14ac:dyDescent="0.25">
      <c r="A1699" s="104">
        <f t="shared" si="58"/>
        <v>201013</v>
      </c>
      <c r="B1699" s="32">
        <f>'Data from Waybill Query'!B1699</f>
        <v>2010</v>
      </c>
      <c r="C1699" s="32" t="str">
        <f>IF('Data from Waybill Query'!C1699="00","0",IF('Data from Waybill Query'!C1699="01","1",IF('Data from Waybill Query'!C1699="XX","2",'Data from Waybill Query'!C1699)))</f>
        <v>2</v>
      </c>
      <c r="D1699" s="33" t="str">
        <f>'Data from Waybill Query'!D1699</f>
        <v>Grain</v>
      </c>
      <c r="E1699" s="33" t="str">
        <f>'Data from Waybill Query'!E1699</f>
        <v>M</v>
      </c>
      <c r="F1699" s="33" t="str">
        <f>'Data from Waybill Query'!F1699</f>
        <v>R</v>
      </c>
      <c r="G1699" s="33" t="str">
        <f>'Data from Waybill Query'!G1699</f>
        <v>U</v>
      </c>
      <c r="H1699" s="104">
        <f>IF(ISNA(VLOOKUP($N1699,'Data from Waybill Query'!$A:$M,8,FALSE)),0,VLOOKUP($N1699,'Data from Waybill Query'!$A:$M,8,FALSE))</f>
        <v>644021</v>
      </c>
      <c r="I1699" s="104">
        <f>IF(ISNA(VLOOKUP($N1699,'Data from Waybill Query'!$A:$M,9,FALSE)),0,VLOOKUP($N1699,'Data from Waybill Query'!$A:$M,9,FALSE))</f>
        <v>235128</v>
      </c>
      <c r="J1699" s="104">
        <f>IF(ISNA(VLOOKUP($N1699,'Data from Waybill Query'!$A:$M,10,FALSE)),0,VLOOKUP($N1699,'Data from Waybill Query'!$A:$M,10,FALSE))</f>
        <v>182434</v>
      </c>
      <c r="K1699" s="104">
        <f>IF(ISNA(VLOOKUP($N1699,'Data from Waybill Query'!$A:$M,11,FALSE)),0,VLOOKUP($N1699,'Data from Waybill Query'!$A:$M,11,FALSE))</f>
        <v>24779941</v>
      </c>
      <c r="L1699" s="104">
        <f>IF(ISNA(VLOOKUP($N1699,'Data from Waybill Query'!$A:$M,12,FALSE)),0,VLOOKUP($N1699,'Data from Waybill Query'!$A:$M,12,FALSE))</f>
        <v>19215</v>
      </c>
      <c r="M1699" s="104">
        <f>IF(ISNA(VLOOKUP($N1699,'Data from Waybill Query'!$A:$M,13,FALSE)),0,VLOOKUP($N1699,'Data from Waybill Query'!$A:$M,13,FALSE))</f>
        <v>3.3515759999999999E-2</v>
      </c>
      <c r="N1699" s="104">
        <f t="shared" si="57"/>
        <v>2010020203</v>
      </c>
    </row>
    <row r="1700" spans="1:14" x14ac:dyDescent="0.25">
      <c r="A1700" s="104">
        <f t="shared" si="58"/>
        <v>201014</v>
      </c>
      <c r="B1700" s="32">
        <f>'Data from Waybill Query'!B1700</f>
        <v>2010</v>
      </c>
      <c r="C1700" s="32" t="str">
        <f>IF('Data from Waybill Query'!C1700="00","0",IF('Data from Waybill Query'!C1700="01","1",IF('Data from Waybill Query'!C1700="XX","2",'Data from Waybill Query'!C1700)))</f>
        <v>2</v>
      </c>
      <c r="D1700" s="33" t="str">
        <f>'Data from Waybill Query'!D1700</f>
        <v>Grain</v>
      </c>
      <c r="E1700" s="33" t="str">
        <f>'Data from Waybill Query'!E1700</f>
        <v>M</v>
      </c>
      <c r="F1700" s="33" t="str">
        <f>'Data from Waybill Query'!F1700</f>
        <v>P</v>
      </c>
      <c r="G1700" s="33" t="str">
        <f>'Data from Waybill Query'!G1700</f>
        <v>S</v>
      </c>
      <c r="H1700" s="104">
        <f>IF(ISNA(VLOOKUP($N1700,'Data from Waybill Query'!$A:$M,8,FALSE)),0,VLOOKUP($N1700,'Data from Waybill Query'!$A:$M,8,FALSE))</f>
        <v>78780</v>
      </c>
      <c r="I1700" s="104">
        <f>IF(ISNA(VLOOKUP($N1700,'Data from Waybill Query'!$A:$M,9,FALSE)),0,VLOOKUP($N1700,'Data from Waybill Query'!$A:$M,9,FALSE))</f>
        <v>29100</v>
      </c>
      <c r="J1700" s="104">
        <f>IF(ISNA(VLOOKUP($N1700,'Data from Waybill Query'!$A:$M,10,FALSE)),0,VLOOKUP($N1700,'Data from Waybill Query'!$A:$M,10,FALSE))</f>
        <v>21549</v>
      </c>
      <c r="K1700" s="104">
        <f>IF(ISNA(VLOOKUP($N1700,'Data from Waybill Query'!$A:$M,11,FALSE)),0,VLOOKUP($N1700,'Data from Waybill Query'!$A:$M,11,FALSE))</f>
        <v>2872564</v>
      </c>
      <c r="L1700" s="104">
        <f>IF(ISNA(VLOOKUP($N1700,'Data from Waybill Query'!$A:$M,12,FALSE)),0,VLOOKUP($N1700,'Data from Waybill Query'!$A:$M,12,FALSE))</f>
        <v>2130</v>
      </c>
      <c r="M1700" s="104">
        <f>IF(ISNA(VLOOKUP($N1700,'Data from Waybill Query'!$A:$M,13,FALSE)),0,VLOOKUP($N1700,'Data from Waybill Query'!$A:$M,13,FALSE))</f>
        <v>3.6979159999999997E-2</v>
      </c>
      <c r="N1700" s="104">
        <f t="shared" si="57"/>
        <v>2010020211</v>
      </c>
    </row>
    <row r="1701" spans="1:14" x14ac:dyDescent="0.25">
      <c r="A1701" s="104">
        <f t="shared" si="58"/>
        <v>201015</v>
      </c>
      <c r="B1701" s="32">
        <f>'Data from Waybill Query'!B1701</f>
        <v>2010</v>
      </c>
      <c r="C1701" s="32" t="str">
        <f>IF('Data from Waybill Query'!C1701="00","0",IF('Data from Waybill Query'!C1701="01","1",IF('Data from Waybill Query'!C1701="XX","2",'Data from Waybill Query'!C1701)))</f>
        <v>2</v>
      </c>
      <c r="D1701" s="33" t="str">
        <f>'Data from Waybill Query'!D1701</f>
        <v>Grain</v>
      </c>
      <c r="E1701" s="33" t="str">
        <f>'Data from Waybill Query'!E1701</f>
        <v>M</v>
      </c>
      <c r="F1701" s="33" t="str">
        <f>'Data from Waybill Query'!F1701</f>
        <v>P</v>
      </c>
      <c r="G1701" s="33" t="str">
        <f>'Data from Waybill Query'!G1701</f>
        <v>M</v>
      </c>
      <c r="H1701" s="104">
        <f>IF(ISNA(VLOOKUP($N1701,'Data from Waybill Query'!$A:$M,8,FALSE)),0,VLOOKUP($N1701,'Data from Waybill Query'!$A:$M,8,FALSE))</f>
        <v>88789</v>
      </c>
      <c r="I1701" s="104">
        <f>IF(ISNA(VLOOKUP($N1701,'Data from Waybill Query'!$A:$M,9,FALSE)),0,VLOOKUP($N1701,'Data from Waybill Query'!$A:$M,9,FALSE))</f>
        <v>32516</v>
      </c>
      <c r="J1701" s="104">
        <f>IF(ISNA(VLOOKUP($N1701,'Data from Waybill Query'!$A:$M,10,FALSE)),0,VLOOKUP($N1701,'Data from Waybill Query'!$A:$M,10,FALSE))</f>
        <v>24056</v>
      </c>
      <c r="K1701" s="104">
        <f>IF(ISNA(VLOOKUP($N1701,'Data from Waybill Query'!$A:$M,11,FALSE)),0,VLOOKUP($N1701,'Data from Waybill Query'!$A:$M,11,FALSE))</f>
        <v>3260276</v>
      </c>
      <c r="L1701" s="104">
        <f>IF(ISNA(VLOOKUP($N1701,'Data from Waybill Query'!$A:$M,12,FALSE)),0,VLOOKUP($N1701,'Data from Waybill Query'!$A:$M,12,FALSE))</f>
        <v>2405</v>
      </c>
      <c r="M1701" s="104">
        <f>IF(ISNA(VLOOKUP($N1701,'Data from Waybill Query'!$A:$M,13,FALSE)),0,VLOOKUP($N1701,'Data from Waybill Query'!$A:$M,13,FALSE))</f>
        <v>3.6913260000000003E-2</v>
      </c>
      <c r="N1701" s="104">
        <f t="shared" si="57"/>
        <v>2010020212</v>
      </c>
    </row>
    <row r="1702" spans="1:14" x14ac:dyDescent="0.25">
      <c r="A1702" s="104">
        <f t="shared" si="58"/>
        <v>201016</v>
      </c>
      <c r="B1702" s="32">
        <f>'Data from Waybill Query'!B1702</f>
        <v>2010</v>
      </c>
      <c r="C1702" s="32" t="str">
        <f>IF('Data from Waybill Query'!C1702="00","0",IF('Data from Waybill Query'!C1702="01","1",IF('Data from Waybill Query'!C1702="XX","2",'Data from Waybill Query'!C1702)))</f>
        <v>2</v>
      </c>
      <c r="D1702" s="33" t="str">
        <f>'Data from Waybill Query'!D1702</f>
        <v>Grain</v>
      </c>
      <c r="E1702" s="33" t="str">
        <f>'Data from Waybill Query'!E1702</f>
        <v>M</v>
      </c>
      <c r="F1702" s="33" t="str">
        <f>'Data from Waybill Query'!F1702</f>
        <v>P</v>
      </c>
      <c r="G1702" s="33" t="str">
        <f>'Data from Waybill Query'!G1702</f>
        <v>U</v>
      </c>
      <c r="H1702" s="104">
        <f>IF(ISNA(VLOOKUP($N1702,'Data from Waybill Query'!$A:$M,8,FALSE)),0,VLOOKUP($N1702,'Data from Waybill Query'!$A:$M,8,FALSE))</f>
        <v>203929</v>
      </c>
      <c r="I1702" s="104">
        <f>IF(ISNA(VLOOKUP($N1702,'Data from Waybill Query'!$A:$M,9,FALSE)),0,VLOOKUP($N1702,'Data from Waybill Query'!$A:$M,9,FALSE))</f>
        <v>88445</v>
      </c>
      <c r="J1702" s="104">
        <f>IF(ISNA(VLOOKUP($N1702,'Data from Waybill Query'!$A:$M,10,FALSE)),0,VLOOKUP($N1702,'Data from Waybill Query'!$A:$M,10,FALSE))</f>
        <v>67908</v>
      </c>
      <c r="K1702" s="104">
        <f>IF(ISNA(VLOOKUP($N1702,'Data from Waybill Query'!$A:$M,11,FALSE)),0,VLOOKUP($N1702,'Data from Waybill Query'!$A:$M,11,FALSE))</f>
        <v>9278019</v>
      </c>
      <c r="L1702" s="104">
        <f>IF(ISNA(VLOOKUP($N1702,'Data from Waybill Query'!$A:$M,12,FALSE)),0,VLOOKUP($N1702,'Data from Waybill Query'!$A:$M,12,FALSE))</f>
        <v>7079</v>
      </c>
      <c r="M1702" s="104">
        <f>IF(ISNA(VLOOKUP($N1702,'Data from Waybill Query'!$A:$M,13,FALSE)),0,VLOOKUP($N1702,'Data from Waybill Query'!$A:$M,13,FALSE))</f>
        <v>2.8806459999999999E-2</v>
      </c>
      <c r="N1702" s="104">
        <f t="shared" si="57"/>
        <v>2010020213</v>
      </c>
    </row>
    <row r="1703" spans="1:14" x14ac:dyDescent="0.25">
      <c r="A1703" s="104">
        <f t="shared" si="58"/>
        <v>201017</v>
      </c>
      <c r="B1703" s="32">
        <f>'Data from Waybill Query'!B1703</f>
        <v>2010</v>
      </c>
      <c r="C1703" s="32" t="str">
        <f>IF('Data from Waybill Query'!C1703="00","0",IF('Data from Waybill Query'!C1703="01","1",IF('Data from Waybill Query'!C1703="XX","2",'Data from Waybill Query'!C1703)))</f>
        <v>2</v>
      </c>
      <c r="D1703" s="33" t="str">
        <f>'Data from Waybill Query'!D1703</f>
        <v>Grain</v>
      </c>
      <c r="E1703" s="33" t="str">
        <f>'Data from Waybill Query'!E1703</f>
        <v>L</v>
      </c>
      <c r="F1703" s="33" t="str">
        <f>'Data from Waybill Query'!F1703</f>
        <v>R</v>
      </c>
      <c r="G1703" s="33" t="str">
        <f>'Data from Waybill Query'!G1703</f>
        <v>S</v>
      </c>
      <c r="H1703" s="104">
        <f>IF(ISNA(VLOOKUP($N1703,'Data from Waybill Query'!$A:$M,8,FALSE)),0,VLOOKUP($N1703,'Data from Waybill Query'!$A:$M,8,FALSE))</f>
        <v>185148</v>
      </c>
      <c r="I1703" s="104">
        <f>IF(ISNA(VLOOKUP($N1703,'Data from Waybill Query'!$A:$M,9,FALSE)),0,VLOOKUP($N1703,'Data from Waybill Query'!$A:$M,9,FALSE))</f>
        <v>38280</v>
      </c>
      <c r="J1703" s="104">
        <f>IF(ISNA(VLOOKUP($N1703,'Data from Waybill Query'!$A:$M,10,FALSE)),0,VLOOKUP($N1703,'Data from Waybill Query'!$A:$M,10,FALSE))</f>
        <v>60207</v>
      </c>
      <c r="K1703" s="104">
        <f>IF(ISNA(VLOOKUP($N1703,'Data from Waybill Query'!$A:$M,11,FALSE)),0,VLOOKUP($N1703,'Data from Waybill Query'!$A:$M,11,FALSE))</f>
        <v>3673476</v>
      </c>
      <c r="L1703" s="104">
        <f>IF(ISNA(VLOOKUP($N1703,'Data from Waybill Query'!$A:$M,12,FALSE)),0,VLOOKUP($N1703,'Data from Waybill Query'!$A:$M,12,FALSE))</f>
        <v>5777</v>
      </c>
      <c r="M1703" s="104">
        <f>IF(ISNA(VLOOKUP($N1703,'Data from Waybill Query'!$A:$M,13,FALSE)),0,VLOOKUP($N1703,'Data from Waybill Query'!$A:$M,13,FALSE))</f>
        <v>3.2050820000000001E-2</v>
      </c>
      <c r="N1703" s="104">
        <f t="shared" si="57"/>
        <v>2010020301</v>
      </c>
    </row>
    <row r="1704" spans="1:14" x14ac:dyDescent="0.25">
      <c r="A1704" s="104">
        <f t="shared" si="58"/>
        <v>201018</v>
      </c>
      <c r="B1704" s="32">
        <f>'Data from Waybill Query'!B1704</f>
        <v>2010</v>
      </c>
      <c r="C1704" s="32" t="str">
        <f>IF('Data from Waybill Query'!C1704="00","0",IF('Data from Waybill Query'!C1704="01","1",IF('Data from Waybill Query'!C1704="XX","2",'Data from Waybill Query'!C1704)))</f>
        <v>2</v>
      </c>
      <c r="D1704" s="33" t="str">
        <f>'Data from Waybill Query'!D1704</f>
        <v>Grain</v>
      </c>
      <c r="E1704" s="33" t="str">
        <f>'Data from Waybill Query'!E1704</f>
        <v>L</v>
      </c>
      <c r="F1704" s="33" t="str">
        <f>'Data from Waybill Query'!F1704</f>
        <v>R</v>
      </c>
      <c r="G1704" s="33" t="str">
        <f>'Data from Waybill Query'!G1704</f>
        <v>M</v>
      </c>
      <c r="H1704" s="104">
        <f>IF(ISNA(VLOOKUP($N1704,'Data from Waybill Query'!$A:$M,8,FALSE)),0,VLOOKUP($N1704,'Data from Waybill Query'!$A:$M,8,FALSE))</f>
        <v>377264</v>
      </c>
      <c r="I1704" s="104">
        <f>IF(ISNA(VLOOKUP($N1704,'Data from Waybill Query'!$A:$M,9,FALSE)),0,VLOOKUP($N1704,'Data from Waybill Query'!$A:$M,9,FALSE))</f>
        <v>83133</v>
      </c>
      <c r="J1704" s="104">
        <f>IF(ISNA(VLOOKUP($N1704,'Data from Waybill Query'!$A:$M,10,FALSE)),0,VLOOKUP($N1704,'Data from Waybill Query'!$A:$M,10,FALSE))</f>
        <v>124435</v>
      </c>
      <c r="K1704" s="104">
        <f>IF(ISNA(VLOOKUP($N1704,'Data from Waybill Query'!$A:$M,11,FALSE)),0,VLOOKUP($N1704,'Data from Waybill Query'!$A:$M,11,FALSE))</f>
        <v>8416873</v>
      </c>
      <c r="L1704" s="104">
        <f>IF(ISNA(VLOOKUP($N1704,'Data from Waybill Query'!$A:$M,12,FALSE)),0,VLOOKUP($N1704,'Data from Waybill Query'!$A:$M,12,FALSE))</f>
        <v>12614</v>
      </c>
      <c r="M1704" s="104">
        <f>IF(ISNA(VLOOKUP($N1704,'Data from Waybill Query'!$A:$M,13,FALSE)),0,VLOOKUP($N1704,'Data from Waybill Query'!$A:$M,13,FALSE))</f>
        <v>2.9907199999999998E-2</v>
      </c>
      <c r="N1704" s="104">
        <f t="shared" si="57"/>
        <v>2010020302</v>
      </c>
    </row>
    <row r="1705" spans="1:14" x14ac:dyDescent="0.25">
      <c r="A1705" s="104">
        <f t="shared" si="58"/>
        <v>201019</v>
      </c>
      <c r="B1705" s="32">
        <f>'Data from Waybill Query'!B1705</f>
        <v>2010</v>
      </c>
      <c r="C1705" s="32" t="str">
        <f>IF('Data from Waybill Query'!C1705="00","0",IF('Data from Waybill Query'!C1705="01","1",IF('Data from Waybill Query'!C1705="XX","2",'Data from Waybill Query'!C1705)))</f>
        <v>2</v>
      </c>
      <c r="D1705" s="33" t="str">
        <f>'Data from Waybill Query'!D1705</f>
        <v>Grain</v>
      </c>
      <c r="E1705" s="33" t="str">
        <f>'Data from Waybill Query'!E1705</f>
        <v>L</v>
      </c>
      <c r="F1705" s="33" t="str">
        <f>'Data from Waybill Query'!F1705</f>
        <v>R</v>
      </c>
      <c r="G1705" s="33" t="str">
        <f>'Data from Waybill Query'!G1705</f>
        <v>U</v>
      </c>
      <c r="H1705" s="104">
        <f>IF(ISNA(VLOOKUP($N1705,'Data from Waybill Query'!$A:$M,8,FALSE)),0,VLOOKUP($N1705,'Data from Waybill Query'!$A:$M,8,FALSE))</f>
        <v>2075959</v>
      </c>
      <c r="I1705" s="104">
        <f>IF(ISNA(VLOOKUP($N1705,'Data from Waybill Query'!$A:$M,9,FALSE)),0,VLOOKUP($N1705,'Data from Waybill Query'!$A:$M,9,FALSE))</f>
        <v>488201</v>
      </c>
      <c r="J1705" s="104">
        <f>IF(ISNA(VLOOKUP($N1705,'Data from Waybill Query'!$A:$M,10,FALSE)),0,VLOOKUP($N1705,'Data from Waybill Query'!$A:$M,10,FALSE))</f>
        <v>776496</v>
      </c>
      <c r="K1705" s="104">
        <f>IF(ISNA(VLOOKUP($N1705,'Data from Waybill Query'!$A:$M,11,FALSE)),0,VLOOKUP($N1705,'Data from Waybill Query'!$A:$M,11,FALSE))</f>
        <v>51882933</v>
      </c>
      <c r="L1705" s="104">
        <f>IF(ISNA(VLOOKUP($N1705,'Data from Waybill Query'!$A:$M,12,FALSE)),0,VLOOKUP($N1705,'Data from Waybill Query'!$A:$M,12,FALSE))</f>
        <v>82983</v>
      </c>
      <c r="M1705" s="104">
        <f>IF(ISNA(VLOOKUP($N1705,'Data from Waybill Query'!$A:$M,13,FALSE)),0,VLOOKUP($N1705,'Data from Waybill Query'!$A:$M,13,FALSE))</f>
        <v>2.5016739999999999E-2</v>
      </c>
      <c r="N1705" s="104">
        <f t="shared" si="57"/>
        <v>2010020303</v>
      </c>
    </row>
    <row r="1706" spans="1:14" x14ac:dyDescent="0.25">
      <c r="A1706" s="104">
        <f t="shared" si="58"/>
        <v>201020</v>
      </c>
      <c r="B1706" s="32">
        <f>'Data from Waybill Query'!B1706</f>
        <v>2010</v>
      </c>
      <c r="C1706" s="32" t="str">
        <f>IF('Data from Waybill Query'!C1706="00","0",IF('Data from Waybill Query'!C1706="01","1",IF('Data from Waybill Query'!C1706="XX","2",'Data from Waybill Query'!C1706)))</f>
        <v>2</v>
      </c>
      <c r="D1706" s="33" t="str">
        <f>'Data from Waybill Query'!D1706</f>
        <v>Grain</v>
      </c>
      <c r="E1706" s="33" t="str">
        <f>'Data from Waybill Query'!E1706</f>
        <v>L</v>
      </c>
      <c r="F1706" s="33" t="str">
        <f>'Data from Waybill Query'!F1706</f>
        <v>P</v>
      </c>
      <c r="G1706" s="33" t="str">
        <f>'Data from Waybill Query'!G1706</f>
        <v>S</v>
      </c>
      <c r="H1706" s="104">
        <f>IF(ISNA(VLOOKUP($N1706,'Data from Waybill Query'!$A:$M,8,FALSE)),0,VLOOKUP($N1706,'Data from Waybill Query'!$A:$M,8,FALSE))</f>
        <v>80161</v>
      </c>
      <c r="I1706" s="104">
        <f>IF(ISNA(VLOOKUP($N1706,'Data from Waybill Query'!$A:$M,9,FALSE)),0,VLOOKUP($N1706,'Data from Waybill Query'!$A:$M,9,FALSE))</f>
        <v>18436</v>
      </c>
      <c r="J1706" s="104">
        <f>IF(ISNA(VLOOKUP($N1706,'Data from Waybill Query'!$A:$M,10,FALSE)),0,VLOOKUP($N1706,'Data from Waybill Query'!$A:$M,10,FALSE))</f>
        <v>27070</v>
      </c>
      <c r="K1706" s="104">
        <f>IF(ISNA(VLOOKUP($N1706,'Data from Waybill Query'!$A:$M,11,FALSE)),0,VLOOKUP($N1706,'Data from Waybill Query'!$A:$M,11,FALSE))</f>
        <v>1777564</v>
      </c>
      <c r="L1706" s="104">
        <f>IF(ISNA(VLOOKUP($N1706,'Data from Waybill Query'!$A:$M,12,FALSE)),0,VLOOKUP($N1706,'Data from Waybill Query'!$A:$M,12,FALSE))</f>
        <v>2591</v>
      </c>
      <c r="M1706" s="104">
        <f>IF(ISNA(VLOOKUP($N1706,'Data from Waybill Query'!$A:$M,13,FALSE)),0,VLOOKUP($N1706,'Data from Waybill Query'!$A:$M,13,FALSE))</f>
        <v>3.0938429999999999E-2</v>
      </c>
      <c r="N1706" s="104">
        <f t="shared" si="57"/>
        <v>2010020311</v>
      </c>
    </row>
    <row r="1707" spans="1:14" x14ac:dyDescent="0.25">
      <c r="A1707" s="104">
        <f t="shared" si="58"/>
        <v>201021</v>
      </c>
      <c r="B1707" s="32">
        <f>'Data from Waybill Query'!B1707</f>
        <v>2010</v>
      </c>
      <c r="C1707" s="32" t="str">
        <f>IF('Data from Waybill Query'!C1707="00","0",IF('Data from Waybill Query'!C1707="01","1",IF('Data from Waybill Query'!C1707="XX","2",'Data from Waybill Query'!C1707)))</f>
        <v>2</v>
      </c>
      <c r="D1707" s="33" t="str">
        <f>'Data from Waybill Query'!D1707</f>
        <v>Grain</v>
      </c>
      <c r="E1707" s="33" t="str">
        <f>'Data from Waybill Query'!E1707</f>
        <v>L</v>
      </c>
      <c r="F1707" s="33" t="str">
        <f>'Data from Waybill Query'!F1707</f>
        <v>P</v>
      </c>
      <c r="G1707" s="33" t="str">
        <f>'Data from Waybill Query'!G1707</f>
        <v>M</v>
      </c>
      <c r="H1707" s="104">
        <f>IF(ISNA(VLOOKUP($N1707,'Data from Waybill Query'!$A:$M,8,FALSE)),0,VLOOKUP($N1707,'Data from Waybill Query'!$A:$M,8,FALSE))</f>
        <v>62946</v>
      </c>
      <c r="I1707" s="104">
        <f>IF(ISNA(VLOOKUP($N1707,'Data from Waybill Query'!$A:$M,9,FALSE)),0,VLOOKUP($N1707,'Data from Waybill Query'!$A:$M,9,FALSE))</f>
        <v>16304</v>
      </c>
      <c r="J1707" s="104">
        <f>IF(ISNA(VLOOKUP($N1707,'Data from Waybill Query'!$A:$M,10,FALSE)),0,VLOOKUP($N1707,'Data from Waybill Query'!$A:$M,10,FALSE))</f>
        <v>22346</v>
      </c>
      <c r="K1707" s="104">
        <f>IF(ISNA(VLOOKUP($N1707,'Data from Waybill Query'!$A:$M,11,FALSE)),0,VLOOKUP($N1707,'Data from Waybill Query'!$A:$M,11,FALSE))</f>
        <v>1623844</v>
      </c>
      <c r="L1707" s="104">
        <f>IF(ISNA(VLOOKUP($N1707,'Data from Waybill Query'!$A:$M,12,FALSE)),0,VLOOKUP($N1707,'Data from Waybill Query'!$A:$M,12,FALSE))</f>
        <v>2211</v>
      </c>
      <c r="M1707" s="104">
        <f>IF(ISNA(VLOOKUP($N1707,'Data from Waybill Query'!$A:$M,13,FALSE)),0,VLOOKUP($N1707,'Data from Waybill Query'!$A:$M,13,FALSE))</f>
        <v>2.8469089999999999E-2</v>
      </c>
      <c r="N1707" s="104">
        <f t="shared" si="57"/>
        <v>2010020312</v>
      </c>
    </row>
    <row r="1708" spans="1:14" x14ac:dyDescent="0.25">
      <c r="A1708" s="104">
        <f t="shared" si="58"/>
        <v>201022</v>
      </c>
      <c r="B1708" s="32">
        <f>'Data from Waybill Query'!B1708</f>
        <v>2010</v>
      </c>
      <c r="C1708" s="32" t="str">
        <f>IF('Data from Waybill Query'!C1708="00","0",IF('Data from Waybill Query'!C1708="01","1",IF('Data from Waybill Query'!C1708="XX","2",'Data from Waybill Query'!C1708)))</f>
        <v>2</v>
      </c>
      <c r="D1708" s="33" t="str">
        <f>'Data from Waybill Query'!D1708</f>
        <v>Grain</v>
      </c>
      <c r="E1708" s="33" t="str">
        <f>'Data from Waybill Query'!E1708</f>
        <v>L</v>
      </c>
      <c r="F1708" s="33" t="str">
        <f>'Data from Waybill Query'!F1708</f>
        <v>P</v>
      </c>
      <c r="G1708" s="33" t="str">
        <f>'Data from Waybill Query'!G1708</f>
        <v>U</v>
      </c>
      <c r="H1708" s="104">
        <f>IF(ISNA(VLOOKUP($N1708,'Data from Waybill Query'!$A:$M,8,FALSE)),0,VLOOKUP($N1708,'Data from Waybill Query'!$A:$M,8,FALSE))</f>
        <v>356090</v>
      </c>
      <c r="I1708" s="104">
        <f>IF(ISNA(VLOOKUP($N1708,'Data from Waybill Query'!$A:$M,9,FALSE)),0,VLOOKUP($N1708,'Data from Waybill Query'!$A:$M,9,FALSE))</f>
        <v>91040</v>
      </c>
      <c r="J1708" s="104">
        <f>IF(ISNA(VLOOKUP($N1708,'Data from Waybill Query'!$A:$M,10,FALSE)),0,VLOOKUP($N1708,'Data from Waybill Query'!$A:$M,10,FALSE))</f>
        <v>137374</v>
      </c>
      <c r="K1708" s="104">
        <f>IF(ISNA(VLOOKUP($N1708,'Data from Waybill Query'!$A:$M,11,FALSE)),0,VLOOKUP($N1708,'Data from Waybill Query'!$A:$M,11,FALSE))</f>
        <v>9344696</v>
      </c>
      <c r="L1708" s="104">
        <f>IF(ISNA(VLOOKUP($N1708,'Data from Waybill Query'!$A:$M,12,FALSE)),0,VLOOKUP($N1708,'Data from Waybill Query'!$A:$M,12,FALSE))</f>
        <v>14168</v>
      </c>
      <c r="M1708" s="104">
        <f>IF(ISNA(VLOOKUP($N1708,'Data from Waybill Query'!$A:$M,13,FALSE)),0,VLOOKUP($N1708,'Data from Waybill Query'!$A:$M,13,FALSE))</f>
        <v>2.5132660000000001E-2</v>
      </c>
      <c r="N1708" s="104">
        <f t="shared" si="57"/>
        <v>2010020313</v>
      </c>
    </row>
    <row r="1709" spans="1:14" x14ac:dyDescent="0.25">
      <c r="A1709" s="104">
        <f t="shared" si="58"/>
        <v>201023</v>
      </c>
      <c r="B1709" s="32">
        <f>'Data from Waybill Query'!B1709</f>
        <v>2010</v>
      </c>
      <c r="C1709" s="32" t="str">
        <f>IF('Data from Waybill Query'!C1709="00","0",IF('Data from Waybill Query'!C1709="01","1",IF('Data from Waybill Query'!C1709="XX","2",'Data from Waybill Query'!C1709)))</f>
        <v>10</v>
      </c>
      <c r="D1709" s="33" t="str">
        <f>'Data from Waybill Query'!D1709</f>
        <v>Metalic Ores</v>
      </c>
      <c r="E1709" s="33" t="str">
        <f>'Data from Waybill Query'!E1709</f>
        <v>S</v>
      </c>
      <c r="F1709" s="33" t="str">
        <f>'Data from Waybill Query'!F1709</f>
        <v>X</v>
      </c>
      <c r="G1709" s="33" t="str">
        <f>'Data from Waybill Query'!G1709</f>
        <v>X</v>
      </c>
      <c r="H1709" s="104">
        <f>IF(ISNA(VLOOKUP($N1709,'Data from Waybill Query'!$A:$M,8,FALSE)),0,VLOOKUP($N1709,'Data from Waybill Query'!$A:$M,8,FALSE))</f>
        <v>158817</v>
      </c>
      <c r="I1709" s="104">
        <f>IF(ISNA(VLOOKUP($N1709,'Data from Waybill Query'!$A:$M,9,FALSE)),0,VLOOKUP($N1709,'Data from Waybill Query'!$A:$M,9,FALSE))</f>
        <v>585733</v>
      </c>
      <c r="J1709" s="104">
        <f>IF(ISNA(VLOOKUP($N1709,'Data from Waybill Query'!$A:$M,10,FALSE)),0,VLOOKUP($N1709,'Data from Waybill Query'!$A:$M,10,FALSE))</f>
        <v>29442</v>
      </c>
      <c r="K1709" s="104">
        <f>IF(ISNA(VLOOKUP($N1709,'Data from Waybill Query'!$A:$M,11,FALSE)),0,VLOOKUP($N1709,'Data from Waybill Query'!$A:$M,11,FALSE))</f>
        <v>45206975</v>
      </c>
      <c r="L1709" s="104">
        <f>IF(ISNA(VLOOKUP($N1709,'Data from Waybill Query'!$A:$M,12,FALSE)),0,VLOOKUP($N1709,'Data from Waybill Query'!$A:$M,12,FALSE))</f>
        <v>2282</v>
      </c>
      <c r="M1709" s="104">
        <f>IF(ISNA(VLOOKUP($N1709,'Data from Waybill Query'!$A:$M,13,FALSE)),0,VLOOKUP($N1709,'Data from Waybill Query'!$A:$M,13,FALSE))</f>
        <v>6.9591200000000006E-2</v>
      </c>
      <c r="N1709" s="104">
        <f t="shared" si="57"/>
        <v>2010100103</v>
      </c>
    </row>
    <row r="1710" spans="1:14" x14ac:dyDescent="0.25">
      <c r="A1710" s="104">
        <f t="shared" si="58"/>
        <v>201024</v>
      </c>
      <c r="B1710" s="32">
        <f>'Data from Waybill Query'!B1710</f>
        <v>2010</v>
      </c>
      <c r="C1710" s="32" t="str">
        <f>IF('Data from Waybill Query'!C1710="00","0",IF('Data from Waybill Query'!C1710="01","1",IF('Data from Waybill Query'!C1710="XX","2",'Data from Waybill Query'!C1710)))</f>
        <v>10</v>
      </c>
      <c r="D1710" s="33" t="str">
        <f>'Data from Waybill Query'!D1710</f>
        <v>Metalic Ores</v>
      </c>
      <c r="E1710" s="33" t="str">
        <f>'Data from Waybill Query'!E1710</f>
        <v>M</v>
      </c>
      <c r="F1710" s="33" t="str">
        <f>'Data from Waybill Query'!F1710</f>
        <v>X</v>
      </c>
      <c r="G1710" s="33" t="str">
        <f>'Data from Waybill Query'!G1710</f>
        <v>X</v>
      </c>
      <c r="H1710" s="104">
        <f>IF(ISNA(VLOOKUP($N1710,'Data from Waybill Query'!$A:$M,8,FALSE)),0,VLOOKUP($N1710,'Data from Waybill Query'!$A:$M,8,FALSE))</f>
        <v>127659</v>
      </c>
      <c r="I1710" s="104">
        <f>IF(ISNA(VLOOKUP($N1710,'Data from Waybill Query'!$A:$M,9,FALSE)),0,VLOOKUP($N1710,'Data from Waybill Query'!$A:$M,9,FALSE))</f>
        <v>152698</v>
      </c>
      <c r="J1710" s="104">
        <f>IF(ISNA(VLOOKUP($N1710,'Data from Waybill Query'!$A:$M,10,FALSE)),0,VLOOKUP($N1710,'Data from Waybill Query'!$A:$M,10,FALSE))</f>
        <v>23940</v>
      </c>
      <c r="K1710" s="104">
        <f>IF(ISNA(VLOOKUP($N1710,'Data from Waybill Query'!$A:$M,11,FALSE)),0,VLOOKUP($N1710,'Data from Waybill Query'!$A:$M,11,FALSE))</f>
        <v>15761732</v>
      </c>
      <c r="L1710" s="104">
        <f>IF(ISNA(VLOOKUP($N1710,'Data from Waybill Query'!$A:$M,12,FALSE)),0,VLOOKUP($N1710,'Data from Waybill Query'!$A:$M,12,FALSE))</f>
        <v>2469</v>
      </c>
      <c r="M1710" s="104">
        <f>IF(ISNA(VLOOKUP($N1710,'Data from Waybill Query'!$A:$M,13,FALSE)),0,VLOOKUP($N1710,'Data from Waybill Query'!$A:$M,13,FALSE))</f>
        <v>5.1709560000000002E-2</v>
      </c>
      <c r="N1710" s="104">
        <f t="shared" si="57"/>
        <v>2010100203</v>
      </c>
    </row>
    <row r="1711" spans="1:14" x14ac:dyDescent="0.25">
      <c r="A1711" s="104">
        <f t="shared" si="58"/>
        <v>201025</v>
      </c>
      <c r="B1711" s="32">
        <f>'Data from Waybill Query'!B1711</f>
        <v>2010</v>
      </c>
      <c r="C1711" s="32" t="str">
        <f>IF('Data from Waybill Query'!C1711="00","0",IF('Data from Waybill Query'!C1711="01","1",IF('Data from Waybill Query'!C1711="XX","2",'Data from Waybill Query'!C1711)))</f>
        <v>10</v>
      </c>
      <c r="D1711" s="33" t="str">
        <f>'Data from Waybill Query'!D1711</f>
        <v>Metalic Ores</v>
      </c>
      <c r="E1711" s="33" t="str">
        <f>'Data from Waybill Query'!E1711</f>
        <v>L</v>
      </c>
      <c r="F1711" s="33" t="str">
        <f>'Data from Waybill Query'!F1711</f>
        <v>X</v>
      </c>
      <c r="G1711" s="33" t="str">
        <f>'Data from Waybill Query'!G1711</f>
        <v>X</v>
      </c>
      <c r="H1711" s="104">
        <f>IF(ISNA(VLOOKUP($N1711,'Data from Waybill Query'!$A:$M,8,FALSE)),0,VLOOKUP($N1711,'Data from Waybill Query'!$A:$M,8,FALSE))</f>
        <v>338287</v>
      </c>
      <c r="I1711" s="104">
        <f>IF(ISNA(VLOOKUP($N1711,'Data from Waybill Query'!$A:$M,9,FALSE)),0,VLOOKUP($N1711,'Data from Waybill Query'!$A:$M,9,FALSE))</f>
        <v>130379</v>
      </c>
      <c r="J1711" s="104">
        <f>IF(ISNA(VLOOKUP($N1711,'Data from Waybill Query'!$A:$M,10,FALSE)),0,VLOOKUP($N1711,'Data from Waybill Query'!$A:$M,10,FALSE))</f>
        <v>130942</v>
      </c>
      <c r="K1711" s="104">
        <f>IF(ISNA(VLOOKUP($N1711,'Data from Waybill Query'!$A:$M,11,FALSE)),0,VLOOKUP($N1711,'Data from Waybill Query'!$A:$M,11,FALSE))</f>
        <v>12943132</v>
      </c>
      <c r="L1711" s="104">
        <f>IF(ISNA(VLOOKUP($N1711,'Data from Waybill Query'!$A:$M,12,FALSE)),0,VLOOKUP($N1711,'Data from Waybill Query'!$A:$M,12,FALSE))</f>
        <v>12908</v>
      </c>
      <c r="M1711" s="104">
        <f>IF(ISNA(VLOOKUP($N1711,'Data from Waybill Query'!$A:$M,13,FALSE)),0,VLOOKUP($N1711,'Data from Waybill Query'!$A:$M,13,FALSE))</f>
        <v>2.6207600000000001E-2</v>
      </c>
      <c r="N1711" s="104">
        <f t="shared" si="57"/>
        <v>2010100303</v>
      </c>
    </row>
    <row r="1712" spans="1:14" x14ac:dyDescent="0.25">
      <c r="A1712" s="104">
        <f t="shared" si="58"/>
        <v>201026</v>
      </c>
      <c r="B1712" s="32">
        <f>'Data from Waybill Query'!B1712</f>
        <v>2010</v>
      </c>
      <c r="C1712" s="32" t="str">
        <f>IF('Data from Waybill Query'!C1712="00","0",IF('Data from Waybill Query'!C1712="01","1",IF('Data from Waybill Query'!C1712="XX","2",'Data from Waybill Query'!C1712)))</f>
        <v>11</v>
      </c>
      <c r="D1712" s="33" t="str">
        <f>'Data from Waybill Query'!D1712</f>
        <v>Coal</v>
      </c>
      <c r="E1712" s="33" t="str">
        <f>'Data from Waybill Query'!E1712</f>
        <v>S</v>
      </c>
      <c r="F1712" s="33" t="str">
        <f>'Data from Waybill Query'!F1712</f>
        <v>R</v>
      </c>
      <c r="G1712" s="33" t="str">
        <f>'Data from Waybill Query'!G1712</f>
        <v>X</v>
      </c>
      <c r="H1712" s="104">
        <f>IF(ISNA(VLOOKUP($N1712,'Data from Waybill Query'!$A:$M,8,FALSE)),0,VLOOKUP($N1712,'Data from Waybill Query'!$A:$M,8,FALSE))</f>
        <v>1813600</v>
      </c>
      <c r="I1712" s="104">
        <f>IF(ISNA(VLOOKUP($N1712,'Data from Waybill Query'!$A:$M,9,FALSE)),0,VLOOKUP($N1712,'Data from Waybill Query'!$A:$M,9,FALSE))</f>
        <v>978718</v>
      </c>
      <c r="J1712" s="104">
        <f>IF(ISNA(VLOOKUP($N1712,'Data from Waybill Query'!$A:$M,10,FALSE)),0,VLOOKUP($N1712,'Data from Waybill Query'!$A:$M,10,FALSE))</f>
        <v>281511</v>
      </c>
      <c r="K1712" s="104">
        <f>IF(ISNA(VLOOKUP($N1712,'Data from Waybill Query'!$A:$M,11,FALSE)),0,VLOOKUP($N1712,'Data from Waybill Query'!$A:$M,11,FALSE))</f>
        <v>104016996</v>
      </c>
      <c r="L1712" s="104">
        <f>IF(ISNA(VLOOKUP($N1712,'Data from Waybill Query'!$A:$M,12,FALSE)),0,VLOOKUP($N1712,'Data from Waybill Query'!$A:$M,12,FALSE))</f>
        <v>29690</v>
      </c>
      <c r="M1712" s="104">
        <f>IF(ISNA(VLOOKUP($N1712,'Data from Waybill Query'!$A:$M,13,FALSE)),0,VLOOKUP($N1712,'Data from Waybill Query'!$A:$M,13,FALSE))</f>
        <v>6.1085529999999999E-2</v>
      </c>
      <c r="N1712" s="104">
        <f t="shared" si="57"/>
        <v>2010110103</v>
      </c>
    </row>
    <row r="1713" spans="1:14" x14ac:dyDescent="0.25">
      <c r="A1713" s="104">
        <f t="shared" si="58"/>
        <v>201027</v>
      </c>
      <c r="B1713" s="32">
        <f>'Data from Waybill Query'!B1713</f>
        <v>2010</v>
      </c>
      <c r="C1713" s="32" t="str">
        <f>IF('Data from Waybill Query'!C1713="00","0",IF('Data from Waybill Query'!C1713="01","1",IF('Data from Waybill Query'!C1713="XX","2",'Data from Waybill Query'!C1713)))</f>
        <v>11</v>
      </c>
      <c r="D1713" s="33" t="str">
        <f>'Data from Waybill Query'!D1713</f>
        <v>Coal</v>
      </c>
      <c r="E1713" s="33" t="str">
        <f>'Data from Waybill Query'!E1713</f>
        <v>S</v>
      </c>
      <c r="F1713" s="33" t="str">
        <f>'Data from Waybill Query'!F1713</f>
        <v>P</v>
      </c>
      <c r="G1713" s="33" t="str">
        <f>'Data from Waybill Query'!G1713</f>
        <v>X</v>
      </c>
      <c r="H1713" s="104">
        <f>IF(ISNA(VLOOKUP($N1713,'Data from Waybill Query'!$A:$M,8,FALSE)),0,VLOOKUP($N1713,'Data from Waybill Query'!$A:$M,8,FALSE))</f>
        <v>1976259</v>
      </c>
      <c r="I1713" s="104">
        <f>IF(ISNA(VLOOKUP($N1713,'Data from Waybill Query'!$A:$M,9,FALSE)),0,VLOOKUP($N1713,'Data from Waybill Query'!$A:$M,9,FALSE))</f>
        <v>1698062</v>
      </c>
      <c r="J1713" s="104">
        <f>IF(ISNA(VLOOKUP($N1713,'Data from Waybill Query'!$A:$M,10,FALSE)),0,VLOOKUP($N1713,'Data from Waybill Query'!$A:$M,10,FALSE))</f>
        <v>345536</v>
      </c>
      <c r="K1713" s="104">
        <f>IF(ISNA(VLOOKUP($N1713,'Data from Waybill Query'!$A:$M,11,FALSE)),0,VLOOKUP($N1713,'Data from Waybill Query'!$A:$M,11,FALSE))</f>
        <v>193973360</v>
      </c>
      <c r="L1713" s="104">
        <f>IF(ISNA(VLOOKUP($N1713,'Data from Waybill Query'!$A:$M,12,FALSE)),0,VLOOKUP($N1713,'Data from Waybill Query'!$A:$M,12,FALSE))</f>
        <v>39367</v>
      </c>
      <c r="M1713" s="104">
        <f>IF(ISNA(VLOOKUP($N1713,'Data from Waybill Query'!$A:$M,13,FALSE)),0,VLOOKUP($N1713,'Data from Waybill Query'!$A:$M,13,FALSE))</f>
        <v>5.0201129999999997E-2</v>
      </c>
      <c r="N1713" s="104">
        <f t="shared" si="57"/>
        <v>2010110113</v>
      </c>
    </row>
    <row r="1714" spans="1:14" x14ac:dyDescent="0.25">
      <c r="A1714" s="104">
        <f t="shared" si="58"/>
        <v>201028</v>
      </c>
      <c r="B1714" s="32">
        <f>'Data from Waybill Query'!B1714</f>
        <v>2010</v>
      </c>
      <c r="C1714" s="32" t="str">
        <f>IF('Data from Waybill Query'!C1714="00","0",IF('Data from Waybill Query'!C1714="01","1",IF('Data from Waybill Query'!C1714="XX","2",'Data from Waybill Query'!C1714)))</f>
        <v>11</v>
      </c>
      <c r="D1714" s="33" t="str">
        <f>'Data from Waybill Query'!D1714</f>
        <v>Coal</v>
      </c>
      <c r="E1714" s="33" t="str">
        <f>'Data from Waybill Query'!E1714</f>
        <v>M</v>
      </c>
      <c r="F1714" s="33" t="str">
        <f>'Data from Waybill Query'!F1714</f>
        <v>R</v>
      </c>
      <c r="G1714" s="33" t="str">
        <f>'Data from Waybill Query'!G1714</f>
        <v>X</v>
      </c>
      <c r="H1714" s="104">
        <f>IF(ISNA(VLOOKUP($N1714,'Data from Waybill Query'!$A:$M,8,FALSE)),0,VLOOKUP($N1714,'Data from Waybill Query'!$A:$M,8,FALSE))</f>
        <v>1142487</v>
      </c>
      <c r="I1714" s="104">
        <f>IF(ISNA(VLOOKUP($N1714,'Data from Waybill Query'!$A:$M,9,FALSE)),0,VLOOKUP($N1714,'Data from Waybill Query'!$A:$M,9,FALSE))</f>
        <v>466039</v>
      </c>
      <c r="J1714" s="104">
        <f>IF(ISNA(VLOOKUP($N1714,'Data from Waybill Query'!$A:$M,10,FALSE)),0,VLOOKUP($N1714,'Data from Waybill Query'!$A:$M,10,FALSE))</f>
        <v>322846</v>
      </c>
      <c r="K1714" s="104">
        <f>IF(ISNA(VLOOKUP($N1714,'Data from Waybill Query'!$A:$M,11,FALSE)),0,VLOOKUP($N1714,'Data from Waybill Query'!$A:$M,11,FALSE))</f>
        <v>51369181</v>
      </c>
      <c r="L1714" s="104">
        <f>IF(ISNA(VLOOKUP($N1714,'Data from Waybill Query'!$A:$M,12,FALSE)),0,VLOOKUP($N1714,'Data from Waybill Query'!$A:$M,12,FALSE))</f>
        <v>35798</v>
      </c>
      <c r="M1714" s="104">
        <f>IF(ISNA(VLOOKUP($N1714,'Data from Waybill Query'!$A:$M,13,FALSE)),0,VLOOKUP($N1714,'Data from Waybill Query'!$A:$M,13,FALSE))</f>
        <v>3.1915010000000001E-2</v>
      </c>
      <c r="N1714" s="104">
        <f t="shared" si="57"/>
        <v>2010110203</v>
      </c>
    </row>
    <row r="1715" spans="1:14" x14ac:dyDescent="0.25">
      <c r="A1715" s="104">
        <f t="shared" si="58"/>
        <v>201029</v>
      </c>
      <c r="B1715" s="32">
        <f>'Data from Waybill Query'!B1715</f>
        <v>2010</v>
      </c>
      <c r="C1715" s="32" t="str">
        <f>IF('Data from Waybill Query'!C1715="00","0",IF('Data from Waybill Query'!C1715="01","1",IF('Data from Waybill Query'!C1715="XX","2",'Data from Waybill Query'!C1715)))</f>
        <v>11</v>
      </c>
      <c r="D1715" s="33" t="str">
        <f>'Data from Waybill Query'!D1715</f>
        <v>Coal</v>
      </c>
      <c r="E1715" s="33" t="str">
        <f>'Data from Waybill Query'!E1715</f>
        <v>M</v>
      </c>
      <c r="F1715" s="33" t="str">
        <f>'Data from Waybill Query'!F1715</f>
        <v>P</v>
      </c>
      <c r="G1715" s="33" t="str">
        <f>'Data from Waybill Query'!G1715</f>
        <v>X</v>
      </c>
      <c r="H1715" s="104">
        <f>IF(ISNA(VLOOKUP($N1715,'Data from Waybill Query'!$A:$M,8,FALSE)),0,VLOOKUP($N1715,'Data from Waybill Query'!$A:$M,8,FALSE))</f>
        <v>2407661</v>
      </c>
      <c r="I1715" s="104">
        <f>IF(ISNA(VLOOKUP($N1715,'Data from Waybill Query'!$A:$M,9,FALSE)),0,VLOOKUP($N1715,'Data from Waybill Query'!$A:$M,9,FALSE))</f>
        <v>1304374</v>
      </c>
      <c r="J1715" s="104">
        <f>IF(ISNA(VLOOKUP($N1715,'Data from Waybill Query'!$A:$M,10,FALSE)),0,VLOOKUP($N1715,'Data from Waybill Query'!$A:$M,10,FALSE))</f>
        <v>976142</v>
      </c>
      <c r="K1715" s="104">
        <f>IF(ISNA(VLOOKUP($N1715,'Data from Waybill Query'!$A:$M,11,FALSE)),0,VLOOKUP($N1715,'Data from Waybill Query'!$A:$M,11,FALSE))</f>
        <v>153535987</v>
      </c>
      <c r="L1715" s="104">
        <f>IF(ISNA(VLOOKUP($N1715,'Data from Waybill Query'!$A:$M,12,FALSE)),0,VLOOKUP($N1715,'Data from Waybill Query'!$A:$M,12,FALSE))</f>
        <v>115051</v>
      </c>
      <c r="M1715" s="104">
        <f>IF(ISNA(VLOOKUP($N1715,'Data from Waybill Query'!$A:$M,13,FALSE)),0,VLOOKUP($N1715,'Data from Waybill Query'!$A:$M,13,FALSE))</f>
        <v>2.092693E-2</v>
      </c>
      <c r="N1715" s="104">
        <f t="shared" si="57"/>
        <v>2010110213</v>
      </c>
    </row>
    <row r="1716" spans="1:14" x14ac:dyDescent="0.25">
      <c r="A1716" s="104">
        <f t="shared" si="58"/>
        <v>201030</v>
      </c>
      <c r="B1716" s="32">
        <f>'Data from Waybill Query'!B1716</f>
        <v>2010</v>
      </c>
      <c r="C1716" s="32" t="str">
        <f>IF('Data from Waybill Query'!C1716="00","0",IF('Data from Waybill Query'!C1716="01","1",IF('Data from Waybill Query'!C1716="XX","2",'Data from Waybill Query'!C1716)))</f>
        <v>11</v>
      </c>
      <c r="D1716" s="33" t="str">
        <f>'Data from Waybill Query'!D1716</f>
        <v>Coal</v>
      </c>
      <c r="E1716" s="33" t="str">
        <f>'Data from Waybill Query'!E1716</f>
        <v>L</v>
      </c>
      <c r="F1716" s="33" t="str">
        <f>'Data from Waybill Query'!F1716</f>
        <v>R</v>
      </c>
      <c r="G1716" s="33" t="str">
        <f>'Data from Waybill Query'!G1716</f>
        <v>X</v>
      </c>
      <c r="H1716" s="104">
        <f>IF(ISNA(VLOOKUP($N1716,'Data from Waybill Query'!$A:$M,8,FALSE)),0,VLOOKUP($N1716,'Data from Waybill Query'!$A:$M,8,FALSE))</f>
        <v>1419023</v>
      </c>
      <c r="I1716" s="104">
        <f>IF(ISNA(VLOOKUP($N1716,'Data from Waybill Query'!$A:$M,9,FALSE)),0,VLOOKUP($N1716,'Data from Waybill Query'!$A:$M,9,FALSE))</f>
        <v>616309</v>
      </c>
      <c r="J1716" s="104">
        <f>IF(ISNA(VLOOKUP($N1716,'Data from Waybill Query'!$A:$M,10,FALSE)),0,VLOOKUP($N1716,'Data from Waybill Query'!$A:$M,10,FALSE))</f>
        <v>752134</v>
      </c>
      <c r="K1716" s="104">
        <f>IF(ISNA(VLOOKUP($N1716,'Data from Waybill Query'!$A:$M,11,FALSE)),0,VLOOKUP($N1716,'Data from Waybill Query'!$A:$M,11,FALSE))</f>
        <v>72722261</v>
      </c>
      <c r="L1716" s="104">
        <f>IF(ISNA(VLOOKUP($N1716,'Data from Waybill Query'!$A:$M,12,FALSE)),0,VLOOKUP($N1716,'Data from Waybill Query'!$A:$M,12,FALSE))</f>
        <v>88764</v>
      </c>
      <c r="M1716" s="104">
        <f>IF(ISNA(VLOOKUP($N1716,'Data from Waybill Query'!$A:$M,13,FALSE)),0,VLOOKUP($N1716,'Data from Waybill Query'!$A:$M,13,FALSE))</f>
        <v>1.5986469999999999E-2</v>
      </c>
      <c r="N1716" s="104">
        <f t="shared" si="57"/>
        <v>2010110303</v>
      </c>
    </row>
    <row r="1717" spans="1:14" x14ac:dyDescent="0.25">
      <c r="A1717" s="104">
        <f t="shared" si="58"/>
        <v>201031</v>
      </c>
      <c r="B1717" s="32">
        <f>'Data from Waybill Query'!B1717</f>
        <v>2010</v>
      </c>
      <c r="C1717" s="32" t="str">
        <f>IF('Data from Waybill Query'!C1717="00","0",IF('Data from Waybill Query'!C1717="01","1",IF('Data from Waybill Query'!C1717="XX","2",'Data from Waybill Query'!C1717)))</f>
        <v>11</v>
      </c>
      <c r="D1717" s="33" t="str">
        <f>'Data from Waybill Query'!D1717</f>
        <v>Coal</v>
      </c>
      <c r="E1717" s="33" t="str">
        <f>'Data from Waybill Query'!E1717</f>
        <v>L</v>
      </c>
      <c r="F1717" s="33" t="str">
        <f>'Data from Waybill Query'!F1717</f>
        <v>P</v>
      </c>
      <c r="G1717" s="33" t="str">
        <f>'Data from Waybill Query'!G1717</f>
        <v>X</v>
      </c>
      <c r="H1717" s="104">
        <f>IF(ISNA(VLOOKUP($N1717,'Data from Waybill Query'!$A:$M,8,FALSE)),0,VLOOKUP($N1717,'Data from Waybill Query'!$A:$M,8,FALSE))</f>
        <v>3623240</v>
      </c>
      <c r="I1717" s="104">
        <f>IF(ISNA(VLOOKUP($N1717,'Data from Waybill Query'!$A:$M,9,FALSE)),0,VLOOKUP($N1717,'Data from Waybill Query'!$A:$M,9,FALSE))</f>
        <v>2012584</v>
      </c>
      <c r="J1717" s="104">
        <f>IF(ISNA(VLOOKUP($N1717,'Data from Waybill Query'!$A:$M,10,FALSE)),0,VLOOKUP($N1717,'Data from Waybill Query'!$A:$M,10,FALSE))</f>
        <v>2416567</v>
      </c>
      <c r="K1717" s="104">
        <f>IF(ISNA(VLOOKUP($N1717,'Data from Waybill Query'!$A:$M,11,FALSE)),0,VLOOKUP($N1717,'Data from Waybill Query'!$A:$M,11,FALSE))</f>
        <v>236647124</v>
      </c>
      <c r="L1717" s="104">
        <f>IF(ISNA(VLOOKUP($N1717,'Data from Waybill Query'!$A:$M,12,FALSE)),0,VLOOKUP($N1717,'Data from Waybill Query'!$A:$M,12,FALSE))</f>
        <v>284318</v>
      </c>
      <c r="M1717" s="104">
        <f>IF(ISNA(VLOOKUP($N1717,'Data from Waybill Query'!$A:$M,13,FALSE)),0,VLOOKUP($N1717,'Data from Waybill Query'!$A:$M,13,FALSE))</f>
        <v>1.2743620000000001E-2</v>
      </c>
      <c r="N1717" s="104">
        <f t="shared" si="57"/>
        <v>2010110313</v>
      </c>
    </row>
    <row r="1718" spans="1:14" x14ac:dyDescent="0.25">
      <c r="A1718" s="104">
        <f t="shared" si="58"/>
        <v>201032</v>
      </c>
      <c r="B1718" s="32">
        <f>'Data from Waybill Query'!B1718</f>
        <v>2010</v>
      </c>
      <c r="C1718" s="32" t="str">
        <f>IF('Data from Waybill Query'!C1718="00","0",IF('Data from Waybill Query'!C1718="01","1",IF('Data from Waybill Query'!C1718="XX","2",'Data from Waybill Query'!C1718)))</f>
        <v>11</v>
      </c>
      <c r="D1718" s="33" t="str">
        <f>'Data from Waybill Query'!D1718</f>
        <v>Coal</v>
      </c>
      <c r="E1718" s="33" t="str">
        <f>'Data from Waybill Query'!E1718</f>
        <v>VL</v>
      </c>
      <c r="F1718" s="33" t="str">
        <f>'Data from Waybill Query'!F1718</f>
        <v>R</v>
      </c>
      <c r="G1718" s="33" t="str">
        <f>'Data from Waybill Query'!G1718</f>
        <v>X</v>
      </c>
      <c r="H1718" s="104">
        <f>IF(ISNA(VLOOKUP($N1718,'Data from Waybill Query'!$A:$M,8,FALSE)),0,VLOOKUP($N1718,'Data from Waybill Query'!$A:$M,8,FALSE))</f>
        <v>408626</v>
      </c>
      <c r="I1718" s="104">
        <f>IF(ISNA(VLOOKUP($N1718,'Data from Waybill Query'!$A:$M,9,FALSE)),0,VLOOKUP($N1718,'Data from Waybill Query'!$A:$M,9,FALSE))</f>
        <v>126362</v>
      </c>
      <c r="J1718" s="104">
        <f>IF(ISNA(VLOOKUP($N1718,'Data from Waybill Query'!$A:$M,10,FALSE)),0,VLOOKUP($N1718,'Data from Waybill Query'!$A:$M,10,FALSE))</f>
        <v>198267</v>
      </c>
      <c r="K1718" s="104">
        <f>IF(ISNA(VLOOKUP($N1718,'Data from Waybill Query'!$A:$M,11,FALSE)),0,VLOOKUP($N1718,'Data from Waybill Query'!$A:$M,11,FALSE))</f>
        <v>14693909</v>
      </c>
      <c r="L1718" s="104">
        <f>IF(ISNA(VLOOKUP($N1718,'Data from Waybill Query'!$A:$M,12,FALSE)),0,VLOOKUP($N1718,'Data from Waybill Query'!$A:$M,12,FALSE))</f>
        <v>23039</v>
      </c>
      <c r="M1718" s="104">
        <f>IF(ISNA(VLOOKUP($N1718,'Data from Waybill Query'!$A:$M,13,FALSE)),0,VLOOKUP($N1718,'Data from Waybill Query'!$A:$M,13,FALSE))</f>
        <v>1.7736430000000001E-2</v>
      </c>
      <c r="N1718" s="104">
        <f t="shared" si="57"/>
        <v>2010110403</v>
      </c>
    </row>
    <row r="1719" spans="1:14" x14ac:dyDescent="0.25">
      <c r="A1719" s="104">
        <f t="shared" si="58"/>
        <v>201033</v>
      </c>
      <c r="B1719" s="32">
        <f>'Data from Waybill Query'!B1719</f>
        <v>2010</v>
      </c>
      <c r="C1719" s="32" t="str">
        <f>IF('Data from Waybill Query'!C1719="00","0",IF('Data from Waybill Query'!C1719="01","1",IF('Data from Waybill Query'!C1719="XX","2",'Data from Waybill Query'!C1719)))</f>
        <v>11</v>
      </c>
      <c r="D1719" s="33" t="str">
        <f>'Data from Waybill Query'!D1719</f>
        <v>Coal</v>
      </c>
      <c r="E1719" s="33" t="str">
        <f>'Data from Waybill Query'!E1719</f>
        <v>VL</v>
      </c>
      <c r="F1719" s="33" t="str">
        <f>'Data from Waybill Query'!F1719</f>
        <v>P</v>
      </c>
      <c r="G1719" s="33" t="str">
        <f>'Data from Waybill Query'!G1719</f>
        <v>X</v>
      </c>
      <c r="H1719" s="104">
        <f>IF(ISNA(VLOOKUP($N1719,'Data from Waybill Query'!$A:$M,8,FALSE)),0,VLOOKUP($N1719,'Data from Waybill Query'!$A:$M,8,FALSE))</f>
        <v>1391324</v>
      </c>
      <c r="I1719" s="104">
        <f>IF(ISNA(VLOOKUP($N1719,'Data from Waybill Query'!$A:$M,9,FALSE)),0,VLOOKUP($N1719,'Data from Waybill Query'!$A:$M,9,FALSE))</f>
        <v>441980</v>
      </c>
      <c r="J1719" s="104">
        <f>IF(ISNA(VLOOKUP($N1719,'Data from Waybill Query'!$A:$M,10,FALSE)),0,VLOOKUP($N1719,'Data from Waybill Query'!$A:$M,10,FALSE))</f>
        <v>699910</v>
      </c>
      <c r="K1719" s="104">
        <f>IF(ISNA(VLOOKUP($N1719,'Data from Waybill Query'!$A:$M,11,FALSE)),0,VLOOKUP($N1719,'Data from Waybill Query'!$A:$M,11,FALSE))</f>
        <v>52657572</v>
      </c>
      <c r="L1719" s="104">
        <f>IF(ISNA(VLOOKUP($N1719,'Data from Waybill Query'!$A:$M,12,FALSE)),0,VLOOKUP($N1719,'Data from Waybill Query'!$A:$M,12,FALSE))</f>
        <v>83327</v>
      </c>
      <c r="M1719" s="104">
        <f>IF(ISNA(VLOOKUP($N1719,'Data from Waybill Query'!$A:$M,13,FALSE)),0,VLOOKUP($N1719,'Data from Waybill Query'!$A:$M,13,FALSE))</f>
        <v>1.669725E-2</v>
      </c>
      <c r="N1719" s="104">
        <f t="shared" si="57"/>
        <v>2010110413</v>
      </c>
    </row>
    <row r="1720" spans="1:14" x14ac:dyDescent="0.25">
      <c r="A1720" s="104">
        <f t="shared" si="58"/>
        <v>201034</v>
      </c>
      <c r="B1720" s="32">
        <f>'Data from Waybill Query'!B1720</f>
        <v>2010</v>
      </c>
      <c r="C1720" s="32" t="str">
        <f>IF('Data from Waybill Query'!C1720="00","0",IF('Data from Waybill Query'!C1720="01","1",IF('Data from Waybill Query'!C1720="XX","2",'Data from Waybill Query'!C1720)))</f>
        <v>13</v>
      </c>
      <c r="D1720" s="33" t="str">
        <f>'Data from Waybill Query'!D1720</f>
        <v>Crude Oil</v>
      </c>
      <c r="E1720" s="33" t="str">
        <f>'Data from Waybill Query'!E1720</f>
        <v>SM</v>
      </c>
      <c r="F1720" s="33" t="str">
        <f>'Data from Waybill Query'!F1720</f>
        <v>X</v>
      </c>
      <c r="G1720" s="33" t="str">
        <f>'Data from Waybill Query'!G1720</f>
        <v>S</v>
      </c>
      <c r="H1720" s="104">
        <f>IF(ISNA(VLOOKUP($N1720,'Data from Waybill Query'!$A:$M,8,FALSE)),0,VLOOKUP($N1720,'Data from Waybill Query'!$A:$M,8,FALSE))</f>
        <v>30619</v>
      </c>
      <c r="I1720" s="104">
        <f>IF(ISNA(VLOOKUP($N1720,'Data from Waybill Query'!$A:$M,9,FALSE)),0,VLOOKUP($N1720,'Data from Waybill Query'!$A:$M,9,FALSE))</f>
        <v>7424</v>
      </c>
      <c r="J1720" s="104">
        <f>IF(ISNA(VLOOKUP($N1720,'Data from Waybill Query'!$A:$M,10,FALSE)),0,VLOOKUP($N1720,'Data from Waybill Query'!$A:$M,10,FALSE))</f>
        <v>7161</v>
      </c>
      <c r="K1720" s="104">
        <f>IF(ISNA(VLOOKUP($N1720,'Data from Waybill Query'!$A:$M,11,FALSE)),0,VLOOKUP($N1720,'Data from Waybill Query'!$A:$M,11,FALSE))</f>
        <v>610424</v>
      </c>
      <c r="L1720" s="104">
        <f>IF(ISNA(VLOOKUP($N1720,'Data from Waybill Query'!$A:$M,12,FALSE)),0,VLOOKUP($N1720,'Data from Waybill Query'!$A:$M,12,FALSE))</f>
        <v>597</v>
      </c>
      <c r="M1720" s="104">
        <f>IF(ISNA(VLOOKUP($N1720,'Data from Waybill Query'!$A:$M,13,FALSE)),0,VLOOKUP($N1720,'Data from Waybill Query'!$A:$M,13,FALSE))</f>
        <v>5.1314209999999999E-2</v>
      </c>
      <c r="N1720" s="104">
        <f t="shared" si="57"/>
        <v>2010130101</v>
      </c>
    </row>
    <row r="1721" spans="1:14" x14ac:dyDescent="0.25">
      <c r="A1721" s="104">
        <f t="shared" si="58"/>
        <v>201035</v>
      </c>
      <c r="B1721" s="32">
        <f>'Data from Waybill Query'!B1721</f>
        <v>2010</v>
      </c>
      <c r="C1721" s="32" t="str">
        <f>IF('Data from Waybill Query'!C1721="00","0",IF('Data from Waybill Query'!C1721="01","1",IF('Data from Waybill Query'!C1721="XX","2",'Data from Waybill Query'!C1721)))</f>
        <v>13</v>
      </c>
      <c r="D1721" s="33" t="str">
        <f>'Data from Waybill Query'!D1721</f>
        <v>Crude Oil</v>
      </c>
      <c r="E1721" s="33" t="str">
        <f>'Data from Waybill Query'!E1721</f>
        <v>VL</v>
      </c>
      <c r="F1721" s="33" t="str">
        <f>'Data from Waybill Query'!F1721</f>
        <v>X</v>
      </c>
      <c r="G1721" s="33" t="str">
        <f>'Data from Waybill Query'!G1721</f>
        <v>S</v>
      </c>
      <c r="H1721" s="104">
        <f>IF(ISNA(VLOOKUP($N1721,'Data from Waybill Query'!$A:$M,8,FALSE)),0,VLOOKUP($N1721,'Data from Waybill Query'!$A:$M,8,FALSE))</f>
        <v>58208</v>
      </c>
      <c r="I1721" s="104">
        <f>IF(ISNA(VLOOKUP($N1721,'Data from Waybill Query'!$A:$M,9,FALSE)),0,VLOOKUP($N1721,'Data from Waybill Query'!$A:$M,9,FALSE))</f>
        <v>13204</v>
      </c>
      <c r="J1721" s="104">
        <f>IF(ISNA(VLOOKUP($N1721,'Data from Waybill Query'!$A:$M,10,FALSE)),0,VLOOKUP($N1721,'Data from Waybill Query'!$A:$M,10,FALSE))</f>
        <v>25459</v>
      </c>
      <c r="K1721" s="104">
        <f>IF(ISNA(VLOOKUP($N1721,'Data from Waybill Query'!$A:$M,11,FALSE)),0,VLOOKUP($N1721,'Data from Waybill Query'!$A:$M,11,FALSE))</f>
        <v>1078932</v>
      </c>
      <c r="L1721" s="104">
        <f>IF(ISNA(VLOOKUP($N1721,'Data from Waybill Query'!$A:$M,12,FALSE)),0,VLOOKUP($N1721,'Data from Waybill Query'!$A:$M,12,FALSE))</f>
        <v>2078</v>
      </c>
      <c r="M1721" s="104">
        <f>IF(ISNA(VLOOKUP($N1721,'Data from Waybill Query'!$A:$M,13,FALSE)),0,VLOOKUP($N1721,'Data from Waybill Query'!$A:$M,13,FALSE))</f>
        <v>2.8005510000000001E-2</v>
      </c>
      <c r="N1721" s="104">
        <f t="shared" si="57"/>
        <v>2010130401</v>
      </c>
    </row>
    <row r="1722" spans="1:14" x14ac:dyDescent="0.25">
      <c r="A1722" s="104">
        <f t="shared" si="58"/>
        <v>201036</v>
      </c>
      <c r="B1722" s="32">
        <f>'Data from Waybill Query'!B1722</f>
        <v>2010</v>
      </c>
      <c r="C1722" s="32" t="str">
        <f>IF('Data from Waybill Query'!C1722="00","0",IF('Data from Waybill Query'!C1722="01","1",IF('Data from Waybill Query'!C1722="XX","2",'Data from Waybill Query'!C1722)))</f>
        <v>13</v>
      </c>
      <c r="D1722" s="33" t="str">
        <f>'Data from Waybill Query'!D1722</f>
        <v>Crude Oil</v>
      </c>
      <c r="E1722" s="33" t="str">
        <f>'Data from Waybill Query'!E1722</f>
        <v>X</v>
      </c>
      <c r="F1722" s="33" t="str">
        <f>'Data from Waybill Query'!F1722</f>
        <v>X</v>
      </c>
      <c r="G1722" s="33" t="str">
        <f>'Data from Waybill Query'!G1722</f>
        <v>MU</v>
      </c>
      <c r="H1722" s="104">
        <f>IF(ISNA(VLOOKUP($N1722,'Data from Waybill Query'!$A:$M,8,FALSE)),0,VLOOKUP($N1722,'Data from Waybill Query'!$A:$M,8,FALSE))</f>
        <v>86074</v>
      </c>
      <c r="I1722" s="104">
        <f>IF(ISNA(VLOOKUP($N1722,'Data from Waybill Query'!$A:$M,9,FALSE)),0,VLOOKUP($N1722,'Data from Waybill Query'!$A:$M,9,FALSE))</f>
        <v>31532</v>
      </c>
      <c r="J1722" s="104">
        <f>IF(ISNA(VLOOKUP($N1722,'Data from Waybill Query'!$A:$M,10,FALSE)),0,VLOOKUP($N1722,'Data from Waybill Query'!$A:$M,10,FALSE))</f>
        <v>35116</v>
      </c>
      <c r="K1722" s="104">
        <f>IF(ISNA(VLOOKUP($N1722,'Data from Waybill Query'!$A:$M,11,FALSE)),0,VLOOKUP($N1722,'Data from Waybill Query'!$A:$M,11,FALSE))</f>
        <v>2899021</v>
      </c>
      <c r="L1722" s="104">
        <f>IF(ISNA(VLOOKUP($N1722,'Data from Waybill Query'!$A:$M,12,FALSE)),0,VLOOKUP($N1722,'Data from Waybill Query'!$A:$M,12,FALSE))</f>
        <v>3324</v>
      </c>
      <c r="M1722" s="104">
        <f>IF(ISNA(VLOOKUP($N1722,'Data from Waybill Query'!$A:$M,13,FALSE)),0,VLOOKUP($N1722,'Data from Waybill Query'!$A:$M,13,FALSE))</f>
        <v>2.5894130000000001E-2</v>
      </c>
      <c r="N1722" s="104">
        <f t="shared" si="57"/>
        <v>2010130403</v>
      </c>
    </row>
    <row r="1723" spans="1:14" x14ac:dyDescent="0.25">
      <c r="A1723" s="104">
        <f t="shared" si="58"/>
        <v>201037</v>
      </c>
      <c r="B1723" s="32">
        <f>'Data from Waybill Query'!B1723</f>
        <v>2010</v>
      </c>
      <c r="C1723" s="32" t="str">
        <f>IF('Data from Waybill Query'!C1723="00","0",IF('Data from Waybill Query'!C1723="01","1",IF('Data from Waybill Query'!C1723="XX","2",'Data from Waybill Query'!C1723)))</f>
        <v>14</v>
      </c>
      <c r="D1723" s="33" t="str">
        <f>'Data from Waybill Query'!D1723</f>
        <v>Non-Metallic Minerals</v>
      </c>
      <c r="E1723" s="33" t="str">
        <f>'Data from Waybill Query'!E1723</f>
        <v>S</v>
      </c>
      <c r="F1723" s="33" t="str">
        <f>'Data from Waybill Query'!F1723</f>
        <v>X</v>
      </c>
      <c r="G1723" s="33" t="str">
        <f>'Data from Waybill Query'!G1723</f>
        <v>X</v>
      </c>
      <c r="H1723" s="104">
        <f>IF(ISNA(VLOOKUP($N1723,'Data from Waybill Query'!$A:$M,8,FALSE)),0,VLOOKUP($N1723,'Data from Waybill Query'!$A:$M,8,FALSE))</f>
        <v>182746</v>
      </c>
      <c r="I1723" s="104">
        <f>IF(ISNA(VLOOKUP($N1723,'Data from Waybill Query'!$A:$M,9,FALSE)),0,VLOOKUP($N1723,'Data from Waybill Query'!$A:$M,9,FALSE))</f>
        <v>429724</v>
      </c>
      <c r="J1723" s="104">
        <f>IF(ISNA(VLOOKUP($N1723,'Data from Waybill Query'!$A:$M,10,FALSE)),0,VLOOKUP($N1723,'Data from Waybill Query'!$A:$M,10,FALSE))</f>
        <v>22026</v>
      </c>
      <c r="K1723" s="104">
        <f>IF(ISNA(VLOOKUP($N1723,'Data from Waybill Query'!$A:$M,11,FALSE)),0,VLOOKUP($N1723,'Data from Waybill Query'!$A:$M,11,FALSE))</f>
        <v>39732262</v>
      </c>
      <c r="L1723" s="104">
        <f>IF(ISNA(VLOOKUP($N1723,'Data from Waybill Query'!$A:$M,12,FALSE)),0,VLOOKUP($N1723,'Data from Waybill Query'!$A:$M,12,FALSE))</f>
        <v>1993</v>
      </c>
      <c r="M1723" s="104">
        <f>IF(ISNA(VLOOKUP($N1723,'Data from Waybill Query'!$A:$M,13,FALSE)),0,VLOOKUP($N1723,'Data from Waybill Query'!$A:$M,13,FALSE))</f>
        <v>9.1674699999999998E-2</v>
      </c>
      <c r="N1723" s="104">
        <f t="shared" si="57"/>
        <v>2010140103</v>
      </c>
    </row>
    <row r="1724" spans="1:14" x14ac:dyDescent="0.25">
      <c r="A1724" s="104">
        <f t="shared" si="58"/>
        <v>201038</v>
      </c>
      <c r="B1724" s="32">
        <f>'Data from Waybill Query'!B1724</f>
        <v>2010</v>
      </c>
      <c r="C1724" s="32" t="str">
        <f>IF('Data from Waybill Query'!C1724="00","0",IF('Data from Waybill Query'!C1724="01","1",IF('Data from Waybill Query'!C1724="XX","2",'Data from Waybill Query'!C1724)))</f>
        <v>14</v>
      </c>
      <c r="D1724" s="33" t="str">
        <f>'Data from Waybill Query'!D1724</f>
        <v>Non-Metallic Minerals</v>
      </c>
      <c r="E1724" s="33" t="str">
        <f>'Data from Waybill Query'!E1724</f>
        <v>M</v>
      </c>
      <c r="F1724" s="33" t="str">
        <f>'Data from Waybill Query'!F1724</f>
        <v>X</v>
      </c>
      <c r="G1724" s="33" t="str">
        <f>'Data from Waybill Query'!G1724</f>
        <v>X</v>
      </c>
      <c r="H1724" s="104">
        <f>IF(ISNA(VLOOKUP($N1724,'Data from Waybill Query'!$A:$M,8,FALSE)),0,VLOOKUP($N1724,'Data from Waybill Query'!$A:$M,8,FALSE))</f>
        <v>339773</v>
      </c>
      <c r="I1724" s="104">
        <f>IF(ISNA(VLOOKUP($N1724,'Data from Waybill Query'!$A:$M,9,FALSE)),0,VLOOKUP($N1724,'Data from Waybill Query'!$A:$M,9,FALSE))</f>
        <v>387756</v>
      </c>
      <c r="J1724" s="104">
        <f>IF(ISNA(VLOOKUP($N1724,'Data from Waybill Query'!$A:$M,10,FALSE)),0,VLOOKUP($N1724,'Data from Waybill Query'!$A:$M,10,FALSE))</f>
        <v>66648</v>
      </c>
      <c r="K1724" s="104">
        <f>IF(ISNA(VLOOKUP($N1724,'Data from Waybill Query'!$A:$M,11,FALSE)),0,VLOOKUP($N1724,'Data from Waybill Query'!$A:$M,11,FALSE))</f>
        <v>40421059</v>
      </c>
      <c r="L1724" s="104">
        <f>IF(ISNA(VLOOKUP($N1724,'Data from Waybill Query'!$A:$M,12,FALSE)),0,VLOOKUP($N1724,'Data from Waybill Query'!$A:$M,12,FALSE))</f>
        <v>6966</v>
      </c>
      <c r="M1724" s="104">
        <f>IF(ISNA(VLOOKUP($N1724,'Data from Waybill Query'!$A:$M,13,FALSE)),0,VLOOKUP($N1724,'Data from Waybill Query'!$A:$M,13,FALSE))</f>
        <v>4.877397E-2</v>
      </c>
      <c r="N1724" s="104">
        <f t="shared" si="57"/>
        <v>2010140203</v>
      </c>
    </row>
    <row r="1725" spans="1:14" x14ac:dyDescent="0.25">
      <c r="A1725" s="104">
        <f t="shared" si="58"/>
        <v>201039</v>
      </c>
      <c r="B1725" s="32">
        <f>'Data from Waybill Query'!B1725</f>
        <v>2010</v>
      </c>
      <c r="C1725" s="32" t="str">
        <f>IF('Data from Waybill Query'!C1725="00","0",IF('Data from Waybill Query'!C1725="01","1",IF('Data from Waybill Query'!C1725="XX","2",'Data from Waybill Query'!C1725)))</f>
        <v>14</v>
      </c>
      <c r="D1725" s="33" t="str">
        <f>'Data from Waybill Query'!D1725</f>
        <v>Non-Metallic Minerals</v>
      </c>
      <c r="E1725" s="33" t="str">
        <f>'Data from Waybill Query'!E1725</f>
        <v>L</v>
      </c>
      <c r="F1725" s="33" t="str">
        <f>'Data from Waybill Query'!F1725</f>
        <v>X</v>
      </c>
      <c r="G1725" s="33" t="str">
        <f>'Data from Waybill Query'!G1725</f>
        <v>X</v>
      </c>
      <c r="H1725" s="104">
        <f>IF(ISNA(VLOOKUP($N1725,'Data from Waybill Query'!$A:$M,8,FALSE)),0,VLOOKUP($N1725,'Data from Waybill Query'!$A:$M,8,FALSE))</f>
        <v>1467197</v>
      </c>
      <c r="I1725" s="104">
        <f>IF(ISNA(VLOOKUP($N1725,'Data from Waybill Query'!$A:$M,9,FALSE)),0,VLOOKUP($N1725,'Data from Waybill Query'!$A:$M,9,FALSE))</f>
        <v>526819</v>
      </c>
      <c r="J1725" s="104">
        <f>IF(ISNA(VLOOKUP($N1725,'Data from Waybill Query'!$A:$M,10,FALSE)),0,VLOOKUP($N1725,'Data from Waybill Query'!$A:$M,10,FALSE))</f>
        <v>380364</v>
      </c>
      <c r="K1725" s="104">
        <f>IF(ISNA(VLOOKUP($N1725,'Data from Waybill Query'!$A:$M,11,FALSE)),0,VLOOKUP($N1725,'Data from Waybill Query'!$A:$M,11,FALSE))</f>
        <v>53130408</v>
      </c>
      <c r="L1725" s="104">
        <f>IF(ISNA(VLOOKUP($N1725,'Data from Waybill Query'!$A:$M,12,FALSE)),0,VLOOKUP($N1725,'Data from Waybill Query'!$A:$M,12,FALSE))</f>
        <v>37831</v>
      </c>
      <c r="M1725" s="104">
        <f>IF(ISNA(VLOOKUP($N1725,'Data from Waybill Query'!$A:$M,13,FALSE)),0,VLOOKUP($N1725,'Data from Waybill Query'!$A:$M,13,FALSE))</f>
        <v>3.8782780000000003E-2</v>
      </c>
      <c r="N1725" s="104">
        <f t="shared" si="57"/>
        <v>2010140303</v>
      </c>
    </row>
    <row r="1726" spans="1:14" x14ac:dyDescent="0.25">
      <c r="A1726" s="104">
        <f t="shared" si="58"/>
        <v>201040</v>
      </c>
      <c r="B1726" s="32">
        <f>'Data from Waybill Query'!B1726</f>
        <v>2010</v>
      </c>
      <c r="C1726" s="32" t="str">
        <f>IF('Data from Waybill Query'!C1726="00","0",IF('Data from Waybill Query'!C1726="01","1",IF('Data from Waybill Query'!C1726="XX","2",'Data from Waybill Query'!C1726)))</f>
        <v>20</v>
      </c>
      <c r="D1726" s="33" t="str">
        <f>'Data from Waybill Query'!D1726</f>
        <v>Food and Kindred</v>
      </c>
      <c r="E1726" s="33" t="str">
        <f>'Data from Waybill Query'!E1726</f>
        <v>S</v>
      </c>
      <c r="F1726" s="33" t="str">
        <f>'Data from Waybill Query'!F1726</f>
        <v>X</v>
      </c>
      <c r="G1726" s="33" t="str">
        <f>'Data from Waybill Query'!G1726</f>
        <v>X</v>
      </c>
      <c r="H1726" s="104">
        <f>IF(ISNA(VLOOKUP($N1726,'Data from Waybill Query'!$A:$M,8,FALSE)),0,VLOOKUP($N1726,'Data from Waybill Query'!$A:$M,8,FALSE))</f>
        <v>570189</v>
      </c>
      <c r="I1726" s="104">
        <f>IF(ISNA(VLOOKUP($N1726,'Data from Waybill Query'!$A:$M,9,FALSE)),0,VLOOKUP($N1726,'Data from Waybill Query'!$A:$M,9,FALSE))</f>
        <v>355107</v>
      </c>
      <c r="J1726" s="104">
        <f>IF(ISNA(VLOOKUP($N1726,'Data from Waybill Query'!$A:$M,10,FALSE)),0,VLOOKUP($N1726,'Data from Waybill Query'!$A:$M,10,FALSE))</f>
        <v>98287</v>
      </c>
      <c r="K1726" s="104">
        <f>IF(ISNA(VLOOKUP($N1726,'Data from Waybill Query'!$A:$M,11,FALSE)),0,VLOOKUP($N1726,'Data from Waybill Query'!$A:$M,11,FALSE))</f>
        <v>32825748</v>
      </c>
      <c r="L1726" s="104">
        <f>IF(ISNA(VLOOKUP($N1726,'Data from Waybill Query'!$A:$M,12,FALSE)),0,VLOOKUP($N1726,'Data from Waybill Query'!$A:$M,12,FALSE))</f>
        <v>9149</v>
      </c>
      <c r="M1726" s="104">
        <f>IF(ISNA(VLOOKUP($N1726,'Data from Waybill Query'!$A:$M,13,FALSE)),0,VLOOKUP($N1726,'Data from Waybill Query'!$A:$M,13,FALSE))</f>
        <v>6.232066E-2</v>
      </c>
      <c r="N1726" s="104">
        <f t="shared" si="57"/>
        <v>2010200103</v>
      </c>
    </row>
    <row r="1727" spans="1:14" x14ac:dyDescent="0.25">
      <c r="A1727" s="104">
        <f t="shared" si="58"/>
        <v>201041</v>
      </c>
      <c r="B1727" s="32">
        <f>'Data from Waybill Query'!B1727</f>
        <v>2010</v>
      </c>
      <c r="C1727" s="32" t="str">
        <f>IF('Data from Waybill Query'!C1727="00","0",IF('Data from Waybill Query'!C1727="01","1",IF('Data from Waybill Query'!C1727="XX","2",'Data from Waybill Query'!C1727)))</f>
        <v>20</v>
      </c>
      <c r="D1727" s="33" t="str">
        <f>'Data from Waybill Query'!D1727</f>
        <v>Food and Kindred</v>
      </c>
      <c r="E1727" s="33" t="str">
        <f>'Data from Waybill Query'!E1727</f>
        <v>M</v>
      </c>
      <c r="F1727" s="33" t="str">
        <f>'Data from Waybill Query'!F1727</f>
        <v>X</v>
      </c>
      <c r="G1727" s="33" t="str">
        <f>'Data from Waybill Query'!G1727</f>
        <v>X</v>
      </c>
      <c r="H1727" s="104">
        <f>IF(ISNA(VLOOKUP($N1727,'Data from Waybill Query'!$A:$M,8,FALSE)),0,VLOOKUP($N1727,'Data from Waybill Query'!$A:$M,8,FALSE))</f>
        <v>1198750</v>
      </c>
      <c r="I1727" s="104">
        <f>IF(ISNA(VLOOKUP($N1727,'Data from Waybill Query'!$A:$M,9,FALSE)),0,VLOOKUP($N1727,'Data from Waybill Query'!$A:$M,9,FALSE))</f>
        <v>416681</v>
      </c>
      <c r="J1727" s="104">
        <f>IF(ISNA(VLOOKUP($N1727,'Data from Waybill Query'!$A:$M,10,FALSE)),0,VLOOKUP($N1727,'Data from Waybill Query'!$A:$M,10,FALSE))</f>
        <v>313317</v>
      </c>
      <c r="K1727" s="104">
        <f>IF(ISNA(VLOOKUP($N1727,'Data from Waybill Query'!$A:$M,11,FALSE)),0,VLOOKUP($N1727,'Data from Waybill Query'!$A:$M,11,FALSE))</f>
        <v>39235364</v>
      </c>
      <c r="L1727" s="104">
        <f>IF(ISNA(VLOOKUP($N1727,'Data from Waybill Query'!$A:$M,12,FALSE)),0,VLOOKUP($N1727,'Data from Waybill Query'!$A:$M,12,FALSE))</f>
        <v>29621</v>
      </c>
      <c r="M1727" s="104">
        <f>IF(ISNA(VLOOKUP($N1727,'Data from Waybill Query'!$A:$M,13,FALSE)),0,VLOOKUP($N1727,'Data from Waybill Query'!$A:$M,13,FALSE))</f>
        <v>4.0469860000000003E-2</v>
      </c>
      <c r="N1727" s="104">
        <f t="shared" si="57"/>
        <v>2010200203</v>
      </c>
    </row>
    <row r="1728" spans="1:14" x14ac:dyDescent="0.25">
      <c r="A1728" s="104">
        <f t="shared" si="58"/>
        <v>201042</v>
      </c>
      <c r="B1728" s="32">
        <f>'Data from Waybill Query'!B1728</f>
        <v>2010</v>
      </c>
      <c r="C1728" s="32" t="str">
        <f>IF('Data from Waybill Query'!C1728="00","0",IF('Data from Waybill Query'!C1728="01","1",IF('Data from Waybill Query'!C1728="XX","2",'Data from Waybill Query'!C1728)))</f>
        <v>20</v>
      </c>
      <c r="D1728" s="33" t="str">
        <f>'Data from Waybill Query'!D1728</f>
        <v>Food and Kindred</v>
      </c>
      <c r="E1728" s="33" t="str">
        <f>'Data from Waybill Query'!E1728</f>
        <v>L</v>
      </c>
      <c r="F1728" s="33" t="str">
        <f>'Data from Waybill Query'!F1728</f>
        <v>X</v>
      </c>
      <c r="G1728" s="33" t="str">
        <f>'Data from Waybill Query'!G1728</f>
        <v>X</v>
      </c>
      <c r="H1728" s="104">
        <f>IF(ISNA(VLOOKUP($N1728,'Data from Waybill Query'!$A:$M,8,FALSE)),0,VLOOKUP($N1728,'Data from Waybill Query'!$A:$M,8,FALSE))</f>
        <v>2702585</v>
      </c>
      <c r="I1728" s="104">
        <f>IF(ISNA(VLOOKUP($N1728,'Data from Waybill Query'!$A:$M,9,FALSE)),0,VLOOKUP($N1728,'Data from Waybill Query'!$A:$M,9,FALSE))</f>
        <v>545921</v>
      </c>
      <c r="J1728" s="104">
        <f>IF(ISNA(VLOOKUP($N1728,'Data from Waybill Query'!$A:$M,10,FALSE)),0,VLOOKUP($N1728,'Data from Waybill Query'!$A:$M,10,FALSE))</f>
        <v>939628</v>
      </c>
      <c r="K1728" s="104">
        <f>IF(ISNA(VLOOKUP($N1728,'Data from Waybill Query'!$A:$M,11,FALSE)),0,VLOOKUP($N1728,'Data from Waybill Query'!$A:$M,11,FALSE))</f>
        <v>48400629</v>
      </c>
      <c r="L1728" s="104">
        <f>IF(ISNA(VLOOKUP($N1728,'Data from Waybill Query'!$A:$M,12,FALSE)),0,VLOOKUP($N1728,'Data from Waybill Query'!$A:$M,12,FALSE))</f>
        <v>81999</v>
      </c>
      <c r="M1728" s="104">
        <f>IF(ISNA(VLOOKUP($N1728,'Data from Waybill Query'!$A:$M,13,FALSE)),0,VLOOKUP($N1728,'Data from Waybill Query'!$A:$M,13,FALSE))</f>
        <v>3.2958620000000001E-2</v>
      </c>
      <c r="N1728" s="104">
        <f t="shared" si="57"/>
        <v>2010200303</v>
      </c>
    </row>
    <row r="1729" spans="1:14" x14ac:dyDescent="0.25">
      <c r="A1729" s="104">
        <f t="shared" si="58"/>
        <v>201043</v>
      </c>
      <c r="B1729" s="32">
        <f>'Data from Waybill Query'!B1729</f>
        <v>2010</v>
      </c>
      <c r="C1729" s="32" t="str">
        <f>IF('Data from Waybill Query'!C1729="00","0",IF('Data from Waybill Query'!C1729="01","1",IF('Data from Waybill Query'!C1729="XX","2",'Data from Waybill Query'!C1729)))</f>
        <v>24</v>
      </c>
      <c r="D1729" s="33" t="str">
        <f>'Data from Waybill Query'!D1729</f>
        <v>Lumber and Wood Products</v>
      </c>
      <c r="E1729" s="33" t="str">
        <f>'Data from Waybill Query'!E1729</f>
        <v>S</v>
      </c>
      <c r="F1729" s="33" t="str">
        <f>'Data from Waybill Query'!F1729</f>
        <v>X</v>
      </c>
      <c r="G1729" s="33" t="str">
        <f>'Data from Waybill Query'!G1729</f>
        <v>X</v>
      </c>
      <c r="H1729" s="104">
        <f>IF(ISNA(VLOOKUP($N1729,'Data from Waybill Query'!$A:$M,8,FALSE)),0,VLOOKUP($N1729,'Data from Waybill Query'!$A:$M,8,FALSE))</f>
        <v>179027</v>
      </c>
      <c r="I1729" s="104">
        <f>IF(ISNA(VLOOKUP($N1729,'Data from Waybill Query'!$A:$M,9,FALSE)),0,VLOOKUP($N1729,'Data from Waybill Query'!$A:$M,9,FALSE))</f>
        <v>153868</v>
      </c>
      <c r="J1729" s="104">
        <f>IF(ISNA(VLOOKUP($N1729,'Data from Waybill Query'!$A:$M,10,FALSE)),0,VLOOKUP($N1729,'Data from Waybill Query'!$A:$M,10,FALSE))</f>
        <v>32506</v>
      </c>
      <c r="K1729" s="104">
        <f>IF(ISNA(VLOOKUP($N1729,'Data from Waybill Query'!$A:$M,11,FALSE)),0,VLOOKUP($N1729,'Data from Waybill Query'!$A:$M,11,FALSE))</f>
        <v>12206400</v>
      </c>
      <c r="L1729" s="104">
        <f>IF(ISNA(VLOOKUP($N1729,'Data from Waybill Query'!$A:$M,12,FALSE)),0,VLOOKUP($N1729,'Data from Waybill Query'!$A:$M,12,FALSE))</f>
        <v>2616</v>
      </c>
      <c r="M1729" s="104">
        <f>IF(ISNA(VLOOKUP($N1729,'Data from Waybill Query'!$A:$M,13,FALSE)),0,VLOOKUP($N1729,'Data from Waybill Query'!$A:$M,13,FALSE))</f>
        <v>6.8441269999999998E-2</v>
      </c>
      <c r="N1729" s="104">
        <f t="shared" si="57"/>
        <v>2010240103</v>
      </c>
    </row>
    <row r="1730" spans="1:14" x14ac:dyDescent="0.25">
      <c r="A1730" s="104">
        <f t="shared" si="58"/>
        <v>201044</v>
      </c>
      <c r="B1730" s="32">
        <f>'Data from Waybill Query'!B1730</f>
        <v>2010</v>
      </c>
      <c r="C1730" s="32" t="str">
        <f>IF('Data from Waybill Query'!C1730="00","0",IF('Data from Waybill Query'!C1730="01","1",IF('Data from Waybill Query'!C1730="XX","2",'Data from Waybill Query'!C1730)))</f>
        <v>24</v>
      </c>
      <c r="D1730" s="33" t="str">
        <f>'Data from Waybill Query'!D1730</f>
        <v>Lumber and Wood Products</v>
      </c>
      <c r="E1730" s="33" t="str">
        <f>'Data from Waybill Query'!E1730</f>
        <v>M</v>
      </c>
      <c r="F1730" s="33" t="str">
        <f>'Data from Waybill Query'!F1730</f>
        <v>X</v>
      </c>
      <c r="G1730" s="33" t="str">
        <f>'Data from Waybill Query'!G1730</f>
        <v>X</v>
      </c>
      <c r="H1730" s="104">
        <f>IF(ISNA(VLOOKUP($N1730,'Data from Waybill Query'!$A:$M,8,FALSE)),0,VLOOKUP($N1730,'Data from Waybill Query'!$A:$M,8,FALSE))</f>
        <v>229256</v>
      </c>
      <c r="I1730" s="104">
        <f>IF(ISNA(VLOOKUP($N1730,'Data from Waybill Query'!$A:$M,9,FALSE)),0,VLOOKUP($N1730,'Data from Waybill Query'!$A:$M,9,FALSE))</f>
        <v>70400</v>
      </c>
      <c r="J1730" s="104">
        <f>IF(ISNA(VLOOKUP($N1730,'Data from Waybill Query'!$A:$M,10,FALSE)),0,VLOOKUP($N1730,'Data from Waybill Query'!$A:$M,10,FALSE))</f>
        <v>54621</v>
      </c>
      <c r="K1730" s="104">
        <f>IF(ISNA(VLOOKUP($N1730,'Data from Waybill Query'!$A:$M,11,FALSE)),0,VLOOKUP($N1730,'Data from Waybill Query'!$A:$M,11,FALSE))</f>
        <v>6013220</v>
      </c>
      <c r="L1730" s="104">
        <f>IF(ISNA(VLOOKUP($N1730,'Data from Waybill Query'!$A:$M,12,FALSE)),0,VLOOKUP($N1730,'Data from Waybill Query'!$A:$M,12,FALSE))</f>
        <v>4701</v>
      </c>
      <c r="M1730" s="104">
        <f>IF(ISNA(VLOOKUP($N1730,'Data from Waybill Query'!$A:$M,13,FALSE)),0,VLOOKUP($N1730,'Data from Waybill Query'!$A:$M,13,FALSE))</f>
        <v>4.8766230000000001E-2</v>
      </c>
      <c r="N1730" s="104">
        <f t="shared" ref="N1730:N1793" si="59">1000000*B1730+10000*C1730+100*IF(LEFT(E1730,1)="S",1,IF(E1730="M",2,IF(E1730="L",3,4)))+10*IF(F1730="P",1,0)+IF(G1730="S",1,IF(G1730="M",2,3))</f>
        <v>2010240203</v>
      </c>
    </row>
    <row r="1731" spans="1:14" x14ac:dyDescent="0.25">
      <c r="A1731" s="104">
        <f t="shared" si="58"/>
        <v>201045</v>
      </c>
      <c r="B1731" s="32">
        <f>'Data from Waybill Query'!B1731</f>
        <v>2010</v>
      </c>
      <c r="C1731" s="32" t="str">
        <f>IF('Data from Waybill Query'!C1731="00","0",IF('Data from Waybill Query'!C1731="01","1",IF('Data from Waybill Query'!C1731="XX","2",'Data from Waybill Query'!C1731)))</f>
        <v>24</v>
      </c>
      <c r="D1731" s="33" t="str">
        <f>'Data from Waybill Query'!D1731</f>
        <v>Lumber and Wood Products</v>
      </c>
      <c r="E1731" s="33" t="str">
        <f>'Data from Waybill Query'!E1731</f>
        <v>L</v>
      </c>
      <c r="F1731" s="33" t="str">
        <f>'Data from Waybill Query'!F1731</f>
        <v>X</v>
      </c>
      <c r="G1731" s="33" t="str">
        <f>'Data from Waybill Query'!G1731</f>
        <v>X</v>
      </c>
      <c r="H1731" s="104">
        <f>IF(ISNA(VLOOKUP($N1731,'Data from Waybill Query'!$A:$M,8,FALSE)),0,VLOOKUP($N1731,'Data from Waybill Query'!$A:$M,8,FALSE))</f>
        <v>1099404</v>
      </c>
      <c r="I1731" s="104">
        <f>IF(ISNA(VLOOKUP($N1731,'Data from Waybill Query'!$A:$M,9,FALSE)),0,VLOOKUP($N1731,'Data from Waybill Query'!$A:$M,9,FALSE))</f>
        <v>188008</v>
      </c>
      <c r="J1731" s="104">
        <f>IF(ISNA(VLOOKUP($N1731,'Data from Waybill Query'!$A:$M,10,FALSE)),0,VLOOKUP($N1731,'Data from Waybill Query'!$A:$M,10,FALSE))</f>
        <v>376443</v>
      </c>
      <c r="K1731" s="104">
        <f>IF(ISNA(VLOOKUP($N1731,'Data from Waybill Query'!$A:$M,11,FALSE)),0,VLOOKUP($N1731,'Data from Waybill Query'!$A:$M,11,FALSE))</f>
        <v>17111412</v>
      </c>
      <c r="L1731" s="104">
        <f>IF(ISNA(VLOOKUP($N1731,'Data from Waybill Query'!$A:$M,12,FALSE)),0,VLOOKUP($N1731,'Data from Waybill Query'!$A:$M,12,FALSE))</f>
        <v>34419</v>
      </c>
      <c r="M1731" s="104">
        <f>IF(ISNA(VLOOKUP($N1731,'Data from Waybill Query'!$A:$M,13,FALSE)),0,VLOOKUP($N1731,'Data from Waybill Query'!$A:$M,13,FALSE))</f>
        <v>3.194143E-2</v>
      </c>
      <c r="N1731" s="104">
        <f t="shared" si="59"/>
        <v>2010240303</v>
      </c>
    </row>
    <row r="1732" spans="1:14" x14ac:dyDescent="0.25">
      <c r="A1732" s="104">
        <f t="shared" ref="A1732:A1795" si="60">$B1732*100+MOD(ROW($B1732)-ROW($B$1476),70)</f>
        <v>201046</v>
      </c>
      <c r="B1732" s="32">
        <f>'Data from Waybill Query'!B1732</f>
        <v>2010</v>
      </c>
      <c r="C1732" s="32" t="str">
        <f>IF('Data from Waybill Query'!C1732="00","0",IF('Data from Waybill Query'!C1732="01","1",IF('Data from Waybill Query'!C1732="XX","2",'Data from Waybill Query'!C1732)))</f>
        <v>26</v>
      </c>
      <c r="D1732" s="33" t="str">
        <f>'Data from Waybill Query'!D1732</f>
        <v>Pulp, Paper and Allied</v>
      </c>
      <c r="E1732" s="33" t="str">
        <f>'Data from Waybill Query'!E1732</f>
        <v>S</v>
      </c>
      <c r="F1732" s="33" t="str">
        <f>'Data from Waybill Query'!F1732</f>
        <v>X</v>
      </c>
      <c r="G1732" s="33" t="str">
        <f>'Data from Waybill Query'!G1732</f>
        <v>X</v>
      </c>
      <c r="H1732" s="104">
        <f>IF(ISNA(VLOOKUP($N1732,'Data from Waybill Query'!$A:$M,8,FALSE)),0,VLOOKUP($N1732,'Data from Waybill Query'!$A:$M,8,FALSE))</f>
        <v>250154</v>
      </c>
      <c r="I1732" s="104">
        <f>IF(ISNA(VLOOKUP($N1732,'Data from Waybill Query'!$A:$M,9,FALSE)),0,VLOOKUP($N1732,'Data from Waybill Query'!$A:$M,9,FALSE))</f>
        <v>135800</v>
      </c>
      <c r="J1732" s="104">
        <f>IF(ISNA(VLOOKUP($N1732,'Data from Waybill Query'!$A:$M,10,FALSE)),0,VLOOKUP($N1732,'Data from Waybill Query'!$A:$M,10,FALSE))</f>
        <v>36018</v>
      </c>
      <c r="K1732" s="104">
        <f>IF(ISNA(VLOOKUP($N1732,'Data from Waybill Query'!$A:$M,11,FALSE)),0,VLOOKUP($N1732,'Data from Waybill Query'!$A:$M,11,FALSE))</f>
        <v>10114824</v>
      </c>
      <c r="L1732" s="104">
        <f>IF(ISNA(VLOOKUP($N1732,'Data from Waybill Query'!$A:$M,12,FALSE)),0,VLOOKUP($N1732,'Data from Waybill Query'!$A:$M,12,FALSE))</f>
        <v>2669</v>
      </c>
      <c r="M1732" s="104">
        <f>IF(ISNA(VLOOKUP($N1732,'Data from Waybill Query'!$A:$M,13,FALSE)),0,VLOOKUP($N1732,'Data from Waybill Query'!$A:$M,13,FALSE))</f>
        <v>9.3735479999999996E-2</v>
      </c>
      <c r="N1732" s="104">
        <f t="shared" si="59"/>
        <v>2010260103</v>
      </c>
    </row>
    <row r="1733" spans="1:14" x14ac:dyDescent="0.25">
      <c r="A1733" s="104">
        <f t="shared" si="60"/>
        <v>201047</v>
      </c>
      <c r="B1733" s="32">
        <f>'Data from Waybill Query'!B1733</f>
        <v>2010</v>
      </c>
      <c r="C1733" s="32" t="str">
        <f>IF('Data from Waybill Query'!C1733="00","0",IF('Data from Waybill Query'!C1733="01","1",IF('Data from Waybill Query'!C1733="XX","2",'Data from Waybill Query'!C1733)))</f>
        <v>26</v>
      </c>
      <c r="D1733" s="33" t="str">
        <f>'Data from Waybill Query'!D1733</f>
        <v>Pulp, Paper and Allied</v>
      </c>
      <c r="E1733" s="33" t="str">
        <f>'Data from Waybill Query'!E1733</f>
        <v>M</v>
      </c>
      <c r="F1733" s="33" t="str">
        <f>'Data from Waybill Query'!F1733</f>
        <v>X</v>
      </c>
      <c r="G1733" s="33" t="str">
        <f>'Data from Waybill Query'!G1733</f>
        <v>X</v>
      </c>
      <c r="H1733" s="104">
        <f>IF(ISNA(VLOOKUP($N1733,'Data from Waybill Query'!$A:$M,8,FALSE)),0,VLOOKUP($N1733,'Data from Waybill Query'!$A:$M,8,FALSE))</f>
        <v>483830</v>
      </c>
      <c r="I1733" s="104">
        <f>IF(ISNA(VLOOKUP($N1733,'Data from Waybill Query'!$A:$M,9,FALSE)),0,VLOOKUP($N1733,'Data from Waybill Query'!$A:$M,9,FALSE))</f>
        <v>145852</v>
      </c>
      <c r="J1733" s="104">
        <f>IF(ISNA(VLOOKUP($N1733,'Data from Waybill Query'!$A:$M,10,FALSE)),0,VLOOKUP($N1733,'Data from Waybill Query'!$A:$M,10,FALSE))</f>
        <v>110427</v>
      </c>
      <c r="K1733" s="104">
        <f>IF(ISNA(VLOOKUP($N1733,'Data from Waybill Query'!$A:$M,11,FALSE)),0,VLOOKUP($N1733,'Data from Waybill Query'!$A:$M,11,FALSE))</f>
        <v>10795452</v>
      </c>
      <c r="L1733" s="104">
        <f>IF(ISNA(VLOOKUP($N1733,'Data from Waybill Query'!$A:$M,12,FALSE)),0,VLOOKUP($N1733,'Data from Waybill Query'!$A:$M,12,FALSE))</f>
        <v>8190</v>
      </c>
      <c r="M1733" s="104">
        <f>IF(ISNA(VLOOKUP($N1733,'Data from Waybill Query'!$A:$M,13,FALSE)),0,VLOOKUP($N1733,'Data from Waybill Query'!$A:$M,13,FALSE))</f>
        <v>5.9074590000000003E-2</v>
      </c>
      <c r="N1733" s="104">
        <f t="shared" si="59"/>
        <v>2010260203</v>
      </c>
    </row>
    <row r="1734" spans="1:14" x14ac:dyDescent="0.25">
      <c r="A1734" s="104">
        <f t="shared" si="60"/>
        <v>201048</v>
      </c>
      <c r="B1734" s="32">
        <f>'Data from Waybill Query'!B1734</f>
        <v>2010</v>
      </c>
      <c r="C1734" s="32" t="str">
        <f>IF('Data from Waybill Query'!C1734="00","0",IF('Data from Waybill Query'!C1734="01","1",IF('Data from Waybill Query'!C1734="XX","2",'Data from Waybill Query'!C1734)))</f>
        <v>26</v>
      </c>
      <c r="D1734" s="33" t="str">
        <f>'Data from Waybill Query'!D1734</f>
        <v>Pulp, Paper and Allied</v>
      </c>
      <c r="E1734" s="33" t="str">
        <f>'Data from Waybill Query'!E1734</f>
        <v>L</v>
      </c>
      <c r="F1734" s="33" t="str">
        <f>'Data from Waybill Query'!F1734</f>
        <v>X</v>
      </c>
      <c r="G1734" s="33" t="str">
        <f>'Data from Waybill Query'!G1734</f>
        <v>X</v>
      </c>
      <c r="H1734" s="104">
        <f>IF(ISNA(VLOOKUP($N1734,'Data from Waybill Query'!$A:$M,8,FALSE)),0,VLOOKUP($N1734,'Data from Waybill Query'!$A:$M,8,FALSE))</f>
        <v>1282270</v>
      </c>
      <c r="I1734" s="104">
        <f>IF(ISNA(VLOOKUP($N1734,'Data from Waybill Query'!$A:$M,9,FALSE)),0,VLOOKUP($N1734,'Data from Waybill Query'!$A:$M,9,FALSE))</f>
        <v>233468</v>
      </c>
      <c r="J1734" s="104">
        <f>IF(ISNA(VLOOKUP($N1734,'Data from Waybill Query'!$A:$M,10,FALSE)),0,VLOOKUP($N1734,'Data from Waybill Query'!$A:$M,10,FALSE))</f>
        <v>387126</v>
      </c>
      <c r="K1734" s="104">
        <f>IF(ISNA(VLOOKUP($N1734,'Data from Waybill Query'!$A:$M,11,FALSE)),0,VLOOKUP($N1734,'Data from Waybill Query'!$A:$M,11,FALSE))</f>
        <v>18236164</v>
      </c>
      <c r="L1734" s="104">
        <f>IF(ISNA(VLOOKUP($N1734,'Data from Waybill Query'!$A:$M,12,FALSE)),0,VLOOKUP($N1734,'Data from Waybill Query'!$A:$M,12,FALSE))</f>
        <v>30626</v>
      </c>
      <c r="M1734" s="104">
        <f>IF(ISNA(VLOOKUP($N1734,'Data from Waybill Query'!$A:$M,13,FALSE)),0,VLOOKUP($N1734,'Data from Waybill Query'!$A:$M,13,FALSE))</f>
        <v>4.186898E-2</v>
      </c>
      <c r="N1734" s="104">
        <f t="shared" si="59"/>
        <v>2010260303</v>
      </c>
    </row>
    <row r="1735" spans="1:14" x14ac:dyDescent="0.25">
      <c r="A1735" s="104">
        <f t="shared" si="60"/>
        <v>201049</v>
      </c>
      <c r="B1735" s="32">
        <f>'Data from Waybill Query'!B1735</f>
        <v>2010</v>
      </c>
      <c r="C1735" s="32" t="str">
        <f>IF('Data from Waybill Query'!C1735="00","0",IF('Data from Waybill Query'!C1735="01","1",IF('Data from Waybill Query'!C1735="XX","2",'Data from Waybill Query'!C1735)))</f>
        <v>28</v>
      </c>
      <c r="D1735" s="33" t="str">
        <f>'Data from Waybill Query'!D1735</f>
        <v>Chemical</v>
      </c>
      <c r="E1735" s="33" t="str">
        <f>'Data from Waybill Query'!E1735</f>
        <v>S</v>
      </c>
      <c r="F1735" s="33" t="str">
        <f>'Data from Waybill Query'!F1735</f>
        <v>X</v>
      </c>
      <c r="G1735" s="33" t="str">
        <f>'Data from Waybill Query'!G1735</f>
        <v>X</v>
      </c>
      <c r="H1735" s="104">
        <f>IF(ISNA(VLOOKUP($N1735,'Data from Waybill Query'!$A:$M,8,FALSE)),0,VLOOKUP($N1735,'Data from Waybill Query'!$A:$M,8,FALSE))</f>
        <v>1505854</v>
      </c>
      <c r="I1735" s="104">
        <f>IF(ISNA(VLOOKUP($N1735,'Data from Waybill Query'!$A:$M,9,FALSE)),0,VLOOKUP($N1735,'Data from Waybill Query'!$A:$M,9,FALSE))</f>
        <v>788775</v>
      </c>
      <c r="J1735" s="104">
        <f>IF(ISNA(VLOOKUP($N1735,'Data from Waybill Query'!$A:$M,10,FALSE)),0,VLOOKUP($N1735,'Data from Waybill Query'!$A:$M,10,FALSE))</f>
        <v>180120</v>
      </c>
      <c r="K1735" s="104">
        <f>IF(ISNA(VLOOKUP($N1735,'Data from Waybill Query'!$A:$M,11,FALSE)),0,VLOOKUP($N1735,'Data from Waybill Query'!$A:$M,11,FALSE))</f>
        <v>72466427</v>
      </c>
      <c r="L1735" s="104">
        <f>IF(ISNA(VLOOKUP($N1735,'Data from Waybill Query'!$A:$M,12,FALSE)),0,VLOOKUP($N1735,'Data from Waybill Query'!$A:$M,12,FALSE))</f>
        <v>16816</v>
      </c>
      <c r="M1735" s="104">
        <f>IF(ISNA(VLOOKUP($N1735,'Data from Waybill Query'!$A:$M,13,FALSE)),0,VLOOKUP($N1735,'Data from Waybill Query'!$A:$M,13,FALSE))</f>
        <v>8.9550350000000001E-2</v>
      </c>
      <c r="N1735" s="104">
        <f t="shared" si="59"/>
        <v>2010280103</v>
      </c>
    </row>
    <row r="1736" spans="1:14" x14ac:dyDescent="0.25">
      <c r="A1736" s="104">
        <f t="shared" si="60"/>
        <v>201050</v>
      </c>
      <c r="B1736" s="32">
        <f>'Data from Waybill Query'!B1736</f>
        <v>2010</v>
      </c>
      <c r="C1736" s="32" t="str">
        <f>IF('Data from Waybill Query'!C1736="00","0",IF('Data from Waybill Query'!C1736="01","1",IF('Data from Waybill Query'!C1736="XX","2",'Data from Waybill Query'!C1736)))</f>
        <v>28</v>
      </c>
      <c r="D1736" s="33" t="str">
        <f>'Data from Waybill Query'!D1736</f>
        <v>Chemical</v>
      </c>
      <c r="E1736" s="33" t="str">
        <f>'Data from Waybill Query'!E1736</f>
        <v>M</v>
      </c>
      <c r="F1736" s="33" t="str">
        <f>'Data from Waybill Query'!F1736</f>
        <v>X</v>
      </c>
      <c r="G1736" s="33" t="str">
        <f>'Data from Waybill Query'!G1736</f>
        <v>X</v>
      </c>
      <c r="H1736" s="104">
        <f>IF(ISNA(VLOOKUP($N1736,'Data from Waybill Query'!$A:$M,8,FALSE)),0,VLOOKUP($N1736,'Data from Waybill Query'!$A:$M,8,FALSE))</f>
        <v>2644838</v>
      </c>
      <c r="I1736" s="104">
        <f>IF(ISNA(VLOOKUP($N1736,'Data from Waybill Query'!$A:$M,9,FALSE)),0,VLOOKUP($N1736,'Data from Waybill Query'!$A:$M,9,FALSE))</f>
        <v>727436</v>
      </c>
      <c r="J1736" s="104">
        <f>IF(ISNA(VLOOKUP($N1736,'Data from Waybill Query'!$A:$M,10,FALSE)),0,VLOOKUP($N1736,'Data from Waybill Query'!$A:$M,10,FALSE))</f>
        <v>561586</v>
      </c>
      <c r="K1736" s="104">
        <f>IF(ISNA(VLOOKUP($N1736,'Data from Waybill Query'!$A:$M,11,FALSE)),0,VLOOKUP($N1736,'Data from Waybill Query'!$A:$M,11,FALSE))</f>
        <v>68433173</v>
      </c>
      <c r="L1736" s="104">
        <f>IF(ISNA(VLOOKUP($N1736,'Data from Waybill Query'!$A:$M,12,FALSE)),0,VLOOKUP($N1736,'Data from Waybill Query'!$A:$M,12,FALSE))</f>
        <v>52895</v>
      </c>
      <c r="M1736" s="104">
        <f>IF(ISNA(VLOOKUP($N1736,'Data from Waybill Query'!$A:$M,13,FALSE)),0,VLOOKUP($N1736,'Data from Waybill Query'!$A:$M,13,FALSE))</f>
        <v>5.0001999999999998E-2</v>
      </c>
      <c r="N1736" s="104">
        <f t="shared" si="59"/>
        <v>2010280203</v>
      </c>
    </row>
    <row r="1737" spans="1:14" x14ac:dyDescent="0.25">
      <c r="A1737" s="104">
        <f t="shared" si="60"/>
        <v>201051</v>
      </c>
      <c r="B1737" s="32">
        <f>'Data from Waybill Query'!B1737</f>
        <v>2010</v>
      </c>
      <c r="C1737" s="32" t="str">
        <f>IF('Data from Waybill Query'!C1737="00","0",IF('Data from Waybill Query'!C1737="01","1",IF('Data from Waybill Query'!C1737="XX","2",'Data from Waybill Query'!C1737)))</f>
        <v>28</v>
      </c>
      <c r="D1737" s="33" t="str">
        <f>'Data from Waybill Query'!D1737</f>
        <v>Chemical</v>
      </c>
      <c r="E1737" s="33" t="str">
        <f>'Data from Waybill Query'!E1737</f>
        <v>L</v>
      </c>
      <c r="F1737" s="33" t="str">
        <f>'Data from Waybill Query'!F1737</f>
        <v>X</v>
      </c>
      <c r="G1737" s="33" t="str">
        <f>'Data from Waybill Query'!G1737</f>
        <v>X</v>
      </c>
      <c r="H1737" s="104">
        <f>IF(ISNA(VLOOKUP($N1737,'Data from Waybill Query'!$A:$M,8,FALSE)),0,VLOOKUP($N1737,'Data from Waybill Query'!$A:$M,8,FALSE))</f>
        <v>4083121</v>
      </c>
      <c r="I1737" s="104">
        <f>IF(ISNA(VLOOKUP($N1737,'Data from Waybill Query'!$A:$M,9,FALSE)),0,VLOOKUP($N1737,'Data from Waybill Query'!$A:$M,9,FALSE))</f>
        <v>812846</v>
      </c>
      <c r="J1737" s="104">
        <f>IF(ISNA(VLOOKUP($N1737,'Data from Waybill Query'!$A:$M,10,FALSE)),0,VLOOKUP($N1737,'Data from Waybill Query'!$A:$M,10,FALSE))</f>
        <v>1203214</v>
      </c>
      <c r="K1737" s="104">
        <f>IF(ISNA(VLOOKUP($N1737,'Data from Waybill Query'!$A:$M,11,FALSE)),0,VLOOKUP($N1737,'Data from Waybill Query'!$A:$M,11,FALSE))</f>
        <v>77459788</v>
      </c>
      <c r="L1737" s="104">
        <f>IF(ISNA(VLOOKUP($N1737,'Data from Waybill Query'!$A:$M,12,FALSE)),0,VLOOKUP($N1737,'Data from Waybill Query'!$A:$M,12,FALSE))</f>
        <v>114696</v>
      </c>
      <c r="M1737" s="104">
        <f>IF(ISNA(VLOOKUP($N1737,'Data from Waybill Query'!$A:$M,13,FALSE)),0,VLOOKUP($N1737,'Data from Waybill Query'!$A:$M,13,FALSE))</f>
        <v>3.5599579999999999E-2</v>
      </c>
      <c r="N1737" s="104">
        <f t="shared" si="59"/>
        <v>2010280303</v>
      </c>
    </row>
    <row r="1738" spans="1:14" x14ac:dyDescent="0.25">
      <c r="A1738" s="104">
        <f t="shared" si="60"/>
        <v>201052</v>
      </c>
      <c r="B1738" s="32">
        <f>'Data from Waybill Query'!B1738</f>
        <v>2010</v>
      </c>
      <c r="C1738" s="32" t="str">
        <f>IF('Data from Waybill Query'!C1738="00","0",IF('Data from Waybill Query'!C1738="01","1",IF('Data from Waybill Query'!C1738="XX","2",'Data from Waybill Query'!C1738)))</f>
        <v>29</v>
      </c>
      <c r="D1738" s="33" t="str">
        <f>'Data from Waybill Query'!D1738</f>
        <v>Petroleum</v>
      </c>
      <c r="E1738" s="33" t="str">
        <f>'Data from Waybill Query'!E1738</f>
        <v>S</v>
      </c>
      <c r="F1738" s="33" t="str">
        <f>'Data from Waybill Query'!F1738</f>
        <v>X</v>
      </c>
      <c r="G1738" s="33" t="str">
        <f>'Data from Waybill Query'!G1738</f>
        <v>X</v>
      </c>
      <c r="H1738" s="104">
        <f>IF(ISNA(VLOOKUP($N1738,'Data from Waybill Query'!$A:$M,8,FALSE)),0,VLOOKUP($N1738,'Data from Waybill Query'!$A:$M,8,FALSE))</f>
        <v>477165</v>
      </c>
      <c r="I1738" s="104">
        <f>IF(ISNA(VLOOKUP($N1738,'Data from Waybill Query'!$A:$M,9,FALSE)),0,VLOOKUP($N1738,'Data from Waybill Query'!$A:$M,9,FALSE))</f>
        <v>282775</v>
      </c>
      <c r="J1738" s="104">
        <f>IF(ISNA(VLOOKUP($N1738,'Data from Waybill Query'!$A:$M,10,FALSE)),0,VLOOKUP($N1738,'Data from Waybill Query'!$A:$M,10,FALSE))</f>
        <v>65731</v>
      </c>
      <c r="K1738" s="104">
        <f>IF(ISNA(VLOOKUP($N1738,'Data from Waybill Query'!$A:$M,11,FALSE)),0,VLOOKUP($N1738,'Data from Waybill Query'!$A:$M,11,FALSE))</f>
        <v>21653608</v>
      </c>
      <c r="L1738" s="104">
        <f>IF(ISNA(VLOOKUP($N1738,'Data from Waybill Query'!$A:$M,12,FALSE)),0,VLOOKUP($N1738,'Data from Waybill Query'!$A:$M,12,FALSE))</f>
        <v>4854</v>
      </c>
      <c r="M1738" s="104">
        <f>IF(ISNA(VLOOKUP($N1738,'Data from Waybill Query'!$A:$M,13,FALSE)),0,VLOOKUP($N1738,'Data from Waybill Query'!$A:$M,13,FALSE))</f>
        <v>9.8311099999999998E-2</v>
      </c>
      <c r="N1738" s="104">
        <f t="shared" si="59"/>
        <v>2010290103</v>
      </c>
    </row>
    <row r="1739" spans="1:14" x14ac:dyDescent="0.25">
      <c r="A1739" s="104">
        <f t="shared" si="60"/>
        <v>201053</v>
      </c>
      <c r="B1739" s="32">
        <f>'Data from Waybill Query'!B1739</f>
        <v>2010</v>
      </c>
      <c r="C1739" s="32" t="str">
        <f>IF('Data from Waybill Query'!C1739="00","0",IF('Data from Waybill Query'!C1739="01","1",IF('Data from Waybill Query'!C1739="XX","2",'Data from Waybill Query'!C1739)))</f>
        <v>29</v>
      </c>
      <c r="D1739" s="33" t="str">
        <f>'Data from Waybill Query'!D1739</f>
        <v>Petroleum</v>
      </c>
      <c r="E1739" s="33" t="str">
        <f>'Data from Waybill Query'!E1739</f>
        <v>M</v>
      </c>
      <c r="F1739" s="33" t="str">
        <f>'Data from Waybill Query'!F1739</f>
        <v>X</v>
      </c>
      <c r="G1739" s="33" t="str">
        <f>'Data from Waybill Query'!G1739</f>
        <v>X</v>
      </c>
      <c r="H1739" s="104">
        <f>IF(ISNA(VLOOKUP($N1739,'Data from Waybill Query'!$A:$M,8,FALSE)),0,VLOOKUP($N1739,'Data from Waybill Query'!$A:$M,8,FALSE))</f>
        <v>579553</v>
      </c>
      <c r="I1739" s="104">
        <f>IF(ISNA(VLOOKUP($N1739,'Data from Waybill Query'!$A:$M,9,FALSE)),0,VLOOKUP($N1739,'Data from Waybill Query'!$A:$M,9,FALSE))</f>
        <v>176980</v>
      </c>
      <c r="J1739" s="104">
        <f>IF(ISNA(VLOOKUP($N1739,'Data from Waybill Query'!$A:$M,10,FALSE)),0,VLOOKUP($N1739,'Data from Waybill Query'!$A:$M,10,FALSE))</f>
        <v>131094</v>
      </c>
      <c r="K1739" s="104">
        <f>IF(ISNA(VLOOKUP($N1739,'Data from Waybill Query'!$A:$M,11,FALSE)),0,VLOOKUP($N1739,'Data from Waybill Query'!$A:$M,11,FALSE))</f>
        <v>14018945</v>
      </c>
      <c r="L1739" s="104">
        <f>IF(ISNA(VLOOKUP($N1739,'Data from Waybill Query'!$A:$M,12,FALSE)),0,VLOOKUP($N1739,'Data from Waybill Query'!$A:$M,12,FALSE))</f>
        <v>10373</v>
      </c>
      <c r="M1739" s="104">
        <f>IF(ISNA(VLOOKUP($N1739,'Data from Waybill Query'!$A:$M,13,FALSE)),0,VLOOKUP($N1739,'Data from Waybill Query'!$A:$M,13,FALSE))</f>
        <v>5.5868719999999997E-2</v>
      </c>
      <c r="N1739" s="104">
        <f t="shared" si="59"/>
        <v>2010290203</v>
      </c>
    </row>
    <row r="1740" spans="1:14" x14ac:dyDescent="0.25">
      <c r="A1740" s="104">
        <f t="shared" si="60"/>
        <v>201054</v>
      </c>
      <c r="B1740" s="32">
        <f>'Data from Waybill Query'!B1740</f>
        <v>2010</v>
      </c>
      <c r="C1740" s="32" t="str">
        <f>IF('Data from Waybill Query'!C1740="00","0",IF('Data from Waybill Query'!C1740="01","1",IF('Data from Waybill Query'!C1740="XX","2",'Data from Waybill Query'!C1740)))</f>
        <v>29</v>
      </c>
      <c r="D1740" s="33" t="str">
        <f>'Data from Waybill Query'!D1740</f>
        <v>Petroleum</v>
      </c>
      <c r="E1740" s="33" t="str">
        <f>'Data from Waybill Query'!E1740</f>
        <v>L</v>
      </c>
      <c r="F1740" s="33" t="str">
        <f>'Data from Waybill Query'!F1740</f>
        <v>X</v>
      </c>
      <c r="G1740" s="33" t="str">
        <f>'Data from Waybill Query'!G1740</f>
        <v>X</v>
      </c>
      <c r="H1740" s="104">
        <f>IF(ISNA(VLOOKUP($N1740,'Data from Waybill Query'!$A:$M,8,FALSE)),0,VLOOKUP($N1740,'Data from Waybill Query'!$A:$M,8,FALSE))</f>
        <v>945474</v>
      </c>
      <c r="I1740" s="104">
        <f>IF(ISNA(VLOOKUP($N1740,'Data from Waybill Query'!$A:$M,9,FALSE)),0,VLOOKUP($N1740,'Data from Waybill Query'!$A:$M,9,FALSE))</f>
        <v>189433</v>
      </c>
      <c r="J1740" s="104">
        <f>IF(ISNA(VLOOKUP($N1740,'Data from Waybill Query'!$A:$M,10,FALSE)),0,VLOOKUP($N1740,'Data from Waybill Query'!$A:$M,10,FALSE))</f>
        <v>295441</v>
      </c>
      <c r="K1740" s="104">
        <f>IF(ISNA(VLOOKUP($N1740,'Data from Waybill Query'!$A:$M,11,FALSE)),0,VLOOKUP($N1740,'Data from Waybill Query'!$A:$M,11,FALSE))</f>
        <v>15057405</v>
      </c>
      <c r="L1740" s="104">
        <f>IF(ISNA(VLOOKUP($N1740,'Data from Waybill Query'!$A:$M,12,FALSE)),0,VLOOKUP($N1740,'Data from Waybill Query'!$A:$M,12,FALSE))</f>
        <v>23378</v>
      </c>
      <c r="M1740" s="104">
        <f>IF(ISNA(VLOOKUP($N1740,'Data from Waybill Query'!$A:$M,13,FALSE)),0,VLOOKUP($N1740,'Data from Waybill Query'!$A:$M,13,FALSE))</f>
        <v>4.0443529999999998E-2</v>
      </c>
      <c r="N1740" s="104">
        <f t="shared" si="59"/>
        <v>2010290303</v>
      </c>
    </row>
    <row r="1741" spans="1:14" x14ac:dyDescent="0.25">
      <c r="A1741" s="104">
        <f t="shared" si="60"/>
        <v>201055</v>
      </c>
      <c r="B1741" s="32">
        <f>'Data from Waybill Query'!B1741</f>
        <v>2010</v>
      </c>
      <c r="C1741" s="32" t="str">
        <f>IF('Data from Waybill Query'!C1741="00","0",IF('Data from Waybill Query'!C1741="01","1",IF('Data from Waybill Query'!C1741="XX","2",'Data from Waybill Query'!C1741)))</f>
        <v>32</v>
      </c>
      <c r="D1741" s="33" t="str">
        <f>'Data from Waybill Query'!D1741</f>
        <v>Stone, Clay and Glass</v>
      </c>
      <c r="E1741" s="33" t="str">
        <f>'Data from Waybill Query'!E1741</f>
        <v>S</v>
      </c>
      <c r="F1741" s="33" t="str">
        <f>'Data from Waybill Query'!F1741</f>
        <v>X</v>
      </c>
      <c r="G1741" s="33" t="str">
        <f>'Data from Waybill Query'!G1741</f>
        <v>X</v>
      </c>
      <c r="H1741" s="104">
        <f>IF(ISNA(VLOOKUP($N1741,'Data from Waybill Query'!$A:$M,8,FALSE)),0,VLOOKUP($N1741,'Data from Waybill Query'!$A:$M,8,FALSE))</f>
        <v>436764</v>
      </c>
      <c r="I1741" s="104">
        <f>IF(ISNA(VLOOKUP($N1741,'Data from Waybill Query'!$A:$M,9,FALSE)),0,VLOOKUP($N1741,'Data from Waybill Query'!$A:$M,9,FALSE))</f>
        <v>230273</v>
      </c>
      <c r="J1741" s="104">
        <f>IF(ISNA(VLOOKUP($N1741,'Data from Waybill Query'!$A:$M,10,FALSE)),0,VLOOKUP($N1741,'Data from Waybill Query'!$A:$M,10,FALSE))</f>
        <v>63594</v>
      </c>
      <c r="K1741" s="104">
        <f>IF(ISNA(VLOOKUP($N1741,'Data from Waybill Query'!$A:$M,11,FALSE)),0,VLOOKUP($N1741,'Data from Waybill Query'!$A:$M,11,FALSE))</f>
        <v>23428788</v>
      </c>
      <c r="L1741" s="104">
        <f>IF(ISNA(VLOOKUP($N1741,'Data from Waybill Query'!$A:$M,12,FALSE)),0,VLOOKUP($N1741,'Data from Waybill Query'!$A:$M,12,FALSE))</f>
        <v>6485</v>
      </c>
      <c r="M1741" s="104">
        <f>IF(ISNA(VLOOKUP($N1741,'Data from Waybill Query'!$A:$M,13,FALSE)),0,VLOOKUP($N1741,'Data from Waybill Query'!$A:$M,13,FALSE))</f>
        <v>6.7346649999999994E-2</v>
      </c>
      <c r="N1741" s="104">
        <f t="shared" si="59"/>
        <v>2010320103</v>
      </c>
    </row>
    <row r="1742" spans="1:14" x14ac:dyDescent="0.25">
      <c r="A1742" s="104">
        <f t="shared" si="60"/>
        <v>201056</v>
      </c>
      <c r="B1742" s="32">
        <f>'Data from Waybill Query'!B1742</f>
        <v>2010</v>
      </c>
      <c r="C1742" s="32" t="str">
        <f>IF('Data from Waybill Query'!C1742="00","0",IF('Data from Waybill Query'!C1742="01","1",IF('Data from Waybill Query'!C1742="XX","2",'Data from Waybill Query'!C1742)))</f>
        <v>32</v>
      </c>
      <c r="D1742" s="33" t="str">
        <f>'Data from Waybill Query'!D1742</f>
        <v>Stone, Clay and Glass</v>
      </c>
      <c r="E1742" s="33" t="str">
        <f>'Data from Waybill Query'!E1742</f>
        <v>M</v>
      </c>
      <c r="F1742" s="33" t="str">
        <f>'Data from Waybill Query'!F1742</f>
        <v>X</v>
      </c>
      <c r="G1742" s="33" t="str">
        <f>'Data from Waybill Query'!G1742</f>
        <v>X</v>
      </c>
      <c r="H1742" s="104">
        <f>IF(ISNA(VLOOKUP($N1742,'Data from Waybill Query'!$A:$M,8,FALSE)),0,VLOOKUP($N1742,'Data from Waybill Query'!$A:$M,8,FALSE))</f>
        <v>434787</v>
      </c>
      <c r="I1742" s="104">
        <f>IF(ISNA(VLOOKUP($N1742,'Data from Waybill Query'!$A:$M,9,FALSE)),0,VLOOKUP($N1742,'Data from Waybill Query'!$A:$M,9,FALSE))</f>
        <v>127040</v>
      </c>
      <c r="J1742" s="104">
        <f>IF(ISNA(VLOOKUP($N1742,'Data from Waybill Query'!$A:$M,10,FALSE)),0,VLOOKUP($N1742,'Data from Waybill Query'!$A:$M,10,FALSE))</f>
        <v>90666</v>
      </c>
      <c r="K1742" s="104">
        <f>IF(ISNA(VLOOKUP($N1742,'Data from Waybill Query'!$A:$M,11,FALSE)),0,VLOOKUP($N1742,'Data from Waybill Query'!$A:$M,11,FALSE))</f>
        <v>12640804</v>
      </c>
      <c r="L1742" s="104">
        <f>IF(ISNA(VLOOKUP($N1742,'Data from Waybill Query'!$A:$M,12,FALSE)),0,VLOOKUP($N1742,'Data from Waybill Query'!$A:$M,12,FALSE))</f>
        <v>8987</v>
      </c>
      <c r="M1742" s="104">
        <f>IF(ISNA(VLOOKUP($N1742,'Data from Waybill Query'!$A:$M,13,FALSE)),0,VLOOKUP($N1742,'Data from Waybill Query'!$A:$M,13,FALSE))</f>
        <v>4.8379199999999997E-2</v>
      </c>
      <c r="N1742" s="104">
        <f t="shared" si="59"/>
        <v>2010320203</v>
      </c>
    </row>
    <row r="1743" spans="1:14" x14ac:dyDescent="0.25">
      <c r="A1743" s="104">
        <f t="shared" si="60"/>
        <v>201057</v>
      </c>
      <c r="B1743" s="32">
        <f>'Data from Waybill Query'!B1743</f>
        <v>2010</v>
      </c>
      <c r="C1743" s="32" t="str">
        <f>IF('Data from Waybill Query'!C1743="00","0",IF('Data from Waybill Query'!C1743="01","1",IF('Data from Waybill Query'!C1743="XX","2",'Data from Waybill Query'!C1743)))</f>
        <v>32</v>
      </c>
      <c r="D1743" s="33" t="str">
        <f>'Data from Waybill Query'!D1743</f>
        <v>Stone, Clay and Glass</v>
      </c>
      <c r="E1743" s="33" t="str">
        <f>'Data from Waybill Query'!E1743</f>
        <v>L</v>
      </c>
      <c r="F1743" s="33" t="str">
        <f>'Data from Waybill Query'!F1743</f>
        <v>X</v>
      </c>
      <c r="G1743" s="33" t="str">
        <f>'Data from Waybill Query'!G1743</f>
        <v>X</v>
      </c>
      <c r="H1743" s="104">
        <f>IF(ISNA(VLOOKUP($N1743,'Data from Waybill Query'!$A:$M,8,FALSE)),0,VLOOKUP($N1743,'Data from Waybill Query'!$A:$M,8,FALSE))</f>
        <v>580967</v>
      </c>
      <c r="I1743" s="104">
        <f>IF(ISNA(VLOOKUP($N1743,'Data from Waybill Query'!$A:$M,9,FALSE)),0,VLOOKUP($N1743,'Data from Waybill Query'!$A:$M,9,FALSE))</f>
        <v>98332</v>
      </c>
      <c r="J1743" s="104">
        <f>IF(ISNA(VLOOKUP($N1743,'Data from Waybill Query'!$A:$M,10,FALSE)),0,VLOOKUP($N1743,'Data from Waybill Query'!$A:$M,10,FALSE))</f>
        <v>146223</v>
      </c>
      <c r="K1743" s="104">
        <f>IF(ISNA(VLOOKUP($N1743,'Data from Waybill Query'!$A:$M,11,FALSE)),0,VLOOKUP($N1743,'Data from Waybill Query'!$A:$M,11,FALSE))</f>
        <v>9182028</v>
      </c>
      <c r="L1743" s="104">
        <f>IF(ISNA(VLOOKUP($N1743,'Data from Waybill Query'!$A:$M,12,FALSE)),0,VLOOKUP($N1743,'Data from Waybill Query'!$A:$M,12,FALSE))</f>
        <v>13636</v>
      </c>
      <c r="M1743" s="104">
        <f>IF(ISNA(VLOOKUP($N1743,'Data from Waybill Query'!$A:$M,13,FALSE)),0,VLOOKUP($N1743,'Data from Waybill Query'!$A:$M,13,FALSE))</f>
        <v>4.2604700000000002E-2</v>
      </c>
      <c r="N1743" s="104">
        <f t="shared" si="59"/>
        <v>2010320303</v>
      </c>
    </row>
    <row r="1744" spans="1:14" x14ac:dyDescent="0.25">
      <c r="A1744" s="104">
        <f t="shared" si="60"/>
        <v>201058</v>
      </c>
      <c r="B1744" s="32">
        <f>'Data from Waybill Query'!B1744</f>
        <v>2010</v>
      </c>
      <c r="C1744" s="32" t="str">
        <f>IF('Data from Waybill Query'!C1744="00","0",IF('Data from Waybill Query'!C1744="01","1",IF('Data from Waybill Query'!C1744="XX","2",'Data from Waybill Query'!C1744)))</f>
        <v>33</v>
      </c>
      <c r="D1744" s="33" t="str">
        <f>'Data from Waybill Query'!D1744</f>
        <v>Primary Metal Products</v>
      </c>
      <c r="E1744" s="33" t="str">
        <f>'Data from Waybill Query'!E1744</f>
        <v>S</v>
      </c>
      <c r="F1744" s="33" t="str">
        <f>'Data from Waybill Query'!F1744</f>
        <v>X</v>
      </c>
      <c r="G1744" s="33" t="str">
        <f>'Data from Waybill Query'!G1744</f>
        <v>X</v>
      </c>
      <c r="H1744" s="104">
        <f>IF(ISNA(VLOOKUP($N1744,'Data from Waybill Query'!$A:$M,8,FALSE)),0,VLOOKUP($N1744,'Data from Waybill Query'!$A:$M,8,FALSE))</f>
        <v>493664</v>
      </c>
      <c r="I1744" s="104">
        <f>IF(ISNA(VLOOKUP($N1744,'Data from Waybill Query'!$A:$M,9,FALSE)),0,VLOOKUP($N1744,'Data from Waybill Query'!$A:$M,9,FALSE))</f>
        <v>279637</v>
      </c>
      <c r="J1744" s="104">
        <f>IF(ISNA(VLOOKUP($N1744,'Data from Waybill Query'!$A:$M,10,FALSE)),0,VLOOKUP($N1744,'Data from Waybill Query'!$A:$M,10,FALSE))</f>
        <v>69029</v>
      </c>
      <c r="K1744" s="104">
        <f>IF(ISNA(VLOOKUP($N1744,'Data from Waybill Query'!$A:$M,11,FALSE)),0,VLOOKUP($N1744,'Data from Waybill Query'!$A:$M,11,FALSE))</f>
        <v>25322270</v>
      </c>
      <c r="L1744" s="104">
        <f>IF(ISNA(VLOOKUP($N1744,'Data from Waybill Query'!$A:$M,12,FALSE)),0,VLOOKUP($N1744,'Data from Waybill Query'!$A:$M,12,FALSE))</f>
        <v>6181</v>
      </c>
      <c r="M1744" s="104">
        <f>IF(ISNA(VLOOKUP($N1744,'Data from Waybill Query'!$A:$M,13,FALSE)),0,VLOOKUP($N1744,'Data from Waybill Query'!$A:$M,13,FALSE))</f>
        <v>7.9862799999999998E-2</v>
      </c>
      <c r="N1744" s="104">
        <f t="shared" si="59"/>
        <v>2010330103</v>
      </c>
    </row>
    <row r="1745" spans="1:14" x14ac:dyDescent="0.25">
      <c r="A1745" s="104">
        <f t="shared" si="60"/>
        <v>201059</v>
      </c>
      <c r="B1745" s="32">
        <f>'Data from Waybill Query'!B1745</f>
        <v>2010</v>
      </c>
      <c r="C1745" s="32" t="str">
        <f>IF('Data from Waybill Query'!C1745="00","0",IF('Data from Waybill Query'!C1745="01","1",IF('Data from Waybill Query'!C1745="XX","2",'Data from Waybill Query'!C1745)))</f>
        <v>33</v>
      </c>
      <c r="D1745" s="33" t="str">
        <f>'Data from Waybill Query'!D1745</f>
        <v>Primary Metal Products</v>
      </c>
      <c r="E1745" s="33" t="str">
        <f>'Data from Waybill Query'!E1745</f>
        <v>M</v>
      </c>
      <c r="F1745" s="33" t="str">
        <f>'Data from Waybill Query'!F1745</f>
        <v>X</v>
      </c>
      <c r="G1745" s="33" t="str">
        <f>'Data from Waybill Query'!G1745</f>
        <v>X</v>
      </c>
      <c r="H1745" s="104">
        <f>IF(ISNA(VLOOKUP($N1745,'Data from Waybill Query'!$A:$M,8,FALSE)),0,VLOOKUP($N1745,'Data from Waybill Query'!$A:$M,8,FALSE))</f>
        <v>588676</v>
      </c>
      <c r="I1745" s="104">
        <f>IF(ISNA(VLOOKUP($N1745,'Data from Waybill Query'!$A:$M,9,FALSE)),0,VLOOKUP($N1745,'Data from Waybill Query'!$A:$M,9,FALSE))</f>
        <v>156088</v>
      </c>
      <c r="J1745" s="104">
        <f>IF(ISNA(VLOOKUP($N1745,'Data from Waybill Query'!$A:$M,10,FALSE)),0,VLOOKUP($N1745,'Data from Waybill Query'!$A:$M,10,FALSE))</f>
        <v>113501</v>
      </c>
      <c r="K1745" s="104">
        <f>IF(ISNA(VLOOKUP($N1745,'Data from Waybill Query'!$A:$M,11,FALSE)),0,VLOOKUP($N1745,'Data from Waybill Query'!$A:$M,11,FALSE))</f>
        <v>13746649</v>
      </c>
      <c r="L1745" s="104">
        <f>IF(ISNA(VLOOKUP($N1745,'Data from Waybill Query'!$A:$M,12,FALSE)),0,VLOOKUP($N1745,'Data from Waybill Query'!$A:$M,12,FALSE))</f>
        <v>9981</v>
      </c>
      <c r="M1745" s="104">
        <f>IF(ISNA(VLOOKUP($N1745,'Data from Waybill Query'!$A:$M,13,FALSE)),0,VLOOKUP($N1745,'Data from Waybill Query'!$A:$M,13,FALSE))</f>
        <v>5.8982119999999999E-2</v>
      </c>
      <c r="N1745" s="104">
        <f t="shared" si="59"/>
        <v>2010330203</v>
      </c>
    </row>
    <row r="1746" spans="1:14" x14ac:dyDescent="0.25">
      <c r="A1746" s="104">
        <f t="shared" si="60"/>
        <v>201060</v>
      </c>
      <c r="B1746" s="32">
        <f>'Data from Waybill Query'!B1746</f>
        <v>2010</v>
      </c>
      <c r="C1746" s="32" t="str">
        <f>IF('Data from Waybill Query'!C1746="00","0",IF('Data from Waybill Query'!C1746="01","1",IF('Data from Waybill Query'!C1746="XX","2",'Data from Waybill Query'!C1746)))</f>
        <v>33</v>
      </c>
      <c r="D1746" s="33" t="str">
        <f>'Data from Waybill Query'!D1746</f>
        <v>Primary Metal Products</v>
      </c>
      <c r="E1746" s="33" t="str">
        <f>'Data from Waybill Query'!E1746</f>
        <v>L</v>
      </c>
      <c r="F1746" s="33" t="str">
        <f>'Data from Waybill Query'!F1746</f>
        <v>X</v>
      </c>
      <c r="G1746" s="33" t="str">
        <f>'Data from Waybill Query'!G1746</f>
        <v>X</v>
      </c>
      <c r="H1746" s="104">
        <f>IF(ISNA(VLOOKUP($N1746,'Data from Waybill Query'!$A:$M,8,FALSE)),0,VLOOKUP($N1746,'Data from Waybill Query'!$A:$M,8,FALSE))</f>
        <v>971781</v>
      </c>
      <c r="I1746" s="104">
        <f>IF(ISNA(VLOOKUP($N1746,'Data from Waybill Query'!$A:$M,9,FALSE)),0,VLOOKUP($N1746,'Data from Waybill Query'!$A:$M,9,FALSE))</f>
        <v>164083</v>
      </c>
      <c r="J1746" s="104">
        <f>IF(ISNA(VLOOKUP($N1746,'Data from Waybill Query'!$A:$M,10,FALSE)),0,VLOOKUP($N1746,'Data from Waybill Query'!$A:$M,10,FALSE))</f>
        <v>269137</v>
      </c>
      <c r="K1746" s="104">
        <f>IF(ISNA(VLOOKUP($N1746,'Data from Waybill Query'!$A:$M,11,FALSE)),0,VLOOKUP($N1746,'Data from Waybill Query'!$A:$M,11,FALSE))</f>
        <v>13957780</v>
      </c>
      <c r="L1746" s="104">
        <f>IF(ISNA(VLOOKUP($N1746,'Data from Waybill Query'!$A:$M,12,FALSE)),0,VLOOKUP($N1746,'Data from Waybill Query'!$A:$M,12,FALSE))</f>
        <v>22730</v>
      </c>
      <c r="M1746" s="104">
        <f>IF(ISNA(VLOOKUP($N1746,'Data from Waybill Query'!$A:$M,13,FALSE)),0,VLOOKUP($N1746,'Data from Waybill Query'!$A:$M,13,FALSE))</f>
        <v>4.2753699999999999E-2</v>
      </c>
      <c r="N1746" s="104">
        <f t="shared" si="59"/>
        <v>2010330303</v>
      </c>
    </row>
    <row r="1747" spans="1:14" x14ac:dyDescent="0.25">
      <c r="A1747" s="104">
        <f t="shared" si="60"/>
        <v>201061</v>
      </c>
      <c r="B1747" s="32">
        <f>'Data from Waybill Query'!B1747</f>
        <v>2010</v>
      </c>
      <c r="C1747" s="32" t="str">
        <f>IF('Data from Waybill Query'!C1747="00","0",IF('Data from Waybill Query'!C1747="01","1",IF('Data from Waybill Query'!C1747="XX","2",'Data from Waybill Query'!C1747)))</f>
        <v>37</v>
      </c>
      <c r="D1747" s="33" t="str">
        <f>'Data from Waybill Query'!D1747</f>
        <v>Transportation Equipment</v>
      </c>
      <c r="E1747" s="33" t="str">
        <f>'Data from Waybill Query'!E1747</f>
        <v>S</v>
      </c>
      <c r="F1747" s="33" t="str">
        <f>'Data from Waybill Query'!F1747</f>
        <v>X</v>
      </c>
      <c r="G1747" s="33" t="str">
        <f>'Data from Waybill Query'!G1747</f>
        <v>X</v>
      </c>
      <c r="H1747" s="104">
        <f>IF(ISNA(VLOOKUP($N1747,'Data from Waybill Query'!$A:$M,8,FALSE)),0,VLOOKUP($N1747,'Data from Waybill Query'!$A:$M,8,FALSE))</f>
        <v>771974</v>
      </c>
      <c r="I1747" s="104">
        <f>IF(ISNA(VLOOKUP($N1747,'Data from Waybill Query'!$A:$M,9,FALSE)),0,VLOOKUP($N1747,'Data from Waybill Query'!$A:$M,9,FALSE))</f>
        <v>553349</v>
      </c>
      <c r="J1747" s="104">
        <f>IF(ISNA(VLOOKUP($N1747,'Data from Waybill Query'!$A:$M,10,FALSE)),0,VLOOKUP($N1747,'Data from Waybill Query'!$A:$M,10,FALSE))</f>
        <v>147547</v>
      </c>
      <c r="K1747" s="104">
        <f>IF(ISNA(VLOOKUP($N1747,'Data from Waybill Query'!$A:$M,11,FALSE)),0,VLOOKUP($N1747,'Data from Waybill Query'!$A:$M,11,FALSE))</f>
        <v>12782002</v>
      </c>
      <c r="L1747" s="104">
        <f>IF(ISNA(VLOOKUP($N1747,'Data from Waybill Query'!$A:$M,12,FALSE)),0,VLOOKUP($N1747,'Data from Waybill Query'!$A:$M,12,FALSE))</f>
        <v>3368</v>
      </c>
      <c r="M1747" s="104">
        <f>IF(ISNA(VLOOKUP($N1747,'Data from Waybill Query'!$A:$M,13,FALSE)),0,VLOOKUP($N1747,'Data from Waybill Query'!$A:$M,13,FALSE))</f>
        <v>0.22922129999999999</v>
      </c>
      <c r="N1747" s="104">
        <f t="shared" si="59"/>
        <v>2010370103</v>
      </c>
    </row>
    <row r="1748" spans="1:14" x14ac:dyDescent="0.25">
      <c r="A1748" s="104">
        <f t="shared" si="60"/>
        <v>201062</v>
      </c>
      <c r="B1748" s="32">
        <f>'Data from Waybill Query'!B1748</f>
        <v>2010</v>
      </c>
      <c r="C1748" s="32" t="str">
        <f>IF('Data from Waybill Query'!C1748="00","0",IF('Data from Waybill Query'!C1748="01","1",IF('Data from Waybill Query'!C1748="XX","2",'Data from Waybill Query'!C1748)))</f>
        <v>37</v>
      </c>
      <c r="D1748" s="33" t="str">
        <f>'Data from Waybill Query'!D1748</f>
        <v>Transportation Equipment</v>
      </c>
      <c r="E1748" s="33" t="str">
        <f>'Data from Waybill Query'!E1748</f>
        <v>M</v>
      </c>
      <c r="F1748" s="33" t="str">
        <f>'Data from Waybill Query'!F1748</f>
        <v>X</v>
      </c>
      <c r="G1748" s="33" t="str">
        <f>'Data from Waybill Query'!G1748</f>
        <v>X</v>
      </c>
      <c r="H1748" s="104">
        <f>IF(ISNA(VLOOKUP($N1748,'Data from Waybill Query'!$A:$M,8,FALSE)),0,VLOOKUP($N1748,'Data from Waybill Query'!$A:$M,8,FALSE))</f>
        <v>1177116</v>
      </c>
      <c r="I1748" s="104">
        <f>IF(ISNA(VLOOKUP($N1748,'Data from Waybill Query'!$A:$M,9,FALSE)),0,VLOOKUP($N1748,'Data from Waybill Query'!$A:$M,9,FALSE))</f>
        <v>502380</v>
      </c>
      <c r="J1748" s="104">
        <f>IF(ISNA(VLOOKUP($N1748,'Data from Waybill Query'!$A:$M,10,FALSE)),0,VLOOKUP($N1748,'Data from Waybill Query'!$A:$M,10,FALSE))</f>
        <v>361306</v>
      </c>
      <c r="K1748" s="104">
        <f>IF(ISNA(VLOOKUP($N1748,'Data from Waybill Query'!$A:$M,11,FALSE)),0,VLOOKUP($N1748,'Data from Waybill Query'!$A:$M,11,FALSE))</f>
        <v>11268863</v>
      </c>
      <c r="L1748" s="104">
        <f>IF(ISNA(VLOOKUP($N1748,'Data from Waybill Query'!$A:$M,12,FALSE)),0,VLOOKUP($N1748,'Data from Waybill Query'!$A:$M,12,FALSE))</f>
        <v>8079</v>
      </c>
      <c r="M1748" s="104">
        <f>IF(ISNA(VLOOKUP($N1748,'Data from Waybill Query'!$A:$M,13,FALSE)),0,VLOOKUP($N1748,'Data from Waybill Query'!$A:$M,13,FALSE))</f>
        <v>0.14569489999999999</v>
      </c>
      <c r="N1748" s="104">
        <f t="shared" si="59"/>
        <v>2010370203</v>
      </c>
    </row>
    <row r="1749" spans="1:14" x14ac:dyDescent="0.25">
      <c r="A1749" s="104">
        <f t="shared" si="60"/>
        <v>201063</v>
      </c>
      <c r="B1749" s="32">
        <f>'Data from Waybill Query'!B1749</f>
        <v>2010</v>
      </c>
      <c r="C1749" s="32" t="str">
        <f>IF('Data from Waybill Query'!C1749="00","0",IF('Data from Waybill Query'!C1749="01","1",IF('Data from Waybill Query'!C1749="XX","2",'Data from Waybill Query'!C1749)))</f>
        <v>37</v>
      </c>
      <c r="D1749" s="33" t="str">
        <f>'Data from Waybill Query'!D1749</f>
        <v>Transportation Equipment</v>
      </c>
      <c r="E1749" s="33" t="str">
        <f>'Data from Waybill Query'!E1749</f>
        <v>L</v>
      </c>
      <c r="F1749" s="33" t="str">
        <f>'Data from Waybill Query'!F1749</f>
        <v>X</v>
      </c>
      <c r="G1749" s="33" t="str">
        <f>'Data from Waybill Query'!G1749</f>
        <v>X</v>
      </c>
      <c r="H1749" s="104">
        <f>IF(ISNA(VLOOKUP($N1749,'Data from Waybill Query'!$A:$M,8,FALSE)),0,VLOOKUP($N1749,'Data from Waybill Query'!$A:$M,8,FALSE))</f>
        <v>1783399</v>
      </c>
      <c r="I1749" s="104">
        <f>IF(ISNA(VLOOKUP($N1749,'Data from Waybill Query'!$A:$M,9,FALSE)),0,VLOOKUP($N1749,'Data from Waybill Query'!$A:$M,9,FALSE))</f>
        <v>484271</v>
      </c>
      <c r="J1749" s="104">
        <f>IF(ISNA(VLOOKUP($N1749,'Data from Waybill Query'!$A:$M,10,FALSE)),0,VLOOKUP($N1749,'Data from Waybill Query'!$A:$M,10,FALSE))</f>
        <v>791805</v>
      </c>
      <c r="K1749" s="104">
        <f>IF(ISNA(VLOOKUP($N1749,'Data from Waybill Query'!$A:$M,11,FALSE)),0,VLOOKUP($N1749,'Data from Waybill Query'!$A:$M,11,FALSE))</f>
        <v>10729843</v>
      </c>
      <c r="L1749" s="104">
        <f>IF(ISNA(VLOOKUP($N1749,'Data from Waybill Query'!$A:$M,12,FALSE)),0,VLOOKUP($N1749,'Data from Waybill Query'!$A:$M,12,FALSE))</f>
        <v>17514</v>
      </c>
      <c r="M1749" s="104">
        <f>IF(ISNA(VLOOKUP($N1749,'Data from Waybill Query'!$A:$M,13,FALSE)),0,VLOOKUP($N1749,'Data from Waybill Query'!$A:$M,13,FALSE))</f>
        <v>0.10182910000000001</v>
      </c>
      <c r="N1749" s="104">
        <f t="shared" si="59"/>
        <v>2010370303</v>
      </c>
    </row>
    <row r="1750" spans="1:14" x14ac:dyDescent="0.25">
      <c r="A1750" s="104">
        <f t="shared" si="60"/>
        <v>201064</v>
      </c>
      <c r="B1750" s="32">
        <f>'Data from Waybill Query'!B1750</f>
        <v>2010</v>
      </c>
      <c r="C1750" s="32" t="str">
        <f>IF('Data from Waybill Query'!C1750="00","0",IF('Data from Waybill Query'!C1750="01","1",IF('Data from Waybill Query'!C1750="XX","2",'Data from Waybill Query'!C1750)))</f>
        <v>40</v>
      </c>
      <c r="D1750" s="33" t="str">
        <f>'Data from Waybill Query'!D1750</f>
        <v>Waste and Scrap</v>
      </c>
      <c r="E1750" s="33" t="str">
        <f>'Data from Waybill Query'!E1750</f>
        <v>S</v>
      </c>
      <c r="F1750" s="33" t="str">
        <f>'Data from Waybill Query'!F1750</f>
        <v>X</v>
      </c>
      <c r="G1750" s="33" t="str">
        <f>'Data from Waybill Query'!G1750</f>
        <v>X</v>
      </c>
      <c r="H1750" s="104">
        <f>IF(ISNA(VLOOKUP($N1750,'Data from Waybill Query'!$A:$M,8,FALSE)),0,VLOOKUP($N1750,'Data from Waybill Query'!$A:$M,8,FALSE))</f>
        <v>471122</v>
      </c>
      <c r="I1750" s="104">
        <f>IF(ISNA(VLOOKUP($N1750,'Data from Waybill Query'!$A:$M,9,FALSE)),0,VLOOKUP($N1750,'Data from Waybill Query'!$A:$M,9,FALSE))</f>
        <v>263739</v>
      </c>
      <c r="J1750" s="104">
        <f>IF(ISNA(VLOOKUP($N1750,'Data from Waybill Query'!$A:$M,10,FALSE)),0,VLOOKUP($N1750,'Data from Waybill Query'!$A:$M,10,FALSE))</f>
        <v>68717</v>
      </c>
      <c r="K1750" s="104">
        <f>IF(ISNA(VLOOKUP($N1750,'Data from Waybill Query'!$A:$M,11,FALSE)),0,VLOOKUP($N1750,'Data from Waybill Query'!$A:$M,11,FALSE))</f>
        <v>22202711</v>
      </c>
      <c r="L1750" s="104">
        <f>IF(ISNA(VLOOKUP($N1750,'Data from Waybill Query'!$A:$M,12,FALSE)),0,VLOOKUP($N1750,'Data from Waybill Query'!$A:$M,12,FALSE))</f>
        <v>5957</v>
      </c>
      <c r="M1750" s="104">
        <f>IF(ISNA(VLOOKUP($N1750,'Data from Waybill Query'!$A:$M,13,FALSE)),0,VLOOKUP($N1750,'Data from Waybill Query'!$A:$M,13,FALSE))</f>
        <v>7.9091250000000002E-2</v>
      </c>
      <c r="N1750" s="104">
        <f t="shared" si="59"/>
        <v>2010400103</v>
      </c>
    </row>
    <row r="1751" spans="1:14" x14ac:dyDescent="0.25">
      <c r="A1751" s="104">
        <f t="shared" si="60"/>
        <v>201065</v>
      </c>
      <c r="B1751" s="32">
        <f>'Data from Waybill Query'!B1751</f>
        <v>2010</v>
      </c>
      <c r="C1751" s="32" t="str">
        <f>IF('Data from Waybill Query'!C1751="00","0",IF('Data from Waybill Query'!C1751="01","1",IF('Data from Waybill Query'!C1751="XX","2",'Data from Waybill Query'!C1751)))</f>
        <v>40</v>
      </c>
      <c r="D1751" s="33" t="str">
        <f>'Data from Waybill Query'!D1751</f>
        <v>Waste and Scrap</v>
      </c>
      <c r="E1751" s="33" t="str">
        <f>'Data from Waybill Query'!E1751</f>
        <v>M</v>
      </c>
      <c r="F1751" s="33" t="str">
        <f>'Data from Waybill Query'!F1751</f>
        <v>X</v>
      </c>
      <c r="G1751" s="33" t="str">
        <f>'Data from Waybill Query'!G1751</f>
        <v>X</v>
      </c>
      <c r="H1751" s="104">
        <f>IF(ISNA(VLOOKUP($N1751,'Data from Waybill Query'!$A:$M,8,FALSE)),0,VLOOKUP($N1751,'Data from Waybill Query'!$A:$M,8,FALSE))</f>
        <v>412491</v>
      </c>
      <c r="I1751" s="104">
        <f>IF(ISNA(VLOOKUP($N1751,'Data from Waybill Query'!$A:$M,9,FALSE)),0,VLOOKUP($N1751,'Data from Waybill Query'!$A:$M,9,FALSE))</f>
        <v>148416</v>
      </c>
      <c r="J1751" s="104">
        <f>IF(ISNA(VLOOKUP($N1751,'Data from Waybill Query'!$A:$M,10,FALSE)),0,VLOOKUP($N1751,'Data from Waybill Query'!$A:$M,10,FALSE))</f>
        <v>103853</v>
      </c>
      <c r="K1751" s="104">
        <f>IF(ISNA(VLOOKUP($N1751,'Data from Waybill Query'!$A:$M,11,FALSE)),0,VLOOKUP($N1751,'Data from Waybill Query'!$A:$M,11,FALSE))</f>
        <v>13020296</v>
      </c>
      <c r="L1751" s="104">
        <f>IF(ISNA(VLOOKUP($N1751,'Data from Waybill Query'!$A:$M,12,FALSE)),0,VLOOKUP($N1751,'Data from Waybill Query'!$A:$M,12,FALSE))</f>
        <v>9041</v>
      </c>
      <c r="M1751" s="104">
        <f>IF(ISNA(VLOOKUP($N1751,'Data from Waybill Query'!$A:$M,13,FALSE)),0,VLOOKUP($N1751,'Data from Waybill Query'!$A:$M,13,FALSE))</f>
        <v>4.5622599999999999E-2</v>
      </c>
      <c r="N1751" s="104">
        <f t="shared" si="59"/>
        <v>2010400203</v>
      </c>
    </row>
    <row r="1752" spans="1:14" x14ac:dyDescent="0.25">
      <c r="A1752" s="104">
        <f t="shared" si="60"/>
        <v>201066</v>
      </c>
      <c r="B1752" s="32">
        <f>'Data from Waybill Query'!B1752</f>
        <v>2010</v>
      </c>
      <c r="C1752" s="32" t="str">
        <f>IF('Data from Waybill Query'!C1752="00","0",IF('Data from Waybill Query'!C1752="01","1",IF('Data from Waybill Query'!C1752="XX","2",'Data from Waybill Query'!C1752)))</f>
        <v>40</v>
      </c>
      <c r="D1752" s="33" t="str">
        <f>'Data from Waybill Query'!D1752</f>
        <v>Waste and Scrap</v>
      </c>
      <c r="E1752" s="33" t="str">
        <f>'Data from Waybill Query'!E1752</f>
        <v>L</v>
      </c>
      <c r="F1752" s="33" t="str">
        <f>'Data from Waybill Query'!F1752</f>
        <v>X</v>
      </c>
      <c r="G1752" s="33" t="str">
        <f>'Data from Waybill Query'!G1752</f>
        <v>X</v>
      </c>
      <c r="H1752" s="104">
        <f>IF(ISNA(VLOOKUP($N1752,'Data from Waybill Query'!$A:$M,8,FALSE)),0,VLOOKUP($N1752,'Data from Waybill Query'!$A:$M,8,FALSE))</f>
        <v>231201</v>
      </c>
      <c r="I1752" s="104">
        <f>IF(ISNA(VLOOKUP($N1752,'Data from Waybill Query'!$A:$M,9,FALSE)),0,VLOOKUP($N1752,'Data from Waybill Query'!$A:$M,9,FALSE))</f>
        <v>51511</v>
      </c>
      <c r="J1752" s="104">
        <f>IF(ISNA(VLOOKUP($N1752,'Data from Waybill Query'!$A:$M,10,FALSE)),0,VLOOKUP($N1752,'Data from Waybill Query'!$A:$M,10,FALSE))</f>
        <v>77409</v>
      </c>
      <c r="K1752" s="104">
        <f>IF(ISNA(VLOOKUP($N1752,'Data from Waybill Query'!$A:$M,11,FALSE)),0,VLOOKUP($N1752,'Data from Waybill Query'!$A:$M,11,FALSE))</f>
        <v>4065748</v>
      </c>
      <c r="L1752" s="104">
        <f>IF(ISNA(VLOOKUP($N1752,'Data from Waybill Query'!$A:$M,12,FALSE)),0,VLOOKUP($N1752,'Data from Waybill Query'!$A:$M,12,FALSE))</f>
        <v>6068</v>
      </c>
      <c r="M1752" s="104">
        <f>IF(ISNA(VLOOKUP($N1752,'Data from Waybill Query'!$A:$M,13,FALSE)),0,VLOOKUP($N1752,'Data from Waybill Query'!$A:$M,13,FALSE))</f>
        <v>3.8100559999999999E-2</v>
      </c>
      <c r="N1752" s="104">
        <f t="shared" si="59"/>
        <v>2010400303</v>
      </c>
    </row>
    <row r="1753" spans="1:14" x14ac:dyDescent="0.25">
      <c r="A1753" s="104">
        <f t="shared" si="60"/>
        <v>201067</v>
      </c>
      <c r="B1753" s="32">
        <f>'Data from Waybill Query'!B1753</f>
        <v>2010</v>
      </c>
      <c r="C1753" s="32" t="str">
        <f>IF('Data from Waybill Query'!C1753="00","0",IF('Data from Waybill Query'!C1753="01","1",IF('Data from Waybill Query'!C1753="XX","2",'Data from Waybill Query'!C1753)))</f>
        <v>99</v>
      </c>
      <c r="D1753" s="33" t="str">
        <f>'Data from Waybill Query'!D1753</f>
        <v>All Other</v>
      </c>
      <c r="E1753" s="33" t="str">
        <f>'Data from Waybill Query'!E1753</f>
        <v>S</v>
      </c>
      <c r="F1753" s="33" t="str">
        <f>'Data from Waybill Query'!F1753</f>
        <v>X</v>
      </c>
      <c r="G1753" s="33" t="str">
        <f>'Data from Waybill Query'!G1753</f>
        <v>X</v>
      </c>
      <c r="H1753" s="104">
        <f>IF(ISNA(VLOOKUP($N1753,'Data from Waybill Query'!$A:$M,8,FALSE)),0,VLOOKUP($N1753,'Data from Waybill Query'!$A:$M,8,FALSE))</f>
        <v>70766</v>
      </c>
      <c r="I1753" s="104">
        <f>IF(ISNA(VLOOKUP($N1753,'Data from Waybill Query'!$A:$M,9,FALSE)),0,VLOOKUP($N1753,'Data from Waybill Query'!$A:$M,9,FALSE))</f>
        <v>31141</v>
      </c>
      <c r="J1753" s="104">
        <f>IF(ISNA(VLOOKUP($N1753,'Data from Waybill Query'!$A:$M,10,FALSE)),0,VLOOKUP($N1753,'Data from Waybill Query'!$A:$M,10,FALSE))</f>
        <v>9619</v>
      </c>
      <c r="K1753" s="104">
        <f>IF(ISNA(VLOOKUP($N1753,'Data from Waybill Query'!$A:$M,11,FALSE)),0,VLOOKUP($N1753,'Data from Waybill Query'!$A:$M,11,FALSE))</f>
        <v>1102913</v>
      </c>
      <c r="L1753" s="104">
        <f>IF(ISNA(VLOOKUP($N1753,'Data from Waybill Query'!$A:$M,12,FALSE)),0,VLOOKUP($N1753,'Data from Waybill Query'!$A:$M,12,FALSE))</f>
        <v>300</v>
      </c>
      <c r="M1753" s="104">
        <f>IF(ISNA(VLOOKUP($N1753,'Data from Waybill Query'!$A:$M,13,FALSE)),0,VLOOKUP($N1753,'Data from Waybill Query'!$A:$M,13,FALSE))</f>
        <v>0.23600099999999999</v>
      </c>
      <c r="N1753" s="104">
        <f t="shared" si="59"/>
        <v>2010990103</v>
      </c>
    </row>
    <row r="1754" spans="1:14" x14ac:dyDescent="0.25">
      <c r="A1754" s="104">
        <f t="shared" si="60"/>
        <v>201068</v>
      </c>
      <c r="B1754" s="32">
        <f>'Data from Waybill Query'!B1754</f>
        <v>2010</v>
      </c>
      <c r="C1754" s="32" t="str">
        <f>IF('Data from Waybill Query'!C1754="00","0",IF('Data from Waybill Query'!C1754="01","1",IF('Data from Waybill Query'!C1754="XX","2",'Data from Waybill Query'!C1754)))</f>
        <v>99</v>
      </c>
      <c r="D1754" s="33" t="str">
        <f>'Data from Waybill Query'!D1754</f>
        <v>All Other</v>
      </c>
      <c r="E1754" s="33" t="str">
        <f>'Data from Waybill Query'!E1754</f>
        <v>M</v>
      </c>
      <c r="F1754" s="33" t="str">
        <f>'Data from Waybill Query'!F1754</f>
        <v>X</v>
      </c>
      <c r="G1754" s="33" t="str">
        <f>'Data from Waybill Query'!G1754</f>
        <v>X</v>
      </c>
      <c r="H1754" s="104">
        <f>IF(ISNA(VLOOKUP($N1754,'Data from Waybill Query'!$A:$M,8,FALSE)),0,VLOOKUP($N1754,'Data from Waybill Query'!$A:$M,8,FALSE))</f>
        <v>114066</v>
      </c>
      <c r="I1754" s="104">
        <f>IF(ISNA(VLOOKUP($N1754,'Data from Waybill Query'!$A:$M,9,FALSE)),0,VLOOKUP($N1754,'Data from Waybill Query'!$A:$M,9,FALSE))</f>
        <v>42841</v>
      </c>
      <c r="J1754" s="104">
        <f>IF(ISNA(VLOOKUP($N1754,'Data from Waybill Query'!$A:$M,10,FALSE)),0,VLOOKUP($N1754,'Data from Waybill Query'!$A:$M,10,FALSE))</f>
        <v>35718</v>
      </c>
      <c r="K1754" s="104">
        <f>IF(ISNA(VLOOKUP($N1754,'Data from Waybill Query'!$A:$M,11,FALSE)),0,VLOOKUP($N1754,'Data from Waybill Query'!$A:$M,11,FALSE))</f>
        <v>1631126</v>
      </c>
      <c r="L1754" s="104">
        <f>IF(ISNA(VLOOKUP($N1754,'Data from Waybill Query'!$A:$M,12,FALSE)),0,VLOOKUP($N1754,'Data from Waybill Query'!$A:$M,12,FALSE))</f>
        <v>1311</v>
      </c>
      <c r="M1754" s="104">
        <f>IF(ISNA(VLOOKUP($N1754,'Data from Waybill Query'!$A:$M,13,FALSE)),0,VLOOKUP($N1754,'Data from Waybill Query'!$A:$M,13,FALSE))</f>
        <v>8.7005689999999997E-2</v>
      </c>
      <c r="N1754" s="104">
        <f t="shared" si="59"/>
        <v>2010990203</v>
      </c>
    </row>
    <row r="1755" spans="1:14" x14ac:dyDescent="0.25">
      <c r="A1755" s="104">
        <f t="shared" si="60"/>
        <v>201069</v>
      </c>
      <c r="B1755" s="32">
        <f>'Data from Waybill Query'!B1755</f>
        <v>2010</v>
      </c>
      <c r="C1755" s="32" t="str">
        <f>IF('Data from Waybill Query'!C1755="00","0",IF('Data from Waybill Query'!C1755="01","1",IF('Data from Waybill Query'!C1755="XX","2",'Data from Waybill Query'!C1755)))</f>
        <v>99</v>
      </c>
      <c r="D1755" s="33" t="str">
        <f>'Data from Waybill Query'!D1755</f>
        <v>All Other</v>
      </c>
      <c r="E1755" s="33" t="str">
        <f>'Data from Waybill Query'!E1755</f>
        <v>L</v>
      </c>
      <c r="F1755" s="33" t="str">
        <f>'Data from Waybill Query'!F1755</f>
        <v>X</v>
      </c>
      <c r="G1755" s="33" t="str">
        <f>'Data from Waybill Query'!G1755</f>
        <v>X</v>
      </c>
      <c r="H1755" s="104">
        <f>IF(ISNA(VLOOKUP($N1755,'Data from Waybill Query'!$A:$M,8,FALSE)),0,VLOOKUP($N1755,'Data from Waybill Query'!$A:$M,8,FALSE))</f>
        <v>348492</v>
      </c>
      <c r="I1755" s="104">
        <f>IF(ISNA(VLOOKUP($N1755,'Data from Waybill Query'!$A:$M,9,FALSE)),0,VLOOKUP($N1755,'Data from Waybill Query'!$A:$M,9,FALSE))</f>
        <v>73828</v>
      </c>
      <c r="J1755" s="104">
        <f>IF(ISNA(VLOOKUP($N1755,'Data from Waybill Query'!$A:$M,10,FALSE)),0,VLOOKUP($N1755,'Data from Waybill Query'!$A:$M,10,FALSE))</f>
        <v>129407</v>
      </c>
      <c r="K1755" s="104">
        <f>IF(ISNA(VLOOKUP($N1755,'Data from Waybill Query'!$A:$M,11,FALSE)),0,VLOOKUP($N1755,'Data from Waybill Query'!$A:$M,11,FALSE))</f>
        <v>2611704</v>
      </c>
      <c r="L1755" s="104">
        <f>IF(ISNA(VLOOKUP($N1755,'Data from Waybill Query'!$A:$M,12,FALSE)),0,VLOOKUP($N1755,'Data from Waybill Query'!$A:$M,12,FALSE))</f>
        <v>4534</v>
      </c>
      <c r="M1755" s="104">
        <f>IF(ISNA(VLOOKUP($N1755,'Data from Waybill Query'!$A:$M,13,FALSE)),0,VLOOKUP($N1755,'Data from Waybill Query'!$A:$M,13,FALSE))</f>
        <v>7.6870140000000003E-2</v>
      </c>
      <c r="N1755" s="104">
        <f t="shared" si="59"/>
        <v>2010990303</v>
      </c>
    </row>
    <row r="1756" spans="1:14" x14ac:dyDescent="0.25">
      <c r="A1756" s="104">
        <f t="shared" si="60"/>
        <v>201100</v>
      </c>
      <c r="B1756" s="32">
        <f>'Data from Waybill Query'!B1756</f>
        <v>2011</v>
      </c>
      <c r="C1756" s="32" t="str">
        <f>IF('Data from Waybill Query'!C1756="00","0",IF('Data from Waybill Query'!C1756="01","1",IF('Data from Waybill Query'!C1756="XX","2",'Data from Waybill Query'!C1756)))</f>
        <v>0</v>
      </c>
      <c r="D1756" s="33" t="str">
        <f>'Data from Waybill Query'!D1756</f>
        <v>Intermodal</v>
      </c>
      <c r="E1756" s="33" t="str">
        <f>'Data from Waybill Query'!E1756</f>
        <v>S</v>
      </c>
      <c r="F1756" s="33" t="str">
        <f>'Data from Waybill Query'!F1756</f>
        <v>X</v>
      </c>
      <c r="G1756" s="33" t="str">
        <f>'Data from Waybill Query'!G1756</f>
        <v>X</v>
      </c>
      <c r="H1756" s="104">
        <f>IF(ISNA(VLOOKUP($N1756,'Data from Waybill Query'!$A:$M,8,FALSE)),0,VLOOKUP($N1756,'Data from Waybill Query'!$A:$M,8,FALSE))</f>
        <v>664329</v>
      </c>
      <c r="I1756" s="104">
        <f>IF(ISNA(VLOOKUP($N1756,'Data from Waybill Query'!$A:$M,9,FALSE)),0,VLOOKUP($N1756,'Data from Waybill Query'!$A:$M,9,FALSE))</f>
        <v>1798848</v>
      </c>
      <c r="J1756" s="104">
        <f>IF(ISNA(VLOOKUP($N1756,'Data from Waybill Query'!$A:$M,10,FALSE)),0,VLOOKUP($N1756,'Data from Waybill Query'!$A:$M,10,FALSE))</f>
        <v>602264</v>
      </c>
      <c r="K1756" s="104">
        <f>IF(ISNA(VLOOKUP($N1756,'Data from Waybill Query'!$A:$M,11,FALSE)),0,VLOOKUP($N1756,'Data from Waybill Query'!$A:$M,11,FALSE))</f>
        <v>24206156</v>
      </c>
      <c r="L1756" s="104">
        <f>IF(ISNA(VLOOKUP($N1756,'Data from Waybill Query'!$A:$M,12,FALSE)),0,VLOOKUP($N1756,'Data from Waybill Query'!$A:$M,12,FALSE))</f>
        <v>7937</v>
      </c>
      <c r="M1756" s="104">
        <f>IF(ISNA(VLOOKUP($N1756,'Data from Waybill Query'!$A:$M,13,FALSE)),0,VLOOKUP($N1756,'Data from Waybill Query'!$A:$M,13,FALSE))</f>
        <v>8.37035E-2</v>
      </c>
      <c r="N1756" s="104">
        <f t="shared" si="59"/>
        <v>2011000103</v>
      </c>
    </row>
    <row r="1757" spans="1:14" x14ac:dyDescent="0.25">
      <c r="A1757" s="104">
        <f t="shared" si="60"/>
        <v>201101</v>
      </c>
      <c r="B1757" s="32">
        <f>'Data from Waybill Query'!B1757</f>
        <v>2011</v>
      </c>
      <c r="C1757" s="32" t="str">
        <f>IF('Data from Waybill Query'!C1757="00","0",IF('Data from Waybill Query'!C1757="01","1",IF('Data from Waybill Query'!C1757="XX","2",'Data from Waybill Query'!C1757)))</f>
        <v>0</v>
      </c>
      <c r="D1757" s="33" t="str">
        <f>'Data from Waybill Query'!D1757</f>
        <v>Intermodal</v>
      </c>
      <c r="E1757" s="33" t="str">
        <f>'Data from Waybill Query'!E1757</f>
        <v>M</v>
      </c>
      <c r="F1757" s="33" t="str">
        <f>'Data from Waybill Query'!F1757</f>
        <v>X</v>
      </c>
      <c r="G1757" s="33" t="str">
        <f>'Data from Waybill Query'!G1757</f>
        <v>X</v>
      </c>
      <c r="H1757" s="104">
        <f>IF(ISNA(VLOOKUP($N1757,'Data from Waybill Query'!$A:$M,8,FALSE)),0,VLOOKUP($N1757,'Data from Waybill Query'!$A:$M,8,FALSE))</f>
        <v>1667557</v>
      </c>
      <c r="I1757" s="104">
        <f>IF(ISNA(VLOOKUP($N1757,'Data from Waybill Query'!$A:$M,9,FALSE)),0,VLOOKUP($N1757,'Data from Waybill Query'!$A:$M,9,FALSE))</f>
        <v>3101264</v>
      </c>
      <c r="J1757" s="104">
        <f>IF(ISNA(VLOOKUP($N1757,'Data from Waybill Query'!$A:$M,10,FALSE)),0,VLOOKUP($N1757,'Data from Waybill Query'!$A:$M,10,FALSE))</f>
        <v>2497158</v>
      </c>
      <c r="K1757" s="104">
        <f>IF(ISNA(VLOOKUP($N1757,'Data from Waybill Query'!$A:$M,11,FALSE)),0,VLOOKUP($N1757,'Data from Waybill Query'!$A:$M,11,FALSE))</f>
        <v>36902252</v>
      </c>
      <c r="L1757" s="104">
        <f>IF(ISNA(VLOOKUP($N1757,'Data from Waybill Query'!$A:$M,12,FALSE)),0,VLOOKUP($N1757,'Data from Waybill Query'!$A:$M,12,FALSE))</f>
        <v>29936</v>
      </c>
      <c r="M1757" s="104">
        <f>IF(ISNA(VLOOKUP($N1757,'Data from Waybill Query'!$A:$M,13,FALSE)),0,VLOOKUP($N1757,'Data from Waybill Query'!$A:$M,13,FALSE))</f>
        <v>5.570373E-2</v>
      </c>
      <c r="N1757" s="104">
        <f t="shared" si="59"/>
        <v>2011000203</v>
      </c>
    </row>
    <row r="1758" spans="1:14" x14ac:dyDescent="0.25">
      <c r="A1758" s="104">
        <f t="shared" si="60"/>
        <v>201102</v>
      </c>
      <c r="B1758" s="32">
        <f>'Data from Waybill Query'!B1758</f>
        <v>2011</v>
      </c>
      <c r="C1758" s="32" t="str">
        <f>IF('Data from Waybill Query'!C1758="00","0",IF('Data from Waybill Query'!C1758="01","1",IF('Data from Waybill Query'!C1758="XX","2",'Data from Waybill Query'!C1758)))</f>
        <v>0</v>
      </c>
      <c r="D1758" s="33" t="str">
        <f>'Data from Waybill Query'!D1758</f>
        <v>Intermodal</v>
      </c>
      <c r="E1758" s="33" t="str">
        <f>'Data from Waybill Query'!E1758</f>
        <v>L</v>
      </c>
      <c r="F1758" s="33" t="str">
        <f>'Data from Waybill Query'!F1758</f>
        <v>X</v>
      </c>
      <c r="G1758" s="33" t="str">
        <f>'Data from Waybill Query'!G1758</f>
        <v>X</v>
      </c>
      <c r="H1758" s="104">
        <f>IF(ISNA(VLOOKUP($N1758,'Data from Waybill Query'!$A:$M,8,FALSE)),0,VLOOKUP($N1758,'Data from Waybill Query'!$A:$M,8,FALSE))</f>
        <v>2242458</v>
      </c>
      <c r="I1758" s="104">
        <f>IF(ISNA(VLOOKUP($N1758,'Data from Waybill Query'!$A:$M,9,FALSE)),0,VLOOKUP($N1758,'Data from Waybill Query'!$A:$M,9,FALSE))</f>
        <v>2565480</v>
      </c>
      <c r="J1758" s="104">
        <f>IF(ISNA(VLOOKUP($N1758,'Data from Waybill Query'!$A:$M,10,FALSE)),0,VLOOKUP($N1758,'Data from Waybill Query'!$A:$M,10,FALSE))</f>
        <v>3217311</v>
      </c>
      <c r="K1758" s="104">
        <f>IF(ISNA(VLOOKUP($N1758,'Data from Waybill Query'!$A:$M,11,FALSE)),0,VLOOKUP($N1758,'Data from Waybill Query'!$A:$M,11,FALSE))</f>
        <v>31066360</v>
      </c>
      <c r="L1758" s="104">
        <f>IF(ISNA(VLOOKUP($N1758,'Data from Waybill Query'!$A:$M,12,FALSE)),0,VLOOKUP($N1758,'Data from Waybill Query'!$A:$M,12,FALSE))</f>
        <v>39133</v>
      </c>
      <c r="M1758" s="104">
        <f>IF(ISNA(VLOOKUP($N1758,'Data from Waybill Query'!$A:$M,13,FALSE)),0,VLOOKUP($N1758,'Data from Waybill Query'!$A:$M,13,FALSE))</f>
        <v>5.7303229999999997E-2</v>
      </c>
      <c r="N1758" s="104">
        <f t="shared" si="59"/>
        <v>2011000303</v>
      </c>
    </row>
    <row r="1759" spans="1:14" x14ac:dyDescent="0.25">
      <c r="A1759" s="104">
        <f t="shared" si="60"/>
        <v>201103</v>
      </c>
      <c r="B1759" s="32">
        <f>'Data from Waybill Query'!B1759</f>
        <v>2011</v>
      </c>
      <c r="C1759" s="32" t="str">
        <f>IF('Data from Waybill Query'!C1759="00","0",IF('Data from Waybill Query'!C1759="01","1",IF('Data from Waybill Query'!C1759="XX","2",'Data from Waybill Query'!C1759)))</f>
        <v>0</v>
      </c>
      <c r="D1759" s="33" t="str">
        <f>'Data from Waybill Query'!D1759</f>
        <v>Intermodal</v>
      </c>
      <c r="E1759" s="33" t="str">
        <f>'Data from Waybill Query'!E1759</f>
        <v>VL</v>
      </c>
      <c r="F1759" s="33" t="str">
        <f>'Data from Waybill Query'!F1759</f>
        <v>X</v>
      </c>
      <c r="G1759" s="33" t="str">
        <f>'Data from Waybill Query'!G1759</f>
        <v>X</v>
      </c>
      <c r="H1759" s="104">
        <f>IF(ISNA(VLOOKUP($N1759,'Data from Waybill Query'!$A:$M,8,FALSE)),0,VLOOKUP($N1759,'Data from Waybill Query'!$A:$M,8,FALSE))</f>
        <v>8382200</v>
      </c>
      <c r="I1759" s="104">
        <f>IF(ISNA(VLOOKUP($N1759,'Data from Waybill Query'!$A:$M,9,FALSE)),0,VLOOKUP($N1759,'Data from Waybill Query'!$A:$M,9,FALSE))</f>
        <v>6370096</v>
      </c>
      <c r="J1759" s="104">
        <f>IF(ISNA(VLOOKUP($N1759,'Data from Waybill Query'!$A:$M,10,FALSE)),0,VLOOKUP($N1759,'Data from Waybill Query'!$A:$M,10,FALSE))</f>
        <v>13680797</v>
      </c>
      <c r="K1759" s="104">
        <f>IF(ISNA(VLOOKUP($N1759,'Data from Waybill Query'!$A:$M,11,FALSE)),0,VLOOKUP($N1759,'Data from Waybill Query'!$A:$M,11,FALSE))</f>
        <v>92424065</v>
      </c>
      <c r="L1759" s="104">
        <f>IF(ISNA(VLOOKUP($N1759,'Data from Waybill Query'!$A:$M,12,FALSE)),0,VLOOKUP($N1759,'Data from Waybill Query'!$A:$M,12,FALSE))</f>
        <v>198252</v>
      </c>
      <c r="M1759" s="104">
        <f>IF(ISNA(VLOOKUP($N1759,'Data from Waybill Query'!$A:$M,13,FALSE)),0,VLOOKUP($N1759,'Data from Waybill Query'!$A:$M,13,FALSE))</f>
        <v>4.2280570000000003E-2</v>
      </c>
      <c r="N1759" s="104">
        <f t="shared" si="59"/>
        <v>2011000403</v>
      </c>
    </row>
    <row r="1760" spans="1:14" x14ac:dyDescent="0.25">
      <c r="A1760" s="104">
        <f t="shared" si="60"/>
        <v>201104</v>
      </c>
      <c r="B1760" s="32">
        <f>'Data from Waybill Query'!B1760</f>
        <v>2011</v>
      </c>
      <c r="C1760" s="32" t="str">
        <f>IF('Data from Waybill Query'!C1760="00","0",IF('Data from Waybill Query'!C1760="01","1",IF('Data from Waybill Query'!C1760="XX","2",'Data from Waybill Query'!C1760)))</f>
        <v>1</v>
      </c>
      <c r="D1760" s="33" t="str">
        <f>'Data from Waybill Query'!D1760</f>
        <v>Farm Products (not Grain)</v>
      </c>
      <c r="E1760" s="33" t="str">
        <f>'Data from Waybill Query'!E1760</f>
        <v>X</v>
      </c>
      <c r="F1760" s="33" t="str">
        <f>'Data from Waybill Query'!F1760</f>
        <v>X</v>
      </c>
      <c r="G1760" s="33" t="str">
        <f>'Data from Waybill Query'!G1760</f>
        <v>X</v>
      </c>
      <c r="H1760" s="104">
        <f>IF(ISNA(VLOOKUP($N1760,'Data from Waybill Query'!$A:$M,8,FALSE)),0,VLOOKUP($N1760,'Data from Waybill Query'!$A:$M,8,FALSE))</f>
        <v>280857</v>
      </c>
      <c r="I1760" s="104">
        <f>IF(ISNA(VLOOKUP($N1760,'Data from Waybill Query'!$A:$M,9,FALSE)),0,VLOOKUP($N1760,'Data from Waybill Query'!$A:$M,9,FALSE))</f>
        <v>47296</v>
      </c>
      <c r="J1760" s="104">
        <f>IF(ISNA(VLOOKUP($N1760,'Data from Waybill Query'!$A:$M,10,FALSE)),0,VLOOKUP($N1760,'Data from Waybill Query'!$A:$M,10,FALSE))</f>
        <v>75419</v>
      </c>
      <c r="K1760" s="104">
        <f>IF(ISNA(VLOOKUP($N1760,'Data from Waybill Query'!$A:$M,11,FALSE)),0,VLOOKUP($N1760,'Data from Waybill Query'!$A:$M,11,FALSE))</f>
        <v>3898643</v>
      </c>
      <c r="L1760" s="104">
        <f>IF(ISNA(VLOOKUP($N1760,'Data from Waybill Query'!$A:$M,12,FALSE)),0,VLOOKUP($N1760,'Data from Waybill Query'!$A:$M,12,FALSE))</f>
        <v>6006</v>
      </c>
      <c r="M1760" s="104">
        <f>IF(ISNA(VLOOKUP($N1760,'Data from Waybill Query'!$A:$M,13,FALSE)),0,VLOOKUP($N1760,'Data from Waybill Query'!$A:$M,13,FALSE))</f>
        <v>4.6763600000000002E-2</v>
      </c>
      <c r="N1760" s="104">
        <f t="shared" si="59"/>
        <v>2011010403</v>
      </c>
    </row>
    <row r="1761" spans="1:14" x14ac:dyDescent="0.25">
      <c r="A1761" s="104">
        <f t="shared" si="60"/>
        <v>201105</v>
      </c>
      <c r="B1761" s="32">
        <f>'Data from Waybill Query'!B1761</f>
        <v>2011</v>
      </c>
      <c r="C1761" s="32" t="str">
        <f>IF('Data from Waybill Query'!C1761="00","0",IF('Data from Waybill Query'!C1761="01","1",IF('Data from Waybill Query'!C1761="XX","2",'Data from Waybill Query'!C1761)))</f>
        <v>2</v>
      </c>
      <c r="D1761" s="33" t="str">
        <f>'Data from Waybill Query'!D1761</f>
        <v>Grain</v>
      </c>
      <c r="E1761" s="33" t="str">
        <f>'Data from Waybill Query'!E1761</f>
        <v>S</v>
      </c>
      <c r="F1761" s="33" t="str">
        <f>'Data from Waybill Query'!F1761</f>
        <v>R</v>
      </c>
      <c r="G1761" s="33" t="str">
        <f>'Data from Waybill Query'!G1761</f>
        <v>S</v>
      </c>
      <c r="H1761" s="104">
        <f>IF(ISNA(VLOOKUP($N1761,'Data from Waybill Query'!$A:$M,8,FALSE)),0,VLOOKUP($N1761,'Data from Waybill Query'!$A:$M,8,FALSE))</f>
        <v>66598</v>
      </c>
      <c r="I1761" s="104">
        <f>IF(ISNA(VLOOKUP($N1761,'Data from Waybill Query'!$A:$M,9,FALSE)),0,VLOOKUP($N1761,'Data from Waybill Query'!$A:$M,9,FALSE))</f>
        <v>44768</v>
      </c>
      <c r="J1761" s="104">
        <f>IF(ISNA(VLOOKUP($N1761,'Data from Waybill Query'!$A:$M,10,FALSE)),0,VLOOKUP($N1761,'Data from Waybill Query'!$A:$M,10,FALSE))</f>
        <v>8481</v>
      </c>
      <c r="K1761" s="104">
        <f>IF(ISNA(VLOOKUP($N1761,'Data from Waybill Query'!$A:$M,11,FALSE)),0,VLOOKUP($N1761,'Data from Waybill Query'!$A:$M,11,FALSE))</f>
        <v>4274476</v>
      </c>
      <c r="L1761" s="104">
        <f>IF(ISNA(VLOOKUP($N1761,'Data from Waybill Query'!$A:$M,12,FALSE)),0,VLOOKUP($N1761,'Data from Waybill Query'!$A:$M,12,FALSE))</f>
        <v>798</v>
      </c>
      <c r="M1761" s="104">
        <f>IF(ISNA(VLOOKUP($N1761,'Data from Waybill Query'!$A:$M,13,FALSE)),0,VLOOKUP($N1761,'Data from Waybill Query'!$A:$M,13,FALSE))</f>
        <v>8.3503740000000007E-2</v>
      </c>
      <c r="N1761" s="104">
        <f t="shared" si="59"/>
        <v>2011020101</v>
      </c>
    </row>
    <row r="1762" spans="1:14" x14ac:dyDescent="0.25">
      <c r="A1762" s="104">
        <f t="shared" si="60"/>
        <v>201106</v>
      </c>
      <c r="B1762" s="32">
        <f>'Data from Waybill Query'!B1762</f>
        <v>2011</v>
      </c>
      <c r="C1762" s="32" t="str">
        <f>IF('Data from Waybill Query'!C1762="00","0",IF('Data from Waybill Query'!C1762="01","1",IF('Data from Waybill Query'!C1762="XX","2",'Data from Waybill Query'!C1762)))</f>
        <v>2</v>
      </c>
      <c r="D1762" s="33" t="str">
        <f>'Data from Waybill Query'!D1762</f>
        <v>Grain</v>
      </c>
      <c r="E1762" s="33" t="str">
        <f>'Data from Waybill Query'!E1762</f>
        <v>S</v>
      </c>
      <c r="F1762" s="33" t="str">
        <f>'Data from Waybill Query'!F1762</f>
        <v>R</v>
      </c>
      <c r="G1762" s="33" t="str">
        <f>'Data from Waybill Query'!G1762</f>
        <v>M</v>
      </c>
      <c r="H1762" s="104">
        <f>IF(ISNA(VLOOKUP($N1762,'Data from Waybill Query'!$A:$M,8,FALSE)),0,VLOOKUP($N1762,'Data from Waybill Query'!$A:$M,8,FALSE))</f>
        <v>146546</v>
      </c>
      <c r="I1762" s="104">
        <f>IF(ISNA(VLOOKUP($N1762,'Data from Waybill Query'!$A:$M,9,FALSE)),0,VLOOKUP($N1762,'Data from Waybill Query'!$A:$M,9,FALSE))</f>
        <v>96376</v>
      </c>
      <c r="J1762" s="104">
        <f>IF(ISNA(VLOOKUP($N1762,'Data from Waybill Query'!$A:$M,10,FALSE)),0,VLOOKUP($N1762,'Data from Waybill Query'!$A:$M,10,FALSE))</f>
        <v>23127</v>
      </c>
      <c r="K1762" s="104">
        <f>IF(ISNA(VLOOKUP($N1762,'Data from Waybill Query'!$A:$M,11,FALSE)),0,VLOOKUP($N1762,'Data from Waybill Query'!$A:$M,11,FALSE))</f>
        <v>9178300</v>
      </c>
      <c r="L1762" s="104">
        <f>IF(ISNA(VLOOKUP($N1762,'Data from Waybill Query'!$A:$M,12,FALSE)),0,VLOOKUP($N1762,'Data from Waybill Query'!$A:$M,12,FALSE))</f>
        <v>2259</v>
      </c>
      <c r="M1762" s="104">
        <f>IF(ISNA(VLOOKUP($N1762,'Data from Waybill Query'!$A:$M,13,FALSE)),0,VLOOKUP($N1762,'Data from Waybill Query'!$A:$M,13,FALSE))</f>
        <v>6.4875420000000003E-2</v>
      </c>
      <c r="N1762" s="104">
        <f t="shared" si="59"/>
        <v>2011020102</v>
      </c>
    </row>
    <row r="1763" spans="1:14" x14ac:dyDescent="0.25">
      <c r="A1763" s="104">
        <f t="shared" si="60"/>
        <v>201107</v>
      </c>
      <c r="B1763" s="32">
        <f>'Data from Waybill Query'!B1763</f>
        <v>2011</v>
      </c>
      <c r="C1763" s="32" t="str">
        <f>IF('Data from Waybill Query'!C1763="00","0",IF('Data from Waybill Query'!C1763="01","1",IF('Data from Waybill Query'!C1763="XX","2",'Data from Waybill Query'!C1763)))</f>
        <v>2</v>
      </c>
      <c r="D1763" s="33" t="str">
        <f>'Data from Waybill Query'!D1763</f>
        <v>Grain</v>
      </c>
      <c r="E1763" s="33" t="str">
        <f>'Data from Waybill Query'!E1763</f>
        <v>S</v>
      </c>
      <c r="F1763" s="33" t="str">
        <f>'Data from Waybill Query'!F1763</f>
        <v>R</v>
      </c>
      <c r="G1763" s="33" t="str">
        <f>'Data from Waybill Query'!G1763</f>
        <v>U</v>
      </c>
      <c r="H1763" s="104">
        <f>IF(ISNA(VLOOKUP($N1763,'Data from Waybill Query'!$A:$M,8,FALSE)),0,VLOOKUP($N1763,'Data from Waybill Query'!$A:$M,8,FALSE))</f>
        <v>116310</v>
      </c>
      <c r="I1763" s="104">
        <f>IF(ISNA(VLOOKUP($N1763,'Data from Waybill Query'!$A:$M,9,FALSE)),0,VLOOKUP($N1763,'Data from Waybill Query'!$A:$M,9,FALSE))</f>
        <v>69059</v>
      </c>
      <c r="J1763" s="104">
        <f>IF(ISNA(VLOOKUP($N1763,'Data from Waybill Query'!$A:$M,10,FALSE)),0,VLOOKUP($N1763,'Data from Waybill Query'!$A:$M,10,FALSE))</f>
        <v>20503</v>
      </c>
      <c r="K1763" s="104">
        <f>IF(ISNA(VLOOKUP($N1763,'Data from Waybill Query'!$A:$M,11,FALSE)),0,VLOOKUP($N1763,'Data from Waybill Query'!$A:$M,11,FALSE))</f>
        <v>6858801</v>
      </c>
      <c r="L1763" s="104">
        <f>IF(ISNA(VLOOKUP($N1763,'Data from Waybill Query'!$A:$M,12,FALSE)),0,VLOOKUP($N1763,'Data from Waybill Query'!$A:$M,12,FALSE))</f>
        <v>2080</v>
      </c>
      <c r="M1763" s="104">
        <f>IF(ISNA(VLOOKUP($N1763,'Data from Waybill Query'!$A:$M,13,FALSE)),0,VLOOKUP($N1763,'Data from Waybill Query'!$A:$M,13,FALSE))</f>
        <v>5.5926490000000002E-2</v>
      </c>
      <c r="N1763" s="104">
        <f t="shared" si="59"/>
        <v>2011020103</v>
      </c>
    </row>
    <row r="1764" spans="1:14" x14ac:dyDescent="0.25">
      <c r="A1764" s="104">
        <f t="shared" si="60"/>
        <v>201108</v>
      </c>
      <c r="B1764" s="32">
        <f>'Data from Waybill Query'!B1764</f>
        <v>2011</v>
      </c>
      <c r="C1764" s="32" t="str">
        <f>IF('Data from Waybill Query'!C1764="00","0",IF('Data from Waybill Query'!C1764="01","1",IF('Data from Waybill Query'!C1764="XX","2",'Data from Waybill Query'!C1764)))</f>
        <v>2</v>
      </c>
      <c r="D1764" s="33" t="str">
        <f>'Data from Waybill Query'!D1764</f>
        <v>Grain</v>
      </c>
      <c r="E1764" s="33" t="str">
        <f>'Data from Waybill Query'!E1764</f>
        <v>S</v>
      </c>
      <c r="F1764" s="33" t="str">
        <f>'Data from Waybill Query'!F1764</f>
        <v>P</v>
      </c>
      <c r="G1764" s="33" t="str">
        <f>'Data from Waybill Query'!G1764</f>
        <v>S</v>
      </c>
      <c r="H1764" s="104">
        <f>IF(ISNA(VLOOKUP($N1764,'Data from Waybill Query'!$A:$M,8,FALSE)),0,VLOOKUP($N1764,'Data from Waybill Query'!$A:$M,8,FALSE))</f>
        <v>40039</v>
      </c>
      <c r="I1764" s="104">
        <f>IF(ISNA(VLOOKUP($N1764,'Data from Waybill Query'!$A:$M,9,FALSE)),0,VLOOKUP($N1764,'Data from Waybill Query'!$A:$M,9,FALSE))</f>
        <v>24504</v>
      </c>
      <c r="J1764" s="104">
        <f>IF(ISNA(VLOOKUP($N1764,'Data from Waybill Query'!$A:$M,10,FALSE)),0,VLOOKUP($N1764,'Data from Waybill Query'!$A:$M,10,FALSE))</f>
        <v>5704</v>
      </c>
      <c r="K1764" s="104">
        <f>IF(ISNA(VLOOKUP($N1764,'Data from Waybill Query'!$A:$M,11,FALSE)),0,VLOOKUP($N1764,'Data from Waybill Query'!$A:$M,11,FALSE))</f>
        <v>2416172</v>
      </c>
      <c r="L1764" s="104">
        <f>IF(ISNA(VLOOKUP($N1764,'Data from Waybill Query'!$A:$M,12,FALSE)),0,VLOOKUP($N1764,'Data from Waybill Query'!$A:$M,12,FALSE))</f>
        <v>569</v>
      </c>
      <c r="M1764" s="104">
        <f>IF(ISNA(VLOOKUP($N1764,'Data from Waybill Query'!$A:$M,13,FALSE)),0,VLOOKUP($N1764,'Data from Waybill Query'!$A:$M,13,FALSE))</f>
        <v>7.0340040000000006E-2</v>
      </c>
      <c r="N1764" s="104">
        <f t="shared" si="59"/>
        <v>2011020111</v>
      </c>
    </row>
    <row r="1765" spans="1:14" x14ac:dyDescent="0.25">
      <c r="A1765" s="104">
        <f t="shared" si="60"/>
        <v>201109</v>
      </c>
      <c r="B1765" s="32">
        <f>'Data from Waybill Query'!B1765</f>
        <v>2011</v>
      </c>
      <c r="C1765" s="32" t="str">
        <f>IF('Data from Waybill Query'!C1765="00","0",IF('Data from Waybill Query'!C1765="01","1",IF('Data from Waybill Query'!C1765="XX","2",'Data from Waybill Query'!C1765)))</f>
        <v>2</v>
      </c>
      <c r="D1765" s="33" t="str">
        <f>'Data from Waybill Query'!D1765</f>
        <v>Grain</v>
      </c>
      <c r="E1765" s="33" t="str">
        <f>'Data from Waybill Query'!E1765</f>
        <v>S</v>
      </c>
      <c r="F1765" s="33" t="str">
        <f>'Data from Waybill Query'!F1765</f>
        <v>P</v>
      </c>
      <c r="G1765" s="33" t="str">
        <f>'Data from Waybill Query'!G1765</f>
        <v>M</v>
      </c>
      <c r="H1765" s="104">
        <f>IF(ISNA(VLOOKUP($N1765,'Data from Waybill Query'!$A:$M,8,FALSE)),0,VLOOKUP($N1765,'Data from Waybill Query'!$A:$M,8,FALSE))</f>
        <v>68629</v>
      </c>
      <c r="I1765" s="104">
        <f>IF(ISNA(VLOOKUP($N1765,'Data from Waybill Query'!$A:$M,9,FALSE)),0,VLOOKUP($N1765,'Data from Waybill Query'!$A:$M,9,FALSE))</f>
        <v>65688</v>
      </c>
      <c r="J1765" s="104">
        <f>IF(ISNA(VLOOKUP($N1765,'Data from Waybill Query'!$A:$M,10,FALSE)),0,VLOOKUP($N1765,'Data from Waybill Query'!$A:$M,10,FALSE))</f>
        <v>12402</v>
      </c>
      <c r="K1765" s="104">
        <f>IF(ISNA(VLOOKUP($N1765,'Data from Waybill Query'!$A:$M,11,FALSE)),0,VLOOKUP($N1765,'Data from Waybill Query'!$A:$M,11,FALSE))</f>
        <v>6444484</v>
      </c>
      <c r="L1765" s="104">
        <f>IF(ISNA(VLOOKUP($N1765,'Data from Waybill Query'!$A:$M,12,FALSE)),0,VLOOKUP($N1765,'Data from Waybill Query'!$A:$M,12,FALSE))</f>
        <v>1218</v>
      </c>
      <c r="M1765" s="104">
        <f>IF(ISNA(VLOOKUP($N1765,'Data from Waybill Query'!$A:$M,13,FALSE)),0,VLOOKUP($N1765,'Data from Waybill Query'!$A:$M,13,FALSE))</f>
        <v>5.6355839999999997E-2</v>
      </c>
      <c r="N1765" s="104">
        <f t="shared" si="59"/>
        <v>2011020112</v>
      </c>
    </row>
    <row r="1766" spans="1:14" x14ac:dyDescent="0.25">
      <c r="A1766" s="104">
        <f t="shared" si="60"/>
        <v>201110</v>
      </c>
      <c r="B1766" s="32">
        <f>'Data from Waybill Query'!B1766</f>
        <v>2011</v>
      </c>
      <c r="C1766" s="32" t="str">
        <f>IF('Data from Waybill Query'!C1766="00","0",IF('Data from Waybill Query'!C1766="01","1",IF('Data from Waybill Query'!C1766="XX","2",'Data from Waybill Query'!C1766)))</f>
        <v>2</v>
      </c>
      <c r="D1766" s="33" t="str">
        <f>'Data from Waybill Query'!D1766</f>
        <v>Grain</v>
      </c>
      <c r="E1766" s="33" t="str">
        <f>'Data from Waybill Query'!E1766</f>
        <v>S</v>
      </c>
      <c r="F1766" s="33" t="str">
        <f>'Data from Waybill Query'!F1766</f>
        <v>P</v>
      </c>
      <c r="G1766" s="33" t="str">
        <f>'Data from Waybill Query'!G1766</f>
        <v>U</v>
      </c>
      <c r="H1766" s="104">
        <f>IF(ISNA(VLOOKUP($N1766,'Data from Waybill Query'!$A:$M,8,FALSE)),0,VLOOKUP($N1766,'Data from Waybill Query'!$A:$M,8,FALSE))</f>
        <v>57193</v>
      </c>
      <c r="I1766" s="104">
        <f>IF(ISNA(VLOOKUP($N1766,'Data from Waybill Query'!$A:$M,9,FALSE)),0,VLOOKUP($N1766,'Data from Waybill Query'!$A:$M,9,FALSE))</f>
        <v>50510</v>
      </c>
      <c r="J1766" s="104">
        <f>IF(ISNA(VLOOKUP($N1766,'Data from Waybill Query'!$A:$M,10,FALSE)),0,VLOOKUP($N1766,'Data from Waybill Query'!$A:$M,10,FALSE))</f>
        <v>11782</v>
      </c>
      <c r="K1766" s="104">
        <f>IF(ISNA(VLOOKUP($N1766,'Data from Waybill Query'!$A:$M,11,FALSE)),0,VLOOKUP($N1766,'Data from Waybill Query'!$A:$M,11,FALSE))</f>
        <v>5134070</v>
      </c>
      <c r="L1766" s="104">
        <f>IF(ISNA(VLOOKUP($N1766,'Data from Waybill Query'!$A:$M,12,FALSE)),0,VLOOKUP($N1766,'Data from Waybill Query'!$A:$M,12,FALSE))</f>
        <v>1222</v>
      </c>
      <c r="M1766" s="104">
        <f>IF(ISNA(VLOOKUP($N1766,'Data from Waybill Query'!$A:$M,13,FALSE)),0,VLOOKUP($N1766,'Data from Waybill Query'!$A:$M,13,FALSE))</f>
        <v>4.6820670000000002E-2</v>
      </c>
      <c r="N1766" s="104">
        <f t="shared" si="59"/>
        <v>2011020113</v>
      </c>
    </row>
    <row r="1767" spans="1:14" x14ac:dyDescent="0.25">
      <c r="A1767" s="104">
        <f t="shared" si="60"/>
        <v>201111</v>
      </c>
      <c r="B1767" s="32">
        <f>'Data from Waybill Query'!B1767</f>
        <v>2011</v>
      </c>
      <c r="C1767" s="32" t="str">
        <f>IF('Data from Waybill Query'!C1767="00","0",IF('Data from Waybill Query'!C1767="01","1",IF('Data from Waybill Query'!C1767="XX","2",'Data from Waybill Query'!C1767)))</f>
        <v>2</v>
      </c>
      <c r="D1767" s="33" t="str">
        <f>'Data from Waybill Query'!D1767</f>
        <v>Grain</v>
      </c>
      <c r="E1767" s="33" t="str">
        <f>'Data from Waybill Query'!E1767</f>
        <v>M</v>
      </c>
      <c r="F1767" s="33" t="str">
        <f>'Data from Waybill Query'!F1767</f>
        <v>R</v>
      </c>
      <c r="G1767" s="33" t="str">
        <f>'Data from Waybill Query'!G1767</f>
        <v>S</v>
      </c>
      <c r="H1767" s="104">
        <f>IF(ISNA(VLOOKUP($N1767,'Data from Waybill Query'!$A:$M,8,FALSE)),0,VLOOKUP($N1767,'Data from Waybill Query'!$A:$M,8,FALSE))</f>
        <v>137245</v>
      </c>
      <c r="I1767" s="104">
        <f>IF(ISNA(VLOOKUP($N1767,'Data from Waybill Query'!$A:$M,9,FALSE)),0,VLOOKUP($N1767,'Data from Waybill Query'!$A:$M,9,FALSE))</f>
        <v>39120</v>
      </c>
      <c r="J1767" s="104">
        <f>IF(ISNA(VLOOKUP($N1767,'Data from Waybill Query'!$A:$M,10,FALSE)),0,VLOOKUP($N1767,'Data from Waybill Query'!$A:$M,10,FALSE))</f>
        <v>29356</v>
      </c>
      <c r="K1767" s="104">
        <f>IF(ISNA(VLOOKUP($N1767,'Data from Waybill Query'!$A:$M,11,FALSE)),0,VLOOKUP($N1767,'Data from Waybill Query'!$A:$M,11,FALSE))</f>
        <v>3750296</v>
      </c>
      <c r="L1767" s="104">
        <f>IF(ISNA(VLOOKUP($N1767,'Data from Waybill Query'!$A:$M,12,FALSE)),0,VLOOKUP($N1767,'Data from Waybill Query'!$A:$M,12,FALSE))</f>
        <v>2815</v>
      </c>
      <c r="M1767" s="104">
        <f>IF(ISNA(VLOOKUP($N1767,'Data from Waybill Query'!$A:$M,13,FALSE)),0,VLOOKUP($N1767,'Data from Waybill Query'!$A:$M,13,FALSE))</f>
        <v>4.8750979999999999E-2</v>
      </c>
      <c r="N1767" s="104">
        <f t="shared" si="59"/>
        <v>2011020201</v>
      </c>
    </row>
    <row r="1768" spans="1:14" x14ac:dyDescent="0.25">
      <c r="A1768" s="104">
        <f t="shared" si="60"/>
        <v>201112</v>
      </c>
      <c r="B1768" s="32">
        <f>'Data from Waybill Query'!B1768</f>
        <v>2011</v>
      </c>
      <c r="C1768" s="32" t="str">
        <f>IF('Data from Waybill Query'!C1768="00","0",IF('Data from Waybill Query'!C1768="01","1",IF('Data from Waybill Query'!C1768="XX","2",'Data from Waybill Query'!C1768)))</f>
        <v>2</v>
      </c>
      <c r="D1768" s="33" t="str">
        <f>'Data from Waybill Query'!D1768</f>
        <v>Grain</v>
      </c>
      <c r="E1768" s="33" t="str">
        <f>'Data from Waybill Query'!E1768</f>
        <v>M</v>
      </c>
      <c r="F1768" s="33" t="str">
        <f>'Data from Waybill Query'!F1768</f>
        <v>R</v>
      </c>
      <c r="G1768" s="33" t="str">
        <f>'Data from Waybill Query'!G1768</f>
        <v>M</v>
      </c>
      <c r="H1768" s="104">
        <f>IF(ISNA(VLOOKUP($N1768,'Data from Waybill Query'!$A:$M,8,FALSE)),0,VLOOKUP($N1768,'Data from Waybill Query'!$A:$M,8,FALSE))</f>
        <v>385741</v>
      </c>
      <c r="I1768" s="104">
        <f>IF(ISNA(VLOOKUP($N1768,'Data from Waybill Query'!$A:$M,9,FALSE)),0,VLOOKUP($N1768,'Data from Waybill Query'!$A:$M,9,FALSE))</f>
        <v>117992</v>
      </c>
      <c r="J1768" s="104">
        <f>IF(ISNA(VLOOKUP($N1768,'Data from Waybill Query'!$A:$M,10,FALSE)),0,VLOOKUP($N1768,'Data from Waybill Query'!$A:$M,10,FALSE))</f>
        <v>88451</v>
      </c>
      <c r="K1768" s="104">
        <f>IF(ISNA(VLOOKUP($N1768,'Data from Waybill Query'!$A:$M,11,FALSE)),0,VLOOKUP($N1768,'Data from Waybill Query'!$A:$M,11,FALSE))</f>
        <v>11886156</v>
      </c>
      <c r="L1768" s="104">
        <f>IF(ISNA(VLOOKUP($N1768,'Data from Waybill Query'!$A:$M,12,FALSE)),0,VLOOKUP($N1768,'Data from Waybill Query'!$A:$M,12,FALSE))</f>
        <v>8909</v>
      </c>
      <c r="M1768" s="104">
        <f>IF(ISNA(VLOOKUP($N1768,'Data from Waybill Query'!$A:$M,13,FALSE)),0,VLOOKUP($N1768,'Data from Waybill Query'!$A:$M,13,FALSE))</f>
        <v>4.3295859999999999E-2</v>
      </c>
      <c r="N1768" s="104">
        <f t="shared" si="59"/>
        <v>2011020202</v>
      </c>
    </row>
    <row r="1769" spans="1:14" x14ac:dyDescent="0.25">
      <c r="A1769" s="104">
        <f t="shared" si="60"/>
        <v>201113</v>
      </c>
      <c r="B1769" s="32">
        <f>'Data from Waybill Query'!B1769</f>
        <v>2011</v>
      </c>
      <c r="C1769" s="32" t="str">
        <f>IF('Data from Waybill Query'!C1769="00","0",IF('Data from Waybill Query'!C1769="01","1",IF('Data from Waybill Query'!C1769="XX","2",'Data from Waybill Query'!C1769)))</f>
        <v>2</v>
      </c>
      <c r="D1769" s="33" t="str">
        <f>'Data from Waybill Query'!D1769</f>
        <v>Grain</v>
      </c>
      <c r="E1769" s="33" t="str">
        <f>'Data from Waybill Query'!E1769</f>
        <v>M</v>
      </c>
      <c r="F1769" s="33" t="str">
        <f>'Data from Waybill Query'!F1769</f>
        <v>R</v>
      </c>
      <c r="G1769" s="33" t="str">
        <f>'Data from Waybill Query'!G1769</f>
        <v>U</v>
      </c>
      <c r="H1769" s="104">
        <f>IF(ISNA(VLOOKUP($N1769,'Data from Waybill Query'!$A:$M,8,FALSE)),0,VLOOKUP($N1769,'Data from Waybill Query'!$A:$M,8,FALSE))</f>
        <v>639184</v>
      </c>
      <c r="I1769" s="104">
        <f>IF(ISNA(VLOOKUP($N1769,'Data from Waybill Query'!$A:$M,9,FALSE)),0,VLOOKUP($N1769,'Data from Waybill Query'!$A:$M,9,FALSE))</f>
        <v>212509</v>
      </c>
      <c r="J1769" s="104">
        <f>IF(ISNA(VLOOKUP($N1769,'Data from Waybill Query'!$A:$M,10,FALSE)),0,VLOOKUP($N1769,'Data from Waybill Query'!$A:$M,10,FALSE))</f>
        <v>167237</v>
      </c>
      <c r="K1769" s="104">
        <f>IF(ISNA(VLOOKUP($N1769,'Data from Waybill Query'!$A:$M,11,FALSE)),0,VLOOKUP($N1769,'Data from Waybill Query'!$A:$M,11,FALSE))</f>
        <v>22383695</v>
      </c>
      <c r="L1769" s="104">
        <f>IF(ISNA(VLOOKUP($N1769,'Data from Waybill Query'!$A:$M,12,FALSE)),0,VLOOKUP($N1769,'Data from Waybill Query'!$A:$M,12,FALSE))</f>
        <v>17583</v>
      </c>
      <c r="M1769" s="104">
        <f>IF(ISNA(VLOOKUP($N1769,'Data from Waybill Query'!$A:$M,13,FALSE)),0,VLOOKUP($N1769,'Data from Waybill Query'!$A:$M,13,FALSE))</f>
        <v>3.635174E-2</v>
      </c>
      <c r="N1769" s="104">
        <f t="shared" si="59"/>
        <v>2011020203</v>
      </c>
    </row>
    <row r="1770" spans="1:14" x14ac:dyDescent="0.25">
      <c r="A1770" s="104">
        <f t="shared" si="60"/>
        <v>201114</v>
      </c>
      <c r="B1770" s="32">
        <f>'Data from Waybill Query'!B1770</f>
        <v>2011</v>
      </c>
      <c r="C1770" s="32" t="str">
        <f>IF('Data from Waybill Query'!C1770="00","0",IF('Data from Waybill Query'!C1770="01","1",IF('Data from Waybill Query'!C1770="XX","2",'Data from Waybill Query'!C1770)))</f>
        <v>2</v>
      </c>
      <c r="D1770" s="33" t="str">
        <f>'Data from Waybill Query'!D1770</f>
        <v>Grain</v>
      </c>
      <c r="E1770" s="33" t="str">
        <f>'Data from Waybill Query'!E1770</f>
        <v>M</v>
      </c>
      <c r="F1770" s="33" t="str">
        <f>'Data from Waybill Query'!F1770</f>
        <v>P</v>
      </c>
      <c r="G1770" s="33" t="str">
        <f>'Data from Waybill Query'!G1770</f>
        <v>S</v>
      </c>
      <c r="H1770" s="104">
        <f>IF(ISNA(VLOOKUP($N1770,'Data from Waybill Query'!$A:$M,8,FALSE)),0,VLOOKUP($N1770,'Data from Waybill Query'!$A:$M,8,FALSE))</f>
        <v>86827</v>
      </c>
      <c r="I1770" s="104">
        <f>IF(ISNA(VLOOKUP($N1770,'Data from Waybill Query'!$A:$M,9,FALSE)),0,VLOOKUP($N1770,'Data from Waybill Query'!$A:$M,9,FALSE))</f>
        <v>28352</v>
      </c>
      <c r="J1770" s="104">
        <f>IF(ISNA(VLOOKUP($N1770,'Data from Waybill Query'!$A:$M,10,FALSE)),0,VLOOKUP($N1770,'Data from Waybill Query'!$A:$M,10,FALSE))</f>
        <v>20916</v>
      </c>
      <c r="K1770" s="104">
        <f>IF(ISNA(VLOOKUP($N1770,'Data from Waybill Query'!$A:$M,11,FALSE)),0,VLOOKUP($N1770,'Data from Waybill Query'!$A:$M,11,FALSE))</f>
        <v>2801932</v>
      </c>
      <c r="L1770" s="104">
        <f>IF(ISNA(VLOOKUP($N1770,'Data from Waybill Query'!$A:$M,12,FALSE)),0,VLOOKUP($N1770,'Data from Waybill Query'!$A:$M,12,FALSE))</f>
        <v>2070</v>
      </c>
      <c r="M1770" s="104">
        <f>IF(ISNA(VLOOKUP($N1770,'Data from Waybill Query'!$A:$M,13,FALSE)),0,VLOOKUP($N1770,'Data from Waybill Query'!$A:$M,13,FALSE))</f>
        <v>4.1940570000000003E-2</v>
      </c>
      <c r="N1770" s="104">
        <f t="shared" si="59"/>
        <v>2011020211</v>
      </c>
    </row>
    <row r="1771" spans="1:14" x14ac:dyDescent="0.25">
      <c r="A1771" s="104">
        <f t="shared" si="60"/>
        <v>201115</v>
      </c>
      <c r="B1771" s="32">
        <f>'Data from Waybill Query'!B1771</f>
        <v>2011</v>
      </c>
      <c r="C1771" s="32" t="str">
        <f>IF('Data from Waybill Query'!C1771="00","0",IF('Data from Waybill Query'!C1771="01","1",IF('Data from Waybill Query'!C1771="XX","2",'Data from Waybill Query'!C1771)))</f>
        <v>2</v>
      </c>
      <c r="D1771" s="33" t="str">
        <f>'Data from Waybill Query'!D1771</f>
        <v>Grain</v>
      </c>
      <c r="E1771" s="33" t="str">
        <f>'Data from Waybill Query'!E1771</f>
        <v>M</v>
      </c>
      <c r="F1771" s="33" t="str">
        <f>'Data from Waybill Query'!F1771</f>
        <v>P</v>
      </c>
      <c r="G1771" s="33" t="str">
        <f>'Data from Waybill Query'!G1771</f>
        <v>M</v>
      </c>
      <c r="H1771" s="104">
        <f>IF(ISNA(VLOOKUP($N1771,'Data from Waybill Query'!$A:$M,8,FALSE)),0,VLOOKUP($N1771,'Data from Waybill Query'!$A:$M,8,FALSE))</f>
        <v>101192</v>
      </c>
      <c r="I1771" s="104">
        <f>IF(ISNA(VLOOKUP($N1771,'Data from Waybill Query'!$A:$M,9,FALSE)),0,VLOOKUP($N1771,'Data from Waybill Query'!$A:$M,9,FALSE))</f>
        <v>34236</v>
      </c>
      <c r="J1771" s="104">
        <f>IF(ISNA(VLOOKUP($N1771,'Data from Waybill Query'!$A:$M,10,FALSE)),0,VLOOKUP($N1771,'Data from Waybill Query'!$A:$M,10,FALSE))</f>
        <v>24827</v>
      </c>
      <c r="K1771" s="104">
        <f>IF(ISNA(VLOOKUP($N1771,'Data from Waybill Query'!$A:$M,11,FALSE)),0,VLOOKUP($N1771,'Data from Waybill Query'!$A:$M,11,FALSE))</f>
        <v>3471168</v>
      </c>
      <c r="L1771" s="104">
        <f>IF(ISNA(VLOOKUP($N1771,'Data from Waybill Query'!$A:$M,12,FALSE)),0,VLOOKUP($N1771,'Data from Waybill Query'!$A:$M,12,FALSE))</f>
        <v>2514</v>
      </c>
      <c r="M1771" s="104">
        <f>IF(ISNA(VLOOKUP($N1771,'Data from Waybill Query'!$A:$M,13,FALSE)),0,VLOOKUP($N1771,'Data from Waybill Query'!$A:$M,13,FALSE))</f>
        <v>4.0254190000000002E-2</v>
      </c>
      <c r="N1771" s="104">
        <f t="shared" si="59"/>
        <v>2011020212</v>
      </c>
    </row>
    <row r="1772" spans="1:14" x14ac:dyDescent="0.25">
      <c r="A1772" s="104">
        <f t="shared" si="60"/>
        <v>201116</v>
      </c>
      <c r="B1772" s="32">
        <f>'Data from Waybill Query'!B1772</f>
        <v>2011</v>
      </c>
      <c r="C1772" s="32" t="str">
        <f>IF('Data from Waybill Query'!C1772="00","0",IF('Data from Waybill Query'!C1772="01","1",IF('Data from Waybill Query'!C1772="XX","2",'Data from Waybill Query'!C1772)))</f>
        <v>2</v>
      </c>
      <c r="D1772" s="33" t="str">
        <f>'Data from Waybill Query'!D1772</f>
        <v>Grain</v>
      </c>
      <c r="E1772" s="33" t="str">
        <f>'Data from Waybill Query'!E1772</f>
        <v>M</v>
      </c>
      <c r="F1772" s="33" t="str">
        <f>'Data from Waybill Query'!F1772</f>
        <v>P</v>
      </c>
      <c r="G1772" s="33" t="str">
        <f>'Data from Waybill Query'!G1772</f>
        <v>U</v>
      </c>
      <c r="H1772" s="104">
        <f>IF(ISNA(VLOOKUP($N1772,'Data from Waybill Query'!$A:$M,8,FALSE)),0,VLOOKUP($N1772,'Data from Waybill Query'!$A:$M,8,FALSE))</f>
        <v>225892</v>
      </c>
      <c r="I1772" s="104">
        <f>IF(ISNA(VLOOKUP($N1772,'Data from Waybill Query'!$A:$M,9,FALSE)),0,VLOOKUP($N1772,'Data from Waybill Query'!$A:$M,9,FALSE))</f>
        <v>88023</v>
      </c>
      <c r="J1772" s="104">
        <f>IF(ISNA(VLOOKUP($N1772,'Data from Waybill Query'!$A:$M,10,FALSE)),0,VLOOKUP($N1772,'Data from Waybill Query'!$A:$M,10,FALSE))</f>
        <v>67300</v>
      </c>
      <c r="K1772" s="104">
        <f>IF(ISNA(VLOOKUP($N1772,'Data from Waybill Query'!$A:$M,11,FALSE)),0,VLOOKUP($N1772,'Data from Waybill Query'!$A:$M,11,FALSE))</f>
        <v>9281770</v>
      </c>
      <c r="L1772" s="104">
        <f>IF(ISNA(VLOOKUP($N1772,'Data from Waybill Query'!$A:$M,12,FALSE)),0,VLOOKUP($N1772,'Data from Waybill Query'!$A:$M,12,FALSE))</f>
        <v>7069</v>
      </c>
      <c r="M1772" s="104">
        <f>IF(ISNA(VLOOKUP($N1772,'Data from Waybill Query'!$A:$M,13,FALSE)),0,VLOOKUP($N1772,'Data from Waybill Query'!$A:$M,13,FALSE))</f>
        <v>3.195311E-2</v>
      </c>
      <c r="N1772" s="104">
        <f t="shared" si="59"/>
        <v>2011020213</v>
      </c>
    </row>
    <row r="1773" spans="1:14" x14ac:dyDescent="0.25">
      <c r="A1773" s="104">
        <f t="shared" si="60"/>
        <v>201117</v>
      </c>
      <c r="B1773" s="32">
        <f>'Data from Waybill Query'!B1773</f>
        <v>2011</v>
      </c>
      <c r="C1773" s="32" t="str">
        <f>IF('Data from Waybill Query'!C1773="00","0",IF('Data from Waybill Query'!C1773="01","1",IF('Data from Waybill Query'!C1773="XX","2",'Data from Waybill Query'!C1773)))</f>
        <v>2</v>
      </c>
      <c r="D1773" s="33" t="str">
        <f>'Data from Waybill Query'!D1773</f>
        <v>Grain</v>
      </c>
      <c r="E1773" s="33" t="str">
        <f>'Data from Waybill Query'!E1773</f>
        <v>L</v>
      </c>
      <c r="F1773" s="33" t="str">
        <f>'Data from Waybill Query'!F1773</f>
        <v>R</v>
      </c>
      <c r="G1773" s="33" t="str">
        <f>'Data from Waybill Query'!G1773</f>
        <v>S</v>
      </c>
      <c r="H1773" s="104">
        <f>IF(ISNA(VLOOKUP($N1773,'Data from Waybill Query'!$A:$M,8,FALSE)),0,VLOOKUP($N1773,'Data from Waybill Query'!$A:$M,8,FALSE))</f>
        <v>177222</v>
      </c>
      <c r="I1773" s="104">
        <f>IF(ISNA(VLOOKUP($N1773,'Data from Waybill Query'!$A:$M,9,FALSE)),0,VLOOKUP($N1773,'Data from Waybill Query'!$A:$M,9,FALSE))</f>
        <v>34520</v>
      </c>
      <c r="J1773" s="104">
        <f>IF(ISNA(VLOOKUP($N1773,'Data from Waybill Query'!$A:$M,10,FALSE)),0,VLOOKUP($N1773,'Data from Waybill Query'!$A:$M,10,FALSE))</f>
        <v>51925</v>
      </c>
      <c r="K1773" s="104">
        <f>IF(ISNA(VLOOKUP($N1773,'Data from Waybill Query'!$A:$M,11,FALSE)),0,VLOOKUP($N1773,'Data from Waybill Query'!$A:$M,11,FALSE))</f>
        <v>3334920</v>
      </c>
      <c r="L1773" s="104">
        <f>IF(ISNA(VLOOKUP($N1773,'Data from Waybill Query'!$A:$M,12,FALSE)),0,VLOOKUP($N1773,'Data from Waybill Query'!$A:$M,12,FALSE))</f>
        <v>5001</v>
      </c>
      <c r="M1773" s="104">
        <f>IF(ISNA(VLOOKUP($N1773,'Data from Waybill Query'!$A:$M,13,FALSE)),0,VLOOKUP($N1773,'Data from Waybill Query'!$A:$M,13,FALSE))</f>
        <v>3.5440859999999998E-2</v>
      </c>
      <c r="N1773" s="104">
        <f t="shared" si="59"/>
        <v>2011020301</v>
      </c>
    </row>
    <row r="1774" spans="1:14" x14ac:dyDescent="0.25">
      <c r="A1774" s="104">
        <f t="shared" si="60"/>
        <v>201118</v>
      </c>
      <c r="B1774" s="32">
        <f>'Data from Waybill Query'!B1774</f>
        <v>2011</v>
      </c>
      <c r="C1774" s="32" t="str">
        <f>IF('Data from Waybill Query'!C1774="00","0",IF('Data from Waybill Query'!C1774="01","1",IF('Data from Waybill Query'!C1774="XX","2",'Data from Waybill Query'!C1774)))</f>
        <v>2</v>
      </c>
      <c r="D1774" s="33" t="str">
        <f>'Data from Waybill Query'!D1774</f>
        <v>Grain</v>
      </c>
      <c r="E1774" s="33" t="str">
        <f>'Data from Waybill Query'!E1774</f>
        <v>L</v>
      </c>
      <c r="F1774" s="33" t="str">
        <f>'Data from Waybill Query'!F1774</f>
        <v>R</v>
      </c>
      <c r="G1774" s="33" t="str">
        <f>'Data from Waybill Query'!G1774</f>
        <v>M</v>
      </c>
      <c r="H1774" s="104">
        <f>IF(ISNA(VLOOKUP($N1774,'Data from Waybill Query'!$A:$M,8,FALSE)),0,VLOOKUP($N1774,'Data from Waybill Query'!$A:$M,8,FALSE))</f>
        <v>330250</v>
      </c>
      <c r="I1774" s="104">
        <f>IF(ISNA(VLOOKUP($N1774,'Data from Waybill Query'!$A:$M,9,FALSE)),0,VLOOKUP($N1774,'Data from Waybill Query'!$A:$M,9,FALSE))</f>
        <v>68108</v>
      </c>
      <c r="J1774" s="104">
        <f>IF(ISNA(VLOOKUP($N1774,'Data from Waybill Query'!$A:$M,10,FALSE)),0,VLOOKUP($N1774,'Data from Waybill Query'!$A:$M,10,FALSE))</f>
        <v>98985</v>
      </c>
      <c r="K1774" s="104">
        <f>IF(ISNA(VLOOKUP($N1774,'Data from Waybill Query'!$A:$M,11,FALSE)),0,VLOOKUP($N1774,'Data from Waybill Query'!$A:$M,11,FALSE))</f>
        <v>6898988</v>
      </c>
      <c r="L1774" s="104">
        <f>IF(ISNA(VLOOKUP($N1774,'Data from Waybill Query'!$A:$M,12,FALSE)),0,VLOOKUP($N1774,'Data from Waybill Query'!$A:$M,12,FALSE))</f>
        <v>10049</v>
      </c>
      <c r="M1774" s="104">
        <f>IF(ISNA(VLOOKUP($N1774,'Data from Waybill Query'!$A:$M,13,FALSE)),0,VLOOKUP($N1774,'Data from Waybill Query'!$A:$M,13,FALSE))</f>
        <v>3.2864450000000003E-2</v>
      </c>
      <c r="N1774" s="104">
        <f t="shared" si="59"/>
        <v>2011020302</v>
      </c>
    </row>
    <row r="1775" spans="1:14" x14ac:dyDescent="0.25">
      <c r="A1775" s="104">
        <f t="shared" si="60"/>
        <v>201119</v>
      </c>
      <c r="B1775" s="32">
        <f>'Data from Waybill Query'!B1775</f>
        <v>2011</v>
      </c>
      <c r="C1775" s="32" t="str">
        <f>IF('Data from Waybill Query'!C1775="00","0",IF('Data from Waybill Query'!C1775="01","1",IF('Data from Waybill Query'!C1775="XX","2",'Data from Waybill Query'!C1775)))</f>
        <v>2</v>
      </c>
      <c r="D1775" s="33" t="str">
        <f>'Data from Waybill Query'!D1775</f>
        <v>Grain</v>
      </c>
      <c r="E1775" s="33" t="str">
        <f>'Data from Waybill Query'!E1775</f>
        <v>L</v>
      </c>
      <c r="F1775" s="33" t="str">
        <f>'Data from Waybill Query'!F1775</f>
        <v>R</v>
      </c>
      <c r="G1775" s="33" t="str">
        <f>'Data from Waybill Query'!G1775</f>
        <v>U</v>
      </c>
      <c r="H1775" s="104">
        <f>IF(ISNA(VLOOKUP($N1775,'Data from Waybill Query'!$A:$M,8,FALSE)),0,VLOOKUP($N1775,'Data from Waybill Query'!$A:$M,8,FALSE))</f>
        <v>1865356</v>
      </c>
      <c r="I1775" s="104">
        <f>IF(ISNA(VLOOKUP($N1775,'Data from Waybill Query'!$A:$M,9,FALSE)),0,VLOOKUP($N1775,'Data from Waybill Query'!$A:$M,9,FALSE))</f>
        <v>410654</v>
      </c>
      <c r="J1775" s="104">
        <f>IF(ISNA(VLOOKUP($N1775,'Data from Waybill Query'!$A:$M,10,FALSE)),0,VLOOKUP($N1775,'Data from Waybill Query'!$A:$M,10,FALSE))</f>
        <v>635373</v>
      </c>
      <c r="K1775" s="104">
        <f>IF(ISNA(VLOOKUP($N1775,'Data from Waybill Query'!$A:$M,11,FALSE)),0,VLOOKUP($N1775,'Data from Waybill Query'!$A:$M,11,FALSE))</f>
        <v>43400713</v>
      </c>
      <c r="L1775" s="104">
        <f>IF(ISNA(VLOOKUP($N1775,'Data from Waybill Query'!$A:$M,12,FALSE)),0,VLOOKUP($N1775,'Data from Waybill Query'!$A:$M,12,FALSE))</f>
        <v>67403</v>
      </c>
      <c r="M1775" s="104">
        <f>IF(ISNA(VLOOKUP($N1775,'Data from Waybill Query'!$A:$M,13,FALSE)),0,VLOOKUP($N1775,'Data from Waybill Query'!$A:$M,13,FALSE))</f>
        <v>2.7674509999999999E-2</v>
      </c>
      <c r="N1775" s="104">
        <f t="shared" si="59"/>
        <v>2011020303</v>
      </c>
    </row>
    <row r="1776" spans="1:14" x14ac:dyDescent="0.25">
      <c r="A1776" s="104">
        <f t="shared" si="60"/>
        <v>201120</v>
      </c>
      <c r="B1776" s="32">
        <f>'Data from Waybill Query'!B1776</f>
        <v>2011</v>
      </c>
      <c r="C1776" s="32" t="str">
        <f>IF('Data from Waybill Query'!C1776="00","0",IF('Data from Waybill Query'!C1776="01","1",IF('Data from Waybill Query'!C1776="XX","2",'Data from Waybill Query'!C1776)))</f>
        <v>2</v>
      </c>
      <c r="D1776" s="33" t="str">
        <f>'Data from Waybill Query'!D1776</f>
        <v>Grain</v>
      </c>
      <c r="E1776" s="33" t="str">
        <f>'Data from Waybill Query'!E1776</f>
        <v>L</v>
      </c>
      <c r="F1776" s="33" t="str">
        <f>'Data from Waybill Query'!F1776</f>
        <v>P</v>
      </c>
      <c r="G1776" s="33" t="str">
        <f>'Data from Waybill Query'!G1776</f>
        <v>S</v>
      </c>
      <c r="H1776" s="104">
        <f>IF(ISNA(VLOOKUP($N1776,'Data from Waybill Query'!$A:$M,8,FALSE)),0,VLOOKUP($N1776,'Data from Waybill Query'!$A:$M,8,FALSE))</f>
        <v>85151</v>
      </c>
      <c r="I1776" s="104">
        <f>IF(ISNA(VLOOKUP($N1776,'Data from Waybill Query'!$A:$M,9,FALSE)),0,VLOOKUP($N1776,'Data from Waybill Query'!$A:$M,9,FALSE))</f>
        <v>17360</v>
      </c>
      <c r="J1776" s="104">
        <f>IF(ISNA(VLOOKUP($N1776,'Data from Waybill Query'!$A:$M,10,FALSE)),0,VLOOKUP($N1776,'Data from Waybill Query'!$A:$M,10,FALSE))</f>
        <v>26408</v>
      </c>
      <c r="K1776" s="104">
        <f>IF(ISNA(VLOOKUP($N1776,'Data from Waybill Query'!$A:$M,11,FALSE)),0,VLOOKUP($N1776,'Data from Waybill Query'!$A:$M,11,FALSE))</f>
        <v>1662436</v>
      </c>
      <c r="L1776" s="104">
        <f>IF(ISNA(VLOOKUP($N1776,'Data from Waybill Query'!$A:$M,12,FALSE)),0,VLOOKUP($N1776,'Data from Waybill Query'!$A:$M,12,FALSE))</f>
        <v>2508</v>
      </c>
      <c r="M1776" s="104">
        <f>IF(ISNA(VLOOKUP($N1776,'Data from Waybill Query'!$A:$M,13,FALSE)),0,VLOOKUP($N1776,'Data from Waybill Query'!$A:$M,13,FALSE))</f>
        <v>3.3954140000000001E-2</v>
      </c>
      <c r="N1776" s="104">
        <f t="shared" si="59"/>
        <v>2011020311</v>
      </c>
    </row>
    <row r="1777" spans="1:14" x14ac:dyDescent="0.25">
      <c r="A1777" s="104">
        <f t="shared" si="60"/>
        <v>201121</v>
      </c>
      <c r="B1777" s="32">
        <f>'Data from Waybill Query'!B1777</f>
        <v>2011</v>
      </c>
      <c r="C1777" s="32" t="str">
        <f>IF('Data from Waybill Query'!C1777="00","0",IF('Data from Waybill Query'!C1777="01","1",IF('Data from Waybill Query'!C1777="XX","2",'Data from Waybill Query'!C1777)))</f>
        <v>2</v>
      </c>
      <c r="D1777" s="33" t="str">
        <f>'Data from Waybill Query'!D1777</f>
        <v>Grain</v>
      </c>
      <c r="E1777" s="33" t="str">
        <f>'Data from Waybill Query'!E1777</f>
        <v>L</v>
      </c>
      <c r="F1777" s="33" t="str">
        <f>'Data from Waybill Query'!F1777</f>
        <v>P</v>
      </c>
      <c r="G1777" s="33" t="str">
        <f>'Data from Waybill Query'!G1777</f>
        <v>M</v>
      </c>
      <c r="H1777" s="104">
        <f>IF(ISNA(VLOOKUP($N1777,'Data from Waybill Query'!$A:$M,8,FALSE)),0,VLOOKUP($N1777,'Data from Waybill Query'!$A:$M,8,FALSE))</f>
        <v>79161</v>
      </c>
      <c r="I1777" s="104">
        <f>IF(ISNA(VLOOKUP($N1777,'Data from Waybill Query'!$A:$M,9,FALSE)),0,VLOOKUP($N1777,'Data from Waybill Query'!$A:$M,9,FALSE))</f>
        <v>17600</v>
      </c>
      <c r="J1777" s="104">
        <f>IF(ISNA(VLOOKUP($N1777,'Data from Waybill Query'!$A:$M,10,FALSE)),0,VLOOKUP($N1777,'Data from Waybill Query'!$A:$M,10,FALSE))</f>
        <v>24031</v>
      </c>
      <c r="K1777" s="104">
        <f>IF(ISNA(VLOOKUP($N1777,'Data from Waybill Query'!$A:$M,11,FALSE)),0,VLOOKUP($N1777,'Data from Waybill Query'!$A:$M,11,FALSE))</f>
        <v>1778148</v>
      </c>
      <c r="L1777" s="104">
        <f>IF(ISNA(VLOOKUP($N1777,'Data from Waybill Query'!$A:$M,12,FALSE)),0,VLOOKUP($N1777,'Data from Waybill Query'!$A:$M,12,FALSE))</f>
        <v>2429</v>
      </c>
      <c r="M1777" s="104">
        <f>IF(ISNA(VLOOKUP($N1777,'Data from Waybill Query'!$A:$M,13,FALSE)),0,VLOOKUP($N1777,'Data from Waybill Query'!$A:$M,13,FALSE))</f>
        <v>3.2595489999999998E-2</v>
      </c>
      <c r="N1777" s="104">
        <f t="shared" si="59"/>
        <v>2011020312</v>
      </c>
    </row>
    <row r="1778" spans="1:14" x14ac:dyDescent="0.25">
      <c r="A1778" s="104">
        <f t="shared" si="60"/>
        <v>201122</v>
      </c>
      <c r="B1778" s="32">
        <f>'Data from Waybill Query'!B1778</f>
        <v>2011</v>
      </c>
      <c r="C1778" s="32" t="str">
        <f>IF('Data from Waybill Query'!C1778="00","0",IF('Data from Waybill Query'!C1778="01","1",IF('Data from Waybill Query'!C1778="XX","2",'Data from Waybill Query'!C1778)))</f>
        <v>2</v>
      </c>
      <c r="D1778" s="33" t="str">
        <f>'Data from Waybill Query'!D1778</f>
        <v>Grain</v>
      </c>
      <c r="E1778" s="33" t="str">
        <f>'Data from Waybill Query'!E1778</f>
        <v>L</v>
      </c>
      <c r="F1778" s="33" t="str">
        <f>'Data from Waybill Query'!F1778</f>
        <v>P</v>
      </c>
      <c r="G1778" s="33" t="str">
        <f>'Data from Waybill Query'!G1778</f>
        <v>U</v>
      </c>
      <c r="H1778" s="104">
        <f>IF(ISNA(VLOOKUP($N1778,'Data from Waybill Query'!$A:$M,8,FALSE)),0,VLOOKUP($N1778,'Data from Waybill Query'!$A:$M,8,FALSE))</f>
        <v>304826</v>
      </c>
      <c r="I1778" s="104">
        <f>IF(ISNA(VLOOKUP($N1778,'Data from Waybill Query'!$A:$M,9,FALSE)),0,VLOOKUP($N1778,'Data from Waybill Query'!$A:$M,9,FALSE))</f>
        <v>71331</v>
      </c>
      <c r="J1778" s="104">
        <f>IF(ISNA(VLOOKUP($N1778,'Data from Waybill Query'!$A:$M,10,FALSE)),0,VLOOKUP($N1778,'Data from Waybill Query'!$A:$M,10,FALSE))</f>
        <v>106824</v>
      </c>
      <c r="K1778" s="104">
        <f>IF(ISNA(VLOOKUP($N1778,'Data from Waybill Query'!$A:$M,11,FALSE)),0,VLOOKUP($N1778,'Data from Waybill Query'!$A:$M,11,FALSE))</f>
        <v>7374518</v>
      </c>
      <c r="L1778" s="104">
        <f>IF(ISNA(VLOOKUP($N1778,'Data from Waybill Query'!$A:$M,12,FALSE)),0,VLOOKUP($N1778,'Data from Waybill Query'!$A:$M,12,FALSE))</f>
        <v>11050</v>
      </c>
      <c r="M1778" s="104">
        <f>IF(ISNA(VLOOKUP($N1778,'Data from Waybill Query'!$A:$M,13,FALSE)),0,VLOOKUP($N1778,'Data from Waybill Query'!$A:$M,13,FALSE))</f>
        <v>2.7585109999999999E-2</v>
      </c>
      <c r="N1778" s="104">
        <f t="shared" si="59"/>
        <v>2011020313</v>
      </c>
    </row>
    <row r="1779" spans="1:14" x14ac:dyDescent="0.25">
      <c r="A1779" s="104">
        <f t="shared" si="60"/>
        <v>201123</v>
      </c>
      <c r="B1779" s="32">
        <f>'Data from Waybill Query'!B1779</f>
        <v>2011</v>
      </c>
      <c r="C1779" s="32" t="str">
        <f>IF('Data from Waybill Query'!C1779="00","0",IF('Data from Waybill Query'!C1779="01","1",IF('Data from Waybill Query'!C1779="XX","2",'Data from Waybill Query'!C1779)))</f>
        <v>10</v>
      </c>
      <c r="D1779" s="33" t="str">
        <f>'Data from Waybill Query'!D1779</f>
        <v>Metalic Ores</v>
      </c>
      <c r="E1779" s="33" t="str">
        <f>'Data from Waybill Query'!E1779</f>
        <v>S</v>
      </c>
      <c r="F1779" s="33" t="str">
        <f>'Data from Waybill Query'!F1779</f>
        <v>X</v>
      </c>
      <c r="G1779" s="33" t="str">
        <f>'Data from Waybill Query'!G1779</f>
        <v>X</v>
      </c>
      <c r="H1779" s="104">
        <f>IF(ISNA(VLOOKUP($N1779,'Data from Waybill Query'!$A:$M,8,FALSE)),0,VLOOKUP($N1779,'Data from Waybill Query'!$A:$M,8,FALSE))</f>
        <v>176569</v>
      </c>
      <c r="I1779" s="104">
        <f>IF(ISNA(VLOOKUP($N1779,'Data from Waybill Query'!$A:$M,9,FALSE)),0,VLOOKUP($N1779,'Data from Waybill Query'!$A:$M,9,FALSE))</f>
        <v>586751</v>
      </c>
      <c r="J1779" s="104">
        <f>IF(ISNA(VLOOKUP($N1779,'Data from Waybill Query'!$A:$M,10,FALSE)),0,VLOOKUP($N1779,'Data from Waybill Query'!$A:$M,10,FALSE))</f>
        <v>30323</v>
      </c>
      <c r="K1779" s="104">
        <f>IF(ISNA(VLOOKUP($N1779,'Data from Waybill Query'!$A:$M,11,FALSE)),0,VLOOKUP($N1779,'Data from Waybill Query'!$A:$M,11,FALSE))</f>
        <v>45493667</v>
      </c>
      <c r="L1779" s="104">
        <f>IF(ISNA(VLOOKUP($N1779,'Data from Waybill Query'!$A:$M,12,FALSE)),0,VLOOKUP($N1779,'Data from Waybill Query'!$A:$M,12,FALSE))</f>
        <v>2369</v>
      </c>
      <c r="M1779" s="104">
        <f>IF(ISNA(VLOOKUP($N1779,'Data from Waybill Query'!$A:$M,13,FALSE)),0,VLOOKUP($N1779,'Data from Waybill Query'!$A:$M,13,FALSE))</f>
        <v>7.4534680000000006E-2</v>
      </c>
      <c r="N1779" s="104">
        <f t="shared" si="59"/>
        <v>2011100103</v>
      </c>
    </row>
    <row r="1780" spans="1:14" x14ac:dyDescent="0.25">
      <c r="A1780" s="104">
        <f t="shared" si="60"/>
        <v>201124</v>
      </c>
      <c r="B1780" s="32">
        <f>'Data from Waybill Query'!B1780</f>
        <v>2011</v>
      </c>
      <c r="C1780" s="32" t="str">
        <f>IF('Data from Waybill Query'!C1780="00","0",IF('Data from Waybill Query'!C1780="01","1",IF('Data from Waybill Query'!C1780="XX","2",'Data from Waybill Query'!C1780)))</f>
        <v>10</v>
      </c>
      <c r="D1780" s="33" t="str">
        <f>'Data from Waybill Query'!D1780</f>
        <v>Metalic Ores</v>
      </c>
      <c r="E1780" s="33" t="str">
        <f>'Data from Waybill Query'!E1780</f>
        <v>M</v>
      </c>
      <c r="F1780" s="33" t="str">
        <f>'Data from Waybill Query'!F1780</f>
        <v>X</v>
      </c>
      <c r="G1780" s="33" t="str">
        <f>'Data from Waybill Query'!G1780</f>
        <v>X</v>
      </c>
      <c r="H1780" s="104">
        <f>IF(ISNA(VLOOKUP($N1780,'Data from Waybill Query'!$A:$M,8,FALSE)),0,VLOOKUP($N1780,'Data from Waybill Query'!$A:$M,8,FALSE))</f>
        <v>143777</v>
      </c>
      <c r="I1780" s="104">
        <f>IF(ISNA(VLOOKUP($N1780,'Data from Waybill Query'!$A:$M,9,FALSE)),0,VLOOKUP($N1780,'Data from Waybill Query'!$A:$M,9,FALSE))</f>
        <v>165110</v>
      </c>
      <c r="J1780" s="104">
        <f>IF(ISNA(VLOOKUP($N1780,'Data from Waybill Query'!$A:$M,10,FALSE)),0,VLOOKUP($N1780,'Data from Waybill Query'!$A:$M,10,FALSE))</f>
        <v>25133</v>
      </c>
      <c r="K1780" s="104">
        <f>IF(ISNA(VLOOKUP($N1780,'Data from Waybill Query'!$A:$M,11,FALSE)),0,VLOOKUP($N1780,'Data from Waybill Query'!$A:$M,11,FALSE))</f>
        <v>16984570</v>
      </c>
      <c r="L1780" s="104">
        <f>IF(ISNA(VLOOKUP($N1780,'Data from Waybill Query'!$A:$M,12,FALSE)),0,VLOOKUP($N1780,'Data from Waybill Query'!$A:$M,12,FALSE))</f>
        <v>2589</v>
      </c>
      <c r="M1780" s="104">
        <f>IF(ISNA(VLOOKUP($N1780,'Data from Waybill Query'!$A:$M,13,FALSE)),0,VLOOKUP($N1780,'Data from Waybill Query'!$A:$M,13,FALSE))</f>
        <v>5.5529950000000002E-2</v>
      </c>
      <c r="N1780" s="104">
        <f t="shared" si="59"/>
        <v>2011100203</v>
      </c>
    </row>
    <row r="1781" spans="1:14" x14ac:dyDescent="0.25">
      <c r="A1781" s="104">
        <f t="shared" si="60"/>
        <v>201125</v>
      </c>
      <c r="B1781" s="32">
        <f>'Data from Waybill Query'!B1781</f>
        <v>2011</v>
      </c>
      <c r="C1781" s="32" t="str">
        <f>IF('Data from Waybill Query'!C1781="00","0",IF('Data from Waybill Query'!C1781="01","1",IF('Data from Waybill Query'!C1781="XX","2",'Data from Waybill Query'!C1781)))</f>
        <v>10</v>
      </c>
      <c r="D1781" s="33" t="str">
        <f>'Data from Waybill Query'!D1781</f>
        <v>Metalic Ores</v>
      </c>
      <c r="E1781" s="33" t="str">
        <f>'Data from Waybill Query'!E1781</f>
        <v>L</v>
      </c>
      <c r="F1781" s="33" t="str">
        <f>'Data from Waybill Query'!F1781</f>
        <v>X</v>
      </c>
      <c r="G1781" s="33" t="str">
        <f>'Data from Waybill Query'!G1781</f>
        <v>X</v>
      </c>
      <c r="H1781" s="104">
        <f>IF(ISNA(VLOOKUP($N1781,'Data from Waybill Query'!$A:$M,8,FALSE)),0,VLOOKUP($N1781,'Data from Waybill Query'!$A:$M,8,FALSE))</f>
        <v>374379</v>
      </c>
      <c r="I1781" s="104">
        <f>IF(ISNA(VLOOKUP($N1781,'Data from Waybill Query'!$A:$M,9,FALSE)),0,VLOOKUP($N1781,'Data from Waybill Query'!$A:$M,9,FALSE))</f>
        <v>129255</v>
      </c>
      <c r="J1781" s="104">
        <f>IF(ISNA(VLOOKUP($N1781,'Data from Waybill Query'!$A:$M,10,FALSE)),0,VLOOKUP($N1781,'Data from Waybill Query'!$A:$M,10,FALSE))</f>
        <v>130475</v>
      </c>
      <c r="K1781" s="104">
        <f>IF(ISNA(VLOOKUP($N1781,'Data from Waybill Query'!$A:$M,11,FALSE)),0,VLOOKUP($N1781,'Data from Waybill Query'!$A:$M,11,FALSE))</f>
        <v>11738734</v>
      </c>
      <c r="L1781" s="104">
        <f>IF(ISNA(VLOOKUP($N1781,'Data from Waybill Query'!$A:$M,12,FALSE)),0,VLOOKUP($N1781,'Data from Waybill Query'!$A:$M,12,FALSE))</f>
        <v>12164</v>
      </c>
      <c r="M1781" s="104">
        <f>IF(ISNA(VLOOKUP($N1781,'Data from Waybill Query'!$A:$M,13,FALSE)),0,VLOOKUP($N1781,'Data from Waybill Query'!$A:$M,13,FALSE))</f>
        <v>3.0777180000000001E-2</v>
      </c>
      <c r="N1781" s="104">
        <f t="shared" si="59"/>
        <v>2011100303</v>
      </c>
    </row>
    <row r="1782" spans="1:14" x14ac:dyDescent="0.25">
      <c r="A1782" s="104">
        <f t="shared" si="60"/>
        <v>201126</v>
      </c>
      <c r="B1782" s="32">
        <f>'Data from Waybill Query'!B1782</f>
        <v>2011</v>
      </c>
      <c r="C1782" s="32" t="str">
        <f>IF('Data from Waybill Query'!C1782="00","0",IF('Data from Waybill Query'!C1782="01","1",IF('Data from Waybill Query'!C1782="XX","2",'Data from Waybill Query'!C1782)))</f>
        <v>11</v>
      </c>
      <c r="D1782" s="33" t="str">
        <f>'Data from Waybill Query'!D1782</f>
        <v>Coal</v>
      </c>
      <c r="E1782" s="33" t="str">
        <f>'Data from Waybill Query'!E1782</f>
        <v>S</v>
      </c>
      <c r="F1782" s="33" t="str">
        <f>'Data from Waybill Query'!F1782</f>
        <v>R</v>
      </c>
      <c r="G1782" s="33" t="str">
        <f>'Data from Waybill Query'!G1782</f>
        <v>X</v>
      </c>
      <c r="H1782" s="104">
        <f>IF(ISNA(VLOOKUP($N1782,'Data from Waybill Query'!$A:$M,8,FALSE)),0,VLOOKUP($N1782,'Data from Waybill Query'!$A:$M,8,FALSE))</f>
        <v>2360799</v>
      </c>
      <c r="I1782" s="104">
        <f>IF(ISNA(VLOOKUP($N1782,'Data from Waybill Query'!$A:$M,9,FALSE)),0,VLOOKUP($N1782,'Data from Waybill Query'!$A:$M,9,FALSE))</f>
        <v>1044867</v>
      </c>
      <c r="J1782" s="104">
        <f>IF(ISNA(VLOOKUP($N1782,'Data from Waybill Query'!$A:$M,10,FALSE)),0,VLOOKUP($N1782,'Data from Waybill Query'!$A:$M,10,FALSE))</f>
        <v>310656</v>
      </c>
      <c r="K1782" s="104">
        <f>IF(ISNA(VLOOKUP($N1782,'Data from Waybill Query'!$A:$M,11,FALSE)),0,VLOOKUP($N1782,'Data from Waybill Query'!$A:$M,11,FALSE))</f>
        <v>111764751</v>
      </c>
      <c r="L1782" s="104">
        <f>IF(ISNA(VLOOKUP($N1782,'Data from Waybill Query'!$A:$M,12,FALSE)),0,VLOOKUP($N1782,'Data from Waybill Query'!$A:$M,12,FALSE))</f>
        <v>33026</v>
      </c>
      <c r="M1782" s="104">
        <f>IF(ISNA(VLOOKUP($N1782,'Data from Waybill Query'!$A:$M,13,FALSE)),0,VLOOKUP($N1782,'Data from Waybill Query'!$A:$M,13,FALSE))</f>
        <v>7.1482190000000001E-2</v>
      </c>
      <c r="N1782" s="104">
        <f t="shared" si="59"/>
        <v>2011110103</v>
      </c>
    </row>
    <row r="1783" spans="1:14" x14ac:dyDescent="0.25">
      <c r="A1783" s="104">
        <f t="shared" si="60"/>
        <v>201127</v>
      </c>
      <c r="B1783" s="32">
        <f>'Data from Waybill Query'!B1783</f>
        <v>2011</v>
      </c>
      <c r="C1783" s="32" t="str">
        <f>IF('Data from Waybill Query'!C1783="00","0",IF('Data from Waybill Query'!C1783="01","1",IF('Data from Waybill Query'!C1783="XX","2",'Data from Waybill Query'!C1783)))</f>
        <v>11</v>
      </c>
      <c r="D1783" s="33" t="str">
        <f>'Data from Waybill Query'!D1783</f>
        <v>Coal</v>
      </c>
      <c r="E1783" s="33" t="str">
        <f>'Data from Waybill Query'!E1783</f>
        <v>S</v>
      </c>
      <c r="F1783" s="33" t="str">
        <f>'Data from Waybill Query'!F1783</f>
        <v>P</v>
      </c>
      <c r="G1783" s="33" t="str">
        <f>'Data from Waybill Query'!G1783</f>
        <v>X</v>
      </c>
      <c r="H1783" s="104">
        <f>IF(ISNA(VLOOKUP($N1783,'Data from Waybill Query'!$A:$M,8,FALSE)),0,VLOOKUP($N1783,'Data from Waybill Query'!$A:$M,8,FALSE))</f>
        <v>2002780</v>
      </c>
      <c r="I1783" s="104">
        <f>IF(ISNA(VLOOKUP($N1783,'Data from Waybill Query'!$A:$M,9,FALSE)),0,VLOOKUP($N1783,'Data from Waybill Query'!$A:$M,9,FALSE))</f>
        <v>1529928</v>
      </c>
      <c r="J1783" s="104">
        <f>IF(ISNA(VLOOKUP($N1783,'Data from Waybill Query'!$A:$M,10,FALSE)),0,VLOOKUP($N1783,'Data from Waybill Query'!$A:$M,10,FALSE))</f>
        <v>323116</v>
      </c>
      <c r="K1783" s="104">
        <f>IF(ISNA(VLOOKUP($N1783,'Data from Waybill Query'!$A:$M,11,FALSE)),0,VLOOKUP($N1783,'Data from Waybill Query'!$A:$M,11,FALSE))</f>
        <v>175740784</v>
      </c>
      <c r="L1783" s="104">
        <f>IF(ISNA(VLOOKUP($N1783,'Data from Waybill Query'!$A:$M,12,FALSE)),0,VLOOKUP($N1783,'Data from Waybill Query'!$A:$M,12,FALSE))</f>
        <v>37052</v>
      </c>
      <c r="M1783" s="104">
        <f>IF(ISNA(VLOOKUP($N1783,'Data from Waybill Query'!$A:$M,13,FALSE)),0,VLOOKUP($N1783,'Data from Waybill Query'!$A:$M,13,FALSE))</f>
        <v>5.4053499999999997E-2</v>
      </c>
      <c r="N1783" s="104">
        <f t="shared" si="59"/>
        <v>2011110113</v>
      </c>
    </row>
    <row r="1784" spans="1:14" x14ac:dyDescent="0.25">
      <c r="A1784" s="104">
        <f t="shared" si="60"/>
        <v>201128</v>
      </c>
      <c r="B1784" s="32">
        <f>'Data from Waybill Query'!B1784</f>
        <v>2011</v>
      </c>
      <c r="C1784" s="32" t="str">
        <f>IF('Data from Waybill Query'!C1784="00","0",IF('Data from Waybill Query'!C1784="01","1",IF('Data from Waybill Query'!C1784="XX","2",'Data from Waybill Query'!C1784)))</f>
        <v>11</v>
      </c>
      <c r="D1784" s="33" t="str">
        <f>'Data from Waybill Query'!D1784</f>
        <v>Coal</v>
      </c>
      <c r="E1784" s="33" t="str">
        <f>'Data from Waybill Query'!E1784</f>
        <v>M</v>
      </c>
      <c r="F1784" s="33" t="str">
        <f>'Data from Waybill Query'!F1784</f>
        <v>R</v>
      </c>
      <c r="G1784" s="33" t="str">
        <f>'Data from Waybill Query'!G1784</f>
        <v>X</v>
      </c>
      <c r="H1784" s="104">
        <f>IF(ISNA(VLOOKUP($N1784,'Data from Waybill Query'!$A:$M,8,FALSE)),0,VLOOKUP($N1784,'Data from Waybill Query'!$A:$M,8,FALSE))</f>
        <v>1338445</v>
      </c>
      <c r="I1784" s="104">
        <f>IF(ISNA(VLOOKUP($N1784,'Data from Waybill Query'!$A:$M,9,FALSE)),0,VLOOKUP($N1784,'Data from Waybill Query'!$A:$M,9,FALSE))</f>
        <v>429617</v>
      </c>
      <c r="J1784" s="104">
        <f>IF(ISNA(VLOOKUP($N1784,'Data from Waybill Query'!$A:$M,10,FALSE)),0,VLOOKUP($N1784,'Data from Waybill Query'!$A:$M,10,FALSE))</f>
        <v>285826</v>
      </c>
      <c r="K1784" s="104">
        <f>IF(ISNA(VLOOKUP($N1784,'Data from Waybill Query'!$A:$M,11,FALSE)),0,VLOOKUP($N1784,'Data from Waybill Query'!$A:$M,11,FALSE))</f>
        <v>47160736</v>
      </c>
      <c r="L1784" s="104">
        <f>IF(ISNA(VLOOKUP($N1784,'Data from Waybill Query'!$A:$M,12,FALSE)),0,VLOOKUP($N1784,'Data from Waybill Query'!$A:$M,12,FALSE))</f>
        <v>31459</v>
      </c>
      <c r="M1784" s="104">
        <f>IF(ISNA(VLOOKUP($N1784,'Data from Waybill Query'!$A:$M,13,FALSE)),0,VLOOKUP($N1784,'Data from Waybill Query'!$A:$M,13,FALSE))</f>
        <v>4.2546220000000003E-2</v>
      </c>
      <c r="N1784" s="104">
        <f t="shared" si="59"/>
        <v>2011110203</v>
      </c>
    </row>
    <row r="1785" spans="1:14" x14ac:dyDescent="0.25">
      <c r="A1785" s="104">
        <f t="shared" si="60"/>
        <v>201129</v>
      </c>
      <c r="B1785" s="32">
        <f>'Data from Waybill Query'!B1785</f>
        <v>2011</v>
      </c>
      <c r="C1785" s="32" t="str">
        <f>IF('Data from Waybill Query'!C1785="00","0",IF('Data from Waybill Query'!C1785="01","1",IF('Data from Waybill Query'!C1785="XX","2",'Data from Waybill Query'!C1785)))</f>
        <v>11</v>
      </c>
      <c r="D1785" s="33" t="str">
        <f>'Data from Waybill Query'!D1785</f>
        <v>Coal</v>
      </c>
      <c r="E1785" s="33" t="str">
        <f>'Data from Waybill Query'!E1785</f>
        <v>M</v>
      </c>
      <c r="F1785" s="33" t="str">
        <f>'Data from Waybill Query'!F1785</f>
        <v>P</v>
      </c>
      <c r="G1785" s="33" t="str">
        <f>'Data from Waybill Query'!G1785</f>
        <v>X</v>
      </c>
      <c r="H1785" s="104">
        <f>IF(ISNA(VLOOKUP($N1785,'Data from Waybill Query'!$A:$M,8,FALSE)),0,VLOOKUP($N1785,'Data from Waybill Query'!$A:$M,8,FALSE))</f>
        <v>2915609</v>
      </c>
      <c r="I1785" s="104">
        <f>IF(ISNA(VLOOKUP($N1785,'Data from Waybill Query'!$A:$M,9,FALSE)),0,VLOOKUP($N1785,'Data from Waybill Query'!$A:$M,9,FALSE))</f>
        <v>1472554</v>
      </c>
      <c r="J1785" s="104">
        <f>IF(ISNA(VLOOKUP($N1785,'Data from Waybill Query'!$A:$M,10,FALSE)),0,VLOOKUP($N1785,'Data from Waybill Query'!$A:$M,10,FALSE))</f>
        <v>1104659</v>
      </c>
      <c r="K1785" s="104">
        <f>IF(ISNA(VLOOKUP($N1785,'Data from Waybill Query'!$A:$M,11,FALSE)),0,VLOOKUP($N1785,'Data from Waybill Query'!$A:$M,11,FALSE))</f>
        <v>173866666</v>
      </c>
      <c r="L1785" s="104">
        <f>IF(ISNA(VLOOKUP($N1785,'Data from Waybill Query'!$A:$M,12,FALSE)),0,VLOOKUP($N1785,'Data from Waybill Query'!$A:$M,12,FALSE))</f>
        <v>130586</v>
      </c>
      <c r="M1785" s="104">
        <f>IF(ISNA(VLOOKUP($N1785,'Data from Waybill Query'!$A:$M,13,FALSE)),0,VLOOKUP($N1785,'Data from Waybill Query'!$A:$M,13,FALSE))</f>
        <v>2.232719E-2</v>
      </c>
      <c r="N1785" s="104">
        <f t="shared" si="59"/>
        <v>2011110213</v>
      </c>
    </row>
    <row r="1786" spans="1:14" x14ac:dyDescent="0.25">
      <c r="A1786" s="104">
        <f t="shared" si="60"/>
        <v>201130</v>
      </c>
      <c r="B1786" s="32">
        <f>'Data from Waybill Query'!B1786</f>
        <v>2011</v>
      </c>
      <c r="C1786" s="32" t="str">
        <f>IF('Data from Waybill Query'!C1786="00","0",IF('Data from Waybill Query'!C1786="01","1",IF('Data from Waybill Query'!C1786="XX","2",'Data from Waybill Query'!C1786)))</f>
        <v>11</v>
      </c>
      <c r="D1786" s="33" t="str">
        <f>'Data from Waybill Query'!D1786</f>
        <v>Coal</v>
      </c>
      <c r="E1786" s="33" t="str">
        <f>'Data from Waybill Query'!E1786</f>
        <v>L</v>
      </c>
      <c r="F1786" s="33" t="str">
        <f>'Data from Waybill Query'!F1786</f>
        <v>R</v>
      </c>
      <c r="G1786" s="33" t="str">
        <f>'Data from Waybill Query'!G1786</f>
        <v>X</v>
      </c>
      <c r="H1786" s="104">
        <f>IF(ISNA(VLOOKUP($N1786,'Data from Waybill Query'!$A:$M,8,FALSE)),0,VLOOKUP($N1786,'Data from Waybill Query'!$A:$M,8,FALSE))</f>
        <v>1488683</v>
      </c>
      <c r="I1786" s="104">
        <f>IF(ISNA(VLOOKUP($N1786,'Data from Waybill Query'!$A:$M,9,FALSE)),0,VLOOKUP($N1786,'Data from Waybill Query'!$A:$M,9,FALSE))</f>
        <v>564849</v>
      </c>
      <c r="J1786" s="104">
        <f>IF(ISNA(VLOOKUP($N1786,'Data from Waybill Query'!$A:$M,10,FALSE)),0,VLOOKUP($N1786,'Data from Waybill Query'!$A:$M,10,FALSE))</f>
        <v>689758</v>
      </c>
      <c r="K1786" s="104">
        <f>IF(ISNA(VLOOKUP($N1786,'Data from Waybill Query'!$A:$M,11,FALSE)),0,VLOOKUP($N1786,'Data from Waybill Query'!$A:$M,11,FALSE))</f>
        <v>66436413</v>
      </c>
      <c r="L1786" s="104">
        <f>IF(ISNA(VLOOKUP($N1786,'Data from Waybill Query'!$A:$M,12,FALSE)),0,VLOOKUP($N1786,'Data from Waybill Query'!$A:$M,12,FALSE))</f>
        <v>81097</v>
      </c>
      <c r="M1786" s="104">
        <f>IF(ISNA(VLOOKUP($N1786,'Data from Waybill Query'!$A:$M,13,FALSE)),0,VLOOKUP($N1786,'Data from Waybill Query'!$A:$M,13,FALSE))</f>
        <v>1.8356879999999999E-2</v>
      </c>
      <c r="N1786" s="104">
        <f t="shared" si="59"/>
        <v>2011110303</v>
      </c>
    </row>
    <row r="1787" spans="1:14" x14ac:dyDescent="0.25">
      <c r="A1787" s="104">
        <f t="shared" si="60"/>
        <v>201131</v>
      </c>
      <c r="B1787" s="32">
        <f>'Data from Waybill Query'!B1787</f>
        <v>2011</v>
      </c>
      <c r="C1787" s="32" t="str">
        <f>IF('Data from Waybill Query'!C1787="00","0",IF('Data from Waybill Query'!C1787="01","1",IF('Data from Waybill Query'!C1787="XX","2",'Data from Waybill Query'!C1787)))</f>
        <v>11</v>
      </c>
      <c r="D1787" s="33" t="str">
        <f>'Data from Waybill Query'!D1787</f>
        <v>Coal</v>
      </c>
      <c r="E1787" s="33" t="str">
        <f>'Data from Waybill Query'!E1787</f>
        <v>L</v>
      </c>
      <c r="F1787" s="33" t="str">
        <f>'Data from Waybill Query'!F1787</f>
        <v>P</v>
      </c>
      <c r="G1787" s="33" t="str">
        <f>'Data from Waybill Query'!G1787</f>
        <v>X</v>
      </c>
      <c r="H1787" s="104">
        <f>IF(ISNA(VLOOKUP($N1787,'Data from Waybill Query'!$A:$M,8,FALSE)),0,VLOOKUP($N1787,'Data from Waybill Query'!$A:$M,8,FALSE))</f>
        <v>4313822</v>
      </c>
      <c r="I1787" s="104">
        <f>IF(ISNA(VLOOKUP($N1787,'Data from Waybill Query'!$A:$M,9,FALSE)),0,VLOOKUP($N1787,'Data from Waybill Query'!$A:$M,9,FALSE))</f>
        <v>1932120</v>
      </c>
      <c r="J1787" s="104">
        <f>IF(ISNA(VLOOKUP($N1787,'Data from Waybill Query'!$A:$M,10,FALSE)),0,VLOOKUP($N1787,'Data from Waybill Query'!$A:$M,10,FALSE))</f>
        <v>2332618</v>
      </c>
      <c r="K1787" s="104">
        <f>IF(ISNA(VLOOKUP($N1787,'Data from Waybill Query'!$A:$M,11,FALSE)),0,VLOOKUP($N1787,'Data from Waybill Query'!$A:$M,11,FALSE))</f>
        <v>230557082</v>
      </c>
      <c r="L1787" s="104">
        <f>IF(ISNA(VLOOKUP($N1787,'Data from Waybill Query'!$A:$M,12,FALSE)),0,VLOOKUP($N1787,'Data from Waybill Query'!$A:$M,12,FALSE))</f>
        <v>278366</v>
      </c>
      <c r="M1787" s="104">
        <f>IF(ISNA(VLOOKUP($N1787,'Data from Waybill Query'!$A:$M,13,FALSE)),0,VLOOKUP($N1787,'Data from Waybill Query'!$A:$M,13,FALSE))</f>
        <v>1.5496950000000001E-2</v>
      </c>
      <c r="N1787" s="104">
        <f t="shared" si="59"/>
        <v>2011110313</v>
      </c>
    </row>
    <row r="1788" spans="1:14" x14ac:dyDescent="0.25">
      <c r="A1788" s="104">
        <f t="shared" si="60"/>
        <v>201132</v>
      </c>
      <c r="B1788" s="32">
        <f>'Data from Waybill Query'!B1788</f>
        <v>2011</v>
      </c>
      <c r="C1788" s="32" t="str">
        <f>IF('Data from Waybill Query'!C1788="00","0",IF('Data from Waybill Query'!C1788="01","1",IF('Data from Waybill Query'!C1788="XX","2",'Data from Waybill Query'!C1788)))</f>
        <v>11</v>
      </c>
      <c r="D1788" s="33" t="str">
        <f>'Data from Waybill Query'!D1788</f>
        <v>Coal</v>
      </c>
      <c r="E1788" s="33" t="str">
        <f>'Data from Waybill Query'!E1788</f>
        <v>VL</v>
      </c>
      <c r="F1788" s="33" t="str">
        <f>'Data from Waybill Query'!F1788</f>
        <v>R</v>
      </c>
      <c r="G1788" s="33" t="str">
        <f>'Data from Waybill Query'!G1788</f>
        <v>X</v>
      </c>
      <c r="H1788" s="104">
        <f>IF(ISNA(VLOOKUP($N1788,'Data from Waybill Query'!$A:$M,8,FALSE)),0,VLOOKUP($N1788,'Data from Waybill Query'!$A:$M,8,FALSE))</f>
        <v>413846</v>
      </c>
      <c r="I1788" s="104">
        <f>IF(ISNA(VLOOKUP($N1788,'Data from Waybill Query'!$A:$M,9,FALSE)),0,VLOOKUP($N1788,'Data from Waybill Query'!$A:$M,9,FALSE))</f>
        <v>117986</v>
      </c>
      <c r="J1788" s="104">
        <f>IF(ISNA(VLOOKUP($N1788,'Data from Waybill Query'!$A:$M,10,FALSE)),0,VLOOKUP($N1788,'Data from Waybill Query'!$A:$M,10,FALSE))</f>
        <v>185213</v>
      </c>
      <c r="K1788" s="104">
        <f>IF(ISNA(VLOOKUP($N1788,'Data from Waybill Query'!$A:$M,11,FALSE)),0,VLOOKUP($N1788,'Data from Waybill Query'!$A:$M,11,FALSE))</f>
        <v>13809483</v>
      </c>
      <c r="L1788" s="104">
        <f>IF(ISNA(VLOOKUP($N1788,'Data from Waybill Query'!$A:$M,12,FALSE)),0,VLOOKUP($N1788,'Data from Waybill Query'!$A:$M,12,FALSE))</f>
        <v>21681</v>
      </c>
      <c r="M1788" s="104">
        <f>IF(ISNA(VLOOKUP($N1788,'Data from Waybill Query'!$A:$M,13,FALSE)),0,VLOOKUP($N1788,'Data from Waybill Query'!$A:$M,13,FALSE))</f>
        <v>1.9088230000000001E-2</v>
      </c>
      <c r="N1788" s="104">
        <f t="shared" si="59"/>
        <v>2011110403</v>
      </c>
    </row>
    <row r="1789" spans="1:14" x14ac:dyDescent="0.25">
      <c r="A1789" s="104">
        <f t="shared" si="60"/>
        <v>201133</v>
      </c>
      <c r="B1789" s="32">
        <f>'Data from Waybill Query'!B1789</f>
        <v>2011</v>
      </c>
      <c r="C1789" s="32" t="str">
        <f>IF('Data from Waybill Query'!C1789="00","0",IF('Data from Waybill Query'!C1789="01","1",IF('Data from Waybill Query'!C1789="XX","2",'Data from Waybill Query'!C1789)))</f>
        <v>11</v>
      </c>
      <c r="D1789" s="33" t="str">
        <f>'Data from Waybill Query'!D1789</f>
        <v>Coal</v>
      </c>
      <c r="E1789" s="33" t="str">
        <f>'Data from Waybill Query'!E1789</f>
        <v>VL</v>
      </c>
      <c r="F1789" s="33" t="str">
        <f>'Data from Waybill Query'!F1789</f>
        <v>P</v>
      </c>
      <c r="G1789" s="33" t="str">
        <f>'Data from Waybill Query'!G1789</f>
        <v>X</v>
      </c>
      <c r="H1789" s="104">
        <f>IF(ISNA(VLOOKUP($N1789,'Data from Waybill Query'!$A:$M,8,FALSE)),0,VLOOKUP($N1789,'Data from Waybill Query'!$A:$M,8,FALSE))</f>
        <v>1445003</v>
      </c>
      <c r="I1789" s="104">
        <f>IF(ISNA(VLOOKUP($N1789,'Data from Waybill Query'!$A:$M,9,FALSE)),0,VLOOKUP($N1789,'Data from Waybill Query'!$A:$M,9,FALSE))</f>
        <v>416797</v>
      </c>
      <c r="J1789" s="104">
        <f>IF(ISNA(VLOOKUP($N1789,'Data from Waybill Query'!$A:$M,10,FALSE)),0,VLOOKUP($N1789,'Data from Waybill Query'!$A:$M,10,FALSE))</f>
        <v>664508</v>
      </c>
      <c r="K1789" s="104">
        <f>IF(ISNA(VLOOKUP($N1789,'Data from Waybill Query'!$A:$M,11,FALSE)),0,VLOOKUP($N1789,'Data from Waybill Query'!$A:$M,11,FALSE))</f>
        <v>49800514</v>
      </c>
      <c r="L1789" s="104">
        <f>IF(ISNA(VLOOKUP($N1789,'Data from Waybill Query'!$A:$M,12,FALSE)),0,VLOOKUP($N1789,'Data from Waybill Query'!$A:$M,12,FALSE))</f>
        <v>79372</v>
      </c>
      <c r="M1789" s="104">
        <f>IF(ISNA(VLOOKUP($N1789,'Data from Waybill Query'!$A:$M,13,FALSE)),0,VLOOKUP($N1789,'Data from Waybill Query'!$A:$M,13,FALSE))</f>
        <v>1.8205430000000002E-2</v>
      </c>
      <c r="N1789" s="104">
        <f t="shared" si="59"/>
        <v>2011110413</v>
      </c>
    </row>
    <row r="1790" spans="1:14" x14ac:dyDescent="0.25">
      <c r="A1790" s="104">
        <f t="shared" si="60"/>
        <v>201134</v>
      </c>
      <c r="B1790" s="32">
        <f>'Data from Waybill Query'!B1790</f>
        <v>2011</v>
      </c>
      <c r="C1790" s="32" t="str">
        <f>IF('Data from Waybill Query'!C1790="00","0",IF('Data from Waybill Query'!C1790="01","1",IF('Data from Waybill Query'!C1790="XX","2",'Data from Waybill Query'!C1790)))</f>
        <v>13</v>
      </c>
      <c r="D1790" s="33" t="str">
        <f>'Data from Waybill Query'!D1790</f>
        <v>Crude Oil</v>
      </c>
      <c r="E1790" s="33" t="str">
        <f>'Data from Waybill Query'!E1790</f>
        <v>SM</v>
      </c>
      <c r="F1790" s="33" t="str">
        <f>'Data from Waybill Query'!F1790</f>
        <v>X</v>
      </c>
      <c r="G1790" s="33" t="str">
        <f>'Data from Waybill Query'!G1790</f>
        <v>S</v>
      </c>
      <c r="H1790" s="104">
        <f>IF(ISNA(VLOOKUP($N1790,'Data from Waybill Query'!$A:$M,8,FALSE)),0,VLOOKUP($N1790,'Data from Waybill Query'!$A:$M,8,FALSE))</f>
        <v>37551</v>
      </c>
      <c r="I1790" s="104">
        <f>IF(ISNA(VLOOKUP($N1790,'Data from Waybill Query'!$A:$M,9,FALSE)),0,VLOOKUP($N1790,'Data from Waybill Query'!$A:$M,9,FALSE))</f>
        <v>9616</v>
      </c>
      <c r="J1790" s="104">
        <f>IF(ISNA(VLOOKUP($N1790,'Data from Waybill Query'!$A:$M,10,FALSE)),0,VLOOKUP($N1790,'Data from Waybill Query'!$A:$M,10,FALSE))</f>
        <v>7379</v>
      </c>
      <c r="K1790" s="104">
        <f>IF(ISNA(VLOOKUP($N1790,'Data from Waybill Query'!$A:$M,11,FALSE)),0,VLOOKUP($N1790,'Data from Waybill Query'!$A:$M,11,FALSE))</f>
        <v>821516</v>
      </c>
      <c r="L1790" s="104">
        <f>IF(ISNA(VLOOKUP($N1790,'Data from Waybill Query'!$A:$M,12,FALSE)),0,VLOOKUP($N1790,'Data from Waybill Query'!$A:$M,12,FALSE))</f>
        <v>628</v>
      </c>
      <c r="M1790" s="104">
        <f>IF(ISNA(VLOOKUP($N1790,'Data from Waybill Query'!$A:$M,13,FALSE)),0,VLOOKUP($N1790,'Data from Waybill Query'!$A:$M,13,FALSE))</f>
        <v>5.9788029999999999E-2</v>
      </c>
      <c r="N1790" s="104">
        <f t="shared" si="59"/>
        <v>2011130101</v>
      </c>
    </row>
    <row r="1791" spans="1:14" x14ac:dyDescent="0.25">
      <c r="A1791" s="104">
        <f t="shared" si="60"/>
        <v>201135</v>
      </c>
      <c r="B1791" s="32">
        <f>'Data from Waybill Query'!B1791</f>
        <v>2011</v>
      </c>
      <c r="C1791" s="32" t="str">
        <f>IF('Data from Waybill Query'!C1791="00","0",IF('Data from Waybill Query'!C1791="01","1",IF('Data from Waybill Query'!C1791="XX","2",'Data from Waybill Query'!C1791)))</f>
        <v>13</v>
      </c>
      <c r="D1791" s="33" t="str">
        <f>'Data from Waybill Query'!D1791</f>
        <v>Crude Oil</v>
      </c>
      <c r="E1791" s="33" t="str">
        <f>'Data from Waybill Query'!E1791</f>
        <v>VL</v>
      </c>
      <c r="F1791" s="33" t="str">
        <f>'Data from Waybill Query'!F1791</f>
        <v>X</v>
      </c>
      <c r="G1791" s="33" t="str">
        <f>'Data from Waybill Query'!G1791</f>
        <v>S</v>
      </c>
      <c r="H1791" s="104">
        <f>IF(ISNA(VLOOKUP($N1791,'Data from Waybill Query'!$A:$M,8,FALSE)),0,VLOOKUP($N1791,'Data from Waybill Query'!$A:$M,8,FALSE))</f>
        <v>97954</v>
      </c>
      <c r="I1791" s="104">
        <f>IF(ISNA(VLOOKUP($N1791,'Data from Waybill Query'!$A:$M,9,FALSE)),0,VLOOKUP($N1791,'Data from Waybill Query'!$A:$M,9,FALSE))</f>
        <v>17020</v>
      </c>
      <c r="J1791" s="104">
        <f>IF(ISNA(VLOOKUP($N1791,'Data from Waybill Query'!$A:$M,10,FALSE)),0,VLOOKUP($N1791,'Data from Waybill Query'!$A:$M,10,FALSE))</f>
        <v>33364</v>
      </c>
      <c r="K1791" s="104">
        <f>IF(ISNA(VLOOKUP($N1791,'Data from Waybill Query'!$A:$M,11,FALSE)),0,VLOOKUP($N1791,'Data from Waybill Query'!$A:$M,11,FALSE))</f>
        <v>1530980</v>
      </c>
      <c r="L1791" s="104">
        <f>IF(ISNA(VLOOKUP($N1791,'Data from Waybill Query'!$A:$M,12,FALSE)),0,VLOOKUP($N1791,'Data from Waybill Query'!$A:$M,12,FALSE))</f>
        <v>3014</v>
      </c>
      <c r="M1791" s="104">
        <f>IF(ISNA(VLOOKUP($N1791,'Data from Waybill Query'!$A:$M,13,FALSE)),0,VLOOKUP($N1791,'Data from Waybill Query'!$A:$M,13,FALSE))</f>
        <v>3.2503520000000001E-2</v>
      </c>
      <c r="N1791" s="104">
        <f t="shared" si="59"/>
        <v>2011130401</v>
      </c>
    </row>
    <row r="1792" spans="1:14" x14ac:dyDescent="0.25">
      <c r="A1792" s="104">
        <f t="shared" si="60"/>
        <v>201136</v>
      </c>
      <c r="B1792" s="32">
        <f>'Data from Waybill Query'!B1792</f>
        <v>2011</v>
      </c>
      <c r="C1792" s="32" t="str">
        <f>IF('Data from Waybill Query'!C1792="00","0",IF('Data from Waybill Query'!C1792="01","1",IF('Data from Waybill Query'!C1792="XX","2",'Data from Waybill Query'!C1792)))</f>
        <v>13</v>
      </c>
      <c r="D1792" s="33" t="str">
        <f>'Data from Waybill Query'!D1792</f>
        <v>Crude Oil</v>
      </c>
      <c r="E1792" s="33" t="str">
        <f>'Data from Waybill Query'!E1792</f>
        <v>X</v>
      </c>
      <c r="F1792" s="33" t="str">
        <f>'Data from Waybill Query'!F1792</f>
        <v>X</v>
      </c>
      <c r="G1792" s="33" t="str">
        <f>'Data from Waybill Query'!G1792</f>
        <v>MU</v>
      </c>
      <c r="H1792" s="104">
        <f>IF(ISNA(VLOOKUP($N1792,'Data from Waybill Query'!$A:$M,8,FALSE)),0,VLOOKUP($N1792,'Data from Waybill Query'!$A:$M,8,FALSE))</f>
        <v>166619</v>
      </c>
      <c r="I1792" s="104">
        <f>IF(ISNA(VLOOKUP($N1792,'Data from Waybill Query'!$A:$M,9,FALSE)),0,VLOOKUP($N1792,'Data from Waybill Query'!$A:$M,9,FALSE))</f>
        <v>48580</v>
      </c>
      <c r="J1792" s="104">
        <f>IF(ISNA(VLOOKUP($N1792,'Data from Waybill Query'!$A:$M,10,FALSE)),0,VLOOKUP($N1792,'Data from Waybill Query'!$A:$M,10,FALSE))</f>
        <v>57013</v>
      </c>
      <c r="K1792" s="104">
        <f>IF(ISNA(VLOOKUP($N1792,'Data from Waybill Query'!$A:$M,11,FALSE)),0,VLOOKUP($N1792,'Data from Waybill Query'!$A:$M,11,FALSE))</f>
        <v>4357858</v>
      </c>
      <c r="L1792" s="104">
        <f>IF(ISNA(VLOOKUP($N1792,'Data from Waybill Query'!$A:$M,12,FALSE)),0,VLOOKUP($N1792,'Data from Waybill Query'!$A:$M,12,FALSE))</f>
        <v>5333</v>
      </c>
      <c r="M1792" s="104">
        <f>IF(ISNA(VLOOKUP($N1792,'Data from Waybill Query'!$A:$M,13,FALSE)),0,VLOOKUP($N1792,'Data from Waybill Query'!$A:$M,13,FALSE))</f>
        <v>3.1243239999999999E-2</v>
      </c>
      <c r="N1792" s="104">
        <f t="shared" si="59"/>
        <v>2011130403</v>
      </c>
    </row>
    <row r="1793" spans="1:14" x14ac:dyDescent="0.25">
      <c r="A1793" s="104">
        <f t="shared" si="60"/>
        <v>201137</v>
      </c>
      <c r="B1793" s="32">
        <f>'Data from Waybill Query'!B1793</f>
        <v>2011</v>
      </c>
      <c r="C1793" s="32" t="str">
        <f>IF('Data from Waybill Query'!C1793="00","0",IF('Data from Waybill Query'!C1793="01","1",IF('Data from Waybill Query'!C1793="XX","2",'Data from Waybill Query'!C1793)))</f>
        <v>14</v>
      </c>
      <c r="D1793" s="33" t="str">
        <f>'Data from Waybill Query'!D1793</f>
        <v>Non-Metallic Minerals</v>
      </c>
      <c r="E1793" s="33" t="str">
        <f>'Data from Waybill Query'!E1793</f>
        <v>S</v>
      </c>
      <c r="F1793" s="33" t="str">
        <f>'Data from Waybill Query'!F1793</f>
        <v>X</v>
      </c>
      <c r="G1793" s="33" t="str">
        <f>'Data from Waybill Query'!G1793</f>
        <v>X</v>
      </c>
      <c r="H1793" s="104">
        <f>IF(ISNA(VLOOKUP($N1793,'Data from Waybill Query'!$A:$M,8,FALSE)),0,VLOOKUP($N1793,'Data from Waybill Query'!$A:$M,8,FALSE))</f>
        <v>191426</v>
      </c>
      <c r="I1793" s="104">
        <f>IF(ISNA(VLOOKUP($N1793,'Data from Waybill Query'!$A:$M,9,FALSE)),0,VLOOKUP($N1793,'Data from Waybill Query'!$A:$M,9,FALSE))</f>
        <v>417827</v>
      </c>
      <c r="J1793" s="104">
        <f>IF(ISNA(VLOOKUP($N1793,'Data from Waybill Query'!$A:$M,10,FALSE)),0,VLOOKUP($N1793,'Data from Waybill Query'!$A:$M,10,FALSE))</f>
        <v>21102</v>
      </c>
      <c r="K1793" s="104">
        <f>IF(ISNA(VLOOKUP($N1793,'Data from Waybill Query'!$A:$M,11,FALSE)),0,VLOOKUP($N1793,'Data from Waybill Query'!$A:$M,11,FALSE))</f>
        <v>37205320</v>
      </c>
      <c r="L1793" s="104">
        <f>IF(ISNA(VLOOKUP($N1793,'Data from Waybill Query'!$A:$M,12,FALSE)),0,VLOOKUP($N1793,'Data from Waybill Query'!$A:$M,12,FALSE))</f>
        <v>1863</v>
      </c>
      <c r="M1793" s="104">
        <f>IF(ISNA(VLOOKUP($N1793,'Data from Waybill Query'!$A:$M,13,FALSE)),0,VLOOKUP($N1793,'Data from Waybill Query'!$A:$M,13,FALSE))</f>
        <v>0.1027289</v>
      </c>
      <c r="N1793" s="104">
        <f t="shared" si="59"/>
        <v>2011140103</v>
      </c>
    </row>
    <row r="1794" spans="1:14" x14ac:dyDescent="0.25">
      <c r="A1794" s="104">
        <f t="shared" si="60"/>
        <v>201138</v>
      </c>
      <c r="B1794" s="32">
        <f>'Data from Waybill Query'!B1794</f>
        <v>2011</v>
      </c>
      <c r="C1794" s="32" t="str">
        <f>IF('Data from Waybill Query'!C1794="00","0",IF('Data from Waybill Query'!C1794="01","1",IF('Data from Waybill Query'!C1794="XX","2",'Data from Waybill Query'!C1794)))</f>
        <v>14</v>
      </c>
      <c r="D1794" s="33" t="str">
        <f>'Data from Waybill Query'!D1794</f>
        <v>Non-Metallic Minerals</v>
      </c>
      <c r="E1794" s="33" t="str">
        <f>'Data from Waybill Query'!E1794</f>
        <v>M</v>
      </c>
      <c r="F1794" s="33" t="str">
        <f>'Data from Waybill Query'!F1794</f>
        <v>X</v>
      </c>
      <c r="G1794" s="33" t="str">
        <f>'Data from Waybill Query'!G1794</f>
        <v>X</v>
      </c>
      <c r="H1794" s="104">
        <f>IF(ISNA(VLOOKUP($N1794,'Data from Waybill Query'!$A:$M,8,FALSE)),0,VLOOKUP($N1794,'Data from Waybill Query'!$A:$M,8,FALSE))</f>
        <v>352906</v>
      </c>
      <c r="I1794" s="104">
        <f>IF(ISNA(VLOOKUP($N1794,'Data from Waybill Query'!$A:$M,9,FALSE)),0,VLOOKUP($N1794,'Data from Waybill Query'!$A:$M,9,FALSE))</f>
        <v>385367</v>
      </c>
      <c r="J1794" s="104">
        <f>IF(ISNA(VLOOKUP($N1794,'Data from Waybill Query'!$A:$M,10,FALSE)),0,VLOOKUP($N1794,'Data from Waybill Query'!$A:$M,10,FALSE))</f>
        <v>64944</v>
      </c>
      <c r="K1794" s="104">
        <f>IF(ISNA(VLOOKUP($N1794,'Data from Waybill Query'!$A:$M,11,FALSE)),0,VLOOKUP($N1794,'Data from Waybill Query'!$A:$M,11,FALSE))</f>
        <v>39848863</v>
      </c>
      <c r="L1794" s="104">
        <f>IF(ISNA(VLOOKUP($N1794,'Data from Waybill Query'!$A:$M,12,FALSE)),0,VLOOKUP($N1794,'Data from Waybill Query'!$A:$M,12,FALSE))</f>
        <v>6709</v>
      </c>
      <c r="M1794" s="104">
        <f>IF(ISNA(VLOOKUP($N1794,'Data from Waybill Query'!$A:$M,13,FALSE)),0,VLOOKUP($N1794,'Data from Waybill Query'!$A:$M,13,FALSE))</f>
        <v>5.2598899999999997E-2</v>
      </c>
      <c r="N1794" s="104">
        <f t="shared" ref="N1794:N1857" si="61">1000000*B1794+10000*C1794+100*IF(LEFT(E1794,1)="S",1,IF(E1794="M",2,IF(E1794="L",3,4)))+10*IF(F1794="P",1,0)+IF(G1794="S",1,IF(G1794="M",2,3))</f>
        <v>2011140203</v>
      </c>
    </row>
    <row r="1795" spans="1:14" x14ac:dyDescent="0.25">
      <c r="A1795" s="104">
        <f t="shared" si="60"/>
        <v>201139</v>
      </c>
      <c r="B1795" s="32">
        <f>'Data from Waybill Query'!B1795</f>
        <v>2011</v>
      </c>
      <c r="C1795" s="32" t="str">
        <f>IF('Data from Waybill Query'!C1795="00","0",IF('Data from Waybill Query'!C1795="01","1",IF('Data from Waybill Query'!C1795="XX","2",'Data from Waybill Query'!C1795)))</f>
        <v>14</v>
      </c>
      <c r="D1795" s="33" t="str">
        <f>'Data from Waybill Query'!D1795</f>
        <v>Non-Metallic Minerals</v>
      </c>
      <c r="E1795" s="33" t="str">
        <f>'Data from Waybill Query'!E1795</f>
        <v>L</v>
      </c>
      <c r="F1795" s="33" t="str">
        <f>'Data from Waybill Query'!F1795</f>
        <v>X</v>
      </c>
      <c r="G1795" s="33" t="str">
        <f>'Data from Waybill Query'!G1795</f>
        <v>X</v>
      </c>
      <c r="H1795" s="104">
        <f>IF(ISNA(VLOOKUP($N1795,'Data from Waybill Query'!$A:$M,8,FALSE)),0,VLOOKUP($N1795,'Data from Waybill Query'!$A:$M,8,FALSE))</f>
        <v>1974731</v>
      </c>
      <c r="I1795" s="104">
        <f>IF(ISNA(VLOOKUP($N1795,'Data from Waybill Query'!$A:$M,9,FALSE)),0,VLOOKUP($N1795,'Data from Waybill Query'!$A:$M,9,FALSE))</f>
        <v>578532</v>
      </c>
      <c r="J1795" s="104">
        <f>IF(ISNA(VLOOKUP($N1795,'Data from Waybill Query'!$A:$M,10,FALSE)),0,VLOOKUP($N1795,'Data from Waybill Query'!$A:$M,10,FALSE))</f>
        <v>465593</v>
      </c>
      <c r="K1795" s="104">
        <f>IF(ISNA(VLOOKUP($N1795,'Data from Waybill Query'!$A:$M,11,FALSE)),0,VLOOKUP($N1795,'Data from Waybill Query'!$A:$M,11,FALSE))</f>
        <v>57886843</v>
      </c>
      <c r="L1795" s="104">
        <f>IF(ISNA(VLOOKUP($N1795,'Data from Waybill Query'!$A:$M,12,FALSE)),0,VLOOKUP($N1795,'Data from Waybill Query'!$A:$M,12,FALSE))</f>
        <v>46312</v>
      </c>
      <c r="M1795" s="104">
        <f>IF(ISNA(VLOOKUP($N1795,'Data from Waybill Query'!$A:$M,13,FALSE)),0,VLOOKUP($N1795,'Data from Waybill Query'!$A:$M,13,FALSE))</f>
        <v>4.2639339999999998E-2</v>
      </c>
      <c r="N1795" s="104">
        <f t="shared" si="61"/>
        <v>2011140303</v>
      </c>
    </row>
    <row r="1796" spans="1:14" x14ac:dyDescent="0.25">
      <c r="A1796" s="104">
        <f t="shared" ref="A1796:A1859" si="62">$B1796*100+MOD(ROW($B1796)-ROW($B$1476),70)</f>
        <v>201140</v>
      </c>
      <c r="B1796" s="32">
        <f>'Data from Waybill Query'!B1796</f>
        <v>2011</v>
      </c>
      <c r="C1796" s="32" t="str">
        <f>IF('Data from Waybill Query'!C1796="00","0",IF('Data from Waybill Query'!C1796="01","1",IF('Data from Waybill Query'!C1796="XX","2",'Data from Waybill Query'!C1796)))</f>
        <v>20</v>
      </c>
      <c r="D1796" s="33" t="str">
        <f>'Data from Waybill Query'!D1796</f>
        <v>Food and Kindred</v>
      </c>
      <c r="E1796" s="33" t="str">
        <f>'Data from Waybill Query'!E1796</f>
        <v>S</v>
      </c>
      <c r="F1796" s="33" t="str">
        <f>'Data from Waybill Query'!F1796</f>
        <v>X</v>
      </c>
      <c r="G1796" s="33" t="str">
        <f>'Data from Waybill Query'!G1796</f>
        <v>X</v>
      </c>
      <c r="H1796" s="104">
        <f>IF(ISNA(VLOOKUP($N1796,'Data from Waybill Query'!$A:$M,8,FALSE)),0,VLOOKUP($N1796,'Data from Waybill Query'!$A:$M,8,FALSE))</f>
        <v>569424</v>
      </c>
      <c r="I1796" s="104">
        <f>IF(ISNA(VLOOKUP($N1796,'Data from Waybill Query'!$A:$M,9,FALSE)),0,VLOOKUP($N1796,'Data from Waybill Query'!$A:$M,9,FALSE))</f>
        <v>340607</v>
      </c>
      <c r="J1796" s="104">
        <f>IF(ISNA(VLOOKUP($N1796,'Data from Waybill Query'!$A:$M,10,FALSE)),0,VLOOKUP($N1796,'Data from Waybill Query'!$A:$M,10,FALSE))</f>
        <v>91759</v>
      </c>
      <c r="K1796" s="104">
        <f>IF(ISNA(VLOOKUP($N1796,'Data from Waybill Query'!$A:$M,11,FALSE)),0,VLOOKUP($N1796,'Data from Waybill Query'!$A:$M,11,FALSE))</f>
        <v>31195103</v>
      </c>
      <c r="L1796" s="104">
        <f>IF(ISNA(VLOOKUP($N1796,'Data from Waybill Query'!$A:$M,12,FALSE)),0,VLOOKUP($N1796,'Data from Waybill Query'!$A:$M,12,FALSE))</f>
        <v>8617</v>
      </c>
      <c r="M1796" s="104">
        <f>IF(ISNA(VLOOKUP($N1796,'Data from Waybill Query'!$A:$M,13,FALSE)),0,VLOOKUP($N1796,'Data from Waybill Query'!$A:$M,13,FALSE))</f>
        <v>6.6080330000000007E-2</v>
      </c>
      <c r="N1796" s="104">
        <f t="shared" si="61"/>
        <v>2011200103</v>
      </c>
    </row>
    <row r="1797" spans="1:14" x14ac:dyDescent="0.25">
      <c r="A1797" s="104">
        <f t="shared" si="62"/>
        <v>201141</v>
      </c>
      <c r="B1797" s="32">
        <f>'Data from Waybill Query'!B1797</f>
        <v>2011</v>
      </c>
      <c r="C1797" s="32" t="str">
        <f>IF('Data from Waybill Query'!C1797="00","0",IF('Data from Waybill Query'!C1797="01","1",IF('Data from Waybill Query'!C1797="XX","2",'Data from Waybill Query'!C1797)))</f>
        <v>20</v>
      </c>
      <c r="D1797" s="33" t="str">
        <f>'Data from Waybill Query'!D1797</f>
        <v>Food and Kindred</v>
      </c>
      <c r="E1797" s="33" t="str">
        <f>'Data from Waybill Query'!E1797</f>
        <v>M</v>
      </c>
      <c r="F1797" s="33" t="str">
        <f>'Data from Waybill Query'!F1797</f>
        <v>X</v>
      </c>
      <c r="G1797" s="33" t="str">
        <f>'Data from Waybill Query'!G1797</f>
        <v>X</v>
      </c>
      <c r="H1797" s="104">
        <f>IF(ISNA(VLOOKUP($N1797,'Data from Waybill Query'!$A:$M,8,FALSE)),0,VLOOKUP($N1797,'Data from Waybill Query'!$A:$M,8,FALSE))</f>
        <v>1311614</v>
      </c>
      <c r="I1797" s="104">
        <f>IF(ISNA(VLOOKUP($N1797,'Data from Waybill Query'!$A:$M,9,FALSE)),0,VLOOKUP($N1797,'Data from Waybill Query'!$A:$M,9,FALSE))</f>
        <v>421044</v>
      </c>
      <c r="J1797" s="104">
        <f>IF(ISNA(VLOOKUP($N1797,'Data from Waybill Query'!$A:$M,10,FALSE)),0,VLOOKUP($N1797,'Data from Waybill Query'!$A:$M,10,FALSE))</f>
        <v>316893</v>
      </c>
      <c r="K1797" s="104">
        <f>IF(ISNA(VLOOKUP($N1797,'Data from Waybill Query'!$A:$M,11,FALSE)),0,VLOOKUP($N1797,'Data from Waybill Query'!$A:$M,11,FALSE))</f>
        <v>40339868</v>
      </c>
      <c r="L1797" s="104">
        <f>IF(ISNA(VLOOKUP($N1797,'Data from Waybill Query'!$A:$M,12,FALSE)),0,VLOOKUP($N1797,'Data from Waybill Query'!$A:$M,12,FALSE))</f>
        <v>30413</v>
      </c>
      <c r="M1797" s="104">
        <f>IF(ISNA(VLOOKUP($N1797,'Data from Waybill Query'!$A:$M,13,FALSE)),0,VLOOKUP($N1797,'Data from Waybill Query'!$A:$M,13,FALSE))</f>
        <v>4.3126810000000002E-2</v>
      </c>
      <c r="N1797" s="104">
        <f t="shared" si="61"/>
        <v>2011200203</v>
      </c>
    </row>
    <row r="1798" spans="1:14" x14ac:dyDescent="0.25">
      <c r="A1798" s="104">
        <f t="shared" si="62"/>
        <v>201142</v>
      </c>
      <c r="B1798" s="32">
        <f>'Data from Waybill Query'!B1798</f>
        <v>2011</v>
      </c>
      <c r="C1798" s="32" t="str">
        <f>IF('Data from Waybill Query'!C1798="00","0",IF('Data from Waybill Query'!C1798="01","1",IF('Data from Waybill Query'!C1798="XX","2",'Data from Waybill Query'!C1798)))</f>
        <v>20</v>
      </c>
      <c r="D1798" s="33" t="str">
        <f>'Data from Waybill Query'!D1798</f>
        <v>Food and Kindred</v>
      </c>
      <c r="E1798" s="33" t="str">
        <f>'Data from Waybill Query'!E1798</f>
        <v>L</v>
      </c>
      <c r="F1798" s="33" t="str">
        <f>'Data from Waybill Query'!F1798</f>
        <v>X</v>
      </c>
      <c r="G1798" s="33" t="str">
        <f>'Data from Waybill Query'!G1798</f>
        <v>X</v>
      </c>
      <c r="H1798" s="104">
        <f>IF(ISNA(VLOOKUP($N1798,'Data from Waybill Query'!$A:$M,8,FALSE)),0,VLOOKUP($N1798,'Data from Waybill Query'!$A:$M,8,FALSE))</f>
        <v>2790340</v>
      </c>
      <c r="I1798" s="104">
        <f>IF(ISNA(VLOOKUP($N1798,'Data from Waybill Query'!$A:$M,9,FALSE)),0,VLOOKUP($N1798,'Data from Waybill Query'!$A:$M,9,FALSE))</f>
        <v>513109</v>
      </c>
      <c r="J1798" s="104">
        <f>IF(ISNA(VLOOKUP($N1798,'Data from Waybill Query'!$A:$M,10,FALSE)),0,VLOOKUP($N1798,'Data from Waybill Query'!$A:$M,10,FALSE))</f>
        <v>873364</v>
      </c>
      <c r="K1798" s="104">
        <f>IF(ISNA(VLOOKUP($N1798,'Data from Waybill Query'!$A:$M,11,FALSE)),0,VLOOKUP($N1798,'Data from Waybill Query'!$A:$M,11,FALSE))</f>
        <v>44697912</v>
      </c>
      <c r="L1798" s="104">
        <f>IF(ISNA(VLOOKUP($N1798,'Data from Waybill Query'!$A:$M,12,FALSE)),0,VLOOKUP($N1798,'Data from Waybill Query'!$A:$M,12,FALSE))</f>
        <v>74515</v>
      </c>
      <c r="M1798" s="104">
        <f>IF(ISNA(VLOOKUP($N1798,'Data from Waybill Query'!$A:$M,13,FALSE)),0,VLOOKUP($N1798,'Data from Waybill Query'!$A:$M,13,FALSE))</f>
        <v>3.7446819999999999E-2</v>
      </c>
      <c r="N1798" s="104">
        <f t="shared" si="61"/>
        <v>2011200303</v>
      </c>
    </row>
    <row r="1799" spans="1:14" x14ac:dyDescent="0.25">
      <c r="A1799" s="104">
        <f t="shared" si="62"/>
        <v>201143</v>
      </c>
      <c r="B1799" s="32">
        <f>'Data from Waybill Query'!B1799</f>
        <v>2011</v>
      </c>
      <c r="C1799" s="32" t="str">
        <f>IF('Data from Waybill Query'!C1799="00","0",IF('Data from Waybill Query'!C1799="01","1",IF('Data from Waybill Query'!C1799="XX","2",'Data from Waybill Query'!C1799)))</f>
        <v>24</v>
      </c>
      <c r="D1799" s="33" t="str">
        <f>'Data from Waybill Query'!D1799</f>
        <v>Lumber and Wood Products</v>
      </c>
      <c r="E1799" s="33" t="str">
        <f>'Data from Waybill Query'!E1799</f>
        <v>S</v>
      </c>
      <c r="F1799" s="33" t="str">
        <f>'Data from Waybill Query'!F1799</f>
        <v>X</v>
      </c>
      <c r="G1799" s="33" t="str">
        <f>'Data from Waybill Query'!G1799</f>
        <v>X</v>
      </c>
      <c r="H1799" s="104">
        <f>IF(ISNA(VLOOKUP($N1799,'Data from Waybill Query'!$A:$M,8,FALSE)),0,VLOOKUP($N1799,'Data from Waybill Query'!$A:$M,8,FALSE))</f>
        <v>194966</v>
      </c>
      <c r="I1799" s="104">
        <f>IF(ISNA(VLOOKUP($N1799,'Data from Waybill Query'!$A:$M,9,FALSE)),0,VLOOKUP($N1799,'Data from Waybill Query'!$A:$M,9,FALSE))</f>
        <v>156320</v>
      </c>
      <c r="J1799" s="104">
        <f>IF(ISNA(VLOOKUP($N1799,'Data from Waybill Query'!$A:$M,10,FALSE)),0,VLOOKUP($N1799,'Data from Waybill Query'!$A:$M,10,FALSE))</f>
        <v>32129</v>
      </c>
      <c r="K1799" s="104">
        <f>IF(ISNA(VLOOKUP($N1799,'Data from Waybill Query'!$A:$M,11,FALSE)),0,VLOOKUP($N1799,'Data from Waybill Query'!$A:$M,11,FALSE))</f>
        <v>12446744</v>
      </c>
      <c r="L1799" s="104">
        <f>IF(ISNA(VLOOKUP($N1799,'Data from Waybill Query'!$A:$M,12,FALSE)),0,VLOOKUP($N1799,'Data from Waybill Query'!$A:$M,12,FALSE))</f>
        <v>2578</v>
      </c>
      <c r="M1799" s="104">
        <f>IF(ISNA(VLOOKUP($N1799,'Data from Waybill Query'!$A:$M,13,FALSE)),0,VLOOKUP($N1799,'Data from Waybill Query'!$A:$M,13,FALSE))</f>
        <v>7.5627860000000005E-2</v>
      </c>
      <c r="N1799" s="104">
        <f t="shared" si="61"/>
        <v>2011240103</v>
      </c>
    </row>
    <row r="1800" spans="1:14" x14ac:dyDescent="0.25">
      <c r="A1800" s="104">
        <f t="shared" si="62"/>
        <v>201144</v>
      </c>
      <c r="B1800" s="32">
        <f>'Data from Waybill Query'!B1800</f>
        <v>2011</v>
      </c>
      <c r="C1800" s="32" t="str">
        <f>IF('Data from Waybill Query'!C1800="00","0",IF('Data from Waybill Query'!C1800="01","1",IF('Data from Waybill Query'!C1800="XX","2",'Data from Waybill Query'!C1800)))</f>
        <v>24</v>
      </c>
      <c r="D1800" s="33" t="str">
        <f>'Data from Waybill Query'!D1800</f>
        <v>Lumber and Wood Products</v>
      </c>
      <c r="E1800" s="33" t="str">
        <f>'Data from Waybill Query'!E1800</f>
        <v>M</v>
      </c>
      <c r="F1800" s="33" t="str">
        <f>'Data from Waybill Query'!F1800</f>
        <v>X</v>
      </c>
      <c r="G1800" s="33" t="str">
        <f>'Data from Waybill Query'!G1800</f>
        <v>X</v>
      </c>
      <c r="H1800" s="104">
        <f>IF(ISNA(VLOOKUP($N1800,'Data from Waybill Query'!$A:$M,8,FALSE)),0,VLOOKUP($N1800,'Data from Waybill Query'!$A:$M,8,FALSE))</f>
        <v>275295</v>
      </c>
      <c r="I1800" s="104">
        <f>IF(ISNA(VLOOKUP($N1800,'Data from Waybill Query'!$A:$M,9,FALSE)),0,VLOOKUP($N1800,'Data from Waybill Query'!$A:$M,9,FALSE))</f>
        <v>76256</v>
      </c>
      <c r="J1800" s="104">
        <f>IF(ISNA(VLOOKUP($N1800,'Data from Waybill Query'!$A:$M,10,FALSE)),0,VLOOKUP($N1800,'Data from Waybill Query'!$A:$M,10,FALSE))</f>
        <v>59708</v>
      </c>
      <c r="K1800" s="104">
        <f>IF(ISNA(VLOOKUP($N1800,'Data from Waybill Query'!$A:$M,11,FALSE)),0,VLOOKUP($N1800,'Data from Waybill Query'!$A:$M,11,FALSE))</f>
        <v>6636316</v>
      </c>
      <c r="L1800" s="104">
        <f>IF(ISNA(VLOOKUP($N1800,'Data from Waybill Query'!$A:$M,12,FALSE)),0,VLOOKUP($N1800,'Data from Waybill Query'!$A:$M,12,FALSE))</f>
        <v>5231</v>
      </c>
      <c r="M1800" s="104">
        <f>IF(ISNA(VLOOKUP($N1800,'Data from Waybill Query'!$A:$M,13,FALSE)),0,VLOOKUP($N1800,'Data from Waybill Query'!$A:$M,13,FALSE))</f>
        <v>5.2631499999999998E-2</v>
      </c>
      <c r="N1800" s="104">
        <f t="shared" si="61"/>
        <v>2011240203</v>
      </c>
    </row>
    <row r="1801" spans="1:14" x14ac:dyDescent="0.25">
      <c r="A1801" s="104">
        <f t="shared" si="62"/>
        <v>201145</v>
      </c>
      <c r="B1801" s="32">
        <f>'Data from Waybill Query'!B1801</f>
        <v>2011</v>
      </c>
      <c r="C1801" s="32" t="str">
        <f>IF('Data from Waybill Query'!C1801="00","0",IF('Data from Waybill Query'!C1801="01","1",IF('Data from Waybill Query'!C1801="XX","2",'Data from Waybill Query'!C1801)))</f>
        <v>24</v>
      </c>
      <c r="D1801" s="33" t="str">
        <f>'Data from Waybill Query'!D1801</f>
        <v>Lumber and Wood Products</v>
      </c>
      <c r="E1801" s="33" t="str">
        <f>'Data from Waybill Query'!E1801</f>
        <v>L</v>
      </c>
      <c r="F1801" s="33" t="str">
        <f>'Data from Waybill Query'!F1801</f>
        <v>X</v>
      </c>
      <c r="G1801" s="33" t="str">
        <f>'Data from Waybill Query'!G1801</f>
        <v>X</v>
      </c>
      <c r="H1801" s="104">
        <f>IF(ISNA(VLOOKUP($N1801,'Data from Waybill Query'!$A:$M,8,FALSE)),0,VLOOKUP($N1801,'Data from Waybill Query'!$A:$M,8,FALSE))</f>
        <v>1120231</v>
      </c>
      <c r="I1801" s="104">
        <f>IF(ISNA(VLOOKUP($N1801,'Data from Waybill Query'!$A:$M,9,FALSE)),0,VLOOKUP($N1801,'Data from Waybill Query'!$A:$M,9,FALSE))</f>
        <v>178144</v>
      </c>
      <c r="J1801" s="104">
        <f>IF(ISNA(VLOOKUP($N1801,'Data from Waybill Query'!$A:$M,10,FALSE)),0,VLOOKUP($N1801,'Data from Waybill Query'!$A:$M,10,FALSE))</f>
        <v>348938</v>
      </c>
      <c r="K1801" s="104">
        <f>IF(ISNA(VLOOKUP($N1801,'Data from Waybill Query'!$A:$M,11,FALSE)),0,VLOOKUP($N1801,'Data from Waybill Query'!$A:$M,11,FALSE))</f>
        <v>16284388</v>
      </c>
      <c r="L1801" s="104">
        <f>IF(ISNA(VLOOKUP($N1801,'Data from Waybill Query'!$A:$M,12,FALSE)),0,VLOOKUP($N1801,'Data from Waybill Query'!$A:$M,12,FALSE))</f>
        <v>32028</v>
      </c>
      <c r="M1801" s="104">
        <f>IF(ISNA(VLOOKUP($N1801,'Data from Waybill Query'!$A:$M,13,FALSE)),0,VLOOKUP($N1801,'Data from Waybill Query'!$A:$M,13,FALSE))</f>
        <v>3.4976470000000003E-2</v>
      </c>
      <c r="N1801" s="104">
        <f t="shared" si="61"/>
        <v>2011240303</v>
      </c>
    </row>
    <row r="1802" spans="1:14" x14ac:dyDescent="0.25">
      <c r="A1802" s="104">
        <f t="shared" si="62"/>
        <v>201146</v>
      </c>
      <c r="B1802" s="32">
        <f>'Data from Waybill Query'!B1802</f>
        <v>2011</v>
      </c>
      <c r="C1802" s="32" t="str">
        <f>IF('Data from Waybill Query'!C1802="00","0",IF('Data from Waybill Query'!C1802="01","1",IF('Data from Waybill Query'!C1802="XX","2",'Data from Waybill Query'!C1802)))</f>
        <v>26</v>
      </c>
      <c r="D1802" s="33" t="str">
        <f>'Data from Waybill Query'!D1802</f>
        <v>Pulp, Paper and Allied</v>
      </c>
      <c r="E1802" s="33" t="str">
        <f>'Data from Waybill Query'!E1802</f>
        <v>S</v>
      </c>
      <c r="F1802" s="33" t="str">
        <f>'Data from Waybill Query'!F1802</f>
        <v>X</v>
      </c>
      <c r="G1802" s="33" t="str">
        <f>'Data from Waybill Query'!G1802</f>
        <v>X</v>
      </c>
      <c r="H1802" s="104">
        <f>IF(ISNA(VLOOKUP($N1802,'Data from Waybill Query'!$A:$M,8,FALSE)),0,VLOOKUP($N1802,'Data from Waybill Query'!$A:$M,8,FALSE))</f>
        <v>294086</v>
      </c>
      <c r="I1802" s="104">
        <f>IF(ISNA(VLOOKUP($N1802,'Data from Waybill Query'!$A:$M,9,FALSE)),0,VLOOKUP($N1802,'Data from Waybill Query'!$A:$M,9,FALSE))</f>
        <v>147892</v>
      </c>
      <c r="J1802" s="104">
        <f>IF(ISNA(VLOOKUP($N1802,'Data from Waybill Query'!$A:$M,10,FALSE)),0,VLOOKUP($N1802,'Data from Waybill Query'!$A:$M,10,FALSE))</f>
        <v>40182</v>
      </c>
      <c r="K1802" s="104">
        <f>IF(ISNA(VLOOKUP($N1802,'Data from Waybill Query'!$A:$M,11,FALSE)),0,VLOOKUP($N1802,'Data from Waybill Query'!$A:$M,11,FALSE))</f>
        <v>10992760</v>
      </c>
      <c r="L1802" s="104">
        <f>IF(ISNA(VLOOKUP($N1802,'Data from Waybill Query'!$A:$M,12,FALSE)),0,VLOOKUP($N1802,'Data from Waybill Query'!$A:$M,12,FALSE))</f>
        <v>2966</v>
      </c>
      <c r="M1802" s="104">
        <f>IF(ISNA(VLOOKUP($N1802,'Data from Waybill Query'!$A:$M,13,FALSE)),0,VLOOKUP($N1802,'Data from Waybill Query'!$A:$M,13,FALSE))</f>
        <v>9.9147890000000002E-2</v>
      </c>
      <c r="N1802" s="104">
        <f t="shared" si="61"/>
        <v>2011260103</v>
      </c>
    </row>
    <row r="1803" spans="1:14" x14ac:dyDescent="0.25">
      <c r="A1803" s="104">
        <f t="shared" si="62"/>
        <v>201147</v>
      </c>
      <c r="B1803" s="32">
        <f>'Data from Waybill Query'!B1803</f>
        <v>2011</v>
      </c>
      <c r="C1803" s="32" t="str">
        <f>IF('Data from Waybill Query'!C1803="00","0",IF('Data from Waybill Query'!C1803="01","1",IF('Data from Waybill Query'!C1803="XX","2",'Data from Waybill Query'!C1803)))</f>
        <v>26</v>
      </c>
      <c r="D1803" s="33" t="str">
        <f>'Data from Waybill Query'!D1803</f>
        <v>Pulp, Paper and Allied</v>
      </c>
      <c r="E1803" s="33" t="str">
        <f>'Data from Waybill Query'!E1803</f>
        <v>M</v>
      </c>
      <c r="F1803" s="33" t="str">
        <f>'Data from Waybill Query'!F1803</f>
        <v>X</v>
      </c>
      <c r="G1803" s="33" t="str">
        <f>'Data from Waybill Query'!G1803</f>
        <v>X</v>
      </c>
      <c r="H1803" s="104">
        <f>IF(ISNA(VLOOKUP($N1803,'Data from Waybill Query'!$A:$M,8,FALSE)),0,VLOOKUP($N1803,'Data from Waybill Query'!$A:$M,8,FALSE))</f>
        <v>562745</v>
      </c>
      <c r="I1803" s="104">
        <f>IF(ISNA(VLOOKUP($N1803,'Data from Waybill Query'!$A:$M,9,FALSE)),0,VLOOKUP($N1803,'Data from Waybill Query'!$A:$M,9,FALSE))</f>
        <v>156480</v>
      </c>
      <c r="J1803" s="104">
        <f>IF(ISNA(VLOOKUP($N1803,'Data from Waybill Query'!$A:$M,10,FALSE)),0,VLOOKUP($N1803,'Data from Waybill Query'!$A:$M,10,FALSE))</f>
        <v>117948</v>
      </c>
      <c r="K1803" s="104">
        <f>IF(ISNA(VLOOKUP($N1803,'Data from Waybill Query'!$A:$M,11,FALSE)),0,VLOOKUP($N1803,'Data from Waybill Query'!$A:$M,11,FALSE))</f>
        <v>11619720</v>
      </c>
      <c r="L1803" s="104">
        <f>IF(ISNA(VLOOKUP($N1803,'Data from Waybill Query'!$A:$M,12,FALSE)),0,VLOOKUP($N1803,'Data from Waybill Query'!$A:$M,12,FALSE))</f>
        <v>8775</v>
      </c>
      <c r="M1803" s="104">
        <f>IF(ISNA(VLOOKUP($N1803,'Data from Waybill Query'!$A:$M,13,FALSE)),0,VLOOKUP($N1803,'Data from Waybill Query'!$A:$M,13,FALSE))</f>
        <v>6.4130510000000002E-2</v>
      </c>
      <c r="N1803" s="104">
        <f t="shared" si="61"/>
        <v>2011260203</v>
      </c>
    </row>
    <row r="1804" spans="1:14" x14ac:dyDescent="0.25">
      <c r="A1804" s="104">
        <f t="shared" si="62"/>
        <v>201148</v>
      </c>
      <c r="B1804" s="32">
        <f>'Data from Waybill Query'!B1804</f>
        <v>2011</v>
      </c>
      <c r="C1804" s="32" t="str">
        <f>IF('Data from Waybill Query'!C1804="00","0",IF('Data from Waybill Query'!C1804="01","1",IF('Data from Waybill Query'!C1804="XX","2",'Data from Waybill Query'!C1804)))</f>
        <v>26</v>
      </c>
      <c r="D1804" s="33" t="str">
        <f>'Data from Waybill Query'!D1804</f>
        <v>Pulp, Paper and Allied</v>
      </c>
      <c r="E1804" s="33" t="str">
        <f>'Data from Waybill Query'!E1804</f>
        <v>L</v>
      </c>
      <c r="F1804" s="33" t="str">
        <f>'Data from Waybill Query'!F1804</f>
        <v>X</v>
      </c>
      <c r="G1804" s="33" t="str">
        <f>'Data from Waybill Query'!G1804</f>
        <v>X</v>
      </c>
      <c r="H1804" s="104">
        <f>IF(ISNA(VLOOKUP($N1804,'Data from Waybill Query'!$A:$M,8,FALSE)),0,VLOOKUP($N1804,'Data from Waybill Query'!$A:$M,8,FALSE))</f>
        <v>1358821</v>
      </c>
      <c r="I1804" s="104">
        <f>IF(ISNA(VLOOKUP($N1804,'Data from Waybill Query'!$A:$M,9,FALSE)),0,VLOOKUP($N1804,'Data from Waybill Query'!$A:$M,9,FALSE))</f>
        <v>228284</v>
      </c>
      <c r="J1804" s="104">
        <f>IF(ISNA(VLOOKUP($N1804,'Data from Waybill Query'!$A:$M,10,FALSE)),0,VLOOKUP($N1804,'Data from Waybill Query'!$A:$M,10,FALSE))</f>
        <v>375262</v>
      </c>
      <c r="K1804" s="104">
        <f>IF(ISNA(VLOOKUP($N1804,'Data from Waybill Query'!$A:$M,11,FALSE)),0,VLOOKUP($N1804,'Data from Waybill Query'!$A:$M,11,FALSE))</f>
        <v>17858692</v>
      </c>
      <c r="L1804" s="104">
        <f>IF(ISNA(VLOOKUP($N1804,'Data from Waybill Query'!$A:$M,12,FALSE)),0,VLOOKUP($N1804,'Data from Waybill Query'!$A:$M,12,FALSE))</f>
        <v>29674</v>
      </c>
      <c r="M1804" s="104">
        <f>IF(ISNA(VLOOKUP($N1804,'Data from Waybill Query'!$A:$M,13,FALSE)),0,VLOOKUP($N1804,'Data from Waybill Query'!$A:$M,13,FALSE))</f>
        <v>4.5791039999999998E-2</v>
      </c>
      <c r="N1804" s="104">
        <f t="shared" si="61"/>
        <v>2011260303</v>
      </c>
    </row>
    <row r="1805" spans="1:14" x14ac:dyDescent="0.25">
      <c r="A1805" s="104">
        <f t="shared" si="62"/>
        <v>201149</v>
      </c>
      <c r="B1805" s="32">
        <f>'Data from Waybill Query'!B1805</f>
        <v>2011</v>
      </c>
      <c r="C1805" s="32" t="str">
        <f>IF('Data from Waybill Query'!C1805="00","0",IF('Data from Waybill Query'!C1805="01","1",IF('Data from Waybill Query'!C1805="XX","2",'Data from Waybill Query'!C1805)))</f>
        <v>28</v>
      </c>
      <c r="D1805" s="33" t="str">
        <f>'Data from Waybill Query'!D1805</f>
        <v>Chemical</v>
      </c>
      <c r="E1805" s="33" t="str">
        <f>'Data from Waybill Query'!E1805</f>
        <v>S</v>
      </c>
      <c r="F1805" s="33" t="str">
        <f>'Data from Waybill Query'!F1805</f>
        <v>X</v>
      </c>
      <c r="G1805" s="33" t="str">
        <f>'Data from Waybill Query'!G1805</f>
        <v>X</v>
      </c>
      <c r="H1805" s="104">
        <f>IF(ISNA(VLOOKUP($N1805,'Data from Waybill Query'!$A:$M,8,FALSE)),0,VLOOKUP($N1805,'Data from Waybill Query'!$A:$M,8,FALSE))</f>
        <v>1640465</v>
      </c>
      <c r="I1805" s="104">
        <f>IF(ISNA(VLOOKUP($N1805,'Data from Waybill Query'!$A:$M,9,FALSE)),0,VLOOKUP($N1805,'Data from Waybill Query'!$A:$M,9,FALSE))</f>
        <v>821059</v>
      </c>
      <c r="J1805" s="104">
        <f>IF(ISNA(VLOOKUP($N1805,'Data from Waybill Query'!$A:$M,10,FALSE)),0,VLOOKUP($N1805,'Data from Waybill Query'!$A:$M,10,FALSE))</f>
        <v>183539</v>
      </c>
      <c r="K1805" s="104">
        <f>IF(ISNA(VLOOKUP($N1805,'Data from Waybill Query'!$A:$M,11,FALSE)),0,VLOOKUP($N1805,'Data from Waybill Query'!$A:$M,11,FALSE))</f>
        <v>76206994</v>
      </c>
      <c r="L1805" s="104">
        <f>IF(ISNA(VLOOKUP($N1805,'Data from Waybill Query'!$A:$M,12,FALSE)),0,VLOOKUP($N1805,'Data from Waybill Query'!$A:$M,12,FALSE))</f>
        <v>17104</v>
      </c>
      <c r="M1805" s="104">
        <f>IF(ISNA(VLOOKUP($N1805,'Data from Waybill Query'!$A:$M,13,FALSE)),0,VLOOKUP($N1805,'Data from Waybill Query'!$A:$M,13,FALSE))</f>
        <v>9.591363E-2</v>
      </c>
      <c r="N1805" s="104">
        <f t="shared" si="61"/>
        <v>2011280103</v>
      </c>
    </row>
    <row r="1806" spans="1:14" x14ac:dyDescent="0.25">
      <c r="A1806" s="104">
        <f t="shared" si="62"/>
        <v>201150</v>
      </c>
      <c r="B1806" s="32">
        <f>'Data from Waybill Query'!B1806</f>
        <v>2011</v>
      </c>
      <c r="C1806" s="32" t="str">
        <f>IF('Data from Waybill Query'!C1806="00","0",IF('Data from Waybill Query'!C1806="01","1",IF('Data from Waybill Query'!C1806="XX","2",'Data from Waybill Query'!C1806)))</f>
        <v>28</v>
      </c>
      <c r="D1806" s="33" t="str">
        <f>'Data from Waybill Query'!D1806</f>
        <v>Chemical</v>
      </c>
      <c r="E1806" s="33" t="str">
        <f>'Data from Waybill Query'!E1806</f>
        <v>M</v>
      </c>
      <c r="F1806" s="33" t="str">
        <f>'Data from Waybill Query'!F1806</f>
        <v>X</v>
      </c>
      <c r="G1806" s="33" t="str">
        <f>'Data from Waybill Query'!G1806</f>
        <v>X</v>
      </c>
      <c r="H1806" s="104">
        <f>IF(ISNA(VLOOKUP($N1806,'Data from Waybill Query'!$A:$M,8,FALSE)),0,VLOOKUP($N1806,'Data from Waybill Query'!$A:$M,8,FALSE))</f>
        <v>2879928</v>
      </c>
      <c r="I1806" s="104">
        <f>IF(ISNA(VLOOKUP($N1806,'Data from Waybill Query'!$A:$M,9,FALSE)),0,VLOOKUP($N1806,'Data from Waybill Query'!$A:$M,9,FALSE))</f>
        <v>733716</v>
      </c>
      <c r="J1806" s="104">
        <f>IF(ISNA(VLOOKUP($N1806,'Data from Waybill Query'!$A:$M,10,FALSE)),0,VLOOKUP($N1806,'Data from Waybill Query'!$A:$M,10,FALSE))</f>
        <v>565970</v>
      </c>
      <c r="K1806" s="104">
        <f>IF(ISNA(VLOOKUP($N1806,'Data from Waybill Query'!$A:$M,11,FALSE)),0,VLOOKUP($N1806,'Data from Waybill Query'!$A:$M,11,FALSE))</f>
        <v>69235809</v>
      </c>
      <c r="L1806" s="104">
        <f>IF(ISNA(VLOOKUP($N1806,'Data from Waybill Query'!$A:$M,12,FALSE)),0,VLOOKUP($N1806,'Data from Waybill Query'!$A:$M,12,FALSE))</f>
        <v>53460</v>
      </c>
      <c r="M1806" s="104">
        <f>IF(ISNA(VLOOKUP($N1806,'Data from Waybill Query'!$A:$M,13,FALSE)),0,VLOOKUP($N1806,'Data from Waybill Query'!$A:$M,13,FALSE))</f>
        <v>5.387028E-2</v>
      </c>
      <c r="N1806" s="104">
        <f t="shared" si="61"/>
        <v>2011280203</v>
      </c>
    </row>
    <row r="1807" spans="1:14" x14ac:dyDescent="0.25">
      <c r="A1807" s="104">
        <f t="shared" si="62"/>
        <v>201151</v>
      </c>
      <c r="B1807" s="32">
        <f>'Data from Waybill Query'!B1807</f>
        <v>2011</v>
      </c>
      <c r="C1807" s="32" t="str">
        <f>IF('Data from Waybill Query'!C1807="00","0",IF('Data from Waybill Query'!C1807="01","1",IF('Data from Waybill Query'!C1807="XX","2",'Data from Waybill Query'!C1807)))</f>
        <v>28</v>
      </c>
      <c r="D1807" s="33" t="str">
        <f>'Data from Waybill Query'!D1807</f>
        <v>Chemical</v>
      </c>
      <c r="E1807" s="33" t="str">
        <f>'Data from Waybill Query'!E1807</f>
        <v>L</v>
      </c>
      <c r="F1807" s="33" t="str">
        <f>'Data from Waybill Query'!F1807</f>
        <v>X</v>
      </c>
      <c r="G1807" s="33" t="str">
        <f>'Data from Waybill Query'!G1807</f>
        <v>X</v>
      </c>
      <c r="H1807" s="104">
        <f>IF(ISNA(VLOOKUP($N1807,'Data from Waybill Query'!$A:$M,8,FALSE)),0,VLOOKUP($N1807,'Data from Waybill Query'!$A:$M,8,FALSE))</f>
        <v>4512978</v>
      </c>
      <c r="I1807" s="104">
        <f>IF(ISNA(VLOOKUP($N1807,'Data from Waybill Query'!$A:$M,9,FALSE)),0,VLOOKUP($N1807,'Data from Waybill Query'!$A:$M,9,FALSE))</f>
        <v>838166</v>
      </c>
      <c r="J1807" s="104">
        <f>IF(ISNA(VLOOKUP($N1807,'Data from Waybill Query'!$A:$M,10,FALSE)),0,VLOOKUP($N1807,'Data from Waybill Query'!$A:$M,10,FALSE))</f>
        <v>1236976</v>
      </c>
      <c r="K1807" s="104">
        <f>IF(ISNA(VLOOKUP($N1807,'Data from Waybill Query'!$A:$M,11,FALSE)),0,VLOOKUP($N1807,'Data from Waybill Query'!$A:$M,11,FALSE))</f>
        <v>79937661</v>
      </c>
      <c r="L1807" s="104">
        <f>IF(ISNA(VLOOKUP($N1807,'Data from Waybill Query'!$A:$M,12,FALSE)),0,VLOOKUP($N1807,'Data from Waybill Query'!$A:$M,12,FALSE))</f>
        <v>117904</v>
      </c>
      <c r="M1807" s="104">
        <f>IF(ISNA(VLOOKUP($N1807,'Data from Waybill Query'!$A:$M,13,FALSE)),0,VLOOKUP($N1807,'Data from Waybill Query'!$A:$M,13,FALSE))</f>
        <v>3.8276650000000002E-2</v>
      </c>
      <c r="N1807" s="104">
        <f t="shared" si="61"/>
        <v>2011280303</v>
      </c>
    </row>
    <row r="1808" spans="1:14" x14ac:dyDescent="0.25">
      <c r="A1808" s="104">
        <f t="shared" si="62"/>
        <v>201152</v>
      </c>
      <c r="B1808" s="32">
        <f>'Data from Waybill Query'!B1808</f>
        <v>2011</v>
      </c>
      <c r="C1808" s="32" t="str">
        <f>IF('Data from Waybill Query'!C1808="00","0",IF('Data from Waybill Query'!C1808="01","1",IF('Data from Waybill Query'!C1808="XX","2",'Data from Waybill Query'!C1808)))</f>
        <v>29</v>
      </c>
      <c r="D1808" s="33" t="str">
        <f>'Data from Waybill Query'!D1808</f>
        <v>Petroleum</v>
      </c>
      <c r="E1808" s="33" t="str">
        <f>'Data from Waybill Query'!E1808</f>
        <v>S</v>
      </c>
      <c r="F1808" s="33" t="str">
        <f>'Data from Waybill Query'!F1808</f>
        <v>X</v>
      </c>
      <c r="G1808" s="33" t="str">
        <f>'Data from Waybill Query'!G1808</f>
        <v>X</v>
      </c>
      <c r="H1808" s="104">
        <f>IF(ISNA(VLOOKUP($N1808,'Data from Waybill Query'!$A:$M,8,FALSE)),0,VLOOKUP($N1808,'Data from Waybill Query'!$A:$M,8,FALSE))</f>
        <v>494303</v>
      </c>
      <c r="I1808" s="104">
        <f>IF(ISNA(VLOOKUP($N1808,'Data from Waybill Query'!$A:$M,9,FALSE)),0,VLOOKUP($N1808,'Data from Waybill Query'!$A:$M,9,FALSE))</f>
        <v>277506</v>
      </c>
      <c r="J1808" s="104">
        <f>IF(ISNA(VLOOKUP($N1808,'Data from Waybill Query'!$A:$M,10,FALSE)),0,VLOOKUP($N1808,'Data from Waybill Query'!$A:$M,10,FALSE))</f>
        <v>62628</v>
      </c>
      <c r="K1808" s="104">
        <f>IF(ISNA(VLOOKUP($N1808,'Data from Waybill Query'!$A:$M,11,FALSE)),0,VLOOKUP($N1808,'Data from Waybill Query'!$A:$M,11,FALSE))</f>
        <v>21373474</v>
      </c>
      <c r="L1808" s="104">
        <f>IF(ISNA(VLOOKUP($N1808,'Data from Waybill Query'!$A:$M,12,FALSE)),0,VLOOKUP($N1808,'Data from Waybill Query'!$A:$M,12,FALSE))</f>
        <v>4681</v>
      </c>
      <c r="M1808" s="104">
        <f>IF(ISNA(VLOOKUP($N1808,'Data from Waybill Query'!$A:$M,13,FALSE)),0,VLOOKUP($N1808,'Data from Waybill Query'!$A:$M,13,FALSE))</f>
        <v>0.1055982</v>
      </c>
      <c r="N1808" s="104">
        <f t="shared" si="61"/>
        <v>2011290103</v>
      </c>
    </row>
    <row r="1809" spans="1:14" x14ac:dyDescent="0.25">
      <c r="A1809" s="104">
        <f t="shared" si="62"/>
        <v>201153</v>
      </c>
      <c r="B1809" s="32">
        <f>'Data from Waybill Query'!B1809</f>
        <v>2011</v>
      </c>
      <c r="C1809" s="32" t="str">
        <f>IF('Data from Waybill Query'!C1809="00","0",IF('Data from Waybill Query'!C1809="01","1",IF('Data from Waybill Query'!C1809="XX","2",'Data from Waybill Query'!C1809)))</f>
        <v>29</v>
      </c>
      <c r="D1809" s="33" t="str">
        <f>'Data from Waybill Query'!D1809</f>
        <v>Petroleum</v>
      </c>
      <c r="E1809" s="33" t="str">
        <f>'Data from Waybill Query'!E1809</f>
        <v>M</v>
      </c>
      <c r="F1809" s="33" t="str">
        <f>'Data from Waybill Query'!F1809</f>
        <v>X</v>
      </c>
      <c r="G1809" s="33" t="str">
        <f>'Data from Waybill Query'!G1809</f>
        <v>X</v>
      </c>
      <c r="H1809" s="104">
        <f>IF(ISNA(VLOOKUP($N1809,'Data from Waybill Query'!$A:$M,8,FALSE)),0,VLOOKUP($N1809,'Data from Waybill Query'!$A:$M,8,FALSE))</f>
        <v>636347</v>
      </c>
      <c r="I1809" s="104">
        <f>IF(ISNA(VLOOKUP($N1809,'Data from Waybill Query'!$A:$M,9,FALSE)),0,VLOOKUP($N1809,'Data from Waybill Query'!$A:$M,9,FALSE))</f>
        <v>177719</v>
      </c>
      <c r="J1809" s="104">
        <f>IF(ISNA(VLOOKUP($N1809,'Data from Waybill Query'!$A:$M,10,FALSE)),0,VLOOKUP($N1809,'Data from Waybill Query'!$A:$M,10,FALSE))</f>
        <v>131990</v>
      </c>
      <c r="K1809" s="104">
        <f>IF(ISNA(VLOOKUP($N1809,'Data from Waybill Query'!$A:$M,11,FALSE)),0,VLOOKUP($N1809,'Data from Waybill Query'!$A:$M,11,FALSE))</f>
        <v>14086607</v>
      </c>
      <c r="L1809" s="104">
        <f>IF(ISNA(VLOOKUP($N1809,'Data from Waybill Query'!$A:$M,12,FALSE)),0,VLOOKUP($N1809,'Data from Waybill Query'!$A:$M,12,FALSE))</f>
        <v>10443</v>
      </c>
      <c r="M1809" s="104">
        <f>IF(ISNA(VLOOKUP($N1809,'Data from Waybill Query'!$A:$M,13,FALSE)),0,VLOOKUP($N1809,'Data from Waybill Query'!$A:$M,13,FALSE))</f>
        <v>6.0936230000000001E-2</v>
      </c>
      <c r="N1809" s="104">
        <f t="shared" si="61"/>
        <v>2011290203</v>
      </c>
    </row>
    <row r="1810" spans="1:14" x14ac:dyDescent="0.25">
      <c r="A1810" s="104">
        <f t="shared" si="62"/>
        <v>201154</v>
      </c>
      <c r="B1810" s="32">
        <f>'Data from Waybill Query'!B1810</f>
        <v>2011</v>
      </c>
      <c r="C1810" s="32" t="str">
        <f>IF('Data from Waybill Query'!C1810="00","0",IF('Data from Waybill Query'!C1810="01","1",IF('Data from Waybill Query'!C1810="XX","2",'Data from Waybill Query'!C1810)))</f>
        <v>29</v>
      </c>
      <c r="D1810" s="33" t="str">
        <f>'Data from Waybill Query'!D1810</f>
        <v>Petroleum</v>
      </c>
      <c r="E1810" s="33" t="str">
        <f>'Data from Waybill Query'!E1810</f>
        <v>L</v>
      </c>
      <c r="F1810" s="33" t="str">
        <f>'Data from Waybill Query'!F1810</f>
        <v>X</v>
      </c>
      <c r="G1810" s="33" t="str">
        <f>'Data from Waybill Query'!G1810</f>
        <v>X</v>
      </c>
      <c r="H1810" s="104">
        <f>IF(ISNA(VLOOKUP($N1810,'Data from Waybill Query'!$A:$M,8,FALSE)),0,VLOOKUP($N1810,'Data from Waybill Query'!$A:$M,8,FALSE))</f>
        <v>1116010</v>
      </c>
      <c r="I1810" s="104">
        <f>IF(ISNA(VLOOKUP($N1810,'Data from Waybill Query'!$A:$M,9,FALSE)),0,VLOOKUP($N1810,'Data from Waybill Query'!$A:$M,9,FALSE))</f>
        <v>199223</v>
      </c>
      <c r="J1810" s="104">
        <f>IF(ISNA(VLOOKUP($N1810,'Data from Waybill Query'!$A:$M,10,FALSE)),0,VLOOKUP($N1810,'Data from Waybill Query'!$A:$M,10,FALSE))</f>
        <v>313488</v>
      </c>
      <c r="K1810" s="104">
        <f>IF(ISNA(VLOOKUP($N1810,'Data from Waybill Query'!$A:$M,11,FALSE)),0,VLOOKUP($N1810,'Data from Waybill Query'!$A:$M,11,FALSE))</f>
        <v>15692880</v>
      </c>
      <c r="L1810" s="104">
        <f>IF(ISNA(VLOOKUP($N1810,'Data from Waybill Query'!$A:$M,12,FALSE)),0,VLOOKUP($N1810,'Data from Waybill Query'!$A:$M,12,FALSE))</f>
        <v>24503</v>
      </c>
      <c r="M1810" s="104">
        <f>IF(ISNA(VLOOKUP($N1810,'Data from Waybill Query'!$A:$M,13,FALSE)),0,VLOOKUP($N1810,'Data from Waybill Query'!$A:$M,13,FALSE))</f>
        <v>4.5545860000000001E-2</v>
      </c>
      <c r="N1810" s="104">
        <f t="shared" si="61"/>
        <v>2011290303</v>
      </c>
    </row>
    <row r="1811" spans="1:14" x14ac:dyDescent="0.25">
      <c r="A1811" s="104">
        <f t="shared" si="62"/>
        <v>201155</v>
      </c>
      <c r="B1811" s="32">
        <f>'Data from Waybill Query'!B1811</f>
        <v>2011</v>
      </c>
      <c r="C1811" s="32" t="str">
        <f>IF('Data from Waybill Query'!C1811="00","0",IF('Data from Waybill Query'!C1811="01","1",IF('Data from Waybill Query'!C1811="XX","2",'Data from Waybill Query'!C1811)))</f>
        <v>32</v>
      </c>
      <c r="D1811" s="33" t="str">
        <f>'Data from Waybill Query'!D1811</f>
        <v>Stone, Clay and Glass</v>
      </c>
      <c r="E1811" s="33" t="str">
        <f>'Data from Waybill Query'!E1811</f>
        <v>S</v>
      </c>
      <c r="F1811" s="33" t="str">
        <f>'Data from Waybill Query'!F1811</f>
        <v>X</v>
      </c>
      <c r="G1811" s="33" t="str">
        <f>'Data from Waybill Query'!G1811</f>
        <v>X</v>
      </c>
      <c r="H1811" s="104">
        <f>IF(ISNA(VLOOKUP($N1811,'Data from Waybill Query'!$A:$M,8,FALSE)),0,VLOOKUP($N1811,'Data from Waybill Query'!$A:$M,8,FALSE))</f>
        <v>468733</v>
      </c>
      <c r="I1811" s="104">
        <f>IF(ISNA(VLOOKUP($N1811,'Data from Waybill Query'!$A:$M,9,FALSE)),0,VLOOKUP($N1811,'Data from Waybill Query'!$A:$M,9,FALSE))</f>
        <v>229758</v>
      </c>
      <c r="J1811" s="104">
        <f>IF(ISNA(VLOOKUP($N1811,'Data from Waybill Query'!$A:$M,10,FALSE)),0,VLOOKUP($N1811,'Data from Waybill Query'!$A:$M,10,FALSE))</f>
        <v>64655</v>
      </c>
      <c r="K1811" s="104">
        <f>IF(ISNA(VLOOKUP($N1811,'Data from Waybill Query'!$A:$M,11,FALSE)),0,VLOOKUP($N1811,'Data from Waybill Query'!$A:$M,11,FALSE))</f>
        <v>23402305</v>
      </c>
      <c r="L1811" s="104">
        <f>IF(ISNA(VLOOKUP($N1811,'Data from Waybill Query'!$A:$M,12,FALSE)),0,VLOOKUP($N1811,'Data from Waybill Query'!$A:$M,12,FALSE))</f>
        <v>6599</v>
      </c>
      <c r="M1811" s="104">
        <f>IF(ISNA(VLOOKUP($N1811,'Data from Waybill Query'!$A:$M,13,FALSE)),0,VLOOKUP($N1811,'Data from Waybill Query'!$A:$M,13,FALSE))</f>
        <v>7.1026969999999995E-2</v>
      </c>
      <c r="N1811" s="104">
        <f t="shared" si="61"/>
        <v>2011320103</v>
      </c>
    </row>
    <row r="1812" spans="1:14" x14ac:dyDescent="0.25">
      <c r="A1812" s="104">
        <f t="shared" si="62"/>
        <v>201156</v>
      </c>
      <c r="B1812" s="32">
        <f>'Data from Waybill Query'!B1812</f>
        <v>2011</v>
      </c>
      <c r="C1812" s="32" t="str">
        <f>IF('Data from Waybill Query'!C1812="00","0",IF('Data from Waybill Query'!C1812="01","1",IF('Data from Waybill Query'!C1812="XX","2",'Data from Waybill Query'!C1812)))</f>
        <v>32</v>
      </c>
      <c r="D1812" s="33" t="str">
        <f>'Data from Waybill Query'!D1812</f>
        <v>Stone, Clay and Glass</v>
      </c>
      <c r="E1812" s="33" t="str">
        <f>'Data from Waybill Query'!E1812</f>
        <v>M</v>
      </c>
      <c r="F1812" s="33" t="str">
        <f>'Data from Waybill Query'!F1812</f>
        <v>X</v>
      </c>
      <c r="G1812" s="33" t="str">
        <f>'Data from Waybill Query'!G1812</f>
        <v>X</v>
      </c>
      <c r="H1812" s="104">
        <f>IF(ISNA(VLOOKUP($N1812,'Data from Waybill Query'!$A:$M,8,FALSE)),0,VLOOKUP($N1812,'Data from Waybill Query'!$A:$M,8,FALSE))</f>
        <v>527362</v>
      </c>
      <c r="I1812" s="104">
        <f>IF(ISNA(VLOOKUP($N1812,'Data from Waybill Query'!$A:$M,9,FALSE)),0,VLOOKUP($N1812,'Data from Waybill Query'!$A:$M,9,FALSE))</f>
        <v>139092</v>
      </c>
      <c r="J1812" s="104">
        <f>IF(ISNA(VLOOKUP($N1812,'Data from Waybill Query'!$A:$M,10,FALSE)),0,VLOOKUP($N1812,'Data from Waybill Query'!$A:$M,10,FALSE))</f>
        <v>99690</v>
      </c>
      <c r="K1812" s="104">
        <f>IF(ISNA(VLOOKUP($N1812,'Data from Waybill Query'!$A:$M,11,FALSE)),0,VLOOKUP($N1812,'Data from Waybill Query'!$A:$M,11,FALSE))</f>
        <v>13713304</v>
      </c>
      <c r="L1812" s="104">
        <f>IF(ISNA(VLOOKUP($N1812,'Data from Waybill Query'!$A:$M,12,FALSE)),0,VLOOKUP($N1812,'Data from Waybill Query'!$A:$M,12,FALSE))</f>
        <v>9806</v>
      </c>
      <c r="M1812" s="104">
        <f>IF(ISNA(VLOOKUP($N1812,'Data from Waybill Query'!$A:$M,13,FALSE)),0,VLOOKUP($N1812,'Data from Waybill Query'!$A:$M,13,FALSE))</f>
        <v>5.3780290000000001E-2</v>
      </c>
      <c r="N1812" s="104">
        <f t="shared" si="61"/>
        <v>2011320203</v>
      </c>
    </row>
    <row r="1813" spans="1:14" x14ac:dyDescent="0.25">
      <c r="A1813" s="104">
        <f t="shared" si="62"/>
        <v>201157</v>
      </c>
      <c r="B1813" s="32">
        <f>'Data from Waybill Query'!B1813</f>
        <v>2011</v>
      </c>
      <c r="C1813" s="32" t="str">
        <f>IF('Data from Waybill Query'!C1813="00","0",IF('Data from Waybill Query'!C1813="01","1",IF('Data from Waybill Query'!C1813="XX","2",'Data from Waybill Query'!C1813)))</f>
        <v>32</v>
      </c>
      <c r="D1813" s="33" t="str">
        <f>'Data from Waybill Query'!D1813</f>
        <v>Stone, Clay and Glass</v>
      </c>
      <c r="E1813" s="33" t="str">
        <f>'Data from Waybill Query'!E1813</f>
        <v>L</v>
      </c>
      <c r="F1813" s="33" t="str">
        <f>'Data from Waybill Query'!F1813</f>
        <v>X</v>
      </c>
      <c r="G1813" s="33" t="str">
        <f>'Data from Waybill Query'!G1813</f>
        <v>X</v>
      </c>
      <c r="H1813" s="104">
        <f>IF(ISNA(VLOOKUP($N1813,'Data from Waybill Query'!$A:$M,8,FALSE)),0,VLOOKUP($N1813,'Data from Waybill Query'!$A:$M,8,FALSE))</f>
        <v>664565</v>
      </c>
      <c r="I1813" s="104">
        <f>IF(ISNA(VLOOKUP($N1813,'Data from Waybill Query'!$A:$M,9,FALSE)),0,VLOOKUP($N1813,'Data from Waybill Query'!$A:$M,9,FALSE))</f>
        <v>105424</v>
      </c>
      <c r="J1813" s="104">
        <f>IF(ISNA(VLOOKUP($N1813,'Data from Waybill Query'!$A:$M,10,FALSE)),0,VLOOKUP($N1813,'Data from Waybill Query'!$A:$M,10,FALSE))</f>
        <v>153195</v>
      </c>
      <c r="K1813" s="104">
        <f>IF(ISNA(VLOOKUP($N1813,'Data from Waybill Query'!$A:$M,11,FALSE)),0,VLOOKUP($N1813,'Data from Waybill Query'!$A:$M,11,FALSE))</f>
        <v>9857168</v>
      </c>
      <c r="L1813" s="104">
        <f>IF(ISNA(VLOOKUP($N1813,'Data from Waybill Query'!$A:$M,12,FALSE)),0,VLOOKUP($N1813,'Data from Waybill Query'!$A:$M,12,FALSE))</f>
        <v>14274</v>
      </c>
      <c r="M1813" s="104">
        <f>IF(ISNA(VLOOKUP($N1813,'Data from Waybill Query'!$A:$M,13,FALSE)),0,VLOOKUP($N1813,'Data from Waybill Query'!$A:$M,13,FALSE))</f>
        <v>4.6559150000000001E-2</v>
      </c>
      <c r="N1813" s="104">
        <f t="shared" si="61"/>
        <v>2011320303</v>
      </c>
    </row>
    <row r="1814" spans="1:14" x14ac:dyDescent="0.25">
      <c r="A1814" s="104">
        <f t="shared" si="62"/>
        <v>201158</v>
      </c>
      <c r="B1814" s="32">
        <f>'Data from Waybill Query'!B1814</f>
        <v>2011</v>
      </c>
      <c r="C1814" s="32" t="str">
        <f>IF('Data from Waybill Query'!C1814="00","0",IF('Data from Waybill Query'!C1814="01","1",IF('Data from Waybill Query'!C1814="XX","2",'Data from Waybill Query'!C1814)))</f>
        <v>33</v>
      </c>
      <c r="D1814" s="33" t="str">
        <f>'Data from Waybill Query'!D1814</f>
        <v>Primary Metal Products</v>
      </c>
      <c r="E1814" s="33" t="str">
        <f>'Data from Waybill Query'!E1814</f>
        <v>S</v>
      </c>
      <c r="F1814" s="33" t="str">
        <f>'Data from Waybill Query'!F1814</f>
        <v>X</v>
      </c>
      <c r="G1814" s="33" t="str">
        <f>'Data from Waybill Query'!G1814</f>
        <v>X</v>
      </c>
      <c r="H1814" s="104">
        <f>IF(ISNA(VLOOKUP($N1814,'Data from Waybill Query'!$A:$M,8,FALSE)),0,VLOOKUP($N1814,'Data from Waybill Query'!$A:$M,8,FALSE))</f>
        <v>563676</v>
      </c>
      <c r="I1814" s="104">
        <f>IF(ISNA(VLOOKUP($N1814,'Data from Waybill Query'!$A:$M,9,FALSE)),0,VLOOKUP($N1814,'Data from Waybill Query'!$A:$M,9,FALSE))</f>
        <v>288794</v>
      </c>
      <c r="J1814" s="104">
        <f>IF(ISNA(VLOOKUP($N1814,'Data from Waybill Query'!$A:$M,10,FALSE)),0,VLOOKUP($N1814,'Data from Waybill Query'!$A:$M,10,FALSE))</f>
        <v>74000</v>
      </c>
      <c r="K1814" s="104">
        <f>IF(ISNA(VLOOKUP($N1814,'Data from Waybill Query'!$A:$M,11,FALSE)),0,VLOOKUP($N1814,'Data from Waybill Query'!$A:$M,11,FALSE))</f>
        <v>26026865</v>
      </c>
      <c r="L1814" s="104">
        <f>IF(ISNA(VLOOKUP($N1814,'Data from Waybill Query'!$A:$M,12,FALSE)),0,VLOOKUP($N1814,'Data from Waybill Query'!$A:$M,12,FALSE))</f>
        <v>6609</v>
      </c>
      <c r="M1814" s="104">
        <f>IF(ISNA(VLOOKUP($N1814,'Data from Waybill Query'!$A:$M,13,FALSE)),0,VLOOKUP($N1814,'Data from Waybill Query'!$A:$M,13,FALSE))</f>
        <v>8.5283150000000002E-2</v>
      </c>
      <c r="N1814" s="104">
        <f t="shared" si="61"/>
        <v>2011330103</v>
      </c>
    </row>
    <row r="1815" spans="1:14" x14ac:dyDescent="0.25">
      <c r="A1815" s="104">
        <f t="shared" si="62"/>
        <v>201159</v>
      </c>
      <c r="B1815" s="32">
        <f>'Data from Waybill Query'!B1815</f>
        <v>2011</v>
      </c>
      <c r="C1815" s="32" t="str">
        <f>IF('Data from Waybill Query'!C1815="00","0",IF('Data from Waybill Query'!C1815="01","1",IF('Data from Waybill Query'!C1815="XX","2",'Data from Waybill Query'!C1815)))</f>
        <v>33</v>
      </c>
      <c r="D1815" s="33" t="str">
        <f>'Data from Waybill Query'!D1815</f>
        <v>Primary Metal Products</v>
      </c>
      <c r="E1815" s="33" t="str">
        <f>'Data from Waybill Query'!E1815</f>
        <v>M</v>
      </c>
      <c r="F1815" s="33" t="str">
        <f>'Data from Waybill Query'!F1815</f>
        <v>X</v>
      </c>
      <c r="G1815" s="33" t="str">
        <f>'Data from Waybill Query'!G1815</f>
        <v>X</v>
      </c>
      <c r="H1815" s="104">
        <f>IF(ISNA(VLOOKUP($N1815,'Data from Waybill Query'!$A:$M,8,FALSE)),0,VLOOKUP($N1815,'Data from Waybill Query'!$A:$M,8,FALSE))</f>
        <v>752598</v>
      </c>
      <c r="I1815" s="104">
        <f>IF(ISNA(VLOOKUP($N1815,'Data from Waybill Query'!$A:$M,9,FALSE)),0,VLOOKUP($N1815,'Data from Waybill Query'!$A:$M,9,FALSE))</f>
        <v>183521</v>
      </c>
      <c r="J1815" s="104">
        <f>IF(ISNA(VLOOKUP($N1815,'Data from Waybill Query'!$A:$M,10,FALSE)),0,VLOOKUP($N1815,'Data from Waybill Query'!$A:$M,10,FALSE))</f>
        <v>134001</v>
      </c>
      <c r="K1815" s="104">
        <f>IF(ISNA(VLOOKUP($N1815,'Data from Waybill Query'!$A:$M,11,FALSE)),0,VLOOKUP($N1815,'Data from Waybill Query'!$A:$M,11,FALSE))</f>
        <v>16234916</v>
      </c>
      <c r="L1815" s="104">
        <f>IF(ISNA(VLOOKUP($N1815,'Data from Waybill Query'!$A:$M,12,FALSE)),0,VLOOKUP($N1815,'Data from Waybill Query'!$A:$M,12,FALSE))</f>
        <v>11848</v>
      </c>
      <c r="M1815" s="104">
        <f>IF(ISNA(VLOOKUP($N1815,'Data from Waybill Query'!$A:$M,13,FALSE)),0,VLOOKUP($N1815,'Data from Waybill Query'!$A:$M,13,FALSE))</f>
        <v>6.3521110000000006E-2</v>
      </c>
      <c r="N1815" s="104">
        <f t="shared" si="61"/>
        <v>2011330203</v>
      </c>
    </row>
    <row r="1816" spans="1:14" x14ac:dyDescent="0.25">
      <c r="A1816" s="104">
        <f t="shared" si="62"/>
        <v>201160</v>
      </c>
      <c r="B1816" s="32">
        <f>'Data from Waybill Query'!B1816</f>
        <v>2011</v>
      </c>
      <c r="C1816" s="32" t="str">
        <f>IF('Data from Waybill Query'!C1816="00","0",IF('Data from Waybill Query'!C1816="01","1",IF('Data from Waybill Query'!C1816="XX","2",'Data from Waybill Query'!C1816)))</f>
        <v>33</v>
      </c>
      <c r="D1816" s="33" t="str">
        <f>'Data from Waybill Query'!D1816</f>
        <v>Primary Metal Products</v>
      </c>
      <c r="E1816" s="33" t="str">
        <f>'Data from Waybill Query'!E1816</f>
        <v>L</v>
      </c>
      <c r="F1816" s="33" t="str">
        <f>'Data from Waybill Query'!F1816</f>
        <v>X</v>
      </c>
      <c r="G1816" s="33" t="str">
        <f>'Data from Waybill Query'!G1816</f>
        <v>X</v>
      </c>
      <c r="H1816" s="104">
        <f>IF(ISNA(VLOOKUP($N1816,'Data from Waybill Query'!$A:$M,8,FALSE)),0,VLOOKUP($N1816,'Data from Waybill Query'!$A:$M,8,FALSE))</f>
        <v>1123651</v>
      </c>
      <c r="I1816" s="104">
        <f>IF(ISNA(VLOOKUP($N1816,'Data from Waybill Query'!$A:$M,9,FALSE)),0,VLOOKUP($N1816,'Data from Waybill Query'!$A:$M,9,FALSE))</f>
        <v>173756</v>
      </c>
      <c r="J1816" s="104">
        <f>IF(ISNA(VLOOKUP($N1816,'Data from Waybill Query'!$A:$M,10,FALSE)),0,VLOOKUP($N1816,'Data from Waybill Query'!$A:$M,10,FALSE))</f>
        <v>283925</v>
      </c>
      <c r="K1816" s="104">
        <f>IF(ISNA(VLOOKUP($N1816,'Data from Waybill Query'!$A:$M,11,FALSE)),0,VLOOKUP($N1816,'Data from Waybill Query'!$A:$M,11,FALSE))</f>
        <v>14918939</v>
      </c>
      <c r="L1816" s="104">
        <f>IF(ISNA(VLOOKUP($N1816,'Data from Waybill Query'!$A:$M,12,FALSE)),0,VLOOKUP($N1816,'Data from Waybill Query'!$A:$M,12,FALSE))</f>
        <v>24336</v>
      </c>
      <c r="M1816" s="104">
        <f>IF(ISNA(VLOOKUP($N1816,'Data from Waybill Query'!$A:$M,13,FALSE)),0,VLOOKUP($N1816,'Data from Waybill Query'!$A:$M,13,FALSE))</f>
        <v>4.6171570000000002E-2</v>
      </c>
      <c r="N1816" s="104">
        <f t="shared" si="61"/>
        <v>2011330303</v>
      </c>
    </row>
    <row r="1817" spans="1:14" x14ac:dyDescent="0.25">
      <c r="A1817" s="104">
        <f t="shared" si="62"/>
        <v>201161</v>
      </c>
      <c r="B1817" s="32">
        <f>'Data from Waybill Query'!B1817</f>
        <v>2011</v>
      </c>
      <c r="C1817" s="32" t="str">
        <f>IF('Data from Waybill Query'!C1817="00","0",IF('Data from Waybill Query'!C1817="01","1",IF('Data from Waybill Query'!C1817="XX","2",'Data from Waybill Query'!C1817)))</f>
        <v>37</v>
      </c>
      <c r="D1817" s="33" t="str">
        <f>'Data from Waybill Query'!D1817</f>
        <v>Transportation Equipment</v>
      </c>
      <c r="E1817" s="33" t="str">
        <f>'Data from Waybill Query'!E1817</f>
        <v>S</v>
      </c>
      <c r="F1817" s="33" t="str">
        <f>'Data from Waybill Query'!F1817</f>
        <v>X</v>
      </c>
      <c r="G1817" s="33" t="str">
        <f>'Data from Waybill Query'!G1817</f>
        <v>X</v>
      </c>
      <c r="H1817" s="104">
        <f>IF(ISNA(VLOOKUP($N1817,'Data from Waybill Query'!$A:$M,8,FALSE)),0,VLOOKUP($N1817,'Data from Waybill Query'!$A:$M,8,FALSE))</f>
        <v>913968</v>
      </c>
      <c r="I1817" s="104">
        <f>IF(ISNA(VLOOKUP($N1817,'Data from Waybill Query'!$A:$M,9,FALSE)),0,VLOOKUP($N1817,'Data from Waybill Query'!$A:$M,9,FALSE))</f>
        <v>602118</v>
      </c>
      <c r="J1817" s="104">
        <f>IF(ISNA(VLOOKUP($N1817,'Data from Waybill Query'!$A:$M,10,FALSE)),0,VLOOKUP($N1817,'Data from Waybill Query'!$A:$M,10,FALSE))</f>
        <v>160297</v>
      </c>
      <c r="K1817" s="104">
        <f>IF(ISNA(VLOOKUP($N1817,'Data from Waybill Query'!$A:$M,11,FALSE)),0,VLOOKUP($N1817,'Data from Waybill Query'!$A:$M,11,FALSE))</f>
        <v>13852202</v>
      </c>
      <c r="L1817" s="104">
        <f>IF(ISNA(VLOOKUP($N1817,'Data from Waybill Query'!$A:$M,12,FALSE)),0,VLOOKUP($N1817,'Data from Waybill Query'!$A:$M,12,FALSE))</f>
        <v>3624</v>
      </c>
      <c r="M1817" s="104">
        <f>IF(ISNA(VLOOKUP($N1817,'Data from Waybill Query'!$A:$M,13,FALSE)),0,VLOOKUP($N1817,'Data from Waybill Query'!$A:$M,13,FALSE))</f>
        <v>0.2521697</v>
      </c>
      <c r="N1817" s="104">
        <f t="shared" si="61"/>
        <v>2011370103</v>
      </c>
    </row>
    <row r="1818" spans="1:14" x14ac:dyDescent="0.25">
      <c r="A1818" s="104">
        <f t="shared" si="62"/>
        <v>201162</v>
      </c>
      <c r="B1818" s="32">
        <f>'Data from Waybill Query'!B1818</f>
        <v>2011</v>
      </c>
      <c r="C1818" s="32" t="str">
        <f>IF('Data from Waybill Query'!C1818="00","0",IF('Data from Waybill Query'!C1818="01","1",IF('Data from Waybill Query'!C1818="XX","2",'Data from Waybill Query'!C1818)))</f>
        <v>37</v>
      </c>
      <c r="D1818" s="33" t="str">
        <f>'Data from Waybill Query'!D1818</f>
        <v>Transportation Equipment</v>
      </c>
      <c r="E1818" s="33" t="str">
        <f>'Data from Waybill Query'!E1818</f>
        <v>M</v>
      </c>
      <c r="F1818" s="33" t="str">
        <f>'Data from Waybill Query'!F1818</f>
        <v>X</v>
      </c>
      <c r="G1818" s="33" t="str">
        <f>'Data from Waybill Query'!G1818</f>
        <v>X</v>
      </c>
      <c r="H1818" s="104">
        <f>IF(ISNA(VLOOKUP($N1818,'Data from Waybill Query'!$A:$M,8,FALSE)),0,VLOOKUP($N1818,'Data from Waybill Query'!$A:$M,8,FALSE))</f>
        <v>1439309</v>
      </c>
      <c r="I1818" s="104">
        <f>IF(ISNA(VLOOKUP($N1818,'Data from Waybill Query'!$A:$M,9,FALSE)),0,VLOOKUP($N1818,'Data from Waybill Query'!$A:$M,9,FALSE))</f>
        <v>563360</v>
      </c>
      <c r="J1818" s="104">
        <f>IF(ISNA(VLOOKUP($N1818,'Data from Waybill Query'!$A:$M,10,FALSE)),0,VLOOKUP($N1818,'Data from Waybill Query'!$A:$M,10,FALSE))</f>
        <v>406789</v>
      </c>
      <c r="K1818" s="104">
        <f>IF(ISNA(VLOOKUP($N1818,'Data from Waybill Query'!$A:$M,11,FALSE)),0,VLOOKUP($N1818,'Data from Waybill Query'!$A:$M,11,FALSE))</f>
        <v>12525072</v>
      </c>
      <c r="L1818" s="104">
        <f>IF(ISNA(VLOOKUP($N1818,'Data from Waybill Query'!$A:$M,12,FALSE)),0,VLOOKUP($N1818,'Data from Waybill Query'!$A:$M,12,FALSE))</f>
        <v>9041</v>
      </c>
      <c r="M1818" s="104">
        <f>IF(ISNA(VLOOKUP($N1818,'Data from Waybill Query'!$A:$M,13,FALSE)),0,VLOOKUP($N1818,'Data from Waybill Query'!$A:$M,13,FALSE))</f>
        <v>0.1591978</v>
      </c>
      <c r="N1818" s="104">
        <f t="shared" si="61"/>
        <v>2011370203</v>
      </c>
    </row>
    <row r="1819" spans="1:14" x14ac:dyDescent="0.25">
      <c r="A1819" s="104">
        <f t="shared" si="62"/>
        <v>201163</v>
      </c>
      <c r="B1819" s="32">
        <f>'Data from Waybill Query'!B1819</f>
        <v>2011</v>
      </c>
      <c r="C1819" s="32" t="str">
        <f>IF('Data from Waybill Query'!C1819="00","0",IF('Data from Waybill Query'!C1819="01","1",IF('Data from Waybill Query'!C1819="XX","2",'Data from Waybill Query'!C1819)))</f>
        <v>37</v>
      </c>
      <c r="D1819" s="33" t="str">
        <f>'Data from Waybill Query'!D1819</f>
        <v>Transportation Equipment</v>
      </c>
      <c r="E1819" s="33" t="str">
        <f>'Data from Waybill Query'!E1819</f>
        <v>L</v>
      </c>
      <c r="F1819" s="33" t="str">
        <f>'Data from Waybill Query'!F1819</f>
        <v>X</v>
      </c>
      <c r="G1819" s="33" t="str">
        <f>'Data from Waybill Query'!G1819</f>
        <v>X</v>
      </c>
      <c r="H1819" s="104">
        <f>IF(ISNA(VLOOKUP($N1819,'Data from Waybill Query'!$A:$M,8,FALSE)),0,VLOOKUP($N1819,'Data from Waybill Query'!$A:$M,8,FALSE))</f>
        <v>1996113</v>
      </c>
      <c r="I1819" s="104">
        <f>IF(ISNA(VLOOKUP($N1819,'Data from Waybill Query'!$A:$M,9,FALSE)),0,VLOOKUP($N1819,'Data from Waybill Query'!$A:$M,9,FALSE))</f>
        <v>512046</v>
      </c>
      <c r="J1819" s="104">
        <f>IF(ISNA(VLOOKUP($N1819,'Data from Waybill Query'!$A:$M,10,FALSE)),0,VLOOKUP($N1819,'Data from Waybill Query'!$A:$M,10,FALSE))</f>
        <v>831434</v>
      </c>
      <c r="K1819" s="104">
        <f>IF(ISNA(VLOOKUP($N1819,'Data from Waybill Query'!$A:$M,11,FALSE)),0,VLOOKUP($N1819,'Data from Waybill Query'!$A:$M,11,FALSE))</f>
        <v>11232022</v>
      </c>
      <c r="L1819" s="104">
        <f>IF(ISNA(VLOOKUP($N1819,'Data from Waybill Query'!$A:$M,12,FALSE)),0,VLOOKUP($N1819,'Data from Waybill Query'!$A:$M,12,FALSE))</f>
        <v>18171</v>
      </c>
      <c r="M1819" s="104">
        <f>IF(ISNA(VLOOKUP($N1819,'Data from Waybill Query'!$A:$M,13,FALSE)),0,VLOOKUP($N1819,'Data from Waybill Query'!$A:$M,13,FALSE))</f>
        <v>0.10985209999999999</v>
      </c>
      <c r="N1819" s="104">
        <f t="shared" si="61"/>
        <v>2011370303</v>
      </c>
    </row>
    <row r="1820" spans="1:14" x14ac:dyDescent="0.25">
      <c r="A1820" s="104">
        <f t="shared" si="62"/>
        <v>201164</v>
      </c>
      <c r="B1820" s="32">
        <f>'Data from Waybill Query'!B1820</f>
        <v>2011</v>
      </c>
      <c r="C1820" s="32" t="str">
        <f>IF('Data from Waybill Query'!C1820="00","0",IF('Data from Waybill Query'!C1820="01","1",IF('Data from Waybill Query'!C1820="XX","2",'Data from Waybill Query'!C1820)))</f>
        <v>40</v>
      </c>
      <c r="D1820" s="33" t="str">
        <f>'Data from Waybill Query'!D1820</f>
        <v>Waste and Scrap</v>
      </c>
      <c r="E1820" s="33" t="str">
        <f>'Data from Waybill Query'!E1820</f>
        <v>S</v>
      </c>
      <c r="F1820" s="33" t="str">
        <f>'Data from Waybill Query'!F1820</f>
        <v>X</v>
      </c>
      <c r="G1820" s="33" t="str">
        <f>'Data from Waybill Query'!G1820</f>
        <v>X</v>
      </c>
      <c r="H1820" s="104">
        <f>IF(ISNA(VLOOKUP($N1820,'Data from Waybill Query'!$A:$M,8,FALSE)),0,VLOOKUP($N1820,'Data from Waybill Query'!$A:$M,8,FALSE))</f>
        <v>480356</v>
      </c>
      <c r="I1820" s="104">
        <f>IF(ISNA(VLOOKUP($N1820,'Data from Waybill Query'!$A:$M,9,FALSE)),0,VLOOKUP($N1820,'Data from Waybill Query'!$A:$M,9,FALSE))</f>
        <v>248160</v>
      </c>
      <c r="J1820" s="104">
        <f>IF(ISNA(VLOOKUP($N1820,'Data from Waybill Query'!$A:$M,10,FALSE)),0,VLOOKUP($N1820,'Data from Waybill Query'!$A:$M,10,FALSE))</f>
        <v>63684</v>
      </c>
      <c r="K1820" s="104">
        <f>IF(ISNA(VLOOKUP($N1820,'Data from Waybill Query'!$A:$M,11,FALSE)),0,VLOOKUP($N1820,'Data from Waybill Query'!$A:$M,11,FALSE))</f>
        <v>20733256</v>
      </c>
      <c r="L1820" s="104">
        <f>IF(ISNA(VLOOKUP($N1820,'Data from Waybill Query'!$A:$M,12,FALSE)),0,VLOOKUP($N1820,'Data from Waybill Query'!$A:$M,12,FALSE))</f>
        <v>5398</v>
      </c>
      <c r="M1820" s="104">
        <f>IF(ISNA(VLOOKUP($N1820,'Data from Waybill Query'!$A:$M,13,FALSE)),0,VLOOKUP($N1820,'Data from Waybill Query'!$A:$M,13,FALSE))</f>
        <v>8.8990260000000002E-2</v>
      </c>
      <c r="N1820" s="104">
        <f t="shared" si="61"/>
        <v>2011400103</v>
      </c>
    </row>
    <row r="1821" spans="1:14" x14ac:dyDescent="0.25">
      <c r="A1821" s="104">
        <f t="shared" si="62"/>
        <v>201165</v>
      </c>
      <c r="B1821" s="32">
        <f>'Data from Waybill Query'!B1821</f>
        <v>2011</v>
      </c>
      <c r="C1821" s="32" t="str">
        <f>IF('Data from Waybill Query'!C1821="00","0",IF('Data from Waybill Query'!C1821="01","1",IF('Data from Waybill Query'!C1821="XX","2",'Data from Waybill Query'!C1821)))</f>
        <v>40</v>
      </c>
      <c r="D1821" s="33" t="str">
        <f>'Data from Waybill Query'!D1821</f>
        <v>Waste and Scrap</v>
      </c>
      <c r="E1821" s="33" t="str">
        <f>'Data from Waybill Query'!E1821</f>
        <v>M</v>
      </c>
      <c r="F1821" s="33" t="str">
        <f>'Data from Waybill Query'!F1821</f>
        <v>X</v>
      </c>
      <c r="G1821" s="33" t="str">
        <f>'Data from Waybill Query'!G1821</f>
        <v>X</v>
      </c>
      <c r="H1821" s="104">
        <f>IF(ISNA(VLOOKUP($N1821,'Data from Waybill Query'!$A:$M,8,FALSE)),0,VLOOKUP($N1821,'Data from Waybill Query'!$A:$M,8,FALSE))</f>
        <v>484196</v>
      </c>
      <c r="I1821" s="104">
        <f>IF(ISNA(VLOOKUP($N1821,'Data from Waybill Query'!$A:$M,9,FALSE)),0,VLOOKUP($N1821,'Data from Waybill Query'!$A:$M,9,FALSE))</f>
        <v>161848</v>
      </c>
      <c r="J1821" s="104">
        <f>IF(ISNA(VLOOKUP($N1821,'Data from Waybill Query'!$A:$M,10,FALSE)),0,VLOOKUP($N1821,'Data from Waybill Query'!$A:$M,10,FALSE))</f>
        <v>112728</v>
      </c>
      <c r="K1821" s="104">
        <f>IF(ISNA(VLOOKUP($N1821,'Data from Waybill Query'!$A:$M,11,FALSE)),0,VLOOKUP($N1821,'Data from Waybill Query'!$A:$M,11,FALSE))</f>
        <v>14489176</v>
      </c>
      <c r="L1821" s="104">
        <f>IF(ISNA(VLOOKUP($N1821,'Data from Waybill Query'!$A:$M,12,FALSE)),0,VLOOKUP($N1821,'Data from Waybill Query'!$A:$M,12,FALSE))</f>
        <v>9998</v>
      </c>
      <c r="M1821" s="104">
        <f>IF(ISNA(VLOOKUP($N1821,'Data from Waybill Query'!$A:$M,13,FALSE)),0,VLOOKUP($N1821,'Data from Waybill Query'!$A:$M,13,FALSE))</f>
        <v>4.8428010000000001E-2</v>
      </c>
      <c r="N1821" s="104">
        <f t="shared" si="61"/>
        <v>2011400203</v>
      </c>
    </row>
    <row r="1822" spans="1:14" x14ac:dyDescent="0.25">
      <c r="A1822" s="104">
        <f t="shared" si="62"/>
        <v>201166</v>
      </c>
      <c r="B1822" s="32">
        <f>'Data from Waybill Query'!B1822</f>
        <v>2011</v>
      </c>
      <c r="C1822" s="32" t="str">
        <f>IF('Data from Waybill Query'!C1822="00","0",IF('Data from Waybill Query'!C1822="01","1",IF('Data from Waybill Query'!C1822="XX","2",'Data from Waybill Query'!C1822)))</f>
        <v>40</v>
      </c>
      <c r="D1822" s="33" t="str">
        <f>'Data from Waybill Query'!D1822</f>
        <v>Waste and Scrap</v>
      </c>
      <c r="E1822" s="33" t="str">
        <f>'Data from Waybill Query'!E1822</f>
        <v>L</v>
      </c>
      <c r="F1822" s="33" t="str">
        <f>'Data from Waybill Query'!F1822</f>
        <v>X</v>
      </c>
      <c r="G1822" s="33" t="str">
        <f>'Data from Waybill Query'!G1822</f>
        <v>X</v>
      </c>
      <c r="H1822" s="104">
        <f>IF(ISNA(VLOOKUP($N1822,'Data from Waybill Query'!$A:$M,8,FALSE)),0,VLOOKUP($N1822,'Data from Waybill Query'!$A:$M,8,FALSE))</f>
        <v>220981</v>
      </c>
      <c r="I1822" s="104">
        <f>IF(ISNA(VLOOKUP($N1822,'Data from Waybill Query'!$A:$M,9,FALSE)),0,VLOOKUP($N1822,'Data from Waybill Query'!$A:$M,9,FALSE))</f>
        <v>44560</v>
      </c>
      <c r="J1822" s="104">
        <f>IF(ISNA(VLOOKUP($N1822,'Data from Waybill Query'!$A:$M,10,FALSE)),0,VLOOKUP($N1822,'Data from Waybill Query'!$A:$M,10,FALSE))</f>
        <v>64916</v>
      </c>
      <c r="K1822" s="104">
        <f>IF(ISNA(VLOOKUP($N1822,'Data from Waybill Query'!$A:$M,11,FALSE)),0,VLOOKUP($N1822,'Data from Waybill Query'!$A:$M,11,FALSE))</f>
        <v>3520508</v>
      </c>
      <c r="L1822" s="104">
        <f>IF(ISNA(VLOOKUP($N1822,'Data from Waybill Query'!$A:$M,12,FALSE)),0,VLOOKUP($N1822,'Data from Waybill Query'!$A:$M,12,FALSE))</f>
        <v>5109</v>
      </c>
      <c r="M1822" s="104">
        <f>IF(ISNA(VLOOKUP($N1822,'Data from Waybill Query'!$A:$M,13,FALSE)),0,VLOOKUP($N1822,'Data from Waybill Query'!$A:$M,13,FALSE))</f>
        <v>4.3256320000000001E-2</v>
      </c>
      <c r="N1822" s="104">
        <f t="shared" si="61"/>
        <v>2011400303</v>
      </c>
    </row>
    <row r="1823" spans="1:14" x14ac:dyDescent="0.25">
      <c r="A1823" s="104">
        <f t="shared" si="62"/>
        <v>201167</v>
      </c>
      <c r="B1823" s="32">
        <f>'Data from Waybill Query'!B1823</f>
        <v>2011</v>
      </c>
      <c r="C1823" s="32" t="str">
        <f>IF('Data from Waybill Query'!C1823="00","0",IF('Data from Waybill Query'!C1823="01","1",IF('Data from Waybill Query'!C1823="XX","2",'Data from Waybill Query'!C1823)))</f>
        <v>99</v>
      </c>
      <c r="D1823" s="33" t="str">
        <f>'Data from Waybill Query'!D1823</f>
        <v>All Other</v>
      </c>
      <c r="E1823" s="33" t="str">
        <f>'Data from Waybill Query'!E1823</f>
        <v>S</v>
      </c>
      <c r="F1823" s="33" t="str">
        <f>'Data from Waybill Query'!F1823</f>
        <v>X</v>
      </c>
      <c r="G1823" s="33" t="str">
        <f>'Data from Waybill Query'!G1823</f>
        <v>X</v>
      </c>
      <c r="H1823" s="104">
        <f>IF(ISNA(VLOOKUP($N1823,'Data from Waybill Query'!$A:$M,8,FALSE)),0,VLOOKUP($N1823,'Data from Waybill Query'!$A:$M,8,FALSE))</f>
        <v>57954</v>
      </c>
      <c r="I1823" s="104">
        <f>IF(ISNA(VLOOKUP($N1823,'Data from Waybill Query'!$A:$M,9,FALSE)),0,VLOOKUP($N1823,'Data from Waybill Query'!$A:$M,9,FALSE))</f>
        <v>17195</v>
      </c>
      <c r="J1823" s="104">
        <f>IF(ISNA(VLOOKUP($N1823,'Data from Waybill Query'!$A:$M,10,FALSE)),0,VLOOKUP($N1823,'Data from Waybill Query'!$A:$M,10,FALSE))</f>
        <v>4391</v>
      </c>
      <c r="K1823" s="104">
        <f>IF(ISNA(VLOOKUP($N1823,'Data from Waybill Query'!$A:$M,11,FALSE)),0,VLOOKUP($N1823,'Data from Waybill Query'!$A:$M,11,FALSE))</f>
        <v>928453</v>
      </c>
      <c r="L1823" s="104">
        <f>IF(ISNA(VLOOKUP($N1823,'Data from Waybill Query'!$A:$M,12,FALSE)),0,VLOOKUP($N1823,'Data from Waybill Query'!$A:$M,12,FALSE))</f>
        <v>243</v>
      </c>
      <c r="M1823" s="104">
        <f>IF(ISNA(VLOOKUP($N1823,'Data from Waybill Query'!$A:$M,13,FALSE)),0,VLOOKUP($N1823,'Data from Waybill Query'!$A:$M,13,FALSE))</f>
        <v>0.23829449999999999</v>
      </c>
      <c r="N1823" s="104">
        <f t="shared" si="61"/>
        <v>2011990103</v>
      </c>
    </row>
    <row r="1824" spans="1:14" x14ac:dyDescent="0.25">
      <c r="A1824" s="104">
        <f t="shared" si="62"/>
        <v>201168</v>
      </c>
      <c r="B1824" s="32">
        <f>'Data from Waybill Query'!B1824</f>
        <v>2011</v>
      </c>
      <c r="C1824" s="32" t="str">
        <f>IF('Data from Waybill Query'!C1824="00","0",IF('Data from Waybill Query'!C1824="01","1",IF('Data from Waybill Query'!C1824="XX","2",'Data from Waybill Query'!C1824)))</f>
        <v>99</v>
      </c>
      <c r="D1824" s="33" t="str">
        <f>'Data from Waybill Query'!D1824</f>
        <v>All Other</v>
      </c>
      <c r="E1824" s="33" t="str">
        <f>'Data from Waybill Query'!E1824</f>
        <v>M</v>
      </c>
      <c r="F1824" s="33" t="str">
        <f>'Data from Waybill Query'!F1824</f>
        <v>X</v>
      </c>
      <c r="G1824" s="33" t="str">
        <f>'Data from Waybill Query'!G1824</f>
        <v>X</v>
      </c>
      <c r="H1824" s="104">
        <f>IF(ISNA(VLOOKUP($N1824,'Data from Waybill Query'!$A:$M,8,FALSE)),0,VLOOKUP($N1824,'Data from Waybill Query'!$A:$M,8,FALSE))</f>
        <v>92047</v>
      </c>
      <c r="I1824" s="104">
        <f>IF(ISNA(VLOOKUP($N1824,'Data from Waybill Query'!$A:$M,9,FALSE)),0,VLOOKUP($N1824,'Data from Waybill Query'!$A:$M,9,FALSE))</f>
        <v>25267</v>
      </c>
      <c r="J1824" s="104">
        <f>IF(ISNA(VLOOKUP($N1824,'Data from Waybill Query'!$A:$M,10,FALSE)),0,VLOOKUP($N1824,'Data from Waybill Query'!$A:$M,10,FALSE))</f>
        <v>19029</v>
      </c>
      <c r="K1824" s="104">
        <f>IF(ISNA(VLOOKUP($N1824,'Data from Waybill Query'!$A:$M,11,FALSE)),0,VLOOKUP($N1824,'Data from Waybill Query'!$A:$M,11,FALSE))</f>
        <v>1430945</v>
      </c>
      <c r="L1824" s="104">
        <f>IF(ISNA(VLOOKUP($N1824,'Data from Waybill Query'!$A:$M,12,FALSE)),0,VLOOKUP($N1824,'Data from Waybill Query'!$A:$M,12,FALSE))</f>
        <v>1073</v>
      </c>
      <c r="M1824" s="104">
        <f>IF(ISNA(VLOOKUP($N1824,'Data from Waybill Query'!$A:$M,13,FALSE)),0,VLOOKUP($N1824,'Data from Waybill Query'!$A:$M,13,FALSE))</f>
        <v>8.5784460000000007E-2</v>
      </c>
      <c r="N1824" s="104">
        <f t="shared" si="61"/>
        <v>2011990203</v>
      </c>
    </row>
    <row r="1825" spans="1:14" x14ac:dyDescent="0.25">
      <c r="A1825" s="104">
        <f t="shared" si="62"/>
        <v>201169</v>
      </c>
      <c r="B1825" s="32">
        <f>'Data from Waybill Query'!B1825</f>
        <v>2011</v>
      </c>
      <c r="C1825" s="32" t="str">
        <f>IF('Data from Waybill Query'!C1825="00","0",IF('Data from Waybill Query'!C1825="01","1",IF('Data from Waybill Query'!C1825="XX","2",'Data from Waybill Query'!C1825)))</f>
        <v>99</v>
      </c>
      <c r="D1825" s="33" t="str">
        <f>'Data from Waybill Query'!D1825</f>
        <v>All Other</v>
      </c>
      <c r="E1825" s="33" t="str">
        <f>'Data from Waybill Query'!E1825</f>
        <v>L</v>
      </c>
      <c r="F1825" s="33" t="str">
        <f>'Data from Waybill Query'!F1825</f>
        <v>X</v>
      </c>
      <c r="G1825" s="33" t="str">
        <f>'Data from Waybill Query'!G1825</f>
        <v>X</v>
      </c>
      <c r="H1825" s="104">
        <f>IF(ISNA(VLOOKUP($N1825,'Data from Waybill Query'!$A:$M,8,FALSE)),0,VLOOKUP($N1825,'Data from Waybill Query'!$A:$M,8,FALSE))</f>
        <v>342455</v>
      </c>
      <c r="I1825" s="104">
        <f>IF(ISNA(VLOOKUP($N1825,'Data from Waybill Query'!$A:$M,9,FALSE)),0,VLOOKUP($N1825,'Data from Waybill Query'!$A:$M,9,FALSE))</f>
        <v>56565</v>
      </c>
      <c r="J1825" s="104">
        <f>IF(ISNA(VLOOKUP($N1825,'Data from Waybill Query'!$A:$M,10,FALSE)),0,VLOOKUP($N1825,'Data from Waybill Query'!$A:$M,10,FALSE))</f>
        <v>98471</v>
      </c>
      <c r="K1825" s="104">
        <f>IF(ISNA(VLOOKUP($N1825,'Data from Waybill Query'!$A:$M,11,FALSE)),0,VLOOKUP($N1825,'Data from Waybill Query'!$A:$M,11,FALSE))</f>
        <v>2517523</v>
      </c>
      <c r="L1825" s="104">
        <f>IF(ISNA(VLOOKUP($N1825,'Data from Waybill Query'!$A:$M,12,FALSE)),0,VLOOKUP($N1825,'Data from Waybill Query'!$A:$M,12,FALSE))</f>
        <v>4315</v>
      </c>
      <c r="M1825" s="104">
        <f>IF(ISNA(VLOOKUP($N1825,'Data from Waybill Query'!$A:$M,13,FALSE)),0,VLOOKUP($N1825,'Data from Waybill Query'!$A:$M,13,FALSE))</f>
        <v>7.936704E-2</v>
      </c>
      <c r="N1825" s="104">
        <f t="shared" si="61"/>
        <v>2011990303</v>
      </c>
    </row>
    <row r="1826" spans="1:14" x14ac:dyDescent="0.25">
      <c r="A1826" s="104">
        <f t="shared" si="62"/>
        <v>201200</v>
      </c>
      <c r="B1826" s="32">
        <f>'Data from Waybill Query'!B1826</f>
        <v>2012</v>
      </c>
      <c r="C1826" s="32" t="str">
        <f>IF('Data from Waybill Query'!C1826="00","0",IF('Data from Waybill Query'!C1826="01","1",IF('Data from Waybill Query'!C1826="XX","2",'Data from Waybill Query'!C1826)))</f>
        <v>0</v>
      </c>
      <c r="D1826" s="33" t="str">
        <f>'Data from Waybill Query'!D1826</f>
        <v>Intermodal</v>
      </c>
      <c r="E1826" s="33" t="str">
        <f>'Data from Waybill Query'!E1826</f>
        <v>S</v>
      </c>
      <c r="F1826" s="33" t="str">
        <f>'Data from Waybill Query'!F1826</f>
        <v>X</v>
      </c>
      <c r="G1826" s="33" t="str">
        <f>'Data from Waybill Query'!G1826</f>
        <v>X</v>
      </c>
      <c r="H1826" s="104">
        <f>IF(ISNA(VLOOKUP($N1826,'Data from Waybill Query'!$A:$M,8,FALSE)),0,VLOOKUP($N1826,'Data from Waybill Query'!$A:$M,8,FALSE))</f>
        <v>742747</v>
      </c>
      <c r="I1826" s="104">
        <f>IF(ISNA(VLOOKUP($N1826,'Data from Waybill Query'!$A:$M,9,FALSE)),0,VLOOKUP($N1826,'Data from Waybill Query'!$A:$M,9,FALSE))</f>
        <v>1947868</v>
      </c>
      <c r="J1826" s="104">
        <f>IF(ISNA(VLOOKUP($N1826,'Data from Waybill Query'!$A:$M,10,FALSE)),0,VLOOKUP($N1826,'Data from Waybill Query'!$A:$M,10,FALSE))</f>
        <v>649133</v>
      </c>
      <c r="K1826" s="104">
        <f>IF(ISNA(VLOOKUP($N1826,'Data from Waybill Query'!$A:$M,11,FALSE)),0,VLOOKUP($N1826,'Data from Waybill Query'!$A:$M,11,FALSE))</f>
        <v>29283168</v>
      </c>
      <c r="L1826" s="104">
        <f>IF(ISNA(VLOOKUP($N1826,'Data from Waybill Query'!$A:$M,12,FALSE)),0,VLOOKUP($N1826,'Data from Waybill Query'!$A:$M,12,FALSE))</f>
        <v>9635</v>
      </c>
      <c r="M1826" s="104">
        <f>IF(ISNA(VLOOKUP($N1826,'Data from Waybill Query'!$A:$M,13,FALSE)),0,VLOOKUP($N1826,'Data from Waybill Query'!$A:$M,13,FALSE))</f>
        <v>7.7090469999999994E-2</v>
      </c>
      <c r="N1826" s="104">
        <f t="shared" si="61"/>
        <v>2012000103</v>
      </c>
    </row>
    <row r="1827" spans="1:14" x14ac:dyDescent="0.25">
      <c r="A1827" s="104">
        <f t="shared" si="62"/>
        <v>201201</v>
      </c>
      <c r="B1827" s="32">
        <f>'Data from Waybill Query'!B1827</f>
        <v>2012</v>
      </c>
      <c r="C1827" s="32" t="str">
        <f>IF('Data from Waybill Query'!C1827="00","0",IF('Data from Waybill Query'!C1827="01","1",IF('Data from Waybill Query'!C1827="XX","2",'Data from Waybill Query'!C1827)))</f>
        <v>0</v>
      </c>
      <c r="D1827" s="33" t="str">
        <f>'Data from Waybill Query'!D1827</f>
        <v>Intermodal</v>
      </c>
      <c r="E1827" s="33" t="str">
        <f>'Data from Waybill Query'!E1827</f>
        <v>M</v>
      </c>
      <c r="F1827" s="33" t="str">
        <f>'Data from Waybill Query'!F1827</f>
        <v>X</v>
      </c>
      <c r="G1827" s="33" t="str">
        <f>'Data from Waybill Query'!G1827</f>
        <v>X</v>
      </c>
      <c r="H1827" s="104">
        <f>IF(ISNA(VLOOKUP($N1827,'Data from Waybill Query'!$A:$M,8,FALSE)),0,VLOOKUP($N1827,'Data from Waybill Query'!$A:$M,8,FALSE))</f>
        <v>1830117</v>
      </c>
      <c r="I1827" s="104">
        <f>IF(ISNA(VLOOKUP($N1827,'Data from Waybill Query'!$A:$M,9,FALSE)),0,VLOOKUP($N1827,'Data from Waybill Query'!$A:$M,9,FALSE))</f>
        <v>3205852</v>
      </c>
      <c r="J1827" s="104">
        <f>IF(ISNA(VLOOKUP($N1827,'Data from Waybill Query'!$A:$M,10,FALSE)),0,VLOOKUP($N1827,'Data from Waybill Query'!$A:$M,10,FALSE))</f>
        <v>2585360</v>
      </c>
      <c r="K1827" s="104">
        <f>IF(ISNA(VLOOKUP($N1827,'Data from Waybill Query'!$A:$M,11,FALSE)),0,VLOOKUP($N1827,'Data from Waybill Query'!$A:$M,11,FALSE))</f>
        <v>42993620</v>
      </c>
      <c r="L1827" s="104">
        <f>IF(ISNA(VLOOKUP($N1827,'Data from Waybill Query'!$A:$M,12,FALSE)),0,VLOOKUP($N1827,'Data from Waybill Query'!$A:$M,12,FALSE))</f>
        <v>34909</v>
      </c>
      <c r="M1827" s="104">
        <f>IF(ISNA(VLOOKUP($N1827,'Data from Waybill Query'!$A:$M,13,FALSE)),0,VLOOKUP($N1827,'Data from Waybill Query'!$A:$M,13,FALSE))</f>
        <v>5.2426E-2</v>
      </c>
      <c r="N1827" s="104">
        <f t="shared" si="61"/>
        <v>2012000203</v>
      </c>
    </row>
    <row r="1828" spans="1:14" x14ac:dyDescent="0.25">
      <c r="A1828" s="104">
        <f t="shared" si="62"/>
        <v>201202</v>
      </c>
      <c r="B1828" s="32">
        <f>'Data from Waybill Query'!B1828</f>
        <v>2012</v>
      </c>
      <c r="C1828" s="32" t="str">
        <f>IF('Data from Waybill Query'!C1828="00","0",IF('Data from Waybill Query'!C1828="01","1",IF('Data from Waybill Query'!C1828="XX","2",'Data from Waybill Query'!C1828)))</f>
        <v>0</v>
      </c>
      <c r="D1828" s="33" t="str">
        <f>'Data from Waybill Query'!D1828</f>
        <v>Intermodal</v>
      </c>
      <c r="E1828" s="33" t="str">
        <f>'Data from Waybill Query'!E1828</f>
        <v>L</v>
      </c>
      <c r="F1828" s="33" t="str">
        <f>'Data from Waybill Query'!F1828</f>
        <v>X</v>
      </c>
      <c r="G1828" s="33" t="str">
        <f>'Data from Waybill Query'!G1828</f>
        <v>X</v>
      </c>
      <c r="H1828" s="104">
        <f>IF(ISNA(VLOOKUP($N1828,'Data from Waybill Query'!$A:$M,8,FALSE)),0,VLOOKUP($N1828,'Data from Waybill Query'!$A:$M,8,FALSE))</f>
        <v>2549820</v>
      </c>
      <c r="I1828" s="104">
        <f>IF(ISNA(VLOOKUP($N1828,'Data from Waybill Query'!$A:$M,9,FALSE)),0,VLOOKUP($N1828,'Data from Waybill Query'!$A:$M,9,FALSE))</f>
        <v>2798400</v>
      </c>
      <c r="J1828" s="104">
        <f>IF(ISNA(VLOOKUP($N1828,'Data from Waybill Query'!$A:$M,10,FALSE)),0,VLOOKUP($N1828,'Data from Waybill Query'!$A:$M,10,FALSE))</f>
        <v>3512550</v>
      </c>
      <c r="K1828" s="104">
        <f>IF(ISNA(VLOOKUP($N1828,'Data from Waybill Query'!$A:$M,11,FALSE)),0,VLOOKUP($N1828,'Data from Waybill Query'!$A:$M,11,FALSE))</f>
        <v>35528440</v>
      </c>
      <c r="L1828" s="104">
        <f>IF(ISNA(VLOOKUP($N1828,'Data from Waybill Query'!$A:$M,12,FALSE)),0,VLOOKUP($N1828,'Data from Waybill Query'!$A:$M,12,FALSE))</f>
        <v>44457</v>
      </c>
      <c r="M1828" s="104">
        <f>IF(ISNA(VLOOKUP($N1828,'Data from Waybill Query'!$A:$M,13,FALSE)),0,VLOOKUP($N1828,'Data from Waybill Query'!$A:$M,13,FALSE))</f>
        <v>5.7354469999999998E-2</v>
      </c>
      <c r="N1828" s="104">
        <f t="shared" si="61"/>
        <v>2012000303</v>
      </c>
    </row>
    <row r="1829" spans="1:14" x14ac:dyDescent="0.25">
      <c r="A1829" s="104">
        <f t="shared" si="62"/>
        <v>201203</v>
      </c>
      <c r="B1829" s="32">
        <f>'Data from Waybill Query'!B1829</f>
        <v>2012</v>
      </c>
      <c r="C1829" s="32" t="str">
        <f>IF('Data from Waybill Query'!C1829="00","0",IF('Data from Waybill Query'!C1829="01","1",IF('Data from Waybill Query'!C1829="XX","2",'Data from Waybill Query'!C1829)))</f>
        <v>0</v>
      </c>
      <c r="D1829" s="33" t="str">
        <f>'Data from Waybill Query'!D1829</f>
        <v>Intermodal</v>
      </c>
      <c r="E1829" s="33" t="str">
        <f>'Data from Waybill Query'!E1829</f>
        <v>VL</v>
      </c>
      <c r="F1829" s="33" t="str">
        <f>'Data from Waybill Query'!F1829</f>
        <v>X</v>
      </c>
      <c r="G1829" s="33" t="str">
        <f>'Data from Waybill Query'!G1829</f>
        <v>X</v>
      </c>
      <c r="H1829" s="104">
        <f>IF(ISNA(VLOOKUP($N1829,'Data from Waybill Query'!$A:$M,8,FALSE)),0,VLOOKUP($N1829,'Data from Waybill Query'!$A:$M,8,FALSE))</f>
        <v>9181055</v>
      </c>
      <c r="I1829" s="104">
        <f>IF(ISNA(VLOOKUP($N1829,'Data from Waybill Query'!$A:$M,9,FALSE)),0,VLOOKUP($N1829,'Data from Waybill Query'!$A:$M,9,FALSE))</f>
        <v>6638560</v>
      </c>
      <c r="J1829" s="104">
        <f>IF(ISNA(VLOOKUP($N1829,'Data from Waybill Query'!$A:$M,10,FALSE)),0,VLOOKUP($N1829,'Data from Waybill Query'!$A:$M,10,FALSE))</f>
        <v>14348284</v>
      </c>
      <c r="K1829" s="104">
        <f>IF(ISNA(VLOOKUP($N1829,'Data from Waybill Query'!$A:$M,11,FALSE)),0,VLOOKUP($N1829,'Data from Waybill Query'!$A:$M,11,FALSE))</f>
        <v>95980332</v>
      </c>
      <c r="L1829" s="104">
        <f>IF(ISNA(VLOOKUP($N1829,'Data from Waybill Query'!$A:$M,12,FALSE)),0,VLOOKUP($N1829,'Data from Waybill Query'!$A:$M,12,FALSE))</f>
        <v>207056</v>
      </c>
      <c r="M1829" s="104">
        <f>IF(ISNA(VLOOKUP($N1829,'Data from Waybill Query'!$A:$M,13,FALSE)),0,VLOOKUP($N1829,'Data from Waybill Query'!$A:$M,13,FALSE))</f>
        <v>4.434101E-2</v>
      </c>
      <c r="N1829" s="104">
        <f t="shared" si="61"/>
        <v>2012000403</v>
      </c>
    </row>
    <row r="1830" spans="1:14" x14ac:dyDescent="0.25">
      <c r="A1830" s="104">
        <f t="shared" si="62"/>
        <v>201204</v>
      </c>
      <c r="B1830" s="32">
        <f>'Data from Waybill Query'!B1830</f>
        <v>2012</v>
      </c>
      <c r="C1830" s="32" t="str">
        <f>IF('Data from Waybill Query'!C1830="00","0",IF('Data from Waybill Query'!C1830="01","1",IF('Data from Waybill Query'!C1830="XX","2",'Data from Waybill Query'!C1830)))</f>
        <v>1</v>
      </c>
      <c r="D1830" s="33" t="str">
        <f>'Data from Waybill Query'!D1830</f>
        <v>Farm Products (not Grain)</v>
      </c>
      <c r="E1830" s="33" t="str">
        <f>'Data from Waybill Query'!E1830</f>
        <v>X</v>
      </c>
      <c r="F1830" s="33" t="str">
        <f>'Data from Waybill Query'!F1830</f>
        <v>X</v>
      </c>
      <c r="G1830" s="33" t="str">
        <f>'Data from Waybill Query'!G1830</f>
        <v>X</v>
      </c>
      <c r="H1830" s="104">
        <f>IF(ISNA(VLOOKUP($N1830,'Data from Waybill Query'!$A:$M,8,FALSE)),0,VLOOKUP($N1830,'Data from Waybill Query'!$A:$M,8,FALSE))</f>
        <v>295908</v>
      </c>
      <c r="I1830" s="104">
        <f>IF(ISNA(VLOOKUP($N1830,'Data from Waybill Query'!$A:$M,9,FALSE)),0,VLOOKUP($N1830,'Data from Waybill Query'!$A:$M,9,FALSE))</f>
        <v>51157</v>
      </c>
      <c r="J1830" s="104">
        <f>IF(ISNA(VLOOKUP($N1830,'Data from Waybill Query'!$A:$M,10,FALSE)),0,VLOOKUP($N1830,'Data from Waybill Query'!$A:$M,10,FALSE))</f>
        <v>75898</v>
      </c>
      <c r="K1830" s="104">
        <f>IF(ISNA(VLOOKUP($N1830,'Data from Waybill Query'!$A:$M,11,FALSE)),0,VLOOKUP($N1830,'Data from Waybill Query'!$A:$M,11,FALSE))</f>
        <v>3985639</v>
      </c>
      <c r="L1830" s="104">
        <f>IF(ISNA(VLOOKUP($N1830,'Data from Waybill Query'!$A:$M,12,FALSE)),0,VLOOKUP($N1830,'Data from Waybill Query'!$A:$M,12,FALSE))</f>
        <v>5907</v>
      </c>
      <c r="M1830" s="104">
        <f>IF(ISNA(VLOOKUP($N1830,'Data from Waybill Query'!$A:$M,13,FALSE)),0,VLOOKUP($N1830,'Data from Waybill Query'!$A:$M,13,FALSE))</f>
        <v>5.0094100000000003E-2</v>
      </c>
      <c r="N1830" s="104">
        <f t="shared" si="61"/>
        <v>2012010403</v>
      </c>
    </row>
    <row r="1831" spans="1:14" x14ac:dyDescent="0.25">
      <c r="A1831" s="104">
        <f t="shared" si="62"/>
        <v>201205</v>
      </c>
      <c r="B1831" s="32">
        <f>'Data from Waybill Query'!B1831</f>
        <v>2012</v>
      </c>
      <c r="C1831" s="32" t="str">
        <f>IF('Data from Waybill Query'!C1831="00","0",IF('Data from Waybill Query'!C1831="01","1",IF('Data from Waybill Query'!C1831="XX","2",'Data from Waybill Query'!C1831)))</f>
        <v>2</v>
      </c>
      <c r="D1831" s="33" t="str">
        <f>'Data from Waybill Query'!D1831</f>
        <v>Grain</v>
      </c>
      <c r="E1831" s="33" t="str">
        <f>'Data from Waybill Query'!E1831</f>
        <v>S</v>
      </c>
      <c r="F1831" s="33" t="str">
        <f>'Data from Waybill Query'!F1831</f>
        <v>R</v>
      </c>
      <c r="G1831" s="33" t="str">
        <f>'Data from Waybill Query'!G1831</f>
        <v>S</v>
      </c>
      <c r="H1831" s="104">
        <f>IF(ISNA(VLOOKUP($N1831,'Data from Waybill Query'!$A:$M,8,FALSE)),0,VLOOKUP($N1831,'Data from Waybill Query'!$A:$M,8,FALSE))</f>
        <v>61974</v>
      </c>
      <c r="I1831" s="104">
        <f>IF(ISNA(VLOOKUP($N1831,'Data from Waybill Query'!$A:$M,9,FALSE)),0,VLOOKUP($N1831,'Data from Waybill Query'!$A:$M,9,FALSE))</f>
        <v>37656</v>
      </c>
      <c r="J1831" s="104">
        <f>IF(ISNA(VLOOKUP($N1831,'Data from Waybill Query'!$A:$M,10,FALSE)),0,VLOOKUP($N1831,'Data from Waybill Query'!$A:$M,10,FALSE))</f>
        <v>7784</v>
      </c>
      <c r="K1831" s="104">
        <f>IF(ISNA(VLOOKUP($N1831,'Data from Waybill Query'!$A:$M,11,FALSE)),0,VLOOKUP($N1831,'Data from Waybill Query'!$A:$M,11,FALSE))</f>
        <v>3632820</v>
      </c>
      <c r="L1831" s="104">
        <f>IF(ISNA(VLOOKUP($N1831,'Data from Waybill Query'!$A:$M,12,FALSE)),0,VLOOKUP($N1831,'Data from Waybill Query'!$A:$M,12,FALSE))</f>
        <v>749</v>
      </c>
      <c r="M1831" s="104">
        <f>IF(ISNA(VLOOKUP($N1831,'Data from Waybill Query'!$A:$M,13,FALSE)),0,VLOOKUP($N1831,'Data from Waybill Query'!$A:$M,13,FALSE))</f>
        <v>8.2737359999999996E-2</v>
      </c>
      <c r="N1831" s="104">
        <f t="shared" si="61"/>
        <v>2012020101</v>
      </c>
    </row>
    <row r="1832" spans="1:14" x14ac:dyDescent="0.25">
      <c r="A1832" s="104">
        <f t="shared" si="62"/>
        <v>201206</v>
      </c>
      <c r="B1832" s="32">
        <f>'Data from Waybill Query'!B1832</f>
        <v>2012</v>
      </c>
      <c r="C1832" s="32" t="str">
        <f>IF('Data from Waybill Query'!C1832="00","0",IF('Data from Waybill Query'!C1832="01","1",IF('Data from Waybill Query'!C1832="XX","2",'Data from Waybill Query'!C1832)))</f>
        <v>2</v>
      </c>
      <c r="D1832" s="33" t="str">
        <f>'Data from Waybill Query'!D1832</f>
        <v>Grain</v>
      </c>
      <c r="E1832" s="33" t="str">
        <f>'Data from Waybill Query'!E1832</f>
        <v>S</v>
      </c>
      <c r="F1832" s="33" t="str">
        <f>'Data from Waybill Query'!F1832</f>
        <v>R</v>
      </c>
      <c r="G1832" s="33" t="str">
        <f>'Data from Waybill Query'!G1832</f>
        <v>M</v>
      </c>
      <c r="H1832" s="104">
        <f>IF(ISNA(VLOOKUP($N1832,'Data from Waybill Query'!$A:$M,8,FALSE)),0,VLOOKUP($N1832,'Data from Waybill Query'!$A:$M,8,FALSE))</f>
        <v>149547</v>
      </c>
      <c r="I1832" s="104">
        <f>IF(ISNA(VLOOKUP($N1832,'Data from Waybill Query'!$A:$M,9,FALSE)),0,VLOOKUP($N1832,'Data from Waybill Query'!$A:$M,9,FALSE))</f>
        <v>98916</v>
      </c>
      <c r="J1832" s="104">
        <f>IF(ISNA(VLOOKUP($N1832,'Data from Waybill Query'!$A:$M,10,FALSE)),0,VLOOKUP($N1832,'Data from Waybill Query'!$A:$M,10,FALSE))</f>
        <v>22101</v>
      </c>
      <c r="K1832" s="104">
        <f>IF(ISNA(VLOOKUP($N1832,'Data from Waybill Query'!$A:$M,11,FALSE)),0,VLOOKUP($N1832,'Data from Waybill Query'!$A:$M,11,FALSE))</f>
        <v>9957808</v>
      </c>
      <c r="L1832" s="104">
        <f>IF(ISNA(VLOOKUP($N1832,'Data from Waybill Query'!$A:$M,12,FALSE)),0,VLOOKUP($N1832,'Data from Waybill Query'!$A:$M,12,FALSE))</f>
        <v>2230</v>
      </c>
      <c r="M1832" s="104">
        <f>IF(ISNA(VLOOKUP($N1832,'Data from Waybill Query'!$A:$M,13,FALSE)),0,VLOOKUP($N1832,'Data from Waybill Query'!$A:$M,13,FALSE))</f>
        <v>6.7068059999999999E-2</v>
      </c>
      <c r="N1832" s="104">
        <f t="shared" si="61"/>
        <v>2012020102</v>
      </c>
    </row>
    <row r="1833" spans="1:14" x14ac:dyDescent="0.25">
      <c r="A1833" s="104">
        <f t="shared" si="62"/>
        <v>201207</v>
      </c>
      <c r="B1833" s="32">
        <f>'Data from Waybill Query'!B1833</f>
        <v>2012</v>
      </c>
      <c r="C1833" s="32" t="str">
        <f>IF('Data from Waybill Query'!C1833="00","0",IF('Data from Waybill Query'!C1833="01","1",IF('Data from Waybill Query'!C1833="XX","2",'Data from Waybill Query'!C1833)))</f>
        <v>2</v>
      </c>
      <c r="D1833" s="33" t="str">
        <f>'Data from Waybill Query'!D1833</f>
        <v>Grain</v>
      </c>
      <c r="E1833" s="33" t="str">
        <f>'Data from Waybill Query'!E1833</f>
        <v>S</v>
      </c>
      <c r="F1833" s="33" t="str">
        <f>'Data from Waybill Query'!F1833</f>
        <v>R</v>
      </c>
      <c r="G1833" s="33" t="str">
        <f>'Data from Waybill Query'!G1833</f>
        <v>U</v>
      </c>
      <c r="H1833" s="104">
        <f>IF(ISNA(VLOOKUP($N1833,'Data from Waybill Query'!$A:$M,8,FALSE)),0,VLOOKUP($N1833,'Data from Waybill Query'!$A:$M,8,FALSE))</f>
        <v>146813</v>
      </c>
      <c r="I1833" s="104">
        <f>IF(ISNA(VLOOKUP($N1833,'Data from Waybill Query'!$A:$M,9,FALSE)),0,VLOOKUP($N1833,'Data from Waybill Query'!$A:$M,9,FALSE))</f>
        <v>84948</v>
      </c>
      <c r="J1833" s="104">
        <f>IF(ISNA(VLOOKUP($N1833,'Data from Waybill Query'!$A:$M,10,FALSE)),0,VLOOKUP($N1833,'Data from Waybill Query'!$A:$M,10,FALSE))</f>
        <v>24485</v>
      </c>
      <c r="K1833" s="104">
        <f>IF(ISNA(VLOOKUP($N1833,'Data from Waybill Query'!$A:$M,11,FALSE)),0,VLOOKUP($N1833,'Data from Waybill Query'!$A:$M,11,FALSE))</f>
        <v>8943542</v>
      </c>
      <c r="L1833" s="104">
        <f>IF(ISNA(VLOOKUP($N1833,'Data from Waybill Query'!$A:$M,12,FALSE)),0,VLOOKUP($N1833,'Data from Waybill Query'!$A:$M,12,FALSE))</f>
        <v>2594</v>
      </c>
      <c r="M1833" s="104">
        <f>IF(ISNA(VLOOKUP($N1833,'Data from Waybill Query'!$A:$M,13,FALSE)),0,VLOOKUP($N1833,'Data from Waybill Query'!$A:$M,13,FALSE))</f>
        <v>5.6597069999999999E-2</v>
      </c>
      <c r="N1833" s="104">
        <f t="shared" si="61"/>
        <v>2012020103</v>
      </c>
    </row>
    <row r="1834" spans="1:14" x14ac:dyDescent="0.25">
      <c r="A1834" s="104">
        <f t="shared" si="62"/>
        <v>201208</v>
      </c>
      <c r="B1834" s="32">
        <f>'Data from Waybill Query'!B1834</f>
        <v>2012</v>
      </c>
      <c r="C1834" s="32" t="str">
        <f>IF('Data from Waybill Query'!C1834="00","0",IF('Data from Waybill Query'!C1834="01","1",IF('Data from Waybill Query'!C1834="XX","2",'Data from Waybill Query'!C1834)))</f>
        <v>2</v>
      </c>
      <c r="D1834" s="33" t="str">
        <f>'Data from Waybill Query'!D1834</f>
        <v>Grain</v>
      </c>
      <c r="E1834" s="33" t="str">
        <f>'Data from Waybill Query'!E1834</f>
        <v>S</v>
      </c>
      <c r="F1834" s="33" t="str">
        <f>'Data from Waybill Query'!F1834</f>
        <v>P</v>
      </c>
      <c r="G1834" s="33" t="str">
        <f>'Data from Waybill Query'!G1834</f>
        <v>S</v>
      </c>
      <c r="H1834" s="104">
        <f>IF(ISNA(VLOOKUP($N1834,'Data from Waybill Query'!$A:$M,8,FALSE)),0,VLOOKUP($N1834,'Data from Waybill Query'!$A:$M,8,FALSE))</f>
        <v>36166</v>
      </c>
      <c r="I1834" s="104">
        <f>IF(ISNA(VLOOKUP($N1834,'Data from Waybill Query'!$A:$M,9,FALSE)),0,VLOOKUP($N1834,'Data from Waybill Query'!$A:$M,9,FALSE))</f>
        <v>21484</v>
      </c>
      <c r="J1834" s="104">
        <f>IF(ISNA(VLOOKUP($N1834,'Data from Waybill Query'!$A:$M,10,FALSE)),0,VLOOKUP($N1834,'Data from Waybill Query'!$A:$M,10,FALSE))</f>
        <v>5144</v>
      </c>
      <c r="K1834" s="104">
        <f>IF(ISNA(VLOOKUP($N1834,'Data from Waybill Query'!$A:$M,11,FALSE)),0,VLOOKUP($N1834,'Data from Waybill Query'!$A:$M,11,FALSE))</f>
        <v>2121424</v>
      </c>
      <c r="L1834" s="104">
        <f>IF(ISNA(VLOOKUP($N1834,'Data from Waybill Query'!$A:$M,12,FALSE)),0,VLOOKUP($N1834,'Data from Waybill Query'!$A:$M,12,FALSE))</f>
        <v>513</v>
      </c>
      <c r="M1834" s="104">
        <f>IF(ISNA(VLOOKUP($N1834,'Data from Waybill Query'!$A:$M,13,FALSE)),0,VLOOKUP($N1834,'Data from Waybill Query'!$A:$M,13,FALSE))</f>
        <v>7.0527909999999999E-2</v>
      </c>
      <c r="N1834" s="104">
        <f t="shared" si="61"/>
        <v>2012020111</v>
      </c>
    </row>
    <row r="1835" spans="1:14" x14ac:dyDescent="0.25">
      <c r="A1835" s="104">
        <f t="shared" si="62"/>
        <v>201209</v>
      </c>
      <c r="B1835" s="32">
        <f>'Data from Waybill Query'!B1835</f>
        <v>2012</v>
      </c>
      <c r="C1835" s="32" t="str">
        <f>IF('Data from Waybill Query'!C1835="00","0",IF('Data from Waybill Query'!C1835="01","1",IF('Data from Waybill Query'!C1835="XX","2",'Data from Waybill Query'!C1835)))</f>
        <v>2</v>
      </c>
      <c r="D1835" s="33" t="str">
        <f>'Data from Waybill Query'!D1835</f>
        <v>Grain</v>
      </c>
      <c r="E1835" s="33" t="str">
        <f>'Data from Waybill Query'!E1835</f>
        <v>S</v>
      </c>
      <c r="F1835" s="33" t="str">
        <f>'Data from Waybill Query'!F1835</f>
        <v>P</v>
      </c>
      <c r="G1835" s="33" t="str">
        <f>'Data from Waybill Query'!G1835</f>
        <v>M</v>
      </c>
      <c r="H1835" s="104">
        <f>IF(ISNA(VLOOKUP($N1835,'Data from Waybill Query'!$A:$M,8,FALSE)),0,VLOOKUP($N1835,'Data from Waybill Query'!$A:$M,8,FALSE))</f>
        <v>70210</v>
      </c>
      <c r="I1835" s="104">
        <f>IF(ISNA(VLOOKUP($N1835,'Data from Waybill Query'!$A:$M,9,FALSE)),0,VLOOKUP($N1835,'Data from Waybill Query'!$A:$M,9,FALSE))</f>
        <v>65104</v>
      </c>
      <c r="J1835" s="104">
        <f>IF(ISNA(VLOOKUP($N1835,'Data from Waybill Query'!$A:$M,10,FALSE)),0,VLOOKUP($N1835,'Data from Waybill Query'!$A:$M,10,FALSE))</f>
        <v>12047</v>
      </c>
      <c r="K1835" s="104">
        <f>IF(ISNA(VLOOKUP($N1835,'Data from Waybill Query'!$A:$M,11,FALSE)),0,VLOOKUP($N1835,'Data from Waybill Query'!$A:$M,11,FALSE))</f>
        <v>6712148</v>
      </c>
      <c r="L1835" s="104">
        <f>IF(ISNA(VLOOKUP($N1835,'Data from Waybill Query'!$A:$M,12,FALSE)),0,VLOOKUP($N1835,'Data from Waybill Query'!$A:$M,12,FALSE))</f>
        <v>1220</v>
      </c>
      <c r="M1835" s="104">
        <f>IF(ISNA(VLOOKUP($N1835,'Data from Waybill Query'!$A:$M,13,FALSE)),0,VLOOKUP($N1835,'Data from Waybill Query'!$A:$M,13,FALSE))</f>
        <v>5.7537980000000002E-2</v>
      </c>
      <c r="N1835" s="104">
        <f t="shared" si="61"/>
        <v>2012020112</v>
      </c>
    </row>
    <row r="1836" spans="1:14" x14ac:dyDescent="0.25">
      <c r="A1836" s="104">
        <f t="shared" si="62"/>
        <v>201210</v>
      </c>
      <c r="B1836" s="32">
        <f>'Data from Waybill Query'!B1836</f>
        <v>2012</v>
      </c>
      <c r="C1836" s="32" t="str">
        <f>IF('Data from Waybill Query'!C1836="00","0",IF('Data from Waybill Query'!C1836="01","1",IF('Data from Waybill Query'!C1836="XX","2",'Data from Waybill Query'!C1836)))</f>
        <v>2</v>
      </c>
      <c r="D1836" s="33" t="str">
        <f>'Data from Waybill Query'!D1836</f>
        <v>Grain</v>
      </c>
      <c r="E1836" s="33" t="str">
        <f>'Data from Waybill Query'!E1836</f>
        <v>S</v>
      </c>
      <c r="F1836" s="33" t="str">
        <f>'Data from Waybill Query'!F1836</f>
        <v>P</v>
      </c>
      <c r="G1836" s="33" t="str">
        <f>'Data from Waybill Query'!G1836</f>
        <v>U</v>
      </c>
      <c r="H1836" s="104">
        <f>IF(ISNA(VLOOKUP($N1836,'Data from Waybill Query'!$A:$M,8,FALSE)),0,VLOOKUP($N1836,'Data from Waybill Query'!$A:$M,8,FALSE))</f>
        <v>62219</v>
      </c>
      <c r="I1836" s="104">
        <f>IF(ISNA(VLOOKUP($N1836,'Data from Waybill Query'!$A:$M,9,FALSE)),0,VLOOKUP($N1836,'Data from Waybill Query'!$A:$M,9,FALSE))</f>
        <v>54707</v>
      </c>
      <c r="J1836" s="104">
        <f>IF(ISNA(VLOOKUP($N1836,'Data from Waybill Query'!$A:$M,10,FALSE)),0,VLOOKUP($N1836,'Data from Waybill Query'!$A:$M,10,FALSE))</f>
        <v>11973</v>
      </c>
      <c r="K1836" s="104">
        <f>IF(ISNA(VLOOKUP($N1836,'Data from Waybill Query'!$A:$M,11,FALSE)),0,VLOOKUP($N1836,'Data from Waybill Query'!$A:$M,11,FALSE))</f>
        <v>5597458</v>
      </c>
      <c r="L1836" s="104">
        <f>IF(ISNA(VLOOKUP($N1836,'Data from Waybill Query'!$A:$M,12,FALSE)),0,VLOOKUP($N1836,'Data from Waybill Query'!$A:$M,12,FALSE))</f>
        <v>1239</v>
      </c>
      <c r="M1836" s="104">
        <f>IF(ISNA(VLOOKUP($N1836,'Data from Waybill Query'!$A:$M,13,FALSE)),0,VLOOKUP($N1836,'Data from Waybill Query'!$A:$M,13,FALSE))</f>
        <v>5.019999E-2</v>
      </c>
      <c r="N1836" s="104">
        <f t="shared" si="61"/>
        <v>2012020113</v>
      </c>
    </row>
    <row r="1837" spans="1:14" x14ac:dyDescent="0.25">
      <c r="A1837" s="104">
        <f t="shared" si="62"/>
        <v>201211</v>
      </c>
      <c r="B1837" s="32">
        <f>'Data from Waybill Query'!B1837</f>
        <v>2012</v>
      </c>
      <c r="C1837" s="32" t="str">
        <f>IF('Data from Waybill Query'!C1837="00","0",IF('Data from Waybill Query'!C1837="01","1",IF('Data from Waybill Query'!C1837="XX","2",'Data from Waybill Query'!C1837)))</f>
        <v>2</v>
      </c>
      <c r="D1837" s="33" t="str">
        <f>'Data from Waybill Query'!D1837</f>
        <v>Grain</v>
      </c>
      <c r="E1837" s="33" t="str">
        <f>'Data from Waybill Query'!E1837</f>
        <v>M</v>
      </c>
      <c r="F1837" s="33" t="str">
        <f>'Data from Waybill Query'!F1837</f>
        <v>R</v>
      </c>
      <c r="G1837" s="33" t="str">
        <f>'Data from Waybill Query'!G1837</f>
        <v>S</v>
      </c>
      <c r="H1837" s="104">
        <f>IF(ISNA(VLOOKUP($N1837,'Data from Waybill Query'!$A:$M,8,FALSE)),0,VLOOKUP($N1837,'Data from Waybill Query'!$A:$M,8,FALSE))</f>
        <v>139784</v>
      </c>
      <c r="I1837" s="104">
        <f>IF(ISNA(VLOOKUP($N1837,'Data from Waybill Query'!$A:$M,9,FALSE)),0,VLOOKUP($N1837,'Data from Waybill Query'!$A:$M,9,FALSE))</f>
        <v>37368</v>
      </c>
      <c r="J1837" s="104">
        <f>IF(ISNA(VLOOKUP($N1837,'Data from Waybill Query'!$A:$M,10,FALSE)),0,VLOOKUP($N1837,'Data from Waybill Query'!$A:$M,10,FALSE))</f>
        <v>28567</v>
      </c>
      <c r="K1837" s="104">
        <f>IF(ISNA(VLOOKUP($N1837,'Data from Waybill Query'!$A:$M,11,FALSE)),0,VLOOKUP($N1837,'Data from Waybill Query'!$A:$M,11,FALSE))</f>
        <v>3652076</v>
      </c>
      <c r="L1837" s="104">
        <f>IF(ISNA(VLOOKUP($N1837,'Data from Waybill Query'!$A:$M,12,FALSE)),0,VLOOKUP($N1837,'Data from Waybill Query'!$A:$M,12,FALSE))</f>
        <v>2795</v>
      </c>
      <c r="M1837" s="104">
        <f>IF(ISNA(VLOOKUP($N1837,'Data from Waybill Query'!$A:$M,13,FALSE)),0,VLOOKUP($N1837,'Data from Waybill Query'!$A:$M,13,FALSE))</f>
        <v>5.0011029999999998E-2</v>
      </c>
      <c r="N1837" s="104">
        <f t="shared" si="61"/>
        <v>2012020201</v>
      </c>
    </row>
    <row r="1838" spans="1:14" x14ac:dyDescent="0.25">
      <c r="A1838" s="104">
        <f t="shared" si="62"/>
        <v>201212</v>
      </c>
      <c r="B1838" s="32">
        <f>'Data from Waybill Query'!B1838</f>
        <v>2012</v>
      </c>
      <c r="C1838" s="32" t="str">
        <f>IF('Data from Waybill Query'!C1838="00","0",IF('Data from Waybill Query'!C1838="01","1",IF('Data from Waybill Query'!C1838="XX","2",'Data from Waybill Query'!C1838)))</f>
        <v>2</v>
      </c>
      <c r="D1838" s="33" t="str">
        <f>'Data from Waybill Query'!D1838</f>
        <v>Grain</v>
      </c>
      <c r="E1838" s="33" t="str">
        <f>'Data from Waybill Query'!E1838</f>
        <v>M</v>
      </c>
      <c r="F1838" s="33" t="str">
        <f>'Data from Waybill Query'!F1838</f>
        <v>R</v>
      </c>
      <c r="G1838" s="33" t="str">
        <f>'Data from Waybill Query'!G1838</f>
        <v>M</v>
      </c>
      <c r="H1838" s="104">
        <f>IF(ISNA(VLOOKUP($N1838,'Data from Waybill Query'!$A:$M,8,FALSE)),0,VLOOKUP($N1838,'Data from Waybill Query'!$A:$M,8,FALSE))</f>
        <v>350171</v>
      </c>
      <c r="I1838" s="104">
        <f>IF(ISNA(VLOOKUP($N1838,'Data from Waybill Query'!$A:$M,9,FALSE)),0,VLOOKUP($N1838,'Data from Waybill Query'!$A:$M,9,FALSE))</f>
        <v>100976</v>
      </c>
      <c r="J1838" s="104">
        <f>IF(ISNA(VLOOKUP($N1838,'Data from Waybill Query'!$A:$M,10,FALSE)),0,VLOOKUP($N1838,'Data from Waybill Query'!$A:$M,10,FALSE))</f>
        <v>75949</v>
      </c>
      <c r="K1838" s="104">
        <f>IF(ISNA(VLOOKUP($N1838,'Data from Waybill Query'!$A:$M,11,FALSE)),0,VLOOKUP($N1838,'Data from Waybill Query'!$A:$M,11,FALSE))</f>
        <v>10269024</v>
      </c>
      <c r="L1838" s="104">
        <f>IF(ISNA(VLOOKUP($N1838,'Data from Waybill Query'!$A:$M,12,FALSE)),0,VLOOKUP($N1838,'Data from Waybill Query'!$A:$M,12,FALSE))</f>
        <v>7720</v>
      </c>
      <c r="M1838" s="104">
        <f>IF(ISNA(VLOOKUP($N1838,'Data from Waybill Query'!$A:$M,13,FALSE)),0,VLOOKUP($N1838,'Data from Waybill Query'!$A:$M,13,FALSE))</f>
        <v>4.5358080000000002E-2</v>
      </c>
      <c r="N1838" s="104">
        <f t="shared" si="61"/>
        <v>2012020202</v>
      </c>
    </row>
    <row r="1839" spans="1:14" x14ac:dyDescent="0.25">
      <c r="A1839" s="104">
        <f t="shared" si="62"/>
        <v>201213</v>
      </c>
      <c r="B1839" s="32">
        <f>'Data from Waybill Query'!B1839</f>
        <v>2012</v>
      </c>
      <c r="C1839" s="32" t="str">
        <f>IF('Data from Waybill Query'!C1839="00","0",IF('Data from Waybill Query'!C1839="01","1",IF('Data from Waybill Query'!C1839="XX","2",'Data from Waybill Query'!C1839)))</f>
        <v>2</v>
      </c>
      <c r="D1839" s="33" t="str">
        <f>'Data from Waybill Query'!D1839</f>
        <v>Grain</v>
      </c>
      <c r="E1839" s="33" t="str">
        <f>'Data from Waybill Query'!E1839</f>
        <v>M</v>
      </c>
      <c r="F1839" s="33" t="str">
        <f>'Data from Waybill Query'!F1839</f>
        <v>R</v>
      </c>
      <c r="G1839" s="33" t="str">
        <f>'Data from Waybill Query'!G1839</f>
        <v>U</v>
      </c>
      <c r="H1839" s="104">
        <f>IF(ISNA(VLOOKUP($N1839,'Data from Waybill Query'!$A:$M,8,FALSE)),0,VLOOKUP($N1839,'Data from Waybill Query'!$A:$M,8,FALSE))</f>
        <v>662602</v>
      </c>
      <c r="I1839" s="104">
        <f>IF(ISNA(VLOOKUP($N1839,'Data from Waybill Query'!$A:$M,9,FALSE)),0,VLOOKUP($N1839,'Data from Waybill Query'!$A:$M,9,FALSE))</f>
        <v>216717</v>
      </c>
      <c r="J1839" s="104">
        <f>IF(ISNA(VLOOKUP($N1839,'Data from Waybill Query'!$A:$M,10,FALSE)),0,VLOOKUP($N1839,'Data from Waybill Query'!$A:$M,10,FALSE))</f>
        <v>171162</v>
      </c>
      <c r="K1839" s="104">
        <f>IF(ISNA(VLOOKUP($N1839,'Data from Waybill Query'!$A:$M,11,FALSE)),0,VLOOKUP($N1839,'Data from Waybill Query'!$A:$M,11,FALSE))</f>
        <v>23024267</v>
      </c>
      <c r="L1839" s="104">
        <f>IF(ISNA(VLOOKUP($N1839,'Data from Waybill Query'!$A:$M,12,FALSE)),0,VLOOKUP($N1839,'Data from Waybill Query'!$A:$M,12,FALSE))</f>
        <v>18197</v>
      </c>
      <c r="M1839" s="104">
        <f>IF(ISNA(VLOOKUP($N1839,'Data from Waybill Query'!$A:$M,13,FALSE)),0,VLOOKUP($N1839,'Data from Waybill Query'!$A:$M,13,FALSE))</f>
        <v>3.6413059999999997E-2</v>
      </c>
      <c r="N1839" s="104">
        <f t="shared" si="61"/>
        <v>2012020203</v>
      </c>
    </row>
    <row r="1840" spans="1:14" x14ac:dyDescent="0.25">
      <c r="A1840" s="104">
        <f t="shared" si="62"/>
        <v>201214</v>
      </c>
      <c r="B1840" s="32">
        <f>'Data from Waybill Query'!B1840</f>
        <v>2012</v>
      </c>
      <c r="C1840" s="32" t="str">
        <f>IF('Data from Waybill Query'!C1840="00","0",IF('Data from Waybill Query'!C1840="01","1",IF('Data from Waybill Query'!C1840="XX","2",'Data from Waybill Query'!C1840)))</f>
        <v>2</v>
      </c>
      <c r="D1840" s="33" t="str">
        <f>'Data from Waybill Query'!D1840</f>
        <v>Grain</v>
      </c>
      <c r="E1840" s="33" t="str">
        <f>'Data from Waybill Query'!E1840</f>
        <v>M</v>
      </c>
      <c r="F1840" s="33" t="str">
        <f>'Data from Waybill Query'!F1840</f>
        <v>P</v>
      </c>
      <c r="G1840" s="33" t="str">
        <f>'Data from Waybill Query'!G1840</f>
        <v>S</v>
      </c>
      <c r="H1840" s="104">
        <f>IF(ISNA(VLOOKUP($N1840,'Data from Waybill Query'!$A:$M,8,FALSE)),0,VLOOKUP($N1840,'Data from Waybill Query'!$A:$M,8,FALSE))</f>
        <v>93151</v>
      </c>
      <c r="I1840" s="104">
        <f>IF(ISNA(VLOOKUP($N1840,'Data from Waybill Query'!$A:$M,9,FALSE)),0,VLOOKUP($N1840,'Data from Waybill Query'!$A:$M,9,FALSE))</f>
        <v>29420</v>
      </c>
      <c r="J1840" s="104">
        <f>IF(ISNA(VLOOKUP($N1840,'Data from Waybill Query'!$A:$M,10,FALSE)),0,VLOOKUP($N1840,'Data from Waybill Query'!$A:$M,10,FALSE))</f>
        <v>22285</v>
      </c>
      <c r="K1840" s="104">
        <f>IF(ISNA(VLOOKUP($N1840,'Data from Waybill Query'!$A:$M,11,FALSE)),0,VLOOKUP($N1840,'Data from Waybill Query'!$A:$M,11,FALSE))</f>
        <v>2885708</v>
      </c>
      <c r="L1840" s="104">
        <f>IF(ISNA(VLOOKUP($N1840,'Data from Waybill Query'!$A:$M,12,FALSE)),0,VLOOKUP($N1840,'Data from Waybill Query'!$A:$M,12,FALSE))</f>
        <v>2190</v>
      </c>
      <c r="M1840" s="104">
        <f>IF(ISNA(VLOOKUP($N1840,'Data from Waybill Query'!$A:$M,13,FALSE)),0,VLOOKUP($N1840,'Data from Waybill Query'!$A:$M,13,FALSE))</f>
        <v>4.253378E-2</v>
      </c>
      <c r="N1840" s="104">
        <f t="shared" si="61"/>
        <v>2012020211</v>
      </c>
    </row>
    <row r="1841" spans="1:14" x14ac:dyDescent="0.25">
      <c r="A1841" s="104">
        <f t="shared" si="62"/>
        <v>201215</v>
      </c>
      <c r="B1841" s="32">
        <f>'Data from Waybill Query'!B1841</f>
        <v>2012</v>
      </c>
      <c r="C1841" s="32" t="str">
        <f>IF('Data from Waybill Query'!C1841="00","0",IF('Data from Waybill Query'!C1841="01","1",IF('Data from Waybill Query'!C1841="XX","2",'Data from Waybill Query'!C1841)))</f>
        <v>2</v>
      </c>
      <c r="D1841" s="33" t="str">
        <f>'Data from Waybill Query'!D1841</f>
        <v>Grain</v>
      </c>
      <c r="E1841" s="33" t="str">
        <f>'Data from Waybill Query'!E1841</f>
        <v>M</v>
      </c>
      <c r="F1841" s="33" t="str">
        <f>'Data from Waybill Query'!F1841</f>
        <v>P</v>
      </c>
      <c r="G1841" s="33" t="str">
        <f>'Data from Waybill Query'!G1841</f>
        <v>M</v>
      </c>
      <c r="H1841" s="104">
        <f>IF(ISNA(VLOOKUP($N1841,'Data from Waybill Query'!$A:$M,8,FALSE)),0,VLOOKUP($N1841,'Data from Waybill Query'!$A:$M,8,FALSE))</f>
        <v>79886</v>
      </c>
      <c r="I1841" s="104">
        <f>IF(ISNA(VLOOKUP($N1841,'Data from Waybill Query'!$A:$M,9,FALSE)),0,VLOOKUP($N1841,'Data from Waybill Query'!$A:$M,9,FALSE))</f>
        <v>25412</v>
      </c>
      <c r="J1841" s="104">
        <f>IF(ISNA(VLOOKUP($N1841,'Data from Waybill Query'!$A:$M,10,FALSE)),0,VLOOKUP($N1841,'Data from Waybill Query'!$A:$M,10,FALSE))</f>
        <v>18767</v>
      </c>
      <c r="K1841" s="104">
        <f>IF(ISNA(VLOOKUP($N1841,'Data from Waybill Query'!$A:$M,11,FALSE)),0,VLOOKUP($N1841,'Data from Waybill Query'!$A:$M,11,FALSE))</f>
        <v>2603320</v>
      </c>
      <c r="L1841" s="104">
        <f>IF(ISNA(VLOOKUP($N1841,'Data from Waybill Query'!$A:$M,12,FALSE)),0,VLOOKUP($N1841,'Data from Waybill Query'!$A:$M,12,FALSE))</f>
        <v>1920</v>
      </c>
      <c r="M1841" s="104">
        <f>IF(ISNA(VLOOKUP($N1841,'Data from Waybill Query'!$A:$M,13,FALSE)),0,VLOOKUP($N1841,'Data from Waybill Query'!$A:$M,13,FALSE))</f>
        <v>4.160457E-2</v>
      </c>
      <c r="N1841" s="104">
        <f t="shared" si="61"/>
        <v>2012020212</v>
      </c>
    </row>
    <row r="1842" spans="1:14" x14ac:dyDescent="0.25">
      <c r="A1842" s="104">
        <f t="shared" si="62"/>
        <v>201216</v>
      </c>
      <c r="B1842" s="32">
        <f>'Data from Waybill Query'!B1842</f>
        <v>2012</v>
      </c>
      <c r="C1842" s="32" t="str">
        <f>IF('Data from Waybill Query'!C1842="00","0",IF('Data from Waybill Query'!C1842="01","1",IF('Data from Waybill Query'!C1842="XX","2",'Data from Waybill Query'!C1842)))</f>
        <v>2</v>
      </c>
      <c r="D1842" s="33" t="str">
        <f>'Data from Waybill Query'!D1842</f>
        <v>Grain</v>
      </c>
      <c r="E1842" s="33" t="str">
        <f>'Data from Waybill Query'!E1842</f>
        <v>M</v>
      </c>
      <c r="F1842" s="33" t="str">
        <f>'Data from Waybill Query'!F1842</f>
        <v>P</v>
      </c>
      <c r="G1842" s="33" t="str">
        <f>'Data from Waybill Query'!G1842</f>
        <v>U</v>
      </c>
      <c r="H1842" s="104">
        <f>IF(ISNA(VLOOKUP($N1842,'Data from Waybill Query'!$A:$M,8,FALSE)),0,VLOOKUP($N1842,'Data from Waybill Query'!$A:$M,8,FALSE))</f>
        <v>156890</v>
      </c>
      <c r="I1842" s="104">
        <f>IF(ISNA(VLOOKUP($N1842,'Data from Waybill Query'!$A:$M,9,FALSE)),0,VLOOKUP($N1842,'Data from Waybill Query'!$A:$M,9,FALSE))</f>
        <v>58938</v>
      </c>
      <c r="J1842" s="104">
        <f>IF(ISNA(VLOOKUP($N1842,'Data from Waybill Query'!$A:$M,10,FALSE)),0,VLOOKUP($N1842,'Data from Waybill Query'!$A:$M,10,FALSE))</f>
        <v>44162</v>
      </c>
      <c r="K1842" s="104">
        <f>IF(ISNA(VLOOKUP($N1842,'Data from Waybill Query'!$A:$M,11,FALSE)),0,VLOOKUP($N1842,'Data from Waybill Query'!$A:$M,11,FALSE))</f>
        <v>6204481</v>
      </c>
      <c r="L1842" s="104">
        <f>IF(ISNA(VLOOKUP($N1842,'Data from Waybill Query'!$A:$M,12,FALSE)),0,VLOOKUP($N1842,'Data from Waybill Query'!$A:$M,12,FALSE))</f>
        <v>4633</v>
      </c>
      <c r="M1842" s="104">
        <f>IF(ISNA(VLOOKUP($N1842,'Data from Waybill Query'!$A:$M,13,FALSE)),0,VLOOKUP($N1842,'Data from Waybill Query'!$A:$M,13,FALSE))</f>
        <v>3.3866260000000002E-2</v>
      </c>
      <c r="N1842" s="104">
        <f t="shared" si="61"/>
        <v>2012020213</v>
      </c>
    </row>
    <row r="1843" spans="1:14" x14ac:dyDescent="0.25">
      <c r="A1843" s="104">
        <f t="shared" si="62"/>
        <v>201217</v>
      </c>
      <c r="B1843" s="32">
        <f>'Data from Waybill Query'!B1843</f>
        <v>2012</v>
      </c>
      <c r="C1843" s="32" t="str">
        <f>IF('Data from Waybill Query'!C1843="00","0",IF('Data from Waybill Query'!C1843="01","1",IF('Data from Waybill Query'!C1843="XX","2",'Data from Waybill Query'!C1843)))</f>
        <v>2</v>
      </c>
      <c r="D1843" s="33" t="str">
        <f>'Data from Waybill Query'!D1843</f>
        <v>Grain</v>
      </c>
      <c r="E1843" s="33" t="str">
        <f>'Data from Waybill Query'!E1843</f>
        <v>L</v>
      </c>
      <c r="F1843" s="33" t="str">
        <f>'Data from Waybill Query'!F1843</f>
        <v>R</v>
      </c>
      <c r="G1843" s="33" t="str">
        <f>'Data from Waybill Query'!G1843</f>
        <v>S</v>
      </c>
      <c r="H1843" s="104">
        <f>IF(ISNA(VLOOKUP($N1843,'Data from Waybill Query'!$A:$M,8,FALSE)),0,VLOOKUP($N1843,'Data from Waybill Query'!$A:$M,8,FALSE))</f>
        <v>199057</v>
      </c>
      <c r="I1843" s="104">
        <f>IF(ISNA(VLOOKUP($N1843,'Data from Waybill Query'!$A:$M,9,FALSE)),0,VLOOKUP($N1843,'Data from Waybill Query'!$A:$M,9,FALSE))</f>
        <v>36768</v>
      </c>
      <c r="J1843" s="104">
        <f>IF(ISNA(VLOOKUP($N1843,'Data from Waybill Query'!$A:$M,10,FALSE)),0,VLOOKUP($N1843,'Data from Waybill Query'!$A:$M,10,FALSE))</f>
        <v>55323</v>
      </c>
      <c r="K1843" s="104">
        <f>IF(ISNA(VLOOKUP($N1843,'Data from Waybill Query'!$A:$M,11,FALSE)),0,VLOOKUP($N1843,'Data from Waybill Query'!$A:$M,11,FALSE))</f>
        <v>3545536</v>
      </c>
      <c r="L1843" s="104">
        <f>IF(ISNA(VLOOKUP($N1843,'Data from Waybill Query'!$A:$M,12,FALSE)),0,VLOOKUP($N1843,'Data from Waybill Query'!$A:$M,12,FALSE))</f>
        <v>5326</v>
      </c>
      <c r="M1843" s="104">
        <f>IF(ISNA(VLOOKUP($N1843,'Data from Waybill Query'!$A:$M,13,FALSE)),0,VLOOKUP($N1843,'Data from Waybill Query'!$A:$M,13,FALSE))</f>
        <v>3.7371950000000001E-2</v>
      </c>
      <c r="N1843" s="104">
        <f t="shared" si="61"/>
        <v>2012020301</v>
      </c>
    </row>
    <row r="1844" spans="1:14" x14ac:dyDescent="0.25">
      <c r="A1844" s="104">
        <f t="shared" si="62"/>
        <v>201218</v>
      </c>
      <c r="B1844" s="32">
        <f>'Data from Waybill Query'!B1844</f>
        <v>2012</v>
      </c>
      <c r="C1844" s="32" t="str">
        <f>IF('Data from Waybill Query'!C1844="00","0",IF('Data from Waybill Query'!C1844="01","1",IF('Data from Waybill Query'!C1844="XX","2",'Data from Waybill Query'!C1844)))</f>
        <v>2</v>
      </c>
      <c r="D1844" s="33" t="str">
        <f>'Data from Waybill Query'!D1844</f>
        <v>Grain</v>
      </c>
      <c r="E1844" s="33" t="str">
        <f>'Data from Waybill Query'!E1844</f>
        <v>L</v>
      </c>
      <c r="F1844" s="33" t="str">
        <f>'Data from Waybill Query'!F1844</f>
        <v>R</v>
      </c>
      <c r="G1844" s="33" t="str">
        <f>'Data from Waybill Query'!G1844</f>
        <v>M</v>
      </c>
      <c r="H1844" s="104">
        <f>IF(ISNA(VLOOKUP($N1844,'Data from Waybill Query'!$A:$M,8,FALSE)),0,VLOOKUP($N1844,'Data from Waybill Query'!$A:$M,8,FALSE))</f>
        <v>297658</v>
      </c>
      <c r="I1844" s="104">
        <f>IF(ISNA(VLOOKUP($N1844,'Data from Waybill Query'!$A:$M,9,FALSE)),0,VLOOKUP($N1844,'Data from Waybill Query'!$A:$M,9,FALSE))</f>
        <v>58652</v>
      </c>
      <c r="J1844" s="104">
        <f>IF(ISNA(VLOOKUP($N1844,'Data from Waybill Query'!$A:$M,10,FALSE)),0,VLOOKUP($N1844,'Data from Waybill Query'!$A:$M,10,FALSE))</f>
        <v>87450</v>
      </c>
      <c r="K1844" s="104">
        <f>IF(ISNA(VLOOKUP($N1844,'Data from Waybill Query'!$A:$M,11,FALSE)),0,VLOOKUP($N1844,'Data from Waybill Query'!$A:$M,11,FALSE))</f>
        <v>5999656</v>
      </c>
      <c r="L1844" s="104">
        <f>IF(ISNA(VLOOKUP($N1844,'Data from Waybill Query'!$A:$M,12,FALSE)),0,VLOOKUP($N1844,'Data from Waybill Query'!$A:$M,12,FALSE))</f>
        <v>8958</v>
      </c>
      <c r="M1844" s="104">
        <f>IF(ISNA(VLOOKUP($N1844,'Data from Waybill Query'!$A:$M,13,FALSE)),0,VLOOKUP($N1844,'Data from Waybill Query'!$A:$M,13,FALSE))</f>
        <v>3.322663E-2</v>
      </c>
      <c r="N1844" s="104">
        <f t="shared" si="61"/>
        <v>2012020302</v>
      </c>
    </row>
    <row r="1845" spans="1:14" x14ac:dyDescent="0.25">
      <c r="A1845" s="104">
        <f t="shared" si="62"/>
        <v>201219</v>
      </c>
      <c r="B1845" s="32">
        <f>'Data from Waybill Query'!B1845</f>
        <v>2012</v>
      </c>
      <c r="C1845" s="32" t="str">
        <f>IF('Data from Waybill Query'!C1845="00","0",IF('Data from Waybill Query'!C1845="01","1",IF('Data from Waybill Query'!C1845="XX","2",'Data from Waybill Query'!C1845)))</f>
        <v>2</v>
      </c>
      <c r="D1845" s="33" t="str">
        <f>'Data from Waybill Query'!D1845</f>
        <v>Grain</v>
      </c>
      <c r="E1845" s="33" t="str">
        <f>'Data from Waybill Query'!E1845</f>
        <v>L</v>
      </c>
      <c r="F1845" s="33" t="str">
        <f>'Data from Waybill Query'!F1845</f>
        <v>R</v>
      </c>
      <c r="G1845" s="33" t="str">
        <f>'Data from Waybill Query'!G1845</f>
        <v>U</v>
      </c>
      <c r="H1845" s="104">
        <f>IF(ISNA(VLOOKUP($N1845,'Data from Waybill Query'!$A:$M,8,FALSE)),0,VLOOKUP($N1845,'Data from Waybill Query'!$A:$M,8,FALSE))</f>
        <v>1759401</v>
      </c>
      <c r="I1845" s="104">
        <f>IF(ISNA(VLOOKUP($N1845,'Data from Waybill Query'!$A:$M,9,FALSE)),0,VLOOKUP($N1845,'Data from Waybill Query'!$A:$M,9,FALSE))</f>
        <v>359559</v>
      </c>
      <c r="J1845" s="104">
        <f>IF(ISNA(VLOOKUP($N1845,'Data from Waybill Query'!$A:$M,10,FALSE)),0,VLOOKUP($N1845,'Data from Waybill Query'!$A:$M,10,FALSE))</f>
        <v>562804</v>
      </c>
      <c r="K1845" s="104">
        <f>IF(ISNA(VLOOKUP($N1845,'Data from Waybill Query'!$A:$M,11,FALSE)),0,VLOOKUP($N1845,'Data from Waybill Query'!$A:$M,11,FALSE))</f>
        <v>38487113</v>
      </c>
      <c r="L1845" s="104">
        <f>IF(ISNA(VLOOKUP($N1845,'Data from Waybill Query'!$A:$M,12,FALSE)),0,VLOOKUP($N1845,'Data from Waybill Query'!$A:$M,12,FALSE))</f>
        <v>60313</v>
      </c>
      <c r="M1845" s="104">
        <f>IF(ISNA(VLOOKUP($N1845,'Data from Waybill Query'!$A:$M,13,FALSE)),0,VLOOKUP($N1845,'Data from Waybill Query'!$A:$M,13,FALSE))</f>
        <v>2.9171220000000001E-2</v>
      </c>
      <c r="N1845" s="104">
        <f t="shared" si="61"/>
        <v>2012020303</v>
      </c>
    </row>
    <row r="1846" spans="1:14" x14ac:dyDescent="0.25">
      <c r="A1846" s="104">
        <f t="shared" si="62"/>
        <v>201220</v>
      </c>
      <c r="B1846" s="32">
        <f>'Data from Waybill Query'!B1846</f>
        <v>2012</v>
      </c>
      <c r="C1846" s="32" t="str">
        <f>IF('Data from Waybill Query'!C1846="00","0",IF('Data from Waybill Query'!C1846="01","1",IF('Data from Waybill Query'!C1846="XX","2",'Data from Waybill Query'!C1846)))</f>
        <v>2</v>
      </c>
      <c r="D1846" s="33" t="str">
        <f>'Data from Waybill Query'!D1846</f>
        <v>Grain</v>
      </c>
      <c r="E1846" s="33" t="str">
        <f>'Data from Waybill Query'!E1846</f>
        <v>L</v>
      </c>
      <c r="F1846" s="33" t="str">
        <f>'Data from Waybill Query'!F1846</f>
        <v>P</v>
      </c>
      <c r="G1846" s="33" t="str">
        <f>'Data from Waybill Query'!G1846</f>
        <v>S</v>
      </c>
      <c r="H1846" s="104">
        <f>IF(ISNA(VLOOKUP($N1846,'Data from Waybill Query'!$A:$M,8,FALSE)),0,VLOOKUP($N1846,'Data from Waybill Query'!$A:$M,8,FALSE))</f>
        <v>87137</v>
      </c>
      <c r="I1846" s="104">
        <f>IF(ISNA(VLOOKUP($N1846,'Data from Waybill Query'!$A:$M,9,FALSE)),0,VLOOKUP($N1846,'Data from Waybill Query'!$A:$M,9,FALSE))</f>
        <v>16796</v>
      </c>
      <c r="J1846" s="104">
        <f>IF(ISNA(VLOOKUP($N1846,'Data from Waybill Query'!$A:$M,10,FALSE)),0,VLOOKUP($N1846,'Data from Waybill Query'!$A:$M,10,FALSE))</f>
        <v>27081</v>
      </c>
      <c r="K1846" s="104">
        <f>IF(ISNA(VLOOKUP($N1846,'Data from Waybill Query'!$A:$M,11,FALSE)),0,VLOOKUP($N1846,'Data from Waybill Query'!$A:$M,11,FALSE))</f>
        <v>1609092</v>
      </c>
      <c r="L1846" s="104">
        <f>IF(ISNA(VLOOKUP($N1846,'Data from Waybill Query'!$A:$M,12,FALSE)),0,VLOOKUP($N1846,'Data from Waybill Query'!$A:$M,12,FALSE))</f>
        <v>2565</v>
      </c>
      <c r="M1846" s="104">
        <f>IF(ISNA(VLOOKUP($N1846,'Data from Waybill Query'!$A:$M,13,FALSE)),0,VLOOKUP($N1846,'Data from Waybill Query'!$A:$M,13,FALSE))</f>
        <v>3.3976630000000001E-2</v>
      </c>
      <c r="N1846" s="104">
        <f t="shared" si="61"/>
        <v>2012020311</v>
      </c>
    </row>
    <row r="1847" spans="1:14" x14ac:dyDescent="0.25">
      <c r="A1847" s="104">
        <f t="shared" si="62"/>
        <v>201221</v>
      </c>
      <c r="B1847" s="32">
        <f>'Data from Waybill Query'!B1847</f>
        <v>2012</v>
      </c>
      <c r="C1847" s="32" t="str">
        <f>IF('Data from Waybill Query'!C1847="00","0",IF('Data from Waybill Query'!C1847="01","1",IF('Data from Waybill Query'!C1847="XX","2",'Data from Waybill Query'!C1847)))</f>
        <v>2</v>
      </c>
      <c r="D1847" s="33" t="str">
        <f>'Data from Waybill Query'!D1847</f>
        <v>Grain</v>
      </c>
      <c r="E1847" s="33" t="str">
        <f>'Data from Waybill Query'!E1847</f>
        <v>L</v>
      </c>
      <c r="F1847" s="33" t="str">
        <f>'Data from Waybill Query'!F1847</f>
        <v>P</v>
      </c>
      <c r="G1847" s="33" t="str">
        <f>'Data from Waybill Query'!G1847</f>
        <v>M</v>
      </c>
      <c r="H1847" s="104">
        <f>IF(ISNA(VLOOKUP($N1847,'Data from Waybill Query'!$A:$M,8,FALSE)),0,VLOOKUP($N1847,'Data from Waybill Query'!$A:$M,8,FALSE))</f>
        <v>55622</v>
      </c>
      <c r="I1847" s="104">
        <f>IF(ISNA(VLOOKUP($N1847,'Data from Waybill Query'!$A:$M,9,FALSE)),0,VLOOKUP($N1847,'Data from Waybill Query'!$A:$M,9,FALSE))</f>
        <v>11360</v>
      </c>
      <c r="J1847" s="104">
        <f>IF(ISNA(VLOOKUP($N1847,'Data from Waybill Query'!$A:$M,10,FALSE)),0,VLOOKUP($N1847,'Data from Waybill Query'!$A:$M,10,FALSE))</f>
        <v>17160</v>
      </c>
      <c r="K1847" s="104">
        <f>IF(ISNA(VLOOKUP($N1847,'Data from Waybill Query'!$A:$M,11,FALSE)),0,VLOOKUP($N1847,'Data from Waybill Query'!$A:$M,11,FALSE))</f>
        <v>1128680</v>
      </c>
      <c r="L1847" s="104">
        <f>IF(ISNA(VLOOKUP($N1847,'Data from Waybill Query'!$A:$M,12,FALSE)),0,VLOOKUP($N1847,'Data from Waybill Query'!$A:$M,12,FALSE))</f>
        <v>1700</v>
      </c>
      <c r="M1847" s="104">
        <f>IF(ISNA(VLOOKUP($N1847,'Data from Waybill Query'!$A:$M,13,FALSE)),0,VLOOKUP($N1847,'Data from Waybill Query'!$A:$M,13,FALSE))</f>
        <v>3.2726209999999999E-2</v>
      </c>
      <c r="N1847" s="104">
        <f t="shared" si="61"/>
        <v>2012020312</v>
      </c>
    </row>
    <row r="1848" spans="1:14" x14ac:dyDescent="0.25">
      <c r="A1848" s="104">
        <f t="shared" si="62"/>
        <v>201222</v>
      </c>
      <c r="B1848" s="32">
        <f>'Data from Waybill Query'!B1848</f>
        <v>2012</v>
      </c>
      <c r="C1848" s="32" t="str">
        <f>IF('Data from Waybill Query'!C1848="00","0",IF('Data from Waybill Query'!C1848="01","1",IF('Data from Waybill Query'!C1848="XX","2",'Data from Waybill Query'!C1848)))</f>
        <v>2</v>
      </c>
      <c r="D1848" s="33" t="str">
        <f>'Data from Waybill Query'!D1848</f>
        <v>Grain</v>
      </c>
      <c r="E1848" s="33" t="str">
        <f>'Data from Waybill Query'!E1848</f>
        <v>L</v>
      </c>
      <c r="F1848" s="33" t="str">
        <f>'Data from Waybill Query'!F1848</f>
        <v>P</v>
      </c>
      <c r="G1848" s="33" t="str">
        <f>'Data from Waybill Query'!G1848</f>
        <v>U</v>
      </c>
      <c r="H1848" s="104">
        <f>IF(ISNA(VLOOKUP($N1848,'Data from Waybill Query'!$A:$M,8,FALSE)),0,VLOOKUP($N1848,'Data from Waybill Query'!$A:$M,8,FALSE))</f>
        <v>237793</v>
      </c>
      <c r="I1848" s="104">
        <f>IF(ISNA(VLOOKUP($N1848,'Data from Waybill Query'!$A:$M,9,FALSE)),0,VLOOKUP($N1848,'Data from Waybill Query'!$A:$M,9,FALSE))</f>
        <v>52510</v>
      </c>
      <c r="J1848" s="104">
        <f>IF(ISNA(VLOOKUP($N1848,'Data from Waybill Query'!$A:$M,10,FALSE)),0,VLOOKUP($N1848,'Data from Waybill Query'!$A:$M,10,FALSE))</f>
        <v>79899</v>
      </c>
      <c r="K1848" s="104">
        <f>IF(ISNA(VLOOKUP($N1848,'Data from Waybill Query'!$A:$M,11,FALSE)),0,VLOOKUP($N1848,'Data from Waybill Query'!$A:$M,11,FALSE))</f>
        <v>5351773</v>
      </c>
      <c r="L1848" s="104">
        <f>IF(ISNA(VLOOKUP($N1848,'Data from Waybill Query'!$A:$M,12,FALSE)),0,VLOOKUP($N1848,'Data from Waybill Query'!$A:$M,12,FALSE))</f>
        <v>8174</v>
      </c>
      <c r="M1848" s="104">
        <f>IF(ISNA(VLOOKUP($N1848,'Data from Waybill Query'!$A:$M,13,FALSE)),0,VLOOKUP($N1848,'Data from Waybill Query'!$A:$M,13,FALSE))</f>
        <v>2.9092030000000001E-2</v>
      </c>
      <c r="N1848" s="104">
        <f t="shared" si="61"/>
        <v>2012020313</v>
      </c>
    </row>
    <row r="1849" spans="1:14" x14ac:dyDescent="0.25">
      <c r="A1849" s="104">
        <f t="shared" si="62"/>
        <v>201223</v>
      </c>
      <c r="B1849" s="32">
        <f>'Data from Waybill Query'!B1849</f>
        <v>2012</v>
      </c>
      <c r="C1849" s="32" t="str">
        <f>IF('Data from Waybill Query'!C1849="00","0",IF('Data from Waybill Query'!C1849="01","1",IF('Data from Waybill Query'!C1849="XX","2",'Data from Waybill Query'!C1849)))</f>
        <v>10</v>
      </c>
      <c r="D1849" s="33" t="str">
        <f>'Data from Waybill Query'!D1849</f>
        <v>Metalic Ores</v>
      </c>
      <c r="E1849" s="33" t="str">
        <f>'Data from Waybill Query'!E1849</f>
        <v>S</v>
      </c>
      <c r="F1849" s="33" t="str">
        <f>'Data from Waybill Query'!F1849</f>
        <v>X</v>
      </c>
      <c r="G1849" s="33" t="str">
        <f>'Data from Waybill Query'!G1849</f>
        <v>X</v>
      </c>
      <c r="H1849" s="104">
        <f>IF(ISNA(VLOOKUP($N1849,'Data from Waybill Query'!$A:$M,8,FALSE)),0,VLOOKUP($N1849,'Data from Waybill Query'!$A:$M,8,FALSE))</f>
        <v>182208</v>
      </c>
      <c r="I1849" s="104">
        <f>IF(ISNA(VLOOKUP($N1849,'Data from Waybill Query'!$A:$M,9,FALSE)),0,VLOOKUP($N1849,'Data from Waybill Query'!$A:$M,9,FALSE))</f>
        <v>568332</v>
      </c>
      <c r="J1849" s="104">
        <f>IF(ISNA(VLOOKUP($N1849,'Data from Waybill Query'!$A:$M,10,FALSE)),0,VLOOKUP($N1849,'Data from Waybill Query'!$A:$M,10,FALSE))</f>
        <v>29278</v>
      </c>
      <c r="K1849" s="104">
        <f>IF(ISNA(VLOOKUP($N1849,'Data from Waybill Query'!$A:$M,11,FALSE)),0,VLOOKUP($N1849,'Data from Waybill Query'!$A:$M,11,FALSE))</f>
        <v>43739296</v>
      </c>
      <c r="L1849" s="104">
        <f>IF(ISNA(VLOOKUP($N1849,'Data from Waybill Query'!$A:$M,12,FALSE)),0,VLOOKUP($N1849,'Data from Waybill Query'!$A:$M,12,FALSE))</f>
        <v>2262</v>
      </c>
      <c r="M1849" s="104">
        <f>IF(ISNA(VLOOKUP($N1849,'Data from Waybill Query'!$A:$M,13,FALSE)),0,VLOOKUP($N1849,'Data from Waybill Query'!$A:$M,13,FALSE))</f>
        <v>8.056431E-2</v>
      </c>
      <c r="N1849" s="104">
        <f t="shared" si="61"/>
        <v>2012100103</v>
      </c>
    </row>
    <row r="1850" spans="1:14" x14ac:dyDescent="0.25">
      <c r="A1850" s="104">
        <f t="shared" si="62"/>
        <v>201224</v>
      </c>
      <c r="B1850" s="32">
        <f>'Data from Waybill Query'!B1850</f>
        <v>2012</v>
      </c>
      <c r="C1850" s="32" t="str">
        <f>IF('Data from Waybill Query'!C1850="00","0",IF('Data from Waybill Query'!C1850="01","1",IF('Data from Waybill Query'!C1850="XX","2",'Data from Waybill Query'!C1850)))</f>
        <v>10</v>
      </c>
      <c r="D1850" s="33" t="str">
        <f>'Data from Waybill Query'!D1850</f>
        <v>Metalic Ores</v>
      </c>
      <c r="E1850" s="33" t="str">
        <f>'Data from Waybill Query'!E1850</f>
        <v>M</v>
      </c>
      <c r="F1850" s="33" t="str">
        <f>'Data from Waybill Query'!F1850</f>
        <v>X</v>
      </c>
      <c r="G1850" s="33" t="str">
        <f>'Data from Waybill Query'!G1850</f>
        <v>X</v>
      </c>
      <c r="H1850" s="104">
        <f>IF(ISNA(VLOOKUP($N1850,'Data from Waybill Query'!$A:$M,8,FALSE)),0,VLOOKUP($N1850,'Data from Waybill Query'!$A:$M,8,FALSE))</f>
        <v>161485</v>
      </c>
      <c r="I1850" s="104">
        <f>IF(ISNA(VLOOKUP($N1850,'Data from Waybill Query'!$A:$M,9,FALSE)),0,VLOOKUP($N1850,'Data from Waybill Query'!$A:$M,9,FALSE))</f>
        <v>175714</v>
      </c>
      <c r="J1850" s="104">
        <f>IF(ISNA(VLOOKUP($N1850,'Data from Waybill Query'!$A:$M,10,FALSE)),0,VLOOKUP($N1850,'Data from Waybill Query'!$A:$M,10,FALSE))</f>
        <v>27515</v>
      </c>
      <c r="K1850" s="104">
        <f>IF(ISNA(VLOOKUP($N1850,'Data from Waybill Query'!$A:$M,11,FALSE)),0,VLOOKUP($N1850,'Data from Waybill Query'!$A:$M,11,FALSE))</f>
        <v>18317594</v>
      </c>
      <c r="L1850" s="104">
        <f>IF(ISNA(VLOOKUP($N1850,'Data from Waybill Query'!$A:$M,12,FALSE)),0,VLOOKUP($N1850,'Data from Waybill Query'!$A:$M,12,FALSE))</f>
        <v>2856</v>
      </c>
      <c r="M1850" s="104">
        <f>IF(ISNA(VLOOKUP($N1850,'Data from Waybill Query'!$A:$M,13,FALSE)),0,VLOOKUP($N1850,'Data from Waybill Query'!$A:$M,13,FALSE))</f>
        <v>5.6538999999999999E-2</v>
      </c>
      <c r="N1850" s="104">
        <f t="shared" si="61"/>
        <v>2012100203</v>
      </c>
    </row>
    <row r="1851" spans="1:14" x14ac:dyDescent="0.25">
      <c r="A1851" s="104">
        <f t="shared" si="62"/>
        <v>201225</v>
      </c>
      <c r="B1851" s="32">
        <f>'Data from Waybill Query'!B1851</f>
        <v>2012</v>
      </c>
      <c r="C1851" s="32" t="str">
        <f>IF('Data from Waybill Query'!C1851="00","0",IF('Data from Waybill Query'!C1851="01","1",IF('Data from Waybill Query'!C1851="XX","2",'Data from Waybill Query'!C1851)))</f>
        <v>10</v>
      </c>
      <c r="D1851" s="33" t="str">
        <f>'Data from Waybill Query'!D1851</f>
        <v>Metalic Ores</v>
      </c>
      <c r="E1851" s="33" t="str">
        <f>'Data from Waybill Query'!E1851</f>
        <v>L</v>
      </c>
      <c r="F1851" s="33" t="str">
        <f>'Data from Waybill Query'!F1851</f>
        <v>X</v>
      </c>
      <c r="G1851" s="33" t="str">
        <f>'Data from Waybill Query'!G1851</f>
        <v>X</v>
      </c>
      <c r="H1851" s="104">
        <f>IF(ISNA(VLOOKUP($N1851,'Data from Waybill Query'!$A:$M,8,FALSE)),0,VLOOKUP($N1851,'Data from Waybill Query'!$A:$M,8,FALSE))</f>
        <v>375089</v>
      </c>
      <c r="I1851" s="104">
        <f>IF(ISNA(VLOOKUP($N1851,'Data from Waybill Query'!$A:$M,9,FALSE)),0,VLOOKUP($N1851,'Data from Waybill Query'!$A:$M,9,FALSE))</f>
        <v>122844</v>
      </c>
      <c r="J1851" s="104">
        <f>IF(ISNA(VLOOKUP($N1851,'Data from Waybill Query'!$A:$M,10,FALSE)),0,VLOOKUP($N1851,'Data from Waybill Query'!$A:$M,10,FALSE))</f>
        <v>125578</v>
      </c>
      <c r="K1851" s="104">
        <f>IF(ISNA(VLOOKUP($N1851,'Data from Waybill Query'!$A:$M,11,FALSE)),0,VLOOKUP($N1851,'Data from Waybill Query'!$A:$M,11,FALSE))</f>
        <v>12191845</v>
      </c>
      <c r="L1851" s="104">
        <f>IF(ISNA(VLOOKUP($N1851,'Data from Waybill Query'!$A:$M,12,FALSE)),0,VLOOKUP($N1851,'Data from Waybill Query'!$A:$M,12,FALSE))</f>
        <v>12487</v>
      </c>
      <c r="M1851" s="104">
        <f>IF(ISNA(VLOOKUP($N1851,'Data from Waybill Query'!$A:$M,13,FALSE)),0,VLOOKUP($N1851,'Data from Waybill Query'!$A:$M,13,FALSE))</f>
        <v>3.0037749999999998E-2</v>
      </c>
      <c r="N1851" s="104">
        <f t="shared" si="61"/>
        <v>2012100303</v>
      </c>
    </row>
    <row r="1852" spans="1:14" x14ac:dyDescent="0.25">
      <c r="A1852" s="104">
        <f t="shared" si="62"/>
        <v>201226</v>
      </c>
      <c r="B1852" s="32">
        <f>'Data from Waybill Query'!B1852</f>
        <v>2012</v>
      </c>
      <c r="C1852" s="32" t="str">
        <f>IF('Data from Waybill Query'!C1852="00","0",IF('Data from Waybill Query'!C1852="01","1",IF('Data from Waybill Query'!C1852="XX","2",'Data from Waybill Query'!C1852)))</f>
        <v>11</v>
      </c>
      <c r="D1852" s="33" t="str">
        <f>'Data from Waybill Query'!D1852</f>
        <v>Coal</v>
      </c>
      <c r="E1852" s="33" t="str">
        <f>'Data from Waybill Query'!E1852</f>
        <v>S</v>
      </c>
      <c r="F1852" s="33" t="str">
        <f>'Data from Waybill Query'!F1852</f>
        <v>R</v>
      </c>
      <c r="G1852" s="33" t="str">
        <f>'Data from Waybill Query'!G1852</f>
        <v>X</v>
      </c>
      <c r="H1852" s="104">
        <f>IF(ISNA(VLOOKUP($N1852,'Data from Waybill Query'!$A:$M,8,FALSE)),0,VLOOKUP($N1852,'Data from Waybill Query'!$A:$M,8,FALSE))</f>
        <v>2156613</v>
      </c>
      <c r="I1852" s="104">
        <f>IF(ISNA(VLOOKUP($N1852,'Data from Waybill Query'!$A:$M,9,FALSE)),0,VLOOKUP($N1852,'Data from Waybill Query'!$A:$M,9,FALSE))</f>
        <v>964155</v>
      </c>
      <c r="J1852" s="104">
        <f>IF(ISNA(VLOOKUP($N1852,'Data from Waybill Query'!$A:$M,10,FALSE)),0,VLOOKUP($N1852,'Data from Waybill Query'!$A:$M,10,FALSE))</f>
        <v>287347</v>
      </c>
      <c r="K1852" s="104">
        <f>IF(ISNA(VLOOKUP($N1852,'Data from Waybill Query'!$A:$M,11,FALSE)),0,VLOOKUP($N1852,'Data from Waybill Query'!$A:$M,11,FALSE))</f>
        <v>104543266</v>
      </c>
      <c r="L1852" s="104">
        <f>IF(ISNA(VLOOKUP($N1852,'Data from Waybill Query'!$A:$M,12,FALSE)),0,VLOOKUP($N1852,'Data from Waybill Query'!$A:$M,12,FALSE))</f>
        <v>31035</v>
      </c>
      <c r="M1852" s="104">
        <f>IF(ISNA(VLOOKUP($N1852,'Data from Waybill Query'!$A:$M,13,FALSE)),0,VLOOKUP($N1852,'Data from Waybill Query'!$A:$M,13,FALSE))</f>
        <v>6.9489519999999999E-2</v>
      </c>
      <c r="N1852" s="104">
        <f t="shared" si="61"/>
        <v>2012110103</v>
      </c>
    </row>
    <row r="1853" spans="1:14" x14ac:dyDescent="0.25">
      <c r="A1853" s="104">
        <f t="shared" si="62"/>
        <v>201227</v>
      </c>
      <c r="B1853" s="32">
        <f>'Data from Waybill Query'!B1853</f>
        <v>2012</v>
      </c>
      <c r="C1853" s="32" t="str">
        <f>IF('Data from Waybill Query'!C1853="00","0",IF('Data from Waybill Query'!C1853="01","1",IF('Data from Waybill Query'!C1853="XX","2",'Data from Waybill Query'!C1853)))</f>
        <v>11</v>
      </c>
      <c r="D1853" s="33" t="str">
        <f>'Data from Waybill Query'!D1853</f>
        <v>Coal</v>
      </c>
      <c r="E1853" s="33" t="str">
        <f>'Data from Waybill Query'!E1853</f>
        <v>S</v>
      </c>
      <c r="F1853" s="33" t="str">
        <f>'Data from Waybill Query'!F1853</f>
        <v>P</v>
      </c>
      <c r="G1853" s="33" t="str">
        <f>'Data from Waybill Query'!G1853</f>
        <v>X</v>
      </c>
      <c r="H1853" s="104">
        <f>IF(ISNA(VLOOKUP($N1853,'Data from Waybill Query'!$A:$M,8,FALSE)),0,VLOOKUP($N1853,'Data from Waybill Query'!$A:$M,8,FALSE))</f>
        <v>1642223</v>
      </c>
      <c r="I1853" s="104">
        <f>IF(ISNA(VLOOKUP($N1853,'Data from Waybill Query'!$A:$M,9,FALSE)),0,VLOOKUP($N1853,'Data from Waybill Query'!$A:$M,9,FALSE))</f>
        <v>1323555</v>
      </c>
      <c r="J1853" s="104">
        <f>IF(ISNA(VLOOKUP($N1853,'Data from Waybill Query'!$A:$M,10,FALSE)),0,VLOOKUP($N1853,'Data from Waybill Query'!$A:$M,10,FALSE))</f>
        <v>255932</v>
      </c>
      <c r="K1853" s="104">
        <f>IF(ISNA(VLOOKUP($N1853,'Data from Waybill Query'!$A:$M,11,FALSE)),0,VLOOKUP($N1853,'Data from Waybill Query'!$A:$M,11,FALSE))</f>
        <v>153133693</v>
      </c>
      <c r="L1853" s="104">
        <f>IF(ISNA(VLOOKUP($N1853,'Data from Waybill Query'!$A:$M,12,FALSE)),0,VLOOKUP($N1853,'Data from Waybill Query'!$A:$M,12,FALSE))</f>
        <v>29699</v>
      </c>
      <c r="M1853" s="104">
        <f>IF(ISNA(VLOOKUP($N1853,'Data from Waybill Query'!$A:$M,13,FALSE)),0,VLOOKUP($N1853,'Data from Waybill Query'!$A:$M,13,FALSE))</f>
        <v>5.5296360000000003E-2</v>
      </c>
      <c r="N1853" s="104">
        <f t="shared" si="61"/>
        <v>2012110113</v>
      </c>
    </row>
    <row r="1854" spans="1:14" x14ac:dyDescent="0.25">
      <c r="A1854" s="104">
        <f t="shared" si="62"/>
        <v>201228</v>
      </c>
      <c r="B1854" s="32">
        <f>'Data from Waybill Query'!B1854</f>
        <v>2012</v>
      </c>
      <c r="C1854" s="32" t="str">
        <f>IF('Data from Waybill Query'!C1854="00","0",IF('Data from Waybill Query'!C1854="01","1",IF('Data from Waybill Query'!C1854="XX","2",'Data from Waybill Query'!C1854)))</f>
        <v>11</v>
      </c>
      <c r="D1854" s="33" t="str">
        <f>'Data from Waybill Query'!D1854</f>
        <v>Coal</v>
      </c>
      <c r="E1854" s="33" t="str">
        <f>'Data from Waybill Query'!E1854</f>
        <v>M</v>
      </c>
      <c r="F1854" s="33" t="str">
        <f>'Data from Waybill Query'!F1854</f>
        <v>R</v>
      </c>
      <c r="G1854" s="33" t="str">
        <f>'Data from Waybill Query'!G1854</f>
        <v>X</v>
      </c>
      <c r="H1854" s="104">
        <f>IF(ISNA(VLOOKUP($N1854,'Data from Waybill Query'!$A:$M,8,FALSE)),0,VLOOKUP($N1854,'Data from Waybill Query'!$A:$M,8,FALSE))</f>
        <v>1255906</v>
      </c>
      <c r="I1854" s="104">
        <f>IF(ISNA(VLOOKUP($N1854,'Data from Waybill Query'!$A:$M,9,FALSE)),0,VLOOKUP($N1854,'Data from Waybill Query'!$A:$M,9,FALSE))</f>
        <v>409412</v>
      </c>
      <c r="J1854" s="104">
        <f>IF(ISNA(VLOOKUP($N1854,'Data from Waybill Query'!$A:$M,10,FALSE)),0,VLOOKUP($N1854,'Data from Waybill Query'!$A:$M,10,FALSE))</f>
        <v>266621</v>
      </c>
      <c r="K1854" s="104">
        <f>IF(ISNA(VLOOKUP($N1854,'Data from Waybill Query'!$A:$M,11,FALSE)),0,VLOOKUP($N1854,'Data from Waybill Query'!$A:$M,11,FALSE))</f>
        <v>45757958</v>
      </c>
      <c r="L1854" s="104">
        <f>IF(ISNA(VLOOKUP($N1854,'Data from Waybill Query'!$A:$M,12,FALSE)),0,VLOOKUP($N1854,'Data from Waybill Query'!$A:$M,12,FALSE))</f>
        <v>29831</v>
      </c>
      <c r="M1854" s="104">
        <f>IF(ISNA(VLOOKUP($N1854,'Data from Waybill Query'!$A:$M,13,FALSE)),0,VLOOKUP($N1854,'Data from Waybill Query'!$A:$M,13,FALSE))</f>
        <v>4.2100310000000002E-2</v>
      </c>
      <c r="N1854" s="104">
        <f t="shared" si="61"/>
        <v>2012110203</v>
      </c>
    </row>
    <row r="1855" spans="1:14" x14ac:dyDescent="0.25">
      <c r="A1855" s="104">
        <f t="shared" si="62"/>
        <v>201229</v>
      </c>
      <c r="B1855" s="32">
        <f>'Data from Waybill Query'!B1855</f>
        <v>2012</v>
      </c>
      <c r="C1855" s="32" t="str">
        <f>IF('Data from Waybill Query'!C1855="00","0",IF('Data from Waybill Query'!C1855="01","1",IF('Data from Waybill Query'!C1855="XX","2",'Data from Waybill Query'!C1855)))</f>
        <v>11</v>
      </c>
      <c r="D1855" s="33" t="str">
        <f>'Data from Waybill Query'!D1855</f>
        <v>Coal</v>
      </c>
      <c r="E1855" s="33" t="str">
        <f>'Data from Waybill Query'!E1855</f>
        <v>M</v>
      </c>
      <c r="F1855" s="33" t="str">
        <f>'Data from Waybill Query'!F1855</f>
        <v>P</v>
      </c>
      <c r="G1855" s="33" t="str">
        <f>'Data from Waybill Query'!G1855</f>
        <v>X</v>
      </c>
      <c r="H1855" s="104">
        <f>IF(ISNA(VLOOKUP($N1855,'Data from Waybill Query'!$A:$M,8,FALSE)),0,VLOOKUP($N1855,'Data from Waybill Query'!$A:$M,8,FALSE))</f>
        <v>2772855</v>
      </c>
      <c r="I1855" s="104">
        <f>IF(ISNA(VLOOKUP($N1855,'Data from Waybill Query'!$A:$M,9,FALSE)),0,VLOOKUP($N1855,'Data from Waybill Query'!$A:$M,9,FALSE))</f>
        <v>1382009</v>
      </c>
      <c r="J1855" s="104">
        <f>IF(ISNA(VLOOKUP($N1855,'Data from Waybill Query'!$A:$M,10,FALSE)),0,VLOOKUP($N1855,'Data from Waybill Query'!$A:$M,10,FALSE))</f>
        <v>1047077</v>
      </c>
      <c r="K1855" s="104">
        <f>IF(ISNA(VLOOKUP($N1855,'Data from Waybill Query'!$A:$M,11,FALSE)),0,VLOOKUP($N1855,'Data from Waybill Query'!$A:$M,11,FALSE))</f>
        <v>163788604</v>
      </c>
      <c r="L1855" s="104">
        <f>IF(ISNA(VLOOKUP($N1855,'Data from Waybill Query'!$A:$M,12,FALSE)),0,VLOOKUP($N1855,'Data from Waybill Query'!$A:$M,12,FALSE))</f>
        <v>124235</v>
      </c>
      <c r="M1855" s="104">
        <f>IF(ISNA(VLOOKUP($N1855,'Data from Waybill Query'!$A:$M,13,FALSE)),0,VLOOKUP($N1855,'Data from Waybill Query'!$A:$M,13,FALSE))</f>
        <v>2.23194E-2</v>
      </c>
      <c r="N1855" s="104">
        <f t="shared" si="61"/>
        <v>2012110213</v>
      </c>
    </row>
    <row r="1856" spans="1:14" x14ac:dyDescent="0.25">
      <c r="A1856" s="104">
        <f t="shared" si="62"/>
        <v>201230</v>
      </c>
      <c r="B1856" s="32">
        <f>'Data from Waybill Query'!B1856</f>
        <v>2012</v>
      </c>
      <c r="C1856" s="32" t="str">
        <f>IF('Data from Waybill Query'!C1856="00","0",IF('Data from Waybill Query'!C1856="01","1",IF('Data from Waybill Query'!C1856="XX","2",'Data from Waybill Query'!C1856)))</f>
        <v>11</v>
      </c>
      <c r="D1856" s="33" t="str">
        <f>'Data from Waybill Query'!D1856</f>
        <v>Coal</v>
      </c>
      <c r="E1856" s="33" t="str">
        <f>'Data from Waybill Query'!E1856</f>
        <v>L</v>
      </c>
      <c r="F1856" s="33" t="str">
        <f>'Data from Waybill Query'!F1856</f>
        <v>R</v>
      </c>
      <c r="G1856" s="33" t="str">
        <f>'Data from Waybill Query'!G1856</f>
        <v>X</v>
      </c>
      <c r="H1856" s="104">
        <f>IF(ISNA(VLOOKUP($N1856,'Data from Waybill Query'!$A:$M,8,FALSE)),0,VLOOKUP($N1856,'Data from Waybill Query'!$A:$M,8,FALSE))</f>
        <v>1476992</v>
      </c>
      <c r="I1856" s="104">
        <f>IF(ISNA(VLOOKUP($N1856,'Data from Waybill Query'!$A:$M,9,FALSE)),0,VLOOKUP($N1856,'Data from Waybill Query'!$A:$M,9,FALSE))</f>
        <v>544235</v>
      </c>
      <c r="J1856" s="104">
        <f>IF(ISNA(VLOOKUP($N1856,'Data from Waybill Query'!$A:$M,10,FALSE)),0,VLOOKUP($N1856,'Data from Waybill Query'!$A:$M,10,FALSE))</f>
        <v>663624</v>
      </c>
      <c r="K1856" s="104">
        <f>IF(ISNA(VLOOKUP($N1856,'Data from Waybill Query'!$A:$M,11,FALSE)),0,VLOOKUP($N1856,'Data from Waybill Query'!$A:$M,11,FALSE))</f>
        <v>64148485</v>
      </c>
      <c r="L1856" s="104">
        <f>IF(ISNA(VLOOKUP($N1856,'Data from Waybill Query'!$A:$M,12,FALSE)),0,VLOOKUP($N1856,'Data from Waybill Query'!$A:$M,12,FALSE))</f>
        <v>78200</v>
      </c>
      <c r="M1856" s="104">
        <f>IF(ISNA(VLOOKUP($N1856,'Data from Waybill Query'!$A:$M,13,FALSE)),0,VLOOKUP($N1856,'Data from Waybill Query'!$A:$M,13,FALSE))</f>
        <v>1.8887290000000001E-2</v>
      </c>
      <c r="N1856" s="104">
        <f t="shared" si="61"/>
        <v>2012110303</v>
      </c>
    </row>
    <row r="1857" spans="1:14" x14ac:dyDescent="0.25">
      <c r="A1857" s="104">
        <f t="shared" si="62"/>
        <v>201231</v>
      </c>
      <c r="B1857" s="32">
        <f>'Data from Waybill Query'!B1857</f>
        <v>2012</v>
      </c>
      <c r="C1857" s="32" t="str">
        <f>IF('Data from Waybill Query'!C1857="00","0",IF('Data from Waybill Query'!C1857="01","1",IF('Data from Waybill Query'!C1857="XX","2",'Data from Waybill Query'!C1857)))</f>
        <v>11</v>
      </c>
      <c r="D1857" s="33" t="str">
        <f>'Data from Waybill Query'!D1857</f>
        <v>Coal</v>
      </c>
      <c r="E1857" s="33" t="str">
        <f>'Data from Waybill Query'!E1857</f>
        <v>L</v>
      </c>
      <c r="F1857" s="33" t="str">
        <f>'Data from Waybill Query'!F1857</f>
        <v>P</v>
      </c>
      <c r="G1857" s="33" t="str">
        <f>'Data from Waybill Query'!G1857</f>
        <v>X</v>
      </c>
      <c r="H1857" s="104">
        <f>IF(ISNA(VLOOKUP($N1857,'Data from Waybill Query'!$A:$M,8,FALSE)),0,VLOOKUP($N1857,'Data from Waybill Query'!$A:$M,8,FALSE))</f>
        <v>4104109</v>
      </c>
      <c r="I1857" s="104">
        <f>IF(ISNA(VLOOKUP($N1857,'Data from Waybill Query'!$A:$M,9,FALSE)),0,VLOOKUP($N1857,'Data from Waybill Query'!$A:$M,9,FALSE))</f>
        <v>1743279</v>
      </c>
      <c r="J1857" s="104">
        <f>IF(ISNA(VLOOKUP($N1857,'Data from Waybill Query'!$A:$M,10,FALSE)),0,VLOOKUP($N1857,'Data from Waybill Query'!$A:$M,10,FALSE))</f>
        <v>2116771</v>
      </c>
      <c r="K1857" s="104">
        <f>IF(ISNA(VLOOKUP($N1857,'Data from Waybill Query'!$A:$M,11,FALSE)),0,VLOOKUP($N1857,'Data from Waybill Query'!$A:$M,11,FALSE))</f>
        <v>206468691</v>
      </c>
      <c r="L1857" s="104">
        <f>IF(ISNA(VLOOKUP($N1857,'Data from Waybill Query'!$A:$M,12,FALSE)),0,VLOOKUP($N1857,'Data from Waybill Query'!$A:$M,12,FALSE))</f>
        <v>250985</v>
      </c>
      <c r="M1857" s="104">
        <f>IF(ISNA(VLOOKUP($N1857,'Data from Waybill Query'!$A:$M,13,FALSE)),0,VLOOKUP($N1857,'Data from Waybill Query'!$A:$M,13,FALSE))</f>
        <v>1.635201E-2</v>
      </c>
      <c r="N1857" s="104">
        <f t="shared" si="61"/>
        <v>2012110313</v>
      </c>
    </row>
    <row r="1858" spans="1:14" x14ac:dyDescent="0.25">
      <c r="A1858" s="104">
        <f t="shared" si="62"/>
        <v>201232</v>
      </c>
      <c r="B1858" s="32">
        <f>'Data from Waybill Query'!B1858</f>
        <v>2012</v>
      </c>
      <c r="C1858" s="32" t="str">
        <f>IF('Data from Waybill Query'!C1858="00","0",IF('Data from Waybill Query'!C1858="01","1",IF('Data from Waybill Query'!C1858="XX","2",'Data from Waybill Query'!C1858)))</f>
        <v>11</v>
      </c>
      <c r="D1858" s="33" t="str">
        <f>'Data from Waybill Query'!D1858</f>
        <v>Coal</v>
      </c>
      <c r="E1858" s="33" t="str">
        <f>'Data from Waybill Query'!E1858</f>
        <v>VL</v>
      </c>
      <c r="F1858" s="33" t="str">
        <f>'Data from Waybill Query'!F1858</f>
        <v>R</v>
      </c>
      <c r="G1858" s="33" t="str">
        <f>'Data from Waybill Query'!G1858</f>
        <v>X</v>
      </c>
      <c r="H1858" s="104">
        <f>IF(ISNA(VLOOKUP($N1858,'Data from Waybill Query'!$A:$M,8,FALSE)),0,VLOOKUP($N1858,'Data from Waybill Query'!$A:$M,8,FALSE))</f>
        <v>469798</v>
      </c>
      <c r="I1858" s="104">
        <f>IF(ISNA(VLOOKUP($N1858,'Data from Waybill Query'!$A:$M,9,FALSE)),0,VLOOKUP($N1858,'Data from Waybill Query'!$A:$M,9,FALSE))</f>
        <v>125779</v>
      </c>
      <c r="J1858" s="104">
        <f>IF(ISNA(VLOOKUP($N1858,'Data from Waybill Query'!$A:$M,10,FALSE)),0,VLOOKUP($N1858,'Data from Waybill Query'!$A:$M,10,FALSE))</f>
        <v>205648</v>
      </c>
      <c r="K1858" s="104">
        <f>IF(ISNA(VLOOKUP($N1858,'Data from Waybill Query'!$A:$M,11,FALSE)),0,VLOOKUP($N1858,'Data from Waybill Query'!$A:$M,11,FALSE))</f>
        <v>14614843</v>
      </c>
      <c r="L1858" s="104">
        <f>IF(ISNA(VLOOKUP($N1858,'Data from Waybill Query'!$A:$M,12,FALSE)),0,VLOOKUP($N1858,'Data from Waybill Query'!$A:$M,12,FALSE))</f>
        <v>23855</v>
      </c>
      <c r="M1858" s="104">
        <f>IF(ISNA(VLOOKUP($N1858,'Data from Waybill Query'!$A:$M,13,FALSE)),0,VLOOKUP($N1858,'Data from Waybill Query'!$A:$M,13,FALSE))</f>
        <v>1.9694010000000001E-2</v>
      </c>
      <c r="N1858" s="104">
        <f t="shared" ref="N1858:N1921" si="63">1000000*B1858+10000*C1858+100*IF(LEFT(E1858,1)="S",1,IF(E1858="M",2,IF(E1858="L",3,4)))+10*IF(F1858="P",1,0)+IF(G1858="S",1,IF(G1858="M",2,3))</f>
        <v>2012110403</v>
      </c>
    </row>
    <row r="1859" spans="1:14" x14ac:dyDescent="0.25">
      <c r="A1859" s="104">
        <f t="shared" si="62"/>
        <v>201233</v>
      </c>
      <c r="B1859" s="32">
        <f>'Data from Waybill Query'!B1859</f>
        <v>2012</v>
      </c>
      <c r="C1859" s="32" t="str">
        <f>IF('Data from Waybill Query'!C1859="00","0",IF('Data from Waybill Query'!C1859="01","1",IF('Data from Waybill Query'!C1859="XX","2",'Data from Waybill Query'!C1859)))</f>
        <v>11</v>
      </c>
      <c r="D1859" s="33" t="str">
        <f>'Data from Waybill Query'!D1859</f>
        <v>Coal</v>
      </c>
      <c r="E1859" s="33" t="str">
        <f>'Data from Waybill Query'!E1859</f>
        <v>VL</v>
      </c>
      <c r="F1859" s="33" t="str">
        <f>'Data from Waybill Query'!F1859</f>
        <v>P</v>
      </c>
      <c r="G1859" s="33" t="str">
        <f>'Data from Waybill Query'!G1859</f>
        <v>X</v>
      </c>
      <c r="H1859" s="104">
        <f>IF(ISNA(VLOOKUP($N1859,'Data from Waybill Query'!$A:$M,8,FALSE)),0,VLOOKUP($N1859,'Data from Waybill Query'!$A:$M,8,FALSE))</f>
        <v>1113368</v>
      </c>
      <c r="I1859" s="104">
        <f>IF(ISNA(VLOOKUP($N1859,'Data from Waybill Query'!$A:$M,9,FALSE)),0,VLOOKUP($N1859,'Data from Waybill Query'!$A:$M,9,FALSE))</f>
        <v>350238</v>
      </c>
      <c r="J1859" s="104">
        <f>IF(ISNA(VLOOKUP($N1859,'Data from Waybill Query'!$A:$M,10,FALSE)),0,VLOOKUP($N1859,'Data from Waybill Query'!$A:$M,10,FALSE))</f>
        <v>555719</v>
      </c>
      <c r="K1859" s="104">
        <f>IF(ISNA(VLOOKUP($N1859,'Data from Waybill Query'!$A:$M,11,FALSE)),0,VLOOKUP($N1859,'Data from Waybill Query'!$A:$M,11,FALSE))</f>
        <v>42077408</v>
      </c>
      <c r="L1859" s="104">
        <f>IF(ISNA(VLOOKUP($N1859,'Data from Waybill Query'!$A:$M,12,FALSE)),0,VLOOKUP($N1859,'Data from Waybill Query'!$A:$M,12,FALSE))</f>
        <v>66704</v>
      </c>
      <c r="M1859" s="104">
        <f>IF(ISNA(VLOOKUP($N1859,'Data from Waybill Query'!$A:$M,13,FALSE)),0,VLOOKUP($N1859,'Data from Waybill Query'!$A:$M,13,FALSE))</f>
        <v>1.6691089999999999E-2</v>
      </c>
      <c r="N1859" s="104">
        <f t="shared" si="63"/>
        <v>2012110413</v>
      </c>
    </row>
    <row r="1860" spans="1:14" x14ac:dyDescent="0.25">
      <c r="A1860" s="104">
        <f t="shared" ref="A1860:A1923" si="64">$B1860*100+MOD(ROW($B1860)-ROW($B$1476),70)</f>
        <v>201234</v>
      </c>
      <c r="B1860" s="32">
        <f>'Data from Waybill Query'!B1860</f>
        <v>2012</v>
      </c>
      <c r="C1860" s="32" t="str">
        <f>IF('Data from Waybill Query'!C1860="00","0",IF('Data from Waybill Query'!C1860="01","1",IF('Data from Waybill Query'!C1860="XX","2",'Data from Waybill Query'!C1860)))</f>
        <v>13</v>
      </c>
      <c r="D1860" s="33" t="str">
        <f>'Data from Waybill Query'!D1860</f>
        <v>Crude Oil</v>
      </c>
      <c r="E1860" s="33" t="str">
        <f>'Data from Waybill Query'!E1860</f>
        <v>SM</v>
      </c>
      <c r="F1860" s="33" t="str">
        <f>'Data from Waybill Query'!F1860</f>
        <v>X</v>
      </c>
      <c r="G1860" s="33" t="str">
        <f>'Data from Waybill Query'!G1860</f>
        <v>S</v>
      </c>
      <c r="H1860" s="104">
        <f>IF(ISNA(VLOOKUP($N1860,'Data from Waybill Query'!$A:$M,8,FALSE)),0,VLOOKUP($N1860,'Data from Waybill Query'!$A:$M,8,FALSE))</f>
        <v>146770</v>
      </c>
      <c r="I1860" s="104">
        <f>IF(ISNA(VLOOKUP($N1860,'Data from Waybill Query'!$A:$M,9,FALSE)),0,VLOOKUP($N1860,'Data from Waybill Query'!$A:$M,9,FALSE))</f>
        <v>34152</v>
      </c>
      <c r="J1860" s="104">
        <f>IF(ISNA(VLOOKUP($N1860,'Data from Waybill Query'!$A:$M,10,FALSE)),0,VLOOKUP($N1860,'Data from Waybill Query'!$A:$M,10,FALSE))</f>
        <v>28727</v>
      </c>
      <c r="K1860" s="104">
        <f>IF(ISNA(VLOOKUP($N1860,'Data from Waybill Query'!$A:$M,11,FALSE)),0,VLOOKUP($N1860,'Data from Waybill Query'!$A:$M,11,FALSE))</f>
        <v>2878772</v>
      </c>
      <c r="L1860" s="104">
        <f>IF(ISNA(VLOOKUP($N1860,'Data from Waybill Query'!$A:$M,12,FALSE)),0,VLOOKUP($N1860,'Data from Waybill Query'!$A:$M,12,FALSE))</f>
        <v>2422</v>
      </c>
      <c r="M1860" s="104">
        <f>IF(ISNA(VLOOKUP($N1860,'Data from Waybill Query'!$A:$M,13,FALSE)),0,VLOOKUP($N1860,'Data from Waybill Query'!$A:$M,13,FALSE))</f>
        <v>6.060923E-2</v>
      </c>
      <c r="N1860" s="104">
        <f t="shared" si="63"/>
        <v>2012130101</v>
      </c>
    </row>
    <row r="1861" spans="1:14" x14ac:dyDescent="0.25">
      <c r="A1861" s="104">
        <f t="shared" si="64"/>
        <v>201235</v>
      </c>
      <c r="B1861" s="32">
        <f>'Data from Waybill Query'!B1861</f>
        <v>2012</v>
      </c>
      <c r="C1861" s="32" t="str">
        <f>IF('Data from Waybill Query'!C1861="00","0",IF('Data from Waybill Query'!C1861="01","1",IF('Data from Waybill Query'!C1861="XX","2",'Data from Waybill Query'!C1861)))</f>
        <v>13</v>
      </c>
      <c r="D1861" s="33" t="str">
        <f>'Data from Waybill Query'!D1861</f>
        <v>Crude Oil</v>
      </c>
      <c r="E1861" s="33" t="str">
        <f>'Data from Waybill Query'!E1861</f>
        <v>VL</v>
      </c>
      <c r="F1861" s="33" t="str">
        <f>'Data from Waybill Query'!F1861</f>
        <v>X</v>
      </c>
      <c r="G1861" s="33" t="str">
        <f>'Data from Waybill Query'!G1861</f>
        <v>S</v>
      </c>
      <c r="H1861" s="104">
        <f>IF(ISNA(VLOOKUP($N1861,'Data from Waybill Query'!$A:$M,8,FALSE)),0,VLOOKUP($N1861,'Data from Waybill Query'!$A:$M,8,FALSE))</f>
        <v>178947</v>
      </c>
      <c r="I1861" s="104">
        <f>IF(ISNA(VLOOKUP($N1861,'Data from Waybill Query'!$A:$M,9,FALSE)),0,VLOOKUP($N1861,'Data from Waybill Query'!$A:$M,9,FALSE))</f>
        <v>25856</v>
      </c>
      <c r="J1861" s="104">
        <f>IF(ISNA(VLOOKUP($N1861,'Data from Waybill Query'!$A:$M,10,FALSE)),0,VLOOKUP($N1861,'Data from Waybill Query'!$A:$M,10,FALSE))</f>
        <v>56812</v>
      </c>
      <c r="K1861" s="104">
        <f>IF(ISNA(VLOOKUP($N1861,'Data from Waybill Query'!$A:$M,11,FALSE)),0,VLOOKUP($N1861,'Data from Waybill Query'!$A:$M,11,FALSE))</f>
        <v>2249860</v>
      </c>
      <c r="L1861" s="104">
        <f>IF(ISNA(VLOOKUP($N1861,'Data from Waybill Query'!$A:$M,12,FALSE)),0,VLOOKUP($N1861,'Data from Waybill Query'!$A:$M,12,FALSE))</f>
        <v>4949</v>
      </c>
      <c r="M1861" s="104">
        <f>IF(ISNA(VLOOKUP($N1861,'Data from Waybill Query'!$A:$M,13,FALSE)),0,VLOOKUP($N1861,'Data from Waybill Query'!$A:$M,13,FALSE))</f>
        <v>3.6157969999999998E-2</v>
      </c>
      <c r="N1861" s="104">
        <f t="shared" si="63"/>
        <v>2012130401</v>
      </c>
    </row>
    <row r="1862" spans="1:14" x14ac:dyDescent="0.25">
      <c r="A1862" s="104">
        <f t="shared" si="64"/>
        <v>201236</v>
      </c>
      <c r="B1862" s="32">
        <f>'Data from Waybill Query'!B1862</f>
        <v>2012</v>
      </c>
      <c r="C1862" s="32" t="str">
        <f>IF('Data from Waybill Query'!C1862="00","0",IF('Data from Waybill Query'!C1862="01","1",IF('Data from Waybill Query'!C1862="XX","2",'Data from Waybill Query'!C1862)))</f>
        <v>13</v>
      </c>
      <c r="D1862" s="33" t="str">
        <f>'Data from Waybill Query'!D1862</f>
        <v>Crude Oil</v>
      </c>
      <c r="E1862" s="33" t="str">
        <f>'Data from Waybill Query'!E1862</f>
        <v>X</v>
      </c>
      <c r="F1862" s="33" t="str">
        <f>'Data from Waybill Query'!F1862</f>
        <v>X</v>
      </c>
      <c r="G1862" s="33" t="str">
        <f>'Data from Waybill Query'!G1862</f>
        <v>MU</v>
      </c>
      <c r="H1862" s="104">
        <f>IF(ISNA(VLOOKUP($N1862,'Data from Waybill Query'!$A:$M,8,FALSE)),0,VLOOKUP($N1862,'Data from Waybill Query'!$A:$M,8,FALSE))</f>
        <v>905940</v>
      </c>
      <c r="I1862" s="104">
        <f>IF(ISNA(VLOOKUP($N1862,'Data from Waybill Query'!$A:$M,9,FALSE)),0,VLOOKUP($N1862,'Data from Waybill Query'!$A:$M,9,FALSE))</f>
        <v>191432</v>
      </c>
      <c r="J1862" s="104">
        <f>IF(ISNA(VLOOKUP($N1862,'Data from Waybill Query'!$A:$M,10,FALSE)),0,VLOOKUP($N1862,'Data from Waybill Query'!$A:$M,10,FALSE))</f>
        <v>303266</v>
      </c>
      <c r="K1862" s="104">
        <f>IF(ISNA(VLOOKUP($N1862,'Data from Waybill Query'!$A:$M,11,FALSE)),0,VLOOKUP($N1862,'Data from Waybill Query'!$A:$M,11,FALSE))</f>
        <v>17654090</v>
      </c>
      <c r="L1862" s="104">
        <f>IF(ISNA(VLOOKUP($N1862,'Data from Waybill Query'!$A:$M,12,FALSE)),0,VLOOKUP($N1862,'Data from Waybill Query'!$A:$M,12,FALSE))</f>
        <v>28102</v>
      </c>
      <c r="M1862" s="104">
        <f>IF(ISNA(VLOOKUP($N1862,'Data from Waybill Query'!$A:$M,13,FALSE)),0,VLOOKUP($N1862,'Data from Waybill Query'!$A:$M,13,FALSE))</f>
        <v>3.223765E-2</v>
      </c>
      <c r="N1862" s="104">
        <f>1000000*B1862+10000*C1862+100*IF(LEFT(E1862,1)="S",1,IF(E1862="M",2,IF(E1862="L",3,4)))+10*IF(F1862="P",1,0)+IF(G1862="S",1,IF(G1862="M",2,3))</f>
        <v>2012130403</v>
      </c>
    </row>
    <row r="1863" spans="1:14" x14ac:dyDescent="0.25">
      <c r="A1863" s="104">
        <f t="shared" si="64"/>
        <v>201237</v>
      </c>
      <c r="B1863" s="32">
        <f>'Data from Waybill Query'!B1863</f>
        <v>2012</v>
      </c>
      <c r="C1863" s="32" t="str">
        <f>IF('Data from Waybill Query'!C1863="00","0",IF('Data from Waybill Query'!C1863="01","1",IF('Data from Waybill Query'!C1863="XX","2",'Data from Waybill Query'!C1863)))</f>
        <v>14</v>
      </c>
      <c r="D1863" s="33" t="str">
        <f>'Data from Waybill Query'!D1863</f>
        <v>Non-Metallic Minerals</v>
      </c>
      <c r="E1863" s="33" t="str">
        <f>'Data from Waybill Query'!E1863</f>
        <v>S</v>
      </c>
      <c r="F1863" s="33" t="str">
        <f>'Data from Waybill Query'!F1863</f>
        <v>X</v>
      </c>
      <c r="G1863" s="33" t="str">
        <f>'Data from Waybill Query'!G1863</f>
        <v>X</v>
      </c>
      <c r="H1863" s="104">
        <f>IF(ISNA(VLOOKUP($N1863,'Data from Waybill Query'!$A:$M,8,FALSE)),0,VLOOKUP($N1863,'Data from Waybill Query'!$A:$M,8,FALSE))</f>
        <v>222876</v>
      </c>
      <c r="I1863" s="104">
        <f>IF(ISNA(VLOOKUP($N1863,'Data from Waybill Query'!$A:$M,9,FALSE)),0,VLOOKUP($N1863,'Data from Waybill Query'!$A:$M,9,FALSE))</f>
        <v>456452</v>
      </c>
      <c r="J1863" s="104">
        <f>IF(ISNA(VLOOKUP($N1863,'Data from Waybill Query'!$A:$M,10,FALSE)),0,VLOOKUP($N1863,'Data from Waybill Query'!$A:$M,10,FALSE))</f>
        <v>23980</v>
      </c>
      <c r="K1863" s="104">
        <f>IF(ISNA(VLOOKUP($N1863,'Data from Waybill Query'!$A:$M,11,FALSE)),0,VLOOKUP($N1863,'Data from Waybill Query'!$A:$M,11,FALSE))</f>
        <v>41207568</v>
      </c>
      <c r="L1863" s="104">
        <f>IF(ISNA(VLOOKUP($N1863,'Data from Waybill Query'!$A:$M,12,FALSE)),0,VLOOKUP($N1863,'Data from Waybill Query'!$A:$M,12,FALSE))</f>
        <v>2180</v>
      </c>
      <c r="M1863" s="104">
        <f>IF(ISNA(VLOOKUP($N1863,'Data from Waybill Query'!$A:$M,13,FALSE)),0,VLOOKUP($N1863,'Data from Waybill Query'!$A:$M,13,FALSE))</f>
        <v>0.1022329</v>
      </c>
      <c r="N1863" s="104">
        <f t="shared" si="63"/>
        <v>2012140103</v>
      </c>
    </row>
    <row r="1864" spans="1:14" x14ac:dyDescent="0.25">
      <c r="A1864" s="104">
        <f t="shared" si="64"/>
        <v>201238</v>
      </c>
      <c r="B1864" s="32">
        <f>'Data from Waybill Query'!B1864</f>
        <v>2012</v>
      </c>
      <c r="C1864" s="32" t="str">
        <f>IF('Data from Waybill Query'!C1864="00","0",IF('Data from Waybill Query'!C1864="01","1",IF('Data from Waybill Query'!C1864="XX","2",'Data from Waybill Query'!C1864)))</f>
        <v>14</v>
      </c>
      <c r="D1864" s="33" t="str">
        <f>'Data from Waybill Query'!D1864</f>
        <v>Non-Metallic Minerals</v>
      </c>
      <c r="E1864" s="33" t="str">
        <f>'Data from Waybill Query'!E1864</f>
        <v>M</v>
      </c>
      <c r="F1864" s="33" t="str">
        <f>'Data from Waybill Query'!F1864</f>
        <v>X</v>
      </c>
      <c r="G1864" s="33" t="str">
        <f>'Data from Waybill Query'!G1864</f>
        <v>X</v>
      </c>
      <c r="H1864" s="104">
        <f>IF(ISNA(VLOOKUP($N1864,'Data from Waybill Query'!$A:$M,8,FALSE)),0,VLOOKUP($N1864,'Data from Waybill Query'!$A:$M,8,FALSE))</f>
        <v>359298</v>
      </c>
      <c r="I1864" s="104">
        <f>IF(ISNA(VLOOKUP($N1864,'Data from Waybill Query'!$A:$M,9,FALSE)),0,VLOOKUP($N1864,'Data from Waybill Query'!$A:$M,9,FALSE))</f>
        <v>391414</v>
      </c>
      <c r="J1864" s="104">
        <f>IF(ISNA(VLOOKUP($N1864,'Data from Waybill Query'!$A:$M,10,FALSE)),0,VLOOKUP($N1864,'Data from Waybill Query'!$A:$M,10,FALSE))</f>
        <v>64129</v>
      </c>
      <c r="K1864" s="104">
        <f>IF(ISNA(VLOOKUP($N1864,'Data from Waybill Query'!$A:$M,11,FALSE)),0,VLOOKUP($N1864,'Data from Waybill Query'!$A:$M,11,FALSE))</f>
        <v>40060152</v>
      </c>
      <c r="L1864" s="104">
        <f>IF(ISNA(VLOOKUP($N1864,'Data from Waybill Query'!$A:$M,12,FALSE)),0,VLOOKUP($N1864,'Data from Waybill Query'!$A:$M,12,FALSE))</f>
        <v>6555</v>
      </c>
      <c r="M1864" s="104">
        <f>IF(ISNA(VLOOKUP($N1864,'Data from Waybill Query'!$A:$M,13,FALSE)),0,VLOOKUP($N1864,'Data from Waybill Query'!$A:$M,13,FALSE))</f>
        <v>5.481316E-2</v>
      </c>
      <c r="N1864" s="104">
        <f t="shared" si="63"/>
        <v>2012140203</v>
      </c>
    </row>
    <row r="1865" spans="1:14" x14ac:dyDescent="0.25">
      <c r="A1865" s="104">
        <f t="shared" si="64"/>
        <v>201239</v>
      </c>
      <c r="B1865" s="32">
        <f>'Data from Waybill Query'!B1865</f>
        <v>2012</v>
      </c>
      <c r="C1865" s="32" t="str">
        <f>IF('Data from Waybill Query'!C1865="00","0",IF('Data from Waybill Query'!C1865="01","1",IF('Data from Waybill Query'!C1865="XX","2",'Data from Waybill Query'!C1865)))</f>
        <v>14</v>
      </c>
      <c r="D1865" s="33" t="str">
        <f>'Data from Waybill Query'!D1865</f>
        <v>Non-Metallic Minerals</v>
      </c>
      <c r="E1865" s="33" t="str">
        <f>'Data from Waybill Query'!E1865</f>
        <v>L</v>
      </c>
      <c r="F1865" s="33" t="str">
        <f>'Data from Waybill Query'!F1865</f>
        <v>X</v>
      </c>
      <c r="G1865" s="33" t="str">
        <f>'Data from Waybill Query'!G1865</f>
        <v>X</v>
      </c>
      <c r="H1865" s="104">
        <f>IF(ISNA(VLOOKUP($N1865,'Data from Waybill Query'!$A:$M,8,FALSE)),0,VLOOKUP($N1865,'Data from Waybill Query'!$A:$M,8,FALSE))</f>
        <v>2279277</v>
      </c>
      <c r="I1865" s="104">
        <f>IF(ISNA(VLOOKUP($N1865,'Data from Waybill Query'!$A:$M,9,FALSE)),0,VLOOKUP($N1865,'Data from Waybill Query'!$A:$M,9,FALSE))</f>
        <v>611360</v>
      </c>
      <c r="J1865" s="104">
        <f>IF(ISNA(VLOOKUP($N1865,'Data from Waybill Query'!$A:$M,10,FALSE)),0,VLOOKUP($N1865,'Data from Waybill Query'!$A:$M,10,FALSE))</f>
        <v>507808</v>
      </c>
      <c r="K1865" s="104">
        <f>IF(ISNA(VLOOKUP($N1865,'Data from Waybill Query'!$A:$M,11,FALSE)),0,VLOOKUP($N1865,'Data from Waybill Query'!$A:$M,11,FALSE))</f>
        <v>62022476</v>
      </c>
      <c r="L1865" s="104">
        <f>IF(ISNA(VLOOKUP($N1865,'Data from Waybill Query'!$A:$M,12,FALSE)),0,VLOOKUP($N1865,'Data from Waybill Query'!$A:$M,12,FALSE))</f>
        <v>50957</v>
      </c>
      <c r="M1865" s="104">
        <f>IF(ISNA(VLOOKUP($N1865,'Data from Waybill Query'!$A:$M,13,FALSE)),0,VLOOKUP($N1865,'Data from Waybill Query'!$A:$M,13,FALSE))</f>
        <v>4.472984E-2</v>
      </c>
      <c r="N1865" s="104">
        <f t="shared" si="63"/>
        <v>2012140303</v>
      </c>
    </row>
    <row r="1866" spans="1:14" x14ac:dyDescent="0.25">
      <c r="A1866" s="104">
        <f t="shared" si="64"/>
        <v>201240</v>
      </c>
      <c r="B1866" s="32">
        <f>'Data from Waybill Query'!B1866</f>
        <v>2012</v>
      </c>
      <c r="C1866" s="32" t="str">
        <f>IF('Data from Waybill Query'!C1866="00","0",IF('Data from Waybill Query'!C1866="01","1",IF('Data from Waybill Query'!C1866="XX","2",'Data from Waybill Query'!C1866)))</f>
        <v>20</v>
      </c>
      <c r="D1866" s="33" t="str">
        <f>'Data from Waybill Query'!D1866</f>
        <v>Food and Kindred</v>
      </c>
      <c r="E1866" s="33" t="str">
        <f>'Data from Waybill Query'!E1866</f>
        <v>S</v>
      </c>
      <c r="F1866" s="33" t="str">
        <f>'Data from Waybill Query'!F1866</f>
        <v>X</v>
      </c>
      <c r="G1866" s="33" t="str">
        <f>'Data from Waybill Query'!G1866</f>
        <v>X</v>
      </c>
      <c r="H1866" s="104">
        <f>IF(ISNA(VLOOKUP($N1866,'Data from Waybill Query'!$A:$M,8,FALSE)),0,VLOOKUP($N1866,'Data from Waybill Query'!$A:$M,8,FALSE))</f>
        <v>617935</v>
      </c>
      <c r="I1866" s="104">
        <f>IF(ISNA(VLOOKUP($N1866,'Data from Waybill Query'!$A:$M,9,FALSE)),0,VLOOKUP($N1866,'Data from Waybill Query'!$A:$M,9,FALSE))</f>
        <v>353357</v>
      </c>
      <c r="J1866" s="104">
        <f>IF(ISNA(VLOOKUP($N1866,'Data from Waybill Query'!$A:$M,10,FALSE)),0,VLOOKUP($N1866,'Data from Waybill Query'!$A:$M,10,FALSE))</f>
        <v>97789</v>
      </c>
      <c r="K1866" s="104">
        <f>IF(ISNA(VLOOKUP($N1866,'Data from Waybill Query'!$A:$M,11,FALSE)),0,VLOOKUP($N1866,'Data from Waybill Query'!$A:$M,11,FALSE))</f>
        <v>32561820</v>
      </c>
      <c r="L1866" s="104">
        <f>IF(ISNA(VLOOKUP($N1866,'Data from Waybill Query'!$A:$M,12,FALSE)),0,VLOOKUP($N1866,'Data from Waybill Query'!$A:$M,12,FALSE))</f>
        <v>9201</v>
      </c>
      <c r="M1866" s="104">
        <f>IF(ISNA(VLOOKUP($N1866,'Data from Waybill Query'!$A:$M,13,FALSE)),0,VLOOKUP($N1866,'Data from Waybill Query'!$A:$M,13,FALSE))</f>
        <v>6.7159759999999999E-2</v>
      </c>
      <c r="N1866" s="104">
        <f t="shared" si="63"/>
        <v>2012200103</v>
      </c>
    </row>
    <row r="1867" spans="1:14" x14ac:dyDescent="0.25">
      <c r="A1867" s="104">
        <f t="shared" si="64"/>
        <v>201241</v>
      </c>
      <c r="B1867" s="32">
        <f>'Data from Waybill Query'!B1867</f>
        <v>2012</v>
      </c>
      <c r="C1867" s="32" t="str">
        <f>IF('Data from Waybill Query'!C1867="00","0",IF('Data from Waybill Query'!C1867="01","1",IF('Data from Waybill Query'!C1867="XX","2",'Data from Waybill Query'!C1867)))</f>
        <v>20</v>
      </c>
      <c r="D1867" s="33" t="str">
        <f>'Data from Waybill Query'!D1867</f>
        <v>Food and Kindred</v>
      </c>
      <c r="E1867" s="33" t="str">
        <f>'Data from Waybill Query'!E1867</f>
        <v>M</v>
      </c>
      <c r="F1867" s="33" t="str">
        <f>'Data from Waybill Query'!F1867</f>
        <v>X</v>
      </c>
      <c r="G1867" s="33" t="str">
        <f>'Data from Waybill Query'!G1867</f>
        <v>X</v>
      </c>
      <c r="H1867" s="104">
        <f>IF(ISNA(VLOOKUP($N1867,'Data from Waybill Query'!$A:$M,8,FALSE)),0,VLOOKUP($N1867,'Data from Waybill Query'!$A:$M,8,FALSE))</f>
        <v>1385924</v>
      </c>
      <c r="I1867" s="104">
        <f>IF(ISNA(VLOOKUP($N1867,'Data from Waybill Query'!$A:$M,9,FALSE)),0,VLOOKUP($N1867,'Data from Waybill Query'!$A:$M,9,FALSE))</f>
        <v>426825</v>
      </c>
      <c r="J1867" s="104">
        <f>IF(ISNA(VLOOKUP($N1867,'Data from Waybill Query'!$A:$M,10,FALSE)),0,VLOOKUP($N1867,'Data from Waybill Query'!$A:$M,10,FALSE))</f>
        <v>320825</v>
      </c>
      <c r="K1867" s="104">
        <f>IF(ISNA(VLOOKUP($N1867,'Data from Waybill Query'!$A:$M,11,FALSE)),0,VLOOKUP($N1867,'Data from Waybill Query'!$A:$M,11,FALSE))</f>
        <v>41026325</v>
      </c>
      <c r="L1867" s="104">
        <f>IF(ISNA(VLOOKUP($N1867,'Data from Waybill Query'!$A:$M,12,FALSE)),0,VLOOKUP($N1867,'Data from Waybill Query'!$A:$M,12,FALSE))</f>
        <v>30863</v>
      </c>
      <c r="M1867" s="104">
        <f>IF(ISNA(VLOOKUP($N1867,'Data from Waybill Query'!$A:$M,13,FALSE)),0,VLOOKUP($N1867,'Data from Waybill Query'!$A:$M,13,FALSE))</f>
        <v>4.4905430000000003E-2</v>
      </c>
      <c r="N1867" s="104">
        <f t="shared" si="63"/>
        <v>2012200203</v>
      </c>
    </row>
    <row r="1868" spans="1:14" x14ac:dyDescent="0.25">
      <c r="A1868" s="104">
        <f t="shared" si="64"/>
        <v>201242</v>
      </c>
      <c r="B1868" s="32">
        <f>'Data from Waybill Query'!B1868</f>
        <v>2012</v>
      </c>
      <c r="C1868" s="32" t="str">
        <f>IF('Data from Waybill Query'!C1868="00","0",IF('Data from Waybill Query'!C1868="01","1",IF('Data from Waybill Query'!C1868="XX","2",'Data from Waybill Query'!C1868)))</f>
        <v>20</v>
      </c>
      <c r="D1868" s="33" t="str">
        <f>'Data from Waybill Query'!D1868</f>
        <v>Food and Kindred</v>
      </c>
      <c r="E1868" s="33" t="str">
        <f>'Data from Waybill Query'!E1868</f>
        <v>L</v>
      </c>
      <c r="F1868" s="33" t="str">
        <f>'Data from Waybill Query'!F1868</f>
        <v>X</v>
      </c>
      <c r="G1868" s="33" t="str">
        <f>'Data from Waybill Query'!G1868</f>
        <v>X</v>
      </c>
      <c r="H1868" s="104">
        <f>IF(ISNA(VLOOKUP($N1868,'Data from Waybill Query'!$A:$M,8,FALSE)),0,VLOOKUP($N1868,'Data from Waybill Query'!$A:$M,8,FALSE))</f>
        <v>2876852</v>
      </c>
      <c r="I1868" s="104">
        <f>IF(ISNA(VLOOKUP($N1868,'Data from Waybill Query'!$A:$M,9,FALSE)),0,VLOOKUP($N1868,'Data from Waybill Query'!$A:$M,9,FALSE))</f>
        <v>511268</v>
      </c>
      <c r="J1868" s="104">
        <f>IF(ISNA(VLOOKUP($N1868,'Data from Waybill Query'!$A:$M,10,FALSE)),0,VLOOKUP($N1868,'Data from Waybill Query'!$A:$M,10,FALSE))</f>
        <v>874777</v>
      </c>
      <c r="K1868" s="104">
        <f>IF(ISNA(VLOOKUP($N1868,'Data from Waybill Query'!$A:$M,11,FALSE)),0,VLOOKUP($N1868,'Data from Waybill Query'!$A:$M,11,FALSE))</f>
        <v>44450850</v>
      </c>
      <c r="L1868" s="104">
        <f>IF(ISNA(VLOOKUP($N1868,'Data from Waybill Query'!$A:$M,12,FALSE)),0,VLOOKUP($N1868,'Data from Waybill Query'!$A:$M,12,FALSE))</f>
        <v>74484</v>
      </c>
      <c r="M1868" s="104">
        <f>IF(ISNA(VLOOKUP($N1868,'Data from Waybill Query'!$A:$M,13,FALSE)),0,VLOOKUP($N1868,'Data from Waybill Query'!$A:$M,13,FALSE))</f>
        <v>3.8623989999999997E-2</v>
      </c>
      <c r="N1868" s="104">
        <f t="shared" si="63"/>
        <v>2012200303</v>
      </c>
    </row>
    <row r="1869" spans="1:14" x14ac:dyDescent="0.25">
      <c r="A1869" s="104">
        <f t="shared" si="64"/>
        <v>201243</v>
      </c>
      <c r="B1869" s="32">
        <f>'Data from Waybill Query'!B1869</f>
        <v>2012</v>
      </c>
      <c r="C1869" s="32" t="str">
        <f>IF('Data from Waybill Query'!C1869="00","0",IF('Data from Waybill Query'!C1869="01","1",IF('Data from Waybill Query'!C1869="XX","2",'Data from Waybill Query'!C1869)))</f>
        <v>24</v>
      </c>
      <c r="D1869" s="33" t="str">
        <f>'Data from Waybill Query'!D1869</f>
        <v>Lumber and Wood Products</v>
      </c>
      <c r="E1869" s="33" t="str">
        <f>'Data from Waybill Query'!E1869</f>
        <v>S</v>
      </c>
      <c r="F1869" s="33" t="str">
        <f>'Data from Waybill Query'!F1869</f>
        <v>X</v>
      </c>
      <c r="G1869" s="33" t="str">
        <f>'Data from Waybill Query'!G1869</f>
        <v>X</v>
      </c>
      <c r="H1869" s="104">
        <f>IF(ISNA(VLOOKUP($N1869,'Data from Waybill Query'!$A:$M,8,FALSE)),0,VLOOKUP($N1869,'Data from Waybill Query'!$A:$M,8,FALSE))</f>
        <v>217653</v>
      </c>
      <c r="I1869" s="104">
        <f>IF(ISNA(VLOOKUP($N1869,'Data from Waybill Query'!$A:$M,9,FALSE)),0,VLOOKUP($N1869,'Data from Waybill Query'!$A:$M,9,FALSE))</f>
        <v>164660</v>
      </c>
      <c r="J1869" s="104">
        <f>IF(ISNA(VLOOKUP($N1869,'Data from Waybill Query'!$A:$M,10,FALSE)),0,VLOOKUP($N1869,'Data from Waybill Query'!$A:$M,10,FALSE))</f>
        <v>34117</v>
      </c>
      <c r="K1869" s="104">
        <f>IF(ISNA(VLOOKUP($N1869,'Data from Waybill Query'!$A:$M,11,FALSE)),0,VLOOKUP($N1869,'Data from Waybill Query'!$A:$M,11,FALSE))</f>
        <v>13135804</v>
      </c>
      <c r="L1869" s="104">
        <f>IF(ISNA(VLOOKUP($N1869,'Data from Waybill Query'!$A:$M,12,FALSE)),0,VLOOKUP($N1869,'Data from Waybill Query'!$A:$M,12,FALSE))</f>
        <v>2729</v>
      </c>
      <c r="M1869" s="104">
        <f>IF(ISNA(VLOOKUP($N1869,'Data from Waybill Query'!$A:$M,13,FALSE)),0,VLOOKUP($N1869,'Data from Waybill Query'!$A:$M,13,FALSE))</f>
        <v>7.9745170000000004E-2</v>
      </c>
      <c r="N1869" s="104">
        <f t="shared" si="63"/>
        <v>2012240103</v>
      </c>
    </row>
    <row r="1870" spans="1:14" x14ac:dyDescent="0.25">
      <c r="A1870" s="104">
        <f t="shared" si="64"/>
        <v>201244</v>
      </c>
      <c r="B1870" s="32">
        <f>'Data from Waybill Query'!B1870</f>
        <v>2012</v>
      </c>
      <c r="C1870" s="32" t="str">
        <f>IF('Data from Waybill Query'!C1870="00","0",IF('Data from Waybill Query'!C1870="01","1",IF('Data from Waybill Query'!C1870="XX","2",'Data from Waybill Query'!C1870)))</f>
        <v>24</v>
      </c>
      <c r="D1870" s="33" t="str">
        <f>'Data from Waybill Query'!D1870</f>
        <v>Lumber and Wood Products</v>
      </c>
      <c r="E1870" s="33" t="str">
        <f>'Data from Waybill Query'!E1870</f>
        <v>M</v>
      </c>
      <c r="F1870" s="33" t="str">
        <f>'Data from Waybill Query'!F1870</f>
        <v>X</v>
      </c>
      <c r="G1870" s="33" t="str">
        <f>'Data from Waybill Query'!G1870</f>
        <v>X</v>
      </c>
      <c r="H1870" s="104">
        <f>IF(ISNA(VLOOKUP($N1870,'Data from Waybill Query'!$A:$M,8,FALSE)),0,VLOOKUP($N1870,'Data from Waybill Query'!$A:$M,8,FALSE))</f>
        <v>316712</v>
      </c>
      <c r="I1870" s="104">
        <f>IF(ISNA(VLOOKUP($N1870,'Data from Waybill Query'!$A:$M,9,FALSE)),0,VLOOKUP($N1870,'Data from Waybill Query'!$A:$M,9,FALSE))</f>
        <v>84040</v>
      </c>
      <c r="J1870" s="104">
        <f>IF(ISNA(VLOOKUP($N1870,'Data from Waybill Query'!$A:$M,10,FALSE)),0,VLOOKUP($N1870,'Data from Waybill Query'!$A:$M,10,FALSE))</f>
        <v>65065</v>
      </c>
      <c r="K1870" s="104">
        <f>IF(ISNA(VLOOKUP($N1870,'Data from Waybill Query'!$A:$M,11,FALSE)),0,VLOOKUP($N1870,'Data from Waybill Query'!$A:$M,11,FALSE))</f>
        <v>7409528</v>
      </c>
      <c r="L1870" s="104">
        <f>IF(ISNA(VLOOKUP($N1870,'Data from Waybill Query'!$A:$M,12,FALSE)),0,VLOOKUP($N1870,'Data from Waybill Query'!$A:$M,12,FALSE))</f>
        <v>5770</v>
      </c>
      <c r="M1870" s="104">
        <f>IF(ISNA(VLOOKUP($N1870,'Data from Waybill Query'!$A:$M,13,FALSE)),0,VLOOKUP($N1870,'Data from Waybill Query'!$A:$M,13,FALSE))</f>
        <v>5.4887369999999998E-2</v>
      </c>
      <c r="N1870" s="104">
        <f t="shared" si="63"/>
        <v>2012240203</v>
      </c>
    </row>
    <row r="1871" spans="1:14" x14ac:dyDescent="0.25">
      <c r="A1871" s="104">
        <f t="shared" si="64"/>
        <v>201245</v>
      </c>
      <c r="B1871" s="32">
        <f>'Data from Waybill Query'!B1871</f>
        <v>2012</v>
      </c>
      <c r="C1871" s="32" t="str">
        <f>IF('Data from Waybill Query'!C1871="00","0",IF('Data from Waybill Query'!C1871="01","1",IF('Data from Waybill Query'!C1871="XX","2",'Data from Waybill Query'!C1871)))</f>
        <v>24</v>
      </c>
      <c r="D1871" s="33" t="str">
        <f>'Data from Waybill Query'!D1871</f>
        <v>Lumber and Wood Products</v>
      </c>
      <c r="E1871" s="33" t="str">
        <f>'Data from Waybill Query'!E1871</f>
        <v>L</v>
      </c>
      <c r="F1871" s="33" t="str">
        <f>'Data from Waybill Query'!F1871</f>
        <v>X</v>
      </c>
      <c r="G1871" s="33" t="str">
        <f>'Data from Waybill Query'!G1871</f>
        <v>X</v>
      </c>
      <c r="H1871" s="104">
        <f>IF(ISNA(VLOOKUP($N1871,'Data from Waybill Query'!$A:$M,8,FALSE)),0,VLOOKUP($N1871,'Data from Waybill Query'!$A:$M,8,FALSE))</f>
        <v>1349986</v>
      </c>
      <c r="I1871" s="104">
        <f>IF(ISNA(VLOOKUP($N1871,'Data from Waybill Query'!$A:$M,9,FALSE)),0,VLOOKUP($N1871,'Data from Waybill Query'!$A:$M,9,FALSE))</f>
        <v>204720</v>
      </c>
      <c r="J1871" s="104">
        <f>IF(ISNA(VLOOKUP($N1871,'Data from Waybill Query'!$A:$M,10,FALSE)),0,VLOOKUP($N1871,'Data from Waybill Query'!$A:$M,10,FALSE))</f>
        <v>404398</v>
      </c>
      <c r="K1871" s="104">
        <f>IF(ISNA(VLOOKUP($N1871,'Data from Waybill Query'!$A:$M,11,FALSE)),0,VLOOKUP($N1871,'Data from Waybill Query'!$A:$M,11,FALSE))</f>
        <v>18831448</v>
      </c>
      <c r="L1871" s="104">
        <f>IF(ISNA(VLOOKUP($N1871,'Data from Waybill Query'!$A:$M,12,FALSE)),0,VLOOKUP($N1871,'Data from Waybill Query'!$A:$M,12,FALSE))</f>
        <v>37252</v>
      </c>
      <c r="M1871" s="104">
        <f>IF(ISNA(VLOOKUP($N1871,'Data from Waybill Query'!$A:$M,13,FALSE)),0,VLOOKUP($N1871,'Data from Waybill Query'!$A:$M,13,FALSE))</f>
        <v>3.6239439999999998E-2</v>
      </c>
      <c r="N1871" s="104">
        <f t="shared" si="63"/>
        <v>2012240303</v>
      </c>
    </row>
    <row r="1872" spans="1:14" x14ac:dyDescent="0.25">
      <c r="A1872" s="104">
        <f t="shared" si="64"/>
        <v>201246</v>
      </c>
      <c r="B1872" s="32">
        <f>'Data from Waybill Query'!B1872</f>
        <v>2012</v>
      </c>
      <c r="C1872" s="32" t="str">
        <f>IF('Data from Waybill Query'!C1872="00","0",IF('Data from Waybill Query'!C1872="01","1",IF('Data from Waybill Query'!C1872="XX","2",'Data from Waybill Query'!C1872)))</f>
        <v>26</v>
      </c>
      <c r="D1872" s="33" t="str">
        <f>'Data from Waybill Query'!D1872</f>
        <v>Pulp, Paper and Allied</v>
      </c>
      <c r="E1872" s="33" t="str">
        <f>'Data from Waybill Query'!E1872</f>
        <v>S</v>
      </c>
      <c r="F1872" s="33" t="str">
        <f>'Data from Waybill Query'!F1872</f>
        <v>X</v>
      </c>
      <c r="G1872" s="33" t="str">
        <f>'Data from Waybill Query'!G1872</f>
        <v>X</v>
      </c>
      <c r="H1872" s="104">
        <f>IF(ISNA(VLOOKUP($N1872,'Data from Waybill Query'!$A:$M,8,FALSE)),0,VLOOKUP($N1872,'Data from Waybill Query'!$A:$M,8,FALSE))</f>
        <v>321169</v>
      </c>
      <c r="I1872" s="104">
        <f>IF(ISNA(VLOOKUP($N1872,'Data from Waybill Query'!$A:$M,9,FALSE)),0,VLOOKUP($N1872,'Data from Waybill Query'!$A:$M,9,FALSE))</f>
        <v>151128</v>
      </c>
      <c r="J1872" s="104">
        <f>IF(ISNA(VLOOKUP($N1872,'Data from Waybill Query'!$A:$M,10,FALSE)),0,VLOOKUP($N1872,'Data from Waybill Query'!$A:$M,10,FALSE))</f>
        <v>41521</v>
      </c>
      <c r="K1872" s="104">
        <f>IF(ISNA(VLOOKUP($N1872,'Data from Waybill Query'!$A:$M,11,FALSE)),0,VLOOKUP($N1872,'Data from Waybill Query'!$A:$M,11,FALSE))</f>
        <v>11280084</v>
      </c>
      <c r="L1872" s="104">
        <f>IF(ISNA(VLOOKUP($N1872,'Data from Waybill Query'!$A:$M,12,FALSE)),0,VLOOKUP($N1872,'Data from Waybill Query'!$A:$M,12,FALSE))</f>
        <v>3086</v>
      </c>
      <c r="M1872" s="104">
        <f>IF(ISNA(VLOOKUP($N1872,'Data from Waybill Query'!$A:$M,13,FALSE)),0,VLOOKUP($N1872,'Data from Waybill Query'!$A:$M,13,FALSE))</f>
        <v>0.1040576</v>
      </c>
      <c r="N1872" s="104">
        <f t="shared" si="63"/>
        <v>2012260103</v>
      </c>
    </row>
    <row r="1873" spans="1:14" x14ac:dyDescent="0.25">
      <c r="A1873" s="104">
        <f t="shared" si="64"/>
        <v>201247</v>
      </c>
      <c r="B1873" s="32">
        <f>'Data from Waybill Query'!B1873</f>
        <v>2012</v>
      </c>
      <c r="C1873" s="32" t="str">
        <f>IF('Data from Waybill Query'!C1873="00","0",IF('Data from Waybill Query'!C1873="01","1",IF('Data from Waybill Query'!C1873="XX","2",'Data from Waybill Query'!C1873)))</f>
        <v>26</v>
      </c>
      <c r="D1873" s="33" t="str">
        <f>'Data from Waybill Query'!D1873</f>
        <v>Pulp, Paper and Allied</v>
      </c>
      <c r="E1873" s="33" t="str">
        <f>'Data from Waybill Query'!E1873</f>
        <v>M</v>
      </c>
      <c r="F1873" s="33" t="str">
        <f>'Data from Waybill Query'!F1873</f>
        <v>X</v>
      </c>
      <c r="G1873" s="33" t="str">
        <f>'Data from Waybill Query'!G1873</f>
        <v>X</v>
      </c>
      <c r="H1873" s="104">
        <f>IF(ISNA(VLOOKUP($N1873,'Data from Waybill Query'!$A:$M,8,FALSE)),0,VLOOKUP($N1873,'Data from Waybill Query'!$A:$M,8,FALSE))</f>
        <v>567052</v>
      </c>
      <c r="I1873" s="104">
        <f>IF(ISNA(VLOOKUP($N1873,'Data from Waybill Query'!$A:$M,9,FALSE)),0,VLOOKUP($N1873,'Data from Waybill Query'!$A:$M,9,FALSE))</f>
        <v>149080</v>
      </c>
      <c r="J1873" s="104">
        <f>IF(ISNA(VLOOKUP($N1873,'Data from Waybill Query'!$A:$M,10,FALSE)),0,VLOOKUP($N1873,'Data from Waybill Query'!$A:$M,10,FALSE))</f>
        <v>113053</v>
      </c>
      <c r="K1873" s="104">
        <f>IF(ISNA(VLOOKUP($N1873,'Data from Waybill Query'!$A:$M,11,FALSE)),0,VLOOKUP($N1873,'Data from Waybill Query'!$A:$M,11,FALSE))</f>
        <v>11187200</v>
      </c>
      <c r="L1873" s="104">
        <f>IF(ISNA(VLOOKUP($N1873,'Data from Waybill Query'!$A:$M,12,FALSE)),0,VLOOKUP($N1873,'Data from Waybill Query'!$A:$M,12,FALSE))</f>
        <v>8488</v>
      </c>
      <c r="M1873" s="104">
        <f>IF(ISNA(VLOOKUP($N1873,'Data from Waybill Query'!$A:$M,13,FALSE)),0,VLOOKUP($N1873,'Data from Waybill Query'!$A:$M,13,FALSE))</f>
        <v>6.6806660000000004E-2</v>
      </c>
      <c r="N1873" s="104">
        <f t="shared" si="63"/>
        <v>2012260203</v>
      </c>
    </row>
    <row r="1874" spans="1:14" x14ac:dyDescent="0.25">
      <c r="A1874" s="104">
        <f t="shared" si="64"/>
        <v>201248</v>
      </c>
      <c r="B1874" s="32">
        <f>'Data from Waybill Query'!B1874</f>
        <v>2012</v>
      </c>
      <c r="C1874" s="32" t="str">
        <f>IF('Data from Waybill Query'!C1874="00","0",IF('Data from Waybill Query'!C1874="01","1",IF('Data from Waybill Query'!C1874="XX","2",'Data from Waybill Query'!C1874)))</f>
        <v>26</v>
      </c>
      <c r="D1874" s="33" t="str">
        <f>'Data from Waybill Query'!D1874</f>
        <v>Pulp, Paper and Allied</v>
      </c>
      <c r="E1874" s="33" t="str">
        <f>'Data from Waybill Query'!E1874</f>
        <v>L</v>
      </c>
      <c r="F1874" s="33" t="str">
        <f>'Data from Waybill Query'!F1874</f>
        <v>X</v>
      </c>
      <c r="G1874" s="33" t="str">
        <f>'Data from Waybill Query'!G1874</f>
        <v>X</v>
      </c>
      <c r="H1874" s="104">
        <f>IF(ISNA(VLOOKUP($N1874,'Data from Waybill Query'!$A:$M,8,FALSE)),0,VLOOKUP($N1874,'Data from Waybill Query'!$A:$M,8,FALSE))</f>
        <v>1361094</v>
      </c>
      <c r="I1874" s="104">
        <f>IF(ISNA(VLOOKUP($N1874,'Data from Waybill Query'!$A:$M,9,FALSE)),0,VLOOKUP($N1874,'Data from Waybill Query'!$A:$M,9,FALSE))</f>
        <v>220096</v>
      </c>
      <c r="J1874" s="104">
        <f>IF(ISNA(VLOOKUP($N1874,'Data from Waybill Query'!$A:$M,10,FALSE)),0,VLOOKUP($N1874,'Data from Waybill Query'!$A:$M,10,FALSE))</f>
        <v>363310</v>
      </c>
      <c r="K1874" s="104">
        <f>IF(ISNA(VLOOKUP($N1874,'Data from Waybill Query'!$A:$M,11,FALSE)),0,VLOOKUP($N1874,'Data from Waybill Query'!$A:$M,11,FALSE))</f>
        <v>17334548</v>
      </c>
      <c r="L1874" s="104">
        <f>IF(ISNA(VLOOKUP($N1874,'Data from Waybill Query'!$A:$M,12,FALSE)),0,VLOOKUP($N1874,'Data from Waybill Query'!$A:$M,12,FALSE))</f>
        <v>28844</v>
      </c>
      <c r="M1874" s="104">
        <f>IF(ISNA(VLOOKUP($N1874,'Data from Waybill Query'!$A:$M,13,FALSE)),0,VLOOKUP($N1874,'Data from Waybill Query'!$A:$M,13,FALSE))</f>
        <v>4.718878E-2</v>
      </c>
      <c r="N1874" s="104">
        <f t="shared" si="63"/>
        <v>2012260303</v>
      </c>
    </row>
    <row r="1875" spans="1:14" x14ac:dyDescent="0.25">
      <c r="A1875" s="104">
        <f t="shared" si="64"/>
        <v>201249</v>
      </c>
      <c r="B1875" s="32">
        <f>'Data from Waybill Query'!B1875</f>
        <v>2012</v>
      </c>
      <c r="C1875" s="32" t="str">
        <f>IF('Data from Waybill Query'!C1875="00","0",IF('Data from Waybill Query'!C1875="01","1",IF('Data from Waybill Query'!C1875="XX","2",'Data from Waybill Query'!C1875)))</f>
        <v>28</v>
      </c>
      <c r="D1875" s="33" t="str">
        <f>'Data from Waybill Query'!D1875</f>
        <v>Chemical</v>
      </c>
      <c r="E1875" s="33" t="str">
        <f>'Data from Waybill Query'!E1875</f>
        <v>S</v>
      </c>
      <c r="F1875" s="33" t="str">
        <f>'Data from Waybill Query'!F1875</f>
        <v>X</v>
      </c>
      <c r="G1875" s="33" t="str">
        <f>'Data from Waybill Query'!G1875</f>
        <v>X</v>
      </c>
      <c r="H1875" s="104">
        <f>IF(ISNA(VLOOKUP($N1875,'Data from Waybill Query'!$A:$M,8,FALSE)),0,VLOOKUP($N1875,'Data from Waybill Query'!$A:$M,8,FALSE))</f>
        <v>1727600</v>
      </c>
      <c r="I1875" s="104">
        <f>IF(ISNA(VLOOKUP($N1875,'Data from Waybill Query'!$A:$M,9,FALSE)),0,VLOOKUP($N1875,'Data from Waybill Query'!$A:$M,9,FALSE))</f>
        <v>805114</v>
      </c>
      <c r="J1875" s="104">
        <f>IF(ISNA(VLOOKUP($N1875,'Data from Waybill Query'!$A:$M,10,FALSE)),0,VLOOKUP($N1875,'Data from Waybill Query'!$A:$M,10,FALSE))</f>
        <v>181589</v>
      </c>
      <c r="K1875" s="104">
        <f>IF(ISNA(VLOOKUP($N1875,'Data from Waybill Query'!$A:$M,11,FALSE)),0,VLOOKUP($N1875,'Data from Waybill Query'!$A:$M,11,FALSE))</f>
        <v>74061897</v>
      </c>
      <c r="L1875" s="104">
        <f>IF(ISNA(VLOOKUP($N1875,'Data from Waybill Query'!$A:$M,12,FALSE)),0,VLOOKUP($N1875,'Data from Waybill Query'!$A:$M,12,FALSE))</f>
        <v>16926</v>
      </c>
      <c r="M1875" s="104">
        <f>IF(ISNA(VLOOKUP($N1875,'Data from Waybill Query'!$A:$M,13,FALSE)),0,VLOOKUP($N1875,'Data from Waybill Query'!$A:$M,13,FALSE))</f>
        <v>0.1020668</v>
      </c>
      <c r="N1875" s="104">
        <f t="shared" si="63"/>
        <v>2012280103</v>
      </c>
    </row>
    <row r="1876" spans="1:14" x14ac:dyDescent="0.25">
      <c r="A1876" s="104">
        <f t="shared" si="64"/>
        <v>201250</v>
      </c>
      <c r="B1876" s="32">
        <f>'Data from Waybill Query'!B1876</f>
        <v>2012</v>
      </c>
      <c r="C1876" s="32" t="str">
        <f>IF('Data from Waybill Query'!C1876="00","0",IF('Data from Waybill Query'!C1876="01","1",IF('Data from Waybill Query'!C1876="XX","2",'Data from Waybill Query'!C1876)))</f>
        <v>28</v>
      </c>
      <c r="D1876" s="33" t="str">
        <f>'Data from Waybill Query'!D1876</f>
        <v>Chemical</v>
      </c>
      <c r="E1876" s="33" t="str">
        <f>'Data from Waybill Query'!E1876</f>
        <v>M</v>
      </c>
      <c r="F1876" s="33" t="str">
        <f>'Data from Waybill Query'!F1876</f>
        <v>X</v>
      </c>
      <c r="G1876" s="33" t="str">
        <f>'Data from Waybill Query'!G1876</f>
        <v>X</v>
      </c>
      <c r="H1876" s="104">
        <f>IF(ISNA(VLOOKUP($N1876,'Data from Waybill Query'!$A:$M,8,FALSE)),0,VLOOKUP($N1876,'Data from Waybill Query'!$A:$M,8,FALSE))</f>
        <v>2924636</v>
      </c>
      <c r="I1876" s="104">
        <f>IF(ISNA(VLOOKUP($N1876,'Data from Waybill Query'!$A:$M,9,FALSE)),0,VLOOKUP($N1876,'Data from Waybill Query'!$A:$M,9,FALSE))</f>
        <v>714978</v>
      </c>
      <c r="J1876" s="104">
        <f>IF(ISNA(VLOOKUP($N1876,'Data from Waybill Query'!$A:$M,10,FALSE)),0,VLOOKUP($N1876,'Data from Waybill Query'!$A:$M,10,FALSE))</f>
        <v>552280</v>
      </c>
      <c r="K1876" s="104">
        <f>IF(ISNA(VLOOKUP($N1876,'Data from Waybill Query'!$A:$M,11,FALSE)),0,VLOOKUP($N1876,'Data from Waybill Query'!$A:$M,11,FALSE))</f>
        <v>67603724</v>
      </c>
      <c r="L1876" s="104">
        <f>IF(ISNA(VLOOKUP($N1876,'Data from Waybill Query'!$A:$M,12,FALSE)),0,VLOOKUP($N1876,'Data from Waybill Query'!$A:$M,12,FALSE))</f>
        <v>52285</v>
      </c>
      <c r="M1876" s="104">
        <f>IF(ISNA(VLOOKUP($N1876,'Data from Waybill Query'!$A:$M,13,FALSE)),0,VLOOKUP($N1876,'Data from Waybill Query'!$A:$M,13,FALSE))</f>
        <v>5.5936409999999999E-2</v>
      </c>
      <c r="N1876" s="104">
        <f t="shared" si="63"/>
        <v>2012280203</v>
      </c>
    </row>
    <row r="1877" spans="1:14" x14ac:dyDescent="0.25">
      <c r="A1877" s="104">
        <f t="shared" si="64"/>
        <v>201251</v>
      </c>
      <c r="B1877" s="32">
        <f>'Data from Waybill Query'!B1877</f>
        <v>2012</v>
      </c>
      <c r="C1877" s="32" t="str">
        <f>IF('Data from Waybill Query'!C1877="00","0",IF('Data from Waybill Query'!C1877="01","1",IF('Data from Waybill Query'!C1877="XX","2",'Data from Waybill Query'!C1877)))</f>
        <v>28</v>
      </c>
      <c r="D1877" s="33" t="str">
        <f>'Data from Waybill Query'!D1877</f>
        <v>Chemical</v>
      </c>
      <c r="E1877" s="33" t="str">
        <f>'Data from Waybill Query'!E1877</f>
        <v>L</v>
      </c>
      <c r="F1877" s="33" t="str">
        <f>'Data from Waybill Query'!F1877</f>
        <v>X</v>
      </c>
      <c r="G1877" s="33" t="str">
        <f>'Data from Waybill Query'!G1877</f>
        <v>X</v>
      </c>
      <c r="H1877" s="104">
        <f>IF(ISNA(VLOOKUP($N1877,'Data from Waybill Query'!$A:$M,8,FALSE)),0,VLOOKUP($N1877,'Data from Waybill Query'!$A:$M,8,FALSE))</f>
        <v>4656279</v>
      </c>
      <c r="I1877" s="104">
        <f>IF(ISNA(VLOOKUP($N1877,'Data from Waybill Query'!$A:$M,9,FALSE)),0,VLOOKUP($N1877,'Data from Waybill Query'!$A:$M,9,FALSE))</f>
        <v>829965</v>
      </c>
      <c r="J1877" s="104">
        <f>IF(ISNA(VLOOKUP($N1877,'Data from Waybill Query'!$A:$M,10,FALSE)),0,VLOOKUP($N1877,'Data from Waybill Query'!$A:$M,10,FALSE))</f>
        <v>1224419</v>
      </c>
      <c r="K1877" s="104">
        <f>IF(ISNA(VLOOKUP($N1877,'Data from Waybill Query'!$A:$M,11,FALSE)),0,VLOOKUP($N1877,'Data from Waybill Query'!$A:$M,11,FALSE))</f>
        <v>78938672</v>
      </c>
      <c r="L1877" s="104">
        <f>IF(ISNA(VLOOKUP($N1877,'Data from Waybill Query'!$A:$M,12,FALSE)),0,VLOOKUP($N1877,'Data from Waybill Query'!$A:$M,12,FALSE))</f>
        <v>116534</v>
      </c>
      <c r="M1877" s="104">
        <f>IF(ISNA(VLOOKUP($N1877,'Data from Waybill Query'!$A:$M,13,FALSE)),0,VLOOKUP($N1877,'Data from Waybill Query'!$A:$M,13,FALSE))</f>
        <v>3.9956310000000002E-2</v>
      </c>
      <c r="N1877" s="104">
        <f t="shared" si="63"/>
        <v>2012280303</v>
      </c>
    </row>
    <row r="1878" spans="1:14" x14ac:dyDescent="0.25">
      <c r="A1878" s="104">
        <f t="shared" si="64"/>
        <v>201252</v>
      </c>
      <c r="B1878" s="32">
        <f>'Data from Waybill Query'!B1878</f>
        <v>2012</v>
      </c>
      <c r="C1878" s="32" t="str">
        <f>IF('Data from Waybill Query'!C1878="00","0",IF('Data from Waybill Query'!C1878="01","1",IF('Data from Waybill Query'!C1878="XX","2",'Data from Waybill Query'!C1878)))</f>
        <v>29</v>
      </c>
      <c r="D1878" s="33" t="str">
        <f>'Data from Waybill Query'!D1878</f>
        <v>Petroleum</v>
      </c>
      <c r="E1878" s="33" t="str">
        <f>'Data from Waybill Query'!E1878</f>
        <v>S</v>
      </c>
      <c r="F1878" s="33" t="str">
        <f>'Data from Waybill Query'!F1878</f>
        <v>X</v>
      </c>
      <c r="G1878" s="33" t="str">
        <f>'Data from Waybill Query'!G1878</f>
        <v>X</v>
      </c>
      <c r="H1878" s="104">
        <f>IF(ISNA(VLOOKUP($N1878,'Data from Waybill Query'!$A:$M,8,FALSE)),0,VLOOKUP($N1878,'Data from Waybill Query'!$A:$M,8,FALSE))</f>
        <v>530391</v>
      </c>
      <c r="I1878" s="104">
        <f>IF(ISNA(VLOOKUP($N1878,'Data from Waybill Query'!$A:$M,9,FALSE)),0,VLOOKUP($N1878,'Data from Waybill Query'!$A:$M,9,FALSE))</f>
        <v>289531</v>
      </c>
      <c r="J1878" s="104">
        <f>IF(ISNA(VLOOKUP($N1878,'Data from Waybill Query'!$A:$M,10,FALSE)),0,VLOOKUP($N1878,'Data from Waybill Query'!$A:$M,10,FALSE))</f>
        <v>64123</v>
      </c>
      <c r="K1878" s="104">
        <f>IF(ISNA(VLOOKUP($N1878,'Data from Waybill Query'!$A:$M,11,FALSE)),0,VLOOKUP($N1878,'Data from Waybill Query'!$A:$M,11,FALSE))</f>
        <v>22482110</v>
      </c>
      <c r="L1878" s="104">
        <f>IF(ISNA(VLOOKUP($N1878,'Data from Waybill Query'!$A:$M,12,FALSE)),0,VLOOKUP($N1878,'Data from Waybill Query'!$A:$M,12,FALSE))</f>
        <v>4821</v>
      </c>
      <c r="M1878" s="104">
        <f>IF(ISNA(VLOOKUP($N1878,'Data from Waybill Query'!$A:$M,13,FALSE)),0,VLOOKUP($N1878,'Data from Waybill Query'!$A:$M,13,FALSE))</f>
        <v>0.1100072</v>
      </c>
      <c r="N1878" s="104">
        <f t="shared" si="63"/>
        <v>2012290103</v>
      </c>
    </row>
    <row r="1879" spans="1:14" x14ac:dyDescent="0.25">
      <c r="A1879" s="104">
        <f t="shared" si="64"/>
        <v>201253</v>
      </c>
      <c r="B1879" s="32">
        <f>'Data from Waybill Query'!B1879</f>
        <v>2012</v>
      </c>
      <c r="C1879" s="32" t="str">
        <f>IF('Data from Waybill Query'!C1879="00","0",IF('Data from Waybill Query'!C1879="01","1",IF('Data from Waybill Query'!C1879="XX","2",'Data from Waybill Query'!C1879)))</f>
        <v>29</v>
      </c>
      <c r="D1879" s="33" t="str">
        <f>'Data from Waybill Query'!D1879</f>
        <v>Petroleum</v>
      </c>
      <c r="E1879" s="33" t="str">
        <f>'Data from Waybill Query'!E1879</f>
        <v>M</v>
      </c>
      <c r="F1879" s="33" t="str">
        <f>'Data from Waybill Query'!F1879</f>
        <v>X</v>
      </c>
      <c r="G1879" s="33" t="str">
        <f>'Data from Waybill Query'!G1879</f>
        <v>X</v>
      </c>
      <c r="H1879" s="104">
        <f>IF(ISNA(VLOOKUP($N1879,'Data from Waybill Query'!$A:$M,8,FALSE)),0,VLOOKUP($N1879,'Data from Waybill Query'!$A:$M,8,FALSE))</f>
        <v>743922</v>
      </c>
      <c r="I1879" s="104">
        <f>IF(ISNA(VLOOKUP($N1879,'Data from Waybill Query'!$A:$M,9,FALSE)),0,VLOOKUP($N1879,'Data from Waybill Query'!$A:$M,9,FALSE))</f>
        <v>197614</v>
      </c>
      <c r="J1879" s="104">
        <f>IF(ISNA(VLOOKUP($N1879,'Data from Waybill Query'!$A:$M,10,FALSE)),0,VLOOKUP($N1879,'Data from Waybill Query'!$A:$M,10,FALSE))</f>
        <v>147677</v>
      </c>
      <c r="K1879" s="104">
        <f>IF(ISNA(VLOOKUP($N1879,'Data from Waybill Query'!$A:$M,11,FALSE)),0,VLOOKUP($N1879,'Data from Waybill Query'!$A:$M,11,FALSE))</f>
        <v>15471736</v>
      </c>
      <c r="L1879" s="104">
        <f>IF(ISNA(VLOOKUP($N1879,'Data from Waybill Query'!$A:$M,12,FALSE)),0,VLOOKUP($N1879,'Data from Waybill Query'!$A:$M,12,FALSE))</f>
        <v>11532</v>
      </c>
      <c r="M1879" s="104">
        <f>IF(ISNA(VLOOKUP($N1879,'Data from Waybill Query'!$A:$M,13,FALSE)),0,VLOOKUP($N1879,'Data from Waybill Query'!$A:$M,13,FALSE))</f>
        <v>6.4507720000000005E-2</v>
      </c>
      <c r="N1879" s="104">
        <f t="shared" si="63"/>
        <v>2012290203</v>
      </c>
    </row>
    <row r="1880" spans="1:14" x14ac:dyDescent="0.25">
      <c r="A1880" s="104">
        <f t="shared" si="64"/>
        <v>201254</v>
      </c>
      <c r="B1880" s="32">
        <f>'Data from Waybill Query'!B1880</f>
        <v>2012</v>
      </c>
      <c r="C1880" s="32" t="str">
        <f>IF('Data from Waybill Query'!C1880="00","0",IF('Data from Waybill Query'!C1880="01","1",IF('Data from Waybill Query'!C1880="XX","2",'Data from Waybill Query'!C1880)))</f>
        <v>29</v>
      </c>
      <c r="D1880" s="33" t="str">
        <f>'Data from Waybill Query'!D1880</f>
        <v>Petroleum</v>
      </c>
      <c r="E1880" s="33" t="str">
        <f>'Data from Waybill Query'!E1880</f>
        <v>L</v>
      </c>
      <c r="F1880" s="33" t="str">
        <f>'Data from Waybill Query'!F1880</f>
        <v>X</v>
      </c>
      <c r="G1880" s="33" t="str">
        <f>'Data from Waybill Query'!G1880</f>
        <v>X</v>
      </c>
      <c r="H1880" s="104">
        <f>IF(ISNA(VLOOKUP($N1880,'Data from Waybill Query'!$A:$M,8,FALSE)),0,VLOOKUP($N1880,'Data from Waybill Query'!$A:$M,8,FALSE))</f>
        <v>1260132</v>
      </c>
      <c r="I1880" s="104">
        <f>IF(ISNA(VLOOKUP($N1880,'Data from Waybill Query'!$A:$M,9,FALSE)),0,VLOOKUP($N1880,'Data from Waybill Query'!$A:$M,9,FALSE))</f>
        <v>219509</v>
      </c>
      <c r="J1880" s="104">
        <f>IF(ISNA(VLOOKUP($N1880,'Data from Waybill Query'!$A:$M,10,FALSE)),0,VLOOKUP($N1880,'Data from Waybill Query'!$A:$M,10,FALSE))</f>
        <v>353070</v>
      </c>
      <c r="K1880" s="104">
        <f>IF(ISNA(VLOOKUP($N1880,'Data from Waybill Query'!$A:$M,11,FALSE)),0,VLOOKUP($N1880,'Data from Waybill Query'!$A:$M,11,FALSE))</f>
        <v>17441181</v>
      </c>
      <c r="L1880" s="104">
        <f>IF(ISNA(VLOOKUP($N1880,'Data from Waybill Query'!$A:$M,12,FALSE)),0,VLOOKUP($N1880,'Data from Waybill Query'!$A:$M,12,FALSE))</f>
        <v>27920</v>
      </c>
      <c r="M1880" s="104">
        <f>IF(ISNA(VLOOKUP($N1880,'Data from Waybill Query'!$A:$M,13,FALSE)),0,VLOOKUP($N1880,'Data from Waybill Query'!$A:$M,13,FALSE))</f>
        <v>4.5133449999999999E-2</v>
      </c>
      <c r="N1880" s="104">
        <f t="shared" si="63"/>
        <v>2012290303</v>
      </c>
    </row>
    <row r="1881" spans="1:14" x14ac:dyDescent="0.25">
      <c r="A1881" s="104">
        <f t="shared" si="64"/>
        <v>201255</v>
      </c>
      <c r="B1881" s="32">
        <f>'Data from Waybill Query'!B1881</f>
        <v>2012</v>
      </c>
      <c r="C1881" s="32" t="str">
        <f>IF('Data from Waybill Query'!C1881="00","0",IF('Data from Waybill Query'!C1881="01","1",IF('Data from Waybill Query'!C1881="XX","2",'Data from Waybill Query'!C1881)))</f>
        <v>32</v>
      </c>
      <c r="D1881" s="33" t="str">
        <f>'Data from Waybill Query'!D1881</f>
        <v>Stone, Clay and Glass</v>
      </c>
      <c r="E1881" s="33" t="str">
        <f>'Data from Waybill Query'!E1881</f>
        <v>S</v>
      </c>
      <c r="F1881" s="33" t="str">
        <f>'Data from Waybill Query'!F1881</f>
        <v>X</v>
      </c>
      <c r="G1881" s="33" t="str">
        <f>'Data from Waybill Query'!G1881</f>
        <v>X</v>
      </c>
      <c r="H1881" s="104">
        <f>IF(ISNA(VLOOKUP($N1881,'Data from Waybill Query'!$A:$M,8,FALSE)),0,VLOOKUP($N1881,'Data from Waybill Query'!$A:$M,8,FALSE))</f>
        <v>533191</v>
      </c>
      <c r="I1881" s="104">
        <f>IF(ISNA(VLOOKUP($N1881,'Data from Waybill Query'!$A:$M,9,FALSE)),0,VLOOKUP($N1881,'Data from Waybill Query'!$A:$M,9,FALSE))</f>
        <v>253242</v>
      </c>
      <c r="J1881" s="104">
        <f>IF(ISNA(VLOOKUP($N1881,'Data from Waybill Query'!$A:$M,10,FALSE)),0,VLOOKUP($N1881,'Data from Waybill Query'!$A:$M,10,FALSE))</f>
        <v>71846</v>
      </c>
      <c r="K1881" s="104">
        <f>IF(ISNA(VLOOKUP($N1881,'Data from Waybill Query'!$A:$M,11,FALSE)),0,VLOOKUP($N1881,'Data from Waybill Query'!$A:$M,11,FALSE))</f>
        <v>25861542</v>
      </c>
      <c r="L1881" s="104">
        <f>IF(ISNA(VLOOKUP($N1881,'Data from Waybill Query'!$A:$M,12,FALSE)),0,VLOOKUP($N1881,'Data from Waybill Query'!$A:$M,12,FALSE))</f>
        <v>7335</v>
      </c>
      <c r="M1881" s="104">
        <f>IF(ISNA(VLOOKUP($N1881,'Data from Waybill Query'!$A:$M,13,FALSE)),0,VLOOKUP($N1881,'Data from Waybill Query'!$A:$M,13,FALSE))</f>
        <v>7.2692030000000005E-2</v>
      </c>
      <c r="N1881" s="104">
        <f t="shared" si="63"/>
        <v>2012320103</v>
      </c>
    </row>
    <row r="1882" spans="1:14" x14ac:dyDescent="0.25">
      <c r="A1882" s="104">
        <f t="shared" si="64"/>
        <v>201256</v>
      </c>
      <c r="B1882" s="32">
        <f>'Data from Waybill Query'!B1882</f>
        <v>2012</v>
      </c>
      <c r="C1882" s="32" t="str">
        <f>IF('Data from Waybill Query'!C1882="00","0",IF('Data from Waybill Query'!C1882="01","1",IF('Data from Waybill Query'!C1882="XX","2",'Data from Waybill Query'!C1882)))</f>
        <v>32</v>
      </c>
      <c r="D1882" s="33" t="str">
        <f>'Data from Waybill Query'!D1882</f>
        <v>Stone, Clay and Glass</v>
      </c>
      <c r="E1882" s="33" t="str">
        <f>'Data from Waybill Query'!E1882</f>
        <v>M</v>
      </c>
      <c r="F1882" s="33" t="str">
        <f>'Data from Waybill Query'!F1882</f>
        <v>X</v>
      </c>
      <c r="G1882" s="33" t="str">
        <f>'Data from Waybill Query'!G1882</f>
        <v>X</v>
      </c>
      <c r="H1882" s="104">
        <f>IF(ISNA(VLOOKUP($N1882,'Data from Waybill Query'!$A:$M,8,FALSE)),0,VLOOKUP($N1882,'Data from Waybill Query'!$A:$M,8,FALSE))</f>
        <v>533341</v>
      </c>
      <c r="I1882" s="104">
        <f>IF(ISNA(VLOOKUP($N1882,'Data from Waybill Query'!$A:$M,9,FALSE)),0,VLOOKUP($N1882,'Data from Waybill Query'!$A:$M,9,FALSE))</f>
        <v>136028</v>
      </c>
      <c r="J1882" s="104">
        <f>IF(ISNA(VLOOKUP($N1882,'Data from Waybill Query'!$A:$M,10,FALSE)),0,VLOOKUP($N1882,'Data from Waybill Query'!$A:$M,10,FALSE))</f>
        <v>97368</v>
      </c>
      <c r="K1882" s="104">
        <f>IF(ISNA(VLOOKUP($N1882,'Data from Waybill Query'!$A:$M,11,FALSE)),0,VLOOKUP($N1882,'Data from Waybill Query'!$A:$M,11,FALSE))</f>
        <v>13402068</v>
      </c>
      <c r="L1882" s="104">
        <f>IF(ISNA(VLOOKUP($N1882,'Data from Waybill Query'!$A:$M,12,FALSE)),0,VLOOKUP($N1882,'Data from Waybill Query'!$A:$M,12,FALSE))</f>
        <v>9584</v>
      </c>
      <c r="M1882" s="104">
        <f>IF(ISNA(VLOOKUP($N1882,'Data from Waybill Query'!$A:$M,13,FALSE)),0,VLOOKUP($N1882,'Data from Waybill Query'!$A:$M,13,FALSE))</f>
        <v>5.5651770000000003E-2</v>
      </c>
      <c r="N1882" s="104">
        <f t="shared" si="63"/>
        <v>2012320203</v>
      </c>
    </row>
    <row r="1883" spans="1:14" x14ac:dyDescent="0.25">
      <c r="A1883" s="104">
        <f t="shared" si="64"/>
        <v>201257</v>
      </c>
      <c r="B1883" s="32">
        <f>'Data from Waybill Query'!B1883</f>
        <v>2012</v>
      </c>
      <c r="C1883" s="32" t="str">
        <f>IF('Data from Waybill Query'!C1883="00","0",IF('Data from Waybill Query'!C1883="01","1",IF('Data from Waybill Query'!C1883="XX","2",'Data from Waybill Query'!C1883)))</f>
        <v>32</v>
      </c>
      <c r="D1883" s="33" t="str">
        <f>'Data from Waybill Query'!D1883</f>
        <v>Stone, Clay and Glass</v>
      </c>
      <c r="E1883" s="33" t="str">
        <f>'Data from Waybill Query'!E1883</f>
        <v>L</v>
      </c>
      <c r="F1883" s="33" t="str">
        <f>'Data from Waybill Query'!F1883</f>
        <v>X</v>
      </c>
      <c r="G1883" s="33" t="str">
        <f>'Data from Waybill Query'!G1883</f>
        <v>X</v>
      </c>
      <c r="H1883" s="104">
        <f>IF(ISNA(VLOOKUP($N1883,'Data from Waybill Query'!$A:$M,8,FALSE)),0,VLOOKUP($N1883,'Data from Waybill Query'!$A:$M,8,FALSE))</f>
        <v>694068</v>
      </c>
      <c r="I1883" s="104">
        <f>IF(ISNA(VLOOKUP($N1883,'Data from Waybill Query'!$A:$M,9,FALSE)),0,VLOOKUP($N1883,'Data from Waybill Query'!$A:$M,9,FALSE))</f>
        <v>108212</v>
      </c>
      <c r="J1883" s="104">
        <f>IF(ISNA(VLOOKUP($N1883,'Data from Waybill Query'!$A:$M,10,FALSE)),0,VLOOKUP($N1883,'Data from Waybill Query'!$A:$M,10,FALSE))</f>
        <v>157431</v>
      </c>
      <c r="K1883" s="104">
        <f>IF(ISNA(VLOOKUP($N1883,'Data from Waybill Query'!$A:$M,11,FALSE)),0,VLOOKUP($N1883,'Data from Waybill Query'!$A:$M,11,FALSE))</f>
        <v>10149180</v>
      </c>
      <c r="L1883" s="104">
        <f>IF(ISNA(VLOOKUP($N1883,'Data from Waybill Query'!$A:$M,12,FALSE)),0,VLOOKUP($N1883,'Data from Waybill Query'!$A:$M,12,FALSE))</f>
        <v>14750</v>
      </c>
      <c r="M1883" s="104">
        <f>IF(ISNA(VLOOKUP($N1883,'Data from Waybill Query'!$A:$M,13,FALSE)),0,VLOOKUP($N1883,'Data from Waybill Query'!$A:$M,13,FALSE))</f>
        <v>4.7055600000000003E-2</v>
      </c>
      <c r="N1883" s="104">
        <f t="shared" si="63"/>
        <v>2012320303</v>
      </c>
    </row>
    <row r="1884" spans="1:14" x14ac:dyDescent="0.25">
      <c r="A1884" s="104">
        <f t="shared" si="64"/>
        <v>201258</v>
      </c>
      <c r="B1884" s="32">
        <f>'Data from Waybill Query'!B1884</f>
        <v>2012</v>
      </c>
      <c r="C1884" s="32" t="str">
        <f>IF('Data from Waybill Query'!C1884="00","0",IF('Data from Waybill Query'!C1884="01","1",IF('Data from Waybill Query'!C1884="XX","2",'Data from Waybill Query'!C1884)))</f>
        <v>33</v>
      </c>
      <c r="D1884" s="33" t="str">
        <f>'Data from Waybill Query'!D1884</f>
        <v>Primary Metal Products</v>
      </c>
      <c r="E1884" s="33" t="str">
        <f>'Data from Waybill Query'!E1884</f>
        <v>S</v>
      </c>
      <c r="F1884" s="33" t="str">
        <f>'Data from Waybill Query'!F1884</f>
        <v>X</v>
      </c>
      <c r="G1884" s="33" t="str">
        <f>'Data from Waybill Query'!G1884</f>
        <v>X</v>
      </c>
      <c r="H1884" s="104">
        <f>IF(ISNA(VLOOKUP($N1884,'Data from Waybill Query'!$A:$M,8,FALSE)),0,VLOOKUP($N1884,'Data from Waybill Query'!$A:$M,8,FALSE))</f>
        <v>566538</v>
      </c>
      <c r="I1884" s="104">
        <f>IF(ISNA(VLOOKUP($N1884,'Data from Waybill Query'!$A:$M,9,FALSE)),0,VLOOKUP($N1884,'Data from Waybill Query'!$A:$M,9,FALSE))</f>
        <v>281383</v>
      </c>
      <c r="J1884" s="104">
        <f>IF(ISNA(VLOOKUP($N1884,'Data from Waybill Query'!$A:$M,10,FALSE)),0,VLOOKUP($N1884,'Data from Waybill Query'!$A:$M,10,FALSE))</f>
        <v>72506</v>
      </c>
      <c r="K1884" s="104">
        <f>IF(ISNA(VLOOKUP($N1884,'Data from Waybill Query'!$A:$M,11,FALSE)),0,VLOOKUP($N1884,'Data from Waybill Query'!$A:$M,11,FALSE))</f>
        <v>25532869</v>
      </c>
      <c r="L1884" s="104">
        <f>IF(ISNA(VLOOKUP($N1884,'Data from Waybill Query'!$A:$M,12,FALSE)),0,VLOOKUP($N1884,'Data from Waybill Query'!$A:$M,12,FALSE))</f>
        <v>6516</v>
      </c>
      <c r="M1884" s="104">
        <f>IF(ISNA(VLOOKUP($N1884,'Data from Waybill Query'!$A:$M,13,FALSE)),0,VLOOKUP($N1884,'Data from Waybill Query'!$A:$M,13,FALSE))</f>
        <v>8.6940439999999994E-2</v>
      </c>
      <c r="N1884" s="104">
        <f t="shared" si="63"/>
        <v>2012330103</v>
      </c>
    </row>
    <row r="1885" spans="1:14" x14ac:dyDescent="0.25">
      <c r="A1885" s="104">
        <f t="shared" si="64"/>
        <v>201259</v>
      </c>
      <c r="B1885" s="32">
        <f>'Data from Waybill Query'!B1885</f>
        <v>2012</v>
      </c>
      <c r="C1885" s="32" t="str">
        <f>IF('Data from Waybill Query'!C1885="00","0",IF('Data from Waybill Query'!C1885="01","1",IF('Data from Waybill Query'!C1885="XX","2",'Data from Waybill Query'!C1885)))</f>
        <v>33</v>
      </c>
      <c r="D1885" s="33" t="str">
        <f>'Data from Waybill Query'!D1885</f>
        <v>Primary Metal Products</v>
      </c>
      <c r="E1885" s="33" t="str">
        <f>'Data from Waybill Query'!E1885</f>
        <v>M</v>
      </c>
      <c r="F1885" s="33" t="str">
        <f>'Data from Waybill Query'!F1885</f>
        <v>X</v>
      </c>
      <c r="G1885" s="33" t="str">
        <f>'Data from Waybill Query'!G1885</f>
        <v>X</v>
      </c>
      <c r="H1885" s="104">
        <f>IF(ISNA(VLOOKUP($N1885,'Data from Waybill Query'!$A:$M,8,FALSE)),0,VLOOKUP($N1885,'Data from Waybill Query'!$A:$M,8,FALSE))</f>
        <v>845605</v>
      </c>
      <c r="I1885" s="104">
        <f>IF(ISNA(VLOOKUP($N1885,'Data from Waybill Query'!$A:$M,9,FALSE)),0,VLOOKUP($N1885,'Data from Waybill Query'!$A:$M,9,FALSE))</f>
        <v>192046</v>
      </c>
      <c r="J1885" s="104">
        <f>IF(ISNA(VLOOKUP($N1885,'Data from Waybill Query'!$A:$M,10,FALSE)),0,VLOOKUP($N1885,'Data from Waybill Query'!$A:$M,10,FALSE))</f>
        <v>141361</v>
      </c>
      <c r="K1885" s="104">
        <f>IF(ISNA(VLOOKUP($N1885,'Data from Waybill Query'!$A:$M,11,FALSE)),0,VLOOKUP($N1885,'Data from Waybill Query'!$A:$M,11,FALSE))</f>
        <v>16962298</v>
      </c>
      <c r="L1885" s="104">
        <f>IF(ISNA(VLOOKUP($N1885,'Data from Waybill Query'!$A:$M,12,FALSE)),0,VLOOKUP($N1885,'Data from Waybill Query'!$A:$M,12,FALSE))</f>
        <v>12474</v>
      </c>
      <c r="M1885" s="104">
        <f>IF(ISNA(VLOOKUP($N1885,'Data from Waybill Query'!$A:$M,13,FALSE)),0,VLOOKUP($N1885,'Data from Waybill Query'!$A:$M,13,FALSE))</f>
        <v>6.7786970000000002E-2</v>
      </c>
      <c r="N1885" s="104">
        <f t="shared" si="63"/>
        <v>2012330203</v>
      </c>
    </row>
    <row r="1886" spans="1:14" x14ac:dyDescent="0.25">
      <c r="A1886" s="104">
        <f t="shared" si="64"/>
        <v>201260</v>
      </c>
      <c r="B1886" s="32">
        <f>'Data from Waybill Query'!B1886</f>
        <v>2012</v>
      </c>
      <c r="C1886" s="32" t="str">
        <f>IF('Data from Waybill Query'!C1886="00","0",IF('Data from Waybill Query'!C1886="01","1",IF('Data from Waybill Query'!C1886="XX","2",'Data from Waybill Query'!C1886)))</f>
        <v>33</v>
      </c>
      <c r="D1886" s="33" t="str">
        <f>'Data from Waybill Query'!D1886</f>
        <v>Primary Metal Products</v>
      </c>
      <c r="E1886" s="33" t="str">
        <f>'Data from Waybill Query'!E1886</f>
        <v>L</v>
      </c>
      <c r="F1886" s="33" t="str">
        <f>'Data from Waybill Query'!F1886</f>
        <v>X</v>
      </c>
      <c r="G1886" s="33" t="str">
        <f>'Data from Waybill Query'!G1886</f>
        <v>X</v>
      </c>
      <c r="H1886" s="104">
        <f>IF(ISNA(VLOOKUP($N1886,'Data from Waybill Query'!$A:$M,8,FALSE)),0,VLOOKUP($N1886,'Data from Waybill Query'!$A:$M,8,FALSE))</f>
        <v>1306622</v>
      </c>
      <c r="I1886" s="104">
        <f>IF(ISNA(VLOOKUP($N1886,'Data from Waybill Query'!$A:$M,9,FALSE)),0,VLOOKUP($N1886,'Data from Waybill Query'!$A:$M,9,FALSE))</f>
        <v>188973</v>
      </c>
      <c r="J1886" s="104">
        <f>IF(ISNA(VLOOKUP($N1886,'Data from Waybill Query'!$A:$M,10,FALSE)),0,VLOOKUP($N1886,'Data from Waybill Query'!$A:$M,10,FALSE))</f>
        <v>306733</v>
      </c>
      <c r="K1886" s="104">
        <f>IF(ISNA(VLOOKUP($N1886,'Data from Waybill Query'!$A:$M,11,FALSE)),0,VLOOKUP($N1886,'Data from Waybill Query'!$A:$M,11,FALSE))</f>
        <v>16357976</v>
      </c>
      <c r="L1886" s="104">
        <f>IF(ISNA(VLOOKUP($N1886,'Data from Waybill Query'!$A:$M,12,FALSE)),0,VLOOKUP($N1886,'Data from Waybill Query'!$A:$M,12,FALSE))</f>
        <v>26503</v>
      </c>
      <c r="M1886" s="104">
        <f>IF(ISNA(VLOOKUP($N1886,'Data from Waybill Query'!$A:$M,13,FALSE)),0,VLOOKUP($N1886,'Data from Waybill Query'!$A:$M,13,FALSE))</f>
        <v>4.930176E-2</v>
      </c>
      <c r="N1886" s="104">
        <f t="shared" si="63"/>
        <v>2012330303</v>
      </c>
    </row>
    <row r="1887" spans="1:14" x14ac:dyDescent="0.25">
      <c r="A1887" s="104">
        <f t="shared" si="64"/>
        <v>201261</v>
      </c>
      <c r="B1887" s="32">
        <f>'Data from Waybill Query'!B1887</f>
        <v>2012</v>
      </c>
      <c r="C1887" s="32" t="str">
        <f>IF('Data from Waybill Query'!C1887="00","0",IF('Data from Waybill Query'!C1887="01","1",IF('Data from Waybill Query'!C1887="XX","2",'Data from Waybill Query'!C1887)))</f>
        <v>37</v>
      </c>
      <c r="D1887" s="33" t="str">
        <f>'Data from Waybill Query'!D1887</f>
        <v>Transportation Equipment</v>
      </c>
      <c r="E1887" s="33" t="str">
        <f>'Data from Waybill Query'!E1887</f>
        <v>S</v>
      </c>
      <c r="F1887" s="33" t="str">
        <f>'Data from Waybill Query'!F1887</f>
        <v>X</v>
      </c>
      <c r="G1887" s="33" t="str">
        <f>'Data from Waybill Query'!G1887</f>
        <v>X</v>
      </c>
      <c r="H1887" s="104">
        <f>IF(ISNA(VLOOKUP($N1887,'Data from Waybill Query'!$A:$M,8,FALSE)),0,VLOOKUP($N1887,'Data from Waybill Query'!$A:$M,8,FALSE))</f>
        <v>1101237</v>
      </c>
      <c r="I1887" s="104">
        <f>IF(ISNA(VLOOKUP($N1887,'Data from Waybill Query'!$A:$M,9,FALSE)),0,VLOOKUP($N1887,'Data from Waybill Query'!$A:$M,9,FALSE))</f>
        <v>677645</v>
      </c>
      <c r="J1887" s="104">
        <f>IF(ISNA(VLOOKUP($N1887,'Data from Waybill Query'!$A:$M,10,FALSE)),0,VLOOKUP($N1887,'Data from Waybill Query'!$A:$M,10,FALSE))</f>
        <v>183888</v>
      </c>
      <c r="K1887" s="104">
        <f>IF(ISNA(VLOOKUP($N1887,'Data from Waybill Query'!$A:$M,11,FALSE)),0,VLOOKUP($N1887,'Data from Waybill Query'!$A:$M,11,FALSE))</f>
        <v>15420878</v>
      </c>
      <c r="L1887" s="104">
        <f>IF(ISNA(VLOOKUP($N1887,'Data from Waybill Query'!$A:$M,12,FALSE)),0,VLOOKUP($N1887,'Data from Waybill Query'!$A:$M,12,FALSE))</f>
        <v>4086</v>
      </c>
      <c r="M1887" s="104">
        <f>IF(ISNA(VLOOKUP($N1887,'Data from Waybill Query'!$A:$M,13,FALSE)),0,VLOOKUP($N1887,'Data from Waybill Query'!$A:$M,13,FALSE))</f>
        <v>0.26950780000000002</v>
      </c>
      <c r="N1887" s="104">
        <f t="shared" si="63"/>
        <v>2012370103</v>
      </c>
    </row>
    <row r="1888" spans="1:14" x14ac:dyDescent="0.25">
      <c r="A1888" s="104">
        <f t="shared" si="64"/>
        <v>201262</v>
      </c>
      <c r="B1888" s="32">
        <f>'Data from Waybill Query'!B1888</f>
        <v>2012</v>
      </c>
      <c r="C1888" s="32" t="str">
        <f>IF('Data from Waybill Query'!C1888="00","0",IF('Data from Waybill Query'!C1888="01","1",IF('Data from Waybill Query'!C1888="XX","2",'Data from Waybill Query'!C1888)))</f>
        <v>37</v>
      </c>
      <c r="D1888" s="33" t="str">
        <f>'Data from Waybill Query'!D1888</f>
        <v>Transportation Equipment</v>
      </c>
      <c r="E1888" s="33" t="str">
        <f>'Data from Waybill Query'!E1888</f>
        <v>M</v>
      </c>
      <c r="F1888" s="33" t="str">
        <f>'Data from Waybill Query'!F1888</f>
        <v>X</v>
      </c>
      <c r="G1888" s="33" t="str">
        <f>'Data from Waybill Query'!G1888</f>
        <v>X</v>
      </c>
      <c r="H1888" s="104">
        <f>IF(ISNA(VLOOKUP($N1888,'Data from Waybill Query'!$A:$M,8,FALSE)),0,VLOOKUP($N1888,'Data from Waybill Query'!$A:$M,8,FALSE))</f>
        <v>1681675</v>
      </c>
      <c r="I1888" s="104">
        <f>IF(ISNA(VLOOKUP($N1888,'Data from Waybill Query'!$A:$M,9,FALSE)),0,VLOOKUP($N1888,'Data from Waybill Query'!$A:$M,9,FALSE))</f>
        <v>630318</v>
      </c>
      <c r="J1888" s="104">
        <f>IF(ISNA(VLOOKUP($N1888,'Data from Waybill Query'!$A:$M,10,FALSE)),0,VLOOKUP($N1888,'Data from Waybill Query'!$A:$M,10,FALSE))</f>
        <v>454600</v>
      </c>
      <c r="K1888" s="104">
        <f>IF(ISNA(VLOOKUP($N1888,'Data from Waybill Query'!$A:$M,11,FALSE)),0,VLOOKUP($N1888,'Data from Waybill Query'!$A:$M,11,FALSE))</f>
        <v>13872037</v>
      </c>
      <c r="L1888" s="104">
        <f>IF(ISNA(VLOOKUP($N1888,'Data from Waybill Query'!$A:$M,12,FALSE)),0,VLOOKUP($N1888,'Data from Waybill Query'!$A:$M,12,FALSE))</f>
        <v>9978</v>
      </c>
      <c r="M1888" s="104">
        <f>IF(ISNA(VLOOKUP($N1888,'Data from Waybill Query'!$A:$M,13,FALSE)),0,VLOOKUP($N1888,'Data from Waybill Query'!$A:$M,13,FALSE))</f>
        <v>0.1685461</v>
      </c>
      <c r="N1888" s="104">
        <f t="shared" si="63"/>
        <v>2012370203</v>
      </c>
    </row>
    <row r="1889" spans="1:14" x14ac:dyDescent="0.25">
      <c r="A1889" s="104">
        <f t="shared" si="64"/>
        <v>201263</v>
      </c>
      <c r="B1889" s="32">
        <f>'Data from Waybill Query'!B1889</f>
        <v>2012</v>
      </c>
      <c r="C1889" s="32" t="str">
        <f>IF('Data from Waybill Query'!C1889="00","0",IF('Data from Waybill Query'!C1889="01","1",IF('Data from Waybill Query'!C1889="XX","2",'Data from Waybill Query'!C1889)))</f>
        <v>37</v>
      </c>
      <c r="D1889" s="33" t="str">
        <f>'Data from Waybill Query'!D1889</f>
        <v>Transportation Equipment</v>
      </c>
      <c r="E1889" s="33" t="str">
        <f>'Data from Waybill Query'!E1889</f>
        <v>L</v>
      </c>
      <c r="F1889" s="33" t="str">
        <f>'Data from Waybill Query'!F1889</f>
        <v>X</v>
      </c>
      <c r="G1889" s="33" t="str">
        <f>'Data from Waybill Query'!G1889</f>
        <v>X</v>
      </c>
      <c r="H1889" s="104">
        <f>IF(ISNA(VLOOKUP($N1889,'Data from Waybill Query'!$A:$M,8,FALSE)),0,VLOOKUP($N1889,'Data from Waybill Query'!$A:$M,8,FALSE))</f>
        <v>2448401</v>
      </c>
      <c r="I1889" s="104">
        <f>IF(ISNA(VLOOKUP($N1889,'Data from Waybill Query'!$A:$M,9,FALSE)),0,VLOOKUP($N1889,'Data from Waybill Query'!$A:$M,9,FALSE))</f>
        <v>597488</v>
      </c>
      <c r="J1889" s="104">
        <f>IF(ISNA(VLOOKUP($N1889,'Data from Waybill Query'!$A:$M,10,FALSE)),0,VLOOKUP($N1889,'Data from Waybill Query'!$A:$M,10,FALSE))</f>
        <v>973635</v>
      </c>
      <c r="K1889" s="104">
        <f>IF(ISNA(VLOOKUP($N1889,'Data from Waybill Query'!$A:$M,11,FALSE)),0,VLOOKUP($N1889,'Data from Waybill Query'!$A:$M,11,FALSE))</f>
        <v>13029533</v>
      </c>
      <c r="L1889" s="104">
        <f>IF(ISNA(VLOOKUP($N1889,'Data from Waybill Query'!$A:$M,12,FALSE)),0,VLOOKUP($N1889,'Data from Waybill Query'!$A:$M,12,FALSE))</f>
        <v>21150</v>
      </c>
      <c r="M1889" s="104">
        <f>IF(ISNA(VLOOKUP($N1889,'Data from Waybill Query'!$A:$M,13,FALSE)),0,VLOOKUP($N1889,'Data from Waybill Query'!$A:$M,13,FALSE))</f>
        <v>0.1157629</v>
      </c>
      <c r="N1889" s="104">
        <f t="shared" si="63"/>
        <v>2012370303</v>
      </c>
    </row>
    <row r="1890" spans="1:14" x14ac:dyDescent="0.25">
      <c r="A1890" s="104">
        <f t="shared" si="64"/>
        <v>201264</v>
      </c>
      <c r="B1890" s="32">
        <f>'Data from Waybill Query'!B1890</f>
        <v>2012</v>
      </c>
      <c r="C1890" s="32" t="str">
        <f>IF('Data from Waybill Query'!C1890="00","0",IF('Data from Waybill Query'!C1890="01","1",IF('Data from Waybill Query'!C1890="XX","2",'Data from Waybill Query'!C1890)))</f>
        <v>40</v>
      </c>
      <c r="D1890" s="33" t="str">
        <f>'Data from Waybill Query'!D1890</f>
        <v>Waste and Scrap</v>
      </c>
      <c r="E1890" s="33" t="str">
        <f>'Data from Waybill Query'!E1890</f>
        <v>S</v>
      </c>
      <c r="F1890" s="33" t="str">
        <f>'Data from Waybill Query'!F1890</f>
        <v>X</v>
      </c>
      <c r="G1890" s="33" t="str">
        <f>'Data from Waybill Query'!G1890</f>
        <v>X</v>
      </c>
      <c r="H1890" s="104">
        <f>IF(ISNA(VLOOKUP($N1890,'Data from Waybill Query'!$A:$M,8,FALSE)),0,VLOOKUP($N1890,'Data from Waybill Query'!$A:$M,8,FALSE))</f>
        <v>478810</v>
      </c>
      <c r="I1890" s="104">
        <f>IF(ISNA(VLOOKUP($N1890,'Data from Waybill Query'!$A:$M,9,FALSE)),0,VLOOKUP($N1890,'Data from Waybill Query'!$A:$M,9,FALSE))</f>
        <v>247590</v>
      </c>
      <c r="J1890" s="104">
        <f>IF(ISNA(VLOOKUP($N1890,'Data from Waybill Query'!$A:$M,10,FALSE)),0,VLOOKUP($N1890,'Data from Waybill Query'!$A:$M,10,FALSE))</f>
        <v>58933</v>
      </c>
      <c r="K1890" s="104">
        <f>IF(ISNA(VLOOKUP($N1890,'Data from Waybill Query'!$A:$M,11,FALSE)),0,VLOOKUP($N1890,'Data from Waybill Query'!$A:$M,11,FALSE))</f>
        <v>21036756</v>
      </c>
      <c r="L1890" s="104">
        <f>IF(ISNA(VLOOKUP($N1890,'Data from Waybill Query'!$A:$M,12,FALSE)),0,VLOOKUP($N1890,'Data from Waybill Query'!$A:$M,12,FALSE))</f>
        <v>5030</v>
      </c>
      <c r="M1890" s="104">
        <f>IF(ISNA(VLOOKUP($N1890,'Data from Waybill Query'!$A:$M,13,FALSE)),0,VLOOKUP($N1890,'Data from Waybill Query'!$A:$M,13,FALSE))</f>
        <v>9.5195100000000005E-2</v>
      </c>
      <c r="N1890" s="104">
        <f t="shared" si="63"/>
        <v>2012400103</v>
      </c>
    </row>
    <row r="1891" spans="1:14" x14ac:dyDescent="0.25">
      <c r="A1891" s="104">
        <f t="shared" si="64"/>
        <v>201265</v>
      </c>
      <c r="B1891" s="32">
        <f>'Data from Waybill Query'!B1891</f>
        <v>2012</v>
      </c>
      <c r="C1891" s="32" t="str">
        <f>IF('Data from Waybill Query'!C1891="00","0",IF('Data from Waybill Query'!C1891="01","1",IF('Data from Waybill Query'!C1891="XX","2",'Data from Waybill Query'!C1891)))</f>
        <v>40</v>
      </c>
      <c r="D1891" s="33" t="str">
        <f>'Data from Waybill Query'!D1891</f>
        <v>Waste and Scrap</v>
      </c>
      <c r="E1891" s="33" t="str">
        <f>'Data from Waybill Query'!E1891</f>
        <v>M</v>
      </c>
      <c r="F1891" s="33" t="str">
        <f>'Data from Waybill Query'!F1891</f>
        <v>X</v>
      </c>
      <c r="G1891" s="33" t="str">
        <f>'Data from Waybill Query'!G1891</f>
        <v>X</v>
      </c>
      <c r="H1891" s="104">
        <f>IF(ISNA(VLOOKUP($N1891,'Data from Waybill Query'!$A:$M,8,FALSE)),0,VLOOKUP($N1891,'Data from Waybill Query'!$A:$M,8,FALSE))</f>
        <v>469476</v>
      </c>
      <c r="I1891" s="104">
        <f>IF(ISNA(VLOOKUP($N1891,'Data from Waybill Query'!$A:$M,9,FALSE)),0,VLOOKUP($N1891,'Data from Waybill Query'!$A:$M,9,FALSE))</f>
        <v>148232</v>
      </c>
      <c r="J1891" s="104">
        <f>IF(ISNA(VLOOKUP($N1891,'Data from Waybill Query'!$A:$M,10,FALSE)),0,VLOOKUP($N1891,'Data from Waybill Query'!$A:$M,10,FALSE))</f>
        <v>103887</v>
      </c>
      <c r="K1891" s="104">
        <f>IF(ISNA(VLOOKUP($N1891,'Data from Waybill Query'!$A:$M,11,FALSE)),0,VLOOKUP($N1891,'Data from Waybill Query'!$A:$M,11,FALSE))</f>
        <v>13153878</v>
      </c>
      <c r="L1891" s="104">
        <f>IF(ISNA(VLOOKUP($N1891,'Data from Waybill Query'!$A:$M,12,FALSE)),0,VLOOKUP($N1891,'Data from Waybill Query'!$A:$M,12,FALSE))</f>
        <v>9155</v>
      </c>
      <c r="M1891" s="104">
        <f>IF(ISNA(VLOOKUP($N1891,'Data from Waybill Query'!$A:$M,13,FALSE)),0,VLOOKUP($N1891,'Data from Waybill Query'!$A:$M,13,FALSE))</f>
        <v>5.1279699999999998E-2</v>
      </c>
      <c r="N1891" s="104">
        <f t="shared" si="63"/>
        <v>2012400203</v>
      </c>
    </row>
    <row r="1892" spans="1:14" x14ac:dyDescent="0.25">
      <c r="A1892" s="104">
        <f t="shared" si="64"/>
        <v>201266</v>
      </c>
      <c r="B1892" s="32">
        <f>'Data from Waybill Query'!B1892</f>
        <v>2012</v>
      </c>
      <c r="C1892" s="32" t="str">
        <f>IF('Data from Waybill Query'!C1892="00","0",IF('Data from Waybill Query'!C1892="01","1",IF('Data from Waybill Query'!C1892="XX","2",'Data from Waybill Query'!C1892)))</f>
        <v>40</v>
      </c>
      <c r="D1892" s="33" t="str">
        <f>'Data from Waybill Query'!D1892</f>
        <v>Waste and Scrap</v>
      </c>
      <c r="E1892" s="33" t="str">
        <f>'Data from Waybill Query'!E1892</f>
        <v>L</v>
      </c>
      <c r="F1892" s="33" t="str">
        <f>'Data from Waybill Query'!F1892</f>
        <v>X</v>
      </c>
      <c r="G1892" s="33" t="str">
        <f>'Data from Waybill Query'!G1892</f>
        <v>X</v>
      </c>
      <c r="H1892" s="104">
        <f>IF(ISNA(VLOOKUP($N1892,'Data from Waybill Query'!$A:$M,8,FALSE)),0,VLOOKUP($N1892,'Data from Waybill Query'!$A:$M,8,FALSE))</f>
        <v>240282</v>
      </c>
      <c r="I1892" s="104">
        <f>IF(ISNA(VLOOKUP($N1892,'Data from Waybill Query'!$A:$M,9,FALSE)),0,VLOOKUP($N1892,'Data from Waybill Query'!$A:$M,9,FALSE))</f>
        <v>46577</v>
      </c>
      <c r="J1892" s="104">
        <f>IF(ISNA(VLOOKUP($N1892,'Data from Waybill Query'!$A:$M,10,FALSE)),0,VLOOKUP($N1892,'Data from Waybill Query'!$A:$M,10,FALSE))</f>
        <v>66432</v>
      </c>
      <c r="K1892" s="104">
        <f>IF(ISNA(VLOOKUP($N1892,'Data from Waybill Query'!$A:$M,11,FALSE)),0,VLOOKUP($N1892,'Data from Waybill Query'!$A:$M,11,FALSE))</f>
        <v>3833883</v>
      </c>
      <c r="L1892" s="104">
        <f>IF(ISNA(VLOOKUP($N1892,'Data from Waybill Query'!$A:$M,12,FALSE)),0,VLOOKUP($N1892,'Data from Waybill Query'!$A:$M,12,FALSE))</f>
        <v>5436</v>
      </c>
      <c r="M1892" s="104">
        <f>IF(ISNA(VLOOKUP($N1892,'Data from Waybill Query'!$A:$M,13,FALSE)),0,VLOOKUP($N1892,'Data from Waybill Query'!$A:$M,13,FALSE))</f>
        <v>4.4201490000000003E-2</v>
      </c>
      <c r="N1892" s="104">
        <f t="shared" si="63"/>
        <v>2012400303</v>
      </c>
    </row>
    <row r="1893" spans="1:14" x14ac:dyDescent="0.25">
      <c r="A1893" s="104">
        <f t="shared" si="64"/>
        <v>201267</v>
      </c>
      <c r="B1893" s="32">
        <f>'Data from Waybill Query'!B1893</f>
        <v>2012</v>
      </c>
      <c r="C1893" s="32" t="str">
        <f>IF('Data from Waybill Query'!C1893="00","0",IF('Data from Waybill Query'!C1893="01","1",IF('Data from Waybill Query'!C1893="XX","2",'Data from Waybill Query'!C1893)))</f>
        <v>99</v>
      </c>
      <c r="D1893" s="33" t="str">
        <f>'Data from Waybill Query'!D1893</f>
        <v>All Other</v>
      </c>
      <c r="E1893" s="33" t="str">
        <f>'Data from Waybill Query'!E1893</f>
        <v>S</v>
      </c>
      <c r="F1893" s="33" t="str">
        <f>'Data from Waybill Query'!F1893</f>
        <v>X</v>
      </c>
      <c r="G1893" s="33" t="str">
        <f>'Data from Waybill Query'!G1893</f>
        <v>X</v>
      </c>
      <c r="H1893" s="104">
        <f>IF(ISNA(VLOOKUP($N1893,'Data from Waybill Query'!$A:$M,8,FALSE)),0,VLOOKUP($N1893,'Data from Waybill Query'!$A:$M,8,FALSE))</f>
        <v>60101</v>
      </c>
      <c r="I1893" s="104">
        <f>IF(ISNA(VLOOKUP($N1893,'Data from Waybill Query'!$A:$M,9,FALSE)),0,VLOOKUP($N1893,'Data from Waybill Query'!$A:$M,9,FALSE))</f>
        <v>21189</v>
      </c>
      <c r="J1893" s="104">
        <f>IF(ISNA(VLOOKUP($N1893,'Data from Waybill Query'!$A:$M,10,FALSE)),0,VLOOKUP($N1893,'Data from Waybill Query'!$A:$M,10,FALSE))</f>
        <v>4926</v>
      </c>
      <c r="K1893" s="104">
        <f>IF(ISNA(VLOOKUP($N1893,'Data from Waybill Query'!$A:$M,11,FALSE)),0,VLOOKUP($N1893,'Data from Waybill Query'!$A:$M,11,FALSE))</f>
        <v>1046431</v>
      </c>
      <c r="L1893" s="104">
        <f>IF(ISNA(VLOOKUP($N1893,'Data from Waybill Query'!$A:$M,12,FALSE)),0,VLOOKUP($N1893,'Data from Waybill Query'!$A:$M,12,FALSE))</f>
        <v>259</v>
      </c>
      <c r="M1893" s="104">
        <f>IF(ISNA(VLOOKUP($N1893,'Data from Waybill Query'!$A:$M,13,FALSE)),0,VLOOKUP($N1893,'Data from Waybill Query'!$A:$M,13,FALSE))</f>
        <v>0.23174910000000001</v>
      </c>
      <c r="N1893" s="104">
        <f t="shared" si="63"/>
        <v>2012990103</v>
      </c>
    </row>
    <row r="1894" spans="1:14" x14ac:dyDescent="0.25">
      <c r="A1894" s="104">
        <f t="shared" si="64"/>
        <v>201268</v>
      </c>
      <c r="B1894" s="32">
        <f>'Data from Waybill Query'!B1894</f>
        <v>2012</v>
      </c>
      <c r="C1894" s="32" t="str">
        <f>IF('Data from Waybill Query'!C1894="00","0",IF('Data from Waybill Query'!C1894="01","1",IF('Data from Waybill Query'!C1894="XX","2",'Data from Waybill Query'!C1894)))</f>
        <v>99</v>
      </c>
      <c r="D1894" s="33" t="str">
        <f>'Data from Waybill Query'!D1894</f>
        <v>All Other</v>
      </c>
      <c r="E1894" s="33" t="str">
        <f>'Data from Waybill Query'!E1894</f>
        <v>M</v>
      </c>
      <c r="F1894" s="33" t="str">
        <f>'Data from Waybill Query'!F1894</f>
        <v>X</v>
      </c>
      <c r="G1894" s="33" t="str">
        <f>'Data from Waybill Query'!G1894</f>
        <v>X</v>
      </c>
      <c r="H1894" s="104">
        <f>IF(ISNA(VLOOKUP($N1894,'Data from Waybill Query'!$A:$M,8,FALSE)),0,VLOOKUP($N1894,'Data from Waybill Query'!$A:$M,8,FALSE))</f>
        <v>149221</v>
      </c>
      <c r="I1894" s="104">
        <f>IF(ISNA(VLOOKUP($N1894,'Data from Waybill Query'!$A:$M,9,FALSE)),0,VLOOKUP($N1894,'Data from Waybill Query'!$A:$M,9,FALSE))</f>
        <v>34212</v>
      </c>
      <c r="J1894" s="104">
        <f>IF(ISNA(VLOOKUP($N1894,'Data from Waybill Query'!$A:$M,10,FALSE)),0,VLOOKUP($N1894,'Data from Waybill Query'!$A:$M,10,FALSE))</f>
        <v>26042</v>
      </c>
      <c r="K1894" s="104">
        <f>IF(ISNA(VLOOKUP($N1894,'Data from Waybill Query'!$A:$M,11,FALSE)),0,VLOOKUP($N1894,'Data from Waybill Query'!$A:$M,11,FALSE))</f>
        <v>2413564</v>
      </c>
      <c r="L1894" s="104">
        <f>IF(ISNA(VLOOKUP($N1894,'Data from Waybill Query'!$A:$M,12,FALSE)),0,VLOOKUP($N1894,'Data from Waybill Query'!$A:$M,12,FALSE))</f>
        <v>1826</v>
      </c>
      <c r="M1894" s="104">
        <f>IF(ISNA(VLOOKUP($N1894,'Data from Waybill Query'!$A:$M,13,FALSE)),0,VLOOKUP($N1894,'Data from Waybill Query'!$A:$M,13,FALSE))</f>
        <v>8.1710340000000006E-2</v>
      </c>
      <c r="N1894" s="104">
        <f t="shared" si="63"/>
        <v>2012990203</v>
      </c>
    </row>
    <row r="1895" spans="1:14" x14ac:dyDescent="0.25">
      <c r="A1895" s="104">
        <f t="shared" si="64"/>
        <v>201269</v>
      </c>
      <c r="B1895" s="32">
        <f>'Data from Waybill Query'!B1895</f>
        <v>2012</v>
      </c>
      <c r="C1895" s="32" t="str">
        <f>IF('Data from Waybill Query'!C1895="00","0",IF('Data from Waybill Query'!C1895="01","1",IF('Data from Waybill Query'!C1895="XX","2",'Data from Waybill Query'!C1895)))</f>
        <v>99</v>
      </c>
      <c r="D1895" s="33" t="str">
        <f>'Data from Waybill Query'!D1895</f>
        <v>All Other</v>
      </c>
      <c r="E1895" s="33" t="str">
        <f>'Data from Waybill Query'!E1895</f>
        <v>L</v>
      </c>
      <c r="F1895" s="33" t="str">
        <f>'Data from Waybill Query'!F1895</f>
        <v>X</v>
      </c>
      <c r="G1895" s="33" t="str">
        <f>'Data from Waybill Query'!G1895</f>
        <v>X</v>
      </c>
      <c r="H1895" s="104">
        <f>IF(ISNA(VLOOKUP($N1895,'Data from Waybill Query'!$A:$M,8,FALSE)),0,VLOOKUP($N1895,'Data from Waybill Query'!$A:$M,8,FALSE))</f>
        <v>348123</v>
      </c>
      <c r="I1895" s="104">
        <f>IF(ISNA(VLOOKUP($N1895,'Data from Waybill Query'!$A:$M,9,FALSE)),0,VLOOKUP($N1895,'Data from Waybill Query'!$A:$M,9,FALSE))</f>
        <v>57854</v>
      </c>
      <c r="J1895" s="104">
        <f>IF(ISNA(VLOOKUP($N1895,'Data from Waybill Query'!$A:$M,10,FALSE)),0,VLOOKUP($N1895,'Data from Waybill Query'!$A:$M,10,FALSE))</f>
        <v>98206</v>
      </c>
      <c r="K1895" s="104">
        <f>IF(ISNA(VLOOKUP($N1895,'Data from Waybill Query'!$A:$M,11,FALSE)),0,VLOOKUP($N1895,'Data from Waybill Query'!$A:$M,11,FALSE))</f>
        <v>2129457</v>
      </c>
      <c r="L1895" s="104">
        <f>IF(ISNA(VLOOKUP($N1895,'Data from Waybill Query'!$A:$M,12,FALSE)),0,VLOOKUP($N1895,'Data from Waybill Query'!$A:$M,12,FALSE))</f>
        <v>3675</v>
      </c>
      <c r="M1895" s="104">
        <f>IF(ISNA(VLOOKUP($N1895,'Data from Waybill Query'!$A:$M,13,FALSE)),0,VLOOKUP($N1895,'Data from Waybill Query'!$A:$M,13,FALSE))</f>
        <v>9.4726400000000002E-2</v>
      </c>
      <c r="N1895" s="104">
        <f t="shared" si="63"/>
        <v>2012990303</v>
      </c>
    </row>
    <row r="1896" spans="1:14" x14ac:dyDescent="0.25">
      <c r="A1896" s="104">
        <f t="shared" si="64"/>
        <v>201300</v>
      </c>
      <c r="B1896" s="32">
        <f>'Data from Waybill Query'!B1896</f>
        <v>2013</v>
      </c>
      <c r="C1896" s="32" t="str">
        <f>IF('Data from Waybill Query'!C1896="00","0",IF('Data from Waybill Query'!C1896="01","1",IF('Data from Waybill Query'!C1896="XX","2",'Data from Waybill Query'!C1896)))</f>
        <v>0</v>
      </c>
      <c r="D1896" s="33" t="str">
        <f>'Data from Waybill Query'!D1896</f>
        <v>Intermodal</v>
      </c>
      <c r="E1896" s="33" t="str">
        <f>'Data from Waybill Query'!E1896</f>
        <v>S</v>
      </c>
      <c r="F1896" s="33" t="str">
        <f>'Data from Waybill Query'!F1896</f>
        <v>X</v>
      </c>
      <c r="G1896" s="33" t="str">
        <f>'Data from Waybill Query'!G1896</f>
        <v>X</v>
      </c>
      <c r="H1896" s="104">
        <f>IF(ISNA(VLOOKUP($N1896,'Data from Waybill Query'!$A:$M,8,FALSE)),0,VLOOKUP($N1896,'Data from Waybill Query'!$A:$M,8,FALSE))</f>
        <v>808348</v>
      </c>
      <c r="I1896" s="104">
        <f>IF(ISNA(VLOOKUP($N1896,'Data from Waybill Query'!$A:$M,9,FALSE)),0,VLOOKUP($N1896,'Data from Waybill Query'!$A:$M,9,FALSE))</f>
        <v>2108740</v>
      </c>
      <c r="J1896" s="104">
        <f>IF(ISNA(VLOOKUP($N1896,'Data from Waybill Query'!$A:$M,10,FALSE)),0,VLOOKUP($N1896,'Data from Waybill Query'!$A:$M,10,FALSE))</f>
        <v>702965</v>
      </c>
      <c r="K1896" s="104">
        <f>IF(ISNA(VLOOKUP($N1896,'Data from Waybill Query'!$A:$M,11,FALSE)),0,VLOOKUP($N1896,'Data from Waybill Query'!$A:$M,11,FALSE))</f>
        <v>37671592</v>
      </c>
      <c r="L1896" s="104">
        <f>IF(ISNA(VLOOKUP($N1896,'Data from Waybill Query'!$A:$M,12,FALSE)),0,VLOOKUP($N1896,'Data from Waybill Query'!$A:$M,12,FALSE))</f>
        <v>12362</v>
      </c>
      <c r="M1896" s="104">
        <f>IF(ISNA(VLOOKUP($N1896,'Data from Waybill Query'!$A:$M,13,FALSE)),0,VLOOKUP($N1896,'Data from Waybill Query'!$A:$M,13,FALSE))</f>
        <v>6.538716E-2</v>
      </c>
      <c r="N1896" s="104">
        <f t="shared" si="63"/>
        <v>2013000103</v>
      </c>
    </row>
    <row r="1897" spans="1:14" x14ac:dyDescent="0.25">
      <c r="A1897" s="104">
        <f t="shared" si="64"/>
        <v>201301</v>
      </c>
      <c r="B1897" s="32">
        <f>'Data from Waybill Query'!B1897</f>
        <v>2013</v>
      </c>
      <c r="C1897" s="32" t="str">
        <f>IF('Data from Waybill Query'!C1897="00","0",IF('Data from Waybill Query'!C1897="01","1",IF('Data from Waybill Query'!C1897="XX","2",'Data from Waybill Query'!C1897)))</f>
        <v>0</v>
      </c>
      <c r="D1897" s="33" t="str">
        <f>'Data from Waybill Query'!D1897</f>
        <v>Intermodal</v>
      </c>
      <c r="E1897" s="33" t="str">
        <f>'Data from Waybill Query'!E1897</f>
        <v>M</v>
      </c>
      <c r="F1897" s="33" t="str">
        <f>'Data from Waybill Query'!F1897</f>
        <v>X</v>
      </c>
      <c r="G1897" s="33" t="str">
        <f>'Data from Waybill Query'!G1897</f>
        <v>X</v>
      </c>
      <c r="H1897" s="104">
        <f>IF(ISNA(VLOOKUP($N1897,'Data from Waybill Query'!$A:$M,8,FALSE)),0,VLOOKUP($N1897,'Data from Waybill Query'!$A:$M,8,FALSE))</f>
        <v>2155106</v>
      </c>
      <c r="I1897" s="104">
        <f>IF(ISNA(VLOOKUP($N1897,'Data from Waybill Query'!$A:$M,9,FALSE)),0,VLOOKUP($N1897,'Data from Waybill Query'!$A:$M,9,FALSE))</f>
        <v>3530880</v>
      </c>
      <c r="J1897" s="104">
        <f>IF(ISNA(VLOOKUP($N1897,'Data from Waybill Query'!$A:$M,10,FALSE)),0,VLOOKUP($N1897,'Data from Waybill Query'!$A:$M,10,FALSE))</f>
        <v>2856207</v>
      </c>
      <c r="K1897" s="104">
        <f>IF(ISNA(VLOOKUP($N1897,'Data from Waybill Query'!$A:$M,11,FALSE)),0,VLOOKUP($N1897,'Data from Waybill Query'!$A:$M,11,FALSE))</f>
        <v>55363472</v>
      </c>
      <c r="L1897" s="104">
        <f>IF(ISNA(VLOOKUP($N1897,'Data from Waybill Query'!$A:$M,12,FALSE)),0,VLOOKUP($N1897,'Data from Waybill Query'!$A:$M,12,FALSE))</f>
        <v>45477</v>
      </c>
      <c r="M1897" s="104">
        <f>IF(ISNA(VLOOKUP($N1897,'Data from Waybill Query'!$A:$M,13,FALSE)),0,VLOOKUP($N1897,'Data from Waybill Query'!$A:$M,13,FALSE))</f>
        <v>4.7388640000000003E-2</v>
      </c>
      <c r="N1897" s="104">
        <f t="shared" si="63"/>
        <v>2013000203</v>
      </c>
    </row>
    <row r="1898" spans="1:14" x14ac:dyDescent="0.25">
      <c r="A1898" s="104">
        <f t="shared" si="64"/>
        <v>201302</v>
      </c>
      <c r="B1898" s="32">
        <f>'Data from Waybill Query'!B1898</f>
        <v>2013</v>
      </c>
      <c r="C1898" s="32" t="str">
        <f>IF('Data from Waybill Query'!C1898="00","0",IF('Data from Waybill Query'!C1898="01","1",IF('Data from Waybill Query'!C1898="XX","2",'Data from Waybill Query'!C1898)))</f>
        <v>0</v>
      </c>
      <c r="D1898" s="33" t="str">
        <f>'Data from Waybill Query'!D1898</f>
        <v>Intermodal</v>
      </c>
      <c r="E1898" s="33" t="str">
        <f>'Data from Waybill Query'!E1898</f>
        <v>L</v>
      </c>
      <c r="F1898" s="33" t="str">
        <f>'Data from Waybill Query'!F1898</f>
        <v>X</v>
      </c>
      <c r="G1898" s="33" t="str">
        <f>'Data from Waybill Query'!G1898</f>
        <v>X</v>
      </c>
      <c r="H1898" s="104">
        <f>IF(ISNA(VLOOKUP($N1898,'Data from Waybill Query'!$A:$M,8,FALSE)),0,VLOOKUP($N1898,'Data from Waybill Query'!$A:$M,8,FALSE))</f>
        <v>2433604</v>
      </c>
      <c r="I1898" s="104">
        <f>IF(ISNA(VLOOKUP($N1898,'Data from Waybill Query'!$A:$M,9,FALSE)),0,VLOOKUP($N1898,'Data from Waybill Query'!$A:$M,9,FALSE))</f>
        <v>2550280</v>
      </c>
      <c r="J1898" s="104">
        <f>IF(ISNA(VLOOKUP($N1898,'Data from Waybill Query'!$A:$M,10,FALSE)),0,VLOOKUP($N1898,'Data from Waybill Query'!$A:$M,10,FALSE))</f>
        <v>3213013</v>
      </c>
      <c r="K1898" s="104">
        <f>IF(ISNA(VLOOKUP($N1898,'Data from Waybill Query'!$A:$M,11,FALSE)),0,VLOOKUP($N1898,'Data from Waybill Query'!$A:$M,11,FALSE))</f>
        <v>35724280</v>
      </c>
      <c r="L1898" s="104">
        <f>IF(ISNA(VLOOKUP($N1898,'Data from Waybill Query'!$A:$M,12,FALSE)),0,VLOOKUP($N1898,'Data from Waybill Query'!$A:$M,12,FALSE))</f>
        <v>44692</v>
      </c>
      <c r="M1898" s="104">
        <f>IF(ISNA(VLOOKUP($N1898,'Data from Waybill Query'!$A:$M,13,FALSE)),0,VLOOKUP($N1898,'Data from Waybill Query'!$A:$M,13,FALSE))</f>
        <v>5.4453219999999997E-2</v>
      </c>
      <c r="N1898" s="104">
        <f t="shared" si="63"/>
        <v>2013000303</v>
      </c>
    </row>
    <row r="1899" spans="1:14" x14ac:dyDescent="0.25">
      <c r="A1899" s="104">
        <f t="shared" si="64"/>
        <v>201303</v>
      </c>
      <c r="B1899" s="32">
        <f>'Data from Waybill Query'!B1899</f>
        <v>2013</v>
      </c>
      <c r="C1899" s="32" t="str">
        <f>IF('Data from Waybill Query'!C1899="00","0",IF('Data from Waybill Query'!C1899="01","1",IF('Data from Waybill Query'!C1899="XX","2",'Data from Waybill Query'!C1899)))</f>
        <v>0</v>
      </c>
      <c r="D1899" s="33" t="str">
        <f>'Data from Waybill Query'!D1899</f>
        <v>Intermodal</v>
      </c>
      <c r="E1899" s="33" t="str">
        <f>'Data from Waybill Query'!E1899</f>
        <v>VL</v>
      </c>
      <c r="F1899" s="33" t="str">
        <f>'Data from Waybill Query'!F1899</f>
        <v>X</v>
      </c>
      <c r="G1899" s="33" t="str">
        <f>'Data from Waybill Query'!G1899</f>
        <v>X</v>
      </c>
      <c r="H1899" s="104">
        <f>IF(ISNA(VLOOKUP($N1899,'Data from Waybill Query'!$A:$M,8,FALSE)),0,VLOOKUP($N1899,'Data from Waybill Query'!$A:$M,8,FALSE))</f>
        <v>9742285</v>
      </c>
      <c r="I1899" s="104">
        <f>IF(ISNA(VLOOKUP($N1899,'Data from Waybill Query'!$A:$M,9,FALSE)),0,VLOOKUP($N1899,'Data from Waybill Query'!$A:$M,9,FALSE))</f>
        <v>6979976</v>
      </c>
      <c r="J1899" s="104">
        <f>IF(ISNA(VLOOKUP($N1899,'Data from Waybill Query'!$A:$M,10,FALSE)),0,VLOOKUP($N1899,'Data from Waybill Query'!$A:$M,10,FALSE))</f>
        <v>15555557</v>
      </c>
      <c r="K1899" s="104">
        <f>IF(ISNA(VLOOKUP($N1899,'Data from Waybill Query'!$A:$M,11,FALSE)),0,VLOOKUP($N1899,'Data from Waybill Query'!$A:$M,11,FALSE))</f>
        <v>101556352</v>
      </c>
      <c r="L1899" s="104">
        <f>IF(ISNA(VLOOKUP($N1899,'Data from Waybill Query'!$A:$M,12,FALSE)),0,VLOOKUP($N1899,'Data from Waybill Query'!$A:$M,12,FALSE))</f>
        <v>226623</v>
      </c>
      <c r="M1899" s="104">
        <f>IF(ISNA(VLOOKUP($N1899,'Data from Waybill Query'!$A:$M,13,FALSE)),0,VLOOKUP($N1899,'Data from Waybill Query'!$A:$M,13,FALSE))</f>
        <v>4.2988909999999998E-2</v>
      </c>
      <c r="N1899" s="104">
        <f t="shared" si="63"/>
        <v>2013000403</v>
      </c>
    </row>
    <row r="1900" spans="1:14" x14ac:dyDescent="0.25">
      <c r="A1900" s="104">
        <f t="shared" si="64"/>
        <v>201304</v>
      </c>
      <c r="B1900" s="32">
        <f>'Data from Waybill Query'!B1900</f>
        <v>2013</v>
      </c>
      <c r="C1900" s="32" t="str">
        <f>IF('Data from Waybill Query'!C1900="00","0",IF('Data from Waybill Query'!C1900="01","1",IF('Data from Waybill Query'!C1900="XX","2",'Data from Waybill Query'!C1900)))</f>
        <v>1</v>
      </c>
      <c r="D1900" s="33" t="str">
        <f>'Data from Waybill Query'!D1900</f>
        <v>Farm Products (not Grain)</v>
      </c>
      <c r="E1900" s="33" t="str">
        <f>'Data from Waybill Query'!E1900</f>
        <v>X</v>
      </c>
      <c r="F1900" s="33" t="str">
        <f>'Data from Waybill Query'!F1900</f>
        <v>X</v>
      </c>
      <c r="G1900" s="33" t="str">
        <f>'Data from Waybill Query'!G1900</f>
        <v>X</v>
      </c>
      <c r="H1900" s="104">
        <f>IF(ISNA(VLOOKUP($N1900,'Data from Waybill Query'!$A:$M,8,FALSE)),0,VLOOKUP($N1900,'Data from Waybill Query'!$A:$M,8,FALSE))</f>
        <v>302465</v>
      </c>
      <c r="I1900" s="104">
        <f>IF(ISNA(VLOOKUP($N1900,'Data from Waybill Query'!$A:$M,9,FALSE)),0,VLOOKUP($N1900,'Data from Waybill Query'!$A:$M,9,FALSE))</f>
        <v>48596</v>
      </c>
      <c r="J1900" s="104">
        <f>IF(ISNA(VLOOKUP($N1900,'Data from Waybill Query'!$A:$M,10,FALSE)),0,VLOOKUP($N1900,'Data from Waybill Query'!$A:$M,10,FALSE))</f>
        <v>75425</v>
      </c>
      <c r="K1900" s="104">
        <f>IF(ISNA(VLOOKUP($N1900,'Data from Waybill Query'!$A:$M,11,FALSE)),0,VLOOKUP($N1900,'Data from Waybill Query'!$A:$M,11,FALSE))</f>
        <v>3986841</v>
      </c>
      <c r="L1900" s="104">
        <f>IF(ISNA(VLOOKUP($N1900,'Data from Waybill Query'!$A:$M,12,FALSE)),0,VLOOKUP($N1900,'Data from Waybill Query'!$A:$M,12,FALSE))</f>
        <v>5981</v>
      </c>
      <c r="M1900" s="104">
        <f>IF(ISNA(VLOOKUP($N1900,'Data from Waybill Query'!$A:$M,13,FALSE)),0,VLOOKUP($N1900,'Data from Waybill Query'!$A:$M,13,FALSE))</f>
        <v>5.0573430000000003E-2</v>
      </c>
      <c r="N1900" s="104">
        <f t="shared" si="63"/>
        <v>2013010403</v>
      </c>
    </row>
    <row r="1901" spans="1:14" x14ac:dyDescent="0.25">
      <c r="A1901" s="104">
        <f t="shared" si="64"/>
        <v>201305</v>
      </c>
      <c r="B1901" s="32">
        <f>'Data from Waybill Query'!B1901</f>
        <v>2013</v>
      </c>
      <c r="C1901" s="32" t="str">
        <f>IF('Data from Waybill Query'!C1901="00","0",IF('Data from Waybill Query'!C1901="01","1",IF('Data from Waybill Query'!C1901="XX","2",'Data from Waybill Query'!C1901)))</f>
        <v>2</v>
      </c>
      <c r="D1901" s="33" t="str">
        <f>'Data from Waybill Query'!D1901</f>
        <v>Grain</v>
      </c>
      <c r="E1901" s="33" t="str">
        <f>'Data from Waybill Query'!E1901</f>
        <v>S</v>
      </c>
      <c r="F1901" s="33" t="str">
        <f>'Data from Waybill Query'!F1901</f>
        <v>R</v>
      </c>
      <c r="G1901" s="33" t="str">
        <f>'Data from Waybill Query'!G1901</f>
        <v>S</v>
      </c>
      <c r="H1901" s="104">
        <f>IF(ISNA(VLOOKUP($N1901,'Data from Waybill Query'!$A:$M,8,FALSE)),0,VLOOKUP($N1901,'Data from Waybill Query'!$A:$M,8,FALSE))</f>
        <v>58629</v>
      </c>
      <c r="I1901" s="104">
        <f>IF(ISNA(VLOOKUP($N1901,'Data from Waybill Query'!$A:$M,9,FALSE)),0,VLOOKUP($N1901,'Data from Waybill Query'!$A:$M,9,FALSE))</f>
        <v>31696</v>
      </c>
      <c r="J1901" s="104">
        <f>IF(ISNA(VLOOKUP($N1901,'Data from Waybill Query'!$A:$M,10,FALSE)),0,VLOOKUP($N1901,'Data from Waybill Query'!$A:$M,10,FALSE))</f>
        <v>7260</v>
      </c>
      <c r="K1901" s="104">
        <f>IF(ISNA(VLOOKUP($N1901,'Data from Waybill Query'!$A:$M,11,FALSE)),0,VLOOKUP($N1901,'Data from Waybill Query'!$A:$M,11,FALSE))</f>
        <v>3053832</v>
      </c>
      <c r="L1901" s="104">
        <f>IF(ISNA(VLOOKUP($N1901,'Data from Waybill Query'!$A:$M,12,FALSE)),0,VLOOKUP($N1901,'Data from Waybill Query'!$A:$M,12,FALSE))</f>
        <v>697</v>
      </c>
      <c r="M1901" s="104">
        <f>IF(ISNA(VLOOKUP($N1901,'Data from Waybill Query'!$A:$M,13,FALSE)),0,VLOOKUP($N1901,'Data from Waybill Query'!$A:$M,13,FALSE))</f>
        <v>8.4084999999999993E-2</v>
      </c>
      <c r="N1901" s="104">
        <f t="shared" si="63"/>
        <v>2013020101</v>
      </c>
    </row>
    <row r="1902" spans="1:14" x14ac:dyDescent="0.25">
      <c r="A1902" s="104">
        <f t="shared" si="64"/>
        <v>201306</v>
      </c>
      <c r="B1902" s="32">
        <f>'Data from Waybill Query'!B1902</f>
        <v>2013</v>
      </c>
      <c r="C1902" s="32" t="str">
        <f>IF('Data from Waybill Query'!C1902="00","0",IF('Data from Waybill Query'!C1902="01","1",IF('Data from Waybill Query'!C1902="XX","2",'Data from Waybill Query'!C1902)))</f>
        <v>2</v>
      </c>
      <c r="D1902" s="33" t="str">
        <f>'Data from Waybill Query'!D1902</f>
        <v>Grain</v>
      </c>
      <c r="E1902" s="33" t="str">
        <f>'Data from Waybill Query'!E1902</f>
        <v>S</v>
      </c>
      <c r="F1902" s="33" t="str">
        <f>'Data from Waybill Query'!F1902</f>
        <v>R</v>
      </c>
      <c r="G1902" s="33" t="str">
        <f>'Data from Waybill Query'!G1902</f>
        <v>M</v>
      </c>
      <c r="H1902" s="104">
        <f>IF(ISNA(VLOOKUP($N1902,'Data from Waybill Query'!$A:$M,8,FALSE)),0,VLOOKUP($N1902,'Data from Waybill Query'!$A:$M,8,FALSE))</f>
        <v>147867</v>
      </c>
      <c r="I1902" s="104">
        <f>IF(ISNA(VLOOKUP($N1902,'Data from Waybill Query'!$A:$M,9,FALSE)),0,VLOOKUP($N1902,'Data from Waybill Query'!$A:$M,9,FALSE))</f>
        <v>90964</v>
      </c>
      <c r="J1902" s="104">
        <f>IF(ISNA(VLOOKUP($N1902,'Data from Waybill Query'!$A:$M,10,FALSE)),0,VLOOKUP($N1902,'Data from Waybill Query'!$A:$M,10,FALSE))</f>
        <v>20600</v>
      </c>
      <c r="K1902" s="104">
        <f>IF(ISNA(VLOOKUP($N1902,'Data from Waybill Query'!$A:$M,11,FALSE)),0,VLOOKUP($N1902,'Data from Waybill Query'!$A:$M,11,FALSE))</f>
        <v>8540544</v>
      </c>
      <c r="L1902" s="104">
        <f>IF(ISNA(VLOOKUP($N1902,'Data from Waybill Query'!$A:$M,12,FALSE)),0,VLOOKUP($N1902,'Data from Waybill Query'!$A:$M,12,FALSE))</f>
        <v>2028</v>
      </c>
      <c r="M1902" s="104">
        <f>IF(ISNA(VLOOKUP($N1902,'Data from Waybill Query'!$A:$M,13,FALSE)),0,VLOOKUP($N1902,'Data from Waybill Query'!$A:$M,13,FALSE))</f>
        <v>7.2919899999999996E-2</v>
      </c>
      <c r="N1902" s="104">
        <f t="shared" si="63"/>
        <v>2013020102</v>
      </c>
    </row>
    <row r="1903" spans="1:14" x14ac:dyDescent="0.25">
      <c r="A1903" s="104">
        <f t="shared" si="64"/>
        <v>201307</v>
      </c>
      <c r="B1903" s="32">
        <f>'Data from Waybill Query'!B1903</f>
        <v>2013</v>
      </c>
      <c r="C1903" s="32" t="str">
        <f>IF('Data from Waybill Query'!C1903="00","0",IF('Data from Waybill Query'!C1903="01","1",IF('Data from Waybill Query'!C1903="XX","2",'Data from Waybill Query'!C1903)))</f>
        <v>2</v>
      </c>
      <c r="D1903" s="33" t="str">
        <f>'Data from Waybill Query'!D1903</f>
        <v>Grain</v>
      </c>
      <c r="E1903" s="33" t="str">
        <f>'Data from Waybill Query'!E1903</f>
        <v>S</v>
      </c>
      <c r="F1903" s="33" t="str">
        <f>'Data from Waybill Query'!F1903</f>
        <v>R</v>
      </c>
      <c r="G1903" s="33" t="str">
        <f>'Data from Waybill Query'!G1903</f>
        <v>U</v>
      </c>
      <c r="H1903" s="104">
        <f>IF(ISNA(VLOOKUP($N1903,'Data from Waybill Query'!$A:$M,8,FALSE)),0,VLOOKUP($N1903,'Data from Waybill Query'!$A:$M,8,FALSE))</f>
        <v>142296</v>
      </c>
      <c r="I1903" s="104">
        <f>IF(ISNA(VLOOKUP($N1903,'Data from Waybill Query'!$A:$M,9,FALSE)),0,VLOOKUP($N1903,'Data from Waybill Query'!$A:$M,9,FALSE))</f>
        <v>78683</v>
      </c>
      <c r="J1903" s="104">
        <f>IF(ISNA(VLOOKUP($N1903,'Data from Waybill Query'!$A:$M,10,FALSE)),0,VLOOKUP($N1903,'Data from Waybill Query'!$A:$M,10,FALSE))</f>
        <v>23424</v>
      </c>
      <c r="K1903" s="104">
        <f>IF(ISNA(VLOOKUP($N1903,'Data from Waybill Query'!$A:$M,11,FALSE)),0,VLOOKUP($N1903,'Data from Waybill Query'!$A:$M,11,FALSE))</f>
        <v>8318538</v>
      </c>
      <c r="L1903" s="104">
        <f>IF(ISNA(VLOOKUP($N1903,'Data from Waybill Query'!$A:$M,12,FALSE)),0,VLOOKUP($N1903,'Data from Waybill Query'!$A:$M,12,FALSE))</f>
        <v>2507</v>
      </c>
      <c r="M1903" s="104">
        <f>IF(ISNA(VLOOKUP($N1903,'Data from Waybill Query'!$A:$M,13,FALSE)),0,VLOOKUP($N1903,'Data from Waybill Query'!$A:$M,13,FALSE))</f>
        <v>5.6768930000000002E-2</v>
      </c>
      <c r="N1903" s="104">
        <f t="shared" si="63"/>
        <v>2013020103</v>
      </c>
    </row>
    <row r="1904" spans="1:14" x14ac:dyDescent="0.25">
      <c r="A1904" s="104">
        <f t="shared" si="64"/>
        <v>201308</v>
      </c>
      <c r="B1904" s="32">
        <f>'Data from Waybill Query'!B1904</f>
        <v>2013</v>
      </c>
      <c r="C1904" s="32" t="str">
        <f>IF('Data from Waybill Query'!C1904="00","0",IF('Data from Waybill Query'!C1904="01","1",IF('Data from Waybill Query'!C1904="XX","2",'Data from Waybill Query'!C1904)))</f>
        <v>2</v>
      </c>
      <c r="D1904" s="33" t="str">
        <f>'Data from Waybill Query'!D1904</f>
        <v>Grain</v>
      </c>
      <c r="E1904" s="33" t="str">
        <f>'Data from Waybill Query'!E1904</f>
        <v>S</v>
      </c>
      <c r="F1904" s="33" t="str">
        <f>'Data from Waybill Query'!F1904</f>
        <v>P</v>
      </c>
      <c r="G1904" s="33" t="str">
        <f>'Data from Waybill Query'!G1904</f>
        <v>S</v>
      </c>
      <c r="H1904" s="104">
        <f>IF(ISNA(VLOOKUP($N1904,'Data from Waybill Query'!$A:$M,8,FALSE)),0,VLOOKUP($N1904,'Data from Waybill Query'!$A:$M,8,FALSE))</f>
        <v>40449</v>
      </c>
      <c r="I1904" s="104">
        <f>IF(ISNA(VLOOKUP($N1904,'Data from Waybill Query'!$A:$M,9,FALSE)),0,VLOOKUP($N1904,'Data from Waybill Query'!$A:$M,9,FALSE))</f>
        <v>22832</v>
      </c>
      <c r="J1904" s="104">
        <f>IF(ISNA(VLOOKUP($N1904,'Data from Waybill Query'!$A:$M,10,FALSE)),0,VLOOKUP($N1904,'Data from Waybill Query'!$A:$M,10,FALSE))</f>
        <v>5470</v>
      </c>
      <c r="K1904" s="104">
        <f>IF(ISNA(VLOOKUP($N1904,'Data from Waybill Query'!$A:$M,11,FALSE)),0,VLOOKUP($N1904,'Data from Waybill Query'!$A:$M,11,FALSE))</f>
        <v>2224104</v>
      </c>
      <c r="L1904" s="104">
        <f>IF(ISNA(VLOOKUP($N1904,'Data from Waybill Query'!$A:$M,12,FALSE)),0,VLOOKUP($N1904,'Data from Waybill Query'!$A:$M,12,FALSE))</f>
        <v>539</v>
      </c>
      <c r="M1904" s="104">
        <f>IF(ISNA(VLOOKUP($N1904,'Data from Waybill Query'!$A:$M,13,FALSE)),0,VLOOKUP($N1904,'Data from Waybill Query'!$A:$M,13,FALSE))</f>
        <v>7.5073630000000002E-2</v>
      </c>
      <c r="N1904" s="104">
        <f t="shared" si="63"/>
        <v>2013020111</v>
      </c>
    </row>
    <row r="1905" spans="1:14" x14ac:dyDescent="0.25">
      <c r="A1905" s="104">
        <f t="shared" si="64"/>
        <v>201309</v>
      </c>
      <c r="B1905" s="32">
        <f>'Data from Waybill Query'!B1905</f>
        <v>2013</v>
      </c>
      <c r="C1905" s="32" t="str">
        <f>IF('Data from Waybill Query'!C1905="00","0",IF('Data from Waybill Query'!C1905="01","1",IF('Data from Waybill Query'!C1905="XX","2",'Data from Waybill Query'!C1905)))</f>
        <v>2</v>
      </c>
      <c r="D1905" s="33" t="str">
        <f>'Data from Waybill Query'!D1905</f>
        <v>Grain</v>
      </c>
      <c r="E1905" s="33" t="str">
        <f>'Data from Waybill Query'!E1905</f>
        <v>S</v>
      </c>
      <c r="F1905" s="33" t="str">
        <f>'Data from Waybill Query'!F1905</f>
        <v>P</v>
      </c>
      <c r="G1905" s="33" t="str">
        <f>'Data from Waybill Query'!G1905</f>
        <v>M</v>
      </c>
      <c r="H1905" s="104">
        <f>IF(ISNA(VLOOKUP($N1905,'Data from Waybill Query'!$A:$M,8,FALSE)),0,VLOOKUP($N1905,'Data from Waybill Query'!$A:$M,8,FALSE))</f>
        <v>66889</v>
      </c>
      <c r="I1905" s="104">
        <f>IF(ISNA(VLOOKUP($N1905,'Data from Waybill Query'!$A:$M,9,FALSE)),0,VLOOKUP($N1905,'Data from Waybill Query'!$A:$M,9,FALSE))</f>
        <v>61380</v>
      </c>
      <c r="J1905" s="104">
        <f>IF(ISNA(VLOOKUP($N1905,'Data from Waybill Query'!$A:$M,10,FALSE)),0,VLOOKUP($N1905,'Data from Waybill Query'!$A:$M,10,FALSE))</f>
        <v>11047</v>
      </c>
      <c r="K1905" s="104">
        <f>IF(ISNA(VLOOKUP($N1905,'Data from Waybill Query'!$A:$M,11,FALSE)),0,VLOOKUP($N1905,'Data from Waybill Query'!$A:$M,11,FALSE))</f>
        <v>5942276</v>
      </c>
      <c r="L1905" s="104">
        <f>IF(ISNA(VLOOKUP($N1905,'Data from Waybill Query'!$A:$M,12,FALSE)),0,VLOOKUP($N1905,'Data from Waybill Query'!$A:$M,12,FALSE))</f>
        <v>1089</v>
      </c>
      <c r="M1905" s="104">
        <f>IF(ISNA(VLOOKUP($N1905,'Data from Waybill Query'!$A:$M,13,FALSE)),0,VLOOKUP($N1905,'Data from Waybill Query'!$A:$M,13,FALSE))</f>
        <v>6.1431039999999999E-2</v>
      </c>
      <c r="N1905" s="104">
        <f t="shared" si="63"/>
        <v>2013020112</v>
      </c>
    </row>
    <row r="1906" spans="1:14" x14ac:dyDescent="0.25">
      <c r="A1906" s="104">
        <f t="shared" si="64"/>
        <v>201310</v>
      </c>
      <c r="B1906" s="32">
        <f>'Data from Waybill Query'!B1906</f>
        <v>2013</v>
      </c>
      <c r="C1906" s="32" t="str">
        <f>IF('Data from Waybill Query'!C1906="00","0",IF('Data from Waybill Query'!C1906="01","1",IF('Data from Waybill Query'!C1906="XX","2",'Data from Waybill Query'!C1906)))</f>
        <v>2</v>
      </c>
      <c r="D1906" s="33" t="str">
        <f>'Data from Waybill Query'!D1906</f>
        <v>Grain</v>
      </c>
      <c r="E1906" s="33" t="str">
        <f>'Data from Waybill Query'!E1906</f>
        <v>S</v>
      </c>
      <c r="F1906" s="33" t="str">
        <f>'Data from Waybill Query'!F1906</f>
        <v>P</v>
      </c>
      <c r="G1906" s="33" t="str">
        <f>'Data from Waybill Query'!G1906</f>
        <v>U</v>
      </c>
      <c r="H1906" s="104">
        <f>IF(ISNA(VLOOKUP($N1906,'Data from Waybill Query'!$A:$M,8,FALSE)),0,VLOOKUP($N1906,'Data from Waybill Query'!$A:$M,8,FALSE))</f>
        <v>48340</v>
      </c>
      <c r="I1906" s="104">
        <f>IF(ISNA(VLOOKUP($N1906,'Data from Waybill Query'!$A:$M,9,FALSE)),0,VLOOKUP($N1906,'Data from Waybill Query'!$A:$M,9,FALSE))</f>
        <v>45079</v>
      </c>
      <c r="J1906" s="104">
        <f>IF(ISNA(VLOOKUP($N1906,'Data from Waybill Query'!$A:$M,10,FALSE)),0,VLOOKUP($N1906,'Data from Waybill Query'!$A:$M,10,FALSE))</f>
        <v>8630</v>
      </c>
      <c r="K1906" s="104">
        <f>IF(ISNA(VLOOKUP($N1906,'Data from Waybill Query'!$A:$M,11,FALSE)),0,VLOOKUP($N1906,'Data from Waybill Query'!$A:$M,11,FALSE))</f>
        <v>4608457</v>
      </c>
      <c r="L1906" s="104">
        <f>IF(ISNA(VLOOKUP($N1906,'Data from Waybill Query'!$A:$M,12,FALSE)),0,VLOOKUP($N1906,'Data from Waybill Query'!$A:$M,12,FALSE))</f>
        <v>889</v>
      </c>
      <c r="M1906" s="104">
        <f>IF(ISNA(VLOOKUP($N1906,'Data from Waybill Query'!$A:$M,13,FALSE)),0,VLOOKUP($N1906,'Data from Waybill Query'!$A:$M,13,FALSE))</f>
        <v>5.4378240000000001E-2</v>
      </c>
      <c r="N1906" s="104">
        <f t="shared" si="63"/>
        <v>2013020113</v>
      </c>
    </row>
    <row r="1907" spans="1:14" x14ac:dyDescent="0.25">
      <c r="A1907" s="104">
        <f t="shared" si="64"/>
        <v>201311</v>
      </c>
      <c r="B1907" s="32">
        <f>'Data from Waybill Query'!B1907</f>
        <v>2013</v>
      </c>
      <c r="C1907" s="32" t="str">
        <f>IF('Data from Waybill Query'!C1907="00","0",IF('Data from Waybill Query'!C1907="01","1",IF('Data from Waybill Query'!C1907="XX","2",'Data from Waybill Query'!C1907)))</f>
        <v>2</v>
      </c>
      <c r="D1907" s="33" t="str">
        <f>'Data from Waybill Query'!D1907</f>
        <v>Grain</v>
      </c>
      <c r="E1907" s="33" t="str">
        <f>'Data from Waybill Query'!E1907</f>
        <v>M</v>
      </c>
      <c r="F1907" s="33" t="str">
        <f>'Data from Waybill Query'!F1907</f>
        <v>R</v>
      </c>
      <c r="G1907" s="33" t="str">
        <f>'Data from Waybill Query'!G1907</f>
        <v>S</v>
      </c>
      <c r="H1907" s="104">
        <f>IF(ISNA(VLOOKUP($N1907,'Data from Waybill Query'!$A:$M,8,FALSE)),0,VLOOKUP($N1907,'Data from Waybill Query'!$A:$M,8,FALSE))</f>
        <v>132803</v>
      </c>
      <c r="I1907" s="104">
        <f>IF(ISNA(VLOOKUP($N1907,'Data from Waybill Query'!$A:$M,9,FALSE)),0,VLOOKUP($N1907,'Data from Waybill Query'!$A:$M,9,FALSE))</f>
        <v>34820</v>
      </c>
      <c r="J1907" s="104">
        <f>IF(ISNA(VLOOKUP($N1907,'Data from Waybill Query'!$A:$M,10,FALSE)),0,VLOOKUP($N1907,'Data from Waybill Query'!$A:$M,10,FALSE))</f>
        <v>26579</v>
      </c>
      <c r="K1907" s="104">
        <f>IF(ISNA(VLOOKUP($N1907,'Data from Waybill Query'!$A:$M,11,FALSE)),0,VLOOKUP($N1907,'Data from Waybill Query'!$A:$M,11,FALSE))</f>
        <v>3394472</v>
      </c>
      <c r="L1907" s="104">
        <f>IF(ISNA(VLOOKUP($N1907,'Data from Waybill Query'!$A:$M,12,FALSE)),0,VLOOKUP($N1907,'Data from Waybill Query'!$A:$M,12,FALSE))</f>
        <v>2596</v>
      </c>
      <c r="M1907" s="104">
        <f>IF(ISNA(VLOOKUP($N1907,'Data from Waybill Query'!$A:$M,13,FALSE)),0,VLOOKUP($N1907,'Data from Waybill Query'!$A:$M,13,FALSE))</f>
        <v>5.1161270000000002E-2</v>
      </c>
      <c r="N1907" s="104">
        <f t="shared" si="63"/>
        <v>2013020201</v>
      </c>
    </row>
    <row r="1908" spans="1:14" x14ac:dyDescent="0.25">
      <c r="A1908" s="104">
        <f t="shared" si="64"/>
        <v>201312</v>
      </c>
      <c r="B1908" s="32">
        <f>'Data from Waybill Query'!B1908</f>
        <v>2013</v>
      </c>
      <c r="C1908" s="32" t="str">
        <f>IF('Data from Waybill Query'!C1908="00","0",IF('Data from Waybill Query'!C1908="01","1",IF('Data from Waybill Query'!C1908="XX","2",'Data from Waybill Query'!C1908)))</f>
        <v>2</v>
      </c>
      <c r="D1908" s="33" t="str">
        <f>'Data from Waybill Query'!D1908</f>
        <v>Grain</v>
      </c>
      <c r="E1908" s="33" t="str">
        <f>'Data from Waybill Query'!E1908</f>
        <v>M</v>
      </c>
      <c r="F1908" s="33" t="str">
        <f>'Data from Waybill Query'!F1908</f>
        <v>R</v>
      </c>
      <c r="G1908" s="33" t="str">
        <f>'Data from Waybill Query'!G1908</f>
        <v>M</v>
      </c>
      <c r="H1908" s="104">
        <f>IF(ISNA(VLOOKUP($N1908,'Data from Waybill Query'!$A:$M,8,FALSE)),0,VLOOKUP($N1908,'Data from Waybill Query'!$A:$M,8,FALSE))</f>
        <v>371560</v>
      </c>
      <c r="I1908" s="104">
        <f>IF(ISNA(VLOOKUP($N1908,'Data from Waybill Query'!$A:$M,9,FALSE)),0,VLOOKUP($N1908,'Data from Waybill Query'!$A:$M,9,FALSE))</f>
        <v>102620</v>
      </c>
      <c r="J1908" s="104">
        <f>IF(ISNA(VLOOKUP($N1908,'Data from Waybill Query'!$A:$M,10,FALSE)),0,VLOOKUP($N1908,'Data from Waybill Query'!$A:$M,10,FALSE))</f>
        <v>77618</v>
      </c>
      <c r="K1908" s="104">
        <f>IF(ISNA(VLOOKUP($N1908,'Data from Waybill Query'!$A:$M,11,FALSE)),0,VLOOKUP($N1908,'Data from Waybill Query'!$A:$M,11,FALSE))</f>
        <v>10485652</v>
      </c>
      <c r="L1908" s="104">
        <f>IF(ISNA(VLOOKUP($N1908,'Data from Waybill Query'!$A:$M,12,FALSE)),0,VLOOKUP($N1908,'Data from Waybill Query'!$A:$M,12,FALSE))</f>
        <v>7931</v>
      </c>
      <c r="M1908" s="104">
        <f>IF(ISNA(VLOOKUP($N1908,'Data from Waybill Query'!$A:$M,13,FALSE)),0,VLOOKUP($N1908,'Data from Waybill Query'!$A:$M,13,FALSE))</f>
        <v>4.6847189999999997E-2</v>
      </c>
      <c r="N1908" s="104">
        <f t="shared" si="63"/>
        <v>2013020202</v>
      </c>
    </row>
    <row r="1909" spans="1:14" x14ac:dyDescent="0.25">
      <c r="A1909" s="104">
        <f t="shared" si="64"/>
        <v>201313</v>
      </c>
      <c r="B1909" s="32">
        <f>'Data from Waybill Query'!B1909</f>
        <v>2013</v>
      </c>
      <c r="C1909" s="32" t="str">
        <f>IF('Data from Waybill Query'!C1909="00","0",IF('Data from Waybill Query'!C1909="01","1",IF('Data from Waybill Query'!C1909="XX","2",'Data from Waybill Query'!C1909)))</f>
        <v>2</v>
      </c>
      <c r="D1909" s="33" t="str">
        <f>'Data from Waybill Query'!D1909</f>
        <v>Grain</v>
      </c>
      <c r="E1909" s="33" t="str">
        <f>'Data from Waybill Query'!E1909</f>
        <v>M</v>
      </c>
      <c r="F1909" s="33" t="str">
        <f>'Data from Waybill Query'!F1909</f>
        <v>R</v>
      </c>
      <c r="G1909" s="33" t="str">
        <f>'Data from Waybill Query'!G1909</f>
        <v>U</v>
      </c>
      <c r="H1909" s="104">
        <f>IF(ISNA(VLOOKUP($N1909,'Data from Waybill Query'!$A:$M,8,FALSE)),0,VLOOKUP($N1909,'Data from Waybill Query'!$A:$M,8,FALSE))</f>
        <v>757944</v>
      </c>
      <c r="I1909" s="104">
        <f>IF(ISNA(VLOOKUP($N1909,'Data from Waybill Query'!$A:$M,9,FALSE)),0,VLOOKUP($N1909,'Data from Waybill Query'!$A:$M,9,FALSE))</f>
        <v>243873</v>
      </c>
      <c r="J1909" s="104">
        <f>IF(ISNA(VLOOKUP($N1909,'Data from Waybill Query'!$A:$M,10,FALSE)),0,VLOOKUP($N1909,'Data from Waybill Query'!$A:$M,10,FALSE))</f>
        <v>192850</v>
      </c>
      <c r="K1909" s="104">
        <f>IF(ISNA(VLOOKUP($N1909,'Data from Waybill Query'!$A:$M,11,FALSE)),0,VLOOKUP($N1909,'Data from Waybill Query'!$A:$M,11,FALSE))</f>
        <v>26061872</v>
      </c>
      <c r="L1909" s="104">
        <f>IF(ISNA(VLOOKUP($N1909,'Data from Waybill Query'!$A:$M,12,FALSE)),0,VLOOKUP($N1909,'Data from Waybill Query'!$A:$M,12,FALSE))</f>
        <v>20609</v>
      </c>
      <c r="M1909" s="104">
        <f>IF(ISNA(VLOOKUP($N1909,'Data from Waybill Query'!$A:$M,13,FALSE)),0,VLOOKUP($N1909,'Data from Waybill Query'!$A:$M,13,FALSE))</f>
        <v>3.677706E-2</v>
      </c>
      <c r="N1909" s="104">
        <f t="shared" si="63"/>
        <v>2013020203</v>
      </c>
    </row>
    <row r="1910" spans="1:14" x14ac:dyDescent="0.25">
      <c r="A1910" s="104">
        <f t="shared" si="64"/>
        <v>201314</v>
      </c>
      <c r="B1910" s="32">
        <f>'Data from Waybill Query'!B1910</f>
        <v>2013</v>
      </c>
      <c r="C1910" s="32" t="str">
        <f>IF('Data from Waybill Query'!C1910="00","0",IF('Data from Waybill Query'!C1910="01","1",IF('Data from Waybill Query'!C1910="XX","2",'Data from Waybill Query'!C1910)))</f>
        <v>2</v>
      </c>
      <c r="D1910" s="33" t="str">
        <f>'Data from Waybill Query'!D1910</f>
        <v>Grain</v>
      </c>
      <c r="E1910" s="33" t="str">
        <f>'Data from Waybill Query'!E1910</f>
        <v>M</v>
      </c>
      <c r="F1910" s="33" t="str">
        <f>'Data from Waybill Query'!F1910</f>
        <v>P</v>
      </c>
      <c r="G1910" s="33" t="str">
        <f>'Data from Waybill Query'!G1910</f>
        <v>S</v>
      </c>
      <c r="H1910" s="104">
        <f>IF(ISNA(VLOOKUP($N1910,'Data from Waybill Query'!$A:$M,8,FALSE)),0,VLOOKUP($N1910,'Data from Waybill Query'!$A:$M,8,FALSE))</f>
        <v>83861</v>
      </c>
      <c r="I1910" s="104">
        <f>IF(ISNA(VLOOKUP($N1910,'Data from Waybill Query'!$A:$M,9,FALSE)),0,VLOOKUP($N1910,'Data from Waybill Query'!$A:$M,9,FALSE))</f>
        <v>25580</v>
      </c>
      <c r="J1910" s="104">
        <f>IF(ISNA(VLOOKUP($N1910,'Data from Waybill Query'!$A:$M,10,FALSE)),0,VLOOKUP($N1910,'Data from Waybill Query'!$A:$M,10,FALSE))</f>
        <v>18957</v>
      </c>
      <c r="K1910" s="104">
        <f>IF(ISNA(VLOOKUP($N1910,'Data from Waybill Query'!$A:$M,11,FALSE)),0,VLOOKUP($N1910,'Data from Waybill Query'!$A:$M,11,FALSE))</f>
        <v>2494336</v>
      </c>
      <c r="L1910" s="104">
        <f>IF(ISNA(VLOOKUP($N1910,'Data from Waybill Query'!$A:$M,12,FALSE)),0,VLOOKUP($N1910,'Data from Waybill Query'!$A:$M,12,FALSE))</f>
        <v>1851</v>
      </c>
      <c r="M1910" s="104">
        <f>IF(ISNA(VLOOKUP($N1910,'Data from Waybill Query'!$A:$M,13,FALSE)),0,VLOOKUP($N1910,'Data from Waybill Query'!$A:$M,13,FALSE))</f>
        <v>4.5306949999999999E-2</v>
      </c>
      <c r="N1910" s="104">
        <f t="shared" si="63"/>
        <v>2013020211</v>
      </c>
    </row>
    <row r="1911" spans="1:14" x14ac:dyDescent="0.25">
      <c r="A1911" s="104">
        <f t="shared" si="64"/>
        <v>201315</v>
      </c>
      <c r="B1911" s="32">
        <f>'Data from Waybill Query'!B1911</f>
        <v>2013</v>
      </c>
      <c r="C1911" s="32" t="str">
        <f>IF('Data from Waybill Query'!C1911="00","0",IF('Data from Waybill Query'!C1911="01","1",IF('Data from Waybill Query'!C1911="XX","2",'Data from Waybill Query'!C1911)))</f>
        <v>2</v>
      </c>
      <c r="D1911" s="33" t="str">
        <f>'Data from Waybill Query'!D1911</f>
        <v>Grain</v>
      </c>
      <c r="E1911" s="33" t="str">
        <f>'Data from Waybill Query'!E1911</f>
        <v>M</v>
      </c>
      <c r="F1911" s="33" t="str">
        <f>'Data from Waybill Query'!F1911</f>
        <v>P</v>
      </c>
      <c r="G1911" s="33" t="str">
        <f>'Data from Waybill Query'!G1911</f>
        <v>M</v>
      </c>
      <c r="H1911" s="104">
        <f>IF(ISNA(VLOOKUP($N1911,'Data from Waybill Query'!$A:$M,8,FALSE)),0,VLOOKUP($N1911,'Data from Waybill Query'!$A:$M,8,FALSE))</f>
        <v>84385</v>
      </c>
      <c r="I1911" s="104">
        <f>IF(ISNA(VLOOKUP($N1911,'Data from Waybill Query'!$A:$M,9,FALSE)),0,VLOOKUP($N1911,'Data from Waybill Query'!$A:$M,9,FALSE))</f>
        <v>26436</v>
      </c>
      <c r="J1911" s="104">
        <f>IF(ISNA(VLOOKUP($N1911,'Data from Waybill Query'!$A:$M,10,FALSE)),0,VLOOKUP($N1911,'Data from Waybill Query'!$A:$M,10,FALSE))</f>
        <v>19426</v>
      </c>
      <c r="K1911" s="104">
        <f>IF(ISNA(VLOOKUP($N1911,'Data from Waybill Query'!$A:$M,11,FALSE)),0,VLOOKUP($N1911,'Data from Waybill Query'!$A:$M,11,FALSE))</f>
        <v>2690124</v>
      </c>
      <c r="L1911" s="104">
        <f>IF(ISNA(VLOOKUP($N1911,'Data from Waybill Query'!$A:$M,12,FALSE)),0,VLOOKUP($N1911,'Data from Waybill Query'!$A:$M,12,FALSE))</f>
        <v>1974</v>
      </c>
      <c r="M1911" s="104">
        <f>IF(ISNA(VLOOKUP($N1911,'Data from Waybill Query'!$A:$M,13,FALSE)),0,VLOOKUP($N1911,'Data from Waybill Query'!$A:$M,13,FALSE))</f>
        <v>4.274708E-2</v>
      </c>
      <c r="N1911" s="104">
        <f t="shared" si="63"/>
        <v>2013020212</v>
      </c>
    </row>
    <row r="1912" spans="1:14" x14ac:dyDescent="0.25">
      <c r="A1912" s="104">
        <f t="shared" si="64"/>
        <v>201316</v>
      </c>
      <c r="B1912" s="32">
        <f>'Data from Waybill Query'!B1912</f>
        <v>2013</v>
      </c>
      <c r="C1912" s="32" t="str">
        <f>IF('Data from Waybill Query'!C1912="00","0",IF('Data from Waybill Query'!C1912="01","1",IF('Data from Waybill Query'!C1912="XX","2",'Data from Waybill Query'!C1912)))</f>
        <v>2</v>
      </c>
      <c r="D1912" s="33" t="str">
        <f>'Data from Waybill Query'!D1912</f>
        <v>Grain</v>
      </c>
      <c r="E1912" s="33" t="str">
        <f>'Data from Waybill Query'!E1912</f>
        <v>M</v>
      </c>
      <c r="F1912" s="33" t="str">
        <f>'Data from Waybill Query'!F1912</f>
        <v>P</v>
      </c>
      <c r="G1912" s="33" t="str">
        <f>'Data from Waybill Query'!G1912</f>
        <v>U</v>
      </c>
      <c r="H1912" s="104">
        <f>IF(ISNA(VLOOKUP($N1912,'Data from Waybill Query'!$A:$M,8,FALSE)),0,VLOOKUP($N1912,'Data from Waybill Query'!$A:$M,8,FALSE))</f>
        <v>165799</v>
      </c>
      <c r="I1912" s="104">
        <f>IF(ISNA(VLOOKUP($N1912,'Data from Waybill Query'!$A:$M,9,FALSE)),0,VLOOKUP($N1912,'Data from Waybill Query'!$A:$M,9,FALSE))</f>
        <v>59550</v>
      </c>
      <c r="J1912" s="104">
        <f>IF(ISNA(VLOOKUP($N1912,'Data from Waybill Query'!$A:$M,10,FALSE)),0,VLOOKUP($N1912,'Data from Waybill Query'!$A:$M,10,FALSE))</f>
        <v>45199</v>
      </c>
      <c r="K1912" s="104">
        <f>IF(ISNA(VLOOKUP($N1912,'Data from Waybill Query'!$A:$M,11,FALSE)),0,VLOOKUP($N1912,'Data from Waybill Query'!$A:$M,11,FALSE))</f>
        <v>6261279</v>
      </c>
      <c r="L1912" s="104">
        <f>IF(ISNA(VLOOKUP($N1912,'Data from Waybill Query'!$A:$M,12,FALSE)),0,VLOOKUP($N1912,'Data from Waybill Query'!$A:$M,12,FALSE))</f>
        <v>4749</v>
      </c>
      <c r="M1912" s="104">
        <f>IF(ISNA(VLOOKUP($N1912,'Data from Waybill Query'!$A:$M,13,FALSE)),0,VLOOKUP($N1912,'Data from Waybill Query'!$A:$M,13,FALSE))</f>
        <v>3.4912819999999997E-2</v>
      </c>
      <c r="N1912" s="104">
        <f t="shared" si="63"/>
        <v>2013020213</v>
      </c>
    </row>
    <row r="1913" spans="1:14" x14ac:dyDescent="0.25">
      <c r="A1913" s="104">
        <f t="shared" si="64"/>
        <v>201317</v>
      </c>
      <c r="B1913" s="32">
        <f>'Data from Waybill Query'!B1913</f>
        <v>2013</v>
      </c>
      <c r="C1913" s="32" t="str">
        <f>IF('Data from Waybill Query'!C1913="00","0",IF('Data from Waybill Query'!C1913="01","1",IF('Data from Waybill Query'!C1913="XX","2",'Data from Waybill Query'!C1913)))</f>
        <v>2</v>
      </c>
      <c r="D1913" s="33" t="str">
        <f>'Data from Waybill Query'!D1913</f>
        <v>Grain</v>
      </c>
      <c r="E1913" s="33" t="str">
        <f>'Data from Waybill Query'!E1913</f>
        <v>L</v>
      </c>
      <c r="F1913" s="33" t="str">
        <f>'Data from Waybill Query'!F1913</f>
        <v>R</v>
      </c>
      <c r="G1913" s="33" t="str">
        <f>'Data from Waybill Query'!G1913</f>
        <v>S</v>
      </c>
      <c r="H1913" s="104">
        <f>IF(ISNA(VLOOKUP($N1913,'Data from Waybill Query'!$A:$M,8,FALSE)),0,VLOOKUP($N1913,'Data from Waybill Query'!$A:$M,8,FALSE))</f>
        <v>191650</v>
      </c>
      <c r="I1913" s="104">
        <f>IF(ISNA(VLOOKUP($N1913,'Data from Waybill Query'!$A:$M,9,FALSE)),0,VLOOKUP($N1913,'Data from Waybill Query'!$A:$M,9,FALSE))</f>
        <v>35716</v>
      </c>
      <c r="J1913" s="104">
        <f>IF(ISNA(VLOOKUP($N1913,'Data from Waybill Query'!$A:$M,10,FALSE)),0,VLOOKUP($N1913,'Data from Waybill Query'!$A:$M,10,FALSE))</f>
        <v>51688</v>
      </c>
      <c r="K1913" s="104">
        <f>IF(ISNA(VLOOKUP($N1913,'Data from Waybill Query'!$A:$M,11,FALSE)),0,VLOOKUP($N1913,'Data from Waybill Query'!$A:$M,11,FALSE))</f>
        <v>3540728</v>
      </c>
      <c r="L1913" s="104">
        <f>IF(ISNA(VLOOKUP($N1913,'Data from Waybill Query'!$A:$M,12,FALSE)),0,VLOOKUP($N1913,'Data from Waybill Query'!$A:$M,12,FALSE))</f>
        <v>5112</v>
      </c>
      <c r="M1913" s="104">
        <f>IF(ISNA(VLOOKUP($N1913,'Data from Waybill Query'!$A:$M,13,FALSE)),0,VLOOKUP($N1913,'Data from Waybill Query'!$A:$M,13,FALSE))</f>
        <v>3.749044E-2</v>
      </c>
      <c r="N1913" s="104">
        <f t="shared" si="63"/>
        <v>2013020301</v>
      </c>
    </row>
    <row r="1914" spans="1:14" x14ac:dyDescent="0.25">
      <c r="A1914" s="104">
        <f t="shared" si="64"/>
        <v>201318</v>
      </c>
      <c r="B1914" s="32">
        <f>'Data from Waybill Query'!B1914</f>
        <v>2013</v>
      </c>
      <c r="C1914" s="32" t="str">
        <f>IF('Data from Waybill Query'!C1914="00","0",IF('Data from Waybill Query'!C1914="01","1",IF('Data from Waybill Query'!C1914="XX","2",'Data from Waybill Query'!C1914)))</f>
        <v>2</v>
      </c>
      <c r="D1914" s="33" t="str">
        <f>'Data from Waybill Query'!D1914</f>
        <v>Grain</v>
      </c>
      <c r="E1914" s="33" t="str">
        <f>'Data from Waybill Query'!E1914</f>
        <v>L</v>
      </c>
      <c r="F1914" s="33" t="str">
        <f>'Data from Waybill Query'!F1914</f>
        <v>R</v>
      </c>
      <c r="G1914" s="33" t="str">
        <f>'Data from Waybill Query'!G1914</f>
        <v>M</v>
      </c>
      <c r="H1914" s="104">
        <f>IF(ISNA(VLOOKUP($N1914,'Data from Waybill Query'!$A:$M,8,FALSE)),0,VLOOKUP($N1914,'Data from Waybill Query'!$A:$M,8,FALSE))</f>
        <v>310101</v>
      </c>
      <c r="I1914" s="104">
        <f>IF(ISNA(VLOOKUP($N1914,'Data from Waybill Query'!$A:$M,9,FALSE)),0,VLOOKUP($N1914,'Data from Waybill Query'!$A:$M,9,FALSE))</f>
        <v>59300</v>
      </c>
      <c r="J1914" s="104">
        <f>IF(ISNA(VLOOKUP($N1914,'Data from Waybill Query'!$A:$M,10,FALSE)),0,VLOOKUP($N1914,'Data from Waybill Query'!$A:$M,10,FALSE))</f>
        <v>86021</v>
      </c>
      <c r="K1914" s="104">
        <f>IF(ISNA(VLOOKUP($N1914,'Data from Waybill Query'!$A:$M,11,FALSE)),0,VLOOKUP($N1914,'Data from Waybill Query'!$A:$M,11,FALSE))</f>
        <v>6111380</v>
      </c>
      <c r="L1914" s="104">
        <f>IF(ISNA(VLOOKUP($N1914,'Data from Waybill Query'!$A:$M,12,FALSE)),0,VLOOKUP($N1914,'Data from Waybill Query'!$A:$M,12,FALSE))</f>
        <v>8877</v>
      </c>
      <c r="M1914" s="104">
        <f>IF(ISNA(VLOOKUP($N1914,'Data from Waybill Query'!$A:$M,13,FALSE)),0,VLOOKUP($N1914,'Data from Waybill Query'!$A:$M,13,FALSE))</f>
        <v>3.4931400000000001E-2</v>
      </c>
      <c r="N1914" s="104">
        <f t="shared" si="63"/>
        <v>2013020302</v>
      </c>
    </row>
    <row r="1915" spans="1:14" x14ac:dyDescent="0.25">
      <c r="A1915" s="104">
        <f t="shared" si="64"/>
        <v>201319</v>
      </c>
      <c r="B1915" s="32">
        <f>'Data from Waybill Query'!B1915</f>
        <v>2013</v>
      </c>
      <c r="C1915" s="32" t="str">
        <f>IF('Data from Waybill Query'!C1915="00","0",IF('Data from Waybill Query'!C1915="01","1",IF('Data from Waybill Query'!C1915="XX","2",'Data from Waybill Query'!C1915)))</f>
        <v>2</v>
      </c>
      <c r="D1915" s="33" t="str">
        <f>'Data from Waybill Query'!D1915</f>
        <v>Grain</v>
      </c>
      <c r="E1915" s="33" t="str">
        <f>'Data from Waybill Query'!E1915</f>
        <v>L</v>
      </c>
      <c r="F1915" s="33" t="str">
        <f>'Data from Waybill Query'!F1915</f>
        <v>R</v>
      </c>
      <c r="G1915" s="33" t="str">
        <f>'Data from Waybill Query'!G1915</f>
        <v>U</v>
      </c>
      <c r="H1915" s="104">
        <f>IF(ISNA(VLOOKUP($N1915,'Data from Waybill Query'!$A:$M,8,FALSE)),0,VLOOKUP($N1915,'Data from Waybill Query'!$A:$M,8,FALSE))</f>
        <v>1613459</v>
      </c>
      <c r="I1915" s="104">
        <f>IF(ISNA(VLOOKUP($N1915,'Data from Waybill Query'!$A:$M,9,FALSE)),0,VLOOKUP($N1915,'Data from Waybill Query'!$A:$M,9,FALSE))</f>
        <v>328881</v>
      </c>
      <c r="J1915" s="104">
        <f>IF(ISNA(VLOOKUP($N1915,'Data from Waybill Query'!$A:$M,10,FALSE)),0,VLOOKUP($N1915,'Data from Waybill Query'!$A:$M,10,FALSE))</f>
        <v>512637</v>
      </c>
      <c r="K1915" s="104">
        <f>IF(ISNA(VLOOKUP($N1915,'Data from Waybill Query'!$A:$M,11,FALSE)),0,VLOOKUP($N1915,'Data from Waybill Query'!$A:$M,11,FALSE))</f>
        <v>34820875</v>
      </c>
      <c r="L1915" s="104">
        <f>IF(ISNA(VLOOKUP($N1915,'Data from Waybill Query'!$A:$M,12,FALSE)),0,VLOOKUP($N1915,'Data from Waybill Query'!$A:$M,12,FALSE))</f>
        <v>54282</v>
      </c>
      <c r="M1915" s="104">
        <f>IF(ISNA(VLOOKUP($N1915,'Data from Waybill Query'!$A:$M,13,FALSE)),0,VLOOKUP($N1915,'Data from Waybill Query'!$A:$M,13,FALSE))</f>
        <v>2.9723690000000001E-2</v>
      </c>
      <c r="N1915" s="104">
        <f t="shared" si="63"/>
        <v>2013020303</v>
      </c>
    </row>
    <row r="1916" spans="1:14" x14ac:dyDescent="0.25">
      <c r="A1916" s="104">
        <f t="shared" si="64"/>
        <v>201320</v>
      </c>
      <c r="B1916" s="32">
        <f>'Data from Waybill Query'!B1916</f>
        <v>2013</v>
      </c>
      <c r="C1916" s="32" t="str">
        <f>IF('Data from Waybill Query'!C1916="00","0",IF('Data from Waybill Query'!C1916="01","1",IF('Data from Waybill Query'!C1916="XX","2",'Data from Waybill Query'!C1916)))</f>
        <v>2</v>
      </c>
      <c r="D1916" s="33" t="str">
        <f>'Data from Waybill Query'!D1916</f>
        <v>Grain</v>
      </c>
      <c r="E1916" s="33" t="str">
        <f>'Data from Waybill Query'!E1916</f>
        <v>L</v>
      </c>
      <c r="F1916" s="33" t="str">
        <f>'Data from Waybill Query'!F1916</f>
        <v>P</v>
      </c>
      <c r="G1916" s="33" t="str">
        <f>'Data from Waybill Query'!G1916</f>
        <v>S</v>
      </c>
      <c r="H1916" s="104">
        <f>IF(ISNA(VLOOKUP($N1916,'Data from Waybill Query'!$A:$M,8,FALSE)),0,VLOOKUP($N1916,'Data from Waybill Query'!$A:$M,8,FALSE))</f>
        <v>87473</v>
      </c>
      <c r="I1916" s="104">
        <f>IF(ISNA(VLOOKUP($N1916,'Data from Waybill Query'!$A:$M,9,FALSE)),0,VLOOKUP($N1916,'Data from Waybill Query'!$A:$M,9,FALSE))</f>
        <v>16184</v>
      </c>
      <c r="J1916" s="104">
        <f>IF(ISNA(VLOOKUP($N1916,'Data from Waybill Query'!$A:$M,10,FALSE)),0,VLOOKUP($N1916,'Data from Waybill Query'!$A:$M,10,FALSE))</f>
        <v>25751</v>
      </c>
      <c r="K1916" s="104">
        <f>IF(ISNA(VLOOKUP($N1916,'Data from Waybill Query'!$A:$M,11,FALSE)),0,VLOOKUP($N1916,'Data from Waybill Query'!$A:$M,11,FALSE))</f>
        <v>1459584</v>
      </c>
      <c r="L1916" s="104">
        <f>IF(ISNA(VLOOKUP($N1916,'Data from Waybill Query'!$A:$M,12,FALSE)),0,VLOOKUP($N1916,'Data from Waybill Query'!$A:$M,12,FALSE))</f>
        <v>2269</v>
      </c>
      <c r="M1916" s="104">
        <f>IF(ISNA(VLOOKUP($N1916,'Data from Waybill Query'!$A:$M,13,FALSE)),0,VLOOKUP($N1916,'Data from Waybill Query'!$A:$M,13,FALSE))</f>
        <v>3.8555939999999997E-2</v>
      </c>
      <c r="N1916" s="104">
        <f t="shared" si="63"/>
        <v>2013020311</v>
      </c>
    </row>
    <row r="1917" spans="1:14" x14ac:dyDescent="0.25">
      <c r="A1917" s="104">
        <f t="shared" si="64"/>
        <v>201321</v>
      </c>
      <c r="B1917" s="32">
        <f>'Data from Waybill Query'!B1917</f>
        <v>2013</v>
      </c>
      <c r="C1917" s="32" t="str">
        <f>IF('Data from Waybill Query'!C1917="00","0",IF('Data from Waybill Query'!C1917="01","1",IF('Data from Waybill Query'!C1917="XX","2",'Data from Waybill Query'!C1917)))</f>
        <v>2</v>
      </c>
      <c r="D1917" s="33" t="str">
        <f>'Data from Waybill Query'!D1917</f>
        <v>Grain</v>
      </c>
      <c r="E1917" s="33" t="str">
        <f>'Data from Waybill Query'!E1917</f>
        <v>L</v>
      </c>
      <c r="F1917" s="33" t="str">
        <f>'Data from Waybill Query'!F1917</f>
        <v>P</v>
      </c>
      <c r="G1917" s="33" t="str">
        <f>'Data from Waybill Query'!G1917</f>
        <v>M</v>
      </c>
      <c r="H1917" s="104">
        <f>IF(ISNA(VLOOKUP($N1917,'Data from Waybill Query'!$A:$M,8,FALSE)),0,VLOOKUP($N1917,'Data from Waybill Query'!$A:$M,8,FALSE))</f>
        <v>47268</v>
      </c>
      <c r="I1917" s="104">
        <f>IF(ISNA(VLOOKUP($N1917,'Data from Waybill Query'!$A:$M,9,FALSE)),0,VLOOKUP($N1917,'Data from Waybill Query'!$A:$M,9,FALSE))</f>
        <v>9300</v>
      </c>
      <c r="J1917" s="104">
        <f>IF(ISNA(VLOOKUP($N1917,'Data from Waybill Query'!$A:$M,10,FALSE)),0,VLOOKUP($N1917,'Data from Waybill Query'!$A:$M,10,FALSE))</f>
        <v>13241</v>
      </c>
      <c r="K1917" s="104">
        <f>IF(ISNA(VLOOKUP($N1917,'Data from Waybill Query'!$A:$M,11,FALSE)),0,VLOOKUP($N1917,'Data from Waybill Query'!$A:$M,11,FALSE))</f>
        <v>947904</v>
      </c>
      <c r="L1917" s="104">
        <f>IF(ISNA(VLOOKUP($N1917,'Data from Waybill Query'!$A:$M,12,FALSE)),0,VLOOKUP($N1917,'Data from Waybill Query'!$A:$M,12,FALSE))</f>
        <v>1344</v>
      </c>
      <c r="M1917" s="104">
        <f>IF(ISNA(VLOOKUP($N1917,'Data from Waybill Query'!$A:$M,13,FALSE)),0,VLOOKUP($N1917,'Data from Waybill Query'!$A:$M,13,FALSE))</f>
        <v>3.5159709999999997E-2</v>
      </c>
      <c r="N1917" s="104">
        <f t="shared" si="63"/>
        <v>2013020312</v>
      </c>
    </row>
    <row r="1918" spans="1:14" x14ac:dyDescent="0.25">
      <c r="A1918" s="104">
        <f t="shared" si="64"/>
        <v>201322</v>
      </c>
      <c r="B1918" s="32">
        <f>'Data from Waybill Query'!B1918</f>
        <v>2013</v>
      </c>
      <c r="C1918" s="32" t="str">
        <f>IF('Data from Waybill Query'!C1918="00","0",IF('Data from Waybill Query'!C1918="01","1",IF('Data from Waybill Query'!C1918="XX","2",'Data from Waybill Query'!C1918)))</f>
        <v>2</v>
      </c>
      <c r="D1918" s="33" t="str">
        <f>'Data from Waybill Query'!D1918</f>
        <v>Grain</v>
      </c>
      <c r="E1918" s="33" t="str">
        <f>'Data from Waybill Query'!E1918</f>
        <v>L</v>
      </c>
      <c r="F1918" s="33" t="str">
        <f>'Data from Waybill Query'!F1918</f>
        <v>P</v>
      </c>
      <c r="G1918" s="33" t="str">
        <f>'Data from Waybill Query'!G1918</f>
        <v>U</v>
      </c>
      <c r="H1918" s="104">
        <f>IF(ISNA(VLOOKUP($N1918,'Data from Waybill Query'!$A:$M,8,FALSE)),0,VLOOKUP($N1918,'Data from Waybill Query'!$A:$M,8,FALSE))</f>
        <v>223982</v>
      </c>
      <c r="I1918" s="104">
        <f>IF(ISNA(VLOOKUP($N1918,'Data from Waybill Query'!$A:$M,9,FALSE)),0,VLOOKUP($N1918,'Data from Waybill Query'!$A:$M,9,FALSE))</f>
        <v>49933</v>
      </c>
      <c r="J1918" s="104">
        <f>IF(ISNA(VLOOKUP($N1918,'Data from Waybill Query'!$A:$M,10,FALSE)),0,VLOOKUP($N1918,'Data from Waybill Query'!$A:$M,10,FALSE))</f>
        <v>73099</v>
      </c>
      <c r="K1918" s="104">
        <f>IF(ISNA(VLOOKUP($N1918,'Data from Waybill Query'!$A:$M,11,FALSE)),0,VLOOKUP($N1918,'Data from Waybill Query'!$A:$M,11,FALSE))</f>
        <v>5129544</v>
      </c>
      <c r="L1918" s="104">
        <f>IF(ISNA(VLOOKUP($N1918,'Data from Waybill Query'!$A:$M,12,FALSE)),0,VLOOKUP($N1918,'Data from Waybill Query'!$A:$M,12,FALSE))</f>
        <v>7505</v>
      </c>
      <c r="M1918" s="104">
        <f>IF(ISNA(VLOOKUP($N1918,'Data from Waybill Query'!$A:$M,13,FALSE)),0,VLOOKUP($N1918,'Data from Waybill Query'!$A:$M,13,FALSE))</f>
        <v>2.9845790000000001E-2</v>
      </c>
      <c r="N1918" s="104">
        <f t="shared" si="63"/>
        <v>2013020313</v>
      </c>
    </row>
    <row r="1919" spans="1:14" x14ac:dyDescent="0.25">
      <c r="A1919" s="104">
        <f t="shared" si="64"/>
        <v>201323</v>
      </c>
      <c r="B1919" s="32">
        <f>'Data from Waybill Query'!B1919</f>
        <v>2013</v>
      </c>
      <c r="C1919" s="32" t="str">
        <f>IF('Data from Waybill Query'!C1919="00","0",IF('Data from Waybill Query'!C1919="01","1",IF('Data from Waybill Query'!C1919="XX","2",'Data from Waybill Query'!C1919)))</f>
        <v>10</v>
      </c>
      <c r="D1919" s="33" t="str">
        <f>'Data from Waybill Query'!D1919</f>
        <v>Metalic Ores</v>
      </c>
      <c r="E1919" s="33" t="str">
        <f>'Data from Waybill Query'!E1919</f>
        <v>S</v>
      </c>
      <c r="F1919" s="33" t="str">
        <f>'Data from Waybill Query'!F1919</f>
        <v>X</v>
      </c>
      <c r="G1919" s="33" t="str">
        <f>'Data from Waybill Query'!G1919</f>
        <v>X</v>
      </c>
      <c r="H1919" s="104">
        <f>IF(ISNA(VLOOKUP($N1919,'Data from Waybill Query'!$A:$M,8,FALSE)),0,VLOOKUP($N1919,'Data from Waybill Query'!$A:$M,8,FALSE))</f>
        <v>196524</v>
      </c>
      <c r="I1919" s="104">
        <f>IF(ISNA(VLOOKUP($N1919,'Data from Waybill Query'!$A:$M,9,FALSE)),0,VLOOKUP($N1919,'Data from Waybill Query'!$A:$M,9,FALSE))</f>
        <v>598104</v>
      </c>
      <c r="J1919" s="104">
        <f>IF(ISNA(VLOOKUP($N1919,'Data from Waybill Query'!$A:$M,10,FALSE)),0,VLOOKUP($N1919,'Data from Waybill Query'!$A:$M,10,FALSE))</f>
        <v>32036</v>
      </c>
      <c r="K1919" s="104">
        <f>IF(ISNA(VLOOKUP($N1919,'Data from Waybill Query'!$A:$M,11,FALSE)),0,VLOOKUP($N1919,'Data from Waybill Query'!$A:$M,11,FALSE))</f>
        <v>45465705</v>
      </c>
      <c r="L1919" s="104">
        <f>IF(ISNA(VLOOKUP($N1919,'Data from Waybill Query'!$A:$M,12,FALSE)),0,VLOOKUP($N1919,'Data from Waybill Query'!$A:$M,12,FALSE))</f>
        <v>2429</v>
      </c>
      <c r="M1919" s="104">
        <f>IF(ISNA(VLOOKUP($N1919,'Data from Waybill Query'!$A:$M,13,FALSE)),0,VLOOKUP($N1919,'Data from Waybill Query'!$A:$M,13,FALSE))</f>
        <v>8.089557E-2</v>
      </c>
      <c r="N1919" s="104">
        <f t="shared" si="63"/>
        <v>2013100103</v>
      </c>
    </row>
    <row r="1920" spans="1:14" x14ac:dyDescent="0.25">
      <c r="A1920" s="104">
        <f t="shared" si="64"/>
        <v>201324</v>
      </c>
      <c r="B1920" s="32">
        <f>'Data from Waybill Query'!B1920</f>
        <v>2013</v>
      </c>
      <c r="C1920" s="32" t="str">
        <f>IF('Data from Waybill Query'!C1920="00","0",IF('Data from Waybill Query'!C1920="01","1",IF('Data from Waybill Query'!C1920="XX","2",'Data from Waybill Query'!C1920)))</f>
        <v>10</v>
      </c>
      <c r="D1920" s="33" t="str">
        <f>'Data from Waybill Query'!D1920</f>
        <v>Metalic Ores</v>
      </c>
      <c r="E1920" s="33" t="str">
        <f>'Data from Waybill Query'!E1920</f>
        <v>M</v>
      </c>
      <c r="F1920" s="33" t="str">
        <f>'Data from Waybill Query'!F1920</f>
        <v>X</v>
      </c>
      <c r="G1920" s="33" t="str">
        <f>'Data from Waybill Query'!G1920</f>
        <v>X</v>
      </c>
      <c r="H1920" s="104">
        <f>IF(ISNA(VLOOKUP($N1920,'Data from Waybill Query'!$A:$M,8,FALSE)),0,VLOOKUP($N1920,'Data from Waybill Query'!$A:$M,8,FALSE))</f>
        <v>144352</v>
      </c>
      <c r="I1920" s="104">
        <f>IF(ISNA(VLOOKUP($N1920,'Data from Waybill Query'!$A:$M,9,FALSE)),0,VLOOKUP($N1920,'Data from Waybill Query'!$A:$M,9,FALSE))</f>
        <v>159003</v>
      </c>
      <c r="J1920" s="104">
        <f>IF(ISNA(VLOOKUP($N1920,'Data from Waybill Query'!$A:$M,10,FALSE)),0,VLOOKUP($N1920,'Data from Waybill Query'!$A:$M,10,FALSE))</f>
        <v>24164</v>
      </c>
      <c r="K1920" s="104">
        <f>IF(ISNA(VLOOKUP($N1920,'Data from Waybill Query'!$A:$M,11,FALSE)),0,VLOOKUP($N1920,'Data from Waybill Query'!$A:$M,11,FALSE))</f>
        <v>16432205</v>
      </c>
      <c r="L1920" s="104">
        <f>IF(ISNA(VLOOKUP($N1920,'Data from Waybill Query'!$A:$M,12,FALSE)),0,VLOOKUP($N1920,'Data from Waybill Query'!$A:$M,12,FALSE))</f>
        <v>2493</v>
      </c>
      <c r="M1920" s="104">
        <f>IF(ISNA(VLOOKUP($N1920,'Data from Waybill Query'!$A:$M,13,FALSE)),0,VLOOKUP($N1920,'Data from Waybill Query'!$A:$M,13,FALSE))</f>
        <v>5.7914390000000003E-2</v>
      </c>
      <c r="N1920" s="104">
        <f t="shared" si="63"/>
        <v>2013100203</v>
      </c>
    </row>
    <row r="1921" spans="1:14" x14ac:dyDescent="0.25">
      <c r="A1921" s="104">
        <f t="shared" si="64"/>
        <v>201325</v>
      </c>
      <c r="B1921" s="32">
        <f>'Data from Waybill Query'!B1921</f>
        <v>2013</v>
      </c>
      <c r="C1921" s="32" t="str">
        <f>IF('Data from Waybill Query'!C1921="00","0",IF('Data from Waybill Query'!C1921="01","1",IF('Data from Waybill Query'!C1921="XX","2",'Data from Waybill Query'!C1921)))</f>
        <v>10</v>
      </c>
      <c r="D1921" s="33" t="str">
        <f>'Data from Waybill Query'!D1921</f>
        <v>Metalic Ores</v>
      </c>
      <c r="E1921" s="33" t="str">
        <f>'Data from Waybill Query'!E1921</f>
        <v>L</v>
      </c>
      <c r="F1921" s="33" t="str">
        <f>'Data from Waybill Query'!F1921</f>
        <v>X</v>
      </c>
      <c r="G1921" s="33" t="str">
        <f>'Data from Waybill Query'!G1921</f>
        <v>X</v>
      </c>
      <c r="H1921" s="104">
        <f>IF(ISNA(VLOOKUP($N1921,'Data from Waybill Query'!$A:$M,8,FALSE)),0,VLOOKUP($N1921,'Data from Waybill Query'!$A:$M,8,FALSE))</f>
        <v>383380</v>
      </c>
      <c r="I1921" s="104">
        <f>IF(ISNA(VLOOKUP($N1921,'Data from Waybill Query'!$A:$M,9,FALSE)),0,VLOOKUP($N1921,'Data from Waybill Query'!$A:$M,9,FALSE))</f>
        <v>123642</v>
      </c>
      <c r="J1921" s="104">
        <f>IF(ISNA(VLOOKUP($N1921,'Data from Waybill Query'!$A:$M,10,FALSE)),0,VLOOKUP($N1921,'Data from Waybill Query'!$A:$M,10,FALSE))</f>
        <v>132285</v>
      </c>
      <c r="K1921" s="104">
        <f>IF(ISNA(VLOOKUP($N1921,'Data from Waybill Query'!$A:$M,11,FALSE)),0,VLOOKUP($N1921,'Data from Waybill Query'!$A:$M,11,FALSE))</f>
        <v>11533172</v>
      </c>
      <c r="L1921" s="104">
        <f>IF(ISNA(VLOOKUP($N1921,'Data from Waybill Query'!$A:$M,12,FALSE)),0,VLOOKUP($N1921,'Data from Waybill Query'!$A:$M,12,FALSE))</f>
        <v>12680</v>
      </c>
      <c r="M1921" s="104">
        <f>IF(ISNA(VLOOKUP($N1921,'Data from Waybill Query'!$A:$M,13,FALSE)),0,VLOOKUP($N1921,'Data from Waybill Query'!$A:$M,13,FALSE))</f>
        <v>3.0234589999999999E-2</v>
      </c>
      <c r="N1921" s="104">
        <f t="shared" si="63"/>
        <v>2013100303</v>
      </c>
    </row>
    <row r="1922" spans="1:14" x14ac:dyDescent="0.25">
      <c r="A1922" s="104">
        <f t="shared" si="64"/>
        <v>201326</v>
      </c>
      <c r="B1922" s="32">
        <f>'Data from Waybill Query'!B1922</f>
        <v>2013</v>
      </c>
      <c r="C1922" s="32" t="str">
        <f>IF('Data from Waybill Query'!C1922="00","0",IF('Data from Waybill Query'!C1922="01","1",IF('Data from Waybill Query'!C1922="XX","2",'Data from Waybill Query'!C1922)))</f>
        <v>11</v>
      </c>
      <c r="D1922" s="33" t="str">
        <f>'Data from Waybill Query'!D1922</f>
        <v>Coal</v>
      </c>
      <c r="E1922" s="33" t="str">
        <f>'Data from Waybill Query'!E1922</f>
        <v>S</v>
      </c>
      <c r="F1922" s="33" t="str">
        <f>'Data from Waybill Query'!F1922</f>
        <v>R</v>
      </c>
      <c r="G1922" s="33" t="str">
        <f>'Data from Waybill Query'!G1922</f>
        <v>X</v>
      </c>
      <c r="H1922" s="104">
        <f>IF(ISNA(VLOOKUP($N1922,'Data from Waybill Query'!$A:$M,8,FALSE)),0,VLOOKUP($N1922,'Data from Waybill Query'!$A:$M,8,FALSE))</f>
        <v>1810161</v>
      </c>
      <c r="I1922" s="104">
        <f>IF(ISNA(VLOOKUP($N1922,'Data from Waybill Query'!$A:$M,9,FALSE)),0,VLOOKUP($N1922,'Data from Waybill Query'!$A:$M,9,FALSE))</f>
        <v>913242</v>
      </c>
      <c r="J1922" s="104">
        <f>IF(ISNA(VLOOKUP($N1922,'Data from Waybill Query'!$A:$M,10,FALSE)),0,VLOOKUP($N1922,'Data from Waybill Query'!$A:$M,10,FALSE))</f>
        <v>275311</v>
      </c>
      <c r="K1922" s="104">
        <f>IF(ISNA(VLOOKUP($N1922,'Data from Waybill Query'!$A:$M,11,FALSE)),0,VLOOKUP($N1922,'Data from Waybill Query'!$A:$M,11,FALSE))</f>
        <v>100649823</v>
      </c>
      <c r="L1922" s="104">
        <f>IF(ISNA(VLOOKUP($N1922,'Data from Waybill Query'!$A:$M,12,FALSE)),0,VLOOKUP($N1922,'Data from Waybill Query'!$A:$M,12,FALSE))</f>
        <v>30250</v>
      </c>
      <c r="M1922" s="104">
        <f>IF(ISNA(VLOOKUP($N1922,'Data from Waybill Query'!$A:$M,13,FALSE)),0,VLOOKUP($N1922,'Data from Waybill Query'!$A:$M,13,FALSE))</f>
        <v>5.983956E-2</v>
      </c>
      <c r="N1922" s="104">
        <f t="shared" ref="N1922:N1931" si="65">1000000*B1922+10000*C1922+100*IF(LEFT(E1922,1)="S",1,IF(E1922="M",2,IF(E1922="L",3,4)))+10*IF(F1922="P",1,0)+IF(G1922="S",1,IF(G1922="M",2,3))</f>
        <v>2013110103</v>
      </c>
    </row>
    <row r="1923" spans="1:14" x14ac:dyDescent="0.25">
      <c r="A1923" s="104">
        <f t="shared" si="64"/>
        <v>201327</v>
      </c>
      <c r="B1923" s="32">
        <f>'Data from Waybill Query'!B1923</f>
        <v>2013</v>
      </c>
      <c r="C1923" s="32" t="str">
        <f>IF('Data from Waybill Query'!C1923="00","0",IF('Data from Waybill Query'!C1923="01","1",IF('Data from Waybill Query'!C1923="XX","2",'Data from Waybill Query'!C1923)))</f>
        <v>11</v>
      </c>
      <c r="D1923" s="33" t="str">
        <f>'Data from Waybill Query'!D1923</f>
        <v>Coal</v>
      </c>
      <c r="E1923" s="33" t="str">
        <f>'Data from Waybill Query'!E1923</f>
        <v>S</v>
      </c>
      <c r="F1923" s="33" t="str">
        <f>'Data from Waybill Query'!F1923</f>
        <v>P</v>
      </c>
      <c r="G1923" s="33" t="str">
        <f>'Data from Waybill Query'!G1923</f>
        <v>X</v>
      </c>
      <c r="H1923" s="104">
        <f>IF(ISNA(VLOOKUP($N1923,'Data from Waybill Query'!$A:$M,8,FALSE)),0,VLOOKUP($N1923,'Data from Waybill Query'!$A:$M,8,FALSE))</f>
        <v>1486181</v>
      </c>
      <c r="I1923" s="104">
        <f>IF(ISNA(VLOOKUP($N1923,'Data from Waybill Query'!$A:$M,9,FALSE)),0,VLOOKUP($N1923,'Data from Waybill Query'!$A:$M,9,FALSE))</f>
        <v>1292146</v>
      </c>
      <c r="J1923" s="104">
        <f>IF(ISNA(VLOOKUP($N1923,'Data from Waybill Query'!$A:$M,10,FALSE)),0,VLOOKUP($N1923,'Data from Waybill Query'!$A:$M,10,FALSE))</f>
        <v>241598</v>
      </c>
      <c r="K1923" s="104">
        <f>IF(ISNA(VLOOKUP($N1923,'Data from Waybill Query'!$A:$M,11,FALSE)),0,VLOOKUP($N1923,'Data from Waybill Query'!$A:$M,11,FALSE))</f>
        <v>149147480</v>
      </c>
      <c r="L1923" s="104">
        <f>IF(ISNA(VLOOKUP($N1923,'Data from Waybill Query'!$A:$M,12,FALSE)),0,VLOOKUP($N1923,'Data from Waybill Query'!$A:$M,12,FALSE))</f>
        <v>28135</v>
      </c>
      <c r="M1923" s="104">
        <f>IF(ISNA(VLOOKUP($N1923,'Data from Waybill Query'!$A:$M,13,FALSE)),0,VLOOKUP($N1923,'Data from Waybill Query'!$A:$M,13,FALSE))</f>
        <v>5.282382E-2</v>
      </c>
      <c r="N1923" s="104">
        <f t="shared" si="65"/>
        <v>2013110113</v>
      </c>
    </row>
    <row r="1924" spans="1:14" x14ac:dyDescent="0.25">
      <c r="A1924" s="104">
        <f t="shared" ref="A1924:A1987" si="66">$B1924*100+MOD(ROW($B1924)-ROW($B$1476),70)</f>
        <v>201328</v>
      </c>
      <c r="B1924" s="32">
        <f>'Data from Waybill Query'!B1924</f>
        <v>2013</v>
      </c>
      <c r="C1924" s="32" t="str">
        <f>IF('Data from Waybill Query'!C1924="00","0",IF('Data from Waybill Query'!C1924="01","1",IF('Data from Waybill Query'!C1924="XX","2",'Data from Waybill Query'!C1924)))</f>
        <v>11</v>
      </c>
      <c r="D1924" s="33" t="str">
        <f>'Data from Waybill Query'!D1924</f>
        <v>Coal</v>
      </c>
      <c r="E1924" s="33" t="str">
        <f>'Data from Waybill Query'!E1924</f>
        <v>M</v>
      </c>
      <c r="F1924" s="33" t="str">
        <f>'Data from Waybill Query'!F1924</f>
        <v>R</v>
      </c>
      <c r="G1924" s="33" t="str">
        <f>'Data from Waybill Query'!G1924</f>
        <v>X</v>
      </c>
      <c r="H1924" s="104">
        <f>IF(ISNA(VLOOKUP($N1924,'Data from Waybill Query'!$A:$M,8,FALSE)),0,VLOOKUP($N1924,'Data from Waybill Query'!$A:$M,8,FALSE))</f>
        <v>1135071</v>
      </c>
      <c r="I1924" s="104">
        <f>IF(ISNA(VLOOKUP($N1924,'Data from Waybill Query'!$A:$M,9,FALSE)),0,VLOOKUP($N1924,'Data from Waybill Query'!$A:$M,9,FALSE))</f>
        <v>403863</v>
      </c>
      <c r="J1924" s="104">
        <f>IF(ISNA(VLOOKUP($N1924,'Data from Waybill Query'!$A:$M,10,FALSE)),0,VLOOKUP($N1924,'Data from Waybill Query'!$A:$M,10,FALSE))</f>
        <v>267596</v>
      </c>
      <c r="K1924" s="104">
        <f>IF(ISNA(VLOOKUP($N1924,'Data from Waybill Query'!$A:$M,11,FALSE)),0,VLOOKUP($N1924,'Data from Waybill Query'!$A:$M,11,FALSE))</f>
        <v>45392558</v>
      </c>
      <c r="L1924" s="104">
        <f>IF(ISNA(VLOOKUP($N1924,'Data from Waybill Query'!$A:$M,12,FALSE)),0,VLOOKUP($N1924,'Data from Waybill Query'!$A:$M,12,FALSE))</f>
        <v>30050</v>
      </c>
      <c r="M1924" s="104">
        <f>IF(ISNA(VLOOKUP($N1924,'Data from Waybill Query'!$A:$M,13,FALSE)),0,VLOOKUP($N1924,'Data from Waybill Query'!$A:$M,13,FALSE))</f>
        <v>3.7772350000000003E-2</v>
      </c>
      <c r="N1924" s="104">
        <f t="shared" si="65"/>
        <v>2013110203</v>
      </c>
    </row>
    <row r="1925" spans="1:14" x14ac:dyDescent="0.25">
      <c r="A1925" s="104">
        <f t="shared" si="66"/>
        <v>201329</v>
      </c>
      <c r="B1925" s="32">
        <f>'Data from Waybill Query'!B1925</f>
        <v>2013</v>
      </c>
      <c r="C1925" s="32" t="str">
        <f>IF('Data from Waybill Query'!C1925="00","0",IF('Data from Waybill Query'!C1925="01","1",IF('Data from Waybill Query'!C1925="XX","2",'Data from Waybill Query'!C1925)))</f>
        <v>11</v>
      </c>
      <c r="D1925" s="33" t="str">
        <f>'Data from Waybill Query'!D1925</f>
        <v>Coal</v>
      </c>
      <c r="E1925" s="33" t="str">
        <f>'Data from Waybill Query'!E1925</f>
        <v>M</v>
      </c>
      <c r="F1925" s="33" t="str">
        <f>'Data from Waybill Query'!F1925</f>
        <v>P</v>
      </c>
      <c r="G1925" s="33" t="str">
        <f>'Data from Waybill Query'!G1925</f>
        <v>X</v>
      </c>
      <c r="H1925" s="104">
        <f>IF(ISNA(VLOOKUP($N1925,'Data from Waybill Query'!$A:$M,8,FALSE)),0,VLOOKUP($N1925,'Data from Waybill Query'!$A:$M,8,FALSE))</f>
        <v>3034860</v>
      </c>
      <c r="I1925" s="104">
        <f>IF(ISNA(VLOOKUP($N1925,'Data from Waybill Query'!$A:$M,9,FALSE)),0,VLOOKUP($N1925,'Data from Waybill Query'!$A:$M,9,FALSE))</f>
        <v>1412065</v>
      </c>
      <c r="J1925" s="104">
        <f>IF(ISNA(VLOOKUP($N1925,'Data from Waybill Query'!$A:$M,10,FALSE)),0,VLOOKUP($N1925,'Data from Waybill Query'!$A:$M,10,FALSE))</f>
        <v>1084215</v>
      </c>
      <c r="K1925" s="104">
        <f>IF(ISNA(VLOOKUP($N1925,'Data from Waybill Query'!$A:$M,11,FALSE)),0,VLOOKUP($N1925,'Data from Waybill Query'!$A:$M,11,FALSE))</f>
        <v>167254448</v>
      </c>
      <c r="L1925" s="104">
        <f>IF(ISNA(VLOOKUP($N1925,'Data from Waybill Query'!$A:$M,12,FALSE)),0,VLOOKUP($N1925,'Data from Waybill Query'!$A:$M,12,FALSE))</f>
        <v>128571</v>
      </c>
      <c r="M1925" s="104">
        <f>IF(ISNA(VLOOKUP($N1925,'Data from Waybill Query'!$A:$M,13,FALSE)),0,VLOOKUP($N1925,'Data from Waybill Query'!$A:$M,13,FALSE))</f>
        <v>2.360456E-2</v>
      </c>
      <c r="N1925" s="104">
        <f t="shared" si="65"/>
        <v>2013110213</v>
      </c>
    </row>
    <row r="1926" spans="1:14" x14ac:dyDescent="0.25">
      <c r="A1926" s="104">
        <f t="shared" si="66"/>
        <v>201330</v>
      </c>
      <c r="B1926" s="32">
        <f>'Data from Waybill Query'!B1926</f>
        <v>2013</v>
      </c>
      <c r="C1926" s="32" t="str">
        <f>IF('Data from Waybill Query'!C1926="00","0",IF('Data from Waybill Query'!C1926="01","1",IF('Data from Waybill Query'!C1926="XX","2",'Data from Waybill Query'!C1926)))</f>
        <v>11</v>
      </c>
      <c r="D1926" s="33" t="str">
        <f>'Data from Waybill Query'!D1926</f>
        <v>Coal</v>
      </c>
      <c r="E1926" s="33" t="str">
        <f>'Data from Waybill Query'!E1926</f>
        <v>L</v>
      </c>
      <c r="F1926" s="33" t="str">
        <f>'Data from Waybill Query'!F1926</f>
        <v>R</v>
      </c>
      <c r="G1926" s="33" t="str">
        <f>'Data from Waybill Query'!G1926</f>
        <v>X</v>
      </c>
      <c r="H1926" s="104">
        <f>IF(ISNA(VLOOKUP($N1926,'Data from Waybill Query'!$A:$M,8,FALSE)),0,VLOOKUP($N1926,'Data from Waybill Query'!$A:$M,8,FALSE))</f>
        <v>1407119</v>
      </c>
      <c r="I1926" s="104">
        <f>IF(ISNA(VLOOKUP($N1926,'Data from Waybill Query'!$A:$M,9,FALSE)),0,VLOOKUP($N1926,'Data from Waybill Query'!$A:$M,9,FALSE))</f>
        <v>523265</v>
      </c>
      <c r="J1926" s="104">
        <f>IF(ISNA(VLOOKUP($N1926,'Data from Waybill Query'!$A:$M,10,FALSE)),0,VLOOKUP($N1926,'Data from Waybill Query'!$A:$M,10,FALSE))</f>
        <v>636528</v>
      </c>
      <c r="K1926" s="104">
        <f>IF(ISNA(VLOOKUP($N1926,'Data from Waybill Query'!$A:$M,11,FALSE)),0,VLOOKUP($N1926,'Data from Waybill Query'!$A:$M,11,FALSE))</f>
        <v>59564025</v>
      </c>
      <c r="L1926" s="104">
        <f>IF(ISNA(VLOOKUP($N1926,'Data from Waybill Query'!$A:$M,12,FALSE)),0,VLOOKUP($N1926,'Data from Waybill Query'!$A:$M,12,FALSE))</f>
        <v>72766</v>
      </c>
      <c r="M1926" s="104">
        <f>IF(ISNA(VLOOKUP($N1926,'Data from Waybill Query'!$A:$M,13,FALSE)),0,VLOOKUP($N1926,'Data from Waybill Query'!$A:$M,13,FALSE))</f>
        <v>1.933756E-2</v>
      </c>
      <c r="N1926" s="104">
        <f t="shared" si="65"/>
        <v>2013110303</v>
      </c>
    </row>
    <row r="1927" spans="1:14" x14ac:dyDescent="0.25">
      <c r="A1927" s="104">
        <f t="shared" si="66"/>
        <v>201331</v>
      </c>
      <c r="B1927" s="32">
        <f>'Data from Waybill Query'!B1927</f>
        <v>2013</v>
      </c>
      <c r="C1927" s="32" t="str">
        <f>IF('Data from Waybill Query'!C1927="00","0",IF('Data from Waybill Query'!C1927="01","1",IF('Data from Waybill Query'!C1927="XX","2",'Data from Waybill Query'!C1927)))</f>
        <v>11</v>
      </c>
      <c r="D1927" s="33" t="str">
        <f>'Data from Waybill Query'!D1927</f>
        <v>Coal</v>
      </c>
      <c r="E1927" s="33" t="str">
        <f>'Data from Waybill Query'!E1927</f>
        <v>L</v>
      </c>
      <c r="F1927" s="33" t="str">
        <f>'Data from Waybill Query'!F1927</f>
        <v>P</v>
      </c>
      <c r="G1927" s="33" t="str">
        <f>'Data from Waybill Query'!G1927</f>
        <v>X</v>
      </c>
      <c r="H1927" s="104">
        <f>IF(ISNA(VLOOKUP($N1927,'Data from Waybill Query'!$A:$M,8,FALSE)),0,VLOOKUP($N1927,'Data from Waybill Query'!$A:$M,8,FALSE))</f>
        <v>3975782</v>
      </c>
      <c r="I1927" s="104">
        <f>IF(ISNA(VLOOKUP($N1927,'Data from Waybill Query'!$A:$M,9,FALSE)),0,VLOOKUP($N1927,'Data from Waybill Query'!$A:$M,9,FALSE))</f>
        <v>1579036</v>
      </c>
      <c r="J1927" s="104">
        <f>IF(ISNA(VLOOKUP($N1927,'Data from Waybill Query'!$A:$M,10,FALSE)),0,VLOOKUP($N1927,'Data from Waybill Query'!$A:$M,10,FALSE))</f>
        <v>1931950</v>
      </c>
      <c r="K1927" s="104">
        <f>IF(ISNA(VLOOKUP($N1927,'Data from Waybill Query'!$A:$M,11,FALSE)),0,VLOOKUP($N1927,'Data from Waybill Query'!$A:$M,11,FALSE))</f>
        <v>180487308</v>
      </c>
      <c r="L1927" s="104">
        <f>IF(ISNA(VLOOKUP($N1927,'Data from Waybill Query'!$A:$M,12,FALSE)),0,VLOOKUP($N1927,'Data from Waybill Query'!$A:$M,12,FALSE))</f>
        <v>221816</v>
      </c>
      <c r="M1927" s="104">
        <f>IF(ISNA(VLOOKUP($N1927,'Data from Waybill Query'!$A:$M,13,FALSE)),0,VLOOKUP($N1927,'Data from Waybill Query'!$A:$M,13,FALSE))</f>
        <v>1.7923789999999998E-2</v>
      </c>
      <c r="N1927" s="104">
        <f t="shared" si="65"/>
        <v>2013110313</v>
      </c>
    </row>
    <row r="1928" spans="1:14" x14ac:dyDescent="0.25">
      <c r="A1928" s="104">
        <f t="shared" si="66"/>
        <v>201332</v>
      </c>
      <c r="B1928" s="32">
        <f>'Data from Waybill Query'!B1928</f>
        <v>2013</v>
      </c>
      <c r="C1928" s="32" t="str">
        <f>IF('Data from Waybill Query'!C1928="00","0",IF('Data from Waybill Query'!C1928="01","1",IF('Data from Waybill Query'!C1928="XX","2",'Data from Waybill Query'!C1928)))</f>
        <v>11</v>
      </c>
      <c r="D1928" s="33" t="str">
        <f>'Data from Waybill Query'!D1928</f>
        <v>Coal</v>
      </c>
      <c r="E1928" s="33" t="str">
        <f>'Data from Waybill Query'!E1928</f>
        <v>VL</v>
      </c>
      <c r="F1928" s="33" t="str">
        <f>'Data from Waybill Query'!F1928</f>
        <v>R</v>
      </c>
      <c r="G1928" s="33" t="str">
        <f>'Data from Waybill Query'!G1928</f>
        <v>X</v>
      </c>
      <c r="H1928" s="104">
        <f>IF(ISNA(VLOOKUP($N1928,'Data from Waybill Query'!$A:$M,8,FALSE)),0,VLOOKUP($N1928,'Data from Waybill Query'!$A:$M,8,FALSE))</f>
        <v>336126</v>
      </c>
      <c r="I1928" s="104">
        <f>IF(ISNA(VLOOKUP($N1928,'Data from Waybill Query'!$A:$M,9,FALSE)),0,VLOOKUP($N1928,'Data from Waybill Query'!$A:$M,9,FALSE))</f>
        <v>91053</v>
      </c>
      <c r="J1928" s="104">
        <f>IF(ISNA(VLOOKUP($N1928,'Data from Waybill Query'!$A:$M,10,FALSE)),0,VLOOKUP($N1928,'Data from Waybill Query'!$A:$M,10,FALSE))</f>
        <v>146715</v>
      </c>
      <c r="K1928" s="104">
        <f>IF(ISNA(VLOOKUP($N1928,'Data from Waybill Query'!$A:$M,11,FALSE)),0,VLOOKUP($N1928,'Data from Waybill Query'!$A:$M,11,FALSE))</f>
        <v>10753848</v>
      </c>
      <c r="L1928" s="104">
        <f>IF(ISNA(VLOOKUP($N1928,'Data from Waybill Query'!$A:$M,12,FALSE)),0,VLOOKUP($N1928,'Data from Waybill Query'!$A:$M,12,FALSE))</f>
        <v>17338</v>
      </c>
      <c r="M1928" s="104">
        <f>IF(ISNA(VLOOKUP($N1928,'Data from Waybill Query'!$A:$M,13,FALSE)),0,VLOOKUP($N1928,'Data from Waybill Query'!$A:$M,13,FALSE))</f>
        <v>1.9386420000000001E-2</v>
      </c>
      <c r="N1928" s="104">
        <f t="shared" si="65"/>
        <v>2013110403</v>
      </c>
    </row>
    <row r="1929" spans="1:14" x14ac:dyDescent="0.25">
      <c r="A1929" s="104">
        <f t="shared" si="66"/>
        <v>201333</v>
      </c>
      <c r="B1929" s="32">
        <f>'Data from Waybill Query'!B1929</f>
        <v>2013</v>
      </c>
      <c r="C1929" s="32" t="str">
        <f>IF('Data from Waybill Query'!C1929="00","0",IF('Data from Waybill Query'!C1929="01","1",IF('Data from Waybill Query'!C1929="XX","2",'Data from Waybill Query'!C1929)))</f>
        <v>11</v>
      </c>
      <c r="D1929" s="33" t="str">
        <f>'Data from Waybill Query'!D1929</f>
        <v>Coal</v>
      </c>
      <c r="E1929" s="33" t="str">
        <f>'Data from Waybill Query'!E1929</f>
        <v>VL</v>
      </c>
      <c r="F1929" s="33" t="str">
        <f>'Data from Waybill Query'!F1929</f>
        <v>P</v>
      </c>
      <c r="G1929" s="33" t="str">
        <f>'Data from Waybill Query'!G1929</f>
        <v>X</v>
      </c>
      <c r="H1929" s="104">
        <f>IF(ISNA(VLOOKUP($N1929,'Data from Waybill Query'!$A:$M,8,FALSE)),0,VLOOKUP($N1929,'Data from Waybill Query'!$A:$M,8,FALSE))</f>
        <v>1040041</v>
      </c>
      <c r="I1929" s="104">
        <f>IF(ISNA(VLOOKUP($N1929,'Data from Waybill Query'!$A:$M,9,FALSE)),0,VLOOKUP($N1929,'Data from Waybill Query'!$A:$M,9,FALSE))</f>
        <v>344555</v>
      </c>
      <c r="J1929" s="104">
        <f>IF(ISNA(VLOOKUP($N1929,'Data from Waybill Query'!$A:$M,10,FALSE)),0,VLOOKUP($N1929,'Data from Waybill Query'!$A:$M,10,FALSE))</f>
        <v>545749</v>
      </c>
      <c r="K1929" s="104">
        <f>IF(ISNA(VLOOKUP($N1929,'Data from Waybill Query'!$A:$M,11,FALSE)),0,VLOOKUP($N1929,'Data from Waybill Query'!$A:$M,11,FALSE))</f>
        <v>41586900</v>
      </c>
      <c r="L1929" s="104">
        <f>IF(ISNA(VLOOKUP($N1929,'Data from Waybill Query'!$A:$M,12,FALSE)),0,VLOOKUP($N1929,'Data from Waybill Query'!$A:$M,12,FALSE))</f>
        <v>65902</v>
      </c>
      <c r="M1929" s="104">
        <f>IF(ISNA(VLOOKUP($N1929,'Data from Waybill Query'!$A:$M,13,FALSE)),0,VLOOKUP($N1929,'Data from Waybill Query'!$A:$M,13,FALSE))</f>
        <v>1.5781590000000002E-2</v>
      </c>
      <c r="N1929" s="104">
        <f t="shared" si="65"/>
        <v>2013110413</v>
      </c>
    </row>
    <row r="1930" spans="1:14" x14ac:dyDescent="0.25">
      <c r="A1930" s="104">
        <f t="shared" si="66"/>
        <v>201334</v>
      </c>
      <c r="B1930" s="32">
        <f>'Data from Waybill Query'!B1930</f>
        <v>2013</v>
      </c>
      <c r="C1930" s="32" t="str">
        <f>IF('Data from Waybill Query'!C1930="00","0",IF('Data from Waybill Query'!C1930="01","1",IF('Data from Waybill Query'!C1930="XX","2",'Data from Waybill Query'!C1930)))</f>
        <v>13</v>
      </c>
      <c r="D1930" s="33" t="str">
        <f>'Data from Waybill Query'!D1930</f>
        <v>Crude Oil</v>
      </c>
      <c r="E1930" s="33" t="str">
        <f>'Data from Waybill Query'!E1930</f>
        <v>SM</v>
      </c>
      <c r="F1930" s="33" t="str">
        <f>'Data from Waybill Query'!F1930</f>
        <v>X</v>
      </c>
      <c r="G1930" s="33" t="str">
        <f>'Data from Waybill Query'!G1930</f>
        <v>S</v>
      </c>
      <c r="H1930" s="104">
        <f>IF(ISNA(VLOOKUP($N1930,'Data from Waybill Query'!$A:$M,8,FALSE)),0,VLOOKUP($N1930,'Data from Waybill Query'!$A:$M,8,FALSE))</f>
        <v>186836</v>
      </c>
      <c r="I1930" s="104">
        <f>IF(ISNA(VLOOKUP($N1930,'Data from Waybill Query'!$A:$M,9,FALSE)),0,VLOOKUP($N1930,'Data from Waybill Query'!$A:$M,9,FALSE))</f>
        <v>43904</v>
      </c>
      <c r="J1930" s="104">
        <f>IF(ISNA(VLOOKUP($N1930,'Data from Waybill Query'!$A:$M,10,FALSE)),0,VLOOKUP($N1930,'Data from Waybill Query'!$A:$M,10,FALSE))</f>
        <v>36735</v>
      </c>
      <c r="K1930" s="104">
        <f>IF(ISNA(VLOOKUP($N1930,'Data from Waybill Query'!$A:$M,11,FALSE)),0,VLOOKUP($N1930,'Data from Waybill Query'!$A:$M,11,FALSE))</f>
        <v>3757136</v>
      </c>
      <c r="L1930" s="104">
        <f>IF(ISNA(VLOOKUP($N1930,'Data from Waybill Query'!$A:$M,12,FALSE)),0,VLOOKUP($N1930,'Data from Waybill Query'!$A:$M,12,FALSE))</f>
        <v>3185</v>
      </c>
      <c r="M1930" s="104">
        <f>IF(ISNA(VLOOKUP($N1930,'Data from Waybill Query'!$A:$M,13,FALSE)),0,VLOOKUP($N1930,'Data from Waybill Query'!$A:$M,13,FALSE))</f>
        <v>5.8660940000000002E-2</v>
      </c>
      <c r="N1930" s="104">
        <f t="shared" si="65"/>
        <v>2013130101</v>
      </c>
    </row>
    <row r="1931" spans="1:14" x14ac:dyDescent="0.25">
      <c r="A1931" s="104">
        <f t="shared" si="66"/>
        <v>201335</v>
      </c>
      <c r="B1931" s="32">
        <f>'Data from Waybill Query'!B1931</f>
        <v>2013</v>
      </c>
      <c r="C1931" s="32" t="str">
        <f>IF('Data from Waybill Query'!C1931="00","0",IF('Data from Waybill Query'!C1931="01","1",IF('Data from Waybill Query'!C1931="XX","2",'Data from Waybill Query'!C1931)))</f>
        <v>13</v>
      </c>
      <c r="D1931" s="33" t="str">
        <f>'Data from Waybill Query'!D1931</f>
        <v>Crude Oil</v>
      </c>
      <c r="E1931" s="33" t="str">
        <f>'Data from Waybill Query'!E1931</f>
        <v>VL</v>
      </c>
      <c r="F1931" s="33" t="str">
        <f>'Data from Waybill Query'!F1931</f>
        <v>X</v>
      </c>
      <c r="G1931" s="33" t="str">
        <f>'Data from Waybill Query'!G1931</f>
        <v>S</v>
      </c>
      <c r="H1931" s="104">
        <f>IF(ISNA(VLOOKUP($N1931,'Data from Waybill Query'!$A:$M,8,FALSE)),0,VLOOKUP($N1931,'Data from Waybill Query'!$A:$M,8,FALSE))</f>
        <v>350772</v>
      </c>
      <c r="I1931" s="104">
        <f>IF(ISNA(VLOOKUP($N1931,'Data from Waybill Query'!$A:$M,9,FALSE)),0,VLOOKUP($N1931,'Data from Waybill Query'!$A:$M,9,FALSE))</f>
        <v>47684</v>
      </c>
      <c r="J1931" s="104">
        <f>IF(ISNA(VLOOKUP($N1931,'Data from Waybill Query'!$A:$M,10,FALSE)),0,VLOOKUP($N1931,'Data from Waybill Query'!$A:$M,10,FALSE))</f>
        <v>114020</v>
      </c>
      <c r="K1931" s="104">
        <f>IF(ISNA(VLOOKUP($N1931,'Data from Waybill Query'!$A:$M,11,FALSE)),0,VLOOKUP($N1931,'Data from Waybill Query'!$A:$M,11,FALSE))</f>
        <v>4226176</v>
      </c>
      <c r="L1931" s="104">
        <f>IF(ISNA(VLOOKUP($N1931,'Data from Waybill Query'!$A:$M,12,FALSE)),0,VLOOKUP($N1931,'Data from Waybill Query'!$A:$M,12,FALSE))</f>
        <v>10108</v>
      </c>
      <c r="M1931" s="104">
        <f>IF(ISNA(VLOOKUP($N1931,'Data from Waybill Query'!$A:$M,13,FALSE)),0,VLOOKUP($N1931,'Data from Waybill Query'!$A:$M,13,FALSE))</f>
        <v>3.470376E-2</v>
      </c>
      <c r="N1931" s="104">
        <f t="shared" si="65"/>
        <v>2013130401</v>
      </c>
    </row>
    <row r="1932" spans="1:14" x14ac:dyDescent="0.25">
      <c r="A1932" s="104">
        <f t="shared" si="66"/>
        <v>201336</v>
      </c>
      <c r="B1932" s="32">
        <f>'Data from Waybill Query'!B1932</f>
        <v>2013</v>
      </c>
      <c r="C1932" s="32" t="str">
        <f>IF('Data from Waybill Query'!C1932="00","0",IF('Data from Waybill Query'!C1932="01","1",IF('Data from Waybill Query'!C1932="XX","2",'Data from Waybill Query'!C1932)))</f>
        <v>13</v>
      </c>
      <c r="D1932" s="33" t="str">
        <f>'Data from Waybill Query'!D1932</f>
        <v>Crude Oil</v>
      </c>
      <c r="E1932" s="33" t="str">
        <f>'Data from Waybill Query'!E1932</f>
        <v>X</v>
      </c>
      <c r="F1932" s="33" t="str">
        <f>'Data from Waybill Query'!F1932</f>
        <v>X</v>
      </c>
      <c r="G1932" s="33" t="str">
        <f>'Data from Waybill Query'!G1932</f>
        <v>MU</v>
      </c>
      <c r="H1932" s="104">
        <f>IF(ISNA(VLOOKUP($N1932,'Data from Waybill Query'!$A:$M,8,FALSE)),0,VLOOKUP($N1932,'Data from Waybill Query'!$A:$M,8,FALSE))</f>
        <v>1890186</v>
      </c>
      <c r="I1932" s="104">
        <f>IF(ISNA(VLOOKUP($N1932,'Data from Waybill Query'!$A:$M,9,FALSE)),0,VLOOKUP($N1932,'Data from Waybill Query'!$A:$M,9,FALSE))</f>
        <v>378517</v>
      </c>
      <c r="J1932" s="104">
        <f>IF(ISNA(VLOOKUP($N1932,'Data from Waybill Query'!$A:$M,10,FALSE)),0,VLOOKUP($N1932,'Data from Waybill Query'!$A:$M,10,FALSE))</f>
        <v>627182</v>
      </c>
      <c r="K1932" s="104">
        <f>IF(ISNA(VLOOKUP($N1932,'Data from Waybill Query'!$A:$M,11,FALSE)),0,VLOOKUP($N1932,'Data from Waybill Query'!$A:$M,11,FALSE))</f>
        <v>35923113</v>
      </c>
      <c r="L1932" s="104">
        <f>IF(ISNA(VLOOKUP($N1932,'Data from Waybill Query'!$A:$M,12,FALSE)),0,VLOOKUP($N1932,'Data from Waybill Query'!$A:$M,12,FALSE))</f>
        <v>59787</v>
      </c>
      <c r="M1932" s="104">
        <f>IF(ISNA(VLOOKUP($N1932,'Data from Waybill Query'!$A:$M,13,FALSE)),0,VLOOKUP($N1932,'Data from Waybill Query'!$A:$M,13,FALSE))</f>
        <v>3.1615589999999999E-2</v>
      </c>
      <c r="N1932" s="104">
        <f>1000000*B1932+10000*C1932+100*IF(LEFT(E1932,1)="S",1,IF(E1932="M",2,IF(E1932="L",3,4)))+10*IF(F1932="P",1,0)+IF(G1932="S",1,IF(G1932="M",2,3))</f>
        <v>2013130403</v>
      </c>
    </row>
    <row r="1933" spans="1:14" x14ac:dyDescent="0.25">
      <c r="A1933" s="104">
        <f t="shared" si="66"/>
        <v>201337</v>
      </c>
      <c r="B1933" s="32">
        <f>'Data from Waybill Query'!B1933</f>
        <v>2013</v>
      </c>
      <c r="C1933" s="32" t="str">
        <f>IF('Data from Waybill Query'!C1933="00","0",IF('Data from Waybill Query'!C1933="01","1",IF('Data from Waybill Query'!C1933="XX","2",'Data from Waybill Query'!C1933)))</f>
        <v>14</v>
      </c>
      <c r="D1933" s="33" t="str">
        <f>'Data from Waybill Query'!D1933</f>
        <v>Non-Metallic Minerals</v>
      </c>
      <c r="E1933" s="33" t="str">
        <f>'Data from Waybill Query'!E1933</f>
        <v>S</v>
      </c>
      <c r="F1933" s="33" t="str">
        <f>'Data from Waybill Query'!F1933</f>
        <v>X</v>
      </c>
      <c r="G1933" s="33" t="str">
        <f>'Data from Waybill Query'!G1933</f>
        <v>X</v>
      </c>
      <c r="H1933" s="104">
        <f>IF(ISNA(VLOOKUP($N1933,'Data from Waybill Query'!$A:$M,8,FALSE)),0,VLOOKUP($N1933,'Data from Waybill Query'!$A:$M,8,FALSE))</f>
        <v>234701</v>
      </c>
      <c r="I1933" s="104">
        <f>IF(ISNA(VLOOKUP($N1933,'Data from Waybill Query'!$A:$M,9,FALSE)),0,VLOOKUP($N1933,'Data from Waybill Query'!$A:$M,9,FALSE))</f>
        <v>454803</v>
      </c>
      <c r="J1933" s="104">
        <f>IF(ISNA(VLOOKUP($N1933,'Data from Waybill Query'!$A:$M,10,FALSE)),0,VLOOKUP($N1933,'Data from Waybill Query'!$A:$M,10,FALSE))</f>
        <v>25128</v>
      </c>
      <c r="K1933" s="104">
        <f>IF(ISNA(VLOOKUP($N1933,'Data from Waybill Query'!$A:$M,11,FALSE)),0,VLOOKUP($N1933,'Data from Waybill Query'!$A:$M,11,FALSE))</f>
        <v>41850496</v>
      </c>
      <c r="L1933" s="104">
        <f>IF(ISNA(VLOOKUP($N1933,'Data from Waybill Query'!$A:$M,12,FALSE)),0,VLOOKUP($N1933,'Data from Waybill Query'!$A:$M,12,FALSE))</f>
        <v>2333</v>
      </c>
      <c r="M1933" s="104">
        <f>IF(ISNA(VLOOKUP($N1933,'Data from Waybill Query'!$A:$M,13,FALSE)),0,VLOOKUP($N1933,'Data from Waybill Query'!$A:$M,13,FALSE))</f>
        <v>0.1005914</v>
      </c>
      <c r="N1933" s="104">
        <f t="shared" ref="N1933:N1965" si="67">1000000*B1933+10000*C1933+100*IF(LEFT(E1933,1)="S",1,IF(E1933="M",2,IF(E1933="L",3,4)))+10*IF(F1933="P",1,0)+IF(G1933="S",1,IF(G1933="M",2,3))</f>
        <v>2013140103</v>
      </c>
    </row>
    <row r="1934" spans="1:14" x14ac:dyDescent="0.25">
      <c r="A1934" s="104">
        <f t="shared" si="66"/>
        <v>201338</v>
      </c>
      <c r="B1934" s="32">
        <f>'Data from Waybill Query'!B1934</f>
        <v>2013</v>
      </c>
      <c r="C1934" s="32" t="str">
        <f>IF('Data from Waybill Query'!C1934="00","0",IF('Data from Waybill Query'!C1934="01","1",IF('Data from Waybill Query'!C1934="XX","2",'Data from Waybill Query'!C1934)))</f>
        <v>14</v>
      </c>
      <c r="D1934" s="33" t="str">
        <f>'Data from Waybill Query'!D1934</f>
        <v>Non-Metallic Minerals</v>
      </c>
      <c r="E1934" s="33" t="str">
        <f>'Data from Waybill Query'!E1934</f>
        <v>M</v>
      </c>
      <c r="F1934" s="33" t="str">
        <f>'Data from Waybill Query'!F1934</f>
        <v>X</v>
      </c>
      <c r="G1934" s="33" t="str">
        <f>'Data from Waybill Query'!G1934</f>
        <v>X</v>
      </c>
      <c r="H1934" s="104">
        <f>IF(ISNA(VLOOKUP($N1934,'Data from Waybill Query'!$A:$M,8,FALSE)),0,VLOOKUP($N1934,'Data from Waybill Query'!$A:$M,8,FALSE))</f>
        <v>390394</v>
      </c>
      <c r="I1934" s="104">
        <f>IF(ISNA(VLOOKUP($N1934,'Data from Waybill Query'!$A:$M,9,FALSE)),0,VLOOKUP($N1934,'Data from Waybill Query'!$A:$M,9,FALSE))</f>
        <v>408234</v>
      </c>
      <c r="J1934" s="104">
        <f>IF(ISNA(VLOOKUP($N1934,'Data from Waybill Query'!$A:$M,10,FALSE)),0,VLOOKUP($N1934,'Data from Waybill Query'!$A:$M,10,FALSE))</f>
        <v>68463</v>
      </c>
      <c r="K1934" s="104">
        <f>IF(ISNA(VLOOKUP($N1934,'Data from Waybill Query'!$A:$M,11,FALSE)),0,VLOOKUP($N1934,'Data from Waybill Query'!$A:$M,11,FALSE))</f>
        <v>42080684</v>
      </c>
      <c r="L1934" s="104">
        <f>IF(ISNA(VLOOKUP($N1934,'Data from Waybill Query'!$A:$M,12,FALSE)),0,VLOOKUP($N1934,'Data from Waybill Query'!$A:$M,12,FALSE))</f>
        <v>7062</v>
      </c>
      <c r="M1934" s="104">
        <f>IF(ISNA(VLOOKUP($N1934,'Data from Waybill Query'!$A:$M,13,FALSE)),0,VLOOKUP($N1934,'Data from Waybill Query'!$A:$M,13,FALSE))</f>
        <v>5.5277409999999999E-2</v>
      </c>
      <c r="N1934" s="104">
        <f t="shared" si="67"/>
        <v>2013140203</v>
      </c>
    </row>
    <row r="1935" spans="1:14" x14ac:dyDescent="0.25">
      <c r="A1935" s="104">
        <f t="shared" si="66"/>
        <v>201339</v>
      </c>
      <c r="B1935" s="32">
        <f>'Data from Waybill Query'!B1935</f>
        <v>2013</v>
      </c>
      <c r="C1935" s="32" t="str">
        <f>IF('Data from Waybill Query'!C1935="00","0",IF('Data from Waybill Query'!C1935="01","1",IF('Data from Waybill Query'!C1935="XX","2",'Data from Waybill Query'!C1935)))</f>
        <v>14</v>
      </c>
      <c r="D1935" s="33" t="str">
        <f>'Data from Waybill Query'!D1935</f>
        <v>Non-Metallic Minerals</v>
      </c>
      <c r="E1935" s="33" t="str">
        <f>'Data from Waybill Query'!E1935</f>
        <v>L</v>
      </c>
      <c r="F1935" s="33" t="str">
        <f>'Data from Waybill Query'!F1935</f>
        <v>X</v>
      </c>
      <c r="G1935" s="33" t="str">
        <f>'Data from Waybill Query'!G1935</f>
        <v>X</v>
      </c>
      <c r="H1935" s="104">
        <f>IF(ISNA(VLOOKUP($N1935,'Data from Waybill Query'!$A:$M,8,FALSE)),0,VLOOKUP($N1935,'Data from Waybill Query'!$A:$M,8,FALSE))</f>
        <v>2785946</v>
      </c>
      <c r="I1935" s="104">
        <f>IF(ISNA(VLOOKUP($N1935,'Data from Waybill Query'!$A:$M,9,FALSE)),0,VLOOKUP($N1935,'Data from Waybill Query'!$A:$M,9,FALSE))</f>
        <v>701030</v>
      </c>
      <c r="J1935" s="104">
        <f>IF(ISNA(VLOOKUP($N1935,'Data from Waybill Query'!$A:$M,10,FALSE)),0,VLOOKUP($N1935,'Data from Waybill Query'!$A:$M,10,FALSE))</f>
        <v>603101</v>
      </c>
      <c r="K1935" s="104">
        <f>IF(ISNA(VLOOKUP($N1935,'Data from Waybill Query'!$A:$M,11,FALSE)),0,VLOOKUP($N1935,'Data from Waybill Query'!$A:$M,11,FALSE))</f>
        <v>71590316</v>
      </c>
      <c r="L1935" s="104">
        <f>IF(ISNA(VLOOKUP($N1935,'Data from Waybill Query'!$A:$M,12,FALSE)),0,VLOOKUP($N1935,'Data from Waybill Query'!$A:$M,12,FALSE))</f>
        <v>61313</v>
      </c>
      <c r="M1935" s="104">
        <f>IF(ISNA(VLOOKUP($N1935,'Data from Waybill Query'!$A:$M,13,FALSE)),0,VLOOKUP($N1935,'Data from Waybill Query'!$A:$M,13,FALSE))</f>
        <v>4.5437779999999997E-2</v>
      </c>
      <c r="N1935" s="104">
        <f t="shared" si="67"/>
        <v>2013140303</v>
      </c>
    </row>
    <row r="1936" spans="1:14" x14ac:dyDescent="0.25">
      <c r="A1936" s="104">
        <f t="shared" si="66"/>
        <v>201340</v>
      </c>
      <c r="B1936" s="32">
        <f>'Data from Waybill Query'!B1936</f>
        <v>2013</v>
      </c>
      <c r="C1936" s="32" t="str">
        <f>IF('Data from Waybill Query'!C1936="00","0",IF('Data from Waybill Query'!C1936="01","1",IF('Data from Waybill Query'!C1936="XX","2",'Data from Waybill Query'!C1936)))</f>
        <v>20</v>
      </c>
      <c r="D1936" s="33" t="str">
        <f>'Data from Waybill Query'!D1936</f>
        <v>Food and Kindred</v>
      </c>
      <c r="E1936" s="33" t="str">
        <f>'Data from Waybill Query'!E1936</f>
        <v>S</v>
      </c>
      <c r="F1936" s="33" t="str">
        <f>'Data from Waybill Query'!F1936</f>
        <v>X</v>
      </c>
      <c r="G1936" s="33" t="str">
        <f>'Data from Waybill Query'!G1936</f>
        <v>X</v>
      </c>
      <c r="H1936" s="104">
        <f>IF(ISNA(VLOOKUP($N1936,'Data from Waybill Query'!$A:$M,8,FALSE)),0,VLOOKUP($N1936,'Data from Waybill Query'!$A:$M,8,FALSE))</f>
        <v>634470</v>
      </c>
      <c r="I1936" s="104">
        <f>IF(ISNA(VLOOKUP($N1936,'Data from Waybill Query'!$A:$M,9,FALSE)),0,VLOOKUP($N1936,'Data from Waybill Query'!$A:$M,9,FALSE))</f>
        <v>350613</v>
      </c>
      <c r="J1936" s="104">
        <f>IF(ISNA(VLOOKUP($N1936,'Data from Waybill Query'!$A:$M,10,FALSE)),0,VLOOKUP($N1936,'Data from Waybill Query'!$A:$M,10,FALSE))</f>
        <v>98267</v>
      </c>
      <c r="K1936" s="104">
        <f>IF(ISNA(VLOOKUP($N1936,'Data from Waybill Query'!$A:$M,11,FALSE)),0,VLOOKUP($N1936,'Data from Waybill Query'!$A:$M,11,FALSE))</f>
        <v>32138012</v>
      </c>
      <c r="L1936" s="104">
        <f>IF(ISNA(VLOOKUP($N1936,'Data from Waybill Query'!$A:$M,12,FALSE)),0,VLOOKUP($N1936,'Data from Waybill Query'!$A:$M,12,FALSE))</f>
        <v>9185</v>
      </c>
      <c r="M1936" s="104">
        <f>IF(ISNA(VLOOKUP($N1936,'Data from Waybill Query'!$A:$M,13,FALSE)),0,VLOOKUP($N1936,'Data from Waybill Query'!$A:$M,13,FALSE))</f>
        <v>6.9080009999999997E-2</v>
      </c>
      <c r="N1936" s="104">
        <f t="shared" si="67"/>
        <v>2013200103</v>
      </c>
    </row>
    <row r="1937" spans="1:14" x14ac:dyDescent="0.25">
      <c r="A1937" s="104">
        <f t="shared" si="66"/>
        <v>201341</v>
      </c>
      <c r="B1937" s="32">
        <f>'Data from Waybill Query'!B1937</f>
        <v>2013</v>
      </c>
      <c r="C1937" s="32" t="str">
        <f>IF('Data from Waybill Query'!C1937="00","0",IF('Data from Waybill Query'!C1937="01","1",IF('Data from Waybill Query'!C1937="XX","2",'Data from Waybill Query'!C1937)))</f>
        <v>20</v>
      </c>
      <c r="D1937" s="33" t="str">
        <f>'Data from Waybill Query'!D1937</f>
        <v>Food and Kindred</v>
      </c>
      <c r="E1937" s="33" t="str">
        <f>'Data from Waybill Query'!E1937</f>
        <v>M</v>
      </c>
      <c r="F1937" s="33" t="str">
        <f>'Data from Waybill Query'!F1937</f>
        <v>X</v>
      </c>
      <c r="G1937" s="33" t="str">
        <f>'Data from Waybill Query'!G1937</f>
        <v>X</v>
      </c>
      <c r="H1937" s="104">
        <f>IF(ISNA(VLOOKUP($N1937,'Data from Waybill Query'!$A:$M,8,FALSE)),0,VLOOKUP($N1937,'Data from Waybill Query'!$A:$M,8,FALSE))</f>
        <v>1406384</v>
      </c>
      <c r="I1937" s="104">
        <f>IF(ISNA(VLOOKUP($N1937,'Data from Waybill Query'!$A:$M,9,FALSE)),0,VLOOKUP($N1937,'Data from Waybill Query'!$A:$M,9,FALSE))</f>
        <v>421459</v>
      </c>
      <c r="J1937" s="104">
        <f>IF(ISNA(VLOOKUP($N1937,'Data from Waybill Query'!$A:$M,10,FALSE)),0,VLOOKUP($N1937,'Data from Waybill Query'!$A:$M,10,FALSE))</f>
        <v>315637</v>
      </c>
      <c r="K1937" s="104">
        <f>IF(ISNA(VLOOKUP($N1937,'Data from Waybill Query'!$A:$M,11,FALSE)),0,VLOOKUP($N1937,'Data from Waybill Query'!$A:$M,11,FALSE))</f>
        <v>40682006</v>
      </c>
      <c r="L1937" s="104">
        <f>IF(ISNA(VLOOKUP($N1937,'Data from Waybill Query'!$A:$M,12,FALSE)),0,VLOOKUP($N1937,'Data from Waybill Query'!$A:$M,12,FALSE))</f>
        <v>30472</v>
      </c>
      <c r="M1937" s="104">
        <f>IF(ISNA(VLOOKUP($N1937,'Data from Waybill Query'!$A:$M,13,FALSE)),0,VLOOKUP($N1937,'Data from Waybill Query'!$A:$M,13,FALSE))</f>
        <v>4.6153819999999998E-2</v>
      </c>
      <c r="N1937" s="104">
        <f t="shared" si="67"/>
        <v>2013200203</v>
      </c>
    </row>
    <row r="1938" spans="1:14" x14ac:dyDescent="0.25">
      <c r="A1938" s="104">
        <f t="shared" si="66"/>
        <v>201342</v>
      </c>
      <c r="B1938" s="32">
        <f>'Data from Waybill Query'!B1938</f>
        <v>2013</v>
      </c>
      <c r="C1938" s="32" t="str">
        <f>IF('Data from Waybill Query'!C1938="00","0",IF('Data from Waybill Query'!C1938="01","1",IF('Data from Waybill Query'!C1938="XX","2",'Data from Waybill Query'!C1938)))</f>
        <v>20</v>
      </c>
      <c r="D1938" s="33" t="str">
        <f>'Data from Waybill Query'!D1938</f>
        <v>Food and Kindred</v>
      </c>
      <c r="E1938" s="33" t="str">
        <f>'Data from Waybill Query'!E1938</f>
        <v>L</v>
      </c>
      <c r="F1938" s="33" t="str">
        <f>'Data from Waybill Query'!F1938</f>
        <v>X</v>
      </c>
      <c r="G1938" s="33" t="str">
        <f>'Data from Waybill Query'!G1938</f>
        <v>X</v>
      </c>
      <c r="H1938" s="104">
        <f>IF(ISNA(VLOOKUP($N1938,'Data from Waybill Query'!$A:$M,8,FALSE)),0,VLOOKUP($N1938,'Data from Waybill Query'!$A:$M,8,FALSE))</f>
        <v>2839423</v>
      </c>
      <c r="I1938" s="104">
        <f>IF(ISNA(VLOOKUP($N1938,'Data from Waybill Query'!$A:$M,9,FALSE)),0,VLOOKUP($N1938,'Data from Waybill Query'!$A:$M,9,FALSE))</f>
        <v>499285</v>
      </c>
      <c r="J1938" s="104">
        <f>IF(ISNA(VLOOKUP($N1938,'Data from Waybill Query'!$A:$M,10,FALSE)),0,VLOOKUP($N1938,'Data from Waybill Query'!$A:$M,10,FALSE))</f>
        <v>842919</v>
      </c>
      <c r="K1938" s="104">
        <f>IF(ISNA(VLOOKUP($N1938,'Data from Waybill Query'!$A:$M,11,FALSE)),0,VLOOKUP($N1938,'Data from Waybill Query'!$A:$M,11,FALSE))</f>
        <v>43596315</v>
      </c>
      <c r="L1938" s="104">
        <f>IF(ISNA(VLOOKUP($N1938,'Data from Waybill Query'!$A:$M,12,FALSE)),0,VLOOKUP($N1938,'Data from Waybill Query'!$A:$M,12,FALSE))</f>
        <v>72131</v>
      </c>
      <c r="M1938" s="104">
        <f>IF(ISNA(VLOOKUP($N1938,'Data from Waybill Query'!$A:$M,13,FALSE)),0,VLOOKUP($N1938,'Data from Waybill Query'!$A:$M,13,FALSE))</f>
        <v>3.9364940000000001E-2</v>
      </c>
      <c r="N1938" s="104">
        <f t="shared" si="67"/>
        <v>2013200303</v>
      </c>
    </row>
    <row r="1939" spans="1:14" x14ac:dyDescent="0.25">
      <c r="A1939" s="104">
        <f t="shared" si="66"/>
        <v>201343</v>
      </c>
      <c r="B1939" s="32">
        <f>'Data from Waybill Query'!B1939</f>
        <v>2013</v>
      </c>
      <c r="C1939" s="32" t="str">
        <f>IF('Data from Waybill Query'!C1939="00","0",IF('Data from Waybill Query'!C1939="01","1",IF('Data from Waybill Query'!C1939="XX","2",'Data from Waybill Query'!C1939)))</f>
        <v>24</v>
      </c>
      <c r="D1939" s="33" t="str">
        <f>'Data from Waybill Query'!D1939</f>
        <v>Lumber and Wood Products</v>
      </c>
      <c r="E1939" s="33" t="str">
        <f>'Data from Waybill Query'!E1939</f>
        <v>S</v>
      </c>
      <c r="F1939" s="33" t="str">
        <f>'Data from Waybill Query'!F1939</f>
        <v>X</v>
      </c>
      <c r="G1939" s="33" t="str">
        <f>'Data from Waybill Query'!G1939</f>
        <v>X</v>
      </c>
      <c r="H1939" s="104">
        <f>IF(ISNA(VLOOKUP($N1939,'Data from Waybill Query'!$A:$M,8,FALSE)),0,VLOOKUP($N1939,'Data from Waybill Query'!$A:$M,8,FALSE))</f>
        <v>231304</v>
      </c>
      <c r="I1939" s="104">
        <f>IF(ISNA(VLOOKUP($N1939,'Data from Waybill Query'!$A:$M,9,FALSE)),0,VLOOKUP($N1939,'Data from Waybill Query'!$A:$M,9,FALSE))</f>
        <v>161100</v>
      </c>
      <c r="J1939" s="104">
        <f>IF(ISNA(VLOOKUP($N1939,'Data from Waybill Query'!$A:$M,10,FALSE)),0,VLOOKUP($N1939,'Data from Waybill Query'!$A:$M,10,FALSE))</f>
        <v>34092</v>
      </c>
      <c r="K1939" s="104">
        <f>IF(ISNA(VLOOKUP($N1939,'Data from Waybill Query'!$A:$M,11,FALSE)),0,VLOOKUP($N1939,'Data from Waybill Query'!$A:$M,11,FALSE))</f>
        <v>13009928</v>
      </c>
      <c r="L1939" s="104">
        <f>IF(ISNA(VLOOKUP($N1939,'Data from Waybill Query'!$A:$M,12,FALSE)),0,VLOOKUP($N1939,'Data from Waybill Query'!$A:$M,12,FALSE))</f>
        <v>2782</v>
      </c>
      <c r="M1939" s="104">
        <f>IF(ISNA(VLOOKUP($N1939,'Data from Waybill Query'!$A:$M,13,FALSE)),0,VLOOKUP($N1939,'Data from Waybill Query'!$A:$M,13,FALSE))</f>
        <v>8.3141980000000004E-2</v>
      </c>
      <c r="N1939" s="104">
        <f t="shared" si="67"/>
        <v>2013240103</v>
      </c>
    </row>
    <row r="1940" spans="1:14" x14ac:dyDescent="0.25">
      <c r="A1940" s="104">
        <f t="shared" si="66"/>
        <v>201344</v>
      </c>
      <c r="B1940" s="32">
        <f>'Data from Waybill Query'!B1940</f>
        <v>2013</v>
      </c>
      <c r="C1940" s="32" t="str">
        <f>IF('Data from Waybill Query'!C1940="00","0",IF('Data from Waybill Query'!C1940="01","1",IF('Data from Waybill Query'!C1940="XX","2",'Data from Waybill Query'!C1940)))</f>
        <v>24</v>
      </c>
      <c r="D1940" s="33" t="str">
        <f>'Data from Waybill Query'!D1940</f>
        <v>Lumber and Wood Products</v>
      </c>
      <c r="E1940" s="33" t="str">
        <f>'Data from Waybill Query'!E1940</f>
        <v>M</v>
      </c>
      <c r="F1940" s="33" t="str">
        <f>'Data from Waybill Query'!F1940</f>
        <v>X</v>
      </c>
      <c r="G1940" s="33" t="str">
        <f>'Data from Waybill Query'!G1940</f>
        <v>X</v>
      </c>
      <c r="H1940" s="104">
        <f>IF(ISNA(VLOOKUP($N1940,'Data from Waybill Query'!$A:$M,8,FALSE)),0,VLOOKUP($N1940,'Data from Waybill Query'!$A:$M,8,FALSE))</f>
        <v>339978</v>
      </c>
      <c r="I1940" s="104">
        <f>IF(ISNA(VLOOKUP($N1940,'Data from Waybill Query'!$A:$M,9,FALSE)),0,VLOOKUP($N1940,'Data from Waybill Query'!$A:$M,9,FALSE))</f>
        <v>86464</v>
      </c>
      <c r="J1940" s="104">
        <f>IF(ISNA(VLOOKUP($N1940,'Data from Waybill Query'!$A:$M,10,FALSE)),0,VLOOKUP($N1940,'Data from Waybill Query'!$A:$M,10,FALSE))</f>
        <v>67385</v>
      </c>
      <c r="K1940" s="104">
        <f>IF(ISNA(VLOOKUP($N1940,'Data from Waybill Query'!$A:$M,11,FALSE)),0,VLOOKUP($N1940,'Data from Waybill Query'!$A:$M,11,FALSE))</f>
        <v>7731172</v>
      </c>
      <c r="L1940" s="104">
        <f>IF(ISNA(VLOOKUP($N1940,'Data from Waybill Query'!$A:$M,12,FALSE)),0,VLOOKUP($N1940,'Data from Waybill Query'!$A:$M,12,FALSE))</f>
        <v>6063</v>
      </c>
      <c r="M1940" s="104">
        <f>IF(ISNA(VLOOKUP($N1940,'Data from Waybill Query'!$A:$M,13,FALSE)),0,VLOOKUP($N1940,'Data from Waybill Query'!$A:$M,13,FALSE))</f>
        <v>5.6074850000000002E-2</v>
      </c>
      <c r="N1940" s="104">
        <f t="shared" si="67"/>
        <v>2013240203</v>
      </c>
    </row>
    <row r="1941" spans="1:14" x14ac:dyDescent="0.25">
      <c r="A1941" s="104">
        <f t="shared" si="66"/>
        <v>201345</v>
      </c>
      <c r="B1941" s="32">
        <f>'Data from Waybill Query'!B1941</f>
        <v>2013</v>
      </c>
      <c r="C1941" s="32" t="str">
        <f>IF('Data from Waybill Query'!C1941="00","0",IF('Data from Waybill Query'!C1941="01","1",IF('Data from Waybill Query'!C1941="XX","2",'Data from Waybill Query'!C1941)))</f>
        <v>24</v>
      </c>
      <c r="D1941" s="33" t="str">
        <f>'Data from Waybill Query'!D1941</f>
        <v>Lumber and Wood Products</v>
      </c>
      <c r="E1941" s="33" t="str">
        <f>'Data from Waybill Query'!E1941</f>
        <v>L</v>
      </c>
      <c r="F1941" s="33" t="str">
        <f>'Data from Waybill Query'!F1941</f>
        <v>X</v>
      </c>
      <c r="G1941" s="33" t="str">
        <f>'Data from Waybill Query'!G1941</f>
        <v>X</v>
      </c>
      <c r="H1941" s="104">
        <f>IF(ISNA(VLOOKUP($N1941,'Data from Waybill Query'!$A:$M,8,FALSE)),0,VLOOKUP($N1941,'Data from Waybill Query'!$A:$M,8,FALSE))</f>
        <v>1485166</v>
      </c>
      <c r="I1941" s="104">
        <f>IF(ISNA(VLOOKUP($N1941,'Data from Waybill Query'!$A:$M,9,FALSE)),0,VLOOKUP($N1941,'Data from Waybill Query'!$A:$M,9,FALSE))</f>
        <v>216084</v>
      </c>
      <c r="J1941" s="104">
        <f>IF(ISNA(VLOOKUP($N1941,'Data from Waybill Query'!$A:$M,10,FALSE)),0,VLOOKUP($N1941,'Data from Waybill Query'!$A:$M,10,FALSE))</f>
        <v>423549</v>
      </c>
      <c r="K1941" s="104">
        <f>IF(ISNA(VLOOKUP($N1941,'Data from Waybill Query'!$A:$M,11,FALSE)),0,VLOOKUP($N1941,'Data from Waybill Query'!$A:$M,11,FALSE))</f>
        <v>19963736</v>
      </c>
      <c r="L1941" s="104">
        <f>IF(ISNA(VLOOKUP($N1941,'Data from Waybill Query'!$A:$M,12,FALSE)),0,VLOOKUP($N1941,'Data from Waybill Query'!$A:$M,12,FALSE))</f>
        <v>39153</v>
      </c>
      <c r="M1941" s="104">
        <f>IF(ISNA(VLOOKUP($N1941,'Data from Waybill Query'!$A:$M,13,FALSE)),0,VLOOKUP($N1941,'Data from Waybill Query'!$A:$M,13,FALSE))</f>
        <v>3.7932489999999999E-2</v>
      </c>
      <c r="N1941" s="104">
        <f t="shared" si="67"/>
        <v>2013240303</v>
      </c>
    </row>
    <row r="1942" spans="1:14" x14ac:dyDescent="0.25">
      <c r="A1942" s="104">
        <f t="shared" si="66"/>
        <v>201346</v>
      </c>
      <c r="B1942" s="32">
        <f>'Data from Waybill Query'!B1942</f>
        <v>2013</v>
      </c>
      <c r="C1942" s="32" t="str">
        <f>IF('Data from Waybill Query'!C1942="00","0",IF('Data from Waybill Query'!C1942="01","1",IF('Data from Waybill Query'!C1942="XX","2",'Data from Waybill Query'!C1942)))</f>
        <v>26</v>
      </c>
      <c r="D1942" s="33" t="str">
        <f>'Data from Waybill Query'!D1942</f>
        <v>Pulp, Paper and Allied</v>
      </c>
      <c r="E1942" s="33" t="str">
        <f>'Data from Waybill Query'!E1942</f>
        <v>S</v>
      </c>
      <c r="F1942" s="33" t="str">
        <f>'Data from Waybill Query'!F1942</f>
        <v>X</v>
      </c>
      <c r="G1942" s="33" t="str">
        <f>'Data from Waybill Query'!G1942</f>
        <v>X</v>
      </c>
      <c r="H1942" s="104">
        <f>IF(ISNA(VLOOKUP($N1942,'Data from Waybill Query'!$A:$M,8,FALSE)),0,VLOOKUP($N1942,'Data from Waybill Query'!$A:$M,8,FALSE))</f>
        <v>321981</v>
      </c>
      <c r="I1942" s="104">
        <f>IF(ISNA(VLOOKUP($N1942,'Data from Waybill Query'!$A:$M,9,FALSE)),0,VLOOKUP($N1942,'Data from Waybill Query'!$A:$M,9,FALSE))</f>
        <v>150188</v>
      </c>
      <c r="J1942" s="104">
        <f>IF(ISNA(VLOOKUP($N1942,'Data from Waybill Query'!$A:$M,10,FALSE)),0,VLOOKUP($N1942,'Data from Waybill Query'!$A:$M,10,FALSE))</f>
        <v>40964</v>
      </c>
      <c r="K1942" s="104">
        <f>IF(ISNA(VLOOKUP($N1942,'Data from Waybill Query'!$A:$M,11,FALSE)),0,VLOOKUP($N1942,'Data from Waybill Query'!$A:$M,11,FALSE))</f>
        <v>11361544</v>
      </c>
      <c r="L1942" s="104">
        <f>IF(ISNA(VLOOKUP($N1942,'Data from Waybill Query'!$A:$M,12,FALSE)),0,VLOOKUP($N1942,'Data from Waybill Query'!$A:$M,12,FALSE))</f>
        <v>3091</v>
      </c>
      <c r="M1942" s="104">
        <f>IF(ISNA(VLOOKUP($N1942,'Data from Waybill Query'!$A:$M,13,FALSE)),0,VLOOKUP($N1942,'Data from Waybill Query'!$A:$M,13,FALSE))</f>
        <v>0.1041667</v>
      </c>
      <c r="N1942" s="104">
        <f t="shared" si="67"/>
        <v>2013260103</v>
      </c>
    </row>
    <row r="1943" spans="1:14" x14ac:dyDescent="0.25">
      <c r="A1943" s="104">
        <f t="shared" si="66"/>
        <v>201347</v>
      </c>
      <c r="B1943" s="32">
        <f>'Data from Waybill Query'!B1943</f>
        <v>2013</v>
      </c>
      <c r="C1943" s="32" t="str">
        <f>IF('Data from Waybill Query'!C1943="00","0",IF('Data from Waybill Query'!C1943="01","1",IF('Data from Waybill Query'!C1943="XX","2",'Data from Waybill Query'!C1943)))</f>
        <v>26</v>
      </c>
      <c r="D1943" s="33" t="str">
        <f>'Data from Waybill Query'!D1943</f>
        <v>Pulp, Paper and Allied</v>
      </c>
      <c r="E1943" s="33" t="str">
        <f>'Data from Waybill Query'!E1943</f>
        <v>M</v>
      </c>
      <c r="F1943" s="33" t="str">
        <f>'Data from Waybill Query'!F1943</f>
        <v>X</v>
      </c>
      <c r="G1943" s="33" t="str">
        <f>'Data from Waybill Query'!G1943</f>
        <v>X</v>
      </c>
      <c r="H1943" s="104">
        <f>IF(ISNA(VLOOKUP($N1943,'Data from Waybill Query'!$A:$M,8,FALSE)),0,VLOOKUP($N1943,'Data from Waybill Query'!$A:$M,8,FALSE))</f>
        <v>559210</v>
      </c>
      <c r="I1943" s="104">
        <f>IF(ISNA(VLOOKUP($N1943,'Data from Waybill Query'!$A:$M,9,FALSE)),0,VLOOKUP($N1943,'Data from Waybill Query'!$A:$M,9,FALSE))</f>
        <v>145960</v>
      </c>
      <c r="J1943" s="104">
        <f>IF(ISNA(VLOOKUP($N1943,'Data from Waybill Query'!$A:$M,10,FALSE)),0,VLOOKUP($N1943,'Data from Waybill Query'!$A:$M,10,FALSE))</f>
        <v>110032</v>
      </c>
      <c r="K1943" s="104">
        <f>IF(ISNA(VLOOKUP($N1943,'Data from Waybill Query'!$A:$M,11,FALSE)),0,VLOOKUP($N1943,'Data from Waybill Query'!$A:$M,11,FALSE))</f>
        <v>10839800</v>
      </c>
      <c r="L1943" s="104">
        <f>IF(ISNA(VLOOKUP($N1943,'Data from Waybill Query'!$A:$M,12,FALSE)),0,VLOOKUP($N1943,'Data from Waybill Query'!$A:$M,12,FALSE))</f>
        <v>8168</v>
      </c>
      <c r="M1943" s="104">
        <f>IF(ISNA(VLOOKUP($N1943,'Data from Waybill Query'!$A:$M,13,FALSE)),0,VLOOKUP($N1943,'Data from Waybill Query'!$A:$M,13,FALSE))</f>
        <v>6.8461049999999996E-2</v>
      </c>
      <c r="N1943" s="104">
        <f t="shared" si="67"/>
        <v>2013260203</v>
      </c>
    </row>
    <row r="1944" spans="1:14" x14ac:dyDescent="0.25">
      <c r="A1944" s="104">
        <f t="shared" si="66"/>
        <v>201348</v>
      </c>
      <c r="B1944" s="32">
        <f>'Data from Waybill Query'!B1944</f>
        <v>2013</v>
      </c>
      <c r="C1944" s="32" t="str">
        <f>IF('Data from Waybill Query'!C1944="00","0",IF('Data from Waybill Query'!C1944="01","1",IF('Data from Waybill Query'!C1944="XX","2",'Data from Waybill Query'!C1944)))</f>
        <v>26</v>
      </c>
      <c r="D1944" s="33" t="str">
        <f>'Data from Waybill Query'!D1944</f>
        <v>Pulp, Paper and Allied</v>
      </c>
      <c r="E1944" s="33" t="str">
        <f>'Data from Waybill Query'!E1944</f>
        <v>L</v>
      </c>
      <c r="F1944" s="33" t="str">
        <f>'Data from Waybill Query'!F1944</f>
        <v>X</v>
      </c>
      <c r="G1944" s="33" t="str">
        <f>'Data from Waybill Query'!G1944</f>
        <v>X</v>
      </c>
      <c r="H1944" s="104">
        <f>IF(ISNA(VLOOKUP($N1944,'Data from Waybill Query'!$A:$M,8,FALSE)),0,VLOOKUP($N1944,'Data from Waybill Query'!$A:$M,8,FALSE))</f>
        <v>1426931</v>
      </c>
      <c r="I1944" s="104">
        <f>IF(ISNA(VLOOKUP($N1944,'Data from Waybill Query'!$A:$M,9,FALSE)),0,VLOOKUP($N1944,'Data from Waybill Query'!$A:$M,9,FALSE))</f>
        <v>224948</v>
      </c>
      <c r="J1944" s="104">
        <f>IF(ISNA(VLOOKUP($N1944,'Data from Waybill Query'!$A:$M,10,FALSE)),0,VLOOKUP($N1944,'Data from Waybill Query'!$A:$M,10,FALSE))</f>
        <v>370490</v>
      </c>
      <c r="K1944" s="104">
        <f>IF(ISNA(VLOOKUP($N1944,'Data from Waybill Query'!$A:$M,11,FALSE)),0,VLOOKUP($N1944,'Data from Waybill Query'!$A:$M,11,FALSE))</f>
        <v>17953448</v>
      </c>
      <c r="L1944" s="104">
        <f>IF(ISNA(VLOOKUP($N1944,'Data from Waybill Query'!$A:$M,12,FALSE)),0,VLOOKUP($N1944,'Data from Waybill Query'!$A:$M,12,FALSE))</f>
        <v>29837</v>
      </c>
      <c r="M1944" s="104">
        <f>IF(ISNA(VLOOKUP($N1944,'Data from Waybill Query'!$A:$M,13,FALSE)),0,VLOOKUP($N1944,'Data from Waybill Query'!$A:$M,13,FALSE))</f>
        <v>4.7824350000000002E-2</v>
      </c>
      <c r="N1944" s="104">
        <f t="shared" si="67"/>
        <v>2013260303</v>
      </c>
    </row>
    <row r="1945" spans="1:14" x14ac:dyDescent="0.25">
      <c r="A1945" s="104">
        <f t="shared" si="66"/>
        <v>201349</v>
      </c>
      <c r="B1945" s="32">
        <f>'Data from Waybill Query'!B1945</f>
        <v>2013</v>
      </c>
      <c r="C1945" s="32" t="str">
        <f>IF('Data from Waybill Query'!C1945="00","0",IF('Data from Waybill Query'!C1945="01","1",IF('Data from Waybill Query'!C1945="XX","2",'Data from Waybill Query'!C1945)))</f>
        <v>28</v>
      </c>
      <c r="D1945" s="33" t="str">
        <f>'Data from Waybill Query'!D1945</f>
        <v>Chemical</v>
      </c>
      <c r="E1945" s="33" t="str">
        <f>'Data from Waybill Query'!E1945</f>
        <v>S</v>
      </c>
      <c r="F1945" s="33" t="str">
        <f>'Data from Waybill Query'!F1945</f>
        <v>X</v>
      </c>
      <c r="G1945" s="33" t="str">
        <f>'Data from Waybill Query'!G1945</f>
        <v>X</v>
      </c>
      <c r="H1945" s="104">
        <f>IF(ISNA(VLOOKUP($N1945,'Data from Waybill Query'!$A:$M,8,FALSE)),0,VLOOKUP($N1945,'Data from Waybill Query'!$A:$M,8,FALSE))</f>
        <v>1813133</v>
      </c>
      <c r="I1945" s="104">
        <f>IF(ISNA(VLOOKUP($N1945,'Data from Waybill Query'!$A:$M,9,FALSE)),0,VLOOKUP($N1945,'Data from Waybill Query'!$A:$M,9,FALSE))</f>
        <v>824615</v>
      </c>
      <c r="J1945" s="104">
        <f>IF(ISNA(VLOOKUP($N1945,'Data from Waybill Query'!$A:$M,10,FALSE)),0,VLOOKUP($N1945,'Data from Waybill Query'!$A:$M,10,FALSE))</f>
        <v>189546</v>
      </c>
      <c r="K1945" s="104">
        <f>IF(ISNA(VLOOKUP($N1945,'Data from Waybill Query'!$A:$M,11,FALSE)),0,VLOOKUP($N1945,'Data from Waybill Query'!$A:$M,11,FALSE))</f>
        <v>76072634</v>
      </c>
      <c r="L1945" s="104">
        <f>IF(ISNA(VLOOKUP($N1945,'Data from Waybill Query'!$A:$M,12,FALSE)),0,VLOOKUP($N1945,'Data from Waybill Query'!$A:$M,12,FALSE))</f>
        <v>17693</v>
      </c>
      <c r="M1945" s="104">
        <f>IF(ISNA(VLOOKUP($N1945,'Data from Waybill Query'!$A:$M,13,FALSE)),0,VLOOKUP($N1945,'Data from Waybill Query'!$A:$M,13,FALSE))</f>
        <v>0.1024803</v>
      </c>
      <c r="N1945" s="104">
        <f t="shared" si="67"/>
        <v>2013280103</v>
      </c>
    </row>
    <row r="1946" spans="1:14" x14ac:dyDescent="0.25">
      <c r="A1946" s="104">
        <f t="shared" si="66"/>
        <v>201350</v>
      </c>
      <c r="B1946" s="32">
        <f>'Data from Waybill Query'!B1946</f>
        <v>2013</v>
      </c>
      <c r="C1946" s="32" t="str">
        <f>IF('Data from Waybill Query'!C1946="00","0",IF('Data from Waybill Query'!C1946="01","1",IF('Data from Waybill Query'!C1946="XX","2",'Data from Waybill Query'!C1946)))</f>
        <v>28</v>
      </c>
      <c r="D1946" s="33" t="str">
        <f>'Data from Waybill Query'!D1946</f>
        <v>Chemical</v>
      </c>
      <c r="E1946" s="33" t="str">
        <f>'Data from Waybill Query'!E1946</f>
        <v>M</v>
      </c>
      <c r="F1946" s="33" t="str">
        <f>'Data from Waybill Query'!F1946</f>
        <v>X</v>
      </c>
      <c r="G1946" s="33" t="str">
        <f>'Data from Waybill Query'!G1946</f>
        <v>X</v>
      </c>
      <c r="H1946" s="104">
        <f>IF(ISNA(VLOOKUP($N1946,'Data from Waybill Query'!$A:$M,8,FALSE)),0,VLOOKUP($N1946,'Data from Waybill Query'!$A:$M,8,FALSE))</f>
        <v>3069687</v>
      </c>
      <c r="I1946" s="104">
        <f>IF(ISNA(VLOOKUP($N1946,'Data from Waybill Query'!$A:$M,9,FALSE)),0,VLOOKUP($N1946,'Data from Waybill Query'!$A:$M,9,FALSE))</f>
        <v>733439</v>
      </c>
      <c r="J1946" s="104">
        <f>IF(ISNA(VLOOKUP($N1946,'Data from Waybill Query'!$A:$M,10,FALSE)),0,VLOOKUP($N1946,'Data from Waybill Query'!$A:$M,10,FALSE))</f>
        <v>567295</v>
      </c>
      <c r="K1946" s="104">
        <f>IF(ISNA(VLOOKUP($N1946,'Data from Waybill Query'!$A:$M,11,FALSE)),0,VLOOKUP($N1946,'Data from Waybill Query'!$A:$M,11,FALSE))</f>
        <v>69513424</v>
      </c>
      <c r="L1946" s="104">
        <f>IF(ISNA(VLOOKUP($N1946,'Data from Waybill Query'!$A:$M,12,FALSE)),0,VLOOKUP($N1946,'Data from Waybill Query'!$A:$M,12,FALSE))</f>
        <v>53858</v>
      </c>
      <c r="M1946" s="104">
        <f>IF(ISNA(VLOOKUP($N1946,'Data from Waybill Query'!$A:$M,13,FALSE)),0,VLOOKUP($N1946,'Data from Waybill Query'!$A:$M,13,FALSE))</f>
        <v>5.6995650000000002E-2</v>
      </c>
      <c r="N1946" s="104">
        <f t="shared" si="67"/>
        <v>2013280203</v>
      </c>
    </row>
    <row r="1947" spans="1:14" x14ac:dyDescent="0.25">
      <c r="A1947" s="104">
        <f t="shared" si="66"/>
        <v>201351</v>
      </c>
      <c r="B1947" s="32">
        <f>'Data from Waybill Query'!B1947</f>
        <v>2013</v>
      </c>
      <c r="C1947" s="32" t="str">
        <f>IF('Data from Waybill Query'!C1947="00","0",IF('Data from Waybill Query'!C1947="01","1",IF('Data from Waybill Query'!C1947="XX","2",'Data from Waybill Query'!C1947)))</f>
        <v>28</v>
      </c>
      <c r="D1947" s="33" t="str">
        <f>'Data from Waybill Query'!D1947</f>
        <v>Chemical</v>
      </c>
      <c r="E1947" s="33" t="str">
        <f>'Data from Waybill Query'!E1947</f>
        <v>L</v>
      </c>
      <c r="F1947" s="33" t="str">
        <f>'Data from Waybill Query'!F1947</f>
        <v>X</v>
      </c>
      <c r="G1947" s="33" t="str">
        <f>'Data from Waybill Query'!G1947</f>
        <v>X</v>
      </c>
      <c r="H1947" s="104">
        <f>IF(ISNA(VLOOKUP($N1947,'Data from Waybill Query'!$A:$M,8,FALSE)),0,VLOOKUP($N1947,'Data from Waybill Query'!$A:$M,8,FALSE))</f>
        <v>4815649</v>
      </c>
      <c r="I1947" s="104">
        <f>IF(ISNA(VLOOKUP($N1947,'Data from Waybill Query'!$A:$M,9,FALSE)),0,VLOOKUP($N1947,'Data from Waybill Query'!$A:$M,9,FALSE))</f>
        <v>837735</v>
      </c>
      <c r="J1947" s="104">
        <f>IF(ISNA(VLOOKUP($N1947,'Data from Waybill Query'!$A:$M,10,FALSE)),0,VLOOKUP($N1947,'Data from Waybill Query'!$A:$M,10,FALSE))</f>
        <v>1256907</v>
      </c>
      <c r="K1947" s="104">
        <f>IF(ISNA(VLOOKUP($N1947,'Data from Waybill Query'!$A:$M,11,FALSE)),0,VLOOKUP($N1947,'Data from Waybill Query'!$A:$M,11,FALSE))</f>
        <v>80103666</v>
      </c>
      <c r="L1947" s="104">
        <f>IF(ISNA(VLOOKUP($N1947,'Data from Waybill Query'!$A:$M,12,FALSE)),0,VLOOKUP($N1947,'Data from Waybill Query'!$A:$M,12,FALSE))</f>
        <v>120268</v>
      </c>
      <c r="M1947" s="104">
        <f>IF(ISNA(VLOOKUP($N1947,'Data from Waybill Query'!$A:$M,13,FALSE)),0,VLOOKUP($N1947,'Data from Waybill Query'!$A:$M,13,FALSE))</f>
        <v>4.0040979999999997E-2</v>
      </c>
      <c r="N1947" s="104">
        <f t="shared" si="67"/>
        <v>2013280303</v>
      </c>
    </row>
    <row r="1948" spans="1:14" x14ac:dyDescent="0.25">
      <c r="A1948" s="104">
        <f t="shared" si="66"/>
        <v>201352</v>
      </c>
      <c r="B1948" s="32">
        <f>'Data from Waybill Query'!B1948</f>
        <v>2013</v>
      </c>
      <c r="C1948" s="32" t="str">
        <f>IF('Data from Waybill Query'!C1948="00","0",IF('Data from Waybill Query'!C1948="01","1",IF('Data from Waybill Query'!C1948="XX","2",'Data from Waybill Query'!C1948)))</f>
        <v>29</v>
      </c>
      <c r="D1948" s="33" t="str">
        <f>'Data from Waybill Query'!D1948</f>
        <v>Petroleum</v>
      </c>
      <c r="E1948" s="33" t="str">
        <f>'Data from Waybill Query'!E1948</f>
        <v>S</v>
      </c>
      <c r="F1948" s="33" t="str">
        <f>'Data from Waybill Query'!F1948</f>
        <v>X</v>
      </c>
      <c r="G1948" s="33" t="str">
        <f>'Data from Waybill Query'!G1948</f>
        <v>X</v>
      </c>
      <c r="H1948" s="104">
        <f>IF(ISNA(VLOOKUP($N1948,'Data from Waybill Query'!$A:$M,8,FALSE)),0,VLOOKUP($N1948,'Data from Waybill Query'!$A:$M,8,FALSE))</f>
        <v>531449</v>
      </c>
      <c r="I1948" s="104">
        <f>IF(ISNA(VLOOKUP($N1948,'Data from Waybill Query'!$A:$M,9,FALSE)),0,VLOOKUP($N1948,'Data from Waybill Query'!$A:$M,9,FALSE))</f>
        <v>283829</v>
      </c>
      <c r="J1948" s="104">
        <f>IF(ISNA(VLOOKUP($N1948,'Data from Waybill Query'!$A:$M,10,FALSE)),0,VLOOKUP($N1948,'Data from Waybill Query'!$A:$M,10,FALSE))</f>
        <v>61948</v>
      </c>
      <c r="K1948" s="104">
        <f>IF(ISNA(VLOOKUP($N1948,'Data from Waybill Query'!$A:$M,11,FALSE)),0,VLOOKUP($N1948,'Data from Waybill Query'!$A:$M,11,FALSE))</f>
        <v>22445661</v>
      </c>
      <c r="L1948" s="104">
        <f>IF(ISNA(VLOOKUP($N1948,'Data from Waybill Query'!$A:$M,12,FALSE)),0,VLOOKUP($N1948,'Data from Waybill Query'!$A:$M,12,FALSE))</f>
        <v>4657</v>
      </c>
      <c r="M1948" s="104">
        <f>IF(ISNA(VLOOKUP($N1948,'Data from Waybill Query'!$A:$M,13,FALSE)),0,VLOOKUP($N1948,'Data from Waybill Query'!$A:$M,13,FALSE))</f>
        <v>0.11412</v>
      </c>
      <c r="N1948" s="104">
        <f t="shared" si="67"/>
        <v>2013290103</v>
      </c>
    </row>
    <row r="1949" spans="1:14" x14ac:dyDescent="0.25">
      <c r="A1949" s="104">
        <f t="shared" si="66"/>
        <v>201353</v>
      </c>
      <c r="B1949" s="32">
        <f>'Data from Waybill Query'!B1949</f>
        <v>2013</v>
      </c>
      <c r="C1949" s="32" t="str">
        <f>IF('Data from Waybill Query'!C1949="00","0",IF('Data from Waybill Query'!C1949="01","1",IF('Data from Waybill Query'!C1949="XX","2",'Data from Waybill Query'!C1949)))</f>
        <v>29</v>
      </c>
      <c r="D1949" s="33" t="str">
        <f>'Data from Waybill Query'!D1949</f>
        <v>Petroleum</v>
      </c>
      <c r="E1949" s="33" t="str">
        <f>'Data from Waybill Query'!E1949</f>
        <v>M</v>
      </c>
      <c r="F1949" s="33" t="str">
        <f>'Data from Waybill Query'!F1949</f>
        <v>X</v>
      </c>
      <c r="G1949" s="33" t="str">
        <f>'Data from Waybill Query'!G1949</f>
        <v>X</v>
      </c>
      <c r="H1949" s="104">
        <f>IF(ISNA(VLOOKUP($N1949,'Data from Waybill Query'!$A:$M,8,FALSE)),0,VLOOKUP($N1949,'Data from Waybill Query'!$A:$M,8,FALSE))</f>
        <v>790078</v>
      </c>
      <c r="I1949" s="104">
        <f>IF(ISNA(VLOOKUP($N1949,'Data from Waybill Query'!$A:$M,9,FALSE)),0,VLOOKUP($N1949,'Data from Waybill Query'!$A:$M,9,FALSE))</f>
        <v>203722</v>
      </c>
      <c r="J1949" s="104">
        <f>IF(ISNA(VLOOKUP($N1949,'Data from Waybill Query'!$A:$M,10,FALSE)),0,VLOOKUP($N1949,'Data from Waybill Query'!$A:$M,10,FALSE))</f>
        <v>153438</v>
      </c>
      <c r="K1949" s="104">
        <f>IF(ISNA(VLOOKUP($N1949,'Data from Waybill Query'!$A:$M,11,FALSE)),0,VLOOKUP($N1949,'Data from Waybill Query'!$A:$M,11,FALSE))</f>
        <v>15869019</v>
      </c>
      <c r="L1949" s="104">
        <f>IF(ISNA(VLOOKUP($N1949,'Data from Waybill Query'!$A:$M,12,FALSE)),0,VLOOKUP($N1949,'Data from Waybill Query'!$A:$M,12,FALSE))</f>
        <v>11932</v>
      </c>
      <c r="M1949" s="104">
        <f>IF(ISNA(VLOOKUP($N1949,'Data from Waybill Query'!$A:$M,13,FALSE)),0,VLOOKUP($N1949,'Data from Waybill Query'!$A:$M,13,FALSE))</f>
        <v>6.6215670000000004E-2</v>
      </c>
      <c r="N1949" s="104">
        <f t="shared" si="67"/>
        <v>2013290203</v>
      </c>
    </row>
    <row r="1950" spans="1:14" x14ac:dyDescent="0.25">
      <c r="A1950" s="104">
        <f t="shared" si="66"/>
        <v>201354</v>
      </c>
      <c r="B1950" s="32">
        <f>'Data from Waybill Query'!B1950</f>
        <v>2013</v>
      </c>
      <c r="C1950" s="32" t="str">
        <f>IF('Data from Waybill Query'!C1950="00","0",IF('Data from Waybill Query'!C1950="01","1",IF('Data from Waybill Query'!C1950="XX","2",'Data from Waybill Query'!C1950)))</f>
        <v>29</v>
      </c>
      <c r="D1950" s="33" t="str">
        <f>'Data from Waybill Query'!D1950</f>
        <v>Petroleum</v>
      </c>
      <c r="E1950" s="33" t="str">
        <f>'Data from Waybill Query'!E1950</f>
        <v>L</v>
      </c>
      <c r="F1950" s="33" t="str">
        <f>'Data from Waybill Query'!F1950</f>
        <v>X</v>
      </c>
      <c r="G1950" s="33" t="str">
        <f>'Data from Waybill Query'!G1950</f>
        <v>X</v>
      </c>
      <c r="H1950" s="104">
        <f>IF(ISNA(VLOOKUP($N1950,'Data from Waybill Query'!$A:$M,8,FALSE)),0,VLOOKUP($N1950,'Data from Waybill Query'!$A:$M,8,FALSE))</f>
        <v>1349746</v>
      </c>
      <c r="I1950" s="104">
        <f>IF(ISNA(VLOOKUP($N1950,'Data from Waybill Query'!$A:$M,9,FALSE)),0,VLOOKUP($N1950,'Data from Waybill Query'!$A:$M,9,FALSE))</f>
        <v>226808</v>
      </c>
      <c r="J1950" s="104">
        <f>IF(ISNA(VLOOKUP($N1950,'Data from Waybill Query'!$A:$M,10,FALSE)),0,VLOOKUP($N1950,'Data from Waybill Query'!$A:$M,10,FALSE))</f>
        <v>362721</v>
      </c>
      <c r="K1950" s="104">
        <f>IF(ISNA(VLOOKUP($N1950,'Data from Waybill Query'!$A:$M,11,FALSE)),0,VLOOKUP($N1950,'Data from Waybill Query'!$A:$M,11,FALSE))</f>
        <v>18079603</v>
      </c>
      <c r="L1950" s="104">
        <f>IF(ISNA(VLOOKUP($N1950,'Data from Waybill Query'!$A:$M,12,FALSE)),0,VLOOKUP($N1950,'Data from Waybill Query'!$A:$M,12,FALSE))</f>
        <v>28859</v>
      </c>
      <c r="M1950" s="104">
        <f>IF(ISNA(VLOOKUP($N1950,'Data from Waybill Query'!$A:$M,13,FALSE)),0,VLOOKUP($N1950,'Data from Waybill Query'!$A:$M,13,FALSE))</f>
        <v>4.6769619999999998E-2</v>
      </c>
      <c r="N1950" s="104">
        <f t="shared" si="67"/>
        <v>2013290303</v>
      </c>
    </row>
    <row r="1951" spans="1:14" x14ac:dyDescent="0.25">
      <c r="A1951" s="104">
        <f t="shared" si="66"/>
        <v>201355</v>
      </c>
      <c r="B1951" s="32">
        <f>'Data from Waybill Query'!B1951</f>
        <v>2013</v>
      </c>
      <c r="C1951" s="32" t="str">
        <f>IF('Data from Waybill Query'!C1951="00","0",IF('Data from Waybill Query'!C1951="01","1",IF('Data from Waybill Query'!C1951="XX","2",'Data from Waybill Query'!C1951)))</f>
        <v>32</v>
      </c>
      <c r="D1951" s="33" t="str">
        <f>'Data from Waybill Query'!D1951</f>
        <v>Stone, Clay and Glass</v>
      </c>
      <c r="E1951" s="33" t="str">
        <f>'Data from Waybill Query'!E1951</f>
        <v>S</v>
      </c>
      <c r="F1951" s="33" t="str">
        <f>'Data from Waybill Query'!F1951</f>
        <v>X</v>
      </c>
      <c r="G1951" s="33" t="str">
        <f>'Data from Waybill Query'!G1951</f>
        <v>X</v>
      </c>
      <c r="H1951" s="104">
        <f>IF(ISNA(VLOOKUP($N1951,'Data from Waybill Query'!$A:$M,8,FALSE)),0,VLOOKUP($N1951,'Data from Waybill Query'!$A:$M,8,FALSE))</f>
        <v>556835</v>
      </c>
      <c r="I1951" s="104">
        <f>IF(ISNA(VLOOKUP($N1951,'Data from Waybill Query'!$A:$M,9,FALSE)),0,VLOOKUP($N1951,'Data from Waybill Query'!$A:$M,9,FALSE))</f>
        <v>258450</v>
      </c>
      <c r="J1951" s="104">
        <f>IF(ISNA(VLOOKUP($N1951,'Data from Waybill Query'!$A:$M,10,FALSE)),0,VLOOKUP($N1951,'Data from Waybill Query'!$A:$M,10,FALSE))</f>
        <v>72137</v>
      </c>
      <c r="K1951" s="104">
        <f>IF(ISNA(VLOOKUP($N1951,'Data from Waybill Query'!$A:$M,11,FALSE)),0,VLOOKUP($N1951,'Data from Waybill Query'!$A:$M,11,FALSE))</f>
        <v>26536179</v>
      </c>
      <c r="L1951" s="104">
        <f>IF(ISNA(VLOOKUP($N1951,'Data from Waybill Query'!$A:$M,12,FALSE)),0,VLOOKUP($N1951,'Data from Waybill Query'!$A:$M,12,FALSE))</f>
        <v>7398</v>
      </c>
      <c r="M1951" s="104">
        <f>IF(ISNA(VLOOKUP($N1951,'Data from Waybill Query'!$A:$M,13,FALSE)),0,VLOOKUP($N1951,'Data from Waybill Query'!$A:$M,13,FALSE))</f>
        <v>7.5266200000000005E-2</v>
      </c>
      <c r="N1951" s="104">
        <f t="shared" si="67"/>
        <v>2013320103</v>
      </c>
    </row>
    <row r="1952" spans="1:14" x14ac:dyDescent="0.25">
      <c r="A1952" s="104">
        <f t="shared" si="66"/>
        <v>201356</v>
      </c>
      <c r="B1952" s="32">
        <f>'Data from Waybill Query'!B1952</f>
        <v>2013</v>
      </c>
      <c r="C1952" s="32" t="str">
        <f>IF('Data from Waybill Query'!C1952="00","0",IF('Data from Waybill Query'!C1952="01","1",IF('Data from Waybill Query'!C1952="XX","2",'Data from Waybill Query'!C1952)))</f>
        <v>32</v>
      </c>
      <c r="D1952" s="33" t="str">
        <f>'Data from Waybill Query'!D1952</f>
        <v>Stone, Clay and Glass</v>
      </c>
      <c r="E1952" s="33" t="str">
        <f>'Data from Waybill Query'!E1952</f>
        <v>M</v>
      </c>
      <c r="F1952" s="33" t="str">
        <f>'Data from Waybill Query'!F1952</f>
        <v>X</v>
      </c>
      <c r="G1952" s="33" t="str">
        <f>'Data from Waybill Query'!G1952</f>
        <v>X</v>
      </c>
      <c r="H1952" s="104">
        <f>IF(ISNA(VLOOKUP($N1952,'Data from Waybill Query'!$A:$M,8,FALSE)),0,VLOOKUP($N1952,'Data from Waybill Query'!$A:$M,8,FALSE))</f>
        <v>557753</v>
      </c>
      <c r="I1952" s="104">
        <f>IF(ISNA(VLOOKUP($N1952,'Data from Waybill Query'!$A:$M,9,FALSE)),0,VLOOKUP($N1952,'Data from Waybill Query'!$A:$M,9,FALSE))</f>
        <v>137664</v>
      </c>
      <c r="J1952" s="104">
        <f>IF(ISNA(VLOOKUP($N1952,'Data from Waybill Query'!$A:$M,10,FALSE)),0,VLOOKUP($N1952,'Data from Waybill Query'!$A:$M,10,FALSE))</f>
        <v>98612</v>
      </c>
      <c r="K1952" s="104">
        <f>IF(ISNA(VLOOKUP($N1952,'Data from Waybill Query'!$A:$M,11,FALSE)),0,VLOOKUP($N1952,'Data from Waybill Query'!$A:$M,11,FALSE))</f>
        <v>13597328</v>
      </c>
      <c r="L1952" s="104">
        <f>IF(ISNA(VLOOKUP($N1952,'Data from Waybill Query'!$A:$M,12,FALSE)),0,VLOOKUP($N1952,'Data from Waybill Query'!$A:$M,12,FALSE))</f>
        <v>9718</v>
      </c>
      <c r="M1952" s="104">
        <f>IF(ISNA(VLOOKUP($N1952,'Data from Waybill Query'!$A:$M,13,FALSE)),0,VLOOKUP($N1952,'Data from Waybill Query'!$A:$M,13,FALSE))</f>
        <v>5.7394250000000001E-2</v>
      </c>
      <c r="N1952" s="104">
        <f t="shared" si="67"/>
        <v>2013320203</v>
      </c>
    </row>
    <row r="1953" spans="1:14" x14ac:dyDescent="0.25">
      <c r="A1953" s="104">
        <f t="shared" si="66"/>
        <v>201357</v>
      </c>
      <c r="B1953" s="32">
        <f>'Data from Waybill Query'!B1953</f>
        <v>2013</v>
      </c>
      <c r="C1953" s="32" t="str">
        <f>IF('Data from Waybill Query'!C1953="00","0",IF('Data from Waybill Query'!C1953="01","1",IF('Data from Waybill Query'!C1953="XX","2",'Data from Waybill Query'!C1953)))</f>
        <v>32</v>
      </c>
      <c r="D1953" s="33" t="str">
        <f>'Data from Waybill Query'!D1953</f>
        <v>Stone, Clay and Glass</v>
      </c>
      <c r="E1953" s="33" t="str">
        <f>'Data from Waybill Query'!E1953</f>
        <v>L</v>
      </c>
      <c r="F1953" s="33" t="str">
        <f>'Data from Waybill Query'!F1953</f>
        <v>X</v>
      </c>
      <c r="G1953" s="33" t="str">
        <f>'Data from Waybill Query'!G1953</f>
        <v>X</v>
      </c>
      <c r="H1953" s="104">
        <f>IF(ISNA(VLOOKUP($N1953,'Data from Waybill Query'!$A:$M,8,FALSE)),0,VLOOKUP($N1953,'Data from Waybill Query'!$A:$M,8,FALSE))</f>
        <v>741243</v>
      </c>
      <c r="I1953" s="104">
        <f>IF(ISNA(VLOOKUP($N1953,'Data from Waybill Query'!$A:$M,9,FALSE)),0,VLOOKUP($N1953,'Data from Waybill Query'!$A:$M,9,FALSE))</f>
        <v>110832</v>
      </c>
      <c r="J1953" s="104">
        <f>IF(ISNA(VLOOKUP($N1953,'Data from Waybill Query'!$A:$M,10,FALSE)),0,VLOOKUP($N1953,'Data from Waybill Query'!$A:$M,10,FALSE))</f>
        <v>160855</v>
      </c>
      <c r="K1953" s="104">
        <f>IF(ISNA(VLOOKUP($N1953,'Data from Waybill Query'!$A:$M,11,FALSE)),0,VLOOKUP($N1953,'Data from Waybill Query'!$A:$M,11,FALSE))</f>
        <v>10449936</v>
      </c>
      <c r="L1953" s="104">
        <f>IF(ISNA(VLOOKUP($N1953,'Data from Waybill Query'!$A:$M,12,FALSE)),0,VLOOKUP($N1953,'Data from Waybill Query'!$A:$M,12,FALSE))</f>
        <v>15120</v>
      </c>
      <c r="M1953" s="104">
        <f>IF(ISNA(VLOOKUP($N1953,'Data from Waybill Query'!$A:$M,13,FALSE)),0,VLOOKUP($N1953,'Data from Waybill Query'!$A:$M,13,FALSE))</f>
        <v>4.9024270000000002E-2</v>
      </c>
      <c r="N1953" s="104">
        <f t="shared" si="67"/>
        <v>2013320303</v>
      </c>
    </row>
    <row r="1954" spans="1:14" x14ac:dyDescent="0.25">
      <c r="A1954" s="104">
        <f t="shared" si="66"/>
        <v>201358</v>
      </c>
      <c r="B1954" s="32">
        <f>'Data from Waybill Query'!B1954</f>
        <v>2013</v>
      </c>
      <c r="C1954" s="32" t="str">
        <f>IF('Data from Waybill Query'!C1954="00","0",IF('Data from Waybill Query'!C1954="01","1",IF('Data from Waybill Query'!C1954="XX","2",'Data from Waybill Query'!C1954)))</f>
        <v>33</v>
      </c>
      <c r="D1954" s="33" t="str">
        <f>'Data from Waybill Query'!D1954</f>
        <v>Primary Metal Products</v>
      </c>
      <c r="E1954" s="33" t="str">
        <f>'Data from Waybill Query'!E1954</f>
        <v>S</v>
      </c>
      <c r="F1954" s="33" t="str">
        <f>'Data from Waybill Query'!F1954</f>
        <v>X</v>
      </c>
      <c r="G1954" s="33" t="str">
        <f>'Data from Waybill Query'!G1954</f>
        <v>X</v>
      </c>
      <c r="H1954" s="104">
        <f>IF(ISNA(VLOOKUP($N1954,'Data from Waybill Query'!$A:$M,8,FALSE)),0,VLOOKUP($N1954,'Data from Waybill Query'!$A:$M,8,FALSE))</f>
        <v>608653</v>
      </c>
      <c r="I1954" s="104">
        <f>IF(ISNA(VLOOKUP($N1954,'Data from Waybill Query'!$A:$M,9,FALSE)),0,VLOOKUP($N1954,'Data from Waybill Query'!$A:$M,9,FALSE))</f>
        <v>286218</v>
      </c>
      <c r="J1954" s="104">
        <f>IF(ISNA(VLOOKUP($N1954,'Data from Waybill Query'!$A:$M,10,FALSE)),0,VLOOKUP($N1954,'Data from Waybill Query'!$A:$M,10,FALSE))</f>
        <v>74882</v>
      </c>
      <c r="K1954" s="104">
        <f>IF(ISNA(VLOOKUP($N1954,'Data from Waybill Query'!$A:$M,11,FALSE)),0,VLOOKUP($N1954,'Data from Waybill Query'!$A:$M,11,FALSE))</f>
        <v>26110807</v>
      </c>
      <c r="L1954" s="104">
        <f>IF(ISNA(VLOOKUP($N1954,'Data from Waybill Query'!$A:$M,12,FALSE)),0,VLOOKUP($N1954,'Data from Waybill Query'!$A:$M,12,FALSE))</f>
        <v>6734</v>
      </c>
      <c r="M1954" s="104">
        <f>IF(ISNA(VLOOKUP($N1954,'Data from Waybill Query'!$A:$M,13,FALSE)),0,VLOOKUP($N1954,'Data from Waybill Query'!$A:$M,13,FALSE))</f>
        <v>9.0379589999999996E-2</v>
      </c>
      <c r="N1954" s="104">
        <f t="shared" si="67"/>
        <v>2013330103</v>
      </c>
    </row>
    <row r="1955" spans="1:14" x14ac:dyDescent="0.25">
      <c r="A1955" s="104">
        <f t="shared" si="66"/>
        <v>201359</v>
      </c>
      <c r="B1955" s="32">
        <f>'Data from Waybill Query'!B1955</f>
        <v>2013</v>
      </c>
      <c r="C1955" s="32" t="str">
        <f>IF('Data from Waybill Query'!C1955="00","0",IF('Data from Waybill Query'!C1955="01","1",IF('Data from Waybill Query'!C1955="XX","2",'Data from Waybill Query'!C1955)))</f>
        <v>33</v>
      </c>
      <c r="D1955" s="33" t="str">
        <f>'Data from Waybill Query'!D1955</f>
        <v>Primary Metal Products</v>
      </c>
      <c r="E1955" s="33" t="str">
        <f>'Data from Waybill Query'!E1955</f>
        <v>M</v>
      </c>
      <c r="F1955" s="33" t="str">
        <f>'Data from Waybill Query'!F1955</f>
        <v>X</v>
      </c>
      <c r="G1955" s="33" t="str">
        <f>'Data from Waybill Query'!G1955</f>
        <v>X</v>
      </c>
      <c r="H1955" s="104">
        <f>IF(ISNA(VLOOKUP($N1955,'Data from Waybill Query'!$A:$M,8,FALSE)),0,VLOOKUP($N1955,'Data from Waybill Query'!$A:$M,8,FALSE))</f>
        <v>863435</v>
      </c>
      <c r="I1955" s="104">
        <f>IF(ISNA(VLOOKUP($N1955,'Data from Waybill Query'!$A:$M,9,FALSE)),0,VLOOKUP($N1955,'Data from Waybill Query'!$A:$M,9,FALSE))</f>
        <v>191494</v>
      </c>
      <c r="J1955" s="104">
        <f>IF(ISNA(VLOOKUP($N1955,'Data from Waybill Query'!$A:$M,10,FALSE)),0,VLOOKUP($N1955,'Data from Waybill Query'!$A:$M,10,FALSE))</f>
        <v>141180</v>
      </c>
      <c r="K1955" s="104">
        <f>IF(ISNA(VLOOKUP($N1955,'Data from Waybill Query'!$A:$M,11,FALSE)),0,VLOOKUP($N1955,'Data from Waybill Query'!$A:$M,11,FALSE))</f>
        <v>17109399</v>
      </c>
      <c r="L1955" s="104">
        <f>IF(ISNA(VLOOKUP($N1955,'Data from Waybill Query'!$A:$M,12,FALSE)),0,VLOOKUP($N1955,'Data from Waybill Query'!$A:$M,12,FALSE))</f>
        <v>12614</v>
      </c>
      <c r="M1955" s="104">
        <f>IF(ISNA(VLOOKUP($N1955,'Data from Waybill Query'!$A:$M,13,FALSE)),0,VLOOKUP($N1955,'Data from Waybill Query'!$A:$M,13,FALSE))</f>
        <v>6.8448960000000003E-2</v>
      </c>
      <c r="N1955" s="104">
        <f t="shared" si="67"/>
        <v>2013330203</v>
      </c>
    </row>
    <row r="1956" spans="1:14" x14ac:dyDescent="0.25">
      <c r="A1956" s="104">
        <f t="shared" si="66"/>
        <v>201360</v>
      </c>
      <c r="B1956" s="32">
        <f>'Data from Waybill Query'!B1956</f>
        <v>2013</v>
      </c>
      <c r="C1956" s="32" t="str">
        <f>IF('Data from Waybill Query'!C1956="00","0",IF('Data from Waybill Query'!C1956="01","1",IF('Data from Waybill Query'!C1956="XX","2",'Data from Waybill Query'!C1956)))</f>
        <v>33</v>
      </c>
      <c r="D1956" s="33" t="str">
        <f>'Data from Waybill Query'!D1956</f>
        <v>Primary Metal Products</v>
      </c>
      <c r="E1956" s="33" t="str">
        <f>'Data from Waybill Query'!E1956</f>
        <v>L</v>
      </c>
      <c r="F1956" s="33" t="str">
        <f>'Data from Waybill Query'!F1956</f>
        <v>X</v>
      </c>
      <c r="G1956" s="33" t="str">
        <f>'Data from Waybill Query'!G1956</f>
        <v>X</v>
      </c>
      <c r="H1956" s="104">
        <f>IF(ISNA(VLOOKUP($N1956,'Data from Waybill Query'!$A:$M,8,FALSE)),0,VLOOKUP($N1956,'Data from Waybill Query'!$A:$M,8,FALSE))</f>
        <v>1330996</v>
      </c>
      <c r="I1956" s="104">
        <f>IF(ISNA(VLOOKUP($N1956,'Data from Waybill Query'!$A:$M,9,FALSE)),0,VLOOKUP($N1956,'Data from Waybill Query'!$A:$M,9,FALSE))</f>
        <v>187760</v>
      </c>
      <c r="J1956" s="104">
        <f>IF(ISNA(VLOOKUP($N1956,'Data from Waybill Query'!$A:$M,10,FALSE)),0,VLOOKUP($N1956,'Data from Waybill Query'!$A:$M,10,FALSE))</f>
        <v>297977</v>
      </c>
      <c r="K1956" s="104">
        <f>IF(ISNA(VLOOKUP($N1956,'Data from Waybill Query'!$A:$M,11,FALSE)),0,VLOOKUP($N1956,'Data from Waybill Query'!$A:$M,11,FALSE))</f>
        <v>16241122</v>
      </c>
      <c r="L1956" s="104">
        <f>IF(ISNA(VLOOKUP($N1956,'Data from Waybill Query'!$A:$M,12,FALSE)),0,VLOOKUP($N1956,'Data from Waybill Query'!$A:$M,12,FALSE))</f>
        <v>25633</v>
      </c>
      <c r="M1956" s="104">
        <f>IF(ISNA(VLOOKUP($N1956,'Data from Waybill Query'!$A:$M,13,FALSE)),0,VLOOKUP($N1956,'Data from Waybill Query'!$A:$M,13,FALSE))</f>
        <v>5.1924730000000002E-2</v>
      </c>
      <c r="N1956" s="104">
        <f t="shared" si="67"/>
        <v>2013330303</v>
      </c>
    </row>
    <row r="1957" spans="1:14" x14ac:dyDescent="0.25">
      <c r="A1957" s="104">
        <f t="shared" si="66"/>
        <v>201361</v>
      </c>
      <c r="B1957" s="32">
        <f>'Data from Waybill Query'!B1957</f>
        <v>2013</v>
      </c>
      <c r="C1957" s="32" t="str">
        <f>IF('Data from Waybill Query'!C1957="00","0",IF('Data from Waybill Query'!C1957="01","1",IF('Data from Waybill Query'!C1957="XX","2",'Data from Waybill Query'!C1957)))</f>
        <v>37</v>
      </c>
      <c r="D1957" s="33" t="str">
        <f>'Data from Waybill Query'!D1957</f>
        <v>Transportation Equipment</v>
      </c>
      <c r="E1957" s="33" t="str">
        <f>'Data from Waybill Query'!E1957</f>
        <v>S</v>
      </c>
      <c r="F1957" s="33" t="str">
        <f>'Data from Waybill Query'!F1957</f>
        <v>X</v>
      </c>
      <c r="G1957" s="33" t="str">
        <f>'Data from Waybill Query'!G1957</f>
        <v>X</v>
      </c>
      <c r="H1957" s="104">
        <f>IF(ISNA(VLOOKUP($N1957,'Data from Waybill Query'!$A:$M,8,FALSE)),0,VLOOKUP($N1957,'Data from Waybill Query'!$A:$M,8,FALSE))</f>
        <v>1163850</v>
      </c>
      <c r="I1957" s="104">
        <f>IF(ISNA(VLOOKUP($N1957,'Data from Waybill Query'!$A:$M,9,FALSE)),0,VLOOKUP($N1957,'Data from Waybill Query'!$A:$M,9,FALSE))</f>
        <v>689657</v>
      </c>
      <c r="J1957" s="104">
        <f>IF(ISNA(VLOOKUP($N1957,'Data from Waybill Query'!$A:$M,10,FALSE)),0,VLOOKUP($N1957,'Data from Waybill Query'!$A:$M,10,FALSE))</f>
        <v>191417</v>
      </c>
      <c r="K1957" s="104">
        <f>IF(ISNA(VLOOKUP($N1957,'Data from Waybill Query'!$A:$M,11,FALSE)),0,VLOOKUP($N1957,'Data from Waybill Query'!$A:$M,11,FALSE))</f>
        <v>15670580</v>
      </c>
      <c r="L1957" s="104">
        <f>IF(ISNA(VLOOKUP($N1957,'Data from Waybill Query'!$A:$M,12,FALSE)),0,VLOOKUP($N1957,'Data from Waybill Query'!$A:$M,12,FALSE))</f>
        <v>4261</v>
      </c>
      <c r="M1957" s="104">
        <f>IF(ISNA(VLOOKUP($N1957,'Data from Waybill Query'!$A:$M,13,FALSE)),0,VLOOKUP($N1957,'Data from Waybill Query'!$A:$M,13,FALSE))</f>
        <v>0.27311479999999999</v>
      </c>
      <c r="N1957" s="104">
        <f t="shared" si="67"/>
        <v>2013370103</v>
      </c>
    </row>
    <row r="1958" spans="1:14" x14ac:dyDescent="0.25">
      <c r="A1958" s="104">
        <f t="shared" si="66"/>
        <v>201362</v>
      </c>
      <c r="B1958" s="32">
        <f>'Data from Waybill Query'!B1958</f>
        <v>2013</v>
      </c>
      <c r="C1958" s="32" t="str">
        <f>IF('Data from Waybill Query'!C1958="00","0",IF('Data from Waybill Query'!C1958="01","1",IF('Data from Waybill Query'!C1958="XX","2",'Data from Waybill Query'!C1958)))</f>
        <v>37</v>
      </c>
      <c r="D1958" s="33" t="str">
        <f>'Data from Waybill Query'!D1958</f>
        <v>Transportation Equipment</v>
      </c>
      <c r="E1958" s="33" t="str">
        <f>'Data from Waybill Query'!E1958</f>
        <v>M</v>
      </c>
      <c r="F1958" s="33" t="str">
        <f>'Data from Waybill Query'!F1958</f>
        <v>X</v>
      </c>
      <c r="G1958" s="33" t="str">
        <f>'Data from Waybill Query'!G1958</f>
        <v>X</v>
      </c>
      <c r="H1958" s="104">
        <f>IF(ISNA(VLOOKUP($N1958,'Data from Waybill Query'!$A:$M,8,FALSE)),0,VLOOKUP($N1958,'Data from Waybill Query'!$A:$M,8,FALSE))</f>
        <v>1779785</v>
      </c>
      <c r="I1958" s="104">
        <f>IF(ISNA(VLOOKUP($N1958,'Data from Waybill Query'!$A:$M,9,FALSE)),0,VLOOKUP($N1958,'Data from Waybill Query'!$A:$M,9,FALSE))</f>
        <v>642363</v>
      </c>
      <c r="J1958" s="104">
        <f>IF(ISNA(VLOOKUP($N1958,'Data from Waybill Query'!$A:$M,10,FALSE)),0,VLOOKUP($N1958,'Data from Waybill Query'!$A:$M,10,FALSE))</f>
        <v>465619</v>
      </c>
      <c r="K1958" s="104">
        <f>IF(ISNA(VLOOKUP($N1958,'Data from Waybill Query'!$A:$M,11,FALSE)),0,VLOOKUP($N1958,'Data from Waybill Query'!$A:$M,11,FALSE))</f>
        <v>14142451</v>
      </c>
      <c r="L1958" s="104">
        <f>IF(ISNA(VLOOKUP($N1958,'Data from Waybill Query'!$A:$M,12,FALSE)),0,VLOOKUP($N1958,'Data from Waybill Query'!$A:$M,12,FALSE))</f>
        <v>10206</v>
      </c>
      <c r="M1958" s="104">
        <f>IF(ISNA(VLOOKUP($N1958,'Data from Waybill Query'!$A:$M,13,FALSE)),0,VLOOKUP($N1958,'Data from Waybill Query'!$A:$M,13,FALSE))</f>
        <v>0.1743797</v>
      </c>
      <c r="N1958" s="104">
        <f t="shared" si="67"/>
        <v>2013370203</v>
      </c>
    </row>
    <row r="1959" spans="1:14" x14ac:dyDescent="0.25">
      <c r="A1959" s="104">
        <f t="shared" si="66"/>
        <v>201363</v>
      </c>
      <c r="B1959" s="32">
        <f>'Data from Waybill Query'!B1959</f>
        <v>2013</v>
      </c>
      <c r="C1959" s="32" t="str">
        <f>IF('Data from Waybill Query'!C1959="00","0",IF('Data from Waybill Query'!C1959="01","1",IF('Data from Waybill Query'!C1959="XX","2",'Data from Waybill Query'!C1959)))</f>
        <v>37</v>
      </c>
      <c r="D1959" s="33" t="str">
        <f>'Data from Waybill Query'!D1959</f>
        <v>Transportation Equipment</v>
      </c>
      <c r="E1959" s="33" t="str">
        <f>'Data from Waybill Query'!E1959</f>
        <v>L</v>
      </c>
      <c r="F1959" s="33" t="str">
        <f>'Data from Waybill Query'!F1959</f>
        <v>X</v>
      </c>
      <c r="G1959" s="33" t="str">
        <f>'Data from Waybill Query'!G1959</f>
        <v>X</v>
      </c>
      <c r="H1959" s="104">
        <f>IF(ISNA(VLOOKUP($N1959,'Data from Waybill Query'!$A:$M,8,FALSE)),0,VLOOKUP($N1959,'Data from Waybill Query'!$A:$M,8,FALSE))</f>
        <v>2683649</v>
      </c>
      <c r="I1959" s="104">
        <f>IF(ISNA(VLOOKUP($N1959,'Data from Waybill Query'!$A:$M,9,FALSE)),0,VLOOKUP($N1959,'Data from Waybill Query'!$A:$M,9,FALSE))</f>
        <v>631672</v>
      </c>
      <c r="J1959" s="104">
        <f>IF(ISNA(VLOOKUP($N1959,'Data from Waybill Query'!$A:$M,10,FALSE)),0,VLOOKUP($N1959,'Data from Waybill Query'!$A:$M,10,FALSE))</f>
        <v>1035714</v>
      </c>
      <c r="K1959" s="104">
        <f>IF(ISNA(VLOOKUP($N1959,'Data from Waybill Query'!$A:$M,11,FALSE)),0,VLOOKUP($N1959,'Data from Waybill Query'!$A:$M,11,FALSE))</f>
        <v>13913734</v>
      </c>
      <c r="L1959" s="104">
        <f>IF(ISNA(VLOOKUP($N1959,'Data from Waybill Query'!$A:$M,12,FALSE)),0,VLOOKUP($N1959,'Data from Waybill Query'!$A:$M,12,FALSE))</f>
        <v>22696</v>
      </c>
      <c r="M1959" s="104">
        <f>IF(ISNA(VLOOKUP($N1959,'Data from Waybill Query'!$A:$M,13,FALSE)),0,VLOOKUP($N1959,'Data from Waybill Query'!$A:$M,13,FALSE))</f>
        <v>0.11824229999999999</v>
      </c>
      <c r="N1959" s="104">
        <f t="shared" si="67"/>
        <v>2013370303</v>
      </c>
    </row>
    <row r="1960" spans="1:14" x14ac:dyDescent="0.25">
      <c r="A1960" s="104">
        <f t="shared" si="66"/>
        <v>201364</v>
      </c>
      <c r="B1960" s="32">
        <f>'Data from Waybill Query'!B1960</f>
        <v>2013</v>
      </c>
      <c r="C1960" s="32" t="str">
        <f>IF('Data from Waybill Query'!C1960="00","0",IF('Data from Waybill Query'!C1960="01","1",IF('Data from Waybill Query'!C1960="XX","2",'Data from Waybill Query'!C1960)))</f>
        <v>40</v>
      </c>
      <c r="D1960" s="33" t="str">
        <f>'Data from Waybill Query'!D1960</f>
        <v>Waste and Scrap</v>
      </c>
      <c r="E1960" s="33" t="str">
        <f>'Data from Waybill Query'!E1960</f>
        <v>S</v>
      </c>
      <c r="F1960" s="33" t="str">
        <f>'Data from Waybill Query'!F1960</f>
        <v>X</v>
      </c>
      <c r="G1960" s="33" t="str">
        <f>'Data from Waybill Query'!G1960</f>
        <v>X</v>
      </c>
      <c r="H1960" s="104">
        <f>IF(ISNA(VLOOKUP($N1960,'Data from Waybill Query'!$A:$M,8,FALSE)),0,VLOOKUP($N1960,'Data from Waybill Query'!$A:$M,8,FALSE))</f>
        <v>473893</v>
      </c>
      <c r="I1960" s="104">
        <f>IF(ISNA(VLOOKUP($N1960,'Data from Waybill Query'!$A:$M,9,FALSE)),0,VLOOKUP($N1960,'Data from Waybill Query'!$A:$M,9,FALSE))</f>
        <v>234792</v>
      </c>
      <c r="J1960" s="104">
        <f>IF(ISNA(VLOOKUP($N1960,'Data from Waybill Query'!$A:$M,10,FALSE)),0,VLOOKUP($N1960,'Data from Waybill Query'!$A:$M,10,FALSE))</f>
        <v>59365</v>
      </c>
      <c r="K1960" s="104">
        <f>IF(ISNA(VLOOKUP($N1960,'Data from Waybill Query'!$A:$M,11,FALSE)),0,VLOOKUP($N1960,'Data from Waybill Query'!$A:$M,11,FALSE))</f>
        <v>19956264</v>
      </c>
      <c r="L1960" s="104">
        <f>IF(ISNA(VLOOKUP($N1960,'Data from Waybill Query'!$A:$M,12,FALSE)),0,VLOOKUP($N1960,'Data from Waybill Query'!$A:$M,12,FALSE))</f>
        <v>5095</v>
      </c>
      <c r="M1960" s="104">
        <f>IF(ISNA(VLOOKUP($N1960,'Data from Waybill Query'!$A:$M,13,FALSE)),0,VLOOKUP($N1960,'Data from Waybill Query'!$A:$M,13,FALSE))</f>
        <v>9.3006989999999998E-2</v>
      </c>
      <c r="N1960" s="104">
        <f t="shared" si="67"/>
        <v>2013400103</v>
      </c>
    </row>
    <row r="1961" spans="1:14" x14ac:dyDescent="0.25">
      <c r="A1961" s="104">
        <f t="shared" si="66"/>
        <v>201365</v>
      </c>
      <c r="B1961" s="32">
        <f>'Data from Waybill Query'!B1961</f>
        <v>2013</v>
      </c>
      <c r="C1961" s="32" t="str">
        <f>IF('Data from Waybill Query'!C1961="00","0",IF('Data from Waybill Query'!C1961="01","1",IF('Data from Waybill Query'!C1961="XX","2",'Data from Waybill Query'!C1961)))</f>
        <v>40</v>
      </c>
      <c r="D1961" s="33" t="str">
        <f>'Data from Waybill Query'!D1961</f>
        <v>Waste and Scrap</v>
      </c>
      <c r="E1961" s="33" t="str">
        <f>'Data from Waybill Query'!E1961</f>
        <v>M</v>
      </c>
      <c r="F1961" s="33" t="str">
        <f>'Data from Waybill Query'!F1961</f>
        <v>X</v>
      </c>
      <c r="G1961" s="33" t="str">
        <f>'Data from Waybill Query'!G1961</f>
        <v>X</v>
      </c>
      <c r="H1961" s="104">
        <f>IF(ISNA(VLOOKUP($N1961,'Data from Waybill Query'!$A:$M,8,FALSE)),0,VLOOKUP($N1961,'Data from Waybill Query'!$A:$M,8,FALSE))</f>
        <v>481059</v>
      </c>
      <c r="I1961" s="104">
        <f>IF(ISNA(VLOOKUP($N1961,'Data from Waybill Query'!$A:$M,9,FALSE)),0,VLOOKUP($N1961,'Data from Waybill Query'!$A:$M,9,FALSE))</f>
        <v>153755</v>
      </c>
      <c r="J1961" s="104">
        <f>IF(ISNA(VLOOKUP($N1961,'Data from Waybill Query'!$A:$M,10,FALSE)),0,VLOOKUP($N1961,'Data from Waybill Query'!$A:$M,10,FALSE))</f>
        <v>108527</v>
      </c>
      <c r="K1961" s="104">
        <f>IF(ISNA(VLOOKUP($N1961,'Data from Waybill Query'!$A:$M,11,FALSE)),0,VLOOKUP($N1961,'Data from Waybill Query'!$A:$M,11,FALSE))</f>
        <v>13757707</v>
      </c>
      <c r="L1961" s="104">
        <f>IF(ISNA(VLOOKUP($N1961,'Data from Waybill Query'!$A:$M,12,FALSE)),0,VLOOKUP($N1961,'Data from Waybill Query'!$A:$M,12,FALSE))</f>
        <v>9674</v>
      </c>
      <c r="M1961" s="104">
        <f>IF(ISNA(VLOOKUP($N1961,'Data from Waybill Query'!$A:$M,13,FALSE)),0,VLOOKUP($N1961,'Data from Waybill Query'!$A:$M,13,FALSE))</f>
        <v>4.9728309999999998E-2</v>
      </c>
      <c r="N1961" s="104">
        <f t="shared" si="67"/>
        <v>2013400203</v>
      </c>
    </row>
    <row r="1962" spans="1:14" x14ac:dyDescent="0.25">
      <c r="A1962" s="104">
        <f t="shared" si="66"/>
        <v>201366</v>
      </c>
      <c r="B1962" s="32">
        <f>'Data from Waybill Query'!B1962</f>
        <v>2013</v>
      </c>
      <c r="C1962" s="32" t="str">
        <f>IF('Data from Waybill Query'!C1962="00","0",IF('Data from Waybill Query'!C1962="01","1",IF('Data from Waybill Query'!C1962="XX","2",'Data from Waybill Query'!C1962)))</f>
        <v>40</v>
      </c>
      <c r="D1962" s="33" t="str">
        <f>'Data from Waybill Query'!D1962</f>
        <v>Waste and Scrap</v>
      </c>
      <c r="E1962" s="33" t="str">
        <f>'Data from Waybill Query'!E1962</f>
        <v>L</v>
      </c>
      <c r="F1962" s="33" t="str">
        <f>'Data from Waybill Query'!F1962</f>
        <v>X</v>
      </c>
      <c r="G1962" s="33" t="str">
        <f>'Data from Waybill Query'!G1962</f>
        <v>X</v>
      </c>
      <c r="H1962" s="104">
        <f>IF(ISNA(VLOOKUP($N1962,'Data from Waybill Query'!$A:$M,8,FALSE)),0,VLOOKUP($N1962,'Data from Waybill Query'!$A:$M,8,FALSE))</f>
        <v>232277</v>
      </c>
      <c r="I1962" s="104">
        <f>IF(ISNA(VLOOKUP($N1962,'Data from Waybill Query'!$A:$M,9,FALSE)),0,VLOOKUP($N1962,'Data from Waybill Query'!$A:$M,9,FALSE))</f>
        <v>45144</v>
      </c>
      <c r="J1962" s="104">
        <f>IF(ISNA(VLOOKUP($N1962,'Data from Waybill Query'!$A:$M,10,FALSE)),0,VLOOKUP($N1962,'Data from Waybill Query'!$A:$M,10,FALSE))</f>
        <v>65028</v>
      </c>
      <c r="K1962" s="104">
        <f>IF(ISNA(VLOOKUP($N1962,'Data from Waybill Query'!$A:$M,11,FALSE)),0,VLOOKUP($N1962,'Data from Waybill Query'!$A:$M,11,FALSE))</f>
        <v>3628736</v>
      </c>
      <c r="L1962" s="104">
        <f>IF(ISNA(VLOOKUP($N1962,'Data from Waybill Query'!$A:$M,12,FALSE)),0,VLOOKUP($N1962,'Data from Waybill Query'!$A:$M,12,FALSE))</f>
        <v>5224</v>
      </c>
      <c r="M1962" s="104">
        <f>IF(ISNA(VLOOKUP($N1962,'Data from Waybill Query'!$A:$M,13,FALSE)),0,VLOOKUP($N1962,'Data from Waybill Query'!$A:$M,13,FALSE))</f>
        <v>4.4463009999999997E-2</v>
      </c>
      <c r="N1962" s="104">
        <f t="shared" si="67"/>
        <v>2013400303</v>
      </c>
    </row>
    <row r="1963" spans="1:14" x14ac:dyDescent="0.25">
      <c r="A1963" s="104">
        <f t="shared" si="66"/>
        <v>201367</v>
      </c>
      <c r="B1963" s="32">
        <f>'Data from Waybill Query'!B1963</f>
        <v>2013</v>
      </c>
      <c r="C1963" s="32" t="str">
        <f>IF('Data from Waybill Query'!C1963="00","0",IF('Data from Waybill Query'!C1963="01","1",IF('Data from Waybill Query'!C1963="XX","2",'Data from Waybill Query'!C1963)))</f>
        <v>99</v>
      </c>
      <c r="D1963" s="33" t="str">
        <f>'Data from Waybill Query'!D1963</f>
        <v>All Other</v>
      </c>
      <c r="E1963" s="33" t="str">
        <f>'Data from Waybill Query'!E1963</f>
        <v>S</v>
      </c>
      <c r="F1963" s="33" t="str">
        <f>'Data from Waybill Query'!F1963</f>
        <v>X</v>
      </c>
      <c r="G1963" s="33" t="str">
        <f>'Data from Waybill Query'!G1963</f>
        <v>X</v>
      </c>
      <c r="H1963" s="104">
        <f>IF(ISNA(VLOOKUP($N1963,'Data from Waybill Query'!$A:$M,8,FALSE)),0,VLOOKUP($N1963,'Data from Waybill Query'!$A:$M,8,FALSE))</f>
        <v>82632</v>
      </c>
      <c r="I1963" s="104">
        <f>IF(ISNA(VLOOKUP($N1963,'Data from Waybill Query'!$A:$M,9,FALSE)),0,VLOOKUP($N1963,'Data from Waybill Query'!$A:$M,9,FALSE))</f>
        <v>14789</v>
      </c>
      <c r="J1963" s="104">
        <f>IF(ISNA(VLOOKUP($N1963,'Data from Waybill Query'!$A:$M,10,FALSE)),0,VLOOKUP($N1963,'Data from Waybill Query'!$A:$M,10,FALSE))</f>
        <v>3553</v>
      </c>
      <c r="K1963" s="104">
        <f>IF(ISNA(VLOOKUP($N1963,'Data from Waybill Query'!$A:$M,11,FALSE)),0,VLOOKUP($N1963,'Data from Waybill Query'!$A:$M,11,FALSE))</f>
        <v>865518</v>
      </c>
      <c r="L1963" s="104">
        <f>IF(ISNA(VLOOKUP($N1963,'Data from Waybill Query'!$A:$M,12,FALSE)),0,VLOOKUP($N1963,'Data from Waybill Query'!$A:$M,12,FALSE))</f>
        <v>227</v>
      </c>
      <c r="M1963" s="104">
        <f>IF(ISNA(VLOOKUP($N1963,'Data from Waybill Query'!$A:$M,13,FALSE)),0,VLOOKUP($N1963,'Data from Waybill Query'!$A:$M,13,FALSE))</f>
        <v>0.36439480000000002</v>
      </c>
      <c r="N1963" s="104">
        <f t="shared" si="67"/>
        <v>2013990103</v>
      </c>
    </row>
    <row r="1964" spans="1:14" x14ac:dyDescent="0.25">
      <c r="A1964" s="104">
        <f t="shared" si="66"/>
        <v>201368</v>
      </c>
      <c r="B1964" s="32">
        <f>'Data from Waybill Query'!B1964</f>
        <v>2013</v>
      </c>
      <c r="C1964" s="32" t="str">
        <f>IF('Data from Waybill Query'!C1964="00","0",IF('Data from Waybill Query'!C1964="01","1",IF('Data from Waybill Query'!C1964="XX","2",'Data from Waybill Query'!C1964)))</f>
        <v>99</v>
      </c>
      <c r="D1964" s="33" t="str">
        <f>'Data from Waybill Query'!D1964</f>
        <v>All Other</v>
      </c>
      <c r="E1964" s="33" t="str">
        <f>'Data from Waybill Query'!E1964</f>
        <v>M</v>
      </c>
      <c r="F1964" s="33" t="str">
        <f>'Data from Waybill Query'!F1964</f>
        <v>X</v>
      </c>
      <c r="G1964" s="33" t="str">
        <f>'Data from Waybill Query'!G1964</f>
        <v>X</v>
      </c>
      <c r="H1964" s="104">
        <f>IF(ISNA(VLOOKUP($N1964,'Data from Waybill Query'!$A:$M,8,FALSE)),0,VLOOKUP($N1964,'Data from Waybill Query'!$A:$M,8,FALSE))</f>
        <v>131288</v>
      </c>
      <c r="I1964" s="104">
        <f>IF(ISNA(VLOOKUP($N1964,'Data from Waybill Query'!$A:$M,9,FALSE)),0,VLOOKUP($N1964,'Data from Waybill Query'!$A:$M,9,FALSE))</f>
        <v>31924</v>
      </c>
      <c r="J1964" s="104">
        <f>IF(ISNA(VLOOKUP($N1964,'Data from Waybill Query'!$A:$M,10,FALSE)),0,VLOOKUP($N1964,'Data from Waybill Query'!$A:$M,10,FALSE))</f>
        <v>24614</v>
      </c>
      <c r="K1964" s="104">
        <f>IF(ISNA(VLOOKUP($N1964,'Data from Waybill Query'!$A:$M,11,FALSE)),0,VLOOKUP($N1964,'Data from Waybill Query'!$A:$M,11,FALSE))</f>
        <v>2253347</v>
      </c>
      <c r="L1964" s="104">
        <f>IF(ISNA(VLOOKUP($N1964,'Data from Waybill Query'!$A:$M,12,FALSE)),0,VLOOKUP($N1964,'Data from Waybill Query'!$A:$M,12,FALSE))</f>
        <v>1738</v>
      </c>
      <c r="M1964" s="104">
        <f>IF(ISNA(VLOOKUP($N1964,'Data from Waybill Query'!$A:$M,13,FALSE)),0,VLOOKUP($N1964,'Data from Waybill Query'!$A:$M,13,FALSE))</f>
        <v>7.5548340000000005E-2</v>
      </c>
      <c r="N1964" s="104">
        <f t="shared" si="67"/>
        <v>2013990203</v>
      </c>
    </row>
    <row r="1965" spans="1:14" x14ac:dyDescent="0.25">
      <c r="A1965" s="104">
        <f t="shared" si="66"/>
        <v>201369</v>
      </c>
      <c r="B1965" s="32">
        <f>'Data from Waybill Query'!B1965</f>
        <v>2013</v>
      </c>
      <c r="C1965" s="32" t="str">
        <f>IF('Data from Waybill Query'!C1965="00","0",IF('Data from Waybill Query'!C1965="01","1",IF('Data from Waybill Query'!C1965="XX","2",'Data from Waybill Query'!C1965)))</f>
        <v>99</v>
      </c>
      <c r="D1965" s="33" t="str">
        <f>'Data from Waybill Query'!D1965</f>
        <v>All Other</v>
      </c>
      <c r="E1965" s="33" t="str">
        <f>'Data from Waybill Query'!E1965</f>
        <v>L</v>
      </c>
      <c r="F1965" s="33" t="str">
        <f>'Data from Waybill Query'!F1965</f>
        <v>X</v>
      </c>
      <c r="G1965" s="33" t="str">
        <f>'Data from Waybill Query'!G1965</f>
        <v>X</v>
      </c>
      <c r="H1965" s="104">
        <f>IF(ISNA(VLOOKUP($N1965,'Data from Waybill Query'!$A:$M,8,FALSE)),0,VLOOKUP($N1965,'Data from Waybill Query'!$A:$M,8,FALSE))</f>
        <v>301587</v>
      </c>
      <c r="I1965" s="104">
        <f>IF(ISNA(VLOOKUP($N1965,'Data from Waybill Query'!$A:$M,9,FALSE)),0,VLOOKUP($N1965,'Data from Waybill Query'!$A:$M,9,FALSE))</f>
        <v>46439</v>
      </c>
      <c r="J1965" s="104">
        <f>IF(ISNA(VLOOKUP($N1965,'Data from Waybill Query'!$A:$M,10,FALSE)),0,VLOOKUP($N1965,'Data from Waybill Query'!$A:$M,10,FALSE))</f>
        <v>78259</v>
      </c>
      <c r="K1965" s="104">
        <f>IF(ISNA(VLOOKUP($N1965,'Data from Waybill Query'!$A:$M,11,FALSE)),0,VLOOKUP($N1965,'Data from Waybill Query'!$A:$M,11,FALSE))</f>
        <v>1793657</v>
      </c>
      <c r="L1965" s="104">
        <f>IF(ISNA(VLOOKUP($N1965,'Data from Waybill Query'!$A:$M,12,FALSE)),0,VLOOKUP($N1965,'Data from Waybill Query'!$A:$M,12,FALSE))</f>
        <v>3031</v>
      </c>
      <c r="M1965" s="104">
        <f>IF(ISNA(VLOOKUP($N1965,'Data from Waybill Query'!$A:$M,13,FALSE)),0,VLOOKUP($N1965,'Data from Waybill Query'!$A:$M,13,FALSE))</f>
        <v>9.9507849999999995E-2</v>
      </c>
      <c r="N1965" s="104">
        <f t="shared" si="67"/>
        <v>2013990303</v>
      </c>
    </row>
    <row r="1966" spans="1:14" x14ac:dyDescent="0.25">
      <c r="A1966" s="104">
        <f t="shared" si="66"/>
        <v>201400</v>
      </c>
      <c r="B1966" s="32">
        <f>'Data from Waybill Query'!B1966</f>
        <v>2014</v>
      </c>
      <c r="C1966" s="32" t="str">
        <f>IF('Data from Waybill Query'!C1966="00","0",IF('Data from Waybill Query'!C1966="01","1",IF('Data from Waybill Query'!C1966="XX","2",'Data from Waybill Query'!C1966)))</f>
        <v>0</v>
      </c>
      <c r="D1966" s="33" t="str">
        <f>'Data from Waybill Query'!D1966</f>
        <v>Intermodal</v>
      </c>
      <c r="E1966" s="33" t="str">
        <f>'Data from Waybill Query'!E1966</f>
        <v>S</v>
      </c>
      <c r="F1966" s="33" t="str">
        <f>'Data from Waybill Query'!F1966</f>
        <v>X</v>
      </c>
      <c r="G1966" s="33" t="str">
        <f>'Data from Waybill Query'!G1966</f>
        <v>X</v>
      </c>
      <c r="H1966" s="104">
        <f>IF(ISNA(VLOOKUP($N1966,'Data from Waybill Query'!$A:$M,8,FALSE)),0,VLOOKUP($N1966,'Data from Waybill Query'!$A:$M,8,FALSE))</f>
        <v>877237</v>
      </c>
      <c r="I1966" s="104">
        <f>IF(ISNA(VLOOKUP($N1966,'Data from Waybill Query'!$A:$M,9,FALSE)),0,VLOOKUP($N1966,'Data from Waybill Query'!$A:$M,9,FALSE))</f>
        <v>2245928</v>
      </c>
      <c r="J1966" s="104">
        <f>IF(ISNA(VLOOKUP($N1966,'Data from Waybill Query'!$A:$M,10,FALSE)),0,VLOOKUP($N1966,'Data from Waybill Query'!$A:$M,10,FALSE))</f>
        <v>748907</v>
      </c>
      <c r="K1966" s="104">
        <f>IF(ISNA(VLOOKUP($N1966,'Data from Waybill Query'!$A:$M,11,FALSE)),0,VLOOKUP($N1966,'Data from Waybill Query'!$A:$M,11,FALSE))</f>
        <v>29775920</v>
      </c>
      <c r="L1966" s="104">
        <f>IF(ISNA(VLOOKUP($N1966,'Data from Waybill Query'!$A:$M,12,FALSE)),0,VLOOKUP($N1966,'Data from Waybill Query'!$A:$M,12,FALSE))</f>
        <v>9673</v>
      </c>
      <c r="M1966" s="104">
        <f>IF(ISNA(VLOOKUP($N1966,'Data from Waybill Query'!$A:$M,13,FALSE)),0,VLOOKUP($N1966,'Data from Waybill Query'!$A:$M,13,FALSE))</f>
        <v>9.0692179999999997E-2</v>
      </c>
      <c r="N1966" s="104">
        <f t="shared" ref="N1966:N2029" si="68">1000000*B1966+10000*C1966+100*IF(LEFT(E1966,1)="S",1,IF(E1966="M",2,IF(E1966="L",3,4)))+10*IF(F1966="P",1,0)+IF(G1966="S",1,IF(G1966="M",2,3))</f>
        <v>2014000103</v>
      </c>
    </row>
    <row r="1967" spans="1:14" x14ac:dyDescent="0.25">
      <c r="A1967" s="104">
        <f t="shared" si="66"/>
        <v>201401</v>
      </c>
      <c r="B1967" s="32">
        <f>'Data from Waybill Query'!B1967</f>
        <v>2014</v>
      </c>
      <c r="C1967" s="32" t="str">
        <f>IF('Data from Waybill Query'!C1967="00","0",IF('Data from Waybill Query'!C1967="01","1",IF('Data from Waybill Query'!C1967="XX","2",'Data from Waybill Query'!C1967)))</f>
        <v>0</v>
      </c>
      <c r="D1967" s="33" t="str">
        <f>'Data from Waybill Query'!D1967</f>
        <v>Intermodal</v>
      </c>
      <c r="E1967" s="33" t="str">
        <f>'Data from Waybill Query'!E1967</f>
        <v>M</v>
      </c>
      <c r="F1967" s="33" t="str">
        <f>'Data from Waybill Query'!F1967</f>
        <v>X</v>
      </c>
      <c r="G1967" s="33" t="str">
        <f>'Data from Waybill Query'!G1967</f>
        <v>X</v>
      </c>
      <c r="H1967" s="104">
        <f>IF(ISNA(VLOOKUP($N1967,'Data from Waybill Query'!$A:$M,8,FALSE)),0,VLOOKUP($N1967,'Data from Waybill Query'!$A:$M,8,FALSE))</f>
        <v>2519211</v>
      </c>
      <c r="I1967" s="104">
        <f>IF(ISNA(VLOOKUP($N1967,'Data from Waybill Query'!$A:$M,9,FALSE)),0,VLOOKUP($N1967,'Data from Waybill Query'!$A:$M,9,FALSE))</f>
        <v>3986236</v>
      </c>
      <c r="J1967" s="104">
        <f>IF(ISNA(VLOOKUP($N1967,'Data from Waybill Query'!$A:$M,10,FALSE)),0,VLOOKUP($N1967,'Data from Waybill Query'!$A:$M,10,FALSE))</f>
        <v>3252244</v>
      </c>
      <c r="K1967" s="104">
        <f>IF(ISNA(VLOOKUP($N1967,'Data from Waybill Query'!$A:$M,11,FALSE)),0,VLOOKUP($N1967,'Data from Waybill Query'!$A:$M,11,FALSE))</f>
        <v>48749820</v>
      </c>
      <c r="L1967" s="104">
        <f>IF(ISNA(VLOOKUP($N1967,'Data from Waybill Query'!$A:$M,12,FALSE)),0,VLOOKUP($N1967,'Data from Waybill Query'!$A:$M,12,FALSE))</f>
        <v>40119</v>
      </c>
      <c r="M1967" s="104">
        <f>IF(ISNA(VLOOKUP($N1967,'Data from Waybill Query'!$A:$M,13,FALSE)),0,VLOOKUP($N1967,'Data from Waybill Query'!$A:$M,13,FALSE))</f>
        <v>6.2793050000000003E-2</v>
      </c>
      <c r="N1967" s="104">
        <f t="shared" si="68"/>
        <v>2014000203</v>
      </c>
    </row>
    <row r="1968" spans="1:14" x14ac:dyDescent="0.25">
      <c r="A1968" s="104">
        <f t="shared" si="66"/>
        <v>201402</v>
      </c>
      <c r="B1968" s="32">
        <f>'Data from Waybill Query'!B1968</f>
        <v>2014</v>
      </c>
      <c r="C1968" s="32" t="str">
        <f>IF('Data from Waybill Query'!C1968="00","0",IF('Data from Waybill Query'!C1968="01","1",IF('Data from Waybill Query'!C1968="XX","2",'Data from Waybill Query'!C1968)))</f>
        <v>0</v>
      </c>
      <c r="D1968" s="33" t="str">
        <f>'Data from Waybill Query'!D1968</f>
        <v>Intermodal</v>
      </c>
      <c r="E1968" s="33" t="str">
        <f>'Data from Waybill Query'!E1968</f>
        <v>L</v>
      </c>
      <c r="F1968" s="33" t="str">
        <f>'Data from Waybill Query'!F1968</f>
        <v>X</v>
      </c>
      <c r="G1968" s="33" t="str">
        <f>'Data from Waybill Query'!G1968</f>
        <v>X</v>
      </c>
      <c r="H1968" s="104">
        <f>IF(ISNA(VLOOKUP($N1968,'Data from Waybill Query'!$A:$M,8,FALSE)),0,VLOOKUP($N1968,'Data from Waybill Query'!$A:$M,8,FALSE))</f>
        <v>2506975</v>
      </c>
      <c r="I1968" s="104">
        <f>IF(ISNA(VLOOKUP($N1968,'Data from Waybill Query'!$A:$M,9,FALSE)),0,VLOOKUP($N1968,'Data from Waybill Query'!$A:$M,9,FALSE))</f>
        <v>2566320</v>
      </c>
      <c r="J1968" s="104">
        <f>IF(ISNA(VLOOKUP($N1968,'Data from Waybill Query'!$A:$M,10,FALSE)),0,VLOOKUP($N1968,'Data from Waybill Query'!$A:$M,10,FALSE))</f>
        <v>3280908</v>
      </c>
      <c r="K1968" s="104">
        <f>IF(ISNA(VLOOKUP($N1968,'Data from Waybill Query'!$A:$M,11,FALSE)),0,VLOOKUP($N1968,'Data from Waybill Query'!$A:$M,11,FALSE))</f>
        <v>31584200</v>
      </c>
      <c r="L1968" s="104">
        <f>IF(ISNA(VLOOKUP($N1968,'Data from Waybill Query'!$A:$M,12,FALSE)),0,VLOOKUP($N1968,'Data from Waybill Query'!$A:$M,12,FALSE))</f>
        <v>40467</v>
      </c>
      <c r="M1968" s="104">
        <f>IF(ISNA(VLOOKUP($N1968,'Data from Waybill Query'!$A:$M,13,FALSE)),0,VLOOKUP($N1968,'Data from Waybill Query'!$A:$M,13,FALSE))</f>
        <v>6.1950489999999997E-2</v>
      </c>
      <c r="N1968" s="104">
        <f t="shared" si="68"/>
        <v>2014000303</v>
      </c>
    </row>
    <row r="1969" spans="1:14" x14ac:dyDescent="0.25">
      <c r="A1969" s="104">
        <f t="shared" si="66"/>
        <v>201403</v>
      </c>
      <c r="B1969" s="32">
        <f>'Data from Waybill Query'!B1969</f>
        <v>2014</v>
      </c>
      <c r="C1969" s="32" t="str">
        <f>IF('Data from Waybill Query'!C1969="00","0",IF('Data from Waybill Query'!C1969="01","1",IF('Data from Waybill Query'!C1969="XX","2",'Data from Waybill Query'!C1969)))</f>
        <v>0</v>
      </c>
      <c r="D1969" s="33" t="str">
        <f>'Data from Waybill Query'!D1969</f>
        <v>Intermodal</v>
      </c>
      <c r="E1969" s="33" t="str">
        <f>'Data from Waybill Query'!E1969</f>
        <v>VL</v>
      </c>
      <c r="F1969" s="33" t="str">
        <f>'Data from Waybill Query'!F1969</f>
        <v>X</v>
      </c>
      <c r="G1969" s="33" t="str">
        <f>'Data from Waybill Query'!G1969</f>
        <v>X</v>
      </c>
      <c r="H1969" s="104">
        <f>IF(ISNA(VLOOKUP($N1969,'Data from Waybill Query'!$A:$M,8,FALSE)),0,VLOOKUP($N1969,'Data from Waybill Query'!$A:$M,8,FALSE))</f>
        <v>10115426</v>
      </c>
      <c r="I1969" s="104">
        <f>IF(ISNA(VLOOKUP($N1969,'Data from Waybill Query'!$A:$M,9,FALSE)),0,VLOOKUP($N1969,'Data from Waybill Query'!$A:$M,9,FALSE))</f>
        <v>7138733</v>
      </c>
      <c r="J1969" s="104">
        <f>IF(ISNA(VLOOKUP($N1969,'Data from Waybill Query'!$A:$M,10,FALSE)),0,VLOOKUP($N1969,'Data from Waybill Query'!$A:$M,10,FALSE))</f>
        <v>15454575</v>
      </c>
      <c r="K1969" s="104">
        <f>IF(ISNA(VLOOKUP($N1969,'Data from Waybill Query'!$A:$M,11,FALSE)),0,VLOOKUP($N1969,'Data from Waybill Query'!$A:$M,11,FALSE))</f>
        <v>102484396</v>
      </c>
      <c r="L1969" s="104">
        <f>IF(ISNA(VLOOKUP($N1969,'Data from Waybill Query'!$A:$M,12,FALSE)),0,VLOOKUP($N1969,'Data from Waybill Query'!$A:$M,12,FALSE))</f>
        <v>221608</v>
      </c>
      <c r="M1969" s="104">
        <f>IF(ISNA(VLOOKUP($N1969,'Data from Waybill Query'!$A:$M,13,FALSE)),0,VLOOKUP($N1969,'Data from Waybill Query'!$A:$M,13,FALSE))</f>
        <v>4.5645499999999999E-2</v>
      </c>
      <c r="N1969" s="104">
        <f t="shared" si="68"/>
        <v>2014000403</v>
      </c>
    </row>
    <row r="1970" spans="1:14" x14ac:dyDescent="0.25">
      <c r="A1970" s="104">
        <f t="shared" si="66"/>
        <v>201404</v>
      </c>
      <c r="B1970" s="32">
        <f>'Data from Waybill Query'!B1970</f>
        <v>2014</v>
      </c>
      <c r="C1970" s="32" t="str">
        <f>IF('Data from Waybill Query'!C1970="00","0",IF('Data from Waybill Query'!C1970="01","1",IF('Data from Waybill Query'!C1970="XX","2",'Data from Waybill Query'!C1970)))</f>
        <v>1</v>
      </c>
      <c r="D1970" s="33" t="str">
        <f>'Data from Waybill Query'!D1970</f>
        <v>Farm Products (not Grain)</v>
      </c>
      <c r="E1970" s="33" t="str">
        <f>'Data from Waybill Query'!E1970</f>
        <v>X</v>
      </c>
      <c r="F1970" s="33" t="str">
        <f>'Data from Waybill Query'!F1970</f>
        <v>X</v>
      </c>
      <c r="G1970" s="33" t="str">
        <f>'Data from Waybill Query'!G1970</f>
        <v>X</v>
      </c>
      <c r="H1970" s="104">
        <f>IF(ISNA(VLOOKUP($N1970,'Data from Waybill Query'!$A:$M,8,FALSE)),0,VLOOKUP($N1970,'Data from Waybill Query'!$A:$M,8,FALSE))</f>
        <v>316572</v>
      </c>
      <c r="I1970" s="104">
        <f>IF(ISNA(VLOOKUP($N1970,'Data from Waybill Query'!$A:$M,9,FALSE)),0,VLOOKUP($N1970,'Data from Waybill Query'!$A:$M,9,FALSE))</f>
        <v>51410</v>
      </c>
      <c r="J1970" s="104">
        <f>IF(ISNA(VLOOKUP($N1970,'Data from Waybill Query'!$A:$M,10,FALSE)),0,VLOOKUP($N1970,'Data from Waybill Query'!$A:$M,10,FALSE))</f>
        <v>78558</v>
      </c>
      <c r="K1970" s="104">
        <f>IF(ISNA(VLOOKUP($N1970,'Data from Waybill Query'!$A:$M,11,FALSE)),0,VLOOKUP($N1970,'Data from Waybill Query'!$A:$M,11,FALSE))</f>
        <v>4057764</v>
      </c>
      <c r="L1970" s="104">
        <f>IF(ISNA(VLOOKUP($N1970,'Data from Waybill Query'!$A:$M,12,FALSE)),0,VLOOKUP($N1970,'Data from Waybill Query'!$A:$M,12,FALSE))</f>
        <v>6209</v>
      </c>
      <c r="M1970" s="104">
        <f>IF(ISNA(VLOOKUP($N1970,'Data from Waybill Query'!$A:$M,13,FALSE)),0,VLOOKUP($N1970,'Data from Waybill Query'!$A:$M,13,FALSE))</f>
        <v>5.0987360000000002E-2</v>
      </c>
      <c r="N1970" s="104">
        <f t="shared" si="68"/>
        <v>2014010403</v>
      </c>
    </row>
    <row r="1971" spans="1:14" x14ac:dyDescent="0.25">
      <c r="A1971" s="104">
        <f t="shared" si="66"/>
        <v>201405</v>
      </c>
      <c r="B1971" s="32">
        <f>'Data from Waybill Query'!B1971</f>
        <v>2014</v>
      </c>
      <c r="C1971" s="32" t="str">
        <f>IF('Data from Waybill Query'!C1971="00","0",IF('Data from Waybill Query'!C1971="01","1",IF('Data from Waybill Query'!C1971="XX","2",'Data from Waybill Query'!C1971)))</f>
        <v>2</v>
      </c>
      <c r="D1971" s="33" t="str">
        <f>'Data from Waybill Query'!D1971</f>
        <v>Grain</v>
      </c>
      <c r="E1971" s="33" t="str">
        <f>'Data from Waybill Query'!E1971</f>
        <v>S</v>
      </c>
      <c r="F1971" s="33" t="str">
        <f>'Data from Waybill Query'!F1971</f>
        <v>R</v>
      </c>
      <c r="G1971" s="33" t="str">
        <f>'Data from Waybill Query'!G1971</f>
        <v>S</v>
      </c>
      <c r="H1971" s="104">
        <f>IF(ISNA(VLOOKUP($N1971,'Data from Waybill Query'!$A:$M,8,FALSE)),0,VLOOKUP($N1971,'Data from Waybill Query'!$A:$M,8,FALSE))</f>
        <v>52045</v>
      </c>
      <c r="I1971" s="104">
        <f>IF(ISNA(VLOOKUP($N1971,'Data from Waybill Query'!$A:$M,9,FALSE)),0,VLOOKUP($N1971,'Data from Waybill Query'!$A:$M,9,FALSE))</f>
        <v>25912</v>
      </c>
      <c r="J1971" s="104">
        <f>IF(ISNA(VLOOKUP($N1971,'Data from Waybill Query'!$A:$M,10,FALSE)),0,VLOOKUP($N1971,'Data from Waybill Query'!$A:$M,10,FALSE))</f>
        <v>6040</v>
      </c>
      <c r="K1971" s="104">
        <f>IF(ISNA(VLOOKUP($N1971,'Data from Waybill Query'!$A:$M,11,FALSE)),0,VLOOKUP($N1971,'Data from Waybill Query'!$A:$M,11,FALSE))</f>
        <v>2462252</v>
      </c>
      <c r="L1971" s="104">
        <f>IF(ISNA(VLOOKUP($N1971,'Data from Waybill Query'!$A:$M,12,FALSE)),0,VLOOKUP($N1971,'Data from Waybill Query'!$A:$M,12,FALSE))</f>
        <v>574</v>
      </c>
      <c r="M1971" s="104">
        <f>IF(ISNA(VLOOKUP($N1971,'Data from Waybill Query'!$A:$M,13,FALSE)),0,VLOOKUP($N1971,'Data from Waybill Query'!$A:$M,13,FALSE))</f>
        <v>9.0741020000000006E-2</v>
      </c>
      <c r="N1971" s="104">
        <f t="shared" si="68"/>
        <v>2014020101</v>
      </c>
    </row>
    <row r="1972" spans="1:14" x14ac:dyDescent="0.25">
      <c r="A1972" s="104">
        <f t="shared" si="66"/>
        <v>201406</v>
      </c>
      <c r="B1972" s="32">
        <f>'Data from Waybill Query'!B1972</f>
        <v>2014</v>
      </c>
      <c r="C1972" s="32" t="str">
        <f>IF('Data from Waybill Query'!C1972="00","0",IF('Data from Waybill Query'!C1972="01","1",IF('Data from Waybill Query'!C1972="XX","2",'Data from Waybill Query'!C1972)))</f>
        <v>2</v>
      </c>
      <c r="D1972" s="33" t="str">
        <f>'Data from Waybill Query'!D1972</f>
        <v>Grain</v>
      </c>
      <c r="E1972" s="33" t="str">
        <f>'Data from Waybill Query'!E1972</f>
        <v>S</v>
      </c>
      <c r="F1972" s="33" t="str">
        <f>'Data from Waybill Query'!F1972</f>
        <v>R</v>
      </c>
      <c r="G1972" s="33" t="str">
        <f>'Data from Waybill Query'!G1972</f>
        <v>M</v>
      </c>
      <c r="H1972" s="104">
        <f>IF(ISNA(VLOOKUP($N1972,'Data from Waybill Query'!$A:$M,8,FALSE)),0,VLOOKUP($N1972,'Data from Waybill Query'!$A:$M,8,FALSE))</f>
        <v>144116</v>
      </c>
      <c r="I1972" s="104">
        <f>IF(ISNA(VLOOKUP($N1972,'Data from Waybill Query'!$A:$M,9,FALSE)),0,VLOOKUP($N1972,'Data from Waybill Query'!$A:$M,9,FALSE))</f>
        <v>84392</v>
      </c>
      <c r="J1972" s="104">
        <f>IF(ISNA(VLOOKUP($N1972,'Data from Waybill Query'!$A:$M,10,FALSE)),0,VLOOKUP($N1972,'Data from Waybill Query'!$A:$M,10,FALSE))</f>
        <v>20045</v>
      </c>
      <c r="K1972" s="104">
        <f>IF(ISNA(VLOOKUP($N1972,'Data from Waybill Query'!$A:$M,11,FALSE)),0,VLOOKUP($N1972,'Data from Waybill Query'!$A:$M,11,FALSE))</f>
        <v>8149468</v>
      </c>
      <c r="L1972" s="104">
        <f>IF(ISNA(VLOOKUP($N1972,'Data from Waybill Query'!$A:$M,12,FALSE)),0,VLOOKUP($N1972,'Data from Waybill Query'!$A:$M,12,FALSE))</f>
        <v>1984</v>
      </c>
      <c r="M1972" s="104">
        <f>IF(ISNA(VLOOKUP($N1972,'Data from Waybill Query'!$A:$M,13,FALSE)),0,VLOOKUP($N1972,'Data from Waybill Query'!$A:$M,13,FALSE))</f>
        <v>7.2652190000000005E-2</v>
      </c>
      <c r="N1972" s="104">
        <f t="shared" si="68"/>
        <v>2014020102</v>
      </c>
    </row>
    <row r="1973" spans="1:14" x14ac:dyDescent="0.25">
      <c r="A1973" s="104">
        <f t="shared" si="66"/>
        <v>201407</v>
      </c>
      <c r="B1973" s="32">
        <f>'Data from Waybill Query'!B1973</f>
        <v>2014</v>
      </c>
      <c r="C1973" s="32" t="str">
        <f>IF('Data from Waybill Query'!C1973="00","0",IF('Data from Waybill Query'!C1973="01","1",IF('Data from Waybill Query'!C1973="XX","2",'Data from Waybill Query'!C1973)))</f>
        <v>2</v>
      </c>
      <c r="D1973" s="33" t="str">
        <f>'Data from Waybill Query'!D1973</f>
        <v>Grain</v>
      </c>
      <c r="E1973" s="33" t="str">
        <f>'Data from Waybill Query'!E1973</f>
        <v>S</v>
      </c>
      <c r="F1973" s="33" t="str">
        <f>'Data from Waybill Query'!F1973</f>
        <v>R</v>
      </c>
      <c r="G1973" s="33" t="str">
        <f>'Data from Waybill Query'!G1973</f>
        <v>U</v>
      </c>
      <c r="H1973" s="104">
        <f>IF(ISNA(VLOOKUP($N1973,'Data from Waybill Query'!$A:$M,8,FALSE)),0,VLOOKUP($N1973,'Data from Waybill Query'!$A:$M,8,FALSE))</f>
        <v>103944</v>
      </c>
      <c r="I1973" s="104">
        <f>IF(ISNA(VLOOKUP($N1973,'Data from Waybill Query'!$A:$M,9,FALSE)),0,VLOOKUP($N1973,'Data from Waybill Query'!$A:$M,9,FALSE))</f>
        <v>57635</v>
      </c>
      <c r="J1973" s="104">
        <f>IF(ISNA(VLOOKUP($N1973,'Data from Waybill Query'!$A:$M,10,FALSE)),0,VLOOKUP($N1973,'Data from Waybill Query'!$A:$M,10,FALSE))</f>
        <v>18425</v>
      </c>
      <c r="K1973" s="104">
        <f>IF(ISNA(VLOOKUP($N1973,'Data from Waybill Query'!$A:$M,11,FALSE)),0,VLOOKUP($N1973,'Data from Waybill Query'!$A:$M,11,FALSE))</f>
        <v>6026538</v>
      </c>
      <c r="L1973" s="104">
        <f>IF(ISNA(VLOOKUP($N1973,'Data from Waybill Query'!$A:$M,12,FALSE)),0,VLOOKUP($N1973,'Data from Waybill Query'!$A:$M,12,FALSE))</f>
        <v>1935</v>
      </c>
      <c r="M1973" s="104">
        <f>IF(ISNA(VLOOKUP($N1973,'Data from Waybill Query'!$A:$M,13,FALSE)),0,VLOOKUP($N1973,'Data from Waybill Query'!$A:$M,13,FALSE))</f>
        <v>5.372379E-2</v>
      </c>
      <c r="N1973" s="104">
        <f t="shared" si="68"/>
        <v>2014020103</v>
      </c>
    </row>
    <row r="1974" spans="1:14" x14ac:dyDescent="0.25">
      <c r="A1974" s="104">
        <f t="shared" si="66"/>
        <v>201408</v>
      </c>
      <c r="B1974" s="32">
        <f>'Data from Waybill Query'!B1974</f>
        <v>2014</v>
      </c>
      <c r="C1974" s="32" t="str">
        <f>IF('Data from Waybill Query'!C1974="00","0",IF('Data from Waybill Query'!C1974="01","1",IF('Data from Waybill Query'!C1974="XX","2",'Data from Waybill Query'!C1974)))</f>
        <v>2</v>
      </c>
      <c r="D1974" s="33" t="str">
        <f>'Data from Waybill Query'!D1974</f>
        <v>Grain</v>
      </c>
      <c r="E1974" s="33" t="str">
        <f>'Data from Waybill Query'!E1974</f>
        <v>S</v>
      </c>
      <c r="F1974" s="33" t="str">
        <f>'Data from Waybill Query'!F1974</f>
        <v>P</v>
      </c>
      <c r="G1974" s="33" t="str">
        <f>'Data from Waybill Query'!G1974</f>
        <v>S</v>
      </c>
      <c r="H1974" s="104">
        <f>IF(ISNA(VLOOKUP($N1974,'Data from Waybill Query'!$A:$M,8,FALSE)),0,VLOOKUP($N1974,'Data from Waybill Query'!$A:$M,8,FALSE))</f>
        <v>36405</v>
      </c>
      <c r="I1974" s="104">
        <f>IF(ISNA(VLOOKUP($N1974,'Data from Waybill Query'!$A:$M,9,FALSE)),0,VLOOKUP($N1974,'Data from Waybill Query'!$A:$M,9,FALSE))</f>
        <v>20168</v>
      </c>
      <c r="J1974" s="104">
        <f>IF(ISNA(VLOOKUP($N1974,'Data from Waybill Query'!$A:$M,10,FALSE)),0,VLOOKUP($N1974,'Data from Waybill Query'!$A:$M,10,FALSE))</f>
        <v>4425</v>
      </c>
      <c r="K1974" s="104">
        <f>IF(ISNA(VLOOKUP($N1974,'Data from Waybill Query'!$A:$M,11,FALSE)),0,VLOOKUP($N1974,'Data from Waybill Query'!$A:$M,11,FALSE))</f>
        <v>1935140</v>
      </c>
      <c r="L1974" s="104">
        <f>IF(ISNA(VLOOKUP($N1974,'Data from Waybill Query'!$A:$M,12,FALSE)),0,VLOOKUP($N1974,'Data from Waybill Query'!$A:$M,12,FALSE))</f>
        <v>433</v>
      </c>
      <c r="M1974" s="104">
        <f>IF(ISNA(VLOOKUP($N1974,'Data from Waybill Query'!$A:$M,13,FALSE)),0,VLOOKUP($N1974,'Data from Waybill Query'!$A:$M,13,FALSE))</f>
        <v>8.4096039999999997E-2</v>
      </c>
      <c r="N1974" s="104">
        <f t="shared" si="68"/>
        <v>2014020111</v>
      </c>
    </row>
    <row r="1975" spans="1:14" x14ac:dyDescent="0.25">
      <c r="A1975" s="104">
        <f t="shared" si="66"/>
        <v>201409</v>
      </c>
      <c r="B1975" s="32">
        <f>'Data from Waybill Query'!B1975</f>
        <v>2014</v>
      </c>
      <c r="C1975" s="32" t="str">
        <f>IF('Data from Waybill Query'!C1975="00","0",IF('Data from Waybill Query'!C1975="01","1",IF('Data from Waybill Query'!C1975="XX","2",'Data from Waybill Query'!C1975)))</f>
        <v>2</v>
      </c>
      <c r="D1975" s="33" t="str">
        <f>'Data from Waybill Query'!D1975</f>
        <v>Grain</v>
      </c>
      <c r="E1975" s="33" t="str">
        <f>'Data from Waybill Query'!E1975</f>
        <v>S</v>
      </c>
      <c r="F1975" s="33" t="str">
        <f>'Data from Waybill Query'!F1975</f>
        <v>P</v>
      </c>
      <c r="G1975" s="33" t="str">
        <f>'Data from Waybill Query'!G1975</f>
        <v>M</v>
      </c>
      <c r="H1975" s="104">
        <f>IF(ISNA(VLOOKUP($N1975,'Data from Waybill Query'!$A:$M,8,FALSE)),0,VLOOKUP($N1975,'Data from Waybill Query'!$A:$M,8,FALSE))</f>
        <v>68039</v>
      </c>
      <c r="I1975" s="104">
        <f>IF(ISNA(VLOOKUP($N1975,'Data from Waybill Query'!$A:$M,9,FALSE)),0,VLOOKUP($N1975,'Data from Waybill Query'!$A:$M,9,FALSE))</f>
        <v>64544</v>
      </c>
      <c r="J1975" s="104">
        <f>IF(ISNA(VLOOKUP($N1975,'Data from Waybill Query'!$A:$M,10,FALSE)),0,VLOOKUP($N1975,'Data from Waybill Query'!$A:$M,10,FALSE))</f>
        <v>10776</v>
      </c>
      <c r="K1975" s="104">
        <f>IF(ISNA(VLOOKUP($N1975,'Data from Waybill Query'!$A:$M,11,FALSE)),0,VLOOKUP($N1975,'Data from Waybill Query'!$A:$M,11,FALSE))</f>
        <v>6260928</v>
      </c>
      <c r="L1975" s="104">
        <f>IF(ISNA(VLOOKUP($N1975,'Data from Waybill Query'!$A:$M,12,FALSE)),0,VLOOKUP($N1975,'Data from Waybill Query'!$A:$M,12,FALSE))</f>
        <v>1060</v>
      </c>
      <c r="M1975" s="104">
        <f>IF(ISNA(VLOOKUP($N1975,'Data from Waybill Query'!$A:$M,13,FALSE)),0,VLOOKUP($N1975,'Data from Waybill Query'!$A:$M,13,FALSE))</f>
        <v>6.4159969999999997E-2</v>
      </c>
      <c r="N1975" s="104">
        <f t="shared" si="68"/>
        <v>2014020112</v>
      </c>
    </row>
    <row r="1976" spans="1:14" x14ac:dyDescent="0.25">
      <c r="A1976" s="104">
        <f t="shared" si="66"/>
        <v>201410</v>
      </c>
      <c r="B1976" s="32">
        <f>'Data from Waybill Query'!B1976</f>
        <v>2014</v>
      </c>
      <c r="C1976" s="32" t="str">
        <f>IF('Data from Waybill Query'!C1976="00","0",IF('Data from Waybill Query'!C1976="01","1",IF('Data from Waybill Query'!C1976="XX","2",'Data from Waybill Query'!C1976)))</f>
        <v>2</v>
      </c>
      <c r="D1976" s="33" t="str">
        <f>'Data from Waybill Query'!D1976</f>
        <v>Grain</v>
      </c>
      <c r="E1976" s="33" t="str">
        <f>'Data from Waybill Query'!E1976</f>
        <v>S</v>
      </c>
      <c r="F1976" s="33" t="str">
        <f>'Data from Waybill Query'!F1976</f>
        <v>P</v>
      </c>
      <c r="G1976" s="33" t="str">
        <f>'Data from Waybill Query'!G1976</f>
        <v>U</v>
      </c>
      <c r="H1976" s="104">
        <f>IF(ISNA(VLOOKUP($N1976,'Data from Waybill Query'!$A:$M,8,FALSE)),0,VLOOKUP($N1976,'Data from Waybill Query'!$A:$M,8,FALSE))</f>
        <v>59659</v>
      </c>
      <c r="I1976" s="104">
        <f>IF(ISNA(VLOOKUP($N1976,'Data from Waybill Query'!$A:$M,9,FALSE)),0,VLOOKUP($N1976,'Data from Waybill Query'!$A:$M,9,FALSE))</f>
        <v>54731</v>
      </c>
      <c r="J1976" s="104">
        <f>IF(ISNA(VLOOKUP($N1976,'Data from Waybill Query'!$A:$M,10,FALSE)),0,VLOOKUP($N1976,'Data from Waybill Query'!$A:$M,10,FALSE))</f>
        <v>12225</v>
      </c>
      <c r="K1976" s="104">
        <f>IF(ISNA(VLOOKUP($N1976,'Data from Waybill Query'!$A:$M,11,FALSE)),0,VLOOKUP($N1976,'Data from Waybill Query'!$A:$M,11,FALSE))</f>
        <v>5596677</v>
      </c>
      <c r="L1976" s="104">
        <f>IF(ISNA(VLOOKUP($N1976,'Data from Waybill Query'!$A:$M,12,FALSE)),0,VLOOKUP($N1976,'Data from Waybill Query'!$A:$M,12,FALSE))</f>
        <v>1268</v>
      </c>
      <c r="M1976" s="104">
        <f>IF(ISNA(VLOOKUP($N1976,'Data from Waybill Query'!$A:$M,13,FALSE)),0,VLOOKUP($N1976,'Data from Waybill Query'!$A:$M,13,FALSE))</f>
        <v>4.7061520000000003E-2</v>
      </c>
      <c r="N1976" s="104">
        <f t="shared" si="68"/>
        <v>2014020113</v>
      </c>
    </row>
    <row r="1977" spans="1:14" x14ac:dyDescent="0.25">
      <c r="A1977" s="104">
        <f t="shared" si="66"/>
        <v>201411</v>
      </c>
      <c r="B1977" s="32">
        <f>'Data from Waybill Query'!B1977</f>
        <v>2014</v>
      </c>
      <c r="C1977" s="32" t="str">
        <f>IF('Data from Waybill Query'!C1977="00","0",IF('Data from Waybill Query'!C1977="01","1",IF('Data from Waybill Query'!C1977="XX","2",'Data from Waybill Query'!C1977)))</f>
        <v>2</v>
      </c>
      <c r="D1977" s="33" t="str">
        <f>'Data from Waybill Query'!D1977</f>
        <v>Grain</v>
      </c>
      <c r="E1977" s="33" t="str">
        <f>'Data from Waybill Query'!E1977</f>
        <v>M</v>
      </c>
      <c r="F1977" s="33" t="str">
        <f>'Data from Waybill Query'!F1977</f>
        <v>R</v>
      </c>
      <c r="G1977" s="33" t="str">
        <f>'Data from Waybill Query'!G1977</f>
        <v>S</v>
      </c>
      <c r="H1977" s="104">
        <f>IF(ISNA(VLOOKUP($N1977,'Data from Waybill Query'!$A:$M,8,FALSE)),0,VLOOKUP($N1977,'Data from Waybill Query'!$A:$M,8,FALSE))</f>
        <v>131547</v>
      </c>
      <c r="I1977" s="104">
        <f>IF(ISNA(VLOOKUP($N1977,'Data from Waybill Query'!$A:$M,9,FALSE)),0,VLOOKUP($N1977,'Data from Waybill Query'!$A:$M,9,FALSE))</f>
        <v>32968</v>
      </c>
      <c r="J1977" s="104">
        <f>IF(ISNA(VLOOKUP($N1977,'Data from Waybill Query'!$A:$M,10,FALSE)),0,VLOOKUP($N1977,'Data from Waybill Query'!$A:$M,10,FALSE))</f>
        <v>24615</v>
      </c>
      <c r="K1977" s="104">
        <f>IF(ISNA(VLOOKUP($N1977,'Data from Waybill Query'!$A:$M,11,FALSE)),0,VLOOKUP($N1977,'Data from Waybill Query'!$A:$M,11,FALSE))</f>
        <v>3255204</v>
      </c>
      <c r="L1977" s="104">
        <f>IF(ISNA(VLOOKUP($N1977,'Data from Waybill Query'!$A:$M,12,FALSE)),0,VLOOKUP($N1977,'Data from Waybill Query'!$A:$M,12,FALSE))</f>
        <v>2432</v>
      </c>
      <c r="M1977" s="104">
        <f>IF(ISNA(VLOOKUP($N1977,'Data from Waybill Query'!$A:$M,13,FALSE)),0,VLOOKUP($N1977,'Data from Waybill Query'!$A:$M,13,FALSE))</f>
        <v>5.4087499999999997E-2</v>
      </c>
      <c r="N1977" s="104">
        <f t="shared" si="68"/>
        <v>2014020201</v>
      </c>
    </row>
    <row r="1978" spans="1:14" x14ac:dyDescent="0.25">
      <c r="A1978" s="104">
        <f t="shared" si="66"/>
        <v>201412</v>
      </c>
      <c r="B1978" s="32">
        <f>'Data from Waybill Query'!B1978</f>
        <v>2014</v>
      </c>
      <c r="C1978" s="32" t="str">
        <f>IF('Data from Waybill Query'!C1978="00","0",IF('Data from Waybill Query'!C1978="01","1",IF('Data from Waybill Query'!C1978="XX","2",'Data from Waybill Query'!C1978)))</f>
        <v>2</v>
      </c>
      <c r="D1978" s="33" t="str">
        <f>'Data from Waybill Query'!D1978</f>
        <v>Grain</v>
      </c>
      <c r="E1978" s="33" t="str">
        <f>'Data from Waybill Query'!E1978</f>
        <v>M</v>
      </c>
      <c r="F1978" s="33" t="str">
        <f>'Data from Waybill Query'!F1978</f>
        <v>R</v>
      </c>
      <c r="G1978" s="33" t="str">
        <f>'Data from Waybill Query'!G1978</f>
        <v>M</v>
      </c>
      <c r="H1978" s="104">
        <f>IF(ISNA(VLOOKUP($N1978,'Data from Waybill Query'!$A:$M,8,FALSE)),0,VLOOKUP($N1978,'Data from Waybill Query'!$A:$M,8,FALSE))</f>
        <v>369590</v>
      </c>
      <c r="I1978" s="104">
        <f>IF(ISNA(VLOOKUP($N1978,'Data from Waybill Query'!$A:$M,9,FALSE)),0,VLOOKUP($N1978,'Data from Waybill Query'!$A:$M,9,FALSE))</f>
        <v>97568</v>
      </c>
      <c r="J1978" s="104">
        <f>IF(ISNA(VLOOKUP($N1978,'Data from Waybill Query'!$A:$M,10,FALSE)),0,VLOOKUP($N1978,'Data from Waybill Query'!$A:$M,10,FALSE))</f>
        <v>73509</v>
      </c>
      <c r="K1978" s="104">
        <f>IF(ISNA(VLOOKUP($N1978,'Data from Waybill Query'!$A:$M,11,FALSE)),0,VLOOKUP($N1978,'Data from Waybill Query'!$A:$M,11,FALSE))</f>
        <v>9990076</v>
      </c>
      <c r="L1978" s="104">
        <f>IF(ISNA(VLOOKUP($N1978,'Data from Waybill Query'!$A:$M,12,FALSE)),0,VLOOKUP($N1978,'Data from Waybill Query'!$A:$M,12,FALSE))</f>
        <v>7523</v>
      </c>
      <c r="M1978" s="104">
        <f>IF(ISNA(VLOOKUP($N1978,'Data from Waybill Query'!$A:$M,13,FALSE)),0,VLOOKUP($N1978,'Data from Waybill Query'!$A:$M,13,FALSE))</f>
        <v>4.9125370000000002E-2</v>
      </c>
      <c r="N1978" s="104">
        <f t="shared" si="68"/>
        <v>2014020202</v>
      </c>
    </row>
    <row r="1979" spans="1:14" x14ac:dyDescent="0.25">
      <c r="A1979" s="104">
        <f t="shared" si="66"/>
        <v>201413</v>
      </c>
      <c r="B1979" s="32">
        <f>'Data from Waybill Query'!B1979</f>
        <v>2014</v>
      </c>
      <c r="C1979" s="32" t="str">
        <f>IF('Data from Waybill Query'!C1979="00","0",IF('Data from Waybill Query'!C1979="01","1",IF('Data from Waybill Query'!C1979="XX","2",'Data from Waybill Query'!C1979)))</f>
        <v>2</v>
      </c>
      <c r="D1979" s="33" t="str">
        <f>'Data from Waybill Query'!D1979</f>
        <v>Grain</v>
      </c>
      <c r="E1979" s="33" t="str">
        <f>'Data from Waybill Query'!E1979</f>
        <v>M</v>
      </c>
      <c r="F1979" s="33" t="str">
        <f>'Data from Waybill Query'!F1979</f>
        <v>R</v>
      </c>
      <c r="G1979" s="33" t="str">
        <f>'Data from Waybill Query'!G1979</f>
        <v>U</v>
      </c>
      <c r="H1979" s="104">
        <f>IF(ISNA(VLOOKUP($N1979,'Data from Waybill Query'!$A:$M,8,FALSE)),0,VLOOKUP($N1979,'Data from Waybill Query'!$A:$M,8,FALSE))</f>
        <v>743365</v>
      </c>
      <c r="I1979" s="104">
        <f>IF(ISNA(VLOOKUP($N1979,'Data from Waybill Query'!$A:$M,9,FALSE)),0,VLOOKUP($N1979,'Data from Waybill Query'!$A:$M,9,FALSE))</f>
        <v>232353</v>
      </c>
      <c r="J1979" s="104">
        <f>IF(ISNA(VLOOKUP($N1979,'Data from Waybill Query'!$A:$M,10,FALSE)),0,VLOOKUP($N1979,'Data from Waybill Query'!$A:$M,10,FALSE))</f>
        <v>183130</v>
      </c>
      <c r="K1979" s="104">
        <f>IF(ISNA(VLOOKUP($N1979,'Data from Waybill Query'!$A:$M,11,FALSE)),0,VLOOKUP($N1979,'Data from Waybill Query'!$A:$M,11,FALSE))</f>
        <v>24731752</v>
      </c>
      <c r="L1979" s="104">
        <f>IF(ISNA(VLOOKUP($N1979,'Data from Waybill Query'!$A:$M,12,FALSE)),0,VLOOKUP($N1979,'Data from Waybill Query'!$A:$M,12,FALSE))</f>
        <v>19482</v>
      </c>
      <c r="M1979" s="104">
        <f>IF(ISNA(VLOOKUP($N1979,'Data from Waybill Query'!$A:$M,13,FALSE)),0,VLOOKUP($N1979,'Data from Waybill Query'!$A:$M,13,FALSE))</f>
        <v>3.8156000000000002E-2</v>
      </c>
      <c r="N1979" s="104">
        <f t="shared" si="68"/>
        <v>2014020203</v>
      </c>
    </row>
    <row r="1980" spans="1:14" x14ac:dyDescent="0.25">
      <c r="A1980" s="104">
        <f t="shared" si="66"/>
        <v>201414</v>
      </c>
      <c r="B1980" s="32">
        <f>'Data from Waybill Query'!B1980</f>
        <v>2014</v>
      </c>
      <c r="C1980" s="32" t="str">
        <f>IF('Data from Waybill Query'!C1980="00","0",IF('Data from Waybill Query'!C1980="01","1",IF('Data from Waybill Query'!C1980="XX","2",'Data from Waybill Query'!C1980)))</f>
        <v>2</v>
      </c>
      <c r="D1980" s="33" t="str">
        <f>'Data from Waybill Query'!D1980</f>
        <v>Grain</v>
      </c>
      <c r="E1980" s="33" t="str">
        <f>'Data from Waybill Query'!E1980</f>
        <v>M</v>
      </c>
      <c r="F1980" s="33" t="str">
        <f>'Data from Waybill Query'!F1980</f>
        <v>P</v>
      </c>
      <c r="G1980" s="33" t="str">
        <f>'Data from Waybill Query'!G1980</f>
        <v>S</v>
      </c>
      <c r="H1980" s="104">
        <f>IF(ISNA(VLOOKUP($N1980,'Data from Waybill Query'!$A:$M,8,FALSE)),0,VLOOKUP($N1980,'Data from Waybill Query'!$A:$M,8,FALSE))</f>
        <v>87085</v>
      </c>
      <c r="I1980" s="104">
        <f>IF(ISNA(VLOOKUP($N1980,'Data from Waybill Query'!$A:$M,9,FALSE)),0,VLOOKUP($N1980,'Data from Waybill Query'!$A:$M,9,FALSE))</f>
        <v>26096</v>
      </c>
      <c r="J1980" s="104">
        <f>IF(ISNA(VLOOKUP($N1980,'Data from Waybill Query'!$A:$M,10,FALSE)),0,VLOOKUP($N1980,'Data from Waybill Query'!$A:$M,10,FALSE))</f>
        <v>19495</v>
      </c>
      <c r="K1980" s="104">
        <f>IF(ISNA(VLOOKUP($N1980,'Data from Waybill Query'!$A:$M,11,FALSE)),0,VLOOKUP($N1980,'Data from Waybill Query'!$A:$M,11,FALSE))</f>
        <v>2534868</v>
      </c>
      <c r="L1980" s="104">
        <f>IF(ISNA(VLOOKUP($N1980,'Data from Waybill Query'!$A:$M,12,FALSE)),0,VLOOKUP($N1980,'Data from Waybill Query'!$A:$M,12,FALSE))</f>
        <v>1893</v>
      </c>
      <c r="M1980" s="104">
        <f>IF(ISNA(VLOOKUP($N1980,'Data from Waybill Query'!$A:$M,13,FALSE)),0,VLOOKUP($N1980,'Data from Waybill Query'!$A:$M,13,FALSE))</f>
        <v>4.5993739999999998E-2</v>
      </c>
      <c r="N1980" s="104">
        <f t="shared" si="68"/>
        <v>2014020211</v>
      </c>
    </row>
    <row r="1981" spans="1:14" x14ac:dyDescent="0.25">
      <c r="A1981" s="104">
        <f t="shared" si="66"/>
        <v>201415</v>
      </c>
      <c r="B1981" s="32">
        <f>'Data from Waybill Query'!B1981</f>
        <v>2014</v>
      </c>
      <c r="C1981" s="32" t="str">
        <f>IF('Data from Waybill Query'!C1981="00","0",IF('Data from Waybill Query'!C1981="01","1",IF('Data from Waybill Query'!C1981="XX","2",'Data from Waybill Query'!C1981)))</f>
        <v>2</v>
      </c>
      <c r="D1981" s="33" t="str">
        <f>'Data from Waybill Query'!D1981</f>
        <v>Grain</v>
      </c>
      <c r="E1981" s="33" t="str">
        <f>'Data from Waybill Query'!E1981</f>
        <v>M</v>
      </c>
      <c r="F1981" s="33" t="str">
        <f>'Data from Waybill Query'!F1981</f>
        <v>P</v>
      </c>
      <c r="G1981" s="33" t="str">
        <f>'Data from Waybill Query'!G1981</f>
        <v>M</v>
      </c>
      <c r="H1981" s="104">
        <f>IF(ISNA(VLOOKUP($N1981,'Data from Waybill Query'!$A:$M,8,FALSE)),0,VLOOKUP($N1981,'Data from Waybill Query'!$A:$M,8,FALSE))</f>
        <v>82295</v>
      </c>
      <c r="I1981" s="104">
        <f>IF(ISNA(VLOOKUP($N1981,'Data from Waybill Query'!$A:$M,9,FALSE)),0,VLOOKUP($N1981,'Data from Waybill Query'!$A:$M,9,FALSE))</f>
        <v>23696</v>
      </c>
      <c r="J1981" s="104">
        <f>IF(ISNA(VLOOKUP($N1981,'Data from Waybill Query'!$A:$M,10,FALSE)),0,VLOOKUP($N1981,'Data from Waybill Query'!$A:$M,10,FALSE))</f>
        <v>17259</v>
      </c>
      <c r="K1981" s="104">
        <f>IF(ISNA(VLOOKUP($N1981,'Data from Waybill Query'!$A:$M,11,FALSE)),0,VLOOKUP($N1981,'Data from Waybill Query'!$A:$M,11,FALSE))</f>
        <v>2397204</v>
      </c>
      <c r="L1981" s="104">
        <f>IF(ISNA(VLOOKUP($N1981,'Data from Waybill Query'!$A:$M,12,FALSE)),0,VLOOKUP($N1981,'Data from Waybill Query'!$A:$M,12,FALSE))</f>
        <v>1744</v>
      </c>
      <c r="M1981" s="104">
        <f>IF(ISNA(VLOOKUP($N1981,'Data from Waybill Query'!$A:$M,13,FALSE)),0,VLOOKUP($N1981,'Data from Waybill Query'!$A:$M,13,FALSE))</f>
        <v>4.7194560000000003E-2</v>
      </c>
      <c r="N1981" s="104">
        <f t="shared" si="68"/>
        <v>2014020212</v>
      </c>
    </row>
    <row r="1982" spans="1:14" x14ac:dyDescent="0.25">
      <c r="A1982" s="104">
        <f t="shared" si="66"/>
        <v>201416</v>
      </c>
      <c r="B1982" s="32">
        <f>'Data from Waybill Query'!B1982</f>
        <v>2014</v>
      </c>
      <c r="C1982" s="32" t="str">
        <f>IF('Data from Waybill Query'!C1982="00","0",IF('Data from Waybill Query'!C1982="01","1",IF('Data from Waybill Query'!C1982="XX","2",'Data from Waybill Query'!C1982)))</f>
        <v>2</v>
      </c>
      <c r="D1982" s="33" t="str">
        <f>'Data from Waybill Query'!D1982</f>
        <v>Grain</v>
      </c>
      <c r="E1982" s="33" t="str">
        <f>'Data from Waybill Query'!E1982</f>
        <v>M</v>
      </c>
      <c r="F1982" s="33" t="str">
        <f>'Data from Waybill Query'!F1982</f>
        <v>P</v>
      </c>
      <c r="G1982" s="33" t="str">
        <f>'Data from Waybill Query'!G1982</f>
        <v>U</v>
      </c>
      <c r="H1982" s="104">
        <f>IF(ISNA(VLOOKUP($N1982,'Data from Waybill Query'!$A:$M,8,FALSE)),0,VLOOKUP($N1982,'Data from Waybill Query'!$A:$M,8,FALSE))</f>
        <v>223454</v>
      </c>
      <c r="I1982" s="104">
        <f>IF(ISNA(VLOOKUP($N1982,'Data from Waybill Query'!$A:$M,9,FALSE)),0,VLOOKUP($N1982,'Data from Waybill Query'!$A:$M,9,FALSE))</f>
        <v>75900</v>
      </c>
      <c r="J1982" s="104">
        <f>IF(ISNA(VLOOKUP($N1982,'Data from Waybill Query'!$A:$M,10,FALSE)),0,VLOOKUP($N1982,'Data from Waybill Query'!$A:$M,10,FALSE))</f>
        <v>59669</v>
      </c>
      <c r="K1982" s="104">
        <f>IF(ISNA(VLOOKUP($N1982,'Data from Waybill Query'!$A:$M,11,FALSE)),0,VLOOKUP($N1982,'Data from Waybill Query'!$A:$M,11,FALSE))</f>
        <v>7940349</v>
      </c>
      <c r="L1982" s="104">
        <f>IF(ISNA(VLOOKUP($N1982,'Data from Waybill Query'!$A:$M,12,FALSE)),0,VLOOKUP($N1982,'Data from Waybill Query'!$A:$M,12,FALSE))</f>
        <v>6229</v>
      </c>
      <c r="M1982" s="104">
        <f>IF(ISNA(VLOOKUP($N1982,'Data from Waybill Query'!$A:$M,13,FALSE)),0,VLOOKUP($N1982,'Data from Waybill Query'!$A:$M,13,FALSE))</f>
        <v>3.5873290000000002E-2</v>
      </c>
      <c r="N1982" s="104">
        <f t="shared" si="68"/>
        <v>2014020213</v>
      </c>
    </row>
    <row r="1983" spans="1:14" x14ac:dyDescent="0.25">
      <c r="A1983" s="104">
        <f t="shared" si="66"/>
        <v>201417</v>
      </c>
      <c r="B1983" s="32">
        <f>'Data from Waybill Query'!B1983</f>
        <v>2014</v>
      </c>
      <c r="C1983" s="32" t="str">
        <f>IF('Data from Waybill Query'!C1983="00","0",IF('Data from Waybill Query'!C1983="01","1",IF('Data from Waybill Query'!C1983="XX","2",'Data from Waybill Query'!C1983)))</f>
        <v>2</v>
      </c>
      <c r="D1983" s="33" t="str">
        <f>'Data from Waybill Query'!D1983</f>
        <v>Grain</v>
      </c>
      <c r="E1983" s="33" t="str">
        <f>'Data from Waybill Query'!E1983</f>
        <v>L</v>
      </c>
      <c r="F1983" s="33" t="str">
        <f>'Data from Waybill Query'!F1983</f>
        <v>R</v>
      </c>
      <c r="G1983" s="33" t="str">
        <f>'Data from Waybill Query'!G1983</f>
        <v>S</v>
      </c>
      <c r="H1983" s="104">
        <f>IF(ISNA(VLOOKUP($N1983,'Data from Waybill Query'!$A:$M,8,FALSE)),0,VLOOKUP($N1983,'Data from Waybill Query'!$A:$M,8,FALSE))</f>
        <v>186123</v>
      </c>
      <c r="I1983" s="104">
        <f>IF(ISNA(VLOOKUP($N1983,'Data from Waybill Query'!$A:$M,9,FALSE)),0,VLOOKUP($N1983,'Data from Waybill Query'!$A:$M,9,FALSE))</f>
        <v>32304</v>
      </c>
      <c r="J1983" s="104">
        <f>IF(ISNA(VLOOKUP($N1983,'Data from Waybill Query'!$A:$M,10,FALSE)),0,VLOOKUP($N1983,'Data from Waybill Query'!$A:$M,10,FALSE))</f>
        <v>48055</v>
      </c>
      <c r="K1983" s="104">
        <f>IF(ISNA(VLOOKUP($N1983,'Data from Waybill Query'!$A:$M,11,FALSE)),0,VLOOKUP($N1983,'Data from Waybill Query'!$A:$M,11,FALSE))</f>
        <v>3192616</v>
      </c>
      <c r="L1983" s="104">
        <f>IF(ISNA(VLOOKUP($N1983,'Data from Waybill Query'!$A:$M,12,FALSE)),0,VLOOKUP($N1983,'Data from Waybill Query'!$A:$M,12,FALSE))</f>
        <v>4732</v>
      </c>
      <c r="M1983" s="104">
        <f>IF(ISNA(VLOOKUP($N1983,'Data from Waybill Query'!$A:$M,13,FALSE)),0,VLOOKUP($N1983,'Data from Waybill Query'!$A:$M,13,FALSE))</f>
        <v>3.9332390000000002E-2</v>
      </c>
      <c r="N1983" s="104">
        <f t="shared" si="68"/>
        <v>2014020301</v>
      </c>
    </row>
    <row r="1984" spans="1:14" x14ac:dyDescent="0.25">
      <c r="A1984" s="104">
        <f t="shared" si="66"/>
        <v>201418</v>
      </c>
      <c r="B1984" s="32">
        <f>'Data from Waybill Query'!B1984</f>
        <v>2014</v>
      </c>
      <c r="C1984" s="32" t="str">
        <f>IF('Data from Waybill Query'!C1984="00","0",IF('Data from Waybill Query'!C1984="01","1",IF('Data from Waybill Query'!C1984="XX","2",'Data from Waybill Query'!C1984)))</f>
        <v>2</v>
      </c>
      <c r="D1984" s="33" t="str">
        <f>'Data from Waybill Query'!D1984</f>
        <v>Grain</v>
      </c>
      <c r="E1984" s="33" t="str">
        <f>'Data from Waybill Query'!E1984</f>
        <v>L</v>
      </c>
      <c r="F1984" s="33" t="str">
        <f>'Data from Waybill Query'!F1984</f>
        <v>R</v>
      </c>
      <c r="G1984" s="33" t="str">
        <f>'Data from Waybill Query'!G1984</f>
        <v>M</v>
      </c>
      <c r="H1984" s="104">
        <f>IF(ISNA(VLOOKUP($N1984,'Data from Waybill Query'!$A:$M,8,FALSE)),0,VLOOKUP($N1984,'Data from Waybill Query'!$A:$M,8,FALSE))</f>
        <v>338876</v>
      </c>
      <c r="I1984" s="104">
        <f>IF(ISNA(VLOOKUP($N1984,'Data from Waybill Query'!$A:$M,9,FALSE)),0,VLOOKUP($N1984,'Data from Waybill Query'!$A:$M,9,FALSE))</f>
        <v>61316</v>
      </c>
      <c r="J1984" s="104">
        <f>IF(ISNA(VLOOKUP($N1984,'Data from Waybill Query'!$A:$M,10,FALSE)),0,VLOOKUP($N1984,'Data from Waybill Query'!$A:$M,10,FALSE))</f>
        <v>88947</v>
      </c>
      <c r="K1984" s="104">
        <f>IF(ISNA(VLOOKUP($N1984,'Data from Waybill Query'!$A:$M,11,FALSE)),0,VLOOKUP($N1984,'Data from Waybill Query'!$A:$M,11,FALSE))</f>
        <v>6275416</v>
      </c>
      <c r="L1984" s="104">
        <f>IF(ISNA(VLOOKUP($N1984,'Data from Waybill Query'!$A:$M,12,FALSE)),0,VLOOKUP($N1984,'Data from Waybill Query'!$A:$M,12,FALSE))</f>
        <v>9114</v>
      </c>
      <c r="M1984" s="104">
        <f>IF(ISNA(VLOOKUP($N1984,'Data from Waybill Query'!$A:$M,13,FALSE)),0,VLOOKUP($N1984,'Data from Waybill Query'!$A:$M,13,FALSE))</f>
        <v>3.7181329999999999E-2</v>
      </c>
      <c r="N1984" s="104">
        <f t="shared" si="68"/>
        <v>2014020302</v>
      </c>
    </row>
    <row r="1985" spans="1:14" x14ac:dyDescent="0.25">
      <c r="A1985" s="104">
        <f t="shared" si="66"/>
        <v>201419</v>
      </c>
      <c r="B1985" s="32">
        <f>'Data from Waybill Query'!B1985</f>
        <v>2014</v>
      </c>
      <c r="C1985" s="32" t="str">
        <f>IF('Data from Waybill Query'!C1985="00","0",IF('Data from Waybill Query'!C1985="01","1",IF('Data from Waybill Query'!C1985="XX","2",'Data from Waybill Query'!C1985)))</f>
        <v>2</v>
      </c>
      <c r="D1985" s="33" t="str">
        <f>'Data from Waybill Query'!D1985</f>
        <v>Grain</v>
      </c>
      <c r="E1985" s="33" t="str">
        <f>'Data from Waybill Query'!E1985</f>
        <v>L</v>
      </c>
      <c r="F1985" s="33" t="str">
        <f>'Data from Waybill Query'!F1985</f>
        <v>R</v>
      </c>
      <c r="G1985" s="33" t="str">
        <f>'Data from Waybill Query'!G1985</f>
        <v>U</v>
      </c>
      <c r="H1985" s="104">
        <f>IF(ISNA(VLOOKUP($N1985,'Data from Waybill Query'!$A:$M,8,FALSE)),0,VLOOKUP($N1985,'Data from Waybill Query'!$A:$M,8,FALSE))</f>
        <v>2280646</v>
      </c>
      <c r="I1985" s="104">
        <f>IF(ISNA(VLOOKUP($N1985,'Data from Waybill Query'!$A:$M,9,FALSE)),0,VLOOKUP($N1985,'Data from Waybill Query'!$A:$M,9,FALSE))</f>
        <v>449323</v>
      </c>
      <c r="J1985" s="104">
        <f>IF(ISNA(VLOOKUP($N1985,'Data from Waybill Query'!$A:$M,10,FALSE)),0,VLOOKUP($N1985,'Data from Waybill Query'!$A:$M,10,FALSE))</f>
        <v>707581</v>
      </c>
      <c r="K1985" s="104">
        <f>IF(ISNA(VLOOKUP($N1985,'Data from Waybill Query'!$A:$M,11,FALSE)),0,VLOOKUP($N1985,'Data from Waybill Query'!$A:$M,11,FALSE))</f>
        <v>48121620</v>
      </c>
      <c r="L1985" s="104">
        <f>IF(ISNA(VLOOKUP($N1985,'Data from Waybill Query'!$A:$M,12,FALSE)),0,VLOOKUP($N1985,'Data from Waybill Query'!$A:$M,12,FALSE))</f>
        <v>75849</v>
      </c>
      <c r="M1985" s="104">
        <f>IF(ISNA(VLOOKUP($N1985,'Data from Waybill Query'!$A:$M,13,FALSE)),0,VLOOKUP($N1985,'Data from Waybill Query'!$A:$M,13,FALSE))</f>
        <v>3.0068060000000001E-2</v>
      </c>
      <c r="N1985" s="104">
        <f t="shared" si="68"/>
        <v>2014020303</v>
      </c>
    </row>
    <row r="1986" spans="1:14" x14ac:dyDescent="0.25">
      <c r="A1986" s="104">
        <f t="shared" si="66"/>
        <v>201420</v>
      </c>
      <c r="B1986" s="32">
        <f>'Data from Waybill Query'!B1986</f>
        <v>2014</v>
      </c>
      <c r="C1986" s="32" t="str">
        <f>IF('Data from Waybill Query'!C1986="00","0",IF('Data from Waybill Query'!C1986="01","1",IF('Data from Waybill Query'!C1986="XX","2",'Data from Waybill Query'!C1986)))</f>
        <v>2</v>
      </c>
      <c r="D1986" s="33" t="str">
        <f>'Data from Waybill Query'!D1986</f>
        <v>Grain</v>
      </c>
      <c r="E1986" s="33" t="str">
        <f>'Data from Waybill Query'!E1986</f>
        <v>L</v>
      </c>
      <c r="F1986" s="33" t="str">
        <f>'Data from Waybill Query'!F1986</f>
        <v>P</v>
      </c>
      <c r="G1986" s="33" t="str">
        <f>'Data from Waybill Query'!G1986</f>
        <v>S</v>
      </c>
      <c r="H1986" s="104">
        <f>IF(ISNA(VLOOKUP($N1986,'Data from Waybill Query'!$A:$M,8,FALSE)),0,VLOOKUP($N1986,'Data from Waybill Query'!$A:$M,8,FALSE))</f>
        <v>100465</v>
      </c>
      <c r="I1986" s="104">
        <f>IF(ISNA(VLOOKUP($N1986,'Data from Waybill Query'!$A:$M,9,FALSE)),0,VLOOKUP($N1986,'Data from Waybill Query'!$A:$M,9,FALSE))</f>
        <v>18936</v>
      </c>
      <c r="J1986" s="104">
        <f>IF(ISNA(VLOOKUP($N1986,'Data from Waybill Query'!$A:$M,10,FALSE)),0,VLOOKUP($N1986,'Data from Waybill Query'!$A:$M,10,FALSE))</f>
        <v>29577</v>
      </c>
      <c r="K1986" s="104">
        <f>IF(ISNA(VLOOKUP($N1986,'Data from Waybill Query'!$A:$M,11,FALSE)),0,VLOOKUP($N1986,'Data from Waybill Query'!$A:$M,11,FALSE))</f>
        <v>1732632</v>
      </c>
      <c r="L1986" s="104">
        <f>IF(ISNA(VLOOKUP($N1986,'Data from Waybill Query'!$A:$M,12,FALSE)),0,VLOOKUP($N1986,'Data from Waybill Query'!$A:$M,12,FALSE))</f>
        <v>2681</v>
      </c>
      <c r="M1986" s="104">
        <f>IF(ISNA(VLOOKUP($N1986,'Data from Waybill Query'!$A:$M,13,FALSE)),0,VLOOKUP($N1986,'Data from Waybill Query'!$A:$M,13,FALSE))</f>
        <v>3.7468210000000002E-2</v>
      </c>
      <c r="N1986" s="104">
        <f t="shared" si="68"/>
        <v>2014020311</v>
      </c>
    </row>
    <row r="1987" spans="1:14" x14ac:dyDescent="0.25">
      <c r="A1987" s="104">
        <f t="shared" si="66"/>
        <v>201421</v>
      </c>
      <c r="B1987" s="32">
        <f>'Data from Waybill Query'!B1987</f>
        <v>2014</v>
      </c>
      <c r="C1987" s="32" t="str">
        <f>IF('Data from Waybill Query'!C1987="00","0",IF('Data from Waybill Query'!C1987="01","1",IF('Data from Waybill Query'!C1987="XX","2",'Data from Waybill Query'!C1987)))</f>
        <v>2</v>
      </c>
      <c r="D1987" s="33" t="str">
        <f>'Data from Waybill Query'!D1987</f>
        <v>Grain</v>
      </c>
      <c r="E1987" s="33" t="str">
        <f>'Data from Waybill Query'!E1987</f>
        <v>L</v>
      </c>
      <c r="F1987" s="33" t="str">
        <f>'Data from Waybill Query'!F1987</f>
        <v>P</v>
      </c>
      <c r="G1987" s="33" t="str">
        <f>'Data from Waybill Query'!G1987</f>
        <v>M</v>
      </c>
      <c r="H1987" s="104">
        <f>IF(ISNA(VLOOKUP($N1987,'Data from Waybill Query'!$A:$M,8,FALSE)),0,VLOOKUP($N1987,'Data from Waybill Query'!$A:$M,8,FALSE))</f>
        <v>54986</v>
      </c>
      <c r="I1987" s="104">
        <f>IF(ISNA(VLOOKUP($N1987,'Data from Waybill Query'!$A:$M,9,FALSE)),0,VLOOKUP($N1987,'Data from Waybill Query'!$A:$M,9,FALSE))</f>
        <v>10548</v>
      </c>
      <c r="J1987" s="104">
        <f>IF(ISNA(VLOOKUP($N1987,'Data from Waybill Query'!$A:$M,10,FALSE)),0,VLOOKUP($N1987,'Data from Waybill Query'!$A:$M,10,FALSE))</f>
        <v>14708</v>
      </c>
      <c r="K1987" s="104">
        <f>IF(ISNA(VLOOKUP($N1987,'Data from Waybill Query'!$A:$M,11,FALSE)),0,VLOOKUP($N1987,'Data from Waybill Query'!$A:$M,11,FALSE))</f>
        <v>1042428</v>
      </c>
      <c r="L1987" s="104">
        <f>IF(ISNA(VLOOKUP($N1987,'Data from Waybill Query'!$A:$M,12,FALSE)),0,VLOOKUP($N1987,'Data from Waybill Query'!$A:$M,12,FALSE))</f>
        <v>1445</v>
      </c>
      <c r="M1987" s="104">
        <f>IF(ISNA(VLOOKUP($N1987,'Data from Waybill Query'!$A:$M,13,FALSE)),0,VLOOKUP($N1987,'Data from Waybill Query'!$A:$M,13,FALSE))</f>
        <v>3.8043359999999998E-2</v>
      </c>
      <c r="N1987" s="104">
        <f t="shared" si="68"/>
        <v>2014020312</v>
      </c>
    </row>
    <row r="1988" spans="1:14" x14ac:dyDescent="0.25">
      <c r="A1988" s="104">
        <f t="shared" ref="A1988:A2051" si="69">$B1988*100+MOD(ROW($B1988)-ROW($B$1476),70)</f>
        <v>201422</v>
      </c>
      <c r="B1988" s="32">
        <f>'Data from Waybill Query'!B1988</f>
        <v>2014</v>
      </c>
      <c r="C1988" s="32" t="str">
        <f>IF('Data from Waybill Query'!C1988="00","0",IF('Data from Waybill Query'!C1988="01","1",IF('Data from Waybill Query'!C1988="XX","2",'Data from Waybill Query'!C1988)))</f>
        <v>2</v>
      </c>
      <c r="D1988" s="33" t="str">
        <f>'Data from Waybill Query'!D1988</f>
        <v>Grain</v>
      </c>
      <c r="E1988" s="33" t="str">
        <f>'Data from Waybill Query'!E1988</f>
        <v>L</v>
      </c>
      <c r="F1988" s="33" t="str">
        <f>'Data from Waybill Query'!F1988</f>
        <v>P</v>
      </c>
      <c r="G1988" s="33" t="str">
        <f>'Data from Waybill Query'!G1988</f>
        <v>U</v>
      </c>
      <c r="H1988" s="104">
        <f>IF(ISNA(VLOOKUP($N1988,'Data from Waybill Query'!$A:$M,8,FALSE)),0,VLOOKUP($N1988,'Data from Waybill Query'!$A:$M,8,FALSE))</f>
        <v>333491</v>
      </c>
      <c r="I1988" s="104">
        <f>IF(ISNA(VLOOKUP($N1988,'Data from Waybill Query'!$A:$M,9,FALSE)),0,VLOOKUP($N1988,'Data from Waybill Query'!$A:$M,9,FALSE))</f>
        <v>69943</v>
      </c>
      <c r="J1988" s="104">
        <f>IF(ISNA(VLOOKUP($N1988,'Data from Waybill Query'!$A:$M,10,FALSE)),0,VLOOKUP($N1988,'Data from Waybill Query'!$A:$M,10,FALSE))</f>
        <v>105717</v>
      </c>
      <c r="K1988" s="104">
        <f>IF(ISNA(VLOOKUP($N1988,'Data from Waybill Query'!$A:$M,11,FALSE)),0,VLOOKUP($N1988,'Data from Waybill Query'!$A:$M,11,FALSE))</f>
        <v>7362024</v>
      </c>
      <c r="L1988" s="104">
        <f>IF(ISNA(VLOOKUP($N1988,'Data from Waybill Query'!$A:$M,12,FALSE)),0,VLOOKUP($N1988,'Data from Waybill Query'!$A:$M,12,FALSE))</f>
        <v>11132</v>
      </c>
      <c r="M1988" s="104">
        <f>IF(ISNA(VLOOKUP($N1988,'Data from Waybill Query'!$A:$M,13,FALSE)),0,VLOOKUP($N1988,'Data from Waybill Query'!$A:$M,13,FALSE))</f>
        <v>2.995664E-2</v>
      </c>
      <c r="N1988" s="104">
        <f t="shared" si="68"/>
        <v>2014020313</v>
      </c>
    </row>
    <row r="1989" spans="1:14" x14ac:dyDescent="0.25">
      <c r="A1989" s="104">
        <f t="shared" si="69"/>
        <v>201423</v>
      </c>
      <c r="B1989" s="32">
        <f>'Data from Waybill Query'!B1989</f>
        <v>2014</v>
      </c>
      <c r="C1989" s="32" t="str">
        <f>IF('Data from Waybill Query'!C1989="00","0",IF('Data from Waybill Query'!C1989="01","1",IF('Data from Waybill Query'!C1989="XX","2",'Data from Waybill Query'!C1989)))</f>
        <v>10</v>
      </c>
      <c r="D1989" s="33" t="str">
        <f>'Data from Waybill Query'!D1989</f>
        <v>Metalic Ores</v>
      </c>
      <c r="E1989" s="33" t="str">
        <f>'Data from Waybill Query'!E1989</f>
        <v>S</v>
      </c>
      <c r="F1989" s="33" t="str">
        <f>'Data from Waybill Query'!F1989</f>
        <v>X</v>
      </c>
      <c r="G1989" s="33" t="str">
        <f>'Data from Waybill Query'!G1989</f>
        <v>X</v>
      </c>
      <c r="H1989" s="104">
        <f>IF(ISNA(VLOOKUP($N1989,'Data from Waybill Query'!$A:$M,8,FALSE)),0,VLOOKUP($N1989,'Data from Waybill Query'!$A:$M,8,FALSE))</f>
        <v>186023</v>
      </c>
      <c r="I1989" s="104">
        <f>IF(ISNA(VLOOKUP($N1989,'Data from Waybill Query'!$A:$M,9,FALSE)),0,VLOOKUP($N1989,'Data from Waybill Query'!$A:$M,9,FALSE))</f>
        <v>568808</v>
      </c>
      <c r="J1989" s="104">
        <f>IF(ISNA(VLOOKUP($N1989,'Data from Waybill Query'!$A:$M,10,FALSE)),0,VLOOKUP($N1989,'Data from Waybill Query'!$A:$M,10,FALSE))</f>
        <v>30118</v>
      </c>
      <c r="K1989" s="104">
        <f>IF(ISNA(VLOOKUP($N1989,'Data from Waybill Query'!$A:$M,11,FALSE)),0,VLOOKUP($N1989,'Data from Waybill Query'!$A:$M,11,FALSE))</f>
        <v>43257837</v>
      </c>
      <c r="L1989" s="104">
        <f>IF(ISNA(VLOOKUP($N1989,'Data from Waybill Query'!$A:$M,12,FALSE)),0,VLOOKUP($N1989,'Data from Waybill Query'!$A:$M,12,FALSE))</f>
        <v>2279</v>
      </c>
      <c r="M1989" s="104">
        <f>IF(ISNA(VLOOKUP($N1989,'Data from Waybill Query'!$A:$M,13,FALSE)),0,VLOOKUP($N1989,'Data from Waybill Query'!$A:$M,13,FALSE))</f>
        <v>8.161873E-2</v>
      </c>
      <c r="N1989" s="104">
        <f t="shared" si="68"/>
        <v>2014100103</v>
      </c>
    </row>
    <row r="1990" spans="1:14" x14ac:dyDescent="0.25">
      <c r="A1990" s="104">
        <f t="shared" si="69"/>
        <v>201424</v>
      </c>
      <c r="B1990" s="32">
        <f>'Data from Waybill Query'!B1990</f>
        <v>2014</v>
      </c>
      <c r="C1990" s="32" t="str">
        <f>IF('Data from Waybill Query'!C1990="00","0",IF('Data from Waybill Query'!C1990="01","1",IF('Data from Waybill Query'!C1990="XX","2",'Data from Waybill Query'!C1990)))</f>
        <v>10</v>
      </c>
      <c r="D1990" s="33" t="str">
        <f>'Data from Waybill Query'!D1990</f>
        <v>Metalic Ores</v>
      </c>
      <c r="E1990" s="33" t="str">
        <f>'Data from Waybill Query'!E1990</f>
        <v>M</v>
      </c>
      <c r="F1990" s="33" t="str">
        <f>'Data from Waybill Query'!F1990</f>
        <v>X</v>
      </c>
      <c r="G1990" s="33" t="str">
        <f>'Data from Waybill Query'!G1990</f>
        <v>X</v>
      </c>
      <c r="H1990" s="104">
        <f>IF(ISNA(VLOOKUP($N1990,'Data from Waybill Query'!$A:$M,8,FALSE)),0,VLOOKUP($N1990,'Data from Waybill Query'!$A:$M,8,FALSE))</f>
        <v>155329</v>
      </c>
      <c r="I1990" s="104">
        <f>IF(ISNA(VLOOKUP($N1990,'Data from Waybill Query'!$A:$M,9,FALSE)),0,VLOOKUP($N1990,'Data from Waybill Query'!$A:$M,9,FALSE))</f>
        <v>174958</v>
      </c>
      <c r="J1990" s="104">
        <f>IF(ISNA(VLOOKUP($N1990,'Data from Waybill Query'!$A:$M,10,FALSE)),0,VLOOKUP($N1990,'Data from Waybill Query'!$A:$M,10,FALSE))</f>
        <v>25835</v>
      </c>
      <c r="K1990" s="104">
        <f>IF(ISNA(VLOOKUP($N1990,'Data from Waybill Query'!$A:$M,11,FALSE)),0,VLOOKUP($N1990,'Data from Waybill Query'!$A:$M,11,FALSE))</f>
        <v>18025350</v>
      </c>
      <c r="L1990" s="104">
        <f>IF(ISNA(VLOOKUP($N1990,'Data from Waybill Query'!$A:$M,12,FALSE)),0,VLOOKUP($N1990,'Data from Waybill Query'!$A:$M,12,FALSE))</f>
        <v>2657</v>
      </c>
      <c r="M1990" s="104">
        <f>IF(ISNA(VLOOKUP($N1990,'Data from Waybill Query'!$A:$M,13,FALSE)),0,VLOOKUP($N1990,'Data from Waybill Query'!$A:$M,13,FALSE))</f>
        <v>5.8469359999999998E-2</v>
      </c>
      <c r="N1990" s="104">
        <f t="shared" si="68"/>
        <v>2014100203</v>
      </c>
    </row>
    <row r="1991" spans="1:14" x14ac:dyDescent="0.25">
      <c r="A1991" s="104">
        <f t="shared" si="69"/>
        <v>201425</v>
      </c>
      <c r="B1991" s="32">
        <f>'Data from Waybill Query'!B1991</f>
        <v>2014</v>
      </c>
      <c r="C1991" s="32" t="str">
        <f>IF('Data from Waybill Query'!C1991="00","0",IF('Data from Waybill Query'!C1991="01","1",IF('Data from Waybill Query'!C1991="XX","2",'Data from Waybill Query'!C1991)))</f>
        <v>10</v>
      </c>
      <c r="D1991" s="33" t="str">
        <f>'Data from Waybill Query'!D1991</f>
        <v>Metalic Ores</v>
      </c>
      <c r="E1991" s="33" t="str">
        <f>'Data from Waybill Query'!E1991</f>
        <v>L</v>
      </c>
      <c r="F1991" s="33" t="str">
        <f>'Data from Waybill Query'!F1991</f>
        <v>X</v>
      </c>
      <c r="G1991" s="33" t="str">
        <f>'Data from Waybill Query'!G1991</f>
        <v>X</v>
      </c>
      <c r="H1991" s="104">
        <f>IF(ISNA(VLOOKUP($N1991,'Data from Waybill Query'!$A:$M,8,FALSE)),0,VLOOKUP($N1991,'Data from Waybill Query'!$A:$M,8,FALSE))</f>
        <v>406290</v>
      </c>
      <c r="I1991" s="104">
        <f>IF(ISNA(VLOOKUP($N1991,'Data from Waybill Query'!$A:$M,9,FALSE)),0,VLOOKUP($N1991,'Data from Waybill Query'!$A:$M,9,FALSE))</f>
        <v>136501</v>
      </c>
      <c r="J1991" s="104">
        <f>IF(ISNA(VLOOKUP($N1991,'Data from Waybill Query'!$A:$M,10,FALSE)),0,VLOOKUP($N1991,'Data from Waybill Query'!$A:$M,10,FALSE))</f>
        <v>138587</v>
      </c>
      <c r="K1991" s="104">
        <f>IF(ISNA(VLOOKUP($N1991,'Data from Waybill Query'!$A:$M,11,FALSE)),0,VLOOKUP($N1991,'Data from Waybill Query'!$A:$M,11,FALSE))</f>
        <v>12493199</v>
      </c>
      <c r="L1991" s="104">
        <f>IF(ISNA(VLOOKUP($N1991,'Data from Waybill Query'!$A:$M,12,FALSE)),0,VLOOKUP($N1991,'Data from Waybill Query'!$A:$M,12,FALSE))</f>
        <v>13261</v>
      </c>
      <c r="M1991" s="104">
        <f>IF(ISNA(VLOOKUP($N1991,'Data from Waybill Query'!$A:$M,13,FALSE)),0,VLOOKUP($N1991,'Data from Waybill Query'!$A:$M,13,FALSE))</f>
        <v>3.0638100000000001E-2</v>
      </c>
      <c r="N1991" s="104">
        <f t="shared" si="68"/>
        <v>2014100303</v>
      </c>
    </row>
    <row r="1992" spans="1:14" x14ac:dyDescent="0.25">
      <c r="A1992" s="104">
        <f t="shared" si="69"/>
        <v>201426</v>
      </c>
      <c r="B1992" s="32">
        <f>'Data from Waybill Query'!B1992</f>
        <v>2014</v>
      </c>
      <c r="C1992" s="32" t="str">
        <f>IF('Data from Waybill Query'!C1992="00","0",IF('Data from Waybill Query'!C1992="01","1",IF('Data from Waybill Query'!C1992="XX","2",'Data from Waybill Query'!C1992)))</f>
        <v>11</v>
      </c>
      <c r="D1992" s="33" t="str">
        <f>'Data from Waybill Query'!D1992</f>
        <v>Coal</v>
      </c>
      <c r="E1992" s="33" t="str">
        <f>'Data from Waybill Query'!E1992</f>
        <v>S</v>
      </c>
      <c r="F1992" s="33" t="str">
        <f>'Data from Waybill Query'!F1992</f>
        <v>R</v>
      </c>
      <c r="G1992" s="33" t="str">
        <f>'Data from Waybill Query'!G1992</f>
        <v>X</v>
      </c>
      <c r="H1992" s="104">
        <f>IF(ISNA(VLOOKUP($N1992,'Data from Waybill Query'!$A:$M,8,FALSE)),0,VLOOKUP($N1992,'Data from Waybill Query'!$A:$M,8,FALSE))</f>
        <v>1704570</v>
      </c>
      <c r="I1992" s="104">
        <f>IF(ISNA(VLOOKUP($N1992,'Data from Waybill Query'!$A:$M,9,FALSE)),0,VLOOKUP($N1992,'Data from Waybill Query'!$A:$M,9,FALSE))</f>
        <v>915977</v>
      </c>
      <c r="J1992" s="104">
        <f>IF(ISNA(VLOOKUP($N1992,'Data from Waybill Query'!$A:$M,10,FALSE)),0,VLOOKUP($N1992,'Data from Waybill Query'!$A:$M,10,FALSE))</f>
        <v>275022</v>
      </c>
      <c r="K1992" s="104">
        <f>IF(ISNA(VLOOKUP($N1992,'Data from Waybill Query'!$A:$M,11,FALSE)),0,VLOOKUP($N1992,'Data from Waybill Query'!$A:$M,11,FALSE))</f>
        <v>101475730</v>
      </c>
      <c r="L1992" s="104">
        <f>IF(ISNA(VLOOKUP($N1992,'Data from Waybill Query'!$A:$M,12,FALSE)),0,VLOOKUP($N1992,'Data from Waybill Query'!$A:$M,12,FALSE))</f>
        <v>30414</v>
      </c>
      <c r="M1992" s="104">
        <f>IF(ISNA(VLOOKUP($N1992,'Data from Waybill Query'!$A:$M,13,FALSE)),0,VLOOKUP($N1992,'Data from Waybill Query'!$A:$M,13,FALSE))</f>
        <v>5.6046180000000001E-2</v>
      </c>
      <c r="N1992" s="104">
        <f t="shared" si="68"/>
        <v>2014110103</v>
      </c>
    </row>
    <row r="1993" spans="1:14" x14ac:dyDescent="0.25">
      <c r="A1993" s="104">
        <f t="shared" si="69"/>
        <v>201427</v>
      </c>
      <c r="B1993" s="32">
        <f>'Data from Waybill Query'!B1993</f>
        <v>2014</v>
      </c>
      <c r="C1993" s="32" t="str">
        <f>IF('Data from Waybill Query'!C1993="00","0",IF('Data from Waybill Query'!C1993="01","1",IF('Data from Waybill Query'!C1993="XX","2",'Data from Waybill Query'!C1993)))</f>
        <v>11</v>
      </c>
      <c r="D1993" s="33" t="str">
        <f>'Data from Waybill Query'!D1993</f>
        <v>Coal</v>
      </c>
      <c r="E1993" s="33" t="str">
        <f>'Data from Waybill Query'!E1993</f>
        <v>S</v>
      </c>
      <c r="F1993" s="33" t="str">
        <f>'Data from Waybill Query'!F1993</f>
        <v>P</v>
      </c>
      <c r="G1993" s="33" t="str">
        <f>'Data from Waybill Query'!G1993</f>
        <v>X</v>
      </c>
      <c r="H1993" s="104">
        <f>IF(ISNA(VLOOKUP($N1993,'Data from Waybill Query'!$A:$M,8,FALSE)),0,VLOOKUP($N1993,'Data from Waybill Query'!$A:$M,8,FALSE))</f>
        <v>1575889</v>
      </c>
      <c r="I1993" s="104">
        <f>IF(ISNA(VLOOKUP($N1993,'Data from Waybill Query'!$A:$M,9,FALSE)),0,VLOOKUP($N1993,'Data from Waybill Query'!$A:$M,9,FALSE))</f>
        <v>1345877</v>
      </c>
      <c r="J1993" s="104">
        <f>IF(ISNA(VLOOKUP($N1993,'Data from Waybill Query'!$A:$M,10,FALSE)),0,VLOOKUP($N1993,'Data from Waybill Query'!$A:$M,10,FALSE))</f>
        <v>277498</v>
      </c>
      <c r="K1993" s="104">
        <f>IF(ISNA(VLOOKUP($N1993,'Data from Waybill Query'!$A:$M,11,FALSE)),0,VLOOKUP($N1993,'Data from Waybill Query'!$A:$M,11,FALSE))</f>
        <v>155863929</v>
      </c>
      <c r="L1993" s="104">
        <f>IF(ISNA(VLOOKUP($N1993,'Data from Waybill Query'!$A:$M,12,FALSE)),0,VLOOKUP($N1993,'Data from Waybill Query'!$A:$M,12,FALSE))</f>
        <v>32573</v>
      </c>
      <c r="M1993" s="104">
        <f>IF(ISNA(VLOOKUP($N1993,'Data from Waybill Query'!$A:$M,13,FALSE)),0,VLOOKUP($N1993,'Data from Waybill Query'!$A:$M,13,FALSE))</f>
        <v>4.8380149999999997E-2</v>
      </c>
      <c r="N1993" s="104">
        <f t="shared" si="68"/>
        <v>2014110113</v>
      </c>
    </row>
    <row r="1994" spans="1:14" x14ac:dyDescent="0.25">
      <c r="A1994" s="104">
        <f t="shared" si="69"/>
        <v>201428</v>
      </c>
      <c r="B1994" s="32">
        <f>'Data from Waybill Query'!B1994</f>
        <v>2014</v>
      </c>
      <c r="C1994" s="32" t="str">
        <f>IF('Data from Waybill Query'!C1994="00","0",IF('Data from Waybill Query'!C1994="01","1",IF('Data from Waybill Query'!C1994="XX","2",'Data from Waybill Query'!C1994)))</f>
        <v>11</v>
      </c>
      <c r="D1994" s="33" t="str">
        <f>'Data from Waybill Query'!D1994</f>
        <v>Coal</v>
      </c>
      <c r="E1994" s="33" t="str">
        <f>'Data from Waybill Query'!E1994</f>
        <v>M</v>
      </c>
      <c r="F1994" s="33" t="str">
        <f>'Data from Waybill Query'!F1994</f>
        <v>R</v>
      </c>
      <c r="G1994" s="33" t="str">
        <f>'Data from Waybill Query'!G1994</f>
        <v>X</v>
      </c>
      <c r="H1994" s="104">
        <f>IF(ISNA(VLOOKUP($N1994,'Data from Waybill Query'!$A:$M,8,FALSE)),0,VLOOKUP($N1994,'Data from Waybill Query'!$A:$M,8,FALSE))</f>
        <v>1187193</v>
      </c>
      <c r="I1994" s="104">
        <f>IF(ISNA(VLOOKUP($N1994,'Data from Waybill Query'!$A:$M,9,FALSE)),0,VLOOKUP($N1994,'Data from Waybill Query'!$A:$M,9,FALSE))</f>
        <v>431834</v>
      </c>
      <c r="J1994" s="104">
        <f>IF(ISNA(VLOOKUP($N1994,'Data from Waybill Query'!$A:$M,10,FALSE)),0,VLOOKUP($N1994,'Data from Waybill Query'!$A:$M,10,FALSE))</f>
        <v>292339</v>
      </c>
      <c r="K1994" s="104">
        <f>IF(ISNA(VLOOKUP($N1994,'Data from Waybill Query'!$A:$M,11,FALSE)),0,VLOOKUP($N1994,'Data from Waybill Query'!$A:$M,11,FALSE))</f>
        <v>48774940</v>
      </c>
      <c r="L1994" s="104">
        <f>IF(ISNA(VLOOKUP($N1994,'Data from Waybill Query'!$A:$M,12,FALSE)),0,VLOOKUP($N1994,'Data from Waybill Query'!$A:$M,12,FALSE))</f>
        <v>33016</v>
      </c>
      <c r="M1994" s="104">
        <f>IF(ISNA(VLOOKUP($N1994,'Data from Waybill Query'!$A:$M,13,FALSE)),0,VLOOKUP($N1994,'Data from Waybill Query'!$A:$M,13,FALSE))</f>
        <v>3.5958539999999997E-2</v>
      </c>
      <c r="N1994" s="104">
        <f t="shared" si="68"/>
        <v>2014110203</v>
      </c>
    </row>
    <row r="1995" spans="1:14" x14ac:dyDescent="0.25">
      <c r="A1995" s="104">
        <f t="shared" si="69"/>
        <v>201429</v>
      </c>
      <c r="B1995" s="32">
        <f>'Data from Waybill Query'!B1995</f>
        <v>2014</v>
      </c>
      <c r="C1995" s="32" t="str">
        <f>IF('Data from Waybill Query'!C1995="00","0",IF('Data from Waybill Query'!C1995="01","1",IF('Data from Waybill Query'!C1995="XX","2",'Data from Waybill Query'!C1995)))</f>
        <v>11</v>
      </c>
      <c r="D1995" s="33" t="str">
        <f>'Data from Waybill Query'!D1995</f>
        <v>Coal</v>
      </c>
      <c r="E1995" s="33" t="str">
        <f>'Data from Waybill Query'!E1995</f>
        <v>M</v>
      </c>
      <c r="F1995" s="33" t="str">
        <f>'Data from Waybill Query'!F1995</f>
        <v>P</v>
      </c>
      <c r="G1995" s="33" t="str">
        <f>'Data from Waybill Query'!G1995</f>
        <v>X</v>
      </c>
      <c r="H1995" s="104">
        <f>IF(ISNA(VLOOKUP($N1995,'Data from Waybill Query'!$A:$M,8,FALSE)),0,VLOOKUP($N1995,'Data from Waybill Query'!$A:$M,8,FALSE))</f>
        <v>2911352</v>
      </c>
      <c r="I1995" s="104">
        <f>IF(ISNA(VLOOKUP($N1995,'Data from Waybill Query'!$A:$M,9,FALSE)),0,VLOOKUP($N1995,'Data from Waybill Query'!$A:$M,9,FALSE))</f>
        <v>1370905</v>
      </c>
      <c r="J1995" s="104">
        <f>IF(ISNA(VLOOKUP($N1995,'Data from Waybill Query'!$A:$M,10,FALSE)),0,VLOOKUP($N1995,'Data from Waybill Query'!$A:$M,10,FALSE))</f>
        <v>1056965</v>
      </c>
      <c r="K1995" s="104">
        <f>IF(ISNA(VLOOKUP($N1995,'Data from Waybill Query'!$A:$M,11,FALSE)),0,VLOOKUP($N1995,'Data from Waybill Query'!$A:$M,11,FALSE))</f>
        <v>162157364</v>
      </c>
      <c r="L1995" s="104">
        <f>IF(ISNA(VLOOKUP($N1995,'Data from Waybill Query'!$A:$M,12,FALSE)),0,VLOOKUP($N1995,'Data from Waybill Query'!$A:$M,12,FALSE))</f>
        <v>125185</v>
      </c>
      <c r="M1995" s="104">
        <f>IF(ISNA(VLOOKUP($N1995,'Data from Waybill Query'!$A:$M,13,FALSE)),0,VLOOKUP($N1995,'Data from Waybill Query'!$A:$M,13,FALSE))</f>
        <v>2.3256490000000001E-2</v>
      </c>
      <c r="N1995" s="104">
        <f t="shared" si="68"/>
        <v>2014110213</v>
      </c>
    </row>
    <row r="1996" spans="1:14" x14ac:dyDescent="0.25">
      <c r="A1996" s="104">
        <f t="shared" si="69"/>
        <v>201430</v>
      </c>
      <c r="B1996" s="32">
        <f>'Data from Waybill Query'!B1996</f>
        <v>2014</v>
      </c>
      <c r="C1996" s="32" t="str">
        <f>IF('Data from Waybill Query'!C1996="00","0",IF('Data from Waybill Query'!C1996="01","1",IF('Data from Waybill Query'!C1996="XX","2",'Data from Waybill Query'!C1996)))</f>
        <v>11</v>
      </c>
      <c r="D1996" s="33" t="str">
        <f>'Data from Waybill Query'!D1996</f>
        <v>Coal</v>
      </c>
      <c r="E1996" s="33" t="str">
        <f>'Data from Waybill Query'!E1996</f>
        <v>L</v>
      </c>
      <c r="F1996" s="33" t="str">
        <f>'Data from Waybill Query'!F1996</f>
        <v>R</v>
      </c>
      <c r="G1996" s="33" t="str">
        <f>'Data from Waybill Query'!G1996</f>
        <v>X</v>
      </c>
      <c r="H1996" s="104">
        <f>IF(ISNA(VLOOKUP($N1996,'Data from Waybill Query'!$A:$M,8,FALSE)),0,VLOOKUP($N1996,'Data from Waybill Query'!$A:$M,8,FALSE))</f>
        <v>1346798</v>
      </c>
      <c r="I1996" s="104">
        <f>IF(ISNA(VLOOKUP($N1996,'Data from Waybill Query'!$A:$M,9,FALSE)),0,VLOOKUP($N1996,'Data from Waybill Query'!$A:$M,9,FALSE))</f>
        <v>538581</v>
      </c>
      <c r="J1996" s="104">
        <f>IF(ISNA(VLOOKUP($N1996,'Data from Waybill Query'!$A:$M,10,FALSE)),0,VLOOKUP($N1996,'Data from Waybill Query'!$A:$M,10,FALSE))</f>
        <v>652448</v>
      </c>
      <c r="K1996" s="104">
        <f>IF(ISNA(VLOOKUP($N1996,'Data from Waybill Query'!$A:$M,11,FALSE)),0,VLOOKUP($N1996,'Data from Waybill Query'!$A:$M,11,FALSE))</f>
        <v>63624847</v>
      </c>
      <c r="L1996" s="104">
        <f>IF(ISNA(VLOOKUP($N1996,'Data from Waybill Query'!$A:$M,12,FALSE)),0,VLOOKUP($N1996,'Data from Waybill Query'!$A:$M,12,FALSE))</f>
        <v>77076</v>
      </c>
      <c r="M1996" s="104">
        <f>IF(ISNA(VLOOKUP($N1996,'Data from Waybill Query'!$A:$M,13,FALSE)),0,VLOOKUP($N1996,'Data from Waybill Query'!$A:$M,13,FALSE))</f>
        <v>1.7473740000000001E-2</v>
      </c>
      <c r="N1996" s="104">
        <f t="shared" si="68"/>
        <v>2014110303</v>
      </c>
    </row>
    <row r="1997" spans="1:14" x14ac:dyDescent="0.25">
      <c r="A1997" s="104">
        <f t="shared" si="69"/>
        <v>201431</v>
      </c>
      <c r="B1997" s="32">
        <f>'Data from Waybill Query'!B1997</f>
        <v>2014</v>
      </c>
      <c r="C1997" s="32" t="str">
        <f>IF('Data from Waybill Query'!C1997="00","0",IF('Data from Waybill Query'!C1997="01","1",IF('Data from Waybill Query'!C1997="XX","2",'Data from Waybill Query'!C1997)))</f>
        <v>11</v>
      </c>
      <c r="D1997" s="33" t="str">
        <f>'Data from Waybill Query'!D1997</f>
        <v>Coal</v>
      </c>
      <c r="E1997" s="33" t="str">
        <f>'Data from Waybill Query'!E1997</f>
        <v>L</v>
      </c>
      <c r="F1997" s="33" t="str">
        <f>'Data from Waybill Query'!F1997</f>
        <v>P</v>
      </c>
      <c r="G1997" s="33" t="str">
        <f>'Data from Waybill Query'!G1997</f>
        <v>X</v>
      </c>
      <c r="H1997" s="104">
        <f>IF(ISNA(VLOOKUP($N1997,'Data from Waybill Query'!$A:$M,8,FALSE)),0,VLOOKUP($N1997,'Data from Waybill Query'!$A:$M,8,FALSE))</f>
        <v>4279341</v>
      </c>
      <c r="I1997" s="104">
        <f>IF(ISNA(VLOOKUP($N1997,'Data from Waybill Query'!$A:$M,9,FALSE)),0,VLOOKUP($N1997,'Data from Waybill Query'!$A:$M,9,FALSE))</f>
        <v>1775121</v>
      </c>
      <c r="J1997" s="104">
        <f>IF(ISNA(VLOOKUP($N1997,'Data from Waybill Query'!$A:$M,10,FALSE)),0,VLOOKUP($N1997,'Data from Waybill Query'!$A:$M,10,FALSE))</f>
        <v>2169396</v>
      </c>
      <c r="K1997" s="104">
        <f>IF(ISNA(VLOOKUP($N1997,'Data from Waybill Query'!$A:$M,11,FALSE)),0,VLOOKUP($N1997,'Data from Waybill Query'!$A:$M,11,FALSE))</f>
        <v>211789445</v>
      </c>
      <c r="L1997" s="104">
        <f>IF(ISNA(VLOOKUP($N1997,'Data from Waybill Query'!$A:$M,12,FALSE)),0,VLOOKUP($N1997,'Data from Waybill Query'!$A:$M,12,FALSE))</f>
        <v>258845</v>
      </c>
      <c r="M1997" s="104">
        <f>IF(ISNA(VLOOKUP($N1997,'Data from Waybill Query'!$A:$M,13,FALSE)),0,VLOOKUP($N1997,'Data from Waybill Query'!$A:$M,13,FALSE))</f>
        <v>1.6532439999999999E-2</v>
      </c>
      <c r="N1997" s="104">
        <f t="shared" si="68"/>
        <v>2014110313</v>
      </c>
    </row>
    <row r="1998" spans="1:14" x14ac:dyDescent="0.25">
      <c r="A1998" s="104">
        <f t="shared" si="69"/>
        <v>201432</v>
      </c>
      <c r="B1998" s="32">
        <f>'Data from Waybill Query'!B1998</f>
        <v>2014</v>
      </c>
      <c r="C1998" s="32" t="str">
        <f>IF('Data from Waybill Query'!C1998="00","0",IF('Data from Waybill Query'!C1998="01","1",IF('Data from Waybill Query'!C1998="XX","2",'Data from Waybill Query'!C1998)))</f>
        <v>11</v>
      </c>
      <c r="D1998" s="33" t="str">
        <f>'Data from Waybill Query'!D1998</f>
        <v>Coal</v>
      </c>
      <c r="E1998" s="33" t="str">
        <f>'Data from Waybill Query'!E1998</f>
        <v>VL</v>
      </c>
      <c r="F1998" s="33" t="str">
        <f>'Data from Waybill Query'!F1998</f>
        <v>R</v>
      </c>
      <c r="G1998" s="33" t="str">
        <f>'Data from Waybill Query'!G1998</f>
        <v>X</v>
      </c>
      <c r="H1998" s="104">
        <f>IF(ISNA(VLOOKUP($N1998,'Data from Waybill Query'!$A:$M,8,FALSE)),0,VLOOKUP($N1998,'Data from Waybill Query'!$A:$M,8,FALSE))</f>
        <v>241279</v>
      </c>
      <c r="I1998" s="104">
        <f>IF(ISNA(VLOOKUP($N1998,'Data from Waybill Query'!$A:$M,9,FALSE)),0,VLOOKUP($N1998,'Data from Waybill Query'!$A:$M,9,FALSE))</f>
        <v>69528</v>
      </c>
      <c r="J1998" s="104">
        <f>IF(ISNA(VLOOKUP($N1998,'Data from Waybill Query'!$A:$M,10,FALSE)),0,VLOOKUP($N1998,'Data from Waybill Query'!$A:$M,10,FALSE))</f>
        <v>109883</v>
      </c>
      <c r="K1998" s="104">
        <f>IF(ISNA(VLOOKUP($N1998,'Data from Waybill Query'!$A:$M,11,FALSE)),0,VLOOKUP($N1998,'Data from Waybill Query'!$A:$M,11,FALSE))</f>
        <v>8258152</v>
      </c>
      <c r="L1998" s="104">
        <f>IF(ISNA(VLOOKUP($N1998,'Data from Waybill Query'!$A:$M,12,FALSE)),0,VLOOKUP($N1998,'Data from Waybill Query'!$A:$M,12,FALSE))</f>
        <v>13045</v>
      </c>
      <c r="M1998" s="104">
        <f>IF(ISNA(VLOOKUP($N1998,'Data from Waybill Query'!$A:$M,13,FALSE)),0,VLOOKUP($N1998,'Data from Waybill Query'!$A:$M,13,FALSE))</f>
        <v>1.8496479999999999E-2</v>
      </c>
      <c r="N1998" s="104">
        <f t="shared" si="68"/>
        <v>2014110403</v>
      </c>
    </row>
    <row r="1999" spans="1:14" x14ac:dyDescent="0.25">
      <c r="A1999" s="104">
        <f t="shared" si="69"/>
        <v>201433</v>
      </c>
      <c r="B1999" s="32">
        <f>'Data from Waybill Query'!B1999</f>
        <v>2014</v>
      </c>
      <c r="C1999" s="32" t="str">
        <f>IF('Data from Waybill Query'!C1999="00","0",IF('Data from Waybill Query'!C1999="01","1",IF('Data from Waybill Query'!C1999="XX","2",'Data from Waybill Query'!C1999)))</f>
        <v>11</v>
      </c>
      <c r="D1999" s="33" t="str">
        <f>'Data from Waybill Query'!D1999</f>
        <v>Coal</v>
      </c>
      <c r="E1999" s="33" t="str">
        <f>'Data from Waybill Query'!E1999</f>
        <v>VL</v>
      </c>
      <c r="F1999" s="33" t="str">
        <f>'Data from Waybill Query'!F1999</f>
        <v>P</v>
      </c>
      <c r="G1999" s="33" t="str">
        <f>'Data from Waybill Query'!G1999</f>
        <v>X</v>
      </c>
      <c r="H1999" s="104">
        <f>IF(ISNA(VLOOKUP($N1999,'Data from Waybill Query'!$A:$M,8,FALSE)),0,VLOOKUP($N1999,'Data from Waybill Query'!$A:$M,8,FALSE))</f>
        <v>1188025</v>
      </c>
      <c r="I1999" s="104">
        <f>IF(ISNA(VLOOKUP($N1999,'Data from Waybill Query'!$A:$M,9,FALSE)),0,VLOOKUP($N1999,'Data from Waybill Query'!$A:$M,9,FALSE))</f>
        <v>396605</v>
      </c>
      <c r="J1999" s="104">
        <f>IF(ISNA(VLOOKUP($N1999,'Data from Waybill Query'!$A:$M,10,FALSE)),0,VLOOKUP($N1999,'Data from Waybill Query'!$A:$M,10,FALSE))</f>
        <v>637432</v>
      </c>
      <c r="K1999" s="104">
        <f>IF(ISNA(VLOOKUP($N1999,'Data from Waybill Query'!$A:$M,11,FALSE)),0,VLOOKUP($N1999,'Data from Waybill Query'!$A:$M,11,FALSE))</f>
        <v>47484735</v>
      </c>
      <c r="L1999" s="104">
        <f>IF(ISNA(VLOOKUP($N1999,'Data from Waybill Query'!$A:$M,12,FALSE)),0,VLOOKUP($N1999,'Data from Waybill Query'!$A:$M,12,FALSE))</f>
        <v>76308</v>
      </c>
      <c r="M1999" s="104">
        <f>IF(ISNA(VLOOKUP($N1999,'Data from Waybill Query'!$A:$M,13,FALSE)),0,VLOOKUP($N1999,'Data from Waybill Query'!$A:$M,13,FALSE))</f>
        <v>1.5568800000000001E-2</v>
      </c>
      <c r="N1999" s="104">
        <f t="shared" si="68"/>
        <v>2014110413</v>
      </c>
    </row>
    <row r="2000" spans="1:14" x14ac:dyDescent="0.25">
      <c r="A2000" s="104">
        <f t="shared" si="69"/>
        <v>201434</v>
      </c>
      <c r="B2000" s="32">
        <f>'Data from Waybill Query'!B2000</f>
        <v>2014</v>
      </c>
      <c r="C2000" s="32" t="str">
        <f>IF('Data from Waybill Query'!C2000="00","0",IF('Data from Waybill Query'!C2000="01","1",IF('Data from Waybill Query'!C2000="XX","2",'Data from Waybill Query'!C2000)))</f>
        <v>13</v>
      </c>
      <c r="D2000" s="33" t="str">
        <f>'Data from Waybill Query'!D2000</f>
        <v>Crude Oil</v>
      </c>
      <c r="E2000" s="33" t="str">
        <f>'Data from Waybill Query'!E2000</f>
        <v>SM</v>
      </c>
      <c r="F2000" s="33" t="str">
        <f>'Data from Waybill Query'!F2000</f>
        <v>X</v>
      </c>
      <c r="G2000" s="33" t="str">
        <f>'Data from Waybill Query'!G2000</f>
        <v>S</v>
      </c>
      <c r="H2000" s="104">
        <f>IF(ISNA(VLOOKUP($N2000,'Data from Waybill Query'!$A:$M,8,FALSE)),0,VLOOKUP($N2000,'Data from Waybill Query'!$A:$M,8,FALSE))</f>
        <v>151564</v>
      </c>
      <c r="I2000" s="104">
        <f>IF(ISNA(VLOOKUP($N2000,'Data from Waybill Query'!$A:$M,9,FALSE)),0,VLOOKUP($N2000,'Data from Waybill Query'!$A:$M,9,FALSE))</f>
        <v>34440</v>
      </c>
      <c r="J2000" s="104">
        <f>IF(ISNA(VLOOKUP($N2000,'Data from Waybill Query'!$A:$M,10,FALSE)),0,VLOOKUP($N2000,'Data from Waybill Query'!$A:$M,10,FALSE))</f>
        <v>30007</v>
      </c>
      <c r="K2000" s="104">
        <f>IF(ISNA(VLOOKUP($N2000,'Data from Waybill Query'!$A:$M,11,FALSE)),0,VLOOKUP($N2000,'Data from Waybill Query'!$A:$M,11,FALSE))</f>
        <v>2983148</v>
      </c>
      <c r="L2000" s="104">
        <f>IF(ISNA(VLOOKUP($N2000,'Data from Waybill Query'!$A:$M,12,FALSE)),0,VLOOKUP($N2000,'Data from Waybill Query'!$A:$M,12,FALSE))</f>
        <v>2650</v>
      </c>
      <c r="M2000" s="104">
        <f>IF(ISNA(VLOOKUP($N2000,'Data from Waybill Query'!$A:$M,13,FALSE)),0,VLOOKUP($N2000,'Data from Waybill Query'!$A:$M,13,FALSE))</f>
        <v>5.7187960000000003E-2</v>
      </c>
      <c r="N2000" s="104">
        <f t="shared" si="68"/>
        <v>2014130101</v>
      </c>
    </row>
    <row r="2001" spans="1:14" x14ac:dyDescent="0.25">
      <c r="A2001" s="104">
        <f t="shared" si="69"/>
        <v>201435</v>
      </c>
      <c r="B2001" s="32">
        <f>'Data from Waybill Query'!B2001</f>
        <v>2014</v>
      </c>
      <c r="C2001" s="32" t="str">
        <f>IF('Data from Waybill Query'!C2001="00","0",IF('Data from Waybill Query'!C2001="01","1",IF('Data from Waybill Query'!C2001="XX","2",'Data from Waybill Query'!C2001)))</f>
        <v>13</v>
      </c>
      <c r="D2001" s="33" t="str">
        <f>'Data from Waybill Query'!D2001</f>
        <v>Crude Oil</v>
      </c>
      <c r="E2001" s="33" t="str">
        <f>'Data from Waybill Query'!E2001</f>
        <v>VL</v>
      </c>
      <c r="F2001" s="33" t="str">
        <f>'Data from Waybill Query'!F2001</f>
        <v>X</v>
      </c>
      <c r="G2001" s="33" t="str">
        <f>'Data from Waybill Query'!G2001</f>
        <v>S</v>
      </c>
      <c r="H2001" s="104">
        <f>IF(ISNA(VLOOKUP($N2001,'Data from Waybill Query'!$A:$M,8,FALSE)),0,VLOOKUP($N2001,'Data from Waybill Query'!$A:$M,8,FALSE))</f>
        <v>405542</v>
      </c>
      <c r="I2001" s="104">
        <f>IF(ISNA(VLOOKUP($N2001,'Data from Waybill Query'!$A:$M,9,FALSE)),0,VLOOKUP($N2001,'Data from Waybill Query'!$A:$M,9,FALSE))</f>
        <v>54148</v>
      </c>
      <c r="J2001" s="104">
        <f>IF(ISNA(VLOOKUP($N2001,'Data from Waybill Query'!$A:$M,10,FALSE)),0,VLOOKUP($N2001,'Data from Waybill Query'!$A:$M,10,FALSE))</f>
        <v>133442</v>
      </c>
      <c r="K2001" s="104">
        <f>IF(ISNA(VLOOKUP($N2001,'Data from Waybill Query'!$A:$M,11,FALSE)),0,VLOOKUP($N2001,'Data from Waybill Query'!$A:$M,11,FALSE))</f>
        <v>4917628</v>
      </c>
      <c r="L2001" s="104">
        <f>IF(ISNA(VLOOKUP($N2001,'Data from Waybill Query'!$A:$M,12,FALSE)),0,VLOOKUP($N2001,'Data from Waybill Query'!$A:$M,12,FALSE))</f>
        <v>12159</v>
      </c>
      <c r="M2001" s="104">
        <f>IF(ISNA(VLOOKUP($N2001,'Data from Waybill Query'!$A:$M,13,FALSE)),0,VLOOKUP($N2001,'Data from Waybill Query'!$A:$M,13,FALSE))</f>
        <v>3.3353889999999997E-2</v>
      </c>
      <c r="N2001" s="104">
        <f t="shared" si="68"/>
        <v>2014130401</v>
      </c>
    </row>
    <row r="2002" spans="1:14" x14ac:dyDescent="0.25">
      <c r="A2002" s="104">
        <f t="shared" si="69"/>
        <v>201436</v>
      </c>
      <c r="B2002" s="32">
        <f>'Data from Waybill Query'!B2002</f>
        <v>2014</v>
      </c>
      <c r="C2002" s="32" t="str">
        <f>IF('Data from Waybill Query'!C2002="00","0",IF('Data from Waybill Query'!C2002="01","1",IF('Data from Waybill Query'!C2002="XX","2",'Data from Waybill Query'!C2002)))</f>
        <v>13</v>
      </c>
      <c r="D2002" s="33" t="str">
        <f>'Data from Waybill Query'!D2002</f>
        <v>Crude Oil</v>
      </c>
      <c r="E2002" s="33" t="str">
        <f>'Data from Waybill Query'!E2002</f>
        <v>X</v>
      </c>
      <c r="F2002" s="33" t="str">
        <f>'Data from Waybill Query'!F2002</f>
        <v>X</v>
      </c>
      <c r="G2002" s="33" t="str">
        <f>'Data from Waybill Query'!G2002</f>
        <v>MU</v>
      </c>
      <c r="H2002" s="104">
        <f>IF(ISNA(VLOOKUP($N2002,'Data from Waybill Query'!$A:$M,8,FALSE)),0,VLOOKUP($N2002,'Data from Waybill Query'!$A:$M,8,FALSE))</f>
        <v>2552296</v>
      </c>
      <c r="I2002" s="104">
        <f>IF(ISNA(VLOOKUP($N2002,'Data from Waybill Query'!$A:$M,9,FALSE)),0,VLOOKUP($N2002,'Data from Waybill Query'!$A:$M,9,FALSE))</f>
        <v>504009</v>
      </c>
      <c r="J2002" s="104">
        <f>IF(ISNA(VLOOKUP($N2002,'Data from Waybill Query'!$A:$M,10,FALSE)),0,VLOOKUP($N2002,'Data from Waybill Query'!$A:$M,10,FALSE))</f>
        <v>819970</v>
      </c>
      <c r="K2002" s="104">
        <f>IF(ISNA(VLOOKUP($N2002,'Data from Waybill Query'!$A:$M,11,FALSE)),0,VLOOKUP($N2002,'Data from Waybill Query'!$A:$M,11,FALSE))</f>
        <v>49131078</v>
      </c>
      <c r="L2002" s="104">
        <f>IF(ISNA(VLOOKUP($N2002,'Data from Waybill Query'!$A:$M,12,FALSE)),0,VLOOKUP($N2002,'Data from Waybill Query'!$A:$M,12,FALSE))</f>
        <v>80162</v>
      </c>
      <c r="M2002" s="104">
        <f>IF(ISNA(VLOOKUP($N2002,'Data from Waybill Query'!$A:$M,13,FALSE)),0,VLOOKUP($N2002,'Data from Waybill Query'!$A:$M,13,FALSE))</f>
        <v>3.183938E-2</v>
      </c>
      <c r="N2002" s="104">
        <f t="shared" si="68"/>
        <v>2014130403</v>
      </c>
    </row>
    <row r="2003" spans="1:14" x14ac:dyDescent="0.25">
      <c r="A2003" s="104">
        <f t="shared" si="69"/>
        <v>201437</v>
      </c>
      <c r="B2003" s="32">
        <f>'Data from Waybill Query'!B2003</f>
        <v>2014</v>
      </c>
      <c r="C2003" s="32" t="str">
        <f>IF('Data from Waybill Query'!C2003="00","0",IF('Data from Waybill Query'!C2003="01","1",IF('Data from Waybill Query'!C2003="XX","2",'Data from Waybill Query'!C2003)))</f>
        <v>14</v>
      </c>
      <c r="D2003" s="33" t="str">
        <f>'Data from Waybill Query'!D2003</f>
        <v>Non-Metallic Minerals</v>
      </c>
      <c r="E2003" s="33" t="str">
        <f>'Data from Waybill Query'!E2003</f>
        <v>S</v>
      </c>
      <c r="F2003" s="33" t="str">
        <f>'Data from Waybill Query'!F2003</f>
        <v>X</v>
      </c>
      <c r="G2003" s="33" t="str">
        <f>'Data from Waybill Query'!G2003</f>
        <v>X</v>
      </c>
      <c r="H2003" s="104">
        <f>IF(ISNA(VLOOKUP($N2003,'Data from Waybill Query'!$A:$M,8,FALSE)),0,VLOOKUP($N2003,'Data from Waybill Query'!$A:$M,8,FALSE))</f>
        <v>255309</v>
      </c>
      <c r="I2003" s="104">
        <f>IF(ISNA(VLOOKUP($N2003,'Data from Waybill Query'!$A:$M,9,FALSE)),0,VLOOKUP($N2003,'Data from Waybill Query'!$A:$M,9,FALSE))</f>
        <v>473479</v>
      </c>
      <c r="J2003" s="104">
        <f>IF(ISNA(VLOOKUP($N2003,'Data from Waybill Query'!$A:$M,10,FALSE)),0,VLOOKUP($N2003,'Data from Waybill Query'!$A:$M,10,FALSE))</f>
        <v>27732</v>
      </c>
      <c r="K2003" s="104">
        <f>IF(ISNA(VLOOKUP($N2003,'Data from Waybill Query'!$A:$M,11,FALSE)),0,VLOOKUP($N2003,'Data from Waybill Query'!$A:$M,11,FALSE))</f>
        <v>43466263</v>
      </c>
      <c r="L2003" s="104">
        <f>IF(ISNA(VLOOKUP($N2003,'Data from Waybill Query'!$A:$M,12,FALSE)),0,VLOOKUP($N2003,'Data from Waybill Query'!$A:$M,12,FALSE))</f>
        <v>2594</v>
      </c>
      <c r="M2003" s="104">
        <f>IF(ISNA(VLOOKUP($N2003,'Data from Waybill Query'!$A:$M,13,FALSE)),0,VLOOKUP($N2003,'Data from Waybill Query'!$A:$M,13,FALSE))</f>
        <v>9.8433599999999996E-2</v>
      </c>
      <c r="N2003" s="104">
        <f t="shared" si="68"/>
        <v>2014140103</v>
      </c>
    </row>
    <row r="2004" spans="1:14" x14ac:dyDescent="0.25">
      <c r="A2004" s="104">
        <f t="shared" si="69"/>
        <v>201438</v>
      </c>
      <c r="B2004" s="32">
        <f>'Data from Waybill Query'!B2004</f>
        <v>2014</v>
      </c>
      <c r="C2004" s="32" t="str">
        <f>IF('Data from Waybill Query'!C2004="00","0",IF('Data from Waybill Query'!C2004="01","1",IF('Data from Waybill Query'!C2004="XX","2",'Data from Waybill Query'!C2004)))</f>
        <v>14</v>
      </c>
      <c r="D2004" s="33" t="str">
        <f>'Data from Waybill Query'!D2004</f>
        <v>Non-Metallic Minerals</v>
      </c>
      <c r="E2004" s="33" t="str">
        <f>'Data from Waybill Query'!E2004</f>
        <v>M</v>
      </c>
      <c r="F2004" s="33" t="str">
        <f>'Data from Waybill Query'!F2004</f>
        <v>X</v>
      </c>
      <c r="G2004" s="33" t="str">
        <f>'Data from Waybill Query'!G2004</f>
        <v>X</v>
      </c>
      <c r="H2004" s="104">
        <f>IF(ISNA(VLOOKUP($N2004,'Data from Waybill Query'!$A:$M,8,FALSE)),0,VLOOKUP($N2004,'Data from Waybill Query'!$A:$M,8,FALSE))</f>
        <v>425843</v>
      </c>
      <c r="I2004" s="104">
        <f>IF(ISNA(VLOOKUP($N2004,'Data from Waybill Query'!$A:$M,9,FALSE)),0,VLOOKUP($N2004,'Data from Waybill Query'!$A:$M,9,FALSE))</f>
        <v>440288</v>
      </c>
      <c r="J2004" s="104">
        <f>IF(ISNA(VLOOKUP($N2004,'Data from Waybill Query'!$A:$M,10,FALSE)),0,VLOOKUP($N2004,'Data from Waybill Query'!$A:$M,10,FALSE))</f>
        <v>74286</v>
      </c>
      <c r="K2004" s="104">
        <f>IF(ISNA(VLOOKUP($N2004,'Data from Waybill Query'!$A:$M,11,FALSE)),0,VLOOKUP($N2004,'Data from Waybill Query'!$A:$M,11,FALSE))</f>
        <v>45289035</v>
      </c>
      <c r="L2004" s="104">
        <f>IF(ISNA(VLOOKUP($N2004,'Data from Waybill Query'!$A:$M,12,FALSE)),0,VLOOKUP($N2004,'Data from Waybill Query'!$A:$M,12,FALSE))</f>
        <v>7637</v>
      </c>
      <c r="M2004" s="104">
        <f>IF(ISNA(VLOOKUP($N2004,'Data from Waybill Query'!$A:$M,13,FALSE)),0,VLOOKUP($N2004,'Data from Waybill Query'!$A:$M,13,FALSE))</f>
        <v>5.5759049999999998E-2</v>
      </c>
      <c r="N2004" s="104">
        <f t="shared" si="68"/>
        <v>2014140203</v>
      </c>
    </row>
    <row r="2005" spans="1:14" x14ac:dyDescent="0.25">
      <c r="A2005" s="104">
        <f t="shared" si="69"/>
        <v>201439</v>
      </c>
      <c r="B2005" s="32">
        <f>'Data from Waybill Query'!B2005</f>
        <v>2014</v>
      </c>
      <c r="C2005" s="32" t="str">
        <f>IF('Data from Waybill Query'!C2005="00","0",IF('Data from Waybill Query'!C2005="01","1",IF('Data from Waybill Query'!C2005="XX","2",'Data from Waybill Query'!C2005)))</f>
        <v>14</v>
      </c>
      <c r="D2005" s="33" t="str">
        <f>'Data from Waybill Query'!D2005</f>
        <v>Non-Metallic Minerals</v>
      </c>
      <c r="E2005" s="33" t="str">
        <f>'Data from Waybill Query'!E2005</f>
        <v>L</v>
      </c>
      <c r="F2005" s="33" t="str">
        <f>'Data from Waybill Query'!F2005</f>
        <v>X</v>
      </c>
      <c r="G2005" s="33" t="str">
        <f>'Data from Waybill Query'!G2005</f>
        <v>X</v>
      </c>
      <c r="H2005" s="104">
        <f>IF(ISNA(VLOOKUP($N2005,'Data from Waybill Query'!$A:$M,8,FALSE)),0,VLOOKUP($N2005,'Data from Waybill Query'!$A:$M,8,FALSE))</f>
        <v>3474752</v>
      </c>
      <c r="I2005" s="104">
        <f>IF(ISNA(VLOOKUP($N2005,'Data from Waybill Query'!$A:$M,9,FALSE)),0,VLOOKUP($N2005,'Data from Waybill Query'!$A:$M,9,FALSE))</f>
        <v>828678</v>
      </c>
      <c r="J2005" s="104">
        <f>IF(ISNA(VLOOKUP($N2005,'Data from Waybill Query'!$A:$M,10,FALSE)),0,VLOOKUP($N2005,'Data from Waybill Query'!$A:$M,10,FALSE))</f>
        <v>716240</v>
      </c>
      <c r="K2005" s="104">
        <f>IF(ISNA(VLOOKUP($N2005,'Data from Waybill Query'!$A:$M,11,FALSE)),0,VLOOKUP($N2005,'Data from Waybill Query'!$A:$M,11,FALSE))</f>
        <v>86194598</v>
      </c>
      <c r="L2005" s="104">
        <f>IF(ISNA(VLOOKUP($N2005,'Data from Waybill Query'!$A:$M,12,FALSE)),0,VLOOKUP($N2005,'Data from Waybill Query'!$A:$M,12,FALSE))</f>
        <v>74644</v>
      </c>
      <c r="M2005" s="104">
        <f>IF(ISNA(VLOOKUP($N2005,'Data from Waybill Query'!$A:$M,13,FALSE)),0,VLOOKUP($N2005,'Data from Waybill Query'!$A:$M,13,FALSE))</f>
        <v>4.655128E-2</v>
      </c>
      <c r="N2005" s="104">
        <f t="shared" si="68"/>
        <v>2014140303</v>
      </c>
    </row>
    <row r="2006" spans="1:14" x14ac:dyDescent="0.25">
      <c r="A2006" s="104">
        <f t="shared" si="69"/>
        <v>201440</v>
      </c>
      <c r="B2006" s="32">
        <f>'Data from Waybill Query'!B2006</f>
        <v>2014</v>
      </c>
      <c r="C2006" s="32" t="str">
        <f>IF('Data from Waybill Query'!C2006="00","0",IF('Data from Waybill Query'!C2006="01","1",IF('Data from Waybill Query'!C2006="XX","2",'Data from Waybill Query'!C2006)))</f>
        <v>20</v>
      </c>
      <c r="D2006" s="33" t="str">
        <f>'Data from Waybill Query'!D2006</f>
        <v>Food and Kindred</v>
      </c>
      <c r="E2006" s="33" t="str">
        <f>'Data from Waybill Query'!E2006</f>
        <v>S</v>
      </c>
      <c r="F2006" s="33" t="str">
        <f>'Data from Waybill Query'!F2006</f>
        <v>X</v>
      </c>
      <c r="G2006" s="33" t="str">
        <f>'Data from Waybill Query'!G2006</f>
        <v>X</v>
      </c>
      <c r="H2006" s="104">
        <f>IF(ISNA(VLOOKUP($N2006,'Data from Waybill Query'!$A:$M,8,FALSE)),0,VLOOKUP($N2006,'Data from Waybill Query'!$A:$M,8,FALSE))</f>
        <v>638538</v>
      </c>
      <c r="I2006" s="104">
        <f>IF(ISNA(VLOOKUP($N2006,'Data from Waybill Query'!$A:$M,9,FALSE)),0,VLOOKUP($N2006,'Data from Waybill Query'!$A:$M,9,FALSE))</f>
        <v>340514</v>
      </c>
      <c r="J2006" s="104">
        <f>IF(ISNA(VLOOKUP($N2006,'Data from Waybill Query'!$A:$M,10,FALSE)),0,VLOOKUP($N2006,'Data from Waybill Query'!$A:$M,10,FALSE))</f>
        <v>93987</v>
      </c>
      <c r="K2006" s="104">
        <f>IF(ISNA(VLOOKUP($N2006,'Data from Waybill Query'!$A:$M,11,FALSE)),0,VLOOKUP($N2006,'Data from Waybill Query'!$A:$M,11,FALSE))</f>
        <v>31865580</v>
      </c>
      <c r="L2006" s="104">
        <f>IF(ISNA(VLOOKUP($N2006,'Data from Waybill Query'!$A:$M,12,FALSE)),0,VLOOKUP($N2006,'Data from Waybill Query'!$A:$M,12,FALSE))</f>
        <v>8724</v>
      </c>
      <c r="M2006" s="104">
        <f>IF(ISNA(VLOOKUP($N2006,'Data from Waybill Query'!$A:$M,13,FALSE)),0,VLOOKUP($N2006,'Data from Waybill Query'!$A:$M,13,FALSE))</f>
        <v>7.3195109999999994E-2</v>
      </c>
      <c r="N2006" s="104">
        <f t="shared" si="68"/>
        <v>2014200103</v>
      </c>
    </row>
    <row r="2007" spans="1:14" x14ac:dyDescent="0.25">
      <c r="A2007" s="104">
        <f t="shared" si="69"/>
        <v>201441</v>
      </c>
      <c r="B2007" s="32">
        <f>'Data from Waybill Query'!B2007</f>
        <v>2014</v>
      </c>
      <c r="C2007" s="32" t="str">
        <f>IF('Data from Waybill Query'!C2007="00","0",IF('Data from Waybill Query'!C2007="01","1",IF('Data from Waybill Query'!C2007="XX","2",'Data from Waybill Query'!C2007)))</f>
        <v>20</v>
      </c>
      <c r="D2007" s="33" t="str">
        <f>'Data from Waybill Query'!D2007</f>
        <v>Food and Kindred</v>
      </c>
      <c r="E2007" s="33" t="str">
        <f>'Data from Waybill Query'!E2007</f>
        <v>M</v>
      </c>
      <c r="F2007" s="33" t="str">
        <f>'Data from Waybill Query'!F2007</f>
        <v>X</v>
      </c>
      <c r="G2007" s="33" t="str">
        <f>'Data from Waybill Query'!G2007</f>
        <v>X</v>
      </c>
      <c r="H2007" s="104">
        <f>IF(ISNA(VLOOKUP($N2007,'Data from Waybill Query'!$A:$M,8,FALSE)),0,VLOOKUP($N2007,'Data from Waybill Query'!$A:$M,8,FALSE))</f>
        <v>1472300</v>
      </c>
      <c r="I2007" s="104">
        <f>IF(ISNA(VLOOKUP($N2007,'Data from Waybill Query'!$A:$M,9,FALSE)),0,VLOOKUP($N2007,'Data from Waybill Query'!$A:$M,9,FALSE))</f>
        <v>429140</v>
      </c>
      <c r="J2007" s="104">
        <f>IF(ISNA(VLOOKUP($N2007,'Data from Waybill Query'!$A:$M,10,FALSE)),0,VLOOKUP($N2007,'Data from Waybill Query'!$A:$M,10,FALSE))</f>
        <v>323344</v>
      </c>
      <c r="K2007" s="104">
        <f>IF(ISNA(VLOOKUP($N2007,'Data from Waybill Query'!$A:$M,11,FALSE)),0,VLOOKUP($N2007,'Data from Waybill Query'!$A:$M,11,FALSE))</f>
        <v>41343503</v>
      </c>
      <c r="L2007" s="104">
        <f>IF(ISNA(VLOOKUP($N2007,'Data from Waybill Query'!$A:$M,12,FALSE)),0,VLOOKUP($N2007,'Data from Waybill Query'!$A:$M,12,FALSE))</f>
        <v>31158</v>
      </c>
      <c r="M2007" s="104">
        <f>IF(ISNA(VLOOKUP($N2007,'Data from Waybill Query'!$A:$M,13,FALSE)),0,VLOOKUP($N2007,'Data from Waybill Query'!$A:$M,13,FALSE))</f>
        <v>4.7252379999999997E-2</v>
      </c>
      <c r="N2007" s="104">
        <f t="shared" si="68"/>
        <v>2014200203</v>
      </c>
    </row>
    <row r="2008" spans="1:14" x14ac:dyDescent="0.25">
      <c r="A2008" s="104">
        <f t="shared" si="69"/>
        <v>201442</v>
      </c>
      <c r="B2008" s="32">
        <f>'Data from Waybill Query'!B2008</f>
        <v>2014</v>
      </c>
      <c r="C2008" s="32" t="str">
        <f>IF('Data from Waybill Query'!C2008="00","0",IF('Data from Waybill Query'!C2008="01","1",IF('Data from Waybill Query'!C2008="XX","2",'Data from Waybill Query'!C2008)))</f>
        <v>20</v>
      </c>
      <c r="D2008" s="33" t="str">
        <f>'Data from Waybill Query'!D2008</f>
        <v>Food and Kindred</v>
      </c>
      <c r="E2008" s="33" t="str">
        <f>'Data from Waybill Query'!E2008</f>
        <v>L</v>
      </c>
      <c r="F2008" s="33" t="str">
        <f>'Data from Waybill Query'!F2008</f>
        <v>X</v>
      </c>
      <c r="G2008" s="33" t="str">
        <f>'Data from Waybill Query'!G2008</f>
        <v>X</v>
      </c>
      <c r="H2008" s="104">
        <f>IF(ISNA(VLOOKUP($N2008,'Data from Waybill Query'!$A:$M,8,FALSE)),0,VLOOKUP($N2008,'Data from Waybill Query'!$A:$M,8,FALSE))</f>
        <v>2976314</v>
      </c>
      <c r="I2008" s="104">
        <f>IF(ISNA(VLOOKUP($N2008,'Data from Waybill Query'!$A:$M,9,FALSE)),0,VLOOKUP($N2008,'Data from Waybill Query'!$A:$M,9,FALSE))</f>
        <v>506847</v>
      </c>
      <c r="J2008" s="104">
        <f>IF(ISNA(VLOOKUP($N2008,'Data from Waybill Query'!$A:$M,10,FALSE)),0,VLOOKUP($N2008,'Data from Waybill Query'!$A:$M,10,FALSE))</f>
        <v>866594</v>
      </c>
      <c r="K2008" s="104">
        <f>IF(ISNA(VLOOKUP($N2008,'Data from Waybill Query'!$A:$M,11,FALSE)),0,VLOOKUP($N2008,'Data from Waybill Query'!$A:$M,11,FALSE))</f>
        <v>44154715</v>
      </c>
      <c r="L2008" s="104">
        <f>IF(ISNA(VLOOKUP($N2008,'Data from Waybill Query'!$A:$M,12,FALSE)),0,VLOOKUP($N2008,'Data from Waybill Query'!$A:$M,12,FALSE))</f>
        <v>73993</v>
      </c>
      <c r="M2008" s="104">
        <f>IF(ISNA(VLOOKUP($N2008,'Data from Waybill Query'!$A:$M,13,FALSE)),0,VLOOKUP($N2008,'Data from Waybill Query'!$A:$M,13,FALSE))</f>
        <v>4.0224509999999998E-2</v>
      </c>
      <c r="N2008" s="104">
        <f t="shared" si="68"/>
        <v>2014200303</v>
      </c>
    </row>
    <row r="2009" spans="1:14" x14ac:dyDescent="0.25">
      <c r="A2009" s="104">
        <f t="shared" si="69"/>
        <v>201443</v>
      </c>
      <c r="B2009" s="32">
        <f>'Data from Waybill Query'!B2009</f>
        <v>2014</v>
      </c>
      <c r="C2009" s="32" t="str">
        <f>IF('Data from Waybill Query'!C2009="00","0",IF('Data from Waybill Query'!C2009="01","1",IF('Data from Waybill Query'!C2009="XX","2",'Data from Waybill Query'!C2009)))</f>
        <v>24</v>
      </c>
      <c r="D2009" s="33" t="str">
        <f>'Data from Waybill Query'!D2009</f>
        <v>Lumber and Wood Products</v>
      </c>
      <c r="E2009" s="33" t="str">
        <f>'Data from Waybill Query'!E2009</f>
        <v>S</v>
      </c>
      <c r="F2009" s="33" t="str">
        <f>'Data from Waybill Query'!F2009</f>
        <v>X</v>
      </c>
      <c r="G2009" s="33" t="str">
        <f>'Data from Waybill Query'!G2009</f>
        <v>X</v>
      </c>
      <c r="H2009" s="104">
        <f>IF(ISNA(VLOOKUP($N2009,'Data from Waybill Query'!$A:$M,8,FALSE)),0,VLOOKUP($N2009,'Data from Waybill Query'!$A:$M,8,FALSE))</f>
        <v>250180</v>
      </c>
      <c r="I2009" s="104">
        <f>IF(ISNA(VLOOKUP($N2009,'Data from Waybill Query'!$A:$M,9,FALSE)),0,VLOOKUP($N2009,'Data from Waybill Query'!$A:$M,9,FALSE))</f>
        <v>167464</v>
      </c>
      <c r="J2009" s="104">
        <f>IF(ISNA(VLOOKUP($N2009,'Data from Waybill Query'!$A:$M,10,FALSE)),0,VLOOKUP($N2009,'Data from Waybill Query'!$A:$M,10,FALSE))</f>
        <v>36167</v>
      </c>
      <c r="K2009" s="104">
        <f>IF(ISNA(VLOOKUP($N2009,'Data from Waybill Query'!$A:$M,11,FALSE)),0,VLOOKUP($N2009,'Data from Waybill Query'!$A:$M,11,FALSE))</f>
        <v>14025368</v>
      </c>
      <c r="L2009" s="104">
        <f>IF(ISNA(VLOOKUP($N2009,'Data from Waybill Query'!$A:$M,12,FALSE)),0,VLOOKUP($N2009,'Data from Waybill Query'!$A:$M,12,FALSE))</f>
        <v>3038</v>
      </c>
      <c r="M2009" s="104">
        <f>IF(ISNA(VLOOKUP($N2009,'Data from Waybill Query'!$A:$M,13,FALSE)),0,VLOOKUP($N2009,'Data from Waybill Query'!$A:$M,13,FALSE))</f>
        <v>8.2340170000000004E-2</v>
      </c>
      <c r="N2009" s="104">
        <f t="shared" si="68"/>
        <v>2014240103</v>
      </c>
    </row>
    <row r="2010" spans="1:14" x14ac:dyDescent="0.25">
      <c r="A2010" s="104">
        <f t="shared" si="69"/>
        <v>201444</v>
      </c>
      <c r="B2010" s="32">
        <f>'Data from Waybill Query'!B2010</f>
        <v>2014</v>
      </c>
      <c r="C2010" s="32" t="str">
        <f>IF('Data from Waybill Query'!C2010="00","0",IF('Data from Waybill Query'!C2010="01","1",IF('Data from Waybill Query'!C2010="XX","2",'Data from Waybill Query'!C2010)))</f>
        <v>24</v>
      </c>
      <c r="D2010" s="33" t="str">
        <f>'Data from Waybill Query'!D2010</f>
        <v>Lumber and Wood Products</v>
      </c>
      <c r="E2010" s="33" t="str">
        <f>'Data from Waybill Query'!E2010</f>
        <v>M</v>
      </c>
      <c r="F2010" s="33" t="str">
        <f>'Data from Waybill Query'!F2010</f>
        <v>X</v>
      </c>
      <c r="G2010" s="33" t="str">
        <f>'Data from Waybill Query'!G2010</f>
        <v>X</v>
      </c>
      <c r="H2010" s="104">
        <f>IF(ISNA(VLOOKUP($N2010,'Data from Waybill Query'!$A:$M,8,FALSE)),0,VLOOKUP($N2010,'Data from Waybill Query'!$A:$M,8,FALSE))</f>
        <v>402678</v>
      </c>
      <c r="I2010" s="104">
        <f>IF(ISNA(VLOOKUP($N2010,'Data from Waybill Query'!$A:$M,9,FALSE)),0,VLOOKUP($N2010,'Data from Waybill Query'!$A:$M,9,FALSE))</f>
        <v>100180</v>
      </c>
      <c r="J2010" s="104">
        <f>IF(ISNA(VLOOKUP($N2010,'Data from Waybill Query'!$A:$M,10,FALSE)),0,VLOOKUP($N2010,'Data from Waybill Query'!$A:$M,10,FALSE))</f>
        <v>77268</v>
      </c>
      <c r="K2010" s="104">
        <f>IF(ISNA(VLOOKUP($N2010,'Data from Waybill Query'!$A:$M,11,FALSE)),0,VLOOKUP($N2010,'Data from Waybill Query'!$A:$M,11,FALSE))</f>
        <v>9003820</v>
      </c>
      <c r="L2010" s="104">
        <f>IF(ISNA(VLOOKUP($N2010,'Data from Waybill Query'!$A:$M,12,FALSE)),0,VLOOKUP($N2010,'Data from Waybill Query'!$A:$M,12,FALSE))</f>
        <v>6976</v>
      </c>
      <c r="M2010" s="104">
        <f>IF(ISNA(VLOOKUP($N2010,'Data from Waybill Query'!$A:$M,13,FALSE)),0,VLOOKUP($N2010,'Data from Waybill Query'!$A:$M,13,FALSE))</f>
        <v>5.7724829999999998E-2</v>
      </c>
      <c r="N2010" s="104">
        <f t="shared" si="68"/>
        <v>2014240203</v>
      </c>
    </row>
    <row r="2011" spans="1:14" x14ac:dyDescent="0.25">
      <c r="A2011" s="104">
        <f t="shared" si="69"/>
        <v>201445</v>
      </c>
      <c r="B2011" s="32">
        <f>'Data from Waybill Query'!B2011</f>
        <v>2014</v>
      </c>
      <c r="C2011" s="32" t="str">
        <f>IF('Data from Waybill Query'!C2011="00","0",IF('Data from Waybill Query'!C2011="01","1",IF('Data from Waybill Query'!C2011="XX","2",'Data from Waybill Query'!C2011)))</f>
        <v>24</v>
      </c>
      <c r="D2011" s="33" t="str">
        <f>'Data from Waybill Query'!D2011</f>
        <v>Lumber and Wood Products</v>
      </c>
      <c r="E2011" s="33" t="str">
        <f>'Data from Waybill Query'!E2011</f>
        <v>L</v>
      </c>
      <c r="F2011" s="33" t="str">
        <f>'Data from Waybill Query'!F2011</f>
        <v>X</v>
      </c>
      <c r="G2011" s="33" t="str">
        <f>'Data from Waybill Query'!G2011</f>
        <v>X</v>
      </c>
      <c r="H2011" s="104">
        <f>IF(ISNA(VLOOKUP($N2011,'Data from Waybill Query'!$A:$M,8,FALSE)),0,VLOOKUP($N2011,'Data from Waybill Query'!$A:$M,8,FALSE))</f>
        <v>1614959</v>
      </c>
      <c r="I2011" s="104">
        <f>IF(ISNA(VLOOKUP($N2011,'Data from Waybill Query'!$A:$M,9,FALSE)),0,VLOOKUP($N2011,'Data from Waybill Query'!$A:$M,9,FALSE))</f>
        <v>227856</v>
      </c>
      <c r="J2011" s="104">
        <f>IF(ISNA(VLOOKUP($N2011,'Data from Waybill Query'!$A:$M,10,FALSE)),0,VLOOKUP($N2011,'Data from Waybill Query'!$A:$M,10,FALSE))</f>
        <v>441513</v>
      </c>
      <c r="K2011" s="104">
        <f>IF(ISNA(VLOOKUP($N2011,'Data from Waybill Query'!$A:$M,11,FALSE)),0,VLOOKUP($N2011,'Data from Waybill Query'!$A:$M,11,FALSE))</f>
        <v>21086544</v>
      </c>
      <c r="L2011" s="104">
        <f>IF(ISNA(VLOOKUP($N2011,'Data from Waybill Query'!$A:$M,12,FALSE)),0,VLOOKUP($N2011,'Data from Waybill Query'!$A:$M,12,FALSE))</f>
        <v>40815</v>
      </c>
      <c r="M2011" s="104">
        <f>IF(ISNA(VLOOKUP($N2011,'Data from Waybill Query'!$A:$M,13,FALSE)),0,VLOOKUP($N2011,'Data from Waybill Query'!$A:$M,13,FALSE))</f>
        <v>3.956784E-2</v>
      </c>
      <c r="N2011" s="104">
        <f t="shared" si="68"/>
        <v>2014240303</v>
      </c>
    </row>
    <row r="2012" spans="1:14" x14ac:dyDescent="0.25">
      <c r="A2012" s="104">
        <f t="shared" si="69"/>
        <v>201446</v>
      </c>
      <c r="B2012" s="32">
        <f>'Data from Waybill Query'!B2012</f>
        <v>2014</v>
      </c>
      <c r="C2012" s="32" t="str">
        <f>IF('Data from Waybill Query'!C2012="00","0",IF('Data from Waybill Query'!C2012="01","1",IF('Data from Waybill Query'!C2012="XX","2",'Data from Waybill Query'!C2012)))</f>
        <v>26</v>
      </c>
      <c r="D2012" s="33" t="str">
        <f>'Data from Waybill Query'!D2012</f>
        <v>Pulp, Paper and Allied</v>
      </c>
      <c r="E2012" s="33" t="str">
        <f>'Data from Waybill Query'!E2012</f>
        <v>S</v>
      </c>
      <c r="F2012" s="33" t="str">
        <f>'Data from Waybill Query'!F2012</f>
        <v>X</v>
      </c>
      <c r="G2012" s="33" t="str">
        <f>'Data from Waybill Query'!G2012</f>
        <v>X</v>
      </c>
      <c r="H2012" s="104">
        <f>IF(ISNA(VLOOKUP($N2012,'Data from Waybill Query'!$A:$M,8,FALSE)),0,VLOOKUP($N2012,'Data from Waybill Query'!$A:$M,8,FALSE))</f>
        <v>319210</v>
      </c>
      <c r="I2012" s="104">
        <f>IF(ISNA(VLOOKUP($N2012,'Data from Waybill Query'!$A:$M,9,FALSE)),0,VLOOKUP($N2012,'Data from Waybill Query'!$A:$M,9,FALSE))</f>
        <v>144412</v>
      </c>
      <c r="J2012" s="104">
        <f>IF(ISNA(VLOOKUP($N2012,'Data from Waybill Query'!$A:$M,10,FALSE)),0,VLOOKUP($N2012,'Data from Waybill Query'!$A:$M,10,FALSE))</f>
        <v>39686</v>
      </c>
      <c r="K2012" s="104">
        <f>IF(ISNA(VLOOKUP($N2012,'Data from Waybill Query'!$A:$M,11,FALSE)),0,VLOOKUP($N2012,'Data from Waybill Query'!$A:$M,11,FALSE))</f>
        <v>10634472</v>
      </c>
      <c r="L2012" s="104">
        <f>IF(ISNA(VLOOKUP($N2012,'Data from Waybill Query'!$A:$M,12,FALSE)),0,VLOOKUP($N2012,'Data from Waybill Query'!$A:$M,12,FALSE))</f>
        <v>2918</v>
      </c>
      <c r="M2012" s="104">
        <f>IF(ISNA(VLOOKUP($N2012,'Data from Waybill Query'!$A:$M,13,FALSE)),0,VLOOKUP($N2012,'Data from Waybill Query'!$A:$M,13,FALSE))</f>
        <v>0.1093932</v>
      </c>
      <c r="N2012" s="104">
        <f t="shared" si="68"/>
        <v>2014260103</v>
      </c>
    </row>
    <row r="2013" spans="1:14" x14ac:dyDescent="0.25">
      <c r="A2013" s="104">
        <f t="shared" si="69"/>
        <v>201447</v>
      </c>
      <c r="B2013" s="32">
        <f>'Data from Waybill Query'!B2013</f>
        <v>2014</v>
      </c>
      <c r="C2013" s="32" t="str">
        <f>IF('Data from Waybill Query'!C2013="00","0",IF('Data from Waybill Query'!C2013="01","1",IF('Data from Waybill Query'!C2013="XX","2",'Data from Waybill Query'!C2013)))</f>
        <v>26</v>
      </c>
      <c r="D2013" s="33" t="str">
        <f>'Data from Waybill Query'!D2013</f>
        <v>Pulp, Paper and Allied</v>
      </c>
      <c r="E2013" s="33" t="str">
        <f>'Data from Waybill Query'!E2013</f>
        <v>M</v>
      </c>
      <c r="F2013" s="33" t="str">
        <f>'Data from Waybill Query'!F2013</f>
        <v>X</v>
      </c>
      <c r="G2013" s="33" t="str">
        <f>'Data from Waybill Query'!G2013</f>
        <v>X</v>
      </c>
      <c r="H2013" s="104">
        <f>IF(ISNA(VLOOKUP($N2013,'Data from Waybill Query'!$A:$M,8,FALSE)),0,VLOOKUP($N2013,'Data from Waybill Query'!$A:$M,8,FALSE))</f>
        <v>605339</v>
      </c>
      <c r="I2013" s="104">
        <f>IF(ISNA(VLOOKUP($N2013,'Data from Waybill Query'!$A:$M,9,FALSE)),0,VLOOKUP($N2013,'Data from Waybill Query'!$A:$M,9,FALSE))</f>
        <v>153456</v>
      </c>
      <c r="J2013" s="104">
        <f>IF(ISNA(VLOOKUP($N2013,'Data from Waybill Query'!$A:$M,10,FALSE)),0,VLOOKUP($N2013,'Data from Waybill Query'!$A:$M,10,FALSE))</f>
        <v>115787</v>
      </c>
      <c r="K2013" s="104">
        <f>IF(ISNA(VLOOKUP($N2013,'Data from Waybill Query'!$A:$M,11,FALSE)),0,VLOOKUP($N2013,'Data from Waybill Query'!$A:$M,11,FALSE))</f>
        <v>11493664</v>
      </c>
      <c r="L2013" s="104">
        <f>IF(ISNA(VLOOKUP($N2013,'Data from Waybill Query'!$A:$M,12,FALSE)),0,VLOOKUP($N2013,'Data from Waybill Query'!$A:$M,12,FALSE))</f>
        <v>8685</v>
      </c>
      <c r="M2013" s="104">
        <f>IF(ISNA(VLOOKUP($N2013,'Data from Waybill Query'!$A:$M,13,FALSE)),0,VLOOKUP($N2013,'Data from Waybill Query'!$A:$M,13,FALSE))</f>
        <v>6.9701250000000006E-2</v>
      </c>
      <c r="N2013" s="104">
        <f t="shared" si="68"/>
        <v>2014260203</v>
      </c>
    </row>
    <row r="2014" spans="1:14" x14ac:dyDescent="0.25">
      <c r="A2014" s="104">
        <f t="shared" si="69"/>
        <v>201448</v>
      </c>
      <c r="B2014" s="32">
        <f>'Data from Waybill Query'!B2014</f>
        <v>2014</v>
      </c>
      <c r="C2014" s="32" t="str">
        <f>IF('Data from Waybill Query'!C2014="00","0",IF('Data from Waybill Query'!C2014="01","1",IF('Data from Waybill Query'!C2014="XX","2",'Data from Waybill Query'!C2014)))</f>
        <v>26</v>
      </c>
      <c r="D2014" s="33" t="str">
        <f>'Data from Waybill Query'!D2014</f>
        <v>Pulp, Paper and Allied</v>
      </c>
      <c r="E2014" s="33" t="str">
        <f>'Data from Waybill Query'!E2014</f>
        <v>L</v>
      </c>
      <c r="F2014" s="33" t="str">
        <f>'Data from Waybill Query'!F2014</f>
        <v>X</v>
      </c>
      <c r="G2014" s="33" t="str">
        <f>'Data from Waybill Query'!G2014</f>
        <v>X</v>
      </c>
      <c r="H2014" s="104">
        <f>IF(ISNA(VLOOKUP($N2014,'Data from Waybill Query'!$A:$M,8,FALSE)),0,VLOOKUP($N2014,'Data from Waybill Query'!$A:$M,8,FALSE))</f>
        <v>1360088</v>
      </c>
      <c r="I2014" s="104">
        <f>IF(ISNA(VLOOKUP($N2014,'Data from Waybill Query'!$A:$M,9,FALSE)),0,VLOOKUP($N2014,'Data from Waybill Query'!$A:$M,9,FALSE))</f>
        <v>210848</v>
      </c>
      <c r="J2014" s="104">
        <f>IF(ISNA(VLOOKUP($N2014,'Data from Waybill Query'!$A:$M,10,FALSE)),0,VLOOKUP($N2014,'Data from Waybill Query'!$A:$M,10,FALSE))</f>
        <v>346683</v>
      </c>
      <c r="K2014" s="104">
        <f>IF(ISNA(VLOOKUP($N2014,'Data from Waybill Query'!$A:$M,11,FALSE)),0,VLOOKUP($N2014,'Data from Waybill Query'!$A:$M,11,FALSE))</f>
        <v>16751528</v>
      </c>
      <c r="L2014" s="104">
        <f>IF(ISNA(VLOOKUP($N2014,'Data from Waybill Query'!$A:$M,12,FALSE)),0,VLOOKUP($N2014,'Data from Waybill Query'!$A:$M,12,FALSE))</f>
        <v>27880</v>
      </c>
      <c r="M2014" s="104">
        <f>IF(ISNA(VLOOKUP($N2014,'Data from Waybill Query'!$A:$M,13,FALSE)),0,VLOOKUP($N2014,'Data from Waybill Query'!$A:$M,13,FALSE))</f>
        <v>4.8784069999999999E-2</v>
      </c>
      <c r="N2014" s="104">
        <f t="shared" si="68"/>
        <v>2014260303</v>
      </c>
    </row>
    <row r="2015" spans="1:14" x14ac:dyDescent="0.25">
      <c r="A2015" s="104">
        <f t="shared" si="69"/>
        <v>201449</v>
      </c>
      <c r="B2015" s="32">
        <f>'Data from Waybill Query'!B2015</f>
        <v>2014</v>
      </c>
      <c r="C2015" s="32" t="str">
        <f>IF('Data from Waybill Query'!C2015="00","0",IF('Data from Waybill Query'!C2015="01","1",IF('Data from Waybill Query'!C2015="XX","2",'Data from Waybill Query'!C2015)))</f>
        <v>28</v>
      </c>
      <c r="D2015" s="33" t="str">
        <f>'Data from Waybill Query'!D2015</f>
        <v>Chemical</v>
      </c>
      <c r="E2015" s="33" t="str">
        <f>'Data from Waybill Query'!E2015</f>
        <v>S</v>
      </c>
      <c r="F2015" s="33" t="str">
        <f>'Data from Waybill Query'!F2015</f>
        <v>X</v>
      </c>
      <c r="G2015" s="33" t="str">
        <f>'Data from Waybill Query'!G2015</f>
        <v>X</v>
      </c>
      <c r="H2015" s="104">
        <f>IF(ISNA(VLOOKUP($N2015,'Data from Waybill Query'!$A:$M,8,FALSE)),0,VLOOKUP($N2015,'Data from Waybill Query'!$A:$M,8,FALSE))</f>
        <v>1925496</v>
      </c>
      <c r="I2015" s="104">
        <f>IF(ISNA(VLOOKUP($N2015,'Data from Waybill Query'!$A:$M,9,FALSE)),0,VLOOKUP($N2015,'Data from Waybill Query'!$A:$M,9,FALSE))</f>
        <v>839373</v>
      </c>
      <c r="J2015" s="104">
        <f>IF(ISNA(VLOOKUP($N2015,'Data from Waybill Query'!$A:$M,10,FALSE)),0,VLOOKUP($N2015,'Data from Waybill Query'!$A:$M,10,FALSE))</f>
        <v>193920</v>
      </c>
      <c r="K2015" s="104">
        <f>IF(ISNA(VLOOKUP($N2015,'Data from Waybill Query'!$A:$M,11,FALSE)),0,VLOOKUP($N2015,'Data from Waybill Query'!$A:$M,11,FALSE))</f>
        <v>78637617</v>
      </c>
      <c r="L2015" s="104">
        <f>IF(ISNA(VLOOKUP($N2015,'Data from Waybill Query'!$A:$M,12,FALSE)),0,VLOOKUP($N2015,'Data from Waybill Query'!$A:$M,12,FALSE))</f>
        <v>18173</v>
      </c>
      <c r="M2015" s="104">
        <f>IF(ISNA(VLOOKUP($N2015,'Data from Waybill Query'!$A:$M,13,FALSE)),0,VLOOKUP($N2015,'Data from Waybill Query'!$A:$M,13,FALSE))</f>
        <v>0.1059515</v>
      </c>
      <c r="N2015" s="104">
        <f t="shared" si="68"/>
        <v>2014280103</v>
      </c>
    </row>
    <row r="2016" spans="1:14" x14ac:dyDescent="0.25">
      <c r="A2016" s="104">
        <f t="shared" si="69"/>
        <v>201450</v>
      </c>
      <c r="B2016" s="32">
        <f>'Data from Waybill Query'!B2016</f>
        <v>2014</v>
      </c>
      <c r="C2016" s="32" t="str">
        <f>IF('Data from Waybill Query'!C2016="00","0",IF('Data from Waybill Query'!C2016="01","1",IF('Data from Waybill Query'!C2016="XX","2",'Data from Waybill Query'!C2016)))</f>
        <v>28</v>
      </c>
      <c r="D2016" s="33" t="str">
        <f>'Data from Waybill Query'!D2016</f>
        <v>Chemical</v>
      </c>
      <c r="E2016" s="33" t="str">
        <f>'Data from Waybill Query'!E2016</f>
        <v>M</v>
      </c>
      <c r="F2016" s="33" t="str">
        <f>'Data from Waybill Query'!F2016</f>
        <v>X</v>
      </c>
      <c r="G2016" s="33" t="str">
        <f>'Data from Waybill Query'!G2016</f>
        <v>X</v>
      </c>
      <c r="H2016" s="104">
        <f>IF(ISNA(VLOOKUP($N2016,'Data from Waybill Query'!$A:$M,8,FALSE)),0,VLOOKUP($N2016,'Data from Waybill Query'!$A:$M,8,FALSE))</f>
        <v>3162644</v>
      </c>
      <c r="I2016" s="104">
        <f>IF(ISNA(VLOOKUP($N2016,'Data from Waybill Query'!$A:$M,9,FALSE)),0,VLOOKUP($N2016,'Data from Waybill Query'!$A:$M,9,FALSE))</f>
        <v>755066</v>
      </c>
      <c r="J2016" s="104">
        <f>IF(ISNA(VLOOKUP($N2016,'Data from Waybill Query'!$A:$M,10,FALSE)),0,VLOOKUP($N2016,'Data from Waybill Query'!$A:$M,10,FALSE))</f>
        <v>584149</v>
      </c>
      <c r="K2016" s="104">
        <f>IF(ISNA(VLOOKUP($N2016,'Data from Waybill Query'!$A:$M,11,FALSE)),0,VLOOKUP($N2016,'Data from Waybill Query'!$A:$M,11,FALSE))</f>
        <v>71389645</v>
      </c>
      <c r="L2016" s="104">
        <f>IF(ISNA(VLOOKUP($N2016,'Data from Waybill Query'!$A:$M,12,FALSE)),0,VLOOKUP($N2016,'Data from Waybill Query'!$A:$M,12,FALSE))</f>
        <v>55309</v>
      </c>
      <c r="M2016" s="104">
        <f>IF(ISNA(VLOOKUP($N2016,'Data from Waybill Query'!$A:$M,13,FALSE)),0,VLOOKUP($N2016,'Data from Waybill Query'!$A:$M,13,FALSE))</f>
        <v>5.7181370000000002E-2</v>
      </c>
      <c r="N2016" s="104">
        <f t="shared" si="68"/>
        <v>2014280203</v>
      </c>
    </row>
    <row r="2017" spans="1:14" x14ac:dyDescent="0.25">
      <c r="A2017" s="104">
        <f t="shared" si="69"/>
        <v>201451</v>
      </c>
      <c r="B2017" s="32">
        <f>'Data from Waybill Query'!B2017</f>
        <v>2014</v>
      </c>
      <c r="C2017" s="32" t="str">
        <f>IF('Data from Waybill Query'!C2017="00","0",IF('Data from Waybill Query'!C2017="01","1",IF('Data from Waybill Query'!C2017="XX","2",'Data from Waybill Query'!C2017)))</f>
        <v>28</v>
      </c>
      <c r="D2017" s="33" t="str">
        <f>'Data from Waybill Query'!D2017</f>
        <v>Chemical</v>
      </c>
      <c r="E2017" s="33" t="str">
        <f>'Data from Waybill Query'!E2017</f>
        <v>L</v>
      </c>
      <c r="F2017" s="33" t="str">
        <f>'Data from Waybill Query'!F2017</f>
        <v>X</v>
      </c>
      <c r="G2017" s="33" t="str">
        <f>'Data from Waybill Query'!G2017</f>
        <v>X</v>
      </c>
      <c r="H2017" s="104">
        <f>IF(ISNA(VLOOKUP($N2017,'Data from Waybill Query'!$A:$M,8,FALSE)),0,VLOOKUP($N2017,'Data from Waybill Query'!$A:$M,8,FALSE))</f>
        <v>5118222</v>
      </c>
      <c r="I2017" s="104">
        <f>IF(ISNA(VLOOKUP($N2017,'Data from Waybill Query'!$A:$M,9,FALSE)),0,VLOOKUP($N2017,'Data from Waybill Query'!$A:$M,9,FALSE))</f>
        <v>882272</v>
      </c>
      <c r="J2017" s="104">
        <f>IF(ISNA(VLOOKUP($N2017,'Data from Waybill Query'!$A:$M,10,FALSE)),0,VLOOKUP($N2017,'Data from Waybill Query'!$A:$M,10,FALSE))</f>
        <v>1334138</v>
      </c>
      <c r="K2017" s="104">
        <f>IF(ISNA(VLOOKUP($N2017,'Data from Waybill Query'!$A:$M,11,FALSE)),0,VLOOKUP($N2017,'Data from Waybill Query'!$A:$M,11,FALSE))</f>
        <v>84527203</v>
      </c>
      <c r="L2017" s="104">
        <f>IF(ISNA(VLOOKUP($N2017,'Data from Waybill Query'!$A:$M,12,FALSE)),0,VLOOKUP($N2017,'Data from Waybill Query'!$A:$M,12,FALSE))</f>
        <v>127784</v>
      </c>
      <c r="M2017" s="104">
        <f>IF(ISNA(VLOOKUP($N2017,'Data from Waybill Query'!$A:$M,13,FALSE)),0,VLOOKUP($N2017,'Data from Waybill Query'!$A:$M,13,FALSE))</f>
        <v>4.0053619999999998E-2</v>
      </c>
      <c r="N2017" s="104">
        <f t="shared" si="68"/>
        <v>2014280303</v>
      </c>
    </row>
    <row r="2018" spans="1:14" x14ac:dyDescent="0.25">
      <c r="A2018" s="104">
        <f t="shared" si="69"/>
        <v>201452</v>
      </c>
      <c r="B2018" s="32">
        <f>'Data from Waybill Query'!B2018</f>
        <v>2014</v>
      </c>
      <c r="C2018" s="32" t="str">
        <f>IF('Data from Waybill Query'!C2018="00","0",IF('Data from Waybill Query'!C2018="01","1",IF('Data from Waybill Query'!C2018="XX","2",'Data from Waybill Query'!C2018)))</f>
        <v>29</v>
      </c>
      <c r="D2018" s="33" t="str">
        <f>'Data from Waybill Query'!D2018</f>
        <v>Petroleum</v>
      </c>
      <c r="E2018" s="33" t="str">
        <f>'Data from Waybill Query'!E2018</f>
        <v>S</v>
      </c>
      <c r="F2018" s="33" t="str">
        <f>'Data from Waybill Query'!F2018</f>
        <v>X</v>
      </c>
      <c r="G2018" s="33" t="str">
        <f>'Data from Waybill Query'!G2018</f>
        <v>X</v>
      </c>
      <c r="H2018" s="104">
        <f>IF(ISNA(VLOOKUP($N2018,'Data from Waybill Query'!$A:$M,8,FALSE)),0,VLOOKUP($N2018,'Data from Waybill Query'!$A:$M,8,FALSE))</f>
        <v>582036</v>
      </c>
      <c r="I2018" s="104">
        <f>IF(ISNA(VLOOKUP($N2018,'Data from Waybill Query'!$A:$M,9,FALSE)),0,VLOOKUP($N2018,'Data from Waybill Query'!$A:$M,9,FALSE))</f>
        <v>305939</v>
      </c>
      <c r="J2018" s="104">
        <f>IF(ISNA(VLOOKUP($N2018,'Data from Waybill Query'!$A:$M,10,FALSE)),0,VLOOKUP($N2018,'Data from Waybill Query'!$A:$M,10,FALSE))</f>
        <v>68504</v>
      </c>
      <c r="K2018" s="104">
        <f>IF(ISNA(VLOOKUP($N2018,'Data from Waybill Query'!$A:$M,11,FALSE)),0,VLOOKUP($N2018,'Data from Waybill Query'!$A:$M,11,FALSE))</f>
        <v>24185781</v>
      </c>
      <c r="L2018" s="104">
        <f>IF(ISNA(VLOOKUP($N2018,'Data from Waybill Query'!$A:$M,12,FALSE)),0,VLOOKUP($N2018,'Data from Waybill Query'!$A:$M,12,FALSE))</f>
        <v>5168</v>
      </c>
      <c r="M2018" s="104">
        <f>IF(ISNA(VLOOKUP($N2018,'Data from Waybill Query'!$A:$M,13,FALSE)),0,VLOOKUP($N2018,'Data from Waybill Query'!$A:$M,13,FALSE))</f>
        <v>0.11261450000000001</v>
      </c>
      <c r="N2018" s="104">
        <f t="shared" si="68"/>
        <v>2014290103</v>
      </c>
    </row>
    <row r="2019" spans="1:14" x14ac:dyDescent="0.25">
      <c r="A2019" s="104">
        <f t="shared" si="69"/>
        <v>201453</v>
      </c>
      <c r="B2019" s="32">
        <f>'Data from Waybill Query'!B2019</f>
        <v>2014</v>
      </c>
      <c r="C2019" s="32" t="str">
        <f>IF('Data from Waybill Query'!C2019="00","0",IF('Data from Waybill Query'!C2019="01","1",IF('Data from Waybill Query'!C2019="XX","2",'Data from Waybill Query'!C2019)))</f>
        <v>29</v>
      </c>
      <c r="D2019" s="33" t="str">
        <f>'Data from Waybill Query'!D2019</f>
        <v>Petroleum</v>
      </c>
      <c r="E2019" s="33" t="str">
        <f>'Data from Waybill Query'!E2019</f>
        <v>M</v>
      </c>
      <c r="F2019" s="33" t="str">
        <f>'Data from Waybill Query'!F2019</f>
        <v>X</v>
      </c>
      <c r="G2019" s="33" t="str">
        <f>'Data from Waybill Query'!G2019</f>
        <v>X</v>
      </c>
      <c r="H2019" s="104">
        <f>IF(ISNA(VLOOKUP($N2019,'Data from Waybill Query'!$A:$M,8,FALSE)),0,VLOOKUP($N2019,'Data from Waybill Query'!$A:$M,8,FALSE))</f>
        <v>749306</v>
      </c>
      <c r="I2019" s="104">
        <f>IF(ISNA(VLOOKUP($N2019,'Data from Waybill Query'!$A:$M,9,FALSE)),0,VLOOKUP($N2019,'Data from Waybill Query'!$A:$M,9,FALSE))</f>
        <v>189368</v>
      </c>
      <c r="J2019" s="104">
        <f>IF(ISNA(VLOOKUP($N2019,'Data from Waybill Query'!$A:$M,10,FALSE)),0,VLOOKUP($N2019,'Data from Waybill Query'!$A:$M,10,FALSE))</f>
        <v>143305</v>
      </c>
      <c r="K2019" s="104">
        <f>IF(ISNA(VLOOKUP($N2019,'Data from Waybill Query'!$A:$M,11,FALSE)),0,VLOOKUP($N2019,'Data from Waybill Query'!$A:$M,11,FALSE))</f>
        <v>15209744</v>
      </c>
      <c r="L2019" s="104">
        <f>IF(ISNA(VLOOKUP($N2019,'Data from Waybill Query'!$A:$M,12,FALSE)),0,VLOOKUP($N2019,'Data from Waybill Query'!$A:$M,12,FALSE))</f>
        <v>11477</v>
      </c>
      <c r="M2019" s="104">
        <f>IF(ISNA(VLOOKUP($N2019,'Data from Waybill Query'!$A:$M,13,FALSE)),0,VLOOKUP($N2019,'Data from Waybill Query'!$A:$M,13,FALSE))</f>
        <v>6.5287719999999994E-2</v>
      </c>
      <c r="N2019" s="104">
        <f t="shared" si="68"/>
        <v>2014290203</v>
      </c>
    </row>
    <row r="2020" spans="1:14" x14ac:dyDescent="0.25">
      <c r="A2020" s="104">
        <f t="shared" si="69"/>
        <v>201454</v>
      </c>
      <c r="B2020" s="32">
        <f>'Data from Waybill Query'!B2020</f>
        <v>2014</v>
      </c>
      <c r="C2020" s="32" t="str">
        <f>IF('Data from Waybill Query'!C2020="00","0",IF('Data from Waybill Query'!C2020="01","1",IF('Data from Waybill Query'!C2020="XX","2",'Data from Waybill Query'!C2020)))</f>
        <v>29</v>
      </c>
      <c r="D2020" s="33" t="str">
        <f>'Data from Waybill Query'!D2020</f>
        <v>Petroleum</v>
      </c>
      <c r="E2020" s="33" t="str">
        <f>'Data from Waybill Query'!E2020</f>
        <v>L</v>
      </c>
      <c r="F2020" s="33" t="str">
        <f>'Data from Waybill Query'!F2020</f>
        <v>X</v>
      </c>
      <c r="G2020" s="33" t="str">
        <f>'Data from Waybill Query'!G2020</f>
        <v>X</v>
      </c>
      <c r="H2020" s="104">
        <f>IF(ISNA(VLOOKUP($N2020,'Data from Waybill Query'!$A:$M,8,FALSE)),0,VLOOKUP($N2020,'Data from Waybill Query'!$A:$M,8,FALSE))</f>
        <v>1406167</v>
      </c>
      <c r="I2020" s="104">
        <f>IF(ISNA(VLOOKUP($N2020,'Data from Waybill Query'!$A:$M,9,FALSE)),0,VLOOKUP($N2020,'Data from Waybill Query'!$A:$M,9,FALSE))</f>
        <v>232986</v>
      </c>
      <c r="J2020" s="104">
        <f>IF(ISNA(VLOOKUP($N2020,'Data from Waybill Query'!$A:$M,10,FALSE)),0,VLOOKUP($N2020,'Data from Waybill Query'!$A:$M,10,FALSE))</f>
        <v>363747</v>
      </c>
      <c r="K2020" s="104">
        <f>IF(ISNA(VLOOKUP($N2020,'Data from Waybill Query'!$A:$M,11,FALSE)),0,VLOOKUP($N2020,'Data from Waybill Query'!$A:$M,11,FALSE))</f>
        <v>18471585</v>
      </c>
      <c r="L2020" s="104">
        <f>IF(ISNA(VLOOKUP($N2020,'Data from Waybill Query'!$A:$M,12,FALSE)),0,VLOOKUP($N2020,'Data from Waybill Query'!$A:$M,12,FALSE))</f>
        <v>28619</v>
      </c>
      <c r="M2020" s="104">
        <f>IF(ISNA(VLOOKUP($N2020,'Data from Waybill Query'!$A:$M,13,FALSE)),0,VLOOKUP($N2020,'Data from Waybill Query'!$A:$M,13,FALSE))</f>
        <v>4.913381E-2</v>
      </c>
      <c r="N2020" s="104">
        <f t="shared" si="68"/>
        <v>2014290303</v>
      </c>
    </row>
    <row r="2021" spans="1:14" x14ac:dyDescent="0.25">
      <c r="A2021" s="104">
        <f t="shared" si="69"/>
        <v>201455</v>
      </c>
      <c r="B2021" s="32">
        <f>'Data from Waybill Query'!B2021</f>
        <v>2014</v>
      </c>
      <c r="C2021" s="32" t="str">
        <f>IF('Data from Waybill Query'!C2021="00","0",IF('Data from Waybill Query'!C2021="01","1",IF('Data from Waybill Query'!C2021="XX","2",'Data from Waybill Query'!C2021)))</f>
        <v>32</v>
      </c>
      <c r="D2021" s="33" t="str">
        <f>'Data from Waybill Query'!D2021</f>
        <v>Stone, Clay and Glass</v>
      </c>
      <c r="E2021" s="33" t="str">
        <f>'Data from Waybill Query'!E2021</f>
        <v>S</v>
      </c>
      <c r="F2021" s="33" t="str">
        <f>'Data from Waybill Query'!F2021</f>
        <v>X</v>
      </c>
      <c r="G2021" s="33" t="str">
        <f>'Data from Waybill Query'!G2021</f>
        <v>X</v>
      </c>
      <c r="H2021" s="104">
        <f>IF(ISNA(VLOOKUP($N2021,'Data from Waybill Query'!$A:$M,8,FALSE)),0,VLOOKUP($N2021,'Data from Waybill Query'!$A:$M,8,FALSE))</f>
        <v>569438</v>
      </c>
      <c r="I2021" s="104">
        <f>IF(ISNA(VLOOKUP($N2021,'Data from Waybill Query'!$A:$M,9,FALSE)),0,VLOOKUP($N2021,'Data from Waybill Query'!$A:$M,9,FALSE))</f>
        <v>263345</v>
      </c>
      <c r="J2021" s="104">
        <f>IF(ISNA(VLOOKUP($N2021,'Data from Waybill Query'!$A:$M,10,FALSE)),0,VLOOKUP($N2021,'Data from Waybill Query'!$A:$M,10,FALSE))</f>
        <v>72818</v>
      </c>
      <c r="K2021" s="104">
        <f>IF(ISNA(VLOOKUP($N2021,'Data from Waybill Query'!$A:$M,11,FALSE)),0,VLOOKUP($N2021,'Data from Waybill Query'!$A:$M,11,FALSE))</f>
        <v>27093714</v>
      </c>
      <c r="L2021" s="104">
        <f>IF(ISNA(VLOOKUP($N2021,'Data from Waybill Query'!$A:$M,12,FALSE)),0,VLOOKUP($N2021,'Data from Waybill Query'!$A:$M,12,FALSE))</f>
        <v>7484</v>
      </c>
      <c r="M2021" s="104">
        <f>IF(ISNA(VLOOKUP($N2021,'Data from Waybill Query'!$A:$M,13,FALSE)),0,VLOOKUP($N2021,'Data from Waybill Query'!$A:$M,13,FALSE))</f>
        <v>7.6092199999999999E-2</v>
      </c>
      <c r="N2021" s="104">
        <f t="shared" si="68"/>
        <v>2014320103</v>
      </c>
    </row>
    <row r="2022" spans="1:14" x14ac:dyDescent="0.25">
      <c r="A2022" s="104">
        <f t="shared" si="69"/>
        <v>201456</v>
      </c>
      <c r="B2022" s="32">
        <f>'Data from Waybill Query'!B2022</f>
        <v>2014</v>
      </c>
      <c r="C2022" s="32" t="str">
        <f>IF('Data from Waybill Query'!C2022="00","0",IF('Data from Waybill Query'!C2022="01","1",IF('Data from Waybill Query'!C2022="XX","2",'Data from Waybill Query'!C2022)))</f>
        <v>32</v>
      </c>
      <c r="D2022" s="33" t="str">
        <f>'Data from Waybill Query'!D2022</f>
        <v>Stone, Clay and Glass</v>
      </c>
      <c r="E2022" s="33" t="str">
        <f>'Data from Waybill Query'!E2022</f>
        <v>M</v>
      </c>
      <c r="F2022" s="33" t="str">
        <f>'Data from Waybill Query'!F2022</f>
        <v>X</v>
      </c>
      <c r="G2022" s="33" t="str">
        <f>'Data from Waybill Query'!G2022</f>
        <v>X</v>
      </c>
      <c r="H2022" s="104">
        <f>IF(ISNA(VLOOKUP($N2022,'Data from Waybill Query'!$A:$M,8,FALSE)),0,VLOOKUP($N2022,'Data from Waybill Query'!$A:$M,8,FALSE))</f>
        <v>559808</v>
      </c>
      <c r="I2022" s="104">
        <f>IF(ISNA(VLOOKUP($N2022,'Data from Waybill Query'!$A:$M,9,FALSE)),0,VLOOKUP($N2022,'Data from Waybill Query'!$A:$M,9,FALSE))</f>
        <v>140507</v>
      </c>
      <c r="J2022" s="104">
        <f>IF(ISNA(VLOOKUP($N2022,'Data from Waybill Query'!$A:$M,10,FALSE)),0,VLOOKUP($N2022,'Data from Waybill Query'!$A:$M,10,FALSE))</f>
        <v>99282</v>
      </c>
      <c r="K2022" s="104">
        <f>IF(ISNA(VLOOKUP($N2022,'Data from Waybill Query'!$A:$M,11,FALSE)),0,VLOOKUP($N2022,'Data from Waybill Query'!$A:$M,11,FALSE))</f>
        <v>13861631</v>
      </c>
      <c r="L2022" s="104">
        <f>IF(ISNA(VLOOKUP($N2022,'Data from Waybill Query'!$A:$M,12,FALSE)),0,VLOOKUP($N2022,'Data from Waybill Query'!$A:$M,12,FALSE))</f>
        <v>9767</v>
      </c>
      <c r="M2022" s="104">
        <f>IF(ISNA(VLOOKUP($N2022,'Data from Waybill Query'!$A:$M,13,FALSE)),0,VLOOKUP($N2022,'Data from Waybill Query'!$A:$M,13,FALSE))</f>
        <v>5.7318139999999997E-2</v>
      </c>
      <c r="N2022" s="104">
        <f t="shared" si="68"/>
        <v>2014320203</v>
      </c>
    </row>
    <row r="2023" spans="1:14" x14ac:dyDescent="0.25">
      <c r="A2023" s="104">
        <f t="shared" si="69"/>
        <v>201457</v>
      </c>
      <c r="B2023" s="32">
        <f>'Data from Waybill Query'!B2023</f>
        <v>2014</v>
      </c>
      <c r="C2023" s="32" t="str">
        <f>IF('Data from Waybill Query'!C2023="00","0",IF('Data from Waybill Query'!C2023="01","1",IF('Data from Waybill Query'!C2023="XX","2",'Data from Waybill Query'!C2023)))</f>
        <v>32</v>
      </c>
      <c r="D2023" s="33" t="str">
        <f>'Data from Waybill Query'!D2023</f>
        <v>Stone, Clay and Glass</v>
      </c>
      <c r="E2023" s="33" t="str">
        <f>'Data from Waybill Query'!E2023</f>
        <v>L</v>
      </c>
      <c r="F2023" s="33" t="str">
        <f>'Data from Waybill Query'!F2023</f>
        <v>X</v>
      </c>
      <c r="G2023" s="33" t="str">
        <f>'Data from Waybill Query'!G2023</f>
        <v>X</v>
      </c>
      <c r="H2023" s="104">
        <f>IF(ISNA(VLOOKUP($N2023,'Data from Waybill Query'!$A:$M,8,FALSE)),0,VLOOKUP($N2023,'Data from Waybill Query'!$A:$M,8,FALSE))</f>
        <v>782304</v>
      </c>
      <c r="I2023" s="104">
        <f>IF(ISNA(VLOOKUP($N2023,'Data from Waybill Query'!$A:$M,9,FALSE)),0,VLOOKUP($N2023,'Data from Waybill Query'!$A:$M,9,FALSE))</f>
        <v>114176</v>
      </c>
      <c r="J2023" s="104">
        <f>IF(ISNA(VLOOKUP($N2023,'Data from Waybill Query'!$A:$M,10,FALSE)),0,VLOOKUP($N2023,'Data from Waybill Query'!$A:$M,10,FALSE))</f>
        <v>165985</v>
      </c>
      <c r="K2023" s="104">
        <f>IF(ISNA(VLOOKUP($N2023,'Data from Waybill Query'!$A:$M,11,FALSE)),0,VLOOKUP($N2023,'Data from Waybill Query'!$A:$M,11,FALSE))</f>
        <v>10903396</v>
      </c>
      <c r="L2023" s="104">
        <f>IF(ISNA(VLOOKUP($N2023,'Data from Waybill Query'!$A:$M,12,FALSE)),0,VLOOKUP($N2023,'Data from Waybill Query'!$A:$M,12,FALSE))</f>
        <v>15804</v>
      </c>
      <c r="M2023" s="104">
        <f>IF(ISNA(VLOOKUP($N2023,'Data from Waybill Query'!$A:$M,13,FALSE)),0,VLOOKUP($N2023,'Data from Waybill Query'!$A:$M,13,FALSE))</f>
        <v>4.9499210000000002E-2</v>
      </c>
      <c r="N2023" s="104">
        <f t="shared" si="68"/>
        <v>2014320303</v>
      </c>
    </row>
    <row r="2024" spans="1:14" x14ac:dyDescent="0.25">
      <c r="A2024" s="104">
        <f t="shared" si="69"/>
        <v>201458</v>
      </c>
      <c r="B2024" s="32">
        <f>'Data from Waybill Query'!B2024</f>
        <v>2014</v>
      </c>
      <c r="C2024" s="32" t="str">
        <f>IF('Data from Waybill Query'!C2024="00","0",IF('Data from Waybill Query'!C2024="01","1",IF('Data from Waybill Query'!C2024="XX","2",'Data from Waybill Query'!C2024)))</f>
        <v>33</v>
      </c>
      <c r="D2024" s="33" t="str">
        <f>'Data from Waybill Query'!D2024</f>
        <v>Primary Metal Products</v>
      </c>
      <c r="E2024" s="33" t="str">
        <f>'Data from Waybill Query'!E2024</f>
        <v>S</v>
      </c>
      <c r="F2024" s="33" t="str">
        <f>'Data from Waybill Query'!F2024</f>
        <v>X</v>
      </c>
      <c r="G2024" s="33" t="str">
        <f>'Data from Waybill Query'!G2024</f>
        <v>X</v>
      </c>
      <c r="H2024" s="104">
        <f>IF(ISNA(VLOOKUP($N2024,'Data from Waybill Query'!$A:$M,8,FALSE)),0,VLOOKUP($N2024,'Data from Waybill Query'!$A:$M,8,FALSE))</f>
        <v>646648</v>
      </c>
      <c r="I2024" s="104">
        <f>IF(ISNA(VLOOKUP($N2024,'Data from Waybill Query'!$A:$M,9,FALSE)),0,VLOOKUP($N2024,'Data from Waybill Query'!$A:$M,9,FALSE))</f>
        <v>304252</v>
      </c>
      <c r="J2024" s="104">
        <f>IF(ISNA(VLOOKUP($N2024,'Data from Waybill Query'!$A:$M,10,FALSE)),0,VLOOKUP($N2024,'Data from Waybill Query'!$A:$M,10,FALSE))</f>
        <v>78259</v>
      </c>
      <c r="K2024" s="104">
        <f>IF(ISNA(VLOOKUP($N2024,'Data from Waybill Query'!$A:$M,11,FALSE)),0,VLOOKUP($N2024,'Data from Waybill Query'!$A:$M,11,FALSE))</f>
        <v>27865214</v>
      </c>
      <c r="L2024" s="104">
        <f>IF(ISNA(VLOOKUP($N2024,'Data from Waybill Query'!$A:$M,12,FALSE)),0,VLOOKUP($N2024,'Data from Waybill Query'!$A:$M,12,FALSE))</f>
        <v>7088</v>
      </c>
      <c r="M2024" s="104">
        <f>IF(ISNA(VLOOKUP($N2024,'Data from Waybill Query'!$A:$M,13,FALSE)),0,VLOOKUP($N2024,'Data from Waybill Query'!$A:$M,13,FALSE))</f>
        <v>9.1233159999999994E-2</v>
      </c>
      <c r="N2024" s="104">
        <f t="shared" si="68"/>
        <v>2014330103</v>
      </c>
    </row>
    <row r="2025" spans="1:14" x14ac:dyDescent="0.25">
      <c r="A2025" s="104">
        <f t="shared" si="69"/>
        <v>201459</v>
      </c>
      <c r="B2025" s="32">
        <f>'Data from Waybill Query'!B2025</f>
        <v>2014</v>
      </c>
      <c r="C2025" s="32" t="str">
        <f>IF('Data from Waybill Query'!C2025="00","0",IF('Data from Waybill Query'!C2025="01","1",IF('Data from Waybill Query'!C2025="XX","2",'Data from Waybill Query'!C2025)))</f>
        <v>33</v>
      </c>
      <c r="D2025" s="33" t="str">
        <f>'Data from Waybill Query'!D2025</f>
        <v>Primary Metal Products</v>
      </c>
      <c r="E2025" s="33" t="str">
        <f>'Data from Waybill Query'!E2025</f>
        <v>M</v>
      </c>
      <c r="F2025" s="33" t="str">
        <f>'Data from Waybill Query'!F2025</f>
        <v>X</v>
      </c>
      <c r="G2025" s="33" t="str">
        <f>'Data from Waybill Query'!G2025</f>
        <v>X</v>
      </c>
      <c r="H2025" s="104">
        <f>IF(ISNA(VLOOKUP($N2025,'Data from Waybill Query'!$A:$M,8,FALSE)),0,VLOOKUP($N2025,'Data from Waybill Query'!$A:$M,8,FALSE))</f>
        <v>846080</v>
      </c>
      <c r="I2025" s="104">
        <f>IF(ISNA(VLOOKUP($N2025,'Data from Waybill Query'!$A:$M,9,FALSE)),0,VLOOKUP($N2025,'Data from Waybill Query'!$A:$M,9,FALSE))</f>
        <v>184472</v>
      </c>
      <c r="J2025" s="104">
        <f>IF(ISNA(VLOOKUP($N2025,'Data from Waybill Query'!$A:$M,10,FALSE)),0,VLOOKUP($N2025,'Data from Waybill Query'!$A:$M,10,FALSE))</f>
        <v>137184</v>
      </c>
      <c r="K2025" s="104">
        <f>IF(ISNA(VLOOKUP($N2025,'Data from Waybill Query'!$A:$M,11,FALSE)),0,VLOOKUP($N2025,'Data from Waybill Query'!$A:$M,11,FALSE))</f>
        <v>16363985</v>
      </c>
      <c r="L2025" s="104">
        <f>IF(ISNA(VLOOKUP($N2025,'Data from Waybill Query'!$A:$M,12,FALSE)),0,VLOOKUP($N2025,'Data from Waybill Query'!$A:$M,12,FALSE))</f>
        <v>12160</v>
      </c>
      <c r="M2025" s="104">
        <f>IF(ISNA(VLOOKUP($N2025,'Data from Waybill Query'!$A:$M,13,FALSE)),0,VLOOKUP($N2025,'Data from Waybill Query'!$A:$M,13,FALSE))</f>
        <v>6.9578500000000001E-2</v>
      </c>
      <c r="N2025" s="104">
        <f t="shared" si="68"/>
        <v>2014330203</v>
      </c>
    </row>
    <row r="2026" spans="1:14" x14ac:dyDescent="0.25">
      <c r="A2026" s="104">
        <f t="shared" si="69"/>
        <v>201460</v>
      </c>
      <c r="B2026" s="32">
        <f>'Data from Waybill Query'!B2026</f>
        <v>2014</v>
      </c>
      <c r="C2026" s="32" t="str">
        <f>IF('Data from Waybill Query'!C2026="00","0",IF('Data from Waybill Query'!C2026="01","1",IF('Data from Waybill Query'!C2026="XX","2",'Data from Waybill Query'!C2026)))</f>
        <v>33</v>
      </c>
      <c r="D2026" s="33" t="str">
        <f>'Data from Waybill Query'!D2026</f>
        <v>Primary Metal Products</v>
      </c>
      <c r="E2026" s="33" t="str">
        <f>'Data from Waybill Query'!E2026</f>
        <v>L</v>
      </c>
      <c r="F2026" s="33" t="str">
        <f>'Data from Waybill Query'!F2026</f>
        <v>X</v>
      </c>
      <c r="G2026" s="33" t="str">
        <f>'Data from Waybill Query'!G2026</f>
        <v>X</v>
      </c>
      <c r="H2026" s="104">
        <f>IF(ISNA(VLOOKUP($N2026,'Data from Waybill Query'!$A:$M,8,FALSE)),0,VLOOKUP($N2026,'Data from Waybill Query'!$A:$M,8,FALSE))</f>
        <v>1316128</v>
      </c>
      <c r="I2026" s="104">
        <f>IF(ISNA(VLOOKUP($N2026,'Data from Waybill Query'!$A:$M,9,FALSE)),0,VLOOKUP($N2026,'Data from Waybill Query'!$A:$M,9,FALSE))</f>
        <v>183128</v>
      </c>
      <c r="J2026" s="104">
        <f>IF(ISNA(VLOOKUP($N2026,'Data from Waybill Query'!$A:$M,10,FALSE)),0,VLOOKUP($N2026,'Data from Waybill Query'!$A:$M,10,FALSE))</f>
        <v>292610</v>
      </c>
      <c r="K2026" s="104">
        <f>IF(ISNA(VLOOKUP($N2026,'Data from Waybill Query'!$A:$M,11,FALSE)),0,VLOOKUP($N2026,'Data from Waybill Query'!$A:$M,11,FALSE))</f>
        <v>16007790</v>
      </c>
      <c r="L2026" s="104">
        <f>IF(ISNA(VLOOKUP($N2026,'Data from Waybill Query'!$A:$M,12,FALSE)),0,VLOOKUP($N2026,'Data from Waybill Query'!$A:$M,12,FALSE))</f>
        <v>25477</v>
      </c>
      <c r="M2026" s="104">
        <f>IF(ISNA(VLOOKUP($N2026,'Data from Waybill Query'!$A:$M,13,FALSE)),0,VLOOKUP($N2026,'Data from Waybill Query'!$A:$M,13,FALSE))</f>
        <v>5.1659139999999999E-2</v>
      </c>
      <c r="N2026" s="104">
        <f t="shared" si="68"/>
        <v>2014330303</v>
      </c>
    </row>
    <row r="2027" spans="1:14" x14ac:dyDescent="0.25">
      <c r="A2027" s="104">
        <f t="shared" si="69"/>
        <v>201461</v>
      </c>
      <c r="B2027" s="32">
        <f>'Data from Waybill Query'!B2027</f>
        <v>2014</v>
      </c>
      <c r="C2027" s="32" t="str">
        <f>IF('Data from Waybill Query'!C2027="00","0",IF('Data from Waybill Query'!C2027="01","1",IF('Data from Waybill Query'!C2027="XX","2",'Data from Waybill Query'!C2027)))</f>
        <v>37</v>
      </c>
      <c r="D2027" s="33" t="str">
        <f>'Data from Waybill Query'!D2027</f>
        <v>Transportation Equipment</v>
      </c>
      <c r="E2027" s="33" t="str">
        <f>'Data from Waybill Query'!E2027</f>
        <v>S</v>
      </c>
      <c r="F2027" s="33" t="str">
        <f>'Data from Waybill Query'!F2027</f>
        <v>X</v>
      </c>
      <c r="G2027" s="33" t="str">
        <f>'Data from Waybill Query'!G2027</f>
        <v>X</v>
      </c>
      <c r="H2027" s="104">
        <f>IF(ISNA(VLOOKUP($N2027,'Data from Waybill Query'!$A:$M,8,FALSE)),0,VLOOKUP($N2027,'Data from Waybill Query'!$A:$M,8,FALSE))</f>
        <v>1202056</v>
      </c>
      <c r="I2027" s="104">
        <f>IF(ISNA(VLOOKUP($N2027,'Data from Waybill Query'!$A:$M,9,FALSE)),0,VLOOKUP($N2027,'Data from Waybill Query'!$A:$M,9,FALSE))</f>
        <v>714147</v>
      </c>
      <c r="J2027" s="104">
        <f>IF(ISNA(VLOOKUP($N2027,'Data from Waybill Query'!$A:$M,10,FALSE)),0,VLOOKUP($N2027,'Data from Waybill Query'!$A:$M,10,FALSE))</f>
        <v>197559</v>
      </c>
      <c r="K2027" s="104">
        <f>IF(ISNA(VLOOKUP($N2027,'Data from Waybill Query'!$A:$M,11,FALSE)),0,VLOOKUP($N2027,'Data from Waybill Query'!$A:$M,11,FALSE))</f>
        <v>16825049</v>
      </c>
      <c r="L2027" s="104">
        <f>IF(ISNA(VLOOKUP($N2027,'Data from Waybill Query'!$A:$M,12,FALSE)),0,VLOOKUP($N2027,'Data from Waybill Query'!$A:$M,12,FALSE))</f>
        <v>4570</v>
      </c>
      <c r="M2027" s="104">
        <f>IF(ISNA(VLOOKUP($N2027,'Data from Waybill Query'!$A:$M,13,FALSE)),0,VLOOKUP($N2027,'Data from Waybill Query'!$A:$M,13,FALSE))</f>
        <v>0.26301609999999997</v>
      </c>
      <c r="N2027" s="104">
        <f t="shared" si="68"/>
        <v>2014370103</v>
      </c>
    </row>
    <row r="2028" spans="1:14" x14ac:dyDescent="0.25">
      <c r="A2028" s="104">
        <f t="shared" si="69"/>
        <v>201462</v>
      </c>
      <c r="B2028" s="32">
        <f>'Data from Waybill Query'!B2028</f>
        <v>2014</v>
      </c>
      <c r="C2028" s="32" t="str">
        <f>IF('Data from Waybill Query'!C2028="00","0",IF('Data from Waybill Query'!C2028="01","1",IF('Data from Waybill Query'!C2028="XX","2",'Data from Waybill Query'!C2028)))</f>
        <v>37</v>
      </c>
      <c r="D2028" s="33" t="str">
        <f>'Data from Waybill Query'!D2028</f>
        <v>Transportation Equipment</v>
      </c>
      <c r="E2028" s="33" t="str">
        <f>'Data from Waybill Query'!E2028</f>
        <v>M</v>
      </c>
      <c r="F2028" s="33" t="str">
        <f>'Data from Waybill Query'!F2028</f>
        <v>X</v>
      </c>
      <c r="G2028" s="33" t="str">
        <f>'Data from Waybill Query'!G2028</f>
        <v>X</v>
      </c>
      <c r="H2028" s="104">
        <f>IF(ISNA(VLOOKUP($N2028,'Data from Waybill Query'!$A:$M,8,FALSE)),0,VLOOKUP($N2028,'Data from Waybill Query'!$A:$M,8,FALSE))</f>
        <v>1788880</v>
      </c>
      <c r="I2028" s="104">
        <f>IF(ISNA(VLOOKUP($N2028,'Data from Waybill Query'!$A:$M,9,FALSE)),0,VLOOKUP($N2028,'Data from Waybill Query'!$A:$M,9,FALSE))</f>
        <v>641856</v>
      </c>
      <c r="J2028" s="104">
        <f>IF(ISNA(VLOOKUP($N2028,'Data from Waybill Query'!$A:$M,10,FALSE)),0,VLOOKUP($N2028,'Data from Waybill Query'!$A:$M,10,FALSE))</f>
        <v>470219</v>
      </c>
      <c r="K2028" s="104">
        <f>IF(ISNA(VLOOKUP($N2028,'Data from Waybill Query'!$A:$M,11,FALSE)),0,VLOOKUP($N2028,'Data from Waybill Query'!$A:$M,11,FALSE))</f>
        <v>14217348</v>
      </c>
      <c r="L2028" s="104">
        <f>IF(ISNA(VLOOKUP($N2028,'Data from Waybill Query'!$A:$M,12,FALSE)),0,VLOOKUP($N2028,'Data from Waybill Query'!$A:$M,12,FALSE))</f>
        <v>10365</v>
      </c>
      <c r="M2028" s="104">
        <f>IF(ISNA(VLOOKUP($N2028,'Data from Waybill Query'!$A:$M,13,FALSE)),0,VLOOKUP($N2028,'Data from Waybill Query'!$A:$M,13,FALSE))</f>
        <v>0.17258660000000001</v>
      </c>
      <c r="N2028" s="104">
        <f t="shared" si="68"/>
        <v>2014370203</v>
      </c>
    </row>
    <row r="2029" spans="1:14" x14ac:dyDescent="0.25">
      <c r="A2029" s="104">
        <f t="shared" si="69"/>
        <v>201463</v>
      </c>
      <c r="B2029" s="32">
        <f>'Data from Waybill Query'!B2029</f>
        <v>2014</v>
      </c>
      <c r="C2029" s="32" t="str">
        <f>IF('Data from Waybill Query'!C2029="00","0",IF('Data from Waybill Query'!C2029="01","1",IF('Data from Waybill Query'!C2029="XX","2",'Data from Waybill Query'!C2029)))</f>
        <v>37</v>
      </c>
      <c r="D2029" s="33" t="str">
        <f>'Data from Waybill Query'!D2029</f>
        <v>Transportation Equipment</v>
      </c>
      <c r="E2029" s="33" t="str">
        <f>'Data from Waybill Query'!E2029</f>
        <v>L</v>
      </c>
      <c r="F2029" s="33" t="str">
        <f>'Data from Waybill Query'!F2029</f>
        <v>X</v>
      </c>
      <c r="G2029" s="33" t="str">
        <f>'Data from Waybill Query'!G2029</f>
        <v>X</v>
      </c>
      <c r="H2029" s="104">
        <f>IF(ISNA(VLOOKUP($N2029,'Data from Waybill Query'!$A:$M,8,FALSE)),0,VLOOKUP($N2029,'Data from Waybill Query'!$A:$M,8,FALSE))</f>
        <v>2867017</v>
      </c>
      <c r="I2029" s="104">
        <f>IF(ISNA(VLOOKUP($N2029,'Data from Waybill Query'!$A:$M,9,FALSE)),0,VLOOKUP($N2029,'Data from Waybill Query'!$A:$M,9,FALSE))</f>
        <v>661324</v>
      </c>
      <c r="J2029" s="104">
        <f>IF(ISNA(VLOOKUP($N2029,'Data from Waybill Query'!$A:$M,10,FALSE)),0,VLOOKUP($N2029,'Data from Waybill Query'!$A:$M,10,FALSE))</f>
        <v>1085074</v>
      </c>
      <c r="K2029" s="104">
        <f>IF(ISNA(VLOOKUP($N2029,'Data from Waybill Query'!$A:$M,11,FALSE)),0,VLOOKUP($N2029,'Data from Waybill Query'!$A:$M,11,FALSE))</f>
        <v>14645729</v>
      </c>
      <c r="L2029" s="104">
        <f>IF(ISNA(VLOOKUP($N2029,'Data from Waybill Query'!$A:$M,12,FALSE)),0,VLOOKUP($N2029,'Data from Waybill Query'!$A:$M,12,FALSE))</f>
        <v>23833</v>
      </c>
      <c r="M2029" s="104">
        <f>IF(ISNA(VLOOKUP($N2029,'Data from Waybill Query'!$A:$M,13,FALSE)),0,VLOOKUP($N2029,'Data from Waybill Query'!$A:$M,13,FALSE))</f>
        <v>0.12029819999999999</v>
      </c>
      <c r="N2029" s="104">
        <f t="shared" si="68"/>
        <v>2014370303</v>
      </c>
    </row>
    <row r="2030" spans="1:14" x14ac:dyDescent="0.25">
      <c r="A2030" s="104">
        <f t="shared" si="69"/>
        <v>201464</v>
      </c>
      <c r="B2030" s="32">
        <f>'Data from Waybill Query'!B2030</f>
        <v>2014</v>
      </c>
      <c r="C2030" s="32" t="str">
        <f>IF('Data from Waybill Query'!C2030="00","0",IF('Data from Waybill Query'!C2030="01","1",IF('Data from Waybill Query'!C2030="XX","2",'Data from Waybill Query'!C2030)))</f>
        <v>40</v>
      </c>
      <c r="D2030" s="33" t="str">
        <f>'Data from Waybill Query'!D2030</f>
        <v>Waste and Scrap</v>
      </c>
      <c r="E2030" s="33" t="str">
        <f>'Data from Waybill Query'!E2030</f>
        <v>S</v>
      </c>
      <c r="F2030" s="33" t="str">
        <f>'Data from Waybill Query'!F2030</f>
        <v>X</v>
      </c>
      <c r="G2030" s="33" t="str">
        <f>'Data from Waybill Query'!G2030</f>
        <v>X</v>
      </c>
      <c r="H2030" s="104">
        <f>IF(ISNA(VLOOKUP($N2030,'Data from Waybill Query'!$A:$M,8,FALSE)),0,VLOOKUP($N2030,'Data from Waybill Query'!$A:$M,8,FALSE))</f>
        <v>494627</v>
      </c>
      <c r="I2030" s="104">
        <f>IF(ISNA(VLOOKUP($N2030,'Data from Waybill Query'!$A:$M,9,FALSE)),0,VLOOKUP($N2030,'Data from Waybill Query'!$A:$M,9,FALSE))</f>
        <v>241168</v>
      </c>
      <c r="J2030" s="104">
        <f>IF(ISNA(VLOOKUP($N2030,'Data from Waybill Query'!$A:$M,10,FALSE)),0,VLOOKUP($N2030,'Data from Waybill Query'!$A:$M,10,FALSE))</f>
        <v>60822</v>
      </c>
      <c r="K2030" s="104">
        <f>IF(ISNA(VLOOKUP($N2030,'Data from Waybill Query'!$A:$M,11,FALSE)),0,VLOOKUP($N2030,'Data from Waybill Query'!$A:$M,11,FALSE))</f>
        <v>20516880</v>
      </c>
      <c r="L2030" s="104">
        <f>IF(ISNA(VLOOKUP($N2030,'Data from Waybill Query'!$A:$M,12,FALSE)),0,VLOOKUP($N2030,'Data from Waybill Query'!$A:$M,12,FALSE))</f>
        <v>5230</v>
      </c>
      <c r="M2030" s="104">
        <f>IF(ISNA(VLOOKUP($N2030,'Data from Waybill Query'!$A:$M,13,FALSE)),0,VLOOKUP($N2030,'Data from Waybill Query'!$A:$M,13,FALSE))</f>
        <v>9.4572009999999998E-2</v>
      </c>
      <c r="N2030" s="104">
        <f t="shared" ref="N2030:N2035" si="70">1000000*B2030+10000*C2030+100*IF(LEFT(E2030,1)="S",1,IF(E2030="M",2,IF(E2030="L",3,4)))+10*IF(F2030="P",1,0)+IF(G2030="S",1,IF(G2030="M",2,3))</f>
        <v>2014400103</v>
      </c>
    </row>
    <row r="2031" spans="1:14" x14ac:dyDescent="0.25">
      <c r="A2031" s="104">
        <f t="shared" si="69"/>
        <v>201465</v>
      </c>
      <c r="B2031" s="32">
        <f>'Data from Waybill Query'!B2031</f>
        <v>2014</v>
      </c>
      <c r="C2031" s="32" t="str">
        <f>IF('Data from Waybill Query'!C2031="00","0",IF('Data from Waybill Query'!C2031="01","1",IF('Data from Waybill Query'!C2031="XX","2",'Data from Waybill Query'!C2031)))</f>
        <v>40</v>
      </c>
      <c r="D2031" s="33" t="str">
        <f>'Data from Waybill Query'!D2031</f>
        <v>Waste and Scrap</v>
      </c>
      <c r="E2031" s="33" t="str">
        <f>'Data from Waybill Query'!E2031</f>
        <v>M</v>
      </c>
      <c r="F2031" s="33" t="str">
        <f>'Data from Waybill Query'!F2031</f>
        <v>X</v>
      </c>
      <c r="G2031" s="33" t="str">
        <f>'Data from Waybill Query'!G2031</f>
        <v>X</v>
      </c>
      <c r="H2031" s="104">
        <f>IF(ISNA(VLOOKUP($N2031,'Data from Waybill Query'!$A:$M,8,FALSE)),0,VLOOKUP($N2031,'Data from Waybill Query'!$A:$M,8,FALSE))</f>
        <v>446954</v>
      </c>
      <c r="I2031" s="104">
        <f>IF(ISNA(VLOOKUP($N2031,'Data from Waybill Query'!$A:$M,9,FALSE)),0,VLOOKUP($N2031,'Data from Waybill Query'!$A:$M,9,FALSE))</f>
        <v>138603</v>
      </c>
      <c r="J2031" s="104">
        <f>IF(ISNA(VLOOKUP($N2031,'Data from Waybill Query'!$A:$M,10,FALSE)),0,VLOOKUP($N2031,'Data from Waybill Query'!$A:$M,10,FALSE))</f>
        <v>98447</v>
      </c>
      <c r="K2031" s="104">
        <f>IF(ISNA(VLOOKUP($N2031,'Data from Waybill Query'!$A:$M,11,FALSE)),0,VLOOKUP($N2031,'Data from Waybill Query'!$A:$M,11,FALSE))</f>
        <v>12301548</v>
      </c>
      <c r="L2031" s="104">
        <f>IF(ISNA(VLOOKUP($N2031,'Data from Waybill Query'!$A:$M,12,FALSE)),0,VLOOKUP($N2031,'Data from Waybill Query'!$A:$M,12,FALSE))</f>
        <v>8733</v>
      </c>
      <c r="M2031" s="104">
        <f>IF(ISNA(VLOOKUP($N2031,'Data from Waybill Query'!$A:$M,13,FALSE)),0,VLOOKUP($N2031,'Data from Waybill Query'!$A:$M,13,FALSE))</f>
        <v>5.117816E-2</v>
      </c>
      <c r="N2031" s="104">
        <f t="shared" si="70"/>
        <v>2014400203</v>
      </c>
    </row>
    <row r="2032" spans="1:14" x14ac:dyDescent="0.25">
      <c r="A2032" s="104">
        <f t="shared" si="69"/>
        <v>201466</v>
      </c>
      <c r="B2032" s="32">
        <f>'Data from Waybill Query'!B2032</f>
        <v>2014</v>
      </c>
      <c r="C2032" s="32" t="str">
        <f>IF('Data from Waybill Query'!C2032="00","0",IF('Data from Waybill Query'!C2032="01","1",IF('Data from Waybill Query'!C2032="XX","2",'Data from Waybill Query'!C2032)))</f>
        <v>40</v>
      </c>
      <c r="D2032" s="33" t="str">
        <f>'Data from Waybill Query'!D2032</f>
        <v>Waste and Scrap</v>
      </c>
      <c r="E2032" s="33" t="str">
        <f>'Data from Waybill Query'!E2032</f>
        <v>L</v>
      </c>
      <c r="F2032" s="33" t="str">
        <f>'Data from Waybill Query'!F2032</f>
        <v>X</v>
      </c>
      <c r="G2032" s="33" t="str">
        <f>'Data from Waybill Query'!G2032</f>
        <v>X</v>
      </c>
      <c r="H2032" s="104">
        <f>IF(ISNA(VLOOKUP($N2032,'Data from Waybill Query'!$A:$M,8,FALSE)),0,VLOOKUP($N2032,'Data from Waybill Query'!$A:$M,8,FALSE))</f>
        <v>200319</v>
      </c>
      <c r="I2032" s="104">
        <f>IF(ISNA(VLOOKUP($N2032,'Data from Waybill Query'!$A:$M,9,FALSE)),0,VLOOKUP($N2032,'Data from Waybill Query'!$A:$M,9,FALSE))</f>
        <v>40444</v>
      </c>
      <c r="J2032" s="104">
        <f>IF(ISNA(VLOOKUP($N2032,'Data from Waybill Query'!$A:$M,10,FALSE)),0,VLOOKUP($N2032,'Data from Waybill Query'!$A:$M,10,FALSE))</f>
        <v>55755</v>
      </c>
      <c r="K2032" s="104">
        <f>IF(ISNA(VLOOKUP($N2032,'Data from Waybill Query'!$A:$M,11,FALSE)),0,VLOOKUP($N2032,'Data from Waybill Query'!$A:$M,11,FALSE))</f>
        <v>3274632</v>
      </c>
      <c r="L2032" s="104">
        <f>IF(ISNA(VLOOKUP($N2032,'Data from Waybill Query'!$A:$M,12,FALSE)),0,VLOOKUP($N2032,'Data from Waybill Query'!$A:$M,12,FALSE))</f>
        <v>4511</v>
      </c>
      <c r="M2032" s="104">
        <f>IF(ISNA(VLOOKUP($N2032,'Data from Waybill Query'!$A:$M,13,FALSE)),0,VLOOKUP($N2032,'Data from Waybill Query'!$A:$M,13,FALSE))</f>
        <v>4.4408389999999999E-2</v>
      </c>
      <c r="N2032" s="104">
        <f t="shared" si="70"/>
        <v>2014400303</v>
      </c>
    </row>
    <row r="2033" spans="1:14" x14ac:dyDescent="0.25">
      <c r="A2033" s="104">
        <f t="shared" si="69"/>
        <v>201467</v>
      </c>
      <c r="B2033" s="32">
        <f>'Data from Waybill Query'!B2033</f>
        <v>2014</v>
      </c>
      <c r="C2033" s="32" t="str">
        <f>IF('Data from Waybill Query'!C2033="00","0",IF('Data from Waybill Query'!C2033="01","1",IF('Data from Waybill Query'!C2033="XX","2",'Data from Waybill Query'!C2033)))</f>
        <v>99</v>
      </c>
      <c r="D2033" s="33" t="str">
        <f>'Data from Waybill Query'!D2033</f>
        <v>All Other</v>
      </c>
      <c r="E2033" s="33" t="str">
        <f>'Data from Waybill Query'!E2033</f>
        <v>S</v>
      </c>
      <c r="F2033" s="33" t="str">
        <f>'Data from Waybill Query'!F2033</f>
        <v>X</v>
      </c>
      <c r="G2033" s="33" t="str">
        <f>'Data from Waybill Query'!G2033</f>
        <v>X</v>
      </c>
      <c r="H2033" s="104">
        <f>IF(ISNA(VLOOKUP($N2033,'Data from Waybill Query'!$A:$M,8,FALSE)),0,VLOOKUP($N2033,'Data from Waybill Query'!$A:$M,8,FALSE))</f>
        <v>51364</v>
      </c>
      <c r="I2033" s="104">
        <f>IF(ISNA(VLOOKUP($N2033,'Data from Waybill Query'!$A:$M,9,FALSE)),0,VLOOKUP($N2033,'Data from Waybill Query'!$A:$M,9,FALSE))</f>
        <v>16815</v>
      </c>
      <c r="J2033" s="104">
        <f>IF(ISNA(VLOOKUP($N2033,'Data from Waybill Query'!$A:$M,10,FALSE)),0,VLOOKUP($N2033,'Data from Waybill Query'!$A:$M,10,FALSE))</f>
        <v>4383</v>
      </c>
      <c r="K2033" s="104">
        <f>IF(ISNA(VLOOKUP($N2033,'Data from Waybill Query'!$A:$M,11,FALSE)),0,VLOOKUP($N2033,'Data from Waybill Query'!$A:$M,11,FALSE))</f>
        <v>889467</v>
      </c>
      <c r="L2033" s="104">
        <f>IF(ISNA(VLOOKUP($N2033,'Data from Waybill Query'!$A:$M,12,FALSE)),0,VLOOKUP($N2033,'Data from Waybill Query'!$A:$M,12,FALSE))</f>
        <v>244</v>
      </c>
      <c r="M2033" s="104">
        <f>IF(ISNA(VLOOKUP($N2033,'Data from Waybill Query'!$A:$M,13,FALSE)),0,VLOOKUP($N2033,'Data from Waybill Query'!$A:$M,13,FALSE))</f>
        <v>0.21018790000000001</v>
      </c>
      <c r="N2033" s="104">
        <f t="shared" si="70"/>
        <v>2014990103</v>
      </c>
    </row>
    <row r="2034" spans="1:14" x14ac:dyDescent="0.25">
      <c r="A2034" s="104">
        <f t="shared" si="69"/>
        <v>201468</v>
      </c>
      <c r="B2034" s="32">
        <f>'Data from Waybill Query'!B2034</f>
        <v>2014</v>
      </c>
      <c r="C2034" s="32" t="str">
        <f>IF('Data from Waybill Query'!C2034="00","0",IF('Data from Waybill Query'!C2034="01","1",IF('Data from Waybill Query'!C2034="XX","2",'Data from Waybill Query'!C2034)))</f>
        <v>99</v>
      </c>
      <c r="D2034" s="33" t="str">
        <f>'Data from Waybill Query'!D2034</f>
        <v>All Other</v>
      </c>
      <c r="E2034" s="33" t="str">
        <f>'Data from Waybill Query'!E2034</f>
        <v>M</v>
      </c>
      <c r="F2034" s="33" t="str">
        <f>'Data from Waybill Query'!F2034</f>
        <v>X</v>
      </c>
      <c r="G2034" s="33" t="str">
        <f>'Data from Waybill Query'!G2034</f>
        <v>X</v>
      </c>
      <c r="H2034" s="104">
        <f>IF(ISNA(VLOOKUP($N2034,'Data from Waybill Query'!$A:$M,8,FALSE)),0,VLOOKUP($N2034,'Data from Waybill Query'!$A:$M,8,FALSE))</f>
        <v>157845</v>
      </c>
      <c r="I2034" s="104">
        <f>IF(ISNA(VLOOKUP($N2034,'Data from Waybill Query'!$A:$M,9,FALSE)),0,VLOOKUP($N2034,'Data from Waybill Query'!$A:$M,9,FALSE))</f>
        <v>34827</v>
      </c>
      <c r="J2034" s="104">
        <f>IF(ISNA(VLOOKUP($N2034,'Data from Waybill Query'!$A:$M,10,FALSE)),0,VLOOKUP($N2034,'Data from Waybill Query'!$A:$M,10,FALSE))</f>
        <v>26565</v>
      </c>
      <c r="K2034" s="104">
        <f>IF(ISNA(VLOOKUP($N2034,'Data from Waybill Query'!$A:$M,11,FALSE)),0,VLOOKUP($N2034,'Data from Waybill Query'!$A:$M,11,FALSE))</f>
        <v>2282761</v>
      </c>
      <c r="L2034" s="104">
        <f>IF(ISNA(VLOOKUP($N2034,'Data from Waybill Query'!$A:$M,12,FALSE)),0,VLOOKUP($N2034,'Data from Waybill Query'!$A:$M,12,FALSE))</f>
        <v>1761</v>
      </c>
      <c r="M2034" s="104">
        <f>IF(ISNA(VLOOKUP($N2034,'Data from Waybill Query'!$A:$M,13,FALSE)),0,VLOOKUP($N2034,'Data from Waybill Query'!$A:$M,13,FALSE))</f>
        <v>8.9612339999999999E-2</v>
      </c>
      <c r="N2034" s="104">
        <f t="shared" si="70"/>
        <v>2014990203</v>
      </c>
    </row>
    <row r="2035" spans="1:14" x14ac:dyDescent="0.25">
      <c r="A2035" s="104">
        <f t="shared" si="69"/>
        <v>201469</v>
      </c>
      <c r="B2035" s="32">
        <f>'Data from Waybill Query'!B2035</f>
        <v>2014</v>
      </c>
      <c r="C2035" s="32" t="str">
        <f>IF('Data from Waybill Query'!C2035="00","0",IF('Data from Waybill Query'!C2035="01","1",IF('Data from Waybill Query'!C2035="XX","2",'Data from Waybill Query'!C2035)))</f>
        <v>99</v>
      </c>
      <c r="D2035" s="33" t="str">
        <f>'Data from Waybill Query'!D2035</f>
        <v>All Other</v>
      </c>
      <c r="E2035" s="33" t="str">
        <f>'Data from Waybill Query'!E2035</f>
        <v>L</v>
      </c>
      <c r="F2035" s="33" t="str">
        <f>'Data from Waybill Query'!F2035</f>
        <v>X</v>
      </c>
      <c r="G2035" s="33" t="str">
        <f>'Data from Waybill Query'!G2035</f>
        <v>X</v>
      </c>
      <c r="H2035" s="104">
        <f>IF(ISNA(VLOOKUP($N2035,'Data from Waybill Query'!$A:$M,8,FALSE)),0,VLOOKUP($N2035,'Data from Waybill Query'!$A:$M,8,FALSE))</f>
        <v>301835</v>
      </c>
      <c r="I2035" s="104">
        <f>IF(ISNA(VLOOKUP($N2035,'Data from Waybill Query'!$A:$M,9,FALSE)),0,VLOOKUP($N2035,'Data from Waybill Query'!$A:$M,9,FALSE))</f>
        <v>45988</v>
      </c>
      <c r="J2035" s="104">
        <f>IF(ISNA(VLOOKUP($N2035,'Data from Waybill Query'!$A:$M,10,FALSE)),0,VLOOKUP($N2035,'Data from Waybill Query'!$A:$M,10,FALSE))</f>
        <v>76143</v>
      </c>
      <c r="K2035" s="104">
        <f>IF(ISNA(VLOOKUP($N2035,'Data from Waybill Query'!$A:$M,11,FALSE)),0,VLOOKUP($N2035,'Data from Waybill Query'!$A:$M,11,FALSE))</f>
        <v>1883359</v>
      </c>
      <c r="L2035" s="104">
        <f>IF(ISNA(VLOOKUP($N2035,'Data from Waybill Query'!$A:$M,12,FALSE)),0,VLOOKUP($N2035,'Data from Waybill Query'!$A:$M,12,FALSE))</f>
        <v>3018</v>
      </c>
      <c r="M2035" s="104">
        <f>IF(ISNA(VLOOKUP($N2035,'Data from Waybill Query'!$A:$M,13,FALSE)),0,VLOOKUP($N2035,'Data from Waybill Query'!$A:$M,13,FALSE))</f>
        <v>0.10002759999999999</v>
      </c>
      <c r="N2035" s="104">
        <f t="shared" si="70"/>
        <v>2014990303</v>
      </c>
    </row>
    <row r="2036" spans="1:14" x14ac:dyDescent="0.25">
      <c r="A2036" s="104">
        <f t="shared" si="69"/>
        <v>201500</v>
      </c>
      <c r="B2036" s="32">
        <f>'Data from Waybill Query'!B2036</f>
        <v>2015</v>
      </c>
      <c r="C2036" s="32" t="str">
        <f>IF('Data from Waybill Query'!C2036="00","0",IF('Data from Waybill Query'!C2036="01","1",IF('Data from Waybill Query'!C2036="XX","2",'Data from Waybill Query'!C2036)))</f>
        <v>0</v>
      </c>
      <c r="D2036" s="33" t="str">
        <f>'Data from Waybill Query'!D2036</f>
        <v>Intermodal</v>
      </c>
      <c r="E2036" s="33" t="str">
        <f>'Data from Waybill Query'!E2036</f>
        <v>S</v>
      </c>
      <c r="F2036" s="33" t="str">
        <f>'Data from Waybill Query'!F2036</f>
        <v>X</v>
      </c>
      <c r="G2036" s="33" t="str">
        <f>'Data from Waybill Query'!G2036</f>
        <v>X</v>
      </c>
      <c r="H2036" s="104">
        <f>IF(ISNA(VLOOKUP($N2036,'Data from Waybill Query'!$A:$M,8,FALSE)),0,VLOOKUP($N2036,'Data from Waybill Query'!$A:$M,8,FALSE))</f>
        <v>867659</v>
      </c>
      <c r="I2036" s="104">
        <f>IF(ISNA(VLOOKUP($N2036,'Data from Waybill Query'!$A:$M,9,FALSE)),0,VLOOKUP($N2036,'Data from Waybill Query'!$A:$M,9,FALSE))</f>
        <v>2231296</v>
      </c>
      <c r="J2036" s="104">
        <f>IF(ISNA(VLOOKUP($N2036,'Data from Waybill Query'!$A:$M,10,FALSE)),0,VLOOKUP($N2036,'Data from Waybill Query'!$A:$M,10,FALSE))</f>
        <v>729297</v>
      </c>
      <c r="K2036" s="104">
        <f>IF(ISNA(VLOOKUP($N2036,'Data from Waybill Query'!$A:$M,11,FALSE)),0,VLOOKUP($N2036,'Data from Waybill Query'!$A:$M,11,FALSE))</f>
        <v>28134968</v>
      </c>
      <c r="L2036" s="104">
        <f>IF(ISNA(VLOOKUP($N2036,'Data from Waybill Query'!$A:$M,12,FALSE)),0,VLOOKUP($N2036,'Data from Waybill Query'!$A:$M,12,FALSE))</f>
        <v>8900</v>
      </c>
      <c r="M2036" s="104">
        <f>IF(ISNA(VLOOKUP($N2036,'Data from Waybill Query'!$A:$M,13,FALSE)),0,VLOOKUP($N2036,'Data from Waybill Query'!$A:$M,13,FALSE))</f>
        <v>9.7494419999999998E-2</v>
      </c>
      <c r="N2036" s="104">
        <f t="shared" ref="N2036:N2078" si="71">1000000*B2036+10000*C2036+100*IF(LEFT(E2036,1)="S",1,IF(E2036="M",2,IF(E2036="L",3,4)))+10*IF(F2036="P",1,0)+IF(G2036="S",1,IF(G2036="M",2,3))</f>
        <v>2015000103</v>
      </c>
    </row>
    <row r="2037" spans="1:14" x14ac:dyDescent="0.25">
      <c r="A2037" s="104">
        <f t="shared" si="69"/>
        <v>201501</v>
      </c>
      <c r="B2037" s="32">
        <f>'Data from Waybill Query'!B2037</f>
        <v>2015</v>
      </c>
      <c r="C2037" s="32" t="str">
        <f>IF('Data from Waybill Query'!C2037="00","0",IF('Data from Waybill Query'!C2037="01","1",IF('Data from Waybill Query'!C2037="XX","2",'Data from Waybill Query'!C2037)))</f>
        <v>0</v>
      </c>
      <c r="D2037" s="33" t="str">
        <f>'Data from Waybill Query'!D2037</f>
        <v>Intermodal</v>
      </c>
      <c r="E2037" s="33" t="str">
        <f>'Data from Waybill Query'!E2037</f>
        <v>M</v>
      </c>
      <c r="F2037" s="33" t="str">
        <f>'Data from Waybill Query'!F2037</f>
        <v>X</v>
      </c>
      <c r="G2037" s="33" t="str">
        <f>'Data from Waybill Query'!G2037</f>
        <v>X</v>
      </c>
      <c r="H2037" s="104">
        <f>IF(ISNA(VLOOKUP($N2037,'Data from Waybill Query'!$A:$M,8,FALSE)),0,VLOOKUP($N2037,'Data from Waybill Query'!$A:$M,8,FALSE))</f>
        <v>2195417</v>
      </c>
      <c r="I2037" s="104">
        <f>IF(ISNA(VLOOKUP($N2037,'Data from Waybill Query'!$A:$M,9,FALSE)),0,VLOOKUP($N2037,'Data from Waybill Query'!$A:$M,9,FALSE))</f>
        <v>3578968</v>
      </c>
      <c r="J2037" s="104">
        <f>IF(ISNA(VLOOKUP($N2037,'Data from Waybill Query'!$A:$M,10,FALSE)),0,VLOOKUP($N2037,'Data from Waybill Query'!$A:$M,10,FALSE))</f>
        <v>2876318</v>
      </c>
      <c r="K2037" s="104">
        <f>IF(ISNA(VLOOKUP($N2037,'Data from Waybill Query'!$A:$M,11,FALSE)),0,VLOOKUP($N2037,'Data from Waybill Query'!$A:$M,11,FALSE))</f>
        <v>44390060</v>
      </c>
      <c r="L2037" s="104">
        <f>IF(ISNA(VLOOKUP($N2037,'Data from Waybill Query'!$A:$M,12,FALSE)),0,VLOOKUP($N2037,'Data from Waybill Query'!$A:$M,12,FALSE))</f>
        <v>35895</v>
      </c>
      <c r="M2037" s="104">
        <f>IF(ISNA(VLOOKUP($N2037,'Data from Waybill Query'!$A:$M,13,FALSE)),0,VLOOKUP($N2037,'Data from Waybill Query'!$A:$M,13,FALSE))</f>
        <v>6.1161569999999998E-2</v>
      </c>
      <c r="N2037" s="104">
        <f t="shared" si="71"/>
        <v>2015000203</v>
      </c>
    </row>
    <row r="2038" spans="1:14" x14ac:dyDescent="0.25">
      <c r="A2038" s="104">
        <f t="shared" si="69"/>
        <v>201502</v>
      </c>
      <c r="B2038" s="32">
        <f>'Data from Waybill Query'!B2038</f>
        <v>2015</v>
      </c>
      <c r="C2038" s="32" t="str">
        <f>IF('Data from Waybill Query'!C2038="00","0",IF('Data from Waybill Query'!C2038="01","1",IF('Data from Waybill Query'!C2038="XX","2",'Data from Waybill Query'!C2038)))</f>
        <v>0</v>
      </c>
      <c r="D2038" s="33" t="str">
        <f>'Data from Waybill Query'!D2038</f>
        <v>Intermodal</v>
      </c>
      <c r="E2038" s="33" t="str">
        <f>'Data from Waybill Query'!E2038</f>
        <v>L</v>
      </c>
      <c r="F2038" s="33" t="str">
        <f>'Data from Waybill Query'!F2038</f>
        <v>X</v>
      </c>
      <c r="G2038" s="33" t="str">
        <f>'Data from Waybill Query'!G2038</f>
        <v>X</v>
      </c>
      <c r="H2038" s="104">
        <f>IF(ISNA(VLOOKUP($N2038,'Data from Waybill Query'!$A:$M,8,FALSE)),0,VLOOKUP($N2038,'Data from Waybill Query'!$A:$M,8,FALSE))</f>
        <v>2539212</v>
      </c>
      <c r="I2038" s="104">
        <f>IF(ISNA(VLOOKUP($N2038,'Data from Waybill Query'!$A:$M,9,FALSE)),0,VLOOKUP($N2038,'Data from Waybill Query'!$A:$M,9,FALSE))</f>
        <v>2950920</v>
      </c>
      <c r="J2038" s="104">
        <f>IF(ISNA(VLOOKUP($N2038,'Data from Waybill Query'!$A:$M,10,FALSE)),0,VLOOKUP($N2038,'Data from Waybill Query'!$A:$M,10,FALSE))</f>
        <v>3684778</v>
      </c>
      <c r="K2038" s="104">
        <f>IF(ISNA(VLOOKUP($N2038,'Data from Waybill Query'!$A:$M,11,FALSE)),0,VLOOKUP($N2038,'Data from Waybill Query'!$A:$M,11,FALSE))</f>
        <v>33965520</v>
      </c>
      <c r="L2038" s="104">
        <f>IF(ISNA(VLOOKUP($N2038,'Data from Waybill Query'!$A:$M,12,FALSE)),0,VLOOKUP($N2038,'Data from Waybill Query'!$A:$M,12,FALSE))</f>
        <v>42556</v>
      </c>
      <c r="M2038" s="104">
        <f>IF(ISNA(VLOOKUP($N2038,'Data from Waybill Query'!$A:$M,13,FALSE)),0,VLOOKUP($N2038,'Data from Waybill Query'!$A:$M,13,FALSE))</f>
        <v>5.9668110000000003E-2</v>
      </c>
      <c r="N2038" s="104">
        <f t="shared" si="71"/>
        <v>2015000303</v>
      </c>
    </row>
    <row r="2039" spans="1:14" x14ac:dyDescent="0.25">
      <c r="A2039" s="104">
        <f t="shared" si="69"/>
        <v>201503</v>
      </c>
      <c r="B2039" s="32">
        <f>'Data from Waybill Query'!B2039</f>
        <v>2015</v>
      </c>
      <c r="C2039" s="32" t="str">
        <f>IF('Data from Waybill Query'!C2039="00","0",IF('Data from Waybill Query'!C2039="01","1",IF('Data from Waybill Query'!C2039="XX","2",'Data from Waybill Query'!C2039)))</f>
        <v>0</v>
      </c>
      <c r="D2039" s="33" t="str">
        <f>'Data from Waybill Query'!D2039</f>
        <v>Intermodal</v>
      </c>
      <c r="E2039" s="33" t="str">
        <f>'Data from Waybill Query'!E2039</f>
        <v>VL</v>
      </c>
      <c r="F2039" s="33" t="str">
        <f>'Data from Waybill Query'!F2039</f>
        <v>X</v>
      </c>
      <c r="G2039" s="33" t="str">
        <f>'Data from Waybill Query'!G2039</f>
        <v>X</v>
      </c>
      <c r="H2039" s="104">
        <f>IF(ISNA(VLOOKUP($N2039,'Data from Waybill Query'!$A:$M,8,FALSE)),0,VLOOKUP($N2039,'Data from Waybill Query'!$A:$M,8,FALSE))</f>
        <v>9647113</v>
      </c>
      <c r="I2039" s="104">
        <f>IF(ISNA(VLOOKUP($N2039,'Data from Waybill Query'!$A:$M,9,FALSE)),0,VLOOKUP($N2039,'Data from Waybill Query'!$A:$M,9,FALSE))</f>
        <v>7294924</v>
      </c>
      <c r="J2039" s="104">
        <f>IF(ISNA(VLOOKUP($N2039,'Data from Waybill Query'!$A:$M,10,FALSE)),0,VLOOKUP($N2039,'Data from Waybill Query'!$A:$M,10,FALSE))</f>
        <v>15734621</v>
      </c>
      <c r="K2039" s="104">
        <f>IF(ISNA(VLOOKUP($N2039,'Data from Waybill Query'!$A:$M,11,FALSE)),0,VLOOKUP($N2039,'Data from Waybill Query'!$A:$M,11,FALSE))</f>
        <v>101762012</v>
      </c>
      <c r="L2039" s="104">
        <f>IF(ISNA(VLOOKUP($N2039,'Data from Waybill Query'!$A:$M,12,FALSE)),0,VLOOKUP($N2039,'Data from Waybill Query'!$A:$M,12,FALSE))</f>
        <v>219925</v>
      </c>
      <c r="M2039" s="104">
        <f>IF(ISNA(VLOOKUP($N2039,'Data from Waybill Query'!$A:$M,13,FALSE)),0,VLOOKUP($N2039,'Data from Waybill Query'!$A:$M,13,FALSE))</f>
        <v>4.3865510000000003E-2</v>
      </c>
      <c r="N2039" s="104">
        <f t="shared" si="71"/>
        <v>2015000403</v>
      </c>
    </row>
    <row r="2040" spans="1:14" x14ac:dyDescent="0.25">
      <c r="A2040" s="104">
        <f t="shared" si="69"/>
        <v>201504</v>
      </c>
      <c r="B2040" s="32">
        <f>'Data from Waybill Query'!B2040</f>
        <v>2015</v>
      </c>
      <c r="C2040" s="32" t="str">
        <f>IF('Data from Waybill Query'!C2040="00","0",IF('Data from Waybill Query'!C2040="01","1",IF('Data from Waybill Query'!C2040="XX","2",'Data from Waybill Query'!C2040)))</f>
        <v>1</v>
      </c>
      <c r="D2040" s="33" t="str">
        <f>'Data from Waybill Query'!D2040</f>
        <v>Farm Products (not Grain)</v>
      </c>
      <c r="E2040" s="33" t="str">
        <f>'Data from Waybill Query'!E2040</f>
        <v>X</v>
      </c>
      <c r="F2040" s="33" t="str">
        <f>'Data from Waybill Query'!F2040</f>
        <v>X</v>
      </c>
      <c r="G2040" s="33" t="str">
        <f>'Data from Waybill Query'!G2040</f>
        <v>X</v>
      </c>
      <c r="H2040" s="104">
        <f>IF(ISNA(VLOOKUP($N2040,'Data from Waybill Query'!$A:$M,8,FALSE)),0,VLOOKUP($N2040,'Data from Waybill Query'!$A:$M,8,FALSE))</f>
        <v>274764</v>
      </c>
      <c r="I2040" s="104">
        <f>IF(ISNA(VLOOKUP($N2040,'Data from Waybill Query'!$A:$M,9,FALSE)),0,VLOOKUP($N2040,'Data from Waybill Query'!$A:$M,9,FALSE))</f>
        <v>49069</v>
      </c>
      <c r="J2040" s="104">
        <f>IF(ISNA(VLOOKUP($N2040,'Data from Waybill Query'!$A:$M,10,FALSE)),0,VLOOKUP($N2040,'Data from Waybill Query'!$A:$M,10,FALSE))</f>
        <v>74771</v>
      </c>
      <c r="K2040" s="104">
        <f>IF(ISNA(VLOOKUP($N2040,'Data from Waybill Query'!$A:$M,11,FALSE)),0,VLOOKUP($N2040,'Data from Waybill Query'!$A:$M,11,FALSE))</f>
        <v>3908522</v>
      </c>
      <c r="L2040" s="104">
        <f>IF(ISNA(VLOOKUP($N2040,'Data from Waybill Query'!$A:$M,12,FALSE)),0,VLOOKUP($N2040,'Data from Waybill Query'!$A:$M,12,FALSE))</f>
        <v>6111</v>
      </c>
      <c r="M2040" s="104">
        <f>IF(ISNA(VLOOKUP($N2040,'Data from Waybill Query'!$A:$M,13,FALSE)),0,VLOOKUP($N2040,'Data from Waybill Query'!$A:$M,13,FALSE))</f>
        <v>4.4958570000000003E-2</v>
      </c>
      <c r="N2040" s="104">
        <f t="shared" si="71"/>
        <v>2015010403</v>
      </c>
    </row>
    <row r="2041" spans="1:14" x14ac:dyDescent="0.25">
      <c r="A2041" s="104">
        <f t="shared" si="69"/>
        <v>201505</v>
      </c>
      <c r="B2041" s="32">
        <f>'Data from Waybill Query'!B2041</f>
        <v>2015</v>
      </c>
      <c r="C2041" s="32" t="str">
        <f>IF('Data from Waybill Query'!C2041="00","0",IF('Data from Waybill Query'!C2041="01","1",IF('Data from Waybill Query'!C2041="XX","2",'Data from Waybill Query'!C2041)))</f>
        <v>2</v>
      </c>
      <c r="D2041" s="33" t="str">
        <f>'Data from Waybill Query'!D2041</f>
        <v>Grain</v>
      </c>
      <c r="E2041" s="33" t="str">
        <f>'Data from Waybill Query'!E2041</f>
        <v>S</v>
      </c>
      <c r="F2041" s="33" t="str">
        <f>'Data from Waybill Query'!F2041</f>
        <v>R</v>
      </c>
      <c r="G2041" s="33" t="str">
        <f>'Data from Waybill Query'!G2041</f>
        <v>S</v>
      </c>
      <c r="H2041" s="104">
        <f>IF(ISNA(VLOOKUP($N2041,'Data from Waybill Query'!$A:$M,8,FALSE)),0,VLOOKUP($N2041,'Data from Waybill Query'!$A:$M,8,FALSE))</f>
        <v>34490</v>
      </c>
      <c r="I2041" s="104">
        <f>IF(ISNA(VLOOKUP($N2041,'Data from Waybill Query'!$A:$M,9,FALSE)),0,VLOOKUP($N2041,'Data from Waybill Query'!$A:$M,9,FALSE))</f>
        <v>17356</v>
      </c>
      <c r="J2041" s="104">
        <f>IF(ISNA(VLOOKUP($N2041,'Data from Waybill Query'!$A:$M,10,FALSE)),0,VLOOKUP($N2041,'Data from Waybill Query'!$A:$M,10,FALSE))</f>
        <v>4278</v>
      </c>
      <c r="K2041" s="104">
        <f>IF(ISNA(VLOOKUP($N2041,'Data from Waybill Query'!$A:$M,11,FALSE)),0,VLOOKUP($N2041,'Data from Waybill Query'!$A:$M,11,FALSE))</f>
        <v>1683208</v>
      </c>
      <c r="L2041" s="104">
        <f>IF(ISNA(VLOOKUP($N2041,'Data from Waybill Query'!$A:$M,12,FALSE)),0,VLOOKUP($N2041,'Data from Waybill Query'!$A:$M,12,FALSE))</f>
        <v>413</v>
      </c>
      <c r="M2041" s="104">
        <f>IF(ISNA(VLOOKUP($N2041,'Data from Waybill Query'!$A:$M,13,FALSE)),0,VLOOKUP($N2041,'Data from Waybill Query'!$A:$M,13,FALSE))</f>
        <v>8.3529060000000002E-2</v>
      </c>
      <c r="N2041" s="104">
        <f t="shared" si="71"/>
        <v>2015020101</v>
      </c>
    </row>
    <row r="2042" spans="1:14" x14ac:dyDescent="0.25">
      <c r="A2042" s="104">
        <f t="shared" si="69"/>
        <v>201506</v>
      </c>
      <c r="B2042" s="32">
        <f>'Data from Waybill Query'!B2042</f>
        <v>2015</v>
      </c>
      <c r="C2042" s="32" t="str">
        <f>IF('Data from Waybill Query'!C2042="00","0",IF('Data from Waybill Query'!C2042="01","1",IF('Data from Waybill Query'!C2042="XX","2",'Data from Waybill Query'!C2042)))</f>
        <v>2</v>
      </c>
      <c r="D2042" s="33" t="str">
        <f>'Data from Waybill Query'!D2042</f>
        <v>Grain</v>
      </c>
      <c r="E2042" s="33" t="str">
        <f>'Data from Waybill Query'!E2042</f>
        <v>S</v>
      </c>
      <c r="F2042" s="33" t="str">
        <f>'Data from Waybill Query'!F2042</f>
        <v>R</v>
      </c>
      <c r="G2042" s="33" t="str">
        <f>'Data from Waybill Query'!G2042</f>
        <v>M</v>
      </c>
      <c r="H2042" s="104">
        <f>IF(ISNA(VLOOKUP($N2042,'Data from Waybill Query'!$A:$M,8,FALSE)),0,VLOOKUP($N2042,'Data from Waybill Query'!$A:$M,8,FALSE))</f>
        <v>131510</v>
      </c>
      <c r="I2042" s="104">
        <f>IF(ISNA(VLOOKUP($N2042,'Data from Waybill Query'!$A:$M,9,FALSE)),0,VLOOKUP($N2042,'Data from Waybill Query'!$A:$M,9,FALSE))</f>
        <v>84252</v>
      </c>
      <c r="J2042" s="104">
        <f>IF(ISNA(VLOOKUP($N2042,'Data from Waybill Query'!$A:$M,10,FALSE)),0,VLOOKUP($N2042,'Data from Waybill Query'!$A:$M,10,FALSE))</f>
        <v>20260</v>
      </c>
      <c r="K2042" s="104">
        <f>IF(ISNA(VLOOKUP($N2042,'Data from Waybill Query'!$A:$M,11,FALSE)),0,VLOOKUP($N2042,'Data from Waybill Query'!$A:$M,11,FALSE))</f>
        <v>8161048</v>
      </c>
      <c r="L2042" s="104">
        <f>IF(ISNA(VLOOKUP($N2042,'Data from Waybill Query'!$A:$M,12,FALSE)),0,VLOOKUP($N2042,'Data from Waybill Query'!$A:$M,12,FALSE))</f>
        <v>2013</v>
      </c>
      <c r="M2042" s="104">
        <f>IF(ISNA(VLOOKUP($N2042,'Data from Waybill Query'!$A:$M,13,FALSE)),0,VLOOKUP($N2042,'Data from Waybill Query'!$A:$M,13,FALSE))</f>
        <v>6.5335299999999999E-2</v>
      </c>
      <c r="N2042" s="104">
        <f t="shared" si="71"/>
        <v>2015020102</v>
      </c>
    </row>
    <row r="2043" spans="1:14" x14ac:dyDescent="0.25">
      <c r="A2043" s="104">
        <f t="shared" si="69"/>
        <v>201507</v>
      </c>
      <c r="B2043" s="32">
        <f>'Data from Waybill Query'!B2043</f>
        <v>2015</v>
      </c>
      <c r="C2043" s="32" t="str">
        <f>IF('Data from Waybill Query'!C2043="00","0",IF('Data from Waybill Query'!C2043="01","1",IF('Data from Waybill Query'!C2043="XX","2",'Data from Waybill Query'!C2043)))</f>
        <v>2</v>
      </c>
      <c r="D2043" s="33" t="str">
        <f>'Data from Waybill Query'!D2043</f>
        <v>Grain</v>
      </c>
      <c r="E2043" s="33" t="str">
        <f>'Data from Waybill Query'!E2043</f>
        <v>S</v>
      </c>
      <c r="F2043" s="33" t="str">
        <f>'Data from Waybill Query'!F2043</f>
        <v>R</v>
      </c>
      <c r="G2043" s="33" t="str">
        <f>'Data from Waybill Query'!G2043</f>
        <v>U</v>
      </c>
      <c r="H2043" s="104">
        <f>IF(ISNA(VLOOKUP($N2043,'Data from Waybill Query'!$A:$M,8,FALSE)),0,VLOOKUP($N2043,'Data from Waybill Query'!$A:$M,8,FALSE))</f>
        <v>117397</v>
      </c>
      <c r="I2043" s="104">
        <f>IF(ISNA(VLOOKUP($N2043,'Data from Waybill Query'!$A:$M,9,FALSE)),0,VLOOKUP($N2043,'Data from Waybill Query'!$A:$M,9,FALSE))</f>
        <v>66627</v>
      </c>
      <c r="J2043" s="104">
        <f>IF(ISNA(VLOOKUP($N2043,'Data from Waybill Query'!$A:$M,10,FALSE)),0,VLOOKUP($N2043,'Data from Waybill Query'!$A:$M,10,FALSE))</f>
        <v>22126</v>
      </c>
      <c r="K2043" s="104">
        <f>IF(ISNA(VLOOKUP($N2043,'Data from Waybill Query'!$A:$M,11,FALSE)),0,VLOOKUP($N2043,'Data from Waybill Query'!$A:$M,11,FALSE))</f>
        <v>7031290</v>
      </c>
      <c r="L2043" s="104">
        <f>IF(ISNA(VLOOKUP($N2043,'Data from Waybill Query'!$A:$M,12,FALSE)),0,VLOOKUP($N2043,'Data from Waybill Query'!$A:$M,12,FALSE))</f>
        <v>2347</v>
      </c>
      <c r="M2043" s="104">
        <f>IF(ISNA(VLOOKUP($N2043,'Data from Waybill Query'!$A:$M,13,FALSE)),0,VLOOKUP($N2043,'Data from Waybill Query'!$A:$M,13,FALSE))</f>
        <v>5.002765E-2</v>
      </c>
      <c r="N2043" s="104">
        <f t="shared" si="71"/>
        <v>2015020103</v>
      </c>
    </row>
    <row r="2044" spans="1:14" x14ac:dyDescent="0.25">
      <c r="A2044" s="104">
        <f t="shared" si="69"/>
        <v>201508</v>
      </c>
      <c r="B2044" s="32">
        <f>'Data from Waybill Query'!B2044</f>
        <v>2015</v>
      </c>
      <c r="C2044" s="32" t="str">
        <f>IF('Data from Waybill Query'!C2044="00","0",IF('Data from Waybill Query'!C2044="01","1",IF('Data from Waybill Query'!C2044="XX","2",'Data from Waybill Query'!C2044)))</f>
        <v>2</v>
      </c>
      <c r="D2044" s="33" t="str">
        <f>'Data from Waybill Query'!D2044</f>
        <v>Grain</v>
      </c>
      <c r="E2044" s="33" t="str">
        <f>'Data from Waybill Query'!E2044</f>
        <v>S</v>
      </c>
      <c r="F2044" s="33" t="str">
        <f>'Data from Waybill Query'!F2044</f>
        <v>P</v>
      </c>
      <c r="G2044" s="33" t="str">
        <f>'Data from Waybill Query'!G2044</f>
        <v>S</v>
      </c>
      <c r="H2044" s="104">
        <f>IF(ISNA(VLOOKUP($N2044,'Data from Waybill Query'!$A:$M,8,FALSE)),0,VLOOKUP($N2044,'Data from Waybill Query'!$A:$M,8,FALSE))</f>
        <v>27726</v>
      </c>
      <c r="I2044" s="104">
        <f>IF(ISNA(VLOOKUP($N2044,'Data from Waybill Query'!$A:$M,9,FALSE)),0,VLOOKUP($N2044,'Data from Waybill Query'!$A:$M,9,FALSE))</f>
        <v>16648</v>
      </c>
      <c r="J2044" s="104">
        <f>IF(ISNA(VLOOKUP($N2044,'Data from Waybill Query'!$A:$M,10,FALSE)),0,VLOOKUP($N2044,'Data from Waybill Query'!$A:$M,10,FALSE))</f>
        <v>3626</v>
      </c>
      <c r="K2044" s="104">
        <f>IF(ISNA(VLOOKUP($N2044,'Data from Waybill Query'!$A:$M,11,FALSE)),0,VLOOKUP($N2044,'Data from Waybill Query'!$A:$M,11,FALSE))</f>
        <v>1637896</v>
      </c>
      <c r="L2044" s="104">
        <f>IF(ISNA(VLOOKUP($N2044,'Data from Waybill Query'!$A:$M,12,FALSE)),0,VLOOKUP($N2044,'Data from Waybill Query'!$A:$M,12,FALSE))</f>
        <v>357</v>
      </c>
      <c r="M2044" s="104">
        <f>IF(ISNA(VLOOKUP($N2044,'Data from Waybill Query'!$A:$M,13,FALSE)),0,VLOOKUP($N2044,'Data from Waybill Query'!$A:$M,13,FALSE))</f>
        <v>7.755919E-2</v>
      </c>
      <c r="N2044" s="104">
        <f t="shared" si="71"/>
        <v>2015020111</v>
      </c>
    </row>
    <row r="2045" spans="1:14" x14ac:dyDescent="0.25">
      <c r="A2045" s="104">
        <f t="shared" si="69"/>
        <v>201509</v>
      </c>
      <c r="B2045" s="32">
        <f>'Data from Waybill Query'!B2045</f>
        <v>2015</v>
      </c>
      <c r="C2045" s="32" t="str">
        <f>IF('Data from Waybill Query'!C2045="00","0",IF('Data from Waybill Query'!C2045="01","1",IF('Data from Waybill Query'!C2045="XX","2",'Data from Waybill Query'!C2045)))</f>
        <v>2</v>
      </c>
      <c r="D2045" s="33" t="str">
        <f>'Data from Waybill Query'!D2045</f>
        <v>Grain</v>
      </c>
      <c r="E2045" s="33" t="str">
        <f>'Data from Waybill Query'!E2045</f>
        <v>S</v>
      </c>
      <c r="F2045" s="33" t="str">
        <f>'Data from Waybill Query'!F2045</f>
        <v>P</v>
      </c>
      <c r="G2045" s="33" t="str">
        <f>'Data from Waybill Query'!G2045</f>
        <v>M</v>
      </c>
      <c r="H2045" s="104">
        <f>IF(ISNA(VLOOKUP($N2045,'Data from Waybill Query'!$A:$M,8,FALSE)),0,VLOOKUP($N2045,'Data from Waybill Query'!$A:$M,8,FALSE))</f>
        <v>58666</v>
      </c>
      <c r="I2045" s="104">
        <f>IF(ISNA(VLOOKUP($N2045,'Data from Waybill Query'!$A:$M,9,FALSE)),0,VLOOKUP($N2045,'Data from Waybill Query'!$A:$M,9,FALSE))</f>
        <v>58072</v>
      </c>
      <c r="J2045" s="104">
        <f>IF(ISNA(VLOOKUP($N2045,'Data from Waybill Query'!$A:$M,10,FALSE)),0,VLOOKUP($N2045,'Data from Waybill Query'!$A:$M,10,FALSE))</f>
        <v>9531</v>
      </c>
      <c r="K2045" s="104">
        <f>IF(ISNA(VLOOKUP($N2045,'Data from Waybill Query'!$A:$M,11,FALSE)),0,VLOOKUP($N2045,'Data from Waybill Query'!$A:$M,11,FALSE))</f>
        <v>5753360</v>
      </c>
      <c r="L2045" s="104">
        <f>IF(ISNA(VLOOKUP($N2045,'Data from Waybill Query'!$A:$M,12,FALSE)),0,VLOOKUP($N2045,'Data from Waybill Query'!$A:$M,12,FALSE))</f>
        <v>964</v>
      </c>
      <c r="M2045" s="104">
        <f>IF(ISNA(VLOOKUP($N2045,'Data from Waybill Query'!$A:$M,13,FALSE)),0,VLOOKUP($N2045,'Data from Waybill Query'!$A:$M,13,FALSE))</f>
        <v>6.0865919999999997E-2</v>
      </c>
      <c r="N2045" s="104">
        <f t="shared" si="71"/>
        <v>2015020112</v>
      </c>
    </row>
    <row r="2046" spans="1:14" x14ac:dyDescent="0.25">
      <c r="A2046" s="104">
        <f t="shared" si="69"/>
        <v>201510</v>
      </c>
      <c r="B2046" s="32">
        <f>'Data from Waybill Query'!B2046</f>
        <v>2015</v>
      </c>
      <c r="C2046" s="32" t="str">
        <f>IF('Data from Waybill Query'!C2046="00","0",IF('Data from Waybill Query'!C2046="01","1",IF('Data from Waybill Query'!C2046="XX","2",'Data from Waybill Query'!C2046)))</f>
        <v>2</v>
      </c>
      <c r="D2046" s="33" t="str">
        <f>'Data from Waybill Query'!D2046</f>
        <v>Grain</v>
      </c>
      <c r="E2046" s="33" t="str">
        <f>'Data from Waybill Query'!E2046</f>
        <v>S</v>
      </c>
      <c r="F2046" s="33" t="str">
        <f>'Data from Waybill Query'!F2046</f>
        <v>P</v>
      </c>
      <c r="G2046" s="33" t="str">
        <f>'Data from Waybill Query'!G2046</f>
        <v>U</v>
      </c>
      <c r="H2046" s="104">
        <f>IF(ISNA(VLOOKUP($N2046,'Data from Waybill Query'!$A:$M,8,FALSE)),0,VLOOKUP($N2046,'Data from Waybill Query'!$A:$M,8,FALSE))</f>
        <v>49220</v>
      </c>
      <c r="I2046" s="104">
        <f>IF(ISNA(VLOOKUP($N2046,'Data from Waybill Query'!$A:$M,9,FALSE)),0,VLOOKUP($N2046,'Data from Waybill Query'!$A:$M,9,FALSE))</f>
        <v>47376</v>
      </c>
      <c r="J2046" s="104">
        <f>IF(ISNA(VLOOKUP($N2046,'Data from Waybill Query'!$A:$M,10,FALSE)),0,VLOOKUP($N2046,'Data from Waybill Query'!$A:$M,10,FALSE))</f>
        <v>8735</v>
      </c>
      <c r="K2046" s="104">
        <f>IF(ISNA(VLOOKUP($N2046,'Data from Waybill Query'!$A:$M,11,FALSE)),0,VLOOKUP($N2046,'Data from Waybill Query'!$A:$M,11,FALSE))</f>
        <v>4816492</v>
      </c>
      <c r="L2046" s="104">
        <f>IF(ISNA(VLOOKUP($N2046,'Data from Waybill Query'!$A:$M,12,FALSE)),0,VLOOKUP($N2046,'Data from Waybill Query'!$A:$M,12,FALSE))</f>
        <v>904</v>
      </c>
      <c r="M2046" s="104">
        <f>IF(ISNA(VLOOKUP($N2046,'Data from Waybill Query'!$A:$M,13,FALSE)),0,VLOOKUP($N2046,'Data from Waybill Query'!$A:$M,13,FALSE))</f>
        <v>5.4470900000000003E-2</v>
      </c>
      <c r="N2046" s="104">
        <f t="shared" si="71"/>
        <v>2015020113</v>
      </c>
    </row>
    <row r="2047" spans="1:14" x14ac:dyDescent="0.25">
      <c r="A2047" s="104">
        <f t="shared" si="69"/>
        <v>201511</v>
      </c>
      <c r="B2047" s="32">
        <f>'Data from Waybill Query'!B2047</f>
        <v>2015</v>
      </c>
      <c r="C2047" s="32" t="str">
        <f>IF('Data from Waybill Query'!C2047="00","0",IF('Data from Waybill Query'!C2047="01","1",IF('Data from Waybill Query'!C2047="XX","2",'Data from Waybill Query'!C2047)))</f>
        <v>2</v>
      </c>
      <c r="D2047" s="33" t="str">
        <f>'Data from Waybill Query'!D2047</f>
        <v>Grain</v>
      </c>
      <c r="E2047" s="33" t="str">
        <f>'Data from Waybill Query'!E2047</f>
        <v>M</v>
      </c>
      <c r="F2047" s="33" t="str">
        <f>'Data from Waybill Query'!F2047</f>
        <v>R</v>
      </c>
      <c r="G2047" s="33" t="str">
        <f>'Data from Waybill Query'!G2047</f>
        <v>S</v>
      </c>
      <c r="H2047" s="104">
        <f>IF(ISNA(VLOOKUP($N2047,'Data from Waybill Query'!$A:$M,8,FALSE)),0,VLOOKUP($N2047,'Data from Waybill Query'!$A:$M,8,FALSE))</f>
        <v>108588</v>
      </c>
      <c r="I2047" s="104">
        <f>IF(ISNA(VLOOKUP($N2047,'Data from Waybill Query'!$A:$M,9,FALSE)),0,VLOOKUP($N2047,'Data from Waybill Query'!$A:$M,9,FALSE))</f>
        <v>28124</v>
      </c>
      <c r="J2047" s="104">
        <f>IF(ISNA(VLOOKUP($N2047,'Data from Waybill Query'!$A:$M,10,FALSE)),0,VLOOKUP($N2047,'Data from Waybill Query'!$A:$M,10,FALSE))</f>
        <v>21373</v>
      </c>
      <c r="K2047" s="104">
        <f>IF(ISNA(VLOOKUP($N2047,'Data from Waybill Query'!$A:$M,11,FALSE)),0,VLOOKUP($N2047,'Data from Waybill Query'!$A:$M,11,FALSE))</f>
        <v>2758188</v>
      </c>
      <c r="L2047" s="104">
        <f>IF(ISNA(VLOOKUP($N2047,'Data from Waybill Query'!$A:$M,12,FALSE)),0,VLOOKUP($N2047,'Data from Waybill Query'!$A:$M,12,FALSE))</f>
        <v>2095</v>
      </c>
      <c r="M2047" s="104">
        <f>IF(ISNA(VLOOKUP($N2047,'Data from Waybill Query'!$A:$M,13,FALSE)),0,VLOOKUP($N2047,'Data from Waybill Query'!$A:$M,13,FALSE))</f>
        <v>5.183977E-2</v>
      </c>
      <c r="N2047" s="104">
        <f t="shared" si="71"/>
        <v>2015020201</v>
      </c>
    </row>
    <row r="2048" spans="1:14" x14ac:dyDescent="0.25">
      <c r="A2048" s="104">
        <f t="shared" si="69"/>
        <v>201512</v>
      </c>
      <c r="B2048" s="32">
        <f>'Data from Waybill Query'!B2048</f>
        <v>2015</v>
      </c>
      <c r="C2048" s="32" t="str">
        <f>IF('Data from Waybill Query'!C2048="00","0",IF('Data from Waybill Query'!C2048="01","1",IF('Data from Waybill Query'!C2048="XX","2",'Data from Waybill Query'!C2048)))</f>
        <v>2</v>
      </c>
      <c r="D2048" s="33" t="str">
        <f>'Data from Waybill Query'!D2048</f>
        <v>Grain</v>
      </c>
      <c r="E2048" s="33" t="str">
        <f>'Data from Waybill Query'!E2048</f>
        <v>M</v>
      </c>
      <c r="F2048" s="33" t="str">
        <f>'Data from Waybill Query'!F2048</f>
        <v>R</v>
      </c>
      <c r="G2048" s="33" t="str">
        <f>'Data from Waybill Query'!G2048</f>
        <v>M</v>
      </c>
      <c r="H2048" s="104">
        <f>IF(ISNA(VLOOKUP($N2048,'Data from Waybill Query'!$A:$M,8,FALSE)),0,VLOOKUP($N2048,'Data from Waybill Query'!$A:$M,8,FALSE))</f>
        <v>349194</v>
      </c>
      <c r="I2048" s="104">
        <f>IF(ISNA(VLOOKUP($N2048,'Data from Waybill Query'!$A:$M,9,FALSE)),0,VLOOKUP($N2048,'Data from Waybill Query'!$A:$M,9,FALSE))</f>
        <v>96476</v>
      </c>
      <c r="J2048" s="104">
        <f>IF(ISNA(VLOOKUP($N2048,'Data from Waybill Query'!$A:$M,10,FALSE)),0,VLOOKUP($N2048,'Data from Waybill Query'!$A:$M,10,FALSE))</f>
        <v>72499</v>
      </c>
      <c r="K2048" s="104">
        <f>IF(ISNA(VLOOKUP($N2048,'Data from Waybill Query'!$A:$M,11,FALSE)),0,VLOOKUP($N2048,'Data from Waybill Query'!$A:$M,11,FALSE))</f>
        <v>9741332</v>
      </c>
      <c r="L2048" s="104">
        <f>IF(ISNA(VLOOKUP($N2048,'Data from Waybill Query'!$A:$M,12,FALSE)),0,VLOOKUP($N2048,'Data from Waybill Query'!$A:$M,12,FALSE))</f>
        <v>7322</v>
      </c>
      <c r="M2048" s="104">
        <f>IF(ISNA(VLOOKUP($N2048,'Data from Waybill Query'!$A:$M,13,FALSE)),0,VLOOKUP($N2048,'Data from Waybill Query'!$A:$M,13,FALSE))</f>
        <v>4.7694319999999998E-2</v>
      </c>
      <c r="N2048" s="104">
        <f t="shared" si="71"/>
        <v>2015020202</v>
      </c>
    </row>
    <row r="2049" spans="1:14" x14ac:dyDescent="0.25">
      <c r="A2049" s="104">
        <f t="shared" si="69"/>
        <v>201513</v>
      </c>
      <c r="B2049" s="32">
        <f>'Data from Waybill Query'!B2049</f>
        <v>2015</v>
      </c>
      <c r="C2049" s="32" t="str">
        <f>IF('Data from Waybill Query'!C2049="00","0",IF('Data from Waybill Query'!C2049="01","1",IF('Data from Waybill Query'!C2049="XX","2",'Data from Waybill Query'!C2049)))</f>
        <v>2</v>
      </c>
      <c r="D2049" s="33" t="str">
        <f>'Data from Waybill Query'!D2049</f>
        <v>Grain</v>
      </c>
      <c r="E2049" s="33" t="str">
        <f>'Data from Waybill Query'!E2049</f>
        <v>M</v>
      </c>
      <c r="F2049" s="33" t="str">
        <f>'Data from Waybill Query'!F2049</f>
        <v>R</v>
      </c>
      <c r="G2049" s="33" t="str">
        <f>'Data from Waybill Query'!G2049</f>
        <v>U</v>
      </c>
      <c r="H2049" s="104">
        <f>IF(ISNA(VLOOKUP($N2049,'Data from Waybill Query'!$A:$M,8,FALSE)),0,VLOOKUP($N2049,'Data from Waybill Query'!$A:$M,8,FALSE))</f>
        <v>733549</v>
      </c>
      <c r="I2049" s="104">
        <f>IF(ISNA(VLOOKUP($N2049,'Data from Waybill Query'!$A:$M,9,FALSE)),0,VLOOKUP($N2049,'Data from Waybill Query'!$A:$M,9,FALSE))</f>
        <v>243319</v>
      </c>
      <c r="J2049" s="104">
        <f>IF(ISNA(VLOOKUP($N2049,'Data from Waybill Query'!$A:$M,10,FALSE)),0,VLOOKUP($N2049,'Data from Waybill Query'!$A:$M,10,FALSE))</f>
        <v>192228</v>
      </c>
      <c r="K2049" s="104">
        <f>IF(ISNA(VLOOKUP($N2049,'Data from Waybill Query'!$A:$M,11,FALSE)),0,VLOOKUP($N2049,'Data from Waybill Query'!$A:$M,11,FALSE))</f>
        <v>26402337</v>
      </c>
      <c r="L2049" s="104">
        <f>IF(ISNA(VLOOKUP($N2049,'Data from Waybill Query'!$A:$M,12,FALSE)),0,VLOOKUP($N2049,'Data from Waybill Query'!$A:$M,12,FALSE))</f>
        <v>20815</v>
      </c>
      <c r="M2049" s="104">
        <f>IF(ISNA(VLOOKUP($N2049,'Data from Waybill Query'!$A:$M,13,FALSE)),0,VLOOKUP($N2049,'Data from Waybill Query'!$A:$M,13,FALSE))</f>
        <v>3.5240819999999999E-2</v>
      </c>
      <c r="N2049" s="104">
        <f t="shared" si="71"/>
        <v>2015020203</v>
      </c>
    </row>
    <row r="2050" spans="1:14" x14ac:dyDescent="0.25">
      <c r="A2050" s="104">
        <f t="shared" si="69"/>
        <v>201514</v>
      </c>
      <c r="B2050" s="32">
        <f>'Data from Waybill Query'!B2050</f>
        <v>2015</v>
      </c>
      <c r="C2050" s="32" t="str">
        <f>IF('Data from Waybill Query'!C2050="00","0",IF('Data from Waybill Query'!C2050="01","1",IF('Data from Waybill Query'!C2050="XX","2",'Data from Waybill Query'!C2050)))</f>
        <v>2</v>
      </c>
      <c r="D2050" s="33" t="str">
        <f>'Data from Waybill Query'!D2050</f>
        <v>Grain</v>
      </c>
      <c r="E2050" s="33" t="str">
        <f>'Data from Waybill Query'!E2050</f>
        <v>M</v>
      </c>
      <c r="F2050" s="33" t="str">
        <f>'Data from Waybill Query'!F2050</f>
        <v>P</v>
      </c>
      <c r="G2050" s="33" t="str">
        <f>'Data from Waybill Query'!G2050</f>
        <v>S</v>
      </c>
      <c r="H2050" s="104">
        <f>IF(ISNA(VLOOKUP($N2050,'Data from Waybill Query'!$A:$M,8,FALSE)),0,VLOOKUP($N2050,'Data from Waybill Query'!$A:$M,8,FALSE))</f>
        <v>68534</v>
      </c>
      <c r="I2050" s="104">
        <f>IF(ISNA(VLOOKUP($N2050,'Data from Waybill Query'!$A:$M,9,FALSE)),0,VLOOKUP($N2050,'Data from Waybill Query'!$A:$M,9,FALSE))</f>
        <v>21128</v>
      </c>
      <c r="J2050" s="104">
        <f>IF(ISNA(VLOOKUP($N2050,'Data from Waybill Query'!$A:$M,10,FALSE)),0,VLOOKUP($N2050,'Data from Waybill Query'!$A:$M,10,FALSE))</f>
        <v>16058</v>
      </c>
      <c r="K2050" s="104">
        <f>IF(ISNA(VLOOKUP($N2050,'Data from Waybill Query'!$A:$M,11,FALSE)),0,VLOOKUP($N2050,'Data from Waybill Query'!$A:$M,11,FALSE))</f>
        <v>2070012</v>
      </c>
      <c r="L2050" s="104">
        <f>IF(ISNA(VLOOKUP($N2050,'Data from Waybill Query'!$A:$M,12,FALSE)),0,VLOOKUP($N2050,'Data from Waybill Query'!$A:$M,12,FALSE))</f>
        <v>1572</v>
      </c>
      <c r="M2050" s="104">
        <f>IF(ISNA(VLOOKUP($N2050,'Data from Waybill Query'!$A:$M,13,FALSE)),0,VLOOKUP($N2050,'Data from Waybill Query'!$A:$M,13,FALSE))</f>
        <v>4.3599569999999997E-2</v>
      </c>
      <c r="N2050" s="104">
        <f t="shared" si="71"/>
        <v>2015020211</v>
      </c>
    </row>
    <row r="2051" spans="1:14" x14ac:dyDescent="0.25">
      <c r="A2051" s="104">
        <f t="shared" si="69"/>
        <v>201515</v>
      </c>
      <c r="B2051" s="32">
        <f>'Data from Waybill Query'!B2051</f>
        <v>2015</v>
      </c>
      <c r="C2051" s="32" t="str">
        <f>IF('Data from Waybill Query'!C2051="00","0",IF('Data from Waybill Query'!C2051="01","1",IF('Data from Waybill Query'!C2051="XX","2",'Data from Waybill Query'!C2051)))</f>
        <v>2</v>
      </c>
      <c r="D2051" s="33" t="str">
        <f>'Data from Waybill Query'!D2051</f>
        <v>Grain</v>
      </c>
      <c r="E2051" s="33" t="str">
        <f>'Data from Waybill Query'!E2051</f>
        <v>M</v>
      </c>
      <c r="F2051" s="33" t="str">
        <f>'Data from Waybill Query'!F2051</f>
        <v>P</v>
      </c>
      <c r="G2051" s="33" t="str">
        <f>'Data from Waybill Query'!G2051</f>
        <v>M</v>
      </c>
      <c r="H2051" s="104">
        <f>IF(ISNA(VLOOKUP($N2051,'Data from Waybill Query'!$A:$M,8,FALSE)),0,VLOOKUP($N2051,'Data from Waybill Query'!$A:$M,8,FALSE))</f>
        <v>67931</v>
      </c>
      <c r="I2051" s="104">
        <f>IF(ISNA(VLOOKUP($N2051,'Data from Waybill Query'!$A:$M,9,FALSE)),0,VLOOKUP($N2051,'Data from Waybill Query'!$A:$M,9,FALSE))</f>
        <v>21084</v>
      </c>
      <c r="J2051" s="104">
        <f>IF(ISNA(VLOOKUP($N2051,'Data from Waybill Query'!$A:$M,10,FALSE)),0,VLOOKUP($N2051,'Data from Waybill Query'!$A:$M,10,FALSE))</f>
        <v>15372</v>
      </c>
      <c r="K2051" s="104">
        <f>IF(ISNA(VLOOKUP($N2051,'Data from Waybill Query'!$A:$M,11,FALSE)),0,VLOOKUP($N2051,'Data from Waybill Query'!$A:$M,11,FALSE))</f>
        <v>2112308</v>
      </c>
      <c r="L2051" s="104">
        <f>IF(ISNA(VLOOKUP($N2051,'Data from Waybill Query'!$A:$M,12,FALSE)),0,VLOOKUP($N2051,'Data from Waybill Query'!$A:$M,12,FALSE))</f>
        <v>1543</v>
      </c>
      <c r="M2051" s="104">
        <f>IF(ISNA(VLOOKUP($N2051,'Data from Waybill Query'!$A:$M,13,FALSE)),0,VLOOKUP($N2051,'Data from Waybill Query'!$A:$M,13,FALSE))</f>
        <v>4.401588E-2</v>
      </c>
      <c r="N2051" s="104">
        <f t="shared" si="71"/>
        <v>2015020212</v>
      </c>
    </row>
    <row r="2052" spans="1:14" x14ac:dyDescent="0.25">
      <c r="A2052" s="104">
        <f t="shared" ref="A2052:A2105" si="72">$B2052*100+MOD(ROW($B2052)-ROW($B$1476),70)</f>
        <v>201516</v>
      </c>
      <c r="B2052" s="32">
        <f>'Data from Waybill Query'!B2052</f>
        <v>2015</v>
      </c>
      <c r="C2052" s="32" t="str">
        <f>IF('Data from Waybill Query'!C2052="00","0",IF('Data from Waybill Query'!C2052="01","1",IF('Data from Waybill Query'!C2052="XX","2",'Data from Waybill Query'!C2052)))</f>
        <v>2</v>
      </c>
      <c r="D2052" s="33" t="str">
        <f>'Data from Waybill Query'!D2052</f>
        <v>Grain</v>
      </c>
      <c r="E2052" s="33" t="str">
        <f>'Data from Waybill Query'!E2052</f>
        <v>M</v>
      </c>
      <c r="F2052" s="33" t="str">
        <f>'Data from Waybill Query'!F2052</f>
        <v>P</v>
      </c>
      <c r="G2052" s="33" t="str">
        <f>'Data from Waybill Query'!G2052</f>
        <v>U</v>
      </c>
      <c r="H2052" s="104">
        <f>IF(ISNA(VLOOKUP($N2052,'Data from Waybill Query'!$A:$M,8,FALSE)),0,VLOOKUP($N2052,'Data from Waybill Query'!$A:$M,8,FALSE))</f>
        <v>154479</v>
      </c>
      <c r="I2052" s="104">
        <f>IF(ISNA(VLOOKUP($N2052,'Data from Waybill Query'!$A:$M,9,FALSE)),0,VLOOKUP($N2052,'Data from Waybill Query'!$A:$M,9,FALSE))</f>
        <v>58843</v>
      </c>
      <c r="J2052" s="104">
        <f>IF(ISNA(VLOOKUP($N2052,'Data from Waybill Query'!$A:$M,10,FALSE)),0,VLOOKUP($N2052,'Data from Waybill Query'!$A:$M,10,FALSE))</f>
        <v>45738</v>
      </c>
      <c r="K2052" s="104">
        <f>IF(ISNA(VLOOKUP($N2052,'Data from Waybill Query'!$A:$M,11,FALSE)),0,VLOOKUP($N2052,'Data from Waybill Query'!$A:$M,11,FALSE))</f>
        <v>6167986</v>
      </c>
      <c r="L2052" s="104">
        <f>IF(ISNA(VLOOKUP($N2052,'Data from Waybill Query'!$A:$M,12,FALSE)),0,VLOOKUP($N2052,'Data from Waybill Query'!$A:$M,12,FALSE))</f>
        <v>4774</v>
      </c>
      <c r="M2052" s="104">
        <f>IF(ISNA(VLOOKUP($N2052,'Data from Waybill Query'!$A:$M,13,FALSE)),0,VLOOKUP($N2052,'Data from Waybill Query'!$A:$M,13,FALSE))</f>
        <v>3.236141E-2</v>
      </c>
      <c r="N2052" s="104">
        <f t="shared" si="71"/>
        <v>2015020213</v>
      </c>
    </row>
    <row r="2053" spans="1:14" x14ac:dyDescent="0.25">
      <c r="A2053" s="104">
        <f t="shared" si="72"/>
        <v>201517</v>
      </c>
      <c r="B2053" s="32">
        <f>'Data from Waybill Query'!B2053</f>
        <v>2015</v>
      </c>
      <c r="C2053" s="32" t="str">
        <f>IF('Data from Waybill Query'!C2053="00","0",IF('Data from Waybill Query'!C2053="01","1",IF('Data from Waybill Query'!C2053="XX","2",'Data from Waybill Query'!C2053)))</f>
        <v>2</v>
      </c>
      <c r="D2053" s="33" t="str">
        <f>'Data from Waybill Query'!D2053</f>
        <v>Grain</v>
      </c>
      <c r="E2053" s="33" t="str">
        <f>'Data from Waybill Query'!E2053</f>
        <v>L</v>
      </c>
      <c r="F2053" s="33" t="str">
        <f>'Data from Waybill Query'!F2053</f>
        <v>R</v>
      </c>
      <c r="G2053" s="33" t="str">
        <f>'Data from Waybill Query'!G2053</f>
        <v>S</v>
      </c>
      <c r="H2053" s="104">
        <f>IF(ISNA(VLOOKUP($N2053,'Data from Waybill Query'!$A:$M,8,FALSE)),0,VLOOKUP($N2053,'Data from Waybill Query'!$A:$M,8,FALSE))</f>
        <v>203417</v>
      </c>
      <c r="I2053" s="104">
        <f>IF(ISNA(VLOOKUP($N2053,'Data from Waybill Query'!$A:$M,9,FALSE)),0,VLOOKUP($N2053,'Data from Waybill Query'!$A:$M,9,FALSE))</f>
        <v>37964</v>
      </c>
      <c r="J2053" s="104">
        <f>IF(ISNA(VLOOKUP($N2053,'Data from Waybill Query'!$A:$M,10,FALSE)),0,VLOOKUP($N2053,'Data from Waybill Query'!$A:$M,10,FALSE))</f>
        <v>60973</v>
      </c>
      <c r="K2053" s="104">
        <f>IF(ISNA(VLOOKUP($N2053,'Data from Waybill Query'!$A:$M,11,FALSE)),0,VLOOKUP($N2053,'Data from Waybill Query'!$A:$M,11,FALSE))</f>
        <v>3767484</v>
      </c>
      <c r="L2053" s="104">
        <f>IF(ISNA(VLOOKUP($N2053,'Data from Waybill Query'!$A:$M,12,FALSE)),0,VLOOKUP($N2053,'Data from Waybill Query'!$A:$M,12,FALSE))</f>
        <v>6044</v>
      </c>
      <c r="M2053" s="104">
        <f>IF(ISNA(VLOOKUP($N2053,'Data from Waybill Query'!$A:$M,13,FALSE)),0,VLOOKUP($N2053,'Data from Waybill Query'!$A:$M,13,FALSE))</f>
        <v>3.3658050000000002E-2</v>
      </c>
      <c r="N2053" s="104">
        <f t="shared" si="71"/>
        <v>2015020301</v>
      </c>
    </row>
    <row r="2054" spans="1:14" x14ac:dyDescent="0.25">
      <c r="A2054" s="104">
        <f t="shared" si="72"/>
        <v>201518</v>
      </c>
      <c r="B2054" s="32">
        <f>'Data from Waybill Query'!B2054</f>
        <v>2015</v>
      </c>
      <c r="C2054" s="32" t="str">
        <f>IF('Data from Waybill Query'!C2054="00","0",IF('Data from Waybill Query'!C2054="01","1",IF('Data from Waybill Query'!C2054="XX","2",'Data from Waybill Query'!C2054)))</f>
        <v>2</v>
      </c>
      <c r="D2054" s="33" t="str">
        <f>'Data from Waybill Query'!D2054</f>
        <v>Grain</v>
      </c>
      <c r="E2054" s="33" t="str">
        <f>'Data from Waybill Query'!E2054</f>
        <v>L</v>
      </c>
      <c r="F2054" s="33" t="str">
        <f>'Data from Waybill Query'!F2054</f>
        <v>R</v>
      </c>
      <c r="G2054" s="33" t="str">
        <f>'Data from Waybill Query'!G2054</f>
        <v>M</v>
      </c>
      <c r="H2054" s="104">
        <f>IF(ISNA(VLOOKUP($N2054,'Data from Waybill Query'!$A:$M,8,FALSE)),0,VLOOKUP($N2054,'Data from Waybill Query'!$A:$M,8,FALSE))</f>
        <v>387976</v>
      </c>
      <c r="I2054" s="104">
        <f>IF(ISNA(VLOOKUP($N2054,'Data from Waybill Query'!$A:$M,9,FALSE)),0,VLOOKUP($N2054,'Data from Waybill Query'!$A:$M,9,FALSE))</f>
        <v>76780</v>
      </c>
      <c r="J2054" s="104">
        <f>IF(ISNA(VLOOKUP($N2054,'Data from Waybill Query'!$A:$M,10,FALSE)),0,VLOOKUP($N2054,'Data from Waybill Query'!$A:$M,10,FALSE))</f>
        <v>118300</v>
      </c>
      <c r="K2054" s="104">
        <f>IF(ISNA(VLOOKUP($N2054,'Data from Waybill Query'!$A:$M,11,FALSE)),0,VLOOKUP($N2054,'Data from Waybill Query'!$A:$M,11,FALSE))</f>
        <v>7808308</v>
      </c>
      <c r="L2054" s="104">
        <f>IF(ISNA(VLOOKUP($N2054,'Data from Waybill Query'!$A:$M,12,FALSE)),0,VLOOKUP($N2054,'Data from Waybill Query'!$A:$M,12,FALSE))</f>
        <v>12032</v>
      </c>
      <c r="M2054" s="104">
        <f>IF(ISNA(VLOOKUP($N2054,'Data from Waybill Query'!$A:$M,13,FALSE)),0,VLOOKUP($N2054,'Data from Waybill Query'!$A:$M,13,FALSE))</f>
        <v>3.2244019999999998E-2</v>
      </c>
      <c r="N2054" s="104">
        <f t="shared" si="71"/>
        <v>2015020302</v>
      </c>
    </row>
    <row r="2055" spans="1:14" x14ac:dyDescent="0.25">
      <c r="A2055" s="104">
        <f t="shared" si="72"/>
        <v>201519</v>
      </c>
      <c r="B2055" s="32">
        <f>'Data from Waybill Query'!B2055</f>
        <v>2015</v>
      </c>
      <c r="C2055" s="32" t="str">
        <f>IF('Data from Waybill Query'!C2055="00","0",IF('Data from Waybill Query'!C2055="01","1",IF('Data from Waybill Query'!C2055="XX","2",'Data from Waybill Query'!C2055)))</f>
        <v>2</v>
      </c>
      <c r="D2055" s="33" t="str">
        <f>'Data from Waybill Query'!D2055</f>
        <v>Grain</v>
      </c>
      <c r="E2055" s="33" t="str">
        <f>'Data from Waybill Query'!E2055</f>
        <v>L</v>
      </c>
      <c r="F2055" s="33" t="str">
        <f>'Data from Waybill Query'!F2055</f>
        <v>R</v>
      </c>
      <c r="G2055" s="33" t="str">
        <f>'Data from Waybill Query'!G2055</f>
        <v>U</v>
      </c>
      <c r="H2055" s="104">
        <f>IF(ISNA(VLOOKUP($N2055,'Data from Waybill Query'!$A:$M,8,FALSE)),0,VLOOKUP($N2055,'Data from Waybill Query'!$A:$M,8,FALSE))</f>
        <v>2183558</v>
      </c>
      <c r="I2055" s="104">
        <f>IF(ISNA(VLOOKUP($N2055,'Data from Waybill Query'!$A:$M,9,FALSE)),0,VLOOKUP($N2055,'Data from Waybill Query'!$A:$M,9,FALSE))</f>
        <v>464872</v>
      </c>
      <c r="J2055" s="104">
        <f>IF(ISNA(VLOOKUP($N2055,'Data from Waybill Query'!$A:$M,10,FALSE)),0,VLOOKUP($N2055,'Data from Waybill Query'!$A:$M,10,FALSE))</f>
        <v>750819</v>
      </c>
      <c r="K2055" s="104">
        <f>IF(ISNA(VLOOKUP($N2055,'Data from Waybill Query'!$A:$M,11,FALSE)),0,VLOOKUP($N2055,'Data from Waybill Query'!$A:$M,11,FALSE))</f>
        <v>49813719</v>
      </c>
      <c r="L2055" s="104">
        <f>IF(ISNA(VLOOKUP($N2055,'Data from Waybill Query'!$A:$M,12,FALSE)),0,VLOOKUP($N2055,'Data from Waybill Query'!$A:$M,12,FALSE))</f>
        <v>80434</v>
      </c>
      <c r="M2055" s="104">
        <f>IF(ISNA(VLOOKUP($N2055,'Data from Waybill Query'!$A:$M,13,FALSE)),0,VLOOKUP($N2055,'Data from Waybill Query'!$A:$M,13,FALSE))</f>
        <v>2.7147149999999998E-2</v>
      </c>
      <c r="N2055" s="104">
        <f t="shared" si="71"/>
        <v>2015020303</v>
      </c>
    </row>
    <row r="2056" spans="1:14" x14ac:dyDescent="0.25">
      <c r="A2056" s="104">
        <f t="shared" si="72"/>
        <v>201520</v>
      </c>
      <c r="B2056" s="32">
        <f>'Data from Waybill Query'!B2056</f>
        <v>2015</v>
      </c>
      <c r="C2056" s="32" t="str">
        <f>IF('Data from Waybill Query'!C2056="00","0",IF('Data from Waybill Query'!C2056="01","1",IF('Data from Waybill Query'!C2056="XX","2",'Data from Waybill Query'!C2056)))</f>
        <v>2</v>
      </c>
      <c r="D2056" s="33" t="str">
        <f>'Data from Waybill Query'!D2056</f>
        <v>Grain</v>
      </c>
      <c r="E2056" s="33" t="str">
        <f>'Data from Waybill Query'!E2056</f>
        <v>L</v>
      </c>
      <c r="F2056" s="33" t="str">
        <f>'Data from Waybill Query'!F2056</f>
        <v>P</v>
      </c>
      <c r="G2056" s="33" t="str">
        <f>'Data from Waybill Query'!G2056</f>
        <v>S</v>
      </c>
      <c r="H2056" s="104">
        <f>IF(ISNA(VLOOKUP($N2056,'Data from Waybill Query'!$A:$M,8,FALSE)),0,VLOOKUP($N2056,'Data from Waybill Query'!$A:$M,8,FALSE))</f>
        <v>127054</v>
      </c>
      <c r="I2056" s="104">
        <f>IF(ISNA(VLOOKUP($N2056,'Data from Waybill Query'!$A:$M,9,FALSE)),0,VLOOKUP($N2056,'Data from Waybill Query'!$A:$M,9,FALSE))</f>
        <v>25024</v>
      </c>
      <c r="J2056" s="104">
        <f>IF(ISNA(VLOOKUP($N2056,'Data from Waybill Query'!$A:$M,10,FALSE)),0,VLOOKUP($N2056,'Data from Waybill Query'!$A:$M,10,FALSE))</f>
        <v>41196</v>
      </c>
      <c r="K2056" s="104">
        <f>IF(ISNA(VLOOKUP($N2056,'Data from Waybill Query'!$A:$M,11,FALSE)),0,VLOOKUP($N2056,'Data from Waybill Query'!$A:$M,11,FALSE))</f>
        <v>2401452</v>
      </c>
      <c r="L2056" s="104">
        <f>IF(ISNA(VLOOKUP($N2056,'Data from Waybill Query'!$A:$M,12,FALSE)),0,VLOOKUP($N2056,'Data from Waybill Query'!$A:$M,12,FALSE))</f>
        <v>3899</v>
      </c>
      <c r="M2056" s="104">
        <f>IF(ISNA(VLOOKUP($N2056,'Data from Waybill Query'!$A:$M,13,FALSE)),0,VLOOKUP($N2056,'Data from Waybill Query'!$A:$M,13,FALSE))</f>
        <v>3.2585500000000003E-2</v>
      </c>
      <c r="N2056" s="104">
        <f t="shared" si="71"/>
        <v>2015020311</v>
      </c>
    </row>
    <row r="2057" spans="1:14" x14ac:dyDescent="0.25">
      <c r="A2057" s="104">
        <f t="shared" si="72"/>
        <v>201521</v>
      </c>
      <c r="B2057" s="32">
        <f>'Data from Waybill Query'!B2057</f>
        <v>2015</v>
      </c>
      <c r="C2057" s="32" t="str">
        <f>IF('Data from Waybill Query'!C2057="00","0",IF('Data from Waybill Query'!C2057="01","1",IF('Data from Waybill Query'!C2057="XX","2",'Data from Waybill Query'!C2057)))</f>
        <v>2</v>
      </c>
      <c r="D2057" s="33" t="str">
        <f>'Data from Waybill Query'!D2057</f>
        <v>Grain</v>
      </c>
      <c r="E2057" s="33" t="str">
        <f>'Data from Waybill Query'!E2057</f>
        <v>L</v>
      </c>
      <c r="F2057" s="33" t="str">
        <f>'Data from Waybill Query'!F2057</f>
        <v>P</v>
      </c>
      <c r="G2057" s="33" t="str">
        <f>'Data from Waybill Query'!G2057</f>
        <v>M</v>
      </c>
      <c r="H2057" s="104">
        <f>IF(ISNA(VLOOKUP($N2057,'Data from Waybill Query'!$A:$M,8,FALSE)),0,VLOOKUP($N2057,'Data from Waybill Query'!$A:$M,8,FALSE))</f>
        <v>71240</v>
      </c>
      <c r="I2057" s="104">
        <f>IF(ISNA(VLOOKUP($N2057,'Data from Waybill Query'!$A:$M,9,FALSE)),0,VLOOKUP($N2057,'Data from Waybill Query'!$A:$M,9,FALSE))</f>
        <v>14500</v>
      </c>
      <c r="J2057" s="104">
        <f>IF(ISNA(VLOOKUP($N2057,'Data from Waybill Query'!$A:$M,10,FALSE)),0,VLOOKUP($N2057,'Data from Waybill Query'!$A:$M,10,FALSE))</f>
        <v>20842</v>
      </c>
      <c r="K2057" s="104">
        <f>IF(ISNA(VLOOKUP($N2057,'Data from Waybill Query'!$A:$M,11,FALSE)),0,VLOOKUP($N2057,'Data from Waybill Query'!$A:$M,11,FALSE))</f>
        <v>1484760</v>
      </c>
      <c r="L2057" s="104">
        <f>IF(ISNA(VLOOKUP($N2057,'Data from Waybill Query'!$A:$M,12,FALSE)),0,VLOOKUP($N2057,'Data from Waybill Query'!$A:$M,12,FALSE))</f>
        <v>2129</v>
      </c>
      <c r="M2057" s="104">
        <f>IF(ISNA(VLOOKUP($N2057,'Data from Waybill Query'!$A:$M,13,FALSE)),0,VLOOKUP($N2057,'Data from Waybill Query'!$A:$M,13,FALSE))</f>
        <v>3.3454520000000001E-2</v>
      </c>
      <c r="N2057" s="104">
        <f t="shared" si="71"/>
        <v>2015020312</v>
      </c>
    </row>
    <row r="2058" spans="1:14" x14ac:dyDescent="0.25">
      <c r="A2058" s="104">
        <f t="shared" si="72"/>
        <v>201522</v>
      </c>
      <c r="B2058" s="32">
        <f>'Data from Waybill Query'!B2058</f>
        <v>2015</v>
      </c>
      <c r="C2058" s="32" t="str">
        <f>IF('Data from Waybill Query'!C2058="00","0",IF('Data from Waybill Query'!C2058="01","1",IF('Data from Waybill Query'!C2058="XX","2",'Data from Waybill Query'!C2058)))</f>
        <v>2</v>
      </c>
      <c r="D2058" s="33" t="str">
        <f>'Data from Waybill Query'!D2058</f>
        <v>Grain</v>
      </c>
      <c r="E2058" s="33" t="str">
        <f>'Data from Waybill Query'!E2058</f>
        <v>L</v>
      </c>
      <c r="F2058" s="33" t="str">
        <f>'Data from Waybill Query'!F2058</f>
        <v>P</v>
      </c>
      <c r="G2058" s="33" t="str">
        <f>'Data from Waybill Query'!G2058</f>
        <v>U</v>
      </c>
      <c r="H2058" s="104">
        <f>IF(ISNA(VLOOKUP($N2058,'Data from Waybill Query'!$A:$M,8,FALSE)),0,VLOOKUP($N2058,'Data from Waybill Query'!$A:$M,8,FALSE))</f>
        <v>306837</v>
      </c>
      <c r="I2058" s="104">
        <f>IF(ISNA(VLOOKUP($N2058,'Data from Waybill Query'!$A:$M,9,FALSE)),0,VLOOKUP($N2058,'Data from Waybill Query'!$A:$M,9,FALSE))</f>
        <v>69990</v>
      </c>
      <c r="J2058" s="104">
        <f>IF(ISNA(VLOOKUP($N2058,'Data from Waybill Query'!$A:$M,10,FALSE)),0,VLOOKUP($N2058,'Data from Waybill Query'!$A:$M,10,FALSE))</f>
        <v>107697</v>
      </c>
      <c r="K2058" s="104">
        <f>IF(ISNA(VLOOKUP($N2058,'Data from Waybill Query'!$A:$M,11,FALSE)),0,VLOOKUP($N2058,'Data from Waybill Query'!$A:$M,11,FALSE))</f>
        <v>7294143</v>
      </c>
      <c r="L2058" s="104">
        <f>IF(ISNA(VLOOKUP($N2058,'Data from Waybill Query'!$A:$M,12,FALSE)),0,VLOOKUP($N2058,'Data from Waybill Query'!$A:$M,12,FALSE))</f>
        <v>11234</v>
      </c>
      <c r="M2058" s="104">
        <f>IF(ISNA(VLOOKUP($N2058,'Data from Waybill Query'!$A:$M,13,FALSE)),0,VLOOKUP($N2058,'Data from Waybill Query'!$A:$M,13,FALSE))</f>
        <v>2.7313069999999998E-2</v>
      </c>
      <c r="N2058" s="104">
        <f t="shared" si="71"/>
        <v>2015020313</v>
      </c>
    </row>
    <row r="2059" spans="1:14" x14ac:dyDescent="0.25">
      <c r="A2059" s="104">
        <f t="shared" si="72"/>
        <v>201523</v>
      </c>
      <c r="B2059" s="32">
        <f>'Data from Waybill Query'!B2059</f>
        <v>2015</v>
      </c>
      <c r="C2059" s="32" t="str">
        <f>IF('Data from Waybill Query'!C2059="00","0",IF('Data from Waybill Query'!C2059="01","1",IF('Data from Waybill Query'!C2059="XX","2",'Data from Waybill Query'!C2059)))</f>
        <v>10</v>
      </c>
      <c r="D2059" s="33" t="str">
        <f>'Data from Waybill Query'!D2059</f>
        <v>Metalic Ores</v>
      </c>
      <c r="E2059" s="33" t="str">
        <f>'Data from Waybill Query'!E2059</f>
        <v>S</v>
      </c>
      <c r="F2059" s="33" t="str">
        <f>'Data from Waybill Query'!F2059</f>
        <v>X</v>
      </c>
      <c r="G2059" s="33" t="str">
        <f>'Data from Waybill Query'!G2059</f>
        <v>X</v>
      </c>
      <c r="H2059" s="104">
        <f>IF(ISNA(VLOOKUP($N2059,'Data from Waybill Query'!$A:$M,8,FALSE)),0,VLOOKUP($N2059,'Data from Waybill Query'!$A:$M,8,FALSE))</f>
        <v>154811</v>
      </c>
      <c r="I2059" s="104">
        <f>IF(ISNA(VLOOKUP($N2059,'Data from Waybill Query'!$A:$M,9,FALSE)),0,VLOOKUP($N2059,'Data from Waybill Query'!$A:$M,9,FALSE))</f>
        <v>424985</v>
      </c>
      <c r="J2059" s="104">
        <f>IF(ISNA(VLOOKUP($N2059,'Data from Waybill Query'!$A:$M,10,FALSE)),0,VLOOKUP($N2059,'Data from Waybill Query'!$A:$M,10,FALSE))</f>
        <v>21391</v>
      </c>
      <c r="K2059" s="104">
        <f>IF(ISNA(VLOOKUP($N2059,'Data from Waybill Query'!$A:$M,11,FALSE)),0,VLOOKUP($N2059,'Data from Waybill Query'!$A:$M,11,FALSE))</f>
        <v>32318509</v>
      </c>
      <c r="L2059" s="104">
        <f>IF(ISNA(VLOOKUP($N2059,'Data from Waybill Query'!$A:$M,12,FALSE)),0,VLOOKUP($N2059,'Data from Waybill Query'!$A:$M,12,FALSE))</f>
        <v>1620</v>
      </c>
      <c r="M2059" s="104">
        <f>IF(ISNA(VLOOKUP($N2059,'Data from Waybill Query'!$A:$M,13,FALSE)),0,VLOOKUP($N2059,'Data from Waybill Query'!$A:$M,13,FALSE))</f>
        <v>9.5551070000000002E-2</v>
      </c>
      <c r="N2059" s="104">
        <f t="shared" si="71"/>
        <v>2015100103</v>
      </c>
    </row>
    <row r="2060" spans="1:14" x14ac:dyDescent="0.25">
      <c r="A2060" s="104">
        <f t="shared" si="72"/>
        <v>201524</v>
      </c>
      <c r="B2060" s="32">
        <f>'Data from Waybill Query'!B2060</f>
        <v>2015</v>
      </c>
      <c r="C2060" s="32" t="str">
        <f>IF('Data from Waybill Query'!C2060="00","0",IF('Data from Waybill Query'!C2060="01","1",IF('Data from Waybill Query'!C2060="XX","2",'Data from Waybill Query'!C2060)))</f>
        <v>10</v>
      </c>
      <c r="D2060" s="33" t="str">
        <f>'Data from Waybill Query'!D2060</f>
        <v>Metalic Ores</v>
      </c>
      <c r="E2060" s="33" t="str">
        <f>'Data from Waybill Query'!E2060</f>
        <v>M</v>
      </c>
      <c r="F2060" s="33" t="str">
        <f>'Data from Waybill Query'!F2060</f>
        <v>X</v>
      </c>
      <c r="G2060" s="33" t="str">
        <f>'Data from Waybill Query'!G2060</f>
        <v>X</v>
      </c>
      <c r="H2060" s="104">
        <f>IF(ISNA(VLOOKUP($N2060,'Data from Waybill Query'!$A:$M,8,FALSE)),0,VLOOKUP($N2060,'Data from Waybill Query'!$A:$M,8,FALSE))</f>
        <v>133797</v>
      </c>
      <c r="I2060" s="104">
        <f>IF(ISNA(VLOOKUP($N2060,'Data from Waybill Query'!$A:$M,9,FALSE)),0,VLOOKUP($N2060,'Data from Waybill Query'!$A:$M,9,FALSE))</f>
        <v>170774</v>
      </c>
      <c r="J2060" s="104">
        <f>IF(ISNA(VLOOKUP($N2060,'Data from Waybill Query'!$A:$M,10,FALSE)),0,VLOOKUP($N2060,'Data from Waybill Query'!$A:$M,10,FALSE))</f>
        <v>23732</v>
      </c>
      <c r="K2060" s="104">
        <f>IF(ISNA(VLOOKUP($N2060,'Data from Waybill Query'!$A:$M,11,FALSE)),0,VLOOKUP($N2060,'Data from Waybill Query'!$A:$M,11,FALSE))</f>
        <v>17272991</v>
      </c>
      <c r="L2060" s="104">
        <f>IF(ISNA(VLOOKUP($N2060,'Data from Waybill Query'!$A:$M,12,FALSE)),0,VLOOKUP($N2060,'Data from Waybill Query'!$A:$M,12,FALSE))</f>
        <v>2407</v>
      </c>
      <c r="M2060" s="104">
        <f>IF(ISNA(VLOOKUP($N2060,'Data from Waybill Query'!$A:$M,13,FALSE)),0,VLOOKUP($N2060,'Data from Waybill Query'!$A:$M,13,FALSE))</f>
        <v>5.5584139999999997E-2</v>
      </c>
      <c r="N2060" s="104">
        <f t="shared" si="71"/>
        <v>2015100203</v>
      </c>
    </row>
    <row r="2061" spans="1:14" x14ac:dyDescent="0.25">
      <c r="A2061" s="104">
        <f t="shared" si="72"/>
        <v>201525</v>
      </c>
      <c r="B2061" s="32">
        <f>'Data from Waybill Query'!B2061</f>
        <v>2015</v>
      </c>
      <c r="C2061" s="32" t="str">
        <f>IF('Data from Waybill Query'!C2061="00","0",IF('Data from Waybill Query'!C2061="01","1",IF('Data from Waybill Query'!C2061="XX","2",'Data from Waybill Query'!C2061)))</f>
        <v>10</v>
      </c>
      <c r="D2061" s="33" t="str">
        <f>'Data from Waybill Query'!D2061</f>
        <v>Metalic Ores</v>
      </c>
      <c r="E2061" s="33" t="str">
        <f>'Data from Waybill Query'!E2061</f>
        <v>L</v>
      </c>
      <c r="F2061" s="33" t="str">
        <f>'Data from Waybill Query'!F2061</f>
        <v>X</v>
      </c>
      <c r="G2061" s="33" t="str">
        <f>'Data from Waybill Query'!G2061</f>
        <v>X</v>
      </c>
      <c r="H2061" s="104">
        <f>IF(ISNA(VLOOKUP($N2061,'Data from Waybill Query'!$A:$M,8,FALSE)),0,VLOOKUP($N2061,'Data from Waybill Query'!$A:$M,8,FALSE))</f>
        <v>289997</v>
      </c>
      <c r="I2061" s="104">
        <f>IF(ISNA(VLOOKUP($N2061,'Data from Waybill Query'!$A:$M,9,FALSE)),0,VLOOKUP($N2061,'Data from Waybill Query'!$A:$M,9,FALSE))</f>
        <v>108686</v>
      </c>
      <c r="J2061" s="104">
        <f>IF(ISNA(VLOOKUP($N2061,'Data from Waybill Query'!$A:$M,10,FALSE)),0,VLOOKUP($N2061,'Data from Waybill Query'!$A:$M,10,FALSE))</f>
        <v>107300</v>
      </c>
      <c r="K2061" s="104">
        <f>IF(ISNA(VLOOKUP($N2061,'Data from Waybill Query'!$A:$M,11,FALSE)),0,VLOOKUP($N2061,'Data from Waybill Query'!$A:$M,11,FALSE))</f>
        <v>11053177</v>
      </c>
      <c r="L2061" s="104">
        <f>IF(ISNA(VLOOKUP($N2061,'Data from Waybill Query'!$A:$M,12,FALSE)),0,VLOOKUP($N2061,'Data from Waybill Query'!$A:$M,12,FALSE))</f>
        <v>10813</v>
      </c>
      <c r="M2061" s="104">
        <f>IF(ISNA(VLOOKUP($N2061,'Data from Waybill Query'!$A:$M,13,FALSE)),0,VLOOKUP($N2061,'Data from Waybill Query'!$A:$M,13,FALSE))</f>
        <v>2.6819059999999999E-2</v>
      </c>
      <c r="N2061" s="104">
        <f t="shared" si="71"/>
        <v>2015100303</v>
      </c>
    </row>
    <row r="2062" spans="1:14" x14ac:dyDescent="0.25">
      <c r="A2062" s="104">
        <f t="shared" si="72"/>
        <v>201526</v>
      </c>
      <c r="B2062" s="32">
        <f>'Data from Waybill Query'!B2062</f>
        <v>2015</v>
      </c>
      <c r="C2062" s="32" t="str">
        <f>IF('Data from Waybill Query'!C2062="00","0",IF('Data from Waybill Query'!C2062="01","1",IF('Data from Waybill Query'!C2062="XX","2",'Data from Waybill Query'!C2062)))</f>
        <v>11</v>
      </c>
      <c r="D2062" s="33" t="str">
        <f>'Data from Waybill Query'!D2062</f>
        <v>Coal</v>
      </c>
      <c r="E2062" s="33" t="str">
        <f>'Data from Waybill Query'!E2062</f>
        <v>S</v>
      </c>
      <c r="F2062" s="33" t="str">
        <f>'Data from Waybill Query'!F2062</f>
        <v>R</v>
      </c>
      <c r="G2062" s="33" t="str">
        <f>'Data from Waybill Query'!G2062</f>
        <v>X</v>
      </c>
      <c r="H2062" s="104">
        <f>IF(ISNA(VLOOKUP($N2062,'Data from Waybill Query'!$A:$M,8,FALSE)),0,VLOOKUP($N2062,'Data from Waybill Query'!$A:$M,8,FALSE))</f>
        <v>1337038</v>
      </c>
      <c r="I2062" s="104">
        <f>IF(ISNA(VLOOKUP($N2062,'Data from Waybill Query'!$A:$M,9,FALSE)),0,VLOOKUP($N2062,'Data from Waybill Query'!$A:$M,9,FALSE))</f>
        <v>782131</v>
      </c>
      <c r="J2062" s="104">
        <f>IF(ISNA(VLOOKUP($N2062,'Data from Waybill Query'!$A:$M,10,FALSE)),0,VLOOKUP($N2062,'Data from Waybill Query'!$A:$M,10,FALSE))</f>
        <v>221921</v>
      </c>
      <c r="K2062" s="104">
        <f>IF(ISNA(VLOOKUP($N2062,'Data from Waybill Query'!$A:$M,11,FALSE)),0,VLOOKUP($N2062,'Data from Waybill Query'!$A:$M,11,FALSE))</f>
        <v>87935178</v>
      </c>
      <c r="L2062" s="104">
        <f>IF(ISNA(VLOOKUP($N2062,'Data from Waybill Query'!$A:$M,12,FALSE)),0,VLOOKUP($N2062,'Data from Waybill Query'!$A:$M,12,FALSE))</f>
        <v>24921</v>
      </c>
      <c r="M2062" s="104">
        <f>IF(ISNA(VLOOKUP($N2062,'Data from Waybill Query'!$A:$M,13,FALSE)),0,VLOOKUP($N2062,'Data from Waybill Query'!$A:$M,13,FALSE))</f>
        <v>5.3651200000000003E-2</v>
      </c>
      <c r="N2062" s="104">
        <f t="shared" si="71"/>
        <v>2015110103</v>
      </c>
    </row>
    <row r="2063" spans="1:14" x14ac:dyDescent="0.25">
      <c r="A2063" s="104">
        <f t="shared" si="72"/>
        <v>201527</v>
      </c>
      <c r="B2063" s="32">
        <f>'Data from Waybill Query'!B2063</f>
        <v>2015</v>
      </c>
      <c r="C2063" s="32" t="str">
        <f>IF('Data from Waybill Query'!C2063="00","0",IF('Data from Waybill Query'!C2063="01","1",IF('Data from Waybill Query'!C2063="XX","2",'Data from Waybill Query'!C2063)))</f>
        <v>11</v>
      </c>
      <c r="D2063" s="33" t="str">
        <f>'Data from Waybill Query'!D2063</f>
        <v>Coal</v>
      </c>
      <c r="E2063" s="33" t="str">
        <f>'Data from Waybill Query'!E2063</f>
        <v>S</v>
      </c>
      <c r="F2063" s="33" t="str">
        <f>'Data from Waybill Query'!F2063</f>
        <v>P</v>
      </c>
      <c r="G2063" s="33" t="str">
        <f>'Data from Waybill Query'!G2063</f>
        <v>X</v>
      </c>
      <c r="H2063" s="104">
        <f>IF(ISNA(VLOOKUP($N2063,'Data from Waybill Query'!$A:$M,8,FALSE)),0,VLOOKUP($N2063,'Data from Waybill Query'!$A:$M,8,FALSE))</f>
        <v>1444098</v>
      </c>
      <c r="I2063" s="104">
        <f>IF(ISNA(VLOOKUP($N2063,'Data from Waybill Query'!$A:$M,9,FALSE)),0,VLOOKUP($N2063,'Data from Waybill Query'!$A:$M,9,FALSE))</f>
        <v>1293067</v>
      </c>
      <c r="J2063" s="104">
        <f>IF(ISNA(VLOOKUP($N2063,'Data from Waybill Query'!$A:$M,10,FALSE)),0,VLOOKUP($N2063,'Data from Waybill Query'!$A:$M,10,FALSE))</f>
        <v>269680</v>
      </c>
      <c r="K2063" s="104">
        <f>IF(ISNA(VLOOKUP($N2063,'Data from Waybill Query'!$A:$M,11,FALSE)),0,VLOOKUP($N2063,'Data from Waybill Query'!$A:$M,11,FALSE))</f>
        <v>150938120</v>
      </c>
      <c r="L2063" s="104">
        <f>IF(ISNA(VLOOKUP($N2063,'Data from Waybill Query'!$A:$M,12,FALSE)),0,VLOOKUP($N2063,'Data from Waybill Query'!$A:$M,12,FALSE))</f>
        <v>31814</v>
      </c>
      <c r="M2063" s="104">
        <f>IF(ISNA(VLOOKUP($N2063,'Data from Waybill Query'!$A:$M,13,FALSE)),0,VLOOKUP($N2063,'Data from Waybill Query'!$A:$M,13,FALSE))</f>
        <v>4.5391830000000001E-2</v>
      </c>
      <c r="N2063" s="104">
        <f t="shared" si="71"/>
        <v>2015110113</v>
      </c>
    </row>
    <row r="2064" spans="1:14" x14ac:dyDescent="0.25">
      <c r="A2064" s="104">
        <f t="shared" si="72"/>
        <v>201528</v>
      </c>
      <c r="B2064" s="32">
        <f>'Data from Waybill Query'!B2064</f>
        <v>2015</v>
      </c>
      <c r="C2064" s="32" t="str">
        <f>IF('Data from Waybill Query'!C2064="00","0",IF('Data from Waybill Query'!C2064="01","1",IF('Data from Waybill Query'!C2064="XX","2",'Data from Waybill Query'!C2064)))</f>
        <v>11</v>
      </c>
      <c r="D2064" s="33" t="str">
        <f>'Data from Waybill Query'!D2064</f>
        <v>Coal</v>
      </c>
      <c r="E2064" s="33" t="str">
        <f>'Data from Waybill Query'!E2064</f>
        <v>M</v>
      </c>
      <c r="F2064" s="33" t="str">
        <f>'Data from Waybill Query'!F2064</f>
        <v>R</v>
      </c>
      <c r="G2064" s="33" t="str">
        <f>'Data from Waybill Query'!G2064</f>
        <v>X</v>
      </c>
      <c r="H2064" s="104">
        <f>IF(ISNA(VLOOKUP($N2064,'Data from Waybill Query'!$A:$M,8,FALSE)),0,VLOOKUP($N2064,'Data from Waybill Query'!$A:$M,8,FALSE))</f>
        <v>942536</v>
      </c>
      <c r="I2064" s="104">
        <f>IF(ISNA(VLOOKUP($N2064,'Data from Waybill Query'!$A:$M,9,FALSE)),0,VLOOKUP($N2064,'Data from Waybill Query'!$A:$M,9,FALSE))</f>
        <v>358334</v>
      </c>
      <c r="J2064" s="104">
        <f>IF(ISNA(VLOOKUP($N2064,'Data from Waybill Query'!$A:$M,10,FALSE)),0,VLOOKUP($N2064,'Data from Waybill Query'!$A:$M,10,FALSE))</f>
        <v>256154</v>
      </c>
      <c r="K2064" s="104">
        <f>IF(ISNA(VLOOKUP($N2064,'Data from Waybill Query'!$A:$M,11,FALSE)),0,VLOOKUP($N2064,'Data from Waybill Query'!$A:$M,11,FALSE))</f>
        <v>40784834</v>
      </c>
      <c r="L2064" s="104">
        <f>IF(ISNA(VLOOKUP($N2064,'Data from Waybill Query'!$A:$M,12,FALSE)),0,VLOOKUP($N2064,'Data from Waybill Query'!$A:$M,12,FALSE))</f>
        <v>29228</v>
      </c>
      <c r="M2064" s="104">
        <f>IF(ISNA(VLOOKUP($N2064,'Data from Waybill Query'!$A:$M,13,FALSE)),0,VLOOKUP($N2064,'Data from Waybill Query'!$A:$M,13,FALSE))</f>
        <v>3.2247779999999997E-2</v>
      </c>
      <c r="N2064" s="104">
        <f t="shared" si="71"/>
        <v>2015110203</v>
      </c>
    </row>
    <row r="2065" spans="1:14" x14ac:dyDescent="0.25">
      <c r="A2065" s="104">
        <f t="shared" si="72"/>
        <v>201529</v>
      </c>
      <c r="B2065" s="32">
        <f>'Data from Waybill Query'!B2065</f>
        <v>2015</v>
      </c>
      <c r="C2065" s="32" t="str">
        <f>IF('Data from Waybill Query'!C2065="00","0",IF('Data from Waybill Query'!C2065="01","1",IF('Data from Waybill Query'!C2065="XX","2",'Data from Waybill Query'!C2065)))</f>
        <v>11</v>
      </c>
      <c r="D2065" s="33" t="str">
        <f>'Data from Waybill Query'!D2065</f>
        <v>Coal</v>
      </c>
      <c r="E2065" s="33" t="str">
        <f>'Data from Waybill Query'!E2065</f>
        <v>M</v>
      </c>
      <c r="F2065" s="33" t="str">
        <f>'Data from Waybill Query'!F2065</f>
        <v>P</v>
      </c>
      <c r="G2065" s="33" t="str">
        <f>'Data from Waybill Query'!G2065</f>
        <v>X</v>
      </c>
      <c r="H2065" s="104">
        <f>IF(ISNA(VLOOKUP($N2065,'Data from Waybill Query'!$A:$M,8,FALSE)),0,VLOOKUP($N2065,'Data from Waybill Query'!$A:$M,8,FALSE))</f>
        <v>2410212</v>
      </c>
      <c r="I2065" s="104">
        <f>IF(ISNA(VLOOKUP($N2065,'Data from Waybill Query'!$A:$M,9,FALSE)),0,VLOOKUP($N2065,'Data from Waybill Query'!$A:$M,9,FALSE))</f>
        <v>1199078</v>
      </c>
      <c r="J2065" s="104">
        <f>IF(ISNA(VLOOKUP($N2065,'Data from Waybill Query'!$A:$M,10,FALSE)),0,VLOOKUP($N2065,'Data from Waybill Query'!$A:$M,10,FALSE))</f>
        <v>916348</v>
      </c>
      <c r="K2065" s="104">
        <f>IF(ISNA(VLOOKUP($N2065,'Data from Waybill Query'!$A:$M,11,FALSE)),0,VLOOKUP($N2065,'Data from Waybill Query'!$A:$M,11,FALSE))</f>
        <v>142093781</v>
      </c>
      <c r="L2065" s="104">
        <f>IF(ISNA(VLOOKUP($N2065,'Data from Waybill Query'!$A:$M,12,FALSE)),0,VLOOKUP($N2065,'Data from Waybill Query'!$A:$M,12,FALSE))</f>
        <v>108714</v>
      </c>
      <c r="M2065" s="104">
        <f>IF(ISNA(VLOOKUP($N2065,'Data from Waybill Query'!$A:$M,13,FALSE)),0,VLOOKUP($N2065,'Data from Waybill Query'!$A:$M,13,FALSE))</f>
        <v>2.217015E-2</v>
      </c>
      <c r="N2065" s="104">
        <f t="shared" si="71"/>
        <v>2015110213</v>
      </c>
    </row>
    <row r="2066" spans="1:14" x14ac:dyDescent="0.25">
      <c r="A2066" s="104">
        <f t="shared" si="72"/>
        <v>201530</v>
      </c>
      <c r="B2066" s="32">
        <f>'Data from Waybill Query'!B2066</f>
        <v>2015</v>
      </c>
      <c r="C2066" s="32" t="str">
        <f>IF('Data from Waybill Query'!C2066="00","0",IF('Data from Waybill Query'!C2066="01","1",IF('Data from Waybill Query'!C2066="XX","2",'Data from Waybill Query'!C2066)))</f>
        <v>11</v>
      </c>
      <c r="D2066" s="33" t="str">
        <f>'Data from Waybill Query'!D2066</f>
        <v>Coal</v>
      </c>
      <c r="E2066" s="33" t="str">
        <f>'Data from Waybill Query'!E2066</f>
        <v>L</v>
      </c>
      <c r="F2066" s="33" t="str">
        <f>'Data from Waybill Query'!F2066</f>
        <v>R</v>
      </c>
      <c r="G2066" s="33" t="str">
        <f>'Data from Waybill Query'!G2066</f>
        <v>X</v>
      </c>
      <c r="H2066" s="104">
        <f>IF(ISNA(VLOOKUP($N2066,'Data from Waybill Query'!$A:$M,8,FALSE)),0,VLOOKUP($N2066,'Data from Waybill Query'!$A:$M,8,FALSE))</f>
        <v>975245</v>
      </c>
      <c r="I2066" s="104">
        <f>IF(ISNA(VLOOKUP($N2066,'Data from Waybill Query'!$A:$M,9,FALSE)),0,VLOOKUP($N2066,'Data from Waybill Query'!$A:$M,9,FALSE))</f>
        <v>407119</v>
      </c>
      <c r="J2066" s="104">
        <f>IF(ISNA(VLOOKUP($N2066,'Data from Waybill Query'!$A:$M,10,FALSE)),0,VLOOKUP($N2066,'Data from Waybill Query'!$A:$M,10,FALSE))</f>
        <v>479949</v>
      </c>
      <c r="K2066" s="104">
        <f>IF(ISNA(VLOOKUP($N2066,'Data from Waybill Query'!$A:$M,11,FALSE)),0,VLOOKUP($N2066,'Data from Waybill Query'!$A:$M,11,FALSE))</f>
        <v>48315868</v>
      </c>
      <c r="L2066" s="104">
        <f>IF(ISNA(VLOOKUP($N2066,'Data from Waybill Query'!$A:$M,12,FALSE)),0,VLOOKUP($N2066,'Data from Waybill Query'!$A:$M,12,FALSE))</f>
        <v>56941</v>
      </c>
      <c r="M2066" s="104">
        <f>IF(ISNA(VLOOKUP($N2066,'Data from Waybill Query'!$A:$M,13,FALSE)),0,VLOOKUP($N2066,'Data from Waybill Query'!$A:$M,13,FALSE))</f>
        <v>1.712719E-2</v>
      </c>
      <c r="N2066" s="104">
        <f t="shared" si="71"/>
        <v>2015110303</v>
      </c>
    </row>
    <row r="2067" spans="1:14" x14ac:dyDescent="0.25">
      <c r="A2067" s="104">
        <f t="shared" si="72"/>
        <v>201531</v>
      </c>
      <c r="B2067" s="32">
        <f>'Data from Waybill Query'!B2067</f>
        <v>2015</v>
      </c>
      <c r="C2067" s="32" t="str">
        <f>IF('Data from Waybill Query'!C2067="00","0",IF('Data from Waybill Query'!C2067="01","1",IF('Data from Waybill Query'!C2067="XX","2",'Data from Waybill Query'!C2067)))</f>
        <v>11</v>
      </c>
      <c r="D2067" s="33" t="str">
        <f>'Data from Waybill Query'!D2067</f>
        <v>Coal</v>
      </c>
      <c r="E2067" s="33" t="str">
        <f>'Data from Waybill Query'!E2067</f>
        <v>L</v>
      </c>
      <c r="F2067" s="33" t="str">
        <f>'Data from Waybill Query'!F2067</f>
        <v>P</v>
      </c>
      <c r="G2067" s="33" t="str">
        <f>'Data from Waybill Query'!G2067</f>
        <v>X</v>
      </c>
      <c r="H2067" s="104">
        <f>IF(ISNA(VLOOKUP($N2067,'Data from Waybill Query'!$A:$M,8,FALSE)),0,VLOOKUP($N2067,'Data from Waybill Query'!$A:$M,8,FALSE))</f>
        <v>3552224</v>
      </c>
      <c r="I2067" s="104">
        <f>IF(ISNA(VLOOKUP($N2067,'Data from Waybill Query'!$A:$M,9,FALSE)),0,VLOOKUP($N2067,'Data from Waybill Query'!$A:$M,9,FALSE))</f>
        <v>1553251</v>
      </c>
      <c r="J2067" s="104">
        <f>IF(ISNA(VLOOKUP($N2067,'Data from Waybill Query'!$A:$M,10,FALSE)),0,VLOOKUP($N2067,'Data from Waybill Query'!$A:$M,10,FALSE))</f>
        <v>1886682</v>
      </c>
      <c r="K2067" s="104">
        <f>IF(ISNA(VLOOKUP($N2067,'Data from Waybill Query'!$A:$M,11,FALSE)),0,VLOOKUP($N2067,'Data from Waybill Query'!$A:$M,11,FALSE))</f>
        <v>185817841</v>
      </c>
      <c r="L2067" s="104">
        <f>IF(ISNA(VLOOKUP($N2067,'Data from Waybill Query'!$A:$M,12,FALSE)),0,VLOOKUP($N2067,'Data from Waybill Query'!$A:$M,12,FALSE))</f>
        <v>225721</v>
      </c>
      <c r="M2067" s="104">
        <f>IF(ISNA(VLOOKUP($N2067,'Data from Waybill Query'!$A:$M,13,FALSE)),0,VLOOKUP($N2067,'Data from Waybill Query'!$A:$M,13,FALSE))</f>
        <v>1.5737259999999999E-2</v>
      </c>
      <c r="N2067" s="104">
        <f t="shared" si="71"/>
        <v>2015110313</v>
      </c>
    </row>
    <row r="2068" spans="1:14" x14ac:dyDescent="0.25">
      <c r="A2068" s="104">
        <f t="shared" si="72"/>
        <v>201532</v>
      </c>
      <c r="B2068" s="32">
        <f>'Data from Waybill Query'!B2068</f>
        <v>2015</v>
      </c>
      <c r="C2068" s="32" t="str">
        <f>IF('Data from Waybill Query'!C2068="00","0",IF('Data from Waybill Query'!C2068="01","1",IF('Data from Waybill Query'!C2068="XX","2",'Data from Waybill Query'!C2068)))</f>
        <v>11</v>
      </c>
      <c r="D2068" s="33" t="str">
        <f>'Data from Waybill Query'!D2068</f>
        <v>Coal</v>
      </c>
      <c r="E2068" s="33" t="str">
        <f>'Data from Waybill Query'!E2068</f>
        <v>VL</v>
      </c>
      <c r="F2068" s="33" t="str">
        <f>'Data from Waybill Query'!F2068</f>
        <v>R</v>
      </c>
      <c r="G2068" s="33" t="str">
        <f>'Data from Waybill Query'!G2068</f>
        <v>X</v>
      </c>
      <c r="H2068" s="104">
        <f>IF(ISNA(VLOOKUP($N2068,'Data from Waybill Query'!$A:$M,8,FALSE)),0,VLOOKUP($N2068,'Data from Waybill Query'!$A:$M,8,FALSE))</f>
        <v>308304</v>
      </c>
      <c r="I2068" s="104">
        <f>IF(ISNA(VLOOKUP($N2068,'Data from Waybill Query'!$A:$M,9,FALSE)),0,VLOOKUP($N2068,'Data from Waybill Query'!$A:$M,9,FALSE))</f>
        <v>95247</v>
      </c>
      <c r="J2068" s="104">
        <f>IF(ISNA(VLOOKUP($N2068,'Data from Waybill Query'!$A:$M,10,FALSE)),0,VLOOKUP($N2068,'Data from Waybill Query'!$A:$M,10,FALSE))</f>
        <v>160234</v>
      </c>
      <c r="K2068" s="104">
        <f>IF(ISNA(VLOOKUP($N2068,'Data from Waybill Query'!$A:$M,11,FALSE)),0,VLOOKUP($N2068,'Data from Waybill Query'!$A:$M,11,FALSE))</f>
        <v>11313595</v>
      </c>
      <c r="L2068" s="104">
        <f>IF(ISNA(VLOOKUP($N2068,'Data from Waybill Query'!$A:$M,12,FALSE)),0,VLOOKUP($N2068,'Data from Waybill Query'!$A:$M,12,FALSE))</f>
        <v>19041</v>
      </c>
      <c r="M2068" s="104">
        <f>IF(ISNA(VLOOKUP($N2068,'Data from Waybill Query'!$A:$M,13,FALSE)),0,VLOOKUP($N2068,'Data from Waybill Query'!$A:$M,13,FALSE))</f>
        <v>1.6191629999999999E-2</v>
      </c>
      <c r="N2068" s="104">
        <f t="shared" si="71"/>
        <v>2015110403</v>
      </c>
    </row>
    <row r="2069" spans="1:14" x14ac:dyDescent="0.25">
      <c r="A2069" s="104">
        <f t="shared" si="72"/>
        <v>201533</v>
      </c>
      <c r="B2069" s="32">
        <f>'Data from Waybill Query'!B2069</f>
        <v>2015</v>
      </c>
      <c r="C2069" s="32" t="str">
        <f>IF('Data from Waybill Query'!C2069="00","0",IF('Data from Waybill Query'!C2069="01","1",IF('Data from Waybill Query'!C2069="XX","2",'Data from Waybill Query'!C2069)))</f>
        <v>11</v>
      </c>
      <c r="D2069" s="33" t="str">
        <f>'Data from Waybill Query'!D2069</f>
        <v>Coal</v>
      </c>
      <c r="E2069" s="33" t="str">
        <f>'Data from Waybill Query'!E2069</f>
        <v>VL</v>
      </c>
      <c r="F2069" s="33" t="str">
        <f>'Data from Waybill Query'!F2069</f>
        <v>P</v>
      </c>
      <c r="G2069" s="33" t="str">
        <f>'Data from Waybill Query'!G2069</f>
        <v>X</v>
      </c>
      <c r="H2069" s="104">
        <f>IF(ISNA(VLOOKUP($N2069,'Data from Waybill Query'!$A:$M,8,FALSE)),0,VLOOKUP($N2069,'Data from Waybill Query'!$A:$M,8,FALSE))</f>
        <v>1176921</v>
      </c>
      <c r="I2069" s="104">
        <f>IF(ISNA(VLOOKUP($N2069,'Data from Waybill Query'!$A:$M,9,FALSE)),0,VLOOKUP($N2069,'Data from Waybill Query'!$A:$M,9,FALSE))</f>
        <v>452358</v>
      </c>
      <c r="J2069" s="104">
        <f>IF(ISNA(VLOOKUP($N2069,'Data from Waybill Query'!$A:$M,10,FALSE)),0,VLOOKUP($N2069,'Data from Waybill Query'!$A:$M,10,FALSE))</f>
        <v>735030</v>
      </c>
      <c r="K2069" s="104">
        <f>IF(ISNA(VLOOKUP($N2069,'Data from Waybill Query'!$A:$M,11,FALSE)),0,VLOOKUP($N2069,'Data from Waybill Query'!$A:$M,11,FALSE))</f>
        <v>54240097</v>
      </c>
      <c r="L2069" s="104">
        <f>IF(ISNA(VLOOKUP($N2069,'Data from Waybill Query'!$A:$M,12,FALSE)),0,VLOOKUP($N2069,'Data from Waybill Query'!$A:$M,12,FALSE))</f>
        <v>88161</v>
      </c>
      <c r="M2069" s="104">
        <f>IF(ISNA(VLOOKUP($N2069,'Data from Waybill Query'!$A:$M,13,FALSE)),0,VLOOKUP($N2069,'Data from Waybill Query'!$A:$M,13,FALSE))</f>
        <v>1.3349720000000001E-2</v>
      </c>
      <c r="N2069" s="104">
        <f t="shared" si="71"/>
        <v>2015110413</v>
      </c>
    </row>
    <row r="2070" spans="1:14" x14ac:dyDescent="0.25">
      <c r="A2070" s="104">
        <f t="shared" si="72"/>
        <v>201534</v>
      </c>
      <c r="B2070" s="32">
        <f>'Data from Waybill Query'!B2070</f>
        <v>2015</v>
      </c>
      <c r="C2070" s="32" t="str">
        <f>IF('Data from Waybill Query'!C2070="00","0",IF('Data from Waybill Query'!C2070="01","1",IF('Data from Waybill Query'!C2070="XX","2",'Data from Waybill Query'!C2070)))</f>
        <v>13</v>
      </c>
      <c r="D2070" s="33" t="str">
        <f>'Data from Waybill Query'!D2070</f>
        <v>Crude Oil</v>
      </c>
      <c r="E2070" s="33" t="str">
        <f>'Data from Waybill Query'!E2070</f>
        <v>SM</v>
      </c>
      <c r="F2070" s="33" t="str">
        <f>'Data from Waybill Query'!F2070</f>
        <v>X</v>
      </c>
      <c r="G2070" s="33" t="str">
        <f>'Data from Waybill Query'!G2070</f>
        <v>S</v>
      </c>
      <c r="H2070" s="104">
        <f>IF(ISNA(VLOOKUP($N2070,'Data from Waybill Query'!$A:$M,8,FALSE)),0,VLOOKUP($N2070,'Data from Waybill Query'!$A:$M,8,FALSE))</f>
        <v>71969</v>
      </c>
      <c r="I2070" s="104">
        <f>IF(ISNA(VLOOKUP($N2070,'Data from Waybill Query'!$A:$M,9,FALSE)),0,VLOOKUP($N2070,'Data from Waybill Query'!$A:$M,9,FALSE))</f>
        <v>23108</v>
      </c>
      <c r="J2070" s="104">
        <f>IF(ISNA(VLOOKUP($N2070,'Data from Waybill Query'!$A:$M,10,FALSE)),0,VLOOKUP($N2070,'Data from Waybill Query'!$A:$M,10,FALSE))</f>
        <v>17920</v>
      </c>
      <c r="K2070" s="104">
        <f>IF(ISNA(VLOOKUP($N2070,'Data from Waybill Query'!$A:$M,11,FALSE)),0,VLOOKUP($N2070,'Data from Waybill Query'!$A:$M,11,FALSE))</f>
        <v>1988308</v>
      </c>
      <c r="L2070" s="104">
        <f>IF(ISNA(VLOOKUP($N2070,'Data from Waybill Query'!$A:$M,12,FALSE)),0,VLOOKUP($N2070,'Data from Waybill Query'!$A:$M,12,FALSE))</f>
        <v>1602</v>
      </c>
      <c r="M2070" s="104">
        <f>IF(ISNA(VLOOKUP($N2070,'Data from Waybill Query'!$A:$M,13,FALSE)),0,VLOOKUP($N2070,'Data from Waybill Query'!$A:$M,13,FALSE))</f>
        <v>4.4937560000000001E-2</v>
      </c>
      <c r="N2070" s="104">
        <f t="shared" si="71"/>
        <v>2015130101</v>
      </c>
    </row>
    <row r="2071" spans="1:14" x14ac:dyDescent="0.25">
      <c r="A2071" s="104">
        <f t="shared" si="72"/>
        <v>201535</v>
      </c>
      <c r="B2071" s="32">
        <f>'Data from Waybill Query'!B2071</f>
        <v>2015</v>
      </c>
      <c r="C2071" s="32" t="str">
        <f>IF('Data from Waybill Query'!C2071="00","0",IF('Data from Waybill Query'!C2071="01","1",IF('Data from Waybill Query'!C2071="XX","2",'Data from Waybill Query'!C2071)))</f>
        <v>13</v>
      </c>
      <c r="D2071" s="33" t="str">
        <f>'Data from Waybill Query'!D2071</f>
        <v>Crude Oil</v>
      </c>
      <c r="E2071" s="33" t="str">
        <f>'Data from Waybill Query'!E2071</f>
        <v>VL</v>
      </c>
      <c r="F2071" s="33" t="str">
        <f>'Data from Waybill Query'!F2071</f>
        <v>X</v>
      </c>
      <c r="G2071" s="33" t="str">
        <f>'Data from Waybill Query'!G2071</f>
        <v>S</v>
      </c>
      <c r="H2071" s="104">
        <f>IF(ISNA(VLOOKUP($N2071,'Data from Waybill Query'!$A:$M,8,FALSE)),0,VLOOKUP($N2071,'Data from Waybill Query'!$A:$M,8,FALSE))</f>
        <v>285647</v>
      </c>
      <c r="I2071" s="104">
        <f>IF(ISNA(VLOOKUP($N2071,'Data from Waybill Query'!$A:$M,9,FALSE)),0,VLOOKUP($N2071,'Data from Waybill Query'!$A:$M,9,FALSE))</f>
        <v>47916</v>
      </c>
      <c r="J2071" s="104">
        <f>IF(ISNA(VLOOKUP($N2071,'Data from Waybill Query'!$A:$M,10,FALSE)),0,VLOOKUP($N2071,'Data from Waybill Query'!$A:$M,10,FALSE))</f>
        <v>120550</v>
      </c>
      <c r="K2071" s="104">
        <f>IF(ISNA(VLOOKUP($N2071,'Data from Waybill Query'!$A:$M,11,FALSE)),0,VLOOKUP($N2071,'Data from Waybill Query'!$A:$M,11,FALSE))</f>
        <v>4352468</v>
      </c>
      <c r="L2071" s="104">
        <f>IF(ISNA(VLOOKUP($N2071,'Data from Waybill Query'!$A:$M,12,FALSE)),0,VLOOKUP($N2071,'Data from Waybill Query'!$A:$M,12,FALSE))</f>
        <v>11038</v>
      </c>
      <c r="M2071" s="104">
        <f>IF(ISNA(VLOOKUP($N2071,'Data from Waybill Query'!$A:$M,13,FALSE)),0,VLOOKUP($N2071,'Data from Waybill Query'!$A:$M,13,FALSE))</f>
        <v>2.5878849999999998E-2</v>
      </c>
      <c r="N2071" s="104">
        <f t="shared" si="71"/>
        <v>2015130401</v>
      </c>
    </row>
    <row r="2072" spans="1:14" x14ac:dyDescent="0.25">
      <c r="A2072" s="104">
        <f t="shared" si="72"/>
        <v>201536</v>
      </c>
      <c r="B2072" s="32">
        <f>'Data from Waybill Query'!B2072</f>
        <v>2015</v>
      </c>
      <c r="C2072" s="32" t="str">
        <f>IF('Data from Waybill Query'!C2072="00","0",IF('Data from Waybill Query'!C2072="01","1",IF('Data from Waybill Query'!C2072="XX","2",'Data from Waybill Query'!C2072)))</f>
        <v>13</v>
      </c>
      <c r="D2072" s="33" t="str">
        <f>'Data from Waybill Query'!D2072</f>
        <v>Crude Oil</v>
      </c>
      <c r="E2072" s="33" t="str">
        <f>'Data from Waybill Query'!E2072</f>
        <v>X</v>
      </c>
      <c r="F2072" s="33" t="str">
        <f>'Data from Waybill Query'!F2072</f>
        <v>X</v>
      </c>
      <c r="G2072" s="33" t="str">
        <f>'Data from Waybill Query'!G2072</f>
        <v>MU</v>
      </c>
      <c r="H2072" s="104">
        <f>IF(ISNA(VLOOKUP($N2072,'Data from Waybill Query'!$A:$M,8,FALSE)),0,VLOOKUP($N2072,'Data from Waybill Query'!$A:$M,8,FALSE))</f>
        <v>2030709</v>
      </c>
      <c r="I2072" s="104">
        <f>IF(ISNA(VLOOKUP($N2072,'Data from Waybill Query'!$A:$M,9,FALSE)),0,VLOOKUP($N2072,'Data from Waybill Query'!$A:$M,9,FALSE))</f>
        <v>455007</v>
      </c>
      <c r="J2072" s="104">
        <f>IF(ISNA(VLOOKUP($N2072,'Data from Waybill Query'!$A:$M,10,FALSE)),0,VLOOKUP($N2072,'Data from Waybill Query'!$A:$M,10,FALSE))</f>
        <v>764546</v>
      </c>
      <c r="K2072" s="104">
        <f>IF(ISNA(VLOOKUP($N2072,'Data from Waybill Query'!$A:$M,11,FALSE)),0,VLOOKUP($N2072,'Data from Waybill Query'!$A:$M,11,FALSE))</f>
        <v>44831462</v>
      </c>
      <c r="L2072" s="104">
        <f>IF(ISNA(VLOOKUP($N2072,'Data from Waybill Query'!$A:$M,12,FALSE)),0,VLOOKUP($N2072,'Data from Waybill Query'!$A:$M,12,FALSE))</f>
        <v>75572</v>
      </c>
      <c r="M2072" s="104">
        <f>IF(ISNA(VLOOKUP($N2072,'Data from Waybill Query'!$A:$M,13,FALSE)),0,VLOOKUP($N2072,'Data from Waybill Query'!$A:$M,13,FALSE))</f>
        <v>2.6871180000000001E-2</v>
      </c>
      <c r="N2072" s="104">
        <f t="shared" si="71"/>
        <v>2015130403</v>
      </c>
    </row>
    <row r="2073" spans="1:14" x14ac:dyDescent="0.25">
      <c r="A2073" s="104">
        <f t="shared" si="72"/>
        <v>201537</v>
      </c>
      <c r="B2073" s="32">
        <f>'Data from Waybill Query'!B2073</f>
        <v>2015</v>
      </c>
      <c r="C2073" s="32" t="str">
        <f>IF('Data from Waybill Query'!C2073="00","0",IF('Data from Waybill Query'!C2073="01","1",IF('Data from Waybill Query'!C2073="XX","2",'Data from Waybill Query'!C2073)))</f>
        <v>14</v>
      </c>
      <c r="D2073" s="33" t="str">
        <f>'Data from Waybill Query'!D2073</f>
        <v>Non-Metallic Minerals</v>
      </c>
      <c r="E2073" s="33" t="str">
        <f>'Data from Waybill Query'!E2073</f>
        <v>S</v>
      </c>
      <c r="F2073" s="33" t="str">
        <f>'Data from Waybill Query'!F2073</f>
        <v>X</v>
      </c>
      <c r="G2073" s="33" t="str">
        <f>'Data from Waybill Query'!G2073</f>
        <v>X</v>
      </c>
      <c r="H2073" s="104">
        <f>IF(ISNA(VLOOKUP($N2073,'Data from Waybill Query'!$A:$M,8,FALSE)),0,VLOOKUP($N2073,'Data from Waybill Query'!$A:$M,8,FALSE))</f>
        <v>221842</v>
      </c>
      <c r="I2073" s="104">
        <f>IF(ISNA(VLOOKUP($N2073,'Data from Waybill Query'!$A:$M,9,FALSE)),0,VLOOKUP($N2073,'Data from Waybill Query'!$A:$M,9,FALSE))</f>
        <v>441717</v>
      </c>
      <c r="J2073" s="104">
        <f>IF(ISNA(VLOOKUP($N2073,'Data from Waybill Query'!$A:$M,10,FALSE)),0,VLOOKUP($N2073,'Data from Waybill Query'!$A:$M,10,FALSE))</f>
        <v>24273</v>
      </c>
      <c r="K2073" s="104">
        <f>IF(ISNA(VLOOKUP($N2073,'Data from Waybill Query'!$A:$M,11,FALSE)),0,VLOOKUP($N2073,'Data from Waybill Query'!$A:$M,11,FALSE))</f>
        <v>41413502</v>
      </c>
      <c r="L2073" s="104">
        <f>IF(ISNA(VLOOKUP($N2073,'Data from Waybill Query'!$A:$M,12,FALSE)),0,VLOOKUP($N2073,'Data from Waybill Query'!$A:$M,12,FALSE))</f>
        <v>2297</v>
      </c>
      <c r="M2073" s="104">
        <f>IF(ISNA(VLOOKUP($N2073,'Data from Waybill Query'!$A:$M,13,FALSE)),0,VLOOKUP($N2073,'Data from Waybill Query'!$A:$M,13,FALSE))</f>
        <v>9.6572669999999999E-2</v>
      </c>
      <c r="N2073" s="104">
        <f t="shared" si="71"/>
        <v>2015140103</v>
      </c>
    </row>
    <row r="2074" spans="1:14" x14ac:dyDescent="0.25">
      <c r="A2074" s="104">
        <f t="shared" si="72"/>
        <v>201538</v>
      </c>
      <c r="B2074" s="32">
        <f>'Data from Waybill Query'!B2074</f>
        <v>2015</v>
      </c>
      <c r="C2074" s="32" t="str">
        <f>IF('Data from Waybill Query'!C2074="00","0",IF('Data from Waybill Query'!C2074="01","1",IF('Data from Waybill Query'!C2074="XX","2",'Data from Waybill Query'!C2074)))</f>
        <v>14</v>
      </c>
      <c r="D2074" s="33" t="str">
        <f>'Data from Waybill Query'!D2074</f>
        <v>Non-Metallic Minerals</v>
      </c>
      <c r="E2074" s="33" t="str">
        <f>'Data from Waybill Query'!E2074</f>
        <v>M</v>
      </c>
      <c r="F2074" s="33" t="str">
        <f>'Data from Waybill Query'!F2074</f>
        <v>X</v>
      </c>
      <c r="G2074" s="33" t="str">
        <f>'Data from Waybill Query'!G2074</f>
        <v>X</v>
      </c>
      <c r="H2074" s="104">
        <f>IF(ISNA(VLOOKUP($N2074,'Data from Waybill Query'!$A:$M,8,FALSE)),0,VLOOKUP($N2074,'Data from Waybill Query'!$A:$M,8,FALSE))</f>
        <v>429499</v>
      </c>
      <c r="I2074" s="104">
        <f>IF(ISNA(VLOOKUP($N2074,'Data from Waybill Query'!$A:$M,9,FALSE)),0,VLOOKUP($N2074,'Data from Waybill Query'!$A:$M,9,FALSE))</f>
        <v>466744</v>
      </c>
      <c r="J2074" s="104">
        <f>IF(ISNA(VLOOKUP($N2074,'Data from Waybill Query'!$A:$M,10,FALSE)),0,VLOOKUP($N2074,'Data from Waybill Query'!$A:$M,10,FALSE))</f>
        <v>79209</v>
      </c>
      <c r="K2074" s="104">
        <f>IF(ISNA(VLOOKUP($N2074,'Data from Waybill Query'!$A:$M,11,FALSE)),0,VLOOKUP($N2074,'Data from Waybill Query'!$A:$M,11,FALSE))</f>
        <v>47474670</v>
      </c>
      <c r="L2074" s="104">
        <f>IF(ISNA(VLOOKUP($N2074,'Data from Waybill Query'!$A:$M,12,FALSE)),0,VLOOKUP($N2074,'Data from Waybill Query'!$A:$M,12,FALSE))</f>
        <v>8049</v>
      </c>
      <c r="M2074" s="104">
        <f>IF(ISNA(VLOOKUP($N2074,'Data from Waybill Query'!$A:$M,13,FALSE)),0,VLOOKUP($N2074,'Data from Waybill Query'!$A:$M,13,FALSE))</f>
        <v>5.3363720000000003E-2</v>
      </c>
      <c r="N2074" s="104">
        <f t="shared" si="71"/>
        <v>2015140203</v>
      </c>
    </row>
    <row r="2075" spans="1:14" x14ac:dyDescent="0.25">
      <c r="A2075" s="104">
        <f t="shared" si="72"/>
        <v>201539</v>
      </c>
      <c r="B2075" s="32">
        <f>'Data from Waybill Query'!B2075</f>
        <v>2015</v>
      </c>
      <c r="C2075" s="32" t="str">
        <f>IF('Data from Waybill Query'!C2075="00","0",IF('Data from Waybill Query'!C2075="01","1",IF('Data from Waybill Query'!C2075="XX","2",'Data from Waybill Query'!C2075)))</f>
        <v>14</v>
      </c>
      <c r="D2075" s="33" t="str">
        <f>'Data from Waybill Query'!D2075</f>
        <v>Non-Metallic Minerals</v>
      </c>
      <c r="E2075" s="33" t="str">
        <f>'Data from Waybill Query'!E2075</f>
        <v>L</v>
      </c>
      <c r="F2075" s="33" t="str">
        <f>'Data from Waybill Query'!F2075</f>
        <v>X</v>
      </c>
      <c r="G2075" s="33" t="str">
        <f>'Data from Waybill Query'!G2075</f>
        <v>X</v>
      </c>
      <c r="H2075" s="104">
        <f>IF(ISNA(VLOOKUP($N2075,'Data from Waybill Query'!$A:$M,8,FALSE)),0,VLOOKUP($N2075,'Data from Waybill Query'!$A:$M,8,FALSE))</f>
        <v>2908394</v>
      </c>
      <c r="I2075" s="104">
        <f>IF(ISNA(VLOOKUP($N2075,'Data from Waybill Query'!$A:$M,9,FALSE)),0,VLOOKUP($N2075,'Data from Waybill Query'!$A:$M,9,FALSE))</f>
        <v>803111</v>
      </c>
      <c r="J2075" s="104">
        <f>IF(ISNA(VLOOKUP($N2075,'Data from Waybill Query'!$A:$M,10,FALSE)),0,VLOOKUP($N2075,'Data from Waybill Query'!$A:$M,10,FALSE))</f>
        <v>695281</v>
      </c>
      <c r="K2075" s="104">
        <f>IF(ISNA(VLOOKUP($N2075,'Data from Waybill Query'!$A:$M,11,FALSE)),0,VLOOKUP($N2075,'Data from Waybill Query'!$A:$M,11,FALSE))</f>
        <v>85094785</v>
      </c>
      <c r="L2075" s="104">
        <f>IF(ISNA(VLOOKUP($N2075,'Data from Waybill Query'!$A:$M,12,FALSE)),0,VLOOKUP($N2075,'Data from Waybill Query'!$A:$M,12,FALSE))</f>
        <v>73809</v>
      </c>
      <c r="M2075" s="104">
        <f>IF(ISNA(VLOOKUP($N2075,'Data from Waybill Query'!$A:$M,13,FALSE)),0,VLOOKUP($N2075,'Data from Waybill Query'!$A:$M,13,FALSE))</f>
        <v>3.9404330000000001E-2</v>
      </c>
      <c r="N2075" s="104">
        <f t="shared" si="71"/>
        <v>2015140303</v>
      </c>
    </row>
    <row r="2076" spans="1:14" x14ac:dyDescent="0.25">
      <c r="A2076" s="104">
        <f t="shared" si="72"/>
        <v>201540</v>
      </c>
      <c r="B2076" s="32">
        <f>'Data from Waybill Query'!B2076</f>
        <v>2015</v>
      </c>
      <c r="C2076" s="32" t="str">
        <f>IF('Data from Waybill Query'!C2076="00","0",IF('Data from Waybill Query'!C2076="01","1",IF('Data from Waybill Query'!C2076="XX","2",'Data from Waybill Query'!C2076)))</f>
        <v>20</v>
      </c>
      <c r="D2076" s="33" t="str">
        <f>'Data from Waybill Query'!D2076</f>
        <v>Food and Kindred</v>
      </c>
      <c r="E2076" s="33" t="str">
        <f>'Data from Waybill Query'!E2076</f>
        <v>S</v>
      </c>
      <c r="F2076" s="33" t="str">
        <f>'Data from Waybill Query'!F2076</f>
        <v>X</v>
      </c>
      <c r="G2076" s="33" t="str">
        <f>'Data from Waybill Query'!G2076</f>
        <v>X</v>
      </c>
      <c r="H2076" s="104">
        <f>IF(ISNA(VLOOKUP($N2076,'Data from Waybill Query'!$A:$M,8,FALSE)),0,VLOOKUP($N2076,'Data from Waybill Query'!$A:$M,8,FALSE))</f>
        <v>521166</v>
      </c>
      <c r="I2076" s="104">
        <f>IF(ISNA(VLOOKUP($N2076,'Data from Waybill Query'!$A:$M,9,FALSE)),0,VLOOKUP($N2076,'Data from Waybill Query'!$A:$M,9,FALSE))</f>
        <v>323540</v>
      </c>
      <c r="J2076" s="104">
        <f>IF(ISNA(VLOOKUP($N2076,'Data from Waybill Query'!$A:$M,10,FALSE)),0,VLOOKUP($N2076,'Data from Waybill Query'!$A:$M,10,FALSE))</f>
        <v>87152</v>
      </c>
      <c r="K2076" s="104">
        <f>IF(ISNA(VLOOKUP($N2076,'Data from Waybill Query'!$A:$M,11,FALSE)),0,VLOOKUP($N2076,'Data from Waybill Query'!$A:$M,11,FALSE))</f>
        <v>30821300</v>
      </c>
      <c r="L2076" s="104">
        <f>IF(ISNA(VLOOKUP($N2076,'Data from Waybill Query'!$A:$M,12,FALSE)),0,VLOOKUP($N2076,'Data from Waybill Query'!$A:$M,12,FALSE))</f>
        <v>8215</v>
      </c>
      <c r="M2076" s="104">
        <f>IF(ISNA(VLOOKUP($N2076,'Data from Waybill Query'!$A:$M,13,FALSE)),0,VLOOKUP($N2076,'Data from Waybill Query'!$A:$M,13,FALSE))</f>
        <v>6.3442910000000005E-2</v>
      </c>
      <c r="N2076" s="104">
        <f t="shared" si="71"/>
        <v>2015200103</v>
      </c>
    </row>
    <row r="2077" spans="1:14" x14ac:dyDescent="0.25">
      <c r="A2077" s="104">
        <f t="shared" si="72"/>
        <v>201541</v>
      </c>
      <c r="B2077" s="32">
        <f>'Data from Waybill Query'!B2077</f>
        <v>2015</v>
      </c>
      <c r="C2077" s="32" t="str">
        <f>IF('Data from Waybill Query'!C2077="00","0",IF('Data from Waybill Query'!C2077="01","1",IF('Data from Waybill Query'!C2077="XX","2",'Data from Waybill Query'!C2077)))</f>
        <v>20</v>
      </c>
      <c r="D2077" s="33" t="str">
        <f>'Data from Waybill Query'!D2077</f>
        <v>Food and Kindred</v>
      </c>
      <c r="E2077" s="33" t="str">
        <f>'Data from Waybill Query'!E2077</f>
        <v>M</v>
      </c>
      <c r="F2077" s="33" t="str">
        <f>'Data from Waybill Query'!F2077</f>
        <v>X</v>
      </c>
      <c r="G2077" s="33" t="str">
        <f>'Data from Waybill Query'!G2077</f>
        <v>X</v>
      </c>
      <c r="H2077" s="104">
        <f>IF(ISNA(VLOOKUP($N2077,'Data from Waybill Query'!$A:$M,8,FALSE)),0,VLOOKUP($N2077,'Data from Waybill Query'!$A:$M,8,FALSE))</f>
        <v>1289279</v>
      </c>
      <c r="I2077" s="104">
        <f>IF(ISNA(VLOOKUP($N2077,'Data from Waybill Query'!$A:$M,9,FALSE)),0,VLOOKUP($N2077,'Data from Waybill Query'!$A:$M,9,FALSE))</f>
        <v>403780</v>
      </c>
      <c r="J2077" s="104">
        <f>IF(ISNA(VLOOKUP($N2077,'Data from Waybill Query'!$A:$M,10,FALSE)),0,VLOOKUP($N2077,'Data from Waybill Query'!$A:$M,10,FALSE))</f>
        <v>308217</v>
      </c>
      <c r="K2077" s="104">
        <f>IF(ISNA(VLOOKUP($N2077,'Data from Waybill Query'!$A:$M,11,FALSE)),0,VLOOKUP($N2077,'Data from Waybill Query'!$A:$M,11,FALSE))</f>
        <v>39159987</v>
      </c>
      <c r="L2077" s="104">
        <f>IF(ISNA(VLOOKUP($N2077,'Data from Waybill Query'!$A:$M,12,FALSE)),0,VLOOKUP($N2077,'Data from Waybill Query'!$A:$M,12,FALSE))</f>
        <v>29942</v>
      </c>
      <c r="M2077" s="104">
        <f>IF(ISNA(VLOOKUP($N2077,'Data from Waybill Query'!$A:$M,13,FALSE)),0,VLOOKUP($N2077,'Data from Waybill Query'!$A:$M,13,FALSE))</f>
        <v>4.305991E-2</v>
      </c>
      <c r="N2077" s="104">
        <f t="shared" si="71"/>
        <v>2015200203</v>
      </c>
    </row>
    <row r="2078" spans="1:14" x14ac:dyDescent="0.25">
      <c r="A2078" s="104">
        <f t="shared" si="72"/>
        <v>201542</v>
      </c>
      <c r="B2078" s="32">
        <f>'Data from Waybill Query'!B2078</f>
        <v>2015</v>
      </c>
      <c r="C2078" s="32" t="str">
        <f>IF('Data from Waybill Query'!C2078="00","0",IF('Data from Waybill Query'!C2078="01","1",IF('Data from Waybill Query'!C2078="XX","2",'Data from Waybill Query'!C2078)))</f>
        <v>20</v>
      </c>
      <c r="D2078" s="33" t="str">
        <f>'Data from Waybill Query'!D2078</f>
        <v>Food and Kindred</v>
      </c>
      <c r="E2078" s="33" t="str">
        <f>'Data from Waybill Query'!E2078</f>
        <v>L</v>
      </c>
      <c r="F2078" s="33" t="str">
        <f>'Data from Waybill Query'!F2078</f>
        <v>X</v>
      </c>
      <c r="G2078" s="33" t="str">
        <f>'Data from Waybill Query'!G2078</f>
        <v>X</v>
      </c>
      <c r="H2078" s="104">
        <f>IF(ISNA(VLOOKUP($N2078,'Data from Waybill Query'!$A:$M,8,FALSE)),0,VLOOKUP($N2078,'Data from Waybill Query'!$A:$M,8,FALSE))</f>
        <v>3311414</v>
      </c>
      <c r="I2078" s="104">
        <f>IF(ISNA(VLOOKUP($N2078,'Data from Waybill Query'!$A:$M,9,FALSE)),0,VLOOKUP($N2078,'Data from Waybill Query'!$A:$M,9,FALSE))</f>
        <v>612223</v>
      </c>
      <c r="J2078" s="104">
        <f>IF(ISNA(VLOOKUP($N2078,'Data from Waybill Query'!$A:$M,10,FALSE)),0,VLOOKUP($N2078,'Data from Waybill Query'!$A:$M,10,FALSE))</f>
        <v>1062760</v>
      </c>
      <c r="K2078" s="104">
        <f>IF(ISNA(VLOOKUP($N2078,'Data from Waybill Query'!$A:$M,11,FALSE)),0,VLOOKUP($N2078,'Data from Waybill Query'!$A:$M,11,FALSE))</f>
        <v>55089164</v>
      </c>
      <c r="L2078" s="104">
        <f>IF(ISNA(VLOOKUP($N2078,'Data from Waybill Query'!$A:$M,12,FALSE)),0,VLOOKUP($N2078,'Data from Waybill Query'!$A:$M,12,FALSE))</f>
        <v>94338</v>
      </c>
      <c r="M2078" s="104">
        <f>IF(ISNA(VLOOKUP($N2078,'Data from Waybill Query'!$A:$M,13,FALSE)),0,VLOOKUP($N2078,'Data from Waybill Query'!$A:$M,13,FALSE))</f>
        <v>3.5101739999999999E-2</v>
      </c>
      <c r="N2078" s="104">
        <f t="shared" si="71"/>
        <v>2015200303</v>
      </c>
    </row>
    <row r="2079" spans="1:14" x14ac:dyDescent="0.25">
      <c r="A2079" s="104">
        <f t="shared" si="72"/>
        <v>201543</v>
      </c>
      <c r="B2079" s="32">
        <f>'Data from Waybill Query'!B2079</f>
        <v>2015</v>
      </c>
      <c r="C2079" s="32" t="str">
        <f>IF('Data from Waybill Query'!C2079="00","0",IF('Data from Waybill Query'!C2079="01","1",IF('Data from Waybill Query'!C2079="XX","2",'Data from Waybill Query'!C2079)))</f>
        <v>24</v>
      </c>
      <c r="D2079" s="33" t="str">
        <f>'Data from Waybill Query'!D2079</f>
        <v>Lumber and Wood Products</v>
      </c>
      <c r="E2079" s="33" t="str">
        <f>'Data from Waybill Query'!E2079</f>
        <v>S</v>
      </c>
      <c r="F2079" s="33" t="str">
        <f>'Data from Waybill Query'!F2079</f>
        <v>X</v>
      </c>
      <c r="G2079" s="33" t="str">
        <f>'Data from Waybill Query'!G2079</f>
        <v>X</v>
      </c>
      <c r="H2079" s="104">
        <f>IF(ISNA(VLOOKUP($N2079,'Data from Waybill Query'!$A:$M,8,FALSE)),0,VLOOKUP($N2079,'Data from Waybill Query'!$A:$M,8,FALSE))</f>
        <v>222397</v>
      </c>
      <c r="I2079" s="104">
        <f>IF(ISNA(VLOOKUP($N2079,'Data from Waybill Query'!$A:$M,9,FALSE)),0,VLOOKUP($N2079,'Data from Waybill Query'!$A:$M,9,FALSE))</f>
        <v>163896</v>
      </c>
      <c r="J2079" s="104">
        <f>IF(ISNA(VLOOKUP($N2079,'Data from Waybill Query'!$A:$M,10,FALSE)),0,VLOOKUP($N2079,'Data from Waybill Query'!$A:$M,10,FALSE))</f>
        <v>35336</v>
      </c>
      <c r="K2079" s="104">
        <f>IF(ISNA(VLOOKUP($N2079,'Data from Waybill Query'!$A:$M,11,FALSE)),0,VLOOKUP($N2079,'Data from Waybill Query'!$A:$M,11,FALSE))</f>
        <v>13666096</v>
      </c>
      <c r="L2079" s="104">
        <f>IF(ISNA(VLOOKUP($N2079,'Data from Waybill Query'!$A:$M,12,FALSE)),0,VLOOKUP($N2079,'Data from Waybill Query'!$A:$M,12,FALSE))</f>
        <v>3007</v>
      </c>
      <c r="M2079" s="104">
        <f>IF(ISNA(VLOOKUP($N2079,'Data from Waybill Query'!$A:$M,13,FALSE)),0,VLOOKUP($N2079,'Data from Waybill Query'!$A:$M,13,FALSE))</f>
        <v>7.3956469999999996E-2</v>
      </c>
      <c r="N2079" s="104">
        <f t="shared" ref="N2079:N2105" si="73">1000000*B2079+10000*C2079+100*IF(LEFT(E2079,1)="S",1,IF(E2079="M",2,IF(E2079="L",3,4)))+10*IF(F2079="P",1,0)+IF(G2079="S",1,IF(G2079="M",2,3))</f>
        <v>2015240103</v>
      </c>
    </row>
    <row r="2080" spans="1:14" x14ac:dyDescent="0.25">
      <c r="A2080" s="104">
        <f t="shared" si="72"/>
        <v>201544</v>
      </c>
      <c r="B2080" s="32">
        <f>'Data from Waybill Query'!B2080</f>
        <v>2015</v>
      </c>
      <c r="C2080" s="32" t="str">
        <f>IF('Data from Waybill Query'!C2080="00","0",IF('Data from Waybill Query'!C2080="01","1",IF('Data from Waybill Query'!C2080="XX","2",'Data from Waybill Query'!C2080)))</f>
        <v>24</v>
      </c>
      <c r="D2080" s="33" t="str">
        <f>'Data from Waybill Query'!D2080</f>
        <v>Lumber and Wood Products</v>
      </c>
      <c r="E2080" s="33" t="str">
        <f>'Data from Waybill Query'!E2080</f>
        <v>M</v>
      </c>
      <c r="F2080" s="33" t="str">
        <f>'Data from Waybill Query'!F2080</f>
        <v>X</v>
      </c>
      <c r="G2080" s="33" t="str">
        <f>'Data from Waybill Query'!G2080</f>
        <v>X</v>
      </c>
      <c r="H2080" s="104">
        <f>IF(ISNA(VLOOKUP($N2080,'Data from Waybill Query'!$A:$M,8,FALSE)),0,VLOOKUP($N2080,'Data from Waybill Query'!$A:$M,8,FALSE))</f>
        <v>341038</v>
      </c>
      <c r="I2080" s="104">
        <f>IF(ISNA(VLOOKUP($N2080,'Data from Waybill Query'!$A:$M,9,FALSE)),0,VLOOKUP($N2080,'Data from Waybill Query'!$A:$M,9,FALSE))</f>
        <v>87264</v>
      </c>
      <c r="J2080" s="104">
        <f>IF(ISNA(VLOOKUP($N2080,'Data from Waybill Query'!$A:$M,10,FALSE)),0,VLOOKUP($N2080,'Data from Waybill Query'!$A:$M,10,FALSE))</f>
        <v>67065</v>
      </c>
      <c r="K2080" s="104">
        <f>IF(ISNA(VLOOKUP($N2080,'Data from Waybill Query'!$A:$M,11,FALSE)),0,VLOOKUP($N2080,'Data from Waybill Query'!$A:$M,11,FALSE))</f>
        <v>7796444</v>
      </c>
      <c r="L2080" s="104">
        <f>IF(ISNA(VLOOKUP($N2080,'Data from Waybill Query'!$A:$M,12,FALSE)),0,VLOOKUP($N2080,'Data from Waybill Query'!$A:$M,12,FALSE))</f>
        <v>6028</v>
      </c>
      <c r="M2080" s="104">
        <f>IF(ISNA(VLOOKUP($N2080,'Data from Waybill Query'!$A:$M,13,FALSE)),0,VLOOKUP($N2080,'Data from Waybill Query'!$A:$M,13,FALSE))</f>
        <v>5.6576750000000002E-2</v>
      </c>
      <c r="N2080" s="104">
        <f t="shared" si="73"/>
        <v>2015240203</v>
      </c>
    </row>
    <row r="2081" spans="1:14" x14ac:dyDescent="0.25">
      <c r="A2081" s="104">
        <f t="shared" si="72"/>
        <v>201545</v>
      </c>
      <c r="B2081" s="32">
        <f>'Data from Waybill Query'!B2081</f>
        <v>2015</v>
      </c>
      <c r="C2081" s="32" t="str">
        <f>IF('Data from Waybill Query'!C2081="00","0",IF('Data from Waybill Query'!C2081="01","1",IF('Data from Waybill Query'!C2081="XX","2",'Data from Waybill Query'!C2081)))</f>
        <v>24</v>
      </c>
      <c r="D2081" s="33" t="str">
        <f>'Data from Waybill Query'!D2081</f>
        <v>Lumber and Wood Products</v>
      </c>
      <c r="E2081" s="33" t="str">
        <f>'Data from Waybill Query'!E2081</f>
        <v>L</v>
      </c>
      <c r="F2081" s="33" t="str">
        <f>'Data from Waybill Query'!F2081</f>
        <v>X</v>
      </c>
      <c r="G2081" s="33" t="str">
        <f>'Data from Waybill Query'!G2081</f>
        <v>X</v>
      </c>
      <c r="H2081" s="104">
        <f>IF(ISNA(VLOOKUP($N2081,'Data from Waybill Query'!$A:$M,8,FALSE)),0,VLOOKUP($N2081,'Data from Waybill Query'!$A:$M,8,FALSE))</f>
        <v>1734362</v>
      </c>
      <c r="I2081" s="104">
        <f>IF(ISNA(VLOOKUP($N2081,'Data from Waybill Query'!$A:$M,9,FALSE)),0,VLOOKUP($N2081,'Data from Waybill Query'!$A:$M,9,FALSE))</f>
        <v>251492</v>
      </c>
      <c r="J2081" s="104">
        <f>IF(ISNA(VLOOKUP($N2081,'Data from Waybill Query'!$A:$M,10,FALSE)),0,VLOOKUP($N2081,'Data from Waybill Query'!$A:$M,10,FALSE))</f>
        <v>491660</v>
      </c>
      <c r="K2081" s="104">
        <f>IF(ISNA(VLOOKUP($N2081,'Data from Waybill Query'!$A:$M,11,FALSE)),0,VLOOKUP($N2081,'Data from Waybill Query'!$A:$M,11,FALSE))</f>
        <v>23105524</v>
      </c>
      <c r="L2081" s="104">
        <f>IF(ISNA(VLOOKUP($N2081,'Data from Waybill Query'!$A:$M,12,FALSE)),0,VLOOKUP($N2081,'Data from Waybill Query'!$A:$M,12,FALSE))</f>
        <v>45147</v>
      </c>
      <c r="M2081" s="104">
        <f>IF(ISNA(VLOOKUP($N2081,'Data from Waybill Query'!$A:$M,13,FALSE)),0,VLOOKUP($N2081,'Data from Waybill Query'!$A:$M,13,FALSE))</f>
        <v>3.8415749999999999E-2</v>
      </c>
      <c r="N2081" s="104">
        <f t="shared" si="73"/>
        <v>2015240303</v>
      </c>
    </row>
    <row r="2082" spans="1:14" x14ac:dyDescent="0.25">
      <c r="A2082" s="104">
        <f t="shared" si="72"/>
        <v>201546</v>
      </c>
      <c r="B2082" s="32">
        <f>'Data from Waybill Query'!B2082</f>
        <v>2015</v>
      </c>
      <c r="C2082" s="32" t="str">
        <f>IF('Data from Waybill Query'!C2082="00","0",IF('Data from Waybill Query'!C2082="01","1",IF('Data from Waybill Query'!C2082="XX","2",'Data from Waybill Query'!C2082)))</f>
        <v>26</v>
      </c>
      <c r="D2082" s="33" t="str">
        <f>'Data from Waybill Query'!D2082</f>
        <v>Pulp, Paper and Allied</v>
      </c>
      <c r="E2082" s="33" t="str">
        <f>'Data from Waybill Query'!E2082</f>
        <v>S</v>
      </c>
      <c r="F2082" s="33" t="str">
        <f>'Data from Waybill Query'!F2082</f>
        <v>X</v>
      </c>
      <c r="G2082" s="33" t="str">
        <f>'Data from Waybill Query'!G2082</f>
        <v>X</v>
      </c>
      <c r="H2082" s="104">
        <f>IF(ISNA(VLOOKUP($N2082,'Data from Waybill Query'!$A:$M,8,FALSE)),0,VLOOKUP($N2082,'Data from Waybill Query'!$A:$M,8,FALSE))</f>
        <v>254889</v>
      </c>
      <c r="I2082" s="104">
        <f>IF(ISNA(VLOOKUP($N2082,'Data from Waybill Query'!$A:$M,9,FALSE)),0,VLOOKUP($N2082,'Data from Waybill Query'!$A:$M,9,FALSE))</f>
        <v>121840</v>
      </c>
      <c r="J2082" s="104">
        <f>IF(ISNA(VLOOKUP($N2082,'Data from Waybill Query'!$A:$M,10,FALSE)),0,VLOOKUP($N2082,'Data from Waybill Query'!$A:$M,10,FALSE))</f>
        <v>34542</v>
      </c>
      <c r="K2082" s="104">
        <f>IF(ISNA(VLOOKUP($N2082,'Data from Waybill Query'!$A:$M,11,FALSE)),0,VLOOKUP($N2082,'Data from Waybill Query'!$A:$M,11,FALSE))</f>
        <v>9176628</v>
      </c>
      <c r="L2082" s="104">
        <f>IF(ISNA(VLOOKUP($N2082,'Data from Waybill Query'!$A:$M,12,FALSE)),0,VLOOKUP($N2082,'Data from Waybill Query'!$A:$M,12,FALSE))</f>
        <v>2581</v>
      </c>
      <c r="M2082" s="104">
        <f>IF(ISNA(VLOOKUP($N2082,'Data from Waybill Query'!$A:$M,13,FALSE)),0,VLOOKUP($N2082,'Data from Waybill Query'!$A:$M,13,FALSE))</f>
        <v>9.8774780000000006E-2</v>
      </c>
      <c r="N2082" s="104">
        <f t="shared" si="73"/>
        <v>2015260103</v>
      </c>
    </row>
    <row r="2083" spans="1:14" x14ac:dyDescent="0.25">
      <c r="A2083" s="104">
        <f t="shared" si="72"/>
        <v>201547</v>
      </c>
      <c r="B2083" s="32">
        <f>'Data from Waybill Query'!B2083</f>
        <v>2015</v>
      </c>
      <c r="C2083" s="32" t="str">
        <f>IF('Data from Waybill Query'!C2083="00","0",IF('Data from Waybill Query'!C2083="01","1",IF('Data from Waybill Query'!C2083="XX","2",'Data from Waybill Query'!C2083)))</f>
        <v>26</v>
      </c>
      <c r="D2083" s="33" t="str">
        <f>'Data from Waybill Query'!D2083</f>
        <v>Pulp, Paper and Allied</v>
      </c>
      <c r="E2083" s="33" t="str">
        <f>'Data from Waybill Query'!E2083</f>
        <v>M</v>
      </c>
      <c r="F2083" s="33" t="str">
        <f>'Data from Waybill Query'!F2083</f>
        <v>X</v>
      </c>
      <c r="G2083" s="33" t="str">
        <f>'Data from Waybill Query'!G2083</f>
        <v>X</v>
      </c>
      <c r="H2083" s="104">
        <f>IF(ISNA(VLOOKUP($N2083,'Data from Waybill Query'!$A:$M,8,FALSE)),0,VLOOKUP($N2083,'Data from Waybill Query'!$A:$M,8,FALSE))</f>
        <v>526150</v>
      </c>
      <c r="I2083" s="104">
        <f>IF(ISNA(VLOOKUP($N2083,'Data from Waybill Query'!$A:$M,9,FALSE)),0,VLOOKUP($N2083,'Data from Waybill Query'!$A:$M,9,FALSE))</f>
        <v>141808</v>
      </c>
      <c r="J2083" s="104">
        <f>IF(ISNA(VLOOKUP($N2083,'Data from Waybill Query'!$A:$M,10,FALSE)),0,VLOOKUP($N2083,'Data from Waybill Query'!$A:$M,10,FALSE))</f>
        <v>106410</v>
      </c>
      <c r="K2083" s="104">
        <f>IF(ISNA(VLOOKUP($N2083,'Data from Waybill Query'!$A:$M,11,FALSE)),0,VLOOKUP($N2083,'Data from Waybill Query'!$A:$M,11,FALSE))</f>
        <v>10474592</v>
      </c>
      <c r="L2083" s="104">
        <f>IF(ISNA(VLOOKUP($N2083,'Data from Waybill Query'!$A:$M,12,FALSE)),0,VLOOKUP($N2083,'Data from Waybill Query'!$A:$M,12,FALSE))</f>
        <v>7850</v>
      </c>
      <c r="M2083" s="104">
        <f>IF(ISNA(VLOOKUP($N2083,'Data from Waybill Query'!$A:$M,13,FALSE)),0,VLOOKUP($N2083,'Data from Waybill Query'!$A:$M,13,FALSE))</f>
        <v>6.7023029999999997E-2</v>
      </c>
      <c r="N2083" s="104">
        <f t="shared" si="73"/>
        <v>2015260203</v>
      </c>
    </row>
    <row r="2084" spans="1:14" x14ac:dyDescent="0.25">
      <c r="A2084" s="104">
        <f t="shared" si="72"/>
        <v>201548</v>
      </c>
      <c r="B2084" s="32">
        <f>'Data from Waybill Query'!B2084</f>
        <v>2015</v>
      </c>
      <c r="C2084" s="32" t="str">
        <f>IF('Data from Waybill Query'!C2084="00","0",IF('Data from Waybill Query'!C2084="01","1",IF('Data from Waybill Query'!C2084="XX","2",'Data from Waybill Query'!C2084)))</f>
        <v>26</v>
      </c>
      <c r="D2084" s="33" t="str">
        <f>'Data from Waybill Query'!D2084</f>
        <v>Pulp, Paper and Allied</v>
      </c>
      <c r="E2084" s="33" t="str">
        <f>'Data from Waybill Query'!E2084</f>
        <v>L</v>
      </c>
      <c r="F2084" s="33" t="str">
        <f>'Data from Waybill Query'!F2084</f>
        <v>X</v>
      </c>
      <c r="G2084" s="33" t="str">
        <f>'Data from Waybill Query'!G2084</f>
        <v>X</v>
      </c>
      <c r="H2084" s="104">
        <f>IF(ISNA(VLOOKUP($N2084,'Data from Waybill Query'!$A:$M,8,FALSE)),0,VLOOKUP($N2084,'Data from Waybill Query'!$A:$M,8,FALSE))</f>
        <v>1488994</v>
      </c>
      <c r="I2084" s="104">
        <f>IF(ISNA(VLOOKUP($N2084,'Data from Waybill Query'!$A:$M,9,FALSE)),0,VLOOKUP($N2084,'Data from Waybill Query'!$A:$M,9,FALSE))</f>
        <v>243632</v>
      </c>
      <c r="J2084" s="104">
        <f>IF(ISNA(VLOOKUP($N2084,'Data from Waybill Query'!$A:$M,10,FALSE)),0,VLOOKUP($N2084,'Data from Waybill Query'!$A:$M,10,FALSE))</f>
        <v>414841</v>
      </c>
      <c r="K2084" s="104">
        <f>IF(ISNA(VLOOKUP($N2084,'Data from Waybill Query'!$A:$M,11,FALSE)),0,VLOOKUP($N2084,'Data from Waybill Query'!$A:$M,11,FALSE))</f>
        <v>19122496</v>
      </c>
      <c r="L2084" s="104">
        <f>IF(ISNA(VLOOKUP($N2084,'Data from Waybill Query'!$A:$M,12,FALSE)),0,VLOOKUP($N2084,'Data from Waybill Query'!$A:$M,12,FALSE))</f>
        <v>32903</v>
      </c>
      <c r="M2084" s="104">
        <f>IF(ISNA(VLOOKUP($N2084,'Data from Waybill Query'!$A:$M,13,FALSE)),0,VLOOKUP($N2084,'Data from Waybill Query'!$A:$M,13,FALSE))</f>
        <v>4.525349E-2</v>
      </c>
      <c r="N2084" s="104">
        <f t="shared" si="73"/>
        <v>2015260303</v>
      </c>
    </row>
    <row r="2085" spans="1:14" x14ac:dyDescent="0.25">
      <c r="A2085" s="104">
        <f t="shared" si="72"/>
        <v>201549</v>
      </c>
      <c r="B2085" s="32">
        <f>'Data from Waybill Query'!B2085</f>
        <v>2015</v>
      </c>
      <c r="C2085" s="32" t="str">
        <f>IF('Data from Waybill Query'!C2085="00","0",IF('Data from Waybill Query'!C2085="01","1",IF('Data from Waybill Query'!C2085="XX","2",'Data from Waybill Query'!C2085)))</f>
        <v>28</v>
      </c>
      <c r="D2085" s="33" t="str">
        <f>'Data from Waybill Query'!D2085</f>
        <v>Chemical</v>
      </c>
      <c r="E2085" s="33" t="str">
        <f>'Data from Waybill Query'!E2085</f>
        <v>S</v>
      </c>
      <c r="F2085" s="33" t="str">
        <f>'Data from Waybill Query'!F2085</f>
        <v>X</v>
      </c>
      <c r="G2085" s="33" t="str">
        <f>'Data from Waybill Query'!G2085</f>
        <v>X</v>
      </c>
      <c r="H2085" s="104">
        <f>IF(ISNA(VLOOKUP($N2085,'Data from Waybill Query'!$A:$M,8,FALSE)),0,VLOOKUP($N2085,'Data from Waybill Query'!$A:$M,8,FALSE))</f>
        <v>1693033</v>
      </c>
      <c r="I2085" s="104">
        <f>IF(ISNA(VLOOKUP($N2085,'Data from Waybill Query'!$A:$M,9,FALSE)),0,VLOOKUP($N2085,'Data from Waybill Query'!$A:$M,9,FALSE))</f>
        <v>864568</v>
      </c>
      <c r="J2085" s="104">
        <f>IF(ISNA(VLOOKUP($N2085,'Data from Waybill Query'!$A:$M,10,FALSE)),0,VLOOKUP($N2085,'Data from Waybill Query'!$A:$M,10,FALSE))</f>
        <v>208295</v>
      </c>
      <c r="K2085" s="104">
        <f>IF(ISNA(VLOOKUP($N2085,'Data from Waybill Query'!$A:$M,11,FALSE)),0,VLOOKUP($N2085,'Data from Waybill Query'!$A:$M,11,FALSE))</f>
        <v>81049727</v>
      </c>
      <c r="L2085" s="104">
        <f>IF(ISNA(VLOOKUP($N2085,'Data from Waybill Query'!$A:$M,12,FALSE)),0,VLOOKUP($N2085,'Data from Waybill Query'!$A:$M,12,FALSE))</f>
        <v>19563</v>
      </c>
      <c r="M2085" s="104">
        <f>IF(ISNA(VLOOKUP($N2085,'Data from Waybill Query'!$A:$M,13,FALSE)),0,VLOOKUP($N2085,'Data from Waybill Query'!$A:$M,13,FALSE))</f>
        <v>8.6542579999999994E-2</v>
      </c>
      <c r="N2085" s="104">
        <f t="shared" si="73"/>
        <v>2015280103</v>
      </c>
    </row>
    <row r="2086" spans="1:14" x14ac:dyDescent="0.25">
      <c r="A2086" s="104">
        <f t="shared" si="72"/>
        <v>201550</v>
      </c>
      <c r="B2086" s="32">
        <f>'Data from Waybill Query'!B2086</f>
        <v>2015</v>
      </c>
      <c r="C2086" s="32" t="str">
        <f>IF('Data from Waybill Query'!C2086="00","0",IF('Data from Waybill Query'!C2086="01","1",IF('Data from Waybill Query'!C2086="XX","2",'Data from Waybill Query'!C2086)))</f>
        <v>28</v>
      </c>
      <c r="D2086" s="33" t="str">
        <f>'Data from Waybill Query'!D2086</f>
        <v>Chemical</v>
      </c>
      <c r="E2086" s="33" t="str">
        <f>'Data from Waybill Query'!E2086</f>
        <v>M</v>
      </c>
      <c r="F2086" s="33" t="str">
        <f>'Data from Waybill Query'!F2086</f>
        <v>X</v>
      </c>
      <c r="G2086" s="33" t="str">
        <f>'Data from Waybill Query'!G2086</f>
        <v>X</v>
      </c>
      <c r="H2086" s="104">
        <f>IF(ISNA(VLOOKUP($N2086,'Data from Waybill Query'!$A:$M,8,FALSE)),0,VLOOKUP($N2086,'Data from Waybill Query'!$A:$M,8,FALSE))</f>
        <v>2973231</v>
      </c>
      <c r="I2086" s="104">
        <f>IF(ISNA(VLOOKUP($N2086,'Data from Waybill Query'!$A:$M,9,FALSE)),0,VLOOKUP($N2086,'Data from Waybill Query'!$A:$M,9,FALSE))</f>
        <v>764094</v>
      </c>
      <c r="J2086" s="104">
        <f>IF(ISNA(VLOOKUP($N2086,'Data from Waybill Query'!$A:$M,10,FALSE)),0,VLOOKUP($N2086,'Data from Waybill Query'!$A:$M,10,FALSE))</f>
        <v>586080</v>
      </c>
      <c r="K2086" s="104">
        <f>IF(ISNA(VLOOKUP($N2086,'Data from Waybill Query'!$A:$M,11,FALSE)),0,VLOOKUP($N2086,'Data from Waybill Query'!$A:$M,11,FALSE))</f>
        <v>72377948</v>
      </c>
      <c r="L2086" s="104">
        <f>IF(ISNA(VLOOKUP($N2086,'Data from Waybill Query'!$A:$M,12,FALSE)),0,VLOOKUP($N2086,'Data from Waybill Query'!$A:$M,12,FALSE))</f>
        <v>55620</v>
      </c>
      <c r="M2086" s="104">
        <f>IF(ISNA(VLOOKUP($N2086,'Data from Waybill Query'!$A:$M,13,FALSE)),0,VLOOKUP($N2086,'Data from Waybill Query'!$A:$M,13,FALSE))</f>
        <v>5.345577E-2</v>
      </c>
      <c r="N2086" s="104">
        <f t="shared" si="73"/>
        <v>2015280203</v>
      </c>
    </row>
    <row r="2087" spans="1:14" x14ac:dyDescent="0.25">
      <c r="A2087" s="104">
        <f t="shared" si="72"/>
        <v>201551</v>
      </c>
      <c r="B2087" s="32">
        <f>'Data from Waybill Query'!B2087</f>
        <v>2015</v>
      </c>
      <c r="C2087" s="32" t="str">
        <f>IF('Data from Waybill Query'!C2087="00","0",IF('Data from Waybill Query'!C2087="01","1",IF('Data from Waybill Query'!C2087="XX","2",'Data from Waybill Query'!C2087)))</f>
        <v>28</v>
      </c>
      <c r="D2087" s="33" t="str">
        <f>'Data from Waybill Query'!D2087</f>
        <v>Chemical</v>
      </c>
      <c r="E2087" s="33" t="str">
        <f>'Data from Waybill Query'!E2087</f>
        <v>L</v>
      </c>
      <c r="F2087" s="33" t="str">
        <f>'Data from Waybill Query'!F2087</f>
        <v>X</v>
      </c>
      <c r="G2087" s="33" t="str">
        <f>'Data from Waybill Query'!G2087</f>
        <v>X</v>
      </c>
      <c r="H2087" s="104">
        <f>IF(ISNA(VLOOKUP($N2087,'Data from Waybill Query'!$A:$M,8,FALSE)),0,VLOOKUP($N2087,'Data from Waybill Query'!$A:$M,8,FALSE))</f>
        <v>5407895</v>
      </c>
      <c r="I2087" s="104">
        <f>IF(ISNA(VLOOKUP($N2087,'Data from Waybill Query'!$A:$M,9,FALSE)),0,VLOOKUP($N2087,'Data from Waybill Query'!$A:$M,9,FALSE))</f>
        <v>994597</v>
      </c>
      <c r="J2087" s="104">
        <f>IF(ISNA(VLOOKUP($N2087,'Data from Waybill Query'!$A:$M,10,FALSE)),0,VLOOKUP($N2087,'Data from Waybill Query'!$A:$M,10,FALSE))</f>
        <v>1548112</v>
      </c>
      <c r="K2087" s="104">
        <f>IF(ISNA(VLOOKUP($N2087,'Data from Waybill Query'!$A:$M,11,FALSE)),0,VLOOKUP($N2087,'Data from Waybill Query'!$A:$M,11,FALSE))</f>
        <v>95025620</v>
      </c>
      <c r="L2087" s="104">
        <f>IF(ISNA(VLOOKUP($N2087,'Data from Waybill Query'!$A:$M,12,FALSE)),0,VLOOKUP($N2087,'Data from Waybill Query'!$A:$M,12,FALSE))</f>
        <v>147837</v>
      </c>
      <c r="M2087" s="104">
        <f>IF(ISNA(VLOOKUP($N2087,'Data from Waybill Query'!$A:$M,13,FALSE)),0,VLOOKUP($N2087,'Data from Waybill Query'!$A:$M,13,FALSE))</f>
        <v>3.6580019999999998E-2</v>
      </c>
      <c r="N2087" s="104">
        <f t="shared" si="73"/>
        <v>2015280303</v>
      </c>
    </row>
    <row r="2088" spans="1:14" x14ac:dyDescent="0.25">
      <c r="A2088" s="104">
        <f t="shared" si="72"/>
        <v>201552</v>
      </c>
      <c r="B2088" s="32">
        <f>'Data from Waybill Query'!B2088</f>
        <v>2015</v>
      </c>
      <c r="C2088" s="32" t="str">
        <f>IF('Data from Waybill Query'!C2088="00","0",IF('Data from Waybill Query'!C2088="01","1",IF('Data from Waybill Query'!C2088="XX","2",'Data from Waybill Query'!C2088)))</f>
        <v>29</v>
      </c>
      <c r="D2088" s="33" t="str">
        <f>'Data from Waybill Query'!D2088</f>
        <v>Petroleum</v>
      </c>
      <c r="E2088" s="33" t="str">
        <f>'Data from Waybill Query'!E2088</f>
        <v>S</v>
      </c>
      <c r="F2088" s="33" t="str">
        <f>'Data from Waybill Query'!F2088</f>
        <v>X</v>
      </c>
      <c r="G2088" s="33" t="str">
        <f>'Data from Waybill Query'!G2088</f>
        <v>X</v>
      </c>
      <c r="H2088" s="104">
        <f>IF(ISNA(VLOOKUP($N2088,'Data from Waybill Query'!$A:$M,8,FALSE)),0,VLOOKUP($N2088,'Data from Waybill Query'!$A:$M,8,FALSE))</f>
        <v>490560</v>
      </c>
      <c r="I2088" s="104">
        <f>IF(ISNA(VLOOKUP($N2088,'Data from Waybill Query'!$A:$M,9,FALSE)),0,VLOOKUP($N2088,'Data from Waybill Query'!$A:$M,9,FALSE))</f>
        <v>302872</v>
      </c>
      <c r="J2088" s="104">
        <f>IF(ISNA(VLOOKUP($N2088,'Data from Waybill Query'!$A:$M,10,FALSE)),0,VLOOKUP($N2088,'Data from Waybill Query'!$A:$M,10,FALSE))</f>
        <v>66086</v>
      </c>
      <c r="K2088" s="104">
        <f>IF(ISNA(VLOOKUP($N2088,'Data from Waybill Query'!$A:$M,11,FALSE)),0,VLOOKUP($N2088,'Data from Waybill Query'!$A:$M,11,FALSE))</f>
        <v>24153324</v>
      </c>
      <c r="L2088" s="104">
        <f>IF(ISNA(VLOOKUP($N2088,'Data from Waybill Query'!$A:$M,12,FALSE)),0,VLOOKUP($N2088,'Data from Waybill Query'!$A:$M,12,FALSE))</f>
        <v>4975</v>
      </c>
      <c r="M2088" s="104">
        <f>IF(ISNA(VLOOKUP($N2088,'Data from Waybill Query'!$A:$M,13,FALSE)),0,VLOOKUP($N2088,'Data from Waybill Query'!$A:$M,13,FALSE))</f>
        <v>9.8608749999999995E-2</v>
      </c>
      <c r="N2088" s="104">
        <f t="shared" si="73"/>
        <v>2015290103</v>
      </c>
    </row>
    <row r="2089" spans="1:14" x14ac:dyDescent="0.25">
      <c r="A2089" s="104">
        <f t="shared" si="72"/>
        <v>201553</v>
      </c>
      <c r="B2089" s="32">
        <f>'Data from Waybill Query'!B2089</f>
        <v>2015</v>
      </c>
      <c r="C2089" s="32" t="str">
        <f>IF('Data from Waybill Query'!C2089="00","0",IF('Data from Waybill Query'!C2089="01","1",IF('Data from Waybill Query'!C2089="XX","2",'Data from Waybill Query'!C2089)))</f>
        <v>29</v>
      </c>
      <c r="D2089" s="33" t="str">
        <f>'Data from Waybill Query'!D2089</f>
        <v>Petroleum</v>
      </c>
      <c r="E2089" s="33" t="str">
        <f>'Data from Waybill Query'!E2089</f>
        <v>M</v>
      </c>
      <c r="F2089" s="33" t="str">
        <f>'Data from Waybill Query'!F2089</f>
        <v>X</v>
      </c>
      <c r="G2089" s="33" t="str">
        <f>'Data from Waybill Query'!G2089</f>
        <v>X</v>
      </c>
      <c r="H2089" s="104">
        <f>IF(ISNA(VLOOKUP($N2089,'Data from Waybill Query'!$A:$M,8,FALSE)),0,VLOOKUP($N2089,'Data from Waybill Query'!$A:$M,8,FALSE))</f>
        <v>711124</v>
      </c>
      <c r="I2089" s="104">
        <f>IF(ISNA(VLOOKUP($N2089,'Data from Waybill Query'!$A:$M,9,FALSE)),0,VLOOKUP($N2089,'Data from Waybill Query'!$A:$M,9,FALSE))</f>
        <v>200634</v>
      </c>
      <c r="J2089" s="104">
        <f>IF(ISNA(VLOOKUP($N2089,'Data from Waybill Query'!$A:$M,10,FALSE)),0,VLOOKUP($N2089,'Data from Waybill Query'!$A:$M,10,FALSE))</f>
        <v>148465</v>
      </c>
      <c r="K2089" s="104">
        <f>IF(ISNA(VLOOKUP($N2089,'Data from Waybill Query'!$A:$M,11,FALSE)),0,VLOOKUP($N2089,'Data from Waybill Query'!$A:$M,11,FALSE))</f>
        <v>16288994</v>
      </c>
      <c r="L2089" s="104">
        <f>IF(ISNA(VLOOKUP($N2089,'Data from Waybill Query'!$A:$M,12,FALSE)),0,VLOOKUP($N2089,'Data from Waybill Query'!$A:$M,12,FALSE))</f>
        <v>12014</v>
      </c>
      <c r="M2089" s="104">
        <f>IF(ISNA(VLOOKUP($N2089,'Data from Waybill Query'!$A:$M,13,FALSE)),0,VLOOKUP($N2089,'Data from Waybill Query'!$A:$M,13,FALSE))</f>
        <v>5.9189369999999998E-2</v>
      </c>
      <c r="N2089" s="104">
        <f t="shared" si="73"/>
        <v>2015290203</v>
      </c>
    </row>
    <row r="2090" spans="1:14" x14ac:dyDescent="0.25">
      <c r="A2090" s="104">
        <f t="shared" si="72"/>
        <v>201554</v>
      </c>
      <c r="B2090" s="32">
        <f>'Data from Waybill Query'!B2090</f>
        <v>2015</v>
      </c>
      <c r="C2090" s="32" t="str">
        <f>IF('Data from Waybill Query'!C2090="00","0",IF('Data from Waybill Query'!C2090="01","1",IF('Data from Waybill Query'!C2090="XX","2",'Data from Waybill Query'!C2090)))</f>
        <v>29</v>
      </c>
      <c r="D2090" s="33" t="str">
        <f>'Data from Waybill Query'!D2090</f>
        <v>Petroleum</v>
      </c>
      <c r="E2090" s="33" t="str">
        <f>'Data from Waybill Query'!E2090</f>
        <v>L</v>
      </c>
      <c r="F2090" s="33" t="str">
        <f>'Data from Waybill Query'!F2090</f>
        <v>X</v>
      </c>
      <c r="G2090" s="33" t="str">
        <f>'Data from Waybill Query'!G2090</f>
        <v>X</v>
      </c>
      <c r="H2090" s="104">
        <f>IF(ISNA(VLOOKUP($N2090,'Data from Waybill Query'!$A:$M,8,FALSE)),0,VLOOKUP($N2090,'Data from Waybill Query'!$A:$M,8,FALSE))</f>
        <v>1572142</v>
      </c>
      <c r="I2090" s="104">
        <f>IF(ISNA(VLOOKUP($N2090,'Data from Waybill Query'!$A:$M,9,FALSE)),0,VLOOKUP($N2090,'Data from Waybill Query'!$A:$M,9,FALSE))</f>
        <v>283272</v>
      </c>
      <c r="J2090" s="104">
        <f>IF(ISNA(VLOOKUP($N2090,'Data from Waybill Query'!$A:$M,10,FALSE)),0,VLOOKUP($N2090,'Data from Waybill Query'!$A:$M,10,FALSE))</f>
        <v>450745</v>
      </c>
      <c r="K2090" s="104">
        <f>IF(ISNA(VLOOKUP($N2090,'Data from Waybill Query'!$A:$M,11,FALSE)),0,VLOOKUP($N2090,'Data from Waybill Query'!$A:$M,11,FALSE))</f>
        <v>22422776</v>
      </c>
      <c r="L2090" s="104">
        <f>IF(ISNA(VLOOKUP($N2090,'Data from Waybill Query'!$A:$M,12,FALSE)),0,VLOOKUP($N2090,'Data from Waybill Query'!$A:$M,12,FALSE))</f>
        <v>35438</v>
      </c>
      <c r="M2090" s="104">
        <f>IF(ISNA(VLOOKUP($N2090,'Data from Waybill Query'!$A:$M,13,FALSE)),0,VLOOKUP($N2090,'Data from Waybill Query'!$A:$M,13,FALSE))</f>
        <v>4.4362779999999997E-2</v>
      </c>
      <c r="N2090" s="104">
        <f t="shared" si="73"/>
        <v>2015290303</v>
      </c>
    </row>
    <row r="2091" spans="1:14" x14ac:dyDescent="0.25">
      <c r="A2091" s="104">
        <f t="shared" si="72"/>
        <v>201555</v>
      </c>
      <c r="B2091" s="32">
        <f>'Data from Waybill Query'!B2091</f>
        <v>2015</v>
      </c>
      <c r="C2091" s="32" t="str">
        <f>IF('Data from Waybill Query'!C2091="00","0",IF('Data from Waybill Query'!C2091="01","1",IF('Data from Waybill Query'!C2091="XX","2",'Data from Waybill Query'!C2091)))</f>
        <v>32</v>
      </c>
      <c r="D2091" s="33" t="str">
        <f>'Data from Waybill Query'!D2091</f>
        <v>Stone, Clay and Glass</v>
      </c>
      <c r="E2091" s="33" t="str">
        <f>'Data from Waybill Query'!E2091</f>
        <v>S</v>
      </c>
      <c r="F2091" s="33" t="str">
        <f>'Data from Waybill Query'!F2091</f>
        <v>X</v>
      </c>
      <c r="G2091" s="33" t="str">
        <f>'Data from Waybill Query'!G2091</f>
        <v>X</v>
      </c>
      <c r="H2091" s="104">
        <f>IF(ISNA(VLOOKUP($N2091,'Data from Waybill Query'!$A:$M,8,FALSE)),0,VLOOKUP($N2091,'Data from Waybill Query'!$A:$M,8,FALSE))</f>
        <v>441051</v>
      </c>
      <c r="I2091" s="104">
        <f>IF(ISNA(VLOOKUP($N2091,'Data from Waybill Query'!$A:$M,9,FALSE)),0,VLOOKUP($N2091,'Data from Waybill Query'!$A:$M,9,FALSE))</f>
        <v>215465</v>
      </c>
      <c r="J2091" s="104">
        <f>IF(ISNA(VLOOKUP($N2091,'Data from Waybill Query'!$A:$M,10,FALSE)),0,VLOOKUP($N2091,'Data from Waybill Query'!$A:$M,10,FALSE))</f>
        <v>63104</v>
      </c>
      <c r="K2091" s="104">
        <f>IF(ISNA(VLOOKUP($N2091,'Data from Waybill Query'!$A:$M,11,FALSE)),0,VLOOKUP($N2091,'Data from Waybill Query'!$A:$M,11,FALSE))</f>
        <v>22337664</v>
      </c>
      <c r="L2091" s="104">
        <f>IF(ISNA(VLOOKUP($N2091,'Data from Waybill Query'!$A:$M,12,FALSE)),0,VLOOKUP($N2091,'Data from Waybill Query'!$A:$M,12,FALSE))</f>
        <v>6550</v>
      </c>
      <c r="M2091" s="104">
        <f>IF(ISNA(VLOOKUP($N2091,'Data from Waybill Query'!$A:$M,13,FALSE)),0,VLOOKUP($N2091,'Data from Waybill Query'!$A:$M,13,FALSE))</f>
        <v>6.7339659999999996E-2</v>
      </c>
      <c r="N2091" s="104">
        <f t="shared" si="73"/>
        <v>2015320103</v>
      </c>
    </row>
    <row r="2092" spans="1:14" x14ac:dyDescent="0.25">
      <c r="A2092" s="104">
        <f t="shared" si="72"/>
        <v>201556</v>
      </c>
      <c r="B2092" s="32">
        <f>'Data from Waybill Query'!B2092</f>
        <v>2015</v>
      </c>
      <c r="C2092" s="32" t="str">
        <f>IF('Data from Waybill Query'!C2092="00","0",IF('Data from Waybill Query'!C2092="01","1",IF('Data from Waybill Query'!C2092="XX","2",'Data from Waybill Query'!C2092)))</f>
        <v>32</v>
      </c>
      <c r="D2092" s="33" t="str">
        <f>'Data from Waybill Query'!D2092</f>
        <v>Stone, Clay and Glass</v>
      </c>
      <c r="E2092" s="33" t="str">
        <f>'Data from Waybill Query'!E2092</f>
        <v>M</v>
      </c>
      <c r="F2092" s="33" t="str">
        <f>'Data from Waybill Query'!F2092</f>
        <v>X</v>
      </c>
      <c r="G2092" s="33" t="str">
        <f>'Data from Waybill Query'!G2092</f>
        <v>X</v>
      </c>
      <c r="H2092" s="104">
        <f>IF(ISNA(VLOOKUP($N2092,'Data from Waybill Query'!$A:$M,8,FALSE)),0,VLOOKUP($N2092,'Data from Waybill Query'!$A:$M,8,FALSE))</f>
        <v>539825</v>
      </c>
      <c r="I2092" s="104">
        <f>IF(ISNA(VLOOKUP($N2092,'Data from Waybill Query'!$A:$M,9,FALSE)),0,VLOOKUP($N2092,'Data from Waybill Query'!$A:$M,9,FALSE))</f>
        <v>151799</v>
      </c>
      <c r="J2092" s="104">
        <f>IF(ISNA(VLOOKUP($N2092,'Data from Waybill Query'!$A:$M,10,FALSE)),0,VLOOKUP($N2092,'Data from Waybill Query'!$A:$M,10,FALSE))</f>
        <v>108663</v>
      </c>
      <c r="K2092" s="104">
        <f>IF(ISNA(VLOOKUP($N2092,'Data from Waybill Query'!$A:$M,11,FALSE)),0,VLOOKUP($N2092,'Data from Waybill Query'!$A:$M,11,FALSE))</f>
        <v>15229338</v>
      </c>
      <c r="L2092" s="104">
        <f>IF(ISNA(VLOOKUP($N2092,'Data from Waybill Query'!$A:$M,12,FALSE)),0,VLOOKUP($N2092,'Data from Waybill Query'!$A:$M,12,FALSE))</f>
        <v>10897</v>
      </c>
      <c r="M2092" s="104">
        <f>IF(ISNA(VLOOKUP($N2092,'Data from Waybill Query'!$A:$M,13,FALSE)),0,VLOOKUP($N2092,'Data from Waybill Query'!$A:$M,13,FALSE))</f>
        <v>4.9539220000000002E-2</v>
      </c>
      <c r="N2092" s="104">
        <f t="shared" si="73"/>
        <v>2015320203</v>
      </c>
    </row>
    <row r="2093" spans="1:14" x14ac:dyDescent="0.25">
      <c r="A2093" s="104">
        <f t="shared" si="72"/>
        <v>201557</v>
      </c>
      <c r="B2093" s="32">
        <f>'Data from Waybill Query'!B2093</f>
        <v>2015</v>
      </c>
      <c r="C2093" s="32" t="str">
        <f>IF('Data from Waybill Query'!C2093="00","0",IF('Data from Waybill Query'!C2093="01","1",IF('Data from Waybill Query'!C2093="XX","2",'Data from Waybill Query'!C2093)))</f>
        <v>32</v>
      </c>
      <c r="D2093" s="33" t="str">
        <f>'Data from Waybill Query'!D2093</f>
        <v>Stone, Clay and Glass</v>
      </c>
      <c r="E2093" s="33" t="str">
        <f>'Data from Waybill Query'!E2093</f>
        <v>L</v>
      </c>
      <c r="F2093" s="33" t="str">
        <f>'Data from Waybill Query'!F2093</f>
        <v>X</v>
      </c>
      <c r="G2093" s="33" t="str">
        <f>'Data from Waybill Query'!G2093</f>
        <v>X</v>
      </c>
      <c r="H2093" s="104">
        <f>IF(ISNA(VLOOKUP($N2093,'Data from Waybill Query'!$A:$M,8,FALSE)),0,VLOOKUP($N2093,'Data from Waybill Query'!$A:$M,8,FALSE))</f>
        <v>757749</v>
      </c>
      <c r="I2093" s="104">
        <f>IF(ISNA(VLOOKUP($N2093,'Data from Waybill Query'!$A:$M,9,FALSE)),0,VLOOKUP($N2093,'Data from Waybill Query'!$A:$M,9,FALSE))</f>
        <v>125113</v>
      </c>
      <c r="J2093" s="104">
        <f>IF(ISNA(VLOOKUP($N2093,'Data from Waybill Query'!$A:$M,10,FALSE)),0,VLOOKUP($N2093,'Data from Waybill Query'!$A:$M,10,FALSE))</f>
        <v>186588</v>
      </c>
      <c r="K2093" s="104">
        <f>IF(ISNA(VLOOKUP($N2093,'Data from Waybill Query'!$A:$M,11,FALSE)),0,VLOOKUP($N2093,'Data from Waybill Query'!$A:$M,11,FALSE))</f>
        <v>11910748</v>
      </c>
      <c r="L2093" s="104">
        <f>IF(ISNA(VLOOKUP($N2093,'Data from Waybill Query'!$A:$M,12,FALSE)),0,VLOOKUP($N2093,'Data from Waybill Query'!$A:$M,12,FALSE))</f>
        <v>17732</v>
      </c>
      <c r="M2093" s="104">
        <f>IF(ISNA(VLOOKUP($N2093,'Data from Waybill Query'!$A:$M,13,FALSE)),0,VLOOKUP($N2093,'Data from Waybill Query'!$A:$M,13,FALSE))</f>
        <v>4.2732819999999998E-2</v>
      </c>
      <c r="N2093" s="104">
        <f t="shared" si="73"/>
        <v>2015320303</v>
      </c>
    </row>
    <row r="2094" spans="1:14" x14ac:dyDescent="0.25">
      <c r="A2094" s="104">
        <f t="shared" si="72"/>
        <v>201558</v>
      </c>
      <c r="B2094" s="32">
        <f>'Data from Waybill Query'!B2094</f>
        <v>2015</v>
      </c>
      <c r="C2094" s="32" t="str">
        <f>IF('Data from Waybill Query'!C2094="00","0",IF('Data from Waybill Query'!C2094="01","1",IF('Data from Waybill Query'!C2094="XX","2",'Data from Waybill Query'!C2094)))</f>
        <v>33</v>
      </c>
      <c r="D2094" s="33" t="str">
        <f>'Data from Waybill Query'!D2094</f>
        <v>Primary Metal Products</v>
      </c>
      <c r="E2094" s="33" t="str">
        <f>'Data from Waybill Query'!E2094</f>
        <v>S</v>
      </c>
      <c r="F2094" s="33" t="str">
        <f>'Data from Waybill Query'!F2094</f>
        <v>X</v>
      </c>
      <c r="G2094" s="33" t="str">
        <f>'Data from Waybill Query'!G2094</f>
        <v>X</v>
      </c>
      <c r="H2094" s="104">
        <f>IF(ISNA(VLOOKUP($N2094,'Data from Waybill Query'!$A:$M,8,FALSE)),0,VLOOKUP($N2094,'Data from Waybill Query'!$A:$M,8,FALSE))</f>
        <v>468244</v>
      </c>
      <c r="I2094" s="104">
        <f>IF(ISNA(VLOOKUP($N2094,'Data from Waybill Query'!$A:$M,9,FALSE)),0,VLOOKUP($N2094,'Data from Waybill Query'!$A:$M,9,FALSE))</f>
        <v>243082</v>
      </c>
      <c r="J2094" s="104">
        <f>IF(ISNA(VLOOKUP($N2094,'Data from Waybill Query'!$A:$M,10,FALSE)),0,VLOOKUP($N2094,'Data from Waybill Query'!$A:$M,10,FALSE))</f>
        <v>62170</v>
      </c>
      <c r="K2094" s="104">
        <f>IF(ISNA(VLOOKUP($N2094,'Data from Waybill Query'!$A:$M,11,FALSE)),0,VLOOKUP($N2094,'Data from Waybill Query'!$A:$M,11,FALSE))</f>
        <v>22495511</v>
      </c>
      <c r="L2094" s="104">
        <f>IF(ISNA(VLOOKUP($N2094,'Data from Waybill Query'!$A:$M,12,FALSE)),0,VLOOKUP($N2094,'Data from Waybill Query'!$A:$M,12,FALSE))</f>
        <v>5681</v>
      </c>
      <c r="M2094" s="104">
        <f>IF(ISNA(VLOOKUP($N2094,'Data from Waybill Query'!$A:$M,13,FALSE)),0,VLOOKUP($N2094,'Data from Waybill Query'!$A:$M,13,FALSE))</f>
        <v>8.2417669999999998E-2</v>
      </c>
      <c r="N2094" s="104">
        <f t="shared" si="73"/>
        <v>2015330103</v>
      </c>
    </row>
    <row r="2095" spans="1:14" x14ac:dyDescent="0.25">
      <c r="A2095" s="104">
        <f t="shared" si="72"/>
        <v>201559</v>
      </c>
      <c r="B2095" s="32">
        <f>'Data from Waybill Query'!B2095</f>
        <v>2015</v>
      </c>
      <c r="C2095" s="32" t="str">
        <f>IF('Data from Waybill Query'!C2095="00","0",IF('Data from Waybill Query'!C2095="01","1",IF('Data from Waybill Query'!C2095="XX","2",'Data from Waybill Query'!C2095)))</f>
        <v>33</v>
      </c>
      <c r="D2095" s="33" t="str">
        <f>'Data from Waybill Query'!D2095</f>
        <v>Primary Metal Products</v>
      </c>
      <c r="E2095" s="33" t="str">
        <f>'Data from Waybill Query'!E2095</f>
        <v>M</v>
      </c>
      <c r="F2095" s="33" t="str">
        <f>'Data from Waybill Query'!F2095</f>
        <v>X</v>
      </c>
      <c r="G2095" s="33" t="str">
        <f>'Data from Waybill Query'!G2095</f>
        <v>X</v>
      </c>
      <c r="H2095" s="104">
        <f>IF(ISNA(VLOOKUP($N2095,'Data from Waybill Query'!$A:$M,8,FALSE)),0,VLOOKUP($N2095,'Data from Waybill Query'!$A:$M,8,FALSE))</f>
        <v>628275</v>
      </c>
      <c r="I2095" s="104">
        <f>IF(ISNA(VLOOKUP($N2095,'Data from Waybill Query'!$A:$M,9,FALSE)),0,VLOOKUP($N2095,'Data from Waybill Query'!$A:$M,9,FALSE))</f>
        <v>157622</v>
      </c>
      <c r="J2095" s="104">
        <f>IF(ISNA(VLOOKUP($N2095,'Data from Waybill Query'!$A:$M,10,FALSE)),0,VLOOKUP($N2095,'Data from Waybill Query'!$A:$M,10,FALSE))</f>
        <v>120641</v>
      </c>
      <c r="K2095" s="104">
        <f>IF(ISNA(VLOOKUP($N2095,'Data from Waybill Query'!$A:$M,11,FALSE)),0,VLOOKUP($N2095,'Data from Waybill Query'!$A:$M,11,FALSE))</f>
        <v>14076114</v>
      </c>
      <c r="L2095" s="104">
        <f>IF(ISNA(VLOOKUP($N2095,'Data from Waybill Query'!$A:$M,12,FALSE)),0,VLOOKUP($N2095,'Data from Waybill Query'!$A:$M,12,FALSE))</f>
        <v>10764</v>
      </c>
      <c r="M2095" s="104">
        <f>IF(ISNA(VLOOKUP($N2095,'Data from Waybill Query'!$A:$M,13,FALSE)),0,VLOOKUP($N2095,'Data from Waybill Query'!$A:$M,13,FALSE))</f>
        <v>5.8366120000000001E-2</v>
      </c>
      <c r="N2095" s="104">
        <f t="shared" si="73"/>
        <v>2015330203</v>
      </c>
    </row>
    <row r="2096" spans="1:14" x14ac:dyDescent="0.25">
      <c r="A2096" s="104">
        <f t="shared" si="72"/>
        <v>201560</v>
      </c>
      <c r="B2096" s="32">
        <f>'Data from Waybill Query'!B2096</f>
        <v>2015</v>
      </c>
      <c r="C2096" s="32" t="str">
        <f>IF('Data from Waybill Query'!C2096="00","0",IF('Data from Waybill Query'!C2096="01","1",IF('Data from Waybill Query'!C2096="XX","2",'Data from Waybill Query'!C2096)))</f>
        <v>33</v>
      </c>
      <c r="D2096" s="33" t="str">
        <f>'Data from Waybill Query'!D2096</f>
        <v>Primary Metal Products</v>
      </c>
      <c r="E2096" s="33" t="str">
        <f>'Data from Waybill Query'!E2096</f>
        <v>L</v>
      </c>
      <c r="F2096" s="33" t="str">
        <f>'Data from Waybill Query'!F2096</f>
        <v>X</v>
      </c>
      <c r="G2096" s="33" t="str">
        <f>'Data from Waybill Query'!G2096</f>
        <v>X</v>
      </c>
      <c r="H2096" s="104">
        <f>IF(ISNA(VLOOKUP($N2096,'Data from Waybill Query'!$A:$M,8,FALSE)),0,VLOOKUP($N2096,'Data from Waybill Query'!$A:$M,8,FALSE))</f>
        <v>1220864</v>
      </c>
      <c r="I2096" s="104">
        <f>IF(ISNA(VLOOKUP($N2096,'Data from Waybill Query'!$A:$M,9,FALSE)),0,VLOOKUP($N2096,'Data from Waybill Query'!$A:$M,9,FALSE))</f>
        <v>180447</v>
      </c>
      <c r="J2096" s="104">
        <f>IF(ISNA(VLOOKUP($N2096,'Data from Waybill Query'!$A:$M,10,FALSE)),0,VLOOKUP($N2096,'Data from Waybill Query'!$A:$M,10,FALSE))</f>
        <v>292804</v>
      </c>
      <c r="K2096" s="104">
        <f>IF(ISNA(VLOOKUP($N2096,'Data from Waybill Query'!$A:$M,11,FALSE)),0,VLOOKUP($N2096,'Data from Waybill Query'!$A:$M,11,FALSE))</f>
        <v>15943778</v>
      </c>
      <c r="L2096" s="104">
        <f>IF(ISNA(VLOOKUP($N2096,'Data from Waybill Query'!$A:$M,12,FALSE)),0,VLOOKUP($N2096,'Data from Waybill Query'!$A:$M,12,FALSE))</f>
        <v>25887</v>
      </c>
      <c r="M2096" s="104">
        <f>IF(ISNA(VLOOKUP($N2096,'Data from Waybill Query'!$A:$M,13,FALSE)),0,VLOOKUP($N2096,'Data from Waybill Query'!$A:$M,13,FALSE))</f>
        <v>4.716215E-2</v>
      </c>
      <c r="N2096" s="104">
        <f t="shared" si="73"/>
        <v>2015330303</v>
      </c>
    </row>
    <row r="2097" spans="1:14" x14ac:dyDescent="0.25">
      <c r="A2097" s="104">
        <f t="shared" si="72"/>
        <v>201561</v>
      </c>
      <c r="B2097" s="32">
        <f>'Data from Waybill Query'!B2097</f>
        <v>2015</v>
      </c>
      <c r="C2097" s="32" t="str">
        <f>IF('Data from Waybill Query'!C2097="00","0",IF('Data from Waybill Query'!C2097="01","1",IF('Data from Waybill Query'!C2097="XX","2",'Data from Waybill Query'!C2097)))</f>
        <v>37</v>
      </c>
      <c r="D2097" s="33" t="str">
        <f>'Data from Waybill Query'!D2097</f>
        <v>Transportation Equipment</v>
      </c>
      <c r="E2097" s="33" t="str">
        <f>'Data from Waybill Query'!E2097</f>
        <v>S</v>
      </c>
      <c r="F2097" s="33" t="str">
        <f>'Data from Waybill Query'!F2097</f>
        <v>X</v>
      </c>
      <c r="G2097" s="33" t="str">
        <f>'Data from Waybill Query'!G2097</f>
        <v>X</v>
      </c>
      <c r="H2097" s="104">
        <f>IF(ISNA(VLOOKUP($N2097,'Data from Waybill Query'!$A:$M,8,FALSE)),0,VLOOKUP($N2097,'Data from Waybill Query'!$A:$M,8,FALSE))</f>
        <v>1153892</v>
      </c>
      <c r="I2097" s="104">
        <f>IF(ISNA(VLOOKUP($N2097,'Data from Waybill Query'!$A:$M,9,FALSE)),0,VLOOKUP($N2097,'Data from Waybill Query'!$A:$M,9,FALSE))</f>
        <v>714684</v>
      </c>
      <c r="J2097" s="104">
        <f>IF(ISNA(VLOOKUP($N2097,'Data from Waybill Query'!$A:$M,10,FALSE)),0,VLOOKUP($N2097,'Data from Waybill Query'!$A:$M,10,FALSE))</f>
        <v>198657</v>
      </c>
      <c r="K2097" s="104">
        <f>IF(ISNA(VLOOKUP($N2097,'Data from Waybill Query'!$A:$M,11,FALSE)),0,VLOOKUP($N2097,'Data from Waybill Query'!$A:$M,11,FALSE))</f>
        <v>16455951</v>
      </c>
      <c r="L2097" s="104">
        <f>IF(ISNA(VLOOKUP($N2097,'Data from Waybill Query'!$A:$M,12,FALSE)),0,VLOOKUP($N2097,'Data from Waybill Query'!$A:$M,12,FALSE))</f>
        <v>4578</v>
      </c>
      <c r="M2097" s="104">
        <f>IF(ISNA(VLOOKUP($N2097,'Data from Waybill Query'!$A:$M,13,FALSE)),0,VLOOKUP($N2097,'Data from Waybill Query'!$A:$M,13,FALSE))</f>
        <v>0.25206309999999998</v>
      </c>
      <c r="N2097" s="104">
        <f t="shared" si="73"/>
        <v>2015370103</v>
      </c>
    </row>
    <row r="2098" spans="1:14" x14ac:dyDescent="0.25">
      <c r="A2098" s="104">
        <f t="shared" si="72"/>
        <v>201562</v>
      </c>
      <c r="B2098" s="32">
        <f>'Data from Waybill Query'!B2098</f>
        <v>2015</v>
      </c>
      <c r="C2098" s="32" t="str">
        <f>IF('Data from Waybill Query'!C2098="00","0",IF('Data from Waybill Query'!C2098="01","1",IF('Data from Waybill Query'!C2098="XX","2",'Data from Waybill Query'!C2098)))</f>
        <v>37</v>
      </c>
      <c r="D2098" s="33" t="str">
        <f>'Data from Waybill Query'!D2098</f>
        <v>Transportation Equipment</v>
      </c>
      <c r="E2098" s="33" t="str">
        <f>'Data from Waybill Query'!E2098</f>
        <v>M</v>
      </c>
      <c r="F2098" s="33" t="str">
        <f>'Data from Waybill Query'!F2098</f>
        <v>X</v>
      </c>
      <c r="G2098" s="33" t="str">
        <f>'Data from Waybill Query'!G2098</f>
        <v>X</v>
      </c>
      <c r="H2098" s="104">
        <f>IF(ISNA(VLOOKUP($N2098,'Data from Waybill Query'!$A:$M,8,FALSE)),0,VLOOKUP($N2098,'Data from Waybill Query'!$A:$M,8,FALSE))</f>
        <v>1552212</v>
      </c>
      <c r="I2098" s="104">
        <f>IF(ISNA(VLOOKUP($N2098,'Data from Waybill Query'!$A:$M,9,FALSE)),0,VLOOKUP($N2098,'Data from Waybill Query'!$A:$M,9,FALSE))</f>
        <v>638639</v>
      </c>
      <c r="J2098" s="104">
        <f>IF(ISNA(VLOOKUP($N2098,'Data from Waybill Query'!$A:$M,10,FALSE)),0,VLOOKUP($N2098,'Data from Waybill Query'!$A:$M,10,FALSE))</f>
        <v>471523</v>
      </c>
      <c r="K2098" s="104">
        <f>IF(ISNA(VLOOKUP($N2098,'Data from Waybill Query'!$A:$M,11,FALSE)),0,VLOOKUP($N2098,'Data from Waybill Query'!$A:$M,11,FALSE))</f>
        <v>13903362</v>
      </c>
      <c r="L2098" s="104">
        <f>IF(ISNA(VLOOKUP($N2098,'Data from Waybill Query'!$A:$M,12,FALSE)),0,VLOOKUP($N2098,'Data from Waybill Query'!$A:$M,12,FALSE))</f>
        <v>10197</v>
      </c>
      <c r="M2098" s="104">
        <f>IF(ISNA(VLOOKUP($N2098,'Data from Waybill Query'!$A:$M,13,FALSE)),0,VLOOKUP($N2098,'Data from Waybill Query'!$A:$M,13,FALSE))</f>
        <v>0.15222179999999999</v>
      </c>
      <c r="N2098" s="104">
        <f t="shared" si="73"/>
        <v>2015370203</v>
      </c>
    </row>
    <row r="2099" spans="1:14" x14ac:dyDescent="0.25">
      <c r="A2099" s="104">
        <f t="shared" si="72"/>
        <v>201563</v>
      </c>
      <c r="B2099" s="32">
        <f>'Data from Waybill Query'!B2099</f>
        <v>2015</v>
      </c>
      <c r="C2099" s="32" t="str">
        <f>IF('Data from Waybill Query'!C2099="00","0",IF('Data from Waybill Query'!C2099="01","1",IF('Data from Waybill Query'!C2099="XX","2",'Data from Waybill Query'!C2099)))</f>
        <v>37</v>
      </c>
      <c r="D2099" s="33" t="str">
        <f>'Data from Waybill Query'!D2099</f>
        <v>Transportation Equipment</v>
      </c>
      <c r="E2099" s="33" t="str">
        <f>'Data from Waybill Query'!E2099</f>
        <v>L</v>
      </c>
      <c r="F2099" s="33" t="str">
        <f>'Data from Waybill Query'!F2099</f>
        <v>X</v>
      </c>
      <c r="G2099" s="33" t="str">
        <f>'Data from Waybill Query'!G2099</f>
        <v>X</v>
      </c>
      <c r="H2099" s="104">
        <f>IF(ISNA(VLOOKUP($N2099,'Data from Waybill Query'!$A:$M,8,FALSE)),0,VLOOKUP($N2099,'Data from Waybill Query'!$A:$M,8,FALSE))</f>
        <v>3152454</v>
      </c>
      <c r="I2099" s="104">
        <f>IF(ISNA(VLOOKUP($N2099,'Data from Waybill Query'!$A:$M,9,FALSE)),0,VLOOKUP($N2099,'Data from Waybill Query'!$A:$M,9,FALSE))</f>
        <v>799866</v>
      </c>
      <c r="J2099" s="104">
        <f>IF(ISNA(VLOOKUP($N2099,'Data from Waybill Query'!$A:$M,10,FALSE)),0,VLOOKUP($N2099,'Data from Waybill Query'!$A:$M,10,FALSE))</f>
        <v>1334721</v>
      </c>
      <c r="K2099" s="104">
        <f>IF(ISNA(VLOOKUP($N2099,'Data from Waybill Query'!$A:$M,11,FALSE)),0,VLOOKUP($N2099,'Data from Waybill Query'!$A:$M,11,FALSE))</f>
        <v>17174472</v>
      </c>
      <c r="L2099" s="104">
        <f>IF(ISNA(VLOOKUP($N2099,'Data from Waybill Query'!$A:$M,12,FALSE)),0,VLOOKUP($N2099,'Data from Waybill Query'!$A:$M,12,FALSE))</f>
        <v>28551</v>
      </c>
      <c r="M2099" s="104">
        <f>IF(ISNA(VLOOKUP($N2099,'Data from Waybill Query'!$A:$M,13,FALSE)),0,VLOOKUP($N2099,'Data from Waybill Query'!$A:$M,13,FALSE))</f>
        <v>0.11041579999999999</v>
      </c>
      <c r="N2099" s="104">
        <f t="shared" si="73"/>
        <v>2015370303</v>
      </c>
    </row>
    <row r="2100" spans="1:14" x14ac:dyDescent="0.25">
      <c r="A2100" s="104">
        <f t="shared" si="72"/>
        <v>201564</v>
      </c>
      <c r="B2100" s="32">
        <f>'Data from Waybill Query'!B2100</f>
        <v>2015</v>
      </c>
      <c r="C2100" s="32" t="str">
        <f>IF('Data from Waybill Query'!C2100="00","0",IF('Data from Waybill Query'!C2100="01","1",IF('Data from Waybill Query'!C2100="XX","2",'Data from Waybill Query'!C2100)))</f>
        <v>40</v>
      </c>
      <c r="D2100" s="33" t="str">
        <f>'Data from Waybill Query'!D2100</f>
        <v>Waste and Scrap</v>
      </c>
      <c r="E2100" s="33" t="str">
        <f>'Data from Waybill Query'!E2100</f>
        <v>S</v>
      </c>
      <c r="F2100" s="33" t="str">
        <f>'Data from Waybill Query'!F2100</f>
        <v>X</v>
      </c>
      <c r="G2100" s="33" t="str">
        <f>'Data from Waybill Query'!G2100</f>
        <v>X</v>
      </c>
      <c r="H2100" s="104">
        <f>IF(ISNA(VLOOKUP($N2100,'Data from Waybill Query'!$A:$M,8,FALSE)),0,VLOOKUP($N2100,'Data from Waybill Query'!$A:$M,8,FALSE))</f>
        <v>326550</v>
      </c>
      <c r="I2100" s="104">
        <f>IF(ISNA(VLOOKUP($N2100,'Data from Waybill Query'!$A:$M,9,FALSE)),0,VLOOKUP($N2100,'Data from Waybill Query'!$A:$M,9,FALSE))</f>
        <v>172756</v>
      </c>
      <c r="J2100" s="104">
        <f>IF(ISNA(VLOOKUP($N2100,'Data from Waybill Query'!$A:$M,10,FALSE)),0,VLOOKUP($N2100,'Data from Waybill Query'!$A:$M,10,FALSE))</f>
        <v>44674</v>
      </c>
      <c r="K2100" s="104">
        <f>IF(ISNA(VLOOKUP($N2100,'Data from Waybill Query'!$A:$M,11,FALSE)),0,VLOOKUP($N2100,'Data from Waybill Query'!$A:$M,11,FALSE))</f>
        <v>15030636</v>
      </c>
      <c r="L2100" s="104">
        <f>IF(ISNA(VLOOKUP($N2100,'Data from Waybill Query'!$A:$M,12,FALSE)),0,VLOOKUP($N2100,'Data from Waybill Query'!$A:$M,12,FALSE))</f>
        <v>3926</v>
      </c>
      <c r="M2100" s="104">
        <f>IF(ISNA(VLOOKUP($N2100,'Data from Waybill Query'!$A:$M,13,FALSE)),0,VLOOKUP($N2100,'Data from Waybill Query'!$A:$M,13,FALSE))</f>
        <v>8.3169320000000005E-2</v>
      </c>
      <c r="N2100" s="104">
        <f t="shared" si="73"/>
        <v>2015400103</v>
      </c>
    </row>
    <row r="2101" spans="1:14" x14ac:dyDescent="0.25">
      <c r="A2101" s="104">
        <f t="shared" si="72"/>
        <v>201565</v>
      </c>
      <c r="B2101" s="32">
        <f>'Data from Waybill Query'!B2101</f>
        <v>2015</v>
      </c>
      <c r="C2101" s="32" t="str">
        <f>IF('Data from Waybill Query'!C2101="00","0",IF('Data from Waybill Query'!C2101="01","1",IF('Data from Waybill Query'!C2101="XX","2",'Data from Waybill Query'!C2101)))</f>
        <v>40</v>
      </c>
      <c r="D2101" s="33" t="str">
        <f>'Data from Waybill Query'!D2101</f>
        <v>Waste and Scrap</v>
      </c>
      <c r="E2101" s="33" t="str">
        <f>'Data from Waybill Query'!E2101</f>
        <v>M</v>
      </c>
      <c r="F2101" s="33" t="str">
        <f>'Data from Waybill Query'!F2101</f>
        <v>X</v>
      </c>
      <c r="G2101" s="33" t="str">
        <f>'Data from Waybill Query'!G2101</f>
        <v>X</v>
      </c>
      <c r="H2101" s="104">
        <f>IF(ISNA(VLOOKUP($N2101,'Data from Waybill Query'!$A:$M,8,FALSE)),0,VLOOKUP($N2101,'Data from Waybill Query'!$A:$M,8,FALSE))</f>
        <v>399250</v>
      </c>
      <c r="I2101" s="104">
        <f>IF(ISNA(VLOOKUP($N2101,'Data from Waybill Query'!$A:$M,9,FALSE)),0,VLOOKUP($N2101,'Data from Waybill Query'!$A:$M,9,FALSE))</f>
        <v>134291</v>
      </c>
      <c r="J2101" s="104">
        <f>IF(ISNA(VLOOKUP($N2101,'Data from Waybill Query'!$A:$M,10,FALSE)),0,VLOOKUP($N2101,'Data from Waybill Query'!$A:$M,10,FALSE))</f>
        <v>96403</v>
      </c>
      <c r="K2101" s="104">
        <f>IF(ISNA(VLOOKUP($N2101,'Data from Waybill Query'!$A:$M,11,FALSE)),0,VLOOKUP($N2101,'Data from Waybill Query'!$A:$M,11,FALSE))</f>
        <v>11833864</v>
      </c>
      <c r="L2101" s="104">
        <f>IF(ISNA(VLOOKUP($N2101,'Data from Waybill Query'!$A:$M,12,FALSE)),0,VLOOKUP($N2101,'Data from Waybill Query'!$A:$M,12,FALSE))</f>
        <v>8480</v>
      </c>
      <c r="M2101" s="104">
        <f>IF(ISNA(VLOOKUP($N2101,'Data from Waybill Query'!$A:$M,13,FALSE)),0,VLOOKUP($N2101,'Data from Waybill Query'!$A:$M,13,FALSE))</f>
        <v>4.7081629999999999E-2</v>
      </c>
      <c r="N2101" s="104">
        <f t="shared" si="73"/>
        <v>2015400203</v>
      </c>
    </row>
    <row r="2102" spans="1:14" x14ac:dyDescent="0.25">
      <c r="A2102" s="104">
        <f t="shared" si="72"/>
        <v>201566</v>
      </c>
      <c r="B2102" s="32">
        <f>'Data from Waybill Query'!B2102</f>
        <v>2015</v>
      </c>
      <c r="C2102" s="32" t="str">
        <f>IF('Data from Waybill Query'!C2102="00","0",IF('Data from Waybill Query'!C2102="01","1",IF('Data from Waybill Query'!C2102="XX","2",'Data from Waybill Query'!C2102)))</f>
        <v>40</v>
      </c>
      <c r="D2102" s="33" t="str">
        <f>'Data from Waybill Query'!D2102</f>
        <v>Waste and Scrap</v>
      </c>
      <c r="E2102" s="33" t="str">
        <f>'Data from Waybill Query'!E2102</f>
        <v>L</v>
      </c>
      <c r="F2102" s="33" t="str">
        <f>'Data from Waybill Query'!F2102</f>
        <v>X</v>
      </c>
      <c r="G2102" s="33" t="str">
        <f>'Data from Waybill Query'!G2102</f>
        <v>X</v>
      </c>
      <c r="H2102" s="104">
        <f>IF(ISNA(VLOOKUP($N2102,'Data from Waybill Query'!$A:$M,8,FALSE)),0,VLOOKUP($N2102,'Data from Waybill Query'!$A:$M,8,FALSE))</f>
        <v>298723</v>
      </c>
      <c r="I2102" s="104">
        <f>IF(ISNA(VLOOKUP($N2102,'Data from Waybill Query'!$A:$M,9,FALSE)),0,VLOOKUP($N2102,'Data from Waybill Query'!$A:$M,9,FALSE))</f>
        <v>67472</v>
      </c>
      <c r="J2102" s="104">
        <f>IF(ISNA(VLOOKUP($N2102,'Data from Waybill Query'!$A:$M,10,FALSE)),0,VLOOKUP($N2102,'Data from Waybill Query'!$A:$M,10,FALSE))</f>
        <v>97822</v>
      </c>
      <c r="K2102" s="104">
        <f>IF(ISNA(VLOOKUP($N2102,'Data from Waybill Query'!$A:$M,11,FALSE)),0,VLOOKUP($N2102,'Data from Waybill Query'!$A:$M,11,FALSE))</f>
        <v>5698216</v>
      </c>
      <c r="L2102" s="104">
        <f>IF(ISNA(VLOOKUP($N2102,'Data from Waybill Query'!$A:$M,12,FALSE)),0,VLOOKUP($N2102,'Data from Waybill Query'!$A:$M,12,FALSE))</f>
        <v>8232</v>
      </c>
      <c r="M2102" s="104">
        <f>IF(ISNA(VLOOKUP($N2102,'Data from Waybill Query'!$A:$M,13,FALSE)),0,VLOOKUP($N2102,'Data from Waybill Query'!$A:$M,13,FALSE))</f>
        <v>3.6288149999999998E-2</v>
      </c>
      <c r="N2102" s="104">
        <f t="shared" si="73"/>
        <v>2015400303</v>
      </c>
    </row>
    <row r="2103" spans="1:14" x14ac:dyDescent="0.25">
      <c r="A2103" s="104">
        <f t="shared" si="72"/>
        <v>201567</v>
      </c>
      <c r="B2103" s="32">
        <f>'Data from Waybill Query'!B2103</f>
        <v>2015</v>
      </c>
      <c r="C2103" s="32" t="str">
        <f>IF('Data from Waybill Query'!C2103="00","0",IF('Data from Waybill Query'!C2103="01","1",IF('Data from Waybill Query'!C2103="XX","2",'Data from Waybill Query'!C2103)))</f>
        <v>99</v>
      </c>
      <c r="D2103" s="33" t="str">
        <f>'Data from Waybill Query'!D2103</f>
        <v>All Other</v>
      </c>
      <c r="E2103" s="33" t="str">
        <f>'Data from Waybill Query'!E2103</f>
        <v>S</v>
      </c>
      <c r="F2103" s="33" t="str">
        <f>'Data from Waybill Query'!F2103</f>
        <v>X</v>
      </c>
      <c r="G2103" s="33" t="str">
        <f>'Data from Waybill Query'!G2103</f>
        <v>X</v>
      </c>
      <c r="H2103" s="104">
        <f>IF(ISNA(VLOOKUP($N2103,'Data from Waybill Query'!$A:$M,8,FALSE)),0,VLOOKUP($N2103,'Data from Waybill Query'!$A:$M,8,FALSE))</f>
        <v>56700</v>
      </c>
      <c r="I2103" s="104">
        <f>IF(ISNA(VLOOKUP($N2103,'Data from Waybill Query'!$A:$M,9,FALSE)),0,VLOOKUP($N2103,'Data from Waybill Query'!$A:$M,9,FALSE))</f>
        <v>19094</v>
      </c>
      <c r="J2103" s="104">
        <f>IF(ISNA(VLOOKUP($N2103,'Data from Waybill Query'!$A:$M,10,FALSE)),0,VLOOKUP($N2103,'Data from Waybill Query'!$A:$M,10,FALSE))</f>
        <v>5151</v>
      </c>
      <c r="K2103" s="104">
        <f>IF(ISNA(VLOOKUP($N2103,'Data from Waybill Query'!$A:$M,11,FALSE)),0,VLOOKUP($N2103,'Data from Waybill Query'!$A:$M,11,FALSE))</f>
        <v>1089281</v>
      </c>
      <c r="L2103" s="104">
        <f>IF(ISNA(VLOOKUP($N2103,'Data from Waybill Query'!$A:$M,12,FALSE)),0,VLOOKUP($N2103,'Data from Waybill Query'!$A:$M,12,FALSE))</f>
        <v>303</v>
      </c>
      <c r="M2103" s="104">
        <f>IF(ISNA(VLOOKUP($N2103,'Data from Waybill Query'!$A:$M,13,FALSE)),0,VLOOKUP($N2103,'Data from Waybill Query'!$A:$M,13,FALSE))</f>
        <v>0.18713160000000001</v>
      </c>
      <c r="N2103" s="104">
        <f t="shared" si="73"/>
        <v>2015990103</v>
      </c>
    </row>
    <row r="2104" spans="1:14" x14ac:dyDescent="0.25">
      <c r="A2104" s="104">
        <f t="shared" si="72"/>
        <v>201568</v>
      </c>
      <c r="B2104" s="32">
        <f>'Data from Waybill Query'!B2104</f>
        <v>2015</v>
      </c>
      <c r="C2104" s="32" t="str">
        <f>IF('Data from Waybill Query'!C2104="00","0",IF('Data from Waybill Query'!C2104="01","1",IF('Data from Waybill Query'!C2104="XX","2",'Data from Waybill Query'!C2104)))</f>
        <v>99</v>
      </c>
      <c r="D2104" s="33" t="str">
        <f>'Data from Waybill Query'!D2104</f>
        <v>All Other</v>
      </c>
      <c r="E2104" s="33" t="str">
        <f>'Data from Waybill Query'!E2104</f>
        <v>M</v>
      </c>
      <c r="F2104" s="33" t="str">
        <f>'Data from Waybill Query'!F2104</f>
        <v>X</v>
      </c>
      <c r="G2104" s="33" t="str">
        <f>'Data from Waybill Query'!G2104</f>
        <v>X</v>
      </c>
      <c r="H2104" s="104">
        <f>IF(ISNA(VLOOKUP($N2104,'Data from Waybill Query'!$A:$M,8,FALSE)),0,VLOOKUP($N2104,'Data from Waybill Query'!$A:$M,8,FALSE))</f>
        <v>112521</v>
      </c>
      <c r="I2104" s="104">
        <f>IF(ISNA(VLOOKUP($N2104,'Data from Waybill Query'!$A:$M,9,FALSE)),0,VLOOKUP($N2104,'Data from Waybill Query'!$A:$M,9,FALSE))</f>
        <v>26283</v>
      </c>
      <c r="J2104" s="104">
        <f>IF(ISNA(VLOOKUP($N2104,'Data from Waybill Query'!$A:$M,10,FALSE)),0,VLOOKUP($N2104,'Data from Waybill Query'!$A:$M,10,FALSE))</f>
        <v>20288</v>
      </c>
      <c r="K2104" s="104">
        <f>IF(ISNA(VLOOKUP($N2104,'Data from Waybill Query'!$A:$M,11,FALSE)),0,VLOOKUP($N2104,'Data from Waybill Query'!$A:$M,11,FALSE))</f>
        <v>1495429</v>
      </c>
      <c r="L2104" s="104">
        <f>IF(ISNA(VLOOKUP($N2104,'Data from Waybill Query'!$A:$M,12,FALSE)),0,VLOOKUP($N2104,'Data from Waybill Query'!$A:$M,12,FALSE))</f>
        <v>1173</v>
      </c>
      <c r="M2104" s="104">
        <f>IF(ISNA(VLOOKUP($N2104,'Data from Waybill Query'!$A:$M,13,FALSE)),0,VLOOKUP($N2104,'Data from Waybill Query'!$A:$M,13,FALSE))</f>
        <v>9.5910609999999993E-2</v>
      </c>
      <c r="N2104" s="104">
        <f t="shared" si="73"/>
        <v>2015990203</v>
      </c>
    </row>
    <row r="2105" spans="1:14" x14ac:dyDescent="0.25">
      <c r="A2105" s="104">
        <f t="shared" si="72"/>
        <v>201569</v>
      </c>
      <c r="B2105" s="32">
        <f>'Data from Waybill Query'!B2105</f>
        <v>2015</v>
      </c>
      <c r="C2105" s="32" t="str">
        <f>IF('Data from Waybill Query'!C2105="00","0",IF('Data from Waybill Query'!C2105="01","1",IF('Data from Waybill Query'!C2105="XX","2",'Data from Waybill Query'!C2105)))</f>
        <v>99</v>
      </c>
      <c r="D2105" s="33" t="str">
        <f>'Data from Waybill Query'!D2105</f>
        <v>All Other</v>
      </c>
      <c r="E2105" s="33" t="str">
        <f>'Data from Waybill Query'!E2105</f>
        <v>L</v>
      </c>
      <c r="F2105" s="33" t="str">
        <f>'Data from Waybill Query'!F2105</f>
        <v>X</v>
      </c>
      <c r="G2105" s="33" t="str">
        <f>'Data from Waybill Query'!G2105</f>
        <v>X</v>
      </c>
      <c r="H2105" s="104">
        <f>IF(ISNA(VLOOKUP($N2105,'Data from Waybill Query'!$A:$M,8,FALSE)),0,VLOOKUP($N2105,'Data from Waybill Query'!$A:$M,8,FALSE))</f>
        <v>269015</v>
      </c>
      <c r="I2105" s="104">
        <f>IF(ISNA(VLOOKUP($N2105,'Data from Waybill Query'!$A:$M,9,FALSE)),0,VLOOKUP($N2105,'Data from Waybill Query'!$A:$M,9,FALSE))</f>
        <v>42021</v>
      </c>
      <c r="J2105" s="104">
        <f>IF(ISNA(VLOOKUP($N2105,'Data from Waybill Query'!$A:$M,10,FALSE)),0,VLOOKUP($N2105,'Data from Waybill Query'!$A:$M,10,FALSE))</f>
        <v>73923</v>
      </c>
      <c r="K2105" s="104">
        <f>IF(ISNA(VLOOKUP($N2105,'Data from Waybill Query'!$A:$M,11,FALSE)),0,VLOOKUP($N2105,'Data from Waybill Query'!$A:$M,11,FALSE))</f>
        <v>1695413</v>
      </c>
      <c r="L2105" s="104">
        <f>IF(ISNA(VLOOKUP($N2105,'Data from Waybill Query'!$A:$M,12,FALSE)),0,VLOOKUP($N2105,'Data from Waybill Query'!$A:$M,12,FALSE))</f>
        <v>2931</v>
      </c>
      <c r="M2105" s="104">
        <f>IF(ISNA(VLOOKUP($N2105,'Data from Waybill Query'!$A:$M,13,FALSE)),0,VLOOKUP($N2105,'Data from Waybill Query'!$A:$M,13,FALSE))</f>
        <v>9.1793509999999995E-2</v>
      </c>
      <c r="N2105" s="104">
        <f t="shared" si="73"/>
        <v>2015990303</v>
      </c>
    </row>
    <row r="2106" spans="1:14" x14ac:dyDescent="0.25">
      <c r="A2106" s="104">
        <f>$B2106*100+MOD(ROW($B2106)-ROW($B$1476),70)</f>
        <v>201600</v>
      </c>
      <c r="B2106" s="32">
        <f>'Data from Waybill Query'!B2106</f>
        <v>2016</v>
      </c>
      <c r="C2106" s="32" t="str">
        <f>IF('Data from Waybill Query'!C2106="00","0",IF('Data from Waybill Query'!C2106="01","1",IF('Data from Waybill Query'!C2106="XX","2",'Data from Waybill Query'!C2106)))</f>
        <v>0</v>
      </c>
      <c r="D2106" s="33" t="str">
        <f>'Data from Waybill Query'!D2106</f>
        <v>Intermodal</v>
      </c>
      <c r="E2106" s="33" t="str">
        <f>'Data from Waybill Query'!E2106</f>
        <v>S</v>
      </c>
      <c r="F2106" s="33" t="str">
        <f>'Data from Waybill Query'!F2106</f>
        <v>X</v>
      </c>
      <c r="G2106" s="33" t="str">
        <f>'Data from Waybill Query'!G2106</f>
        <v>X</v>
      </c>
      <c r="H2106" s="104">
        <f>IF(ISNA(VLOOKUP($N2106,'Data from Waybill Query'!$A:$M,8,FALSE)),0,VLOOKUP($N2106,'Data from Waybill Query'!$A:$M,8,FALSE))</f>
        <v>853196</v>
      </c>
      <c r="I2106" s="104">
        <f>IF(ISNA(VLOOKUP($N2106,'Data from Waybill Query'!$A:$M,9,FALSE)),0,VLOOKUP($N2106,'Data from Waybill Query'!$A:$M,9,FALSE))</f>
        <v>2133776</v>
      </c>
      <c r="J2106" s="104">
        <f>IF(ISNA(VLOOKUP($N2106,'Data from Waybill Query'!$A:$M,10,FALSE)),0,VLOOKUP($N2106,'Data from Waybill Query'!$A:$M,10,FALSE))</f>
        <v>690732</v>
      </c>
      <c r="K2106" s="104">
        <f>IF(ISNA(VLOOKUP($N2106,'Data from Waybill Query'!$A:$M,11,FALSE)),0,VLOOKUP($N2106,'Data from Waybill Query'!$A:$M,11,FALSE))</f>
        <v>27025020</v>
      </c>
      <c r="L2106" s="104">
        <f>IF(ISNA(VLOOKUP($N2106,'Data from Waybill Query'!$A:$M,12,FALSE)),0,VLOOKUP($N2106,'Data from Waybill Query'!$A:$M,12,FALSE))</f>
        <v>8484</v>
      </c>
      <c r="M2106" s="104">
        <f>IF(ISNA(VLOOKUP($N2106,'Data from Waybill Query'!$A:$M,13,FALSE)),0,VLOOKUP($N2106,'Data from Waybill Query'!$A:$M,13,FALSE))</f>
        <v>0.100565</v>
      </c>
      <c r="N2106" s="104">
        <f t="shared" ref="N2106" si="74">1000000*B2106+10000*C2106+100*IF(LEFT(E2106,1)="S",1,IF(E2106="M",2,IF(E2106="L",3,4)))+10*IF(F2106="P",1,0)+IF(G2106="S",1,IF(G2106="M",2,3))</f>
        <v>2016000103</v>
      </c>
    </row>
    <row r="2107" spans="1:14" x14ac:dyDescent="0.25">
      <c r="A2107" s="104">
        <f t="shared" ref="A2107:A2170" si="75">$B2107*100+MOD(ROW($B2107)-ROW($B$1476),70)</f>
        <v>201601</v>
      </c>
      <c r="B2107" s="32">
        <f>'Data from Waybill Query'!B2107</f>
        <v>2016</v>
      </c>
      <c r="C2107" s="32" t="str">
        <f>IF('Data from Waybill Query'!C2107="00","0",IF('Data from Waybill Query'!C2107="01","1",IF('Data from Waybill Query'!C2107="XX","2",'Data from Waybill Query'!C2107)))</f>
        <v>0</v>
      </c>
      <c r="D2107" s="33" t="str">
        <f>'Data from Waybill Query'!D2107</f>
        <v>Intermodal</v>
      </c>
      <c r="E2107" s="33" t="str">
        <f>'Data from Waybill Query'!E2107</f>
        <v>M</v>
      </c>
      <c r="F2107" s="33" t="str">
        <f>'Data from Waybill Query'!F2107</f>
        <v>X</v>
      </c>
      <c r="G2107" s="33" t="str">
        <f>'Data from Waybill Query'!G2107</f>
        <v>X</v>
      </c>
      <c r="H2107" s="104">
        <f>IF(ISNA(VLOOKUP($N2107,'Data from Waybill Query'!$A:$M,8,FALSE)),0,VLOOKUP($N2107,'Data from Waybill Query'!$A:$M,8,FALSE))</f>
        <v>2362505</v>
      </c>
      <c r="I2107" s="104">
        <f>IF(ISNA(VLOOKUP($N2107,'Data from Waybill Query'!$A:$M,9,FALSE)),0,VLOOKUP($N2107,'Data from Waybill Query'!$A:$M,9,FALSE))</f>
        <v>3915028</v>
      </c>
      <c r="J2107" s="104">
        <f>IF(ISNA(VLOOKUP($N2107,'Data from Waybill Query'!$A:$M,10,FALSE)),0,VLOOKUP($N2107,'Data from Waybill Query'!$A:$M,10,FALSE))</f>
        <v>3169056</v>
      </c>
      <c r="K2107" s="104">
        <f>IF(ISNA(VLOOKUP($N2107,'Data from Waybill Query'!$A:$M,11,FALSE)),0,VLOOKUP($N2107,'Data from Waybill Query'!$A:$M,11,FALSE))</f>
        <v>45201708</v>
      </c>
      <c r="L2107" s="104">
        <f>IF(ISNA(VLOOKUP($N2107,'Data from Waybill Query'!$A:$M,12,FALSE)),0,VLOOKUP($N2107,'Data from Waybill Query'!$A:$M,12,FALSE))</f>
        <v>36807</v>
      </c>
      <c r="M2107" s="104">
        <f>IF(ISNA(VLOOKUP($N2107,'Data from Waybill Query'!$A:$M,13,FALSE)),0,VLOOKUP($N2107,'Data from Waybill Query'!$A:$M,13,FALSE))</f>
        <v>6.418683E-2</v>
      </c>
      <c r="N2107" s="104">
        <f t="shared" ref="N2107:N2170" si="76">1000000*B2107+10000*C2107+100*IF(LEFT(E2107,1)="S",1,IF(E2107="M",2,IF(E2107="L",3,4)))+10*IF(F2107="P",1,0)+IF(G2107="S",1,IF(G2107="M",2,3))</f>
        <v>2016000203</v>
      </c>
    </row>
    <row r="2108" spans="1:14" x14ac:dyDescent="0.25">
      <c r="A2108" s="104">
        <f t="shared" si="75"/>
        <v>201602</v>
      </c>
      <c r="B2108" s="32">
        <f>'Data from Waybill Query'!B2108</f>
        <v>2016</v>
      </c>
      <c r="C2108" s="32" t="str">
        <f>IF('Data from Waybill Query'!C2108="00","0",IF('Data from Waybill Query'!C2108="01","1",IF('Data from Waybill Query'!C2108="XX","2",'Data from Waybill Query'!C2108)))</f>
        <v>0</v>
      </c>
      <c r="D2108" s="33" t="str">
        <f>'Data from Waybill Query'!D2108</f>
        <v>Intermodal</v>
      </c>
      <c r="E2108" s="33" t="str">
        <f>'Data from Waybill Query'!E2108</f>
        <v>L</v>
      </c>
      <c r="F2108" s="33" t="str">
        <f>'Data from Waybill Query'!F2108</f>
        <v>X</v>
      </c>
      <c r="G2108" s="33" t="str">
        <f>'Data from Waybill Query'!G2108</f>
        <v>X</v>
      </c>
      <c r="H2108" s="104">
        <f>IF(ISNA(VLOOKUP($N2108,'Data from Waybill Query'!$A:$M,8,FALSE)),0,VLOOKUP($N2108,'Data from Waybill Query'!$A:$M,8,FALSE))</f>
        <v>2053848</v>
      </c>
      <c r="I2108" s="104">
        <f>IF(ISNA(VLOOKUP($N2108,'Data from Waybill Query'!$A:$M,9,FALSE)),0,VLOOKUP($N2108,'Data from Waybill Query'!$A:$M,9,FALSE))</f>
        <v>2285516</v>
      </c>
      <c r="J2108" s="104">
        <f>IF(ISNA(VLOOKUP($N2108,'Data from Waybill Query'!$A:$M,10,FALSE)),0,VLOOKUP($N2108,'Data from Waybill Query'!$A:$M,10,FALSE))</f>
        <v>2858484</v>
      </c>
      <c r="K2108" s="104">
        <f>IF(ISNA(VLOOKUP($N2108,'Data from Waybill Query'!$A:$M,11,FALSE)),0,VLOOKUP($N2108,'Data from Waybill Query'!$A:$M,11,FALSE))</f>
        <v>27323320</v>
      </c>
      <c r="L2108" s="104">
        <f>IF(ISNA(VLOOKUP($N2108,'Data from Waybill Query'!$A:$M,12,FALSE)),0,VLOOKUP($N2108,'Data from Waybill Query'!$A:$M,12,FALSE))</f>
        <v>34307</v>
      </c>
      <c r="M2108" s="104">
        <f>IF(ISNA(VLOOKUP($N2108,'Data from Waybill Query'!$A:$M,13,FALSE)),0,VLOOKUP($N2108,'Data from Waybill Query'!$A:$M,13,FALSE))</f>
        <v>5.9867129999999998E-2</v>
      </c>
      <c r="N2108" s="104">
        <f t="shared" si="76"/>
        <v>2016000303</v>
      </c>
    </row>
    <row r="2109" spans="1:14" x14ac:dyDescent="0.25">
      <c r="A2109" s="104">
        <f t="shared" si="75"/>
        <v>201603</v>
      </c>
      <c r="B2109" s="32">
        <f>'Data from Waybill Query'!B2109</f>
        <v>2016</v>
      </c>
      <c r="C2109" s="32" t="str">
        <f>IF('Data from Waybill Query'!C2109="00","0",IF('Data from Waybill Query'!C2109="01","1",IF('Data from Waybill Query'!C2109="XX","2",'Data from Waybill Query'!C2109)))</f>
        <v>0</v>
      </c>
      <c r="D2109" s="33" t="str">
        <f>'Data from Waybill Query'!D2109</f>
        <v>Intermodal</v>
      </c>
      <c r="E2109" s="33" t="str">
        <f>'Data from Waybill Query'!E2109</f>
        <v>VL</v>
      </c>
      <c r="F2109" s="33" t="str">
        <f>'Data from Waybill Query'!F2109</f>
        <v>X</v>
      </c>
      <c r="G2109" s="33" t="str">
        <f>'Data from Waybill Query'!G2109</f>
        <v>X</v>
      </c>
      <c r="H2109" s="104">
        <f>IF(ISNA(VLOOKUP($N2109,'Data from Waybill Query'!$A:$M,8,FALSE)),0,VLOOKUP($N2109,'Data from Waybill Query'!$A:$M,8,FALSE))</f>
        <v>9431248</v>
      </c>
      <c r="I2109" s="104">
        <f>IF(ISNA(VLOOKUP($N2109,'Data from Waybill Query'!$A:$M,9,FALSE)),0,VLOOKUP($N2109,'Data from Waybill Query'!$A:$M,9,FALSE))</f>
        <v>7327626</v>
      </c>
      <c r="J2109" s="104">
        <f>IF(ISNA(VLOOKUP($N2109,'Data from Waybill Query'!$A:$M,10,FALSE)),0,VLOOKUP($N2109,'Data from Waybill Query'!$A:$M,10,FALSE))</f>
        <v>16018454</v>
      </c>
      <c r="K2109" s="104">
        <f>IF(ISNA(VLOOKUP($N2109,'Data from Waybill Query'!$A:$M,11,FALSE)),0,VLOOKUP($N2109,'Data from Waybill Query'!$A:$M,11,FALSE))</f>
        <v>103630267</v>
      </c>
      <c r="L2109" s="104">
        <f>IF(ISNA(VLOOKUP($N2109,'Data from Waybill Query'!$A:$M,12,FALSE)),0,VLOOKUP($N2109,'Data from Waybill Query'!$A:$M,12,FALSE))</f>
        <v>226922</v>
      </c>
      <c r="M2109" s="104">
        <f>IF(ISNA(VLOOKUP($N2109,'Data from Waybill Query'!$A:$M,13,FALSE)),0,VLOOKUP($N2109,'Data from Waybill Query'!$A:$M,13,FALSE))</f>
        <v>4.1561550000000003E-2</v>
      </c>
      <c r="N2109" s="104">
        <f t="shared" si="76"/>
        <v>2016000403</v>
      </c>
    </row>
    <row r="2110" spans="1:14" x14ac:dyDescent="0.25">
      <c r="A2110" s="104">
        <f t="shared" si="75"/>
        <v>201604</v>
      </c>
      <c r="B2110" s="32">
        <f>'Data from Waybill Query'!B2110</f>
        <v>2016</v>
      </c>
      <c r="C2110" s="32" t="str">
        <f>IF('Data from Waybill Query'!C2110="00","0",IF('Data from Waybill Query'!C2110="01","1",IF('Data from Waybill Query'!C2110="XX","2",'Data from Waybill Query'!C2110)))</f>
        <v>1</v>
      </c>
      <c r="D2110" s="33" t="str">
        <f>'Data from Waybill Query'!D2110</f>
        <v>Farm Products (not Grain)</v>
      </c>
      <c r="E2110" s="33" t="str">
        <f>'Data from Waybill Query'!E2110</f>
        <v>X</v>
      </c>
      <c r="F2110" s="33" t="str">
        <f>'Data from Waybill Query'!F2110</f>
        <v>X</v>
      </c>
      <c r="G2110" s="33" t="str">
        <f>'Data from Waybill Query'!G2110</f>
        <v>X</v>
      </c>
      <c r="H2110" s="104">
        <f>IF(ISNA(VLOOKUP($N2110,'Data from Waybill Query'!$A:$M,8,FALSE)),0,VLOOKUP($N2110,'Data from Waybill Query'!$A:$M,8,FALSE))</f>
        <v>250100</v>
      </c>
      <c r="I2110" s="104">
        <f>IF(ISNA(VLOOKUP($N2110,'Data from Waybill Query'!$A:$M,9,FALSE)),0,VLOOKUP($N2110,'Data from Waybill Query'!$A:$M,9,FALSE))</f>
        <v>44737</v>
      </c>
      <c r="J2110" s="104">
        <f>IF(ISNA(VLOOKUP($N2110,'Data from Waybill Query'!$A:$M,10,FALSE)),0,VLOOKUP($N2110,'Data from Waybill Query'!$A:$M,10,FALSE))</f>
        <v>70662</v>
      </c>
      <c r="K2110" s="104">
        <f>IF(ISNA(VLOOKUP($N2110,'Data from Waybill Query'!$A:$M,11,FALSE)),0,VLOOKUP($N2110,'Data from Waybill Query'!$A:$M,11,FALSE))</f>
        <v>3748892</v>
      </c>
      <c r="L2110" s="104">
        <f>IF(ISNA(VLOOKUP($N2110,'Data from Waybill Query'!$A:$M,12,FALSE)),0,VLOOKUP($N2110,'Data from Waybill Query'!$A:$M,12,FALSE))</f>
        <v>5945</v>
      </c>
      <c r="M2110" s="104">
        <f>IF(ISNA(VLOOKUP($N2110,'Data from Waybill Query'!$A:$M,13,FALSE)),0,VLOOKUP($N2110,'Data from Waybill Query'!$A:$M,13,FALSE))</f>
        <v>4.2067710000000001E-2</v>
      </c>
      <c r="N2110" s="104">
        <f t="shared" si="76"/>
        <v>2016010403</v>
      </c>
    </row>
    <row r="2111" spans="1:14" x14ac:dyDescent="0.25">
      <c r="A2111" s="104">
        <f t="shared" si="75"/>
        <v>201605</v>
      </c>
      <c r="B2111" s="32">
        <f>'Data from Waybill Query'!B2111</f>
        <v>2016</v>
      </c>
      <c r="C2111" s="32" t="str">
        <f>IF('Data from Waybill Query'!C2111="00","0",IF('Data from Waybill Query'!C2111="01","1",IF('Data from Waybill Query'!C2111="XX","2",'Data from Waybill Query'!C2111)))</f>
        <v>2</v>
      </c>
      <c r="D2111" s="33" t="str">
        <f>'Data from Waybill Query'!D2111</f>
        <v>Grain</v>
      </c>
      <c r="E2111" s="33" t="str">
        <f>'Data from Waybill Query'!E2111</f>
        <v>S</v>
      </c>
      <c r="F2111" s="33" t="str">
        <f>'Data from Waybill Query'!F2111</f>
        <v>R</v>
      </c>
      <c r="G2111" s="33" t="str">
        <f>'Data from Waybill Query'!G2111</f>
        <v>S</v>
      </c>
      <c r="H2111" s="104">
        <f>IF(ISNA(VLOOKUP($N2111,'Data from Waybill Query'!$A:$M,8,FALSE)),0,VLOOKUP($N2111,'Data from Waybill Query'!$A:$M,8,FALSE))</f>
        <v>33031</v>
      </c>
      <c r="I2111" s="104">
        <f>IF(ISNA(VLOOKUP($N2111,'Data from Waybill Query'!$A:$M,9,FALSE)),0,VLOOKUP($N2111,'Data from Waybill Query'!$A:$M,9,FALSE))</f>
        <v>19544</v>
      </c>
      <c r="J2111" s="104">
        <f>IF(ISNA(VLOOKUP($N2111,'Data from Waybill Query'!$A:$M,10,FALSE)),0,VLOOKUP($N2111,'Data from Waybill Query'!$A:$M,10,FALSE))</f>
        <v>3928</v>
      </c>
      <c r="K2111" s="104">
        <f>IF(ISNA(VLOOKUP($N2111,'Data from Waybill Query'!$A:$M,11,FALSE)),0,VLOOKUP($N2111,'Data from Waybill Query'!$A:$M,11,FALSE))</f>
        <v>1931528</v>
      </c>
      <c r="L2111" s="104">
        <f>IF(ISNA(VLOOKUP($N2111,'Data from Waybill Query'!$A:$M,12,FALSE)),0,VLOOKUP($N2111,'Data from Waybill Query'!$A:$M,12,FALSE))</f>
        <v>378</v>
      </c>
      <c r="M2111" s="104">
        <f>IF(ISNA(VLOOKUP($N2111,'Data from Waybill Query'!$A:$M,13,FALSE)),0,VLOOKUP($N2111,'Data from Waybill Query'!$A:$M,13,FALSE))</f>
        <v>8.7469580000000005E-2</v>
      </c>
      <c r="N2111" s="104">
        <f t="shared" si="76"/>
        <v>2016020101</v>
      </c>
    </row>
    <row r="2112" spans="1:14" x14ac:dyDescent="0.25">
      <c r="A2112" s="104">
        <f t="shared" si="75"/>
        <v>201606</v>
      </c>
      <c r="B2112" s="32">
        <f>'Data from Waybill Query'!B2112</f>
        <v>2016</v>
      </c>
      <c r="C2112" s="32" t="str">
        <f>IF('Data from Waybill Query'!C2112="00","0",IF('Data from Waybill Query'!C2112="01","1",IF('Data from Waybill Query'!C2112="XX","2",'Data from Waybill Query'!C2112)))</f>
        <v>2</v>
      </c>
      <c r="D2112" s="33" t="str">
        <f>'Data from Waybill Query'!D2112</f>
        <v>Grain</v>
      </c>
      <c r="E2112" s="33" t="str">
        <f>'Data from Waybill Query'!E2112</f>
        <v>S</v>
      </c>
      <c r="F2112" s="33" t="str">
        <f>'Data from Waybill Query'!F2112</f>
        <v>R</v>
      </c>
      <c r="G2112" s="33" t="str">
        <f>'Data from Waybill Query'!G2112</f>
        <v>M</v>
      </c>
      <c r="H2112" s="104">
        <f>IF(ISNA(VLOOKUP($N2112,'Data from Waybill Query'!$A:$M,8,FALSE)),0,VLOOKUP($N2112,'Data from Waybill Query'!$A:$M,8,FALSE))</f>
        <v>97213</v>
      </c>
      <c r="I2112" s="104">
        <f>IF(ISNA(VLOOKUP($N2112,'Data from Waybill Query'!$A:$M,9,FALSE)),0,VLOOKUP($N2112,'Data from Waybill Query'!$A:$M,9,FALSE))</f>
        <v>68504</v>
      </c>
      <c r="J2112" s="104">
        <f>IF(ISNA(VLOOKUP($N2112,'Data from Waybill Query'!$A:$M,10,FALSE)),0,VLOOKUP($N2112,'Data from Waybill Query'!$A:$M,10,FALSE))</f>
        <v>14900</v>
      </c>
      <c r="K2112" s="104">
        <f>IF(ISNA(VLOOKUP($N2112,'Data from Waybill Query'!$A:$M,11,FALSE)),0,VLOOKUP($N2112,'Data from Waybill Query'!$A:$M,11,FALSE))</f>
        <v>6716404</v>
      </c>
      <c r="L2112" s="104">
        <f>IF(ISNA(VLOOKUP($N2112,'Data from Waybill Query'!$A:$M,12,FALSE)),0,VLOOKUP($N2112,'Data from Waybill Query'!$A:$M,12,FALSE))</f>
        <v>1488</v>
      </c>
      <c r="M2112" s="104">
        <f>IF(ISNA(VLOOKUP($N2112,'Data from Waybill Query'!$A:$M,13,FALSE)),0,VLOOKUP($N2112,'Data from Waybill Query'!$A:$M,13,FALSE))</f>
        <v>6.5348959999999998E-2</v>
      </c>
      <c r="N2112" s="104">
        <f t="shared" si="76"/>
        <v>2016020102</v>
      </c>
    </row>
    <row r="2113" spans="1:14" x14ac:dyDescent="0.25">
      <c r="A2113" s="104">
        <f t="shared" si="75"/>
        <v>201607</v>
      </c>
      <c r="B2113" s="32">
        <f>'Data from Waybill Query'!B2113</f>
        <v>2016</v>
      </c>
      <c r="C2113" s="32" t="str">
        <f>IF('Data from Waybill Query'!C2113="00","0",IF('Data from Waybill Query'!C2113="01","1",IF('Data from Waybill Query'!C2113="XX","2",'Data from Waybill Query'!C2113)))</f>
        <v>2</v>
      </c>
      <c r="D2113" s="33" t="str">
        <f>'Data from Waybill Query'!D2113</f>
        <v>Grain</v>
      </c>
      <c r="E2113" s="33" t="str">
        <f>'Data from Waybill Query'!E2113</f>
        <v>S</v>
      </c>
      <c r="F2113" s="33" t="str">
        <f>'Data from Waybill Query'!F2113</f>
        <v>R</v>
      </c>
      <c r="G2113" s="33" t="str">
        <f>'Data from Waybill Query'!G2113</f>
        <v>U</v>
      </c>
      <c r="H2113" s="104">
        <f>IF(ISNA(VLOOKUP($N2113,'Data from Waybill Query'!$A:$M,8,FALSE)),0,VLOOKUP($N2113,'Data from Waybill Query'!$A:$M,8,FALSE))</f>
        <v>134820</v>
      </c>
      <c r="I2113" s="104">
        <f>IF(ISNA(VLOOKUP($N2113,'Data from Waybill Query'!$A:$M,9,FALSE)),0,VLOOKUP($N2113,'Data from Waybill Query'!$A:$M,9,FALSE))</f>
        <v>71987</v>
      </c>
      <c r="J2113" s="104">
        <f>IF(ISNA(VLOOKUP($N2113,'Data from Waybill Query'!$A:$M,10,FALSE)),0,VLOOKUP($N2113,'Data from Waybill Query'!$A:$M,10,FALSE))</f>
        <v>23404</v>
      </c>
      <c r="K2113" s="104">
        <f>IF(ISNA(VLOOKUP($N2113,'Data from Waybill Query'!$A:$M,11,FALSE)),0,VLOOKUP($N2113,'Data from Waybill Query'!$A:$M,11,FALSE))</f>
        <v>7533556</v>
      </c>
      <c r="L2113" s="104">
        <f>IF(ISNA(VLOOKUP($N2113,'Data from Waybill Query'!$A:$M,12,FALSE)),0,VLOOKUP($N2113,'Data from Waybill Query'!$A:$M,12,FALSE))</f>
        <v>2458</v>
      </c>
      <c r="M2113" s="104">
        <f>IF(ISNA(VLOOKUP($N2113,'Data from Waybill Query'!$A:$M,13,FALSE)),0,VLOOKUP($N2113,'Data from Waybill Query'!$A:$M,13,FALSE))</f>
        <v>5.4857780000000002E-2</v>
      </c>
      <c r="N2113" s="104">
        <f t="shared" si="76"/>
        <v>2016020103</v>
      </c>
    </row>
    <row r="2114" spans="1:14" x14ac:dyDescent="0.25">
      <c r="A2114" s="104">
        <f t="shared" si="75"/>
        <v>201608</v>
      </c>
      <c r="B2114" s="32">
        <f>'Data from Waybill Query'!B2114</f>
        <v>2016</v>
      </c>
      <c r="C2114" s="32" t="str">
        <f>IF('Data from Waybill Query'!C2114="00","0",IF('Data from Waybill Query'!C2114="01","1",IF('Data from Waybill Query'!C2114="XX","2",'Data from Waybill Query'!C2114)))</f>
        <v>2</v>
      </c>
      <c r="D2114" s="33" t="str">
        <f>'Data from Waybill Query'!D2114</f>
        <v>Grain</v>
      </c>
      <c r="E2114" s="33" t="str">
        <f>'Data from Waybill Query'!E2114</f>
        <v>S</v>
      </c>
      <c r="F2114" s="33" t="str">
        <f>'Data from Waybill Query'!F2114</f>
        <v>P</v>
      </c>
      <c r="G2114" s="33" t="str">
        <f>'Data from Waybill Query'!G2114</f>
        <v>S</v>
      </c>
      <c r="H2114" s="104">
        <f>IF(ISNA(VLOOKUP($N2114,'Data from Waybill Query'!$A:$M,8,FALSE)),0,VLOOKUP($N2114,'Data from Waybill Query'!$A:$M,8,FALSE))</f>
        <v>31903</v>
      </c>
      <c r="I2114" s="104">
        <f>IF(ISNA(VLOOKUP($N2114,'Data from Waybill Query'!$A:$M,9,FALSE)),0,VLOOKUP($N2114,'Data from Waybill Query'!$A:$M,9,FALSE))</f>
        <v>19152</v>
      </c>
      <c r="J2114" s="104">
        <f>IF(ISNA(VLOOKUP($N2114,'Data from Waybill Query'!$A:$M,10,FALSE)),0,VLOOKUP($N2114,'Data from Waybill Query'!$A:$M,10,FALSE))</f>
        <v>4261</v>
      </c>
      <c r="K2114" s="104">
        <f>IF(ISNA(VLOOKUP($N2114,'Data from Waybill Query'!$A:$M,11,FALSE)),0,VLOOKUP($N2114,'Data from Waybill Query'!$A:$M,11,FALSE))</f>
        <v>1898708</v>
      </c>
      <c r="L2114" s="104">
        <f>IF(ISNA(VLOOKUP($N2114,'Data from Waybill Query'!$A:$M,12,FALSE)),0,VLOOKUP($N2114,'Data from Waybill Query'!$A:$M,12,FALSE))</f>
        <v>423</v>
      </c>
      <c r="M2114" s="104">
        <f>IF(ISNA(VLOOKUP($N2114,'Data from Waybill Query'!$A:$M,13,FALSE)),0,VLOOKUP($N2114,'Data from Waybill Query'!$A:$M,13,FALSE))</f>
        <v>7.5496289999999994E-2</v>
      </c>
      <c r="N2114" s="104">
        <f t="shared" si="76"/>
        <v>2016020111</v>
      </c>
    </row>
    <row r="2115" spans="1:14" x14ac:dyDescent="0.25">
      <c r="A2115" s="104">
        <f t="shared" si="75"/>
        <v>201609</v>
      </c>
      <c r="B2115" s="32">
        <f>'Data from Waybill Query'!B2115</f>
        <v>2016</v>
      </c>
      <c r="C2115" s="32" t="str">
        <f>IF('Data from Waybill Query'!C2115="00","0",IF('Data from Waybill Query'!C2115="01","1",IF('Data from Waybill Query'!C2115="XX","2",'Data from Waybill Query'!C2115)))</f>
        <v>2</v>
      </c>
      <c r="D2115" s="33" t="str">
        <f>'Data from Waybill Query'!D2115</f>
        <v>Grain</v>
      </c>
      <c r="E2115" s="33" t="str">
        <f>'Data from Waybill Query'!E2115</f>
        <v>S</v>
      </c>
      <c r="F2115" s="33" t="str">
        <f>'Data from Waybill Query'!F2115</f>
        <v>P</v>
      </c>
      <c r="G2115" s="33" t="str">
        <f>'Data from Waybill Query'!G2115</f>
        <v>M</v>
      </c>
      <c r="H2115" s="104">
        <f>IF(ISNA(VLOOKUP($N2115,'Data from Waybill Query'!$A:$M,8,FALSE)),0,VLOOKUP($N2115,'Data from Waybill Query'!$A:$M,8,FALSE))</f>
        <v>54796</v>
      </c>
      <c r="I2115" s="104">
        <f>IF(ISNA(VLOOKUP($N2115,'Data from Waybill Query'!$A:$M,9,FALSE)),0,VLOOKUP($N2115,'Data from Waybill Query'!$A:$M,9,FALSE))</f>
        <v>63172</v>
      </c>
      <c r="J2115" s="104">
        <f>IF(ISNA(VLOOKUP($N2115,'Data from Waybill Query'!$A:$M,10,FALSE)),0,VLOOKUP($N2115,'Data from Waybill Query'!$A:$M,10,FALSE))</f>
        <v>9315</v>
      </c>
      <c r="K2115" s="104">
        <f>IF(ISNA(VLOOKUP($N2115,'Data from Waybill Query'!$A:$M,11,FALSE)),0,VLOOKUP($N2115,'Data from Waybill Query'!$A:$M,11,FALSE))</f>
        <v>6299460</v>
      </c>
      <c r="L2115" s="104">
        <f>IF(ISNA(VLOOKUP($N2115,'Data from Waybill Query'!$A:$M,12,FALSE)),0,VLOOKUP($N2115,'Data from Waybill Query'!$A:$M,12,FALSE))</f>
        <v>939</v>
      </c>
      <c r="M2115" s="104">
        <f>IF(ISNA(VLOOKUP($N2115,'Data from Waybill Query'!$A:$M,13,FALSE)),0,VLOOKUP($N2115,'Data from Waybill Query'!$A:$M,13,FALSE))</f>
        <v>5.8371039999999999E-2</v>
      </c>
      <c r="N2115" s="104">
        <f t="shared" si="76"/>
        <v>2016020112</v>
      </c>
    </row>
    <row r="2116" spans="1:14" x14ac:dyDescent="0.25">
      <c r="A2116" s="104">
        <f t="shared" si="75"/>
        <v>201610</v>
      </c>
      <c r="B2116" s="32">
        <f>'Data from Waybill Query'!B2116</f>
        <v>2016</v>
      </c>
      <c r="C2116" s="32" t="str">
        <f>IF('Data from Waybill Query'!C2116="00","0",IF('Data from Waybill Query'!C2116="01","1",IF('Data from Waybill Query'!C2116="XX","2",'Data from Waybill Query'!C2116)))</f>
        <v>2</v>
      </c>
      <c r="D2116" s="33" t="str">
        <f>'Data from Waybill Query'!D2116</f>
        <v>Grain</v>
      </c>
      <c r="E2116" s="33" t="str">
        <f>'Data from Waybill Query'!E2116</f>
        <v>S</v>
      </c>
      <c r="F2116" s="33" t="str">
        <f>'Data from Waybill Query'!F2116</f>
        <v>P</v>
      </c>
      <c r="G2116" s="33" t="str">
        <f>'Data from Waybill Query'!G2116</f>
        <v>U</v>
      </c>
      <c r="H2116" s="104">
        <f>IF(ISNA(VLOOKUP($N2116,'Data from Waybill Query'!$A:$M,8,FALSE)),0,VLOOKUP($N2116,'Data from Waybill Query'!$A:$M,8,FALSE))</f>
        <v>47340</v>
      </c>
      <c r="I2116" s="104">
        <f>IF(ISNA(VLOOKUP($N2116,'Data from Waybill Query'!$A:$M,9,FALSE)),0,VLOOKUP($N2116,'Data from Waybill Query'!$A:$M,9,FALSE))</f>
        <v>42129</v>
      </c>
      <c r="J2116" s="104">
        <f>IF(ISNA(VLOOKUP($N2116,'Data from Waybill Query'!$A:$M,10,FALSE)),0,VLOOKUP($N2116,'Data from Waybill Query'!$A:$M,10,FALSE))</f>
        <v>8835</v>
      </c>
      <c r="K2116" s="104">
        <f>IF(ISNA(VLOOKUP($N2116,'Data from Waybill Query'!$A:$M,11,FALSE)),0,VLOOKUP($N2116,'Data from Waybill Query'!$A:$M,11,FALSE))</f>
        <v>4291356</v>
      </c>
      <c r="L2116" s="104">
        <f>IF(ISNA(VLOOKUP($N2116,'Data from Waybill Query'!$A:$M,12,FALSE)),0,VLOOKUP($N2116,'Data from Waybill Query'!$A:$M,12,FALSE))</f>
        <v>904</v>
      </c>
      <c r="M2116" s="104">
        <f>IF(ISNA(VLOOKUP($N2116,'Data from Waybill Query'!$A:$M,13,FALSE)),0,VLOOKUP($N2116,'Data from Waybill Query'!$A:$M,13,FALSE))</f>
        <v>5.2358200000000001E-2</v>
      </c>
      <c r="N2116" s="104">
        <f t="shared" si="76"/>
        <v>2016020113</v>
      </c>
    </row>
    <row r="2117" spans="1:14" x14ac:dyDescent="0.25">
      <c r="A2117" s="104">
        <f t="shared" si="75"/>
        <v>201611</v>
      </c>
      <c r="B2117" s="32">
        <f>'Data from Waybill Query'!B2117</f>
        <v>2016</v>
      </c>
      <c r="C2117" s="32" t="str">
        <f>IF('Data from Waybill Query'!C2117="00","0",IF('Data from Waybill Query'!C2117="01","1",IF('Data from Waybill Query'!C2117="XX","2",'Data from Waybill Query'!C2117)))</f>
        <v>2</v>
      </c>
      <c r="D2117" s="33" t="str">
        <f>'Data from Waybill Query'!D2117</f>
        <v>Grain</v>
      </c>
      <c r="E2117" s="33" t="str">
        <f>'Data from Waybill Query'!E2117</f>
        <v>M</v>
      </c>
      <c r="F2117" s="33" t="str">
        <f>'Data from Waybill Query'!F2117</f>
        <v>R</v>
      </c>
      <c r="G2117" s="33" t="str">
        <f>'Data from Waybill Query'!G2117</f>
        <v>S</v>
      </c>
      <c r="H2117" s="104">
        <f>IF(ISNA(VLOOKUP($N2117,'Data from Waybill Query'!$A:$M,8,FALSE)),0,VLOOKUP($N2117,'Data from Waybill Query'!$A:$M,8,FALSE))</f>
        <v>71973</v>
      </c>
      <c r="I2117" s="104">
        <f>IF(ISNA(VLOOKUP($N2117,'Data from Waybill Query'!$A:$M,9,FALSE)),0,VLOOKUP($N2117,'Data from Waybill Query'!$A:$M,9,FALSE))</f>
        <v>19052</v>
      </c>
      <c r="J2117" s="104">
        <f>IF(ISNA(VLOOKUP($N2117,'Data from Waybill Query'!$A:$M,10,FALSE)),0,VLOOKUP($N2117,'Data from Waybill Query'!$A:$M,10,FALSE))</f>
        <v>14706</v>
      </c>
      <c r="K2117" s="104">
        <f>IF(ISNA(VLOOKUP($N2117,'Data from Waybill Query'!$A:$M,11,FALSE)),0,VLOOKUP($N2117,'Data from Waybill Query'!$A:$M,11,FALSE))</f>
        <v>1850892</v>
      </c>
      <c r="L2117" s="104">
        <f>IF(ISNA(VLOOKUP($N2117,'Data from Waybill Query'!$A:$M,12,FALSE)),0,VLOOKUP($N2117,'Data from Waybill Query'!$A:$M,12,FALSE))</f>
        <v>1428</v>
      </c>
      <c r="M2117" s="104">
        <f>IF(ISNA(VLOOKUP($N2117,'Data from Waybill Query'!$A:$M,13,FALSE)),0,VLOOKUP($N2117,'Data from Waybill Query'!$A:$M,13,FALSE))</f>
        <v>5.0408870000000001E-2</v>
      </c>
      <c r="N2117" s="104">
        <f t="shared" si="76"/>
        <v>2016020201</v>
      </c>
    </row>
    <row r="2118" spans="1:14" x14ac:dyDescent="0.25">
      <c r="A2118" s="104">
        <f t="shared" si="75"/>
        <v>201612</v>
      </c>
      <c r="B2118" s="32">
        <f>'Data from Waybill Query'!B2118</f>
        <v>2016</v>
      </c>
      <c r="C2118" s="32" t="str">
        <f>IF('Data from Waybill Query'!C2118="00","0",IF('Data from Waybill Query'!C2118="01","1",IF('Data from Waybill Query'!C2118="XX","2",'Data from Waybill Query'!C2118)))</f>
        <v>2</v>
      </c>
      <c r="D2118" s="33" t="str">
        <f>'Data from Waybill Query'!D2118</f>
        <v>Grain</v>
      </c>
      <c r="E2118" s="33" t="str">
        <f>'Data from Waybill Query'!E2118</f>
        <v>M</v>
      </c>
      <c r="F2118" s="33" t="str">
        <f>'Data from Waybill Query'!F2118</f>
        <v>R</v>
      </c>
      <c r="G2118" s="33" t="str">
        <f>'Data from Waybill Query'!G2118</f>
        <v>M</v>
      </c>
      <c r="H2118" s="104">
        <f>IF(ISNA(VLOOKUP($N2118,'Data from Waybill Query'!$A:$M,8,FALSE)),0,VLOOKUP($N2118,'Data from Waybill Query'!$A:$M,8,FALSE))</f>
        <v>313814</v>
      </c>
      <c r="I2118" s="104">
        <f>IF(ISNA(VLOOKUP($N2118,'Data from Waybill Query'!$A:$M,9,FALSE)),0,VLOOKUP($N2118,'Data from Waybill Query'!$A:$M,9,FALSE))</f>
        <v>91252</v>
      </c>
      <c r="J2118" s="104">
        <f>IF(ISNA(VLOOKUP($N2118,'Data from Waybill Query'!$A:$M,10,FALSE)),0,VLOOKUP($N2118,'Data from Waybill Query'!$A:$M,10,FALSE))</f>
        <v>68798</v>
      </c>
      <c r="K2118" s="104">
        <f>IF(ISNA(VLOOKUP($N2118,'Data from Waybill Query'!$A:$M,11,FALSE)),0,VLOOKUP($N2118,'Data from Waybill Query'!$A:$M,11,FALSE))</f>
        <v>9221960</v>
      </c>
      <c r="L2118" s="104">
        <f>IF(ISNA(VLOOKUP($N2118,'Data from Waybill Query'!$A:$M,12,FALSE)),0,VLOOKUP($N2118,'Data from Waybill Query'!$A:$M,12,FALSE))</f>
        <v>6942</v>
      </c>
      <c r="M2118" s="104">
        <f>IF(ISNA(VLOOKUP($N2118,'Data from Waybill Query'!$A:$M,13,FALSE)),0,VLOOKUP($N2118,'Data from Waybill Query'!$A:$M,13,FALSE))</f>
        <v>4.5206320000000001E-2</v>
      </c>
      <c r="N2118" s="104">
        <f t="shared" si="76"/>
        <v>2016020202</v>
      </c>
    </row>
    <row r="2119" spans="1:14" x14ac:dyDescent="0.25">
      <c r="A2119" s="104">
        <f t="shared" si="75"/>
        <v>201613</v>
      </c>
      <c r="B2119" s="32">
        <f>'Data from Waybill Query'!B2119</f>
        <v>2016</v>
      </c>
      <c r="C2119" s="32" t="str">
        <f>IF('Data from Waybill Query'!C2119="00","0",IF('Data from Waybill Query'!C2119="01","1",IF('Data from Waybill Query'!C2119="XX","2",'Data from Waybill Query'!C2119)))</f>
        <v>2</v>
      </c>
      <c r="D2119" s="33" t="str">
        <f>'Data from Waybill Query'!D2119</f>
        <v>Grain</v>
      </c>
      <c r="E2119" s="33" t="str">
        <f>'Data from Waybill Query'!E2119</f>
        <v>M</v>
      </c>
      <c r="F2119" s="33" t="str">
        <f>'Data from Waybill Query'!F2119</f>
        <v>R</v>
      </c>
      <c r="G2119" s="33" t="str">
        <f>'Data from Waybill Query'!G2119</f>
        <v>U</v>
      </c>
      <c r="H2119" s="104">
        <f>IF(ISNA(VLOOKUP($N2119,'Data from Waybill Query'!$A:$M,8,FALSE)),0,VLOOKUP($N2119,'Data from Waybill Query'!$A:$M,8,FALSE))</f>
        <v>757064</v>
      </c>
      <c r="I2119" s="104">
        <f>IF(ISNA(VLOOKUP($N2119,'Data from Waybill Query'!$A:$M,9,FALSE)),0,VLOOKUP($N2119,'Data from Waybill Query'!$A:$M,9,FALSE))</f>
        <v>237031</v>
      </c>
      <c r="J2119" s="104">
        <f>IF(ISNA(VLOOKUP($N2119,'Data from Waybill Query'!$A:$M,10,FALSE)),0,VLOOKUP($N2119,'Data from Waybill Query'!$A:$M,10,FALSE))</f>
        <v>187353</v>
      </c>
      <c r="K2119" s="104">
        <f>IF(ISNA(VLOOKUP($N2119,'Data from Waybill Query'!$A:$M,11,FALSE)),0,VLOOKUP($N2119,'Data from Waybill Query'!$A:$M,11,FALSE))</f>
        <v>25476169</v>
      </c>
      <c r="L2119" s="104">
        <f>IF(ISNA(VLOOKUP($N2119,'Data from Waybill Query'!$A:$M,12,FALSE)),0,VLOOKUP($N2119,'Data from Waybill Query'!$A:$M,12,FALSE))</f>
        <v>20094</v>
      </c>
      <c r="M2119" s="104">
        <f>IF(ISNA(VLOOKUP($N2119,'Data from Waybill Query'!$A:$M,13,FALSE)),0,VLOOKUP($N2119,'Data from Waybill Query'!$A:$M,13,FALSE))</f>
        <v>3.7675840000000002E-2</v>
      </c>
      <c r="N2119" s="104">
        <f t="shared" si="76"/>
        <v>2016020203</v>
      </c>
    </row>
    <row r="2120" spans="1:14" x14ac:dyDescent="0.25">
      <c r="A2120" s="104">
        <f t="shared" si="75"/>
        <v>201614</v>
      </c>
      <c r="B2120" s="32">
        <f>'Data from Waybill Query'!B2120</f>
        <v>2016</v>
      </c>
      <c r="C2120" s="32" t="str">
        <f>IF('Data from Waybill Query'!C2120="00","0",IF('Data from Waybill Query'!C2120="01","1",IF('Data from Waybill Query'!C2120="XX","2",'Data from Waybill Query'!C2120)))</f>
        <v>2</v>
      </c>
      <c r="D2120" s="33" t="str">
        <f>'Data from Waybill Query'!D2120</f>
        <v>Grain</v>
      </c>
      <c r="E2120" s="33" t="str">
        <f>'Data from Waybill Query'!E2120</f>
        <v>M</v>
      </c>
      <c r="F2120" s="33" t="str">
        <f>'Data from Waybill Query'!F2120</f>
        <v>P</v>
      </c>
      <c r="G2120" s="33" t="str">
        <f>'Data from Waybill Query'!G2120</f>
        <v>S</v>
      </c>
      <c r="H2120" s="104">
        <f>IF(ISNA(VLOOKUP($N2120,'Data from Waybill Query'!$A:$M,8,FALSE)),0,VLOOKUP($N2120,'Data from Waybill Query'!$A:$M,8,FALSE))</f>
        <v>63810</v>
      </c>
      <c r="I2120" s="104">
        <f>IF(ISNA(VLOOKUP($N2120,'Data from Waybill Query'!$A:$M,9,FALSE)),0,VLOOKUP($N2120,'Data from Waybill Query'!$A:$M,9,FALSE))</f>
        <v>19408</v>
      </c>
      <c r="J2120" s="104">
        <f>IF(ISNA(VLOOKUP($N2120,'Data from Waybill Query'!$A:$M,10,FALSE)),0,VLOOKUP($N2120,'Data from Waybill Query'!$A:$M,10,FALSE))</f>
        <v>14485</v>
      </c>
      <c r="K2120" s="104">
        <f>IF(ISNA(VLOOKUP($N2120,'Data from Waybill Query'!$A:$M,11,FALSE)),0,VLOOKUP($N2120,'Data from Waybill Query'!$A:$M,11,FALSE))</f>
        <v>1869568</v>
      </c>
      <c r="L2120" s="104">
        <f>IF(ISNA(VLOOKUP($N2120,'Data from Waybill Query'!$A:$M,12,FALSE)),0,VLOOKUP($N2120,'Data from Waybill Query'!$A:$M,12,FALSE))</f>
        <v>1393</v>
      </c>
      <c r="M2120" s="104">
        <f>IF(ISNA(VLOOKUP($N2120,'Data from Waybill Query'!$A:$M,13,FALSE)),0,VLOOKUP($N2120,'Data from Waybill Query'!$A:$M,13,FALSE))</f>
        <v>4.5791800000000001E-2</v>
      </c>
      <c r="N2120" s="104">
        <f t="shared" si="76"/>
        <v>2016020211</v>
      </c>
    </row>
    <row r="2121" spans="1:14" x14ac:dyDescent="0.25">
      <c r="A2121" s="104">
        <f t="shared" si="75"/>
        <v>201615</v>
      </c>
      <c r="B2121" s="32">
        <f>'Data from Waybill Query'!B2121</f>
        <v>2016</v>
      </c>
      <c r="C2121" s="32" t="str">
        <f>IF('Data from Waybill Query'!C2121="00","0",IF('Data from Waybill Query'!C2121="01","1",IF('Data from Waybill Query'!C2121="XX","2",'Data from Waybill Query'!C2121)))</f>
        <v>2</v>
      </c>
      <c r="D2121" s="33" t="str">
        <f>'Data from Waybill Query'!D2121</f>
        <v>Grain</v>
      </c>
      <c r="E2121" s="33" t="str">
        <f>'Data from Waybill Query'!E2121</f>
        <v>M</v>
      </c>
      <c r="F2121" s="33" t="str">
        <f>'Data from Waybill Query'!F2121</f>
        <v>P</v>
      </c>
      <c r="G2121" s="33" t="str">
        <f>'Data from Waybill Query'!G2121</f>
        <v>M</v>
      </c>
      <c r="H2121" s="104">
        <f>IF(ISNA(VLOOKUP($N2121,'Data from Waybill Query'!$A:$M,8,FALSE)),0,VLOOKUP($N2121,'Data from Waybill Query'!$A:$M,8,FALSE))</f>
        <v>65366</v>
      </c>
      <c r="I2121" s="104">
        <f>IF(ISNA(VLOOKUP($N2121,'Data from Waybill Query'!$A:$M,9,FALSE)),0,VLOOKUP($N2121,'Data from Waybill Query'!$A:$M,9,FALSE))</f>
        <v>20984</v>
      </c>
      <c r="J2121" s="104">
        <f>IF(ISNA(VLOOKUP($N2121,'Data from Waybill Query'!$A:$M,10,FALSE)),0,VLOOKUP($N2121,'Data from Waybill Query'!$A:$M,10,FALSE))</f>
        <v>15449</v>
      </c>
      <c r="K2121" s="104">
        <f>IF(ISNA(VLOOKUP($N2121,'Data from Waybill Query'!$A:$M,11,FALSE)),0,VLOOKUP($N2121,'Data from Waybill Query'!$A:$M,11,FALSE))</f>
        <v>2100572</v>
      </c>
      <c r="L2121" s="104">
        <f>IF(ISNA(VLOOKUP($N2121,'Data from Waybill Query'!$A:$M,12,FALSE)),0,VLOOKUP($N2121,'Data from Waybill Query'!$A:$M,12,FALSE))</f>
        <v>1548</v>
      </c>
      <c r="M2121" s="104">
        <f>IF(ISNA(VLOOKUP($N2121,'Data from Waybill Query'!$A:$M,13,FALSE)),0,VLOOKUP($N2121,'Data from Waybill Query'!$A:$M,13,FALSE))</f>
        <v>4.2230480000000001E-2</v>
      </c>
      <c r="N2121" s="104">
        <f t="shared" si="76"/>
        <v>2016020212</v>
      </c>
    </row>
    <row r="2122" spans="1:14" x14ac:dyDescent="0.25">
      <c r="A2122" s="104">
        <f t="shared" si="75"/>
        <v>201616</v>
      </c>
      <c r="B2122" s="32">
        <f>'Data from Waybill Query'!B2122</f>
        <v>2016</v>
      </c>
      <c r="C2122" s="32" t="str">
        <f>IF('Data from Waybill Query'!C2122="00","0",IF('Data from Waybill Query'!C2122="01","1",IF('Data from Waybill Query'!C2122="XX","2",'Data from Waybill Query'!C2122)))</f>
        <v>2</v>
      </c>
      <c r="D2122" s="33" t="str">
        <f>'Data from Waybill Query'!D2122</f>
        <v>Grain</v>
      </c>
      <c r="E2122" s="33" t="str">
        <f>'Data from Waybill Query'!E2122</f>
        <v>M</v>
      </c>
      <c r="F2122" s="33" t="str">
        <f>'Data from Waybill Query'!F2122</f>
        <v>P</v>
      </c>
      <c r="G2122" s="33" t="str">
        <f>'Data from Waybill Query'!G2122</f>
        <v>U</v>
      </c>
      <c r="H2122" s="104">
        <f>IF(ISNA(VLOOKUP($N2122,'Data from Waybill Query'!$A:$M,8,FALSE)),0,VLOOKUP($N2122,'Data from Waybill Query'!$A:$M,8,FALSE))</f>
        <v>206718</v>
      </c>
      <c r="I2122" s="104">
        <f>IF(ISNA(VLOOKUP($N2122,'Data from Waybill Query'!$A:$M,9,FALSE)),0,VLOOKUP($N2122,'Data from Waybill Query'!$A:$M,9,FALSE))</f>
        <v>77240</v>
      </c>
      <c r="J2122" s="104">
        <f>IF(ISNA(VLOOKUP($N2122,'Data from Waybill Query'!$A:$M,10,FALSE)),0,VLOOKUP($N2122,'Data from Waybill Query'!$A:$M,10,FALSE))</f>
        <v>59898</v>
      </c>
      <c r="K2122" s="104">
        <f>IF(ISNA(VLOOKUP($N2122,'Data from Waybill Query'!$A:$M,11,FALSE)),0,VLOOKUP($N2122,'Data from Waybill Query'!$A:$M,11,FALSE))</f>
        <v>8075101</v>
      </c>
      <c r="L2122" s="104">
        <f>IF(ISNA(VLOOKUP($N2122,'Data from Waybill Query'!$A:$M,12,FALSE)),0,VLOOKUP($N2122,'Data from Waybill Query'!$A:$M,12,FALSE))</f>
        <v>6251</v>
      </c>
      <c r="M2122" s="104">
        <f>IF(ISNA(VLOOKUP($N2122,'Data from Waybill Query'!$A:$M,13,FALSE)),0,VLOOKUP($N2122,'Data from Waybill Query'!$A:$M,13,FALSE))</f>
        <v>3.3068189999999997E-2</v>
      </c>
      <c r="N2122" s="104">
        <f t="shared" si="76"/>
        <v>2016020213</v>
      </c>
    </row>
    <row r="2123" spans="1:14" x14ac:dyDescent="0.25">
      <c r="A2123" s="104">
        <f t="shared" si="75"/>
        <v>201617</v>
      </c>
      <c r="B2123" s="32">
        <f>'Data from Waybill Query'!B2123</f>
        <v>2016</v>
      </c>
      <c r="C2123" s="32" t="str">
        <f>IF('Data from Waybill Query'!C2123="00","0",IF('Data from Waybill Query'!C2123="01","1",IF('Data from Waybill Query'!C2123="XX","2",'Data from Waybill Query'!C2123)))</f>
        <v>2</v>
      </c>
      <c r="D2123" s="33" t="str">
        <f>'Data from Waybill Query'!D2123</f>
        <v>Grain</v>
      </c>
      <c r="E2123" s="33" t="str">
        <f>'Data from Waybill Query'!E2123</f>
        <v>L</v>
      </c>
      <c r="F2123" s="33" t="str">
        <f>'Data from Waybill Query'!F2123</f>
        <v>R</v>
      </c>
      <c r="G2123" s="33" t="str">
        <f>'Data from Waybill Query'!G2123</f>
        <v>S</v>
      </c>
      <c r="H2123" s="104">
        <f>IF(ISNA(VLOOKUP($N2123,'Data from Waybill Query'!$A:$M,8,FALSE)),0,VLOOKUP($N2123,'Data from Waybill Query'!$A:$M,8,FALSE))</f>
        <v>156695</v>
      </c>
      <c r="I2123" s="104">
        <f>IF(ISNA(VLOOKUP($N2123,'Data from Waybill Query'!$A:$M,9,FALSE)),0,VLOOKUP($N2123,'Data from Waybill Query'!$A:$M,9,FALSE))</f>
        <v>29192</v>
      </c>
      <c r="J2123" s="104">
        <f>IF(ISNA(VLOOKUP($N2123,'Data from Waybill Query'!$A:$M,10,FALSE)),0,VLOOKUP($N2123,'Data from Waybill Query'!$A:$M,10,FALSE))</f>
        <v>47219</v>
      </c>
      <c r="K2123" s="104">
        <f>IF(ISNA(VLOOKUP($N2123,'Data from Waybill Query'!$A:$M,11,FALSE)),0,VLOOKUP($N2123,'Data from Waybill Query'!$A:$M,11,FALSE))</f>
        <v>2911624</v>
      </c>
      <c r="L2123" s="104">
        <f>IF(ISNA(VLOOKUP($N2123,'Data from Waybill Query'!$A:$M,12,FALSE)),0,VLOOKUP($N2123,'Data from Waybill Query'!$A:$M,12,FALSE))</f>
        <v>4704</v>
      </c>
      <c r="M2123" s="104">
        <f>IF(ISNA(VLOOKUP($N2123,'Data from Waybill Query'!$A:$M,13,FALSE)),0,VLOOKUP($N2123,'Data from Waybill Query'!$A:$M,13,FALSE))</f>
        <v>3.3310590000000001E-2</v>
      </c>
      <c r="N2123" s="104">
        <f t="shared" si="76"/>
        <v>2016020301</v>
      </c>
    </row>
    <row r="2124" spans="1:14" x14ac:dyDescent="0.25">
      <c r="A2124" s="104">
        <f t="shared" si="75"/>
        <v>201618</v>
      </c>
      <c r="B2124" s="32">
        <f>'Data from Waybill Query'!B2124</f>
        <v>2016</v>
      </c>
      <c r="C2124" s="32" t="str">
        <f>IF('Data from Waybill Query'!C2124="00","0",IF('Data from Waybill Query'!C2124="01","1",IF('Data from Waybill Query'!C2124="XX","2",'Data from Waybill Query'!C2124)))</f>
        <v>2</v>
      </c>
      <c r="D2124" s="33" t="str">
        <f>'Data from Waybill Query'!D2124</f>
        <v>Grain</v>
      </c>
      <c r="E2124" s="33" t="str">
        <f>'Data from Waybill Query'!E2124</f>
        <v>L</v>
      </c>
      <c r="F2124" s="33" t="str">
        <f>'Data from Waybill Query'!F2124</f>
        <v>R</v>
      </c>
      <c r="G2124" s="33" t="str">
        <f>'Data from Waybill Query'!G2124</f>
        <v>M</v>
      </c>
      <c r="H2124" s="104">
        <f>IF(ISNA(VLOOKUP($N2124,'Data from Waybill Query'!$A:$M,8,FALSE)),0,VLOOKUP($N2124,'Data from Waybill Query'!$A:$M,8,FALSE))</f>
        <v>338907</v>
      </c>
      <c r="I2124" s="104">
        <f>IF(ISNA(VLOOKUP($N2124,'Data from Waybill Query'!$A:$M,9,FALSE)),0,VLOOKUP($N2124,'Data from Waybill Query'!$A:$M,9,FALSE))</f>
        <v>66868</v>
      </c>
      <c r="J2124" s="104">
        <f>IF(ISNA(VLOOKUP($N2124,'Data from Waybill Query'!$A:$M,10,FALSE)),0,VLOOKUP($N2124,'Data from Waybill Query'!$A:$M,10,FALSE))</f>
        <v>104405</v>
      </c>
      <c r="K2124" s="104">
        <f>IF(ISNA(VLOOKUP($N2124,'Data from Waybill Query'!$A:$M,11,FALSE)),0,VLOOKUP($N2124,'Data from Waybill Query'!$A:$M,11,FALSE))</f>
        <v>6744444</v>
      </c>
      <c r="L2124" s="104">
        <f>IF(ISNA(VLOOKUP($N2124,'Data from Waybill Query'!$A:$M,12,FALSE)),0,VLOOKUP($N2124,'Data from Waybill Query'!$A:$M,12,FALSE))</f>
        <v>10577</v>
      </c>
      <c r="M2124" s="104">
        <f>IF(ISNA(VLOOKUP($N2124,'Data from Waybill Query'!$A:$M,13,FALSE)),0,VLOOKUP($N2124,'Data from Waybill Query'!$A:$M,13,FALSE))</f>
        <v>3.2042540000000001E-2</v>
      </c>
      <c r="N2124" s="104">
        <f t="shared" si="76"/>
        <v>2016020302</v>
      </c>
    </row>
    <row r="2125" spans="1:14" x14ac:dyDescent="0.25">
      <c r="A2125" s="104">
        <f t="shared" si="75"/>
        <v>201619</v>
      </c>
      <c r="B2125" s="32">
        <f>'Data from Waybill Query'!B2125</f>
        <v>2016</v>
      </c>
      <c r="C2125" s="32" t="str">
        <f>IF('Data from Waybill Query'!C2125="00","0",IF('Data from Waybill Query'!C2125="01","1",IF('Data from Waybill Query'!C2125="XX","2",'Data from Waybill Query'!C2125)))</f>
        <v>2</v>
      </c>
      <c r="D2125" s="33" t="str">
        <f>'Data from Waybill Query'!D2125</f>
        <v>Grain</v>
      </c>
      <c r="E2125" s="33" t="str">
        <f>'Data from Waybill Query'!E2125</f>
        <v>L</v>
      </c>
      <c r="F2125" s="33" t="str">
        <f>'Data from Waybill Query'!F2125</f>
        <v>R</v>
      </c>
      <c r="G2125" s="33" t="str">
        <f>'Data from Waybill Query'!G2125</f>
        <v>U</v>
      </c>
      <c r="H2125" s="104">
        <f>IF(ISNA(VLOOKUP($N2125,'Data from Waybill Query'!$A:$M,8,FALSE)),0,VLOOKUP($N2125,'Data from Waybill Query'!$A:$M,8,FALSE))</f>
        <v>2568017</v>
      </c>
      <c r="I2125" s="104">
        <f>IF(ISNA(VLOOKUP($N2125,'Data from Waybill Query'!$A:$M,9,FALSE)),0,VLOOKUP($N2125,'Data from Waybill Query'!$A:$M,9,FALSE))</f>
        <v>541830</v>
      </c>
      <c r="J2125" s="104">
        <f>IF(ISNA(VLOOKUP($N2125,'Data from Waybill Query'!$A:$M,10,FALSE)),0,VLOOKUP($N2125,'Data from Waybill Query'!$A:$M,10,FALSE))</f>
        <v>896375</v>
      </c>
      <c r="K2125" s="104">
        <f>IF(ISNA(VLOOKUP($N2125,'Data from Waybill Query'!$A:$M,11,FALSE)),0,VLOOKUP($N2125,'Data from Waybill Query'!$A:$M,11,FALSE))</f>
        <v>58124171</v>
      </c>
      <c r="L2125" s="104">
        <f>IF(ISNA(VLOOKUP($N2125,'Data from Waybill Query'!$A:$M,12,FALSE)),0,VLOOKUP($N2125,'Data from Waybill Query'!$A:$M,12,FALSE))</f>
        <v>96368</v>
      </c>
      <c r="M2125" s="104">
        <f>IF(ISNA(VLOOKUP($N2125,'Data from Waybill Query'!$A:$M,13,FALSE)),0,VLOOKUP($N2125,'Data from Waybill Query'!$A:$M,13,FALSE))</f>
        <v>2.6648000000000002E-2</v>
      </c>
      <c r="N2125" s="104">
        <f t="shared" si="76"/>
        <v>2016020303</v>
      </c>
    </row>
    <row r="2126" spans="1:14" x14ac:dyDescent="0.25">
      <c r="A2126" s="104">
        <f t="shared" si="75"/>
        <v>201620</v>
      </c>
      <c r="B2126" s="32">
        <f>'Data from Waybill Query'!B2126</f>
        <v>2016</v>
      </c>
      <c r="C2126" s="32" t="str">
        <f>IF('Data from Waybill Query'!C2126="00","0",IF('Data from Waybill Query'!C2126="01","1",IF('Data from Waybill Query'!C2126="XX","2",'Data from Waybill Query'!C2126)))</f>
        <v>2</v>
      </c>
      <c r="D2126" s="33" t="str">
        <f>'Data from Waybill Query'!D2126</f>
        <v>Grain</v>
      </c>
      <c r="E2126" s="33" t="str">
        <f>'Data from Waybill Query'!E2126</f>
        <v>L</v>
      </c>
      <c r="F2126" s="33" t="str">
        <f>'Data from Waybill Query'!F2126</f>
        <v>P</v>
      </c>
      <c r="G2126" s="33" t="str">
        <f>'Data from Waybill Query'!G2126</f>
        <v>S</v>
      </c>
      <c r="H2126" s="104">
        <f>IF(ISNA(VLOOKUP($N2126,'Data from Waybill Query'!$A:$M,8,FALSE)),0,VLOOKUP($N2126,'Data from Waybill Query'!$A:$M,8,FALSE))</f>
        <v>111377</v>
      </c>
      <c r="I2126" s="104">
        <f>IF(ISNA(VLOOKUP($N2126,'Data from Waybill Query'!$A:$M,9,FALSE)),0,VLOOKUP($N2126,'Data from Waybill Query'!$A:$M,9,FALSE))</f>
        <v>21888</v>
      </c>
      <c r="J2126" s="104">
        <f>IF(ISNA(VLOOKUP($N2126,'Data from Waybill Query'!$A:$M,10,FALSE)),0,VLOOKUP($N2126,'Data from Waybill Query'!$A:$M,10,FALSE))</f>
        <v>34162</v>
      </c>
      <c r="K2126" s="104">
        <f>IF(ISNA(VLOOKUP($N2126,'Data from Waybill Query'!$A:$M,11,FALSE)),0,VLOOKUP($N2126,'Data from Waybill Query'!$A:$M,11,FALSE))</f>
        <v>2110600</v>
      </c>
      <c r="L2126" s="104">
        <f>IF(ISNA(VLOOKUP($N2126,'Data from Waybill Query'!$A:$M,12,FALSE)),0,VLOOKUP($N2126,'Data from Waybill Query'!$A:$M,12,FALSE))</f>
        <v>3258</v>
      </c>
      <c r="M2126" s="104">
        <f>IF(ISNA(VLOOKUP($N2126,'Data from Waybill Query'!$A:$M,13,FALSE)),0,VLOOKUP($N2126,'Data from Waybill Query'!$A:$M,13,FALSE))</f>
        <v>3.4187019999999999E-2</v>
      </c>
      <c r="N2126" s="104">
        <f t="shared" si="76"/>
        <v>2016020311</v>
      </c>
    </row>
    <row r="2127" spans="1:14" x14ac:dyDescent="0.25">
      <c r="A2127" s="104">
        <f t="shared" si="75"/>
        <v>201621</v>
      </c>
      <c r="B2127" s="32">
        <f>'Data from Waybill Query'!B2127</f>
        <v>2016</v>
      </c>
      <c r="C2127" s="32" t="str">
        <f>IF('Data from Waybill Query'!C2127="00","0",IF('Data from Waybill Query'!C2127="01","1",IF('Data from Waybill Query'!C2127="XX","2",'Data from Waybill Query'!C2127)))</f>
        <v>2</v>
      </c>
      <c r="D2127" s="33" t="str">
        <f>'Data from Waybill Query'!D2127</f>
        <v>Grain</v>
      </c>
      <c r="E2127" s="33" t="str">
        <f>'Data from Waybill Query'!E2127</f>
        <v>L</v>
      </c>
      <c r="F2127" s="33" t="str">
        <f>'Data from Waybill Query'!F2127</f>
        <v>P</v>
      </c>
      <c r="G2127" s="33" t="str">
        <f>'Data from Waybill Query'!G2127</f>
        <v>M</v>
      </c>
      <c r="H2127" s="104">
        <f>IF(ISNA(VLOOKUP($N2127,'Data from Waybill Query'!$A:$M,8,FALSE)),0,VLOOKUP($N2127,'Data from Waybill Query'!$A:$M,8,FALSE))</f>
        <v>63876</v>
      </c>
      <c r="I2127" s="104">
        <f>IF(ISNA(VLOOKUP($N2127,'Data from Waybill Query'!$A:$M,9,FALSE)),0,VLOOKUP($N2127,'Data from Waybill Query'!$A:$M,9,FALSE))</f>
        <v>14100</v>
      </c>
      <c r="J2127" s="104">
        <f>IF(ISNA(VLOOKUP($N2127,'Data from Waybill Query'!$A:$M,10,FALSE)),0,VLOOKUP($N2127,'Data from Waybill Query'!$A:$M,10,FALSE))</f>
        <v>20331</v>
      </c>
      <c r="K2127" s="104">
        <f>IF(ISNA(VLOOKUP($N2127,'Data from Waybill Query'!$A:$M,11,FALSE)),0,VLOOKUP($N2127,'Data from Waybill Query'!$A:$M,11,FALSE))</f>
        <v>1407252</v>
      </c>
      <c r="L2127" s="104">
        <f>IF(ISNA(VLOOKUP($N2127,'Data from Waybill Query'!$A:$M,12,FALSE)),0,VLOOKUP($N2127,'Data from Waybill Query'!$A:$M,12,FALSE))</f>
        <v>2038</v>
      </c>
      <c r="M2127" s="104">
        <f>IF(ISNA(VLOOKUP($N2127,'Data from Waybill Query'!$A:$M,13,FALSE)),0,VLOOKUP($N2127,'Data from Waybill Query'!$A:$M,13,FALSE))</f>
        <v>3.1344329999999997E-2</v>
      </c>
      <c r="N2127" s="104">
        <f t="shared" si="76"/>
        <v>2016020312</v>
      </c>
    </row>
    <row r="2128" spans="1:14" x14ac:dyDescent="0.25">
      <c r="A2128" s="104">
        <f t="shared" si="75"/>
        <v>201622</v>
      </c>
      <c r="B2128" s="32">
        <f>'Data from Waybill Query'!B2128</f>
        <v>2016</v>
      </c>
      <c r="C2128" s="32" t="str">
        <f>IF('Data from Waybill Query'!C2128="00","0",IF('Data from Waybill Query'!C2128="01","1",IF('Data from Waybill Query'!C2128="XX","2",'Data from Waybill Query'!C2128)))</f>
        <v>2</v>
      </c>
      <c r="D2128" s="33" t="str">
        <f>'Data from Waybill Query'!D2128</f>
        <v>Grain</v>
      </c>
      <c r="E2128" s="33" t="str">
        <f>'Data from Waybill Query'!E2128</f>
        <v>L</v>
      </c>
      <c r="F2128" s="33" t="str">
        <f>'Data from Waybill Query'!F2128</f>
        <v>P</v>
      </c>
      <c r="G2128" s="33" t="str">
        <f>'Data from Waybill Query'!G2128</f>
        <v>U</v>
      </c>
      <c r="H2128" s="104">
        <f>IF(ISNA(VLOOKUP($N2128,'Data from Waybill Query'!$A:$M,8,FALSE)),0,VLOOKUP($N2128,'Data from Waybill Query'!$A:$M,8,FALSE))</f>
        <v>358370</v>
      </c>
      <c r="I2128" s="104">
        <f>IF(ISNA(VLOOKUP($N2128,'Data from Waybill Query'!$A:$M,9,FALSE)),0,VLOOKUP($N2128,'Data from Waybill Query'!$A:$M,9,FALSE))</f>
        <v>83792</v>
      </c>
      <c r="J2128" s="104">
        <f>IF(ISNA(VLOOKUP($N2128,'Data from Waybill Query'!$A:$M,10,FALSE)),0,VLOOKUP($N2128,'Data from Waybill Query'!$A:$M,10,FALSE))</f>
        <v>128138</v>
      </c>
      <c r="K2128" s="104">
        <f>IF(ISNA(VLOOKUP($N2128,'Data from Waybill Query'!$A:$M,11,FALSE)),0,VLOOKUP($N2128,'Data from Waybill Query'!$A:$M,11,FALSE))</f>
        <v>8647540</v>
      </c>
      <c r="L2128" s="104">
        <f>IF(ISNA(VLOOKUP($N2128,'Data from Waybill Query'!$A:$M,12,FALSE)),0,VLOOKUP($N2128,'Data from Waybill Query'!$A:$M,12,FALSE))</f>
        <v>13184</v>
      </c>
      <c r="M2128" s="104">
        <f>IF(ISNA(VLOOKUP($N2128,'Data from Waybill Query'!$A:$M,13,FALSE)),0,VLOOKUP($N2128,'Data from Waybill Query'!$A:$M,13,FALSE))</f>
        <v>2.7182910000000001E-2</v>
      </c>
      <c r="N2128" s="104">
        <f t="shared" si="76"/>
        <v>2016020313</v>
      </c>
    </row>
    <row r="2129" spans="1:14" x14ac:dyDescent="0.25">
      <c r="A2129" s="104">
        <f t="shared" si="75"/>
        <v>201623</v>
      </c>
      <c r="B2129" s="32">
        <f>'Data from Waybill Query'!B2129</f>
        <v>2016</v>
      </c>
      <c r="C2129" s="32" t="str">
        <f>IF('Data from Waybill Query'!C2129="00","0",IF('Data from Waybill Query'!C2129="01","1",IF('Data from Waybill Query'!C2129="XX","2",'Data from Waybill Query'!C2129)))</f>
        <v>10</v>
      </c>
      <c r="D2129" s="33" t="str">
        <f>'Data from Waybill Query'!D2129</f>
        <v>Metalic Ores</v>
      </c>
      <c r="E2129" s="33" t="str">
        <f>'Data from Waybill Query'!E2129</f>
        <v>S</v>
      </c>
      <c r="F2129" s="33" t="str">
        <f>'Data from Waybill Query'!F2129</f>
        <v>X</v>
      </c>
      <c r="G2129" s="33" t="str">
        <f>'Data from Waybill Query'!G2129</f>
        <v>X</v>
      </c>
      <c r="H2129" s="104">
        <f>IF(ISNA(VLOOKUP($N2129,'Data from Waybill Query'!$A:$M,8,FALSE)),0,VLOOKUP($N2129,'Data from Waybill Query'!$A:$M,8,FALSE))</f>
        <v>63598</v>
      </c>
      <c r="I2129" s="104">
        <f>IF(ISNA(VLOOKUP($N2129,'Data from Waybill Query'!$A:$M,9,FALSE)),0,VLOOKUP($N2129,'Data from Waybill Query'!$A:$M,9,FALSE))</f>
        <v>203980</v>
      </c>
      <c r="J2129" s="104">
        <f>IF(ISNA(VLOOKUP($N2129,'Data from Waybill Query'!$A:$M,10,FALSE)),0,VLOOKUP($N2129,'Data from Waybill Query'!$A:$M,10,FALSE))</f>
        <v>8507</v>
      </c>
      <c r="K2129" s="104">
        <f>IF(ISNA(VLOOKUP($N2129,'Data from Waybill Query'!$A:$M,11,FALSE)),0,VLOOKUP($N2129,'Data from Waybill Query'!$A:$M,11,FALSE))</f>
        <v>15473919</v>
      </c>
      <c r="L2129" s="104">
        <f>IF(ISNA(VLOOKUP($N2129,'Data from Waybill Query'!$A:$M,12,FALSE)),0,VLOOKUP($N2129,'Data from Waybill Query'!$A:$M,12,FALSE))</f>
        <v>633</v>
      </c>
      <c r="M2129" s="104">
        <f>IF(ISNA(VLOOKUP($N2129,'Data from Waybill Query'!$A:$M,13,FALSE)),0,VLOOKUP($N2129,'Data from Waybill Query'!$A:$M,13,FALSE))</f>
        <v>0.10054159999999999</v>
      </c>
      <c r="N2129" s="104">
        <f t="shared" si="76"/>
        <v>2016100103</v>
      </c>
    </row>
    <row r="2130" spans="1:14" x14ac:dyDescent="0.25">
      <c r="A2130" s="104">
        <f t="shared" si="75"/>
        <v>201624</v>
      </c>
      <c r="B2130" s="32">
        <f>'Data from Waybill Query'!B2130</f>
        <v>2016</v>
      </c>
      <c r="C2130" s="32" t="str">
        <f>IF('Data from Waybill Query'!C2130="00","0",IF('Data from Waybill Query'!C2130="01","1",IF('Data from Waybill Query'!C2130="XX","2",'Data from Waybill Query'!C2130)))</f>
        <v>10</v>
      </c>
      <c r="D2130" s="33" t="str">
        <f>'Data from Waybill Query'!D2130</f>
        <v>Metalic Ores</v>
      </c>
      <c r="E2130" s="33" t="str">
        <f>'Data from Waybill Query'!E2130</f>
        <v>M</v>
      </c>
      <c r="F2130" s="33" t="str">
        <f>'Data from Waybill Query'!F2130</f>
        <v>X</v>
      </c>
      <c r="G2130" s="33" t="str">
        <f>'Data from Waybill Query'!G2130</f>
        <v>X</v>
      </c>
      <c r="H2130" s="104">
        <f>IF(ISNA(VLOOKUP($N2130,'Data from Waybill Query'!$A:$M,8,FALSE)),0,VLOOKUP($N2130,'Data from Waybill Query'!$A:$M,8,FALSE))</f>
        <v>124255</v>
      </c>
      <c r="I2130" s="104">
        <f>IF(ISNA(VLOOKUP($N2130,'Data from Waybill Query'!$A:$M,9,FALSE)),0,VLOOKUP($N2130,'Data from Waybill Query'!$A:$M,9,FALSE))</f>
        <v>152483</v>
      </c>
      <c r="J2130" s="104">
        <f>IF(ISNA(VLOOKUP($N2130,'Data from Waybill Query'!$A:$M,10,FALSE)),0,VLOOKUP($N2130,'Data from Waybill Query'!$A:$M,10,FALSE))</f>
        <v>21994</v>
      </c>
      <c r="K2130" s="104">
        <f>IF(ISNA(VLOOKUP($N2130,'Data from Waybill Query'!$A:$M,11,FALSE)),0,VLOOKUP($N2130,'Data from Waybill Query'!$A:$M,11,FALSE))</f>
        <v>15913132</v>
      </c>
      <c r="L2130" s="104">
        <f>IF(ISNA(VLOOKUP($N2130,'Data from Waybill Query'!$A:$M,12,FALSE)),0,VLOOKUP($N2130,'Data from Waybill Query'!$A:$M,12,FALSE))</f>
        <v>2283</v>
      </c>
      <c r="M2130" s="104">
        <f>IF(ISNA(VLOOKUP($N2130,'Data from Waybill Query'!$A:$M,13,FALSE)),0,VLOOKUP($N2130,'Data from Waybill Query'!$A:$M,13,FALSE))</f>
        <v>5.442147E-2</v>
      </c>
      <c r="N2130" s="104">
        <f t="shared" si="76"/>
        <v>2016100203</v>
      </c>
    </row>
    <row r="2131" spans="1:14" x14ac:dyDescent="0.25">
      <c r="A2131" s="104">
        <f t="shared" si="75"/>
        <v>201625</v>
      </c>
      <c r="B2131" s="32">
        <f>'Data from Waybill Query'!B2131</f>
        <v>2016</v>
      </c>
      <c r="C2131" s="32" t="str">
        <f>IF('Data from Waybill Query'!C2131="00","0",IF('Data from Waybill Query'!C2131="01","1",IF('Data from Waybill Query'!C2131="XX","2",'Data from Waybill Query'!C2131)))</f>
        <v>10</v>
      </c>
      <c r="D2131" s="33" t="str">
        <f>'Data from Waybill Query'!D2131</f>
        <v>Metalic Ores</v>
      </c>
      <c r="E2131" s="33" t="str">
        <f>'Data from Waybill Query'!E2131</f>
        <v>L</v>
      </c>
      <c r="F2131" s="33" t="str">
        <f>'Data from Waybill Query'!F2131</f>
        <v>X</v>
      </c>
      <c r="G2131" s="33" t="str">
        <f>'Data from Waybill Query'!G2131</f>
        <v>X</v>
      </c>
      <c r="H2131" s="104">
        <f>IF(ISNA(VLOOKUP($N2131,'Data from Waybill Query'!$A:$M,8,FALSE)),0,VLOOKUP($N2131,'Data from Waybill Query'!$A:$M,8,FALSE))</f>
        <v>259764</v>
      </c>
      <c r="I2131" s="104">
        <f>IF(ISNA(VLOOKUP($N2131,'Data from Waybill Query'!$A:$M,9,FALSE)),0,VLOOKUP($N2131,'Data from Waybill Query'!$A:$M,9,FALSE))</f>
        <v>254830</v>
      </c>
      <c r="J2131" s="104">
        <f>IF(ISNA(VLOOKUP($N2131,'Data from Waybill Query'!$A:$M,10,FALSE)),0,VLOOKUP($N2131,'Data from Waybill Query'!$A:$M,10,FALSE))</f>
        <v>145239</v>
      </c>
      <c r="K2131" s="104">
        <f>IF(ISNA(VLOOKUP($N2131,'Data from Waybill Query'!$A:$M,11,FALSE)),0,VLOOKUP($N2131,'Data from Waybill Query'!$A:$M,11,FALSE))</f>
        <v>20948756</v>
      </c>
      <c r="L2131" s="104">
        <f>IF(ISNA(VLOOKUP($N2131,'Data from Waybill Query'!$A:$M,12,FALSE)),0,VLOOKUP($N2131,'Data from Waybill Query'!$A:$M,12,FALSE))</f>
        <v>12303</v>
      </c>
      <c r="M2131" s="104">
        <f>IF(ISNA(VLOOKUP($N2131,'Data from Waybill Query'!$A:$M,13,FALSE)),0,VLOOKUP($N2131,'Data from Waybill Query'!$A:$M,13,FALSE))</f>
        <v>2.1113280000000002E-2</v>
      </c>
      <c r="N2131" s="104">
        <f t="shared" si="76"/>
        <v>2016100303</v>
      </c>
    </row>
    <row r="2132" spans="1:14" x14ac:dyDescent="0.25">
      <c r="A2132" s="104">
        <f t="shared" si="75"/>
        <v>201626</v>
      </c>
      <c r="B2132" s="32">
        <f>'Data from Waybill Query'!B2132</f>
        <v>2016</v>
      </c>
      <c r="C2132" s="32" t="str">
        <f>IF('Data from Waybill Query'!C2132="00","0",IF('Data from Waybill Query'!C2132="01","1",IF('Data from Waybill Query'!C2132="XX","2",'Data from Waybill Query'!C2132)))</f>
        <v>11</v>
      </c>
      <c r="D2132" s="33" t="str">
        <f>'Data from Waybill Query'!D2132</f>
        <v>Coal</v>
      </c>
      <c r="E2132" s="33" t="str">
        <f>'Data from Waybill Query'!E2132</f>
        <v>S</v>
      </c>
      <c r="F2132" s="33" t="str">
        <f>'Data from Waybill Query'!F2132</f>
        <v>R</v>
      </c>
      <c r="G2132" s="33" t="str">
        <f>'Data from Waybill Query'!G2132</f>
        <v>X</v>
      </c>
      <c r="H2132" s="104">
        <f>IF(ISNA(VLOOKUP($N2132,'Data from Waybill Query'!$A:$M,8,FALSE)),0,VLOOKUP($N2132,'Data from Waybill Query'!$A:$M,8,FALSE))</f>
        <v>1096555</v>
      </c>
      <c r="I2132" s="104">
        <f>IF(ISNA(VLOOKUP($N2132,'Data from Waybill Query'!$A:$M,9,FALSE)),0,VLOOKUP($N2132,'Data from Waybill Query'!$A:$M,9,FALSE))</f>
        <v>669376</v>
      </c>
      <c r="J2132" s="104">
        <f>IF(ISNA(VLOOKUP($N2132,'Data from Waybill Query'!$A:$M,10,FALSE)),0,VLOOKUP($N2132,'Data from Waybill Query'!$A:$M,10,FALSE))</f>
        <v>200039</v>
      </c>
      <c r="K2132" s="104">
        <f>IF(ISNA(VLOOKUP($N2132,'Data from Waybill Query'!$A:$M,11,FALSE)),0,VLOOKUP($N2132,'Data from Waybill Query'!$A:$M,11,FALSE))</f>
        <v>75584317</v>
      </c>
      <c r="L2132" s="104">
        <f>IF(ISNA(VLOOKUP($N2132,'Data from Waybill Query'!$A:$M,12,FALSE)),0,VLOOKUP($N2132,'Data from Waybill Query'!$A:$M,12,FALSE))</f>
        <v>22581</v>
      </c>
      <c r="M2132" s="104">
        <f>IF(ISNA(VLOOKUP($N2132,'Data from Waybill Query'!$A:$M,13,FALSE)),0,VLOOKUP($N2132,'Data from Waybill Query'!$A:$M,13,FALSE))</f>
        <v>4.8561439999999997E-2</v>
      </c>
      <c r="N2132" s="104">
        <f t="shared" si="76"/>
        <v>2016110103</v>
      </c>
    </row>
    <row r="2133" spans="1:14" x14ac:dyDescent="0.25">
      <c r="A2133" s="104">
        <f t="shared" si="75"/>
        <v>201627</v>
      </c>
      <c r="B2133" s="32">
        <f>'Data from Waybill Query'!B2133</f>
        <v>2016</v>
      </c>
      <c r="C2133" s="32" t="str">
        <f>IF('Data from Waybill Query'!C2133="00","0",IF('Data from Waybill Query'!C2133="01","1",IF('Data from Waybill Query'!C2133="XX","2",'Data from Waybill Query'!C2133)))</f>
        <v>11</v>
      </c>
      <c r="D2133" s="33" t="str">
        <f>'Data from Waybill Query'!D2133</f>
        <v>Coal</v>
      </c>
      <c r="E2133" s="33" t="str">
        <f>'Data from Waybill Query'!E2133</f>
        <v>S</v>
      </c>
      <c r="F2133" s="33" t="str">
        <f>'Data from Waybill Query'!F2133</f>
        <v>P</v>
      </c>
      <c r="G2133" s="33" t="str">
        <f>'Data from Waybill Query'!G2133</f>
        <v>X</v>
      </c>
      <c r="H2133" s="104">
        <f>IF(ISNA(VLOOKUP($N2133,'Data from Waybill Query'!$A:$M,8,FALSE)),0,VLOOKUP($N2133,'Data from Waybill Query'!$A:$M,8,FALSE))</f>
        <v>1141609</v>
      </c>
      <c r="I2133" s="104">
        <f>IF(ISNA(VLOOKUP($N2133,'Data from Waybill Query'!$A:$M,9,FALSE)),0,VLOOKUP($N2133,'Data from Waybill Query'!$A:$M,9,FALSE))</f>
        <v>1242119</v>
      </c>
      <c r="J2133" s="104">
        <f>IF(ISNA(VLOOKUP($N2133,'Data from Waybill Query'!$A:$M,10,FALSE)),0,VLOOKUP($N2133,'Data from Waybill Query'!$A:$M,10,FALSE))</f>
        <v>217056</v>
      </c>
      <c r="K2133" s="104">
        <f>IF(ISNA(VLOOKUP($N2133,'Data from Waybill Query'!$A:$M,11,FALSE)),0,VLOOKUP($N2133,'Data from Waybill Query'!$A:$M,11,FALSE))</f>
        <v>145003675</v>
      </c>
      <c r="L2133" s="104">
        <f>IF(ISNA(VLOOKUP($N2133,'Data from Waybill Query'!$A:$M,12,FALSE)),0,VLOOKUP($N2133,'Data from Waybill Query'!$A:$M,12,FALSE))</f>
        <v>25617</v>
      </c>
      <c r="M2133" s="104">
        <f>IF(ISNA(VLOOKUP($N2133,'Data from Waybill Query'!$A:$M,13,FALSE)),0,VLOOKUP($N2133,'Data from Waybill Query'!$A:$M,13,FALSE))</f>
        <v>4.4565199999999999E-2</v>
      </c>
      <c r="N2133" s="104">
        <f t="shared" si="76"/>
        <v>2016110113</v>
      </c>
    </row>
    <row r="2134" spans="1:14" x14ac:dyDescent="0.25">
      <c r="A2134" s="104">
        <f t="shared" si="75"/>
        <v>201628</v>
      </c>
      <c r="B2134" s="32">
        <f>'Data from Waybill Query'!B2134</f>
        <v>2016</v>
      </c>
      <c r="C2134" s="32" t="str">
        <f>IF('Data from Waybill Query'!C2134="00","0",IF('Data from Waybill Query'!C2134="01","1",IF('Data from Waybill Query'!C2134="XX","2",'Data from Waybill Query'!C2134)))</f>
        <v>11</v>
      </c>
      <c r="D2134" s="33" t="str">
        <f>'Data from Waybill Query'!D2134</f>
        <v>Coal</v>
      </c>
      <c r="E2134" s="33" t="str">
        <f>'Data from Waybill Query'!E2134</f>
        <v>M</v>
      </c>
      <c r="F2134" s="33" t="str">
        <f>'Data from Waybill Query'!F2134</f>
        <v>R</v>
      </c>
      <c r="G2134" s="33" t="str">
        <f>'Data from Waybill Query'!G2134</f>
        <v>X</v>
      </c>
      <c r="H2134" s="104">
        <f>IF(ISNA(VLOOKUP($N2134,'Data from Waybill Query'!$A:$M,8,FALSE)),0,VLOOKUP($N2134,'Data from Waybill Query'!$A:$M,8,FALSE))</f>
        <v>712878</v>
      </c>
      <c r="I2134" s="104">
        <f>IF(ISNA(VLOOKUP($N2134,'Data from Waybill Query'!$A:$M,9,FALSE)),0,VLOOKUP($N2134,'Data from Waybill Query'!$A:$M,9,FALSE))</f>
        <v>282339</v>
      </c>
      <c r="J2134" s="104">
        <f>IF(ISNA(VLOOKUP($N2134,'Data from Waybill Query'!$A:$M,10,FALSE)),0,VLOOKUP($N2134,'Data from Waybill Query'!$A:$M,10,FALSE))</f>
        <v>205851</v>
      </c>
      <c r="K2134" s="104">
        <f>IF(ISNA(VLOOKUP($N2134,'Data from Waybill Query'!$A:$M,11,FALSE)),0,VLOOKUP($N2134,'Data from Waybill Query'!$A:$M,11,FALSE))</f>
        <v>32042715</v>
      </c>
      <c r="L2134" s="104">
        <f>IF(ISNA(VLOOKUP($N2134,'Data from Waybill Query'!$A:$M,12,FALSE)),0,VLOOKUP($N2134,'Data from Waybill Query'!$A:$M,12,FALSE))</f>
        <v>23475</v>
      </c>
      <c r="M2134" s="104">
        <f>IF(ISNA(VLOOKUP($N2134,'Data from Waybill Query'!$A:$M,13,FALSE)),0,VLOOKUP($N2134,'Data from Waybill Query'!$A:$M,13,FALSE))</f>
        <v>3.0367040000000001E-2</v>
      </c>
      <c r="N2134" s="104">
        <f t="shared" si="76"/>
        <v>2016110203</v>
      </c>
    </row>
    <row r="2135" spans="1:14" x14ac:dyDescent="0.25">
      <c r="A2135" s="104">
        <f t="shared" si="75"/>
        <v>201629</v>
      </c>
      <c r="B2135" s="32">
        <f>'Data from Waybill Query'!B2135</f>
        <v>2016</v>
      </c>
      <c r="C2135" s="32" t="str">
        <f>IF('Data from Waybill Query'!C2135="00","0",IF('Data from Waybill Query'!C2135="01","1",IF('Data from Waybill Query'!C2135="XX","2",'Data from Waybill Query'!C2135)))</f>
        <v>11</v>
      </c>
      <c r="D2135" s="33" t="str">
        <f>'Data from Waybill Query'!D2135</f>
        <v>Coal</v>
      </c>
      <c r="E2135" s="33" t="str">
        <f>'Data from Waybill Query'!E2135</f>
        <v>M</v>
      </c>
      <c r="F2135" s="33" t="str">
        <f>'Data from Waybill Query'!F2135</f>
        <v>P</v>
      </c>
      <c r="G2135" s="33" t="str">
        <f>'Data from Waybill Query'!G2135</f>
        <v>X</v>
      </c>
      <c r="H2135" s="104">
        <f>IF(ISNA(VLOOKUP($N2135,'Data from Waybill Query'!$A:$M,8,FALSE)),0,VLOOKUP($N2135,'Data from Waybill Query'!$A:$M,8,FALSE))</f>
        <v>1795889</v>
      </c>
      <c r="I2135" s="104">
        <f>IF(ISNA(VLOOKUP($N2135,'Data from Waybill Query'!$A:$M,9,FALSE)),0,VLOOKUP($N2135,'Data from Waybill Query'!$A:$M,9,FALSE))</f>
        <v>912521</v>
      </c>
      <c r="J2135" s="104">
        <f>IF(ISNA(VLOOKUP($N2135,'Data from Waybill Query'!$A:$M,10,FALSE)),0,VLOOKUP($N2135,'Data from Waybill Query'!$A:$M,10,FALSE))</f>
        <v>704057</v>
      </c>
      <c r="K2135" s="104">
        <f>IF(ISNA(VLOOKUP($N2135,'Data from Waybill Query'!$A:$M,11,FALSE)),0,VLOOKUP($N2135,'Data from Waybill Query'!$A:$M,11,FALSE))</f>
        <v>108239353</v>
      </c>
      <c r="L2135" s="104">
        <f>IF(ISNA(VLOOKUP($N2135,'Data from Waybill Query'!$A:$M,12,FALSE)),0,VLOOKUP($N2135,'Data from Waybill Query'!$A:$M,12,FALSE))</f>
        <v>83608</v>
      </c>
      <c r="M2135" s="104">
        <f>IF(ISNA(VLOOKUP($N2135,'Data from Waybill Query'!$A:$M,13,FALSE)),0,VLOOKUP($N2135,'Data from Waybill Query'!$A:$M,13,FALSE))</f>
        <v>2.1479950000000001E-2</v>
      </c>
      <c r="N2135" s="104">
        <f t="shared" si="76"/>
        <v>2016110213</v>
      </c>
    </row>
    <row r="2136" spans="1:14" x14ac:dyDescent="0.25">
      <c r="A2136" s="104">
        <f t="shared" si="75"/>
        <v>201630</v>
      </c>
      <c r="B2136" s="32">
        <f>'Data from Waybill Query'!B2136</f>
        <v>2016</v>
      </c>
      <c r="C2136" s="32" t="str">
        <f>IF('Data from Waybill Query'!C2136="00","0",IF('Data from Waybill Query'!C2136="01","1",IF('Data from Waybill Query'!C2136="XX","2",'Data from Waybill Query'!C2136)))</f>
        <v>11</v>
      </c>
      <c r="D2136" s="33" t="str">
        <f>'Data from Waybill Query'!D2136</f>
        <v>Coal</v>
      </c>
      <c r="E2136" s="33" t="str">
        <f>'Data from Waybill Query'!E2136</f>
        <v>L</v>
      </c>
      <c r="F2136" s="33" t="str">
        <f>'Data from Waybill Query'!F2136</f>
        <v>R</v>
      </c>
      <c r="G2136" s="33" t="str">
        <f>'Data from Waybill Query'!G2136</f>
        <v>X</v>
      </c>
      <c r="H2136" s="104">
        <f>IF(ISNA(VLOOKUP($N2136,'Data from Waybill Query'!$A:$M,8,FALSE)),0,VLOOKUP($N2136,'Data from Waybill Query'!$A:$M,8,FALSE))</f>
        <v>855811</v>
      </c>
      <c r="I2136" s="104">
        <f>IF(ISNA(VLOOKUP($N2136,'Data from Waybill Query'!$A:$M,9,FALSE)),0,VLOOKUP($N2136,'Data from Waybill Query'!$A:$M,9,FALSE))</f>
        <v>352881</v>
      </c>
      <c r="J2136" s="104">
        <f>IF(ISNA(VLOOKUP($N2136,'Data from Waybill Query'!$A:$M,10,FALSE)),0,VLOOKUP($N2136,'Data from Waybill Query'!$A:$M,10,FALSE))</f>
        <v>414421</v>
      </c>
      <c r="K2136" s="104">
        <f>IF(ISNA(VLOOKUP($N2136,'Data from Waybill Query'!$A:$M,11,FALSE)),0,VLOOKUP($N2136,'Data from Waybill Query'!$A:$M,11,FALSE))</f>
        <v>42120801</v>
      </c>
      <c r="L2136" s="104">
        <f>IF(ISNA(VLOOKUP($N2136,'Data from Waybill Query'!$A:$M,12,FALSE)),0,VLOOKUP($N2136,'Data from Waybill Query'!$A:$M,12,FALSE))</f>
        <v>49472</v>
      </c>
      <c r="M2136" s="104">
        <f>IF(ISNA(VLOOKUP($N2136,'Data from Waybill Query'!$A:$M,13,FALSE)),0,VLOOKUP($N2136,'Data from Waybill Query'!$A:$M,13,FALSE))</f>
        <v>1.729874E-2</v>
      </c>
      <c r="N2136" s="104">
        <f t="shared" si="76"/>
        <v>2016110303</v>
      </c>
    </row>
    <row r="2137" spans="1:14" x14ac:dyDescent="0.25">
      <c r="A2137" s="104">
        <f t="shared" si="75"/>
        <v>201631</v>
      </c>
      <c r="B2137" s="32">
        <f>'Data from Waybill Query'!B2137</f>
        <v>2016</v>
      </c>
      <c r="C2137" s="32" t="str">
        <f>IF('Data from Waybill Query'!C2137="00","0",IF('Data from Waybill Query'!C2137="01","1",IF('Data from Waybill Query'!C2137="XX","2",'Data from Waybill Query'!C2137)))</f>
        <v>11</v>
      </c>
      <c r="D2137" s="33" t="str">
        <f>'Data from Waybill Query'!D2137</f>
        <v>Coal</v>
      </c>
      <c r="E2137" s="33" t="str">
        <f>'Data from Waybill Query'!E2137</f>
        <v>L</v>
      </c>
      <c r="F2137" s="33" t="str">
        <f>'Data from Waybill Query'!F2137</f>
        <v>P</v>
      </c>
      <c r="G2137" s="33" t="str">
        <f>'Data from Waybill Query'!G2137</f>
        <v>X</v>
      </c>
      <c r="H2137" s="104">
        <f>IF(ISNA(VLOOKUP($N2137,'Data from Waybill Query'!$A:$M,8,FALSE)),0,VLOOKUP($N2137,'Data from Waybill Query'!$A:$M,8,FALSE))</f>
        <v>2791647</v>
      </c>
      <c r="I2137" s="104">
        <f>IF(ISNA(VLOOKUP($N2137,'Data from Waybill Query'!$A:$M,9,FALSE)),0,VLOOKUP($N2137,'Data from Waybill Query'!$A:$M,9,FALSE))</f>
        <v>1247169</v>
      </c>
      <c r="J2137" s="104">
        <f>IF(ISNA(VLOOKUP($N2137,'Data from Waybill Query'!$A:$M,10,FALSE)),0,VLOOKUP($N2137,'Data from Waybill Query'!$A:$M,10,FALSE))</f>
        <v>1551861</v>
      </c>
      <c r="K2137" s="104">
        <f>IF(ISNA(VLOOKUP($N2137,'Data from Waybill Query'!$A:$M,11,FALSE)),0,VLOOKUP($N2137,'Data from Waybill Query'!$A:$M,11,FALSE))</f>
        <v>149639368</v>
      </c>
      <c r="L2137" s="104">
        <f>IF(ISNA(VLOOKUP($N2137,'Data from Waybill Query'!$A:$M,12,FALSE)),0,VLOOKUP($N2137,'Data from Waybill Query'!$A:$M,12,FALSE))</f>
        <v>186207</v>
      </c>
      <c r="M2137" s="104">
        <f>IF(ISNA(VLOOKUP($N2137,'Data from Waybill Query'!$A:$M,13,FALSE)),0,VLOOKUP($N2137,'Data from Waybill Query'!$A:$M,13,FALSE))</f>
        <v>1.4992139999999999E-2</v>
      </c>
      <c r="N2137" s="104">
        <f t="shared" si="76"/>
        <v>2016110313</v>
      </c>
    </row>
    <row r="2138" spans="1:14" x14ac:dyDescent="0.25">
      <c r="A2138" s="104">
        <f t="shared" si="75"/>
        <v>201632</v>
      </c>
      <c r="B2138" s="32">
        <f>'Data from Waybill Query'!B2138</f>
        <v>2016</v>
      </c>
      <c r="C2138" s="32" t="str">
        <f>IF('Data from Waybill Query'!C2138="00","0",IF('Data from Waybill Query'!C2138="01","1",IF('Data from Waybill Query'!C2138="XX","2",'Data from Waybill Query'!C2138)))</f>
        <v>11</v>
      </c>
      <c r="D2138" s="33" t="str">
        <f>'Data from Waybill Query'!D2138</f>
        <v>Coal</v>
      </c>
      <c r="E2138" s="33" t="str">
        <f>'Data from Waybill Query'!E2138</f>
        <v>VL</v>
      </c>
      <c r="F2138" s="33" t="str">
        <f>'Data from Waybill Query'!F2138</f>
        <v>R</v>
      </c>
      <c r="G2138" s="33" t="str">
        <f>'Data from Waybill Query'!G2138</f>
        <v>X</v>
      </c>
      <c r="H2138" s="104">
        <f>IF(ISNA(VLOOKUP($N2138,'Data from Waybill Query'!$A:$M,8,FALSE)),0,VLOOKUP($N2138,'Data from Waybill Query'!$A:$M,8,FALSE))</f>
        <v>142408</v>
      </c>
      <c r="I2138" s="104">
        <f>IF(ISNA(VLOOKUP($N2138,'Data from Waybill Query'!$A:$M,9,FALSE)),0,VLOOKUP($N2138,'Data from Waybill Query'!$A:$M,9,FALSE))</f>
        <v>54265</v>
      </c>
      <c r="J2138" s="104">
        <f>IF(ISNA(VLOOKUP($N2138,'Data from Waybill Query'!$A:$M,10,FALSE)),0,VLOOKUP($N2138,'Data from Waybill Query'!$A:$M,10,FALSE))</f>
        <v>92634</v>
      </c>
      <c r="K2138" s="104">
        <f>IF(ISNA(VLOOKUP($N2138,'Data from Waybill Query'!$A:$M,11,FALSE)),0,VLOOKUP($N2138,'Data from Waybill Query'!$A:$M,11,FALSE))</f>
        <v>6392661</v>
      </c>
      <c r="L2138" s="104">
        <f>IF(ISNA(VLOOKUP($N2138,'Data from Waybill Query'!$A:$M,12,FALSE)),0,VLOOKUP($N2138,'Data from Waybill Query'!$A:$M,12,FALSE))</f>
        <v>10918</v>
      </c>
      <c r="M2138" s="104">
        <f>IF(ISNA(VLOOKUP($N2138,'Data from Waybill Query'!$A:$M,13,FALSE)),0,VLOOKUP($N2138,'Data from Waybill Query'!$A:$M,13,FALSE))</f>
        <v>1.304313E-2</v>
      </c>
      <c r="N2138" s="104">
        <f t="shared" si="76"/>
        <v>2016110403</v>
      </c>
    </row>
    <row r="2139" spans="1:14" x14ac:dyDescent="0.25">
      <c r="A2139" s="104">
        <f t="shared" si="75"/>
        <v>201633</v>
      </c>
      <c r="B2139" s="32">
        <f>'Data from Waybill Query'!B2139</f>
        <v>2016</v>
      </c>
      <c r="C2139" s="32" t="str">
        <f>IF('Data from Waybill Query'!C2139="00","0",IF('Data from Waybill Query'!C2139="01","1",IF('Data from Waybill Query'!C2139="XX","2",'Data from Waybill Query'!C2139)))</f>
        <v>11</v>
      </c>
      <c r="D2139" s="33" t="str">
        <f>'Data from Waybill Query'!D2139</f>
        <v>Coal</v>
      </c>
      <c r="E2139" s="33" t="str">
        <f>'Data from Waybill Query'!E2139</f>
        <v>VL</v>
      </c>
      <c r="F2139" s="33" t="str">
        <f>'Data from Waybill Query'!F2139</f>
        <v>P</v>
      </c>
      <c r="G2139" s="33" t="str">
        <f>'Data from Waybill Query'!G2139</f>
        <v>X</v>
      </c>
      <c r="H2139" s="104">
        <f>IF(ISNA(VLOOKUP($N2139,'Data from Waybill Query'!$A:$M,8,FALSE)),0,VLOOKUP($N2139,'Data from Waybill Query'!$A:$M,8,FALSE))</f>
        <v>574216</v>
      </c>
      <c r="I2139" s="104">
        <f>IF(ISNA(VLOOKUP($N2139,'Data from Waybill Query'!$A:$M,9,FALSE)),0,VLOOKUP($N2139,'Data from Waybill Query'!$A:$M,9,FALSE))</f>
        <v>237679</v>
      </c>
      <c r="J2139" s="104">
        <f>IF(ISNA(VLOOKUP($N2139,'Data from Waybill Query'!$A:$M,10,FALSE)),0,VLOOKUP($N2139,'Data from Waybill Query'!$A:$M,10,FALSE))</f>
        <v>380229</v>
      </c>
      <c r="K2139" s="104">
        <f>IF(ISNA(VLOOKUP($N2139,'Data from Waybill Query'!$A:$M,11,FALSE)),0,VLOOKUP($N2139,'Data from Waybill Query'!$A:$M,11,FALSE))</f>
        <v>28340902</v>
      </c>
      <c r="L2139" s="104">
        <f>IF(ISNA(VLOOKUP($N2139,'Data from Waybill Query'!$A:$M,12,FALSE)),0,VLOOKUP($N2139,'Data from Waybill Query'!$A:$M,12,FALSE))</f>
        <v>45339</v>
      </c>
      <c r="M2139" s="104">
        <f>IF(ISNA(VLOOKUP($N2139,'Data from Waybill Query'!$A:$M,13,FALSE)),0,VLOOKUP($N2139,'Data from Waybill Query'!$A:$M,13,FALSE))</f>
        <v>1.26649E-2</v>
      </c>
      <c r="N2139" s="104">
        <f t="shared" si="76"/>
        <v>2016110413</v>
      </c>
    </row>
    <row r="2140" spans="1:14" x14ac:dyDescent="0.25">
      <c r="A2140" s="104">
        <f t="shared" si="75"/>
        <v>201634</v>
      </c>
      <c r="B2140" s="32">
        <f>'Data from Waybill Query'!B2140</f>
        <v>2016</v>
      </c>
      <c r="C2140" s="32" t="str">
        <f>IF('Data from Waybill Query'!C2140="00","0",IF('Data from Waybill Query'!C2140="01","1",IF('Data from Waybill Query'!C2140="XX","2",'Data from Waybill Query'!C2140)))</f>
        <v>13</v>
      </c>
      <c r="D2140" s="33" t="str">
        <f>'Data from Waybill Query'!D2140</f>
        <v>Crude Oil</v>
      </c>
      <c r="E2140" s="33" t="str">
        <f>'Data from Waybill Query'!E2140</f>
        <v>SM</v>
      </c>
      <c r="F2140" s="33" t="str">
        <f>'Data from Waybill Query'!F2140</f>
        <v>X</v>
      </c>
      <c r="G2140" s="33" t="str">
        <f>'Data from Waybill Query'!G2140</f>
        <v>S</v>
      </c>
      <c r="H2140" s="104">
        <f>IF(ISNA(VLOOKUP($N2140,'Data from Waybill Query'!$A:$M,8,FALSE)),0,VLOOKUP($N2140,'Data from Waybill Query'!$A:$M,8,FALSE))</f>
        <v>78843</v>
      </c>
      <c r="I2140" s="104">
        <f>IF(ISNA(VLOOKUP($N2140,'Data from Waybill Query'!$A:$M,9,FALSE)),0,VLOOKUP($N2140,'Data from Waybill Query'!$A:$M,9,FALSE))</f>
        <v>40256</v>
      </c>
      <c r="J2140" s="104">
        <f>IF(ISNA(VLOOKUP($N2140,'Data from Waybill Query'!$A:$M,10,FALSE)),0,VLOOKUP($N2140,'Data from Waybill Query'!$A:$M,10,FALSE))</f>
        <v>19561</v>
      </c>
      <c r="K2140" s="104">
        <f>IF(ISNA(VLOOKUP($N2140,'Data from Waybill Query'!$A:$M,11,FALSE)),0,VLOOKUP($N2140,'Data from Waybill Query'!$A:$M,11,FALSE))</f>
        <v>3170268</v>
      </c>
      <c r="L2140" s="104">
        <f>IF(ISNA(VLOOKUP($N2140,'Data from Waybill Query'!$A:$M,12,FALSE)),0,VLOOKUP($N2140,'Data from Waybill Query'!$A:$M,12,FALSE))</f>
        <v>1619</v>
      </c>
      <c r="M2140" s="104">
        <f>IF(ISNA(VLOOKUP($N2140,'Data from Waybill Query'!$A:$M,13,FALSE)),0,VLOOKUP($N2140,'Data from Waybill Query'!$A:$M,13,FALSE))</f>
        <v>4.8707189999999997E-2</v>
      </c>
      <c r="N2140" s="104">
        <f t="shared" si="76"/>
        <v>2016130101</v>
      </c>
    </row>
    <row r="2141" spans="1:14" x14ac:dyDescent="0.25">
      <c r="A2141" s="104">
        <f t="shared" si="75"/>
        <v>201635</v>
      </c>
      <c r="B2141" s="32">
        <f>'Data from Waybill Query'!B2141</f>
        <v>2016</v>
      </c>
      <c r="C2141" s="32" t="str">
        <f>IF('Data from Waybill Query'!C2141="00","0",IF('Data from Waybill Query'!C2141="01","1",IF('Data from Waybill Query'!C2141="XX","2",'Data from Waybill Query'!C2141)))</f>
        <v>13</v>
      </c>
      <c r="D2141" s="33" t="str">
        <f>'Data from Waybill Query'!D2141</f>
        <v>Crude Oil</v>
      </c>
      <c r="E2141" s="33" t="str">
        <f>'Data from Waybill Query'!E2141</f>
        <v>VL</v>
      </c>
      <c r="F2141" s="33" t="str">
        <f>'Data from Waybill Query'!F2141</f>
        <v>X</v>
      </c>
      <c r="G2141" s="33" t="str">
        <f>'Data from Waybill Query'!G2141</f>
        <v>S</v>
      </c>
      <c r="H2141" s="104">
        <f>IF(ISNA(VLOOKUP($N2141,'Data from Waybill Query'!$A:$M,8,FALSE)),0,VLOOKUP($N2141,'Data from Waybill Query'!$A:$M,8,FALSE))</f>
        <v>207623</v>
      </c>
      <c r="I2141" s="104">
        <f>IF(ISNA(VLOOKUP($N2141,'Data from Waybill Query'!$A:$M,9,FALSE)),0,VLOOKUP($N2141,'Data from Waybill Query'!$A:$M,9,FALSE))</f>
        <v>46120</v>
      </c>
      <c r="J2141" s="104">
        <f>IF(ISNA(VLOOKUP($N2141,'Data from Waybill Query'!$A:$M,10,FALSE)),0,VLOOKUP($N2141,'Data from Waybill Query'!$A:$M,10,FALSE))</f>
        <v>103599</v>
      </c>
      <c r="K2141" s="104">
        <f>IF(ISNA(VLOOKUP($N2141,'Data from Waybill Query'!$A:$M,11,FALSE)),0,VLOOKUP($N2141,'Data from Waybill Query'!$A:$M,11,FALSE))</f>
        <v>4289240</v>
      </c>
      <c r="L2141" s="104">
        <f>IF(ISNA(VLOOKUP($N2141,'Data from Waybill Query'!$A:$M,12,FALSE)),0,VLOOKUP($N2141,'Data from Waybill Query'!$A:$M,12,FALSE))</f>
        <v>9666</v>
      </c>
      <c r="M2141" s="104">
        <f>IF(ISNA(VLOOKUP($N2141,'Data from Waybill Query'!$A:$M,13,FALSE)),0,VLOOKUP($N2141,'Data from Waybill Query'!$A:$M,13,FALSE))</f>
        <v>2.1480160000000002E-2</v>
      </c>
      <c r="N2141" s="104">
        <f t="shared" si="76"/>
        <v>2016130401</v>
      </c>
    </row>
    <row r="2142" spans="1:14" x14ac:dyDescent="0.25">
      <c r="A2142" s="104">
        <f t="shared" si="75"/>
        <v>201636</v>
      </c>
      <c r="B2142" s="32">
        <f>'Data from Waybill Query'!B2142</f>
        <v>2016</v>
      </c>
      <c r="C2142" s="32" t="str">
        <f>IF('Data from Waybill Query'!C2142="00","0",IF('Data from Waybill Query'!C2142="01","1",IF('Data from Waybill Query'!C2142="XX","2",'Data from Waybill Query'!C2142)))</f>
        <v>13</v>
      </c>
      <c r="D2142" s="33" t="str">
        <f>'Data from Waybill Query'!D2142</f>
        <v>Crude Oil</v>
      </c>
      <c r="E2142" s="33" t="str">
        <f>'Data from Waybill Query'!E2142</f>
        <v>X</v>
      </c>
      <c r="F2142" s="33" t="str">
        <f>'Data from Waybill Query'!F2142</f>
        <v>X</v>
      </c>
      <c r="G2142" s="33" t="str">
        <f>'Data from Waybill Query'!G2142</f>
        <v>MU</v>
      </c>
      <c r="H2142" s="104">
        <f>IF(ISNA(VLOOKUP($N2142,'Data from Waybill Query'!$A:$M,8,FALSE)),0,VLOOKUP($N2142,'Data from Waybill Query'!$A:$M,8,FALSE))</f>
        <v>950841</v>
      </c>
      <c r="I2142" s="104">
        <f>IF(ISNA(VLOOKUP($N2142,'Data from Waybill Query'!$A:$M,9,FALSE)),0,VLOOKUP($N2142,'Data from Waybill Query'!$A:$M,9,FALSE))</f>
        <v>241605</v>
      </c>
      <c r="J2142" s="104">
        <f>IF(ISNA(VLOOKUP($N2142,'Data from Waybill Query'!$A:$M,10,FALSE)),0,VLOOKUP($N2142,'Data from Waybill Query'!$A:$M,10,FALSE))</f>
        <v>377744</v>
      </c>
      <c r="K2142" s="104">
        <f>IF(ISNA(VLOOKUP($N2142,'Data from Waybill Query'!$A:$M,11,FALSE)),0,VLOOKUP($N2142,'Data from Waybill Query'!$A:$M,11,FALSE))</f>
        <v>23600548</v>
      </c>
      <c r="L2142" s="104">
        <f>IF(ISNA(VLOOKUP($N2142,'Data from Waybill Query'!$A:$M,12,FALSE)),0,VLOOKUP($N2142,'Data from Waybill Query'!$A:$M,12,FALSE))</f>
        <v>36930</v>
      </c>
      <c r="M2142" s="104">
        <f>IF(ISNA(VLOOKUP($N2142,'Data from Waybill Query'!$A:$M,13,FALSE)),0,VLOOKUP($N2142,'Data from Waybill Query'!$A:$M,13,FALSE))</f>
        <v>2.5747160000000002E-2</v>
      </c>
      <c r="N2142" s="104">
        <f t="shared" si="76"/>
        <v>2016130403</v>
      </c>
    </row>
    <row r="2143" spans="1:14" x14ac:dyDescent="0.25">
      <c r="A2143" s="104">
        <f t="shared" si="75"/>
        <v>201637</v>
      </c>
      <c r="B2143" s="32">
        <f>'Data from Waybill Query'!B2143</f>
        <v>2016</v>
      </c>
      <c r="C2143" s="32" t="str">
        <f>IF('Data from Waybill Query'!C2143="00","0",IF('Data from Waybill Query'!C2143="01","1",IF('Data from Waybill Query'!C2143="XX","2",'Data from Waybill Query'!C2143)))</f>
        <v>14</v>
      </c>
      <c r="D2143" s="33" t="str">
        <f>'Data from Waybill Query'!D2143</f>
        <v>Non-Metallic Minerals</v>
      </c>
      <c r="E2143" s="33" t="str">
        <f>'Data from Waybill Query'!E2143</f>
        <v>S</v>
      </c>
      <c r="F2143" s="33" t="str">
        <f>'Data from Waybill Query'!F2143</f>
        <v>X</v>
      </c>
      <c r="G2143" s="33" t="str">
        <f>'Data from Waybill Query'!G2143</f>
        <v>X</v>
      </c>
      <c r="H2143" s="104">
        <f>IF(ISNA(VLOOKUP($N2143,'Data from Waybill Query'!$A:$M,8,FALSE)),0,VLOOKUP($N2143,'Data from Waybill Query'!$A:$M,8,FALSE))</f>
        <v>210385</v>
      </c>
      <c r="I2143" s="104">
        <f>IF(ISNA(VLOOKUP($N2143,'Data from Waybill Query'!$A:$M,9,FALSE)),0,VLOOKUP($N2143,'Data from Waybill Query'!$A:$M,9,FALSE))</f>
        <v>398900</v>
      </c>
      <c r="J2143" s="104">
        <f>IF(ISNA(VLOOKUP($N2143,'Data from Waybill Query'!$A:$M,10,FALSE)),0,VLOOKUP($N2143,'Data from Waybill Query'!$A:$M,10,FALSE))</f>
        <v>20700</v>
      </c>
      <c r="K2143" s="104">
        <f>IF(ISNA(VLOOKUP($N2143,'Data from Waybill Query'!$A:$M,11,FALSE)),0,VLOOKUP($N2143,'Data from Waybill Query'!$A:$M,11,FALSE))</f>
        <v>38483153</v>
      </c>
      <c r="L2143" s="104">
        <f>IF(ISNA(VLOOKUP($N2143,'Data from Waybill Query'!$A:$M,12,FALSE)),0,VLOOKUP($N2143,'Data from Waybill Query'!$A:$M,12,FALSE))</f>
        <v>2035</v>
      </c>
      <c r="M2143" s="104">
        <f>IF(ISNA(VLOOKUP($N2143,'Data from Waybill Query'!$A:$M,13,FALSE)),0,VLOOKUP($N2143,'Data from Waybill Query'!$A:$M,13,FALSE))</f>
        <v>0.1033867</v>
      </c>
      <c r="N2143" s="104">
        <f t="shared" si="76"/>
        <v>2016140103</v>
      </c>
    </row>
    <row r="2144" spans="1:14" x14ac:dyDescent="0.25">
      <c r="A2144" s="104">
        <f t="shared" si="75"/>
        <v>201638</v>
      </c>
      <c r="B2144" s="32">
        <f>'Data from Waybill Query'!B2144</f>
        <v>2016</v>
      </c>
      <c r="C2144" s="32" t="str">
        <f>IF('Data from Waybill Query'!C2144="00","0",IF('Data from Waybill Query'!C2144="01","1",IF('Data from Waybill Query'!C2144="XX","2",'Data from Waybill Query'!C2144)))</f>
        <v>14</v>
      </c>
      <c r="D2144" s="33" t="str">
        <f>'Data from Waybill Query'!D2144</f>
        <v>Non-Metallic Minerals</v>
      </c>
      <c r="E2144" s="33" t="str">
        <f>'Data from Waybill Query'!E2144</f>
        <v>M</v>
      </c>
      <c r="F2144" s="33" t="str">
        <f>'Data from Waybill Query'!F2144</f>
        <v>X</v>
      </c>
      <c r="G2144" s="33" t="str">
        <f>'Data from Waybill Query'!G2144</f>
        <v>X</v>
      </c>
      <c r="H2144" s="104">
        <f>IF(ISNA(VLOOKUP($N2144,'Data from Waybill Query'!$A:$M,8,FALSE)),0,VLOOKUP($N2144,'Data from Waybill Query'!$A:$M,8,FALSE))</f>
        <v>417121</v>
      </c>
      <c r="I2144" s="104">
        <f>IF(ISNA(VLOOKUP($N2144,'Data from Waybill Query'!$A:$M,9,FALSE)),0,VLOOKUP($N2144,'Data from Waybill Query'!$A:$M,9,FALSE))</f>
        <v>453154</v>
      </c>
      <c r="J2144" s="104">
        <f>IF(ISNA(VLOOKUP($N2144,'Data from Waybill Query'!$A:$M,10,FALSE)),0,VLOOKUP($N2144,'Data from Waybill Query'!$A:$M,10,FALSE))</f>
        <v>75628</v>
      </c>
      <c r="K2144" s="104">
        <f>IF(ISNA(VLOOKUP($N2144,'Data from Waybill Query'!$A:$M,11,FALSE)),0,VLOOKUP($N2144,'Data from Waybill Query'!$A:$M,11,FALSE))</f>
        <v>47226134</v>
      </c>
      <c r="L2144" s="104">
        <f>IF(ISNA(VLOOKUP($N2144,'Data from Waybill Query'!$A:$M,12,FALSE)),0,VLOOKUP($N2144,'Data from Waybill Query'!$A:$M,12,FALSE))</f>
        <v>7874</v>
      </c>
      <c r="M2144" s="104">
        <f>IF(ISNA(VLOOKUP($N2144,'Data from Waybill Query'!$A:$M,13,FALSE)),0,VLOOKUP($N2144,'Data from Waybill Query'!$A:$M,13,FALSE))</f>
        <v>5.2976059999999998E-2</v>
      </c>
      <c r="N2144" s="104">
        <f t="shared" si="76"/>
        <v>2016140203</v>
      </c>
    </row>
    <row r="2145" spans="1:14" x14ac:dyDescent="0.25">
      <c r="A2145" s="104">
        <f t="shared" si="75"/>
        <v>201639</v>
      </c>
      <c r="B2145" s="32">
        <f>'Data from Waybill Query'!B2145</f>
        <v>2016</v>
      </c>
      <c r="C2145" s="32" t="str">
        <f>IF('Data from Waybill Query'!C2145="00","0",IF('Data from Waybill Query'!C2145="01","1",IF('Data from Waybill Query'!C2145="XX","2",'Data from Waybill Query'!C2145)))</f>
        <v>14</v>
      </c>
      <c r="D2145" s="33" t="str">
        <f>'Data from Waybill Query'!D2145</f>
        <v>Non-Metallic Minerals</v>
      </c>
      <c r="E2145" s="33" t="str">
        <f>'Data from Waybill Query'!E2145</f>
        <v>L</v>
      </c>
      <c r="F2145" s="33" t="str">
        <f>'Data from Waybill Query'!F2145</f>
        <v>X</v>
      </c>
      <c r="G2145" s="33" t="str">
        <f>'Data from Waybill Query'!G2145</f>
        <v>X</v>
      </c>
      <c r="H2145" s="104">
        <f>IF(ISNA(VLOOKUP($N2145,'Data from Waybill Query'!$A:$M,8,FALSE)),0,VLOOKUP($N2145,'Data from Waybill Query'!$A:$M,8,FALSE))</f>
        <v>2299773</v>
      </c>
      <c r="I2145" s="104">
        <f>IF(ISNA(VLOOKUP($N2145,'Data from Waybill Query'!$A:$M,9,FALSE)),0,VLOOKUP($N2145,'Data from Waybill Query'!$A:$M,9,FALSE))</f>
        <v>749533</v>
      </c>
      <c r="J2145" s="104">
        <f>IF(ISNA(VLOOKUP($N2145,'Data from Waybill Query'!$A:$M,10,FALSE)),0,VLOOKUP($N2145,'Data from Waybill Query'!$A:$M,10,FALSE))</f>
        <v>580982</v>
      </c>
      <c r="K2145" s="104">
        <f>IF(ISNA(VLOOKUP($N2145,'Data from Waybill Query'!$A:$M,11,FALSE)),0,VLOOKUP($N2145,'Data from Waybill Query'!$A:$M,11,FALSE))</f>
        <v>80502944</v>
      </c>
      <c r="L2145" s="104">
        <f>IF(ISNA(VLOOKUP($N2145,'Data from Waybill Query'!$A:$M,12,FALSE)),0,VLOOKUP($N2145,'Data from Waybill Query'!$A:$M,12,FALSE))</f>
        <v>62771</v>
      </c>
      <c r="M2145" s="104">
        <f>IF(ISNA(VLOOKUP($N2145,'Data from Waybill Query'!$A:$M,13,FALSE)),0,VLOOKUP($N2145,'Data from Waybill Query'!$A:$M,13,FALSE))</f>
        <v>3.6637709999999997E-2</v>
      </c>
      <c r="N2145" s="104">
        <f t="shared" si="76"/>
        <v>2016140303</v>
      </c>
    </row>
    <row r="2146" spans="1:14" x14ac:dyDescent="0.25">
      <c r="A2146" s="104">
        <f t="shared" si="75"/>
        <v>201640</v>
      </c>
      <c r="B2146" s="32">
        <f>'Data from Waybill Query'!B2146</f>
        <v>2016</v>
      </c>
      <c r="C2146" s="32" t="str">
        <f>IF('Data from Waybill Query'!C2146="00","0",IF('Data from Waybill Query'!C2146="01","1",IF('Data from Waybill Query'!C2146="XX","2",'Data from Waybill Query'!C2146)))</f>
        <v>20</v>
      </c>
      <c r="D2146" s="33" t="str">
        <f>'Data from Waybill Query'!D2146</f>
        <v>Food and Kindred</v>
      </c>
      <c r="E2146" s="33" t="str">
        <f>'Data from Waybill Query'!E2146</f>
        <v>S</v>
      </c>
      <c r="F2146" s="33" t="str">
        <f>'Data from Waybill Query'!F2146</f>
        <v>X</v>
      </c>
      <c r="G2146" s="33" t="str">
        <f>'Data from Waybill Query'!G2146</f>
        <v>X</v>
      </c>
      <c r="H2146" s="104">
        <f>IF(ISNA(VLOOKUP($N2146,'Data from Waybill Query'!$A:$M,8,FALSE)),0,VLOOKUP($N2146,'Data from Waybill Query'!$A:$M,8,FALSE))</f>
        <v>522164</v>
      </c>
      <c r="I2146" s="104">
        <f>IF(ISNA(VLOOKUP($N2146,'Data from Waybill Query'!$A:$M,9,FALSE)),0,VLOOKUP($N2146,'Data from Waybill Query'!$A:$M,9,FALSE))</f>
        <v>312287</v>
      </c>
      <c r="J2146" s="104">
        <f>IF(ISNA(VLOOKUP($N2146,'Data from Waybill Query'!$A:$M,10,FALSE)),0,VLOOKUP($N2146,'Data from Waybill Query'!$A:$M,10,FALSE))</f>
        <v>82724</v>
      </c>
      <c r="K2146" s="104">
        <f>IF(ISNA(VLOOKUP($N2146,'Data from Waybill Query'!$A:$M,11,FALSE)),0,VLOOKUP($N2146,'Data from Waybill Query'!$A:$M,11,FALSE))</f>
        <v>29920755</v>
      </c>
      <c r="L2146" s="104">
        <f>IF(ISNA(VLOOKUP($N2146,'Data from Waybill Query'!$A:$M,12,FALSE)),0,VLOOKUP($N2146,'Data from Waybill Query'!$A:$M,12,FALSE))</f>
        <v>7874</v>
      </c>
      <c r="M2146" s="104">
        <f>IF(ISNA(VLOOKUP($N2146,'Data from Waybill Query'!$A:$M,13,FALSE)),0,VLOOKUP($N2146,'Data from Waybill Query'!$A:$M,13,FALSE))</f>
        <v>6.6318349999999998E-2</v>
      </c>
      <c r="N2146" s="104">
        <f t="shared" si="76"/>
        <v>2016200103</v>
      </c>
    </row>
    <row r="2147" spans="1:14" x14ac:dyDescent="0.25">
      <c r="A2147" s="104">
        <f t="shared" si="75"/>
        <v>201641</v>
      </c>
      <c r="B2147" s="32">
        <f>'Data from Waybill Query'!B2147</f>
        <v>2016</v>
      </c>
      <c r="C2147" s="32" t="str">
        <f>IF('Data from Waybill Query'!C2147="00","0",IF('Data from Waybill Query'!C2147="01","1",IF('Data from Waybill Query'!C2147="XX","2",'Data from Waybill Query'!C2147)))</f>
        <v>20</v>
      </c>
      <c r="D2147" s="33" t="str">
        <f>'Data from Waybill Query'!D2147</f>
        <v>Food and Kindred</v>
      </c>
      <c r="E2147" s="33" t="str">
        <f>'Data from Waybill Query'!E2147</f>
        <v>M</v>
      </c>
      <c r="F2147" s="33" t="str">
        <f>'Data from Waybill Query'!F2147</f>
        <v>X</v>
      </c>
      <c r="G2147" s="33" t="str">
        <f>'Data from Waybill Query'!G2147</f>
        <v>X</v>
      </c>
      <c r="H2147" s="104">
        <f>IF(ISNA(VLOOKUP($N2147,'Data from Waybill Query'!$A:$M,8,FALSE)),0,VLOOKUP($N2147,'Data from Waybill Query'!$A:$M,8,FALSE))</f>
        <v>1207237</v>
      </c>
      <c r="I2147" s="104">
        <f>IF(ISNA(VLOOKUP($N2147,'Data from Waybill Query'!$A:$M,9,FALSE)),0,VLOOKUP($N2147,'Data from Waybill Query'!$A:$M,9,FALSE))</f>
        <v>370782</v>
      </c>
      <c r="J2147" s="104">
        <f>IF(ISNA(VLOOKUP($N2147,'Data from Waybill Query'!$A:$M,10,FALSE)),0,VLOOKUP($N2147,'Data from Waybill Query'!$A:$M,10,FALSE))</f>
        <v>282491</v>
      </c>
      <c r="K2147" s="104">
        <f>IF(ISNA(VLOOKUP($N2147,'Data from Waybill Query'!$A:$M,11,FALSE)),0,VLOOKUP($N2147,'Data from Waybill Query'!$A:$M,11,FALSE))</f>
        <v>36233953</v>
      </c>
      <c r="L2147" s="104">
        <f>IF(ISNA(VLOOKUP($N2147,'Data from Waybill Query'!$A:$M,12,FALSE)),0,VLOOKUP($N2147,'Data from Waybill Query'!$A:$M,12,FALSE))</f>
        <v>27636</v>
      </c>
      <c r="M2147" s="104">
        <f>IF(ISNA(VLOOKUP($N2147,'Data from Waybill Query'!$A:$M,13,FALSE)),0,VLOOKUP($N2147,'Data from Waybill Query'!$A:$M,13,FALSE))</f>
        <v>4.3683199999999998E-2</v>
      </c>
      <c r="N2147" s="104">
        <f t="shared" si="76"/>
        <v>2016200203</v>
      </c>
    </row>
    <row r="2148" spans="1:14" x14ac:dyDescent="0.25">
      <c r="A2148" s="104">
        <f t="shared" si="75"/>
        <v>201642</v>
      </c>
      <c r="B2148" s="32">
        <f>'Data from Waybill Query'!B2148</f>
        <v>2016</v>
      </c>
      <c r="C2148" s="32" t="str">
        <f>IF('Data from Waybill Query'!C2148="00","0",IF('Data from Waybill Query'!C2148="01","1",IF('Data from Waybill Query'!C2148="XX","2",'Data from Waybill Query'!C2148)))</f>
        <v>20</v>
      </c>
      <c r="D2148" s="33" t="str">
        <f>'Data from Waybill Query'!D2148</f>
        <v>Food and Kindred</v>
      </c>
      <c r="E2148" s="33" t="str">
        <f>'Data from Waybill Query'!E2148</f>
        <v>L</v>
      </c>
      <c r="F2148" s="33" t="str">
        <f>'Data from Waybill Query'!F2148</f>
        <v>X</v>
      </c>
      <c r="G2148" s="33" t="str">
        <f>'Data from Waybill Query'!G2148</f>
        <v>X</v>
      </c>
      <c r="H2148" s="104">
        <f>IF(ISNA(VLOOKUP($N2148,'Data from Waybill Query'!$A:$M,8,FALSE)),0,VLOOKUP($N2148,'Data from Waybill Query'!$A:$M,8,FALSE))</f>
        <v>3211275</v>
      </c>
      <c r="I2148" s="104">
        <f>IF(ISNA(VLOOKUP($N2148,'Data from Waybill Query'!$A:$M,9,FALSE)),0,VLOOKUP($N2148,'Data from Waybill Query'!$A:$M,9,FALSE))</f>
        <v>606416</v>
      </c>
      <c r="J2148" s="104">
        <f>IF(ISNA(VLOOKUP($N2148,'Data from Waybill Query'!$A:$M,10,FALSE)),0,VLOOKUP($N2148,'Data from Waybill Query'!$A:$M,10,FALSE))</f>
        <v>1038228</v>
      </c>
      <c r="K2148" s="104">
        <f>IF(ISNA(VLOOKUP($N2148,'Data from Waybill Query'!$A:$M,11,FALSE)),0,VLOOKUP($N2148,'Data from Waybill Query'!$A:$M,11,FALSE))</f>
        <v>55308266</v>
      </c>
      <c r="L2148" s="104">
        <f>IF(ISNA(VLOOKUP($N2148,'Data from Waybill Query'!$A:$M,12,FALSE)),0,VLOOKUP($N2148,'Data from Waybill Query'!$A:$M,12,FALSE))</f>
        <v>93250</v>
      </c>
      <c r="M2148" s="104">
        <f>IF(ISNA(VLOOKUP($N2148,'Data from Waybill Query'!$A:$M,13,FALSE)),0,VLOOKUP($N2148,'Data from Waybill Query'!$A:$M,13,FALSE))</f>
        <v>3.4437339999999997E-2</v>
      </c>
      <c r="N2148" s="104">
        <f t="shared" si="76"/>
        <v>2016200303</v>
      </c>
    </row>
    <row r="2149" spans="1:14" x14ac:dyDescent="0.25">
      <c r="A2149" s="104">
        <f t="shared" si="75"/>
        <v>201643</v>
      </c>
      <c r="B2149" s="32">
        <f>'Data from Waybill Query'!B2149</f>
        <v>2016</v>
      </c>
      <c r="C2149" s="32" t="str">
        <f>IF('Data from Waybill Query'!C2149="00","0",IF('Data from Waybill Query'!C2149="01","1",IF('Data from Waybill Query'!C2149="XX","2",'Data from Waybill Query'!C2149)))</f>
        <v>24</v>
      </c>
      <c r="D2149" s="33" t="str">
        <f>'Data from Waybill Query'!D2149</f>
        <v>Lumber and Wood Products</v>
      </c>
      <c r="E2149" s="33" t="str">
        <f>'Data from Waybill Query'!E2149</f>
        <v>S</v>
      </c>
      <c r="F2149" s="33" t="str">
        <f>'Data from Waybill Query'!F2149</f>
        <v>X</v>
      </c>
      <c r="G2149" s="33" t="str">
        <f>'Data from Waybill Query'!G2149</f>
        <v>X</v>
      </c>
      <c r="H2149" s="104">
        <f>IF(ISNA(VLOOKUP($N2149,'Data from Waybill Query'!$A:$M,8,FALSE)),0,VLOOKUP($N2149,'Data from Waybill Query'!$A:$M,8,FALSE))</f>
        <v>222200</v>
      </c>
      <c r="I2149" s="104">
        <f>IF(ISNA(VLOOKUP($N2149,'Data from Waybill Query'!$A:$M,9,FALSE)),0,VLOOKUP($N2149,'Data from Waybill Query'!$A:$M,9,FALSE))</f>
        <v>154508</v>
      </c>
      <c r="J2149" s="104">
        <f>IF(ISNA(VLOOKUP($N2149,'Data from Waybill Query'!$A:$M,10,FALSE)),0,VLOOKUP($N2149,'Data from Waybill Query'!$A:$M,10,FALSE))</f>
        <v>34174</v>
      </c>
      <c r="K2149" s="104">
        <f>IF(ISNA(VLOOKUP($N2149,'Data from Waybill Query'!$A:$M,11,FALSE)),0,VLOOKUP($N2149,'Data from Waybill Query'!$A:$M,11,FALSE))</f>
        <v>13062812</v>
      </c>
      <c r="L2149" s="104">
        <f>IF(ISNA(VLOOKUP($N2149,'Data from Waybill Query'!$A:$M,12,FALSE)),0,VLOOKUP($N2149,'Data from Waybill Query'!$A:$M,12,FALSE))</f>
        <v>2932</v>
      </c>
      <c r="M2149" s="104">
        <f>IF(ISNA(VLOOKUP($N2149,'Data from Waybill Query'!$A:$M,13,FALSE)),0,VLOOKUP($N2149,'Data from Waybill Query'!$A:$M,13,FALSE))</f>
        <v>7.5789330000000002E-2</v>
      </c>
      <c r="N2149" s="104">
        <f t="shared" si="76"/>
        <v>2016240103</v>
      </c>
    </row>
    <row r="2150" spans="1:14" x14ac:dyDescent="0.25">
      <c r="A2150" s="104">
        <f t="shared" si="75"/>
        <v>201644</v>
      </c>
      <c r="B2150" s="32">
        <f>'Data from Waybill Query'!B2150</f>
        <v>2016</v>
      </c>
      <c r="C2150" s="32" t="str">
        <f>IF('Data from Waybill Query'!C2150="00","0",IF('Data from Waybill Query'!C2150="01","1",IF('Data from Waybill Query'!C2150="XX","2",'Data from Waybill Query'!C2150)))</f>
        <v>24</v>
      </c>
      <c r="D2150" s="33" t="str">
        <f>'Data from Waybill Query'!D2150</f>
        <v>Lumber and Wood Products</v>
      </c>
      <c r="E2150" s="33" t="str">
        <f>'Data from Waybill Query'!E2150</f>
        <v>M</v>
      </c>
      <c r="F2150" s="33" t="str">
        <f>'Data from Waybill Query'!F2150</f>
        <v>X</v>
      </c>
      <c r="G2150" s="33" t="str">
        <f>'Data from Waybill Query'!G2150</f>
        <v>X</v>
      </c>
      <c r="H2150" s="104">
        <f>IF(ISNA(VLOOKUP($N2150,'Data from Waybill Query'!$A:$M,8,FALSE)),0,VLOOKUP($N2150,'Data from Waybill Query'!$A:$M,8,FALSE))</f>
        <v>335540</v>
      </c>
      <c r="I2150" s="104">
        <f>IF(ISNA(VLOOKUP($N2150,'Data from Waybill Query'!$A:$M,9,FALSE)),0,VLOOKUP($N2150,'Data from Waybill Query'!$A:$M,9,FALSE))</f>
        <v>86032</v>
      </c>
      <c r="J2150" s="104">
        <f>IF(ISNA(VLOOKUP($N2150,'Data from Waybill Query'!$A:$M,10,FALSE)),0,VLOOKUP($N2150,'Data from Waybill Query'!$A:$M,10,FALSE))</f>
        <v>66521</v>
      </c>
      <c r="K2150" s="104">
        <f>IF(ISNA(VLOOKUP($N2150,'Data from Waybill Query'!$A:$M,11,FALSE)),0,VLOOKUP($N2150,'Data from Waybill Query'!$A:$M,11,FALSE))</f>
        <v>7831000</v>
      </c>
      <c r="L2150" s="104">
        <f>IF(ISNA(VLOOKUP($N2150,'Data from Waybill Query'!$A:$M,12,FALSE)),0,VLOOKUP($N2150,'Data from Waybill Query'!$A:$M,12,FALSE))</f>
        <v>6082</v>
      </c>
      <c r="M2150" s="104">
        <f>IF(ISNA(VLOOKUP($N2150,'Data from Waybill Query'!$A:$M,13,FALSE)),0,VLOOKUP($N2150,'Data from Waybill Query'!$A:$M,13,FALSE))</f>
        <v>5.5165199999999998E-2</v>
      </c>
      <c r="N2150" s="104">
        <f t="shared" si="76"/>
        <v>2016240203</v>
      </c>
    </row>
    <row r="2151" spans="1:14" x14ac:dyDescent="0.25">
      <c r="A2151" s="104">
        <f t="shared" si="75"/>
        <v>201645</v>
      </c>
      <c r="B2151" s="32">
        <f>'Data from Waybill Query'!B2151</f>
        <v>2016</v>
      </c>
      <c r="C2151" s="32" t="str">
        <f>IF('Data from Waybill Query'!C2151="00","0",IF('Data from Waybill Query'!C2151="01","1",IF('Data from Waybill Query'!C2151="XX","2",'Data from Waybill Query'!C2151)))</f>
        <v>24</v>
      </c>
      <c r="D2151" s="33" t="str">
        <f>'Data from Waybill Query'!D2151</f>
        <v>Lumber and Wood Products</v>
      </c>
      <c r="E2151" s="33" t="str">
        <f>'Data from Waybill Query'!E2151</f>
        <v>L</v>
      </c>
      <c r="F2151" s="33" t="str">
        <f>'Data from Waybill Query'!F2151</f>
        <v>X</v>
      </c>
      <c r="G2151" s="33" t="str">
        <f>'Data from Waybill Query'!G2151</f>
        <v>X</v>
      </c>
      <c r="H2151" s="104">
        <f>IF(ISNA(VLOOKUP($N2151,'Data from Waybill Query'!$A:$M,8,FALSE)),0,VLOOKUP($N2151,'Data from Waybill Query'!$A:$M,8,FALSE))</f>
        <v>1755525</v>
      </c>
      <c r="I2151" s="104">
        <f>IF(ISNA(VLOOKUP($N2151,'Data from Waybill Query'!$A:$M,9,FALSE)),0,VLOOKUP($N2151,'Data from Waybill Query'!$A:$M,9,FALSE))</f>
        <v>249960</v>
      </c>
      <c r="J2151" s="104">
        <f>IF(ISNA(VLOOKUP($N2151,'Data from Waybill Query'!$A:$M,10,FALSE)),0,VLOOKUP($N2151,'Data from Waybill Query'!$A:$M,10,FALSE))</f>
        <v>493541</v>
      </c>
      <c r="K2151" s="104">
        <f>IF(ISNA(VLOOKUP($N2151,'Data from Waybill Query'!$A:$M,11,FALSE)),0,VLOOKUP($N2151,'Data from Waybill Query'!$A:$M,11,FALSE))</f>
        <v>23194904</v>
      </c>
      <c r="L2151" s="104">
        <f>IF(ISNA(VLOOKUP($N2151,'Data from Waybill Query'!$A:$M,12,FALSE)),0,VLOOKUP($N2151,'Data from Waybill Query'!$A:$M,12,FALSE))</f>
        <v>45752</v>
      </c>
      <c r="M2151" s="104">
        <f>IF(ISNA(VLOOKUP($N2151,'Data from Waybill Query'!$A:$M,13,FALSE)),0,VLOOKUP($N2151,'Data from Waybill Query'!$A:$M,13,FALSE))</f>
        <v>3.8370410000000001E-2</v>
      </c>
      <c r="N2151" s="104">
        <f t="shared" si="76"/>
        <v>2016240303</v>
      </c>
    </row>
    <row r="2152" spans="1:14" x14ac:dyDescent="0.25">
      <c r="A2152" s="104">
        <f t="shared" si="75"/>
        <v>201646</v>
      </c>
      <c r="B2152" s="32">
        <f>'Data from Waybill Query'!B2152</f>
        <v>2016</v>
      </c>
      <c r="C2152" s="32" t="str">
        <f>IF('Data from Waybill Query'!C2152="00","0",IF('Data from Waybill Query'!C2152="01","1",IF('Data from Waybill Query'!C2152="XX","2",'Data from Waybill Query'!C2152)))</f>
        <v>26</v>
      </c>
      <c r="D2152" s="33" t="str">
        <f>'Data from Waybill Query'!D2152</f>
        <v>Pulp, Paper and Allied</v>
      </c>
      <c r="E2152" s="33" t="str">
        <f>'Data from Waybill Query'!E2152</f>
        <v>S</v>
      </c>
      <c r="F2152" s="33" t="str">
        <f>'Data from Waybill Query'!F2152</f>
        <v>X</v>
      </c>
      <c r="G2152" s="33" t="str">
        <f>'Data from Waybill Query'!G2152</f>
        <v>X</v>
      </c>
      <c r="H2152" s="104">
        <f>IF(ISNA(VLOOKUP($N2152,'Data from Waybill Query'!$A:$M,8,FALSE)),0,VLOOKUP($N2152,'Data from Waybill Query'!$A:$M,8,FALSE))</f>
        <v>261656</v>
      </c>
      <c r="I2152" s="104">
        <f>IF(ISNA(VLOOKUP($N2152,'Data from Waybill Query'!$A:$M,9,FALSE)),0,VLOOKUP($N2152,'Data from Waybill Query'!$A:$M,9,FALSE))</f>
        <v>121332</v>
      </c>
      <c r="J2152" s="104">
        <f>IF(ISNA(VLOOKUP($N2152,'Data from Waybill Query'!$A:$M,10,FALSE)),0,VLOOKUP($N2152,'Data from Waybill Query'!$A:$M,10,FALSE))</f>
        <v>34800</v>
      </c>
      <c r="K2152" s="104">
        <f>IF(ISNA(VLOOKUP($N2152,'Data from Waybill Query'!$A:$M,11,FALSE)),0,VLOOKUP($N2152,'Data from Waybill Query'!$A:$M,11,FALSE))</f>
        <v>9323272</v>
      </c>
      <c r="L2152" s="104">
        <f>IF(ISNA(VLOOKUP($N2152,'Data from Waybill Query'!$A:$M,12,FALSE)),0,VLOOKUP($N2152,'Data from Waybill Query'!$A:$M,12,FALSE))</f>
        <v>2660</v>
      </c>
      <c r="M2152" s="104">
        <f>IF(ISNA(VLOOKUP($N2152,'Data from Waybill Query'!$A:$M,13,FALSE)),0,VLOOKUP($N2152,'Data from Waybill Query'!$A:$M,13,FALSE))</f>
        <v>9.8350750000000001E-2</v>
      </c>
      <c r="N2152" s="104">
        <f t="shared" si="76"/>
        <v>2016260103</v>
      </c>
    </row>
    <row r="2153" spans="1:14" x14ac:dyDescent="0.25">
      <c r="A2153" s="104">
        <f t="shared" si="75"/>
        <v>201647</v>
      </c>
      <c r="B2153" s="32">
        <f>'Data from Waybill Query'!B2153</f>
        <v>2016</v>
      </c>
      <c r="C2153" s="32" t="str">
        <f>IF('Data from Waybill Query'!C2153="00","0",IF('Data from Waybill Query'!C2153="01","1",IF('Data from Waybill Query'!C2153="XX","2",'Data from Waybill Query'!C2153)))</f>
        <v>26</v>
      </c>
      <c r="D2153" s="33" t="str">
        <f>'Data from Waybill Query'!D2153</f>
        <v>Pulp, Paper and Allied</v>
      </c>
      <c r="E2153" s="33" t="str">
        <f>'Data from Waybill Query'!E2153</f>
        <v>M</v>
      </c>
      <c r="F2153" s="33" t="str">
        <f>'Data from Waybill Query'!F2153</f>
        <v>X</v>
      </c>
      <c r="G2153" s="33" t="str">
        <f>'Data from Waybill Query'!G2153</f>
        <v>X</v>
      </c>
      <c r="H2153" s="104">
        <f>IF(ISNA(VLOOKUP($N2153,'Data from Waybill Query'!$A:$M,8,FALSE)),0,VLOOKUP($N2153,'Data from Waybill Query'!$A:$M,8,FALSE))</f>
        <v>501727</v>
      </c>
      <c r="I2153" s="104">
        <f>IF(ISNA(VLOOKUP($N2153,'Data from Waybill Query'!$A:$M,9,FALSE)),0,VLOOKUP($N2153,'Data from Waybill Query'!$A:$M,9,FALSE))</f>
        <v>134028</v>
      </c>
      <c r="J2153" s="104">
        <f>IF(ISNA(VLOOKUP($N2153,'Data from Waybill Query'!$A:$M,10,FALSE)),0,VLOOKUP($N2153,'Data from Waybill Query'!$A:$M,10,FALSE))</f>
        <v>100613</v>
      </c>
      <c r="K2153" s="104">
        <f>IF(ISNA(VLOOKUP($N2153,'Data from Waybill Query'!$A:$M,11,FALSE)),0,VLOOKUP($N2153,'Data from Waybill Query'!$A:$M,11,FALSE))</f>
        <v>10101024</v>
      </c>
      <c r="L2153" s="104">
        <f>IF(ISNA(VLOOKUP($N2153,'Data from Waybill Query'!$A:$M,12,FALSE)),0,VLOOKUP($N2153,'Data from Waybill Query'!$A:$M,12,FALSE))</f>
        <v>7578</v>
      </c>
      <c r="M2153" s="104">
        <f>IF(ISNA(VLOOKUP($N2153,'Data from Waybill Query'!$A:$M,13,FALSE)),0,VLOOKUP($N2153,'Data from Waybill Query'!$A:$M,13,FALSE))</f>
        <v>6.6209379999999998E-2</v>
      </c>
      <c r="N2153" s="104">
        <f t="shared" si="76"/>
        <v>2016260203</v>
      </c>
    </row>
    <row r="2154" spans="1:14" x14ac:dyDescent="0.25">
      <c r="A2154" s="104">
        <f t="shared" si="75"/>
        <v>201648</v>
      </c>
      <c r="B2154" s="32">
        <f>'Data from Waybill Query'!B2154</f>
        <v>2016</v>
      </c>
      <c r="C2154" s="32" t="str">
        <f>IF('Data from Waybill Query'!C2154="00","0",IF('Data from Waybill Query'!C2154="01","1",IF('Data from Waybill Query'!C2154="XX","2",'Data from Waybill Query'!C2154)))</f>
        <v>26</v>
      </c>
      <c r="D2154" s="33" t="str">
        <f>'Data from Waybill Query'!D2154</f>
        <v>Pulp, Paper and Allied</v>
      </c>
      <c r="E2154" s="33" t="str">
        <f>'Data from Waybill Query'!E2154</f>
        <v>L</v>
      </c>
      <c r="F2154" s="33" t="str">
        <f>'Data from Waybill Query'!F2154</f>
        <v>X</v>
      </c>
      <c r="G2154" s="33" t="str">
        <f>'Data from Waybill Query'!G2154</f>
        <v>X</v>
      </c>
      <c r="H2154" s="104">
        <f>IF(ISNA(VLOOKUP($N2154,'Data from Waybill Query'!$A:$M,8,FALSE)),0,VLOOKUP($N2154,'Data from Waybill Query'!$A:$M,8,FALSE))</f>
        <v>1348884</v>
      </c>
      <c r="I2154" s="104">
        <f>IF(ISNA(VLOOKUP($N2154,'Data from Waybill Query'!$A:$M,9,FALSE)),0,VLOOKUP($N2154,'Data from Waybill Query'!$A:$M,9,FALSE))</f>
        <v>219772</v>
      </c>
      <c r="J2154" s="104">
        <f>IF(ISNA(VLOOKUP($N2154,'Data from Waybill Query'!$A:$M,10,FALSE)),0,VLOOKUP($N2154,'Data from Waybill Query'!$A:$M,10,FALSE))</f>
        <v>378241</v>
      </c>
      <c r="K2154" s="104">
        <f>IF(ISNA(VLOOKUP($N2154,'Data from Waybill Query'!$A:$M,11,FALSE)),0,VLOOKUP($N2154,'Data from Waybill Query'!$A:$M,11,FALSE))</f>
        <v>17404680</v>
      </c>
      <c r="L2154" s="104">
        <f>IF(ISNA(VLOOKUP($N2154,'Data from Waybill Query'!$A:$M,12,FALSE)),0,VLOOKUP($N2154,'Data from Waybill Query'!$A:$M,12,FALSE))</f>
        <v>30221</v>
      </c>
      <c r="M2154" s="104">
        <f>IF(ISNA(VLOOKUP($N2154,'Data from Waybill Query'!$A:$M,13,FALSE)),0,VLOOKUP($N2154,'Data from Waybill Query'!$A:$M,13,FALSE))</f>
        <v>4.4634140000000003E-2</v>
      </c>
      <c r="N2154" s="104">
        <f t="shared" si="76"/>
        <v>2016260303</v>
      </c>
    </row>
    <row r="2155" spans="1:14" x14ac:dyDescent="0.25">
      <c r="A2155" s="104">
        <f t="shared" si="75"/>
        <v>201649</v>
      </c>
      <c r="B2155" s="32">
        <f>'Data from Waybill Query'!B2155</f>
        <v>2016</v>
      </c>
      <c r="C2155" s="32" t="str">
        <f>IF('Data from Waybill Query'!C2155="00","0",IF('Data from Waybill Query'!C2155="01","1",IF('Data from Waybill Query'!C2155="XX","2",'Data from Waybill Query'!C2155)))</f>
        <v>28</v>
      </c>
      <c r="D2155" s="33" t="str">
        <f>'Data from Waybill Query'!D2155</f>
        <v>Chemical</v>
      </c>
      <c r="E2155" s="33" t="str">
        <f>'Data from Waybill Query'!E2155</f>
        <v>S</v>
      </c>
      <c r="F2155" s="33" t="str">
        <f>'Data from Waybill Query'!F2155</f>
        <v>X</v>
      </c>
      <c r="G2155" s="33" t="str">
        <f>'Data from Waybill Query'!G2155</f>
        <v>X</v>
      </c>
      <c r="H2155" s="104">
        <f>IF(ISNA(VLOOKUP($N2155,'Data from Waybill Query'!$A:$M,8,FALSE)),0,VLOOKUP($N2155,'Data from Waybill Query'!$A:$M,8,FALSE))</f>
        <v>1721798</v>
      </c>
      <c r="I2155" s="104">
        <f>IF(ISNA(VLOOKUP($N2155,'Data from Waybill Query'!$A:$M,9,FALSE)),0,VLOOKUP($N2155,'Data from Waybill Query'!$A:$M,9,FALSE))</f>
        <v>876323</v>
      </c>
      <c r="J2155" s="104">
        <f>IF(ISNA(VLOOKUP($N2155,'Data from Waybill Query'!$A:$M,10,FALSE)),0,VLOOKUP($N2155,'Data from Waybill Query'!$A:$M,10,FALSE))</f>
        <v>201069</v>
      </c>
      <c r="K2155" s="104">
        <f>IF(ISNA(VLOOKUP($N2155,'Data from Waybill Query'!$A:$M,11,FALSE)),0,VLOOKUP($N2155,'Data from Waybill Query'!$A:$M,11,FALSE))</f>
        <v>82482441</v>
      </c>
      <c r="L2155" s="104">
        <f>IF(ISNA(VLOOKUP($N2155,'Data from Waybill Query'!$A:$M,12,FALSE)),0,VLOOKUP($N2155,'Data from Waybill Query'!$A:$M,12,FALSE))</f>
        <v>18945</v>
      </c>
      <c r="M2155" s="104">
        <f>IF(ISNA(VLOOKUP($N2155,'Data from Waybill Query'!$A:$M,13,FALSE)),0,VLOOKUP($N2155,'Data from Waybill Query'!$A:$M,13,FALSE))</f>
        <v>9.0882690000000002E-2</v>
      </c>
      <c r="N2155" s="104">
        <f t="shared" si="76"/>
        <v>2016280103</v>
      </c>
    </row>
    <row r="2156" spans="1:14" x14ac:dyDescent="0.25">
      <c r="A2156" s="104">
        <f t="shared" si="75"/>
        <v>201650</v>
      </c>
      <c r="B2156" s="32">
        <f>'Data from Waybill Query'!B2156</f>
        <v>2016</v>
      </c>
      <c r="C2156" s="32" t="str">
        <f>IF('Data from Waybill Query'!C2156="00","0",IF('Data from Waybill Query'!C2156="01","1",IF('Data from Waybill Query'!C2156="XX","2",'Data from Waybill Query'!C2156)))</f>
        <v>28</v>
      </c>
      <c r="D2156" s="33" t="str">
        <f>'Data from Waybill Query'!D2156</f>
        <v>Chemical</v>
      </c>
      <c r="E2156" s="33" t="str">
        <f>'Data from Waybill Query'!E2156</f>
        <v>M</v>
      </c>
      <c r="F2156" s="33" t="str">
        <f>'Data from Waybill Query'!F2156</f>
        <v>X</v>
      </c>
      <c r="G2156" s="33" t="str">
        <f>'Data from Waybill Query'!G2156</f>
        <v>X</v>
      </c>
      <c r="H2156" s="104">
        <f>IF(ISNA(VLOOKUP($N2156,'Data from Waybill Query'!$A:$M,8,FALSE)),0,VLOOKUP($N2156,'Data from Waybill Query'!$A:$M,8,FALSE))</f>
        <v>2930706</v>
      </c>
      <c r="I2156" s="104">
        <f>IF(ISNA(VLOOKUP($N2156,'Data from Waybill Query'!$A:$M,9,FALSE)),0,VLOOKUP($N2156,'Data from Waybill Query'!$A:$M,9,FALSE))</f>
        <v>753811</v>
      </c>
      <c r="J2156" s="104">
        <f>IF(ISNA(VLOOKUP($N2156,'Data from Waybill Query'!$A:$M,10,FALSE)),0,VLOOKUP($N2156,'Data from Waybill Query'!$A:$M,10,FALSE))</f>
        <v>579503</v>
      </c>
      <c r="K2156" s="104">
        <f>IF(ISNA(VLOOKUP($N2156,'Data from Waybill Query'!$A:$M,11,FALSE)),0,VLOOKUP($N2156,'Data from Waybill Query'!$A:$M,11,FALSE))</f>
        <v>71668513</v>
      </c>
      <c r="L2156" s="104">
        <f>IF(ISNA(VLOOKUP($N2156,'Data from Waybill Query'!$A:$M,12,FALSE)),0,VLOOKUP($N2156,'Data from Waybill Query'!$A:$M,12,FALSE))</f>
        <v>55201</v>
      </c>
      <c r="M2156" s="104">
        <f>IF(ISNA(VLOOKUP($N2156,'Data from Waybill Query'!$A:$M,13,FALSE)),0,VLOOKUP($N2156,'Data from Waybill Query'!$A:$M,13,FALSE))</f>
        <v>5.3091739999999998E-2</v>
      </c>
      <c r="N2156" s="104">
        <f t="shared" si="76"/>
        <v>2016280203</v>
      </c>
    </row>
    <row r="2157" spans="1:14" x14ac:dyDescent="0.25">
      <c r="A2157" s="104">
        <f t="shared" si="75"/>
        <v>201651</v>
      </c>
      <c r="B2157" s="32">
        <f>'Data from Waybill Query'!B2157</f>
        <v>2016</v>
      </c>
      <c r="C2157" s="32" t="str">
        <f>IF('Data from Waybill Query'!C2157="00","0",IF('Data from Waybill Query'!C2157="01","1",IF('Data from Waybill Query'!C2157="XX","2",'Data from Waybill Query'!C2157)))</f>
        <v>28</v>
      </c>
      <c r="D2157" s="33" t="str">
        <f>'Data from Waybill Query'!D2157</f>
        <v>Chemical</v>
      </c>
      <c r="E2157" s="33" t="str">
        <f>'Data from Waybill Query'!E2157</f>
        <v>L</v>
      </c>
      <c r="F2157" s="33" t="str">
        <f>'Data from Waybill Query'!F2157</f>
        <v>X</v>
      </c>
      <c r="G2157" s="33" t="str">
        <f>'Data from Waybill Query'!G2157</f>
        <v>X</v>
      </c>
      <c r="H2157" s="104">
        <f>IF(ISNA(VLOOKUP($N2157,'Data from Waybill Query'!$A:$M,8,FALSE)),0,VLOOKUP($N2157,'Data from Waybill Query'!$A:$M,8,FALSE))</f>
        <v>5330173</v>
      </c>
      <c r="I2157" s="104">
        <f>IF(ISNA(VLOOKUP($N2157,'Data from Waybill Query'!$A:$M,9,FALSE)),0,VLOOKUP($N2157,'Data from Waybill Query'!$A:$M,9,FALSE))</f>
        <v>981386</v>
      </c>
      <c r="J2157" s="104">
        <f>IF(ISNA(VLOOKUP($N2157,'Data from Waybill Query'!$A:$M,10,FALSE)),0,VLOOKUP($N2157,'Data from Waybill Query'!$A:$M,10,FALSE))</f>
        <v>1507361</v>
      </c>
      <c r="K2157" s="104">
        <f>IF(ISNA(VLOOKUP($N2157,'Data from Waybill Query'!$A:$M,11,FALSE)),0,VLOOKUP($N2157,'Data from Waybill Query'!$A:$M,11,FALSE))</f>
        <v>93950151</v>
      </c>
      <c r="L2157" s="104">
        <f>IF(ISNA(VLOOKUP($N2157,'Data from Waybill Query'!$A:$M,12,FALSE)),0,VLOOKUP($N2157,'Data from Waybill Query'!$A:$M,12,FALSE))</f>
        <v>144295</v>
      </c>
      <c r="M2157" s="104">
        <f>IF(ISNA(VLOOKUP($N2157,'Data from Waybill Query'!$A:$M,13,FALSE)),0,VLOOKUP($N2157,'Data from Waybill Query'!$A:$M,13,FALSE))</f>
        <v>3.6939439999999997E-2</v>
      </c>
      <c r="N2157" s="104">
        <f t="shared" si="76"/>
        <v>2016280303</v>
      </c>
    </row>
    <row r="2158" spans="1:14" x14ac:dyDescent="0.25">
      <c r="A2158" s="104">
        <f t="shared" si="75"/>
        <v>201652</v>
      </c>
      <c r="B2158" s="32">
        <f>'Data from Waybill Query'!B2158</f>
        <v>2016</v>
      </c>
      <c r="C2158" s="32" t="str">
        <f>IF('Data from Waybill Query'!C2158="00","0",IF('Data from Waybill Query'!C2158="01","1",IF('Data from Waybill Query'!C2158="XX","2",'Data from Waybill Query'!C2158)))</f>
        <v>29</v>
      </c>
      <c r="D2158" s="33" t="str">
        <f>'Data from Waybill Query'!D2158</f>
        <v>Petroleum</v>
      </c>
      <c r="E2158" s="33" t="str">
        <f>'Data from Waybill Query'!E2158</f>
        <v>S</v>
      </c>
      <c r="F2158" s="33" t="str">
        <f>'Data from Waybill Query'!F2158</f>
        <v>X</v>
      </c>
      <c r="G2158" s="33" t="str">
        <f>'Data from Waybill Query'!G2158</f>
        <v>X</v>
      </c>
      <c r="H2158" s="104">
        <f>IF(ISNA(VLOOKUP($N2158,'Data from Waybill Query'!$A:$M,8,FALSE)),0,VLOOKUP($N2158,'Data from Waybill Query'!$A:$M,8,FALSE))</f>
        <v>609615</v>
      </c>
      <c r="I2158" s="104">
        <f>IF(ISNA(VLOOKUP($N2158,'Data from Waybill Query'!$A:$M,9,FALSE)),0,VLOOKUP($N2158,'Data from Waybill Query'!$A:$M,9,FALSE))</f>
        <v>400518</v>
      </c>
      <c r="J2158" s="104">
        <f>IF(ISNA(VLOOKUP($N2158,'Data from Waybill Query'!$A:$M,10,FALSE)),0,VLOOKUP($N2158,'Data from Waybill Query'!$A:$M,10,FALSE))</f>
        <v>86209</v>
      </c>
      <c r="K2158" s="104">
        <f>IF(ISNA(VLOOKUP($N2158,'Data from Waybill Query'!$A:$M,11,FALSE)),0,VLOOKUP($N2158,'Data from Waybill Query'!$A:$M,11,FALSE))</f>
        <v>32247275</v>
      </c>
      <c r="L2158" s="104">
        <f>IF(ISNA(VLOOKUP($N2158,'Data from Waybill Query'!$A:$M,12,FALSE)),0,VLOOKUP($N2158,'Data from Waybill Query'!$A:$M,12,FALSE))</f>
        <v>6683</v>
      </c>
      <c r="M2158" s="104">
        <f>IF(ISNA(VLOOKUP($N2158,'Data from Waybill Query'!$A:$M,13,FALSE)),0,VLOOKUP($N2158,'Data from Waybill Query'!$A:$M,13,FALSE))</f>
        <v>9.1220570000000001E-2</v>
      </c>
      <c r="N2158" s="104">
        <f t="shared" si="76"/>
        <v>2016290103</v>
      </c>
    </row>
    <row r="2159" spans="1:14" x14ac:dyDescent="0.25">
      <c r="A2159" s="104">
        <f t="shared" si="75"/>
        <v>201653</v>
      </c>
      <c r="B2159" s="32">
        <f>'Data from Waybill Query'!B2159</f>
        <v>2016</v>
      </c>
      <c r="C2159" s="32" t="str">
        <f>IF('Data from Waybill Query'!C2159="00","0",IF('Data from Waybill Query'!C2159="01","1",IF('Data from Waybill Query'!C2159="XX","2",'Data from Waybill Query'!C2159)))</f>
        <v>29</v>
      </c>
      <c r="D2159" s="33" t="str">
        <f>'Data from Waybill Query'!D2159</f>
        <v>Petroleum</v>
      </c>
      <c r="E2159" s="33" t="str">
        <f>'Data from Waybill Query'!E2159</f>
        <v>M</v>
      </c>
      <c r="F2159" s="33" t="str">
        <f>'Data from Waybill Query'!F2159</f>
        <v>X</v>
      </c>
      <c r="G2159" s="33" t="str">
        <f>'Data from Waybill Query'!G2159</f>
        <v>X</v>
      </c>
      <c r="H2159" s="104">
        <f>IF(ISNA(VLOOKUP($N2159,'Data from Waybill Query'!$A:$M,8,FALSE)),0,VLOOKUP($N2159,'Data from Waybill Query'!$A:$M,8,FALSE))</f>
        <v>781480</v>
      </c>
      <c r="I2159" s="104">
        <f>IF(ISNA(VLOOKUP($N2159,'Data from Waybill Query'!$A:$M,9,FALSE)),0,VLOOKUP($N2159,'Data from Waybill Query'!$A:$M,9,FALSE))</f>
        <v>224416</v>
      </c>
      <c r="J2159" s="104">
        <f>IF(ISNA(VLOOKUP($N2159,'Data from Waybill Query'!$A:$M,10,FALSE)),0,VLOOKUP($N2159,'Data from Waybill Query'!$A:$M,10,FALSE))</f>
        <v>166807</v>
      </c>
      <c r="K2159" s="104">
        <f>IF(ISNA(VLOOKUP($N2159,'Data from Waybill Query'!$A:$M,11,FALSE)),0,VLOOKUP($N2159,'Data from Waybill Query'!$A:$M,11,FALSE))</f>
        <v>18100177</v>
      </c>
      <c r="L2159" s="104">
        <f>IF(ISNA(VLOOKUP($N2159,'Data from Waybill Query'!$A:$M,12,FALSE)),0,VLOOKUP($N2159,'Data from Waybill Query'!$A:$M,12,FALSE))</f>
        <v>13453</v>
      </c>
      <c r="M2159" s="104">
        <f>IF(ISNA(VLOOKUP($N2159,'Data from Waybill Query'!$A:$M,13,FALSE)),0,VLOOKUP($N2159,'Data from Waybill Query'!$A:$M,13,FALSE))</f>
        <v>5.8088319999999999E-2</v>
      </c>
      <c r="N2159" s="104">
        <f t="shared" si="76"/>
        <v>2016290203</v>
      </c>
    </row>
    <row r="2160" spans="1:14" x14ac:dyDescent="0.25">
      <c r="A2160" s="104">
        <f t="shared" si="75"/>
        <v>201654</v>
      </c>
      <c r="B2160" s="32">
        <f>'Data from Waybill Query'!B2160</f>
        <v>2016</v>
      </c>
      <c r="C2160" s="32" t="str">
        <f>IF('Data from Waybill Query'!C2160="00","0",IF('Data from Waybill Query'!C2160="01","1",IF('Data from Waybill Query'!C2160="XX","2",'Data from Waybill Query'!C2160)))</f>
        <v>29</v>
      </c>
      <c r="D2160" s="33" t="str">
        <f>'Data from Waybill Query'!D2160</f>
        <v>Petroleum</v>
      </c>
      <c r="E2160" s="33" t="str">
        <f>'Data from Waybill Query'!E2160</f>
        <v>L</v>
      </c>
      <c r="F2160" s="33" t="str">
        <f>'Data from Waybill Query'!F2160</f>
        <v>X</v>
      </c>
      <c r="G2160" s="33" t="str">
        <f>'Data from Waybill Query'!G2160</f>
        <v>X</v>
      </c>
      <c r="H2160" s="104">
        <f>IF(ISNA(VLOOKUP($N2160,'Data from Waybill Query'!$A:$M,8,FALSE)),0,VLOOKUP($N2160,'Data from Waybill Query'!$A:$M,8,FALSE))</f>
        <v>1540690</v>
      </c>
      <c r="I2160" s="104">
        <f>IF(ISNA(VLOOKUP($N2160,'Data from Waybill Query'!$A:$M,9,FALSE)),0,VLOOKUP($N2160,'Data from Waybill Query'!$A:$M,9,FALSE))</f>
        <v>279205</v>
      </c>
      <c r="J2160" s="104">
        <f>IF(ISNA(VLOOKUP($N2160,'Data from Waybill Query'!$A:$M,10,FALSE)),0,VLOOKUP($N2160,'Data from Waybill Query'!$A:$M,10,FALSE))</f>
        <v>449190</v>
      </c>
      <c r="K2160" s="104">
        <f>IF(ISNA(VLOOKUP($N2160,'Data from Waybill Query'!$A:$M,11,FALSE)),0,VLOOKUP($N2160,'Data from Waybill Query'!$A:$M,11,FALSE))</f>
        <v>21898499</v>
      </c>
      <c r="L2160" s="104">
        <f>IF(ISNA(VLOOKUP($N2160,'Data from Waybill Query'!$A:$M,12,FALSE)),0,VLOOKUP($N2160,'Data from Waybill Query'!$A:$M,12,FALSE))</f>
        <v>35117</v>
      </c>
      <c r="M2160" s="104">
        <f>IF(ISNA(VLOOKUP($N2160,'Data from Waybill Query'!$A:$M,13,FALSE)),0,VLOOKUP($N2160,'Data from Waybill Query'!$A:$M,13,FALSE))</f>
        <v>4.3872679999999997E-2</v>
      </c>
      <c r="N2160" s="104">
        <f t="shared" si="76"/>
        <v>2016290303</v>
      </c>
    </row>
    <row r="2161" spans="1:14" x14ac:dyDescent="0.25">
      <c r="A2161" s="104">
        <f t="shared" si="75"/>
        <v>201655</v>
      </c>
      <c r="B2161" s="32">
        <f>'Data from Waybill Query'!B2161</f>
        <v>2016</v>
      </c>
      <c r="C2161" s="32" t="str">
        <f>IF('Data from Waybill Query'!C2161="00","0",IF('Data from Waybill Query'!C2161="01","1",IF('Data from Waybill Query'!C2161="XX","2",'Data from Waybill Query'!C2161)))</f>
        <v>32</v>
      </c>
      <c r="D2161" s="33" t="str">
        <f>'Data from Waybill Query'!D2161</f>
        <v>Stone, Clay and Glass</v>
      </c>
      <c r="E2161" s="33" t="str">
        <f>'Data from Waybill Query'!E2161</f>
        <v>S</v>
      </c>
      <c r="F2161" s="33" t="str">
        <f>'Data from Waybill Query'!F2161</f>
        <v>X</v>
      </c>
      <c r="G2161" s="33" t="str">
        <f>'Data from Waybill Query'!G2161</f>
        <v>X</v>
      </c>
      <c r="H2161" s="104">
        <f>IF(ISNA(VLOOKUP($N2161,'Data from Waybill Query'!$A:$M,8,FALSE)),0,VLOOKUP($N2161,'Data from Waybill Query'!$A:$M,8,FALSE))</f>
        <v>484057</v>
      </c>
      <c r="I2161" s="104">
        <f>IF(ISNA(VLOOKUP($N2161,'Data from Waybill Query'!$A:$M,9,FALSE)),0,VLOOKUP($N2161,'Data from Waybill Query'!$A:$M,9,FALSE))</f>
        <v>228571</v>
      </c>
      <c r="J2161" s="104">
        <f>IF(ISNA(VLOOKUP($N2161,'Data from Waybill Query'!$A:$M,10,FALSE)),0,VLOOKUP($N2161,'Data from Waybill Query'!$A:$M,10,FALSE))</f>
        <v>67065</v>
      </c>
      <c r="K2161" s="104">
        <f>IF(ISNA(VLOOKUP($N2161,'Data from Waybill Query'!$A:$M,11,FALSE)),0,VLOOKUP($N2161,'Data from Waybill Query'!$A:$M,11,FALSE))</f>
        <v>23755134</v>
      </c>
      <c r="L2161" s="104">
        <f>IF(ISNA(VLOOKUP($N2161,'Data from Waybill Query'!$A:$M,12,FALSE)),0,VLOOKUP($N2161,'Data from Waybill Query'!$A:$M,12,FALSE))</f>
        <v>6984</v>
      </c>
      <c r="M2161" s="104">
        <f>IF(ISNA(VLOOKUP($N2161,'Data from Waybill Query'!$A:$M,13,FALSE)),0,VLOOKUP($N2161,'Data from Waybill Query'!$A:$M,13,FALSE))</f>
        <v>6.9305690000000003E-2</v>
      </c>
      <c r="N2161" s="104">
        <f t="shared" si="76"/>
        <v>2016320103</v>
      </c>
    </row>
    <row r="2162" spans="1:14" x14ac:dyDescent="0.25">
      <c r="A2162" s="104">
        <f t="shared" si="75"/>
        <v>201656</v>
      </c>
      <c r="B2162" s="32">
        <f>'Data from Waybill Query'!B2162</f>
        <v>2016</v>
      </c>
      <c r="C2162" s="32" t="str">
        <f>IF('Data from Waybill Query'!C2162="00","0",IF('Data from Waybill Query'!C2162="01","1",IF('Data from Waybill Query'!C2162="XX","2",'Data from Waybill Query'!C2162)))</f>
        <v>32</v>
      </c>
      <c r="D2162" s="33" t="str">
        <f>'Data from Waybill Query'!D2162</f>
        <v>Stone, Clay and Glass</v>
      </c>
      <c r="E2162" s="33" t="str">
        <f>'Data from Waybill Query'!E2162</f>
        <v>M</v>
      </c>
      <c r="F2162" s="33" t="str">
        <f>'Data from Waybill Query'!F2162</f>
        <v>X</v>
      </c>
      <c r="G2162" s="33" t="str">
        <f>'Data from Waybill Query'!G2162</f>
        <v>X</v>
      </c>
      <c r="H2162" s="104">
        <f>IF(ISNA(VLOOKUP($N2162,'Data from Waybill Query'!$A:$M,8,FALSE)),0,VLOOKUP($N2162,'Data from Waybill Query'!$A:$M,8,FALSE))</f>
        <v>554413</v>
      </c>
      <c r="I2162" s="104">
        <f>IF(ISNA(VLOOKUP($N2162,'Data from Waybill Query'!$A:$M,9,FALSE)),0,VLOOKUP($N2162,'Data from Waybill Query'!$A:$M,9,FALSE))</f>
        <v>148045</v>
      </c>
      <c r="J2162" s="104">
        <f>IF(ISNA(VLOOKUP($N2162,'Data from Waybill Query'!$A:$M,10,FALSE)),0,VLOOKUP($N2162,'Data from Waybill Query'!$A:$M,10,FALSE))</f>
        <v>105145</v>
      </c>
      <c r="K2162" s="104">
        <f>IF(ISNA(VLOOKUP($N2162,'Data from Waybill Query'!$A:$M,11,FALSE)),0,VLOOKUP($N2162,'Data from Waybill Query'!$A:$M,11,FALSE))</f>
        <v>14791227</v>
      </c>
      <c r="L2162" s="104">
        <f>IF(ISNA(VLOOKUP($N2162,'Data from Waybill Query'!$A:$M,12,FALSE)),0,VLOOKUP($N2162,'Data from Waybill Query'!$A:$M,12,FALSE))</f>
        <v>10502</v>
      </c>
      <c r="M2162" s="104">
        <f>IF(ISNA(VLOOKUP($N2162,'Data from Waybill Query'!$A:$M,13,FALSE)),0,VLOOKUP($N2162,'Data from Waybill Query'!$A:$M,13,FALSE))</f>
        <v>5.2789870000000003E-2</v>
      </c>
      <c r="N2162" s="104">
        <f t="shared" si="76"/>
        <v>2016320203</v>
      </c>
    </row>
    <row r="2163" spans="1:14" x14ac:dyDescent="0.25">
      <c r="A2163" s="104">
        <f t="shared" si="75"/>
        <v>201657</v>
      </c>
      <c r="B2163" s="32">
        <f>'Data from Waybill Query'!B2163</f>
        <v>2016</v>
      </c>
      <c r="C2163" s="32" t="str">
        <f>IF('Data from Waybill Query'!C2163="00","0",IF('Data from Waybill Query'!C2163="01","1",IF('Data from Waybill Query'!C2163="XX","2",'Data from Waybill Query'!C2163)))</f>
        <v>32</v>
      </c>
      <c r="D2163" s="33" t="str">
        <f>'Data from Waybill Query'!D2163</f>
        <v>Stone, Clay and Glass</v>
      </c>
      <c r="E2163" s="33" t="str">
        <f>'Data from Waybill Query'!E2163</f>
        <v>L</v>
      </c>
      <c r="F2163" s="33" t="str">
        <f>'Data from Waybill Query'!F2163</f>
        <v>X</v>
      </c>
      <c r="G2163" s="33" t="str">
        <f>'Data from Waybill Query'!G2163</f>
        <v>X</v>
      </c>
      <c r="H2163" s="104">
        <f>IF(ISNA(VLOOKUP($N2163,'Data from Waybill Query'!$A:$M,8,FALSE)),0,VLOOKUP($N2163,'Data from Waybill Query'!$A:$M,8,FALSE))</f>
        <v>685609</v>
      </c>
      <c r="I2163" s="104">
        <f>IF(ISNA(VLOOKUP($N2163,'Data from Waybill Query'!$A:$M,9,FALSE)),0,VLOOKUP($N2163,'Data from Waybill Query'!$A:$M,9,FALSE))</f>
        <v>108417</v>
      </c>
      <c r="J2163" s="104">
        <f>IF(ISNA(VLOOKUP($N2163,'Data from Waybill Query'!$A:$M,10,FALSE)),0,VLOOKUP($N2163,'Data from Waybill Query'!$A:$M,10,FALSE))</f>
        <v>162547</v>
      </c>
      <c r="K2163" s="104">
        <f>IF(ISNA(VLOOKUP($N2163,'Data from Waybill Query'!$A:$M,11,FALSE)),0,VLOOKUP($N2163,'Data from Waybill Query'!$A:$M,11,FALSE))</f>
        <v>10412985</v>
      </c>
      <c r="L2163" s="104">
        <f>IF(ISNA(VLOOKUP($N2163,'Data from Waybill Query'!$A:$M,12,FALSE)),0,VLOOKUP($N2163,'Data from Waybill Query'!$A:$M,12,FALSE))</f>
        <v>15555</v>
      </c>
      <c r="M2163" s="104">
        <f>IF(ISNA(VLOOKUP($N2163,'Data from Waybill Query'!$A:$M,13,FALSE)),0,VLOOKUP($N2163,'Data from Waybill Query'!$A:$M,13,FALSE))</f>
        <v>4.4077789999999999E-2</v>
      </c>
      <c r="N2163" s="104">
        <f t="shared" si="76"/>
        <v>2016320303</v>
      </c>
    </row>
    <row r="2164" spans="1:14" x14ac:dyDescent="0.25">
      <c r="A2164" s="104">
        <f t="shared" si="75"/>
        <v>201658</v>
      </c>
      <c r="B2164" s="32">
        <f>'Data from Waybill Query'!B2164</f>
        <v>2016</v>
      </c>
      <c r="C2164" s="32" t="str">
        <f>IF('Data from Waybill Query'!C2164="00","0",IF('Data from Waybill Query'!C2164="01","1",IF('Data from Waybill Query'!C2164="XX","2",'Data from Waybill Query'!C2164)))</f>
        <v>33</v>
      </c>
      <c r="D2164" s="33" t="str">
        <f>'Data from Waybill Query'!D2164</f>
        <v>Primary Metal Products</v>
      </c>
      <c r="E2164" s="33" t="str">
        <f>'Data from Waybill Query'!E2164</f>
        <v>S</v>
      </c>
      <c r="F2164" s="33" t="str">
        <f>'Data from Waybill Query'!F2164</f>
        <v>X</v>
      </c>
      <c r="G2164" s="33" t="str">
        <f>'Data from Waybill Query'!G2164</f>
        <v>X</v>
      </c>
      <c r="H2164" s="104">
        <f>IF(ISNA(VLOOKUP($N2164,'Data from Waybill Query'!$A:$M,8,FALSE)),0,VLOOKUP($N2164,'Data from Waybill Query'!$A:$M,8,FALSE))</f>
        <v>482448</v>
      </c>
      <c r="I2164" s="104">
        <f>IF(ISNA(VLOOKUP($N2164,'Data from Waybill Query'!$A:$M,9,FALSE)),0,VLOOKUP($N2164,'Data from Waybill Query'!$A:$M,9,FALSE))</f>
        <v>242779</v>
      </c>
      <c r="J2164" s="104">
        <f>IF(ISNA(VLOOKUP($N2164,'Data from Waybill Query'!$A:$M,10,FALSE)),0,VLOOKUP($N2164,'Data from Waybill Query'!$A:$M,10,FALSE))</f>
        <v>65209</v>
      </c>
      <c r="K2164" s="104">
        <f>IF(ISNA(VLOOKUP($N2164,'Data from Waybill Query'!$A:$M,11,FALSE)),0,VLOOKUP($N2164,'Data from Waybill Query'!$A:$M,11,FALSE))</f>
        <v>22591597</v>
      </c>
      <c r="L2164" s="104">
        <f>IF(ISNA(VLOOKUP($N2164,'Data from Waybill Query'!$A:$M,12,FALSE)),0,VLOOKUP($N2164,'Data from Waybill Query'!$A:$M,12,FALSE))</f>
        <v>6016</v>
      </c>
      <c r="M2164" s="104">
        <f>IF(ISNA(VLOOKUP($N2164,'Data from Waybill Query'!$A:$M,13,FALSE)),0,VLOOKUP($N2164,'Data from Waybill Query'!$A:$M,13,FALSE))</f>
        <v>8.0192449999999998E-2</v>
      </c>
      <c r="N2164" s="104">
        <f t="shared" si="76"/>
        <v>2016330103</v>
      </c>
    </row>
    <row r="2165" spans="1:14" x14ac:dyDescent="0.25">
      <c r="A2165" s="104">
        <f t="shared" si="75"/>
        <v>201659</v>
      </c>
      <c r="B2165" s="32">
        <f>'Data from Waybill Query'!B2165</f>
        <v>2016</v>
      </c>
      <c r="C2165" s="32" t="str">
        <f>IF('Data from Waybill Query'!C2165="00","0",IF('Data from Waybill Query'!C2165="01","1",IF('Data from Waybill Query'!C2165="XX","2",'Data from Waybill Query'!C2165)))</f>
        <v>33</v>
      </c>
      <c r="D2165" s="33" t="str">
        <f>'Data from Waybill Query'!D2165</f>
        <v>Primary Metal Products</v>
      </c>
      <c r="E2165" s="33" t="str">
        <f>'Data from Waybill Query'!E2165</f>
        <v>M</v>
      </c>
      <c r="F2165" s="33" t="str">
        <f>'Data from Waybill Query'!F2165</f>
        <v>X</v>
      </c>
      <c r="G2165" s="33" t="str">
        <f>'Data from Waybill Query'!G2165</f>
        <v>X</v>
      </c>
      <c r="H2165" s="104">
        <f>IF(ISNA(VLOOKUP($N2165,'Data from Waybill Query'!$A:$M,8,FALSE)),0,VLOOKUP($N2165,'Data from Waybill Query'!$A:$M,8,FALSE))</f>
        <v>562865</v>
      </c>
      <c r="I2165" s="104">
        <f>IF(ISNA(VLOOKUP($N2165,'Data from Waybill Query'!$A:$M,9,FALSE)),0,VLOOKUP($N2165,'Data from Waybill Query'!$A:$M,9,FALSE))</f>
        <v>136488</v>
      </c>
      <c r="J2165" s="104">
        <f>IF(ISNA(VLOOKUP($N2165,'Data from Waybill Query'!$A:$M,10,FALSE)),0,VLOOKUP($N2165,'Data from Waybill Query'!$A:$M,10,FALSE))</f>
        <v>100442</v>
      </c>
      <c r="K2165" s="104">
        <f>IF(ISNA(VLOOKUP($N2165,'Data from Waybill Query'!$A:$M,11,FALSE)),0,VLOOKUP($N2165,'Data from Waybill Query'!$A:$M,11,FALSE))</f>
        <v>12264688</v>
      </c>
      <c r="L2165" s="104">
        <f>IF(ISNA(VLOOKUP($N2165,'Data from Waybill Query'!$A:$M,12,FALSE)),0,VLOOKUP($N2165,'Data from Waybill Query'!$A:$M,12,FALSE))</f>
        <v>9013</v>
      </c>
      <c r="M2165" s="104">
        <f>IF(ISNA(VLOOKUP($N2165,'Data from Waybill Query'!$A:$M,13,FALSE)),0,VLOOKUP($N2165,'Data from Waybill Query'!$A:$M,13,FALSE))</f>
        <v>6.2453069999999999E-2</v>
      </c>
      <c r="N2165" s="104">
        <f t="shared" si="76"/>
        <v>2016330203</v>
      </c>
    </row>
    <row r="2166" spans="1:14" x14ac:dyDescent="0.25">
      <c r="A2166" s="104">
        <f t="shared" si="75"/>
        <v>201660</v>
      </c>
      <c r="B2166" s="32">
        <f>'Data from Waybill Query'!B2166</f>
        <v>2016</v>
      </c>
      <c r="C2166" s="32" t="str">
        <f>IF('Data from Waybill Query'!C2166="00","0",IF('Data from Waybill Query'!C2166="01","1",IF('Data from Waybill Query'!C2166="XX","2",'Data from Waybill Query'!C2166)))</f>
        <v>33</v>
      </c>
      <c r="D2166" s="33" t="str">
        <f>'Data from Waybill Query'!D2166</f>
        <v>Primary Metal Products</v>
      </c>
      <c r="E2166" s="33" t="str">
        <f>'Data from Waybill Query'!E2166</f>
        <v>L</v>
      </c>
      <c r="F2166" s="33" t="str">
        <f>'Data from Waybill Query'!F2166</f>
        <v>X</v>
      </c>
      <c r="G2166" s="33" t="str">
        <f>'Data from Waybill Query'!G2166</f>
        <v>X</v>
      </c>
      <c r="H2166" s="104">
        <f>IF(ISNA(VLOOKUP($N2166,'Data from Waybill Query'!$A:$M,8,FALSE)),0,VLOOKUP($N2166,'Data from Waybill Query'!$A:$M,8,FALSE))</f>
        <v>1085038</v>
      </c>
      <c r="I2166" s="104">
        <f>IF(ISNA(VLOOKUP($N2166,'Data from Waybill Query'!$A:$M,9,FALSE)),0,VLOOKUP($N2166,'Data from Waybill Query'!$A:$M,9,FALSE))</f>
        <v>163251</v>
      </c>
      <c r="J2166" s="104">
        <f>IF(ISNA(VLOOKUP($N2166,'Data from Waybill Query'!$A:$M,10,FALSE)),0,VLOOKUP($N2166,'Data from Waybill Query'!$A:$M,10,FALSE))</f>
        <v>270727</v>
      </c>
      <c r="K2166" s="104">
        <f>IF(ISNA(VLOOKUP($N2166,'Data from Waybill Query'!$A:$M,11,FALSE)),0,VLOOKUP($N2166,'Data from Waybill Query'!$A:$M,11,FALSE))</f>
        <v>14609145</v>
      </c>
      <c r="L2166" s="104">
        <f>IF(ISNA(VLOOKUP($N2166,'Data from Waybill Query'!$A:$M,12,FALSE)),0,VLOOKUP($N2166,'Data from Waybill Query'!$A:$M,12,FALSE))</f>
        <v>24137</v>
      </c>
      <c r="M2166" s="104">
        <f>IF(ISNA(VLOOKUP($N2166,'Data from Waybill Query'!$A:$M,13,FALSE)),0,VLOOKUP($N2166,'Data from Waybill Query'!$A:$M,13,FALSE))</f>
        <v>4.495246E-2</v>
      </c>
      <c r="N2166" s="104">
        <f t="shared" si="76"/>
        <v>2016330303</v>
      </c>
    </row>
    <row r="2167" spans="1:14" x14ac:dyDescent="0.25">
      <c r="A2167" s="104">
        <f t="shared" si="75"/>
        <v>201661</v>
      </c>
      <c r="B2167" s="32">
        <f>'Data from Waybill Query'!B2167</f>
        <v>2016</v>
      </c>
      <c r="C2167" s="32" t="str">
        <f>IF('Data from Waybill Query'!C2167="00","0",IF('Data from Waybill Query'!C2167="01","1",IF('Data from Waybill Query'!C2167="XX","2",'Data from Waybill Query'!C2167)))</f>
        <v>37</v>
      </c>
      <c r="D2167" s="33" t="str">
        <f>'Data from Waybill Query'!D2167</f>
        <v>Transportation Equipment</v>
      </c>
      <c r="E2167" s="33" t="str">
        <f>'Data from Waybill Query'!E2167</f>
        <v>S</v>
      </c>
      <c r="F2167" s="33" t="str">
        <f>'Data from Waybill Query'!F2167</f>
        <v>X</v>
      </c>
      <c r="G2167" s="33" t="str">
        <f>'Data from Waybill Query'!G2167</f>
        <v>X</v>
      </c>
      <c r="H2167" s="104">
        <f>IF(ISNA(VLOOKUP($N2167,'Data from Waybill Query'!$A:$M,8,FALSE)),0,VLOOKUP($N2167,'Data from Waybill Query'!$A:$M,8,FALSE))</f>
        <v>1247399</v>
      </c>
      <c r="I2167" s="104">
        <f>IF(ISNA(VLOOKUP($N2167,'Data from Waybill Query'!$A:$M,9,FALSE)),0,VLOOKUP($N2167,'Data from Waybill Query'!$A:$M,9,FALSE))</f>
        <v>784204</v>
      </c>
      <c r="J2167" s="104">
        <f>IF(ISNA(VLOOKUP($N2167,'Data from Waybill Query'!$A:$M,10,FALSE)),0,VLOOKUP($N2167,'Data from Waybill Query'!$A:$M,10,FALSE))</f>
        <v>207987</v>
      </c>
      <c r="K2167" s="104">
        <f>IF(ISNA(VLOOKUP($N2167,'Data from Waybill Query'!$A:$M,11,FALSE)),0,VLOOKUP($N2167,'Data from Waybill Query'!$A:$M,11,FALSE))</f>
        <v>17568674</v>
      </c>
      <c r="L2167" s="104">
        <f>IF(ISNA(VLOOKUP($N2167,'Data from Waybill Query'!$A:$M,12,FALSE)),0,VLOOKUP($N2167,'Data from Waybill Query'!$A:$M,12,FALSE))</f>
        <v>4661</v>
      </c>
      <c r="M2167" s="104">
        <f>IF(ISNA(VLOOKUP($N2167,'Data from Waybill Query'!$A:$M,13,FALSE)),0,VLOOKUP($N2167,'Data from Waybill Query'!$A:$M,13,FALSE))</f>
        <v>0.26762140000000001</v>
      </c>
      <c r="N2167" s="104">
        <f t="shared" si="76"/>
        <v>2016370103</v>
      </c>
    </row>
    <row r="2168" spans="1:14" x14ac:dyDescent="0.25">
      <c r="A2168" s="104">
        <f t="shared" si="75"/>
        <v>201662</v>
      </c>
      <c r="B2168" s="32">
        <f>'Data from Waybill Query'!B2168</f>
        <v>2016</v>
      </c>
      <c r="C2168" s="32" t="str">
        <f>IF('Data from Waybill Query'!C2168="00","0",IF('Data from Waybill Query'!C2168="01","1",IF('Data from Waybill Query'!C2168="XX","2",'Data from Waybill Query'!C2168)))</f>
        <v>37</v>
      </c>
      <c r="D2168" s="33" t="str">
        <f>'Data from Waybill Query'!D2168</f>
        <v>Transportation Equipment</v>
      </c>
      <c r="E2168" s="33" t="str">
        <f>'Data from Waybill Query'!E2168</f>
        <v>M</v>
      </c>
      <c r="F2168" s="33" t="str">
        <f>'Data from Waybill Query'!F2168</f>
        <v>X</v>
      </c>
      <c r="G2168" s="33" t="str">
        <f>'Data from Waybill Query'!G2168</f>
        <v>X</v>
      </c>
      <c r="H2168" s="104">
        <f>IF(ISNA(VLOOKUP($N2168,'Data from Waybill Query'!$A:$M,8,FALSE)),0,VLOOKUP($N2168,'Data from Waybill Query'!$A:$M,8,FALSE))</f>
        <v>1681838</v>
      </c>
      <c r="I2168" s="104">
        <f>IF(ISNA(VLOOKUP($N2168,'Data from Waybill Query'!$A:$M,9,FALSE)),0,VLOOKUP($N2168,'Data from Waybill Query'!$A:$M,9,FALSE))</f>
        <v>689689</v>
      </c>
      <c r="J2168" s="104">
        <f>IF(ISNA(VLOOKUP($N2168,'Data from Waybill Query'!$A:$M,10,FALSE)),0,VLOOKUP($N2168,'Data from Waybill Query'!$A:$M,10,FALSE))</f>
        <v>514396</v>
      </c>
      <c r="K2168" s="104">
        <f>IF(ISNA(VLOOKUP($N2168,'Data from Waybill Query'!$A:$M,11,FALSE)),0,VLOOKUP($N2168,'Data from Waybill Query'!$A:$M,11,FALSE))</f>
        <v>15012261</v>
      </c>
      <c r="L2168" s="104">
        <f>IF(ISNA(VLOOKUP($N2168,'Data from Waybill Query'!$A:$M,12,FALSE)),0,VLOOKUP($N2168,'Data from Waybill Query'!$A:$M,12,FALSE))</f>
        <v>11161</v>
      </c>
      <c r="M2168" s="104">
        <f>IF(ISNA(VLOOKUP($N2168,'Data from Waybill Query'!$A:$M,13,FALSE)),0,VLOOKUP($N2168,'Data from Waybill Query'!$A:$M,13,FALSE))</f>
        <v>0.150695</v>
      </c>
      <c r="N2168" s="104">
        <f t="shared" si="76"/>
        <v>2016370203</v>
      </c>
    </row>
    <row r="2169" spans="1:14" x14ac:dyDescent="0.25">
      <c r="A2169" s="104">
        <f t="shared" si="75"/>
        <v>201663</v>
      </c>
      <c r="B2169" s="32">
        <f>'Data from Waybill Query'!B2169</f>
        <v>2016</v>
      </c>
      <c r="C2169" s="32" t="str">
        <f>IF('Data from Waybill Query'!C2169="00","0",IF('Data from Waybill Query'!C2169="01","1",IF('Data from Waybill Query'!C2169="XX","2",'Data from Waybill Query'!C2169)))</f>
        <v>37</v>
      </c>
      <c r="D2169" s="33" t="str">
        <f>'Data from Waybill Query'!D2169</f>
        <v>Transportation Equipment</v>
      </c>
      <c r="E2169" s="33" t="str">
        <f>'Data from Waybill Query'!E2169</f>
        <v>L</v>
      </c>
      <c r="F2169" s="33" t="str">
        <f>'Data from Waybill Query'!F2169</f>
        <v>X</v>
      </c>
      <c r="G2169" s="33" t="str">
        <f>'Data from Waybill Query'!G2169</f>
        <v>X</v>
      </c>
      <c r="H2169" s="104">
        <f>IF(ISNA(VLOOKUP($N2169,'Data from Waybill Query'!$A:$M,8,FALSE)),0,VLOOKUP($N2169,'Data from Waybill Query'!$A:$M,8,FALSE))</f>
        <v>3053768</v>
      </c>
      <c r="I2169" s="104">
        <f>IF(ISNA(VLOOKUP($N2169,'Data from Waybill Query'!$A:$M,9,FALSE)),0,VLOOKUP($N2169,'Data from Waybill Query'!$A:$M,9,FALSE))</f>
        <v>817182</v>
      </c>
      <c r="J2169" s="104">
        <f>IF(ISNA(VLOOKUP($N2169,'Data from Waybill Query'!$A:$M,10,FALSE)),0,VLOOKUP($N2169,'Data from Waybill Query'!$A:$M,10,FALSE))</f>
        <v>1375734</v>
      </c>
      <c r="K2169" s="104">
        <f>IF(ISNA(VLOOKUP($N2169,'Data from Waybill Query'!$A:$M,11,FALSE)),0,VLOOKUP($N2169,'Data from Waybill Query'!$A:$M,11,FALSE))</f>
        <v>17842809</v>
      </c>
      <c r="L2169" s="104">
        <f>IF(ISNA(VLOOKUP($N2169,'Data from Waybill Query'!$A:$M,12,FALSE)),0,VLOOKUP($N2169,'Data from Waybill Query'!$A:$M,12,FALSE))</f>
        <v>29904</v>
      </c>
      <c r="M2169" s="104">
        <f>IF(ISNA(VLOOKUP($N2169,'Data from Waybill Query'!$A:$M,13,FALSE)),0,VLOOKUP($N2169,'Data from Waybill Query'!$A:$M,13,FALSE))</f>
        <v>0.10212019999999999</v>
      </c>
      <c r="N2169" s="104">
        <f t="shared" si="76"/>
        <v>2016370303</v>
      </c>
    </row>
    <row r="2170" spans="1:14" x14ac:dyDescent="0.25">
      <c r="A2170" s="104">
        <f t="shared" si="75"/>
        <v>201664</v>
      </c>
      <c r="B2170" s="32">
        <f>'Data from Waybill Query'!B2170</f>
        <v>2016</v>
      </c>
      <c r="C2170" s="32" t="str">
        <f>IF('Data from Waybill Query'!C2170="00","0",IF('Data from Waybill Query'!C2170="01","1",IF('Data from Waybill Query'!C2170="XX","2",'Data from Waybill Query'!C2170)))</f>
        <v>40</v>
      </c>
      <c r="D2170" s="33" t="str">
        <f>'Data from Waybill Query'!D2170</f>
        <v>Waste and Scrap</v>
      </c>
      <c r="E2170" s="33" t="str">
        <f>'Data from Waybill Query'!E2170</f>
        <v>S</v>
      </c>
      <c r="F2170" s="33" t="str">
        <f>'Data from Waybill Query'!F2170</f>
        <v>X</v>
      </c>
      <c r="G2170" s="33" t="str">
        <f>'Data from Waybill Query'!G2170</f>
        <v>X</v>
      </c>
      <c r="H2170" s="104">
        <f>IF(ISNA(VLOOKUP($N2170,'Data from Waybill Query'!$A:$M,8,FALSE)),0,VLOOKUP($N2170,'Data from Waybill Query'!$A:$M,8,FALSE))</f>
        <v>379100</v>
      </c>
      <c r="I2170" s="104">
        <f>IF(ISNA(VLOOKUP($N2170,'Data from Waybill Query'!$A:$M,9,FALSE)),0,VLOOKUP($N2170,'Data from Waybill Query'!$A:$M,9,FALSE))</f>
        <v>211474</v>
      </c>
      <c r="J2170" s="104">
        <f>IF(ISNA(VLOOKUP($N2170,'Data from Waybill Query'!$A:$M,10,FALSE)),0,VLOOKUP($N2170,'Data from Waybill Query'!$A:$M,10,FALSE))</f>
        <v>52039</v>
      </c>
      <c r="K2170" s="104">
        <f>IF(ISNA(VLOOKUP($N2170,'Data from Waybill Query'!$A:$M,11,FALSE)),0,VLOOKUP($N2170,'Data from Waybill Query'!$A:$M,11,FALSE))</f>
        <v>18798343</v>
      </c>
      <c r="L2170" s="104">
        <f>IF(ISNA(VLOOKUP($N2170,'Data from Waybill Query'!$A:$M,12,FALSE)),0,VLOOKUP($N2170,'Data from Waybill Query'!$A:$M,12,FALSE))</f>
        <v>4637</v>
      </c>
      <c r="M2170" s="104">
        <f>IF(ISNA(VLOOKUP($N2170,'Data from Waybill Query'!$A:$M,13,FALSE)),0,VLOOKUP($N2170,'Data from Waybill Query'!$A:$M,13,FALSE))</f>
        <v>8.1749920000000004E-2</v>
      </c>
      <c r="N2170" s="104">
        <f t="shared" si="76"/>
        <v>2016400103</v>
      </c>
    </row>
    <row r="2171" spans="1:14" x14ac:dyDescent="0.25">
      <c r="A2171" s="104">
        <f t="shared" ref="A2171:A2234" si="77">$B2171*100+MOD(ROW($B2171)-ROW($B$1476),70)</f>
        <v>201665</v>
      </c>
      <c r="B2171" s="32">
        <f>'Data from Waybill Query'!B2171</f>
        <v>2016</v>
      </c>
      <c r="C2171" s="32" t="str">
        <f>IF('Data from Waybill Query'!C2171="00","0",IF('Data from Waybill Query'!C2171="01","1",IF('Data from Waybill Query'!C2171="XX","2",'Data from Waybill Query'!C2171)))</f>
        <v>40</v>
      </c>
      <c r="D2171" s="33" t="str">
        <f>'Data from Waybill Query'!D2171</f>
        <v>Waste and Scrap</v>
      </c>
      <c r="E2171" s="33" t="str">
        <f>'Data from Waybill Query'!E2171</f>
        <v>M</v>
      </c>
      <c r="F2171" s="33" t="str">
        <f>'Data from Waybill Query'!F2171</f>
        <v>X</v>
      </c>
      <c r="G2171" s="33" t="str">
        <f>'Data from Waybill Query'!G2171</f>
        <v>X</v>
      </c>
      <c r="H2171" s="104">
        <f>IF(ISNA(VLOOKUP($N2171,'Data from Waybill Query'!$A:$M,8,FALSE)),0,VLOOKUP($N2171,'Data from Waybill Query'!$A:$M,8,FALSE))</f>
        <v>384594</v>
      </c>
      <c r="I2171" s="104">
        <f>IF(ISNA(VLOOKUP($N2171,'Data from Waybill Query'!$A:$M,9,FALSE)),0,VLOOKUP($N2171,'Data from Waybill Query'!$A:$M,9,FALSE))</f>
        <v>130230</v>
      </c>
      <c r="J2171" s="104">
        <f>IF(ISNA(VLOOKUP($N2171,'Data from Waybill Query'!$A:$M,10,FALSE)),0,VLOOKUP($N2171,'Data from Waybill Query'!$A:$M,10,FALSE))</f>
        <v>93246</v>
      </c>
      <c r="K2171" s="104">
        <f>IF(ISNA(VLOOKUP($N2171,'Data from Waybill Query'!$A:$M,11,FALSE)),0,VLOOKUP($N2171,'Data from Waybill Query'!$A:$M,11,FALSE))</f>
        <v>11963947</v>
      </c>
      <c r="L2171" s="104">
        <f>IF(ISNA(VLOOKUP($N2171,'Data from Waybill Query'!$A:$M,12,FALSE)),0,VLOOKUP($N2171,'Data from Waybill Query'!$A:$M,12,FALSE))</f>
        <v>8516</v>
      </c>
      <c r="M2171" s="104">
        <f>IF(ISNA(VLOOKUP($N2171,'Data from Waybill Query'!$A:$M,13,FALSE)),0,VLOOKUP($N2171,'Data from Waybill Query'!$A:$M,13,FALSE))</f>
        <v>4.516353E-2</v>
      </c>
      <c r="N2171" s="104">
        <f t="shared" ref="N2171:N2234" si="78">1000000*B2171+10000*C2171+100*IF(LEFT(E2171,1)="S",1,IF(E2171="M",2,IF(E2171="L",3,4)))+10*IF(F2171="P",1,0)+IF(G2171="S",1,IF(G2171="M",2,3))</f>
        <v>2016400203</v>
      </c>
    </row>
    <row r="2172" spans="1:14" x14ac:dyDescent="0.25">
      <c r="A2172" s="104">
        <f t="shared" si="77"/>
        <v>201666</v>
      </c>
      <c r="B2172" s="32">
        <f>'Data from Waybill Query'!B2172</f>
        <v>2016</v>
      </c>
      <c r="C2172" s="32" t="str">
        <f>IF('Data from Waybill Query'!C2172="00","0",IF('Data from Waybill Query'!C2172="01","1",IF('Data from Waybill Query'!C2172="XX","2",'Data from Waybill Query'!C2172)))</f>
        <v>40</v>
      </c>
      <c r="D2172" s="33" t="str">
        <f>'Data from Waybill Query'!D2172</f>
        <v>Waste and Scrap</v>
      </c>
      <c r="E2172" s="33" t="str">
        <f>'Data from Waybill Query'!E2172</f>
        <v>L</v>
      </c>
      <c r="F2172" s="33" t="str">
        <f>'Data from Waybill Query'!F2172</f>
        <v>X</v>
      </c>
      <c r="G2172" s="33" t="str">
        <f>'Data from Waybill Query'!G2172</f>
        <v>X</v>
      </c>
      <c r="H2172" s="104">
        <f>IF(ISNA(VLOOKUP($N2172,'Data from Waybill Query'!$A:$M,8,FALSE)),0,VLOOKUP($N2172,'Data from Waybill Query'!$A:$M,8,FALSE))</f>
        <v>258218</v>
      </c>
      <c r="I2172" s="104">
        <f>IF(ISNA(VLOOKUP($N2172,'Data from Waybill Query'!$A:$M,9,FALSE)),0,VLOOKUP($N2172,'Data from Waybill Query'!$A:$M,9,FALSE))</f>
        <v>59288</v>
      </c>
      <c r="J2172" s="104">
        <f>IF(ISNA(VLOOKUP($N2172,'Data from Waybill Query'!$A:$M,10,FALSE)),0,VLOOKUP($N2172,'Data from Waybill Query'!$A:$M,10,FALSE))</f>
        <v>85314</v>
      </c>
      <c r="K2172" s="104">
        <f>IF(ISNA(VLOOKUP($N2172,'Data from Waybill Query'!$A:$M,11,FALSE)),0,VLOOKUP($N2172,'Data from Waybill Query'!$A:$M,11,FALSE))</f>
        <v>5102212</v>
      </c>
      <c r="L2172" s="104">
        <f>IF(ISNA(VLOOKUP($N2172,'Data from Waybill Query'!$A:$M,12,FALSE)),0,VLOOKUP($N2172,'Data from Waybill Query'!$A:$M,12,FALSE))</f>
        <v>7247</v>
      </c>
      <c r="M2172" s="104">
        <f>IF(ISNA(VLOOKUP($N2172,'Data from Waybill Query'!$A:$M,13,FALSE)),0,VLOOKUP($N2172,'Data from Waybill Query'!$A:$M,13,FALSE))</f>
        <v>3.5630870000000002E-2</v>
      </c>
      <c r="N2172" s="104">
        <f t="shared" si="78"/>
        <v>2016400303</v>
      </c>
    </row>
    <row r="2173" spans="1:14" x14ac:dyDescent="0.25">
      <c r="A2173" s="104">
        <f t="shared" si="77"/>
        <v>201667</v>
      </c>
      <c r="B2173" s="32">
        <f>'Data from Waybill Query'!B2173</f>
        <v>2016</v>
      </c>
      <c r="C2173" s="32" t="str">
        <f>IF('Data from Waybill Query'!C2173="00","0",IF('Data from Waybill Query'!C2173="01","1",IF('Data from Waybill Query'!C2173="XX","2",'Data from Waybill Query'!C2173)))</f>
        <v>99</v>
      </c>
      <c r="D2173" s="33" t="str">
        <f>'Data from Waybill Query'!D2173</f>
        <v>All Other</v>
      </c>
      <c r="E2173" s="33" t="str">
        <f>'Data from Waybill Query'!E2173</f>
        <v>S</v>
      </c>
      <c r="F2173" s="33" t="str">
        <f>'Data from Waybill Query'!F2173</f>
        <v>X</v>
      </c>
      <c r="G2173" s="33" t="str">
        <f>'Data from Waybill Query'!G2173</f>
        <v>X</v>
      </c>
      <c r="H2173" s="104">
        <f>IF(ISNA(VLOOKUP($N2173,'Data from Waybill Query'!$A:$M,8,FALSE)),0,VLOOKUP($N2173,'Data from Waybill Query'!$A:$M,8,FALSE))</f>
        <v>71886</v>
      </c>
      <c r="I2173" s="104">
        <f>IF(ISNA(VLOOKUP($N2173,'Data from Waybill Query'!$A:$M,9,FALSE)),0,VLOOKUP($N2173,'Data from Waybill Query'!$A:$M,9,FALSE))</f>
        <v>17368</v>
      </c>
      <c r="J2173" s="104">
        <f>IF(ISNA(VLOOKUP($N2173,'Data from Waybill Query'!$A:$M,10,FALSE)),0,VLOOKUP($N2173,'Data from Waybill Query'!$A:$M,10,FALSE))</f>
        <v>4254</v>
      </c>
      <c r="K2173" s="104">
        <f>IF(ISNA(VLOOKUP($N2173,'Data from Waybill Query'!$A:$M,11,FALSE)),0,VLOOKUP($N2173,'Data from Waybill Query'!$A:$M,11,FALSE))</f>
        <v>1067279</v>
      </c>
      <c r="L2173" s="104">
        <f>IF(ISNA(VLOOKUP($N2173,'Data from Waybill Query'!$A:$M,12,FALSE)),0,VLOOKUP($N2173,'Data from Waybill Query'!$A:$M,12,FALSE))</f>
        <v>269</v>
      </c>
      <c r="M2173" s="104">
        <f>IF(ISNA(VLOOKUP($N2173,'Data from Waybill Query'!$A:$M,13,FALSE)),0,VLOOKUP($N2173,'Data from Waybill Query'!$A:$M,13,FALSE))</f>
        <v>0.2674782</v>
      </c>
      <c r="N2173" s="104">
        <f t="shared" si="78"/>
        <v>2016990103</v>
      </c>
    </row>
    <row r="2174" spans="1:14" x14ac:dyDescent="0.25">
      <c r="A2174" s="104">
        <f t="shared" si="77"/>
        <v>201668</v>
      </c>
      <c r="B2174" s="32">
        <f>'Data from Waybill Query'!B2174</f>
        <v>2016</v>
      </c>
      <c r="C2174" s="32" t="str">
        <f>IF('Data from Waybill Query'!C2174="00","0",IF('Data from Waybill Query'!C2174="01","1",IF('Data from Waybill Query'!C2174="XX","2",'Data from Waybill Query'!C2174)))</f>
        <v>99</v>
      </c>
      <c r="D2174" s="33" t="str">
        <f>'Data from Waybill Query'!D2174</f>
        <v>All Other</v>
      </c>
      <c r="E2174" s="33" t="str">
        <f>'Data from Waybill Query'!E2174</f>
        <v>M</v>
      </c>
      <c r="F2174" s="33" t="str">
        <f>'Data from Waybill Query'!F2174</f>
        <v>X</v>
      </c>
      <c r="G2174" s="33" t="str">
        <f>'Data from Waybill Query'!G2174</f>
        <v>X</v>
      </c>
      <c r="H2174" s="104">
        <f>IF(ISNA(VLOOKUP($N2174,'Data from Waybill Query'!$A:$M,8,FALSE)),0,VLOOKUP($N2174,'Data from Waybill Query'!$A:$M,8,FALSE))</f>
        <v>115030</v>
      </c>
      <c r="I2174" s="104">
        <f>IF(ISNA(VLOOKUP($N2174,'Data from Waybill Query'!$A:$M,9,FALSE)),0,VLOOKUP($N2174,'Data from Waybill Query'!$A:$M,9,FALSE))</f>
        <v>24797</v>
      </c>
      <c r="J2174" s="104">
        <f>IF(ISNA(VLOOKUP($N2174,'Data from Waybill Query'!$A:$M,10,FALSE)),0,VLOOKUP($N2174,'Data from Waybill Query'!$A:$M,10,FALSE))</f>
        <v>19674</v>
      </c>
      <c r="K2174" s="104">
        <f>IF(ISNA(VLOOKUP($N2174,'Data from Waybill Query'!$A:$M,11,FALSE)),0,VLOOKUP($N2174,'Data from Waybill Query'!$A:$M,11,FALSE))</f>
        <v>1094579</v>
      </c>
      <c r="L2174" s="104">
        <f>IF(ISNA(VLOOKUP($N2174,'Data from Waybill Query'!$A:$M,12,FALSE)),0,VLOOKUP($N2174,'Data from Waybill Query'!$A:$M,12,FALSE))</f>
        <v>849</v>
      </c>
      <c r="M2174" s="104">
        <f>IF(ISNA(VLOOKUP($N2174,'Data from Waybill Query'!$A:$M,13,FALSE)),0,VLOOKUP($N2174,'Data from Waybill Query'!$A:$M,13,FALSE))</f>
        <v>0.13549220000000001</v>
      </c>
      <c r="N2174" s="104">
        <f t="shared" si="78"/>
        <v>2016990203</v>
      </c>
    </row>
    <row r="2175" spans="1:14" x14ac:dyDescent="0.25">
      <c r="A2175" s="104">
        <f t="shared" si="77"/>
        <v>201669</v>
      </c>
      <c r="B2175" s="32">
        <f>'Data from Waybill Query'!B2175</f>
        <v>2016</v>
      </c>
      <c r="C2175" s="32" t="str">
        <f>IF('Data from Waybill Query'!C2175="00","0",IF('Data from Waybill Query'!C2175="01","1",IF('Data from Waybill Query'!C2175="XX","2",'Data from Waybill Query'!C2175)))</f>
        <v>99</v>
      </c>
      <c r="D2175" s="33" t="str">
        <f>'Data from Waybill Query'!D2175</f>
        <v>All Other</v>
      </c>
      <c r="E2175" s="33" t="str">
        <f>'Data from Waybill Query'!E2175</f>
        <v>L</v>
      </c>
      <c r="F2175" s="33" t="str">
        <f>'Data from Waybill Query'!F2175</f>
        <v>X</v>
      </c>
      <c r="G2175" s="33" t="str">
        <f>'Data from Waybill Query'!G2175</f>
        <v>X</v>
      </c>
      <c r="H2175" s="104">
        <f>IF(ISNA(VLOOKUP($N2175,'Data from Waybill Query'!$A:$M,8,FALSE)),0,VLOOKUP($N2175,'Data from Waybill Query'!$A:$M,8,FALSE))</f>
        <v>309883</v>
      </c>
      <c r="I2175" s="104">
        <f>IF(ISNA(VLOOKUP($N2175,'Data from Waybill Query'!$A:$M,9,FALSE)),0,VLOOKUP($N2175,'Data from Waybill Query'!$A:$M,9,FALSE))</f>
        <v>45635</v>
      </c>
      <c r="J2175" s="104">
        <f>IF(ISNA(VLOOKUP($N2175,'Data from Waybill Query'!$A:$M,10,FALSE)),0,VLOOKUP($N2175,'Data from Waybill Query'!$A:$M,10,FALSE))</f>
        <v>80679</v>
      </c>
      <c r="K2175" s="104">
        <f>IF(ISNA(VLOOKUP($N2175,'Data from Waybill Query'!$A:$M,11,FALSE)),0,VLOOKUP($N2175,'Data from Waybill Query'!$A:$M,11,FALSE))</f>
        <v>1924559</v>
      </c>
      <c r="L2175" s="104">
        <f>IF(ISNA(VLOOKUP($N2175,'Data from Waybill Query'!$A:$M,12,FALSE)),0,VLOOKUP($N2175,'Data from Waybill Query'!$A:$M,12,FALSE))</f>
        <v>3345</v>
      </c>
      <c r="M2175" s="104">
        <f>IF(ISNA(VLOOKUP($N2175,'Data from Waybill Query'!$A:$M,13,FALSE)),0,VLOOKUP($N2175,'Data from Waybill Query'!$A:$M,13,FALSE))</f>
        <v>9.265081E-2</v>
      </c>
      <c r="N2175" s="104">
        <f t="shared" si="78"/>
        <v>2016990303</v>
      </c>
    </row>
    <row r="2176" spans="1:14" x14ac:dyDescent="0.25">
      <c r="A2176" s="104">
        <f t="shared" si="77"/>
        <v>201700</v>
      </c>
      <c r="B2176" s="32">
        <f>'Data from Waybill Query'!B2176</f>
        <v>2017</v>
      </c>
      <c r="C2176" s="32" t="str">
        <f>IF('Data from Waybill Query'!C2176="00","0",IF('Data from Waybill Query'!C2176="01","1",IF('Data from Waybill Query'!C2176="XX","2",'Data from Waybill Query'!C2176)))</f>
        <v>0</v>
      </c>
      <c r="D2176" s="33" t="str">
        <f>'Data from Waybill Query'!D2176</f>
        <v>Intermodal</v>
      </c>
      <c r="E2176" s="33" t="str">
        <f>'Data from Waybill Query'!E2176</f>
        <v>S</v>
      </c>
      <c r="F2176" s="33" t="str">
        <f>'Data from Waybill Query'!F2176</f>
        <v>X</v>
      </c>
      <c r="G2176" s="33" t="str">
        <f>'Data from Waybill Query'!G2176</f>
        <v>X</v>
      </c>
      <c r="H2176" s="104">
        <f>IF(ISNA(VLOOKUP($N2176,'Data from Waybill Query'!$A:$M,8,FALSE)),0,VLOOKUP($N2176,'Data from Waybill Query'!$A:$M,8,FALSE))</f>
        <v>929012</v>
      </c>
      <c r="I2176" s="104">
        <f>IF(ISNA(VLOOKUP($N2176,'Data from Waybill Query'!$A:$M,9,FALSE)),0,VLOOKUP($N2176,'Data from Waybill Query'!$A:$M,9,FALSE))</f>
        <v>2255032</v>
      </c>
      <c r="J2176" s="104">
        <f>IF(ISNA(VLOOKUP($N2176,'Data from Waybill Query'!$A:$M,10,FALSE)),0,VLOOKUP($N2176,'Data from Waybill Query'!$A:$M,10,FALSE))</f>
        <v>732479</v>
      </c>
      <c r="K2176" s="104">
        <f>IF(ISNA(VLOOKUP($N2176,'Data from Waybill Query'!$A:$M,11,FALSE)),0,VLOOKUP($N2176,'Data from Waybill Query'!$A:$M,11,FALSE))</f>
        <v>28476028</v>
      </c>
      <c r="L2176" s="104">
        <f>IF(ISNA(VLOOKUP($N2176,'Data from Waybill Query'!$A:$M,12,FALSE)),0,VLOOKUP($N2176,'Data from Waybill Query'!$A:$M,12,FALSE))</f>
        <v>8956</v>
      </c>
      <c r="M2176" s="104">
        <f>IF(ISNA(VLOOKUP($N2176,'Data from Waybill Query'!$A:$M,13,FALSE)),0,VLOOKUP($N2176,'Data from Waybill Query'!$A:$M,13,FALSE))</f>
        <v>0.1037349</v>
      </c>
      <c r="N2176" s="104">
        <f t="shared" si="78"/>
        <v>2017000103</v>
      </c>
    </row>
    <row r="2177" spans="1:14" x14ac:dyDescent="0.25">
      <c r="A2177" s="104">
        <f t="shared" si="77"/>
        <v>201701</v>
      </c>
      <c r="B2177" s="32">
        <f>'Data from Waybill Query'!B2177</f>
        <v>2017</v>
      </c>
      <c r="C2177" s="32" t="str">
        <f>IF('Data from Waybill Query'!C2177="00","0",IF('Data from Waybill Query'!C2177="01","1",IF('Data from Waybill Query'!C2177="XX","2",'Data from Waybill Query'!C2177)))</f>
        <v>0</v>
      </c>
      <c r="D2177" s="33" t="str">
        <f>'Data from Waybill Query'!D2177</f>
        <v>Intermodal</v>
      </c>
      <c r="E2177" s="33" t="str">
        <f>'Data from Waybill Query'!E2177</f>
        <v>M</v>
      </c>
      <c r="F2177" s="33" t="str">
        <f>'Data from Waybill Query'!F2177</f>
        <v>X</v>
      </c>
      <c r="G2177" s="33" t="str">
        <f>'Data from Waybill Query'!G2177</f>
        <v>X</v>
      </c>
      <c r="H2177" s="104">
        <f>IF(ISNA(VLOOKUP($N2177,'Data from Waybill Query'!$A:$M,8,FALSE)),0,VLOOKUP($N2177,'Data from Waybill Query'!$A:$M,8,FALSE))</f>
        <v>2575665</v>
      </c>
      <c r="I2177" s="104">
        <f>IF(ISNA(VLOOKUP($N2177,'Data from Waybill Query'!$A:$M,9,FALSE)),0,VLOOKUP($N2177,'Data from Waybill Query'!$A:$M,9,FALSE))</f>
        <v>4131703</v>
      </c>
      <c r="J2177" s="104">
        <f>IF(ISNA(VLOOKUP($N2177,'Data from Waybill Query'!$A:$M,10,FALSE)),0,VLOOKUP($N2177,'Data from Waybill Query'!$A:$M,10,FALSE))</f>
        <v>3347685</v>
      </c>
      <c r="K2177" s="104">
        <f>IF(ISNA(VLOOKUP($N2177,'Data from Waybill Query'!$A:$M,11,FALSE)),0,VLOOKUP($N2177,'Data from Waybill Query'!$A:$M,11,FALSE))</f>
        <v>47045275</v>
      </c>
      <c r="L2177" s="104">
        <f>IF(ISNA(VLOOKUP($N2177,'Data from Waybill Query'!$A:$M,12,FALSE)),0,VLOOKUP($N2177,'Data from Waybill Query'!$A:$M,12,FALSE))</f>
        <v>38441</v>
      </c>
      <c r="M2177" s="104">
        <f>IF(ISNA(VLOOKUP($N2177,'Data from Waybill Query'!$A:$M,13,FALSE)),0,VLOOKUP($N2177,'Data from Waybill Query'!$A:$M,13,FALSE))</f>
        <v>6.7003900000000005E-2</v>
      </c>
      <c r="N2177" s="104">
        <f t="shared" si="78"/>
        <v>2017000203</v>
      </c>
    </row>
    <row r="2178" spans="1:14" x14ac:dyDescent="0.25">
      <c r="A2178" s="104">
        <f t="shared" si="77"/>
        <v>201702</v>
      </c>
      <c r="B2178" s="32">
        <f>'Data from Waybill Query'!B2178</f>
        <v>2017</v>
      </c>
      <c r="C2178" s="32" t="str">
        <f>IF('Data from Waybill Query'!C2178="00","0",IF('Data from Waybill Query'!C2178="01","1",IF('Data from Waybill Query'!C2178="XX","2",'Data from Waybill Query'!C2178)))</f>
        <v>0</v>
      </c>
      <c r="D2178" s="33" t="str">
        <f>'Data from Waybill Query'!D2178</f>
        <v>Intermodal</v>
      </c>
      <c r="E2178" s="33" t="str">
        <f>'Data from Waybill Query'!E2178</f>
        <v>L</v>
      </c>
      <c r="F2178" s="33" t="str">
        <f>'Data from Waybill Query'!F2178</f>
        <v>X</v>
      </c>
      <c r="G2178" s="33" t="str">
        <f>'Data from Waybill Query'!G2178</f>
        <v>X</v>
      </c>
      <c r="H2178" s="104">
        <f>IF(ISNA(VLOOKUP($N2178,'Data from Waybill Query'!$A:$M,8,FALSE)),0,VLOOKUP($N2178,'Data from Waybill Query'!$A:$M,8,FALSE))</f>
        <v>2111335</v>
      </c>
      <c r="I2178" s="104">
        <f>IF(ISNA(VLOOKUP($N2178,'Data from Waybill Query'!$A:$M,9,FALSE)),0,VLOOKUP($N2178,'Data from Waybill Query'!$A:$M,9,FALSE))</f>
        <v>2284928</v>
      </c>
      <c r="J2178" s="104">
        <f>IF(ISNA(VLOOKUP($N2178,'Data from Waybill Query'!$A:$M,10,FALSE)),0,VLOOKUP($N2178,'Data from Waybill Query'!$A:$M,10,FALSE))</f>
        <v>2830159</v>
      </c>
      <c r="K2178" s="104">
        <f>IF(ISNA(VLOOKUP($N2178,'Data from Waybill Query'!$A:$M,11,FALSE)),0,VLOOKUP($N2178,'Data from Waybill Query'!$A:$M,11,FALSE))</f>
        <v>27732656</v>
      </c>
      <c r="L2178" s="104">
        <f>IF(ISNA(VLOOKUP($N2178,'Data from Waybill Query'!$A:$M,12,FALSE)),0,VLOOKUP($N2178,'Data from Waybill Query'!$A:$M,12,FALSE))</f>
        <v>34483</v>
      </c>
      <c r="M2178" s="104">
        <f>IF(ISNA(VLOOKUP($N2178,'Data from Waybill Query'!$A:$M,13,FALSE)),0,VLOOKUP($N2178,'Data from Waybill Query'!$A:$M,13,FALSE))</f>
        <v>6.1228879999999999E-2</v>
      </c>
      <c r="N2178" s="104">
        <f t="shared" si="78"/>
        <v>2017000303</v>
      </c>
    </row>
    <row r="2179" spans="1:14" x14ac:dyDescent="0.25">
      <c r="A2179" s="104">
        <f t="shared" si="77"/>
        <v>201703</v>
      </c>
      <c r="B2179" s="32">
        <f>'Data from Waybill Query'!B2179</f>
        <v>2017</v>
      </c>
      <c r="C2179" s="32" t="str">
        <f>IF('Data from Waybill Query'!C2179="00","0",IF('Data from Waybill Query'!C2179="01","1",IF('Data from Waybill Query'!C2179="XX","2",'Data from Waybill Query'!C2179)))</f>
        <v>0</v>
      </c>
      <c r="D2179" s="33" t="str">
        <f>'Data from Waybill Query'!D2179</f>
        <v>Intermodal</v>
      </c>
      <c r="E2179" s="33" t="str">
        <f>'Data from Waybill Query'!E2179</f>
        <v>VL</v>
      </c>
      <c r="F2179" s="33" t="str">
        <f>'Data from Waybill Query'!F2179</f>
        <v>X</v>
      </c>
      <c r="G2179" s="33" t="str">
        <f>'Data from Waybill Query'!G2179</f>
        <v>X</v>
      </c>
      <c r="H2179" s="104">
        <f>IF(ISNA(VLOOKUP($N2179,'Data from Waybill Query'!$A:$M,8,FALSE)),0,VLOOKUP($N2179,'Data from Waybill Query'!$A:$M,8,FALSE))</f>
        <v>10077804</v>
      </c>
      <c r="I2179" s="104">
        <f>IF(ISNA(VLOOKUP($N2179,'Data from Waybill Query'!$A:$M,9,FALSE)),0,VLOOKUP($N2179,'Data from Waybill Query'!$A:$M,9,FALSE))</f>
        <v>7620770</v>
      </c>
      <c r="J2179" s="104">
        <f>IF(ISNA(VLOOKUP($N2179,'Data from Waybill Query'!$A:$M,10,FALSE)),0,VLOOKUP($N2179,'Data from Waybill Query'!$A:$M,10,FALSE))</f>
        <v>16711859</v>
      </c>
      <c r="K2179" s="104">
        <f>IF(ISNA(VLOOKUP($N2179,'Data from Waybill Query'!$A:$M,11,FALSE)),0,VLOOKUP($N2179,'Data from Waybill Query'!$A:$M,11,FALSE))</f>
        <v>105847948</v>
      </c>
      <c r="L2179" s="104">
        <f>IF(ISNA(VLOOKUP($N2179,'Data from Waybill Query'!$A:$M,12,FALSE)),0,VLOOKUP($N2179,'Data from Waybill Query'!$A:$M,12,FALSE))</f>
        <v>232513</v>
      </c>
      <c r="M2179" s="104">
        <f>IF(ISNA(VLOOKUP($N2179,'Data from Waybill Query'!$A:$M,13,FALSE)),0,VLOOKUP($N2179,'Data from Waybill Query'!$A:$M,13,FALSE))</f>
        <v>4.3342940000000003E-2</v>
      </c>
      <c r="N2179" s="104">
        <f t="shared" si="78"/>
        <v>2017000403</v>
      </c>
    </row>
    <row r="2180" spans="1:14" x14ac:dyDescent="0.25">
      <c r="A2180" s="104">
        <f t="shared" si="77"/>
        <v>201704</v>
      </c>
      <c r="B2180" s="32">
        <f>'Data from Waybill Query'!B2180</f>
        <v>2017</v>
      </c>
      <c r="C2180" s="32" t="str">
        <f>IF('Data from Waybill Query'!C2180="00","0",IF('Data from Waybill Query'!C2180="01","1",IF('Data from Waybill Query'!C2180="XX","2",'Data from Waybill Query'!C2180)))</f>
        <v>1</v>
      </c>
      <c r="D2180" s="33" t="str">
        <f>'Data from Waybill Query'!D2180</f>
        <v>Farm Products (not Grain)</v>
      </c>
      <c r="E2180" s="33" t="str">
        <f>'Data from Waybill Query'!E2180</f>
        <v>X</v>
      </c>
      <c r="F2180" s="33" t="str">
        <f>'Data from Waybill Query'!F2180</f>
        <v>X</v>
      </c>
      <c r="G2180" s="33" t="str">
        <f>'Data from Waybill Query'!G2180</f>
        <v>X</v>
      </c>
      <c r="H2180" s="104">
        <f>IF(ISNA(VLOOKUP($N2180,'Data from Waybill Query'!$A:$M,8,FALSE)),0,VLOOKUP($N2180,'Data from Waybill Query'!$A:$M,8,FALSE))</f>
        <v>253067</v>
      </c>
      <c r="I2180" s="104">
        <f>IF(ISNA(VLOOKUP($N2180,'Data from Waybill Query'!$A:$M,9,FALSE)),0,VLOOKUP($N2180,'Data from Waybill Query'!$A:$M,9,FALSE))</f>
        <v>43362</v>
      </c>
      <c r="J2180" s="104">
        <f>IF(ISNA(VLOOKUP($N2180,'Data from Waybill Query'!$A:$M,10,FALSE)),0,VLOOKUP($N2180,'Data from Waybill Query'!$A:$M,10,FALSE))</f>
        <v>68189</v>
      </c>
      <c r="K2180" s="104">
        <f>IF(ISNA(VLOOKUP($N2180,'Data from Waybill Query'!$A:$M,11,FALSE)),0,VLOOKUP($N2180,'Data from Waybill Query'!$A:$M,11,FALSE))</f>
        <v>3587296</v>
      </c>
      <c r="L2180" s="104">
        <f>IF(ISNA(VLOOKUP($N2180,'Data from Waybill Query'!$A:$M,12,FALSE)),0,VLOOKUP($N2180,'Data from Waybill Query'!$A:$M,12,FALSE))</f>
        <v>5722</v>
      </c>
      <c r="M2180" s="104">
        <f>IF(ISNA(VLOOKUP($N2180,'Data from Waybill Query'!$A:$M,13,FALSE)),0,VLOOKUP($N2180,'Data from Waybill Query'!$A:$M,13,FALSE))</f>
        <v>4.4223829999999999E-2</v>
      </c>
      <c r="N2180" s="104">
        <f t="shared" si="78"/>
        <v>2017010403</v>
      </c>
    </row>
    <row r="2181" spans="1:14" x14ac:dyDescent="0.25">
      <c r="A2181" s="104">
        <f t="shared" si="77"/>
        <v>201705</v>
      </c>
      <c r="B2181" s="32">
        <f>'Data from Waybill Query'!B2181</f>
        <v>2017</v>
      </c>
      <c r="C2181" s="32" t="str">
        <f>IF('Data from Waybill Query'!C2181="00","0",IF('Data from Waybill Query'!C2181="01","1",IF('Data from Waybill Query'!C2181="XX","2",'Data from Waybill Query'!C2181)))</f>
        <v>2</v>
      </c>
      <c r="D2181" s="33" t="str">
        <f>'Data from Waybill Query'!D2181</f>
        <v>Grain</v>
      </c>
      <c r="E2181" s="33" t="str">
        <f>'Data from Waybill Query'!E2181</f>
        <v>S</v>
      </c>
      <c r="F2181" s="33" t="str">
        <f>'Data from Waybill Query'!F2181</f>
        <v>R</v>
      </c>
      <c r="G2181" s="33" t="str">
        <f>'Data from Waybill Query'!G2181</f>
        <v>S</v>
      </c>
      <c r="H2181" s="104">
        <f>IF(ISNA(VLOOKUP($N2181,'Data from Waybill Query'!$A:$M,8,FALSE)),0,VLOOKUP($N2181,'Data from Waybill Query'!$A:$M,8,FALSE))</f>
        <v>35419</v>
      </c>
      <c r="I2181" s="104">
        <f>IF(ISNA(VLOOKUP($N2181,'Data from Waybill Query'!$A:$M,9,FALSE)),0,VLOOKUP($N2181,'Data from Waybill Query'!$A:$M,9,FALSE))</f>
        <v>19048</v>
      </c>
      <c r="J2181" s="104">
        <f>IF(ISNA(VLOOKUP($N2181,'Data from Waybill Query'!$A:$M,10,FALSE)),0,VLOOKUP($N2181,'Data from Waybill Query'!$A:$M,10,FALSE))</f>
        <v>4393</v>
      </c>
      <c r="K2181" s="104">
        <f>IF(ISNA(VLOOKUP($N2181,'Data from Waybill Query'!$A:$M,11,FALSE)),0,VLOOKUP($N2181,'Data from Waybill Query'!$A:$M,11,FALSE))</f>
        <v>1892064</v>
      </c>
      <c r="L2181" s="104">
        <f>IF(ISNA(VLOOKUP($N2181,'Data from Waybill Query'!$A:$M,12,FALSE)),0,VLOOKUP($N2181,'Data from Waybill Query'!$A:$M,12,FALSE))</f>
        <v>425</v>
      </c>
      <c r="M2181" s="104">
        <f>IF(ISNA(VLOOKUP($N2181,'Data from Waybill Query'!$A:$M,13,FALSE)),0,VLOOKUP($N2181,'Data from Waybill Query'!$A:$M,13,FALSE))</f>
        <v>8.3432110000000004E-2</v>
      </c>
      <c r="N2181" s="104">
        <f t="shared" si="78"/>
        <v>2017020101</v>
      </c>
    </row>
    <row r="2182" spans="1:14" x14ac:dyDescent="0.25">
      <c r="A2182" s="104">
        <f t="shared" si="77"/>
        <v>201706</v>
      </c>
      <c r="B2182" s="32">
        <f>'Data from Waybill Query'!B2182</f>
        <v>2017</v>
      </c>
      <c r="C2182" s="32" t="str">
        <f>IF('Data from Waybill Query'!C2182="00","0",IF('Data from Waybill Query'!C2182="01","1",IF('Data from Waybill Query'!C2182="XX","2",'Data from Waybill Query'!C2182)))</f>
        <v>2</v>
      </c>
      <c r="D2182" s="33" t="str">
        <f>'Data from Waybill Query'!D2182</f>
        <v>Grain</v>
      </c>
      <c r="E2182" s="33" t="str">
        <f>'Data from Waybill Query'!E2182</f>
        <v>S</v>
      </c>
      <c r="F2182" s="33" t="str">
        <f>'Data from Waybill Query'!F2182</f>
        <v>R</v>
      </c>
      <c r="G2182" s="33" t="str">
        <f>'Data from Waybill Query'!G2182</f>
        <v>M</v>
      </c>
      <c r="H2182" s="104">
        <f>IF(ISNA(VLOOKUP($N2182,'Data from Waybill Query'!$A:$M,8,FALSE)),0,VLOOKUP($N2182,'Data from Waybill Query'!$A:$M,8,FALSE))</f>
        <v>102961</v>
      </c>
      <c r="I2182" s="104">
        <f>IF(ISNA(VLOOKUP($N2182,'Data from Waybill Query'!$A:$M,9,FALSE)),0,VLOOKUP($N2182,'Data from Waybill Query'!$A:$M,9,FALSE))</f>
        <v>63636</v>
      </c>
      <c r="J2182" s="104">
        <f>IF(ISNA(VLOOKUP($N2182,'Data from Waybill Query'!$A:$M,10,FALSE)),0,VLOOKUP($N2182,'Data from Waybill Query'!$A:$M,10,FALSE))</f>
        <v>15363</v>
      </c>
      <c r="K2182" s="104">
        <f>IF(ISNA(VLOOKUP($N2182,'Data from Waybill Query'!$A:$M,11,FALSE)),0,VLOOKUP($N2182,'Data from Waybill Query'!$A:$M,11,FALSE))</f>
        <v>6364940</v>
      </c>
      <c r="L2182" s="104">
        <f>IF(ISNA(VLOOKUP($N2182,'Data from Waybill Query'!$A:$M,12,FALSE)),0,VLOOKUP($N2182,'Data from Waybill Query'!$A:$M,12,FALSE))</f>
        <v>1565</v>
      </c>
      <c r="M2182" s="104">
        <f>IF(ISNA(VLOOKUP($N2182,'Data from Waybill Query'!$A:$M,13,FALSE)),0,VLOOKUP($N2182,'Data from Waybill Query'!$A:$M,13,FALSE))</f>
        <v>6.5769330000000001E-2</v>
      </c>
      <c r="N2182" s="104">
        <f t="shared" si="78"/>
        <v>2017020102</v>
      </c>
    </row>
    <row r="2183" spans="1:14" x14ac:dyDescent="0.25">
      <c r="A2183" s="104">
        <f t="shared" si="77"/>
        <v>201707</v>
      </c>
      <c r="B2183" s="32">
        <f>'Data from Waybill Query'!B2183</f>
        <v>2017</v>
      </c>
      <c r="C2183" s="32" t="str">
        <f>IF('Data from Waybill Query'!C2183="00","0",IF('Data from Waybill Query'!C2183="01","1",IF('Data from Waybill Query'!C2183="XX","2",'Data from Waybill Query'!C2183)))</f>
        <v>2</v>
      </c>
      <c r="D2183" s="33" t="str">
        <f>'Data from Waybill Query'!D2183</f>
        <v>Grain</v>
      </c>
      <c r="E2183" s="33" t="str">
        <f>'Data from Waybill Query'!E2183</f>
        <v>S</v>
      </c>
      <c r="F2183" s="33" t="str">
        <f>'Data from Waybill Query'!F2183</f>
        <v>R</v>
      </c>
      <c r="G2183" s="33" t="str">
        <f>'Data from Waybill Query'!G2183</f>
        <v>U</v>
      </c>
      <c r="H2183" s="104">
        <f>IF(ISNA(VLOOKUP($N2183,'Data from Waybill Query'!$A:$M,8,FALSE)),0,VLOOKUP($N2183,'Data from Waybill Query'!$A:$M,8,FALSE))</f>
        <v>125184</v>
      </c>
      <c r="I2183" s="104">
        <f>IF(ISNA(VLOOKUP($N2183,'Data from Waybill Query'!$A:$M,9,FALSE)),0,VLOOKUP($N2183,'Data from Waybill Query'!$A:$M,9,FALSE))</f>
        <v>69611</v>
      </c>
      <c r="J2183" s="104">
        <f>IF(ISNA(VLOOKUP($N2183,'Data from Waybill Query'!$A:$M,10,FALSE)),0,VLOOKUP($N2183,'Data from Waybill Query'!$A:$M,10,FALSE))</f>
        <v>21527</v>
      </c>
      <c r="K2183" s="104">
        <f>IF(ISNA(VLOOKUP($N2183,'Data from Waybill Query'!$A:$M,11,FALSE)),0,VLOOKUP($N2183,'Data from Waybill Query'!$A:$M,11,FALSE))</f>
        <v>7379774</v>
      </c>
      <c r="L2183" s="104">
        <f>IF(ISNA(VLOOKUP($N2183,'Data from Waybill Query'!$A:$M,12,FALSE)),0,VLOOKUP($N2183,'Data from Waybill Query'!$A:$M,12,FALSE))</f>
        <v>2295</v>
      </c>
      <c r="M2183" s="104">
        <f>IF(ISNA(VLOOKUP($N2183,'Data from Waybill Query'!$A:$M,13,FALSE)),0,VLOOKUP($N2183,'Data from Waybill Query'!$A:$M,13,FALSE))</f>
        <v>5.453881E-2</v>
      </c>
      <c r="N2183" s="104">
        <f t="shared" si="78"/>
        <v>2017020103</v>
      </c>
    </row>
    <row r="2184" spans="1:14" x14ac:dyDescent="0.25">
      <c r="A2184" s="104">
        <f t="shared" si="77"/>
        <v>201708</v>
      </c>
      <c r="B2184" s="32">
        <f>'Data from Waybill Query'!B2184</f>
        <v>2017</v>
      </c>
      <c r="C2184" s="32" t="str">
        <f>IF('Data from Waybill Query'!C2184="00","0",IF('Data from Waybill Query'!C2184="01","1",IF('Data from Waybill Query'!C2184="XX","2",'Data from Waybill Query'!C2184)))</f>
        <v>2</v>
      </c>
      <c r="D2184" s="33" t="str">
        <f>'Data from Waybill Query'!D2184</f>
        <v>Grain</v>
      </c>
      <c r="E2184" s="33" t="str">
        <f>'Data from Waybill Query'!E2184</f>
        <v>S</v>
      </c>
      <c r="F2184" s="33" t="str">
        <f>'Data from Waybill Query'!F2184</f>
        <v>P</v>
      </c>
      <c r="G2184" s="33" t="str">
        <f>'Data from Waybill Query'!G2184</f>
        <v>S</v>
      </c>
      <c r="H2184" s="104">
        <f>IF(ISNA(VLOOKUP($N2184,'Data from Waybill Query'!$A:$M,8,FALSE)),0,VLOOKUP($N2184,'Data from Waybill Query'!$A:$M,8,FALSE))</f>
        <v>24296</v>
      </c>
      <c r="I2184" s="104">
        <f>IF(ISNA(VLOOKUP($N2184,'Data from Waybill Query'!$A:$M,9,FALSE)),0,VLOOKUP($N2184,'Data from Waybill Query'!$A:$M,9,FALSE))</f>
        <v>15880</v>
      </c>
      <c r="J2184" s="104">
        <f>IF(ISNA(VLOOKUP($N2184,'Data from Waybill Query'!$A:$M,10,FALSE)),0,VLOOKUP($N2184,'Data from Waybill Query'!$A:$M,10,FALSE))</f>
        <v>3214</v>
      </c>
      <c r="K2184" s="104">
        <f>IF(ISNA(VLOOKUP($N2184,'Data from Waybill Query'!$A:$M,11,FALSE)),0,VLOOKUP($N2184,'Data from Waybill Query'!$A:$M,11,FALSE))</f>
        <v>1578480</v>
      </c>
      <c r="L2184" s="104">
        <f>IF(ISNA(VLOOKUP($N2184,'Data from Waybill Query'!$A:$M,12,FALSE)),0,VLOOKUP($N2184,'Data from Waybill Query'!$A:$M,12,FALSE))</f>
        <v>323</v>
      </c>
      <c r="M2184" s="104">
        <f>IF(ISNA(VLOOKUP($N2184,'Data from Waybill Query'!$A:$M,13,FALSE)),0,VLOOKUP($N2184,'Data from Waybill Query'!$A:$M,13,FALSE))</f>
        <v>7.5177240000000006E-2</v>
      </c>
      <c r="N2184" s="104">
        <f t="shared" si="78"/>
        <v>2017020111</v>
      </c>
    </row>
    <row r="2185" spans="1:14" x14ac:dyDescent="0.25">
      <c r="A2185" s="104">
        <f t="shared" si="77"/>
        <v>201709</v>
      </c>
      <c r="B2185" s="32">
        <f>'Data from Waybill Query'!B2185</f>
        <v>2017</v>
      </c>
      <c r="C2185" s="32" t="str">
        <f>IF('Data from Waybill Query'!C2185="00","0",IF('Data from Waybill Query'!C2185="01","1",IF('Data from Waybill Query'!C2185="XX","2",'Data from Waybill Query'!C2185)))</f>
        <v>2</v>
      </c>
      <c r="D2185" s="33" t="str">
        <f>'Data from Waybill Query'!D2185</f>
        <v>Grain</v>
      </c>
      <c r="E2185" s="33" t="str">
        <f>'Data from Waybill Query'!E2185</f>
        <v>S</v>
      </c>
      <c r="F2185" s="33" t="str">
        <f>'Data from Waybill Query'!F2185</f>
        <v>P</v>
      </c>
      <c r="G2185" s="33" t="str">
        <f>'Data from Waybill Query'!G2185</f>
        <v>M</v>
      </c>
      <c r="H2185" s="104">
        <f>IF(ISNA(VLOOKUP($N2185,'Data from Waybill Query'!$A:$M,8,FALSE)),0,VLOOKUP($N2185,'Data from Waybill Query'!$A:$M,8,FALSE))</f>
        <v>44629</v>
      </c>
      <c r="I2185" s="104">
        <f>IF(ISNA(VLOOKUP($N2185,'Data from Waybill Query'!$A:$M,9,FALSE)),0,VLOOKUP($N2185,'Data from Waybill Query'!$A:$M,9,FALSE))</f>
        <v>50096</v>
      </c>
      <c r="J2185" s="104">
        <f>IF(ISNA(VLOOKUP($N2185,'Data from Waybill Query'!$A:$M,10,FALSE)),0,VLOOKUP($N2185,'Data from Waybill Query'!$A:$M,10,FALSE))</f>
        <v>7610</v>
      </c>
      <c r="K2185" s="104">
        <f>IF(ISNA(VLOOKUP($N2185,'Data from Waybill Query'!$A:$M,11,FALSE)),0,VLOOKUP($N2185,'Data from Waybill Query'!$A:$M,11,FALSE))</f>
        <v>4940324</v>
      </c>
      <c r="L2185" s="104">
        <f>IF(ISNA(VLOOKUP($N2185,'Data from Waybill Query'!$A:$M,12,FALSE)),0,VLOOKUP($N2185,'Data from Waybill Query'!$A:$M,12,FALSE))</f>
        <v>761</v>
      </c>
      <c r="M2185" s="104">
        <f>IF(ISNA(VLOOKUP($N2185,'Data from Waybill Query'!$A:$M,13,FALSE)),0,VLOOKUP($N2185,'Data from Waybill Query'!$A:$M,13,FALSE))</f>
        <v>5.8621720000000002E-2</v>
      </c>
      <c r="N2185" s="104">
        <f t="shared" si="78"/>
        <v>2017020112</v>
      </c>
    </row>
    <row r="2186" spans="1:14" x14ac:dyDescent="0.25">
      <c r="A2186" s="104">
        <f t="shared" si="77"/>
        <v>201710</v>
      </c>
      <c r="B2186" s="32">
        <f>'Data from Waybill Query'!B2186</f>
        <v>2017</v>
      </c>
      <c r="C2186" s="32" t="str">
        <f>IF('Data from Waybill Query'!C2186="00","0",IF('Data from Waybill Query'!C2186="01","1",IF('Data from Waybill Query'!C2186="XX","2",'Data from Waybill Query'!C2186)))</f>
        <v>2</v>
      </c>
      <c r="D2186" s="33" t="str">
        <f>'Data from Waybill Query'!D2186</f>
        <v>Grain</v>
      </c>
      <c r="E2186" s="33" t="str">
        <f>'Data from Waybill Query'!E2186</f>
        <v>S</v>
      </c>
      <c r="F2186" s="33" t="str">
        <f>'Data from Waybill Query'!F2186</f>
        <v>P</v>
      </c>
      <c r="G2186" s="33" t="str">
        <f>'Data from Waybill Query'!G2186</f>
        <v>U</v>
      </c>
      <c r="H2186" s="104">
        <f>IF(ISNA(VLOOKUP($N2186,'Data from Waybill Query'!$A:$M,8,FALSE)),0,VLOOKUP($N2186,'Data from Waybill Query'!$A:$M,8,FALSE))</f>
        <v>67849</v>
      </c>
      <c r="I2186" s="104">
        <f>IF(ISNA(VLOOKUP($N2186,'Data from Waybill Query'!$A:$M,9,FALSE)),0,VLOOKUP($N2186,'Data from Waybill Query'!$A:$M,9,FALSE))</f>
        <v>56094</v>
      </c>
      <c r="J2186" s="104">
        <f>IF(ISNA(VLOOKUP($N2186,'Data from Waybill Query'!$A:$M,10,FALSE)),0,VLOOKUP($N2186,'Data from Waybill Query'!$A:$M,10,FALSE))</f>
        <v>11658</v>
      </c>
      <c r="K2186" s="104">
        <f>IF(ISNA(VLOOKUP($N2186,'Data from Waybill Query'!$A:$M,11,FALSE)),0,VLOOKUP($N2186,'Data from Waybill Query'!$A:$M,11,FALSE))</f>
        <v>5786533</v>
      </c>
      <c r="L2186" s="104">
        <f>IF(ISNA(VLOOKUP($N2186,'Data from Waybill Query'!$A:$M,12,FALSE)),0,VLOOKUP($N2186,'Data from Waybill Query'!$A:$M,12,FALSE))</f>
        <v>1206</v>
      </c>
      <c r="M2186" s="104">
        <f>IF(ISNA(VLOOKUP($N2186,'Data from Waybill Query'!$A:$M,13,FALSE)),0,VLOOKUP($N2186,'Data from Waybill Query'!$A:$M,13,FALSE))</f>
        <v>5.6245299999999998E-2</v>
      </c>
      <c r="N2186" s="104">
        <f t="shared" si="78"/>
        <v>2017020113</v>
      </c>
    </row>
    <row r="2187" spans="1:14" x14ac:dyDescent="0.25">
      <c r="A2187" s="104">
        <f t="shared" si="77"/>
        <v>201711</v>
      </c>
      <c r="B2187" s="32">
        <f>'Data from Waybill Query'!B2187</f>
        <v>2017</v>
      </c>
      <c r="C2187" s="32" t="str">
        <f>IF('Data from Waybill Query'!C2187="00","0",IF('Data from Waybill Query'!C2187="01","1",IF('Data from Waybill Query'!C2187="XX","2",'Data from Waybill Query'!C2187)))</f>
        <v>2</v>
      </c>
      <c r="D2187" s="33" t="str">
        <f>'Data from Waybill Query'!D2187</f>
        <v>Grain</v>
      </c>
      <c r="E2187" s="33" t="str">
        <f>'Data from Waybill Query'!E2187</f>
        <v>M</v>
      </c>
      <c r="F2187" s="33" t="str">
        <f>'Data from Waybill Query'!F2187</f>
        <v>R</v>
      </c>
      <c r="G2187" s="33" t="str">
        <f>'Data from Waybill Query'!G2187</f>
        <v>S</v>
      </c>
      <c r="H2187" s="104">
        <f>IF(ISNA(VLOOKUP($N2187,'Data from Waybill Query'!$A:$M,8,FALSE)),0,VLOOKUP($N2187,'Data from Waybill Query'!$A:$M,8,FALSE))</f>
        <v>72146</v>
      </c>
      <c r="I2187" s="104">
        <f>IF(ISNA(VLOOKUP($N2187,'Data from Waybill Query'!$A:$M,9,FALSE)),0,VLOOKUP($N2187,'Data from Waybill Query'!$A:$M,9,FALSE))</f>
        <v>18372</v>
      </c>
      <c r="J2187" s="104">
        <f>IF(ISNA(VLOOKUP($N2187,'Data from Waybill Query'!$A:$M,10,FALSE)),0,VLOOKUP($N2187,'Data from Waybill Query'!$A:$M,10,FALSE))</f>
        <v>14166</v>
      </c>
      <c r="K2187" s="104">
        <f>IF(ISNA(VLOOKUP($N2187,'Data from Waybill Query'!$A:$M,11,FALSE)),0,VLOOKUP($N2187,'Data from Waybill Query'!$A:$M,11,FALSE))</f>
        <v>1808704</v>
      </c>
      <c r="L2187" s="104">
        <f>IF(ISNA(VLOOKUP($N2187,'Data from Waybill Query'!$A:$M,12,FALSE)),0,VLOOKUP($N2187,'Data from Waybill Query'!$A:$M,12,FALSE))</f>
        <v>1396</v>
      </c>
      <c r="M2187" s="104">
        <f>IF(ISNA(VLOOKUP($N2187,'Data from Waybill Query'!$A:$M,13,FALSE)),0,VLOOKUP($N2187,'Data from Waybill Query'!$A:$M,13,FALSE))</f>
        <v>5.1680219999999999E-2</v>
      </c>
      <c r="N2187" s="104">
        <f t="shared" si="78"/>
        <v>2017020201</v>
      </c>
    </row>
    <row r="2188" spans="1:14" x14ac:dyDescent="0.25">
      <c r="A2188" s="104">
        <f t="shared" si="77"/>
        <v>201712</v>
      </c>
      <c r="B2188" s="32">
        <f>'Data from Waybill Query'!B2188</f>
        <v>2017</v>
      </c>
      <c r="C2188" s="32" t="str">
        <f>IF('Data from Waybill Query'!C2188="00","0",IF('Data from Waybill Query'!C2188="01","1",IF('Data from Waybill Query'!C2188="XX","2",'Data from Waybill Query'!C2188)))</f>
        <v>2</v>
      </c>
      <c r="D2188" s="33" t="str">
        <f>'Data from Waybill Query'!D2188</f>
        <v>Grain</v>
      </c>
      <c r="E2188" s="33" t="str">
        <f>'Data from Waybill Query'!E2188</f>
        <v>M</v>
      </c>
      <c r="F2188" s="33" t="str">
        <f>'Data from Waybill Query'!F2188</f>
        <v>R</v>
      </c>
      <c r="G2188" s="33" t="str">
        <f>'Data from Waybill Query'!G2188</f>
        <v>M</v>
      </c>
      <c r="H2188" s="104">
        <f>IF(ISNA(VLOOKUP($N2188,'Data from Waybill Query'!$A:$M,8,FALSE)),0,VLOOKUP($N2188,'Data from Waybill Query'!$A:$M,8,FALSE))</f>
        <v>329952</v>
      </c>
      <c r="I2188" s="104">
        <f>IF(ISNA(VLOOKUP($N2188,'Data from Waybill Query'!$A:$M,9,FALSE)),0,VLOOKUP($N2188,'Data from Waybill Query'!$A:$M,9,FALSE))</f>
        <v>92116</v>
      </c>
      <c r="J2188" s="104">
        <f>IF(ISNA(VLOOKUP($N2188,'Data from Waybill Query'!$A:$M,10,FALSE)),0,VLOOKUP($N2188,'Data from Waybill Query'!$A:$M,10,FALSE))</f>
        <v>69374</v>
      </c>
      <c r="K2188" s="104">
        <f>IF(ISNA(VLOOKUP($N2188,'Data from Waybill Query'!$A:$M,11,FALSE)),0,VLOOKUP($N2188,'Data from Waybill Query'!$A:$M,11,FALSE))</f>
        <v>9372072</v>
      </c>
      <c r="L2188" s="104">
        <f>IF(ISNA(VLOOKUP($N2188,'Data from Waybill Query'!$A:$M,12,FALSE)),0,VLOOKUP($N2188,'Data from Waybill Query'!$A:$M,12,FALSE))</f>
        <v>7041</v>
      </c>
      <c r="M2188" s="104">
        <f>IF(ISNA(VLOOKUP($N2188,'Data from Waybill Query'!$A:$M,13,FALSE)),0,VLOOKUP($N2188,'Data from Waybill Query'!$A:$M,13,FALSE))</f>
        <v>4.6859650000000003E-2</v>
      </c>
      <c r="N2188" s="104">
        <f t="shared" si="78"/>
        <v>2017020202</v>
      </c>
    </row>
    <row r="2189" spans="1:14" x14ac:dyDescent="0.25">
      <c r="A2189" s="104">
        <f t="shared" si="77"/>
        <v>201713</v>
      </c>
      <c r="B2189" s="32">
        <f>'Data from Waybill Query'!B2189</f>
        <v>2017</v>
      </c>
      <c r="C2189" s="32" t="str">
        <f>IF('Data from Waybill Query'!C2189="00","0",IF('Data from Waybill Query'!C2189="01","1",IF('Data from Waybill Query'!C2189="XX","2",'Data from Waybill Query'!C2189)))</f>
        <v>2</v>
      </c>
      <c r="D2189" s="33" t="str">
        <f>'Data from Waybill Query'!D2189</f>
        <v>Grain</v>
      </c>
      <c r="E2189" s="33" t="str">
        <f>'Data from Waybill Query'!E2189</f>
        <v>M</v>
      </c>
      <c r="F2189" s="33" t="str">
        <f>'Data from Waybill Query'!F2189</f>
        <v>R</v>
      </c>
      <c r="G2189" s="33" t="str">
        <f>'Data from Waybill Query'!G2189</f>
        <v>U</v>
      </c>
      <c r="H2189" s="104">
        <f>IF(ISNA(VLOOKUP($N2189,'Data from Waybill Query'!$A:$M,8,FALSE)),0,VLOOKUP($N2189,'Data from Waybill Query'!$A:$M,8,FALSE))</f>
        <v>719332</v>
      </c>
      <c r="I2189" s="104">
        <f>IF(ISNA(VLOOKUP($N2189,'Data from Waybill Query'!$A:$M,9,FALSE)),0,VLOOKUP($N2189,'Data from Waybill Query'!$A:$M,9,FALSE))</f>
        <v>216951</v>
      </c>
      <c r="J2189" s="104">
        <f>IF(ISNA(VLOOKUP($N2189,'Data from Waybill Query'!$A:$M,10,FALSE)),0,VLOOKUP($N2189,'Data from Waybill Query'!$A:$M,10,FALSE))</f>
        <v>169706</v>
      </c>
      <c r="K2189" s="104">
        <f>IF(ISNA(VLOOKUP($N2189,'Data from Waybill Query'!$A:$M,11,FALSE)),0,VLOOKUP($N2189,'Data from Waybill Query'!$A:$M,11,FALSE))</f>
        <v>23325676</v>
      </c>
      <c r="L2189" s="104">
        <f>IF(ISNA(VLOOKUP($N2189,'Data from Waybill Query'!$A:$M,12,FALSE)),0,VLOOKUP($N2189,'Data from Waybill Query'!$A:$M,12,FALSE))</f>
        <v>18212</v>
      </c>
      <c r="M2189" s="104">
        <f>IF(ISNA(VLOOKUP($N2189,'Data from Waybill Query'!$A:$M,13,FALSE)),0,VLOOKUP($N2189,'Data from Waybill Query'!$A:$M,13,FALSE))</f>
        <v>3.94966E-2</v>
      </c>
      <c r="N2189" s="104">
        <f t="shared" si="78"/>
        <v>2017020203</v>
      </c>
    </row>
    <row r="2190" spans="1:14" x14ac:dyDescent="0.25">
      <c r="A2190" s="104">
        <f t="shared" si="77"/>
        <v>201714</v>
      </c>
      <c r="B2190" s="32">
        <f>'Data from Waybill Query'!B2190</f>
        <v>2017</v>
      </c>
      <c r="C2190" s="32" t="str">
        <f>IF('Data from Waybill Query'!C2190="00","0",IF('Data from Waybill Query'!C2190="01","1",IF('Data from Waybill Query'!C2190="XX","2",'Data from Waybill Query'!C2190)))</f>
        <v>2</v>
      </c>
      <c r="D2190" s="33" t="str">
        <f>'Data from Waybill Query'!D2190</f>
        <v>Grain</v>
      </c>
      <c r="E2190" s="33" t="str">
        <f>'Data from Waybill Query'!E2190</f>
        <v>M</v>
      </c>
      <c r="F2190" s="33" t="str">
        <f>'Data from Waybill Query'!F2190</f>
        <v>P</v>
      </c>
      <c r="G2190" s="33" t="str">
        <f>'Data from Waybill Query'!G2190</f>
        <v>S</v>
      </c>
      <c r="H2190" s="104">
        <f>IF(ISNA(VLOOKUP($N2190,'Data from Waybill Query'!$A:$M,8,FALSE)),0,VLOOKUP($N2190,'Data from Waybill Query'!$A:$M,8,FALSE))</f>
        <v>60279</v>
      </c>
      <c r="I2190" s="104">
        <f>IF(ISNA(VLOOKUP($N2190,'Data from Waybill Query'!$A:$M,9,FALSE)),0,VLOOKUP($N2190,'Data from Waybill Query'!$A:$M,9,FALSE))</f>
        <v>17732</v>
      </c>
      <c r="J2190" s="104">
        <f>IF(ISNA(VLOOKUP($N2190,'Data from Waybill Query'!$A:$M,10,FALSE)),0,VLOOKUP($N2190,'Data from Waybill Query'!$A:$M,10,FALSE))</f>
        <v>13302</v>
      </c>
      <c r="K2190" s="104">
        <f>IF(ISNA(VLOOKUP($N2190,'Data from Waybill Query'!$A:$M,11,FALSE)),0,VLOOKUP($N2190,'Data from Waybill Query'!$A:$M,11,FALSE))</f>
        <v>1689716</v>
      </c>
      <c r="L2190" s="104">
        <f>IF(ISNA(VLOOKUP($N2190,'Data from Waybill Query'!$A:$M,12,FALSE)),0,VLOOKUP($N2190,'Data from Waybill Query'!$A:$M,12,FALSE))</f>
        <v>1266</v>
      </c>
      <c r="M2190" s="104">
        <f>IF(ISNA(VLOOKUP($N2190,'Data from Waybill Query'!$A:$M,13,FALSE)),0,VLOOKUP($N2190,'Data from Waybill Query'!$A:$M,13,FALSE))</f>
        <v>4.7628749999999997E-2</v>
      </c>
      <c r="N2190" s="104">
        <f t="shared" si="78"/>
        <v>2017020211</v>
      </c>
    </row>
    <row r="2191" spans="1:14" x14ac:dyDescent="0.25">
      <c r="A2191" s="104">
        <f t="shared" si="77"/>
        <v>201715</v>
      </c>
      <c r="B2191" s="32">
        <f>'Data from Waybill Query'!B2191</f>
        <v>2017</v>
      </c>
      <c r="C2191" s="32" t="str">
        <f>IF('Data from Waybill Query'!C2191="00","0",IF('Data from Waybill Query'!C2191="01","1",IF('Data from Waybill Query'!C2191="XX","2",'Data from Waybill Query'!C2191)))</f>
        <v>2</v>
      </c>
      <c r="D2191" s="33" t="str">
        <f>'Data from Waybill Query'!D2191</f>
        <v>Grain</v>
      </c>
      <c r="E2191" s="33" t="str">
        <f>'Data from Waybill Query'!E2191</f>
        <v>M</v>
      </c>
      <c r="F2191" s="33" t="str">
        <f>'Data from Waybill Query'!F2191</f>
        <v>P</v>
      </c>
      <c r="G2191" s="33" t="str">
        <f>'Data from Waybill Query'!G2191</f>
        <v>M</v>
      </c>
      <c r="H2191" s="104">
        <f>IF(ISNA(VLOOKUP($N2191,'Data from Waybill Query'!$A:$M,8,FALSE)),0,VLOOKUP($N2191,'Data from Waybill Query'!$A:$M,8,FALSE))</f>
        <v>66606</v>
      </c>
      <c r="I2191" s="104">
        <f>IF(ISNA(VLOOKUP($N2191,'Data from Waybill Query'!$A:$M,9,FALSE)),0,VLOOKUP($N2191,'Data from Waybill Query'!$A:$M,9,FALSE))</f>
        <v>21920</v>
      </c>
      <c r="J2191" s="104">
        <f>IF(ISNA(VLOOKUP($N2191,'Data from Waybill Query'!$A:$M,10,FALSE)),0,VLOOKUP($N2191,'Data from Waybill Query'!$A:$M,10,FALSE))</f>
        <v>16104</v>
      </c>
      <c r="K2191" s="104">
        <f>IF(ISNA(VLOOKUP($N2191,'Data from Waybill Query'!$A:$M,11,FALSE)),0,VLOOKUP($N2191,'Data from Waybill Query'!$A:$M,11,FALSE))</f>
        <v>2206384</v>
      </c>
      <c r="L2191" s="104">
        <f>IF(ISNA(VLOOKUP($N2191,'Data from Waybill Query'!$A:$M,12,FALSE)),0,VLOOKUP($N2191,'Data from Waybill Query'!$A:$M,12,FALSE))</f>
        <v>1618</v>
      </c>
      <c r="M2191" s="104">
        <f>IF(ISNA(VLOOKUP($N2191,'Data from Waybill Query'!$A:$M,13,FALSE)),0,VLOOKUP($N2191,'Data from Waybill Query'!$A:$M,13,FALSE))</f>
        <v>4.1161719999999999E-2</v>
      </c>
      <c r="N2191" s="104">
        <f t="shared" si="78"/>
        <v>2017020212</v>
      </c>
    </row>
    <row r="2192" spans="1:14" x14ac:dyDescent="0.25">
      <c r="A2192" s="104">
        <f t="shared" si="77"/>
        <v>201716</v>
      </c>
      <c r="B2192" s="32">
        <f>'Data from Waybill Query'!B2192</f>
        <v>2017</v>
      </c>
      <c r="C2192" s="32" t="str">
        <f>IF('Data from Waybill Query'!C2192="00","0",IF('Data from Waybill Query'!C2192="01","1",IF('Data from Waybill Query'!C2192="XX","2",'Data from Waybill Query'!C2192)))</f>
        <v>2</v>
      </c>
      <c r="D2192" s="33" t="str">
        <f>'Data from Waybill Query'!D2192</f>
        <v>Grain</v>
      </c>
      <c r="E2192" s="33" t="str">
        <f>'Data from Waybill Query'!E2192</f>
        <v>M</v>
      </c>
      <c r="F2192" s="33" t="str">
        <f>'Data from Waybill Query'!F2192</f>
        <v>P</v>
      </c>
      <c r="G2192" s="33" t="str">
        <f>'Data from Waybill Query'!G2192</f>
        <v>U</v>
      </c>
      <c r="H2192" s="104">
        <f>IF(ISNA(VLOOKUP($N2192,'Data from Waybill Query'!$A:$M,8,FALSE)),0,VLOOKUP($N2192,'Data from Waybill Query'!$A:$M,8,FALSE))</f>
        <v>228422</v>
      </c>
      <c r="I2192" s="104">
        <f>IF(ISNA(VLOOKUP($N2192,'Data from Waybill Query'!$A:$M,9,FALSE)),0,VLOOKUP($N2192,'Data from Waybill Query'!$A:$M,9,FALSE))</f>
        <v>83014</v>
      </c>
      <c r="J2192" s="104">
        <f>IF(ISNA(VLOOKUP($N2192,'Data from Waybill Query'!$A:$M,10,FALSE)),0,VLOOKUP($N2192,'Data from Waybill Query'!$A:$M,10,FALSE))</f>
        <v>64629</v>
      </c>
      <c r="K2192" s="104">
        <f>IF(ISNA(VLOOKUP($N2192,'Data from Waybill Query'!$A:$M,11,FALSE)),0,VLOOKUP($N2192,'Data from Waybill Query'!$A:$M,11,FALSE))</f>
        <v>8763916</v>
      </c>
      <c r="L2192" s="104">
        <f>IF(ISNA(VLOOKUP($N2192,'Data from Waybill Query'!$A:$M,12,FALSE)),0,VLOOKUP($N2192,'Data from Waybill Query'!$A:$M,12,FALSE))</f>
        <v>6819</v>
      </c>
      <c r="M2192" s="104">
        <f>IF(ISNA(VLOOKUP($N2192,'Data from Waybill Query'!$A:$M,13,FALSE)),0,VLOOKUP($N2192,'Data from Waybill Query'!$A:$M,13,FALSE))</f>
        <v>3.3499899999999999E-2</v>
      </c>
      <c r="N2192" s="104">
        <f t="shared" si="78"/>
        <v>2017020213</v>
      </c>
    </row>
    <row r="2193" spans="1:14" x14ac:dyDescent="0.25">
      <c r="A2193" s="104">
        <f t="shared" si="77"/>
        <v>201717</v>
      </c>
      <c r="B2193" s="32">
        <f>'Data from Waybill Query'!B2193</f>
        <v>2017</v>
      </c>
      <c r="C2193" s="32" t="str">
        <f>IF('Data from Waybill Query'!C2193="00","0",IF('Data from Waybill Query'!C2193="01","1",IF('Data from Waybill Query'!C2193="XX","2",'Data from Waybill Query'!C2193)))</f>
        <v>2</v>
      </c>
      <c r="D2193" s="33" t="str">
        <f>'Data from Waybill Query'!D2193</f>
        <v>Grain</v>
      </c>
      <c r="E2193" s="33" t="str">
        <f>'Data from Waybill Query'!E2193</f>
        <v>L</v>
      </c>
      <c r="F2193" s="33" t="str">
        <f>'Data from Waybill Query'!F2193</f>
        <v>R</v>
      </c>
      <c r="G2193" s="33" t="str">
        <f>'Data from Waybill Query'!G2193</f>
        <v>S</v>
      </c>
      <c r="H2193" s="104">
        <f>IF(ISNA(VLOOKUP($N2193,'Data from Waybill Query'!$A:$M,8,FALSE)),0,VLOOKUP($N2193,'Data from Waybill Query'!$A:$M,8,FALSE))</f>
        <v>180809</v>
      </c>
      <c r="I2193" s="104">
        <f>IF(ISNA(VLOOKUP($N2193,'Data from Waybill Query'!$A:$M,9,FALSE)),0,VLOOKUP($N2193,'Data from Waybill Query'!$A:$M,9,FALSE))</f>
        <v>33220</v>
      </c>
      <c r="J2193" s="104">
        <f>IF(ISNA(VLOOKUP($N2193,'Data from Waybill Query'!$A:$M,10,FALSE)),0,VLOOKUP($N2193,'Data from Waybill Query'!$A:$M,10,FALSE))</f>
        <v>52517</v>
      </c>
      <c r="K2193" s="104">
        <f>IF(ISNA(VLOOKUP($N2193,'Data from Waybill Query'!$A:$M,11,FALSE)),0,VLOOKUP($N2193,'Data from Waybill Query'!$A:$M,11,FALSE))</f>
        <v>3236992</v>
      </c>
      <c r="L2193" s="104">
        <f>IF(ISNA(VLOOKUP($N2193,'Data from Waybill Query'!$A:$M,12,FALSE)),0,VLOOKUP($N2193,'Data from Waybill Query'!$A:$M,12,FALSE))</f>
        <v>5111</v>
      </c>
      <c r="M2193" s="104">
        <f>IF(ISNA(VLOOKUP($N2193,'Data from Waybill Query'!$A:$M,13,FALSE)),0,VLOOKUP($N2193,'Data from Waybill Query'!$A:$M,13,FALSE))</f>
        <v>3.5378260000000002E-2</v>
      </c>
      <c r="N2193" s="104">
        <f t="shared" si="78"/>
        <v>2017020301</v>
      </c>
    </row>
    <row r="2194" spans="1:14" x14ac:dyDescent="0.25">
      <c r="A2194" s="104">
        <f t="shared" si="77"/>
        <v>201718</v>
      </c>
      <c r="B2194" s="32">
        <f>'Data from Waybill Query'!B2194</f>
        <v>2017</v>
      </c>
      <c r="C2194" s="32" t="str">
        <f>IF('Data from Waybill Query'!C2194="00","0",IF('Data from Waybill Query'!C2194="01","1",IF('Data from Waybill Query'!C2194="XX","2",'Data from Waybill Query'!C2194)))</f>
        <v>2</v>
      </c>
      <c r="D2194" s="33" t="str">
        <f>'Data from Waybill Query'!D2194</f>
        <v>Grain</v>
      </c>
      <c r="E2194" s="33" t="str">
        <f>'Data from Waybill Query'!E2194</f>
        <v>L</v>
      </c>
      <c r="F2194" s="33" t="str">
        <f>'Data from Waybill Query'!F2194</f>
        <v>R</v>
      </c>
      <c r="G2194" s="33" t="str">
        <f>'Data from Waybill Query'!G2194</f>
        <v>M</v>
      </c>
      <c r="H2194" s="104">
        <f>IF(ISNA(VLOOKUP($N2194,'Data from Waybill Query'!$A:$M,8,FALSE)),0,VLOOKUP($N2194,'Data from Waybill Query'!$A:$M,8,FALSE))</f>
        <v>321616</v>
      </c>
      <c r="I2194" s="104">
        <f>IF(ISNA(VLOOKUP($N2194,'Data from Waybill Query'!$A:$M,9,FALSE)),0,VLOOKUP($N2194,'Data from Waybill Query'!$A:$M,9,FALSE))</f>
        <v>63004</v>
      </c>
      <c r="J2194" s="104">
        <f>IF(ISNA(VLOOKUP($N2194,'Data from Waybill Query'!$A:$M,10,FALSE)),0,VLOOKUP($N2194,'Data from Waybill Query'!$A:$M,10,FALSE))</f>
        <v>96731</v>
      </c>
      <c r="K2194" s="104">
        <f>IF(ISNA(VLOOKUP($N2194,'Data from Waybill Query'!$A:$M,11,FALSE)),0,VLOOKUP($N2194,'Data from Waybill Query'!$A:$M,11,FALSE))</f>
        <v>6322688</v>
      </c>
      <c r="L2194" s="104">
        <f>IF(ISNA(VLOOKUP($N2194,'Data from Waybill Query'!$A:$M,12,FALSE)),0,VLOOKUP($N2194,'Data from Waybill Query'!$A:$M,12,FALSE))</f>
        <v>9711</v>
      </c>
      <c r="M2194" s="104">
        <f>IF(ISNA(VLOOKUP($N2194,'Data from Waybill Query'!$A:$M,13,FALSE)),0,VLOOKUP($N2194,'Data from Waybill Query'!$A:$M,13,FALSE))</f>
        <v>3.3118340000000003E-2</v>
      </c>
      <c r="N2194" s="104">
        <f t="shared" si="78"/>
        <v>2017020302</v>
      </c>
    </row>
    <row r="2195" spans="1:14" x14ac:dyDescent="0.25">
      <c r="A2195" s="104">
        <f t="shared" si="77"/>
        <v>201719</v>
      </c>
      <c r="B2195" s="32">
        <f>'Data from Waybill Query'!B2195</f>
        <v>2017</v>
      </c>
      <c r="C2195" s="32" t="str">
        <f>IF('Data from Waybill Query'!C2195="00","0",IF('Data from Waybill Query'!C2195="01","1",IF('Data from Waybill Query'!C2195="XX","2",'Data from Waybill Query'!C2195)))</f>
        <v>2</v>
      </c>
      <c r="D2195" s="33" t="str">
        <f>'Data from Waybill Query'!D2195</f>
        <v>Grain</v>
      </c>
      <c r="E2195" s="33" t="str">
        <f>'Data from Waybill Query'!E2195</f>
        <v>L</v>
      </c>
      <c r="F2195" s="33" t="str">
        <f>'Data from Waybill Query'!F2195</f>
        <v>R</v>
      </c>
      <c r="G2195" s="33" t="str">
        <f>'Data from Waybill Query'!G2195</f>
        <v>U</v>
      </c>
      <c r="H2195" s="104">
        <f>IF(ISNA(VLOOKUP($N2195,'Data from Waybill Query'!$A:$M,8,FALSE)),0,VLOOKUP($N2195,'Data from Waybill Query'!$A:$M,8,FALSE))</f>
        <v>2465599</v>
      </c>
      <c r="I2195" s="104">
        <f>IF(ISNA(VLOOKUP($N2195,'Data from Waybill Query'!$A:$M,9,FALSE)),0,VLOOKUP($N2195,'Data from Waybill Query'!$A:$M,9,FALSE))</f>
        <v>507980</v>
      </c>
      <c r="J2195" s="104">
        <f>IF(ISNA(VLOOKUP($N2195,'Data from Waybill Query'!$A:$M,10,FALSE)),0,VLOOKUP($N2195,'Data from Waybill Query'!$A:$M,10,FALSE))</f>
        <v>840833</v>
      </c>
      <c r="K2195" s="104">
        <f>IF(ISNA(VLOOKUP($N2195,'Data from Waybill Query'!$A:$M,11,FALSE)),0,VLOOKUP($N2195,'Data from Waybill Query'!$A:$M,11,FALSE))</f>
        <v>54654161</v>
      </c>
      <c r="L2195" s="104">
        <f>IF(ISNA(VLOOKUP($N2195,'Data from Waybill Query'!$A:$M,12,FALSE)),0,VLOOKUP($N2195,'Data from Waybill Query'!$A:$M,12,FALSE))</f>
        <v>90489</v>
      </c>
      <c r="M2195" s="104">
        <f>IF(ISNA(VLOOKUP($N2195,'Data from Waybill Query'!$A:$M,13,FALSE)),0,VLOOKUP($N2195,'Data from Waybill Query'!$A:$M,13,FALSE))</f>
        <v>2.7247589999999999E-2</v>
      </c>
      <c r="N2195" s="104">
        <f t="shared" si="78"/>
        <v>2017020303</v>
      </c>
    </row>
    <row r="2196" spans="1:14" x14ac:dyDescent="0.25">
      <c r="A2196" s="104">
        <f t="shared" si="77"/>
        <v>201720</v>
      </c>
      <c r="B2196" s="32">
        <f>'Data from Waybill Query'!B2196</f>
        <v>2017</v>
      </c>
      <c r="C2196" s="32" t="str">
        <f>IF('Data from Waybill Query'!C2196="00","0",IF('Data from Waybill Query'!C2196="01","1",IF('Data from Waybill Query'!C2196="XX","2",'Data from Waybill Query'!C2196)))</f>
        <v>2</v>
      </c>
      <c r="D2196" s="33" t="str">
        <f>'Data from Waybill Query'!D2196</f>
        <v>Grain</v>
      </c>
      <c r="E2196" s="33" t="str">
        <f>'Data from Waybill Query'!E2196</f>
        <v>L</v>
      </c>
      <c r="F2196" s="33" t="str">
        <f>'Data from Waybill Query'!F2196</f>
        <v>P</v>
      </c>
      <c r="G2196" s="33" t="str">
        <f>'Data from Waybill Query'!G2196</f>
        <v>S</v>
      </c>
      <c r="H2196" s="104">
        <f>IF(ISNA(VLOOKUP($N2196,'Data from Waybill Query'!$A:$M,8,FALSE)),0,VLOOKUP($N2196,'Data from Waybill Query'!$A:$M,8,FALSE))</f>
        <v>118780</v>
      </c>
      <c r="I2196" s="104">
        <f>IF(ISNA(VLOOKUP($N2196,'Data from Waybill Query'!$A:$M,9,FALSE)),0,VLOOKUP($N2196,'Data from Waybill Query'!$A:$M,9,FALSE))</f>
        <v>22152</v>
      </c>
      <c r="J2196" s="104">
        <f>IF(ISNA(VLOOKUP($N2196,'Data from Waybill Query'!$A:$M,10,FALSE)),0,VLOOKUP($N2196,'Data from Waybill Query'!$A:$M,10,FALSE))</f>
        <v>35890</v>
      </c>
      <c r="K2196" s="104">
        <f>IF(ISNA(VLOOKUP($N2196,'Data from Waybill Query'!$A:$M,11,FALSE)),0,VLOOKUP($N2196,'Data from Waybill Query'!$A:$M,11,FALSE))</f>
        <v>2105948</v>
      </c>
      <c r="L2196" s="104">
        <f>IF(ISNA(VLOOKUP($N2196,'Data from Waybill Query'!$A:$M,12,FALSE)),0,VLOOKUP($N2196,'Data from Waybill Query'!$A:$M,12,FALSE))</f>
        <v>3378</v>
      </c>
      <c r="M2196" s="104">
        <f>IF(ISNA(VLOOKUP($N2196,'Data from Waybill Query'!$A:$M,13,FALSE)),0,VLOOKUP($N2196,'Data from Waybill Query'!$A:$M,13,FALSE))</f>
        <v>3.5166040000000003E-2</v>
      </c>
      <c r="N2196" s="104">
        <f t="shared" si="78"/>
        <v>2017020311</v>
      </c>
    </row>
    <row r="2197" spans="1:14" x14ac:dyDescent="0.25">
      <c r="A2197" s="104">
        <f t="shared" si="77"/>
        <v>201721</v>
      </c>
      <c r="B2197" s="32">
        <f>'Data from Waybill Query'!B2197</f>
        <v>2017</v>
      </c>
      <c r="C2197" s="32" t="str">
        <f>IF('Data from Waybill Query'!C2197="00","0",IF('Data from Waybill Query'!C2197="01","1",IF('Data from Waybill Query'!C2197="XX","2",'Data from Waybill Query'!C2197)))</f>
        <v>2</v>
      </c>
      <c r="D2197" s="33" t="str">
        <f>'Data from Waybill Query'!D2197</f>
        <v>Grain</v>
      </c>
      <c r="E2197" s="33" t="str">
        <f>'Data from Waybill Query'!E2197</f>
        <v>L</v>
      </c>
      <c r="F2197" s="33" t="str">
        <f>'Data from Waybill Query'!F2197</f>
        <v>P</v>
      </c>
      <c r="G2197" s="33" t="str">
        <f>'Data from Waybill Query'!G2197</f>
        <v>M</v>
      </c>
      <c r="H2197" s="104">
        <f>IF(ISNA(VLOOKUP($N2197,'Data from Waybill Query'!$A:$M,8,FALSE)),0,VLOOKUP($N2197,'Data from Waybill Query'!$A:$M,8,FALSE))</f>
        <v>67246</v>
      </c>
      <c r="I2197" s="104">
        <f>IF(ISNA(VLOOKUP($N2197,'Data from Waybill Query'!$A:$M,9,FALSE)),0,VLOOKUP($N2197,'Data from Waybill Query'!$A:$M,9,FALSE))</f>
        <v>14644</v>
      </c>
      <c r="J2197" s="104">
        <f>IF(ISNA(VLOOKUP($N2197,'Data from Waybill Query'!$A:$M,10,FALSE)),0,VLOOKUP($N2197,'Data from Waybill Query'!$A:$M,10,FALSE))</f>
        <v>20681</v>
      </c>
      <c r="K2197" s="104">
        <f>IF(ISNA(VLOOKUP($N2197,'Data from Waybill Query'!$A:$M,11,FALSE)),0,VLOOKUP($N2197,'Data from Waybill Query'!$A:$M,11,FALSE))</f>
        <v>1470072</v>
      </c>
      <c r="L2197" s="104">
        <f>IF(ISNA(VLOOKUP($N2197,'Data from Waybill Query'!$A:$M,12,FALSE)),0,VLOOKUP($N2197,'Data from Waybill Query'!$A:$M,12,FALSE))</f>
        <v>2065</v>
      </c>
      <c r="M2197" s="104">
        <f>IF(ISNA(VLOOKUP($N2197,'Data from Waybill Query'!$A:$M,13,FALSE)),0,VLOOKUP($N2197,'Data from Waybill Query'!$A:$M,13,FALSE))</f>
        <v>3.2564599999999999E-2</v>
      </c>
      <c r="N2197" s="104">
        <f t="shared" si="78"/>
        <v>2017020312</v>
      </c>
    </row>
    <row r="2198" spans="1:14" x14ac:dyDescent="0.25">
      <c r="A2198" s="104">
        <f t="shared" si="77"/>
        <v>201722</v>
      </c>
      <c r="B2198" s="32">
        <f>'Data from Waybill Query'!B2198</f>
        <v>2017</v>
      </c>
      <c r="C2198" s="32" t="str">
        <f>IF('Data from Waybill Query'!C2198="00","0",IF('Data from Waybill Query'!C2198="01","1",IF('Data from Waybill Query'!C2198="XX","2",'Data from Waybill Query'!C2198)))</f>
        <v>2</v>
      </c>
      <c r="D2198" s="33" t="str">
        <f>'Data from Waybill Query'!D2198</f>
        <v>Grain</v>
      </c>
      <c r="E2198" s="33" t="str">
        <f>'Data from Waybill Query'!E2198</f>
        <v>L</v>
      </c>
      <c r="F2198" s="33" t="str">
        <f>'Data from Waybill Query'!F2198</f>
        <v>P</v>
      </c>
      <c r="G2198" s="33" t="str">
        <f>'Data from Waybill Query'!G2198</f>
        <v>U</v>
      </c>
      <c r="H2198" s="104">
        <f>IF(ISNA(VLOOKUP($N2198,'Data from Waybill Query'!$A:$M,8,FALSE)),0,VLOOKUP($N2198,'Data from Waybill Query'!$A:$M,8,FALSE))</f>
        <v>302682</v>
      </c>
      <c r="I2198" s="104">
        <f>IF(ISNA(VLOOKUP($N2198,'Data from Waybill Query'!$A:$M,9,FALSE)),0,VLOOKUP($N2198,'Data from Waybill Query'!$A:$M,9,FALSE))</f>
        <v>71867</v>
      </c>
      <c r="J2198" s="104">
        <f>IF(ISNA(VLOOKUP($N2198,'Data from Waybill Query'!$A:$M,10,FALSE)),0,VLOOKUP($N2198,'Data from Waybill Query'!$A:$M,10,FALSE))</f>
        <v>106693</v>
      </c>
      <c r="K2198" s="104">
        <f>IF(ISNA(VLOOKUP($N2198,'Data from Waybill Query'!$A:$M,11,FALSE)),0,VLOOKUP($N2198,'Data from Waybill Query'!$A:$M,11,FALSE))</f>
        <v>7542704</v>
      </c>
      <c r="L2198" s="104">
        <f>IF(ISNA(VLOOKUP($N2198,'Data from Waybill Query'!$A:$M,12,FALSE)),0,VLOOKUP($N2198,'Data from Waybill Query'!$A:$M,12,FALSE))</f>
        <v>11219</v>
      </c>
      <c r="M2198" s="104">
        <f>IF(ISNA(VLOOKUP($N2198,'Data from Waybill Query'!$A:$M,13,FALSE)),0,VLOOKUP($N2198,'Data from Waybill Query'!$A:$M,13,FALSE))</f>
        <v>2.6978539999999999E-2</v>
      </c>
      <c r="N2198" s="104">
        <f t="shared" si="78"/>
        <v>2017020313</v>
      </c>
    </row>
    <row r="2199" spans="1:14" x14ac:dyDescent="0.25">
      <c r="A2199" s="104">
        <f t="shared" si="77"/>
        <v>201723</v>
      </c>
      <c r="B2199" s="32">
        <f>'Data from Waybill Query'!B2199</f>
        <v>2017</v>
      </c>
      <c r="C2199" s="32" t="str">
        <f>IF('Data from Waybill Query'!C2199="00","0",IF('Data from Waybill Query'!C2199="01","1",IF('Data from Waybill Query'!C2199="XX","2",'Data from Waybill Query'!C2199)))</f>
        <v>10</v>
      </c>
      <c r="D2199" s="33" t="str">
        <f>'Data from Waybill Query'!D2199</f>
        <v>Metalic Ores</v>
      </c>
      <c r="E2199" s="33" t="str">
        <f>'Data from Waybill Query'!E2199</f>
        <v>S</v>
      </c>
      <c r="F2199" s="33" t="str">
        <f>'Data from Waybill Query'!F2199</f>
        <v>X</v>
      </c>
      <c r="G2199" s="33" t="str">
        <f>'Data from Waybill Query'!G2199</f>
        <v>X</v>
      </c>
      <c r="H2199" s="104">
        <f>IF(ISNA(VLOOKUP($N2199,'Data from Waybill Query'!$A:$M,8,FALSE)),0,VLOOKUP($N2199,'Data from Waybill Query'!$A:$M,8,FALSE))</f>
        <v>61045</v>
      </c>
      <c r="I2199" s="104">
        <f>IF(ISNA(VLOOKUP($N2199,'Data from Waybill Query'!$A:$M,9,FALSE)),0,VLOOKUP($N2199,'Data from Waybill Query'!$A:$M,9,FALSE))</f>
        <v>268764</v>
      </c>
      <c r="J2199" s="104">
        <f>IF(ISNA(VLOOKUP($N2199,'Data from Waybill Query'!$A:$M,10,FALSE)),0,VLOOKUP($N2199,'Data from Waybill Query'!$A:$M,10,FALSE))</f>
        <v>5658</v>
      </c>
      <c r="K2199" s="104">
        <f>IF(ISNA(VLOOKUP($N2199,'Data from Waybill Query'!$A:$M,11,FALSE)),0,VLOOKUP($N2199,'Data from Waybill Query'!$A:$M,11,FALSE))</f>
        <v>21011781</v>
      </c>
      <c r="L2199" s="104">
        <f>IF(ISNA(VLOOKUP($N2199,'Data from Waybill Query'!$A:$M,12,FALSE)),0,VLOOKUP($N2199,'Data from Waybill Query'!$A:$M,12,FALSE))</f>
        <v>460</v>
      </c>
      <c r="M2199" s="104">
        <f>IF(ISNA(VLOOKUP($N2199,'Data from Waybill Query'!$A:$M,13,FALSE)),0,VLOOKUP($N2199,'Data from Waybill Query'!$A:$M,13,FALSE))</f>
        <v>0.132683</v>
      </c>
      <c r="N2199" s="104">
        <f t="shared" si="78"/>
        <v>2017100103</v>
      </c>
    </row>
    <row r="2200" spans="1:14" x14ac:dyDescent="0.25">
      <c r="A2200" s="104">
        <f t="shared" si="77"/>
        <v>201724</v>
      </c>
      <c r="B2200" s="32">
        <f>'Data from Waybill Query'!B2200</f>
        <v>2017</v>
      </c>
      <c r="C2200" s="32" t="str">
        <f>IF('Data from Waybill Query'!C2200="00","0",IF('Data from Waybill Query'!C2200="01","1",IF('Data from Waybill Query'!C2200="XX","2",'Data from Waybill Query'!C2200)))</f>
        <v>10</v>
      </c>
      <c r="D2200" s="33" t="str">
        <f>'Data from Waybill Query'!D2200</f>
        <v>Metalic Ores</v>
      </c>
      <c r="E2200" s="33" t="str">
        <f>'Data from Waybill Query'!E2200</f>
        <v>M</v>
      </c>
      <c r="F2200" s="33" t="str">
        <f>'Data from Waybill Query'!F2200</f>
        <v>X</v>
      </c>
      <c r="G2200" s="33" t="str">
        <f>'Data from Waybill Query'!G2200</f>
        <v>X</v>
      </c>
      <c r="H2200" s="104">
        <f>IF(ISNA(VLOOKUP($N2200,'Data from Waybill Query'!$A:$M,8,FALSE)),0,VLOOKUP($N2200,'Data from Waybill Query'!$A:$M,8,FALSE))</f>
        <v>167646</v>
      </c>
      <c r="I2200" s="104">
        <f>IF(ISNA(VLOOKUP($N2200,'Data from Waybill Query'!$A:$M,9,FALSE)),0,VLOOKUP($N2200,'Data from Waybill Query'!$A:$M,9,FALSE))</f>
        <v>209767</v>
      </c>
      <c r="J2200" s="104">
        <f>IF(ISNA(VLOOKUP($N2200,'Data from Waybill Query'!$A:$M,10,FALSE)),0,VLOOKUP($N2200,'Data from Waybill Query'!$A:$M,10,FALSE))</f>
        <v>28409</v>
      </c>
      <c r="K2200" s="104">
        <f>IF(ISNA(VLOOKUP($N2200,'Data from Waybill Query'!$A:$M,11,FALSE)),0,VLOOKUP($N2200,'Data from Waybill Query'!$A:$M,11,FALSE))</f>
        <v>21952078</v>
      </c>
      <c r="L2200" s="104">
        <f>IF(ISNA(VLOOKUP($N2200,'Data from Waybill Query'!$A:$M,12,FALSE)),0,VLOOKUP($N2200,'Data from Waybill Query'!$A:$M,12,FALSE))</f>
        <v>2956</v>
      </c>
      <c r="M2200" s="104">
        <f>IF(ISNA(VLOOKUP($N2200,'Data from Waybill Query'!$A:$M,13,FALSE)),0,VLOOKUP($N2200,'Data from Waybill Query'!$A:$M,13,FALSE))</f>
        <v>5.6716269999999999E-2</v>
      </c>
      <c r="N2200" s="104">
        <f t="shared" si="78"/>
        <v>2017100203</v>
      </c>
    </row>
    <row r="2201" spans="1:14" x14ac:dyDescent="0.25">
      <c r="A2201" s="104">
        <f t="shared" si="77"/>
        <v>201725</v>
      </c>
      <c r="B2201" s="32">
        <f>'Data from Waybill Query'!B2201</f>
        <v>2017</v>
      </c>
      <c r="C2201" s="32" t="str">
        <f>IF('Data from Waybill Query'!C2201="00","0",IF('Data from Waybill Query'!C2201="01","1",IF('Data from Waybill Query'!C2201="XX","2",'Data from Waybill Query'!C2201)))</f>
        <v>10</v>
      </c>
      <c r="D2201" s="33" t="str">
        <f>'Data from Waybill Query'!D2201</f>
        <v>Metalic Ores</v>
      </c>
      <c r="E2201" s="33" t="str">
        <f>'Data from Waybill Query'!E2201</f>
        <v>L</v>
      </c>
      <c r="F2201" s="33" t="str">
        <f>'Data from Waybill Query'!F2201</f>
        <v>X</v>
      </c>
      <c r="G2201" s="33" t="str">
        <f>'Data from Waybill Query'!G2201</f>
        <v>X</v>
      </c>
      <c r="H2201" s="104">
        <f>IF(ISNA(VLOOKUP($N2201,'Data from Waybill Query'!$A:$M,8,FALSE)),0,VLOOKUP($N2201,'Data from Waybill Query'!$A:$M,8,FALSE))</f>
        <v>219407</v>
      </c>
      <c r="I2201" s="104">
        <f>IF(ISNA(VLOOKUP($N2201,'Data from Waybill Query'!$A:$M,9,FALSE)),0,VLOOKUP($N2201,'Data from Waybill Query'!$A:$M,9,FALSE))</f>
        <v>249414</v>
      </c>
      <c r="J2201" s="104">
        <f>IF(ISNA(VLOOKUP($N2201,'Data from Waybill Query'!$A:$M,10,FALSE)),0,VLOOKUP($N2201,'Data from Waybill Query'!$A:$M,10,FALSE))</f>
        <v>182162</v>
      </c>
      <c r="K2201" s="104">
        <f>IF(ISNA(VLOOKUP($N2201,'Data from Waybill Query'!$A:$M,11,FALSE)),0,VLOOKUP($N2201,'Data from Waybill Query'!$A:$M,11,FALSE))</f>
        <v>19986584</v>
      </c>
      <c r="L2201" s="104">
        <f>IF(ISNA(VLOOKUP($N2201,'Data from Waybill Query'!$A:$M,12,FALSE)),0,VLOOKUP($N2201,'Data from Waybill Query'!$A:$M,12,FALSE))</f>
        <v>14664</v>
      </c>
      <c r="M2201" s="104">
        <f>IF(ISNA(VLOOKUP($N2201,'Data from Waybill Query'!$A:$M,13,FALSE)),0,VLOOKUP($N2201,'Data from Waybill Query'!$A:$M,13,FALSE))</f>
        <v>1.4962639999999999E-2</v>
      </c>
      <c r="N2201" s="104">
        <f t="shared" si="78"/>
        <v>2017100303</v>
      </c>
    </row>
    <row r="2202" spans="1:14" x14ac:dyDescent="0.25">
      <c r="A2202" s="104">
        <f t="shared" si="77"/>
        <v>201726</v>
      </c>
      <c r="B2202" s="32">
        <f>'Data from Waybill Query'!B2202</f>
        <v>2017</v>
      </c>
      <c r="C2202" s="32" t="str">
        <f>IF('Data from Waybill Query'!C2202="00","0",IF('Data from Waybill Query'!C2202="01","1",IF('Data from Waybill Query'!C2202="XX","2",'Data from Waybill Query'!C2202)))</f>
        <v>11</v>
      </c>
      <c r="D2202" s="33" t="str">
        <f>'Data from Waybill Query'!D2202</f>
        <v>Coal</v>
      </c>
      <c r="E2202" s="33" t="str">
        <f>'Data from Waybill Query'!E2202</f>
        <v>S</v>
      </c>
      <c r="F2202" s="33" t="str">
        <f>'Data from Waybill Query'!F2202</f>
        <v>R</v>
      </c>
      <c r="G2202" s="33" t="str">
        <f>'Data from Waybill Query'!G2202</f>
        <v>X</v>
      </c>
      <c r="H2202" s="104">
        <f>IF(ISNA(VLOOKUP($N2202,'Data from Waybill Query'!$A:$M,8,FALSE)),0,VLOOKUP($N2202,'Data from Waybill Query'!$A:$M,8,FALSE))</f>
        <v>1398407</v>
      </c>
      <c r="I2202" s="104">
        <f>IF(ISNA(VLOOKUP($N2202,'Data from Waybill Query'!$A:$M,9,FALSE)),0,VLOOKUP($N2202,'Data from Waybill Query'!$A:$M,9,FALSE))</f>
        <v>773958</v>
      </c>
      <c r="J2202" s="104">
        <f>IF(ISNA(VLOOKUP($N2202,'Data from Waybill Query'!$A:$M,10,FALSE)),0,VLOOKUP($N2202,'Data from Waybill Query'!$A:$M,10,FALSE))</f>
        <v>235279</v>
      </c>
      <c r="K2202" s="104">
        <f>IF(ISNA(VLOOKUP($N2202,'Data from Waybill Query'!$A:$M,11,FALSE)),0,VLOOKUP($N2202,'Data from Waybill Query'!$A:$M,11,FALSE))</f>
        <v>86380833</v>
      </c>
      <c r="L2202" s="104">
        <f>IF(ISNA(VLOOKUP($N2202,'Data from Waybill Query'!$A:$M,12,FALSE)),0,VLOOKUP($N2202,'Data from Waybill Query'!$A:$M,12,FALSE))</f>
        <v>26140</v>
      </c>
      <c r="M2202" s="104">
        <f>IF(ISNA(VLOOKUP($N2202,'Data from Waybill Query'!$A:$M,13,FALSE)),0,VLOOKUP($N2202,'Data from Waybill Query'!$A:$M,13,FALSE))</f>
        <v>5.3497089999999997E-2</v>
      </c>
      <c r="N2202" s="104">
        <f t="shared" si="78"/>
        <v>2017110103</v>
      </c>
    </row>
    <row r="2203" spans="1:14" x14ac:dyDescent="0.25">
      <c r="A2203" s="104">
        <f t="shared" si="77"/>
        <v>201727</v>
      </c>
      <c r="B2203" s="32">
        <f>'Data from Waybill Query'!B2203</f>
        <v>2017</v>
      </c>
      <c r="C2203" s="32" t="str">
        <f>IF('Data from Waybill Query'!C2203="00","0",IF('Data from Waybill Query'!C2203="01","1",IF('Data from Waybill Query'!C2203="XX","2",'Data from Waybill Query'!C2203)))</f>
        <v>11</v>
      </c>
      <c r="D2203" s="33" t="str">
        <f>'Data from Waybill Query'!D2203</f>
        <v>Coal</v>
      </c>
      <c r="E2203" s="33" t="str">
        <f>'Data from Waybill Query'!E2203</f>
        <v>S</v>
      </c>
      <c r="F2203" s="33" t="str">
        <f>'Data from Waybill Query'!F2203</f>
        <v>P</v>
      </c>
      <c r="G2203" s="33" t="str">
        <f>'Data from Waybill Query'!G2203</f>
        <v>X</v>
      </c>
      <c r="H2203" s="104">
        <f>IF(ISNA(VLOOKUP($N2203,'Data from Waybill Query'!$A:$M,8,FALSE)),0,VLOOKUP($N2203,'Data from Waybill Query'!$A:$M,8,FALSE))</f>
        <v>1172558</v>
      </c>
      <c r="I2203" s="104">
        <f>IF(ISNA(VLOOKUP($N2203,'Data from Waybill Query'!$A:$M,9,FALSE)),0,VLOOKUP($N2203,'Data from Waybill Query'!$A:$M,9,FALSE))</f>
        <v>1225344</v>
      </c>
      <c r="J2203" s="104">
        <f>IF(ISNA(VLOOKUP($N2203,'Data from Waybill Query'!$A:$M,10,FALSE)),0,VLOOKUP($N2203,'Data from Waybill Query'!$A:$M,10,FALSE))</f>
        <v>224369</v>
      </c>
      <c r="K2203" s="104">
        <f>IF(ISNA(VLOOKUP($N2203,'Data from Waybill Query'!$A:$M,11,FALSE)),0,VLOOKUP($N2203,'Data from Waybill Query'!$A:$M,11,FALSE))</f>
        <v>143101914</v>
      </c>
      <c r="L2203" s="104">
        <f>IF(ISNA(VLOOKUP($N2203,'Data from Waybill Query'!$A:$M,12,FALSE)),0,VLOOKUP($N2203,'Data from Waybill Query'!$A:$M,12,FALSE))</f>
        <v>26497</v>
      </c>
      <c r="M2203" s="104">
        <f>IF(ISNA(VLOOKUP($N2203,'Data from Waybill Query'!$A:$M,13,FALSE)),0,VLOOKUP($N2203,'Data from Waybill Query'!$A:$M,13,FALSE))</f>
        <v>4.4252470000000002E-2</v>
      </c>
      <c r="N2203" s="104">
        <f t="shared" si="78"/>
        <v>2017110113</v>
      </c>
    </row>
    <row r="2204" spans="1:14" x14ac:dyDescent="0.25">
      <c r="A2204" s="104">
        <f t="shared" si="77"/>
        <v>201728</v>
      </c>
      <c r="B2204" s="32">
        <f>'Data from Waybill Query'!B2204</f>
        <v>2017</v>
      </c>
      <c r="C2204" s="32" t="str">
        <f>IF('Data from Waybill Query'!C2204="00","0",IF('Data from Waybill Query'!C2204="01","1",IF('Data from Waybill Query'!C2204="XX","2",'Data from Waybill Query'!C2204)))</f>
        <v>11</v>
      </c>
      <c r="D2204" s="33" t="str">
        <f>'Data from Waybill Query'!D2204</f>
        <v>Coal</v>
      </c>
      <c r="E2204" s="33" t="str">
        <f>'Data from Waybill Query'!E2204</f>
        <v>M</v>
      </c>
      <c r="F2204" s="33" t="str">
        <f>'Data from Waybill Query'!F2204</f>
        <v>R</v>
      </c>
      <c r="G2204" s="33" t="str">
        <f>'Data from Waybill Query'!G2204</f>
        <v>X</v>
      </c>
      <c r="H2204" s="104">
        <f>IF(ISNA(VLOOKUP($N2204,'Data from Waybill Query'!$A:$M,8,FALSE)),0,VLOOKUP($N2204,'Data from Waybill Query'!$A:$M,8,FALSE))</f>
        <v>944091</v>
      </c>
      <c r="I2204" s="104">
        <f>IF(ISNA(VLOOKUP($N2204,'Data from Waybill Query'!$A:$M,9,FALSE)),0,VLOOKUP($N2204,'Data from Waybill Query'!$A:$M,9,FALSE))</f>
        <v>353811</v>
      </c>
      <c r="J2204" s="104">
        <f>IF(ISNA(VLOOKUP($N2204,'Data from Waybill Query'!$A:$M,10,FALSE)),0,VLOOKUP($N2204,'Data from Waybill Query'!$A:$M,10,FALSE))</f>
        <v>249007</v>
      </c>
      <c r="K2204" s="104">
        <f>IF(ISNA(VLOOKUP($N2204,'Data from Waybill Query'!$A:$M,11,FALSE)),0,VLOOKUP($N2204,'Data from Waybill Query'!$A:$M,11,FALSE))</f>
        <v>39703081</v>
      </c>
      <c r="L2204" s="104">
        <f>IF(ISNA(VLOOKUP($N2204,'Data from Waybill Query'!$A:$M,12,FALSE)),0,VLOOKUP($N2204,'Data from Waybill Query'!$A:$M,12,FALSE))</f>
        <v>28068</v>
      </c>
      <c r="M2204" s="104">
        <f>IF(ISNA(VLOOKUP($N2204,'Data from Waybill Query'!$A:$M,13,FALSE)),0,VLOOKUP($N2204,'Data from Waybill Query'!$A:$M,13,FALSE))</f>
        <v>3.363588E-2</v>
      </c>
      <c r="N2204" s="104">
        <f t="shared" si="78"/>
        <v>2017110203</v>
      </c>
    </row>
    <row r="2205" spans="1:14" x14ac:dyDescent="0.25">
      <c r="A2205" s="104">
        <f t="shared" si="77"/>
        <v>201729</v>
      </c>
      <c r="B2205" s="32">
        <f>'Data from Waybill Query'!B2205</f>
        <v>2017</v>
      </c>
      <c r="C2205" s="32" t="str">
        <f>IF('Data from Waybill Query'!C2205="00","0",IF('Data from Waybill Query'!C2205="01","1",IF('Data from Waybill Query'!C2205="XX","2",'Data from Waybill Query'!C2205)))</f>
        <v>11</v>
      </c>
      <c r="D2205" s="33" t="str">
        <f>'Data from Waybill Query'!D2205</f>
        <v>Coal</v>
      </c>
      <c r="E2205" s="33" t="str">
        <f>'Data from Waybill Query'!E2205</f>
        <v>M</v>
      </c>
      <c r="F2205" s="33" t="str">
        <f>'Data from Waybill Query'!F2205</f>
        <v>P</v>
      </c>
      <c r="G2205" s="33" t="str">
        <f>'Data from Waybill Query'!G2205</f>
        <v>X</v>
      </c>
      <c r="H2205" s="104">
        <f>IF(ISNA(VLOOKUP($N2205,'Data from Waybill Query'!$A:$M,8,FALSE)),0,VLOOKUP($N2205,'Data from Waybill Query'!$A:$M,8,FALSE))</f>
        <v>1867137</v>
      </c>
      <c r="I2205" s="104">
        <f>IF(ISNA(VLOOKUP($N2205,'Data from Waybill Query'!$A:$M,9,FALSE)),0,VLOOKUP($N2205,'Data from Waybill Query'!$A:$M,9,FALSE))</f>
        <v>906808</v>
      </c>
      <c r="J2205" s="104">
        <f>IF(ISNA(VLOOKUP($N2205,'Data from Waybill Query'!$A:$M,10,FALSE)),0,VLOOKUP($N2205,'Data from Waybill Query'!$A:$M,10,FALSE))</f>
        <v>703531</v>
      </c>
      <c r="K2205" s="104">
        <f>IF(ISNA(VLOOKUP($N2205,'Data from Waybill Query'!$A:$M,11,FALSE)),0,VLOOKUP($N2205,'Data from Waybill Query'!$A:$M,11,FALSE))</f>
        <v>107446701</v>
      </c>
      <c r="L2205" s="104">
        <f>IF(ISNA(VLOOKUP($N2205,'Data from Waybill Query'!$A:$M,12,FALSE)),0,VLOOKUP($N2205,'Data from Waybill Query'!$A:$M,12,FALSE))</f>
        <v>83416</v>
      </c>
      <c r="M2205" s="104">
        <f>IF(ISNA(VLOOKUP($N2205,'Data from Waybill Query'!$A:$M,13,FALSE)),0,VLOOKUP($N2205,'Data from Waybill Query'!$A:$M,13,FALSE))</f>
        <v>2.238356E-2</v>
      </c>
      <c r="N2205" s="104">
        <f t="shared" si="78"/>
        <v>2017110213</v>
      </c>
    </row>
    <row r="2206" spans="1:14" x14ac:dyDescent="0.25">
      <c r="A2206" s="104">
        <f t="shared" si="77"/>
        <v>201730</v>
      </c>
      <c r="B2206" s="32">
        <f>'Data from Waybill Query'!B2206</f>
        <v>2017</v>
      </c>
      <c r="C2206" s="32" t="str">
        <f>IF('Data from Waybill Query'!C2206="00","0",IF('Data from Waybill Query'!C2206="01","1",IF('Data from Waybill Query'!C2206="XX","2",'Data from Waybill Query'!C2206)))</f>
        <v>11</v>
      </c>
      <c r="D2206" s="33" t="str">
        <f>'Data from Waybill Query'!D2206</f>
        <v>Coal</v>
      </c>
      <c r="E2206" s="33" t="str">
        <f>'Data from Waybill Query'!E2206</f>
        <v>L</v>
      </c>
      <c r="F2206" s="33" t="str">
        <f>'Data from Waybill Query'!F2206</f>
        <v>R</v>
      </c>
      <c r="G2206" s="33" t="str">
        <f>'Data from Waybill Query'!G2206</f>
        <v>X</v>
      </c>
      <c r="H2206" s="104">
        <f>IF(ISNA(VLOOKUP($N2206,'Data from Waybill Query'!$A:$M,8,FALSE)),0,VLOOKUP($N2206,'Data from Waybill Query'!$A:$M,8,FALSE))</f>
        <v>967183</v>
      </c>
      <c r="I2206" s="104">
        <f>IF(ISNA(VLOOKUP($N2206,'Data from Waybill Query'!$A:$M,9,FALSE)),0,VLOOKUP($N2206,'Data from Waybill Query'!$A:$M,9,FALSE))</f>
        <v>368955</v>
      </c>
      <c r="J2206" s="104">
        <f>IF(ISNA(VLOOKUP($N2206,'Data from Waybill Query'!$A:$M,10,FALSE)),0,VLOOKUP($N2206,'Data from Waybill Query'!$A:$M,10,FALSE))</f>
        <v>437913</v>
      </c>
      <c r="K2206" s="104">
        <f>IF(ISNA(VLOOKUP($N2206,'Data from Waybill Query'!$A:$M,11,FALSE)),0,VLOOKUP($N2206,'Data from Waybill Query'!$A:$M,11,FALSE))</f>
        <v>43981368</v>
      </c>
      <c r="L2206" s="104">
        <f>IF(ISNA(VLOOKUP($N2206,'Data from Waybill Query'!$A:$M,12,FALSE)),0,VLOOKUP($N2206,'Data from Waybill Query'!$A:$M,12,FALSE))</f>
        <v>52208</v>
      </c>
      <c r="M2206" s="104">
        <f>IF(ISNA(VLOOKUP($N2206,'Data from Waybill Query'!$A:$M,13,FALSE)),0,VLOOKUP($N2206,'Data from Waybill Query'!$A:$M,13,FALSE))</f>
        <v>1.852558E-2</v>
      </c>
      <c r="N2206" s="104">
        <f t="shared" si="78"/>
        <v>2017110303</v>
      </c>
    </row>
    <row r="2207" spans="1:14" x14ac:dyDescent="0.25">
      <c r="A2207" s="104">
        <f t="shared" si="77"/>
        <v>201731</v>
      </c>
      <c r="B2207" s="32">
        <f>'Data from Waybill Query'!B2207</f>
        <v>2017</v>
      </c>
      <c r="C2207" s="32" t="str">
        <f>IF('Data from Waybill Query'!C2207="00","0",IF('Data from Waybill Query'!C2207="01","1",IF('Data from Waybill Query'!C2207="XX","2",'Data from Waybill Query'!C2207)))</f>
        <v>11</v>
      </c>
      <c r="D2207" s="33" t="str">
        <f>'Data from Waybill Query'!D2207</f>
        <v>Coal</v>
      </c>
      <c r="E2207" s="33" t="str">
        <f>'Data from Waybill Query'!E2207</f>
        <v>L</v>
      </c>
      <c r="F2207" s="33" t="str">
        <f>'Data from Waybill Query'!F2207</f>
        <v>P</v>
      </c>
      <c r="G2207" s="33" t="str">
        <f>'Data from Waybill Query'!G2207</f>
        <v>X</v>
      </c>
      <c r="H2207" s="104">
        <f>IF(ISNA(VLOOKUP($N2207,'Data from Waybill Query'!$A:$M,8,FALSE)),0,VLOOKUP($N2207,'Data from Waybill Query'!$A:$M,8,FALSE))</f>
        <v>2981400</v>
      </c>
      <c r="I2207" s="104">
        <f>IF(ISNA(VLOOKUP($N2207,'Data from Waybill Query'!$A:$M,9,FALSE)),0,VLOOKUP($N2207,'Data from Waybill Query'!$A:$M,9,FALSE))</f>
        <v>1310146</v>
      </c>
      <c r="J2207" s="104">
        <f>IF(ISNA(VLOOKUP($N2207,'Data from Waybill Query'!$A:$M,10,FALSE)),0,VLOOKUP($N2207,'Data from Waybill Query'!$A:$M,10,FALSE))</f>
        <v>1634295</v>
      </c>
      <c r="K2207" s="104">
        <f>IF(ISNA(VLOOKUP($N2207,'Data from Waybill Query'!$A:$M,11,FALSE)),0,VLOOKUP($N2207,'Data from Waybill Query'!$A:$M,11,FALSE))</f>
        <v>157114704</v>
      </c>
      <c r="L2207" s="104">
        <f>IF(ISNA(VLOOKUP($N2207,'Data from Waybill Query'!$A:$M,12,FALSE)),0,VLOOKUP($N2207,'Data from Waybill Query'!$A:$M,12,FALSE))</f>
        <v>196007</v>
      </c>
      <c r="M2207" s="104">
        <f>IF(ISNA(VLOOKUP($N2207,'Data from Waybill Query'!$A:$M,13,FALSE)),0,VLOOKUP($N2207,'Data from Waybill Query'!$A:$M,13,FALSE))</f>
        <v>1.5210690000000001E-2</v>
      </c>
      <c r="N2207" s="104">
        <f t="shared" si="78"/>
        <v>2017110313</v>
      </c>
    </row>
    <row r="2208" spans="1:14" x14ac:dyDescent="0.25">
      <c r="A2208" s="104">
        <f t="shared" si="77"/>
        <v>201732</v>
      </c>
      <c r="B2208" s="32">
        <f>'Data from Waybill Query'!B2208</f>
        <v>2017</v>
      </c>
      <c r="C2208" s="32" t="str">
        <f>IF('Data from Waybill Query'!C2208="00","0",IF('Data from Waybill Query'!C2208="01","1",IF('Data from Waybill Query'!C2208="XX","2",'Data from Waybill Query'!C2208)))</f>
        <v>11</v>
      </c>
      <c r="D2208" s="33" t="str">
        <f>'Data from Waybill Query'!D2208</f>
        <v>Coal</v>
      </c>
      <c r="E2208" s="33" t="str">
        <f>'Data from Waybill Query'!E2208</f>
        <v>VL</v>
      </c>
      <c r="F2208" s="33" t="str">
        <f>'Data from Waybill Query'!F2208</f>
        <v>R</v>
      </c>
      <c r="G2208" s="33" t="str">
        <f>'Data from Waybill Query'!G2208</f>
        <v>X</v>
      </c>
      <c r="H2208" s="104">
        <f>IF(ISNA(VLOOKUP($N2208,'Data from Waybill Query'!$A:$M,8,FALSE)),0,VLOOKUP($N2208,'Data from Waybill Query'!$A:$M,8,FALSE))</f>
        <v>270152</v>
      </c>
      <c r="I2208" s="104">
        <f>IF(ISNA(VLOOKUP($N2208,'Data from Waybill Query'!$A:$M,9,FALSE)),0,VLOOKUP($N2208,'Data from Waybill Query'!$A:$M,9,FALSE))</f>
        <v>97083</v>
      </c>
      <c r="J2208" s="104">
        <f>IF(ISNA(VLOOKUP($N2208,'Data from Waybill Query'!$A:$M,10,FALSE)),0,VLOOKUP($N2208,'Data from Waybill Query'!$A:$M,10,FALSE))</f>
        <v>177312</v>
      </c>
      <c r="K2208" s="104">
        <f>IF(ISNA(VLOOKUP($N2208,'Data from Waybill Query'!$A:$M,11,FALSE)),0,VLOOKUP($N2208,'Data from Waybill Query'!$A:$M,11,FALSE))</f>
        <v>11486661</v>
      </c>
      <c r="L2208" s="104">
        <f>IF(ISNA(VLOOKUP($N2208,'Data from Waybill Query'!$A:$M,12,FALSE)),0,VLOOKUP($N2208,'Data from Waybill Query'!$A:$M,12,FALSE))</f>
        <v>21000</v>
      </c>
      <c r="M2208" s="104">
        <f>IF(ISNA(VLOOKUP($N2208,'Data from Waybill Query'!$A:$M,13,FALSE)),0,VLOOKUP($N2208,'Data from Waybill Query'!$A:$M,13,FALSE))</f>
        <v>1.2864209999999999E-2</v>
      </c>
      <c r="N2208" s="104">
        <f t="shared" si="78"/>
        <v>2017110403</v>
      </c>
    </row>
    <row r="2209" spans="1:14" x14ac:dyDescent="0.25">
      <c r="A2209" s="104">
        <f t="shared" si="77"/>
        <v>201733</v>
      </c>
      <c r="B2209" s="32">
        <f>'Data from Waybill Query'!B2209</f>
        <v>2017</v>
      </c>
      <c r="C2209" s="32" t="str">
        <f>IF('Data from Waybill Query'!C2209="00","0",IF('Data from Waybill Query'!C2209="01","1",IF('Data from Waybill Query'!C2209="XX","2",'Data from Waybill Query'!C2209)))</f>
        <v>11</v>
      </c>
      <c r="D2209" s="33" t="str">
        <f>'Data from Waybill Query'!D2209</f>
        <v>Coal</v>
      </c>
      <c r="E2209" s="33" t="str">
        <f>'Data from Waybill Query'!E2209</f>
        <v>VL</v>
      </c>
      <c r="F2209" s="33" t="str">
        <f>'Data from Waybill Query'!F2209</f>
        <v>P</v>
      </c>
      <c r="G2209" s="33" t="str">
        <f>'Data from Waybill Query'!G2209</f>
        <v>X</v>
      </c>
      <c r="H2209" s="104">
        <f>IF(ISNA(VLOOKUP($N2209,'Data from Waybill Query'!$A:$M,8,FALSE)),0,VLOOKUP($N2209,'Data from Waybill Query'!$A:$M,8,FALSE))</f>
        <v>759407</v>
      </c>
      <c r="I2209" s="104">
        <f>IF(ISNA(VLOOKUP($N2209,'Data from Waybill Query'!$A:$M,9,FALSE)),0,VLOOKUP($N2209,'Data from Waybill Query'!$A:$M,9,FALSE))</f>
        <v>301508</v>
      </c>
      <c r="J2209" s="104">
        <f>IF(ISNA(VLOOKUP($N2209,'Data from Waybill Query'!$A:$M,10,FALSE)),0,VLOOKUP($N2209,'Data from Waybill Query'!$A:$M,10,FALSE))</f>
        <v>491595</v>
      </c>
      <c r="K2209" s="104">
        <f>IF(ISNA(VLOOKUP($N2209,'Data from Waybill Query'!$A:$M,11,FALSE)),0,VLOOKUP($N2209,'Data from Waybill Query'!$A:$M,11,FALSE))</f>
        <v>36082728</v>
      </c>
      <c r="L2209" s="104">
        <f>IF(ISNA(VLOOKUP($N2209,'Data from Waybill Query'!$A:$M,12,FALSE)),0,VLOOKUP($N2209,'Data from Waybill Query'!$A:$M,12,FALSE))</f>
        <v>58817</v>
      </c>
      <c r="M2209" s="104">
        <f>IF(ISNA(VLOOKUP($N2209,'Data from Waybill Query'!$A:$M,13,FALSE)),0,VLOOKUP($N2209,'Data from Waybill Query'!$A:$M,13,FALSE))</f>
        <v>1.291139E-2</v>
      </c>
      <c r="N2209" s="104">
        <f t="shared" si="78"/>
        <v>2017110413</v>
      </c>
    </row>
    <row r="2210" spans="1:14" x14ac:dyDescent="0.25">
      <c r="A2210" s="104">
        <f t="shared" si="77"/>
        <v>201734</v>
      </c>
      <c r="B2210" s="32">
        <f>'Data from Waybill Query'!B2210</f>
        <v>2017</v>
      </c>
      <c r="C2210" s="32" t="str">
        <f>IF('Data from Waybill Query'!C2210="00","0",IF('Data from Waybill Query'!C2210="01","1",IF('Data from Waybill Query'!C2210="XX","2",'Data from Waybill Query'!C2210)))</f>
        <v>13</v>
      </c>
      <c r="D2210" s="33" t="str">
        <f>'Data from Waybill Query'!D2210</f>
        <v>Crude Oil</v>
      </c>
      <c r="E2210" s="33" t="str">
        <f>'Data from Waybill Query'!E2210</f>
        <v>SM</v>
      </c>
      <c r="F2210" s="33" t="str">
        <f>'Data from Waybill Query'!F2210</f>
        <v>X</v>
      </c>
      <c r="G2210" s="33" t="str">
        <f>'Data from Waybill Query'!G2210</f>
        <v>S</v>
      </c>
      <c r="H2210" s="104">
        <f>IF(ISNA(VLOOKUP($N2210,'Data from Waybill Query'!$A:$M,8,FALSE)),0,VLOOKUP($N2210,'Data from Waybill Query'!$A:$M,8,FALSE))</f>
        <v>77593</v>
      </c>
      <c r="I2210" s="104">
        <f>IF(ISNA(VLOOKUP($N2210,'Data from Waybill Query'!$A:$M,9,FALSE)),0,VLOOKUP($N2210,'Data from Waybill Query'!$A:$M,9,FALSE))</f>
        <v>39428</v>
      </c>
      <c r="J2210" s="104">
        <f>IF(ISNA(VLOOKUP($N2210,'Data from Waybill Query'!$A:$M,10,FALSE)),0,VLOOKUP($N2210,'Data from Waybill Query'!$A:$M,10,FALSE))</f>
        <v>18134</v>
      </c>
      <c r="K2210" s="104">
        <f>IF(ISNA(VLOOKUP($N2210,'Data from Waybill Query'!$A:$M,11,FALSE)),0,VLOOKUP($N2210,'Data from Waybill Query'!$A:$M,11,FALSE))</f>
        <v>3118264</v>
      </c>
      <c r="L2210" s="104">
        <f>IF(ISNA(VLOOKUP($N2210,'Data from Waybill Query'!$A:$M,12,FALSE)),0,VLOOKUP($N2210,'Data from Waybill Query'!$A:$M,12,FALSE))</f>
        <v>1505</v>
      </c>
      <c r="M2210" s="104">
        <f>IF(ISNA(VLOOKUP($N2210,'Data from Waybill Query'!$A:$M,13,FALSE)),0,VLOOKUP($N2210,'Data from Waybill Query'!$A:$M,13,FALSE))</f>
        <v>5.1546910000000001E-2</v>
      </c>
      <c r="N2210" s="104">
        <f t="shared" si="78"/>
        <v>2017130101</v>
      </c>
    </row>
    <row r="2211" spans="1:14" x14ac:dyDescent="0.25">
      <c r="A2211" s="104">
        <f t="shared" si="77"/>
        <v>201735</v>
      </c>
      <c r="B2211" s="32">
        <f>'Data from Waybill Query'!B2211</f>
        <v>2017</v>
      </c>
      <c r="C2211" s="32" t="str">
        <f>IF('Data from Waybill Query'!C2211="00","0",IF('Data from Waybill Query'!C2211="01","1",IF('Data from Waybill Query'!C2211="XX","2",'Data from Waybill Query'!C2211)))</f>
        <v>13</v>
      </c>
      <c r="D2211" s="33" t="str">
        <f>'Data from Waybill Query'!D2211</f>
        <v>Crude Oil</v>
      </c>
      <c r="E2211" s="33" t="str">
        <f>'Data from Waybill Query'!E2211</f>
        <v>VL</v>
      </c>
      <c r="F2211" s="33" t="str">
        <f>'Data from Waybill Query'!F2211</f>
        <v>X</v>
      </c>
      <c r="G2211" s="33" t="str">
        <f>'Data from Waybill Query'!G2211</f>
        <v>S</v>
      </c>
      <c r="H2211" s="104">
        <f>IF(ISNA(VLOOKUP($N2211,'Data from Waybill Query'!$A:$M,8,FALSE)),0,VLOOKUP($N2211,'Data from Waybill Query'!$A:$M,8,FALSE))</f>
        <v>246323</v>
      </c>
      <c r="I2211" s="104">
        <f>IF(ISNA(VLOOKUP($N2211,'Data from Waybill Query'!$A:$M,9,FALSE)),0,VLOOKUP($N2211,'Data from Waybill Query'!$A:$M,9,FALSE))</f>
        <v>57920</v>
      </c>
      <c r="J2211" s="104">
        <f>IF(ISNA(VLOOKUP($N2211,'Data from Waybill Query'!$A:$M,10,FALSE)),0,VLOOKUP($N2211,'Data from Waybill Query'!$A:$M,10,FALSE))</f>
        <v>135094</v>
      </c>
      <c r="K2211" s="104">
        <f>IF(ISNA(VLOOKUP($N2211,'Data from Waybill Query'!$A:$M,11,FALSE)),0,VLOOKUP($N2211,'Data from Waybill Query'!$A:$M,11,FALSE))</f>
        <v>5561240</v>
      </c>
      <c r="L2211" s="104">
        <f>IF(ISNA(VLOOKUP($N2211,'Data from Waybill Query'!$A:$M,12,FALSE)),0,VLOOKUP($N2211,'Data from Waybill Query'!$A:$M,12,FALSE))</f>
        <v>12980</v>
      </c>
      <c r="M2211" s="104">
        <f>IF(ISNA(VLOOKUP($N2211,'Data from Waybill Query'!$A:$M,13,FALSE)),0,VLOOKUP($N2211,'Data from Waybill Query'!$A:$M,13,FALSE))</f>
        <v>1.8976570000000002E-2</v>
      </c>
      <c r="N2211" s="104">
        <f t="shared" si="78"/>
        <v>2017130401</v>
      </c>
    </row>
    <row r="2212" spans="1:14" x14ac:dyDescent="0.25">
      <c r="A2212" s="104">
        <f t="shared" si="77"/>
        <v>201736</v>
      </c>
      <c r="B2212" s="32">
        <f>'Data from Waybill Query'!B2212</f>
        <v>2017</v>
      </c>
      <c r="C2212" s="32" t="str">
        <f>IF('Data from Waybill Query'!C2212="00","0",IF('Data from Waybill Query'!C2212="01","1",IF('Data from Waybill Query'!C2212="XX","2",'Data from Waybill Query'!C2212)))</f>
        <v>13</v>
      </c>
      <c r="D2212" s="33" t="str">
        <f>'Data from Waybill Query'!D2212</f>
        <v>Crude Oil</v>
      </c>
      <c r="E2212" s="33" t="str">
        <f>'Data from Waybill Query'!E2212</f>
        <v>X</v>
      </c>
      <c r="F2212" s="33" t="str">
        <f>'Data from Waybill Query'!F2212</f>
        <v>X</v>
      </c>
      <c r="G2212" s="33" t="str">
        <f>'Data from Waybill Query'!G2212</f>
        <v>MU</v>
      </c>
      <c r="H2212" s="104">
        <f>IF(ISNA(VLOOKUP($N2212,'Data from Waybill Query'!$A:$M,8,FALSE)),0,VLOOKUP($N2212,'Data from Waybill Query'!$A:$M,8,FALSE))</f>
        <v>556674</v>
      </c>
      <c r="I2212" s="104">
        <f>IF(ISNA(VLOOKUP($N2212,'Data from Waybill Query'!$A:$M,9,FALSE)),0,VLOOKUP($N2212,'Data from Waybill Query'!$A:$M,9,FALSE))</f>
        <v>167630</v>
      </c>
      <c r="J2212" s="104">
        <f>IF(ISNA(VLOOKUP($N2212,'Data from Waybill Query'!$A:$M,10,FALSE)),0,VLOOKUP($N2212,'Data from Waybill Query'!$A:$M,10,FALSE))</f>
        <v>240234</v>
      </c>
      <c r="K2212" s="104">
        <f>IF(ISNA(VLOOKUP($N2212,'Data from Waybill Query'!$A:$M,11,FALSE)),0,VLOOKUP($N2212,'Data from Waybill Query'!$A:$M,11,FALSE))</f>
        <v>15876957</v>
      </c>
      <c r="L2212" s="104">
        <f>IF(ISNA(VLOOKUP($N2212,'Data from Waybill Query'!$A:$M,12,FALSE)),0,VLOOKUP($N2212,'Data from Waybill Query'!$A:$M,12,FALSE))</f>
        <v>22883</v>
      </c>
      <c r="M2212" s="104">
        <f>IF(ISNA(VLOOKUP($N2212,'Data from Waybill Query'!$A:$M,13,FALSE)),0,VLOOKUP($N2212,'Data from Waybill Query'!$A:$M,13,FALSE))</f>
        <v>2.43267E-2</v>
      </c>
      <c r="N2212" s="104">
        <f t="shared" si="78"/>
        <v>2017130403</v>
      </c>
    </row>
    <row r="2213" spans="1:14" x14ac:dyDescent="0.25">
      <c r="A2213" s="104">
        <f t="shared" si="77"/>
        <v>201737</v>
      </c>
      <c r="B2213" s="32">
        <f>'Data from Waybill Query'!B2213</f>
        <v>2017</v>
      </c>
      <c r="C2213" s="32" t="str">
        <f>IF('Data from Waybill Query'!C2213="00","0",IF('Data from Waybill Query'!C2213="01","1",IF('Data from Waybill Query'!C2213="XX","2",'Data from Waybill Query'!C2213)))</f>
        <v>14</v>
      </c>
      <c r="D2213" s="33" t="str">
        <f>'Data from Waybill Query'!D2213</f>
        <v>Non-Metallic Minerals</v>
      </c>
      <c r="E2213" s="33" t="str">
        <f>'Data from Waybill Query'!E2213</f>
        <v>S</v>
      </c>
      <c r="F2213" s="33" t="str">
        <f>'Data from Waybill Query'!F2213</f>
        <v>X</v>
      </c>
      <c r="G2213" s="33" t="str">
        <f>'Data from Waybill Query'!G2213</f>
        <v>X</v>
      </c>
      <c r="H2213" s="104">
        <f>IF(ISNA(VLOOKUP($N2213,'Data from Waybill Query'!$A:$M,8,FALSE)),0,VLOOKUP($N2213,'Data from Waybill Query'!$A:$M,8,FALSE))</f>
        <v>224135</v>
      </c>
      <c r="I2213" s="104">
        <f>IF(ISNA(VLOOKUP($N2213,'Data from Waybill Query'!$A:$M,9,FALSE)),0,VLOOKUP($N2213,'Data from Waybill Query'!$A:$M,9,FALSE))</f>
        <v>419550</v>
      </c>
      <c r="J2213" s="104">
        <f>IF(ISNA(VLOOKUP($N2213,'Data from Waybill Query'!$A:$M,10,FALSE)),0,VLOOKUP($N2213,'Data from Waybill Query'!$A:$M,10,FALSE))</f>
        <v>21652</v>
      </c>
      <c r="K2213" s="104">
        <f>IF(ISNA(VLOOKUP($N2213,'Data from Waybill Query'!$A:$M,11,FALSE)),0,VLOOKUP($N2213,'Data from Waybill Query'!$A:$M,11,FALSE))</f>
        <v>39948584</v>
      </c>
      <c r="L2213" s="104">
        <f>IF(ISNA(VLOOKUP($N2213,'Data from Waybill Query'!$A:$M,12,FALSE)),0,VLOOKUP($N2213,'Data from Waybill Query'!$A:$M,12,FALSE))</f>
        <v>2086</v>
      </c>
      <c r="M2213" s="104">
        <f>IF(ISNA(VLOOKUP($N2213,'Data from Waybill Query'!$A:$M,13,FALSE)),0,VLOOKUP($N2213,'Data from Waybill Query'!$A:$M,13,FALSE))</f>
        <v>0.10747180000000001</v>
      </c>
      <c r="N2213" s="104">
        <f t="shared" si="78"/>
        <v>2017140103</v>
      </c>
    </row>
    <row r="2214" spans="1:14" x14ac:dyDescent="0.25">
      <c r="A2214" s="104">
        <f t="shared" si="77"/>
        <v>201738</v>
      </c>
      <c r="B2214" s="32">
        <f>'Data from Waybill Query'!B2214</f>
        <v>2017</v>
      </c>
      <c r="C2214" s="32" t="str">
        <f>IF('Data from Waybill Query'!C2214="00","0",IF('Data from Waybill Query'!C2214="01","1",IF('Data from Waybill Query'!C2214="XX","2",'Data from Waybill Query'!C2214)))</f>
        <v>14</v>
      </c>
      <c r="D2214" s="33" t="str">
        <f>'Data from Waybill Query'!D2214</f>
        <v>Non-Metallic Minerals</v>
      </c>
      <c r="E2214" s="33" t="str">
        <f>'Data from Waybill Query'!E2214</f>
        <v>M</v>
      </c>
      <c r="F2214" s="33" t="str">
        <f>'Data from Waybill Query'!F2214</f>
        <v>X</v>
      </c>
      <c r="G2214" s="33" t="str">
        <f>'Data from Waybill Query'!G2214</f>
        <v>X</v>
      </c>
      <c r="H2214" s="104">
        <f>IF(ISNA(VLOOKUP($N2214,'Data from Waybill Query'!$A:$M,8,FALSE)),0,VLOOKUP($N2214,'Data from Waybill Query'!$A:$M,8,FALSE))</f>
        <v>375130</v>
      </c>
      <c r="I2214" s="104">
        <f>IF(ISNA(VLOOKUP($N2214,'Data from Waybill Query'!$A:$M,9,FALSE)),0,VLOOKUP($N2214,'Data from Waybill Query'!$A:$M,9,FALSE))</f>
        <v>397453</v>
      </c>
      <c r="J2214" s="104">
        <f>IF(ISNA(VLOOKUP($N2214,'Data from Waybill Query'!$A:$M,10,FALSE)),0,VLOOKUP($N2214,'Data from Waybill Query'!$A:$M,10,FALSE))</f>
        <v>66239</v>
      </c>
      <c r="K2214" s="104">
        <f>IF(ISNA(VLOOKUP($N2214,'Data from Waybill Query'!$A:$M,11,FALSE)),0,VLOOKUP($N2214,'Data from Waybill Query'!$A:$M,11,FALSE))</f>
        <v>41423494</v>
      </c>
      <c r="L2214" s="104">
        <f>IF(ISNA(VLOOKUP($N2214,'Data from Waybill Query'!$A:$M,12,FALSE)),0,VLOOKUP($N2214,'Data from Waybill Query'!$A:$M,12,FALSE))</f>
        <v>6879</v>
      </c>
      <c r="M2214" s="104">
        <f>IF(ISNA(VLOOKUP($N2214,'Data from Waybill Query'!$A:$M,13,FALSE)),0,VLOOKUP($N2214,'Data from Waybill Query'!$A:$M,13,FALSE))</f>
        <v>5.4531179999999999E-2</v>
      </c>
      <c r="N2214" s="104">
        <f t="shared" si="78"/>
        <v>2017140203</v>
      </c>
    </row>
    <row r="2215" spans="1:14" x14ac:dyDescent="0.25">
      <c r="A2215" s="104">
        <f t="shared" si="77"/>
        <v>201739</v>
      </c>
      <c r="B2215" s="32">
        <f>'Data from Waybill Query'!B2215</f>
        <v>2017</v>
      </c>
      <c r="C2215" s="32" t="str">
        <f>IF('Data from Waybill Query'!C2215="00","0",IF('Data from Waybill Query'!C2215="01","1",IF('Data from Waybill Query'!C2215="XX","2",'Data from Waybill Query'!C2215)))</f>
        <v>14</v>
      </c>
      <c r="D2215" s="33" t="str">
        <f>'Data from Waybill Query'!D2215</f>
        <v>Non-Metallic Minerals</v>
      </c>
      <c r="E2215" s="33" t="str">
        <f>'Data from Waybill Query'!E2215</f>
        <v>L</v>
      </c>
      <c r="F2215" s="33" t="str">
        <f>'Data from Waybill Query'!F2215</f>
        <v>X</v>
      </c>
      <c r="G2215" s="33" t="str">
        <f>'Data from Waybill Query'!G2215</f>
        <v>X</v>
      </c>
      <c r="H2215" s="104">
        <f>IF(ISNA(VLOOKUP($N2215,'Data from Waybill Query'!$A:$M,8,FALSE)),0,VLOOKUP($N2215,'Data from Waybill Query'!$A:$M,8,FALSE))</f>
        <v>3721105</v>
      </c>
      <c r="I2215" s="104">
        <f>IF(ISNA(VLOOKUP($N2215,'Data from Waybill Query'!$A:$M,9,FALSE)),0,VLOOKUP($N2215,'Data from Waybill Query'!$A:$M,9,FALSE))</f>
        <v>1043703</v>
      </c>
      <c r="J2215" s="104">
        <f>IF(ISNA(VLOOKUP($N2215,'Data from Waybill Query'!$A:$M,10,FALSE)),0,VLOOKUP($N2215,'Data from Waybill Query'!$A:$M,10,FALSE))</f>
        <v>917353</v>
      </c>
      <c r="K2215" s="104">
        <f>IF(ISNA(VLOOKUP($N2215,'Data from Waybill Query'!$A:$M,11,FALSE)),0,VLOOKUP($N2215,'Data from Waybill Query'!$A:$M,11,FALSE))</f>
        <v>112553766</v>
      </c>
      <c r="L2215" s="104">
        <f>IF(ISNA(VLOOKUP($N2215,'Data from Waybill Query'!$A:$M,12,FALSE)),0,VLOOKUP($N2215,'Data from Waybill Query'!$A:$M,12,FALSE))</f>
        <v>100393</v>
      </c>
      <c r="M2215" s="104">
        <f>IF(ISNA(VLOOKUP($N2215,'Data from Waybill Query'!$A:$M,13,FALSE)),0,VLOOKUP($N2215,'Data from Waybill Query'!$A:$M,13,FALSE))</f>
        <v>3.7065519999999998E-2</v>
      </c>
      <c r="N2215" s="104">
        <f t="shared" si="78"/>
        <v>2017140303</v>
      </c>
    </row>
    <row r="2216" spans="1:14" x14ac:dyDescent="0.25">
      <c r="A2216" s="104">
        <f t="shared" si="77"/>
        <v>201740</v>
      </c>
      <c r="B2216" s="32">
        <f>'Data from Waybill Query'!B2216</f>
        <v>2017</v>
      </c>
      <c r="C2216" s="32" t="str">
        <f>IF('Data from Waybill Query'!C2216="00","0",IF('Data from Waybill Query'!C2216="01","1",IF('Data from Waybill Query'!C2216="XX","2",'Data from Waybill Query'!C2216)))</f>
        <v>20</v>
      </c>
      <c r="D2216" s="33" t="str">
        <f>'Data from Waybill Query'!D2216</f>
        <v>Food and Kindred</v>
      </c>
      <c r="E2216" s="33" t="str">
        <f>'Data from Waybill Query'!E2216</f>
        <v>S</v>
      </c>
      <c r="F2216" s="33" t="str">
        <f>'Data from Waybill Query'!F2216</f>
        <v>X</v>
      </c>
      <c r="G2216" s="33" t="str">
        <f>'Data from Waybill Query'!G2216</f>
        <v>X</v>
      </c>
      <c r="H2216" s="104">
        <f>IF(ISNA(VLOOKUP($N2216,'Data from Waybill Query'!$A:$M,8,FALSE)),0,VLOOKUP($N2216,'Data from Waybill Query'!$A:$M,8,FALSE))</f>
        <v>505611</v>
      </c>
      <c r="I2216" s="104">
        <f>IF(ISNA(VLOOKUP($N2216,'Data from Waybill Query'!$A:$M,9,FALSE)),0,VLOOKUP($N2216,'Data from Waybill Query'!$A:$M,9,FALSE))</f>
        <v>309257</v>
      </c>
      <c r="J2216" s="104">
        <f>IF(ISNA(VLOOKUP($N2216,'Data from Waybill Query'!$A:$M,10,FALSE)),0,VLOOKUP($N2216,'Data from Waybill Query'!$A:$M,10,FALSE))</f>
        <v>78411</v>
      </c>
      <c r="K2216" s="104">
        <f>IF(ISNA(VLOOKUP($N2216,'Data from Waybill Query'!$A:$M,11,FALSE)),0,VLOOKUP($N2216,'Data from Waybill Query'!$A:$M,11,FALSE))</f>
        <v>30125552</v>
      </c>
      <c r="L2216" s="104">
        <f>IF(ISNA(VLOOKUP($N2216,'Data from Waybill Query'!$A:$M,12,FALSE)),0,VLOOKUP($N2216,'Data from Waybill Query'!$A:$M,12,FALSE))</f>
        <v>7586</v>
      </c>
      <c r="M2216" s="104">
        <f>IF(ISNA(VLOOKUP($N2216,'Data from Waybill Query'!$A:$M,13,FALSE)),0,VLOOKUP($N2216,'Data from Waybill Query'!$A:$M,13,FALSE))</f>
        <v>6.6653509999999999E-2</v>
      </c>
      <c r="N2216" s="104">
        <f t="shared" si="78"/>
        <v>2017200103</v>
      </c>
    </row>
    <row r="2217" spans="1:14" x14ac:dyDescent="0.25">
      <c r="A2217" s="104">
        <f t="shared" si="77"/>
        <v>201741</v>
      </c>
      <c r="B2217" s="32">
        <f>'Data from Waybill Query'!B2217</f>
        <v>2017</v>
      </c>
      <c r="C2217" s="32" t="str">
        <f>IF('Data from Waybill Query'!C2217="00","0",IF('Data from Waybill Query'!C2217="01","1",IF('Data from Waybill Query'!C2217="XX","2",'Data from Waybill Query'!C2217)))</f>
        <v>20</v>
      </c>
      <c r="D2217" s="33" t="str">
        <f>'Data from Waybill Query'!D2217</f>
        <v>Food and Kindred</v>
      </c>
      <c r="E2217" s="33" t="str">
        <f>'Data from Waybill Query'!E2217</f>
        <v>M</v>
      </c>
      <c r="F2217" s="33" t="str">
        <f>'Data from Waybill Query'!F2217</f>
        <v>X</v>
      </c>
      <c r="G2217" s="33" t="str">
        <f>'Data from Waybill Query'!G2217</f>
        <v>X</v>
      </c>
      <c r="H2217" s="104">
        <f>IF(ISNA(VLOOKUP($N2217,'Data from Waybill Query'!$A:$M,8,FALSE)),0,VLOOKUP($N2217,'Data from Waybill Query'!$A:$M,8,FALSE))</f>
        <v>1220349</v>
      </c>
      <c r="I2217" s="104">
        <f>IF(ISNA(VLOOKUP($N2217,'Data from Waybill Query'!$A:$M,9,FALSE)),0,VLOOKUP($N2217,'Data from Waybill Query'!$A:$M,9,FALSE))</f>
        <v>361931</v>
      </c>
      <c r="J2217" s="104">
        <f>IF(ISNA(VLOOKUP($N2217,'Data from Waybill Query'!$A:$M,10,FALSE)),0,VLOOKUP($N2217,'Data from Waybill Query'!$A:$M,10,FALSE))</f>
        <v>274475</v>
      </c>
      <c r="K2217" s="104">
        <f>IF(ISNA(VLOOKUP($N2217,'Data from Waybill Query'!$A:$M,11,FALSE)),0,VLOOKUP($N2217,'Data from Waybill Query'!$A:$M,11,FALSE))</f>
        <v>35487002</v>
      </c>
      <c r="L2217" s="104">
        <f>IF(ISNA(VLOOKUP($N2217,'Data from Waybill Query'!$A:$M,12,FALSE)),0,VLOOKUP($N2217,'Data from Waybill Query'!$A:$M,12,FALSE))</f>
        <v>26980</v>
      </c>
      <c r="M2217" s="104">
        <f>IF(ISNA(VLOOKUP($N2217,'Data from Waybill Query'!$A:$M,13,FALSE)),0,VLOOKUP($N2217,'Data from Waybill Query'!$A:$M,13,FALSE))</f>
        <v>4.5230819999999998E-2</v>
      </c>
      <c r="N2217" s="104">
        <f t="shared" si="78"/>
        <v>2017200203</v>
      </c>
    </row>
    <row r="2218" spans="1:14" x14ac:dyDescent="0.25">
      <c r="A2218" s="104">
        <f t="shared" si="77"/>
        <v>201742</v>
      </c>
      <c r="B2218" s="32">
        <f>'Data from Waybill Query'!B2218</f>
        <v>2017</v>
      </c>
      <c r="C2218" s="32" t="str">
        <f>IF('Data from Waybill Query'!C2218="00","0",IF('Data from Waybill Query'!C2218="01","1",IF('Data from Waybill Query'!C2218="XX","2",'Data from Waybill Query'!C2218)))</f>
        <v>20</v>
      </c>
      <c r="D2218" s="33" t="str">
        <f>'Data from Waybill Query'!D2218</f>
        <v>Food and Kindred</v>
      </c>
      <c r="E2218" s="33" t="str">
        <f>'Data from Waybill Query'!E2218</f>
        <v>L</v>
      </c>
      <c r="F2218" s="33" t="str">
        <f>'Data from Waybill Query'!F2218</f>
        <v>X</v>
      </c>
      <c r="G2218" s="33" t="str">
        <f>'Data from Waybill Query'!G2218</f>
        <v>X</v>
      </c>
      <c r="H2218" s="104">
        <f>IF(ISNA(VLOOKUP($N2218,'Data from Waybill Query'!$A:$M,8,FALSE)),0,VLOOKUP($N2218,'Data from Waybill Query'!$A:$M,8,FALSE))</f>
        <v>3395362</v>
      </c>
      <c r="I2218" s="104">
        <f>IF(ISNA(VLOOKUP($N2218,'Data from Waybill Query'!$A:$M,9,FALSE)),0,VLOOKUP($N2218,'Data from Waybill Query'!$A:$M,9,FALSE))</f>
        <v>626374</v>
      </c>
      <c r="J2218" s="104">
        <f>IF(ISNA(VLOOKUP($N2218,'Data from Waybill Query'!$A:$M,10,FALSE)),0,VLOOKUP($N2218,'Data from Waybill Query'!$A:$M,10,FALSE))</f>
        <v>1086716</v>
      </c>
      <c r="K2218" s="104">
        <f>IF(ISNA(VLOOKUP($N2218,'Data from Waybill Query'!$A:$M,11,FALSE)),0,VLOOKUP($N2218,'Data from Waybill Query'!$A:$M,11,FALSE))</f>
        <v>57682798</v>
      </c>
      <c r="L2218" s="104">
        <f>IF(ISNA(VLOOKUP($N2218,'Data from Waybill Query'!$A:$M,12,FALSE)),0,VLOOKUP($N2218,'Data from Waybill Query'!$A:$M,12,FALSE))</f>
        <v>98674</v>
      </c>
      <c r="M2218" s="104">
        <f>IF(ISNA(VLOOKUP($N2218,'Data from Waybill Query'!$A:$M,13,FALSE)),0,VLOOKUP($N2218,'Data from Waybill Query'!$A:$M,13,FALSE))</f>
        <v>3.4409950000000002E-2</v>
      </c>
      <c r="N2218" s="104">
        <f t="shared" si="78"/>
        <v>2017200303</v>
      </c>
    </row>
    <row r="2219" spans="1:14" x14ac:dyDescent="0.25">
      <c r="A2219" s="104">
        <f t="shared" si="77"/>
        <v>201743</v>
      </c>
      <c r="B2219" s="32">
        <f>'Data from Waybill Query'!B2219</f>
        <v>2017</v>
      </c>
      <c r="C2219" s="32" t="str">
        <f>IF('Data from Waybill Query'!C2219="00","0",IF('Data from Waybill Query'!C2219="01","1",IF('Data from Waybill Query'!C2219="XX","2",'Data from Waybill Query'!C2219)))</f>
        <v>24</v>
      </c>
      <c r="D2219" s="33" t="str">
        <f>'Data from Waybill Query'!D2219</f>
        <v>Lumber and Wood Products</v>
      </c>
      <c r="E2219" s="33" t="str">
        <f>'Data from Waybill Query'!E2219</f>
        <v>S</v>
      </c>
      <c r="F2219" s="33" t="str">
        <f>'Data from Waybill Query'!F2219</f>
        <v>X</v>
      </c>
      <c r="G2219" s="33" t="str">
        <f>'Data from Waybill Query'!G2219</f>
        <v>X</v>
      </c>
      <c r="H2219" s="104">
        <f>IF(ISNA(VLOOKUP($N2219,'Data from Waybill Query'!$A:$M,8,FALSE)),0,VLOOKUP($N2219,'Data from Waybill Query'!$A:$M,8,FALSE))</f>
        <v>216556</v>
      </c>
      <c r="I2219" s="104">
        <f>IF(ISNA(VLOOKUP($N2219,'Data from Waybill Query'!$A:$M,9,FALSE)),0,VLOOKUP($N2219,'Data from Waybill Query'!$A:$M,9,FALSE))</f>
        <v>147960</v>
      </c>
      <c r="J2219" s="104">
        <f>IF(ISNA(VLOOKUP($N2219,'Data from Waybill Query'!$A:$M,10,FALSE)),0,VLOOKUP($N2219,'Data from Waybill Query'!$A:$M,10,FALSE))</f>
        <v>32669</v>
      </c>
      <c r="K2219" s="104">
        <f>IF(ISNA(VLOOKUP($N2219,'Data from Waybill Query'!$A:$M,11,FALSE)),0,VLOOKUP($N2219,'Data from Waybill Query'!$A:$M,11,FALSE))</f>
        <v>12717244</v>
      </c>
      <c r="L2219" s="104">
        <f>IF(ISNA(VLOOKUP($N2219,'Data from Waybill Query'!$A:$M,12,FALSE)),0,VLOOKUP($N2219,'Data from Waybill Query'!$A:$M,12,FALSE))</f>
        <v>2841</v>
      </c>
      <c r="M2219" s="104">
        <f>IF(ISNA(VLOOKUP($N2219,'Data from Waybill Query'!$A:$M,13,FALSE)),0,VLOOKUP($N2219,'Data from Waybill Query'!$A:$M,13,FALSE))</f>
        <v>7.6230350000000002E-2</v>
      </c>
      <c r="N2219" s="104">
        <f t="shared" si="78"/>
        <v>2017240103</v>
      </c>
    </row>
    <row r="2220" spans="1:14" x14ac:dyDescent="0.25">
      <c r="A2220" s="104">
        <f t="shared" si="77"/>
        <v>201744</v>
      </c>
      <c r="B2220" s="32">
        <f>'Data from Waybill Query'!B2220</f>
        <v>2017</v>
      </c>
      <c r="C2220" s="32" t="str">
        <f>IF('Data from Waybill Query'!C2220="00","0",IF('Data from Waybill Query'!C2220="01","1",IF('Data from Waybill Query'!C2220="XX","2",'Data from Waybill Query'!C2220)))</f>
        <v>24</v>
      </c>
      <c r="D2220" s="33" t="str">
        <f>'Data from Waybill Query'!D2220</f>
        <v>Lumber and Wood Products</v>
      </c>
      <c r="E2220" s="33" t="str">
        <f>'Data from Waybill Query'!E2220</f>
        <v>M</v>
      </c>
      <c r="F2220" s="33" t="str">
        <f>'Data from Waybill Query'!F2220</f>
        <v>X</v>
      </c>
      <c r="G2220" s="33" t="str">
        <f>'Data from Waybill Query'!G2220</f>
        <v>X</v>
      </c>
      <c r="H2220" s="104">
        <f>IF(ISNA(VLOOKUP($N2220,'Data from Waybill Query'!$A:$M,8,FALSE)),0,VLOOKUP($N2220,'Data from Waybill Query'!$A:$M,8,FALSE))</f>
        <v>334341</v>
      </c>
      <c r="I2220" s="104">
        <f>IF(ISNA(VLOOKUP($N2220,'Data from Waybill Query'!$A:$M,9,FALSE)),0,VLOOKUP($N2220,'Data from Waybill Query'!$A:$M,9,FALSE))</f>
        <v>82792</v>
      </c>
      <c r="J2220" s="104">
        <f>IF(ISNA(VLOOKUP($N2220,'Data from Waybill Query'!$A:$M,10,FALSE)),0,VLOOKUP($N2220,'Data from Waybill Query'!$A:$M,10,FALSE))</f>
        <v>64121</v>
      </c>
      <c r="K2220" s="104">
        <f>IF(ISNA(VLOOKUP($N2220,'Data from Waybill Query'!$A:$M,11,FALSE)),0,VLOOKUP($N2220,'Data from Waybill Query'!$A:$M,11,FALSE))</f>
        <v>7579988</v>
      </c>
      <c r="L2220" s="104">
        <f>IF(ISNA(VLOOKUP($N2220,'Data from Waybill Query'!$A:$M,12,FALSE)),0,VLOOKUP($N2220,'Data from Waybill Query'!$A:$M,12,FALSE))</f>
        <v>5890</v>
      </c>
      <c r="M2220" s="104">
        <f>IF(ISNA(VLOOKUP($N2220,'Data from Waybill Query'!$A:$M,13,FALSE)),0,VLOOKUP($N2220,'Data from Waybill Query'!$A:$M,13,FALSE))</f>
        <v>5.6762260000000002E-2</v>
      </c>
      <c r="N2220" s="104">
        <f t="shared" si="78"/>
        <v>2017240203</v>
      </c>
    </row>
    <row r="2221" spans="1:14" x14ac:dyDescent="0.25">
      <c r="A2221" s="104">
        <f t="shared" si="77"/>
        <v>201745</v>
      </c>
      <c r="B2221" s="32">
        <f>'Data from Waybill Query'!B2221</f>
        <v>2017</v>
      </c>
      <c r="C2221" s="32" t="str">
        <f>IF('Data from Waybill Query'!C2221="00","0",IF('Data from Waybill Query'!C2221="01","1",IF('Data from Waybill Query'!C2221="XX","2",'Data from Waybill Query'!C2221)))</f>
        <v>24</v>
      </c>
      <c r="D2221" s="33" t="str">
        <f>'Data from Waybill Query'!D2221</f>
        <v>Lumber and Wood Products</v>
      </c>
      <c r="E2221" s="33" t="str">
        <f>'Data from Waybill Query'!E2221</f>
        <v>L</v>
      </c>
      <c r="F2221" s="33" t="str">
        <f>'Data from Waybill Query'!F2221</f>
        <v>X</v>
      </c>
      <c r="G2221" s="33" t="str">
        <f>'Data from Waybill Query'!G2221</f>
        <v>X</v>
      </c>
      <c r="H2221" s="104">
        <f>IF(ISNA(VLOOKUP($N2221,'Data from Waybill Query'!$A:$M,8,FALSE)),0,VLOOKUP($N2221,'Data from Waybill Query'!$A:$M,8,FALSE))</f>
        <v>1828903</v>
      </c>
      <c r="I2221" s="104">
        <f>IF(ISNA(VLOOKUP($N2221,'Data from Waybill Query'!$A:$M,9,FALSE)),0,VLOOKUP($N2221,'Data from Waybill Query'!$A:$M,9,FALSE))</f>
        <v>255180</v>
      </c>
      <c r="J2221" s="104">
        <f>IF(ISNA(VLOOKUP($N2221,'Data from Waybill Query'!$A:$M,10,FALSE)),0,VLOOKUP($N2221,'Data from Waybill Query'!$A:$M,10,FALSE))</f>
        <v>495051</v>
      </c>
      <c r="K2221" s="104">
        <f>IF(ISNA(VLOOKUP($N2221,'Data from Waybill Query'!$A:$M,11,FALSE)),0,VLOOKUP($N2221,'Data from Waybill Query'!$A:$M,11,FALSE))</f>
        <v>23627312</v>
      </c>
      <c r="L2221" s="104">
        <f>IF(ISNA(VLOOKUP($N2221,'Data from Waybill Query'!$A:$M,12,FALSE)),0,VLOOKUP($N2221,'Data from Waybill Query'!$A:$M,12,FALSE))</f>
        <v>45757</v>
      </c>
      <c r="M2221" s="104">
        <f>IF(ISNA(VLOOKUP($N2221,'Data from Waybill Query'!$A:$M,13,FALSE)),0,VLOOKUP($N2221,'Data from Waybill Query'!$A:$M,13,FALSE))</f>
        <v>3.9970110000000003E-2</v>
      </c>
      <c r="N2221" s="104">
        <f t="shared" si="78"/>
        <v>2017240303</v>
      </c>
    </row>
    <row r="2222" spans="1:14" x14ac:dyDescent="0.25">
      <c r="A2222" s="104">
        <f t="shared" si="77"/>
        <v>201746</v>
      </c>
      <c r="B2222" s="32">
        <f>'Data from Waybill Query'!B2222</f>
        <v>2017</v>
      </c>
      <c r="C2222" s="32" t="str">
        <f>IF('Data from Waybill Query'!C2222="00","0",IF('Data from Waybill Query'!C2222="01","1",IF('Data from Waybill Query'!C2222="XX","2",'Data from Waybill Query'!C2222)))</f>
        <v>26</v>
      </c>
      <c r="D2222" s="33" t="str">
        <f>'Data from Waybill Query'!D2222</f>
        <v>Pulp, Paper and Allied</v>
      </c>
      <c r="E2222" s="33" t="str">
        <f>'Data from Waybill Query'!E2222</f>
        <v>S</v>
      </c>
      <c r="F2222" s="33" t="str">
        <f>'Data from Waybill Query'!F2222</f>
        <v>X</v>
      </c>
      <c r="G2222" s="33" t="str">
        <f>'Data from Waybill Query'!G2222</f>
        <v>X</v>
      </c>
      <c r="H2222" s="104">
        <f>IF(ISNA(VLOOKUP($N2222,'Data from Waybill Query'!$A:$M,8,FALSE)),0,VLOOKUP($N2222,'Data from Waybill Query'!$A:$M,8,FALSE))</f>
        <v>261809</v>
      </c>
      <c r="I2222" s="104">
        <f>IF(ISNA(VLOOKUP($N2222,'Data from Waybill Query'!$A:$M,9,FALSE)),0,VLOOKUP($N2222,'Data from Waybill Query'!$A:$M,9,FALSE))</f>
        <v>120384</v>
      </c>
      <c r="J2222" s="104">
        <f>IF(ISNA(VLOOKUP($N2222,'Data from Waybill Query'!$A:$M,10,FALSE)),0,VLOOKUP($N2222,'Data from Waybill Query'!$A:$M,10,FALSE))</f>
        <v>33727</v>
      </c>
      <c r="K2222" s="104">
        <f>IF(ISNA(VLOOKUP($N2222,'Data from Waybill Query'!$A:$M,11,FALSE)),0,VLOOKUP($N2222,'Data from Waybill Query'!$A:$M,11,FALSE))</f>
        <v>9211672</v>
      </c>
      <c r="L2222" s="104">
        <f>IF(ISNA(VLOOKUP($N2222,'Data from Waybill Query'!$A:$M,12,FALSE)),0,VLOOKUP($N2222,'Data from Waybill Query'!$A:$M,12,FALSE))</f>
        <v>2576</v>
      </c>
      <c r="M2222" s="104">
        <f>IF(ISNA(VLOOKUP($N2222,'Data from Waybill Query'!$A:$M,13,FALSE)),0,VLOOKUP($N2222,'Data from Waybill Query'!$A:$M,13,FALSE))</f>
        <v>0.1016266</v>
      </c>
      <c r="N2222" s="104">
        <f t="shared" si="78"/>
        <v>2017260103</v>
      </c>
    </row>
    <row r="2223" spans="1:14" x14ac:dyDescent="0.25">
      <c r="A2223" s="104">
        <f t="shared" si="77"/>
        <v>201747</v>
      </c>
      <c r="B2223" s="32">
        <f>'Data from Waybill Query'!B2223</f>
        <v>2017</v>
      </c>
      <c r="C2223" s="32" t="str">
        <f>IF('Data from Waybill Query'!C2223="00","0",IF('Data from Waybill Query'!C2223="01","1",IF('Data from Waybill Query'!C2223="XX","2",'Data from Waybill Query'!C2223)))</f>
        <v>26</v>
      </c>
      <c r="D2223" s="33" t="str">
        <f>'Data from Waybill Query'!D2223</f>
        <v>Pulp, Paper and Allied</v>
      </c>
      <c r="E2223" s="33" t="str">
        <f>'Data from Waybill Query'!E2223</f>
        <v>M</v>
      </c>
      <c r="F2223" s="33" t="str">
        <f>'Data from Waybill Query'!F2223</f>
        <v>X</v>
      </c>
      <c r="G2223" s="33" t="str">
        <f>'Data from Waybill Query'!G2223</f>
        <v>X</v>
      </c>
      <c r="H2223" s="104">
        <f>IF(ISNA(VLOOKUP($N2223,'Data from Waybill Query'!$A:$M,8,FALSE)),0,VLOOKUP($N2223,'Data from Waybill Query'!$A:$M,8,FALSE))</f>
        <v>477298</v>
      </c>
      <c r="I2223" s="104">
        <f>IF(ISNA(VLOOKUP($N2223,'Data from Waybill Query'!$A:$M,9,FALSE)),0,VLOOKUP($N2223,'Data from Waybill Query'!$A:$M,9,FALSE))</f>
        <v>124928</v>
      </c>
      <c r="J2223" s="104">
        <f>IF(ISNA(VLOOKUP($N2223,'Data from Waybill Query'!$A:$M,10,FALSE)),0,VLOOKUP($N2223,'Data from Waybill Query'!$A:$M,10,FALSE))</f>
        <v>94793</v>
      </c>
      <c r="K2223" s="104">
        <f>IF(ISNA(VLOOKUP($N2223,'Data from Waybill Query'!$A:$M,11,FALSE)),0,VLOOKUP($N2223,'Data from Waybill Query'!$A:$M,11,FALSE))</f>
        <v>9471840</v>
      </c>
      <c r="L2223" s="104">
        <f>IF(ISNA(VLOOKUP($N2223,'Data from Waybill Query'!$A:$M,12,FALSE)),0,VLOOKUP($N2223,'Data from Waybill Query'!$A:$M,12,FALSE))</f>
        <v>7171</v>
      </c>
      <c r="M2223" s="104">
        <f>IF(ISNA(VLOOKUP($N2223,'Data from Waybill Query'!$A:$M,13,FALSE)),0,VLOOKUP($N2223,'Data from Waybill Query'!$A:$M,13,FALSE))</f>
        <v>6.6556969999999993E-2</v>
      </c>
      <c r="N2223" s="104">
        <f t="shared" si="78"/>
        <v>2017260203</v>
      </c>
    </row>
    <row r="2224" spans="1:14" x14ac:dyDescent="0.25">
      <c r="A2224" s="104">
        <f t="shared" si="77"/>
        <v>201748</v>
      </c>
      <c r="B2224" s="32">
        <f>'Data from Waybill Query'!B2224</f>
        <v>2017</v>
      </c>
      <c r="C2224" s="32" t="str">
        <f>IF('Data from Waybill Query'!C2224="00","0",IF('Data from Waybill Query'!C2224="01","1",IF('Data from Waybill Query'!C2224="XX","2",'Data from Waybill Query'!C2224)))</f>
        <v>26</v>
      </c>
      <c r="D2224" s="33" t="str">
        <f>'Data from Waybill Query'!D2224</f>
        <v>Pulp, Paper and Allied</v>
      </c>
      <c r="E2224" s="33" t="str">
        <f>'Data from Waybill Query'!E2224</f>
        <v>L</v>
      </c>
      <c r="F2224" s="33" t="str">
        <f>'Data from Waybill Query'!F2224</f>
        <v>X</v>
      </c>
      <c r="G2224" s="33" t="str">
        <f>'Data from Waybill Query'!G2224</f>
        <v>X</v>
      </c>
      <c r="H2224" s="104">
        <f>IF(ISNA(VLOOKUP($N2224,'Data from Waybill Query'!$A:$M,8,FALSE)),0,VLOOKUP($N2224,'Data from Waybill Query'!$A:$M,8,FALSE))</f>
        <v>1337933</v>
      </c>
      <c r="I2224" s="104">
        <f>IF(ISNA(VLOOKUP($N2224,'Data from Waybill Query'!$A:$M,9,FALSE)),0,VLOOKUP($N2224,'Data from Waybill Query'!$A:$M,9,FALSE))</f>
        <v>217820</v>
      </c>
      <c r="J2224" s="104">
        <f>IF(ISNA(VLOOKUP($N2224,'Data from Waybill Query'!$A:$M,10,FALSE)),0,VLOOKUP($N2224,'Data from Waybill Query'!$A:$M,10,FALSE))</f>
        <v>372221</v>
      </c>
      <c r="K2224" s="104">
        <f>IF(ISNA(VLOOKUP($N2224,'Data from Waybill Query'!$A:$M,11,FALSE)),0,VLOOKUP($N2224,'Data from Waybill Query'!$A:$M,11,FALSE))</f>
        <v>17184236</v>
      </c>
      <c r="L2224" s="104">
        <f>IF(ISNA(VLOOKUP($N2224,'Data from Waybill Query'!$A:$M,12,FALSE)),0,VLOOKUP($N2224,'Data from Waybill Query'!$A:$M,12,FALSE))</f>
        <v>29698</v>
      </c>
      <c r="M2224" s="104">
        <f>IF(ISNA(VLOOKUP($N2224,'Data from Waybill Query'!$A:$M,13,FALSE)),0,VLOOKUP($N2224,'Data from Waybill Query'!$A:$M,13,FALSE))</f>
        <v>4.5051059999999997E-2</v>
      </c>
      <c r="N2224" s="104">
        <f t="shared" si="78"/>
        <v>2017260303</v>
      </c>
    </row>
    <row r="2225" spans="1:14" x14ac:dyDescent="0.25">
      <c r="A2225" s="104">
        <f t="shared" si="77"/>
        <v>201749</v>
      </c>
      <c r="B2225" s="32">
        <f>'Data from Waybill Query'!B2225</f>
        <v>2017</v>
      </c>
      <c r="C2225" s="32" t="str">
        <f>IF('Data from Waybill Query'!C2225="00","0",IF('Data from Waybill Query'!C2225="01","1",IF('Data from Waybill Query'!C2225="XX","2",'Data from Waybill Query'!C2225)))</f>
        <v>28</v>
      </c>
      <c r="D2225" s="33" t="str">
        <f>'Data from Waybill Query'!D2225</f>
        <v>Chemical</v>
      </c>
      <c r="E2225" s="33" t="str">
        <f>'Data from Waybill Query'!E2225</f>
        <v>S</v>
      </c>
      <c r="F2225" s="33" t="str">
        <f>'Data from Waybill Query'!F2225</f>
        <v>X</v>
      </c>
      <c r="G2225" s="33" t="str">
        <f>'Data from Waybill Query'!G2225</f>
        <v>X</v>
      </c>
      <c r="H2225" s="104">
        <f>IF(ISNA(VLOOKUP($N2225,'Data from Waybill Query'!$A:$M,8,FALSE)),0,VLOOKUP($N2225,'Data from Waybill Query'!$A:$M,8,FALSE))</f>
        <v>1773303</v>
      </c>
      <c r="I2225" s="104">
        <f>IF(ISNA(VLOOKUP($N2225,'Data from Waybill Query'!$A:$M,9,FALSE)),0,VLOOKUP($N2225,'Data from Waybill Query'!$A:$M,9,FALSE))</f>
        <v>877172</v>
      </c>
      <c r="J2225" s="104">
        <f>IF(ISNA(VLOOKUP($N2225,'Data from Waybill Query'!$A:$M,10,FALSE)),0,VLOOKUP($N2225,'Data from Waybill Query'!$A:$M,10,FALSE))</f>
        <v>204019</v>
      </c>
      <c r="K2225" s="104">
        <f>IF(ISNA(VLOOKUP($N2225,'Data from Waybill Query'!$A:$M,11,FALSE)),0,VLOOKUP($N2225,'Data from Waybill Query'!$A:$M,11,FALSE))</f>
        <v>82605550</v>
      </c>
      <c r="L2225" s="104">
        <f>IF(ISNA(VLOOKUP($N2225,'Data from Waybill Query'!$A:$M,12,FALSE)),0,VLOOKUP($N2225,'Data from Waybill Query'!$A:$M,12,FALSE))</f>
        <v>19273</v>
      </c>
      <c r="M2225" s="104">
        <f>IF(ISNA(VLOOKUP($N2225,'Data from Waybill Query'!$A:$M,13,FALSE)),0,VLOOKUP($N2225,'Data from Waybill Query'!$A:$M,13,FALSE))</f>
        <v>9.2010969999999997E-2</v>
      </c>
      <c r="N2225" s="104">
        <f t="shared" si="78"/>
        <v>2017280103</v>
      </c>
    </row>
    <row r="2226" spans="1:14" x14ac:dyDescent="0.25">
      <c r="A2226" s="104">
        <f t="shared" si="77"/>
        <v>201750</v>
      </c>
      <c r="B2226" s="32">
        <f>'Data from Waybill Query'!B2226</f>
        <v>2017</v>
      </c>
      <c r="C2226" s="32" t="str">
        <f>IF('Data from Waybill Query'!C2226="00","0",IF('Data from Waybill Query'!C2226="01","1",IF('Data from Waybill Query'!C2226="XX","2",'Data from Waybill Query'!C2226)))</f>
        <v>28</v>
      </c>
      <c r="D2226" s="33" t="str">
        <f>'Data from Waybill Query'!D2226</f>
        <v>Chemical</v>
      </c>
      <c r="E2226" s="33" t="str">
        <f>'Data from Waybill Query'!E2226</f>
        <v>M</v>
      </c>
      <c r="F2226" s="33" t="str">
        <f>'Data from Waybill Query'!F2226</f>
        <v>X</v>
      </c>
      <c r="G2226" s="33" t="str">
        <f>'Data from Waybill Query'!G2226</f>
        <v>X</v>
      </c>
      <c r="H2226" s="104">
        <f>IF(ISNA(VLOOKUP($N2226,'Data from Waybill Query'!$A:$M,8,FALSE)),0,VLOOKUP($N2226,'Data from Waybill Query'!$A:$M,8,FALSE))</f>
        <v>3057124</v>
      </c>
      <c r="I2226" s="104">
        <f>IF(ISNA(VLOOKUP($N2226,'Data from Waybill Query'!$A:$M,9,FALSE)),0,VLOOKUP($N2226,'Data from Waybill Query'!$A:$M,9,FALSE))</f>
        <v>784999</v>
      </c>
      <c r="J2226" s="104">
        <f>IF(ISNA(VLOOKUP($N2226,'Data from Waybill Query'!$A:$M,10,FALSE)),0,VLOOKUP($N2226,'Data from Waybill Query'!$A:$M,10,FALSE))</f>
        <v>608141</v>
      </c>
      <c r="K2226" s="104">
        <f>IF(ISNA(VLOOKUP($N2226,'Data from Waybill Query'!$A:$M,11,FALSE)),0,VLOOKUP($N2226,'Data from Waybill Query'!$A:$M,11,FALSE))</f>
        <v>75056887</v>
      </c>
      <c r="L2226" s="104">
        <f>IF(ISNA(VLOOKUP($N2226,'Data from Waybill Query'!$A:$M,12,FALSE)),0,VLOOKUP($N2226,'Data from Waybill Query'!$A:$M,12,FALSE))</f>
        <v>58272</v>
      </c>
      <c r="M2226" s="104">
        <f>IF(ISNA(VLOOKUP($N2226,'Data from Waybill Query'!$A:$M,13,FALSE)),0,VLOOKUP($N2226,'Data from Waybill Query'!$A:$M,13,FALSE))</f>
        <v>5.246257E-2</v>
      </c>
      <c r="N2226" s="104">
        <f t="shared" si="78"/>
        <v>2017280203</v>
      </c>
    </row>
    <row r="2227" spans="1:14" x14ac:dyDescent="0.25">
      <c r="A2227" s="104">
        <f t="shared" si="77"/>
        <v>201751</v>
      </c>
      <c r="B2227" s="32">
        <f>'Data from Waybill Query'!B2227</f>
        <v>2017</v>
      </c>
      <c r="C2227" s="32" t="str">
        <f>IF('Data from Waybill Query'!C2227="00","0",IF('Data from Waybill Query'!C2227="01","1",IF('Data from Waybill Query'!C2227="XX","2",'Data from Waybill Query'!C2227)))</f>
        <v>28</v>
      </c>
      <c r="D2227" s="33" t="str">
        <f>'Data from Waybill Query'!D2227</f>
        <v>Chemical</v>
      </c>
      <c r="E2227" s="33" t="str">
        <f>'Data from Waybill Query'!E2227</f>
        <v>L</v>
      </c>
      <c r="F2227" s="33" t="str">
        <f>'Data from Waybill Query'!F2227</f>
        <v>X</v>
      </c>
      <c r="G2227" s="33" t="str">
        <f>'Data from Waybill Query'!G2227</f>
        <v>X</v>
      </c>
      <c r="H2227" s="104">
        <f>IF(ISNA(VLOOKUP($N2227,'Data from Waybill Query'!$A:$M,8,FALSE)),0,VLOOKUP($N2227,'Data from Waybill Query'!$A:$M,8,FALSE))</f>
        <v>5557309</v>
      </c>
      <c r="I2227" s="104">
        <f>IF(ISNA(VLOOKUP($N2227,'Data from Waybill Query'!$A:$M,9,FALSE)),0,VLOOKUP($N2227,'Data from Waybill Query'!$A:$M,9,FALSE))</f>
        <v>1008908</v>
      </c>
      <c r="J2227" s="104">
        <f>IF(ISNA(VLOOKUP($N2227,'Data from Waybill Query'!$A:$M,10,FALSE)),0,VLOOKUP($N2227,'Data from Waybill Query'!$A:$M,10,FALSE))</f>
        <v>1535909</v>
      </c>
      <c r="K2227" s="104">
        <f>IF(ISNA(VLOOKUP($N2227,'Data from Waybill Query'!$A:$M,11,FALSE)),0,VLOOKUP($N2227,'Data from Waybill Query'!$A:$M,11,FALSE))</f>
        <v>97040116</v>
      </c>
      <c r="L2227" s="104">
        <f>IF(ISNA(VLOOKUP($N2227,'Data from Waybill Query'!$A:$M,12,FALSE)),0,VLOOKUP($N2227,'Data from Waybill Query'!$A:$M,12,FALSE))</f>
        <v>147704</v>
      </c>
      <c r="M2227" s="104">
        <f>IF(ISNA(VLOOKUP($N2227,'Data from Waybill Query'!$A:$M,13,FALSE)),0,VLOOKUP($N2227,'Data from Waybill Query'!$A:$M,13,FALSE))</f>
        <v>3.7624610000000003E-2</v>
      </c>
      <c r="N2227" s="104">
        <f t="shared" si="78"/>
        <v>2017280303</v>
      </c>
    </row>
    <row r="2228" spans="1:14" x14ac:dyDescent="0.25">
      <c r="A2228" s="104">
        <f t="shared" si="77"/>
        <v>201752</v>
      </c>
      <c r="B2228" s="32">
        <f>'Data from Waybill Query'!B2228</f>
        <v>2017</v>
      </c>
      <c r="C2228" s="32" t="str">
        <f>IF('Data from Waybill Query'!C2228="00","0",IF('Data from Waybill Query'!C2228="01","1",IF('Data from Waybill Query'!C2228="XX","2",'Data from Waybill Query'!C2228)))</f>
        <v>29</v>
      </c>
      <c r="D2228" s="33" t="str">
        <f>'Data from Waybill Query'!D2228</f>
        <v>Petroleum</v>
      </c>
      <c r="E2228" s="33" t="str">
        <f>'Data from Waybill Query'!E2228</f>
        <v>S</v>
      </c>
      <c r="F2228" s="33" t="str">
        <f>'Data from Waybill Query'!F2228</f>
        <v>X</v>
      </c>
      <c r="G2228" s="33" t="str">
        <f>'Data from Waybill Query'!G2228</f>
        <v>X</v>
      </c>
      <c r="H2228" s="104">
        <f>IF(ISNA(VLOOKUP($N2228,'Data from Waybill Query'!$A:$M,8,FALSE)),0,VLOOKUP($N2228,'Data from Waybill Query'!$A:$M,8,FALSE))</f>
        <v>636496</v>
      </c>
      <c r="I2228" s="104">
        <f>IF(ISNA(VLOOKUP($N2228,'Data from Waybill Query'!$A:$M,9,FALSE)),0,VLOOKUP($N2228,'Data from Waybill Query'!$A:$M,9,FALSE))</f>
        <v>409793</v>
      </c>
      <c r="J2228" s="104">
        <f>IF(ISNA(VLOOKUP($N2228,'Data from Waybill Query'!$A:$M,10,FALSE)),0,VLOOKUP($N2228,'Data from Waybill Query'!$A:$M,10,FALSE))</f>
        <v>88321</v>
      </c>
      <c r="K2228" s="104">
        <f>IF(ISNA(VLOOKUP($N2228,'Data from Waybill Query'!$A:$M,11,FALSE)),0,VLOOKUP($N2228,'Data from Waybill Query'!$A:$M,11,FALSE))</f>
        <v>32625671</v>
      </c>
      <c r="L2228" s="104">
        <f>IF(ISNA(VLOOKUP($N2228,'Data from Waybill Query'!$A:$M,12,FALSE)),0,VLOOKUP($N2228,'Data from Waybill Query'!$A:$M,12,FALSE))</f>
        <v>6788</v>
      </c>
      <c r="M2228" s="104">
        <f>IF(ISNA(VLOOKUP($N2228,'Data from Waybill Query'!$A:$M,13,FALSE)),0,VLOOKUP($N2228,'Data from Waybill Query'!$A:$M,13,FALSE))</f>
        <v>9.3761609999999995E-2</v>
      </c>
      <c r="N2228" s="104">
        <f t="shared" si="78"/>
        <v>2017290103</v>
      </c>
    </row>
    <row r="2229" spans="1:14" x14ac:dyDescent="0.25">
      <c r="A2229" s="104">
        <f t="shared" si="77"/>
        <v>201753</v>
      </c>
      <c r="B2229" s="32">
        <f>'Data from Waybill Query'!B2229</f>
        <v>2017</v>
      </c>
      <c r="C2229" s="32" t="str">
        <f>IF('Data from Waybill Query'!C2229="00","0",IF('Data from Waybill Query'!C2229="01","1",IF('Data from Waybill Query'!C2229="XX","2",'Data from Waybill Query'!C2229)))</f>
        <v>29</v>
      </c>
      <c r="D2229" s="33" t="str">
        <f>'Data from Waybill Query'!D2229</f>
        <v>Petroleum</v>
      </c>
      <c r="E2229" s="33" t="str">
        <f>'Data from Waybill Query'!E2229</f>
        <v>M</v>
      </c>
      <c r="F2229" s="33" t="str">
        <f>'Data from Waybill Query'!F2229</f>
        <v>X</v>
      </c>
      <c r="G2229" s="33" t="str">
        <f>'Data from Waybill Query'!G2229</f>
        <v>X</v>
      </c>
      <c r="H2229" s="104">
        <f>IF(ISNA(VLOOKUP($N2229,'Data from Waybill Query'!$A:$M,8,FALSE)),0,VLOOKUP($N2229,'Data from Waybill Query'!$A:$M,8,FALSE))</f>
        <v>795457</v>
      </c>
      <c r="I2229" s="104">
        <f>IF(ISNA(VLOOKUP($N2229,'Data from Waybill Query'!$A:$M,9,FALSE)),0,VLOOKUP($N2229,'Data from Waybill Query'!$A:$M,9,FALSE))</f>
        <v>222222</v>
      </c>
      <c r="J2229" s="104">
        <f>IF(ISNA(VLOOKUP($N2229,'Data from Waybill Query'!$A:$M,10,FALSE)),0,VLOOKUP($N2229,'Data from Waybill Query'!$A:$M,10,FALSE))</f>
        <v>169007</v>
      </c>
      <c r="K2229" s="104">
        <f>IF(ISNA(VLOOKUP($N2229,'Data from Waybill Query'!$A:$M,11,FALSE)),0,VLOOKUP($N2229,'Data from Waybill Query'!$A:$M,11,FALSE))</f>
        <v>17735803</v>
      </c>
      <c r="L2229" s="104">
        <f>IF(ISNA(VLOOKUP($N2229,'Data from Waybill Query'!$A:$M,12,FALSE)),0,VLOOKUP($N2229,'Data from Waybill Query'!$A:$M,12,FALSE))</f>
        <v>13504</v>
      </c>
      <c r="M2229" s="104">
        <f>IF(ISNA(VLOOKUP($N2229,'Data from Waybill Query'!$A:$M,13,FALSE)),0,VLOOKUP($N2229,'Data from Waybill Query'!$A:$M,13,FALSE))</f>
        <v>5.8905569999999997E-2</v>
      </c>
      <c r="N2229" s="104">
        <f t="shared" si="78"/>
        <v>2017290203</v>
      </c>
    </row>
    <row r="2230" spans="1:14" x14ac:dyDescent="0.25">
      <c r="A2230" s="104">
        <f t="shared" si="77"/>
        <v>201754</v>
      </c>
      <c r="B2230" s="32">
        <f>'Data from Waybill Query'!B2230</f>
        <v>2017</v>
      </c>
      <c r="C2230" s="32" t="str">
        <f>IF('Data from Waybill Query'!C2230="00","0",IF('Data from Waybill Query'!C2230="01","1",IF('Data from Waybill Query'!C2230="XX","2",'Data from Waybill Query'!C2230)))</f>
        <v>29</v>
      </c>
      <c r="D2230" s="33" t="str">
        <f>'Data from Waybill Query'!D2230</f>
        <v>Petroleum</v>
      </c>
      <c r="E2230" s="33" t="str">
        <f>'Data from Waybill Query'!E2230</f>
        <v>L</v>
      </c>
      <c r="F2230" s="33" t="str">
        <f>'Data from Waybill Query'!F2230</f>
        <v>X</v>
      </c>
      <c r="G2230" s="33" t="str">
        <f>'Data from Waybill Query'!G2230</f>
        <v>X</v>
      </c>
      <c r="H2230" s="104">
        <f>IF(ISNA(VLOOKUP($N2230,'Data from Waybill Query'!$A:$M,8,FALSE)),0,VLOOKUP($N2230,'Data from Waybill Query'!$A:$M,8,FALSE))</f>
        <v>1649561</v>
      </c>
      <c r="I2230" s="104">
        <f>IF(ISNA(VLOOKUP($N2230,'Data from Waybill Query'!$A:$M,9,FALSE)),0,VLOOKUP($N2230,'Data from Waybill Query'!$A:$M,9,FALSE))</f>
        <v>296154</v>
      </c>
      <c r="J2230" s="104">
        <f>IF(ISNA(VLOOKUP($N2230,'Data from Waybill Query'!$A:$M,10,FALSE)),0,VLOOKUP($N2230,'Data from Waybill Query'!$A:$M,10,FALSE))</f>
        <v>480019</v>
      </c>
      <c r="K2230" s="104">
        <f>IF(ISNA(VLOOKUP($N2230,'Data from Waybill Query'!$A:$M,11,FALSE)),0,VLOOKUP($N2230,'Data from Waybill Query'!$A:$M,11,FALSE))</f>
        <v>23036577</v>
      </c>
      <c r="L2230" s="104">
        <f>IF(ISNA(VLOOKUP($N2230,'Data from Waybill Query'!$A:$M,12,FALSE)),0,VLOOKUP($N2230,'Data from Waybill Query'!$A:$M,12,FALSE))</f>
        <v>37212</v>
      </c>
      <c r="M2230" s="104">
        <f>IF(ISNA(VLOOKUP($N2230,'Data from Waybill Query'!$A:$M,13,FALSE)),0,VLOOKUP($N2230,'Data from Waybill Query'!$A:$M,13,FALSE))</f>
        <v>4.432883E-2</v>
      </c>
      <c r="N2230" s="104">
        <f t="shared" si="78"/>
        <v>2017290303</v>
      </c>
    </row>
    <row r="2231" spans="1:14" x14ac:dyDescent="0.25">
      <c r="A2231" s="104">
        <f t="shared" si="77"/>
        <v>201755</v>
      </c>
      <c r="B2231" s="32">
        <f>'Data from Waybill Query'!B2231</f>
        <v>2017</v>
      </c>
      <c r="C2231" s="32" t="str">
        <f>IF('Data from Waybill Query'!C2231="00","0",IF('Data from Waybill Query'!C2231="01","1",IF('Data from Waybill Query'!C2231="XX","2",'Data from Waybill Query'!C2231)))</f>
        <v>32</v>
      </c>
      <c r="D2231" s="33" t="str">
        <f>'Data from Waybill Query'!D2231</f>
        <v>Stone, Clay and Glass</v>
      </c>
      <c r="E2231" s="33" t="str">
        <f>'Data from Waybill Query'!E2231</f>
        <v>S</v>
      </c>
      <c r="F2231" s="33" t="str">
        <f>'Data from Waybill Query'!F2231</f>
        <v>X</v>
      </c>
      <c r="G2231" s="33" t="str">
        <f>'Data from Waybill Query'!G2231</f>
        <v>X</v>
      </c>
      <c r="H2231" s="104">
        <f>IF(ISNA(VLOOKUP($N2231,'Data from Waybill Query'!$A:$M,8,FALSE)),0,VLOOKUP($N2231,'Data from Waybill Query'!$A:$M,8,FALSE))</f>
        <v>486673</v>
      </c>
      <c r="I2231" s="104">
        <f>IF(ISNA(VLOOKUP($N2231,'Data from Waybill Query'!$A:$M,9,FALSE)),0,VLOOKUP($N2231,'Data from Waybill Query'!$A:$M,9,FALSE))</f>
        <v>223410</v>
      </c>
      <c r="J2231" s="104">
        <f>IF(ISNA(VLOOKUP($N2231,'Data from Waybill Query'!$A:$M,10,FALSE)),0,VLOOKUP($N2231,'Data from Waybill Query'!$A:$M,10,FALSE))</f>
        <v>66175</v>
      </c>
      <c r="K2231" s="104">
        <f>IF(ISNA(VLOOKUP($N2231,'Data from Waybill Query'!$A:$M,11,FALSE)),0,VLOOKUP($N2231,'Data from Waybill Query'!$A:$M,11,FALSE))</f>
        <v>22733059</v>
      </c>
      <c r="L2231" s="104">
        <f>IF(ISNA(VLOOKUP($N2231,'Data from Waybill Query'!$A:$M,12,FALSE)),0,VLOOKUP($N2231,'Data from Waybill Query'!$A:$M,12,FALSE))</f>
        <v>6823</v>
      </c>
      <c r="M2231" s="104">
        <f>IF(ISNA(VLOOKUP($N2231,'Data from Waybill Query'!$A:$M,13,FALSE)),0,VLOOKUP($N2231,'Data from Waybill Query'!$A:$M,13,FALSE))</f>
        <v>7.1327100000000004E-2</v>
      </c>
      <c r="N2231" s="104">
        <f t="shared" si="78"/>
        <v>2017320103</v>
      </c>
    </row>
    <row r="2232" spans="1:14" x14ac:dyDescent="0.25">
      <c r="A2232" s="104">
        <f t="shared" si="77"/>
        <v>201756</v>
      </c>
      <c r="B2232" s="32">
        <f>'Data from Waybill Query'!B2232</f>
        <v>2017</v>
      </c>
      <c r="C2232" s="32" t="str">
        <f>IF('Data from Waybill Query'!C2232="00","0",IF('Data from Waybill Query'!C2232="01","1",IF('Data from Waybill Query'!C2232="XX","2",'Data from Waybill Query'!C2232)))</f>
        <v>32</v>
      </c>
      <c r="D2232" s="33" t="str">
        <f>'Data from Waybill Query'!D2232</f>
        <v>Stone, Clay and Glass</v>
      </c>
      <c r="E2232" s="33" t="str">
        <f>'Data from Waybill Query'!E2232</f>
        <v>M</v>
      </c>
      <c r="F2232" s="33" t="str">
        <f>'Data from Waybill Query'!F2232</f>
        <v>X</v>
      </c>
      <c r="G2232" s="33" t="str">
        <f>'Data from Waybill Query'!G2232</f>
        <v>X</v>
      </c>
      <c r="H2232" s="104">
        <f>IF(ISNA(VLOOKUP($N2232,'Data from Waybill Query'!$A:$M,8,FALSE)),0,VLOOKUP($N2232,'Data from Waybill Query'!$A:$M,8,FALSE))</f>
        <v>556438</v>
      </c>
      <c r="I2232" s="104">
        <f>IF(ISNA(VLOOKUP($N2232,'Data from Waybill Query'!$A:$M,9,FALSE)),0,VLOOKUP($N2232,'Data from Waybill Query'!$A:$M,9,FALSE))</f>
        <v>145856</v>
      </c>
      <c r="J2232" s="104">
        <f>IF(ISNA(VLOOKUP($N2232,'Data from Waybill Query'!$A:$M,10,FALSE)),0,VLOOKUP($N2232,'Data from Waybill Query'!$A:$M,10,FALSE))</f>
        <v>104899</v>
      </c>
      <c r="K2232" s="104">
        <f>IF(ISNA(VLOOKUP($N2232,'Data from Waybill Query'!$A:$M,11,FALSE)),0,VLOOKUP($N2232,'Data from Waybill Query'!$A:$M,11,FALSE))</f>
        <v>14730540</v>
      </c>
      <c r="L2232" s="104">
        <f>IF(ISNA(VLOOKUP($N2232,'Data from Waybill Query'!$A:$M,12,FALSE)),0,VLOOKUP($N2232,'Data from Waybill Query'!$A:$M,12,FALSE))</f>
        <v>10588</v>
      </c>
      <c r="M2232" s="104">
        <f>IF(ISNA(VLOOKUP($N2232,'Data from Waybill Query'!$A:$M,13,FALSE)),0,VLOOKUP($N2232,'Data from Waybill Query'!$A:$M,13,FALSE))</f>
        <v>5.2555749999999998E-2</v>
      </c>
      <c r="N2232" s="104">
        <f t="shared" si="78"/>
        <v>2017320203</v>
      </c>
    </row>
    <row r="2233" spans="1:14" x14ac:dyDescent="0.25">
      <c r="A2233" s="104">
        <f t="shared" si="77"/>
        <v>201757</v>
      </c>
      <c r="B2233" s="32">
        <f>'Data from Waybill Query'!B2233</f>
        <v>2017</v>
      </c>
      <c r="C2233" s="32" t="str">
        <f>IF('Data from Waybill Query'!C2233="00","0",IF('Data from Waybill Query'!C2233="01","1",IF('Data from Waybill Query'!C2233="XX","2",'Data from Waybill Query'!C2233)))</f>
        <v>32</v>
      </c>
      <c r="D2233" s="33" t="str">
        <f>'Data from Waybill Query'!D2233</f>
        <v>Stone, Clay and Glass</v>
      </c>
      <c r="E2233" s="33" t="str">
        <f>'Data from Waybill Query'!E2233</f>
        <v>L</v>
      </c>
      <c r="F2233" s="33" t="str">
        <f>'Data from Waybill Query'!F2233</f>
        <v>X</v>
      </c>
      <c r="G2233" s="33" t="str">
        <f>'Data from Waybill Query'!G2233</f>
        <v>X</v>
      </c>
      <c r="H2233" s="104">
        <f>IF(ISNA(VLOOKUP($N2233,'Data from Waybill Query'!$A:$M,8,FALSE)),0,VLOOKUP($N2233,'Data from Waybill Query'!$A:$M,8,FALSE))</f>
        <v>717584</v>
      </c>
      <c r="I2233" s="104">
        <f>IF(ISNA(VLOOKUP($N2233,'Data from Waybill Query'!$A:$M,9,FALSE)),0,VLOOKUP($N2233,'Data from Waybill Query'!$A:$M,9,FALSE))</f>
        <v>113905</v>
      </c>
      <c r="J2233" s="104">
        <f>IF(ISNA(VLOOKUP($N2233,'Data from Waybill Query'!$A:$M,10,FALSE)),0,VLOOKUP($N2233,'Data from Waybill Query'!$A:$M,10,FALSE))</f>
        <v>167817</v>
      </c>
      <c r="K2233" s="104">
        <f>IF(ISNA(VLOOKUP($N2233,'Data from Waybill Query'!$A:$M,11,FALSE)),0,VLOOKUP($N2233,'Data from Waybill Query'!$A:$M,11,FALSE))</f>
        <v>10992863</v>
      </c>
      <c r="L2233" s="104">
        <f>IF(ISNA(VLOOKUP($N2233,'Data from Waybill Query'!$A:$M,12,FALSE)),0,VLOOKUP($N2233,'Data from Waybill Query'!$A:$M,12,FALSE))</f>
        <v>16117</v>
      </c>
      <c r="M2233" s="104">
        <f>IF(ISNA(VLOOKUP($N2233,'Data from Waybill Query'!$A:$M,13,FALSE)),0,VLOOKUP($N2233,'Data from Waybill Query'!$A:$M,13,FALSE))</f>
        <v>4.4522279999999997E-2</v>
      </c>
      <c r="N2233" s="104">
        <f t="shared" si="78"/>
        <v>2017320303</v>
      </c>
    </row>
    <row r="2234" spans="1:14" x14ac:dyDescent="0.25">
      <c r="A2234" s="104">
        <f t="shared" si="77"/>
        <v>201758</v>
      </c>
      <c r="B2234" s="32">
        <f>'Data from Waybill Query'!B2234</f>
        <v>2017</v>
      </c>
      <c r="C2234" s="32" t="str">
        <f>IF('Data from Waybill Query'!C2234="00","0",IF('Data from Waybill Query'!C2234="01","1",IF('Data from Waybill Query'!C2234="XX","2",'Data from Waybill Query'!C2234)))</f>
        <v>33</v>
      </c>
      <c r="D2234" s="33" t="str">
        <f>'Data from Waybill Query'!D2234</f>
        <v>Primary Metal Products</v>
      </c>
      <c r="E2234" s="33" t="str">
        <f>'Data from Waybill Query'!E2234</f>
        <v>S</v>
      </c>
      <c r="F2234" s="33" t="str">
        <f>'Data from Waybill Query'!F2234</f>
        <v>X</v>
      </c>
      <c r="G2234" s="33" t="str">
        <f>'Data from Waybill Query'!G2234</f>
        <v>X</v>
      </c>
      <c r="H2234" s="104">
        <f>IF(ISNA(VLOOKUP($N2234,'Data from Waybill Query'!$A:$M,8,FALSE)),0,VLOOKUP($N2234,'Data from Waybill Query'!$A:$M,8,FALSE))</f>
        <v>494194</v>
      </c>
      <c r="I2234" s="104">
        <f>IF(ISNA(VLOOKUP($N2234,'Data from Waybill Query'!$A:$M,9,FALSE)),0,VLOOKUP($N2234,'Data from Waybill Query'!$A:$M,9,FALSE))</f>
        <v>244312</v>
      </c>
      <c r="J2234" s="104">
        <f>IF(ISNA(VLOOKUP($N2234,'Data from Waybill Query'!$A:$M,10,FALSE)),0,VLOOKUP($N2234,'Data from Waybill Query'!$A:$M,10,FALSE))</f>
        <v>65595</v>
      </c>
      <c r="K2234" s="104">
        <f>IF(ISNA(VLOOKUP($N2234,'Data from Waybill Query'!$A:$M,11,FALSE)),0,VLOOKUP($N2234,'Data from Waybill Query'!$A:$M,11,FALSE))</f>
        <v>23100231</v>
      </c>
      <c r="L2234" s="104">
        <f>IF(ISNA(VLOOKUP($N2234,'Data from Waybill Query'!$A:$M,12,FALSE)),0,VLOOKUP($N2234,'Data from Waybill Query'!$A:$M,12,FALSE))</f>
        <v>6167</v>
      </c>
      <c r="M2234" s="104">
        <f>IF(ISNA(VLOOKUP($N2234,'Data from Waybill Query'!$A:$M,13,FALSE)),0,VLOOKUP($N2234,'Data from Waybill Query'!$A:$M,13,FALSE))</f>
        <v>8.0139790000000002E-2</v>
      </c>
      <c r="N2234" s="104">
        <f t="shared" si="78"/>
        <v>2017330103</v>
      </c>
    </row>
    <row r="2235" spans="1:14" x14ac:dyDescent="0.25">
      <c r="A2235" s="104">
        <f t="shared" ref="A2235:A2298" si="79">$B2235*100+MOD(ROW($B2235)-ROW($B$1476),70)</f>
        <v>201759</v>
      </c>
      <c r="B2235" s="32">
        <f>'Data from Waybill Query'!B2235</f>
        <v>2017</v>
      </c>
      <c r="C2235" s="32" t="str">
        <f>IF('Data from Waybill Query'!C2235="00","0",IF('Data from Waybill Query'!C2235="01","1",IF('Data from Waybill Query'!C2235="XX","2",'Data from Waybill Query'!C2235)))</f>
        <v>33</v>
      </c>
      <c r="D2235" s="33" t="str">
        <f>'Data from Waybill Query'!D2235</f>
        <v>Primary Metal Products</v>
      </c>
      <c r="E2235" s="33" t="str">
        <f>'Data from Waybill Query'!E2235</f>
        <v>M</v>
      </c>
      <c r="F2235" s="33" t="str">
        <f>'Data from Waybill Query'!F2235</f>
        <v>X</v>
      </c>
      <c r="G2235" s="33" t="str">
        <f>'Data from Waybill Query'!G2235</f>
        <v>X</v>
      </c>
      <c r="H2235" s="104">
        <f>IF(ISNA(VLOOKUP($N2235,'Data from Waybill Query'!$A:$M,8,FALSE)),0,VLOOKUP($N2235,'Data from Waybill Query'!$A:$M,8,FALSE))</f>
        <v>653429</v>
      </c>
      <c r="I2235" s="104">
        <f>IF(ISNA(VLOOKUP($N2235,'Data from Waybill Query'!$A:$M,9,FALSE)),0,VLOOKUP($N2235,'Data from Waybill Query'!$A:$M,9,FALSE))</f>
        <v>157899</v>
      </c>
      <c r="J2235" s="104">
        <f>IF(ISNA(VLOOKUP($N2235,'Data from Waybill Query'!$A:$M,10,FALSE)),0,VLOOKUP($N2235,'Data from Waybill Query'!$A:$M,10,FALSE))</f>
        <v>115224</v>
      </c>
      <c r="K2235" s="104">
        <f>IF(ISNA(VLOOKUP($N2235,'Data from Waybill Query'!$A:$M,11,FALSE)),0,VLOOKUP($N2235,'Data from Waybill Query'!$A:$M,11,FALSE))</f>
        <v>14194632</v>
      </c>
      <c r="L2235" s="104">
        <f>IF(ISNA(VLOOKUP($N2235,'Data from Waybill Query'!$A:$M,12,FALSE)),0,VLOOKUP($N2235,'Data from Waybill Query'!$A:$M,12,FALSE))</f>
        <v>10378</v>
      </c>
      <c r="M2235" s="104">
        <f>IF(ISNA(VLOOKUP($N2235,'Data from Waybill Query'!$A:$M,13,FALSE)),0,VLOOKUP($N2235,'Data from Waybill Query'!$A:$M,13,FALSE))</f>
        <v>6.2961160000000002E-2</v>
      </c>
      <c r="N2235" s="104">
        <f t="shared" ref="N2235:N2298" si="80">1000000*B2235+10000*C2235+100*IF(LEFT(E2235,1)="S",1,IF(E2235="M",2,IF(E2235="L",3,4)))+10*IF(F2235="P",1,0)+IF(G2235="S",1,IF(G2235="M",2,3))</f>
        <v>2017330203</v>
      </c>
    </row>
    <row r="2236" spans="1:14" x14ac:dyDescent="0.25">
      <c r="A2236" s="104">
        <f t="shared" si="79"/>
        <v>201760</v>
      </c>
      <c r="B2236" s="32">
        <f>'Data from Waybill Query'!B2236</f>
        <v>2017</v>
      </c>
      <c r="C2236" s="32" t="str">
        <f>IF('Data from Waybill Query'!C2236="00","0",IF('Data from Waybill Query'!C2236="01","1",IF('Data from Waybill Query'!C2236="XX","2",'Data from Waybill Query'!C2236)))</f>
        <v>33</v>
      </c>
      <c r="D2236" s="33" t="str">
        <f>'Data from Waybill Query'!D2236</f>
        <v>Primary Metal Products</v>
      </c>
      <c r="E2236" s="33" t="str">
        <f>'Data from Waybill Query'!E2236</f>
        <v>L</v>
      </c>
      <c r="F2236" s="33" t="str">
        <f>'Data from Waybill Query'!F2236</f>
        <v>X</v>
      </c>
      <c r="G2236" s="33" t="str">
        <f>'Data from Waybill Query'!G2236</f>
        <v>X</v>
      </c>
      <c r="H2236" s="104">
        <f>IF(ISNA(VLOOKUP($N2236,'Data from Waybill Query'!$A:$M,8,FALSE)),0,VLOOKUP($N2236,'Data from Waybill Query'!$A:$M,8,FALSE))</f>
        <v>1230972</v>
      </c>
      <c r="I2236" s="104">
        <f>IF(ISNA(VLOOKUP($N2236,'Data from Waybill Query'!$A:$M,9,FALSE)),0,VLOOKUP($N2236,'Data from Waybill Query'!$A:$M,9,FALSE))</f>
        <v>183893</v>
      </c>
      <c r="J2236" s="104">
        <f>IF(ISNA(VLOOKUP($N2236,'Data from Waybill Query'!$A:$M,10,FALSE)),0,VLOOKUP($N2236,'Data from Waybill Query'!$A:$M,10,FALSE))</f>
        <v>300369</v>
      </c>
      <c r="K2236" s="104">
        <f>IF(ISNA(VLOOKUP($N2236,'Data from Waybill Query'!$A:$M,11,FALSE)),0,VLOOKUP($N2236,'Data from Waybill Query'!$A:$M,11,FALSE))</f>
        <v>16518190</v>
      </c>
      <c r="L2236" s="104">
        <f>IF(ISNA(VLOOKUP($N2236,'Data from Waybill Query'!$A:$M,12,FALSE)),0,VLOOKUP($N2236,'Data from Waybill Query'!$A:$M,12,FALSE))</f>
        <v>26953</v>
      </c>
      <c r="M2236" s="104">
        <f>IF(ISNA(VLOOKUP($N2236,'Data from Waybill Query'!$A:$M,13,FALSE)),0,VLOOKUP($N2236,'Data from Waybill Query'!$A:$M,13,FALSE))</f>
        <v>4.56709E-2</v>
      </c>
      <c r="N2236" s="104">
        <f t="shared" si="80"/>
        <v>2017330303</v>
      </c>
    </row>
    <row r="2237" spans="1:14" x14ac:dyDescent="0.25">
      <c r="A2237" s="104">
        <f t="shared" si="79"/>
        <v>201761</v>
      </c>
      <c r="B2237" s="32">
        <f>'Data from Waybill Query'!B2237</f>
        <v>2017</v>
      </c>
      <c r="C2237" s="32" t="str">
        <f>IF('Data from Waybill Query'!C2237="00","0",IF('Data from Waybill Query'!C2237="01","1",IF('Data from Waybill Query'!C2237="XX","2",'Data from Waybill Query'!C2237)))</f>
        <v>37</v>
      </c>
      <c r="D2237" s="33" t="str">
        <f>'Data from Waybill Query'!D2237</f>
        <v>Transportation Equipment</v>
      </c>
      <c r="E2237" s="33" t="str">
        <f>'Data from Waybill Query'!E2237</f>
        <v>S</v>
      </c>
      <c r="F2237" s="33" t="str">
        <f>'Data from Waybill Query'!F2237</f>
        <v>X</v>
      </c>
      <c r="G2237" s="33" t="str">
        <f>'Data from Waybill Query'!G2237</f>
        <v>X</v>
      </c>
      <c r="H2237" s="104">
        <f>IF(ISNA(VLOOKUP($N2237,'Data from Waybill Query'!$A:$M,8,FALSE)),0,VLOOKUP($N2237,'Data from Waybill Query'!$A:$M,8,FALSE))</f>
        <v>1225349</v>
      </c>
      <c r="I2237" s="104">
        <f>IF(ISNA(VLOOKUP($N2237,'Data from Waybill Query'!$A:$M,9,FALSE)),0,VLOOKUP($N2237,'Data from Waybill Query'!$A:$M,9,FALSE))</f>
        <v>748309</v>
      </c>
      <c r="J2237" s="104">
        <f>IF(ISNA(VLOOKUP($N2237,'Data from Waybill Query'!$A:$M,10,FALSE)),0,VLOOKUP($N2237,'Data from Waybill Query'!$A:$M,10,FALSE))</f>
        <v>202485</v>
      </c>
      <c r="K2237" s="104">
        <f>IF(ISNA(VLOOKUP($N2237,'Data from Waybill Query'!$A:$M,11,FALSE)),0,VLOOKUP($N2237,'Data from Waybill Query'!$A:$M,11,FALSE))</f>
        <v>16735181</v>
      </c>
      <c r="L2237" s="104">
        <f>IF(ISNA(VLOOKUP($N2237,'Data from Waybill Query'!$A:$M,12,FALSE)),0,VLOOKUP($N2237,'Data from Waybill Query'!$A:$M,12,FALSE))</f>
        <v>4527</v>
      </c>
      <c r="M2237" s="104">
        <f>IF(ISNA(VLOOKUP($N2237,'Data from Waybill Query'!$A:$M,13,FALSE)),0,VLOOKUP($N2237,'Data from Waybill Query'!$A:$M,13,FALSE))</f>
        <v>0.27068589999999998</v>
      </c>
      <c r="N2237" s="104">
        <f t="shared" si="80"/>
        <v>2017370103</v>
      </c>
    </row>
    <row r="2238" spans="1:14" x14ac:dyDescent="0.25">
      <c r="A2238" s="104">
        <f t="shared" si="79"/>
        <v>201762</v>
      </c>
      <c r="B2238" s="32">
        <f>'Data from Waybill Query'!B2238</f>
        <v>2017</v>
      </c>
      <c r="C2238" s="32" t="str">
        <f>IF('Data from Waybill Query'!C2238="00","0",IF('Data from Waybill Query'!C2238="01","1",IF('Data from Waybill Query'!C2238="XX","2",'Data from Waybill Query'!C2238)))</f>
        <v>37</v>
      </c>
      <c r="D2238" s="33" t="str">
        <f>'Data from Waybill Query'!D2238</f>
        <v>Transportation Equipment</v>
      </c>
      <c r="E2238" s="33" t="str">
        <f>'Data from Waybill Query'!E2238</f>
        <v>M</v>
      </c>
      <c r="F2238" s="33" t="str">
        <f>'Data from Waybill Query'!F2238</f>
        <v>X</v>
      </c>
      <c r="G2238" s="33" t="str">
        <f>'Data from Waybill Query'!G2238</f>
        <v>X</v>
      </c>
      <c r="H2238" s="104">
        <f>IF(ISNA(VLOOKUP($N2238,'Data from Waybill Query'!$A:$M,8,FALSE)),0,VLOOKUP($N2238,'Data from Waybill Query'!$A:$M,8,FALSE))</f>
        <v>1725495</v>
      </c>
      <c r="I2238" s="104">
        <f>IF(ISNA(VLOOKUP($N2238,'Data from Waybill Query'!$A:$M,9,FALSE)),0,VLOOKUP($N2238,'Data from Waybill Query'!$A:$M,9,FALSE))</f>
        <v>679462</v>
      </c>
      <c r="J2238" s="104">
        <f>IF(ISNA(VLOOKUP($N2238,'Data from Waybill Query'!$A:$M,10,FALSE)),0,VLOOKUP($N2238,'Data from Waybill Query'!$A:$M,10,FALSE))</f>
        <v>509337</v>
      </c>
      <c r="K2238" s="104">
        <f>IF(ISNA(VLOOKUP($N2238,'Data from Waybill Query'!$A:$M,11,FALSE)),0,VLOOKUP($N2238,'Data from Waybill Query'!$A:$M,11,FALSE))</f>
        <v>15232670</v>
      </c>
      <c r="L2238" s="104">
        <f>IF(ISNA(VLOOKUP($N2238,'Data from Waybill Query'!$A:$M,12,FALSE)),0,VLOOKUP($N2238,'Data from Waybill Query'!$A:$M,12,FALSE))</f>
        <v>11346</v>
      </c>
      <c r="M2238" s="104">
        <f>IF(ISNA(VLOOKUP($N2238,'Data from Waybill Query'!$A:$M,13,FALSE)),0,VLOOKUP($N2238,'Data from Waybill Query'!$A:$M,13,FALSE))</f>
        <v>0.152086</v>
      </c>
      <c r="N2238" s="104">
        <f t="shared" si="80"/>
        <v>2017370203</v>
      </c>
    </row>
    <row r="2239" spans="1:14" x14ac:dyDescent="0.25">
      <c r="A2239" s="104">
        <f t="shared" si="79"/>
        <v>201763</v>
      </c>
      <c r="B2239" s="32">
        <f>'Data from Waybill Query'!B2239</f>
        <v>2017</v>
      </c>
      <c r="C2239" s="32" t="str">
        <f>IF('Data from Waybill Query'!C2239="00","0",IF('Data from Waybill Query'!C2239="01","1",IF('Data from Waybill Query'!C2239="XX","2",'Data from Waybill Query'!C2239)))</f>
        <v>37</v>
      </c>
      <c r="D2239" s="33" t="str">
        <f>'Data from Waybill Query'!D2239</f>
        <v>Transportation Equipment</v>
      </c>
      <c r="E2239" s="33" t="str">
        <f>'Data from Waybill Query'!E2239</f>
        <v>L</v>
      </c>
      <c r="F2239" s="33" t="str">
        <f>'Data from Waybill Query'!F2239</f>
        <v>X</v>
      </c>
      <c r="G2239" s="33" t="str">
        <f>'Data from Waybill Query'!G2239</f>
        <v>X</v>
      </c>
      <c r="H2239" s="104">
        <f>IF(ISNA(VLOOKUP($N2239,'Data from Waybill Query'!$A:$M,8,FALSE)),0,VLOOKUP($N2239,'Data from Waybill Query'!$A:$M,8,FALSE))</f>
        <v>3010891</v>
      </c>
      <c r="I2239" s="104">
        <f>IF(ISNA(VLOOKUP($N2239,'Data from Waybill Query'!$A:$M,9,FALSE)),0,VLOOKUP($N2239,'Data from Waybill Query'!$A:$M,9,FALSE))</f>
        <v>785274</v>
      </c>
      <c r="J2239" s="104">
        <f>IF(ISNA(VLOOKUP($N2239,'Data from Waybill Query'!$A:$M,10,FALSE)),0,VLOOKUP($N2239,'Data from Waybill Query'!$A:$M,10,FALSE))</f>
        <v>1334110</v>
      </c>
      <c r="K2239" s="104">
        <f>IF(ISNA(VLOOKUP($N2239,'Data from Waybill Query'!$A:$M,11,FALSE)),0,VLOOKUP($N2239,'Data from Waybill Query'!$A:$M,11,FALSE))</f>
        <v>17565123</v>
      </c>
      <c r="L2239" s="104">
        <f>IF(ISNA(VLOOKUP($N2239,'Data from Waybill Query'!$A:$M,12,FALSE)),0,VLOOKUP($N2239,'Data from Waybill Query'!$A:$M,12,FALSE))</f>
        <v>29588</v>
      </c>
      <c r="M2239" s="104">
        <f>IF(ISNA(VLOOKUP($N2239,'Data from Waybill Query'!$A:$M,13,FALSE)),0,VLOOKUP($N2239,'Data from Waybill Query'!$A:$M,13,FALSE))</f>
        <v>0.1017613</v>
      </c>
      <c r="N2239" s="104">
        <f t="shared" si="80"/>
        <v>2017370303</v>
      </c>
    </row>
    <row r="2240" spans="1:14" x14ac:dyDescent="0.25">
      <c r="A2240" s="104">
        <f t="shared" si="79"/>
        <v>201764</v>
      </c>
      <c r="B2240" s="32">
        <f>'Data from Waybill Query'!B2240</f>
        <v>2017</v>
      </c>
      <c r="C2240" s="32" t="str">
        <f>IF('Data from Waybill Query'!C2240="00","0",IF('Data from Waybill Query'!C2240="01","1",IF('Data from Waybill Query'!C2240="XX","2",'Data from Waybill Query'!C2240)))</f>
        <v>40</v>
      </c>
      <c r="D2240" s="33" t="str">
        <f>'Data from Waybill Query'!D2240</f>
        <v>Waste and Scrap</v>
      </c>
      <c r="E2240" s="33" t="str">
        <f>'Data from Waybill Query'!E2240</f>
        <v>S</v>
      </c>
      <c r="F2240" s="33" t="str">
        <f>'Data from Waybill Query'!F2240</f>
        <v>X</v>
      </c>
      <c r="G2240" s="33" t="str">
        <f>'Data from Waybill Query'!G2240</f>
        <v>X</v>
      </c>
      <c r="H2240" s="104">
        <f>IF(ISNA(VLOOKUP($N2240,'Data from Waybill Query'!$A:$M,8,FALSE)),0,VLOOKUP($N2240,'Data from Waybill Query'!$A:$M,8,FALSE))</f>
        <v>411742</v>
      </c>
      <c r="I2240" s="104">
        <f>IF(ISNA(VLOOKUP($N2240,'Data from Waybill Query'!$A:$M,9,FALSE)),0,VLOOKUP($N2240,'Data from Waybill Query'!$A:$M,9,FALSE))</f>
        <v>224054</v>
      </c>
      <c r="J2240" s="104">
        <f>IF(ISNA(VLOOKUP($N2240,'Data from Waybill Query'!$A:$M,10,FALSE)),0,VLOOKUP($N2240,'Data from Waybill Query'!$A:$M,10,FALSE))</f>
        <v>56108</v>
      </c>
      <c r="K2240" s="104">
        <f>IF(ISNA(VLOOKUP($N2240,'Data from Waybill Query'!$A:$M,11,FALSE)),0,VLOOKUP($N2240,'Data from Waybill Query'!$A:$M,11,FALSE))</f>
        <v>20256228</v>
      </c>
      <c r="L2240" s="104">
        <f>IF(ISNA(VLOOKUP($N2240,'Data from Waybill Query'!$A:$M,12,FALSE)),0,VLOOKUP($N2240,'Data from Waybill Query'!$A:$M,12,FALSE))</f>
        <v>5125</v>
      </c>
      <c r="M2240" s="104">
        <f>IF(ISNA(VLOOKUP($N2240,'Data from Waybill Query'!$A:$M,13,FALSE)),0,VLOOKUP($N2240,'Data from Waybill Query'!$A:$M,13,FALSE))</f>
        <v>8.0339830000000001E-2</v>
      </c>
      <c r="N2240" s="104">
        <f t="shared" si="80"/>
        <v>2017400103</v>
      </c>
    </row>
    <row r="2241" spans="1:14" x14ac:dyDescent="0.25">
      <c r="A2241" s="104">
        <f t="shared" si="79"/>
        <v>201765</v>
      </c>
      <c r="B2241" s="32">
        <f>'Data from Waybill Query'!B2241</f>
        <v>2017</v>
      </c>
      <c r="C2241" s="32" t="str">
        <f>IF('Data from Waybill Query'!C2241="00","0",IF('Data from Waybill Query'!C2241="01","1",IF('Data from Waybill Query'!C2241="XX","2",'Data from Waybill Query'!C2241)))</f>
        <v>40</v>
      </c>
      <c r="D2241" s="33" t="str">
        <f>'Data from Waybill Query'!D2241</f>
        <v>Waste and Scrap</v>
      </c>
      <c r="E2241" s="33" t="str">
        <f>'Data from Waybill Query'!E2241</f>
        <v>M</v>
      </c>
      <c r="F2241" s="33" t="str">
        <f>'Data from Waybill Query'!F2241</f>
        <v>X</v>
      </c>
      <c r="G2241" s="33" t="str">
        <f>'Data from Waybill Query'!G2241</f>
        <v>X</v>
      </c>
      <c r="H2241" s="104">
        <f>IF(ISNA(VLOOKUP($N2241,'Data from Waybill Query'!$A:$M,8,FALSE)),0,VLOOKUP($N2241,'Data from Waybill Query'!$A:$M,8,FALSE))</f>
        <v>437491</v>
      </c>
      <c r="I2241" s="104">
        <f>IF(ISNA(VLOOKUP($N2241,'Data from Waybill Query'!$A:$M,9,FALSE)),0,VLOOKUP($N2241,'Data from Waybill Query'!$A:$M,9,FALSE))</f>
        <v>147528</v>
      </c>
      <c r="J2241" s="104">
        <f>IF(ISNA(VLOOKUP($N2241,'Data from Waybill Query'!$A:$M,10,FALSE)),0,VLOOKUP($N2241,'Data from Waybill Query'!$A:$M,10,FALSE))</f>
        <v>103560</v>
      </c>
      <c r="K2241" s="104">
        <f>IF(ISNA(VLOOKUP($N2241,'Data from Waybill Query'!$A:$M,11,FALSE)),0,VLOOKUP($N2241,'Data from Waybill Query'!$A:$M,11,FALSE))</f>
        <v>13752758</v>
      </c>
      <c r="L2241" s="104">
        <f>IF(ISNA(VLOOKUP($N2241,'Data from Waybill Query'!$A:$M,12,FALSE)),0,VLOOKUP($N2241,'Data from Waybill Query'!$A:$M,12,FALSE))</f>
        <v>9575</v>
      </c>
      <c r="M2241" s="104">
        <f>IF(ISNA(VLOOKUP($N2241,'Data from Waybill Query'!$A:$M,13,FALSE)),0,VLOOKUP($N2241,'Data from Waybill Query'!$A:$M,13,FALSE))</f>
        <v>4.5692320000000002E-2</v>
      </c>
      <c r="N2241" s="104">
        <f t="shared" si="80"/>
        <v>2017400203</v>
      </c>
    </row>
    <row r="2242" spans="1:14" x14ac:dyDescent="0.25">
      <c r="A2242" s="104">
        <f t="shared" si="79"/>
        <v>201766</v>
      </c>
      <c r="B2242" s="32">
        <f>'Data from Waybill Query'!B2242</f>
        <v>2017</v>
      </c>
      <c r="C2242" s="32" t="str">
        <f>IF('Data from Waybill Query'!C2242="00","0",IF('Data from Waybill Query'!C2242="01","1",IF('Data from Waybill Query'!C2242="XX","2",'Data from Waybill Query'!C2242)))</f>
        <v>40</v>
      </c>
      <c r="D2242" s="33" t="str">
        <f>'Data from Waybill Query'!D2242</f>
        <v>Waste and Scrap</v>
      </c>
      <c r="E2242" s="33" t="str">
        <f>'Data from Waybill Query'!E2242</f>
        <v>L</v>
      </c>
      <c r="F2242" s="33" t="str">
        <f>'Data from Waybill Query'!F2242</f>
        <v>X</v>
      </c>
      <c r="G2242" s="33" t="str">
        <f>'Data from Waybill Query'!G2242</f>
        <v>X</v>
      </c>
      <c r="H2242" s="104">
        <f>IF(ISNA(VLOOKUP($N2242,'Data from Waybill Query'!$A:$M,8,FALSE)),0,VLOOKUP($N2242,'Data from Waybill Query'!$A:$M,8,FALSE))</f>
        <v>264871</v>
      </c>
      <c r="I2242" s="104">
        <f>IF(ISNA(VLOOKUP($N2242,'Data from Waybill Query'!$A:$M,9,FALSE)),0,VLOOKUP($N2242,'Data from Waybill Query'!$A:$M,9,FALSE))</f>
        <v>58372</v>
      </c>
      <c r="J2242" s="104">
        <f>IF(ISNA(VLOOKUP($N2242,'Data from Waybill Query'!$A:$M,10,FALSE)),0,VLOOKUP($N2242,'Data from Waybill Query'!$A:$M,10,FALSE))</f>
        <v>83943</v>
      </c>
      <c r="K2242" s="104">
        <f>IF(ISNA(VLOOKUP($N2242,'Data from Waybill Query'!$A:$M,11,FALSE)),0,VLOOKUP($N2242,'Data from Waybill Query'!$A:$M,11,FALSE))</f>
        <v>5068149</v>
      </c>
      <c r="L2242" s="104">
        <f>IF(ISNA(VLOOKUP($N2242,'Data from Waybill Query'!$A:$M,12,FALSE)),0,VLOOKUP($N2242,'Data from Waybill Query'!$A:$M,12,FALSE))</f>
        <v>7226</v>
      </c>
      <c r="M2242" s="104">
        <f>IF(ISNA(VLOOKUP($N2242,'Data from Waybill Query'!$A:$M,13,FALSE)),0,VLOOKUP($N2242,'Data from Waybill Query'!$A:$M,13,FALSE))</f>
        <v>3.665438E-2</v>
      </c>
      <c r="N2242" s="104">
        <f t="shared" si="80"/>
        <v>2017400303</v>
      </c>
    </row>
    <row r="2243" spans="1:14" x14ac:dyDescent="0.25">
      <c r="A2243" s="104">
        <f t="shared" si="79"/>
        <v>201767</v>
      </c>
      <c r="B2243" s="32">
        <f>'Data from Waybill Query'!B2243</f>
        <v>2017</v>
      </c>
      <c r="C2243" s="32" t="str">
        <f>IF('Data from Waybill Query'!C2243="00","0",IF('Data from Waybill Query'!C2243="01","1",IF('Data from Waybill Query'!C2243="XX","2",'Data from Waybill Query'!C2243)))</f>
        <v>99</v>
      </c>
      <c r="D2243" s="33" t="str">
        <f>'Data from Waybill Query'!D2243</f>
        <v>All Other</v>
      </c>
      <c r="E2243" s="33" t="str">
        <f>'Data from Waybill Query'!E2243</f>
        <v>S</v>
      </c>
      <c r="F2243" s="33" t="str">
        <f>'Data from Waybill Query'!F2243</f>
        <v>X</v>
      </c>
      <c r="G2243" s="33" t="str">
        <f>'Data from Waybill Query'!G2243</f>
        <v>X</v>
      </c>
      <c r="H2243" s="104">
        <f>IF(ISNA(VLOOKUP($N2243,'Data from Waybill Query'!$A:$M,8,FALSE)),0,VLOOKUP($N2243,'Data from Waybill Query'!$A:$M,8,FALSE))</f>
        <v>67224</v>
      </c>
      <c r="I2243" s="104">
        <f>IF(ISNA(VLOOKUP($N2243,'Data from Waybill Query'!$A:$M,9,FALSE)),0,VLOOKUP($N2243,'Data from Waybill Query'!$A:$M,9,FALSE))</f>
        <v>15682</v>
      </c>
      <c r="J2243" s="104">
        <f>IF(ISNA(VLOOKUP($N2243,'Data from Waybill Query'!$A:$M,10,FALSE)),0,VLOOKUP($N2243,'Data from Waybill Query'!$A:$M,10,FALSE))</f>
        <v>3536</v>
      </c>
      <c r="K2243" s="104">
        <f>IF(ISNA(VLOOKUP($N2243,'Data from Waybill Query'!$A:$M,11,FALSE)),0,VLOOKUP($N2243,'Data from Waybill Query'!$A:$M,11,FALSE))</f>
        <v>1055883</v>
      </c>
      <c r="L2243" s="104">
        <f>IF(ISNA(VLOOKUP($N2243,'Data from Waybill Query'!$A:$M,12,FALSE)),0,VLOOKUP($N2243,'Data from Waybill Query'!$A:$M,12,FALSE))</f>
        <v>239</v>
      </c>
      <c r="M2243" s="104">
        <f>IF(ISNA(VLOOKUP($N2243,'Data from Waybill Query'!$A:$M,13,FALSE)),0,VLOOKUP($N2243,'Data from Waybill Query'!$A:$M,13,FALSE))</f>
        <v>0.28106399999999998</v>
      </c>
      <c r="N2243" s="104">
        <f t="shared" si="80"/>
        <v>2017990103</v>
      </c>
    </row>
    <row r="2244" spans="1:14" x14ac:dyDescent="0.25">
      <c r="A2244" s="104">
        <f t="shared" si="79"/>
        <v>201768</v>
      </c>
      <c r="B2244" s="32">
        <f>'Data from Waybill Query'!B2244</f>
        <v>2017</v>
      </c>
      <c r="C2244" s="32" t="str">
        <f>IF('Data from Waybill Query'!C2244="00","0",IF('Data from Waybill Query'!C2244="01","1",IF('Data from Waybill Query'!C2244="XX","2",'Data from Waybill Query'!C2244)))</f>
        <v>99</v>
      </c>
      <c r="D2244" s="33" t="str">
        <f>'Data from Waybill Query'!D2244</f>
        <v>All Other</v>
      </c>
      <c r="E2244" s="33" t="str">
        <f>'Data from Waybill Query'!E2244</f>
        <v>M</v>
      </c>
      <c r="F2244" s="33" t="str">
        <f>'Data from Waybill Query'!F2244</f>
        <v>X</v>
      </c>
      <c r="G2244" s="33" t="str">
        <f>'Data from Waybill Query'!G2244</f>
        <v>X</v>
      </c>
      <c r="H2244" s="104">
        <f>IF(ISNA(VLOOKUP($N2244,'Data from Waybill Query'!$A:$M,8,FALSE)),0,VLOOKUP($N2244,'Data from Waybill Query'!$A:$M,8,FALSE))</f>
        <v>111715</v>
      </c>
      <c r="I2244" s="104">
        <f>IF(ISNA(VLOOKUP($N2244,'Data from Waybill Query'!$A:$M,9,FALSE)),0,VLOOKUP($N2244,'Data from Waybill Query'!$A:$M,9,FALSE))</f>
        <v>24662</v>
      </c>
      <c r="J2244" s="104">
        <f>IF(ISNA(VLOOKUP($N2244,'Data from Waybill Query'!$A:$M,10,FALSE)),0,VLOOKUP($N2244,'Data from Waybill Query'!$A:$M,10,FALSE))</f>
        <v>19354</v>
      </c>
      <c r="K2244" s="104">
        <f>IF(ISNA(VLOOKUP($N2244,'Data from Waybill Query'!$A:$M,11,FALSE)),0,VLOOKUP($N2244,'Data from Waybill Query'!$A:$M,11,FALSE))</f>
        <v>1114877</v>
      </c>
      <c r="L2244" s="104">
        <f>IF(ISNA(VLOOKUP($N2244,'Data from Waybill Query'!$A:$M,12,FALSE)),0,VLOOKUP($N2244,'Data from Waybill Query'!$A:$M,12,FALSE))</f>
        <v>883</v>
      </c>
      <c r="M2244" s="104">
        <f>IF(ISNA(VLOOKUP($N2244,'Data from Waybill Query'!$A:$M,13,FALSE)),0,VLOOKUP($N2244,'Data from Waybill Query'!$A:$M,13,FALSE))</f>
        <v>0.1264778</v>
      </c>
      <c r="N2244" s="104">
        <f t="shared" si="80"/>
        <v>2017990203</v>
      </c>
    </row>
    <row r="2245" spans="1:14" x14ac:dyDescent="0.25">
      <c r="A2245" s="104">
        <f t="shared" si="79"/>
        <v>201769</v>
      </c>
      <c r="B2245" s="32">
        <f>'Data from Waybill Query'!B2245</f>
        <v>2017</v>
      </c>
      <c r="C2245" s="32" t="str">
        <f>IF('Data from Waybill Query'!C2245="00","0",IF('Data from Waybill Query'!C2245="01","1",IF('Data from Waybill Query'!C2245="XX","2",'Data from Waybill Query'!C2245)))</f>
        <v>99</v>
      </c>
      <c r="D2245" s="33" t="str">
        <f>'Data from Waybill Query'!D2245</f>
        <v>All Other</v>
      </c>
      <c r="E2245" s="33" t="str">
        <f>'Data from Waybill Query'!E2245</f>
        <v>L</v>
      </c>
      <c r="F2245" s="33" t="str">
        <f>'Data from Waybill Query'!F2245</f>
        <v>X</v>
      </c>
      <c r="G2245" s="33" t="str">
        <f>'Data from Waybill Query'!G2245</f>
        <v>X</v>
      </c>
      <c r="H2245" s="104">
        <f>IF(ISNA(VLOOKUP($N2245,'Data from Waybill Query'!$A:$M,8,FALSE)),0,VLOOKUP($N2245,'Data from Waybill Query'!$A:$M,8,FALSE))</f>
        <v>310431</v>
      </c>
      <c r="I2245" s="104">
        <f>IF(ISNA(VLOOKUP($N2245,'Data from Waybill Query'!$A:$M,9,FALSE)),0,VLOOKUP($N2245,'Data from Waybill Query'!$A:$M,9,FALSE))</f>
        <v>44772</v>
      </c>
      <c r="J2245" s="104">
        <f>IF(ISNA(VLOOKUP($N2245,'Data from Waybill Query'!$A:$M,10,FALSE)),0,VLOOKUP($N2245,'Data from Waybill Query'!$A:$M,10,FALSE))</f>
        <v>78963</v>
      </c>
      <c r="K2245" s="104">
        <f>IF(ISNA(VLOOKUP($N2245,'Data from Waybill Query'!$A:$M,11,FALSE)),0,VLOOKUP($N2245,'Data from Waybill Query'!$A:$M,11,FALSE))</f>
        <v>1792943</v>
      </c>
      <c r="L2245" s="104">
        <f>IF(ISNA(VLOOKUP($N2245,'Data from Waybill Query'!$A:$M,12,FALSE)),0,VLOOKUP($N2245,'Data from Waybill Query'!$A:$M,12,FALSE))</f>
        <v>3130</v>
      </c>
      <c r="M2245" s="104">
        <f>IF(ISNA(VLOOKUP($N2245,'Data from Waybill Query'!$A:$M,13,FALSE)),0,VLOOKUP($N2245,'Data from Waybill Query'!$A:$M,13,FALSE))</f>
        <v>9.9164530000000001E-2</v>
      </c>
      <c r="N2245" s="104">
        <f t="shared" si="80"/>
        <v>2017990303</v>
      </c>
    </row>
    <row r="2246" spans="1:14" x14ac:dyDescent="0.25">
      <c r="A2246" s="104">
        <f t="shared" si="79"/>
        <v>201800</v>
      </c>
      <c r="B2246" s="32">
        <f>'Data from Waybill Query'!B2246</f>
        <v>2018</v>
      </c>
      <c r="C2246" s="32" t="str">
        <f>IF('Data from Waybill Query'!C2246="00","0",IF('Data from Waybill Query'!C2246="01","1",IF('Data from Waybill Query'!C2246="XX","2",'Data from Waybill Query'!C2246)))</f>
        <v>0</v>
      </c>
      <c r="D2246" s="33" t="str">
        <f>'Data from Waybill Query'!D2246</f>
        <v>Intermodal</v>
      </c>
      <c r="E2246" s="33" t="str">
        <f>'Data from Waybill Query'!E2246</f>
        <v>S</v>
      </c>
      <c r="F2246" s="33" t="str">
        <f>'Data from Waybill Query'!F2246</f>
        <v>X</v>
      </c>
      <c r="G2246" s="33" t="str">
        <f>'Data from Waybill Query'!G2246</f>
        <v>X</v>
      </c>
      <c r="H2246" s="104">
        <f>IF(ISNA(VLOOKUP($N2246,'Data from Waybill Query'!$A:$M,8,FALSE)),0,VLOOKUP($N2246,'Data from Waybill Query'!$A:$M,8,FALSE))</f>
        <v>1025716</v>
      </c>
      <c r="I2246" s="104">
        <f>IF(ISNA(VLOOKUP($N2246,'Data from Waybill Query'!$A:$M,9,FALSE)),0,VLOOKUP($N2246,'Data from Waybill Query'!$A:$M,9,FALSE))</f>
        <v>2371768</v>
      </c>
      <c r="J2246" s="104">
        <f>IF(ISNA(VLOOKUP($N2246,'Data from Waybill Query'!$A:$M,10,FALSE)),0,VLOOKUP($N2246,'Data from Waybill Query'!$A:$M,10,FALSE))</f>
        <v>778024</v>
      </c>
      <c r="K2246" s="104">
        <f>IF(ISNA(VLOOKUP($N2246,'Data from Waybill Query'!$A:$M,11,FALSE)),0,VLOOKUP($N2246,'Data from Waybill Query'!$A:$M,11,FALSE))</f>
        <v>29593392</v>
      </c>
      <c r="L2246" s="104">
        <f>IF(ISNA(VLOOKUP($N2246,'Data from Waybill Query'!$A:$M,12,FALSE)),0,VLOOKUP($N2246,'Data from Waybill Query'!$A:$M,12,FALSE))</f>
        <v>9399</v>
      </c>
      <c r="M2246" s="104">
        <f>IF(ISNA(VLOOKUP($N2246,'Data from Waybill Query'!$A:$M,13,FALSE)),0,VLOOKUP($N2246,'Data from Waybill Query'!$A:$M,13,FALSE))</f>
        <v>0.1091274</v>
      </c>
      <c r="N2246" s="104">
        <f t="shared" si="80"/>
        <v>2018000103</v>
      </c>
    </row>
    <row r="2247" spans="1:14" x14ac:dyDescent="0.25">
      <c r="A2247" s="104">
        <f t="shared" si="79"/>
        <v>201801</v>
      </c>
      <c r="B2247" s="32">
        <f>'Data from Waybill Query'!B2247</f>
        <v>2018</v>
      </c>
      <c r="C2247" s="32" t="str">
        <f>IF('Data from Waybill Query'!C2247="00","0",IF('Data from Waybill Query'!C2247="01","1",IF('Data from Waybill Query'!C2247="XX","2",'Data from Waybill Query'!C2247)))</f>
        <v>0</v>
      </c>
      <c r="D2247" s="33" t="str">
        <f>'Data from Waybill Query'!D2247</f>
        <v>Intermodal</v>
      </c>
      <c r="E2247" s="33" t="str">
        <f>'Data from Waybill Query'!E2247</f>
        <v>M</v>
      </c>
      <c r="F2247" s="33" t="str">
        <f>'Data from Waybill Query'!F2247</f>
        <v>X</v>
      </c>
      <c r="G2247" s="33" t="str">
        <f>'Data from Waybill Query'!G2247</f>
        <v>X</v>
      </c>
      <c r="H2247" s="104">
        <f>IF(ISNA(VLOOKUP($N2247,'Data from Waybill Query'!$A:$M,8,FALSE)),0,VLOOKUP($N2247,'Data from Waybill Query'!$A:$M,8,FALSE))</f>
        <v>2975740</v>
      </c>
      <c r="I2247" s="104">
        <f>IF(ISNA(VLOOKUP($N2247,'Data from Waybill Query'!$A:$M,9,FALSE)),0,VLOOKUP($N2247,'Data from Waybill Query'!$A:$M,9,FALSE))</f>
        <v>4475677</v>
      </c>
      <c r="J2247" s="104">
        <f>IF(ISNA(VLOOKUP($N2247,'Data from Waybill Query'!$A:$M,10,FALSE)),0,VLOOKUP($N2247,'Data from Waybill Query'!$A:$M,10,FALSE))</f>
        <v>3629332</v>
      </c>
      <c r="K2247" s="104">
        <f>IF(ISNA(VLOOKUP($N2247,'Data from Waybill Query'!$A:$M,11,FALSE)),0,VLOOKUP($N2247,'Data from Waybill Query'!$A:$M,11,FALSE))</f>
        <v>51572758</v>
      </c>
      <c r="L2247" s="104">
        <f>IF(ISNA(VLOOKUP($N2247,'Data from Waybill Query'!$A:$M,12,FALSE)),0,VLOOKUP($N2247,'Data from Waybill Query'!$A:$M,12,FALSE))</f>
        <v>42245</v>
      </c>
      <c r="M2247" s="104">
        <f>IF(ISNA(VLOOKUP($N2247,'Data from Waybill Query'!$A:$M,13,FALSE)),0,VLOOKUP($N2247,'Data from Waybill Query'!$A:$M,13,FALSE))</f>
        <v>7.0440539999999996E-2</v>
      </c>
      <c r="N2247" s="104">
        <f t="shared" si="80"/>
        <v>2018000203</v>
      </c>
    </row>
    <row r="2248" spans="1:14" x14ac:dyDescent="0.25">
      <c r="A2248" s="104">
        <f t="shared" si="79"/>
        <v>201802</v>
      </c>
      <c r="B2248" s="32">
        <f>'Data from Waybill Query'!B2248</f>
        <v>2018</v>
      </c>
      <c r="C2248" s="32" t="str">
        <f>IF('Data from Waybill Query'!C2248="00","0",IF('Data from Waybill Query'!C2248="01","1",IF('Data from Waybill Query'!C2248="XX","2",'Data from Waybill Query'!C2248)))</f>
        <v>0</v>
      </c>
      <c r="D2248" s="33" t="str">
        <f>'Data from Waybill Query'!D2248</f>
        <v>Intermodal</v>
      </c>
      <c r="E2248" s="33" t="str">
        <f>'Data from Waybill Query'!E2248</f>
        <v>L</v>
      </c>
      <c r="F2248" s="33" t="str">
        <f>'Data from Waybill Query'!F2248</f>
        <v>X</v>
      </c>
      <c r="G2248" s="33" t="str">
        <f>'Data from Waybill Query'!G2248</f>
        <v>X</v>
      </c>
      <c r="H2248" s="104">
        <f>IF(ISNA(VLOOKUP($N2248,'Data from Waybill Query'!$A:$M,8,FALSE)),0,VLOOKUP($N2248,'Data from Waybill Query'!$A:$M,8,FALSE))</f>
        <v>2368075</v>
      </c>
      <c r="I2248" s="104">
        <f>IF(ISNA(VLOOKUP($N2248,'Data from Waybill Query'!$A:$M,9,FALSE)),0,VLOOKUP($N2248,'Data from Waybill Query'!$A:$M,9,FALSE))</f>
        <v>2398872</v>
      </c>
      <c r="J2248" s="104">
        <f>IF(ISNA(VLOOKUP($N2248,'Data from Waybill Query'!$A:$M,10,FALSE)),0,VLOOKUP($N2248,'Data from Waybill Query'!$A:$M,10,FALSE))</f>
        <v>2972785</v>
      </c>
      <c r="K2248" s="104">
        <f>IF(ISNA(VLOOKUP($N2248,'Data from Waybill Query'!$A:$M,11,FALSE)),0,VLOOKUP($N2248,'Data from Waybill Query'!$A:$M,11,FALSE))</f>
        <v>28548532</v>
      </c>
      <c r="L2248" s="104">
        <f>IF(ISNA(VLOOKUP($N2248,'Data from Waybill Query'!$A:$M,12,FALSE)),0,VLOOKUP($N2248,'Data from Waybill Query'!$A:$M,12,FALSE))</f>
        <v>35466</v>
      </c>
      <c r="M2248" s="104">
        <f>IF(ISNA(VLOOKUP($N2248,'Data from Waybill Query'!$A:$M,13,FALSE)),0,VLOOKUP($N2248,'Data from Waybill Query'!$A:$M,13,FALSE))</f>
        <v>6.6771189999999994E-2</v>
      </c>
      <c r="N2248" s="104">
        <f t="shared" si="80"/>
        <v>2018000303</v>
      </c>
    </row>
    <row r="2249" spans="1:14" x14ac:dyDescent="0.25">
      <c r="A2249" s="104">
        <f t="shared" si="79"/>
        <v>201803</v>
      </c>
      <c r="B2249" s="32">
        <f>'Data from Waybill Query'!B2249</f>
        <v>2018</v>
      </c>
      <c r="C2249" s="32" t="str">
        <f>IF('Data from Waybill Query'!C2249="00","0",IF('Data from Waybill Query'!C2249="01","1",IF('Data from Waybill Query'!C2249="XX","2",'Data from Waybill Query'!C2249)))</f>
        <v>0</v>
      </c>
      <c r="D2249" s="33" t="str">
        <f>'Data from Waybill Query'!D2249</f>
        <v>Intermodal</v>
      </c>
      <c r="E2249" s="33" t="str">
        <f>'Data from Waybill Query'!E2249</f>
        <v>VL</v>
      </c>
      <c r="F2249" s="33" t="str">
        <f>'Data from Waybill Query'!F2249</f>
        <v>X</v>
      </c>
      <c r="G2249" s="33" t="str">
        <f>'Data from Waybill Query'!G2249</f>
        <v>X</v>
      </c>
      <c r="H2249" s="104">
        <f>IF(ISNA(VLOOKUP($N2249,'Data from Waybill Query'!$A:$M,8,FALSE)),0,VLOOKUP($N2249,'Data from Waybill Query'!$A:$M,8,FALSE))</f>
        <v>11408772</v>
      </c>
      <c r="I2249" s="104">
        <f>IF(ISNA(VLOOKUP($N2249,'Data from Waybill Query'!$A:$M,9,FALSE)),0,VLOOKUP($N2249,'Data from Waybill Query'!$A:$M,9,FALSE))</f>
        <v>7932183</v>
      </c>
      <c r="J2249" s="104">
        <f>IF(ISNA(VLOOKUP($N2249,'Data from Waybill Query'!$A:$M,10,FALSE)),0,VLOOKUP($N2249,'Data from Waybill Query'!$A:$M,10,FALSE))</f>
        <v>17641513</v>
      </c>
      <c r="K2249" s="104">
        <f>IF(ISNA(VLOOKUP($N2249,'Data from Waybill Query'!$A:$M,11,FALSE)),0,VLOOKUP($N2249,'Data from Waybill Query'!$A:$M,11,FALSE))</f>
        <v>111077504</v>
      </c>
      <c r="L2249" s="104">
        <f>IF(ISNA(VLOOKUP($N2249,'Data from Waybill Query'!$A:$M,12,FALSE)),0,VLOOKUP($N2249,'Data from Waybill Query'!$A:$M,12,FALSE))</f>
        <v>247671</v>
      </c>
      <c r="M2249" s="104">
        <f>IF(ISNA(VLOOKUP($N2249,'Data from Waybill Query'!$A:$M,13,FALSE)),0,VLOOKUP($N2249,'Data from Waybill Query'!$A:$M,13,FALSE))</f>
        <v>4.6064149999999998E-2</v>
      </c>
      <c r="N2249" s="104">
        <f t="shared" si="80"/>
        <v>2018000403</v>
      </c>
    </row>
    <row r="2250" spans="1:14" x14ac:dyDescent="0.25">
      <c r="A2250" s="104">
        <f t="shared" si="79"/>
        <v>201804</v>
      </c>
      <c r="B2250" s="32">
        <f>'Data from Waybill Query'!B2250</f>
        <v>2018</v>
      </c>
      <c r="C2250" s="32" t="str">
        <f>IF('Data from Waybill Query'!C2250="00","0",IF('Data from Waybill Query'!C2250="01","1",IF('Data from Waybill Query'!C2250="XX","2",'Data from Waybill Query'!C2250)))</f>
        <v>1</v>
      </c>
      <c r="D2250" s="33" t="str">
        <f>'Data from Waybill Query'!D2250</f>
        <v>Farm Products (not Grain)</v>
      </c>
      <c r="E2250" s="33" t="str">
        <f>'Data from Waybill Query'!E2250</f>
        <v>X</v>
      </c>
      <c r="F2250" s="33" t="str">
        <f>'Data from Waybill Query'!F2250</f>
        <v>X</v>
      </c>
      <c r="G2250" s="33" t="str">
        <f>'Data from Waybill Query'!G2250</f>
        <v>X</v>
      </c>
      <c r="H2250" s="104">
        <f>IF(ISNA(VLOOKUP($N2250,'Data from Waybill Query'!$A:$M,8,FALSE)),0,VLOOKUP($N2250,'Data from Waybill Query'!$A:$M,8,FALSE))</f>
        <v>282433</v>
      </c>
      <c r="I2250" s="104">
        <f>IF(ISNA(VLOOKUP($N2250,'Data from Waybill Query'!$A:$M,9,FALSE)),0,VLOOKUP($N2250,'Data from Waybill Query'!$A:$M,9,FALSE))</f>
        <v>43232</v>
      </c>
      <c r="J2250" s="104">
        <f>IF(ISNA(VLOOKUP($N2250,'Data from Waybill Query'!$A:$M,10,FALSE)),0,VLOOKUP($N2250,'Data from Waybill Query'!$A:$M,10,FALSE))</f>
        <v>75628</v>
      </c>
      <c r="K2250" s="104">
        <f>IF(ISNA(VLOOKUP($N2250,'Data from Waybill Query'!$A:$M,11,FALSE)),0,VLOOKUP($N2250,'Data from Waybill Query'!$A:$M,11,FALSE))</f>
        <v>3780528</v>
      </c>
      <c r="L2250" s="104">
        <f>IF(ISNA(VLOOKUP($N2250,'Data from Waybill Query'!$A:$M,12,FALSE)),0,VLOOKUP($N2250,'Data from Waybill Query'!$A:$M,12,FALSE))</f>
        <v>6618</v>
      </c>
      <c r="M2250" s="104">
        <f>IF(ISNA(VLOOKUP($N2250,'Data from Waybill Query'!$A:$M,13,FALSE)),0,VLOOKUP($N2250,'Data from Waybill Query'!$A:$M,13,FALSE))</f>
        <v>4.2676690000000003E-2</v>
      </c>
      <c r="N2250" s="104">
        <f t="shared" si="80"/>
        <v>2018010403</v>
      </c>
    </row>
    <row r="2251" spans="1:14" x14ac:dyDescent="0.25">
      <c r="A2251" s="104">
        <f t="shared" si="79"/>
        <v>201805</v>
      </c>
      <c r="B2251" s="32">
        <f>'Data from Waybill Query'!B2251</f>
        <v>2018</v>
      </c>
      <c r="C2251" s="32" t="str">
        <f>IF('Data from Waybill Query'!C2251="00","0",IF('Data from Waybill Query'!C2251="01","1",IF('Data from Waybill Query'!C2251="XX","2",'Data from Waybill Query'!C2251)))</f>
        <v>2</v>
      </c>
      <c r="D2251" s="33" t="str">
        <f>'Data from Waybill Query'!D2251</f>
        <v>Grain</v>
      </c>
      <c r="E2251" s="33" t="str">
        <f>'Data from Waybill Query'!E2251</f>
        <v>S</v>
      </c>
      <c r="F2251" s="33" t="str">
        <f>'Data from Waybill Query'!F2251</f>
        <v>R</v>
      </c>
      <c r="G2251" s="33" t="str">
        <f>'Data from Waybill Query'!G2251</f>
        <v>S</v>
      </c>
      <c r="H2251" s="104">
        <f>IF(ISNA(VLOOKUP($N2251,'Data from Waybill Query'!$A:$M,8,FALSE)),0,VLOOKUP($N2251,'Data from Waybill Query'!$A:$M,8,FALSE))</f>
        <v>33597</v>
      </c>
      <c r="I2251" s="104">
        <f>IF(ISNA(VLOOKUP($N2251,'Data from Waybill Query'!$A:$M,9,FALSE)),0,VLOOKUP($N2251,'Data from Waybill Query'!$A:$M,9,FALSE))</f>
        <v>21468</v>
      </c>
      <c r="J2251" s="104">
        <f>IF(ISNA(VLOOKUP($N2251,'Data from Waybill Query'!$A:$M,10,FALSE)),0,VLOOKUP($N2251,'Data from Waybill Query'!$A:$M,10,FALSE))</f>
        <v>3878</v>
      </c>
      <c r="K2251" s="104">
        <f>IF(ISNA(VLOOKUP($N2251,'Data from Waybill Query'!$A:$M,11,FALSE)),0,VLOOKUP($N2251,'Data from Waybill Query'!$A:$M,11,FALSE))</f>
        <v>2110552</v>
      </c>
      <c r="L2251" s="104">
        <f>IF(ISNA(VLOOKUP($N2251,'Data from Waybill Query'!$A:$M,12,FALSE)),0,VLOOKUP($N2251,'Data from Waybill Query'!$A:$M,12,FALSE))</f>
        <v>376</v>
      </c>
      <c r="M2251" s="104">
        <f>IF(ISNA(VLOOKUP($N2251,'Data from Waybill Query'!$A:$M,13,FALSE)),0,VLOOKUP($N2251,'Data from Waybill Query'!$A:$M,13,FALSE))</f>
        <v>8.9427400000000004E-2</v>
      </c>
      <c r="N2251" s="104">
        <f t="shared" si="80"/>
        <v>2018020101</v>
      </c>
    </row>
    <row r="2252" spans="1:14" x14ac:dyDescent="0.25">
      <c r="A2252" s="104">
        <f t="shared" si="79"/>
        <v>201806</v>
      </c>
      <c r="B2252" s="32">
        <f>'Data from Waybill Query'!B2252</f>
        <v>2018</v>
      </c>
      <c r="C2252" s="32" t="str">
        <f>IF('Data from Waybill Query'!C2252="00","0",IF('Data from Waybill Query'!C2252="01","1",IF('Data from Waybill Query'!C2252="XX","2",'Data from Waybill Query'!C2252)))</f>
        <v>2</v>
      </c>
      <c r="D2252" s="33" t="str">
        <f>'Data from Waybill Query'!D2252</f>
        <v>Grain</v>
      </c>
      <c r="E2252" s="33" t="str">
        <f>'Data from Waybill Query'!E2252</f>
        <v>S</v>
      </c>
      <c r="F2252" s="33" t="str">
        <f>'Data from Waybill Query'!F2252</f>
        <v>R</v>
      </c>
      <c r="G2252" s="33" t="str">
        <f>'Data from Waybill Query'!G2252</f>
        <v>M</v>
      </c>
      <c r="H2252" s="104">
        <f>IF(ISNA(VLOOKUP($N2252,'Data from Waybill Query'!$A:$M,8,FALSE)),0,VLOOKUP($N2252,'Data from Waybill Query'!$A:$M,8,FALSE))</f>
        <v>99713</v>
      </c>
      <c r="I2252" s="104">
        <f>IF(ISNA(VLOOKUP($N2252,'Data from Waybill Query'!$A:$M,9,FALSE)),0,VLOOKUP($N2252,'Data from Waybill Query'!$A:$M,9,FALSE))</f>
        <v>63488</v>
      </c>
      <c r="J2252" s="104">
        <f>IF(ISNA(VLOOKUP($N2252,'Data from Waybill Query'!$A:$M,10,FALSE)),0,VLOOKUP($N2252,'Data from Waybill Query'!$A:$M,10,FALSE))</f>
        <v>13867</v>
      </c>
      <c r="K2252" s="104">
        <f>IF(ISNA(VLOOKUP($N2252,'Data from Waybill Query'!$A:$M,11,FALSE)),0,VLOOKUP($N2252,'Data from Waybill Query'!$A:$M,11,FALSE))</f>
        <v>6254952</v>
      </c>
      <c r="L2252" s="104">
        <f>IF(ISNA(VLOOKUP($N2252,'Data from Waybill Query'!$A:$M,12,FALSE)),0,VLOOKUP($N2252,'Data from Waybill Query'!$A:$M,12,FALSE))</f>
        <v>1383</v>
      </c>
      <c r="M2252" s="104">
        <f>IF(ISNA(VLOOKUP($N2252,'Data from Waybill Query'!$A:$M,13,FALSE)),0,VLOOKUP($N2252,'Data from Waybill Query'!$A:$M,13,FALSE))</f>
        <v>7.2089780000000006E-2</v>
      </c>
      <c r="N2252" s="104">
        <f t="shared" si="80"/>
        <v>2018020102</v>
      </c>
    </row>
    <row r="2253" spans="1:14" x14ac:dyDescent="0.25">
      <c r="A2253" s="104">
        <f t="shared" si="79"/>
        <v>201807</v>
      </c>
      <c r="B2253" s="32">
        <f>'Data from Waybill Query'!B2253</f>
        <v>2018</v>
      </c>
      <c r="C2253" s="32" t="str">
        <f>IF('Data from Waybill Query'!C2253="00","0",IF('Data from Waybill Query'!C2253="01","1",IF('Data from Waybill Query'!C2253="XX","2",'Data from Waybill Query'!C2253)))</f>
        <v>2</v>
      </c>
      <c r="D2253" s="33" t="str">
        <f>'Data from Waybill Query'!D2253</f>
        <v>Grain</v>
      </c>
      <c r="E2253" s="33" t="str">
        <f>'Data from Waybill Query'!E2253</f>
        <v>S</v>
      </c>
      <c r="F2253" s="33" t="str">
        <f>'Data from Waybill Query'!F2253</f>
        <v>R</v>
      </c>
      <c r="G2253" s="33" t="str">
        <f>'Data from Waybill Query'!G2253</f>
        <v>U</v>
      </c>
      <c r="H2253" s="104">
        <f>IF(ISNA(VLOOKUP($N2253,'Data from Waybill Query'!$A:$M,8,FALSE)),0,VLOOKUP($N2253,'Data from Waybill Query'!$A:$M,8,FALSE))</f>
        <v>108303</v>
      </c>
      <c r="I2253" s="104">
        <f>IF(ISNA(VLOOKUP($N2253,'Data from Waybill Query'!$A:$M,9,FALSE)),0,VLOOKUP($N2253,'Data from Waybill Query'!$A:$M,9,FALSE))</f>
        <v>58264</v>
      </c>
      <c r="J2253" s="104">
        <f>IF(ISNA(VLOOKUP($N2253,'Data from Waybill Query'!$A:$M,10,FALSE)),0,VLOOKUP($N2253,'Data from Waybill Query'!$A:$M,10,FALSE))</f>
        <v>18786</v>
      </c>
      <c r="K2253" s="104">
        <f>IF(ISNA(VLOOKUP($N2253,'Data from Waybill Query'!$A:$M,11,FALSE)),0,VLOOKUP($N2253,'Data from Waybill Query'!$A:$M,11,FALSE))</f>
        <v>6202222</v>
      </c>
      <c r="L2253" s="104">
        <f>IF(ISNA(VLOOKUP($N2253,'Data from Waybill Query'!$A:$M,12,FALSE)),0,VLOOKUP($N2253,'Data from Waybill Query'!$A:$M,12,FALSE))</f>
        <v>2010</v>
      </c>
      <c r="M2253" s="104">
        <f>IF(ISNA(VLOOKUP($N2253,'Data from Waybill Query'!$A:$M,13,FALSE)),0,VLOOKUP($N2253,'Data from Waybill Query'!$A:$M,13,FALSE))</f>
        <v>5.3883519999999997E-2</v>
      </c>
      <c r="N2253" s="104">
        <f t="shared" si="80"/>
        <v>2018020103</v>
      </c>
    </row>
    <row r="2254" spans="1:14" x14ac:dyDescent="0.25">
      <c r="A2254" s="104">
        <f t="shared" si="79"/>
        <v>201808</v>
      </c>
      <c r="B2254" s="32">
        <f>'Data from Waybill Query'!B2254</f>
        <v>2018</v>
      </c>
      <c r="C2254" s="32" t="str">
        <f>IF('Data from Waybill Query'!C2254="00","0",IF('Data from Waybill Query'!C2254="01","1",IF('Data from Waybill Query'!C2254="XX","2",'Data from Waybill Query'!C2254)))</f>
        <v>2</v>
      </c>
      <c r="D2254" s="33" t="str">
        <f>'Data from Waybill Query'!D2254</f>
        <v>Grain</v>
      </c>
      <c r="E2254" s="33" t="str">
        <f>'Data from Waybill Query'!E2254</f>
        <v>S</v>
      </c>
      <c r="F2254" s="33" t="str">
        <f>'Data from Waybill Query'!F2254</f>
        <v>P</v>
      </c>
      <c r="G2254" s="33" t="str">
        <f>'Data from Waybill Query'!G2254</f>
        <v>S</v>
      </c>
      <c r="H2254" s="104">
        <f>IF(ISNA(VLOOKUP($N2254,'Data from Waybill Query'!$A:$M,8,FALSE)),0,VLOOKUP($N2254,'Data from Waybill Query'!$A:$M,8,FALSE))</f>
        <v>26217</v>
      </c>
      <c r="I2254" s="104">
        <f>IF(ISNA(VLOOKUP($N2254,'Data from Waybill Query'!$A:$M,9,FALSE)),0,VLOOKUP($N2254,'Data from Waybill Query'!$A:$M,9,FALSE))</f>
        <v>15140</v>
      </c>
      <c r="J2254" s="104">
        <f>IF(ISNA(VLOOKUP($N2254,'Data from Waybill Query'!$A:$M,10,FALSE)),0,VLOOKUP($N2254,'Data from Waybill Query'!$A:$M,10,FALSE))</f>
        <v>3475</v>
      </c>
      <c r="K2254" s="104">
        <f>IF(ISNA(VLOOKUP($N2254,'Data from Waybill Query'!$A:$M,11,FALSE)),0,VLOOKUP($N2254,'Data from Waybill Query'!$A:$M,11,FALSE))</f>
        <v>1511500</v>
      </c>
      <c r="L2254" s="104">
        <f>IF(ISNA(VLOOKUP($N2254,'Data from Waybill Query'!$A:$M,12,FALSE)),0,VLOOKUP($N2254,'Data from Waybill Query'!$A:$M,12,FALSE))</f>
        <v>350</v>
      </c>
      <c r="M2254" s="104">
        <f>IF(ISNA(VLOOKUP($N2254,'Data from Waybill Query'!$A:$M,13,FALSE)),0,VLOOKUP($N2254,'Data from Waybill Query'!$A:$M,13,FALSE))</f>
        <v>7.4828140000000001E-2</v>
      </c>
      <c r="N2254" s="104">
        <f t="shared" si="80"/>
        <v>2018020111</v>
      </c>
    </row>
    <row r="2255" spans="1:14" x14ac:dyDescent="0.25">
      <c r="A2255" s="104">
        <f t="shared" si="79"/>
        <v>201809</v>
      </c>
      <c r="B2255" s="32">
        <f>'Data from Waybill Query'!B2255</f>
        <v>2018</v>
      </c>
      <c r="C2255" s="32" t="str">
        <f>IF('Data from Waybill Query'!C2255="00","0",IF('Data from Waybill Query'!C2255="01","1",IF('Data from Waybill Query'!C2255="XX","2",'Data from Waybill Query'!C2255)))</f>
        <v>2</v>
      </c>
      <c r="D2255" s="33" t="str">
        <f>'Data from Waybill Query'!D2255</f>
        <v>Grain</v>
      </c>
      <c r="E2255" s="33" t="str">
        <f>'Data from Waybill Query'!E2255</f>
        <v>S</v>
      </c>
      <c r="F2255" s="33" t="str">
        <f>'Data from Waybill Query'!F2255</f>
        <v>P</v>
      </c>
      <c r="G2255" s="33" t="str">
        <f>'Data from Waybill Query'!G2255</f>
        <v>M</v>
      </c>
      <c r="H2255" s="104">
        <f>IF(ISNA(VLOOKUP($N2255,'Data from Waybill Query'!$A:$M,8,FALSE)),0,VLOOKUP($N2255,'Data from Waybill Query'!$A:$M,8,FALSE))</f>
        <v>42255</v>
      </c>
      <c r="I2255" s="104">
        <f>IF(ISNA(VLOOKUP($N2255,'Data from Waybill Query'!$A:$M,9,FALSE)),0,VLOOKUP($N2255,'Data from Waybill Query'!$A:$M,9,FALSE))</f>
        <v>41012</v>
      </c>
      <c r="J2255" s="104">
        <f>IF(ISNA(VLOOKUP($N2255,'Data from Waybill Query'!$A:$M,10,FALSE)),0,VLOOKUP($N2255,'Data from Waybill Query'!$A:$M,10,FALSE))</f>
        <v>6057</v>
      </c>
      <c r="K2255" s="104">
        <f>IF(ISNA(VLOOKUP($N2255,'Data from Waybill Query'!$A:$M,11,FALSE)),0,VLOOKUP($N2255,'Data from Waybill Query'!$A:$M,11,FALSE))</f>
        <v>4116032</v>
      </c>
      <c r="L2255" s="104">
        <f>IF(ISNA(VLOOKUP($N2255,'Data from Waybill Query'!$A:$M,12,FALSE)),0,VLOOKUP($N2255,'Data from Waybill Query'!$A:$M,12,FALSE))</f>
        <v>617</v>
      </c>
      <c r="M2255" s="104">
        <f>IF(ISNA(VLOOKUP($N2255,'Data from Waybill Query'!$A:$M,13,FALSE)),0,VLOOKUP($N2255,'Data from Waybill Query'!$A:$M,13,FALSE))</f>
        <v>6.8449850000000007E-2</v>
      </c>
      <c r="N2255" s="104">
        <f t="shared" si="80"/>
        <v>2018020112</v>
      </c>
    </row>
    <row r="2256" spans="1:14" x14ac:dyDescent="0.25">
      <c r="A2256" s="104">
        <f t="shared" si="79"/>
        <v>201810</v>
      </c>
      <c r="B2256" s="32">
        <f>'Data from Waybill Query'!B2256</f>
        <v>2018</v>
      </c>
      <c r="C2256" s="32" t="str">
        <f>IF('Data from Waybill Query'!C2256="00","0",IF('Data from Waybill Query'!C2256="01","1",IF('Data from Waybill Query'!C2256="XX","2",'Data from Waybill Query'!C2256)))</f>
        <v>2</v>
      </c>
      <c r="D2256" s="33" t="str">
        <f>'Data from Waybill Query'!D2256</f>
        <v>Grain</v>
      </c>
      <c r="E2256" s="33" t="str">
        <f>'Data from Waybill Query'!E2256</f>
        <v>S</v>
      </c>
      <c r="F2256" s="33" t="str">
        <f>'Data from Waybill Query'!F2256</f>
        <v>P</v>
      </c>
      <c r="G2256" s="33" t="str">
        <f>'Data from Waybill Query'!G2256</f>
        <v>U</v>
      </c>
      <c r="H2256" s="104">
        <f>IF(ISNA(VLOOKUP($N2256,'Data from Waybill Query'!$A:$M,8,FALSE)),0,VLOOKUP($N2256,'Data from Waybill Query'!$A:$M,8,FALSE))</f>
        <v>53529</v>
      </c>
      <c r="I2256" s="104">
        <f>IF(ISNA(VLOOKUP($N2256,'Data from Waybill Query'!$A:$M,9,FALSE)),0,VLOOKUP($N2256,'Data from Waybill Query'!$A:$M,9,FALSE))</f>
        <v>44359</v>
      </c>
      <c r="J2256" s="104">
        <f>IF(ISNA(VLOOKUP($N2256,'Data from Waybill Query'!$A:$M,10,FALSE)),0,VLOOKUP($N2256,'Data from Waybill Query'!$A:$M,10,FALSE))</f>
        <v>9628</v>
      </c>
      <c r="K2256" s="104">
        <f>IF(ISNA(VLOOKUP($N2256,'Data from Waybill Query'!$A:$M,11,FALSE)),0,VLOOKUP($N2256,'Data from Waybill Query'!$A:$M,11,FALSE))</f>
        <v>4492486</v>
      </c>
      <c r="L2256" s="104">
        <f>IF(ISNA(VLOOKUP($N2256,'Data from Waybill Query'!$A:$M,12,FALSE)),0,VLOOKUP($N2256,'Data from Waybill Query'!$A:$M,12,FALSE))</f>
        <v>984</v>
      </c>
      <c r="M2256" s="104">
        <f>IF(ISNA(VLOOKUP($N2256,'Data from Waybill Query'!$A:$M,13,FALSE)),0,VLOOKUP($N2256,'Data from Waybill Query'!$A:$M,13,FALSE))</f>
        <v>5.4421919999999999E-2</v>
      </c>
      <c r="N2256" s="104">
        <f t="shared" si="80"/>
        <v>2018020113</v>
      </c>
    </row>
    <row r="2257" spans="1:14" x14ac:dyDescent="0.25">
      <c r="A2257" s="104">
        <f t="shared" si="79"/>
        <v>201811</v>
      </c>
      <c r="B2257" s="32">
        <f>'Data from Waybill Query'!B2257</f>
        <v>2018</v>
      </c>
      <c r="C2257" s="32" t="str">
        <f>IF('Data from Waybill Query'!C2257="00","0",IF('Data from Waybill Query'!C2257="01","1",IF('Data from Waybill Query'!C2257="XX","2",'Data from Waybill Query'!C2257)))</f>
        <v>2</v>
      </c>
      <c r="D2257" s="33" t="str">
        <f>'Data from Waybill Query'!D2257</f>
        <v>Grain</v>
      </c>
      <c r="E2257" s="33" t="str">
        <f>'Data from Waybill Query'!E2257</f>
        <v>M</v>
      </c>
      <c r="F2257" s="33" t="str">
        <f>'Data from Waybill Query'!F2257</f>
        <v>R</v>
      </c>
      <c r="G2257" s="33" t="str">
        <f>'Data from Waybill Query'!G2257</f>
        <v>S</v>
      </c>
      <c r="H2257" s="104">
        <f>IF(ISNA(VLOOKUP($N2257,'Data from Waybill Query'!$A:$M,8,FALSE)),0,VLOOKUP($N2257,'Data from Waybill Query'!$A:$M,8,FALSE))</f>
        <v>74339</v>
      </c>
      <c r="I2257" s="104">
        <f>IF(ISNA(VLOOKUP($N2257,'Data from Waybill Query'!$A:$M,9,FALSE)),0,VLOOKUP($N2257,'Data from Waybill Query'!$A:$M,9,FALSE))</f>
        <v>18556</v>
      </c>
      <c r="J2257" s="104">
        <f>IF(ISNA(VLOOKUP($N2257,'Data from Waybill Query'!$A:$M,10,FALSE)),0,VLOOKUP($N2257,'Data from Waybill Query'!$A:$M,10,FALSE))</f>
        <v>14519</v>
      </c>
      <c r="K2257" s="104">
        <f>IF(ISNA(VLOOKUP($N2257,'Data from Waybill Query'!$A:$M,11,FALSE)),0,VLOOKUP($N2257,'Data from Waybill Query'!$A:$M,11,FALSE))</f>
        <v>1682284</v>
      </c>
      <c r="L2257" s="104">
        <f>IF(ISNA(VLOOKUP($N2257,'Data from Waybill Query'!$A:$M,12,FALSE)),0,VLOOKUP($N2257,'Data from Waybill Query'!$A:$M,12,FALSE))</f>
        <v>1302</v>
      </c>
      <c r="M2257" s="104">
        <f>IF(ISNA(VLOOKUP($N2257,'Data from Waybill Query'!$A:$M,13,FALSE)),0,VLOOKUP($N2257,'Data from Waybill Query'!$A:$M,13,FALSE))</f>
        <v>5.7095109999999998E-2</v>
      </c>
      <c r="N2257" s="104">
        <f t="shared" si="80"/>
        <v>2018020201</v>
      </c>
    </row>
    <row r="2258" spans="1:14" x14ac:dyDescent="0.25">
      <c r="A2258" s="104">
        <f t="shared" si="79"/>
        <v>201812</v>
      </c>
      <c r="B2258" s="32">
        <f>'Data from Waybill Query'!B2258</f>
        <v>2018</v>
      </c>
      <c r="C2258" s="32" t="str">
        <f>IF('Data from Waybill Query'!C2258="00","0",IF('Data from Waybill Query'!C2258="01","1",IF('Data from Waybill Query'!C2258="XX","2",'Data from Waybill Query'!C2258)))</f>
        <v>2</v>
      </c>
      <c r="D2258" s="33" t="str">
        <f>'Data from Waybill Query'!D2258</f>
        <v>Grain</v>
      </c>
      <c r="E2258" s="33" t="str">
        <f>'Data from Waybill Query'!E2258</f>
        <v>M</v>
      </c>
      <c r="F2258" s="33" t="str">
        <f>'Data from Waybill Query'!F2258</f>
        <v>R</v>
      </c>
      <c r="G2258" s="33" t="str">
        <f>'Data from Waybill Query'!G2258</f>
        <v>M</v>
      </c>
      <c r="H2258" s="104">
        <f>IF(ISNA(VLOOKUP($N2258,'Data from Waybill Query'!$A:$M,8,FALSE)),0,VLOOKUP($N2258,'Data from Waybill Query'!$A:$M,8,FALSE))</f>
        <v>311063</v>
      </c>
      <c r="I2258" s="104">
        <f>IF(ISNA(VLOOKUP($N2258,'Data from Waybill Query'!$A:$M,9,FALSE)),0,VLOOKUP($N2258,'Data from Waybill Query'!$A:$M,9,FALSE))</f>
        <v>86692</v>
      </c>
      <c r="J2258" s="104">
        <f>IF(ISNA(VLOOKUP($N2258,'Data from Waybill Query'!$A:$M,10,FALSE)),0,VLOOKUP($N2258,'Data from Waybill Query'!$A:$M,10,FALSE))</f>
        <v>64817</v>
      </c>
      <c r="K2258" s="104">
        <f>IF(ISNA(VLOOKUP($N2258,'Data from Waybill Query'!$A:$M,11,FALSE)),0,VLOOKUP($N2258,'Data from Waybill Query'!$A:$M,11,FALSE))</f>
        <v>8727380</v>
      </c>
      <c r="L2258" s="104">
        <f>IF(ISNA(VLOOKUP($N2258,'Data from Waybill Query'!$A:$M,12,FALSE)),0,VLOOKUP($N2258,'Data from Waybill Query'!$A:$M,12,FALSE))</f>
        <v>6495</v>
      </c>
      <c r="M2258" s="104">
        <f>IF(ISNA(VLOOKUP($N2258,'Data from Waybill Query'!$A:$M,13,FALSE)),0,VLOOKUP($N2258,'Data from Waybill Query'!$A:$M,13,FALSE))</f>
        <v>4.7889750000000002E-2</v>
      </c>
      <c r="N2258" s="104">
        <f t="shared" si="80"/>
        <v>2018020202</v>
      </c>
    </row>
    <row r="2259" spans="1:14" x14ac:dyDescent="0.25">
      <c r="A2259" s="104">
        <f t="shared" si="79"/>
        <v>201813</v>
      </c>
      <c r="B2259" s="32">
        <f>'Data from Waybill Query'!B2259</f>
        <v>2018</v>
      </c>
      <c r="C2259" s="32" t="str">
        <f>IF('Data from Waybill Query'!C2259="00","0",IF('Data from Waybill Query'!C2259="01","1",IF('Data from Waybill Query'!C2259="XX","2",'Data from Waybill Query'!C2259)))</f>
        <v>2</v>
      </c>
      <c r="D2259" s="33" t="str">
        <f>'Data from Waybill Query'!D2259</f>
        <v>Grain</v>
      </c>
      <c r="E2259" s="33" t="str">
        <f>'Data from Waybill Query'!E2259</f>
        <v>M</v>
      </c>
      <c r="F2259" s="33" t="str">
        <f>'Data from Waybill Query'!F2259</f>
        <v>R</v>
      </c>
      <c r="G2259" s="33" t="str">
        <f>'Data from Waybill Query'!G2259</f>
        <v>U</v>
      </c>
      <c r="H2259" s="104">
        <f>IF(ISNA(VLOOKUP($N2259,'Data from Waybill Query'!$A:$M,8,FALSE)),0,VLOOKUP($N2259,'Data from Waybill Query'!$A:$M,8,FALSE))</f>
        <v>795477</v>
      </c>
      <c r="I2259" s="104">
        <f>IF(ISNA(VLOOKUP($N2259,'Data from Waybill Query'!$A:$M,9,FALSE)),0,VLOOKUP($N2259,'Data from Waybill Query'!$A:$M,9,FALSE))</f>
        <v>230444</v>
      </c>
      <c r="J2259" s="104">
        <f>IF(ISNA(VLOOKUP($N2259,'Data from Waybill Query'!$A:$M,10,FALSE)),0,VLOOKUP($N2259,'Data from Waybill Query'!$A:$M,10,FALSE))</f>
        <v>185752</v>
      </c>
      <c r="K2259" s="104">
        <f>IF(ISNA(VLOOKUP($N2259,'Data from Waybill Query'!$A:$M,11,FALSE)),0,VLOOKUP($N2259,'Data from Waybill Query'!$A:$M,11,FALSE))</f>
        <v>24306137</v>
      </c>
      <c r="L2259" s="104">
        <f>IF(ISNA(VLOOKUP($N2259,'Data from Waybill Query'!$A:$M,12,FALSE)),0,VLOOKUP($N2259,'Data from Waybill Query'!$A:$M,12,FALSE))</f>
        <v>19556</v>
      </c>
      <c r="M2259" s="104">
        <f>IF(ISNA(VLOOKUP($N2259,'Data from Waybill Query'!$A:$M,13,FALSE)),0,VLOOKUP($N2259,'Data from Waybill Query'!$A:$M,13,FALSE))</f>
        <v>4.0677890000000001E-2</v>
      </c>
      <c r="N2259" s="104">
        <f t="shared" si="80"/>
        <v>2018020203</v>
      </c>
    </row>
    <row r="2260" spans="1:14" x14ac:dyDescent="0.25">
      <c r="A2260" s="104">
        <f t="shared" si="79"/>
        <v>201814</v>
      </c>
      <c r="B2260" s="32">
        <f>'Data from Waybill Query'!B2260</f>
        <v>2018</v>
      </c>
      <c r="C2260" s="32" t="str">
        <f>IF('Data from Waybill Query'!C2260="00","0",IF('Data from Waybill Query'!C2260="01","1",IF('Data from Waybill Query'!C2260="XX","2",'Data from Waybill Query'!C2260)))</f>
        <v>2</v>
      </c>
      <c r="D2260" s="33" t="str">
        <f>'Data from Waybill Query'!D2260</f>
        <v>Grain</v>
      </c>
      <c r="E2260" s="33" t="str">
        <f>'Data from Waybill Query'!E2260</f>
        <v>M</v>
      </c>
      <c r="F2260" s="33" t="str">
        <f>'Data from Waybill Query'!F2260</f>
        <v>P</v>
      </c>
      <c r="G2260" s="33" t="str">
        <f>'Data from Waybill Query'!G2260</f>
        <v>S</v>
      </c>
      <c r="H2260" s="104">
        <f>IF(ISNA(VLOOKUP($N2260,'Data from Waybill Query'!$A:$M,8,FALSE)),0,VLOOKUP($N2260,'Data from Waybill Query'!$A:$M,8,FALSE))</f>
        <v>69117</v>
      </c>
      <c r="I2260" s="104">
        <f>IF(ISNA(VLOOKUP($N2260,'Data from Waybill Query'!$A:$M,9,FALSE)),0,VLOOKUP($N2260,'Data from Waybill Query'!$A:$M,9,FALSE))</f>
        <v>19676</v>
      </c>
      <c r="J2260" s="104">
        <f>IF(ISNA(VLOOKUP($N2260,'Data from Waybill Query'!$A:$M,10,FALSE)),0,VLOOKUP($N2260,'Data from Waybill Query'!$A:$M,10,FALSE))</f>
        <v>14503</v>
      </c>
      <c r="K2260" s="104">
        <f>IF(ISNA(VLOOKUP($N2260,'Data from Waybill Query'!$A:$M,11,FALSE)),0,VLOOKUP($N2260,'Data from Waybill Query'!$A:$M,11,FALSE))</f>
        <v>1913552</v>
      </c>
      <c r="L2260" s="104">
        <f>IF(ISNA(VLOOKUP($N2260,'Data from Waybill Query'!$A:$M,12,FALSE)),0,VLOOKUP($N2260,'Data from Waybill Query'!$A:$M,12,FALSE))</f>
        <v>1410</v>
      </c>
      <c r="M2260" s="104">
        <f>IF(ISNA(VLOOKUP($N2260,'Data from Waybill Query'!$A:$M,13,FALSE)),0,VLOOKUP($N2260,'Data from Waybill Query'!$A:$M,13,FALSE))</f>
        <v>4.9032510000000001E-2</v>
      </c>
      <c r="N2260" s="104">
        <f t="shared" si="80"/>
        <v>2018020211</v>
      </c>
    </row>
    <row r="2261" spans="1:14" x14ac:dyDescent="0.25">
      <c r="A2261" s="104">
        <f t="shared" si="79"/>
        <v>201815</v>
      </c>
      <c r="B2261" s="32">
        <f>'Data from Waybill Query'!B2261</f>
        <v>2018</v>
      </c>
      <c r="C2261" s="32" t="str">
        <f>IF('Data from Waybill Query'!C2261="00","0",IF('Data from Waybill Query'!C2261="01","1",IF('Data from Waybill Query'!C2261="XX","2",'Data from Waybill Query'!C2261)))</f>
        <v>2</v>
      </c>
      <c r="D2261" s="33" t="str">
        <f>'Data from Waybill Query'!D2261</f>
        <v>Grain</v>
      </c>
      <c r="E2261" s="33" t="str">
        <f>'Data from Waybill Query'!E2261</f>
        <v>M</v>
      </c>
      <c r="F2261" s="33" t="str">
        <f>'Data from Waybill Query'!F2261</f>
        <v>P</v>
      </c>
      <c r="G2261" s="33" t="str">
        <f>'Data from Waybill Query'!G2261</f>
        <v>M</v>
      </c>
      <c r="H2261" s="104">
        <f>IF(ISNA(VLOOKUP($N2261,'Data from Waybill Query'!$A:$M,8,FALSE)),0,VLOOKUP($N2261,'Data from Waybill Query'!$A:$M,8,FALSE))</f>
        <v>73274</v>
      </c>
      <c r="I2261" s="104">
        <f>IF(ISNA(VLOOKUP($N2261,'Data from Waybill Query'!$A:$M,9,FALSE)),0,VLOOKUP($N2261,'Data from Waybill Query'!$A:$M,9,FALSE))</f>
        <v>22944</v>
      </c>
      <c r="J2261" s="104">
        <f>IF(ISNA(VLOOKUP($N2261,'Data from Waybill Query'!$A:$M,10,FALSE)),0,VLOOKUP($N2261,'Data from Waybill Query'!$A:$M,10,FALSE))</f>
        <v>16314</v>
      </c>
      <c r="K2261" s="104">
        <f>IF(ISNA(VLOOKUP($N2261,'Data from Waybill Query'!$A:$M,11,FALSE)),0,VLOOKUP($N2261,'Data from Waybill Query'!$A:$M,11,FALSE))</f>
        <v>2323808</v>
      </c>
      <c r="L2261" s="104">
        <f>IF(ISNA(VLOOKUP($N2261,'Data from Waybill Query'!$A:$M,12,FALSE)),0,VLOOKUP($N2261,'Data from Waybill Query'!$A:$M,12,FALSE))</f>
        <v>1653</v>
      </c>
      <c r="M2261" s="104">
        <f>IF(ISNA(VLOOKUP($N2261,'Data from Waybill Query'!$A:$M,13,FALSE)),0,VLOOKUP($N2261,'Data from Waybill Query'!$A:$M,13,FALSE))</f>
        <v>4.4325150000000001E-2</v>
      </c>
      <c r="N2261" s="104">
        <f t="shared" si="80"/>
        <v>2018020212</v>
      </c>
    </row>
    <row r="2262" spans="1:14" x14ac:dyDescent="0.25">
      <c r="A2262" s="104">
        <f t="shared" si="79"/>
        <v>201816</v>
      </c>
      <c r="B2262" s="32">
        <f>'Data from Waybill Query'!B2262</f>
        <v>2018</v>
      </c>
      <c r="C2262" s="32" t="str">
        <f>IF('Data from Waybill Query'!C2262="00","0",IF('Data from Waybill Query'!C2262="01","1",IF('Data from Waybill Query'!C2262="XX","2",'Data from Waybill Query'!C2262)))</f>
        <v>2</v>
      </c>
      <c r="D2262" s="33" t="str">
        <f>'Data from Waybill Query'!D2262</f>
        <v>Grain</v>
      </c>
      <c r="E2262" s="33" t="str">
        <f>'Data from Waybill Query'!E2262</f>
        <v>M</v>
      </c>
      <c r="F2262" s="33" t="str">
        <f>'Data from Waybill Query'!F2262</f>
        <v>P</v>
      </c>
      <c r="G2262" s="33" t="str">
        <f>'Data from Waybill Query'!G2262</f>
        <v>U</v>
      </c>
      <c r="H2262" s="104">
        <f>IF(ISNA(VLOOKUP($N2262,'Data from Waybill Query'!$A:$M,8,FALSE)),0,VLOOKUP($N2262,'Data from Waybill Query'!$A:$M,8,FALSE))</f>
        <v>224910</v>
      </c>
      <c r="I2262" s="104">
        <f>IF(ISNA(VLOOKUP($N2262,'Data from Waybill Query'!$A:$M,9,FALSE)),0,VLOOKUP($N2262,'Data from Waybill Query'!$A:$M,9,FALSE))</f>
        <v>81046</v>
      </c>
      <c r="J2262" s="104">
        <f>IF(ISNA(VLOOKUP($N2262,'Data from Waybill Query'!$A:$M,10,FALSE)),0,VLOOKUP($N2262,'Data from Waybill Query'!$A:$M,10,FALSE))</f>
        <v>63827</v>
      </c>
      <c r="K2262" s="104">
        <f>IF(ISNA(VLOOKUP($N2262,'Data from Waybill Query'!$A:$M,11,FALSE)),0,VLOOKUP($N2262,'Data from Waybill Query'!$A:$M,11,FALSE))</f>
        <v>8499983</v>
      </c>
      <c r="L2262" s="104">
        <f>IF(ISNA(VLOOKUP($N2262,'Data from Waybill Query'!$A:$M,12,FALSE)),0,VLOOKUP($N2262,'Data from Waybill Query'!$A:$M,12,FALSE))</f>
        <v>6688</v>
      </c>
      <c r="M2262" s="104">
        <f>IF(ISNA(VLOOKUP($N2262,'Data from Waybill Query'!$A:$M,13,FALSE)),0,VLOOKUP($N2262,'Data from Waybill Query'!$A:$M,13,FALSE))</f>
        <v>3.3628089999999999E-2</v>
      </c>
      <c r="N2262" s="104">
        <f t="shared" si="80"/>
        <v>2018020213</v>
      </c>
    </row>
    <row r="2263" spans="1:14" x14ac:dyDescent="0.25">
      <c r="A2263" s="104">
        <f t="shared" si="79"/>
        <v>201817</v>
      </c>
      <c r="B2263" s="32">
        <f>'Data from Waybill Query'!B2263</f>
        <v>2018</v>
      </c>
      <c r="C2263" s="32" t="str">
        <f>IF('Data from Waybill Query'!C2263="00","0",IF('Data from Waybill Query'!C2263="01","1",IF('Data from Waybill Query'!C2263="XX","2",'Data from Waybill Query'!C2263)))</f>
        <v>2</v>
      </c>
      <c r="D2263" s="33" t="str">
        <f>'Data from Waybill Query'!D2263</f>
        <v>Grain</v>
      </c>
      <c r="E2263" s="33" t="str">
        <f>'Data from Waybill Query'!E2263</f>
        <v>L</v>
      </c>
      <c r="F2263" s="33" t="str">
        <f>'Data from Waybill Query'!F2263</f>
        <v>R</v>
      </c>
      <c r="G2263" s="33" t="str">
        <f>'Data from Waybill Query'!G2263</f>
        <v>S</v>
      </c>
      <c r="H2263" s="104">
        <f>IF(ISNA(VLOOKUP($N2263,'Data from Waybill Query'!$A:$M,8,FALSE)),0,VLOOKUP($N2263,'Data from Waybill Query'!$A:$M,8,FALSE))</f>
        <v>174305</v>
      </c>
      <c r="I2263" s="104">
        <f>IF(ISNA(VLOOKUP($N2263,'Data from Waybill Query'!$A:$M,9,FALSE)),0,VLOOKUP($N2263,'Data from Waybill Query'!$A:$M,9,FALSE))</f>
        <v>31336</v>
      </c>
      <c r="J2263" s="104">
        <f>IF(ISNA(VLOOKUP($N2263,'Data from Waybill Query'!$A:$M,10,FALSE)),0,VLOOKUP($N2263,'Data from Waybill Query'!$A:$M,10,FALSE))</f>
        <v>50432</v>
      </c>
      <c r="K2263" s="104">
        <f>IF(ISNA(VLOOKUP($N2263,'Data from Waybill Query'!$A:$M,11,FALSE)),0,VLOOKUP($N2263,'Data from Waybill Query'!$A:$M,11,FALSE))</f>
        <v>2868096</v>
      </c>
      <c r="L2263" s="104">
        <f>IF(ISNA(VLOOKUP($N2263,'Data from Waybill Query'!$A:$M,12,FALSE)),0,VLOOKUP($N2263,'Data from Waybill Query'!$A:$M,12,FALSE))</f>
        <v>4616</v>
      </c>
      <c r="M2263" s="104">
        <f>IF(ISNA(VLOOKUP($N2263,'Data from Waybill Query'!$A:$M,13,FALSE)),0,VLOOKUP($N2263,'Data from Waybill Query'!$A:$M,13,FALSE))</f>
        <v>3.7758750000000001E-2</v>
      </c>
      <c r="N2263" s="104">
        <f t="shared" si="80"/>
        <v>2018020301</v>
      </c>
    </row>
    <row r="2264" spans="1:14" x14ac:dyDescent="0.25">
      <c r="A2264" s="104">
        <f t="shared" si="79"/>
        <v>201818</v>
      </c>
      <c r="B2264" s="32">
        <f>'Data from Waybill Query'!B2264</f>
        <v>2018</v>
      </c>
      <c r="C2264" s="32" t="str">
        <f>IF('Data from Waybill Query'!C2264="00","0",IF('Data from Waybill Query'!C2264="01","1",IF('Data from Waybill Query'!C2264="XX","2",'Data from Waybill Query'!C2264)))</f>
        <v>2</v>
      </c>
      <c r="D2264" s="33" t="str">
        <f>'Data from Waybill Query'!D2264</f>
        <v>Grain</v>
      </c>
      <c r="E2264" s="33" t="str">
        <f>'Data from Waybill Query'!E2264</f>
        <v>L</v>
      </c>
      <c r="F2264" s="33" t="str">
        <f>'Data from Waybill Query'!F2264</f>
        <v>R</v>
      </c>
      <c r="G2264" s="33" t="str">
        <f>'Data from Waybill Query'!G2264</f>
        <v>M</v>
      </c>
      <c r="H2264" s="104">
        <f>IF(ISNA(VLOOKUP($N2264,'Data from Waybill Query'!$A:$M,8,FALSE)),0,VLOOKUP($N2264,'Data from Waybill Query'!$A:$M,8,FALSE))</f>
        <v>276886</v>
      </c>
      <c r="I2264" s="104">
        <f>IF(ISNA(VLOOKUP($N2264,'Data from Waybill Query'!$A:$M,9,FALSE)),0,VLOOKUP($N2264,'Data from Waybill Query'!$A:$M,9,FALSE))</f>
        <v>53200</v>
      </c>
      <c r="J2264" s="104">
        <f>IF(ISNA(VLOOKUP($N2264,'Data from Waybill Query'!$A:$M,10,FALSE)),0,VLOOKUP($N2264,'Data from Waybill Query'!$A:$M,10,FALSE))</f>
        <v>79540</v>
      </c>
      <c r="K2264" s="104">
        <f>IF(ISNA(VLOOKUP($N2264,'Data from Waybill Query'!$A:$M,11,FALSE)),0,VLOOKUP($N2264,'Data from Waybill Query'!$A:$M,11,FALSE))</f>
        <v>5218728</v>
      </c>
      <c r="L2264" s="104">
        <f>IF(ISNA(VLOOKUP($N2264,'Data from Waybill Query'!$A:$M,12,FALSE)),0,VLOOKUP($N2264,'Data from Waybill Query'!$A:$M,12,FALSE))</f>
        <v>7761</v>
      </c>
      <c r="M2264" s="104">
        <f>IF(ISNA(VLOOKUP($N2264,'Data from Waybill Query'!$A:$M,13,FALSE)),0,VLOOKUP($N2264,'Data from Waybill Query'!$A:$M,13,FALSE))</f>
        <v>3.5678649999999999E-2</v>
      </c>
      <c r="N2264" s="104">
        <f t="shared" si="80"/>
        <v>2018020302</v>
      </c>
    </row>
    <row r="2265" spans="1:14" x14ac:dyDescent="0.25">
      <c r="A2265" s="104">
        <f t="shared" si="79"/>
        <v>201819</v>
      </c>
      <c r="B2265" s="32">
        <f>'Data from Waybill Query'!B2265</f>
        <v>2018</v>
      </c>
      <c r="C2265" s="32" t="str">
        <f>IF('Data from Waybill Query'!C2265="00","0",IF('Data from Waybill Query'!C2265="01","1",IF('Data from Waybill Query'!C2265="XX","2",'Data from Waybill Query'!C2265)))</f>
        <v>2</v>
      </c>
      <c r="D2265" s="33" t="str">
        <f>'Data from Waybill Query'!D2265</f>
        <v>Grain</v>
      </c>
      <c r="E2265" s="33" t="str">
        <f>'Data from Waybill Query'!E2265</f>
        <v>L</v>
      </c>
      <c r="F2265" s="33" t="str">
        <f>'Data from Waybill Query'!F2265</f>
        <v>R</v>
      </c>
      <c r="G2265" s="33" t="str">
        <f>'Data from Waybill Query'!G2265</f>
        <v>U</v>
      </c>
      <c r="H2265" s="104">
        <f>IF(ISNA(VLOOKUP($N2265,'Data from Waybill Query'!$A:$M,8,FALSE)),0,VLOOKUP($N2265,'Data from Waybill Query'!$A:$M,8,FALSE))</f>
        <v>2595060</v>
      </c>
      <c r="I2265" s="104">
        <f>IF(ISNA(VLOOKUP($N2265,'Data from Waybill Query'!$A:$M,9,FALSE)),0,VLOOKUP($N2265,'Data from Waybill Query'!$A:$M,9,FALSE))</f>
        <v>525373</v>
      </c>
      <c r="J2265" s="104">
        <f>IF(ISNA(VLOOKUP($N2265,'Data from Waybill Query'!$A:$M,10,FALSE)),0,VLOOKUP($N2265,'Data from Waybill Query'!$A:$M,10,FALSE))</f>
        <v>902296</v>
      </c>
      <c r="K2265" s="104">
        <f>IF(ISNA(VLOOKUP($N2265,'Data from Waybill Query'!$A:$M,11,FALSE)),0,VLOOKUP($N2265,'Data from Waybill Query'!$A:$M,11,FALSE))</f>
        <v>56291009</v>
      </c>
      <c r="L2265" s="104">
        <f>IF(ISNA(VLOOKUP($N2265,'Data from Waybill Query'!$A:$M,12,FALSE)),0,VLOOKUP($N2265,'Data from Waybill Query'!$A:$M,12,FALSE))</f>
        <v>96973</v>
      </c>
      <c r="M2265" s="104">
        <f>IF(ISNA(VLOOKUP($N2265,'Data from Waybill Query'!$A:$M,13,FALSE)),0,VLOOKUP($N2265,'Data from Waybill Query'!$A:$M,13,FALSE))</f>
        <v>2.6760630000000001E-2</v>
      </c>
      <c r="N2265" s="104">
        <f t="shared" si="80"/>
        <v>2018020303</v>
      </c>
    </row>
    <row r="2266" spans="1:14" x14ac:dyDescent="0.25">
      <c r="A2266" s="104">
        <f t="shared" si="79"/>
        <v>201820</v>
      </c>
      <c r="B2266" s="32">
        <f>'Data from Waybill Query'!B2266</f>
        <v>2018</v>
      </c>
      <c r="C2266" s="32" t="str">
        <f>IF('Data from Waybill Query'!C2266="00","0",IF('Data from Waybill Query'!C2266="01","1",IF('Data from Waybill Query'!C2266="XX","2",'Data from Waybill Query'!C2266)))</f>
        <v>2</v>
      </c>
      <c r="D2266" s="33" t="str">
        <f>'Data from Waybill Query'!D2266</f>
        <v>Grain</v>
      </c>
      <c r="E2266" s="33" t="str">
        <f>'Data from Waybill Query'!E2266</f>
        <v>L</v>
      </c>
      <c r="F2266" s="33" t="str">
        <f>'Data from Waybill Query'!F2266</f>
        <v>P</v>
      </c>
      <c r="G2266" s="33" t="str">
        <f>'Data from Waybill Query'!G2266</f>
        <v>S</v>
      </c>
      <c r="H2266" s="104">
        <f>IF(ISNA(VLOOKUP($N2266,'Data from Waybill Query'!$A:$M,8,FALSE)),0,VLOOKUP($N2266,'Data from Waybill Query'!$A:$M,8,FALSE))</f>
        <v>122496</v>
      </c>
      <c r="I2266" s="104">
        <f>IF(ISNA(VLOOKUP($N2266,'Data from Waybill Query'!$A:$M,9,FALSE)),0,VLOOKUP($N2266,'Data from Waybill Query'!$A:$M,9,FALSE))</f>
        <v>22136</v>
      </c>
      <c r="J2266" s="104">
        <f>IF(ISNA(VLOOKUP($N2266,'Data from Waybill Query'!$A:$M,10,FALSE)),0,VLOOKUP($N2266,'Data from Waybill Query'!$A:$M,10,FALSE))</f>
        <v>36570</v>
      </c>
      <c r="K2266" s="104">
        <f>IF(ISNA(VLOOKUP($N2266,'Data from Waybill Query'!$A:$M,11,FALSE)),0,VLOOKUP($N2266,'Data from Waybill Query'!$A:$M,11,FALSE))</f>
        <v>2116688</v>
      </c>
      <c r="L2266" s="104">
        <f>IF(ISNA(VLOOKUP($N2266,'Data from Waybill Query'!$A:$M,12,FALSE)),0,VLOOKUP($N2266,'Data from Waybill Query'!$A:$M,12,FALSE))</f>
        <v>3478</v>
      </c>
      <c r="M2266" s="104">
        <f>IF(ISNA(VLOOKUP($N2266,'Data from Waybill Query'!$A:$M,13,FALSE)),0,VLOOKUP($N2266,'Data from Waybill Query'!$A:$M,13,FALSE))</f>
        <v>3.5223959999999999E-2</v>
      </c>
      <c r="N2266" s="104">
        <f t="shared" si="80"/>
        <v>2018020311</v>
      </c>
    </row>
    <row r="2267" spans="1:14" x14ac:dyDescent="0.25">
      <c r="A2267" s="104">
        <f t="shared" si="79"/>
        <v>201821</v>
      </c>
      <c r="B2267" s="32">
        <f>'Data from Waybill Query'!B2267</f>
        <v>2018</v>
      </c>
      <c r="C2267" s="32" t="str">
        <f>IF('Data from Waybill Query'!C2267="00","0",IF('Data from Waybill Query'!C2267="01","1",IF('Data from Waybill Query'!C2267="XX","2",'Data from Waybill Query'!C2267)))</f>
        <v>2</v>
      </c>
      <c r="D2267" s="33" t="str">
        <f>'Data from Waybill Query'!D2267</f>
        <v>Grain</v>
      </c>
      <c r="E2267" s="33" t="str">
        <f>'Data from Waybill Query'!E2267</f>
        <v>L</v>
      </c>
      <c r="F2267" s="33" t="str">
        <f>'Data from Waybill Query'!F2267</f>
        <v>P</v>
      </c>
      <c r="G2267" s="33" t="str">
        <f>'Data from Waybill Query'!G2267</f>
        <v>M</v>
      </c>
      <c r="H2267" s="104">
        <f>IF(ISNA(VLOOKUP($N2267,'Data from Waybill Query'!$A:$M,8,FALSE)),0,VLOOKUP($N2267,'Data from Waybill Query'!$A:$M,8,FALSE))</f>
        <v>71921</v>
      </c>
      <c r="I2267" s="104">
        <f>IF(ISNA(VLOOKUP($N2267,'Data from Waybill Query'!$A:$M,9,FALSE)),0,VLOOKUP($N2267,'Data from Waybill Query'!$A:$M,9,FALSE))</f>
        <v>14852</v>
      </c>
      <c r="J2267" s="104">
        <f>IF(ISNA(VLOOKUP($N2267,'Data from Waybill Query'!$A:$M,10,FALSE)),0,VLOOKUP($N2267,'Data from Waybill Query'!$A:$M,10,FALSE))</f>
        <v>21560</v>
      </c>
      <c r="K2267" s="104">
        <f>IF(ISNA(VLOOKUP($N2267,'Data from Waybill Query'!$A:$M,11,FALSE)),0,VLOOKUP($N2267,'Data from Waybill Query'!$A:$M,11,FALSE))</f>
        <v>1501308</v>
      </c>
      <c r="L2267" s="104">
        <f>IF(ISNA(VLOOKUP($N2267,'Data from Waybill Query'!$A:$M,12,FALSE)),0,VLOOKUP($N2267,'Data from Waybill Query'!$A:$M,12,FALSE))</f>
        <v>2171</v>
      </c>
      <c r="M2267" s="104">
        <f>IF(ISNA(VLOOKUP($N2267,'Data from Waybill Query'!$A:$M,13,FALSE)),0,VLOOKUP($N2267,'Data from Waybill Query'!$A:$M,13,FALSE))</f>
        <v>3.3131609999999999E-2</v>
      </c>
      <c r="N2267" s="104">
        <f t="shared" si="80"/>
        <v>2018020312</v>
      </c>
    </row>
    <row r="2268" spans="1:14" x14ac:dyDescent="0.25">
      <c r="A2268" s="104">
        <f t="shared" si="79"/>
        <v>201822</v>
      </c>
      <c r="B2268" s="32">
        <f>'Data from Waybill Query'!B2268</f>
        <v>2018</v>
      </c>
      <c r="C2268" s="32" t="str">
        <f>IF('Data from Waybill Query'!C2268="00","0",IF('Data from Waybill Query'!C2268="01","1",IF('Data from Waybill Query'!C2268="XX","2",'Data from Waybill Query'!C2268)))</f>
        <v>2</v>
      </c>
      <c r="D2268" s="33" t="str">
        <f>'Data from Waybill Query'!D2268</f>
        <v>Grain</v>
      </c>
      <c r="E2268" s="33" t="str">
        <f>'Data from Waybill Query'!E2268</f>
        <v>L</v>
      </c>
      <c r="F2268" s="33" t="str">
        <f>'Data from Waybill Query'!F2268</f>
        <v>P</v>
      </c>
      <c r="G2268" s="33" t="str">
        <f>'Data from Waybill Query'!G2268</f>
        <v>U</v>
      </c>
      <c r="H2268" s="104">
        <f>IF(ISNA(VLOOKUP($N2268,'Data from Waybill Query'!$A:$M,8,FALSE)),0,VLOOKUP($N2268,'Data from Waybill Query'!$A:$M,8,FALSE))</f>
        <v>281094</v>
      </c>
      <c r="I2268" s="104">
        <f>IF(ISNA(VLOOKUP($N2268,'Data from Waybill Query'!$A:$M,9,FALSE)),0,VLOOKUP($N2268,'Data from Waybill Query'!$A:$M,9,FALSE))</f>
        <v>60751</v>
      </c>
      <c r="J2268" s="104">
        <f>IF(ISNA(VLOOKUP($N2268,'Data from Waybill Query'!$A:$M,10,FALSE)),0,VLOOKUP($N2268,'Data from Waybill Query'!$A:$M,10,FALSE))</f>
        <v>96439</v>
      </c>
      <c r="K2268" s="104">
        <f>IF(ISNA(VLOOKUP($N2268,'Data from Waybill Query'!$A:$M,11,FALSE)),0,VLOOKUP($N2268,'Data from Waybill Query'!$A:$M,11,FALSE))</f>
        <v>6254810</v>
      </c>
      <c r="L2268" s="104">
        <f>IF(ISNA(VLOOKUP($N2268,'Data from Waybill Query'!$A:$M,12,FALSE)),0,VLOOKUP($N2268,'Data from Waybill Query'!$A:$M,12,FALSE))</f>
        <v>10018</v>
      </c>
      <c r="M2268" s="104">
        <f>IF(ISNA(VLOOKUP($N2268,'Data from Waybill Query'!$A:$M,13,FALSE)),0,VLOOKUP($N2268,'Data from Waybill Query'!$A:$M,13,FALSE))</f>
        <v>2.8059540000000001E-2</v>
      </c>
      <c r="N2268" s="104">
        <f t="shared" si="80"/>
        <v>2018020313</v>
      </c>
    </row>
    <row r="2269" spans="1:14" x14ac:dyDescent="0.25">
      <c r="A2269" s="104">
        <f t="shared" si="79"/>
        <v>201823</v>
      </c>
      <c r="B2269" s="32">
        <f>'Data from Waybill Query'!B2269</f>
        <v>2018</v>
      </c>
      <c r="C2269" s="32" t="str">
        <f>IF('Data from Waybill Query'!C2269="00","0",IF('Data from Waybill Query'!C2269="01","1",IF('Data from Waybill Query'!C2269="XX","2",'Data from Waybill Query'!C2269)))</f>
        <v>10</v>
      </c>
      <c r="D2269" s="33" t="str">
        <f>'Data from Waybill Query'!D2269</f>
        <v>Metalic Ores</v>
      </c>
      <c r="E2269" s="33" t="str">
        <f>'Data from Waybill Query'!E2269</f>
        <v>S</v>
      </c>
      <c r="F2269" s="33" t="str">
        <f>'Data from Waybill Query'!F2269</f>
        <v>X</v>
      </c>
      <c r="G2269" s="33" t="str">
        <f>'Data from Waybill Query'!G2269</f>
        <v>X</v>
      </c>
      <c r="H2269" s="104">
        <f>IF(ISNA(VLOOKUP($N2269,'Data from Waybill Query'!$A:$M,8,FALSE)),0,VLOOKUP($N2269,'Data from Waybill Query'!$A:$M,8,FALSE))</f>
        <v>71440</v>
      </c>
      <c r="I2269" s="104">
        <f>IF(ISNA(VLOOKUP($N2269,'Data from Waybill Query'!$A:$M,9,FALSE)),0,VLOOKUP($N2269,'Data from Waybill Query'!$A:$M,9,FALSE))</f>
        <v>302767</v>
      </c>
      <c r="J2269" s="104">
        <f>IF(ISNA(VLOOKUP($N2269,'Data from Waybill Query'!$A:$M,10,FALSE)),0,VLOOKUP($N2269,'Data from Waybill Query'!$A:$M,10,FALSE))</f>
        <v>6537</v>
      </c>
      <c r="K2269" s="104">
        <f>IF(ISNA(VLOOKUP($N2269,'Data from Waybill Query'!$A:$M,11,FALSE)),0,VLOOKUP($N2269,'Data from Waybill Query'!$A:$M,11,FALSE))</f>
        <v>23580795</v>
      </c>
      <c r="L2269" s="104">
        <f>IF(ISNA(VLOOKUP($N2269,'Data from Waybill Query'!$A:$M,12,FALSE)),0,VLOOKUP($N2269,'Data from Waybill Query'!$A:$M,12,FALSE))</f>
        <v>528</v>
      </c>
      <c r="M2269" s="104">
        <f>IF(ISNA(VLOOKUP($N2269,'Data from Waybill Query'!$A:$M,13,FALSE)),0,VLOOKUP($N2269,'Data from Waybill Query'!$A:$M,13,FALSE))</f>
        <v>0.13528270000000001</v>
      </c>
      <c r="N2269" s="104">
        <f t="shared" si="80"/>
        <v>2018100103</v>
      </c>
    </row>
    <row r="2270" spans="1:14" x14ac:dyDescent="0.25">
      <c r="A2270" s="104">
        <f t="shared" si="79"/>
        <v>201824</v>
      </c>
      <c r="B2270" s="32">
        <f>'Data from Waybill Query'!B2270</f>
        <v>2018</v>
      </c>
      <c r="C2270" s="32" t="str">
        <f>IF('Data from Waybill Query'!C2270="00","0",IF('Data from Waybill Query'!C2270="01","1",IF('Data from Waybill Query'!C2270="XX","2",'Data from Waybill Query'!C2270)))</f>
        <v>10</v>
      </c>
      <c r="D2270" s="33" t="str">
        <f>'Data from Waybill Query'!D2270</f>
        <v>Metalic Ores</v>
      </c>
      <c r="E2270" s="33" t="str">
        <f>'Data from Waybill Query'!E2270</f>
        <v>M</v>
      </c>
      <c r="F2270" s="33" t="str">
        <f>'Data from Waybill Query'!F2270</f>
        <v>X</v>
      </c>
      <c r="G2270" s="33" t="str">
        <f>'Data from Waybill Query'!G2270</f>
        <v>X</v>
      </c>
      <c r="H2270" s="104">
        <f>IF(ISNA(VLOOKUP($N2270,'Data from Waybill Query'!$A:$M,8,FALSE)),0,VLOOKUP($N2270,'Data from Waybill Query'!$A:$M,8,FALSE))</f>
        <v>171435</v>
      </c>
      <c r="I2270" s="104">
        <f>IF(ISNA(VLOOKUP($N2270,'Data from Waybill Query'!$A:$M,9,FALSE)),0,VLOOKUP($N2270,'Data from Waybill Query'!$A:$M,9,FALSE))</f>
        <v>189058</v>
      </c>
      <c r="J2270" s="104">
        <f>IF(ISNA(VLOOKUP($N2270,'Data from Waybill Query'!$A:$M,10,FALSE)),0,VLOOKUP($N2270,'Data from Waybill Query'!$A:$M,10,FALSE))</f>
        <v>25948</v>
      </c>
      <c r="K2270" s="104">
        <f>IF(ISNA(VLOOKUP($N2270,'Data from Waybill Query'!$A:$M,11,FALSE)),0,VLOOKUP($N2270,'Data from Waybill Query'!$A:$M,11,FALSE))</f>
        <v>19810503</v>
      </c>
      <c r="L2270" s="104">
        <f>IF(ISNA(VLOOKUP($N2270,'Data from Waybill Query'!$A:$M,12,FALSE)),0,VLOOKUP($N2270,'Data from Waybill Query'!$A:$M,12,FALSE))</f>
        <v>2704</v>
      </c>
      <c r="M2270" s="104">
        <f>IF(ISNA(VLOOKUP($N2270,'Data from Waybill Query'!$A:$M,13,FALSE)),0,VLOOKUP($N2270,'Data from Waybill Query'!$A:$M,13,FALSE))</f>
        <v>6.339931E-2</v>
      </c>
      <c r="N2270" s="104">
        <f t="shared" si="80"/>
        <v>2018100203</v>
      </c>
    </row>
    <row r="2271" spans="1:14" x14ac:dyDescent="0.25">
      <c r="A2271" s="104">
        <f t="shared" si="79"/>
        <v>201825</v>
      </c>
      <c r="B2271" s="32">
        <f>'Data from Waybill Query'!B2271</f>
        <v>2018</v>
      </c>
      <c r="C2271" s="32" t="str">
        <f>IF('Data from Waybill Query'!C2271="00","0",IF('Data from Waybill Query'!C2271="01","1",IF('Data from Waybill Query'!C2271="XX","2",'Data from Waybill Query'!C2271)))</f>
        <v>10</v>
      </c>
      <c r="D2271" s="33" t="str">
        <f>'Data from Waybill Query'!D2271</f>
        <v>Metalic Ores</v>
      </c>
      <c r="E2271" s="33" t="str">
        <f>'Data from Waybill Query'!E2271</f>
        <v>L</v>
      </c>
      <c r="F2271" s="33" t="str">
        <f>'Data from Waybill Query'!F2271</f>
        <v>X</v>
      </c>
      <c r="G2271" s="33" t="str">
        <f>'Data from Waybill Query'!G2271</f>
        <v>X</v>
      </c>
      <c r="H2271" s="104">
        <f>IF(ISNA(VLOOKUP($N2271,'Data from Waybill Query'!$A:$M,8,FALSE)),0,VLOOKUP($N2271,'Data from Waybill Query'!$A:$M,8,FALSE))</f>
        <v>259039</v>
      </c>
      <c r="I2271" s="104">
        <f>IF(ISNA(VLOOKUP($N2271,'Data from Waybill Query'!$A:$M,9,FALSE)),0,VLOOKUP($N2271,'Data from Waybill Query'!$A:$M,9,FALSE))</f>
        <v>270610</v>
      </c>
      <c r="J2271" s="104">
        <f>IF(ISNA(VLOOKUP($N2271,'Data from Waybill Query'!$A:$M,10,FALSE)),0,VLOOKUP($N2271,'Data from Waybill Query'!$A:$M,10,FALSE))</f>
        <v>336731</v>
      </c>
      <c r="K2271" s="104">
        <f>IF(ISNA(VLOOKUP($N2271,'Data from Waybill Query'!$A:$M,11,FALSE)),0,VLOOKUP($N2271,'Data from Waybill Query'!$A:$M,11,FALSE))</f>
        <v>21591959</v>
      </c>
      <c r="L2271" s="104">
        <f>IF(ISNA(VLOOKUP($N2271,'Data from Waybill Query'!$A:$M,12,FALSE)),0,VLOOKUP($N2271,'Data from Waybill Query'!$A:$M,12,FALSE))</f>
        <v>26486</v>
      </c>
      <c r="M2271" s="104">
        <f>IF(ISNA(VLOOKUP($N2271,'Data from Waybill Query'!$A:$M,13,FALSE)),0,VLOOKUP($N2271,'Data from Waybill Query'!$A:$M,13,FALSE))</f>
        <v>9.7802170000000008E-3</v>
      </c>
      <c r="N2271" s="104">
        <f t="shared" si="80"/>
        <v>2018100303</v>
      </c>
    </row>
    <row r="2272" spans="1:14" x14ac:dyDescent="0.25">
      <c r="A2272" s="104">
        <f t="shared" si="79"/>
        <v>201826</v>
      </c>
      <c r="B2272" s="32">
        <f>'Data from Waybill Query'!B2272</f>
        <v>2018</v>
      </c>
      <c r="C2272" s="32" t="str">
        <f>IF('Data from Waybill Query'!C2272="00","0",IF('Data from Waybill Query'!C2272="01","1",IF('Data from Waybill Query'!C2272="XX","2",'Data from Waybill Query'!C2272)))</f>
        <v>11</v>
      </c>
      <c r="D2272" s="33" t="str">
        <f>'Data from Waybill Query'!D2272</f>
        <v>Coal</v>
      </c>
      <c r="E2272" s="33" t="str">
        <f>'Data from Waybill Query'!E2272</f>
        <v>S</v>
      </c>
      <c r="F2272" s="33" t="str">
        <f>'Data from Waybill Query'!F2272</f>
        <v>R</v>
      </c>
      <c r="G2272" s="33" t="str">
        <f>'Data from Waybill Query'!G2272</f>
        <v>X</v>
      </c>
      <c r="H2272" s="104">
        <f>IF(ISNA(VLOOKUP($N2272,'Data from Waybill Query'!$A:$M,8,FALSE)),0,VLOOKUP($N2272,'Data from Waybill Query'!$A:$M,8,FALSE))</f>
        <v>1570409</v>
      </c>
      <c r="I2272" s="104">
        <f>IF(ISNA(VLOOKUP($N2272,'Data from Waybill Query'!$A:$M,9,FALSE)),0,VLOOKUP($N2272,'Data from Waybill Query'!$A:$M,9,FALSE))</f>
        <v>806143</v>
      </c>
      <c r="J2272" s="104">
        <f>IF(ISNA(VLOOKUP($N2272,'Data from Waybill Query'!$A:$M,10,FALSE)),0,VLOOKUP($N2272,'Data from Waybill Query'!$A:$M,10,FALSE))</f>
        <v>244273</v>
      </c>
      <c r="K2272" s="104">
        <f>IF(ISNA(VLOOKUP($N2272,'Data from Waybill Query'!$A:$M,11,FALSE)),0,VLOOKUP($N2272,'Data from Waybill Query'!$A:$M,11,FALSE))</f>
        <v>90003226</v>
      </c>
      <c r="L2272" s="104">
        <f>IF(ISNA(VLOOKUP($N2272,'Data from Waybill Query'!$A:$M,12,FALSE)),0,VLOOKUP($N2272,'Data from Waybill Query'!$A:$M,12,FALSE))</f>
        <v>27153</v>
      </c>
      <c r="M2272" s="104">
        <f>IF(ISNA(VLOOKUP($N2272,'Data from Waybill Query'!$A:$M,13,FALSE)),0,VLOOKUP($N2272,'Data from Waybill Query'!$A:$M,13,FALSE))</f>
        <v>5.7835249999999998E-2</v>
      </c>
      <c r="N2272" s="104">
        <f t="shared" si="80"/>
        <v>2018110103</v>
      </c>
    </row>
    <row r="2273" spans="1:14" x14ac:dyDescent="0.25">
      <c r="A2273" s="104">
        <f t="shared" si="79"/>
        <v>201827</v>
      </c>
      <c r="B2273" s="32">
        <f>'Data from Waybill Query'!B2273</f>
        <v>2018</v>
      </c>
      <c r="C2273" s="32" t="str">
        <f>IF('Data from Waybill Query'!C2273="00","0",IF('Data from Waybill Query'!C2273="01","1",IF('Data from Waybill Query'!C2273="XX","2",'Data from Waybill Query'!C2273)))</f>
        <v>11</v>
      </c>
      <c r="D2273" s="33" t="str">
        <f>'Data from Waybill Query'!D2273</f>
        <v>Coal</v>
      </c>
      <c r="E2273" s="33" t="str">
        <f>'Data from Waybill Query'!E2273</f>
        <v>S</v>
      </c>
      <c r="F2273" s="33" t="str">
        <f>'Data from Waybill Query'!F2273</f>
        <v>P</v>
      </c>
      <c r="G2273" s="33" t="str">
        <f>'Data from Waybill Query'!G2273</f>
        <v>X</v>
      </c>
      <c r="H2273" s="104">
        <f>IF(ISNA(VLOOKUP($N2273,'Data from Waybill Query'!$A:$M,8,FALSE)),0,VLOOKUP($N2273,'Data from Waybill Query'!$A:$M,8,FALSE))</f>
        <v>1076064</v>
      </c>
      <c r="I2273" s="104">
        <f>IF(ISNA(VLOOKUP($N2273,'Data from Waybill Query'!$A:$M,9,FALSE)),0,VLOOKUP($N2273,'Data from Waybill Query'!$A:$M,9,FALSE))</f>
        <v>1149311</v>
      </c>
      <c r="J2273" s="104">
        <f>IF(ISNA(VLOOKUP($N2273,'Data from Waybill Query'!$A:$M,10,FALSE)),0,VLOOKUP($N2273,'Data from Waybill Query'!$A:$M,10,FALSE))</f>
        <v>210220</v>
      </c>
      <c r="K2273" s="104">
        <f>IF(ISNA(VLOOKUP($N2273,'Data from Waybill Query'!$A:$M,11,FALSE)),0,VLOOKUP($N2273,'Data from Waybill Query'!$A:$M,11,FALSE))</f>
        <v>134641757</v>
      </c>
      <c r="L2273" s="104">
        <f>IF(ISNA(VLOOKUP($N2273,'Data from Waybill Query'!$A:$M,12,FALSE)),0,VLOOKUP($N2273,'Data from Waybill Query'!$A:$M,12,FALSE))</f>
        <v>24916</v>
      </c>
      <c r="M2273" s="104">
        <f>IF(ISNA(VLOOKUP($N2273,'Data from Waybill Query'!$A:$M,13,FALSE)),0,VLOOKUP($N2273,'Data from Waybill Query'!$A:$M,13,FALSE))</f>
        <v>4.3187530000000002E-2</v>
      </c>
      <c r="N2273" s="104">
        <f t="shared" si="80"/>
        <v>2018110113</v>
      </c>
    </row>
    <row r="2274" spans="1:14" x14ac:dyDescent="0.25">
      <c r="A2274" s="104">
        <f t="shared" si="79"/>
        <v>201828</v>
      </c>
      <c r="B2274" s="32">
        <f>'Data from Waybill Query'!B2274</f>
        <v>2018</v>
      </c>
      <c r="C2274" s="32" t="str">
        <f>IF('Data from Waybill Query'!C2274="00","0",IF('Data from Waybill Query'!C2274="01","1",IF('Data from Waybill Query'!C2274="XX","2",'Data from Waybill Query'!C2274)))</f>
        <v>11</v>
      </c>
      <c r="D2274" s="33" t="str">
        <f>'Data from Waybill Query'!D2274</f>
        <v>Coal</v>
      </c>
      <c r="E2274" s="33" t="str">
        <f>'Data from Waybill Query'!E2274</f>
        <v>M</v>
      </c>
      <c r="F2274" s="33" t="str">
        <f>'Data from Waybill Query'!F2274</f>
        <v>R</v>
      </c>
      <c r="G2274" s="33" t="str">
        <f>'Data from Waybill Query'!G2274</f>
        <v>X</v>
      </c>
      <c r="H2274" s="104">
        <f>IF(ISNA(VLOOKUP($N2274,'Data from Waybill Query'!$A:$M,8,FALSE)),0,VLOOKUP($N2274,'Data from Waybill Query'!$A:$M,8,FALSE))</f>
        <v>1101113</v>
      </c>
      <c r="I2274" s="104">
        <f>IF(ISNA(VLOOKUP($N2274,'Data from Waybill Query'!$A:$M,9,FALSE)),0,VLOOKUP($N2274,'Data from Waybill Query'!$A:$M,9,FALSE))</f>
        <v>385199</v>
      </c>
      <c r="J2274" s="104">
        <f>IF(ISNA(VLOOKUP($N2274,'Data from Waybill Query'!$A:$M,10,FALSE)),0,VLOOKUP($N2274,'Data from Waybill Query'!$A:$M,10,FALSE))</f>
        <v>263889</v>
      </c>
      <c r="K2274" s="104">
        <f>IF(ISNA(VLOOKUP($N2274,'Data from Waybill Query'!$A:$M,11,FALSE)),0,VLOOKUP($N2274,'Data from Waybill Query'!$A:$M,11,FALSE))</f>
        <v>43314658</v>
      </c>
      <c r="L2274" s="104">
        <f>IF(ISNA(VLOOKUP($N2274,'Data from Waybill Query'!$A:$M,12,FALSE)),0,VLOOKUP($N2274,'Data from Waybill Query'!$A:$M,12,FALSE))</f>
        <v>29754</v>
      </c>
      <c r="M2274" s="104">
        <f>IF(ISNA(VLOOKUP($N2274,'Data from Waybill Query'!$A:$M,13,FALSE)),0,VLOOKUP($N2274,'Data from Waybill Query'!$A:$M,13,FALSE))</f>
        <v>3.7007489999999997E-2</v>
      </c>
      <c r="N2274" s="104">
        <f t="shared" si="80"/>
        <v>2018110203</v>
      </c>
    </row>
    <row r="2275" spans="1:14" x14ac:dyDescent="0.25">
      <c r="A2275" s="104">
        <f t="shared" si="79"/>
        <v>201829</v>
      </c>
      <c r="B2275" s="32">
        <f>'Data from Waybill Query'!B2275</f>
        <v>2018</v>
      </c>
      <c r="C2275" s="32" t="str">
        <f>IF('Data from Waybill Query'!C2275="00","0",IF('Data from Waybill Query'!C2275="01","1",IF('Data from Waybill Query'!C2275="XX","2",'Data from Waybill Query'!C2275)))</f>
        <v>11</v>
      </c>
      <c r="D2275" s="33" t="str">
        <f>'Data from Waybill Query'!D2275</f>
        <v>Coal</v>
      </c>
      <c r="E2275" s="33" t="str">
        <f>'Data from Waybill Query'!E2275</f>
        <v>M</v>
      </c>
      <c r="F2275" s="33" t="str">
        <f>'Data from Waybill Query'!F2275</f>
        <v>P</v>
      </c>
      <c r="G2275" s="33" t="str">
        <f>'Data from Waybill Query'!G2275</f>
        <v>X</v>
      </c>
      <c r="H2275" s="104">
        <f>IF(ISNA(VLOOKUP($N2275,'Data from Waybill Query'!$A:$M,8,FALSE)),0,VLOOKUP($N2275,'Data from Waybill Query'!$A:$M,8,FALSE))</f>
        <v>1647955</v>
      </c>
      <c r="I2275" s="104">
        <f>IF(ISNA(VLOOKUP($N2275,'Data from Waybill Query'!$A:$M,9,FALSE)),0,VLOOKUP($N2275,'Data from Waybill Query'!$A:$M,9,FALSE))</f>
        <v>802462</v>
      </c>
      <c r="J2275" s="104">
        <f>IF(ISNA(VLOOKUP($N2275,'Data from Waybill Query'!$A:$M,10,FALSE)),0,VLOOKUP($N2275,'Data from Waybill Query'!$A:$M,10,FALSE))</f>
        <v>636021</v>
      </c>
      <c r="K2275" s="104">
        <f>IF(ISNA(VLOOKUP($N2275,'Data from Waybill Query'!$A:$M,11,FALSE)),0,VLOOKUP($N2275,'Data from Waybill Query'!$A:$M,11,FALSE))</f>
        <v>94920452</v>
      </c>
      <c r="L2275" s="104">
        <f>IF(ISNA(VLOOKUP($N2275,'Data from Waybill Query'!$A:$M,12,FALSE)),0,VLOOKUP($N2275,'Data from Waybill Query'!$A:$M,12,FALSE))</f>
        <v>75316</v>
      </c>
      <c r="M2275" s="104">
        <f>IF(ISNA(VLOOKUP($N2275,'Data from Waybill Query'!$A:$M,13,FALSE)),0,VLOOKUP($N2275,'Data from Waybill Query'!$A:$M,13,FALSE))</f>
        <v>2.188054E-2</v>
      </c>
      <c r="N2275" s="104">
        <f t="shared" si="80"/>
        <v>2018110213</v>
      </c>
    </row>
    <row r="2276" spans="1:14" x14ac:dyDescent="0.25">
      <c r="A2276" s="104">
        <f t="shared" si="79"/>
        <v>201830</v>
      </c>
      <c r="B2276" s="32">
        <f>'Data from Waybill Query'!B2276</f>
        <v>2018</v>
      </c>
      <c r="C2276" s="32" t="str">
        <f>IF('Data from Waybill Query'!C2276="00","0",IF('Data from Waybill Query'!C2276="01","1",IF('Data from Waybill Query'!C2276="XX","2",'Data from Waybill Query'!C2276)))</f>
        <v>11</v>
      </c>
      <c r="D2276" s="33" t="str">
        <f>'Data from Waybill Query'!D2276</f>
        <v>Coal</v>
      </c>
      <c r="E2276" s="33" t="str">
        <f>'Data from Waybill Query'!E2276</f>
        <v>L</v>
      </c>
      <c r="F2276" s="33" t="str">
        <f>'Data from Waybill Query'!F2276</f>
        <v>R</v>
      </c>
      <c r="G2276" s="33" t="str">
        <f>'Data from Waybill Query'!G2276</f>
        <v>X</v>
      </c>
      <c r="H2276" s="104">
        <f>IF(ISNA(VLOOKUP($N2276,'Data from Waybill Query'!$A:$M,8,FALSE)),0,VLOOKUP($N2276,'Data from Waybill Query'!$A:$M,8,FALSE))</f>
        <v>1000136</v>
      </c>
      <c r="I2276" s="104">
        <f>IF(ISNA(VLOOKUP($N2276,'Data from Waybill Query'!$A:$M,9,FALSE)),0,VLOOKUP($N2276,'Data from Waybill Query'!$A:$M,9,FALSE))</f>
        <v>397077</v>
      </c>
      <c r="J2276" s="104">
        <f>IF(ISNA(VLOOKUP($N2276,'Data from Waybill Query'!$A:$M,10,FALSE)),0,VLOOKUP($N2276,'Data from Waybill Query'!$A:$M,10,FALSE))</f>
        <v>472937</v>
      </c>
      <c r="K2276" s="104">
        <f>IF(ISNA(VLOOKUP($N2276,'Data from Waybill Query'!$A:$M,11,FALSE)),0,VLOOKUP($N2276,'Data from Waybill Query'!$A:$M,11,FALSE))</f>
        <v>47302891</v>
      </c>
      <c r="L2276" s="104">
        <f>IF(ISNA(VLOOKUP($N2276,'Data from Waybill Query'!$A:$M,12,FALSE)),0,VLOOKUP($N2276,'Data from Waybill Query'!$A:$M,12,FALSE))</f>
        <v>56361</v>
      </c>
      <c r="M2276" s="104">
        <f>IF(ISNA(VLOOKUP($N2276,'Data from Waybill Query'!$A:$M,13,FALSE)),0,VLOOKUP($N2276,'Data from Waybill Query'!$A:$M,13,FALSE))</f>
        <v>1.7745110000000001E-2</v>
      </c>
      <c r="N2276" s="104">
        <f t="shared" si="80"/>
        <v>2018110303</v>
      </c>
    </row>
    <row r="2277" spans="1:14" x14ac:dyDescent="0.25">
      <c r="A2277" s="104">
        <f t="shared" si="79"/>
        <v>201831</v>
      </c>
      <c r="B2277" s="32">
        <f>'Data from Waybill Query'!B2277</f>
        <v>2018</v>
      </c>
      <c r="C2277" s="32" t="str">
        <f>IF('Data from Waybill Query'!C2277="00","0",IF('Data from Waybill Query'!C2277="01","1",IF('Data from Waybill Query'!C2277="XX","2",'Data from Waybill Query'!C2277)))</f>
        <v>11</v>
      </c>
      <c r="D2277" s="33" t="str">
        <f>'Data from Waybill Query'!D2277</f>
        <v>Coal</v>
      </c>
      <c r="E2277" s="33" t="str">
        <f>'Data from Waybill Query'!E2277</f>
        <v>L</v>
      </c>
      <c r="F2277" s="33" t="str">
        <f>'Data from Waybill Query'!F2277</f>
        <v>P</v>
      </c>
      <c r="G2277" s="33" t="str">
        <f>'Data from Waybill Query'!G2277</f>
        <v>X</v>
      </c>
      <c r="H2277" s="104">
        <f>IF(ISNA(VLOOKUP($N2277,'Data from Waybill Query'!$A:$M,8,FALSE)),0,VLOOKUP($N2277,'Data from Waybill Query'!$A:$M,8,FALSE))</f>
        <v>3249943</v>
      </c>
      <c r="I2277" s="104">
        <f>IF(ISNA(VLOOKUP($N2277,'Data from Waybill Query'!$A:$M,9,FALSE)),0,VLOOKUP($N2277,'Data from Waybill Query'!$A:$M,9,FALSE))</f>
        <v>1358245</v>
      </c>
      <c r="J2277" s="104">
        <f>IF(ISNA(VLOOKUP($N2277,'Data from Waybill Query'!$A:$M,10,FALSE)),0,VLOOKUP($N2277,'Data from Waybill Query'!$A:$M,10,FALSE))</f>
        <v>1685261</v>
      </c>
      <c r="K2277" s="104">
        <f>IF(ISNA(VLOOKUP($N2277,'Data from Waybill Query'!$A:$M,11,FALSE)),0,VLOOKUP($N2277,'Data from Waybill Query'!$A:$M,11,FALSE))</f>
        <v>162658634</v>
      </c>
      <c r="L2277" s="104">
        <f>IF(ISNA(VLOOKUP($N2277,'Data from Waybill Query'!$A:$M,12,FALSE)),0,VLOOKUP($N2277,'Data from Waybill Query'!$A:$M,12,FALSE))</f>
        <v>201887</v>
      </c>
      <c r="M2277" s="104">
        <f>IF(ISNA(VLOOKUP($N2277,'Data from Waybill Query'!$A:$M,13,FALSE)),0,VLOOKUP($N2277,'Data from Waybill Query'!$A:$M,13,FALSE))</f>
        <v>1.6097839999999999E-2</v>
      </c>
      <c r="N2277" s="104">
        <f t="shared" si="80"/>
        <v>2018110313</v>
      </c>
    </row>
    <row r="2278" spans="1:14" x14ac:dyDescent="0.25">
      <c r="A2278" s="104">
        <f t="shared" si="79"/>
        <v>201832</v>
      </c>
      <c r="B2278" s="32">
        <f>'Data from Waybill Query'!B2278</f>
        <v>2018</v>
      </c>
      <c r="C2278" s="32" t="str">
        <f>IF('Data from Waybill Query'!C2278="00","0",IF('Data from Waybill Query'!C2278="01","1",IF('Data from Waybill Query'!C2278="XX","2",'Data from Waybill Query'!C2278)))</f>
        <v>11</v>
      </c>
      <c r="D2278" s="33" t="str">
        <f>'Data from Waybill Query'!D2278</f>
        <v>Coal</v>
      </c>
      <c r="E2278" s="33" t="str">
        <f>'Data from Waybill Query'!E2278</f>
        <v>VL</v>
      </c>
      <c r="F2278" s="33" t="str">
        <f>'Data from Waybill Query'!F2278</f>
        <v>R</v>
      </c>
      <c r="G2278" s="33" t="str">
        <f>'Data from Waybill Query'!G2278</f>
        <v>X</v>
      </c>
      <c r="H2278" s="104">
        <f>IF(ISNA(VLOOKUP($N2278,'Data from Waybill Query'!$A:$M,8,FALSE)),0,VLOOKUP($N2278,'Data from Waybill Query'!$A:$M,8,FALSE))</f>
        <v>294666</v>
      </c>
      <c r="I2278" s="104">
        <f>IF(ISNA(VLOOKUP($N2278,'Data from Waybill Query'!$A:$M,9,FALSE)),0,VLOOKUP($N2278,'Data from Waybill Query'!$A:$M,9,FALSE))</f>
        <v>98009</v>
      </c>
      <c r="J2278" s="104">
        <f>IF(ISNA(VLOOKUP($N2278,'Data from Waybill Query'!$A:$M,10,FALSE)),0,VLOOKUP($N2278,'Data from Waybill Query'!$A:$M,10,FALSE))</f>
        <v>193835</v>
      </c>
      <c r="K2278" s="104">
        <f>IF(ISNA(VLOOKUP($N2278,'Data from Waybill Query'!$A:$M,11,FALSE)),0,VLOOKUP($N2278,'Data from Waybill Query'!$A:$M,11,FALSE))</f>
        <v>11634214</v>
      </c>
      <c r="L2278" s="104">
        <f>IF(ISNA(VLOOKUP($N2278,'Data from Waybill Query'!$A:$M,12,FALSE)),0,VLOOKUP($N2278,'Data from Waybill Query'!$A:$M,12,FALSE))</f>
        <v>23038</v>
      </c>
      <c r="M2278" s="104">
        <f>IF(ISNA(VLOOKUP($N2278,'Data from Waybill Query'!$A:$M,13,FALSE)),0,VLOOKUP($N2278,'Data from Waybill Query'!$A:$M,13,FALSE))</f>
        <v>1.2790559999999999E-2</v>
      </c>
      <c r="N2278" s="104">
        <f t="shared" si="80"/>
        <v>2018110403</v>
      </c>
    </row>
    <row r="2279" spans="1:14" x14ac:dyDescent="0.25">
      <c r="A2279" s="104">
        <f t="shared" si="79"/>
        <v>201833</v>
      </c>
      <c r="B2279" s="32">
        <f>'Data from Waybill Query'!B2279</f>
        <v>2018</v>
      </c>
      <c r="C2279" s="32" t="str">
        <f>IF('Data from Waybill Query'!C2279="00","0",IF('Data from Waybill Query'!C2279="01","1",IF('Data from Waybill Query'!C2279="XX","2",'Data from Waybill Query'!C2279)))</f>
        <v>11</v>
      </c>
      <c r="D2279" s="33" t="str">
        <f>'Data from Waybill Query'!D2279</f>
        <v>Coal</v>
      </c>
      <c r="E2279" s="33" t="str">
        <f>'Data from Waybill Query'!E2279</f>
        <v>VL</v>
      </c>
      <c r="F2279" s="33" t="str">
        <f>'Data from Waybill Query'!F2279</f>
        <v>P</v>
      </c>
      <c r="G2279" s="33" t="str">
        <f>'Data from Waybill Query'!G2279</f>
        <v>X</v>
      </c>
      <c r="H2279" s="104">
        <f>IF(ISNA(VLOOKUP($N2279,'Data from Waybill Query'!$A:$M,8,FALSE)),0,VLOOKUP($N2279,'Data from Waybill Query'!$A:$M,8,FALSE))</f>
        <v>691457</v>
      </c>
      <c r="I2279" s="104">
        <f>IF(ISNA(VLOOKUP($N2279,'Data from Waybill Query'!$A:$M,9,FALSE)),0,VLOOKUP($N2279,'Data from Waybill Query'!$A:$M,9,FALSE))</f>
        <v>263024</v>
      </c>
      <c r="J2279" s="104">
        <f>IF(ISNA(VLOOKUP($N2279,'Data from Waybill Query'!$A:$M,10,FALSE)),0,VLOOKUP($N2279,'Data from Waybill Query'!$A:$M,10,FALSE))</f>
        <v>438259</v>
      </c>
      <c r="K2279" s="104">
        <f>IF(ISNA(VLOOKUP($N2279,'Data from Waybill Query'!$A:$M,11,FALSE)),0,VLOOKUP($N2279,'Data from Waybill Query'!$A:$M,11,FALSE))</f>
        <v>31545632</v>
      </c>
      <c r="L2279" s="104">
        <f>IF(ISNA(VLOOKUP($N2279,'Data from Waybill Query'!$A:$M,12,FALSE)),0,VLOOKUP($N2279,'Data from Waybill Query'!$A:$M,12,FALSE))</f>
        <v>52540</v>
      </c>
      <c r="M2279" s="104">
        <f>IF(ISNA(VLOOKUP($N2279,'Data from Waybill Query'!$A:$M,13,FALSE)),0,VLOOKUP($N2279,'Data from Waybill Query'!$A:$M,13,FALSE))</f>
        <v>1.316054E-2</v>
      </c>
      <c r="N2279" s="104">
        <f t="shared" si="80"/>
        <v>2018110413</v>
      </c>
    </row>
    <row r="2280" spans="1:14" x14ac:dyDescent="0.25">
      <c r="A2280" s="104">
        <f t="shared" si="79"/>
        <v>201834</v>
      </c>
      <c r="B2280" s="32">
        <f>'Data from Waybill Query'!B2280</f>
        <v>2018</v>
      </c>
      <c r="C2280" s="32" t="str">
        <f>IF('Data from Waybill Query'!C2280="00","0",IF('Data from Waybill Query'!C2280="01","1",IF('Data from Waybill Query'!C2280="XX","2",'Data from Waybill Query'!C2280)))</f>
        <v>13</v>
      </c>
      <c r="D2280" s="33" t="str">
        <f>'Data from Waybill Query'!D2280</f>
        <v>Crude Oil</v>
      </c>
      <c r="E2280" s="33" t="str">
        <f>'Data from Waybill Query'!E2280</f>
        <v>SM</v>
      </c>
      <c r="F2280" s="33" t="str">
        <f>'Data from Waybill Query'!F2280</f>
        <v>X</v>
      </c>
      <c r="G2280" s="33" t="str">
        <f>'Data from Waybill Query'!G2280</f>
        <v>S</v>
      </c>
      <c r="H2280" s="104">
        <f>IF(ISNA(VLOOKUP($N2280,'Data from Waybill Query'!$A:$M,8,FALSE)),0,VLOOKUP($N2280,'Data from Waybill Query'!$A:$M,8,FALSE))</f>
        <v>71692</v>
      </c>
      <c r="I2280" s="104">
        <f>IF(ISNA(VLOOKUP($N2280,'Data from Waybill Query'!$A:$M,9,FALSE)),0,VLOOKUP($N2280,'Data from Waybill Query'!$A:$M,9,FALSE))</f>
        <v>34580</v>
      </c>
      <c r="J2280" s="104">
        <f>IF(ISNA(VLOOKUP($N2280,'Data from Waybill Query'!$A:$M,10,FALSE)),0,VLOOKUP($N2280,'Data from Waybill Query'!$A:$M,10,FALSE))</f>
        <v>17019</v>
      </c>
      <c r="K2280" s="104">
        <f>IF(ISNA(VLOOKUP($N2280,'Data from Waybill Query'!$A:$M,11,FALSE)),0,VLOOKUP($N2280,'Data from Waybill Query'!$A:$M,11,FALSE))</f>
        <v>2825784</v>
      </c>
      <c r="L2280" s="104">
        <f>IF(ISNA(VLOOKUP($N2280,'Data from Waybill Query'!$A:$M,12,FALSE)),0,VLOOKUP($N2280,'Data from Waybill Query'!$A:$M,12,FALSE))</f>
        <v>1464</v>
      </c>
      <c r="M2280" s="104">
        <f>IF(ISNA(VLOOKUP($N2280,'Data from Waybill Query'!$A:$M,13,FALSE)),0,VLOOKUP($N2280,'Data from Waybill Query'!$A:$M,13,FALSE))</f>
        <v>4.8958269999999998E-2</v>
      </c>
      <c r="N2280" s="104">
        <f t="shared" si="80"/>
        <v>2018130101</v>
      </c>
    </row>
    <row r="2281" spans="1:14" x14ac:dyDescent="0.25">
      <c r="A2281" s="104">
        <f t="shared" si="79"/>
        <v>201835</v>
      </c>
      <c r="B2281" s="32">
        <f>'Data from Waybill Query'!B2281</f>
        <v>2018</v>
      </c>
      <c r="C2281" s="32" t="str">
        <f>IF('Data from Waybill Query'!C2281="00","0",IF('Data from Waybill Query'!C2281="01","1",IF('Data from Waybill Query'!C2281="XX","2",'Data from Waybill Query'!C2281)))</f>
        <v>13</v>
      </c>
      <c r="D2281" s="33" t="str">
        <f>'Data from Waybill Query'!D2281</f>
        <v>Crude Oil</v>
      </c>
      <c r="E2281" s="33" t="str">
        <f>'Data from Waybill Query'!E2281</f>
        <v>VL</v>
      </c>
      <c r="F2281" s="33" t="str">
        <f>'Data from Waybill Query'!F2281</f>
        <v>X</v>
      </c>
      <c r="G2281" s="33" t="str">
        <f>'Data from Waybill Query'!G2281</f>
        <v>S</v>
      </c>
      <c r="H2281" s="104">
        <f>IF(ISNA(VLOOKUP($N2281,'Data from Waybill Query'!$A:$M,8,FALSE)),0,VLOOKUP($N2281,'Data from Waybill Query'!$A:$M,8,FALSE))</f>
        <v>429226</v>
      </c>
      <c r="I2281" s="104">
        <f>IF(ISNA(VLOOKUP($N2281,'Data from Waybill Query'!$A:$M,9,FALSE)),0,VLOOKUP($N2281,'Data from Waybill Query'!$A:$M,9,FALSE))</f>
        <v>69096</v>
      </c>
      <c r="J2281" s="104">
        <f>IF(ISNA(VLOOKUP($N2281,'Data from Waybill Query'!$A:$M,10,FALSE)),0,VLOOKUP($N2281,'Data from Waybill Query'!$A:$M,10,FALSE))</f>
        <v>175420</v>
      </c>
      <c r="K2281" s="104">
        <f>IF(ISNA(VLOOKUP($N2281,'Data from Waybill Query'!$A:$M,11,FALSE)),0,VLOOKUP($N2281,'Data from Waybill Query'!$A:$M,11,FALSE))</f>
        <v>6649504</v>
      </c>
      <c r="L2281" s="104">
        <f>IF(ISNA(VLOOKUP($N2281,'Data from Waybill Query'!$A:$M,12,FALSE)),0,VLOOKUP($N2281,'Data from Waybill Query'!$A:$M,12,FALSE))</f>
        <v>16927</v>
      </c>
      <c r="M2281" s="104">
        <f>IF(ISNA(VLOOKUP($N2281,'Data from Waybill Query'!$A:$M,13,FALSE)),0,VLOOKUP($N2281,'Data from Waybill Query'!$A:$M,13,FALSE))</f>
        <v>2.5357359999999999E-2</v>
      </c>
      <c r="N2281" s="104">
        <f t="shared" si="80"/>
        <v>2018130401</v>
      </c>
    </row>
    <row r="2282" spans="1:14" x14ac:dyDescent="0.25">
      <c r="A2282" s="104">
        <f t="shared" si="79"/>
        <v>201836</v>
      </c>
      <c r="B2282" s="32">
        <f>'Data from Waybill Query'!B2282</f>
        <v>2018</v>
      </c>
      <c r="C2282" s="32" t="str">
        <f>IF('Data from Waybill Query'!C2282="00","0",IF('Data from Waybill Query'!C2282="01","1",IF('Data from Waybill Query'!C2282="XX","2",'Data from Waybill Query'!C2282)))</f>
        <v>13</v>
      </c>
      <c r="D2282" s="33" t="str">
        <f>'Data from Waybill Query'!D2282</f>
        <v>Crude Oil</v>
      </c>
      <c r="E2282" s="33" t="str">
        <f>'Data from Waybill Query'!E2282</f>
        <v>X</v>
      </c>
      <c r="F2282" s="33" t="str">
        <f>'Data from Waybill Query'!F2282</f>
        <v>X</v>
      </c>
      <c r="G2282" s="33" t="str">
        <f>'Data from Waybill Query'!G2282</f>
        <v>MU</v>
      </c>
      <c r="H2282" s="104">
        <f>IF(ISNA(VLOOKUP($N2282,'Data from Waybill Query'!$A:$M,8,FALSE)),0,VLOOKUP($N2282,'Data from Waybill Query'!$A:$M,8,FALSE))</f>
        <v>1016777</v>
      </c>
      <c r="I2282" s="104">
        <f>IF(ISNA(VLOOKUP($N2282,'Data from Waybill Query'!$A:$M,9,FALSE)),0,VLOOKUP($N2282,'Data from Waybill Query'!$A:$M,9,FALSE))</f>
        <v>298615</v>
      </c>
      <c r="J2282" s="104">
        <f>IF(ISNA(VLOOKUP($N2282,'Data from Waybill Query'!$A:$M,10,FALSE)),0,VLOOKUP($N2282,'Data from Waybill Query'!$A:$M,10,FALSE))</f>
        <v>448825</v>
      </c>
      <c r="K2282" s="104">
        <f>IF(ISNA(VLOOKUP($N2282,'Data from Waybill Query'!$A:$M,11,FALSE)),0,VLOOKUP($N2282,'Data from Waybill Query'!$A:$M,11,FALSE))</f>
        <v>28326159</v>
      </c>
      <c r="L2282" s="104">
        <f>IF(ISNA(VLOOKUP($N2282,'Data from Waybill Query'!$A:$M,12,FALSE)),0,VLOOKUP($N2282,'Data from Waybill Query'!$A:$M,12,FALSE))</f>
        <v>42463</v>
      </c>
      <c r="M2282" s="104">
        <f>IF(ISNA(VLOOKUP($N2282,'Data from Waybill Query'!$A:$M,13,FALSE)),0,VLOOKUP($N2282,'Data from Waybill Query'!$A:$M,13,FALSE))</f>
        <v>2.394495E-2</v>
      </c>
      <c r="N2282" s="104">
        <f t="shared" si="80"/>
        <v>2018130403</v>
      </c>
    </row>
    <row r="2283" spans="1:14" x14ac:dyDescent="0.25">
      <c r="A2283" s="104">
        <f t="shared" si="79"/>
        <v>201837</v>
      </c>
      <c r="B2283" s="32">
        <f>'Data from Waybill Query'!B2283</f>
        <v>2018</v>
      </c>
      <c r="C2283" s="32" t="str">
        <f>IF('Data from Waybill Query'!C2283="00","0",IF('Data from Waybill Query'!C2283="01","1",IF('Data from Waybill Query'!C2283="XX","2",'Data from Waybill Query'!C2283)))</f>
        <v>14</v>
      </c>
      <c r="D2283" s="33" t="str">
        <f>'Data from Waybill Query'!D2283</f>
        <v>Non-Metallic Minerals</v>
      </c>
      <c r="E2283" s="33" t="str">
        <f>'Data from Waybill Query'!E2283</f>
        <v>S</v>
      </c>
      <c r="F2283" s="33" t="str">
        <f>'Data from Waybill Query'!F2283</f>
        <v>X</v>
      </c>
      <c r="G2283" s="33" t="str">
        <f>'Data from Waybill Query'!G2283</f>
        <v>X</v>
      </c>
      <c r="H2283" s="104">
        <f>IF(ISNA(VLOOKUP($N2283,'Data from Waybill Query'!$A:$M,8,FALSE)),0,VLOOKUP($N2283,'Data from Waybill Query'!$A:$M,8,FALSE))</f>
        <v>220348</v>
      </c>
      <c r="I2283" s="104">
        <f>IF(ISNA(VLOOKUP($N2283,'Data from Waybill Query'!$A:$M,9,FALSE)),0,VLOOKUP($N2283,'Data from Waybill Query'!$A:$M,9,FALSE))</f>
        <v>393716</v>
      </c>
      <c r="J2283" s="104">
        <f>IF(ISNA(VLOOKUP($N2283,'Data from Waybill Query'!$A:$M,10,FALSE)),0,VLOOKUP($N2283,'Data from Waybill Query'!$A:$M,10,FALSE))</f>
        <v>20786</v>
      </c>
      <c r="K2283" s="104">
        <f>IF(ISNA(VLOOKUP($N2283,'Data from Waybill Query'!$A:$M,11,FALSE)),0,VLOOKUP($N2283,'Data from Waybill Query'!$A:$M,11,FALSE))</f>
        <v>36751085</v>
      </c>
      <c r="L2283" s="104">
        <f>IF(ISNA(VLOOKUP($N2283,'Data from Waybill Query'!$A:$M,12,FALSE)),0,VLOOKUP($N2283,'Data from Waybill Query'!$A:$M,12,FALSE))</f>
        <v>1963</v>
      </c>
      <c r="M2283" s="104">
        <f>IF(ISNA(VLOOKUP($N2283,'Data from Waybill Query'!$A:$M,13,FALSE)),0,VLOOKUP($N2283,'Data from Waybill Query'!$A:$M,13,FALSE))</f>
        <v>0.1122339</v>
      </c>
      <c r="N2283" s="104">
        <f t="shared" si="80"/>
        <v>2018140103</v>
      </c>
    </row>
    <row r="2284" spans="1:14" x14ac:dyDescent="0.25">
      <c r="A2284" s="104">
        <f t="shared" si="79"/>
        <v>201838</v>
      </c>
      <c r="B2284" s="32">
        <f>'Data from Waybill Query'!B2284</f>
        <v>2018</v>
      </c>
      <c r="C2284" s="32" t="str">
        <f>IF('Data from Waybill Query'!C2284="00","0",IF('Data from Waybill Query'!C2284="01","1",IF('Data from Waybill Query'!C2284="XX","2",'Data from Waybill Query'!C2284)))</f>
        <v>14</v>
      </c>
      <c r="D2284" s="33" t="str">
        <f>'Data from Waybill Query'!D2284</f>
        <v>Non-Metallic Minerals</v>
      </c>
      <c r="E2284" s="33" t="str">
        <f>'Data from Waybill Query'!E2284</f>
        <v>M</v>
      </c>
      <c r="F2284" s="33" t="str">
        <f>'Data from Waybill Query'!F2284</f>
        <v>X</v>
      </c>
      <c r="G2284" s="33" t="str">
        <f>'Data from Waybill Query'!G2284</f>
        <v>X</v>
      </c>
      <c r="H2284" s="104">
        <f>IF(ISNA(VLOOKUP($N2284,'Data from Waybill Query'!$A:$M,8,FALSE)),0,VLOOKUP($N2284,'Data from Waybill Query'!$A:$M,8,FALSE))</f>
        <v>404253</v>
      </c>
      <c r="I2284" s="104">
        <f>IF(ISNA(VLOOKUP($N2284,'Data from Waybill Query'!$A:$M,9,FALSE)),0,VLOOKUP($N2284,'Data from Waybill Query'!$A:$M,9,FALSE))</f>
        <v>414600</v>
      </c>
      <c r="J2284" s="104">
        <f>IF(ISNA(VLOOKUP($N2284,'Data from Waybill Query'!$A:$M,10,FALSE)),0,VLOOKUP($N2284,'Data from Waybill Query'!$A:$M,10,FALSE))</f>
        <v>68820</v>
      </c>
      <c r="K2284" s="104">
        <f>IF(ISNA(VLOOKUP($N2284,'Data from Waybill Query'!$A:$M,11,FALSE)),0,VLOOKUP($N2284,'Data from Waybill Query'!$A:$M,11,FALSE))</f>
        <v>42824330</v>
      </c>
      <c r="L2284" s="104">
        <f>IF(ISNA(VLOOKUP($N2284,'Data from Waybill Query'!$A:$M,12,FALSE)),0,VLOOKUP($N2284,'Data from Waybill Query'!$A:$M,12,FALSE))</f>
        <v>7087</v>
      </c>
      <c r="M2284" s="104">
        <f>IF(ISNA(VLOOKUP($N2284,'Data from Waybill Query'!$A:$M,13,FALSE)),0,VLOOKUP($N2284,'Data from Waybill Query'!$A:$M,13,FALSE))</f>
        <v>5.7038739999999997E-2</v>
      </c>
      <c r="N2284" s="104">
        <f t="shared" si="80"/>
        <v>2018140203</v>
      </c>
    </row>
    <row r="2285" spans="1:14" x14ac:dyDescent="0.25">
      <c r="A2285" s="104">
        <f t="shared" si="79"/>
        <v>201839</v>
      </c>
      <c r="B2285" s="32">
        <f>'Data from Waybill Query'!B2285</f>
        <v>2018</v>
      </c>
      <c r="C2285" s="32" t="str">
        <f>IF('Data from Waybill Query'!C2285="00","0",IF('Data from Waybill Query'!C2285="01","1",IF('Data from Waybill Query'!C2285="XX","2",'Data from Waybill Query'!C2285)))</f>
        <v>14</v>
      </c>
      <c r="D2285" s="33" t="str">
        <f>'Data from Waybill Query'!D2285</f>
        <v>Non-Metallic Minerals</v>
      </c>
      <c r="E2285" s="33" t="str">
        <f>'Data from Waybill Query'!E2285</f>
        <v>L</v>
      </c>
      <c r="F2285" s="33" t="str">
        <f>'Data from Waybill Query'!F2285</f>
        <v>X</v>
      </c>
      <c r="G2285" s="33" t="str">
        <f>'Data from Waybill Query'!G2285</f>
        <v>X</v>
      </c>
      <c r="H2285" s="104">
        <f>IF(ISNA(VLOOKUP($N2285,'Data from Waybill Query'!$A:$M,8,FALSE)),0,VLOOKUP($N2285,'Data from Waybill Query'!$A:$M,8,FALSE))</f>
        <v>3781779</v>
      </c>
      <c r="I2285" s="104">
        <f>IF(ISNA(VLOOKUP($N2285,'Data from Waybill Query'!$A:$M,9,FALSE)),0,VLOOKUP($N2285,'Data from Waybill Query'!$A:$M,9,FALSE))</f>
        <v>1068903</v>
      </c>
      <c r="J2285" s="104">
        <f>IF(ISNA(VLOOKUP($N2285,'Data from Waybill Query'!$A:$M,10,FALSE)),0,VLOOKUP($N2285,'Data from Waybill Query'!$A:$M,10,FALSE))</f>
        <v>900756</v>
      </c>
      <c r="K2285" s="104">
        <f>IF(ISNA(VLOOKUP($N2285,'Data from Waybill Query'!$A:$M,11,FALSE)),0,VLOOKUP($N2285,'Data from Waybill Query'!$A:$M,11,FALSE))</f>
        <v>115162666</v>
      </c>
      <c r="L2285" s="104">
        <f>IF(ISNA(VLOOKUP($N2285,'Data from Waybill Query'!$A:$M,12,FALSE)),0,VLOOKUP($N2285,'Data from Waybill Query'!$A:$M,12,FALSE))</f>
        <v>98551</v>
      </c>
      <c r="M2285" s="104">
        <f>IF(ISNA(VLOOKUP($N2285,'Data from Waybill Query'!$A:$M,13,FALSE)),0,VLOOKUP($N2285,'Data from Waybill Query'!$A:$M,13,FALSE))</f>
        <v>3.8373839999999999E-2</v>
      </c>
      <c r="N2285" s="104">
        <f t="shared" si="80"/>
        <v>2018140303</v>
      </c>
    </row>
    <row r="2286" spans="1:14" x14ac:dyDescent="0.25">
      <c r="A2286" s="104">
        <f t="shared" si="79"/>
        <v>201840</v>
      </c>
      <c r="B2286" s="32">
        <f>'Data from Waybill Query'!B2286</f>
        <v>2018</v>
      </c>
      <c r="C2286" s="32" t="str">
        <f>IF('Data from Waybill Query'!C2286="00","0",IF('Data from Waybill Query'!C2286="01","1",IF('Data from Waybill Query'!C2286="XX","2",'Data from Waybill Query'!C2286)))</f>
        <v>20</v>
      </c>
      <c r="D2286" s="33" t="str">
        <f>'Data from Waybill Query'!D2286</f>
        <v>Food and Kindred</v>
      </c>
      <c r="E2286" s="33" t="str">
        <f>'Data from Waybill Query'!E2286</f>
        <v>S</v>
      </c>
      <c r="F2286" s="33" t="str">
        <f>'Data from Waybill Query'!F2286</f>
        <v>X</v>
      </c>
      <c r="G2286" s="33" t="str">
        <f>'Data from Waybill Query'!G2286</f>
        <v>X</v>
      </c>
      <c r="H2286" s="104">
        <f>IF(ISNA(VLOOKUP($N2286,'Data from Waybill Query'!$A:$M,8,FALSE)),0,VLOOKUP($N2286,'Data from Waybill Query'!$A:$M,8,FALSE))</f>
        <v>556171</v>
      </c>
      <c r="I2286" s="104">
        <f>IF(ISNA(VLOOKUP($N2286,'Data from Waybill Query'!$A:$M,9,FALSE)),0,VLOOKUP($N2286,'Data from Waybill Query'!$A:$M,9,FALSE))</f>
        <v>326524</v>
      </c>
      <c r="J2286" s="104">
        <f>IF(ISNA(VLOOKUP($N2286,'Data from Waybill Query'!$A:$M,10,FALSE)),0,VLOOKUP($N2286,'Data from Waybill Query'!$A:$M,10,FALSE))</f>
        <v>86260</v>
      </c>
      <c r="K2286" s="104">
        <f>IF(ISNA(VLOOKUP($N2286,'Data from Waybill Query'!$A:$M,11,FALSE)),0,VLOOKUP($N2286,'Data from Waybill Query'!$A:$M,11,FALSE))</f>
        <v>31721086</v>
      </c>
      <c r="L2286" s="104">
        <f>IF(ISNA(VLOOKUP($N2286,'Data from Waybill Query'!$A:$M,12,FALSE)),0,VLOOKUP($N2286,'Data from Waybill Query'!$A:$M,12,FALSE))</f>
        <v>8301</v>
      </c>
      <c r="M2286" s="104">
        <f>IF(ISNA(VLOOKUP($N2286,'Data from Waybill Query'!$A:$M,13,FALSE)),0,VLOOKUP($N2286,'Data from Waybill Query'!$A:$M,13,FALSE))</f>
        <v>6.700072E-2</v>
      </c>
      <c r="N2286" s="104">
        <f t="shared" si="80"/>
        <v>2018200103</v>
      </c>
    </row>
    <row r="2287" spans="1:14" x14ac:dyDescent="0.25">
      <c r="A2287" s="104">
        <f t="shared" si="79"/>
        <v>201841</v>
      </c>
      <c r="B2287" s="32">
        <f>'Data from Waybill Query'!B2287</f>
        <v>2018</v>
      </c>
      <c r="C2287" s="32" t="str">
        <f>IF('Data from Waybill Query'!C2287="00","0",IF('Data from Waybill Query'!C2287="01","1",IF('Data from Waybill Query'!C2287="XX","2",'Data from Waybill Query'!C2287)))</f>
        <v>20</v>
      </c>
      <c r="D2287" s="33" t="str">
        <f>'Data from Waybill Query'!D2287</f>
        <v>Food and Kindred</v>
      </c>
      <c r="E2287" s="33" t="str">
        <f>'Data from Waybill Query'!E2287</f>
        <v>M</v>
      </c>
      <c r="F2287" s="33" t="str">
        <f>'Data from Waybill Query'!F2287</f>
        <v>X</v>
      </c>
      <c r="G2287" s="33" t="str">
        <f>'Data from Waybill Query'!G2287</f>
        <v>X</v>
      </c>
      <c r="H2287" s="104">
        <f>IF(ISNA(VLOOKUP($N2287,'Data from Waybill Query'!$A:$M,8,FALSE)),0,VLOOKUP($N2287,'Data from Waybill Query'!$A:$M,8,FALSE))</f>
        <v>1309031</v>
      </c>
      <c r="I2287" s="104">
        <f>IF(ISNA(VLOOKUP($N2287,'Data from Waybill Query'!$A:$M,9,FALSE)),0,VLOOKUP($N2287,'Data from Waybill Query'!$A:$M,9,FALSE))</f>
        <v>371372</v>
      </c>
      <c r="J2287" s="104">
        <f>IF(ISNA(VLOOKUP($N2287,'Data from Waybill Query'!$A:$M,10,FALSE)),0,VLOOKUP($N2287,'Data from Waybill Query'!$A:$M,10,FALSE))</f>
        <v>284816</v>
      </c>
      <c r="K2287" s="104">
        <f>IF(ISNA(VLOOKUP($N2287,'Data from Waybill Query'!$A:$M,11,FALSE)),0,VLOOKUP($N2287,'Data from Waybill Query'!$A:$M,11,FALSE))</f>
        <v>36437809</v>
      </c>
      <c r="L2287" s="104">
        <f>IF(ISNA(VLOOKUP($N2287,'Data from Waybill Query'!$A:$M,12,FALSE)),0,VLOOKUP($N2287,'Data from Waybill Query'!$A:$M,12,FALSE))</f>
        <v>27978</v>
      </c>
      <c r="M2287" s="104">
        <f>IF(ISNA(VLOOKUP($N2287,'Data from Waybill Query'!$A:$M,13,FALSE)),0,VLOOKUP($N2287,'Data from Waybill Query'!$A:$M,13,FALSE))</f>
        <v>4.6787049999999997E-2</v>
      </c>
      <c r="N2287" s="104">
        <f t="shared" si="80"/>
        <v>2018200203</v>
      </c>
    </row>
    <row r="2288" spans="1:14" x14ac:dyDescent="0.25">
      <c r="A2288" s="104">
        <f t="shared" si="79"/>
        <v>201842</v>
      </c>
      <c r="B2288" s="32">
        <f>'Data from Waybill Query'!B2288</f>
        <v>2018</v>
      </c>
      <c r="C2288" s="32" t="str">
        <f>IF('Data from Waybill Query'!C2288="00","0",IF('Data from Waybill Query'!C2288="01","1",IF('Data from Waybill Query'!C2288="XX","2",'Data from Waybill Query'!C2288)))</f>
        <v>20</v>
      </c>
      <c r="D2288" s="33" t="str">
        <f>'Data from Waybill Query'!D2288</f>
        <v>Food and Kindred</v>
      </c>
      <c r="E2288" s="33" t="str">
        <f>'Data from Waybill Query'!E2288</f>
        <v>L</v>
      </c>
      <c r="F2288" s="33" t="str">
        <f>'Data from Waybill Query'!F2288</f>
        <v>X</v>
      </c>
      <c r="G2288" s="33" t="str">
        <f>'Data from Waybill Query'!G2288</f>
        <v>X</v>
      </c>
      <c r="H2288" s="104">
        <f>IF(ISNA(VLOOKUP($N2288,'Data from Waybill Query'!$A:$M,8,FALSE)),0,VLOOKUP($N2288,'Data from Waybill Query'!$A:$M,8,FALSE))</f>
        <v>3541134</v>
      </c>
      <c r="I2288" s="104">
        <f>IF(ISNA(VLOOKUP($N2288,'Data from Waybill Query'!$A:$M,9,FALSE)),0,VLOOKUP($N2288,'Data from Waybill Query'!$A:$M,9,FALSE))</f>
        <v>627267</v>
      </c>
      <c r="J2288" s="104">
        <f>IF(ISNA(VLOOKUP($N2288,'Data from Waybill Query'!$A:$M,10,FALSE)),0,VLOOKUP($N2288,'Data from Waybill Query'!$A:$M,10,FALSE))</f>
        <v>1105840</v>
      </c>
      <c r="K2288" s="104">
        <f>IF(ISNA(VLOOKUP($N2288,'Data from Waybill Query'!$A:$M,11,FALSE)),0,VLOOKUP($N2288,'Data from Waybill Query'!$A:$M,11,FALSE))</f>
        <v>57688332</v>
      </c>
      <c r="L2288" s="104">
        <f>IF(ISNA(VLOOKUP($N2288,'Data from Waybill Query'!$A:$M,12,FALSE)),0,VLOOKUP($N2288,'Data from Waybill Query'!$A:$M,12,FALSE))</f>
        <v>100423</v>
      </c>
      <c r="M2288" s="104">
        <f>IF(ISNA(VLOOKUP($N2288,'Data from Waybill Query'!$A:$M,13,FALSE)),0,VLOOKUP($N2288,'Data from Waybill Query'!$A:$M,13,FALSE))</f>
        <v>3.5262300000000003E-2</v>
      </c>
      <c r="N2288" s="104">
        <f t="shared" si="80"/>
        <v>2018200303</v>
      </c>
    </row>
    <row r="2289" spans="1:14" x14ac:dyDescent="0.25">
      <c r="A2289" s="104">
        <f t="shared" si="79"/>
        <v>201843</v>
      </c>
      <c r="B2289" s="32">
        <f>'Data from Waybill Query'!B2289</f>
        <v>2018</v>
      </c>
      <c r="C2289" s="32" t="str">
        <f>IF('Data from Waybill Query'!C2289="00","0",IF('Data from Waybill Query'!C2289="01","1",IF('Data from Waybill Query'!C2289="XX","2",'Data from Waybill Query'!C2289)))</f>
        <v>24</v>
      </c>
      <c r="D2289" s="33" t="str">
        <f>'Data from Waybill Query'!D2289</f>
        <v>Lumber and Wood Products</v>
      </c>
      <c r="E2289" s="33" t="str">
        <f>'Data from Waybill Query'!E2289</f>
        <v>S</v>
      </c>
      <c r="F2289" s="33" t="str">
        <f>'Data from Waybill Query'!F2289</f>
        <v>X</v>
      </c>
      <c r="G2289" s="33" t="str">
        <f>'Data from Waybill Query'!G2289</f>
        <v>X</v>
      </c>
      <c r="H2289" s="104">
        <f>IF(ISNA(VLOOKUP($N2289,'Data from Waybill Query'!$A:$M,8,FALSE)),0,VLOOKUP($N2289,'Data from Waybill Query'!$A:$M,8,FALSE))</f>
        <v>220416</v>
      </c>
      <c r="I2289" s="104">
        <f>IF(ISNA(VLOOKUP($N2289,'Data from Waybill Query'!$A:$M,9,FALSE)),0,VLOOKUP($N2289,'Data from Waybill Query'!$A:$M,9,FALSE))</f>
        <v>141049</v>
      </c>
      <c r="J2289" s="104">
        <f>IF(ISNA(VLOOKUP($N2289,'Data from Waybill Query'!$A:$M,10,FALSE)),0,VLOOKUP($N2289,'Data from Waybill Query'!$A:$M,10,FALSE))</f>
        <v>31871</v>
      </c>
      <c r="K2289" s="104">
        <f>IF(ISNA(VLOOKUP($N2289,'Data from Waybill Query'!$A:$M,11,FALSE)),0,VLOOKUP($N2289,'Data from Waybill Query'!$A:$M,11,FALSE))</f>
        <v>12267848</v>
      </c>
      <c r="L2289" s="104">
        <f>IF(ISNA(VLOOKUP($N2289,'Data from Waybill Query'!$A:$M,12,FALSE)),0,VLOOKUP($N2289,'Data from Waybill Query'!$A:$M,12,FALSE))</f>
        <v>2811</v>
      </c>
      <c r="M2289" s="104">
        <f>IF(ISNA(VLOOKUP($N2289,'Data from Waybill Query'!$A:$M,13,FALSE)),0,VLOOKUP($N2289,'Data from Waybill Query'!$A:$M,13,FALSE))</f>
        <v>7.8422829999999999E-2</v>
      </c>
      <c r="N2289" s="104">
        <f t="shared" si="80"/>
        <v>2018240103</v>
      </c>
    </row>
    <row r="2290" spans="1:14" x14ac:dyDescent="0.25">
      <c r="A2290" s="104">
        <f t="shared" si="79"/>
        <v>201844</v>
      </c>
      <c r="B2290" s="32">
        <f>'Data from Waybill Query'!B2290</f>
        <v>2018</v>
      </c>
      <c r="C2290" s="32" t="str">
        <f>IF('Data from Waybill Query'!C2290="00","0",IF('Data from Waybill Query'!C2290="01","1",IF('Data from Waybill Query'!C2290="XX","2",'Data from Waybill Query'!C2290)))</f>
        <v>24</v>
      </c>
      <c r="D2290" s="33" t="str">
        <f>'Data from Waybill Query'!D2290</f>
        <v>Lumber and Wood Products</v>
      </c>
      <c r="E2290" s="33" t="str">
        <f>'Data from Waybill Query'!E2290</f>
        <v>M</v>
      </c>
      <c r="F2290" s="33" t="str">
        <f>'Data from Waybill Query'!F2290</f>
        <v>X</v>
      </c>
      <c r="G2290" s="33" t="str">
        <f>'Data from Waybill Query'!G2290</f>
        <v>X</v>
      </c>
      <c r="H2290" s="104">
        <f>IF(ISNA(VLOOKUP($N2290,'Data from Waybill Query'!$A:$M,8,FALSE)),0,VLOOKUP($N2290,'Data from Waybill Query'!$A:$M,8,FALSE))</f>
        <v>390238</v>
      </c>
      <c r="I2290" s="104">
        <f>IF(ISNA(VLOOKUP($N2290,'Data from Waybill Query'!$A:$M,9,FALSE)),0,VLOOKUP($N2290,'Data from Waybill Query'!$A:$M,9,FALSE))</f>
        <v>91380</v>
      </c>
      <c r="J2290" s="104">
        <f>IF(ISNA(VLOOKUP($N2290,'Data from Waybill Query'!$A:$M,10,FALSE)),0,VLOOKUP($N2290,'Data from Waybill Query'!$A:$M,10,FALSE))</f>
        <v>70389</v>
      </c>
      <c r="K2290" s="104">
        <f>IF(ISNA(VLOOKUP($N2290,'Data from Waybill Query'!$A:$M,11,FALSE)),0,VLOOKUP($N2290,'Data from Waybill Query'!$A:$M,11,FALSE))</f>
        <v>8400124</v>
      </c>
      <c r="L2290" s="104">
        <f>IF(ISNA(VLOOKUP($N2290,'Data from Waybill Query'!$A:$M,12,FALSE)),0,VLOOKUP($N2290,'Data from Waybill Query'!$A:$M,12,FALSE))</f>
        <v>6477</v>
      </c>
      <c r="M2290" s="104">
        <f>IF(ISNA(VLOOKUP($N2290,'Data from Waybill Query'!$A:$M,13,FALSE)),0,VLOOKUP($N2290,'Data from Waybill Query'!$A:$M,13,FALSE))</f>
        <v>6.0253229999999998E-2</v>
      </c>
      <c r="N2290" s="104">
        <f t="shared" si="80"/>
        <v>2018240203</v>
      </c>
    </row>
    <row r="2291" spans="1:14" x14ac:dyDescent="0.25">
      <c r="A2291" s="104">
        <f t="shared" si="79"/>
        <v>201845</v>
      </c>
      <c r="B2291" s="32">
        <f>'Data from Waybill Query'!B2291</f>
        <v>2018</v>
      </c>
      <c r="C2291" s="32" t="str">
        <f>IF('Data from Waybill Query'!C2291="00","0",IF('Data from Waybill Query'!C2291="01","1",IF('Data from Waybill Query'!C2291="XX","2",'Data from Waybill Query'!C2291)))</f>
        <v>24</v>
      </c>
      <c r="D2291" s="33" t="str">
        <f>'Data from Waybill Query'!D2291</f>
        <v>Lumber and Wood Products</v>
      </c>
      <c r="E2291" s="33" t="str">
        <f>'Data from Waybill Query'!E2291</f>
        <v>L</v>
      </c>
      <c r="F2291" s="33" t="str">
        <f>'Data from Waybill Query'!F2291</f>
        <v>X</v>
      </c>
      <c r="G2291" s="33" t="str">
        <f>'Data from Waybill Query'!G2291</f>
        <v>X</v>
      </c>
      <c r="H2291" s="104">
        <f>IF(ISNA(VLOOKUP($N2291,'Data from Waybill Query'!$A:$M,8,FALSE)),0,VLOOKUP($N2291,'Data from Waybill Query'!$A:$M,8,FALSE))</f>
        <v>1943015</v>
      </c>
      <c r="I2291" s="104">
        <f>IF(ISNA(VLOOKUP($N2291,'Data from Waybill Query'!$A:$M,9,FALSE)),0,VLOOKUP($N2291,'Data from Waybill Query'!$A:$M,9,FALSE))</f>
        <v>257408</v>
      </c>
      <c r="J2291" s="104">
        <f>IF(ISNA(VLOOKUP($N2291,'Data from Waybill Query'!$A:$M,10,FALSE)),0,VLOOKUP($N2291,'Data from Waybill Query'!$A:$M,10,FALSE))</f>
        <v>499149</v>
      </c>
      <c r="K2291" s="104">
        <f>IF(ISNA(VLOOKUP($N2291,'Data from Waybill Query'!$A:$M,11,FALSE)),0,VLOOKUP($N2291,'Data from Waybill Query'!$A:$M,11,FALSE))</f>
        <v>23833676</v>
      </c>
      <c r="L2291" s="104">
        <f>IF(ISNA(VLOOKUP($N2291,'Data from Waybill Query'!$A:$M,12,FALSE)),0,VLOOKUP($N2291,'Data from Waybill Query'!$A:$M,12,FALSE))</f>
        <v>46122</v>
      </c>
      <c r="M2291" s="104">
        <f>IF(ISNA(VLOOKUP($N2291,'Data from Waybill Query'!$A:$M,13,FALSE)),0,VLOOKUP($N2291,'Data from Waybill Query'!$A:$M,13,FALSE))</f>
        <v>4.2127640000000001E-2</v>
      </c>
      <c r="N2291" s="104">
        <f t="shared" si="80"/>
        <v>2018240303</v>
      </c>
    </row>
    <row r="2292" spans="1:14" x14ac:dyDescent="0.25">
      <c r="A2292" s="104">
        <f t="shared" si="79"/>
        <v>201846</v>
      </c>
      <c r="B2292" s="32">
        <f>'Data from Waybill Query'!B2292</f>
        <v>2018</v>
      </c>
      <c r="C2292" s="32" t="str">
        <f>IF('Data from Waybill Query'!C2292="00","0",IF('Data from Waybill Query'!C2292="01","1",IF('Data from Waybill Query'!C2292="XX","2",'Data from Waybill Query'!C2292)))</f>
        <v>26</v>
      </c>
      <c r="D2292" s="33" t="str">
        <f>'Data from Waybill Query'!D2292</f>
        <v>Pulp, Paper and Allied</v>
      </c>
      <c r="E2292" s="33" t="str">
        <f>'Data from Waybill Query'!E2292</f>
        <v>S</v>
      </c>
      <c r="F2292" s="33" t="str">
        <f>'Data from Waybill Query'!F2292</f>
        <v>X</v>
      </c>
      <c r="G2292" s="33" t="str">
        <f>'Data from Waybill Query'!G2292</f>
        <v>X</v>
      </c>
      <c r="H2292" s="104">
        <f>IF(ISNA(VLOOKUP($N2292,'Data from Waybill Query'!$A:$M,8,FALSE)),0,VLOOKUP($N2292,'Data from Waybill Query'!$A:$M,8,FALSE))</f>
        <v>262595</v>
      </c>
      <c r="I2292" s="104">
        <f>IF(ISNA(VLOOKUP($N2292,'Data from Waybill Query'!$A:$M,9,FALSE)),0,VLOOKUP($N2292,'Data from Waybill Query'!$A:$M,9,FALSE))</f>
        <v>112776</v>
      </c>
      <c r="J2292" s="104">
        <f>IF(ISNA(VLOOKUP($N2292,'Data from Waybill Query'!$A:$M,10,FALSE)),0,VLOOKUP($N2292,'Data from Waybill Query'!$A:$M,10,FALSE))</f>
        <v>31755</v>
      </c>
      <c r="K2292" s="104">
        <f>IF(ISNA(VLOOKUP($N2292,'Data from Waybill Query'!$A:$M,11,FALSE)),0,VLOOKUP($N2292,'Data from Waybill Query'!$A:$M,11,FALSE))</f>
        <v>8570596</v>
      </c>
      <c r="L2292" s="104">
        <f>IF(ISNA(VLOOKUP($N2292,'Data from Waybill Query'!$A:$M,12,FALSE)),0,VLOOKUP($N2292,'Data from Waybill Query'!$A:$M,12,FALSE))</f>
        <v>2409</v>
      </c>
      <c r="M2292" s="104">
        <f>IF(ISNA(VLOOKUP($N2292,'Data from Waybill Query'!$A:$M,13,FALSE)),0,VLOOKUP($N2292,'Data from Waybill Query'!$A:$M,13,FALSE))</f>
        <v>0.108989</v>
      </c>
      <c r="N2292" s="104">
        <f t="shared" si="80"/>
        <v>2018260103</v>
      </c>
    </row>
    <row r="2293" spans="1:14" x14ac:dyDescent="0.25">
      <c r="A2293" s="104">
        <f t="shared" si="79"/>
        <v>201847</v>
      </c>
      <c r="B2293" s="32">
        <f>'Data from Waybill Query'!B2293</f>
        <v>2018</v>
      </c>
      <c r="C2293" s="32" t="str">
        <f>IF('Data from Waybill Query'!C2293="00","0",IF('Data from Waybill Query'!C2293="01","1",IF('Data from Waybill Query'!C2293="XX","2",'Data from Waybill Query'!C2293)))</f>
        <v>26</v>
      </c>
      <c r="D2293" s="33" t="str">
        <f>'Data from Waybill Query'!D2293</f>
        <v>Pulp, Paper and Allied</v>
      </c>
      <c r="E2293" s="33" t="str">
        <f>'Data from Waybill Query'!E2293</f>
        <v>M</v>
      </c>
      <c r="F2293" s="33" t="str">
        <f>'Data from Waybill Query'!F2293</f>
        <v>X</v>
      </c>
      <c r="G2293" s="33" t="str">
        <f>'Data from Waybill Query'!G2293</f>
        <v>X</v>
      </c>
      <c r="H2293" s="104">
        <f>IF(ISNA(VLOOKUP($N2293,'Data from Waybill Query'!$A:$M,8,FALSE)),0,VLOOKUP($N2293,'Data from Waybill Query'!$A:$M,8,FALSE))</f>
        <v>544568</v>
      </c>
      <c r="I2293" s="104">
        <f>IF(ISNA(VLOOKUP($N2293,'Data from Waybill Query'!$A:$M,9,FALSE)),0,VLOOKUP($N2293,'Data from Waybill Query'!$A:$M,9,FALSE))</f>
        <v>134832</v>
      </c>
      <c r="J2293" s="104">
        <f>IF(ISNA(VLOOKUP($N2293,'Data from Waybill Query'!$A:$M,10,FALSE)),0,VLOOKUP($N2293,'Data from Waybill Query'!$A:$M,10,FALSE))</f>
        <v>101988</v>
      </c>
      <c r="K2293" s="104">
        <f>IF(ISNA(VLOOKUP($N2293,'Data from Waybill Query'!$A:$M,11,FALSE)),0,VLOOKUP($N2293,'Data from Waybill Query'!$A:$M,11,FALSE))</f>
        <v>10230104</v>
      </c>
      <c r="L2293" s="104">
        <f>IF(ISNA(VLOOKUP($N2293,'Data from Waybill Query'!$A:$M,12,FALSE)),0,VLOOKUP($N2293,'Data from Waybill Query'!$A:$M,12,FALSE))</f>
        <v>7735</v>
      </c>
      <c r="M2293" s="104">
        <f>IF(ISNA(VLOOKUP($N2293,'Data from Waybill Query'!$A:$M,13,FALSE)),0,VLOOKUP($N2293,'Data from Waybill Query'!$A:$M,13,FALSE))</f>
        <v>7.0404110000000006E-2</v>
      </c>
      <c r="N2293" s="104">
        <f t="shared" si="80"/>
        <v>2018260203</v>
      </c>
    </row>
    <row r="2294" spans="1:14" x14ac:dyDescent="0.25">
      <c r="A2294" s="104">
        <f t="shared" si="79"/>
        <v>201848</v>
      </c>
      <c r="B2294" s="32">
        <f>'Data from Waybill Query'!B2294</f>
        <v>2018</v>
      </c>
      <c r="C2294" s="32" t="str">
        <f>IF('Data from Waybill Query'!C2294="00","0",IF('Data from Waybill Query'!C2294="01","1",IF('Data from Waybill Query'!C2294="XX","2",'Data from Waybill Query'!C2294)))</f>
        <v>26</v>
      </c>
      <c r="D2294" s="33" t="str">
        <f>'Data from Waybill Query'!D2294</f>
        <v>Pulp, Paper and Allied</v>
      </c>
      <c r="E2294" s="33" t="str">
        <f>'Data from Waybill Query'!E2294</f>
        <v>L</v>
      </c>
      <c r="F2294" s="33" t="str">
        <f>'Data from Waybill Query'!F2294</f>
        <v>X</v>
      </c>
      <c r="G2294" s="33" t="str">
        <f>'Data from Waybill Query'!G2294</f>
        <v>X</v>
      </c>
      <c r="H2294" s="104">
        <f>IF(ISNA(VLOOKUP($N2294,'Data from Waybill Query'!$A:$M,8,FALSE)),0,VLOOKUP($N2294,'Data from Waybill Query'!$A:$M,8,FALSE))</f>
        <v>1420324</v>
      </c>
      <c r="I2294" s="104">
        <f>IF(ISNA(VLOOKUP($N2294,'Data from Waybill Query'!$A:$M,9,FALSE)),0,VLOOKUP($N2294,'Data from Waybill Query'!$A:$M,9,FALSE))</f>
        <v>219252</v>
      </c>
      <c r="J2294" s="104">
        <f>IF(ISNA(VLOOKUP($N2294,'Data from Waybill Query'!$A:$M,10,FALSE)),0,VLOOKUP($N2294,'Data from Waybill Query'!$A:$M,10,FALSE))</f>
        <v>378012</v>
      </c>
      <c r="K2294" s="104">
        <f>IF(ISNA(VLOOKUP($N2294,'Data from Waybill Query'!$A:$M,11,FALSE)),0,VLOOKUP($N2294,'Data from Waybill Query'!$A:$M,11,FALSE))</f>
        <v>17371920</v>
      </c>
      <c r="L2294" s="104">
        <f>IF(ISNA(VLOOKUP($N2294,'Data from Waybill Query'!$A:$M,12,FALSE)),0,VLOOKUP($N2294,'Data from Waybill Query'!$A:$M,12,FALSE))</f>
        <v>30352</v>
      </c>
      <c r="M2294" s="104">
        <f>IF(ISNA(VLOOKUP($N2294,'Data from Waybill Query'!$A:$M,13,FALSE)),0,VLOOKUP($N2294,'Data from Waybill Query'!$A:$M,13,FALSE))</f>
        <v>4.6794540000000003E-2</v>
      </c>
      <c r="N2294" s="104">
        <f t="shared" si="80"/>
        <v>2018260303</v>
      </c>
    </row>
    <row r="2295" spans="1:14" x14ac:dyDescent="0.25">
      <c r="A2295" s="104">
        <f t="shared" si="79"/>
        <v>201849</v>
      </c>
      <c r="B2295" s="32">
        <f>'Data from Waybill Query'!B2295</f>
        <v>2018</v>
      </c>
      <c r="C2295" s="32" t="str">
        <f>IF('Data from Waybill Query'!C2295="00","0",IF('Data from Waybill Query'!C2295="01","1",IF('Data from Waybill Query'!C2295="XX","2",'Data from Waybill Query'!C2295)))</f>
        <v>28</v>
      </c>
      <c r="D2295" s="33" t="str">
        <f>'Data from Waybill Query'!D2295</f>
        <v>Chemical</v>
      </c>
      <c r="E2295" s="33" t="str">
        <f>'Data from Waybill Query'!E2295</f>
        <v>S</v>
      </c>
      <c r="F2295" s="33" t="str">
        <f>'Data from Waybill Query'!F2295</f>
        <v>X</v>
      </c>
      <c r="G2295" s="33" t="str">
        <f>'Data from Waybill Query'!G2295</f>
        <v>X</v>
      </c>
      <c r="H2295" s="104">
        <f>IF(ISNA(VLOOKUP($N2295,'Data from Waybill Query'!$A:$M,8,FALSE)),0,VLOOKUP($N2295,'Data from Waybill Query'!$A:$M,8,FALSE))</f>
        <v>1948878</v>
      </c>
      <c r="I2295" s="104">
        <f>IF(ISNA(VLOOKUP($N2295,'Data from Waybill Query'!$A:$M,9,FALSE)),0,VLOOKUP($N2295,'Data from Waybill Query'!$A:$M,9,FALSE))</f>
        <v>943583</v>
      </c>
      <c r="J2295" s="104">
        <f>IF(ISNA(VLOOKUP($N2295,'Data from Waybill Query'!$A:$M,10,FALSE)),0,VLOOKUP($N2295,'Data from Waybill Query'!$A:$M,10,FALSE))</f>
        <v>220719</v>
      </c>
      <c r="K2295" s="104">
        <f>IF(ISNA(VLOOKUP($N2295,'Data from Waybill Query'!$A:$M,11,FALSE)),0,VLOOKUP($N2295,'Data from Waybill Query'!$A:$M,11,FALSE))</f>
        <v>88369493</v>
      </c>
      <c r="L2295" s="104">
        <f>IF(ISNA(VLOOKUP($N2295,'Data from Waybill Query'!$A:$M,12,FALSE)),0,VLOOKUP($N2295,'Data from Waybill Query'!$A:$M,12,FALSE))</f>
        <v>20809</v>
      </c>
      <c r="M2295" s="104">
        <f>IF(ISNA(VLOOKUP($N2295,'Data from Waybill Query'!$A:$M,13,FALSE)),0,VLOOKUP($N2295,'Data from Waybill Query'!$A:$M,13,FALSE))</f>
        <v>9.3654360000000006E-2</v>
      </c>
      <c r="N2295" s="104">
        <f t="shared" si="80"/>
        <v>2018280103</v>
      </c>
    </row>
    <row r="2296" spans="1:14" x14ac:dyDescent="0.25">
      <c r="A2296" s="104">
        <f t="shared" si="79"/>
        <v>201850</v>
      </c>
      <c r="B2296" s="32">
        <f>'Data from Waybill Query'!B2296</f>
        <v>2018</v>
      </c>
      <c r="C2296" s="32" t="str">
        <f>IF('Data from Waybill Query'!C2296="00","0",IF('Data from Waybill Query'!C2296="01","1",IF('Data from Waybill Query'!C2296="XX","2",'Data from Waybill Query'!C2296)))</f>
        <v>28</v>
      </c>
      <c r="D2296" s="33" t="str">
        <f>'Data from Waybill Query'!D2296</f>
        <v>Chemical</v>
      </c>
      <c r="E2296" s="33" t="str">
        <f>'Data from Waybill Query'!E2296</f>
        <v>M</v>
      </c>
      <c r="F2296" s="33" t="str">
        <f>'Data from Waybill Query'!F2296</f>
        <v>X</v>
      </c>
      <c r="G2296" s="33" t="str">
        <f>'Data from Waybill Query'!G2296</f>
        <v>X</v>
      </c>
      <c r="H2296" s="104">
        <f>IF(ISNA(VLOOKUP($N2296,'Data from Waybill Query'!$A:$M,8,FALSE)),0,VLOOKUP($N2296,'Data from Waybill Query'!$A:$M,8,FALSE))</f>
        <v>3312614</v>
      </c>
      <c r="I2296" s="104">
        <f>IF(ISNA(VLOOKUP($N2296,'Data from Waybill Query'!$A:$M,9,FALSE)),0,VLOOKUP($N2296,'Data from Waybill Query'!$A:$M,9,FALSE))</f>
        <v>824456</v>
      </c>
      <c r="J2296" s="104">
        <f>IF(ISNA(VLOOKUP($N2296,'Data from Waybill Query'!$A:$M,10,FALSE)),0,VLOOKUP($N2296,'Data from Waybill Query'!$A:$M,10,FALSE))</f>
        <v>637430</v>
      </c>
      <c r="K2296" s="104">
        <f>IF(ISNA(VLOOKUP($N2296,'Data from Waybill Query'!$A:$M,11,FALSE)),0,VLOOKUP($N2296,'Data from Waybill Query'!$A:$M,11,FALSE))</f>
        <v>78904148</v>
      </c>
      <c r="L2296" s="104">
        <f>IF(ISNA(VLOOKUP($N2296,'Data from Waybill Query'!$A:$M,12,FALSE)),0,VLOOKUP($N2296,'Data from Waybill Query'!$A:$M,12,FALSE))</f>
        <v>61149</v>
      </c>
      <c r="M2296" s="104">
        <f>IF(ISNA(VLOOKUP($N2296,'Data from Waybill Query'!$A:$M,13,FALSE)),0,VLOOKUP($N2296,'Data from Waybill Query'!$A:$M,13,FALSE))</f>
        <v>5.4172680000000001E-2</v>
      </c>
      <c r="N2296" s="104">
        <f t="shared" si="80"/>
        <v>2018280203</v>
      </c>
    </row>
    <row r="2297" spans="1:14" x14ac:dyDescent="0.25">
      <c r="A2297" s="104">
        <f t="shared" si="79"/>
        <v>201851</v>
      </c>
      <c r="B2297" s="32">
        <f>'Data from Waybill Query'!B2297</f>
        <v>2018</v>
      </c>
      <c r="C2297" s="32" t="str">
        <f>IF('Data from Waybill Query'!C2297="00","0",IF('Data from Waybill Query'!C2297="01","1",IF('Data from Waybill Query'!C2297="XX","2",'Data from Waybill Query'!C2297)))</f>
        <v>28</v>
      </c>
      <c r="D2297" s="33" t="str">
        <f>'Data from Waybill Query'!D2297</f>
        <v>Chemical</v>
      </c>
      <c r="E2297" s="33" t="str">
        <f>'Data from Waybill Query'!E2297</f>
        <v>L</v>
      </c>
      <c r="F2297" s="33" t="str">
        <f>'Data from Waybill Query'!F2297</f>
        <v>X</v>
      </c>
      <c r="G2297" s="33" t="str">
        <f>'Data from Waybill Query'!G2297</f>
        <v>X</v>
      </c>
      <c r="H2297" s="104">
        <f>IF(ISNA(VLOOKUP($N2297,'Data from Waybill Query'!$A:$M,8,FALSE)),0,VLOOKUP($N2297,'Data from Waybill Query'!$A:$M,8,FALSE))</f>
        <v>5718885</v>
      </c>
      <c r="I2297" s="104">
        <f>IF(ISNA(VLOOKUP($N2297,'Data from Waybill Query'!$A:$M,9,FALSE)),0,VLOOKUP($N2297,'Data from Waybill Query'!$A:$M,9,FALSE))</f>
        <v>1034606</v>
      </c>
      <c r="J2297" s="104">
        <f>IF(ISNA(VLOOKUP($N2297,'Data from Waybill Query'!$A:$M,10,FALSE)),0,VLOOKUP($N2297,'Data from Waybill Query'!$A:$M,10,FALSE))</f>
        <v>1580706</v>
      </c>
      <c r="K2297" s="104">
        <f>IF(ISNA(VLOOKUP($N2297,'Data from Waybill Query'!$A:$M,11,FALSE)),0,VLOOKUP($N2297,'Data from Waybill Query'!$A:$M,11,FALSE))</f>
        <v>99894777</v>
      </c>
      <c r="L2297" s="104">
        <f>IF(ISNA(VLOOKUP($N2297,'Data from Waybill Query'!$A:$M,12,FALSE)),0,VLOOKUP($N2297,'Data from Waybill Query'!$A:$M,12,FALSE))</f>
        <v>152608</v>
      </c>
      <c r="M2297" s="104">
        <f>IF(ISNA(VLOOKUP($N2297,'Data from Waybill Query'!$A:$M,13,FALSE)),0,VLOOKUP($N2297,'Data from Waybill Query'!$A:$M,13,FALSE))</f>
        <v>3.7474349999999997E-2</v>
      </c>
      <c r="N2297" s="104">
        <f t="shared" si="80"/>
        <v>2018280303</v>
      </c>
    </row>
    <row r="2298" spans="1:14" x14ac:dyDescent="0.25">
      <c r="A2298" s="104">
        <f t="shared" si="79"/>
        <v>201852</v>
      </c>
      <c r="B2298" s="32">
        <f>'Data from Waybill Query'!B2298</f>
        <v>2018</v>
      </c>
      <c r="C2298" s="32" t="str">
        <f>IF('Data from Waybill Query'!C2298="00","0",IF('Data from Waybill Query'!C2298="01","1",IF('Data from Waybill Query'!C2298="XX","2",'Data from Waybill Query'!C2298)))</f>
        <v>29</v>
      </c>
      <c r="D2298" s="33" t="str">
        <f>'Data from Waybill Query'!D2298</f>
        <v>Petroleum</v>
      </c>
      <c r="E2298" s="33" t="str">
        <f>'Data from Waybill Query'!E2298</f>
        <v>S</v>
      </c>
      <c r="F2298" s="33" t="str">
        <f>'Data from Waybill Query'!F2298</f>
        <v>X</v>
      </c>
      <c r="G2298" s="33" t="str">
        <f>'Data from Waybill Query'!G2298</f>
        <v>X</v>
      </c>
      <c r="H2298" s="104">
        <f>IF(ISNA(VLOOKUP($N2298,'Data from Waybill Query'!$A:$M,8,FALSE)),0,VLOOKUP($N2298,'Data from Waybill Query'!$A:$M,8,FALSE))</f>
        <v>710098</v>
      </c>
      <c r="I2298" s="104">
        <f>IF(ISNA(VLOOKUP($N2298,'Data from Waybill Query'!$A:$M,9,FALSE)),0,VLOOKUP($N2298,'Data from Waybill Query'!$A:$M,9,FALSE))</f>
        <v>441275</v>
      </c>
      <c r="J2298" s="104">
        <f>IF(ISNA(VLOOKUP($N2298,'Data from Waybill Query'!$A:$M,10,FALSE)),0,VLOOKUP($N2298,'Data from Waybill Query'!$A:$M,10,FALSE))</f>
        <v>96273</v>
      </c>
      <c r="K2298" s="104">
        <f>IF(ISNA(VLOOKUP($N2298,'Data from Waybill Query'!$A:$M,11,FALSE)),0,VLOOKUP($N2298,'Data from Waybill Query'!$A:$M,11,FALSE))</f>
        <v>34826619</v>
      </c>
      <c r="L2298" s="104">
        <f>IF(ISNA(VLOOKUP($N2298,'Data from Waybill Query'!$A:$M,12,FALSE)),0,VLOOKUP($N2298,'Data from Waybill Query'!$A:$M,12,FALSE))</f>
        <v>7238</v>
      </c>
      <c r="M2298" s="104">
        <f>IF(ISNA(VLOOKUP($N2298,'Data from Waybill Query'!$A:$M,13,FALSE)),0,VLOOKUP($N2298,'Data from Waybill Query'!$A:$M,13,FALSE))</f>
        <v>9.810613E-2</v>
      </c>
      <c r="N2298" s="104">
        <f t="shared" si="80"/>
        <v>2018290103</v>
      </c>
    </row>
    <row r="2299" spans="1:14" x14ac:dyDescent="0.25">
      <c r="A2299" s="104">
        <f t="shared" ref="A2299:A2362" si="81">$B2299*100+MOD(ROW($B2299)-ROW($B$1476),70)</f>
        <v>201853</v>
      </c>
      <c r="B2299" s="32">
        <f>'Data from Waybill Query'!B2299</f>
        <v>2018</v>
      </c>
      <c r="C2299" s="32" t="str">
        <f>IF('Data from Waybill Query'!C2299="00","0",IF('Data from Waybill Query'!C2299="01","1",IF('Data from Waybill Query'!C2299="XX","2",'Data from Waybill Query'!C2299)))</f>
        <v>29</v>
      </c>
      <c r="D2299" s="33" t="str">
        <f>'Data from Waybill Query'!D2299</f>
        <v>Petroleum</v>
      </c>
      <c r="E2299" s="33" t="str">
        <f>'Data from Waybill Query'!E2299</f>
        <v>M</v>
      </c>
      <c r="F2299" s="33" t="str">
        <f>'Data from Waybill Query'!F2299</f>
        <v>X</v>
      </c>
      <c r="G2299" s="33" t="str">
        <f>'Data from Waybill Query'!G2299</f>
        <v>X</v>
      </c>
      <c r="H2299" s="104">
        <f>IF(ISNA(VLOOKUP($N2299,'Data from Waybill Query'!$A:$M,8,FALSE)),0,VLOOKUP($N2299,'Data from Waybill Query'!$A:$M,8,FALSE))</f>
        <v>883602</v>
      </c>
      <c r="I2299" s="104">
        <f>IF(ISNA(VLOOKUP($N2299,'Data from Waybill Query'!$A:$M,9,FALSE)),0,VLOOKUP($N2299,'Data from Waybill Query'!$A:$M,9,FALSE))</f>
        <v>237281</v>
      </c>
      <c r="J2299" s="104">
        <f>IF(ISNA(VLOOKUP($N2299,'Data from Waybill Query'!$A:$M,10,FALSE)),0,VLOOKUP($N2299,'Data from Waybill Query'!$A:$M,10,FALSE))</f>
        <v>179207</v>
      </c>
      <c r="K2299" s="104">
        <f>IF(ISNA(VLOOKUP($N2299,'Data from Waybill Query'!$A:$M,11,FALSE)),0,VLOOKUP($N2299,'Data from Waybill Query'!$A:$M,11,FALSE))</f>
        <v>19057786</v>
      </c>
      <c r="L2299" s="104">
        <f>IF(ISNA(VLOOKUP($N2299,'Data from Waybill Query'!$A:$M,12,FALSE)),0,VLOOKUP($N2299,'Data from Waybill Query'!$A:$M,12,FALSE))</f>
        <v>14403</v>
      </c>
      <c r="M2299" s="104">
        <f>IF(ISNA(VLOOKUP($N2299,'Data from Waybill Query'!$A:$M,13,FALSE)),0,VLOOKUP($N2299,'Data from Waybill Query'!$A:$M,13,FALSE))</f>
        <v>6.134734E-2</v>
      </c>
      <c r="N2299" s="104">
        <f t="shared" ref="N2299:N2362" si="82">1000000*B2299+10000*C2299+100*IF(LEFT(E2299,1)="S",1,IF(E2299="M",2,IF(E2299="L",3,4)))+10*IF(F2299="P",1,0)+IF(G2299="S",1,IF(G2299="M",2,3))</f>
        <v>2018290203</v>
      </c>
    </row>
    <row r="2300" spans="1:14" x14ac:dyDescent="0.25">
      <c r="A2300" s="104">
        <f t="shared" si="81"/>
        <v>201854</v>
      </c>
      <c r="B2300" s="32">
        <f>'Data from Waybill Query'!B2300</f>
        <v>2018</v>
      </c>
      <c r="C2300" s="32" t="str">
        <f>IF('Data from Waybill Query'!C2300="00","0",IF('Data from Waybill Query'!C2300="01","1",IF('Data from Waybill Query'!C2300="XX","2",'Data from Waybill Query'!C2300)))</f>
        <v>29</v>
      </c>
      <c r="D2300" s="33" t="str">
        <f>'Data from Waybill Query'!D2300</f>
        <v>Petroleum</v>
      </c>
      <c r="E2300" s="33" t="str">
        <f>'Data from Waybill Query'!E2300</f>
        <v>L</v>
      </c>
      <c r="F2300" s="33" t="str">
        <f>'Data from Waybill Query'!F2300</f>
        <v>X</v>
      </c>
      <c r="G2300" s="33" t="str">
        <f>'Data from Waybill Query'!G2300</f>
        <v>X</v>
      </c>
      <c r="H2300" s="104">
        <f>IF(ISNA(VLOOKUP($N2300,'Data from Waybill Query'!$A:$M,8,FALSE)),0,VLOOKUP($N2300,'Data from Waybill Query'!$A:$M,8,FALSE))</f>
        <v>1946369</v>
      </c>
      <c r="I2300" s="104">
        <f>IF(ISNA(VLOOKUP($N2300,'Data from Waybill Query'!$A:$M,9,FALSE)),0,VLOOKUP($N2300,'Data from Waybill Query'!$A:$M,9,FALSE))</f>
        <v>344041</v>
      </c>
      <c r="J2300" s="104">
        <f>IF(ISNA(VLOOKUP($N2300,'Data from Waybill Query'!$A:$M,10,FALSE)),0,VLOOKUP($N2300,'Data from Waybill Query'!$A:$M,10,FALSE))</f>
        <v>562331</v>
      </c>
      <c r="K2300" s="104">
        <f>IF(ISNA(VLOOKUP($N2300,'Data from Waybill Query'!$A:$M,11,FALSE)),0,VLOOKUP($N2300,'Data from Waybill Query'!$A:$M,11,FALSE))</f>
        <v>26954304</v>
      </c>
      <c r="L2300" s="104">
        <f>IF(ISNA(VLOOKUP($N2300,'Data from Waybill Query'!$A:$M,12,FALSE)),0,VLOOKUP($N2300,'Data from Waybill Query'!$A:$M,12,FALSE))</f>
        <v>43790</v>
      </c>
      <c r="M2300" s="104">
        <f>IF(ISNA(VLOOKUP($N2300,'Data from Waybill Query'!$A:$M,13,FALSE)),0,VLOOKUP($N2300,'Data from Waybill Query'!$A:$M,13,FALSE))</f>
        <v>4.4448090000000003E-2</v>
      </c>
      <c r="N2300" s="104">
        <f t="shared" si="82"/>
        <v>2018290303</v>
      </c>
    </row>
    <row r="2301" spans="1:14" x14ac:dyDescent="0.25">
      <c r="A2301" s="104">
        <f t="shared" si="81"/>
        <v>201855</v>
      </c>
      <c r="B2301" s="32">
        <f>'Data from Waybill Query'!B2301</f>
        <v>2018</v>
      </c>
      <c r="C2301" s="32" t="str">
        <f>IF('Data from Waybill Query'!C2301="00","0",IF('Data from Waybill Query'!C2301="01","1",IF('Data from Waybill Query'!C2301="XX","2",'Data from Waybill Query'!C2301)))</f>
        <v>32</v>
      </c>
      <c r="D2301" s="33" t="str">
        <f>'Data from Waybill Query'!D2301</f>
        <v>Stone, Clay and Glass</v>
      </c>
      <c r="E2301" s="33" t="str">
        <f>'Data from Waybill Query'!E2301</f>
        <v>S</v>
      </c>
      <c r="F2301" s="33" t="str">
        <f>'Data from Waybill Query'!F2301</f>
        <v>X</v>
      </c>
      <c r="G2301" s="33" t="str">
        <f>'Data from Waybill Query'!G2301</f>
        <v>X</v>
      </c>
      <c r="H2301" s="104">
        <f>IF(ISNA(VLOOKUP($N2301,'Data from Waybill Query'!$A:$M,8,FALSE)),0,VLOOKUP($N2301,'Data from Waybill Query'!$A:$M,8,FALSE))</f>
        <v>511458</v>
      </c>
      <c r="I2301" s="104">
        <f>IF(ISNA(VLOOKUP($N2301,'Data from Waybill Query'!$A:$M,9,FALSE)),0,VLOOKUP($N2301,'Data from Waybill Query'!$A:$M,9,FALSE))</f>
        <v>227972</v>
      </c>
      <c r="J2301" s="104">
        <f>IF(ISNA(VLOOKUP($N2301,'Data from Waybill Query'!$A:$M,10,FALSE)),0,VLOOKUP($N2301,'Data from Waybill Query'!$A:$M,10,FALSE))</f>
        <v>67317</v>
      </c>
      <c r="K2301" s="104">
        <f>IF(ISNA(VLOOKUP($N2301,'Data from Waybill Query'!$A:$M,11,FALSE)),0,VLOOKUP($N2301,'Data from Waybill Query'!$A:$M,11,FALSE))</f>
        <v>22850898</v>
      </c>
      <c r="L2301" s="104">
        <f>IF(ISNA(VLOOKUP($N2301,'Data from Waybill Query'!$A:$M,12,FALSE)),0,VLOOKUP($N2301,'Data from Waybill Query'!$A:$M,12,FALSE))</f>
        <v>6885</v>
      </c>
      <c r="M2301" s="104">
        <f>IF(ISNA(VLOOKUP($N2301,'Data from Waybill Query'!$A:$M,13,FALSE)),0,VLOOKUP($N2301,'Data from Waybill Query'!$A:$M,13,FALSE))</f>
        <v>7.4291239999999995E-2</v>
      </c>
      <c r="N2301" s="104">
        <f t="shared" si="82"/>
        <v>2018320103</v>
      </c>
    </row>
    <row r="2302" spans="1:14" x14ac:dyDescent="0.25">
      <c r="A2302" s="104">
        <f t="shared" si="81"/>
        <v>201856</v>
      </c>
      <c r="B2302" s="32">
        <f>'Data from Waybill Query'!B2302</f>
        <v>2018</v>
      </c>
      <c r="C2302" s="32" t="str">
        <f>IF('Data from Waybill Query'!C2302="00","0",IF('Data from Waybill Query'!C2302="01","1",IF('Data from Waybill Query'!C2302="XX","2",'Data from Waybill Query'!C2302)))</f>
        <v>32</v>
      </c>
      <c r="D2302" s="33" t="str">
        <f>'Data from Waybill Query'!D2302</f>
        <v>Stone, Clay and Glass</v>
      </c>
      <c r="E2302" s="33" t="str">
        <f>'Data from Waybill Query'!E2302</f>
        <v>M</v>
      </c>
      <c r="F2302" s="33" t="str">
        <f>'Data from Waybill Query'!F2302</f>
        <v>X</v>
      </c>
      <c r="G2302" s="33" t="str">
        <f>'Data from Waybill Query'!G2302</f>
        <v>X</v>
      </c>
      <c r="H2302" s="104">
        <f>IF(ISNA(VLOOKUP($N2302,'Data from Waybill Query'!$A:$M,8,FALSE)),0,VLOOKUP($N2302,'Data from Waybill Query'!$A:$M,8,FALSE))</f>
        <v>624721</v>
      </c>
      <c r="I2302" s="104">
        <f>IF(ISNA(VLOOKUP($N2302,'Data from Waybill Query'!$A:$M,9,FALSE)),0,VLOOKUP($N2302,'Data from Waybill Query'!$A:$M,9,FALSE))</f>
        <v>159866</v>
      </c>
      <c r="J2302" s="104">
        <f>IF(ISNA(VLOOKUP($N2302,'Data from Waybill Query'!$A:$M,10,FALSE)),0,VLOOKUP($N2302,'Data from Waybill Query'!$A:$M,10,FALSE))</f>
        <v>114285</v>
      </c>
      <c r="K2302" s="104">
        <f>IF(ISNA(VLOOKUP($N2302,'Data from Waybill Query'!$A:$M,11,FALSE)),0,VLOOKUP($N2302,'Data from Waybill Query'!$A:$M,11,FALSE))</f>
        <v>16257736</v>
      </c>
      <c r="L2302" s="104">
        <f>IF(ISNA(VLOOKUP($N2302,'Data from Waybill Query'!$A:$M,12,FALSE)),0,VLOOKUP($N2302,'Data from Waybill Query'!$A:$M,12,FALSE))</f>
        <v>11626</v>
      </c>
      <c r="M2302" s="104">
        <f>IF(ISNA(VLOOKUP($N2302,'Data from Waybill Query'!$A:$M,13,FALSE)),0,VLOOKUP($N2302,'Data from Waybill Query'!$A:$M,13,FALSE))</f>
        <v>5.3736840000000001E-2</v>
      </c>
      <c r="N2302" s="104">
        <f t="shared" si="82"/>
        <v>2018320203</v>
      </c>
    </row>
    <row r="2303" spans="1:14" x14ac:dyDescent="0.25">
      <c r="A2303" s="104">
        <f t="shared" si="81"/>
        <v>201857</v>
      </c>
      <c r="B2303" s="32">
        <f>'Data from Waybill Query'!B2303</f>
        <v>2018</v>
      </c>
      <c r="C2303" s="32" t="str">
        <f>IF('Data from Waybill Query'!C2303="00","0",IF('Data from Waybill Query'!C2303="01","1",IF('Data from Waybill Query'!C2303="XX","2",'Data from Waybill Query'!C2303)))</f>
        <v>32</v>
      </c>
      <c r="D2303" s="33" t="str">
        <f>'Data from Waybill Query'!D2303</f>
        <v>Stone, Clay and Glass</v>
      </c>
      <c r="E2303" s="33" t="str">
        <f>'Data from Waybill Query'!E2303</f>
        <v>L</v>
      </c>
      <c r="F2303" s="33" t="str">
        <f>'Data from Waybill Query'!F2303</f>
        <v>X</v>
      </c>
      <c r="G2303" s="33" t="str">
        <f>'Data from Waybill Query'!G2303</f>
        <v>X</v>
      </c>
      <c r="H2303" s="104">
        <f>IF(ISNA(VLOOKUP($N2303,'Data from Waybill Query'!$A:$M,8,FALSE)),0,VLOOKUP($N2303,'Data from Waybill Query'!$A:$M,8,FALSE))</f>
        <v>742565</v>
      </c>
      <c r="I2303" s="104">
        <f>IF(ISNA(VLOOKUP($N2303,'Data from Waybill Query'!$A:$M,9,FALSE)),0,VLOOKUP($N2303,'Data from Waybill Query'!$A:$M,9,FALSE))</f>
        <v>116039</v>
      </c>
      <c r="J2303" s="104">
        <f>IF(ISNA(VLOOKUP($N2303,'Data from Waybill Query'!$A:$M,10,FALSE)),0,VLOOKUP($N2303,'Data from Waybill Query'!$A:$M,10,FALSE))</f>
        <v>172088</v>
      </c>
      <c r="K2303" s="104">
        <f>IF(ISNA(VLOOKUP($N2303,'Data from Waybill Query'!$A:$M,11,FALSE)),0,VLOOKUP($N2303,'Data from Waybill Query'!$A:$M,11,FALSE))</f>
        <v>11242873</v>
      </c>
      <c r="L2303" s="104">
        <f>IF(ISNA(VLOOKUP($N2303,'Data from Waybill Query'!$A:$M,12,FALSE)),0,VLOOKUP($N2303,'Data from Waybill Query'!$A:$M,12,FALSE))</f>
        <v>16607</v>
      </c>
      <c r="M2303" s="104">
        <f>IF(ISNA(VLOOKUP($N2303,'Data from Waybill Query'!$A:$M,13,FALSE)),0,VLOOKUP($N2303,'Data from Waybill Query'!$A:$M,13,FALSE))</f>
        <v>4.4713469999999998E-2</v>
      </c>
      <c r="N2303" s="104">
        <f t="shared" si="82"/>
        <v>2018320303</v>
      </c>
    </row>
    <row r="2304" spans="1:14" x14ac:dyDescent="0.25">
      <c r="A2304" s="104">
        <f t="shared" si="81"/>
        <v>201858</v>
      </c>
      <c r="B2304" s="32">
        <f>'Data from Waybill Query'!B2304</f>
        <v>2018</v>
      </c>
      <c r="C2304" s="32" t="str">
        <f>IF('Data from Waybill Query'!C2304="00","0",IF('Data from Waybill Query'!C2304="01","1",IF('Data from Waybill Query'!C2304="XX","2",'Data from Waybill Query'!C2304)))</f>
        <v>33</v>
      </c>
      <c r="D2304" s="33" t="str">
        <f>'Data from Waybill Query'!D2304</f>
        <v>Primary Metal Products</v>
      </c>
      <c r="E2304" s="33" t="str">
        <f>'Data from Waybill Query'!E2304</f>
        <v>S</v>
      </c>
      <c r="F2304" s="33" t="str">
        <f>'Data from Waybill Query'!F2304</f>
        <v>X</v>
      </c>
      <c r="G2304" s="33" t="str">
        <f>'Data from Waybill Query'!G2304</f>
        <v>X</v>
      </c>
      <c r="H2304" s="104">
        <f>IF(ISNA(VLOOKUP($N2304,'Data from Waybill Query'!$A:$M,8,FALSE)),0,VLOOKUP($N2304,'Data from Waybill Query'!$A:$M,8,FALSE))</f>
        <v>576277</v>
      </c>
      <c r="I2304" s="104">
        <f>IF(ISNA(VLOOKUP($N2304,'Data from Waybill Query'!$A:$M,9,FALSE)),0,VLOOKUP($N2304,'Data from Waybill Query'!$A:$M,9,FALSE))</f>
        <v>267076</v>
      </c>
      <c r="J2304" s="104">
        <f>IF(ISNA(VLOOKUP($N2304,'Data from Waybill Query'!$A:$M,10,FALSE)),0,VLOOKUP($N2304,'Data from Waybill Query'!$A:$M,10,FALSE))</f>
        <v>73179</v>
      </c>
      <c r="K2304" s="104">
        <f>IF(ISNA(VLOOKUP($N2304,'Data from Waybill Query'!$A:$M,11,FALSE)),0,VLOOKUP($N2304,'Data from Waybill Query'!$A:$M,11,FALSE))</f>
        <v>25204817</v>
      </c>
      <c r="L2304" s="104">
        <f>IF(ISNA(VLOOKUP($N2304,'Data from Waybill Query'!$A:$M,12,FALSE)),0,VLOOKUP($N2304,'Data from Waybill Query'!$A:$M,12,FALSE))</f>
        <v>6871</v>
      </c>
      <c r="M2304" s="104">
        <f>IF(ISNA(VLOOKUP($N2304,'Data from Waybill Query'!$A:$M,13,FALSE)),0,VLOOKUP($N2304,'Data from Waybill Query'!$A:$M,13,FALSE))</f>
        <v>8.3876270000000003E-2</v>
      </c>
      <c r="N2304" s="104">
        <f t="shared" si="82"/>
        <v>2018330103</v>
      </c>
    </row>
    <row r="2305" spans="1:14" x14ac:dyDescent="0.25">
      <c r="A2305" s="104">
        <f t="shared" si="81"/>
        <v>201859</v>
      </c>
      <c r="B2305" s="32">
        <f>'Data from Waybill Query'!B2305</f>
        <v>2018</v>
      </c>
      <c r="C2305" s="32" t="str">
        <f>IF('Data from Waybill Query'!C2305="00","0",IF('Data from Waybill Query'!C2305="01","1",IF('Data from Waybill Query'!C2305="XX","2",'Data from Waybill Query'!C2305)))</f>
        <v>33</v>
      </c>
      <c r="D2305" s="33" t="str">
        <f>'Data from Waybill Query'!D2305</f>
        <v>Primary Metal Products</v>
      </c>
      <c r="E2305" s="33" t="str">
        <f>'Data from Waybill Query'!E2305</f>
        <v>M</v>
      </c>
      <c r="F2305" s="33" t="str">
        <f>'Data from Waybill Query'!F2305</f>
        <v>X</v>
      </c>
      <c r="G2305" s="33" t="str">
        <f>'Data from Waybill Query'!G2305</f>
        <v>X</v>
      </c>
      <c r="H2305" s="104">
        <f>IF(ISNA(VLOOKUP($N2305,'Data from Waybill Query'!$A:$M,8,FALSE)),0,VLOOKUP($N2305,'Data from Waybill Query'!$A:$M,8,FALSE))</f>
        <v>733866</v>
      </c>
      <c r="I2305" s="104">
        <f>IF(ISNA(VLOOKUP($N2305,'Data from Waybill Query'!$A:$M,9,FALSE)),0,VLOOKUP($N2305,'Data from Waybill Query'!$A:$M,9,FALSE))</f>
        <v>164827</v>
      </c>
      <c r="J2305" s="104">
        <f>IF(ISNA(VLOOKUP($N2305,'Data from Waybill Query'!$A:$M,10,FALSE)),0,VLOOKUP($N2305,'Data from Waybill Query'!$A:$M,10,FALSE))</f>
        <v>121585</v>
      </c>
      <c r="K2305" s="104">
        <f>IF(ISNA(VLOOKUP($N2305,'Data from Waybill Query'!$A:$M,11,FALSE)),0,VLOOKUP($N2305,'Data from Waybill Query'!$A:$M,11,FALSE))</f>
        <v>14867494</v>
      </c>
      <c r="L2305" s="104">
        <f>IF(ISNA(VLOOKUP($N2305,'Data from Waybill Query'!$A:$M,12,FALSE)),0,VLOOKUP($N2305,'Data from Waybill Query'!$A:$M,12,FALSE))</f>
        <v>10961</v>
      </c>
      <c r="M2305" s="104">
        <f>IF(ISNA(VLOOKUP($N2305,'Data from Waybill Query'!$A:$M,13,FALSE)),0,VLOOKUP($N2305,'Data from Waybill Query'!$A:$M,13,FALSE))</f>
        <v>6.6955039999999993E-2</v>
      </c>
      <c r="N2305" s="104">
        <f t="shared" si="82"/>
        <v>2018330203</v>
      </c>
    </row>
    <row r="2306" spans="1:14" x14ac:dyDescent="0.25">
      <c r="A2306" s="104">
        <f t="shared" si="81"/>
        <v>201860</v>
      </c>
      <c r="B2306" s="32">
        <f>'Data from Waybill Query'!B2306</f>
        <v>2018</v>
      </c>
      <c r="C2306" s="32" t="str">
        <f>IF('Data from Waybill Query'!C2306="00","0",IF('Data from Waybill Query'!C2306="01","1",IF('Data from Waybill Query'!C2306="XX","2",'Data from Waybill Query'!C2306)))</f>
        <v>33</v>
      </c>
      <c r="D2306" s="33" t="str">
        <f>'Data from Waybill Query'!D2306</f>
        <v>Primary Metal Products</v>
      </c>
      <c r="E2306" s="33" t="str">
        <f>'Data from Waybill Query'!E2306</f>
        <v>L</v>
      </c>
      <c r="F2306" s="33" t="str">
        <f>'Data from Waybill Query'!F2306</f>
        <v>X</v>
      </c>
      <c r="G2306" s="33" t="str">
        <f>'Data from Waybill Query'!G2306</f>
        <v>X</v>
      </c>
      <c r="H2306" s="104">
        <f>IF(ISNA(VLOOKUP($N2306,'Data from Waybill Query'!$A:$M,8,FALSE)),0,VLOOKUP($N2306,'Data from Waybill Query'!$A:$M,8,FALSE))</f>
        <v>1478768</v>
      </c>
      <c r="I2306" s="104">
        <f>IF(ISNA(VLOOKUP($N2306,'Data from Waybill Query'!$A:$M,9,FALSE)),0,VLOOKUP($N2306,'Data from Waybill Query'!$A:$M,9,FALSE))</f>
        <v>210773</v>
      </c>
      <c r="J2306" s="104">
        <f>IF(ISNA(VLOOKUP($N2306,'Data from Waybill Query'!$A:$M,10,FALSE)),0,VLOOKUP($N2306,'Data from Waybill Query'!$A:$M,10,FALSE))</f>
        <v>344735</v>
      </c>
      <c r="K2306" s="104">
        <f>IF(ISNA(VLOOKUP($N2306,'Data from Waybill Query'!$A:$M,11,FALSE)),0,VLOOKUP($N2306,'Data from Waybill Query'!$A:$M,11,FALSE))</f>
        <v>18804752</v>
      </c>
      <c r="L2306" s="104">
        <f>IF(ISNA(VLOOKUP($N2306,'Data from Waybill Query'!$A:$M,12,FALSE)),0,VLOOKUP($N2306,'Data from Waybill Query'!$A:$M,12,FALSE))</f>
        <v>30722</v>
      </c>
      <c r="M2306" s="104">
        <f>IF(ISNA(VLOOKUP($N2306,'Data from Waybill Query'!$A:$M,13,FALSE)),0,VLOOKUP($N2306,'Data from Waybill Query'!$A:$M,13,FALSE))</f>
        <v>4.8134049999999998E-2</v>
      </c>
      <c r="N2306" s="104">
        <f t="shared" si="82"/>
        <v>2018330303</v>
      </c>
    </row>
    <row r="2307" spans="1:14" x14ac:dyDescent="0.25">
      <c r="A2307" s="104">
        <f t="shared" si="81"/>
        <v>201861</v>
      </c>
      <c r="B2307" s="32">
        <f>'Data from Waybill Query'!B2307</f>
        <v>2018</v>
      </c>
      <c r="C2307" s="32" t="str">
        <f>IF('Data from Waybill Query'!C2307="00","0",IF('Data from Waybill Query'!C2307="01","1",IF('Data from Waybill Query'!C2307="XX","2",'Data from Waybill Query'!C2307)))</f>
        <v>37</v>
      </c>
      <c r="D2307" s="33" t="str">
        <f>'Data from Waybill Query'!D2307</f>
        <v>Transportation Equipment</v>
      </c>
      <c r="E2307" s="33" t="str">
        <f>'Data from Waybill Query'!E2307</f>
        <v>S</v>
      </c>
      <c r="F2307" s="33" t="str">
        <f>'Data from Waybill Query'!F2307</f>
        <v>X</v>
      </c>
      <c r="G2307" s="33" t="str">
        <f>'Data from Waybill Query'!G2307</f>
        <v>X</v>
      </c>
      <c r="H2307" s="104">
        <f>IF(ISNA(VLOOKUP($N2307,'Data from Waybill Query'!$A:$M,8,FALSE)),0,VLOOKUP($N2307,'Data from Waybill Query'!$A:$M,8,FALSE))</f>
        <v>1252785</v>
      </c>
      <c r="I2307" s="104">
        <f>IF(ISNA(VLOOKUP($N2307,'Data from Waybill Query'!$A:$M,9,FALSE)),0,VLOOKUP($N2307,'Data from Waybill Query'!$A:$M,9,FALSE))</f>
        <v>733423</v>
      </c>
      <c r="J2307" s="104">
        <f>IF(ISNA(VLOOKUP($N2307,'Data from Waybill Query'!$A:$M,10,FALSE)),0,VLOOKUP($N2307,'Data from Waybill Query'!$A:$M,10,FALSE))</f>
        <v>199606</v>
      </c>
      <c r="K2307" s="104">
        <f>IF(ISNA(VLOOKUP($N2307,'Data from Waybill Query'!$A:$M,11,FALSE)),0,VLOOKUP($N2307,'Data from Waybill Query'!$A:$M,11,FALSE))</f>
        <v>16243095</v>
      </c>
      <c r="L2307" s="104">
        <f>IF(ISNA(VLOOKUP($N2307,'Data from Waybill Query'!$A:$M,12,FALSE)),0,VLOOKUP($N2307,'Data from Waybill Query'!$A:$M,12,FALSE))</f>
        <v>4395</v>
      </c>
      <c r="M2307" s="104">
        <f>IF(ISNA(VLOOKUP($N2307,'Data from Waybill Query'!$A:$M,13,FALSE)),0,VLOOKUP($N2307,'Data from Waybill Query'!$A:$M,13,FALSE))</f>
        <v>0.285051</v>
      </c>
      <c r="N2307" s="104">
        <f t="shared" si="82"/>
        <v>2018370103</v>
      </c>
    </row>
    <row r="2308" spans="1:14" x14ac:dyDescent="0.25">
      <c r="A2308" s="104">
        <f t="shared" si="81"/>
        <v>201862</v>
      </c>
      <c r="B2308" s="32">
        <f>'Data from Waybill Query'!B2308</f>
        <v>2018</v>
      </c>
      <c r="C2308" s="32" t="str">
        <f>IF('Data from Waybill Query'!C2308="00","0",IF('Data from Waybill Query'!C2308="01","1",IF('Data from Waybill Query'!C2308="XX","2",'Data from Waybill Query'!C2308)))</f>
        <v>37</v>
      </c>
      <c r="D2308" s="33" t="str">
        <f>'Data from Waybill Query'!D2308</f>
        <v>Transportation Equipment</v>
      </c>
      <c r="E2308" s="33" t="str">
        <f>'Data from Waybill Query'!E2308</f>
        <v>M</v>
      </c>
      <c r="F2308" s="33" t="str">
        <f>'Data from Waybill Query'!F2308</f>
        <v>X</v>
      </c>
      <c r="G2308" s="33" t="str">
        <f>'Data from Waybill Query'!G2308</f>
        <v>X</v>
      </c>
      <c r="H2308" s="104">
        <f>IF(ISNA(VLOOKUP($N2308,'Data from Waybill Query'!$A:$M,8,FALSE)),0,VLOOKUP($N2308,'Data from Waybill Query'!$A:$M,8,FALSE))</f>
        <v>1824885</v>
      </c>
      <c r="I2308" s="104">
        <f>IF(ISNA(VLOOKUP($N2308,'Data from Waybill Query'!$A:$M,9,FALSE)),0,VLOOKUP($N2308,'Data from Waybill Query'!$A:$M,9,FALSE))</f>
        <v>698856</v>
      </c>
      <c r="J2308" s="104">
        <f>IF(ISNA(VLOOKUP($N2308,'Data from Waybill Query'!$A:$M,10,FALSE)),0,VLOOKUP($N2308,'Data from Waybill Query'!$A:$M,10,FALSE))</f>
        <v>517084</v>
      </c>
      <c r="K2308" s="104">
        <f>IF(ISNA(VLOOKUP($N2308,'Data from Waybill Query'!$A:$M,11,FALSE)),0,VLOOKUP($N2308,'Data from Waybill Query'!$A:$M,11,FALSE))</f>
        <v>15764895</v>
      </c>
      <c r="L2308" s="104">
        <f>IF(ISNA(VLOOKUP($N2308,'Data from Waybill Query'!$A:$M,12,FALSE)),0,VLOOKUP($N2308,'Data from Waybill Query'!$A:$M,12,FALSE))</f>
        <v>11608</v>
      </c>
      <c r="M2308" s="104">
        <f>IF(ISNA(VLOOKUP($N2308,'Data from Waybill Query'!$A:$M,13,FALSE)),0,VLOOKUP($N2308,'Data from Waybill Query'!$A:$M,13,FALSE))</f>
        <v>0.15720799999999999</v>
      </c>
      <c r="N2308" s="104">
        <f t="shared" si="82"/>
        <v>2018370203</v>
      </c>
    </row>
    <row r="2309" spans="1:14" x14ac:dyDescent="0.25">
      <c r="A2309" s="104">
        <f t="shared" si="81"/>
        <v>201863</v>
      </c>
      <c r="B2309" s="32">
        <f>'Data from Waybill Query'!B2309</f>
        <v>2018</v>
      </c>
      <c r="C2309" s="32" t="str">
        <f>IF('Data from Waybill Query'!C2309="00","0",IF('Data from Waybill Query'!C2309="01","1",IF('Data from Waybill Query'!C2309="XX","2",'Data from Waybill Query'!C2309)))</f>
        <v>37</v>
      </c>
      <c r="D2309" s="33" t="str">
        <f>'Data from Waybill Query'!D2309</f>
        <v>Transportation Equipment</v>
      </c>
      <c r="E2309" s="33" t="str">
        <f>'Data from Waybill Query'!E2309</f>
        <v>L</v>
      </c>
      <c r="F2309" s="33" t="str">
        <f>'Data from Waybill Query'!F2309</f>
        <v>X</v>
      </c>
      <c r="G2309" s="33" t="str">
        <f>'Data from Waybill Query'!G2309</f>
        <v>X</v>
      </c>
      <c r="H2309" s="104">
        <f>IF(ISNA(VLOOKUP($N2309,'Data from Waybill Query'!$A:$M,8,FALSE)),0,VLOOKUP($N2309,'Data from Waybill Query'!$A:$M,8,FALSE))</f>
        <v>3265055</v>
      </c>
      <c r="I2309" s="104">
        <f>IF(ISNA(VLOOKUP($N2309,'Data from Waybill Query'!$A:$M,9,FALSE)),0,VLOOKUP($N2309,'Data from Waybill Query'!$A:$M,9,FALSE))</f>
        <v>800755</v>
      </c>
      <c r="J2309" s="104">
        <f>IF(ISNA(VLOOKUP($N2309,'Data from Waybill Query'!$A:$M,10,FALSE)),0,VLOOKUP($N2309,'Data from Waybill Query'!$A:$M,10,FALSE))</f>
        <v>1366597</v>
      </c>
      <c r="K2309" s="104">
        <f>IF(ISNA(VLOOKUP($N2309,'Data from Waybill Query'!$A:$M,11,FALSE)),0,VLOOKUP($N2309,'Data from Waybill Query'!$A:$M,11,FALSE))</f>
        <v>17855320</v>
      </c>
      <c r="L2309" s="104">
        <f>IF(ISNA(VLOOKUP($N2309,'Data from Waybill Query'!$A:$M,12,FALSE)),0,VLOOKUP($N2309,'Data from Waybill Query'!$A:$M,12,FALSE))</f>
        <v>30249</v>
      </c>
      <c r="M2309" s="104">
        <f>IF(ISNA(VLOOKUP($N2309,'Data from Waybill Query'!$A:$M,13,FALSE)),0,VLOOKUP($N2309,'Data from Waybill Query'!$A:$M,13,FALSE))</f>
        <v>0.1079394</v>
      </c>
      <c r="N2309" s="104">
        <f t="shared" si="82"/>
        <v>2018370303</v>
      </c>
    </row>
    <row r="2310" spans="1:14" x14ac:dyDescent="0.25">
      <c r="A2310" s="104">
        <f t="shared" si="81"/>
        <v>201864</v>
      </c>
      <c r="B2310" s="32">
        <f>'Data from Waybill Query'!B2310</f>
        <v>2018</v>
      </c>
      <c r="C2310" s="32" t="str">
        <f>IF('Data from Waybill Query'!C2310="00","0",IF('Data from Waybill Query'!C2310="01","1",IF('Data from Waybill Query'!C2310="XX","2",'Data from Waybill Query'!C2310)))</f>
        <v>40</v>
      </c>
      <c r="D2310" s="33" t="str">
        <f>'Data from Waybill Query'!D2310</f>
        <v>Waste and Scrap</v>
      </c>
      <c r="E2310" s="33" t="str">
        <f>'Data from Waybill Query'!E2310</f>
        <v>S</v>
      </c>
      <c r="F2310" s="33" t="str">
        <f>'Data from Waybill Query'!F2310</f>
        <v>X</v>
      </c>
      <c r="G2310" s="33" t="str">
        <f>'Data from Waybill Query'!G2310</f>
        <v>X</v>
      </c>
      <c r="H2310" s="104">
        <f>IF(ISNA(VLOOKUP($N2310,'Data from Waybill Query'!$A:$M,8,FALSE)),0,VLOOKUP($N2310,'Data from Waybill Query'!$A:$M,8,FALSE))</f>
        <v>395032</v>
      </c>
      <c r="I2310" s="104">
        <f>IF(ISNA(VLOOKUP($N2310,'Data from Waybill Query'!$A:$M,9,FALSE)),0,VLOOKUP($N2310,'Data from Waybill Query'!$A:$M,9,FALSE))</f>
        <v>205323</v>
      </c>
      <c r="J2310" s="104">
        <f>IF(ISNA(VLOOKUP($N2310,'Data from Waybill Query'!$A:$M,10,FALSE)),0,VLOOKUP($N2310,'Data from Waybill Query'!$A:$M,10,FALSE))</f>
        <v>52980</v>
      </c>
      <c r="K2310" s="104">
        <f>IF(ISNA(VLOOKUP($N2310,'Data from Waybill Query'!$A:$M,11,FALSE)),0,VLOOKUP($N2310,'Data from Waybill Query'!$A:$M,11,FALSE))</f>
        <v>18384415</v>
      </c>
      <c r="L2310" s="104">
        <f>IF(ISNA(VLOOKUP($N2310,'Data from Waybill Query'!$A:$M,12,FALSE)),0,VLOOKUP($N2310,'Data from Waybill Query'!$A:$M,12,FALSE))</f>
        <v>4843</v>
      </c>
      <c r="M2310" s="104">
        <f>IF(ISNA(VLOOKUP($N2310,'Data from Waybill Query'!$A:$M,13,FALSE)),0,VLOOKUP($N2310,'Data from Waybill Query'!$A:$M,13,FALSE))</f>
        <v>8.1571569999999996E-2</v>
      </c>
      <c r="N2310" s="104">
        <f t="shared" si="82"/>
        <v>2018400103</v>
      </c>
    </row>
    <row r="2311" spans="1:14" x14ac:dyDescent="0.25">
      <c r="A2311" s="104">
        <f t="shared" si="81"/>
        <v>201865</v>
      </c>
      <c r="B2311" s="32">
        <f>'Data from Waybill Query'!B2311</f>
        <v>2018</v>
      </c>
      <c r="C2311" s="32" t="str">
        <f>IF('Data from Waybill Query'!C2311="00","0",IF('Data from Waybill Query'!C2311="01","1",IF('Data from Waybill Query'!C2311="XX","2",'Data from Waybill Query'!C2311)))</f>
        <v>40</v>
      </c>
      <c r="D2311" s="33" t="str">
        <f>'Data from Waybill Query'!D2311</f>
        <v>Waste and Scrap</v>
      </c>
      <c r="E2311" s="33" t="str">
        <f>'Data from Waybill Query'!E2311</f>
        <v>M</v>
      </c>
      <c r="F2311" s="33" t="str">
        <f>'Data from Waybill Query'!F2311</f>
        <v>X</v>
      </c>
      <c r="G2311" s="33" t="str">
        <f>'Data from Waybill Query'!G2311</f>
        <v>X</v>
      </c>
      <c r="H2311" s="104">
        <f>IF(ISNA(VLOOKUP($N2311,'Data from Waybill Query'!$A:$M,8,FALSE)),0,VLOOKUP($N2311,'Data from Waybill Query'!$A:$M,8,FALSE))</f>
        <v>454514</v>
      </c>
      <c r="I2311" s="104">
        <f>IF(ISNA(VLOOKUP($N2311,'Data from Waybill Query'!$A:$M,9,FALSE)),0,VLOOKUP($N2311,'Data from Waybill Query'!$A:$M,9,FALSE))</f>
        <v>148287</v>
      </c>
      <c r="J2311" s="104">
        <f>IF(ISNA(VLOOKUP($N2311,'Data from Waybill Query'!$A:$M,10,FALSE)),0,VLOOKUP($N2311,'Data from Waybill Query'!$A:$M,10,FALSE))</f>
        <v>105363</v>
      </c>
      <c r="K2311" s="104">
        <f>IF(ISNA(VLOOKUP($N2311,'Data from Waybill Query'!$A:$M,11,FALSE)),0,VLOOKUP($N2311,'Data from Waybill Query'!$A:$M,11,FALSE))</f>
        <v>13941970</v>
      </c>
      <c r="L2311" s="104">
        <f>IF(ISNA(VLOOKUP($N2311,'Data from Waybill Query'!$A:$M,12,FALSE)),0,VLOOKUP($N2311,'Data from Waybill Query'!$A:$M,12,FALSE))</f>
        <v>9864</v>
      </c>
      <c r="M2311" s="104">
        <f>IF(ISNA(VLOOKUP($N2311,'Data from Waybill Query'!$A:$M,13,FALSE)),0,VLOOKUP($N2311,'Data from Waybill Query'!$A:$M,13,FALSE))</f>
        <v>4.6079420000000003E-2</v>
      </c>
      <c r="N2311" s="104">
        <f t="shared" si="82"/>
        <v>2018400203</v>
      </c>
    </row>
    <row r="2312" spans="1:14" x14ac:dyDescent="0.25">
      <c r="A2312" s="104">
        <f t="shared" si="81"/>
        <v>201866</v>
      </c>
      <c r="B2312" s="32">
        <f>'Data from Waybill Query'!B2312</f>
        <v>2018</v>
      </c>
      <c r="C2312" s="32" t="str">
        <f>IF('Data from Waybill Query'!C2312="00","0",IF('Data from Waybill Query'!C2312="01","1",IF('Data from Waybill Query'!C2312="XX","2",'Data from Waybill Query'!C2312)))</f>
        <v>40</v>
      </c>
      <c r="D2312" s="33" t="str">
        <f>'Data from Waybill Query'!D2312</f>
        <v>Waste and Scrap</v>
      </c>
      <c r="E2312" s="33" t="str">
        <f>'Data from Waybill Query'!E2312</f>
        <v>L</v>
      </c>
      <c r="F2312" s="33" t="str">
        <f>'Data from Waybill Query'!F2312</f>
        <v>X</v>
      </c>
      <c r="G2312" s="33" t="str">
        <f>'Data from Waybill Query'!G2312</f>
        <v>X</v>
      </c>
      <c r="H2312" s="104">
        <f>IF(ISNA(VLOOKUP($N2312,'Data from Waybill Query'!$A:$M,8,FALSE)),0,VLOOKUP($N2312,'Data from Waybill Query'!$A:$M,8,FALSE))</f>
        <v>312150</v>
      </c>
      <c r="I2312" s="104">
        <f>IF(ISNA(VLOOKUP($N2312,'Data from Waybill Query'!$A:$M,9,FALSE)),0,VLOOKUP($N2312,'Data from Waybill Query'!$A:$M,9,FALSE))</f>
        <v>66532</v>
      </c>
      <c r="J2312" s="104">
        <f>IF(ISNA(VLOOKUP($N2312,'Data from Waybill Query'!$A:$M,10,FALSE)),0,VLOOKUP($N2312,'Data from Waybill Query'!$A:$M,10,FALSE))</f>
        <v>96525</v>
      </c>
      <c r="K2312" s="104">
        <f>IF(ISNA(VLOOKUP($N2312,'Data from Waybill Query'!$A:$M,11,FALSE)),0,VLOOKUP($N2312,'Data from Waybill Query'!$A:$M,11,FALSE))</f>
        <v>5937236</v>
      </c>
      <c r="L2312" s="104">
        <f>IF(ISNA(VLOOKUP($N2312,'Data from Waybill Query'!$A:$M,12,FALSE)),0,VLOOKUP($N2312,'Data from Waybill Query'!$A:$M,12,FALSE))</f>
        <v>8524</v>
      </c>
      <c r="M2312" s="104">
        <f>IF(ISNA(VLOOKUP($N2312,'Data from Waybill Query'!$A:$M,13,FALSE)),0,VLOOKUP($N2312,'Data from Waybill Query'!$A:$M,13,FALSE))</f>
        <v>3.6621609999999999E-2</v>
      </c>
      <c r="N2312" s="104">
        <f t="shared" si="82"/>
        <v>2018400303</v>
      </c>
    </row>
    <row r="2313" spans="1:14" x14ac:dyDescent="0.25">
      <c r="A2313" s="104">
        <f t="shared" si="81"/>
        <v>201867</v>
      </c>
      <c r="B2313" s="32">
        <f>'Data from Waybill Query'!B2313</f>
        <v>2018</v>
      </c>
      <c r="C2313" s="32" t="str">
        <f>IF('Data from Waybill Query'!C2313="00","0",IF('Data from Waybill Query'!C2313="01","1",IF('Data from Waybill Query'!C2313="XX","2",'Data from Waybill Query'!C2313)))</f>
        <v>99</v>
      </c>
      <c r="D2313" s="33" t="str">
        <f>'Data from Waybill Query'!D2313</f>
        <v>All Other</v>
      </c>
      <c r="E2313" s="33" t="str">
        <f>'Data from Waybill Query'!E2313</f>
        <v>S</v>
      </c>
      <c r="F2313" s="33" t="str">
        <f>'Data from Waybill Query'!F2313</f>
        <v>X</v>
      </c>
      <c r="G2313" s="33" t="str">
        <f>'Data from Waybill Query'!G2313</f>
        <v>X</v>
      </c>
      <c r="H2313" s="104">
        <f>IF(ISNA(VLOOKUP($N2313,'Data from Waybill Query'!$A:$M,8,FALSE)),0,VLOOKUP($N2313,'Data from Waybill Query'!$A:$M,8,FALSE))</f>
        <v>67596</v>
      </c>
      <c r="I2313" s="104">
        <f>IF(ISNA(VLOOKUP($N2313,'Data from Waybill Query'!$A:$M,9,FALSE)),0,VLOOKUP($N2313,'Data from Waybill Query'!$A:$M,9,FALSE))</f>
        <v>13377</v>
      </c>
      <c r="J2313" s="104">
        <f>IF(ISNA(VLOOKUP($N2313,'Data from Waybill Query'!$A:$M,10,FALSE)),0,VLOOKUP($N2313,'Data from Waybill Query'!$A:$M,10,FALSE))</f>
        <v>3574</v>
      </c>
      <c r="K2313" s="104">
        <f>IF(ISNA(VLOOKUP($N2313,'Data from Waybill Query'!$A:$M,11,FALSE)),0,VLOOKUP($N2313,'Data from Waybill Query'!$A:$M,11,FALSE))</f>
        <v>814009</v>
      </c>
      <c r="L2313" s="104">
        <f>IF(ISNA(VLOOKUP($N2313,'Data from Waybill Query'!$A:$M,12,FALSE)),0,VLOOKUP($N2313,'Data from Waybill Query'!$A:$M,12,FALSE))</f>
        <v>223</v>
      </c>
      <c r="M2313" s="104">
        <f>IF(ISNA(VLOOKUP($N2313,'Data from Waybill Query'!$A:$M,13,FALSE)),0,VLOOKUP($N2313,'Data from Waybill Query'!$A:$M,13,FALSE))</f>
        <v>0.30365579999999998</v>
      </c>
      <c r="N2313" s="104">
        <f t="shared" si="82"/>
        <v>2018990103</v>
      </c>
    </row>
    <row r="2314" spans="1:14" x14ac:dyDescent="0.25">
      <c r="A2314" s="104">
        <f t="shared" si="81"/>
        <v>201868</v>
      </c>
      <c r="B2314" s="32">
        <f>'Data from Waybill Query'!B2314</f>
        <v>2018</v>
      </c>
      <c r="C2314" s="32" t="str">
        <f>IF('Data from Waybill Query'!C2314="00","0",IF('Data from Waybill Query'!C2314="01","1",IF('Data from Waybill Query'!C2314="XX","2",'Data from Waybill Query'!C2314)))</f>
        <v>99</v>
      </c>
      <c r="D2314" s="33" t="str">
        <f>'Data from Waybill Query'!D2314</f>
        <v>All Other</v>
      </c>
      <c r="E2314" s="33" t="str">
        <f>'Data from Waybill Query'!E2314</f>
        <v>M</v>
      </c>
      <c r="F2314" s="33" t="str">
        <f>'Data from Waybill Query'!F2314</f>
        <v>X</v>
      </c>
      <c r="G2314" s="33" t="str">
        <f>'Data from Waybill Query'!G2314</f>
        <v>X</v>
      </c>
      <c r="H2314" s="104">
        <f>IF(ISNA(VLOOKUP($N2314,'Data from Waybill Query'!$A:$M,8,FALSE)),0,VLOOKUP($N2314,'Data from Waybill Query'!$A:$M,8,FALSE))</f>
        <v>132750</v>
      </c>
      <c r="I2314" s="104">
        <f>IF(ISNA(VLOOKUP($N2314,'Data from Waybill Query'!$A:$M,9,FALSE)),0,VLOOKUP($N2314,'Data from Waybill Query'!$A:$M,9,FALSE))</f>
        <v>22858</v>
      </c>
      <c r="J2314" s="104">
        <f>IF(ISNA(VLOOKUP($N2314,'Data from Waybill Query'!$A:$M,10,FALSE)),0,VLOOKUP($N2314,'Data from Waybill Query'!$A:$M,10,FALSE))</f>
        <v>17959</v>
      </c>
      <c r="K2314" s="104">
        <f>IF(ISNA(VLOOKUP($N2314,'Data from Waybill Query'!$A:$M,11,FALSE)),0,VLOOKUP($N2314,'Data from Waybill Query'!$A:$M,11,FALSE))</f>
        <v>1072039</v>
      </c>
      <c r="L2314" s="104">
        <f>IF(ISNA(VLOOKUP($N2314,'Data from Waybill Query'!$A:$M,12,FALSE)),0,VLOOKUP($N2314,'Data from Waybill Query'!$A:$M,12,FALSE))</f>
        <v>822</v>
      </c>
      <c r="M2314" s="104">
        <f>IF(ISNA(VLOOKUP($N2314,'Data from Waybill Query'!$A:$M,13,FALSE)),0,VLOOKUP($N2314,'Data from Waybill Query'!$A:$M,13,FALSE))</f>
        <v>0.16150990000000001</v>
      </c>
      <c r="N2314" s="104">
        <f t="shared" si="82"/>
        <v>2018990203</v>
      </c>
    </row>
    <row r="2315" spans="1:14" x14ac:dyDescent="0.25">
      <c r="A2315" s="104">
        <f t="shared" si="81"/>
        <v>201869</v>
      </c>
      <c r="B2315" s="32">
        <f>'Data from Waybill Query'!B2315</f>
        <v>2018</v>
      </c>
      <c r="C2315" s="32" t="str">
        <f>IF('Data from Waybill Query'!C2315="00","0",IF('Data from Waybill Query'!C2315="01","1",IF('Data from Waybill Query'!C2315="XX","2",'Data from Waybill Query'!C2315)))</f>
        <v>99</v>
      </c>
      <c r="D2315" s="33" t="str">
        <f>'Data from Waybill Query'!D2315</f>
        <v>All Other</v>
      </c>
      <c r="E2315" s="33" t="str">
        <f>'Data from Waybill Query'!E2315</f>
        <v>L</v>
      </c>
      <c r="F2315" s="33" t="str">
        <f>'Data from Waybill Query'!F2315</f>
        <v>X</v>
      </c>
      <c r="G2315" s="33" t="str">
        <f>'Data from Waybill Query'!G2315</f>
        <v>X</v>
      </c>
      <c r="H2315" s="104">
        <f>IF(ISNA(VLOOKUP($N2315,'Data from Waybill Query'!$A:$M,8,FALSE)),0,VLOOKUP($N2315,'Data from Waybill Query'!$A:$M,8,FALSE))</f>
        <v>363403</v>
      </c>
      <c r="I2315" s="104">
        <f>IF(ISNA(VLOOKUP($N2315,'Data from Waybill Query'!$A:$M,9,FALSE)),0,VLOOKUP($N2315,'Data from Waybill Query'!$A:$M,9,FALSE))</f>
        <v>47647</v>
      </c>
      <c r="J2315" s="104">
        <f>IF(ISNA(VLOOKUP($N2315,'Data from Waybill Query'!$A:$M,10,FALSE)),0,VLOOKUP($N2315,'Data from Waybill Query'!$A:$M,10,FALSE))</f>
        <v>80598</v>
      </c>
      <c r="K2315" s="104">
        <f>IF(ISNA(VLOOKUP($N2315,'Data from Waybill Query'!$A:$M,11,FALSE)),0,VLOOKUP($N2315,'Data from Waybill Query'!$A:$M,11,FALSE))</f>
        <v>2073529</v>
      </c>
      <c r="L2315" s="104">
        <f>IF(ISNA(VLOOKUP($N2315,'Data from Waybill Query'!$A:$M,12,FALSE)),0,VLOOKUP($N2315,'Data from Waybill Query'!$A:$M,12,FALSE))</f>
        <v>3394</v>
      </c>
      <c r="M2315" s="104">
        <f>IF(ISNA(VLOOKUP($N2315,'Data from Waybill Query'!$A:$M,13,FALSE)),0,VLOOKUP($N2315,'Data from Waybill Query'!$A:$M,13,FALSE))</f>
        <v>0.1070665</v>
      </c>
      <c r="N2315" s="104">
        <f t="shared" si="82"/>
        <v>2018990303</v>
      </c>
    </row>
    <row r="2316" spans="1:14" x14ac:dyDescent="0.25">
      <c r="A2316" s="104">
        <f t="shared" si="81"/>
        <v>201900</v>
      </c>
      <c r="B2316" s="32">
        <f>'Data from Waybill Query'!B2316</f>
        <v>2019</v>
      </c>
      <c r="C2316" s="32" t="str">
        <f>IF('Data from Waybill Query'!C2316="00","0",IF('Data from Waybill Query'!C2316="01","1",IF('Data from Waybill Query'!C2316="XX","2",'Data from Waybill Query'!C2316)))</f>
        <v>0</v>
      </c>
      <c r="D2316" s="33" t="str">
        <f>'Data from Waybill Query'!D2316</f>
        <v>Intermodal</v>
      </c>
      <c r="E2316" s="33" t="str">
        <f>'Data from Waybill Query'!E2316</f>
        <v>S</v>
      </c>
      <c r="F2316" s="33" t="str">
        <f>'Data from Waybill Query'!F2316</f>
        <v>X</v>
      </c>
      <c r="G2316" s="33" t="str">
        <f>'Data from Waybill Query'!G2316</f>
        <v>X</v>
      </c>
      <c r="H2316" s="104">
        <f>IF(ISNA(VLOOKUP($N2316,'Data from Waybill Query'!$A:$M,8,FALSE)),0,VLOOKUP($N2316,'Data from Waybill Query'!$A:$M,8,FALSE))</f>
        <v>1077545</v>
      </c>
      <c r="I2316" s="104">
        <f>IF(ISNA(VLOOKUP($N2316,'Data from Waybill Query'!$A:$M,9,FALSE)),0,VLOOKUP($N2316,'Data from Waybill Query'!$A:$M,9,FALSE))</f>
        <v>2453308</v>
      </c>
      <c r="J2316" s="104">
        <f>IF(ISNA(VLOOKUP($N2316,'Data from Waybill Query'!$A:$M,10,FALSE)),0,VLOOKUP($N2316,'Data from Waybill Query'!$A:$M,10,FALSE))</f>
        <v>776267</v>
      </c>
      <c r="K2316" s="104">
        <f>IF(ISNA(VLOOKUP($N2316,'Data from Waybill Query'!$A:$M,11,FALSE)),0,VLOOKUP($N2316,'Data from Waybill Query'!$A:$M,11,FALSE))</f>
        <v>30776436</v>
      </c>
      <c r="L2316" s="104">
        <f>IF(ISNA(VLOOKUP($N2316,'Data from Waybill Query'!$A:$M,12,FALSE)),0,VLOOKUP($N2316,'Data from Waybill Query'!$A:$M,12,FALSE))</f>
        <v>9359</v>
      </c>
      <c r="M2316" s="104">
        <f>IF(ISNA(VLOOKUP($N2316,'Data from Waybill Query'!$A:$M,13,FALSE)),0,VLOOKUP($N2316,'Data from Waybill Query'!$A:$M,13,FALSE))</f>
        <v>0.1151341</v>
      </c>
      <c r="N2316" s="104">
        <f t="shared" si="82"/>
        <v>2019000103</v>
      </c>
    </row>
    <row r="2317" spans="1:14" x14ac:dyDescent="0.25">
      <c r="A2317" s="104">
        <f t="shared" si="81"/>
        <v>201901</v>
      </c>
      <c r="B2317" s="32">
        <f>'Data from Waybill Query'!B2317</f>
        <v>2019</v>
      </c>
      <c r="C2317" s="32" t="str">
        <f>IF('Data from Waybill Query'!C2317="00","0",IF('Data from Waybill Query'!C2317="01","1",IF('Data from Waybill Query'!C2317="XX","2",'Data from Waybill Query'!C2317)))</f>
        <v>0</v>
      </c>
      <c r="D2317" s="33" t="str">
        <f>'Data from Waybill Query'!D2317</f>
        <v>Intermodal</v>
      </c>
      <c r="E2317" s="33" t="str">
        <f>'Data from Waybill Query'!E2317</f>
        <v>M</v>
      </c>
      <c r="F2317" s="33" t="str">
        <f>'Data from Waybill Query'!F2317</f>
        <v>X</v>
      </c>
      <c r="G2317" s="33" t="str">
        <f>'Data from Waybill Query'!G2317</f>
        <v>X</v>
      </c>
      <c r="H2317" s="104">
        <f>IF(ISNA(VLOOKUP($N2317,'Data from Waybill Query'!$A:$M,8,FALSE)),0,VLOOKUP($N2317,'Data from Waybill Query'!$A:$M,8,FALSE))</f>
        <v>2852793</v>
      </c>
      <c r="I2317" s="104">
        <f>IF(ISNA(VLOOKUP($N2317,'Data from Waybill Query'!$A:$M,9,FALSE)),0,VLOOKUP($N2317,'Data from Waybill Query'!$A:$M,9,FALSE))</f>
        <v>4188960</v>
      </c>
      <c r="J2317" s="104">
        <f>IF(ISNA(VLOOKUP($N2317,'Data from Waybill Query'!$A:$M,10,FALSE)),0,VLOOKUP($N2317,'Data from Waybill Query'!$A:$M,10,FALSE))</f>
        <v>3356681</v>
      </c>
      <c r="K2317" s="104">
        <f>IF(ISNA(VLOOKUP($N2317,'Data from Waybill Query'!$A:$M,11,FALSE)),0,VLOOKUP($N2317,'Data from Waybill Query'!$A:$M,11,FALSE))</f>
        <v>48896920</v>
      </c>
      <c r="L2317" s="104">
        <f>IF(ISNA(VLOOKUP($N2317,'Data from Waybill Query'!$A:$M,12,FALSE)),0,VLOOKUP($N2317,'Data from Waybill Query'!$A:$M,12,FALSE))</f>
        <v>39505</v>
      </c>
      <c r="M2317" s="104">
        <f>IF(ISNA(VLOOKUP($N2317,'Data from Waybill Query'!$A:$M,13,FALSE)),0,VLOOKUP($N2317,'Data from Waybill Query'!$A:$M,13,FALSE))</f>
        <v>7.2213239999999998E-2</v>
      </c>
      <c r="N2317" s="104">
        <f t="shared" si="82"/>
        <v>2019000203</v>
      </c>
    </row>
    <row r="2318" spans="1:14" x14ac:dyDescent="0.25">
      <c r="A2318" s="104">
        <f t="shared" si="81"/>
        <v>201902</v>
      </c>
      <c r="B2318" s="32">
        <f>'Data from Waybill Query'!B2318</f>
        <v>2019</v>
      </c>
      <c r="C2318" s="32" t="str">
        <f>IF('Data from Waybill Query'!C2318="00","0",IF('Data from Waybill Query'!C2318="01","1",IF('Data from Waybill Query'!C2318="XX","2",'Data from Waybill Query'!C2318)))</f>
        <v>0</v>
      </c>
      <c r="D2318" s="33" t="str">
        <f>'Data from Waybill Query'!D2318</f>
        <v>Intermodal</v>
      </c>
      <c r="E2318" s="33" t="str">
        <f>'Data from Waybill Query'!E2318</f>
        <v>L</v>
      </c>
      <c r="F2318" s="33" t="str">
        <f>'Data from Waybill Query'!F2318</f>
        <v>X</v>
      </c>
      <c r="G2318" s="33" t="str">
        <f>'Data from Waybill Query'!G2318</f>
        <v>X</v>
      </c>
      <c r="H2318" s="104">
        <f>IF(ISNA(VLOOKUP($N2318,'Data from Waybill Query'!$A:$M,8,FALSE)),0,VLOOKUP($N2318,'Data from Waybill Query'!$A:$M,8,FALSE))</f>
        <v>2329264</v>
      </c>
      <c r="I2318" s="104">
        <f>IF(ISNA(VLOOKUP($N2318,'Data from Waybill Query'!$A:$M,9,FALSE)),0,VLOOKUP($N2318,'Data from Waybill Query'!$A:$M,9,FALSE))</f>
        <v>2347138</v>
      </c>
      <c r="J2318" s="104">
        <f>IF(ISNA(VLOOKUP($N2318,'Data from Waybill Query'!$A:$M,10,FALSE)),0,VLOOKUP($N2318,'Data from Waybill Query'!$A:$M,10,FALSE))</f>
        <v>2909672</v>
      </c>
      <c r="K2318" s="104">
        <f>IF(ISNA(VLOOKUP($N2318,'Data from Waybill Query'!$A:$M,11,FALSE)),0,VLOOKUP($N2318,'Data from Waybill Query'!$A:$M,11,FALSE))</f>
        <v>27685653</v>
      </c>
      <c r="L2318" s="104">
        <f>IF(ISNA(VLOOKUP($N2318,'Data from Waybill Query'!$A:$M,12,FALSE)),0,VLOOKUP($N2318,'Data from Waybill Query'!$A:$M,12,FALSE))</f>
        <v>34371</v>
      </c>
      <c r="M2318" s="104">
        <f>IF(ISNA(VLOOKUP($N2318,'Data from Waybill Query'!$A:$M,13,FALSE)),0,VLOOKUP($N2318,'Data from Waybill Query'!$A:$M,13,FALSE))</f>
        <v>6.7768449999999994E-2</v>
      </c>
      <c r="N2318" s="104">
        <f t="shared" si="82"/>
        <v>2019000303</v>
      </c>
    </row>
    <row r="2319" spans="1:14" x14ac:dyDescent="0.25">
      <c r="A2319" s="104">
        <f t="shared" si="81"/>
        <v>201903</v>
      </c>
      <c r="B2319" s="32">
        <f>'Data from Waybill Query'!B2319</f>
        <v>2019</v>
      </c>
      <c r="C2319" s="32" t="str">
        <f>IF('Data from Waybill Query'!C2319="00","0",IF('Data from Waybill Query'!C2319="01","1",IF('Data from Waybill Query'!C2319="XX","2",'Data from Waybill Query'!C2319)))</f>
        <v>0</v>
      </c>
      <c r="D2319" s="33" t="str">
        <f>'Data from Waybill Query'!D2319</f>
        <v>Intermodal</v>
      </c>
      <c r="E2319" s="33" t="str">
        <f>'Data from Waybill Query'!E2319</f>
        <v>VL</v>
      </c>
      <c r="F2319" s="33" t="str">
        <f>'Data from Waybill Query'!F2319</f>
        <v>X</v>
      </c>
      <c r="G2319" s="33" t="str">
        <f>'Data from Waybill Query'!G2319</f>
        <v>X</v>
      </c>
      <c r="H2319" s="104">
        <f>IF(ISNA(VLOOKUP($N2319,'Data from Waybill Query'!$A:$M,8,FALSE)),0,VLOOKUP($N2319,'Data from Waybill Query'!$A:$M,8,FALSE))</f>
        <v>10718484</v>
      </c>
      <c r="I2319" s="104">
        <f>IF(ISNA(VLOOKUP($N2319,'Data from Waybill Query'!$A:$M,9,FALSE)),0,VLOOKUP($N2319,'Data from Waybill Query'!$A:$M,9,FALSE))</f>
        <v>7458959</v>
      </c>
      <c r="J2319" s="104">
        <f>IF(ISNA(VLOOKUP($N2319,'Data from Waybill Query'!$A:$M,10,FALSE)),0,VLOOKUP($N2319,'Data from Waybill Query'!$A:$M,10,FALSE))</f>
        <v>16490361</v>
      </c>
      <c r="K2319" s="104">
        <f>IF(ISNA(VLOOKUP($N2319,'Data from Waybill Query'!$A:$M,11,FALSE)),0,VLOOKUP($N2319,'Data from Waybill Query'!$A:$M,11,FALSE))</f>
        <v>102187583</v>
      </c>
      <c r="L2319" s="104">
        <f>IF(ISNA(VLOOKUP($N2319,'Data from Waybill Query'!$A:$M,12,FALSE)),0,VLOOKUP($N2319,'Data from Waybill Query'!$A:$M,12,FALSE))</f>
        <v>226396</v>
      </c>
      <c r="M2319" s="104">
        <f>IF(ISNA(VLOOKUP($N2319,'Data from Waybill Query'!$A:$M,13,FALSE)),0,VLOOKUP($N2319,'Data from Waybill Query'!$A:$M,13,FALSE))</f>
        <v>4.734406E-2</v>
      </c>
      <c r="N2319" s="104">
        <f t="shared" si="82"/>
        <v>2019000403</v>
      </c>
    </row>
    <row r="2320" spans="1:14" x14ac:dyDescent="0.25">
      <c r="A2320" s="104">
        <f t="shared" si="81"/>
        <v>201904</v>
      </c>
      <c r="B2320" s="32">
        <f>'Data from Waybill Query'!B2320</f>
        <v>2019</v>
      </c>
      <c r="C2320" s="32" t="str">
        <f>IF('Data from Waybill Query'!C2320="00","0",IF('Data from Waybill Query'!C2320="01","1",IF('Data from Waybill Query'!C2320="XX","2",'Data from Waybill Query'!C2320)))</f>
        <v>1</v>
      </c>
      <c r="D2320" s="33" t="str">
        <f>'Data from Waybill Query'!D2320</f>
        <v>Farm Products (not Grain)</v>
      </c>
      <c r="E2320" s="33" t="str">
        <f>'Data from Waybill Query'!E2320</f>
        <v>X</v>
      </c>
      <c r="F2320" s="33" t="str">
        <f>'Data from Waybill Query'!F2320</f>
        <v>X</v>
      </c>
      <c r="G2320" s="33" t="str">
        <f>'Data from Waybill Query'!G2320</f>
        <v>X</v>
      </c>
      <c r="H2320" s="104">
        <f>IF(ISNA(VLOOKUP($N2320,'Data from Waybill Query'!$A:$M,8,FALSE)),0,VLOOKUP($N2320,'Data from Waybill Query'!$A:$M,8,FALSE))</f>
        <v>205316</v>
      </c>
      <c r="I2320" s="104">
        <f>IF(ISNA(VLOOKUP($N2320,'Data from Waybill Query'!$A:$M,9,FALSE)),0,VLOOKUP($N2320,'Data from Waybill Query'!$A:$M,9,FALSE))</f>
        <v>33352</v>
      </c>
      <c r="J2320" s="104">
        <f>IF(ISNA(VLOOKUP($N2320,'Data from Waybill Query'!$A:$M,10,FALSE)),0,VLOOKUP($N2320,'Data from Waybill Query'!$A:$M,10,FALSE))</f>
        <v>53975</v>
      </c>
      <c r="K2320" s="104">
        <f>IF(ISNA(VLOOKUP($N2320,'Data from Waybill Query'!$A:$M,11,FALSE)),0,VLOOKUP($N2320,'Data from Waybill Query'!$A:$M,11,FALSE))</f>
        <v>3018496</v>
      </c>
      <c r="L2320" s="104">
        <f>IF(ISNA(VLOOKUP($N2320,'Data from Waybill Query'!$A:$M,12,FALSE)),0,VLOOKUP($N2320,'Data from Waybill Query'!$A:$M,12,FALSE))</f>
        <v>4831</v>
      </c>
      <c r="M2320" s="104">
        <f>IF(ISNA(VLOOKUP($N2320,'Data from Waybill Query'!$A:$M,13,FALSE)),0,VLOOKUP($N2320,'Data from Waybill Query'!$A:$M,13,FALSE))</f>
        <v>4.2499830000000002E-2</v>
      </c>
      <c r="N2320" s="104">
        <f t="shared" si="82"/>
        <v>2019010403</v>
      </c>
    </row>
    <row r="2321" spans="1:14" x14ac:dyDescent="0.25">
      <c r="A2321" s="104">
        <f t="shared" si="81"/>
        <v>201905</v>
      </c>
      <c r="B2321" s="32">
        <f>'Data from Waybill Query'!B2321</f>
        <v>2019</v>
      </c>
      <c r="C2321" s="32" t="str">
        <f>IF('Data from Waybill Query'!C2321="00","0",IF('Data from Waybill Query'!C2321="01","1",IF('Data from Waybill Query'!C2321="XX","2",'Data from Waybill Query'!C2321)))</f>
        <v>2</v>
      </c>
      <c r="D2321" s="33" t="str">
        <f>'Data from Waybill Query'!D2321</f>
        <v>Grain</v>
      </c>
      <c r="E2321" s="33" t="str">
        <f>'Data from Waybill Query'!E2321</f>
        <v>S</v>
      </c>
      <c r="F2321" s="33" t="str">
        <f>'Data from Waybill Query'!F2321</f>
        <v>R</v>
      </c>
      <c r="G2321" s="33" t="str">
        <f>'Data from Waybill Query'!G2321</f>
        <v>S</v>
      </c>
      <c r="H2321" s="104">
        <f>IF(ISNA(VLOOKUP($N2321,'Data from Waybill Query'!$A:$M,8,FALSE)),0,VLOOKUP($N2321,'Data from Waybill Query'!$A:$M,8,FALSE))</f>
        <v>25489</v>
      </c>
      <c r="I2321" s="104">
        <f>IF(ISNA(VLOOKUP($N2321,'Data from Waybill Query'!$A:$M,9,FALSE)),0,VLOOKUP($N2321,'Data from Waybill Query'!$A:$M,9,FALSE))</f>
        <v>12936</v>
      </c>
      <c r="J2321" s="104">
        <f>IF(ISNA(VLOOKUP($N2321,'Data from Waybill Query'!$A:$M,10,FALSE)),0,VLOOKUP($N2321,'Data from Waybill Query'!$A:$M,10,FALSE))</f>
        <v>2887</v>
      </c>
      <c r="K2321" s="104">
        <f>IF(ISNA(VLOOKUP($N2321,'Data from Waybill Query'!$A:$M,11,FALSE)),0,VLOOKUP($N2321,'Data from Waybill Query'!$A:$M,11,FALSE))</f>
        <v>1190624</v>
      </c>
      <c r="L2321" s="104">
        <f>IF(ISNA(VLOOKUP($N2321,'Data from Waybill Query'!$A:$M,12,FALSE)),0,VLOOKUP($N2321,'Data from Waybill Query'!$A:$M,12,FALSE))</f>
        <v>262</v>
      </c>
      <c r="M2321" s="104">
        <f>IF(ISNA(VLOOKUP($N2321,'Data from Waybill Query'!$A:$M,13,FALSE)),0,VLOOKUP($N2321,'Data from Waybill Query'!$A:$M,13,FALSE))</f>
        <v>9.7166870000000002E-2</v>
      </c>
      <c r="N2321" s="104">
        <f t="shared" si="82"/>
        <v>2019020101</v>
      </c>
    </row>
    <row r="2322" spans="1:14" x14ac:dyDescent="0.25">
      <c r="A2322" s="104">
        <f t="shared" si="81"/>
        <v>201906</v>
      </c>
      <c r="B2322" s="32">
        <f>'Data from Waybill Query'!B2322</f>
        <v>2019</v>
      </c>
      <c r="C2322" s="32" t="str">
        <f>IF('Data from Waybill Query'!C2322="00","0",IF('Data from Waybill Query'!C2322="01","1",IF('Data from Waybill Query'!C2322="XX","2",'Data from Waybill Query'!C2322)))</f>
        <v>2</v>
      </c>
      <c r="D2322" s="33" t="str">
        <f>'Data from Waybill Query'!D2322</f>
        <v>Grain</v>
      </c>
      <c r="E2322" s="33" t="str">
        <f>'Data from Waybill Query'!E2322</f>
        <v>S</v>
      </c>
      <c r="F2322" s="33" t="str">
        <f>'Data from Waybill Query'!F2322</f>
        <v>R</v>
      </c>
      <c r="G2322" s="33" t="str">
        <f>'Data from Waybill Query'!G2322</f>
        <v>M</v>
      </c>
      <c r="H2322" s="104">
        <f>IF(ISNA(VLOOKUP($N2322,'Data from Waybill Query'!$A:$M,8,FALSE)),0,VLOOKUP($N2322,'Data from Waybill Query'!$A:$M,8,FALSE))</f>
        <v>112862</v>
      </c>
      <c r="I2322" s="104">
        <f>IF(ISNA(VLOOKUP($N2322,'Data from Waybill Query'!$A:$M,9,FALSE)),0,VLOOKUP($N2322,'Data from Waybill Query'!$A:$M,9,FALSE))</f>
        <v>68844</v>
      </c>
      <c r="J2322" s="104">
        <f>IF(ISNA(VLOOKUP($N2322,'Data from Waybill Query'!$A:$M,10,FALSE)),0,VLOOKUP($N2322,'Data from Waybill Query'!$A:$M,10,FALSE))</f>
        <v>16865</v>
      </c>
      <c r="K2322" s="104">
        <f>IF(ISNA(VLOOKUP($N2322,'Data from Waybill Query'!$A:$M,11,FALSE)),0,VLOOKUP($N2322,'Data from Waybill Query'!$A:$M,11,FALSE))</f>
        <v>6675496</v>
      </c>
      <c r="L2322" s="104">
        <f>IF(ISNA(VLOOKUP($N2322,'Data from Waybill Query'!$A:$M,12,FALSE)),0,VLOOKUP($N2322,'Data from Waybill Query'!$A:$M,12,FALSE))</f>
        <v>1663</v>
      </c>
      <c r="M2322" s="104">
        <f>IF(ISNA(VLOOKUP($N2322,'Data from Waybill Query'!$A:$M,13,FALSE)),0,VLOOKUP($N2322,'Data from Waybill Query'!$A:$M,13,FALSE))</f>
        <v>6.7852120000000002E-2</v>
      </c>
      <c r="N2322" s="104">
        <f t="shared" si="82"/>
        <v>2019020102</v>
      </c>
    </row>
    <row r="2323" spans="1:14" x14ac:dyDescent="0.25">
      <c r="A2323" s="104">
        <f t="shared" si="81"/>
        <v>201907</v>
      </c>
      <c r="B2323" s="32">
        <f>'Data from Waybill Query'!B2323</f>
        <v>2019</v>
      </c>
      <c r="C2323" s="32" t="str">
        <f>IF('Data from Waybill Query'!C2323="00","0",IF('Data from Waybill Query'!C2323="01","1",IF('Data from Waybill Query'!C2323="XX","2",'Data from Waybill Query'!C2323)))</f>
        <v>2</v>
      </c>
      <c r="D2323" s="33" t="str">
        <f>'Data from Waybill Query'!D2323</f>
        <v>Grain</v>
      </c>
      <c r="E2323" s="33" t="str">
        <f>'Data from Waybill Query'!E2323</f>
        <v>S</v>
      </c>
      <c r="F2323" s="33" t="str">
        <f>'Data from Waybill Query'!F2323</f>
        <v>R</v>
      </c>
      <c r="G2323" s="33" t="str">
        <f>'Data from Waybill Query'!G2323</f>
        <v>U</v>
      </c>
      <c r="H2323" s="104">
        <f>IF(ISNA(VLOOKUP($N2323,'Data from Waybill Query'!$A:$M,8,FALSE)),0,VLOOKUP($N2323,'Data from Waybill Query'!$A:$M,8,FALSE))</f>
        <v>160158</v>
      </c>
      <c r="I2323" s="104">
        <f>IF(ISNA(VLOOKUP($N2323,'Data from Waybill Query'!$A:$M,9,FALSE)),0,VLOOKUP($N2323,'Data from Waybill Query'!$A:$M,9,FALSE))</f>
        <v>81248</v>
      </c>
      <c r="J2323" s="104">
        <f>IF(ISNA(VLOOKUP($N2323,'Data from Waybill Query'!$A:$M,10,FALSE)),0,VLOOKUP($N2323,'Data from Waybill Query'!$A:$M,10,FALSE))</f>
        <v>25438</v>
      </c>
      <c r="K2323" s="104">
        <f>IF(ISNA(VLOOKUP($N2323,'Data from Waybill Query'!$A:$M,11,FALSE)),0,VLOOKUP($N2323,'Data from Waybill Query'!$A:$M,11,FALSE))</f>
        <v>8603688</v>
      </c>
      <c r="L2323" s="104">
        <f>IF(ISNA(VLOOKUP($N2323,'Data from Waybill Query'!$A:$M,12,FALSE)),0,VLOOKUP($N2323,'Data from Waybill Query'!$A:$M,12,FALSE))</f>
        <v>2725</v>
      </c>
      <c r="M2323" s="104">
        <f>IF(ISNA(VLOOKUP($N2323,'Data from Waybill Query'!$A:$M,13,FALSE)),0,VLOOKUP($N2323,'Data from Waybill Query'!$A:$M,13,FALSE))</f>
        <v>5.8775029999999999E-2</v>
      </c>
      <c r="N2323" s="104">
        <f t="shared" si="82"/>
        <v>2019020103</v>
      </c>
    </row>
    <row r="2324" spans="1:14" x14ac:dyDescent="0.25">
      <c r="A2324" s="104">
        <f t="shared" si="81"/>
        <v>201908</v>
      </c>
      <c r="B2324" s="32">
        <f>'Data from Waybill Query'!B2324</f>
        <v>2019</v>
      </c>
      <c r="C2324" s="32" t="str">
        <f>IF('Data from Waybill Query'!C2324="00","0",IF('Data from Waybill Query'!C2324="01","1",IF('Data from Waybill Query'!C2324="XX","2",'Data from Waybill Query'!C2324)))</f>
        <v>2</v>
      </c>
      <c r="D2324" s="33" t="str">
        <f>'Data from Waybill Query'!D2324</f>
        <v>Grain</v>
      </c>
      <c r="E2324" s="33" t="str">
        <f>'Data from Waybill Query'!E2324</f>
        <v>S</v>
      </c>
      <c r="F2324" s="33" t="str">
        <f>'Data from Waybill Query'!F2324</f>
        <v>P</v>
      </c>
      <c r="G2324" s="33" t="str">
        <f>'Data from Waybill Query'!G2324</f>
        <v>S</v>
      </c>
      <c r="H2324" s="104">
        <f>IF(ISNA(VLOOKUP($N2324,'Data from Waybill Query'!$A:$M,8,FALSE)),0,VLOOKUP($N2324,'Data from Waybill Query'!$A:$M,8,FALSE))</f>
        <v>33828</v>
      </c>
      <c r="I2324" s="104">
        <f>IF(ISNA(VLOOKUP($N2324,'Data from Waybill Query'!$A:$M,9,FALSE)),0,VLOOKUP($N2324,'Data from Waybill Query'!$A:$M,9,FALSE))</f>
        <v>18320</v>
      </c>
      <c r="J2324" s="104">
        <f>IF(ISNA(VLOOKUP($N2324,'Data from Waybill Query'!$A:$M,10,FALSE)),0,VLOOKUP($N2324,'Data from Waybill Query'!$A:$M,10,FALSE))</f>
        <v>4512</v>
      </c>
      <c r="K2324" s="104">
        <f>IF(ISNA(VLOOKUP($N2324,'Data from Waybill Query'!$A:$M,11,FALSE)),0,VLOOKUP($N2324,'Data from Waybill Query'!$A:$M,11,FALSE))</f>
        <v>1833244</v>
      </c>
      <c r="L2324" s="104">
        <f>IF(ISNA(VLOOKUP($N2324,'Data from Waybill Query'!$A:$M,12,FALSE)),0,VLOOKUP($N2324,'Data from Waybill Query'!$A:$M,12,FALSE))</f>
        <v>452</v>
      </c>
      <c r="M2324" s="104">
        <f>IF(ISNA(VLOOKUP($N2324,'Data from Waybill Query'!$A:$M,13,FALSE)),0,VLOOKUP($N2324,'Data from Waybill Query'!$A:$M,13,FALSE))</f>
        <v>7.4901289999999995E-2</v>
      </c>
      <c r="N2324" s="104">
        <f t="shared" si="82"/>
        <v>2019020111</v>
      </c>
    </row>
    <row r="2325" spans="1:14" x14ac:dyDescent="0.25">
      <c r="A2325" s="104">
        <f t="shared" si="81"/>
        <v>201909</v>
      </c>
      <c r="B2325" s="32">
        <f>'Data from Waybill Query'!B2325</f>
        <v>2019</v>
      </c>
      <c r="C2325" s="32" t="str">
        <f>IF('Data from Waybill Query'!C2325="00","0",IF('Data from Waybill Query'!C2325="01","1",IF('Data from Waybill Query'!C2325="XX","2",'Data from Waybill Query'!C2325)))</f>
        <v>2</v>
      </c>
      <c r="D2325" s="33" t="str">
        <f>'Data from Waybill Query'!D2325</f>
        <v>Grain</v>
      </c>
      <c r="E2325" s="33" t="str">
        <f>'Data from Waybill Query'!E2325</f>
        <v>S</v>
      </c>
      <c r="F2325" s="33" t="str">
        <f>'Data from Waybill Query'!F2325</f>
        <v>P</v>
      </c>
      <c r="G2325" s="33" t="str">
        <f>'Data from Waybill Query'!G2325</f>
        <v>M</v>
      </c>
      <c r="H2325" s="104">
        <f>IF(ISNA(VLOOKUP($N2325,'Data from Waybill Query'!$A:$M,8,FALSE)),0,VLOOKUP($N2325,'Data from Waybill Query'!$A:$M,8,FALSE))</f>
        <v>46630</v>
      </c>
      <c r="I2325" s="104">
        <f>IF(ISNA(VLOOKUP($N2325,'Data from Waybill Query'!$A:$M,9,FALSE)),0,VLOOKUP($N2325,'Data from Waybill Query'!$A:$M,9,FALSE))</f>
        <v>43084</v>
      </c>
      <c r="J2325" s="104">
        <f>IF(ISNA(VLOOKUP($N2325,'Data from Waybill Query'!$A:$M,10,FALSE)),0,VLOOKUP($N2325,'Data from Waybill Query'!$A:$M,10,FALSE))</f>
        <v>7167</v>
      </c>
      <c r="K2325" s="104">
        <f>IF(ISNA(VLOOKUP($N2325,'Data from Waybill Query'!$A:$M,11,FALSE)),0,VLOOKUP($N2325,'Data from Waybill Query'!$A:$M,11,FALSE))</f>
        <v>4338612</v>
      </c>
      <c r="L2325" s="104">
        <f>IF(ISNA(VLOOKUP($N2325,'Data from Waybill Query'!$A:$M,12,FALSE)),0,VLOOKUP($N2325,'Data from Waybill Query'!$A:$M,12,FALSE))</f>
        <v>740</v>
      </c>
      <c r="M2325" s="104">
        <f>IF(ISNA(VLOOKUP($N2325,'Data from Waybill Query'!$A:$M,13,FALSE)),0,VLOOKUP($N2325,'Data from Waybill Query'!$A:$M,13,FALSE))</f>
        <v>6.3046210000000005E-2</v>
      </c>
      <c r="N2325" s="104">
        <f t="shared" si="82"/>
        <v>2019020112</v>
      </c>
    </row>
    <row r="2326" spans="1:14" x14ac:dyDescent="0.25">
      <c r="A2326" s="104">
        <f t="shared" si="81"/>
        <v>201910</v>
      </c>
      <c r="B2326" s="32">
        <f>'Data from Waybill Query'!B2326</f>
        <v>2019</v>
      </c>
      <c r="C2326" s="32" t="str">
        <f>IF('Data from Waybill Query'!C2326="00","0",IF('Data from Waybill Query'!C2326="01","1",IF('Data from Waybill Query'!C2326="XX","2",'Data from Waybill Query'!C2326)))</f>
        <v>2</v>
      </c>
      <c r="D2326" s="33" t="str">
        <f>'Data from Waybill Query'!D2326</f>
        <v>Grain</v>
      </c>
      <c r="E2326" s="33" t="str">
        <f>'Data from Waybill Query'!E2326</f>
        <v>S</v>
      </c>
      <c r="F2326" s="33" t="str">
        <f>'Data from Waybill Query'!F2326</f>
        <v>P</v>
      </c>
      <c r="G2326" s="33" t="str">
        <f>'Data from Waybill Query'!G2326</f>
        <v>U</v>
      </c>
      <c r="H2326" s="104">
        <f>IF(ISNA(VLOOKUP($N2326,'Data from Waybill Query'!$A:$M,8,FALSE)),0,VLOOKUP($N2326,'Data from Waybill Query'!$A:$M,8,FALSE))</f>
        <v>43750</v>
      </c>
      <c r="I2326" s="104">
        <f>IF(ISNA(VLOOKUP($N2326,'Data from Waybill Query'!$A:$M,9,FALSE)),0,VLOOKUP($N2326,'Data from Waybill Query'!$A:$M,9,FALSE))</f>
        <v>39432</v>
      </c>
      <c r="J2326" s="104">
        <f>IF(ISNA(VLOOKUP($N2326,'Data from Waybill Query'!$A:$M,10,FALSE)),0,VLOOKUP($N2326,'Data from Waybill Query'!$A:$M,10,FALSE))</f>
        <v>7220</v>
      </c>
      <c r="K2326" s="104">
        <f>IF(ISNA(VLOOKUP($N2326,'Data from Waybill Query'!$A:$M,11,FALSE)),0,VLOOKUP($N2326,'Data from Waybill Query'!$A:$M,11,FALSE))</f>
        <v>3897845</v>
      </c>
      <c r="L2326" s="104">
        <f>IF(ISNA(VLOOKUP($N2326,'Data from Waybill Query'!$A:$M,12,FALSE)),0,VLOOKUP($N2326,'Data from Waybill Query'!$A:$M,12,FALSE))</f>
        <v>714</v>
      </c>
      <c r="M2326" s="104">
        <f>IF(ISNA(VLOOKUP($N2326,'Data from Waybill Query'!$A:$M,13,FALSE)),0,VLOOKUP($N2326,'Data from Waybill Query'!$A:$M,13,FALSE))</f>
        <v>6.1254339999999997E-2</v>
      </c>
      <c r="N2326" s="104">
        <f t="shared" si="82"/>
        <v>2019020113</v>
      </c>
    </row>
    <row r="2327" spans="1:14" x14ac:dyDescent="0.25">
      <c r="A2327" s="104">
        <f t="shared" si="81"/>
        <v>201911</v>
      </c>
      <c r="B2327" s="32">
        <f>'Data from Waybill Query'!B2327</f>
        <v>2019</v>
      </c>
      <c r="C2327" s="32" t="str">
        <f>IF('Data from Waybill Query'!C2327="00","0",IF('Data from Waybill Query'!C2327="01","1",IF('Data from Waybill Query'!C2327="XX","2",'Data from Waybill Query'!C2327)))</f>
        <v>2</v>
      </c>
      <c r="D2327" s="33" t="str">
        <f>'Data from Waybill Query'!D2327</f>
        <v>Grain</v>
      </c>
      <c r="E2327" s="33" t="str">
        <f>'Data from Waybill Query'!E2327</f>
        <v>M</v>
      </c>
      <c r="F2327" s="33" t="str">
        <f>'Data from Waybill Query'!F2327</f>
        <v>R</v>
      </c>
      <c r="G2327" s="33" t="str">
        <f>'Data from Waybill Query'!G2327</f>
        <v>S</v>
      </c>
      <c r="H2327" s="104">
        <f>IF(ISNA(VLOOKUP($N2327,'Data from Waybill Query'!$A:$M,8,FALSE)),0,VLOOKUP($N2327,'Data from Waybill Query'!$A:$M,8,FALSE))</f>
        <v>67372</v>
      </c>
      <c r="I2327" s="104">
        <f>IF(ISNA(VLOOKUP($N2327,'Data from Waybill Query'!$A:$M,9,FALSE)),0,VLOOKUP($N2327,'Data from Waybill Query'!$A:$M,9,FALSE))</f>
        <v>15876</v>
      </c>
      <c r="J2327" s="104">
        <f>IF(ISNA(VLOOKUP($N2327,'Data from Waybill Query'!$A:$M,10,FALSE)),0,VLOOKUP($N2327,'Data from Waybill Query'!$A:$M,10,FALSE))</f>
        <v>12234</v>
      </c>
      <c r="K2327" s="104">
        <f>IF(ISNA(VLOOKUP($N2327,'Data from Waybill Query'!$A:$M,11,FALSE)),0,VLOOKUP($N2327,'Data from Waybill Query'!$A:$M,11,FALSE))</f>
        <v>1440028</v>
      </c>
      <c r="L2327" s="104">
        <f>IF(ISNA(VLOOKUP($N2327,'Data from Waybill Query'!$A:$M,12,FALSE)),0,VLOOKUP($N2327,'Data from Waybill Query'!$A:$M,12,FALSE))</f>
        <v>1108</v>
      </c>
      <c r="M2327" s="104">
        <f>IF(ISNA(VLOOKUP($N2327,'Data from Waybill Query'!$A:$M,13,FALSE)),0,VLOOKUP($N2327,'Data from Waybill Query'!$A:$M,13,FALSE))</f>
        <v>6.0793489999999999E-2</v>
      </c>
      <c r="N2327" s="104">
        <f t="shared" si="82"/>
        <v>2019020201</v>
      </c>
    </row>
    <row r="2328" spans="1:14" x14ac:dyDescent="0.25">
      <c r="A2328" s="104">
        <f t="shared" si="81"/>
        <v>201912</v>
      </c>
      <c r="B2328" s="32">
        <f>'Data from Waybill Query'!B2328</f>
        <v>2019</v>
      </c>
      <c r="C2328" s="32" t="str">
        <f>IF('Data from Waybill Query'!C2328="00","0",IF('Data from Waybill Query'!C2328="01","1",IF('Data from Waybill Query'!C2328="XX","2",'Data from Waybill Query'!C2328)))</f>
        <v>2</v>
      </c>
      <c r="D2328" s="33" t="str">
        <f>'Data from Waybill Query'!D2328</f>
        <v>Grain</v>
      </c>
      <c r="E2328" s="33" t="str">
        <f>'Data from Waybill Query'!E2328</f>
        <v>M</v>
      </c>
      <c r="F2328" s="33" t="str">
        <f>'Data from Waybill Query'!F2328</f>
        <v>R</v>
      </c>
      <c r="G2328" s="33" t="str">
        <f>'Data from Waybill Query'!G2328</f>
        <v>M</v>
      </c>
      <c r="H2328" s="104">
        <f>IF(ISNA(VLOOKUP($N2328,'Data from Waybill Query'!$A:$M,8,FALSE)),0,VLOOKUP($N2328,'Data from Waybill Query'!$A:$M,8,FALSE))</f>
        <v>325313</v>
      </c>
      <c r="I2328" s="104">
        <f>IF(ISNA(VLOOKUP($N2328,'Data from Waybill Query'!$A:$M,9,FALSE)),0,VLOOKUP($N2328,'Data from Waybill Query'!$A:$M,9,FALSE))</f>
        <v>83192</v>
      </c>
      <c r="J2328" s="104">
        <f>IF(ISNA(VLOOKUP($N2328,'Data from Waybill Query'!$A:$M,10,FALSE)),0,VLOOKUP($N2328,'Data from Waybill Query'!$A:$M,10,FALSE))</f>
        <v>62234</v>
      </c>
      <c r="K2328" s="104">
        <f>IF(ISNA(VLOOKUP($N2328,'Data from Waybill Query'!$A:$M,11,FALSE)),0,VLOOKUP($N2328,'Data from Waybill Query'!$A:$M,11,FALSE))</f>
        <v>8267464</v>
      </c>
      <c r="L2328" s="104">
        <f>IF(ISNA(VLOOKUP($N2328,'Data from Waybill Query'!$A:$M,12,FALSE)),0,VLOOKUP($N2328,'Data from Waybill Query'!$A:$M,12,FALSE))</f>
        <v>6168</v>
      </c>
      <c r="M2328" s="104">
        <f>IF(ISNA(VLOOKUP($N2328,'Data from Waybill Query'!$A:$M,13,FALSE)),0,VLOOKUP($N2328,'Data from Waybill Query'!$A:$M,13,FALSE))</f>
        <v>5.2745439999999998E-2</v>
      </c>
      <c r="N2328" s="104">
        <f t="shared" si="82"/>
        <v>2019020202</v>
      </c>
    </row>
    <row r="2329" spans="1:14" x14ac:dyDescent="0.25">
      <c r="A2329" s="104">
        <f t="shared" si="81"/>
        <v>201913</v>
      </c>
      <c r="B2329" s="32">
        <f>'Data from Waybill Query'!B2329</f>
        <v>2019</v>
      </c>
      <c r="C2329" s="32" t="str">
        <f>IF('Data from Waybill Query'!C2329="00","0",IF('Data from Waybill Query'!C2329="01","1",IF('Data from Waybill Query'!C2329="XX","2",'Data from Waybill Query'!C2329)))</f>
        <v>2</v>
      </c>
      <c r="D2329" s="33" t="str">
        <f>'Data from Waybill Query'!D2329</f>
        <v>Grain</v>
      </c>
      <c r="E2329" s="33" t="str">
        <f>'Data from Waybill Query'!E2329</f>
        <v>M</v>
      </c>
      <c r="F2329" s="33" t="str">
        <f>'Data from Waybill Query'!F2329</f>
        <v>R</v>
      </c>
      <c r="G2329" s="33" t="str">
        <f>'Data from Waybill Query'!G2329</f>
        <v>U</v>
      </c>
      <c r="H2329" s="104">
        <f>IF(ISNA(VLOOKUP($N2329,'Data from Waybill Query'!$A:$M,8,FALSE)),0,VLOOKUP($N2329,'Data from Waybill Query'!$A:$M,8,FALSE))</f>
        <v>881367</v>
      </c>
      <c r="I2329" s="104">
        <f>IF(ISNA(VLOOKUP($N2329,'Data from Waybill Query'!$A:$M,9,FALSE)),0,VLOOKUP($N2329,'Data from Waybill Query'!$A:$M,9,FALSE))</f>
        <v>244454</v>
      </c>
      <c r="J2329" s="104">
        <f>IF(ISNA(VLOOKUP($N2329,'Data from Waybill Query'!$A:$M,10,FALSE)),0,VLOOKUP($N2329,'Data from Waybill Query'!$A:$M,10,FALSE))</f>
        <v>193476</v>
      </c>
      <c r="K2329" s="104">
        <f>IF(ISNA(VLOOKUP($N2329,'Data from Waybill Query'!$A:$M,11,FALSE)),0,VLOOKUP($N2329,'Data from Waybill Query'!$A:$M,11,FALSE))</f>
        <v>26072829</v>
      </c>
      <c r="L2329" s="104">
        <f>IF(ISNA(VLOOKUP($N2329,'Data from Waybill Query'!$A:$M,12,FALSE)),0,VLOOKUP($N2329,'Data from Waybill Query'!$A:$M,12,FALSE))</f>
        <v>20604</v>
      </c>
      <c r="M2329" s="104">
        <f>IF(ISNA(VLOOKUP($N2329,'Data from Waybill Query'!$A:$M,13,FALSE)),0,VLOOKUP($N2329,'Data from Waybill Query'!$A:$M,13,FALSE))</f>
        <v>4.2776620000000001E-2</v>
      </c>
      <c r="N2329" s="104">
        <f t="shared" si="82"/>
        <v>2019020203</v>
      </c>
    </row>
    <row r="2330" spans="1:14" x14ac:dyDescent="0.25">
      <c r="A2330" s="104">
        <f t="shared" si="81"/>
        <v>201914</v>
      </c>
      <c r="B2330" s="32">
        <f>'Data from Waybill Query'!B2330</f>
        <v>2019</v>
      </c>
      <c r="C2330" s="32" t="str">
        <f>IF('Data from Waybill Query'!C2330="00","0",IF('Data from Waybill Query'!C2330="01","1",IF('Data from Waybill Query'!C2330="XX","2",'Data from Waybill Query'!C2330)))</f>
        <v>2</v>
      </c>
      <c r="D2330" s="33" t="str">
        <f>'Data from Waybill Query'!D2330</f>
        <v>Grain</v>
      </c>
      <c r="E2330" s="33" t="str">
        <f>'Data from Waybill Query'!E2330</f>
        <v>M</v>
      </c>
      <c r="F2330" s="33" t="str">
        <f>'Data from Waybill Query'!F2330</f>
        <v>P</v>
      </c>
      <c r="G2330" s="33" t="str">
        <f>'Data from Waybill Query'!G2330</f>
        <v>S</v>
      </c>
      <c r="H2330" s="104">
        <f>IF(ISNA(VLOOKUP($N2330,'Data from Waybill Query'!$A:$M,8,FALSE)),0,VLOOKUP($N2330,'Data from Waybill Query'!$A:$M,8,FALSE))</f>
        <v>84520</v>
      </c>
      <c r="I2330" s="104">
        <f>IF(ISNA(VLOOKUP($N2330,'Data from Waybill Query'!$A:$M,9,FALSE)),0,VLOOKUP($N2330,'Data from Waybill Query'!$A:$M,9,FALSE))</f>
        <v>22744</v>
      </c>
      <c r="J2330" s="104">
        <f>IF(ISNA(VLOOKUP($N2330,'Data from Waybill Query'!$A:$M,10,FALSE)),0,VLOOKUP($N2330,'Data from Waybill Query'!$A:$M,10,FALSE))</f>
        <v>17055</v>
      </c>
      <c r="K2330" s="104">
        <f>IF(ISNA(VLOOKUP($N2330,'Data from Waybill Query'!$A:$M,11,FALSE)),0,VLOOKUP($N2330,'Data from Waybill Query'!$A:$M,11,FALSE))</f>
        <v>2243416</v>
      </c>
      <c r="L2330" s="104">
        <f>IF(ISNA(VLOOKUP($N2330,'Data from Waybill Query'!$A:$M,12,FALSE)),0,VLOOKUP($N2330,'Data from Waybill Query'!$A:$M,12,FALSE))</f>
        <v>1682</v>
      </c>
      <c r="M2330" s="104">
        <f>IF(ISNA(VLOOKUP($N2330,'Data from Waybill Query'!$A:$M,13,FALSE)),0,VLOOKUP($N2330,'Data from Waybill Query'!$A:$M,13,FALSE))</f>
        <v>5.0246369999999999E-2</v>
      </c>
      <c r="N2330" s="104">
        <f t="shared" si="82"/>
        <v>2019020211</v>
      </c>
    </row>
    <row r="2331" spans="1:14" x14ac:dyDescent="0.25">
      <c r="A2331" s="104">
        <f t="shared" si="81"/>
        <v>201915</v>
      </c>
      <c r="B2331" s="32">
        <f>'Data from Waybill Query'!B2331</f>
        <v>2019</v>
      </c>
      <c r="C2331" s="32" t="str">
        <f>IF('Data from Waybill Query'!C2331="00","0",IF('Data from Waybill Query'!C2331="01","1",IF('Data from Waybill Query'!C2331="XX","2",'Data from Waybill Query'!C2331)))</f>
        <v>2</v>
      </c>
      <c r="D2331" s="33" t="str">
        <f>'Data from Waybill Query'!D2331</f>
        <v>Grain</v>
      </c>
      <c r="E2331" s="33" t="str">
        <f>'Data from Waybill Query'!E2331</f>
        <v>M</v>
      </c>
      <c r="F2331" s="33" t="str">
        <f>'Data from Waybill Query'!F2331</f>
        <v>P</v>
      </c>
      <c r="G2331" s="33" t="str">
        <f>'Data from Waybill Query'!G2331</f>
        <v>M</v>
      </c>
      <c r="H2331" s="104">
        <f>IF(ISNA(VLOOKUP($N2331,'Data from Waybill Query'!$A:$M,8,FALSE)),0,VLOOKUP($N2331,'Data from Waybill Query'!$A:$M,8,FALSE))</f>
        <v>64766</v>
      </c>
      <c r="I2331" s="104">
        <f>IF(ISNA(VLOOKUP($N2331,'Data from Waybill Query'!$A:$M,9,FALSE)),0,VLOOKUP($N2331,'Data from Waybill Query'!$A:$M,9,FALSE))</f>
        <v>20024</v>
      </c>
      <c r="J2331" s="104">
        <f>IF(ISNA(VLOOKUP($N2331,'Data from Waybill Query'!$A:$M,10,FALSE)),0,VLOOKUP($N2331,'Data from Waybill Query'!$A:$M,10,FALSE))</f>
        <v>14733</v>
      </c>
      <c r="K2331" s="104">
        <f>IF(ISNA(VLOOKUP($N2331,'Data from Waybill Query'!$A:$M,11,FALSE)),0,VLOOKUP($N2331,'Data from Waybill Query'!$A:$M,11,FALSE))</f>
        <v>2090984</v>
      </c>
      <c r="L2331" s="104">
        <f>IF(ISNA(VLOOKUP($N2331,'Data from Waybill Query'!$A:$M,12,FALSE)),0,VLOOKUP($N2331,'Data from Waybill Query'!$A:$M,12,FALSE))</f>
        <v>1546</v>
      </c>
      <c r="M2331" s="104">
        <f>IF(ISNA(VLOOKUP($N2331,'Data from Waybill Query'!$A:$M,13,FALSE)),0,VLOOKUP($N2331,'Data from Waybill Query'!$A:$M,13,FALSE))</f>
        <v>4.1889170000000003E-2</v>
      </c>
      <c r="N2331" s="104">
        <f t="shared" si="82"/>
        <v>2019020212</v>
      </c>
    </row>
    <row r="2332" spans="1:14" x14ac:dyDescent="0.25">
      <c r="A2332" s="104">
        <f t="shared" si="81"/>
        <v>201916</v>
      </c>
      <c r="B2332" s="32">
        <f>'Data from Waybill Query'!B2332</f>
        <v>2019</v>
      </c>
      <c r="C2332" s="32" t="str">
        <f>IF('Data from Waybill Query'!C2332="00","0",IF('Data from Waybill Query'!C2332="01","1",IF('Data from Waybill Query'!C2332="XX","2",'Data from Waybill Query'!C2332)))</f>
        <v>2</v>
      </c>
      <c r="D2332" s="33" t="str">
        <f>'Data from Waybill Query'!D2332</f>
        <v>Grain</v>
      </c>
      <c r="E2332" s="33" t="str">
        <f>'Data from Waybill Query'!E2332</f>
        <v>M</v>
      </c>
      <c r="F2332" s="33" t="str">
        <f>'Data from Waybill Query'!F2332</f>
        <v>P</v>
      </c>
      <c r="G2332" s="33" t="str">
        <f>'Data from Waybill Query'!G2332</f>
        <v>U</v>
      </c>
      <c r="H2332" s="104">
        <f>IF(ISNA(VLOOKUP($N2332,'Data from Waybill Query'!$A:$M,8,FALSE)),0,VLOOKUP($N2332,'Data from Waybill Query'!$A:$M,8,FALSE))</f>
        <v>253496</v>
      </c>
      <c r="I2332" s="104">
        <f>IF(ISNA(VLOOKUP($N2332,'Data from Waybill Query'!$A:$M,9,FALSE)),0,VLOOKUP($N2332,'Data from Waybill Query'!$A:$M,9,FALSE))</f>
        <v>91765</v>
      </c>
      <c r="J2332" s="104">
        <f>IF(ISNA(VLOOKUP($N2332,'Data from Waybill Query'!$A:$M,10,FALSE)),0,VLOOKUP($N2332,'Data from Waybill Query'!$A:$M,10,FALSE))</f>
        <v>70301</v>
      </c>
      <c r="K2332" s="104">
        <f>IF(ISNA(VLOOKUP($N2332,'Data from Waybill Query'!$A:$M,11,FALSE)),0,VLOOKUP($N2332,'Data from Waybill Query'!$A:$M,11,FALSE))</f>
        <v>9557884</v>
      </c>
      <c r="L2332" s="104">
        <f>IF(ISNA(VLOOKUP($N2332,'Data from Waybill Query'!$A:$M,12,FALSE)),0,VLOOKUP($N2332,'Data from Waybill Query'!$A:$M,12,FALSE))</f>
        <v>7308</v>
      </c>
      <c r="M2332" s="104">
        <f>IF(ISNA(VLOOKUP($N2332,'Data from Waybill Query'!$A:$M,13,FALSE)),0,VLOOKUP($N2332,'Data from Waybill Query'!$A:$M,13,FALSE))</f>
        <v>3.4685769999999998E-2</v>
      </c>
      <c r="N2332" s="104">
        <f t="shared" si="82"/>
        <v>2019020213</v>
      </c>
    </row>
    <row r="2333" spans="1:14" x14ac:dyDescent="0.25">
      <c r="A2333" s="104">
        <f t="shared" si="81"/>
        <v>201917</v>
      </c>
      <c r="B2333" s="32">
        <f>'Data from Waybill Query'!B2333</f>
        <v>2019</v>
      </c>
      <c r="C2333" s="32" t="str">
        <f>IF('Data from Waybill Query'!C2333="00","0",IF('Data from Waybill Query'!C2333="01","1",IF('Data from Waybill Query'!C2333="XX","2",'Data from Waybill Query'!C2333)))</f>
        <v>2</v>
      </c>
      <c r="D2333" s="33" t="str">
        <f>'Data from Waybill Query'!D2333</f>
        <v>Grain</v>
      </c>
      <c r="E2333" s="33" t="str">
        <f>'Data from Waybill Query'!E2333</f>
        <v>L</v>
      </c>
      <c r="F2333" s="33" t="str">
        <f>'Data from Waybill Query'!F2333</f>
        <v>R</v>
      </c>
      <c r="G2333" s="33" t="str">
        <f>'Data from Waybill Query'!G2333</f>
        <v>S</v>
      </c>
      <c r="H2333" s="104">
        <f>IF(ISNA(VLOOKUP($N2333,'Data from Waybill Query'!$A:$M,8,FALSE)),0,VLOOKUP($N2333,'Data from Waybill Query'!$A:$M,8,FALSE))</f>
        <v>169856</v>
      </c>
      <c r="I2333" s="104">
        <f>IF(ISNA(VLOOKUP($N2333,'Data from Waybill Query'!$A:$M,9,FALSE)),0,VLOOKUP($N2333,'Data from Waybill Query'!$A:$M,9,FALSE))</f>
        <v>29676</v>
      </c>
      <c r="J2333" s="104">
        <f>IF(ISNA(VLOOKUP($N2333,'Data from Waybill Query'!$A:$M,10,FALSE)),0,VLOOKUP($N2333,'Data from Waybill Query'!$A:$M,10,FALSE))</f>
        <v>47237</v>
      </c>
      <c r="K2333" s="104">
        <f>IF(ISNA(VLOOKUP($N2333,'Data from Waybill Query'!$A:$M,11,FALSE)),0,VLOOKUP($N2333,'Data from Waybill Query'!$A:$M,11,FALSE))</f>
        <v>2747672</v>
      </c>
      <c r="L2333" s="104">
        <f>IF(ISNA(VLOOKUP($N2333,'Data from Waybill Query'!$A:$M,12,FALSE)),0,VLOOKUP($N2333,'Data from Waybill Query'!$A:$M,12,FALSE))</f>
        <v>4422</v>
      </c>
      <c r="M2333" s="104">
        <f>IF(ISNA(VLOOKUP($N2333,'Data from Waybill Query'!$A:$M,13,FALSE)),0,VLOOKUP($N2333,'Data from Waybill Query'!$A:$M,13,FALSE))</f>
        <v>3.8415159999999997E-2</v>
      </c>
      <c r="N2333" s="104">
        <f t="shared" si="82"/>
        <v>2019020301</v>
      </c>
    </row>
    <row r="2334" spans="1:14" x14ac:dyDescent="0.25">
      <c r="A2334" s="104">
        <f t="shared" si="81"/>
        <v>201918</v>
      </c>
      <c r="B2334" s="32">
        <f>'Data from Waybill Query'!B2334</f>
        <v>2019</v>
      </c>
      <c r="C2334" s="32" t="str">
        <f>IF('Data from Waybill Query'!C2334="00","0",IF('Data from Waybill Query'!C2334="01","1",IF('Data from Waybill Query'!C2334="XX","2",'Data from Waybill Query'!C2334)))</f>
        <v>2</v>
      </c>
      <c r="D2334" s="33" t="str">
        <f>'Data from Waybill Query'!D2334</f>
        <v>Grain</v>
      </c>
      <c r="E2334" s="33" t="str">
        <f>'Data from Waybill Query'!E2334</f>
        <v>L</v>
      </c>
      <c r="F2334" s="33" t="str">
        <f>'Data from Waybill Query'!F2334</f>
        <v>R</v>
      </c>
      <c r="G2334" s="33" t="str">
        <f>'Data from Waybill Query'!G2334</f>
        <v>M</v>
      </c>
      <c r="H2334" s="104">
        <f>IF(ISNA(VLOOKUP($N2334,'Data from Waybill Query'!$A:$M,8,FALSE)),0,VLOOKUP($N2334,'Data from Waybill Query'!$A:$M,8,FALSE))</f>
        <v>294430</v>
      </c>
      <c r="I2334" s="104">
        <f>IF(ISNA(VLOOKUP($N2334,'Data from Waybill Query'!$A:$M,9,FALSE)),0,VLOOKUP($N2334,'Data from Waybill Query'!$A:$M,9,FALSE))</f>
        <v>53488</v>
      </c>
      <c r="J2334" s="104">
        <f>IF(ISNA(VLOOKUP($N2334,'Data from Waybill Query'!$A:$M,10,FALSE)),0,VLOOKUP($N2334,'Data from Waybill Query'!$A:$M,10,FALSE))</f>
        <v>81901</v>
      </c>
      <c r="K2334" s="104">
        <f>IF(ISNA(VLOOKUP($N2334,'Data from Waybill Query'!$A:$M,11,FALSE)),0,VLOOKUP($N2334,'Data from Waybill Query'!$A:$M,11,FALSE))</f>
        <v>5129784</v>
      </c>
      <c r="L2334" s="104">
        <f>IF(ISNA(VLOOKUP($N2334,'Data from Waybill Query'!$A:$M,12,FALSE)),0,VLOOKUP($N2334,'Data from Waybill Query'!$A:$M,12,FALSE))</f>
        <v>7945</v>
      </c>
      <c r="M2334" s="104">
        <f>IF(ISNA(VLOOKUP($N2334,'Data from Waybill Query'!$A:$M,13,FALSE)),0,VLOOKUP($N2334,'Data from Waybill Query'!$A:$M,13,FALSE))</f>
        <v>3.7060490000000001E-2</v>
      </c>
      <c r="N2334" s="104">
        <f t="shared" si="82"/>
        <v>2019020302</v>
      </c>
    </row>
    <row r="2335" spans="1:14" x14ac:dyDescent="0.25">
      <c r="A2335" s="104">
        <f t="shared" si="81"/>
        <v>201919</v>
      </c>
      <c r="B2335" s="32">
        <f>'Data from Waybill Query'!B2335</f>
        <v>2019</v>
      </c>
      <c r="C2335" s="32" t="str">
        <f>IF('Data from Waybill Query'!C2335="00","0",IF('Data from Waybill Query'!C2335="01","1",IF('Data from Waybill Query'!C2335="XX","2",'Data from Waybill Query'!C2335)))</f>
        <v>2</v>
      </c>
      <c r="D2335" s="33" t="str">
        <f>'Data from Waybill Query'!D2335</f>
        <v>Grain</v>
      </c>
      <c r="E2335" s="33" t="str">
        <f>'Data from Waybill Query'!E2335</f>
        <v>L</v>
      </c>
      <c r="F2335" s="33" t="str">
        <f>'Data from Waybill Query'!F2335</f>
        <v>R</v>
      </c>
      <c r="G2335" s="33" t="str">
        <f>'Data from Waybill Query'!G2335</f>
        <v>U</v>
      </c>
      <c r="H2335" s="104">
        <f>IF(ISNA(VLOOKUP($N2335,'Data from Waybill Query'!$A:$M,8,FALSE)),0,VLOOKUP($N2335,'Data from Waybill Query'!$A:$M,8,FALSE))</f>
        <v>2342931</v>
      </c>
      <c r="I2335" s="104">
        <f>IF(ISNA(VLOOKUP($N2335,'Data from Waybill Query'!$A:$M,9,FALSE)),0,VLOOKUP($N2335,'Data from Waybill Query'!$A:$M,9,FALSE))</f>
        <v>458543</v>
      </c>
      <c r="J2335" s="104">
        <f>IF(ISNA(VLOOKUP($N2335,'Data from Waybill Query'!$A:$M,10,FALSE)),0,VLOOKUP($N2335,'Data from Waybill Query'!$A:$M,10,FALSE))</f>
        <v>742767</v>
      </c>
      <c r="K2335" s="104">
        <f>IF(ISNA(VLOOKUP($N2335,'Data from Waybill Query'!$A:$M,11,FALSE)),0,VLOOKUP($N2335,'Data from Waybill Query'!$A:$M,11,FALSE))</f>
        <v>48213923</v>
      </c>
      <c r="L2335" s="104">
        <f>IF(ISNA(VLOOKUP($N2335,'Data from Waybill Query'!$A:$M,12,FALSE)),0,VLOOKUP($N2335,'Data from Waybill Query'!$A:$M,12,FALSE))</f>
        <v>78437</v>
      </c>
      <c r="M2335" s="104">
        <f>IF(ISNA(VLOOKUP($N2335,'Data from Waybill Query'!$A:$M,13,FALSE)),0,VLOOKUP($N2335,'Data from Waybill Query'!$A:$M,13,FALSE))</f>
        <v>2.9870069999999999E-2</v>
      </c>
      <c r="N2335" s="104">
        <f t="shared" si="82"/>
        <v>2019020303</v>
      </c>
    </row>
    <row r="2336" spans="1:14" x14ac:dyDescent="0.25">
      <c r="A2336" s="104">
        <f t="shared" si="81"/>
        <v>201920</v>
      </c>
      <c r="B2336" s="32">
        <f>'Data from Waybill Query'!B2336</f>
        <v>2019</v>
      </c>
      <c r="C2336" s="32" t="str">
        <f>IF('Data from Waybill Query'!C2336="00","0",IF('Data from Waybill Query'!C2336="01","1",IF('Data from Waybill Query'!C2336="XX","2",'Data from Waybill Query'!C2336)))</f>
        <v>2</v>
      </c>
      <c r="D2336" s="33" t="str">
        <f>'Data from Waybill Query'!D2336</f>
        <v>Grain</v>
      </c>
      <c r="E2336" s="33" t="str">
        <f>'Data from Waybill Query'!E2336</f>
        <v>L</v>
      </c>
      <c r="F2336" s="33" t="str">
        <f>'Data from Waybill Query'!F2336</f>
        <v>P</v>
      </c>
      <c r="G2336" s="33" t="str">
        <f>'Data from Waybill Query'!G2336</f>
        <v>S</v>
      </c>
      <c r="H2336" s="104">
        <f>IF(ISNA(VLOOKUP($N2336,'Data from Waybill Query'!$A:$M,8,FALSE)),0,VLOOKUP($N2336,'Data from Waybill Query'!$A:$M,8,FALSE))</f>
        <v>130411</v>
      </c>
      <c r="I2336" s="104">
        <f>IF(ISNA(VLOOKUP($N2336,'Data from Waybill Query'!$A:$M,9,FALSE)),0,VLOOKUP($N2336,'Data from Waybill Query'!$A:$M,9,FALSE))</f>
        <v>23396</v>
      </c>
      <c r="J2336" s="104">
        <f>IF(ISNA(VLOOKUP($N2336,'Data from Waybill Query'!$A:$M,10,FALSE)),0,VLOOKUP($N2336,'Data from Waybill Query'!$A:$M,10,FALSE))</f>
        <v>37708</v>
      </c>
      <c r="K2336" s="104">
        <f>IF(ISNA(VLOOKUP($N2336,'Data from Waybill Query'!$A:$M,11,FALSE)),0,VLOOKUP($N2336,'Data from Waybill Query'!$A:$M,11,FALSE))</f>
        <v>2232580</v>
      </c>
      <c r="L2336" s="104">
        <f>IF(ISNA(VLOOKUP($N2336,'Data from Waybill Query'!$A:$M,12,FALSE)),0,VLOOKUP($N2336,'Data from Waybill Query'!$A:$M,12,FALSE))</f>
        <v>3554</v>
      </c>
      <c r="M2336" s="104">
        <f>IF(ISNA(VLOOKUP($N2336,'Data from Waybill Query'!$A:$M,13,FALSE)),0,VLOOKUP($N2336,'Data from Waybill Query'!$A:$M,13,FALSE))</f>
        <v>3.6692429999999998E-2</v>
      </c>
      <c r="N2336" s="104">
        <f t="shared" si="82"/>
        <v>2019020311</v>
      </c>
    </row>
    <row r="2337" spans="1:14" x14ac:dyDescent="0.25">
      <c r="A2337" s="104">
        <f t="shared" si="81"/>
        <v>201921</v>
      </c>
      <c r="B2337" s="32">
        <f>'Data from Waybill Query'!B2337</f>
        <v>2019</v>
      </c>
      <c r="C2337" s="32" t="str">
        <f>IF('Data from Waybill Query'!C2337="00","0",IF('Data from Waybill Query'!C2337="01","1",IF('Data from Waybill Query'!C2337="XX","2",'Data from Waybill Query'!C2337)))</f>
        <v>2</v>
      </c>
      <c r="D2337" s="33" t="str">
        <f>'Data from Waybill Query'!D2337</f>
        <v>Grain</v>
      </c>
      <c r="E2337" s="33" t="str">
        <f>'Data from Waybill Query'!E2337</f>
        <v>L</v>
      </c>
      <c r="F2337" s="33" t="str">
        <f>'Data from Waybill Query'!F2337</f>
        <v>P</v>
      </c>
      <c r="G2337" s="33" t="str">
        <f>'Data from Waybill Query'!G2337</f>
        <v>M</v>
      </c>
      <c r="H2337" s="104">
        <f>IF(ISNA(VLOOKUP($N2337,'Data from Waybill Query'!$A:$M,8,FALSE)),0,VLOOKUP($N2337,'Data from Waybill Query'!$A:$M,8,FALSE))</f>
        <v>61399</v>
      </c>
      <c r="I2337" s="104">
        <f>IF(ISNA(VLOOKUP($N2337,'Data from Waybill Query'!$A:$M,9,FALSE)),0,VLOOKUP($N2337,'Data from Waybill Query'!$A:$M,9,FALSE))</f>
        <v>11924</v>
      </c>
      <c r="J2337" s="104">
        <f>IF(ISNA(VLOOKUP($N2337,'Data from Waybill Query'!$A:$M,10,FALSE)),0,VLOOKUP($N2337,'Data from Waybill Query'!$A:$M,10,FALSE))</f>
        <v>16985</v>
      </c>
      <c r="K2337" s="104">
        <f>IF(ISNA(VLOOKUP($N2337,'Data from Waybill Query'!$A:$M,11,FALSE)),0,VLOOKUP($N2337,'Data from Waybill Query'!$A:$M,11,FALSE))</f>
        <v>1116156</v>
      </c>
      <c r="L2337" s="104">
        <f>IF(ISNA(VLOOKUP($N2337,'Data from Waybill Query'!$A:$M,12,FALSE)),0,VLOOKUP($N2337,'Data from Waybill Query'!$A:$M,12,FALSE))</f>
        <v>1559</v>
      </c>
      <c r="M2337" s="104">
        <f>IF(ISNA(VLOOKUP($N2337,'Data from Waybill Query'!$A:$M,13,FALSE)),0,VLOOKUP($N2337,'Data from Waybill Query'!$A:$M,13,FALSE))</f>
        <v>3.9394619999999998E-2</v>
      </c>
      <c r="N2337" s="104">
        <f t="shared" si="82"/>
        <v>2019020312</v>
      </c>
    </row>
    <row r="2338" spans="1:14" x14ac:dyDescent="0.25">
      <c r="A2338" s="104">
        <f t="shared" si="81"/>
        <v>201922</v>
      </c>
      <c r="B2338" s="32">
        <f>'Data from Waybill Query'!B2338</f>
        <v>2019</v>
      </c>
      <c r="C2338" s="32" t="str">
        <f>IF('Data from Waybill Query'!C2338="00","0",IF('Data from Waybill Query'!C2338="01","1",IF('Data from Waybill Query'!C2338="XX","2",'Data from Waybill Query'!C2338)))</f>
        <v>2</v>
      </c>
      <c r="D2338" s="33" t="str">
        <f>'Data from Waybill Query'!D2338</f>
        <v>Grain</v>
      </c>
      <c r="E2338" s="33" t="str">
        <f>'Data from Waybill Query'!E2338</f>
        <v>L</v>
      </c>
      <c r="F2338" s="33" t="str">
        <f>'Data from Waybill Query'!F2338</f>
        <v>P</v>
      </c>
      <c r="G2338" s="33" t="str">
        <f>'Data from Waybill Query'!G2338</f>
        <v>U</v>
      </c>
      <c r="H2338" s="104">
        <f>IF(ISNA(VLOOKUP($N2338,'Data from Waybill Query'!$A:$M,8,FALSE)),0,VLOOKUP($N2338,'Data from Waybill Query'!$A:$M,8,FALSE))</f>
        <v>218980</v>
      </c>
      <c r="I2338" s="104">
        <f>IF(ISNA(VLOOKUP($N2338,'Data from Waybill Query'!$A:$M,9,FALSE)),0,VLOOKUP($N2338,'Data from Waybill Query'!$A:$M,9,FALSE))</f>
        <v>46905</v>
      </c>
      <c r="J2338" s="104">
        <f>IF(ISNA(VLOOKUP($N2338,'Data from Waybill Query'!$A:$M,10,FALSE)),0,VLOOKUP($N2338,'Data from Waybill Query'!$A:$M,10,FALSE))</f>
        <v>72223</v>
      </c>
      <c r="K2338" s="104">
        <f>IF(ISNA(VLOOKUP($N2338,'Data from Waybill Query'!$A:$M,11,FALSE)),0,VLOOKUP($N2338,'Data from Waybill Query'!$A:$M,11,FALSE))</f>
        <v>4636638</v>
      </c>
      <c r="L2338" s="104">
        <f>IF(ISNA(VLOOKUP($N2338,'Data from Waybill Query'!$A:$M,12,FALSE)),0,VLOOKUP($N2338,'Data from Waybill Query'!$A:$M,12,FALSE))</f>
        <v>7153</v>
      </c>
      <c r="M2338" s="104">
        <f>IF(ISNA(VLOOKUP($N2338,'Data from Waybill Query'!$A:$M,13,FALSE)),0,VLOOKUP($N2338,'Data from Waybill Query'!$A:$M,13,FALSE))</f>
        <v>3.061198E-2</v>
      </c>
      <c r="N2338" s="104">
        <f t="shared" si="82"/>
        <v>2019020313</v>
      </c>
    </row>
    <row r="2339" spans="1:14" x14ac:dyDescent="0.25">
      <c r="A2339" s="104">
        <f t="shared" si="81"/>
        <v>201923</v>
      </c>
      <c r="B2339" s="32">
        <f>'Data from Waybill Query'!B2339</f>
        <v>2019</v>
      </c>
      <c r="C2339" s="32" t="str">
        <f>IF('Data from Waybill Query'!C2339="00","0",IF('Data from Waybill Query'!C2339="01","1",IF('Data from Waybill Query'!C2339="XX","2",'Data from Waybill Query'!C2339)))</f>
        <v>10</v>
      </c>
      <c r="D2339" s="33" t="str">
        <f>'Data from Waybill Query'!D2339</f>
        <v>Metalic Ores</v>
      </c>
      <c r="E2339" s="33" t="str">
        <f>'Data from Waybill Query'!E2339</f>
        <v>S</v>
      </c>
      <c r="F2339" s="33" t="str">
        <f>'Data from Waybill Query'!F2339</f>
        <v>X</v>
      </c>
      <c r="G2339" s="33" t="str">
        <f>'Data from Waybill Query'!G2339</f>
        <v>X</v>
      </c>
      <c r="H2339" s="104">
        <f>IF(ISNA(VLOOKUP($N2339,'Data from Waybill Query'!$A:$M,8,FALSE)),0,VLOOKUP($N2339,'Data from Waybill Query'!$A:$M,8,FALSE))</f>
        <v>183400</v>
      </c>
      <c r="I2339" s="104">
        <f>IF(ISNA(VLOOKUP($N2339,'Data from Waybill Query'!$A:$M,9,FALSE)),0,VLOOKUP($N2339,'Data from Waybill Query'!$A:$M,9,FALSE))</f>
        <v>533252</v>
      </c>
      <c r="J2339" s="104">
        <f>IF(ISNA(VLOOKUP($N2339,'Data from Waybill Query'!$A:$M,10,FALSE)),0,VLOOKUP($N2339,'Data from Waybill Query'!$A:$M,10,FALSE))</f>
        <v>26974</v>
      </c>
      <c r="K2339" s="104">
        <f>IF(ISNA(VLOOKUP($N2339,'Data from Waybill Query'!$A:$M,11,FALSE)),0,VLOOKUP($N2339,'Data from Waybill Query'!$A:$M,11,FALSE))</f>
        <v>42546849</v>
      </c>
      <c r="L2339" s="104">
        <f>IF(ISNA(VLOOKUP($N2339,'Data from Waybill Query'!$A:$M,12,FALSE)),0,VLOOKUP($N2339,'Data from Waybill Query'!$A:$M,12,FALSE))</f>
        <v>2127</v>
      </c>
      <c r="M2339" s="104">
        <f>IF(ISNA(VLOOKUP($N2339,'Data from Waybill Query'!$A:$M,13,FALSE)),0,VLOOKUP($N2339,'Data from Waybill Query'!$A:$M,13,FALSE))</f>
        <v>8.6212620000000004E-2</v>
      </c>
      <c r="N2339" s="104">
        <f t="shared" si="82"/>
        <v>2019100103</v>
      </c>
    </row>
    <row r="2340" spans="1:14" x14ac:dyDescent="0.25">
      <c r="A2340" s="104">
        <f t="shared" si="81"/>
        <v>201924</v>
      </c>
      <c r="B2340" s="32">
        <f>'Data from Waybill Query'!B2340</f>
        <v>2019</v>
      </c>
      <c r="C2340" s="32" t="str">
        <f>IF('Data from Waybill Query'!C2340="00","0",IF('Data from Waybill Query'!C2340="01","1",IF('Data from Waybill Query'!C2340="XX","2",'Data from Waybill Query'!C2340)))</f>
        <v>10</v>
      </c>
      <c r="D2340" s="33" t="str">
        <f>'Data from Waybill Query'!D2340</f>
        <v>Metalic Ores</v>
      </c>
      <c r="E2340" s="33" t="str">
        <f>'Data from Waybill Query'!E2340</f>
        <v>M</v>
      </c>
      <c r="F2340" s="33" t="str">
        <f>'Data from Waybill Query'!F2340</f>
        <v>X</v>
      </c>
      <c r="G2340" s="33" t="str">
        <f>'Data from Waybill Query'!G2340</f>
        <v>X</v>
      </c>
      <c r="H2340" s="104">
        <f>IF(ISNA(VLOOKUP($N2340,'Data from Waybill Query'!$A:$M,8,FALSE)),0,VLOOKUP($N2340,'Data from Waybill Query'!$A:$M,8,FALSE))</f>
        <v>166677</v>
      </c>
      <c r="I2340" s="104">
        <f>IF(ISNA(VLOOKUP($N2340,'Data from Waybill Query'!$A:$M,9,FALSE)),0,VLOOKUP($N2340,'Data from Waybill Query'!$A:$M,9,FALSE))</f>
        <v>166708</v>
      </c>
      <c r="J2340" s="104">
        <f>IF(ISNA(VLOOKUP($N2340,'Data from Waybill Query'!$A:$M,10,FALSE)),0,VLOOKUP($N2340,'Data from Waybill Query'!$A:$M,10,FALSE))</f>
        <v>22586</v>
      </c>
      <c r="K2340" s="104">
        <f>IF(ISNA(VLOOKUP($N2340,'Data from Waybill Query'!$A:$M,11,FALSE)),0,VLOOKUP($N2340,'Data from Waybill Query'!$A:$M,11,FALSE))</f>
        <v>17470573</v>
      </c>
      <c r="L2340" s="104">
        <f>IF(ISNA(VLOOKUP($N2340,'Data from Waybill Query'!$A:$M,12,FALSE)),0,VLOOKUP($N2340,'Data from Waybill Query'!$A:$M,12,FALSE))</f>
        <v>2356</v>
      </c>
      <c r="M2340" s="104">
        <f>IF(ISNA(VLOOKUP($N2340,'Data from Waybill Query'!$A:$M,13,FALSE)),0,VLOOKUP($N2340,'Data from Waybill Query'!$A:$M,13,FALSE))</f>
        <v>7.0746680000000006E-2</v>
      </c>
      <c r="N2340" s="104">
        <f t="shared" si="82"/>
        <v>2019100203</v>
      </c>
    </row>
    <row r="2341" spans="1:14" x14ac:dyDescent="0.25">
      <c r="A2341" s="104">
        <f t="shared" si="81"/>
        <v>201925</v>
      </c>
      <c r="B2341" s="32">
        <f>'Data from Waybill Query'!B2341</f>
        <v>2019</v>
      </c>
      <c r="C2341" s="32" t="str">
        <f>IF('Data from Waybill Query'!C2341="00","0",IF('Data from Waybill Query'!C2341="01","1",IF('Data from Waybill Query'!C2341="XX","2",'Data from Waybill Query'!C2341)))</f>
        <v>10</v>
      </c>
      <c r="D2341" s="33" t="str">
        <f>'Data from Waybill Query'!D2341</f>
        <v>Metalic Ores</v>
      </c>
      <c r="E2341" s="33" t="str">
        <f>'Data from Waybill Query'!E2341</f>
        <v>L</v>
      </c>
      <c r="F2341" s="33" t="str">
        <f>'Data from Waybill Query'!F2341</f>
        <v>X</v>
      </c>
      <c r="G2341" s="33" t="str">
        <f>'Data from Waybill Query'!G2341</f>
        <v>X</v>
      </c>
      <c r="H2341" s="104">
        <f>IF(ISNA(VLOOKUP($N2341,'Data from Waybill Query'!$A:$M,8,FALSE)),0,VLOOKUP($N2341,'Data from Waybill Query'!$A:$M,8,FALSE))</f>
        <v>171273</v>
      </c>
      <c r="I2341" s="104">
        <f>IF(ISNA(VLOOKUP($N2341,'Data from Waybill Query'!$A:$M,9,FALSE)),0,VLOOKUP($N2341,'Data from Waybill Query'!$A:$M,9,FALSE))</f>
        <v>53977</v>
      </c>
      <c r="J2341" s="104">
        <f>IF(ISNA(VLOOKUP($N2341,'Data from Waybill Query'!$A:$M,10,FALSE)),0,VLOOKUP($N2341,'Data from Waybill Query'!$A:$M,10,FALSE))</f>
        <v>45178</v>
      </c>
      <c r="K2341" s="104">
        <f>IF(ISNA(VLOOKUP($N2341,'Data from Waybill Query'!$A:$M,11,FALSE)),0,VLOOKUP($N2341,'Data from Waybill Query'!$A:$M,11,FALSE))</f>
        <v>5551004</v>
      </c>
      <c r="L2341" s="104">
        <f>IF(ISNA(VLOOKUP($N2341,'Data from Waybill Query'!$A:$M,12,FALSE)),0,VLOOKUP($N2341,'Data from Waybill Query'!$A:$M,12,FALSE))</f>
        <v>4584</v>
      </c>
      <c r="M2341" s="104">
        <f>IF(ISNA(VLOOKUP($N2341,'Data from Waybill Query'!$A:$M,13,FALSE)),0,VLOOKUP($N2341,'Data from Waybill Query'!$A:$M,13,FALSE))</f>
        <v>3.7364429999999997E-2</v>
      </c>
      <c r="N2341" s="104">
        <f t="shared" si="82"/>
        <v>2019100303</v>
      </c>
    </row>
    <row r="2342" spans="1:14" x14ac:dyDescent="0.25">
      <c r="A2342" s="104">
        <f t="shared" si="81"/>
        <v>201926</v>
      </c>
      <c r="B2342" s="32">
        <f>'Data from Waybill Query'!B2342</f>
        <v>2019</v>
      </c>
      <c r="C2342" s="32" t="str">
        <f>IF('Data from Waybill Query'!C2342="00","0",IF('Data from Waybill Query'!C2342="01","1",IF('Data from Waybill Query'!C2342="XX","2",'Data from Waybill Query'!C2342)))</f>
        <v>11</v>
      </c>
      <c r="D2342" s="33" t="str">
        <f>'Data from Waybill Query'!D2342</f>
        <v>Coal</v>
      </c>
      <c r="E2342" s="33" t="str">
        <f>'Data from Waybill Query'!E2342</f>
        <v>S</v>
      </c>
      <c r="F2342" s="33" t="str">
        <f>'Data from Waybill Query'!F2342</f>
        <v>R</v>
      </c>
      <c r="G2342" s="33" t="str">
        <f>'Data from Waybill Query'!G2342</f>
        <v>X</v>
      </c>
      <c r="H2342" s="104">
        <f>IF(ISNA(VLOOKUP($N2342,'Data from Waybill Query'!$A:$M,8,FALSE)),0,VLOOKUP($N2342,'Data from Waybill Query'!$A:$M,8,FALSE))</f>
        <v>1528587</v>
      </c>
      <c r="I2342" s="104">
        <f>IF(ISNA(VLOOKUP($N2342,'Data from Waybill Query'!$A:$M,9,FALSE)),0,VLOOKUP($N2342,'Data from Waybill Query'!$A:$M,9,FALSE))</f>
        <v>767864</v>
      </c>
      <c r="J2342" s="104">
        <f>IF(ISNA(VLOOKUP($N2342,'Data from Waybill Query'!$A:$M,10,FALSE)),0,VLOOKUP($N2342,'Data from Waybill Query'!$A:$M,10,FALSE))</f>
        <v>224511</v>
      </c>
      <c r="K2342" s="104">
        <f>IF(ISNA(VLOOKUP($N2342,'Data from Waybill Query'!$A:$M,11,FALSE)),0,VLOOKUP($N2342,'Data from Waybill Query'!$A:$M,11,FALSE))</f>
        <v>85729974</v>
      </c>
      <c r="L2342" s="104">
        <f>IF(ISNA(VLOOKUP($N2342,'Data from Waybill Query'!$A:$M,12,FALSE)),0,VLOOKUP($N2342,'Data from Waybill Query'!$A:$M,12,FALSE))</f>
        <v>24929</v>
      </c>
      <c r="M2342" s="104">
        <f>IF(ISNA(VLOOKUP($N2342,'Data from Waybill Query'!$A:$M,13,FALSE)),0,VLOOKUP($N2342,'Data from Waybill Query'!$A:$M,13,FALSE))</f>
        <v>6.1317209999999997E-2</v>
      </c>
      <c r="N2342" s="104">
        <f t="shared" si="82"/>
        <v>2019110103</v>
      </c>
    </row>
    <row r="2343" spans="1:14" x14ac:dyDescent="0.25">
      <c r="A2343" s="104">
        <f t="shared" si="81"/>
        <v>201927</v>
      </c>
      <c r="B2343" s="32">
        <f>'Data from Waybill Query'!B2343</f>
        <v>2019</v>
      </c>
      <c r="C2343" s="32" t="str">
        <f>IF('Data from Waybill Query'!C2343="00","0",IF('Data from Waybill Query'!C2343="01","1",IF('Data from Waybill Query'!C2343="XX","2",'Data from Waybill Query'!C2343)))</f>
        <v>11</v>
      </c>
      <c r="D2343" s="33" t="str">
        <f>'Data from Waybill Query'!D2343</f>
        <v>Coal</v>
      </c>
      <c r="E2343" s="33" t="str">
        <f>'Data from Waybill Query'!E2343</f>
        <v>S</v>
      </c>
      <c r="F2343" s="33" t="str">
        <f>'Data from Waybill Query'!F2343</f>
        <v>P</v>
      </c>
      <c r="G2343" s="33" t="str">
        <f>'Data from Waybill Query'!G2343</f>
        <v>X</v>
      </c>
      <c r="H2343" s="104">
        <f>IF(ISNA(VLOOKUP($N2343,'Data from Waybill Query'!$A:$M,8,FALSE)),0,VLOOKUP($N2343,'Data from Waybill Query'!$A:$M,8,FALSE))</f>
        <v>986984</v>
      </c>
      <c r="I2343" s="104">
        <f>IF(ISNA(VLOOKUP($N2343,'Data from Waybill Query'!$A:$M,9,FALSE)),0,VLOOKUP($N2343,'Data from Waybill Query'!$A:$M,9,FALSE))</f>
        <v>1091311</v>
      </c>
      <c r="J2343" s="104">
        <f>IF(ISNA(VLOOKUP($N2343,'Data from Waybill Query'!$A:$M,10,FALSE)),0,VLOOKUP($N2343,'Data from Waybill Query'!$A:$M,10,FALSE))</f>
        <v>200690</v>
      </c>
      <c r="K2343" s="104">
        <f>IF(ISNA(VLOOKUP($N2343,'Data from Waybill Query'!$A:$M,11,FALSE)),0,VLOOKUP($N2343,'Data from Waybill Query'!$A:$M,11,FALSE))</f>
        <v>127651615</v>
      </c>
      <c r="L2343" s="104">
        <f>IF(ISNA(VLOOKUP($N2343,'Data from Waybill Query'!$A:$M,12,FALSE)),0,VLOOKUP($N2343,'Data from Waybill Query'!$A:$M,12,FALSE))</f>
        <v>23709</v>
      </c>
      <c r="M2343" s="104">
        <f>IF(ISNA(VLOOKUP($N2343,'Data from Waybill Query'!$A:$M,13,FALSE)),0,VLOOKUP($N2343,'Data from Waybill Query'!$A:$M,13,FALSE))</f>
        <v>4.1629930000000002E-2</v>
      </c>
      <c r="N2343" s="104">
        <f t="shared" si="82"/>
        <v>2019110113</v>
      </c>
    </row>
    <row r="2344" spans="1:14" x14ac:dyDescent="0.25">
      <c r="A2344" s="104">
        <f t="shared" si="81"/>
        <v>201928</v>
      </c>
      <c r="B2344" s="32">
        <f>'Data from Waybill Query'!B2344</f>
        <v>2019</v>
      </c>
      <c r="C2344" s="32" t="str">
        <f>IF('Data from Waybill Query'!C2344="00","0",IF('Data from Waybill Query'!C2344="01","1",IF('Data from Waybill Query'!C2344="XX","2",'Data from Waybill Query'!C2344)))</f>
        <v>11</v>
      </c>
      <c r="D2344" s="33" t="str">
        <f>'Data from Waybill Query'!D2344</f>
        <v>Coal</v>
      </c>
      <c r="E2344" s="33" t="str">
        <f>'Data from Waybill Query'!E2344</f>
        <v>M</v>
      </c>
      <c r="F2344" s="33" t="str">
        <f>'Data from Waybill Query'!F2344</f>
        <v>R</v>
      </c>
      <c r="G2344" s="33" t="str">
        <f>'Data from Waybill Query'!G2344</f>
        <v>X</v>
      </c>
      <c r="H2344" s="104">
        <f>IF(ISNA(VLOOKUP($N2344,'Data from Waybill Query'!$A:$M,8,FALSE)),0,VLOOKUP($N2344,'Data from Waybill Query'!$A:$M,8,FALSE))</f>
        <v>832231</v>
      </c>
      <c r="I2344" s="104">
        <f>IF(ISNA(VLOOKUP($N2344,'Data from Waybill Query'!$A:$M,9,FALSE)),0,VLOOKUP($N2344,'Data from Waybill Query'!$A:$M,9,FALSE))</f>
        <v>303583</v>
      </c>
      <c r="J2344" s="104">
        <f>IF(ISNA(VLOOKUP($N2344,'Data from Waybill Query'!$A:$M,10,FALSE)),0,VLOOKUP($N2344,'Data from Waybill Query'!$A:$M,10,FALSE))</f>
        <v>205118</v>
      </c>
      <c r="K2344" s="104">
        <f>IF(ISNA(VLOOKUP($N2344,'Data from Waybill Query'!$A:$M,11,FALSE)),0,VLOOKUP($N2344,'Data from Waybill Query'!$A:$M,11,FALSE))</f>
        <v>34243434</v>
      </c>
      <c r="L2344" s="104">
        <f>IF(ISNA(VLOOKUP($N2344,'Data from Waybill Query'!$A:$M,12,FALSE)),0,VLOOKUP($N2344,'Data from Waybill Query'!$A:$M,12,FALSE))</f>
        <v>23237</v>
      </c>
      <c r="M2344" s="104">
        <f>IF(ISNA(VLOOKUP($N2344,'Data from Waybill Query'!$A:$M,13,FALSE)),0,VLOOKUP($N2344,'Data from Waybill Query'!$A:$M,13,FALSE))</f>
        <v>3.5814430000000001E-2</v>
      </c>
      <c r="N2344" s="104">
        <f t="shared" si="82"/>
        <v>2019110203</v>
      </c>
    </row>
    <row r="2345" spans="1:14" x14ac:dyDescent="0.25">
      <c r="A2345" s="104">
        <f t="shared" si="81"/>
        <v>201929</v>
      </c>
      <c r="B2345" s="32">
        <f>'Data from Waybill Query'!B2345</f>
        <v>2019</v>
      </c>
      <c r="C2345" s="32" t="str">
        <f>IF('Data from Waybill Query'!C2345="00","0",IF('Data from Waybill Query'!C2345="01","1",IF('Data from Waybill Query'!C2345="XX","2",'Data from Waybill Query'!C2345)))</f>
        <v>11</v>
      </c>
      <c r="D2345" s="33" t="str">
        <f>'Data from Waybill Query'!D2345</f>
        <v>Coal</v>
      </c>
      <c r="E2345" s="33" t="str">
        <f>'Data from Waybill Query'!E2345</f>
        <v>M</v>
      </c>
      <c r="F2345" s="33" t="str">
        <f>'Data from Waybill Query'!F2345</f>
        <v>P</v>
      </c>
      <c r="G2345" s="33" t="str">
        <f>'Data from Waybill Query'!G2345</f>
        <v>X</v>
      </c>
      <c r="H2345" s="104">
        <f>IF(ISNA(VLOOKUP($N2345,'Data from Waybill Query'!$A:$M,8,FALSE)),0,VLOOKUP($N2345,'Data from Waybill Query'!$A:$M,8,FALSE))</f>
        <v>1690725</v>
      </c>
      <c r="I2345" s="104">
        <f>IF(ISNA(VLOOKUP($N2345,'Data from Waybill Query'!$A:$M,9,FALSE)),0,VLOOKUP($N2345,'Data from Waybill Query'!$A:$M,9,FALSE))</f>
        <v>868160</v>
      </c>
      <c r="J2345" s="104">
        <f>IF(ISNA(VLOOKUP($N2345,'Data from Waybill Query'!$A:$M,10,FALSE)),0,VLOOKUP($N2345,'Data from Waybill Query'!$A:$M,10,FALSE))</f>
        <v>680630</v>
      </c>
      <c r="K2345" s="104">
        <f>IF(ISNA(VLOOKUP($N2345,'Data from Waybill Query'!$A:$M,11,FALSE)),0,VLOOKUP($N2345,'Data from Waybill Query'!$A:$M,11,FALSE))</f>
        <v>102948628</v>
      </c>
      <c r="L2345" s="104">
        <f>IF(ISNA(VLOOKUP($N2345,'Data from Waybill Query'!$A:$M,12,FALSE)),0,VLOOKUP($N2345,'Data from Waybill Query'!$A:$M,12,FALSE))</f>
        <v>80773</v>
      </c>
      <c r="M2345" s="104">
        <f>IF(ISNA(VLOOKUP($N2345,'Data from Waybill Query'!$A:$M,13,FALSE)),0,VLOOKUP($N2345,'Data from Waybill Query'!$A:$M,13,FALSE))</f>
        <v>2.0931749999999999E-2</v>
      </c>
      <c r="N2345" s="104">
        <f t="shared" si="82"/>
        <v>2019110213</v>
      </c>
    </row>
    <row r="2346" spans="1:14" x14ac:dyDescent="0.25">
      <c r="A2346" s="104">
        <f t="shared" si="81"/>
        <v>201930</v>
      </c>
      <c r="B2346" s="32">
        <f>'Data from Waybill Query'!B2346</f>
        <v>2019</v>
      </c>
      <c r="C2346" s="32" t="str">
        <f>IF('Data from Waybill Query'!C2346="00","0",IF('Data from Waybill Query'!C2346="01","1",IF('Data from Waybill Query'!C2346="XX","2",'Data from Waybill Query'!C2346)))</f>
        <v>11</v>
      </c>
      <c r="D2346" s="33" t="str">
        <f>'Data from Waybill Query'!D2346</f>
        <v>Coal</v>
      </c>
      <c r="E2346" s="33" t="str">
        <f>'Data from Waybill Query'!E2346</f>
        <v>L</v>
      </c>
      <c r="F2346" s="33" t="str">
        <f>'Data from Waybill Query'!F2346</f>
        <v>R</v>
      </c>
      <c r="G2346" s="33" t="str">
        <f>'Data from Waybill Query'!G2346</f>
        <v>X</v>
      </c>
      <c r="H2346" s="104">
        <f>IF(ISNA(VLOOKUP($N2346,'Data from Waybill Query'!$A:$M,8,FALSE)),0,VLOOKUP($N2346,'Data from Waybill Query'!$A:$M,8,FALSE))</f>
        <v>750027</v>
      </c>
      <c r="I2346" s="104">
        <f>IF(ISNA(VLOOKUP($N2346,'Data from Waybill Query'!$A:$M,9,FALSE)),0,VLOOKUP($N2346,'Data from Waybill Query'!$A:$M,9,FALSE))</f>
        <v>316440</v>
      </c>
      <c r="J2346" s="104">
        <f>IF(ISNA(VLOOKUP($N2346,'Data from Waybill Query'!$A:$M,10,FALSE)),0,VLOOKUP($N2346,'Data from Waybill Query'!$A:$M,10,FALSE))</f>
        <v>386875</v>
      </c>
      <c r="K2346" s="104">
        <f>IF(ISNA(VLOOKUP($N2346,'Data from Waybill Query'!$A:$M,11,FALSE)),0,VLOOKUP($N2346,'Data from Waybill Query'!$A:$M,11,FALSE))</f>
        <v>37531577</v>
      </c>
      <c r="L2346" s="104">
        <f>IF(ISNA(VLOOKUP($N2346,'Data from Waybill Query'!$A:$M,12,FALSE)),0,VLOOKUP($N2346,'Data from Waybill Query'!$A:$M,12,FALSE))</f>
        <v>45926</v>
      </c>
      <c r="M2346" s="104">
        <f>IF(ISNA(VLOOKUP($N2346,'Data from Waybill Query'!$A:$M,13,FALSE)),0,VLOOKUP($N2346,'Data from Waybill Query'!$A:$M,13,FALSE))</f>
        <v>1.6331129999999999E-2</v>
      </c>
      <c r="N2346" s="104">
        <f t="shared" si="82"/>
        <v>2019110303</v>
      </c>
    </row>
    <row r="2347" spans="1:14" x14ac:dyDescent="0.25">
      <c r="A2347" s="104">
        <f t="shared" si="81"/>
        <v>201931</v>
      </c>
      <c r="B2347" s="32">
        <f>'Data from Waybill Query'!B2347</f>
        <v>2019</v>
      </c>
      <c r="C2347" s="32" t="str">
        <f>IF('Data from Waybill Query'!C2347="00","0",IF('Data from Waybill Query'!C2347="01","1",IF('Data from Waybill Query'!C2347="XX","2",'Data from Waybill Query'!C2347)))</f>
        <v>11</v>
      </c>
      <c r="D2347" s="33" t="str">
        <f>'Data from Waybill Query'!D2347</f>
        <v>Coal</v>
      </c>
      <c r="E2347" s="33" t="str">
        <f>'Data from Waybill Query'!E2347</f>
        <v>L</v>
      </c>
      <c r="F2347" s="33" t="str">
        <f>'Data from Waybill Query'!F2347</f>
        <v>P</v>
      </c>
      <c r="G2347" s="33" t="str">
        <f>'Data from Waybill Query'!G2347</f>
        <v>X</v>
      </c>
      <c r="H2347" s="104">
        <f>IF(ISNA(VLOOKUP($N2347,'Data from Waybill Query'!$A:$M,8,FALSE)),0,VLOOKUP($N2347,'Data from Waybill Query'!$A:$M,8,FALSE))</f>
        <v>2476284</v>
      </c>
      <c r="I2347" s="104">
        <f>IF(ISNA(VLOOKUP($N2347,'Data from Waybill Query'!$A:$M,9,FALSE)),0,VLOOKUP($N2347,'Data from Waybill Query'!$A:$M,9,FALSE))</f>
        <v>1077203</v>
      </c>
      <c r="J2347" s="104">
        <f>IF(ISNA(VLOOKUP($N2347,'Data from Waybill Query'!$A:$M,10,FALSE)),0,VLOOKUP($N2347,'Data from Waybill Query'!$A:$M,10,FALSE))</f>
        <v>1330862</v>
      </c>
      <c r="K2347" s="104">
        <f>IF(ISNA(VLOOKUP($N2347,'Data from Waybill Query'!$A:$M,11,FALSE)),0,VLOOKUP($N2347,'Data from Waybill Query'!$A:$M,11,FALSE))</f>
        <v>128748962</v>
      </c>
      <c r="L2347" s="104">
        <f>IF(ISNA(VLOOKUP($N2347,'Data from Waybill Query'!$A:$M,12,FALSE)),0,VLOOKUP($N2347,'Data from Waybill Query'!$A:$M,12,FALSE))</f>
        <v>159115</v>
      </c>
      <c r="M2347" s="104">
        <f>IF(ISNA(VLOOKUP($N2347,'Data from Waybill Query'!$A:$M,13,FALSE)),0,VLOOKUP($N2347,'Data from Waybill Query'!$A:$M,13,FALSE))</f>
        <v>1.5562899999999999E-2</v>
      </c>
      <c r="N2347" s="104">
        <f t="shared" si="82"/>
        <v>2019110313</v>
      </c>
    </row>
    <row r="2348" spans="1:14" x14ac:dyDescent="0.25">
      <c r="A2348" s="104">
        <f t="shared" si="81"/>
        <v>201932</v>
      </c>
      <c r="B2348" s="32">
        <f>'Data from Waybill Query'!B2348</f>
        <v>2019</v>
      </c>
      <c r="C2348" s="32" t="str">
        <f>IF('Data from Waybill Query'!C2348="00","0",IF('Data from Waybill Query'!C2348="01","1",IF('Data from Waybill Query'!C2348="XX","2",'Data from Waybill Query'!C2348)))</f>
        <v>11</v>
      </c>
      <c r="D2348" s="33" t="str">
        <f>'Data from Waybill Query'!D2348</f>
        <v>Coal</v>
      </c>
      <c r="E2348" s="33" t="str">
        <f>'Data from Waybill Query'!E2348</f>
        <v>VL</v>
      </c>
      <c r="F2348" s="33" t="str">
        <f>'Data from Waybill Query'!F2348</f>
        <v>R</v>
      </c>
      <c r="G2348" s="33" t="str">
        <f>'Data from Waybill Query'!G2348</f>
        <v>X</v>
      </c>
      <c r="H2348" s="104">
        <f>IF(ISNA(VLOOKUP($N2348,'Data from Waybill Query'!$A:$M,8,FALSE)),0,VLOOKUP($N2348,'Data from Waybill Query'!$A:$M,8,FALSE))</f>
        <v>218388</v>
      </c>
      <c r="I2348" s="104">
        <f>IF(ISNA(VLOOKUP($N2348,'Data from Waybill Query'!$A:$M,9,FALSE)),0,VLOOKUP($N2348,'Data from Waybill Query'!$A:$M,9,FALSE))</f>
        <v>70314</v>
      </c>
      <c r="J2348" s="104">
        <f>IF(ISNA(VLOOKUP($N2348,'Data from Waybill Query'!$A:$M,10,FALSE)),0,VLOOKUP($N2348,'Data from Waybill Query'!$A:$M,10,FALSE))</f>
        <v>114543</v>
      </c>
      <c r="K2348" s="104">
        <f>IF(ISNA(VLOOKUP($N2348,'Data from Waybill Query'!$A:$M,11,FALSE)),0,VLOOKUP($N2348,'Data from Waybill Query'!$A:$M,11,FALSE))</f>
        <v>8352444</v>
      </c>
      <c r="L2348" s="104">
        <f>IF(ISNA(VLOOKUP($N2348,'Data from Waybill Query'!$A:$M,12,FALSE)),0,VLOOKUP($N2348,'Data from Waybill Query'!$A:$M,12,FALSE))</f>
        <v>13587</v>
      </c>
      <c r="M2348" s="104">
        <f>IF(ISNA(VLOOKUP($N2348,'Data from Waybill Query'!$A:$M,13,FALSE)),0,VLOOKUP($N2348,'Data from Waybill Query'!$A:$M,13,FALSE))</f>
        <v>1.607389E-2</v>
      </c>
      <c r="N2348" s="104">
        <f t="shared" si="82"/>
        <v>2019110403</v>
      </c>
    </row>
    <row r="2349" spans="1:14" x14ac:dyDescent="0.25">
      <c r="A2349" s="104">
        <f t="shared" si="81"/>
        <v>201933</v>
      </c>
      <c r="B2349" s="32">
        <f>'Data from Waybill Query'!B2349</f>
        <v>2019</v>
      </c>
      <c r="C2349" s="32" t="str">
        <f>IF('Data from Waybill Query'!C2349="00","0",IF('Data from Waybill Query'!C2349="01","1",IF('Data from Waybill Query'!C2349="XX","2",'Data from Waybill Query'!C2349)))</f>
        <v>11</v>
      </c>
      <c r="D2349" s="33" t="str">
        <f>'Data from Waybill Query'!D2349</f>
        <v>Coal</v>
      </c>
      <c r="E2349" s="33" t="str">
        <f>'Data from Waybill Query'!E2349</f>
        <v>VL</v>
      </c>
      <c r="F2349" s="33" t="str">
        <f>'Data from Waybill Query'!F2349</f>
        <v>P</v>
      </c>
      <c r="G2349" s="33" t="str">
        <f>'Data from Waybill Query'!G2349</f>
        <v>X</v>
      </c>
      <c r="H2349" s="104">
        <f>IF(ISNA(VLOOKUP($N2349,'Data from Waybill Query'!$A:$M,8,FALSE)),0,VLOOKUP($N2349,'Data from Waybill Query'!$A:$M,8,FALSE))</f>
        <v>812848</v>
      </c>
      <c r="I2349" s="104">
        <f>IF(ISNA(VLOOKUP($N2349,'Data from Waybill Query'!$A:$M,9,FALSE)),0,VLOOKUP($N2349,'Data from Waybill Query'!$A:$M,9,FALSE))</f>
        <v>321730</v>
      </c>
      <c r="J2349" s="104">
        <f>IF(ISNA(VLOOKUP($N2349,'Data from Waybill Query'!$A:$M,10,FALSE)),0,VLOOKUP($N2349,'Data from Waybill Query'!$A:$M,10,FALSE))</f>
        <v>511600</v>
      </c>
      <c r="K2349" s="104">
        <f>IF(ISNA(VLOOKUP($N2349,'Data from Waybill Query'!$A:$M,11,FALSE)),0,VLOOKUP($N2349,'Data from Waybill Query'!$A:$M,11,FALSE))</f>
        <v>38706715</v>
      </c>
      <c r="L2349" s="104">
        <f>IF(ISNA(VLOOKUP($N2349,'Data from Waybill Query'!$A:$M,12,FALSE)),0,VLOOKUP($N2349,'Data from Waybill Query'!$A:$M,12,FALSE))</f>
        <v>61538</v>
      </c>
      <c r="M2349" s="104">
        <f>IF(ISNA(VLOOKUP($N2349,'Data from Waybill Query'!$A:$M,13,FALSE)),0,VLOOKUP($N2349,'Data from Waybill Query'!$A:$M,13,FALSE))</f>
        <v>1.320882E-2</v>
      </c>
      <c r="N2349" s="104">
        <f t="shared" si="82"/>
        <v>2019110413</v>
      </c>
    </row>
    <row r="2350" spans="1:14" x14ac:dyDescent="0.25">
      <c r="A2350" s="104">
        <f t="shared" si="81"/>
        <v>201934</v>
      </c>
      <c r="B2350" s="32">
        <f>'Data from Waybill Query'!B2350</f>
        <v>2019</v>
      </c>
      <c r="C2350" s="32" t="str">
        <f>IF('Data from Waybill Query'!C2350="00","0",IF('Data from Waybill Query'!C2350="01","1",IF('Data from Waybill Query'!C2350="XX","2",'Data from Waybill Query'!C2350)))</f>
        <v>13</v>
      </c>
      <c r="D2350" s="33" t="str">
        <f>'Data from Waybill Query'!D2350</f>
        <v>Crude Oil</v>
      </c>
      <c r="E2350" s="33" t="str">
        <f>'Data from Waybill Query'!E2350</f>
        <v>SM</v>
      </c>
      <c r="F2350" s="33" t="str">
        <f>'Data from Waybill Query'!F2350</f>
        <v>X</v>
      </c>
      <c r="G2350" s="33" t="str">
        <f>'Data from Waybill Query'!G2350</f>
        <v>S</v>
      </c>
      <c r="H2350" s="104">
        <f>IF(ISNA(VLOOKUP($N2350,'Data from Waybill Query'!$A:$M,8,FALSE)),0,VLOOKUP($N2350,'Data from Waybill Query'!$A:$M,8,FALSE))</f>
        <v>71071</v>
      </c>
      <c r="I2350" s="104">
        <f>IF(ISNA(VLOOKUP($N2350,'Data from Waybill Query'!$A:$M,9,FALSE)),0,VLOOKUP($N2350,'Data from Waybill Query'!$A:$M,9,FALSE))</f>
        <v>34424</v>
      </c>
      <c r="J2350" s="104">
        <f>IF(ISNA(VLOOKUP($N2350,'Data from Waybill Query'!$A:$M,10,FALSE)),0,VLOOKUP($N2350,'Data from Waybill Query'!$A:$M,10,FALSE))</f>
        <v>14985</v>
      </c>
      <c r="K2350" s="104">
        <f>IF(ISNA(VLOOKUP($N2350,'Data from Waybill Query'!$A:$M,11,FALSE)),0,VLOOKUP($N2350,'Data from Waybill Query'!$A:$M,11,FALSE))</f>
        <v>2738524</v>
      </c>
      <c r="L2350" s="104">
        <f>IF(ISNA(VLOOKUP($N2350,'Data from Waybill Query'!$A:$M,12,FALSE)),0,VLOOKUP($N2350,'Data from Waybill Query'!$A:$M,12,FALSE))</f>
        <v>1247</v>
      </c>
      <c r="M2350" s="104">
        <f>IF(ISNA(VLOOKUP($N2350,'Data from Waybill Query'!$A:$M,13,FALSE)),0,VLOOKUP($N2350,'Data from Waybill Query'!$A:$M,13,FALSE))</f>
        <v>5.7008009999999998E-2</v>
      </c>
      <c r="N2350" s="104">
        <f t="shared" si="82"/>
        <v>2019130101</v>
      </c>
    </row>
    <row r="2351" spans="1:14" x14ac:dyDescent="0.25">
      <c r="A2351" s="104">
        <f t="shared" si="81"/>
        <v>201935</v>
      </c>
      <c r="B2351" s="32">
        <f>'Data from Waybill Query'!B2351</f>
        <v>2019</v>
      </c>
      <c r="C2351" s="32" t="str">
        <f>IF('Data from Waybill Query'!C2351="00","0",IF('Data from Waybill Query'!C2351="01","1",IF('Data from Waybill Query'!C2351="XX","2",'Data from Waybill Query'!C2351)))</f>
        <v>13</v>
      </c>
      <c r="D2351" s="33" t="str">
        <f>'Data from Waybill Query'!D2351</f>
        <v>Crude Oil</v>
      </c>
      <c r="E2351" s="33" t="str">
        <f>'Data from Waybill Query'!E2351</f>
        <v>VL</v>
      </c>
      <c r="F2351" s="33" t="str">
        <f>'Data from Waybill Query'!F2351</f>
        <v>X</v>
      </c>
      <c r="G2351" s="33" t="str">
        <f>'Data from Waybill Query'!G2351</f>
        <v>S</v>
      </c>
      <c r="H2351" s="104">
        <f>IF(ISNA(VLOOKUP($N2351,'Data from Waybill Query'!$A:$M,8,FALSE)),0,VLOOKUP($N2351,'Data from Waybill Query'!$A:$M,8,FALSE))</f>
        <v>291808</v>
      </c>
      <c r="I2351" s="104">
        <f>IF(ISNA(VLOOKUP($N2351,'Data from Waybill Query'!$A:$M,9,FALSE)),0,VLOOKUP($N2351,'Data from Waybill Query'!$A:$M,9,FALSE))</f>
        <v>43720</v>
      </c>
      <c r="J2351" s="104">
        <f>IF(ISNA(VLOOKUP($N2351,'Data from Waybill Query'!$A:$M,10,FALSE)),0,VLOOKUP($N2351,'Data from Waybill Query'!$A:$M,10,FALSE))</f>
        <v>111734</v>
      </c>
      <c r="K2351" s="104">
        <f>IF(ISNA(VLOOKUP($N2351,'Data from Waybill Query'!$A:$M,11,FALSE)),0,VLOOKUP($N2351,'Data from Waybill Query'!$A:$M,11,FALSE))</f>
        <v>4183116</v>
      </c>
      <c r="L2351" s="104">
        <f>IF(ISNA(VLOOKUP($N2351,'Data from Waybill Query'!$A:$M,12,FALSE)),0,VLOOKUP($N2351,'Data from Waybill Query'!$A:$M,12,FALSE))</f>
        <v>10720</v>
      </c>
      <c r="M2351" s="104">
        <f>IF(ISNA(VLOOKUP($N2351,'Data from Waybill Query'!$A:$M,13,FALSE)),0,VLOOKUP($N2351,'Data from Waybill Query'!$A:$M,13,FALSE))</f>
        <v>2.7219879999999998E-2</v>
      </c>
      <c r="N2351" s="104">
        <f t="shared" si="82"/>
        <v>2019130401</v>
      </c>
    </row>
    <row r="2352" spans="1:14" x14ac:dyDescent="0.25">
      <c r="A2352" s="104">
        <f t="shared" si="81"/>
        <v>201936</v>
      </c>
      <c r="B2352" s="32">
        <f>'Data from Waybill Query'!B2352</f>
        <v>2019</v>
      </c>
      <c r="C2352" s="32" t="str">
        <f>IF('Data from Waybill Query'!C2352="00","0",IF('Data from Waybill Query'!C2352="01","1",IF('Data from Waybill Query'!C2352="XX","2",'Data from Waybill Query'!C2352)))</f>
        <v>13</v>
      </c>
      <c r="D2352" s="33" t="str">
        <f>'Data from Waybill Query'!D2352</f>
        <v>Crude Oil</v>
      </c>
      <c r="E2352" s="33" t="str">
        <f>'Data from Waybill Query'!E2352</f>
        <v>X</v>
      </c>
      <c r="F2352" s="33" t="str">
        <f>'Data from Waybill Query'!F2352</f>
        <v>X</v>
      </c>
      <c r="G2352" s="33" t="str">
        <f>'Data from Waybill Query'!G2352</f>
        <v>MU</v>
      </c>
      <c r="H2352" s="104">
        <f>IF(ISNA(VLOOKUP($N2352,'Data from Waybill Query'!$A:$M,8,FALSE)),0,VLOOKUP($N2352,'Data from Waybill Query'!$A:$M,8,FALSE))</f>
        <v>1680813</v>
      </c>
      <c r="I2352" s="104">
        <f>IF(ISNA(VLOOKUP($N2352,'Data from Waybill Query'!$A:$M,9,FALSE)),0,VLOOKUP($N2352,'Data from Waybill Query'!$A:$M,9,FALSE))</f>
        <v>448068</v>
      </c>
      <c r="J2352" s="104">
        <f>IF(ISNA(VLOOKUP($N2352,'Data from Waybill Query'!$A:$M,10,FALSE)),0,VLOOKUP($N2352,'Data from Waybill Query'!$A:$M,10,FALSE))</f>
        <v>650596</v>
      </c>
      <c r="K2352" s="104">
        <f>IF(ISNA(VLOOKUP($N2352,'Data from Waybill Query'!$A:$M,11,FALSE)),0,VLOOKUP($N2352,'Data from Waybill Query'!$A:$M,11,FALSE))</f>
        <v>41851252</v>
      </c>
      <c r="L2352" s="104">
        <f>IF(ISNA(VLOOKUP($N2352,'Data from Waybill Query'!$A:$M,12,FALSE)),0,VLOOKUP($N2352,'Data from Waybill Query'!$A:$M,12,FALSE))</f>
        <v>61191</v>
      </c>
      <c r="M2352" s="104">
        <f>IF(ISNA(VLOOKUP($N2352,'Data from Waybill Query'!$A:$M,13,FALSE)),0,VLOOKUP($N2352,'Data from Waybill Query'!$A:$M,13,FALSE))</f>
        <v>2.7468260000000001E-2</v>
      </c>
      <c r="N2352" s="104">
        <f t="shared" si="82"/>
        <v>2019130403</v>
      </c>
    </row>
    <row r="2353" spans="1:14" x14ac:dyDescent="0.25">
      <c r="A2353" s="104">
        <f t="shared" si="81"/>
        <v>201937</v>
      </c>
      <c r="B2353" s="32">
        <f>'Data from Waybill Query'!B2353</f>
        <v>2019</v>
      </c>
      <c r="C2353" s="32" t="str">
        <f>IF('Data from Waybill Query'!C2353="00","0",IF('Data from Waybill Query'!C2353="01","1",IF('Data from Waybill Query'!C2353="XX","2",'Data from Waybill Query'!C2353)))</f>
        <v>14</v>
      </c>
      <c r="D2353" s="33" t="str">
        <f>'Data from Waybill Query'!D2353</f>
        <v>Non-Metallic Minerals</v>
      </c>
      <c r="E2353" s="33" t="str">
        <f>'Data from Waybill Query'!E2353</f>
        <v>S</v>
      </c>
      <c r="F2353" s="33" t="str">
        <f>'Data from Waybill Query'!F2353</f>
        <v>X</v>
      </c>
      <c r="G2353" s="33" t="str">
        <f>'Data from Waybill Query'!G2353</f>
        <v>X</v>
      </c>
      <c r="H2353" s="104">
        <f>IF(ISNA(VLOOKUP($N2353,'Data from Waybill Query'!$A:$M,8,FALSE)),0,VLOOKUP($N2353,'Data from Waybill Query'!$A:$M,8,FALSE))</f>
        <v>235757</v>
      </c>
      <c r="I2353" s="104">
        <f>IF(ISNA(VLOOKUP($N2353,'Data from Waybill Query'!$A:$M,9,FALSE)),0,VLOOKUP($N2353,'Data from Waybill Query'!$A:$M,9,FALSE))</f>
        <v>412802</v>
      </c>
      <c r="J2353" s="104">
        <f>IF(ISNA(VLOOKUP($N2353,'Data from Waybill Query'!$A:$M,10,FALSE)),0,VLOOKUP($N2353,'Data from Waybill Query'!$A:$M,10,FALSE))</f>
        <v>23138</v>
      </c>
      <c r="K2353" s="104">
        <f>IF(ISNA(VLOOKUP($N2353,'Data from Waybill Query'!$A:$M,11,FALSE)),0,VLOOKUP($N2353,'Data from Waybill Query'!$A:$M,11,FALSE))</f>
        <v>38107066</v>
      </c>
      <c r="L2353" s="104">
        <f>IF(ISNA(VLOOKUP($N2353,'Data from Waybill Query'!$A:$M,12,FALSE)),0,VLOOKUP($N2353,'Data from Waybill Query'!$A:$M,12,FALSE))</f>
        <v>2101</v>
      </c>
      <c r="M2353" s="104">
        <f>IF(ISNA(VLOOKUP($N2353,'Data from Waybill Query'!$A:$M,13,FALSE)),0,VLOOKUP($N2353,'Data from Waybill Query'!$A:$M,13,FALSE))</f>
        <v>0.11223379999999999</v>
      </c>
      <c r="N2353" s="104">
        <f t="shared" si="82"/>
        <v>2019140103</v>
      </c>
    </row>
    <row r="2354" spans="1:14" x14ac:dyDescent="0.25">
      <c r="A2354" s="104">
        <f t="shared" si="81"/>
        <v>201938</v>
      </c>
      <c r="B2354" s="32">
        <f>'Data from Waybill Query'!B2354</f>
        <v>2019</v>
      </c>
      <c r="C2354" s="32" t="str">
        <f>IF('Data from Waybill Query'!C2354="00","0",IF('Data from Waybill Query'!C2354="01","1",IF('Data from Waybill Query'!C2354="XX","2",'Data from Waybill Query'!C2354)))</f>
        <v>14</v>
      </c>
      <c r="D2354" s="33" t="str">
        <f>'Data from Waybill Query'!D2354</f>
        <v>Non-Metallic Minerals</v>
      </c>
      <c r="E2354" s="33" t="str">
        <f>'Data from Waybill Query'!E2354</f>
        <v>M</v>
      </c>
      <c r="F2354" s="33" t="str">
        <f>'Data from Waybill Query'!F2354</f>
        <v>X</v>
      </c>
      <c r="G2354" s="33" t="str">
        <f>'Data from Waybill Query'!G2354</f>
        <v>X</v>
      </c>
      <c r="H2354" s="104">
        <f>IF(ISNA(VLOOKUP($N2354,'Data from Waybill Query'!$A:$M,8,FALSE)),0,VLOOKUP($N2354,'Data from Waybill Query'!$A:$M,8,FALSE))</f>
        <v>520436</v>
      </c>
      <c r="I2354" s="104">
        <f>IF(ISNA(VLOOKUP($N2354,'Data from Waybill Query'!$A:$M,9,FALSE)),0,VLOOKUP($N2354,'Data from Waybill Query'!$A:$M,9,FALSE))</f>
        <v>504950</v>
      </c>
      <c r="J2354" s="104">
        <f>IF(ISNA(VLOOKUP($N2354,'Data from Waybill Query'!$A:$M,10,FALSE)),0,VLOOKUP($N2354,'Data from Waybill Query'!$A:$M,10,FALSE))</f>
        <v>85459</v>
      </c>
      <c r="K2354" s="104">
        <f>IF(ISNA(VLOOKUP($N2354,'Data from Waybill Query'!$A:$M,11,FALSE)),0,VLOOKUP($N2354,'Data from Waybill Query'!$A:$M,11,FALSE))</f>
        <v>51269506</v>
      </c>
      <c r="L2354" s="104">
        <f>IF(ISNA(VLOOKUP($N2354,'Data from Waybill Query'!$A:$M,12,FALSE)),0,VLOOKUP($N2354,'Data from Waybill Query'!$A:$M,12,FALSE))</f>
        <v>8687</v>
      </c>
      <c r="M2354" s="104">
        <f>IF(ISNA(VLOOKUP($N2354,'Data from Waybill Query'!$A:$M,13,FALSE)),0,VLOOKUP($N2354,'Data from Waybill Query'!$A:$M,13,FALSE))</f>
        <v>5.9908370000000002E-2</v>
      </c>
      <c r="N2354" s="104">
        <f t="shared" si="82"/>
        <v>2019140203</v>
      </c>
    </row>
    <row r="2355" spans="1:14" x14ac:dyDescent="0.25">
      <c r="A2355" s="104">
        <f t="shared" si="81"/>
        <v>201939</v>
      </c>
      <c r="B2355" s="32">
        <f>'Data from Waybill Query'!B2355</f>
        <v>2019</v>
      </c>
      <c r="C2355" s="32" t="str">
        <f>IF('Data from Waybill Query'!C2355="00","0",IF('Data from Waybill Query'!C2355="01","1",IF('Data from Waybill Query'!C2355="XX","2",'Data from Waybill Query'!C2355)))</f>
        <v>14</v>
      </c>
      <c r="D2355" s="33" t="str">
        <f>'Data from Waybill Query'!D2355</f>
        <v>Non-Metallic Minerals</v>
      </c>
      <c r="E2355" s="33" t="str">
        <f>'Data from Waybill Query'!E2355</f>
        <v>L</v>
      </c>
      <c r="F2355" s="33" t="str">
        <f>'Data from Waybill Query'!F2355</f>
        <v>X</v>
      </c>
      <c r="G2355" s="33" t="str">
        <f>'Data from Waybill Query'!G2355</f>
        <v>X</v>
      </c>
      <c r="H2355" s="104">
        <f>IF(ISNA(VLOOKUP($N2355,'Data from Waybill Query'!$A:$M,8,FALSE)),0,VLOOKUP($N2355,'Data from Waybill Query'!$A:$M,8,FALSE))</f>
        <v>2843874</v>
      </c>
      <c r="I2355" s="104">
        <f>IF(ISNA(VLOOKUP($N2355,'Data from Waybill Query'!$A:$M,9,FALSE)),0,VLOOKUP($N2355,'Data from Waybill Query'!$A:$M,9,FALSE))</f>
        <v>895293</v>
      </c>
      <c r="J2355" s="104">
        <f>IF(ISNA(VLOOKUP($N2355,'Data from Waybill Query'!$A:$M,10,FALSE)),0,VLOOKUP($N2355,'Data from Waybill Query'!$A:$M,10,FALSE))</f>
        <v>651898</v>
      </c>
      <c r="K2355" s="104">
        <f>IF(ISNA(VLOOKUP($N2355,'Data from Waybill Query'!$A:$M,11,FALSE)),0,VLOOKUP($N2355,'Data from Waybill Query'!$A:$M,11,FALSE))</f>
        <v>97271587</v>
      </c>
      <c r="L2355" s="104">
        <f>IF(ISNA(VLOOKUP($N2355,'Data from Waybill Query'!$A:$M,12,FALSE)),0,VLOOKUP($N2355,'Data from Waybill Query'!$A:$M,12,FALSE))</f>
        <v>71179</v>
      </c>
      <c r="M2355" s="104">
        <f>IF(ISNA(VLOOKUP($N2355,'Data from Waybill Query'!$A:$M,13,FALSE)),0,VLOOKUP($N2355,'Data from Waybill Query'!$A:$M,13,FALSE))</f>
        <v>3.9953780000000001E-2</v>
      </c>
      <c r="N2355" s="104">
        <f t="shared" si="82"/>
        <v>2019140303</v>
      </c>
    </row>
    <row r="2356" spans="1:14" x14ac:dyDescent="0.25">
      <c r="A2356" s="104">
        <f t="shared" si="81"/>
        <v>201940</v>
      </c>
      <c r="B2356" s="32">
        <f>'Data from Waybill Query'!B2356</f>
        <v>2019</v>
      </c>
      <c r="C2356" s="32" t="str">
        <f>IF('Data from Waybill Query'!C2356="00","0",IF('Data from Waybill Query'!C2356="01","1",IF('Data from Waybill Query'!C2356="XX","2",'Data from Waybill Query'!C2356)))</f>
        <v>20</v>
      </c>
      <c r="D2356" s="33" t="str">
        <f>'Data from Waybill Query'!D2356</f>
        <v>Food and Kindred</v>
      </c>
      <c r="E2356" s="33" t="str">
        <f>'Data from Waybill Query'!E2356</f>
        <v>S</v>
      </c>
      <c r="F2356" s="33" t="str">
        <f>'Data from Waybill Query'!F2356</f>
        <v>X</v>
      </c>
      <c r="G2356" s="33" t="str">
        <f>'Data from Waybill Query'!G2356</f>
        <v>X</v>
      </c>
      <c r="H2356" s="104">
        <f>IF(ISNA(VLOOKUP($N2356,'Data from Waybill Query'!$A:$M,8,FALSE)),0,VLOOKUP($N2356,'Data from Waybill Query'!$A:$M,8,FALSE))</f>
        <v>548463</v>
      </c>
      <c r="I2356" s="104">
        <f>IF(ISNA(VLOOKUP($N2356,'Data from Waybill Query'!$A:$M,9,FALSE)),0,VLOOKUP($N2356,'Data from Waybill Query'!$A:$M,9,FALSE))</f>
        <v>312004</v>
      </c>
      <c r="J2356" s="104">
        <f>IF(ISNA(VLOOKUP($N2356,'Data from Waybill Query'!$A:$M,10,FALSE)),0,VLOOKUP($N2356,'Data from Waybill Query'!$A:$M,10,FALSE))</f>
        <v>78387</v>
      </c>
      <c r="K2356" s="104">
        <f>IF(ISNA(VLOOKUP($N2356,'Data from Waybill Query'!$A:$M,11,FALSE)),0,VLOOKUP($N2356,'Data from Waybill Query'!$A:$M,11,FALSE))</f>
        <v>30481485</v>
      </c>
      <c r="L2356" s="104">
        <f>IF(ISNA(VLOOKUP($N2356,'Data from Waybill Query'!$A:$M,12,FALSE)),0,VLOOKUP($N2356,'Data from Waybill Query'!$A:$M,12,FALSE))</f>
        <v>7622</v>
      </c>
      <c r="M2356" s="104">
        <f>IF(ISNA(VLOOKUP($N2356,'Data from Waybill Query'!$A:$M,13,FALSE)),0,VLOOKUP($N2356,'Data from Waybill Query'!$A:$M,13,FALSE))</f>
        <v>7.1962189999999995E-2</v>
      </c>
      <c r="N2356" s="104">
        <f t="shared" si="82"/>
        <v>2019200103</v>
      </c>
    </row>
    <row r="2357" spans="1:14" x14ac:dyDescent="0.25">
      <c r="A2357" s="104">
        <f t="shared" si="81"/>
        <v>201941</v>
      </c>
      <c r="B2357" s="32">
        <f>'Data from Waybill Query'!B2357</f>
        <v>2019</v>
      </c>
      <c r="C2357" s="32" t="str">
        <f>IF('Data from Waybill Query'!C2357="00","0",IF('Data from Waybill Query'!C2357="01","1",IF('Data from Waybill Query'!C2357="XX","2",'Data from Waybill Query'!C2357)))</f>
        <v>20</v>
      </c>
      <c r="D2357" s="33" t="str">
        <f>'Data from Waybill Query'!D2357</f>
        <v>Food and Kindred</v>
      </c>
      <c r="E2357" s="33" t="str">
        <f>'Data from Waybill Query'!E2357</f>
        <v>M</v>
      </c>
      <c r="F2357" s="33" t="str">
        <f>'Data from Waybill Query'!F2357</f>
        <v>X</v>
      </c>
      <c r="G2357" s="33" t="str">
        <f>'Data from Waybill Query'!G2357</f>
        <v>X</v>
      </c>
      <c r="H2357" s="104">
        <f>IF(ISNA(VLOOKUP($N2357,'Data from Waybill Query'!$A:$M,8,FALSE)),0,VLOOKUP($N2357,'Data from Waybill Query'!$A:$M,8,FALSE))</f>
        <v>1362596</v>
      </c>
      <c r="I2357" s="104">
        <f>IF(ISNA(VLOOKUP($N2357,'Data from Waybill Query'!$A:$M,9,FALSE)),0,VLOOKUP($N2357,'Data from Waybill Query'!$A:$M,9,FALSE))</f>
        <v>373028</v>
      </c>
      <c r="J2357" s="104">
        <f>IF(ISNA(VLOOKUP($N2357,'Data from Waybill Query'!$A:$M,10,FALSE)),0,VLOOKUP($N2357,'Data from Waybill Query'!$A:$M,10,FALSE))</f>
        <v>284486</v>
      </c>
      <c r="K2357" s="104">
        <f>IF(ISNA(VLOOKUP($N2357,'Data from Waybill Query'!$A:$M,11,FALSE)),0,VLOOKUP($N2357,'Data from Waybill Query'!$A:$M,11,FALSE))</f>
        <v>36389182</v>
      </c>
      <c r="L2357" s="104">
        <f>IF(ISNA(VLOOKUP($N2357,'Data from Waybill Query'!$A:$M,12,FALSE)),0,VLOOKUP($N2357,'Data from Waybill Query'!$A:$M,12,FALSE))</f>
        <v>27834</v>
      </c>
      <c r="M2357" s="104">
        <f>IF(ISNA(VLOOKUP($N2357,'Data from Waybill Query'!$A:$M,13,FALSE)),0,VLOOKUP($N2357,'Data from Waybill Query'!$A:$M,13,FALSE))</f>
        <v>4.8954839999999999E-2</v>
      </c>
      <c r="N2357" s="104">
        <f t="shared" si="82"/>
        <v>2019200203</v>
      </c>
    </row>
    <row r="2358" spans="1:14" x14ac:dyDescent="0.25">
      <c r="A2358" s="104">
        <f t="shared" si="81"/>
        <v>201942</v>
      </c>
      <c r="B2358" s="32">
        <f>'Data from Waybill Query'!B2358</f>
        <v>2019</v>
      </c>
      <c r="C2358" s="32" t="str">
        <f>IF('Data from Waybill Query'!C2358="00","0",IF('Data from Waybill Query'!C2358="01","1",IF('Data from Waybill Query'!C2358="XX","2",'Data from Waybill Query'!C2358)))</f>
        <v>20</v>
      </c>
      <c r="D2358" s="33" t="str">
        <f>'Data from Waybill Query'!D2358</f>
        <v>Food and Kindred</v>
      </c>
      <c r="E2358" s="33" t="str">
        <f>'Data from Waybill Query'!E2358</f>
        <v>L</v>
      </c>
      <c r="F2358" s="33" t="str">
        <f>'Data from Waybill Query'!F2358</f>
        <v>X</v>
      </c>
      <c r="G2358" s="33" t="str">
        <f>'Data from Waybill Query'!G2358</f>
        <v>X</v>
      </c>
      <c r="H2358" s="104">
        <f>IF(ISNA(VLOOKUP($N2358,'Data from Waybill Query'!$A:$M,8,FALSE)),0,VLOOKUP($N2358,'Data from Waybill Query'!$A:$M,8,FALSE))</f>
        <v>3432079</v>
      </c>
      <c r="I2358" s="104">
        <f>IF(ISNA(VLOOKUP($N2358,'Data from Waybill Query'!$A:$M,9,FALSE)),0,VLOOKUP($N2358,'Data from Waybill Query'!$A:$M,9,FALSE))</f>
        <v>608616</v>
      </c>
      <c r="J2358" s="104">
        <f>IF(ISNA(VLOOKUP($N2358,'Data from Waybill Query'!$A:$M,10,FALSE)),0,VLOOKUP($N2358,'Data from Waybill Query'!$A:$M,10,FALSE))</f>
        <v>1047927</v>
      </c>
      <c r="K2358" s="104">
        <f>IF(ISNA(VLOOKUP($N2358,'Data from Waybill Query'!$A:$M,11,FALSE)),0,VLOOKUP($N2358,'Data from Waybill Query'!$A:$M,11,FALSE))</f>
        <v>56436863</v>
      </c>
      <c r="L2358" s="104">
        <f>IF(ISNA(VLOOKUP($N2358,'Data from Waybill Query'!$A:$M,12,FALSE)),0,VLOOKUP($N2358,'Data from Waybill Query'!$A:$M,12,FALSE))</f>
        <v>95752</v>
      </c>
      <c r="M2358" s="104">
        <f>IF(ISNA(VLOOKUP($N2358,'Data from Waybill Query'!$A:$M,13,FALSE)),0,VLOOKUP($N2358,'Data from Waybill Query'!$A:$M,13,FALSE))</f>
        <v>3.5843439999999997E-2</v>
      </c>
      <c r="N2358" s="104">
        <f t="shared" si="82"/>
        <v>2019200303</v>
      </c>
    </row>
    <row r="2359" spans="1:14" x14ac:dyDescent="0.25">
      <c r="A2359" s="104">
        <f t="shared" si="81"/>
        <v>201943</v>
      </c>
      <c r="B2359" s="32">
        <f>'Data from Waybill Query'!B2359</f>
        <v>2019</v>
      </c>
      <c r="C2359" s="32" t="str">
        <f>IF('Data from Waybill Query'!C2359="00","0",IF('Data from Waybill Query'!C2359="01","1",IF('Data from Waybill Query'!C2359="XX","2",'Data from Waybill Query'!C2359)))</f>
        <v>24</v>
      </c>
      <c r="D2359" s="33" t="str">
        <f>'Data from Waybill Query'!D2359</f>
        <v>Lumber and Wood Products</v>
      </c>
      <c r="E2359" s="33" t="str">
        <f>'Data from Waybill Query'!E2359</f>
        <v>S</v>
      </c>
      <c r="F2359" s="33" t="str">
        <f>'Data from Waybill Query'!F2359</f>
        <v>X</v>
      </c>
      <c r="G2359" s="33" t="str">
        <f>'Data from Waybill Query'!G2359</f>
        <v>X</v>
      </c>
      <c r="H2359" s="104">
        <f>IF(ISNA(VLOOKUP($N2359,'Data from Waybill Query'!$A:$M,8,FALSE)),0,VLOOKUP($N2359,'Data from Waybill Query'!$A:$M,8,FALSE))</f>
        <v>224858</v>
      </c>
      <c r="I2359" s="104">
        <f>IF(ISNA(VLOOKUP($N2359,'Data from Waybill Query'!$A:$M,9,FALSE)),0,VLOOKUP($N2359,'Data from Waybill Query'!$A:$M,9,FALSE))</f>
        <v>143871</v>
      </c>
      <c r="J2359" s="104">
        <f>IF(ISNA(VLOOKUP($N2359,'Data from Waybill Query'!$A:$M,10,FALSE)),0,VLOOKUP($N2359,'Data from Waybill Query'!$A:$M,10,FALSE))</f>
        <v>31362</v>
      </c>
      <c r="K2359" s="104">
        <f>IF(ISNA(VLOOKUP($N2359,'Data from Waybill Query'!$A:$M,11,FALSE)),0,VLOOKUP($N2359,'Data from Waybill Query'!$A:$M,11,FALSE))</f>
        <v>12482166</v>
      </c>
      <c r="L2359" s="104">
        <f>IF(ISNA(VLOOKUP($N2359,'Data from Waybill Query'!$A:$M,12,FALSE)),0,VLOOKUP($N2359,'Data from Waybill Query'!$A:$M,12,FALSE))</f>
        <v>2752</v>
      </c>
      <c r="M2359" s="104">
        <f>IF(ISNA(VLOOKUP($N2359,'Data from Waybill Query'!$A:$M,13,FALSE)),0,VLOOKUP($N2359,'Data from Waybill Query'!$A:$M,13,FALSE))</f>
        <v>8.1697740000000005E-2</v>
      </c>
      <c r="N2359" s="104">
        <f t="shared" si="82"/>
        <v>2019240103</v>
      </c>
    </row>
    <row r="2360" spans="1:14" x14ac:dyDescent="0.25">
      <c r="A2360" s="104">
        <f t="shared" si="81"/>
        <v>201944</v>
      </c>
      <c r="B2360" s="32">
        <f>'Data from Waybill Query'!B2360</f>
        <v>2019</v>
      </c>
      <c r="C2360" s="32" t="str">
        <f>IF('Data from Waybill Query'!C2360="00","0",IF('Data from Waybill Query'!C2360="01","1",IF('Data from Waybill Query'!C2360="XX","2",'Data from Waybill Query'!C2360)))</f>
        <v>24</v>
      </c>
      <c r="D2360" s="33" t="str">
        <f>'Data from Waybill Query'!D2360</f>
        <v>Lumber and Wood Products</v>
      </c>
      <c r="E2360" s="33" t="str">
        <f>'Data from Waybill Query'!E2360</f>
        <v>M</v>
      </c>
      <c r="F2360" s="33" t="str">
        <f>'Data from Waybill Query'!F2360</f>
        <v>X</v>
      </c>
      <c r="G2360" s="33" t="str">
        <f>'Data from Waybill Query'!G2360</f>
        <v>X</v>
      </c>
      <c r="H2360" s="104">
        <f>IF(ISNA(VLOOKUP($N2360,'Data from Waybill Query'!$A:$M,8,FALSE)),0,VLOOKUP($N2360,'Data from Waybill Query'!$A:$M,8,FALSE))</f>
        <v>399249</v>
      </c>
      <c r="I2360" s="104">
        <f>IF(ISNA(VLOOKUP($N2360,'Data from Waybill Query'!$A:$M,9,FALSE)),0,VLOOKUP($N2360,'Data from Waybill Query'!$A:$M,9,FALSE))</f>
        <v>92456</v>
      </c>
      <c r="J2360" s="104">
        <f>IF(ISNA(VLOOKUP($N2360,'Data from Waybill Query'!$A:$M,10,FALSE)),0,VLOOKUP($N2360,'Data from Waybill Query'!$A:$M,10,FALSE))</f>
        <v>71177</v>
      </c>
      <c r="K2360" s="104">
        <f>IF(ISNA(VLOOKUP($N2360,'Data from Waybill Query'!$A:$M,11,FALSE)),0,VLOOKUP($N2360,'Data from Waybill Query'!$A:$M,11,FALSE))</f>
        <v>8635404</v>
      </c>
      <c r="L2360" s="104">
        <f>IF(ISNA(VLOOKUP($N2360,'Data from Waybill Query'!$A:$M,12,FALSE)),0,VLOOKUP($N2360,'Data from Waybill Query'!$A:$M,12,FALSE))</f>
        <v>6661</v>
      </c>
      <c r="M2360" s="104">
        <f>IF(ISNA(VLOOKUP($N2360,'Data from Waybill Query'!$A:$M,13,FALSE)),0,VLOOKUP($N2360,'Data from Waybill Query'!$A:$M,13,FALSE))</f>
        <v>5.9935420000000003E-2</v>
      </c>
      <c r="N2360" s="104">
        <f t="shared" si="82"/>
        <v>2019240203</v>
      </c>
    </row>
    <row r="2361" spans="1:14" x14ac:dyDescent="0.25">
      <c r="A2361" s="104">
        <f t="shared" si="81"/>
        <v>201945</v>
      </c>
      <c r="B2361" s="32">
        <f>'Data from Waybill Query'!B2361</f>
        <v>2019</v>
      </c>
      <c r="C2361" s="32" t="str">
        <f>IF('Data from Waybill Query'!C2361="00","0",IF('Data from Waybill Query'!C2361="01","1",IF('Data from Waybill Query'!C2361="XX","2",'Data from Waybill Query'!C2361)))</f>
        <v>24</v>
      </c>
      <c r="D2361" s="33" t="str">
        <f>'Data from Waybill Query'!D2361</f>
        <v>Lumber and Wood Products</v>
      </c>
      <c r="E2361" s="33" t="str">
        <f>'Data from Waybill Query'!E2361</f>
        <v>L</v>
      </c>
      <c r="F2361" s="33" t="str">
        <f>'Data from Waybill Query'!F2361</f>
        <v>X</v>
      </c>
      <c r="G2361" s="33" t="str">
        <f>'Data from Waybill Query'!G2361</f>
        <v>X</v>
      </c>
      <c r="H2361" s="104">
        <f>IF(ISNA(VLOOKUP($N2361,'Data from Waybill Query'!$A:$M,8,FALSE)),0,VLOOKUP($N2361,'Data from Waybill Query'!$A:$M,8,FALSE))</f>
        <v>1787638</v>
      </c>
      <c r="I2361" s="104">
        <f>IF(ISNA(VLOOKUP($N2361,'Data from Waybill Query'!$A:$M,9,FALSE)),0,VLOOKUP($N2361,'Data from Waybill Query'!$A:$M,9,FALSE))</f>
        <v>235732</v>
      </c>
      <c r="J2361" s="104">
        <f>IF(ISNA(VLOOKUP($N2361,'Data from Waybill Query'!$A:$M,10,FALSE)),0,VLOOKUP($N2361,'Data from Waybill Query'!$A:$M,10,FALSE))</f>
        <v>456182</v>
      </c>
      <c r="K2361" s="104">
        <f>IF(ISNA(VLOOKUP($N2361,'Data from Waybill Query'!$A:$M,11,FALSE)),0,VLOOKUP($N2361,'Data from Waybill Query'!$A:$M,11,FALSE))</f>
        <v>21985228</v>
      </c>
      <c r="L2361" s="104">
        <f>IF(ISNA(VLOOKUP($N2361,'Data from Waybill Query'!$A:$M,12,FALSE)),0,VLOOKUP($N2361,'Data from Waybill Query'!$A:$M,12,FALSE))</f>
        <v>42406</v>
      </c>
      <c r="M2361" s="104">
        <f>IF(ISNA(VLOOKUP($N2361,'Data from Waybill Query'!$A:$M,13,FALSE)),0,VLOOKUP($N2361,'Data from Waybill Query'!$A:$M,13,FALSE))</f>
        <v>4.2155119999999997E-2</v>
      </c>
      <c r="N2361" s="104">
        <f t="shared" si="82"/>
        <v>2019240303</v>
      </c>
    </row>
    <row r="2362" spans="1:14" x14ac:dyDescent="0.25">
      <c r="A2362" s="104">
        <f t="shared" si="81"/>
        <v>201946</v>
      </c>
      <c r="B2362" s="32">
        <f>'Data from Waybill Query'!B2362</f>
        <v>2019</v>
      </c>
      <c r="C2362" s="32" t="str">
        <f>IF('Data from Waybill Query'!C2362="00","0",IF('Data from Waybill Query'!C2362="01","1",IF('Data from Waybill Query'!C2362="XX","2",'Data from Waybill Query'!C2362)))</f>
        <v>26</v>
      </c>
      <c r="D2362" s="33" t="str">
        <f>'Data from Waybill Query'!D2362</f>
        <v>Pulp, Paper and Allied</v>
      </c>
      <c r="E2362" s="33" t="str">
        <f>'Data from Waybill Query'!E2362</f>
        <v>S</v>
      </c>
      <c r="F2362" s="33" t="str">
        <f>'Data from Waybill Query'!F2362</f>
        <v>X</v>
      </c>
      <c r="G2362" s="33" t="str">
        <f>'Data from Waybill Query'!G2362</f>
        <v>X</v>
      </c>
      <c r="H2362" s="104">
        <f>IF(ISNA(VLOOKUP($N2362,'Data from Waybill Query'!$A:$M,8,FALSE)),0,VLOOKUP($N2362,'Data from Waybill Query'!$A:$M,8,FALSE))</f>
        <v>298703</v>
      </c>
      <c r="I2362" s="104">
        <f>IF(ISNA(VLOOKUP($N2362,'Data from Waybill Query'!$A:$M,9,FALSE)),0,VLOOKUP($N2362,'Data from Waybill Query'!$A:$M,9,FALSE))</f>
        <v>124748</v>
      </c>
      <c r="J2362" s="104">
        <f>IF(ISNA(VLOOKUP($N2362,'Data from Waybill Query'!$A:$M,10,FALSE)),0,VLOOKUP($N2362,'Data from Waybill Query'!$A:$M,10,FALSE))</f>
        <v>34979</v>
      </c>
      <c r="K2362" s="104">
        <f>IF(ISNA(VLOOKUP($N2362,'Data from Waybill Query'!$A:$M,11,FALSE)),0,VLOOKUP($N2362,'Data from Waybill Query'!$A:$M,11,FALSE))</f>
        <v>9675168</v>
      </c>
      <c r="L2362" s="104">
        <f>IF(ISNA(VLOOKUP($N2362,'Data from Waybill Query'!$A:$M,12,FALSE)),0,VLOOKUP($N2362,'Data from Waybill Query'!$A:$M,12,FALSE))</f>
        <v>2723</v>
      </c>
      <c r="M2362" s="104">
        <f>IF(ISNA(VLOOKUP($N2362,'Data from Waybill Query'!$A:$M,13,FALSE)),0,VLOOKUP($N2362,'Data from Waybill Query'!$A:$M,13,FALSE))</f>
        <v>0.10968020000000001</v>
      </c>
      <c r="N2362" s="104">
        <f t="shared" si="82"/>
        <v>2019260103</v>
      </c>
    </row>
    <row r="2363" spans="1:14" x14ac:dyDescent="0.25">
      <c r="A2363" s="104">
        <f t="shared" ref="A2363:A2426" si="83">$B2363*100+MOD(ROW($B2363)-ROW($B$1476),70)</f>
        <v>201947</v>
      </c>
      <c r="B2363" s="32">
        <f>'Data from Waybill Query'!B2363</f>
        <v>2019</v>
      </c>
      <c r="C2363" s="32" t="str">
        <f>IF('Data from Waybill Query'!C2363="00","0",IF('Data from Waybill Query'!C2363="01","1",IF('Data from Waybill Query'!C2363="XX","2",'Data from Waybill Query'!C2363)))</f>
        <v>26</v>
      </c>
      <c r="D2363" s="33" t="str">
        <f>'Data from Waybill Query'!D2363</f>
        <v>Pulp, Paper and Allied</v>
      </c>
      <c r="E2363" s="33" t="str">
        <f>'Data from Waybill Query'!E2363</f>
        <v>M</v>
      </c>
      <c r="F2363" s="33" t="str">
        <f>'Data from Waybill Query'!F2363</f>
        <v>X</v>
      </c>
      <c r="G2363" s="33" t="str">
        <f>'Data from Waybill Query'!G2363</f>
        <v>X</v>
      </c>
      <c r="H2363" s="104">
        <f>IF(ISNA(VLOOKUP($N2363,'Data from Waybill Query'!$A:$M,8,FALSE)),0,VLOOKUP($N2363,'Data from Waybill Query'!$A:$M,8,FALSE))</f>
        <v>543143</v>
      </c>
      <c r="I2363" s="104">
        <f>IF(ISNA(VLOOKUP($N2363,'Data from Waybill Query'!$A:$M,9,FALSE)),0,VLOOKUP($N2363,'Data from Waybill Query'!$A:$M,9,FALSE))</f>
        <v>134888</v>
      </c>
      <c r="J2363" s="104">
        <f>IF(ISNA(VLOOKUP($N2363,'Data from Waybill Query'!$A:$M,10,FALSE)),0,VLOOKUP($N2363,'Data from Waybill Query'!$A:$M,10,FALSE))</f>
        <v>101218</v>
      </c>
      <c r="K2363" s="104">
        <f>IF(ISNA(VLOOKUP($N2363,'Data from Waybill Query'!$A:$M,11,FALSE)),0,VLOOKUP($N2363,'Data from Waybill Query'!$A:$M,11,FALSE))</f>
        <v>10424804</v>
      </c>
      <c r="L2363" s="104">
        <f>IF(ISNA(VLOOKUP($N2363,'Data from Waybill Query'!$A:$M,12,FALSE)),0,VLOOKUP($N2363,'Data from Waybill Query'!$A:$M,12,FALSE))</f>
        <v>7819</v>
      </c>
      <c r="M2363" s="104">
        <f>IF(ISNA(VLOOKUP($N2363,'Data from Waybill Query'!$A:$M,13,FALSE)),0,VLOOKUP($N2363,'Data from Waybill Query'!$A:$M,13,FALSE))</f>
        <v>6.9464709999999999E-2</v>
      </c>
      <c r="N2363" s="104">
        <f t="shared" ref="N2363:N2426" si="84">1000000*B2363+10000*C2363+100*IF(LEFT(E2363,1)="S",1,IF(E2363="M",2,IF(E2363="L",3,4)))+10*IF(F2363="P",1,0)+IF(G2363="S",1,IF(G2363="M",2,3))</f>
        <v>2019260203</v>
      </c>
    </row>
    <row r="2364" spans="1:14" x14ac:dyDescent="0.25">
      <c r="A2364" s="104">
        <f t="shared" si="83"/>
        <v>201948</v>
      </c>
      <c r="B2364" s="32">
        <f>'Data from Waybill Query'!B2364</f>
        <v>2019</v>
      </c>
      <c r="C2364" s="32" t="str">
        <f>IF('Data from Waybill Query'!C2364="00","0",IF('Data from Waybill Query'!C2364="01","1",IF('Data from Waybill Query'!C2364="XX","2",'Data from Waybill Query'!C2364)))</f>
        <v>26</v>
      </c>
      <c r="D2364" s="33" t="str">
        <f>'Data from Waybill Query'!D2364</f>
        <v>Pulp, Paper and Allied</v>
      </c>
      <c r="E2364" s="33" t="str">
        <f>'Data from Waybill Query'!E2364</f>
        <v>L</v>
      </c>
      <c r="F2364" s="33" t="str">
        <f>'Data from Waybill Query'!F2364</f>
        <v>X</v>
      </c>
      <c r="G2364" s="33" t="str">
        <f>'Data from Waybill Query'!G2364</f>
        <v>X</v>
      </c>
      <c r="H2364" s="104">
        <f>IF(ISNA(VLOOKUP($N2364,'Data from Waybill Query'!$A:$M,8,FALSE)),0,VLOOKUP($N2364,'Data from Waybill Query'!$A:$M,8,FALSE))</f>
        <v>1309913</v>
      </c>
      <c r="I2364" s="104">
        <f>IF(ISNA(VLOOKUP($N2364,'Data from Waybill Query'!$A:$M,9,FALSE)),0,VLOOKUP($N2364,'Data from Waybill Query'!$A:$M,9,FALSE))</f>
        <v>197248</v>
      </c>
      <c r="J2364" s="104">
        <f>IF(ISNA(VLOOKUP($N2364,'Data from Waybill Query'!$A:$M,10,FALSE)),0,VLOOKUP($N2364,'Data from Waybill Query'!$A:$M,10,FALSE))</f>
        <v>330311</v>
      </c>
      <c r="K2364" s="104">
        <f>IF(ISNA(VLOOKUP($N2364,'Data from Waybill Query'!$A:$M,11,FALSE)),0,VLOOKUP($N2364,'Data from Waybill Query'!$A:$M,11,FALSE))</f>
        <v>16014500</v>
      </c>
      <c r="L2364" s="104">
        <f>IF(ISNA(VLOOKUP($N2364,'Data from Waybill Query'!$A:$M,12,FALSE)),0,VLOOKUP($N2364,'Data from Waybill Query'!$A:$M,12,FALSE))</f>
        <v>27109</v>
      </c>
      <c r="M2364" s="104">
        <f>IF(ISNA(VLOOKUP($N2364,'Data from Waybill Query'!$A:$M,13,FALSE)),0,VLOOKUP($N2364,'Data from Waybill Query'!$A:$M,13,FALSE))</f>
        <v>4.8319889999999997E-2</v>
      </c>
      <c r="N2364" s="104">
        <f t="shared" si="84"/>
        <v>2019260303</v>
      </c>
    </row>
    <row r="2365" spans="1:14" x14ac:dyDescent="0.25">
      <c r="A2365" s="104">
        <f t="shared" si="83"/>
        <v>201949</v>
      </c>
      <c r="B2365" s="32">
        <f>'Data from Waybill Query'!B2365</f>
        <v>2019</v>
      </c>
      <c r="C2365" s="32" t="str">
        <f>IF('Data from Waybill Query'!C2365="00","0",IF('Data from Waybill Query'!C2365="01","1",IF('Data from Waybill Query'!C2365="XX","2",'Data from Waybill Query'!C2365)))</f>
        <v>28</v>
      </c>
      <c r="D2365" s="33" t="str">
        <f>'Data from Waybill Query'!D2365</f>
        <v>Chemical</v>
      </c>
      <c r="E2365" s="33" t="str">
        <f>'Data from Waybill Query'!E2365</f>
        <v>S</v>
      </c>
      <c r="F2365" s="33" t="str">
        <f>'Data from Waybill Query'!F2365</f>
        <v>X</v>
      </c>
      <c r="G2365" s="33" t="str">
        <f>'Data from Waybill Query'!G2365</f>
        <v>X</v>
      </c>
      <c r="H2365" s="104">
        <f>IF(ISNA(VLOOKUP($N2365,'Data from Waybill Query'!$A:$M,8,FALSE)),0,VLOOKUP($N2365,'Data from Waybill Query'!$A:$M,8,FALSE))</f>
        <v>2179474</v>
      </c>
      <c r="I2365" s="104">
        <f>IF(ISNA(VLOOKUP($N2365,'Data from Waybill Query'!$A:$M,9,FALSE)),0,VLOOKUP($N2365,'Data from Waybill Query'!$A:$M,9,FALSE))</f>
        <v>1022878</v>
      </c>
      <c r="J2365" s="104">
        <f>IF(ISNA(VLOOKUP($N2365,'Data from Waybill Query'!$A:$M,10,FALSE)),0,VLOOKUP($N2365,'Data from Waybill Query'!$A:$M,10,FALSE))</f>
        <v>233809</v>
      </c>
      <c r="K2365" s="104">
        <f>IF(ISNA(VLOOKUP($N2365,'Data from Waybill Query'!$A:$M,11,FALSE)),0,VLOOKUP($N2365,'Data from Waybill Query'!$A:$M,11,FALSE))</f>
        <v>95899726</v>
      </c>
      <c r="L2365" s="104">
        <f>IF(ISNA(VLOOKUP($N2365,'Data from Waybill Query'!$A:$M,12,FALSE)),0,VLOOKUP($N2365,'Data from Waybill Query'!$A:$M,12,FALSE))</f>
        <v>22078</v>
      </c>
      <c r="M2365" s="104">
        <f>IF(ISNA(VLOOKUP($N2365,'Data from Waybill Query'!$A:$M,13,FALSE)),0,VLOOKUP($N2365,'Data from Waybill Query'!$A:$M,13,FALSE))</f>
        <v>9.8716040000000005E-2</v>
      </c>
      <c r="N2365" s="104">
        <f t="shared" si="84"/>
        <v>2019280103</v>
      </c>
    </row>
    <row r="2366" spans="1:14" x14ac:dyDescent="0.25">
      <c r="A2366" s="104">
        <f t="shared" si="83"/>
        <v>201950</v>
      </c>
      <c r="B2366" s="32">
        <f>'Data from Waybill Query'!B2366</f>
        <v>2019</v>
      </c>
      <c r="C2366" s="32" t="str">
        <f>IF('Data from Waybill Query'!C2366="00","0",IF('Data from Waybill Query'!C2366="01","1",IF('Data from Waybill Query'!C2366="XX","2",'Data from Waybill Query'!C2366)))</f>
        <v>28</v>
      </c>
      <c r="D2366" s="33" t="str">
        <f>'Data from Waybill Query'!D2366</f>
        <v>Chemical</v>
      </c>
      <c r="E2366" s="33" t="str">
        <f>'Data from Waybill Query'!E2366</f>
        <v>M</v>
      </c>
      <c r="F2366" s="33" t="str">
        <f>'Data from Waybill Query'!F2366</f>
        <v>X</v>
      </c>
      <c r="G2366" s="33" t="str">
        <f>'Data from Waybill Query'!G2366</f>
        <v>X</v>
      </c>
      <c r="H2366" s="104">
        <f>IF(ISNA(VLOOKUP($N2366,'Data from Waybill Query'!$A:$M,8,FALSE)),0,VLOOKUP($N2366,'Data from Waybill Query'!$A:$M,8,FALSE))</f>
        <v>3515852</v>
      </c>
      <c r="I2366" s="104">
        <f>IF(ISNA(VLOOKUP($N2366,'Data from Waybill Query'!$A:$M,9,FALSE)),0,VLOOKUP($N2366,'Data from Waybill Query'!$A:$M,9,FALSE))</f>
        <v>841839</v>
      </c>
      <c r="J2366" s="104">
        <f>IF(ISNA(VLOOKUP($N2366,'Data from Waybill Query'!$A:$M,10,FALSE)),0,VLOOKUP($N2366,'Data from Waybill Query'!$A:$M,10,FALSE))</f>
        <v>649739</v>
      </c>
      <c r="K2366" s="104">
        <f>IF(ISNA(VLOOKUP($N2366,'Data from Waybill Query'!$A:$M,11,FALSE)),0,VLOOKUP($N2366,'Data from Waybill Query'!$A:$M,11,FALSE))</f>
        <v>80274289</v>
      </c>
      <c r="L2366" s="104">
        <f>IF(ISNA(VLOOKUP($N2366,'Data from Waybill Query'!$A:$M,12,FALSE)),0,VLOOKUP($N2366,'Data from Waybill Query'!$A:$M,12,FALSE))</f>
        <v>62084</v>
      </c>
      <c r="M2366" s="104">
        <f>IF(ISNA(VLOOKUP($N2366,'Data from Waybill Query'!$A:$M,13,FALSE)),0,VLOOKUP($N2366,'Data from Waybill Query'!$A:$M,13,FALSE))</f>
        <v>5.6631000000000001E-2</v>
      </c>
      <c r="N2366" s="104">
        <f t="shared" si="84"/>
        <v>2019280203</v>
      </c>
    </row>
    <row r="2367" spans="1:14" x14ac:dyDescent="0.25">
      <c r="A2367" s="104">
        <f t="shared" si="83"/>
        <v>201951</v>
      </c>
      <c r="B2367" s="32">
        <f>'Data from Waybill Query'!B2367</f>
        <v>2019</v>
      </c>
      <c r="C2367" s="32" t="str">
        <f>IF('Data from Waybill Query'!C2367="00","0",IF('Data from Waybill Query'!C2367="01","1",IF('Data from Waybill Query'!C2367="XX","2",'Data from Waybill Query'!C2367)))</f>
        <v>28</v>
      </c>
      <c r="D2367" s="33" t="str">
        <f>'Data from Waybill Query'!D2367</f>
        <v>Chemical</v>
      </c>
      <c r="E2367" s="33" t="str">
        <f>'Data from Waybill Query'!E2367</f>
        <v>L</v>
      </c>
      <c r="F2367" s="33" t="str">
        <f>'Data from Waybill Query'!F2367</f>
        <v>X</v>
      </c>
      <c r="G2367" s="33" t="str">
        <f>'Data from Waybill Query'!G2367</f>
        <v>X</v>
      </c>
      <c r="H2367" s="104">
        <f>IF(ISNA(VLOOKUP($N2367,'Data from Waybill Query'!$A:$M,8,FALSE)),0,VLOOKUP($N2367,'Data from Waybill Query'!$A:$M,8,FALSE))</f>
        <v>5465763</v>
      </c>
      <c r="I2367" s="104">
        <f>IF(ISNA(VLOOKUP($N2367,'Data from Waybill Query'!$A:$M,9,FALSE)),0,VLOOKUP($N2367,'Data from Waybill Query'!$A:$M,9,FALSE))</f>
        <v>974129</v>
      </c>
      <c r="J2367" s="104">
        <f>IF(ISNA(VLOOKUP($N2367,'Data from Waybill Query'!$A:$M,10,FALSE)),0,VLOOKUP($N2367,'Data from Waybill Query'!$A:$M,10,FALSE))</f>
        <v>1482690</v>
      </c>
      <c r="K2367" s="104">
        <f>IF(ISNA(VLOOKUP($N2367,'Data from Waybill Query'!$A:$M,11,FALSE)),0,VLOOKUP($N2367,'Data from Waybill Query'!$A:$M,11,FALSE))</f>
        <v>94132655</v>
      </c>
      <c r="L2367" s="104">
        <f>IF(ISNA(VLOOKUP($N2367,'Data from Waybill Query'!$A:$M,12,FALSE)),0,VLOOKUP($N2367,'Data from Waybill Query'!$A:$M,12,FALSE))</f>
        <v>143205</v>
      </c>
      <c r="M2367" s="104">
        <f>IF(ISNA(VLOOKUP($N2367,'Data from Waybill Query'!$A:$M,13,FALSE)),0,VLOOKUP($N2367,'Data from Waybill Query'!$A:$M,13,FALSE))</f>
        <v>3.8167489999999998E-2</v>
      </c>
      <c r="N2367" s="104">
        <f t="shared" si="84"/>
        <v>2019280303</v>
      </c>
    </row>
    <row r="2368" spans="1:14" x14ac:dyDescent="0.25">
      <c r="A2368" s="104">
        <f t="shared" si="83"/>
        <v>201952</v>
      </c>
      <c r="B2368" s="32">
        <f>'Data from Waybill Query'!B2368</f>
        <v>2019</v>
      </c>
      <c r="C2368" s="32" t="str">
        <f>IF('Data from Waybill Query'!C2368="00","0",IF('Data from Waybill Query'!C2368="01","1",IF('Data from Waybill Query'!C2368="XX","2",'Data from Waybill Query'!C2368)))</f>
        <v>29</v>
      </c>
      <c r="D2368" s="33" t="str">
        <f>'Data from Waybill Query'!D2368</f>
        <v>Petroleum</v>
      </c>
      <c r="E2368" s="33" t="str">
        <f>'Data from Waybill Query'!E2368</f>
        <v>S</v>
      </c>
      <c r="F2368" s="33" t="str">
        <f>'Data from Waybill Query'!F2368</f>
        <v>X</v>
      </c>
      <c r="G2368" s="33" t="str">
        <f>'Data from Waybill Query'!G2368</f>
        <v>X</v>
      </c>
      <c r="H2368" s="104">
        <f>IF(ISNA(VLOOKUP($N2368,'Data from Waybill Query'!$A:$M,8,FALSE)),0,VLOOKUP($N2368,'Data from Waybill Query'!$A:$M,8,FALSE))</f>
        <v>778411</v>
      </c>
      <c r="I2368" s="104">
        <f>IF(ISNA(VLOOKUP($N2368,'Data from Waybill Query'!$A:$M,9,FALSE)),0,VLOOKUP($N2368,'Data from Waybill Query'!$A:$M,9,FALSE))</f>
        <v>450824</v>
      </c>
      <c r="J2368" s="104">
        <f>IF(ISNA(VLOOKUP($N2368,'Data from Waybill Query'!$A:$M,10,FALSE)),0,VLOOKUP($N2368,'Data from Waybill Query'!$A:$M,10,FALSE))</f>
        <v>100532</v>
      </c>
      <c r="K2368" s="104">
        <f>IF(ISNA(VLOOKUP($N2368,'Data from Waybill Query'!$A:$M,11,FALSE)),0,VLOOKUP($N2368,'Data from Waybill Query'!$A:$M,11,FALSE))</f>
        <v>35684128</v>
      </c>
      <c r="L2368" s="104">
        <f>IF(ISNA(VLOOKUP($N2368,'Data from Waybill Query'!$A:$M,12,FALSE)),0,VLOOKUP($N2368,'Data from Waybill Query'!$A:$M,12,FALSE))</f>
        <v>7657</v>
      </c>
      <c r="M2368" s="104">
        <f>IF(ISNA(VLOOKUP($N2368,'Data from Waybill Query'!$A:$M,13,FALSE)),0,VLOOKUP($N2368,'Data from Waybill Query'!$A:$M,13,FALSE))</f>
        <v>0.1016548</v>
      </c>
      <c r="N2368" s="104">
        <f t="shared" si="84"/>
        <v>2019290103</v>
      </c>
    </row>
    <row r="2369" spans="1:14" x14ac:dyDescent="0.25">
      <c r="A2369" s="104">
        <f t="shared" si="83"/>
        <v>201953</v>
      </c>
      <c r="B2369" s="32">
        <f>'Data from Waybill Query'!B2369</f>
        <v>2019</v>
      </c>
      <c r="C2369" s="32" t="str">
        <f>IF('Data from Waybill Query'!C2369="00","0",IF('Data from Waybill Query'!C2369="01","1",IF('Data from Waybill Query'!C2369="XX","2",'Data from Waybill Query'!C2369)))</f>
        <v>29</v>
      </c>
      <c r="D2369" s="33" t="str">
        <f>'Data from Waybill Query'!D2369</f>
        <v>Petroleum</v>
      </c>
      <c r="E2369" s="33" t="str">
        <f>'Data from Waybill Query'!E2369</f>
        <v>M</v>
      </c>
      <c r="F2369" s="33" t="str">
        <f>'Data from Waybill Query'!F2369</f>
        <v>X</v>
      </c>
      <c r="G2369" s="33" t="str">
        <f>'Data from Waybill Query'!G2369</f>
        <v>X</v>
      </c>
      <c r="H2369" s="104">
        <f>IF(ISNA(VLOOKUP($N2369,'Data from Waybill Query'!$A:$M,8,FALSE)),0,VLOOKUP($N2369,'Data from Waybill Query'!$A:$M,8,FALSE))</f>
        <v>990094</v>
      </c>
      <c r="I2369" s="104">
        <f>IF(ISNA(VLOOKUP($N2369,'Data from Waybill Query'!$A:$M,9,FALSE)),0,VLOOKUP($N2369,'Data from Waybill Query'!$A:$M,9,FALSE))</f>
        <v>270694</v>
      </c>
      <c r="J2369" s="104">
        <f>IF(ISNA(VLOOKUP($N2369,'Data from Waybill Query'!$A:$M,10,FALSE)),0,VLOOKUP($N2369,'Data from Waybill Query'!$A:$M,10,FALSE))</f>
        <v>204416</v>
      </c>
      <c r="K2369" s="104">
        <f>IF(ISNA(VLOOKUP($N2369,'Data from Waybill Query'!$A:$M,11,FALSE)),0,VLOOKUP($N2369,'Data from Waybill Query'!$A:$M,11,FALSE))</f>
        <v>21898207</v>
      </c>
      <c r="L2369" s="104">
        <f>IF(ISNA(VLOOKUP($N2369,'Data from Waybill Query'!$A:$M,12,FALSE)),0,VLOOKUP($N2369,'Data from Waybill Query'!$A:$M,12,FALSE))</f>
        <v>16576</v>
      </c>
      <c r="M2369" s="104">
        <f>IF(ISNA(VLOOKUP($N2369,'Data from Waybill Query'!$A:$M,13,FALSE)),0,VLOOKUP($N2369,'Data from Waybill Query'!$A:$M,13,FALSE))</f>
        <v>5.9730610000000003E-2</v>
      </c>
      <c r="N2369" s="104">
        <f t="shared" si="84"/>
        <v>2019290203</v>
      </c>
    </row>
    <row r="2370" spans="1:14" x14ac:dyDescent="0.25">
      <c r="A2370" s="104">
        <f t="shared" si="83"/>
        <v>201954</v>
      </c>
      <c r="B2370" s="32">
        <f>'Data from Waybill Query'!B2370</f>
        <v>2019</v>
      </c>
      <c r="C2370" s="32" t="str">
        <f>IF('Data from Waybill Query'!C2370="00","0",IF('Data from Waybill Query'!C2370="01","1",IF('Data from Waybill Query'!C2370="XX","2",'Data from Waybill Query'!C2370)))</f>
        <v>29</v>
      </c>
      <c r="D2370" s="33" t="str">
        <f>'Data from Waybill Query'!D2370</f>
        <v>Petroleum</v>
      </c>
      <c r="E2370" s="33" t="str">
        <f>'Data from Waybill Query'!E2370</f>
        <v>L</v>
      </c>
      <c r="F2370" s="33" t="str">
        <f>'Data from Waybill Query'!F2370</f>
        <v>X</v>
      </c>
      <c r="G2370" s="33" t="str">
        <f>'Data from Waybill Query'!G2370</f>
        <v>X</v>
      </c>
      <c r="H2370" s="104">
        <f>IF(ISNA(VLOOKUP($N2370,'Data from Waybill Query'!$A:$M,8,FALSE)),0,VLOOKUP($N2370,'Data from Waybill Query'!$A:$M,8,FALSE))</f>
        <v>2099458</v>
      </c>
      <c r="I2370" s="104">
        <f>IF(ISNA(VLOOKUP($N2370,'Data from Waybill Query'!$A:$M,9,FALSE)),0,VLOOKUP($N2370,'Data from Waybill Query'!$A:$M,9,FALSE))</f>
        <v>341323</v>
      </c>
      <c r="J2370" s="104">
        <f>IF(ISNA(VLOOKUP($N2370,'Data from Waybill Query'!$A:$M,10,FALSE)),0,VLOOKUP($N2370,'Data from Waybill Query'!$A:$M,10,FALSE))</f>
        <v>581914</v>
      </c>
      <c r="K2370" s="104">
        <f>IF(ISNA(VLOOKUP($N2370,'Data from Waybill Query'!$A:$M,11,FALSE)),0,VLOOKUP($N2370,'Data from Waybill Query'!$A:$M,11,FALSE))</f>
        <v>26873758</v>
      </c>
      <c r="L2370" s="104">
        <f>IF(ISNA(VLOOKUP($N2370,'Data from Waybill Query'!$A:$M,12,FALSE)),0,VLOOKUP($N2370,'Data from Waybill Query'!$A:$M,12,FALSE))</f>
        <v>45279</v>
      </c>
      <c r="M2370" s="104">
        <f>IF(ISNA(VLOOKUP($N2370,'Data from Waybill Query'!$A:$M,13,FALSE)),0,VLOOKUP($N2370,'Data from Waybill Query'!$A:$M,13,FALSE))</f>
        <v>4.6367190000000003E-2</v>
      </c>
      <c r="N2370" s="104">
        <f t="shared" si="84"/>
        <v>2019290303</v>
      </c>
    </row>
    <row r="2371" spans="1:14" x14ac:dyDescent="0.25">
      <c r="A2371" s="104">
        <f t="shared" si="83"/>
        <v>201955</v>
      </c>
      <c r="B2371" s="32">
        <f>'Data from Waybill Query'!B2371</f>
        <v>2019</v>
      </c>
      <c r="C2371" s="32" t="str">
        <f>IF('Data from Waybill Query'!C2371="00","0",IF('Data from Waybill Query'!C2371="01","1",IF('Data from Waybill Query'!C2371="XX","2",'Data from Waybill Query'!C2371)))</f>
        <v>32</v>
      </c>
      <c r="D2371" s="33" t="str">
        <f>'Data from Waybill Query'!D2371</f>
        <v>Stone, Clay and Glass</v>
      </c>
      <c r="E2371" s="33" t="str">
        <f>'Data from Waybill Query'!E2371</f>
        <v>S</v>
      </c>
      <c r="F2371" s="33" t="str">
        <f>'Data from Waybill Query'!F2371</f>
        <v>X</v>
      </c>
      <c r="G2371" s="33" t="str">
        <f>'Data from Waybill Query'!G2371</f>
        <v>X</v>
      </c>
      <c r="H2371" s="104">
        <f>IF(ISNA(VLOOKUP($N2371,'Data from Waybill Query'!$A:$M,8,FALSE)),0,VLOOKUP($N2371,'Data from Waybill Query'!$A:$M,8,FALSE))</f>
        <v>531717</v>
      </c>
      <c r="I2371" s="104">
        <f>IF(ISNA(VLOOKUP($N2371,'Data from Waybill Query'!$A:$M,9,FALSE)),0,VLOOKUP($N2371,'Data from Waybill Query'!$A:$M,9,FALSE))</f>
        <v>239705</v>
      </c>
      <c r="J2371" s="104">
        <f>IF(ISNA(VLOOKUP($N2371,'Data from Waybill Query'!$A:$M,10,FALSE)),0,VLOOKUP($N2371,'Data from Waybill Query'!$A:$M,10,FALSE))</f>
        <v>67354</v>
      </c>
      <c r="K2371" s="104">
        <f>IF(ISNA(VLOOKUP($N2371,'Data from Waybill Query'!$A:$M,11,FALSE)),0,VLOOKUP($N2371,'Data from Waybill Query'!$A:$M,11,FALSE))</f>
        <v>24060555</v>
      </c>
      <c r="L2371" s="104">
        <f>IF(ISNA(VLOOKUP($N2371,'Data from Waybill Query'!$A:$M,12,FALSE)),0,VLOOKUP($N2371,'Data from Waybill Query'!$A:$M,12,FALSE))</f>
        <v>6895</v>
      </c>
      <c r="M2371" s="104">
        <f>IF(ISNA(VLOOKUP($N2371,'Data from Waybill Query'!$A:$M,13,FALSE)),0,VLOOKUP($N2371,'Data from Waybill Query'!$A:$M,13,FALSE))</f>
        <v>7.7113360000000006E-2</v>
      </c>
      <c r="N2371" s="104">
        <f t="shared" si="84"/>
        <v>2019320103</v>
      </c>
    </row>
    <row r="2372" spans="1:14" x14ac:dyDescent="0.25">
      <c r="A2372" s="104">
        <f t="shared" si="83"/>
        <v>201956</v>
      </c>
      <c r="B2372" s="32">
        <f>'Data from Waybill Query'!B2372</f>
        <v>2019</v>
      </c>
      <c r="C2372" s="32" t="str">
        <f>IF('Data from Waybill Query'!C2372="00","0",IF('Data from Waybill Query'!C2372="01","1",IF('Data from Waybill Query'!C2372="XX","2",'Data from Waybill Query'!C2372)))</f>
        <v>32</v>
      </c>
      <c r="D2372" s="33" t="str">
        <f>'Data from Waybill Query'!D2372</f>
        <v>Stone, Clay and Glass</v>
      </c>
      <c r="E2372" s="33" t="str">
        <f>'Data from Waybill Query'!E2372</f>
        <v>M</v>
      </c>
      <c r="F2372" s="33" t="str">
        <f>'Data from Waybill Query'!F2372</f>
        <v>X</v>
      </c>
      <c r="G2372" s="33" t="str">
        <f>'Data from Waybill Query'!G2372</f>
        <v>X</v>
      </c>
      <c r="H2372" s="104">
        <f>IF(ISNA(VLOOKUP($N2372,'Data from Waybill Query'!$A:$M,8,FALSE)),0,VLOOKUP($N2372,'Data from Waybill Query'!$A:$M,8,FALSE))</f>
        <v>656126</v>
      </c>
      <c r="I2372" s="104">
        <f>IF(ISNA(VLOOKUP($N2372,'Data from Waybill Query'!$A:$M,9,FALSE)),0,VLOOKUP($N2372,'Data from Waybill Query'!$A:$M,9,FALSE))</f>
        <v>168319</v>
      </c>
      <c r="J2372" s="104">
        <f>IF(ISNA(VLOOKUP($N2372,'Data from Waybill Query'!$A:$M,10,FALSE)),0,VLOOKUP($N2372,'Data from Waybill Query'!$A:$M,10,FALSE))</f>
        <v>119079</v>
      </c>
      <c r="K2372" s="104">
        <f>IF(ISNA(VLOOKUP($N2372,'Data from Waybill Query'!$A:$M,11,FALSE)),0,VLOOKUP($N2372,'Data from Waybill Query'!$A:$M,11,FALSE))</f>
        <v>17161550</v>
      </c>
      <c r="L2372" s="104">
        <f>IF(ISNA(VLOOKUP($N2372,'Data from Waybill Query'!$A:$M,12,FALSE)),0,VLOOKUP($N2372,'Data from Waybill Query'!$A:$M,12,FALSE))</f>
        <v>12090</v>
      </c>
      <c r="M2372" s="104">
        <f>IF(ISNA(VLOOKUP($N2372,'Data from Waybill Query'!$A:$M,13,FALSE)),0,VLOOKUP($N2372,'Data from Waybill Query'!$A:$M,13,FALSE))</f>
        <v>5.4271960000000001E-2</v>
      </c>
      <c r="N2372" s="104">
        <f t="shared" si="84"/>
        <v>2019320203</v>
      </c>
    </row>
    <row r="2373" spans="1:14" x14ac:dyDescent="0.25">
      <c r="A2373" s="104">
        <f t="shared" si="83"/>
        <v>201957</v>
      </c>
      <c r="B2373" s="32">
        <f>'Data from Waybill Query'!B2373</f>
        <v>2019</v>
      </c>
      <c r="C2373" s="32" t="str">
        <f>IF('Data from Waybill Query'!C2373="00","0",IF('Data from Waybill Query'!C2373="01","1",IF('Data from Waybill Query'!C2373="XX","2",'Data from Waybill Query'!C2373)))</f>
        <v>32</v>
      </c>
      <c r="D2373" s="33" t="str">
        <f>'Data from Waybill Query'!D2373</f>
        <v>Stone, Clay and Glass</v>
      </c>
      <c r="E2373" s="33" t="str">
        <f>'Data from Waybill Query'!E2373</f>
        <v>L</v>
      </c>
      <c r="F2373" s="33" t="str">
        <f>'Data from Waybill Query'!F2373</f>
        <v>X</v>
      </c>
      <c r="G2373" s="33" t="str">
        <f>'Data from Waybill Query'!G2373</f>
        <v>X</v>
      </c>
      <c r="H2373" s="104">
        <f>IF(ISNA(VLOOKUP($N2373,'Data from Waybill Query'!$A:$M,8,FALSE)),0,VLOOKUP($N2373,'Data from Waybill Query'!$A:$M,8,FALSE))</f>
        <v>702341</v>
      </c>
      <c r="I2373" s="104">
        <f>IF(ISNA(VLOOKUP($N2373,'Data from Waybill Query'!$A:$M,9,FALSE)),0,VLOOKUP($N2373,'Data from Waybill Query'!$A:$M,9,FALSE))</f>
        <v>106228</v>
      </c>
      <c r="J2373" s="104">
        <f>IF(ISNA(VLOOKUP($N2373,'Data from Waybill Query'!$A:$M,10,FALSE)),0,VLOOKUP($N2373,'Data from Waybill Query'!$A:$M,10,FALSE))</f>
        <v>159850</v>
      </c>
      <c r="K2373" s="104">
        <f>IF(ISNA(VLOOKUP($N2373,'Data from Waybill Query'!$A:$M,11,FALSE)),0,VLOOKUP($N2373,'Data from Waybill Query'!$A:$M,11,FALSE))</f>
        <v>10336954</v>
      </c>
      <c r="L2373" s="104">
        <f>IF(ISNA(VLOOKUP($N2373,'Data from Waybill Query'!$A:$M,12,FALSE)),0,VLOOKUP($N2373,'Data from Waybill Query'!$A:$M,12,FALSE))</f>
        <v>15519</v>
      </c>
      <c r="M2373" s="104">
        <f>IF(ISNA(VLOOKUP($N2373,'Data from Waybill Query'!$A:$M,13,FALSE)),0,VLOOKUP($N2373,'Data from Waybill Query'!$A:$M,13,FALSE))</f>
        <v>4.5255620000000003E-2</v>
      </c>
      <c r="N2373" s="104">
        <f t="shared" si="84"/>
        <v>2019320303</v>
      </c>
    </row>
    <row r="2374" spans="1:14" x14ac:dyDescent="0.25">
      <c r="A2374" s="104">
        <f t="shared" si="83"/>
        <v>201958</v>
      </c>
      <c r="B2374" s="32">
        <f>'Data from Waybill Query'!B2374</f>
        <v>2019</v>
      </c>
      <c r="C2374" s="32" t="str">
        <f>IF('Data from Waybill Query'!C2374="00","0",IF('Data from Waybill Query'!C2374="01","1",IF('Data from Waybill Query'!C2374="XX","2",'Data from Waybill Query'!C2374)))</f>
        <v>33</v>
      </c>
      <c r="D2374" s="33" t="str">
        <f>'Data from Waybill Query'!D2374</f>
        <v>Primary Metal Products</v>
      </c>
      <c r="E2374" s="33" t="str">
        <f>'Data from Waybill Query'!E2374</f>
        <v>S</v>
      </c>
      <c r="F2374" s="33" t="str">
        <f>'Data from Waybill Query'!F2374</f>
        <v>X</v>
      </c>
      <c r="G2374" s="33" t="str">
        <f>'Data from Waybill Query'!G2374</f>
        <v>X</v>
      </c>
      <c r="H2374" s="104">
        <f>IF(ISNA(VLOOKUP($N2374,'Data from Waybill Query'!$A:$M,8,FALSE)),0,VLOOKUP($N2374,'Data from Waybill Query'!$A:$M,8,FALSE))</f>
        <v>529648</v>
      </c>
      <c r="I2374" s="104">
        <f>IF(ISNA(VLOOKUP($N2374,'Data from Waybill Query'!$A:$M,9,FALSE)),0,VLOOKUP($N2374,'Data from Waybill Query'!$A:$M,9,FALSE))</f>
        <v>237472</v>
      </c>
      <c r="J2374" s="104">
        <f>IF(ISNA(VLOOKUP($N2374,'Data from Waybill Query'!$A:$M,10,FALSE)),0,VLOOKUP($N2374,'Data from Waybill Query'!$A:$M,10,FALSE))</f>
        <v>63291</v>
      </c>
      <c r="K2374" s="104">
        <f>IF(ISNA(VLOOKUP($N2374,'Data from Waybill Query'!$A:$M,11,FALSE)),0,VLOOKUP($N2374,'Data from Waybill Query'!$A:$M,11,FALSE))</f>
        <v>22370372</v>
      </c>
      <c r="L2374" s="104">
        <f>IF(ISNA(VLOOKUP($N2374,'Data from Waybill Query'!$A:$M,12,FALSE)),0,VLOOKUP($N2374,'Data from Waybill Query'!$A:$M,12,FALSE))</f>
        <v>5945</v>
      </c>
      <c r="M2374" s="104">
        <f>IF(ISNA(VLOOKUP($N2374,'Data from Waybill Query'!$A:$M,13,FALSE)),0,VLOOKUP($N2374,'Data from Waybill Query'!$A:$M,13,FALSE))</f>
        <v>8.9092539999999998E-2</v>
      </c>
      <c r="N2374" s="104">
        <f t="shared" si="84"/>
        <v>2019330103</v>
      </c>
    </row>
    <row r="2375" spans="1:14" x14ac:dyDescent="0.25">
      <c r="A2375" s="104">
        <f t="shared" si="83"/>
        <v>201959</v>
      </c>
      <c r="B2375" s="32">
        <f>'Data from Waybill Query'!B2375</f>
        <v>2019</v>
      </c>
      <c r="C2375" s="32" t="str">
        <f>IF('Data from Waybill Query'!C2375="00","0",IF('Data from Waybill Query'!C2375="01","1",IF('Data from Waybill Query'!C2375="XX","2",'Data from Waybill Query'!C2375)))</f>
        <v>33</v>
      </c>
      <c r="D2375" s="33" t="str">
        <f>'Data from Waybill Query'!D2375</f>
        <v>Primary Metal Products</v>
      </c>
      <c r="E2375" s="33" t="str">
        <f>'Data from Waybill Query'!E2375</f>
        <v>M</v>
      </c>
      <c r="F2375" s="33" t="str">
        <f>'Data from Waybill Query'!F2375</f>
        <v>X</v>
      </c>
      <c r="G2375" s="33" t="str">
        <f>'Data from Waybill Query'!G2375</f>
        <v>X</v>
      </c>
      <c r="H2375" s="104">
        <f>IF(ISNA(VLOOKUP($N2375,'Data from Waybill Query'!$A:$M,8,FALSE)),0,VLOOKUP($N2375,'Data from Waybill Query'!$A:$M,8,FALSE))</f>
        <v>734092</v>
      </c>
      <c r="I2375" s="104">
        <f>IF(ISNA(VLOOKUP($N2375,'Data from Waybill Query'!$A:$M,9,FALSE)),0,VLOOKUP($N2375,'Data from Waybill Query'!$A:$M,9,FALSE))</f>
        <v>156301</v>
      </c>
      <c r="J2375" s="104">
        <f>IF(ISNA(VLOOKUP($N2375,'Data from Waybill Query'!$A:$M,10,FALSE)),0,VLOOKUP($N2375,'Data from Waybill Query'!$A:$M,10,FALSE))</f>
        <v>115097</v>
      </c>
      <c r="K2375" s="104">
        <f>IF(ISNA(VLOOKUP($N2375,'Data from Waybill Query'!$A:$M,11,FALSE)),0,VLOOKUP($N2375,'Data from Waybill Query'!$A:$M,11,FALSE))</f>
        <v>14171629</v>
      </c>
      <c r="L2375" s="104">
        <f>IF(ISNA(VLOOKUP($N2375,'Data from Waybill Query'!$A:$M,12,FALSE)),0,VLOOKUP($N2375,'Data from Waybill Query'!$A:$M,12,FALSE))</f>
        <v>10435</v>
      </c>
      <c r="M2375" s="104">
        <f>IF(ISNA(VLOOKUP($N2375,'Data from Waybill Query'!$A:$M,13,FALSE)),0,VLOOKUP($N2375,'Data from Waybill Query'!$A:$M,13,FALSE))</f>
        <v>7.0350079999999995E-2</v>
      </c>
      <c r="N2375" s="104">
        <f t="shared" si="84"/>
        <v>2019330203</v>
      </c>
    </row>
    <row r="2376" spans="1:14" x14ac:dyDescent="0.25">
      <c r="A2376" s="104">
        <f t="shared" si="83"/>
        <v>201960</v>
      </c>
      <c r="B2376" s="32">
        <f>'Data from Waybill Query'!B2376</f>
        <v>2019</v>
      </c>
      <c r="C2376" s="32" t="str">
        <f>IF('Data from Waybill Query'!C2376="00","0",IF('Data from Waybill Query'!C2376="01","1",IF('Data from Waybill Query'!C2376="XX","2",'Data from Waybill Query'!C2376)))</f>
        <v>33</v>
      </c>
      <c r="D2376" s="33" t="str">
        <f>'Data from Waybill Query'!D2376</f>
        <v>Primary Metal Products</v>
      </c>
      <c r="E2376" s="33" t="str">
        <f>'Data from Waybill Query'!E2376</f>
        <v>L</v>
      </c>
      <c r="F2376" s="33" t="str">
        <f>'Data from Waybill Query'!F2376</f>
        <v>X</v>
      </c>
      <c r="G2376" s="33" t="str">
        <f>'Data from Waybill Query'!G2376</f>
        <v>X</v>
      </c>
      <c r="H2376" s="104">
        <f>IF(ISNA(VLOOKUP($N2376,'Data from Waybill Query'!$A:$M,8,FALSE)),0,VLOOKUP($N2376,'Data from Waybill Query'!$A:$M,8,FALSE))</f>
        <v>1361134</v>
      </c>
      <c r="I2376" s="104">
        <f>IF(ISNA(VLOOKUP($N2376,'Data from Waybill Query'!$A:$M,9,FALSE)),0,VLOOKUP($N2376,'Data from Waybill Query'!$A:$M,9,FALSE))</f>
        <v>191459</v>
      </c>
      <c r="J2376" s="104">
        <f>IF(ISNA(VLOOKUP($N2376,'Data from Waybill Query'!$A:$M,10,FALSE)),0,VLOOKUP($N2376,'Data from Waybill Query'!$A:$M,10,FALSE))</f>
        <v>313920</v>
      </c>
      <c r="K2376" s="104">
        <f>IF(ISNA(VLOOKUP($N2376,'Data from Waybill Query'!$A:$M,11,FALSE)),0,VLOOKUP($N2376,'Data from Waybill Query'!$A:$M,11,FALSE))</f>
        <v>17156799</v>
      </c>
      <c r="L2376" s="104">
        <f>IF(ISNA(VLOOKUP($N2376,'Data from Waybill Query'!$A:$M,12,FALSE)),0,VLOOKUP($N2376,'Data from Waybill Query'!$A:$M,12,FALSE))</f>
        <v>28143</v>
      </c>
      <c r="M2376" s="104">
        <f>IF(ISNA(VLOOKUP($N2376,'Data from Waybill Query'!$A:$M,13,FALSE)),0,VLOOKUP($N2376,'Data from Waybill Query'!$A:$M,13,FALSE))</f>
        <v>4.8365749999999999E-2</v>
      </c>
      <c r="N2376" s="104">
        <f t="shared" si="84"/>
        <v>2019330303</v>
      </c>
    </row>
    <row r="2377" spans="1:14" x14ac:dyDescent="0.25">
      <c r="A2377" s="104">
        <f t="shared" si="83"/>
        <v>201961</v>
      </c>
      <c r="B2377" s="32">
        <f>'Data from Waybill Query'!B2377</f>
        <v>2019</v>
      </c>
      <c r="C2377" s="32" t="str">
        <f>IF('Data from Waybill Query'!C2377="00","0",IF('Data from Waybill Query'!C2377="01","1",IF('Data from Waybill Query'!C2377="XX","2",'Data from Waybill Query'!C2377)))</f>
        <v>37</v>
      </c>
      <c r="D2377" s="33" t="str">
        <f>'Data from Waybill Query'!D2377</f>
        <v>Transportation Equipment</v>
      </c>
      <c r="E2377" s="33" t="str">
        <f>'Data from Waybill Query'!E2377</f>
        <v>S</v>
      </c>
      <c r="F2377" s="33" t="str">
        <f>'Data from Waybill Query'!F2377</f>
        <v>X</v>
      </c>
      <c r="G2377" s="33" t="str">
        <f>'Data from Waybill Query'!G2377</f>
        <v>X</v>
      </c>
      <c r="H2377" s="104">
        <f>IF(ISNA(VLOOKUP($N2377,'Data from Waybill Query'!$A:$M,8,FALSE)),0,VLOOKUP($N2377,'Data from Waybill Query'!$A:$M,8,FALSE))</f>
        <v>1429008</v>
      </c>
      <c r="I2377" s="104">
        <f>IF(ISNA(VLOOKUP($N2377,'Data from Waybill Query'!$A:$M,9,FALSE)),0,VLOOKUP($N2377,'Data from Waybill Query'!$A:$M,9,FALSE))</f>
        <v>802478</v>
      </c>
      <c r="J2377" s="104">
        <f>IF(ISNA(VLOOKUP($N2377,'Data from Waybill Query'!$A:$M,10,FALSE)),0,VLOOKUP($N2377,'Data from Waybill Query'!$A:$M,10,FALSE))</f>
        <v>212696</v>
      </c>
      <c r="K2377" s="104">
        <f>IF(ISNA(VLOOKUP($N2377,'Data from Waybill Query'!$A:$M,11,FALSE)),0,VLOOKUP($N2377,'Data from Waybill Query'!$A:$M,11,FALSE))</f>
        <v>18177066</v>
      </c>
      <c r="L2377" s="104">
        <f>IF(ISNA(VLOOKUP($N2377,'Data from Waybill Query'!$A:$M,12,FALSE)),0,VLOOKUP($N2377,'Data from Waybill Query'!$A:$M,12,FALSE))</f>
        <v>4800</v>
      </c>
      <c r="M2377" s="104">
        <f>IF(ISNA(VLOOKUP($N2377,'Data from Waybill Query'!$A:$M,13,FALSE)),0,VLOOKUP($N2377,'Data from Waybill Query'!$A:$M,13,FALSE))</f>
        <v>0.29769079999999998</v>
      </c>
      <c r="N2377" s="104">
        <f t="shared" si="84"/>
        <v>2019370103</v>
      </c>
    </row>
    <row r="2378" spans="1:14" x14ac:dyDescent="0.25">
      <c r="A2378" s="104">
        <f t="shared" si="83"/>
        <v>201962</v>
      </c>
      <c r="B2378" s="32">
        <f>'Data from Waybill Query'!B2378</f>
        <v>2019</v>
      </c>
      <c r="C2378" s="32" t="str">
        <f>IF('Data from Waybill Query'!C2378="00","0",IF('Data from Waybill Query'!C2378="01","1",IF('Data from Waybill Query'!C2378="XX","2",'Data from Waybill Query'!C2378)))</f>
        <v>37</v>
      </c>
      <c r="D2378" s="33" t="str">
        <f>'Data from Waybill Query'!D2378</f>
        <v>Transportation Equipment</v>
      </c>
      <c r="E2378" s="33" t="str">
        <f>'Data from Waybill Query'!E2378</f>
        <v>M</v>
      </c>
      <c r="F2378" s="33" t="str">
        <f>'Data from Waybill Query'!F2378</f>
        <v>X</v>
      </c>
      <c r="G2378" s="33" t="str">
        <f>'Data from Waybill Query'!G2378</f>
        <v>X</v>
      </c>
      <c r="H2378" s="104">
        <f>IF(ISNA(VLOOKUP($N2378,'Data from Waybill Query'!$A:$M,8,FALSE)),0,VLOOKUP($N2378,'Data from Waybill Query'!$A:$M,8,FALSE))</f>
        <v>1803179</v>
      </c>
      <c r="I2378" s="104">
        <f>IF(ISNA(VLOOKUP($N2378,'Data from Waybill Query'!$A:$M,9,FALSE)),0,VLOOKUP($N2378,'Data from Waybill Query'!$A:$M,9,FALSE))</f>
        <v>666826</v>
      </c>
      <c r="J2378" s="104">
        <f>IF(ISNA(VLOOKUP($N2378,'Data from Waybill Query'!$A:$M,10,FALSE)),0,VLOOKUP($N2378,'Data from Waybill Query'!$A:$M,10,FALSE))</f>
        <v>489862</v>
      </c>
      <c r="K2378" s="104">
        <f>IF(ISNA(VLOOKUP($N2378,'Data from Waybill Query'!$A:$M,11,FALSE)),0,VLOOKUP($N2378,'Data from Waybill Query'!$A:$M,11,FALSE))</f>
        <v>15190923</v>
      </c>
      <c r="L2378" s="104">
        <f>IF(ISNA(VLOOKUP($N2378,'Data from Waybill Query'!$A:$M,12,FALSE)),0,VLOOKUP($N2378,'Data from Waybill Query'!$A:$M,12,FALSE))</f>
        <v>11073</v>
      </c>
      <c r="M2378" s="104">
        <f>IF(ISNA(VLOOKUP($N2378,'Data from Waybill Query'!$A:$M,13,FALSE)),0,VLOOKUP($N2378,'Data from Waybill Query'!$A:$M,13,FALSE))</f>
        <v>0.16284770000000001</v>
      </c>
      <c r="N2378" s="104">
        <f t="shared" si="84"/>
        <v>2019370203</v>
      </c>
    </row>
    <row r="2379" spans="1:14" x14ac:dyDescent="0.25">
      <c r="A2379" s="104">
        <f t="shared" si="83"/>
        <v>201963</v>
      </c>
      <c r="B2379" s="32">
        <f>'Data from Waybill Query'!B2379</f>
        <v>2019</v>
      </c>
      <c r="C2379" s="32" t="str">
        <f>IF('Data from Waybill Query'!C2379="00","0",IF('Data from Waybill Query'!C2379="01","1",IF('Data from Waybill Query'!C2379="XX","2",'Data from Waybill Query'!C2379)))</f>
        <v>37</v>
      </c>
      <c r="D2379" s="33" t="str">
        <f>'Data from Waybill Query'!D2379</f>
        <v>Transportation Equipment</v>
      </c>
      <c r="E2379" s="33" t="str">
        <f>'Data from Waybill Query'!E2379</f>
        <v>L</v>
      </c>
      <c r="F2379" s="33" t="str">
        <f>'Data from Waybill Query'!F2379</f>
        <v>X</v>
      </c>
      <c r="G2379" s="33" t="str">
        <f>'Data from Waybill Query'!G2379</f>
        <v>X</v>
      </c>
      <c r="H2379" s="104">
        <f>IF(ISNA(VLOOKUP($N2379,'Data from Waybill Query'!$A:$M,8,FALSE)),0,VLOOKUP($N2379,'Data from Waybill Query'!$A:$M,8,FALSE))</f>
        <v>3144749</v>
      </c>
      <c r="I2379" s="104">
        <f>IF(ISNA(VLOOKUP($N2379,'Data from Waybill Query'!$A:$M,9,FALSE)),0,VLOOKUP($N2379,'Data from Waybill Query'!$A:$M,9,FALSE))</f>
        <v>751718</v>
      </c>
      <c r="J2379" s="104">
        <f>IF(ISNA(VLOOKUP($N2379,'Data from Waybill Query'!$A:$M,10,FALSE)),0,VLOOKUP($N2379,'Data from Waybill Query'!$A:$M,10,FALSE))</f>
        <v>1252257</v>
      </c>
      <c r="K2379" s="104">
        <f>IF(ISNA(VLOOKUP($N2379,'Data from Waybill Query'!$A:$M,11,FALSE)),0,VLOOKUP($N2379,'Data from Waybill Query'!$A:$M,11,FALSE))</f>
        <v>16823588</v>
      </c>
      <c r="L2379" s="104">
        <f>IF(ISNA(VLOOKUP($N2379,'Data from Waybill Query'!$A:$M,12,FALSE)),0,VLOOKUP($N2379,'Data from Waybill Query'!$A:$M,12,FALSE))</f>
        <v>27806</v>
      </c>
      <c r="M2379" s="104">
        <f>IF(ISNA(VLOOKUP($N2379,'Data from Waybill Query'!$A:$M,13,FALSE)),0,VLOOKUP($N2379,'Data from Waybill Query'!$A:$M,13,FALSE))</f>
        <v>0.1130958</v>
      </c>
      <c r="N2379" s="104">
        <f t="shared" si="84"/>
        <v>2019370303</v>
      </c>
    </row>
    <row r="2380" spans="1:14" x14ac:dyDescent="0.25">
      <c r="A2380" s="104">
        <f t="shared" si="83"/>
        <v>201964</v>
      </c>
      <c r="B2380" s="32">
        <f>'Data from Waybill Query'!B2380</f>
        <v>2019</v>
      </c>
      <c r="C2380" s="32" t="str">
        <f>IF('Data from Waybill Query'!C2380="00","0",IF('Data from Waybill Query'!C2380="01","1",IF('Data from Waybill Query'!C2380="XX","2",'Data from Waybill Query'!C2380)))</f>
        <v>40</v>
      </c>
      <c r="D2380" s="33" t="str">
        <f>'Data from Waybill Query'!D2380</f>
        <v>Waste and Scrap</v>
      </c>
      <c r="E2380" s="33" t="str">
        <f>'Data from Waybill Query'!E2380</f>
        <v>S</v>
      </c>
      <c r="F2380" s="33" t="str">
        <f>'Data from Waybill Query'!F2380</f>
        <v>X</v>
      </c>
      <c r="G2380" s="33" t="str">
        <f>'Data from Waybill Query'!G2380</f>
        <v>X</v>
      </c>
      <c r="H2380" s="104">
        <f>IF(ISNA(VLOOKUP($N2380,'Data from Waybill Query'!$A:$M,8,FALSE)),0,VLOOKUP($N2380,'Data from Waybill Query'!$A:$M,8,FALSE))</f>
        <v>428646</v>
      </c>
      <c r="I2380" s="104">
        <f>IF(ISNA(VLOOKUP($N2380,'Data from Waybill Query'!$A:$M,9,FALSE)),0,VLOOKUP($N2380,'Data from Waybill Query'!$A:$M,9,FALSE))</f>
        <v>204660</v>
      </c>
      <c r="J2380" s="104">
        <f>IF(ISNA(VLOOKUP($N2380,'Data from Waybill Query'!$A:$M,10,FALSE)),0,VLOOKUP($N2380,'Data from Waybill Query'!$A:$M,10,FALSE))</f>
        <v>54091</v>
      </c>
      <c r="K2380" s="104">
        <f>IF(ISNA(VLOOKUP($N2380,'Data from Waybill Query'!$A:$M,11,FALSE)),0,VLOOKUP($N2380,'Data from Waybill Query'!$A:$M,11,FALSE))</f>
        <v>18260013</v>
      </c>
      <c r="L2380" s="104">
        <f>IF(ISNA(VLOOKUP($N2380,'Data from Waybill Query'!$A:$M,12,FALSE)),0,VLOOKUP($N2380,'Data from Waybill Query'!$A:$M,12,FALSE))</f>
        <v>4932</v>
      </c>
      <c r="M2380" s="104">
        <f>IF(ISNA(VLOOKUP($N2380,'Data from Waybill Query'!$A:$M,13,FALSE)),0,VLOOKUP($N2380,'Data from Waybill Query'!$A:$M,13,FALSE))</f>
        <v>8.6920070000000002E-2</v>
      </c>
      <c r="N2380" s="104">
        <f t="shared" si="84"/>
        <v>2019400103</v>
      </c>
    </row>
    <row r="2381" spans="1:14" x14ac:dyDescent="0.25">
      <c r="A2381" s="104">
        <f t="shared" si="83"/>
        <v>201965</v>
      </c>
      <c r="B2381" s="32">
        <f>'Data from Waybill Query'!B2381</f>
        <v>2019</v>
      </c>
      <c r="C2381" s="32" t="str">
        <f>IF('Data from Waybill Query'!C2381="00","0",IF('Data from Waybill Query'!C2381="01","1",IF('Data from Waybill Query'!C2381="XX","2",'Data from Waybill Query'!C2381)))</f>
        <v>40</v>
      </c>
      <c r="D2381" s="33" t="str">
        <f>'Data from Waybill Query'!D2381</f>
        <v>Waste and Scrap</v>
      </c>
      <c r="E2381" s="33" t="str">
        <f>'Data from Waybill Query'!E2381</f>
        <v>M</v>
      </c>
      <c r="F2381" s="33" t="str">
        <f>'Data from Waybill Query'!F2381</f>
        <v>X</v>
      </c>
      <c r="G2381" s="33" t="str">
        <f>'Data from Waybill Query'!G2381</f>
        <v>X</v>
      </c>
      <c r="H2381" s="104">
        <f>IF(ISNA(VLOOKUP($N2381,'Data from Waybill Query'!$A:$M,8,FALSE)),0,VLOOKUP($N2381,'Data from Waybill Query'!$A:$M,8,FALSE))</f>
        <v>463532</v>
      </c>
      <c r="I2381" s="104">
        <f>IF(ISNA(VLOOKUP($N2381,'Data from Waybill Query'!$A:$M,9,FALSE)),0,VLOOKUP($N2381,'Data from Waybill Query'!$A:$M,9,FALSE))</f>
        <v>146611</v>
      </c>
      <c r="J2381" s="104">
        <f>IF(ISNA(VLOOKUP($N2381,'Data from Waybill Query'!$A:$M,10,FALSE)),0,VLOOKUP($N2381,'Data from Waybill Query'!$A:$M,10,FALSE))</f>
        <v>103958</v>
      </c>
      <c r="K2381" s="104">
        <f>IF(ISNA(VLOOKUP($N2381,'Data from Waybill Query'!$A:$M,11,FALSE)),0,VLOOKUP($N2381,'Data from Waybill Query'!$A:$M,11,FALSE))</f>
        <v>13920618</v>
      </c>
      <c r="L2381" s="104">
        <f>IF(ISNA(VLOOKUP($N2381,'Data from Waybill Query'!$A:$M,12,FALSE)),0,VLOOKUP($N2381,'Data from Waybill Query'!$A:$M,12,FALSE))</f>
        <v>9829</v>
      </c>
      <c r="M2381" s="104">
        <f>IF(ISNA(VLOOKUP($N2381,'Data from Waybill Query'!$A:$M,13,FALSE)),0,VLOOKUP($N2381,'Data from Waybill Query'!$A:$M,13,FALSE))</f>
        <v>4.7158199999999997E-2</v>
      </c>
      <c r="N2381" s="104">
        <f t="shared" si="84"/>
        <v>2019400203</v>
      </c>
    </row>
    <row r="2382" spans="1:14" x14ac:dyDescent="0.25">
      <c r="A2382" s="104">
        <f t="shared" si="83"/>
        <v>201966</v>
      </c>
      <c r="B2382" s="32">
        <f>'Data from Waybill Query'!B2382</f>
        <v>2019</v>
      </c>
      <c r="C2382" s="32" t="str">
        <f>IF('Data from Waybill Query'!C2382="00","0",IF('Data from Waybill Query'!C2382="01","1",IF('Data from Waybill Query'!C2382="XX","2",'Data from Waybill Query'!C2382)))</f>
        <v>40</v>
      </c>
      <c r="D2382" s="33" t="str">
        <f>'Data from Waybill Query'!D2382</f>
        <v>Waste and Scrap</v>
      </c>
      <c r="E2382" s="33" t="str">
        <f>'Data from Waybill Query'!E2382</f>
        <v>L</v>
      </c>
      <c r="F2382" s="33" t="str">
        <f>'Data from Waybill Query'!F2382</f>
        <v>X</v>
      </c>
      <c r="G2382" s="33" t="str">
        <f>'Data from Waybill Query'!G2382</f>
        <v>X</v>
      </c>
      <c r="H2382" s="104">
        <f>IF(ISNA(VLOOKUP($N2382,'Data from Waybill Query'!$A:$M,8,FALSE)),0,VLOOKUP($N2382,'Data from Waybill Query'!$A:$M,8,FALSE))</f>
        <v>266883</v>
      </c>
      <c r="I2382" s="104">
        <f>IF(ISNA(VLOOKUP($N2382,'Data from Waybill Query'!$A:$M,9,FALSE)),0,VLOOKUP($N2382,'Data from Waybill Query'!$A:$M,9,FALSE))</f>
        <v>54460</v>
      </c>
      <c r="J2382" s="104">
        <f>IF(ISNA(VLOOKUP($N2382,'Data from Waybill Query'!$A:$M,10,FALSE)),0,VLOOKUP($N2382,'Data from Waybill Query'!$A:$M,10,FALSE))</f>
        <v>77933</v>
      </c>
      <c r="K2382" s="104">
        <f>IF(ISNA(VLOOKUP($N2382,'Data from Waybill Query'!$A:$M,11,FALSE)),0,VLOOKUP($N2382,'Data from Waybill Query'!$A:$M,11,FALSE))</f>
        <v>4839048</v>
      </c>
      <c r="L2382" s="104">
        <f>IF(ISNA(VLOOKUP($N2382,'Data from Waybill Query'!$A:$M,12,FALSE)),0,VLOOKUP($N2382,'Data from Waybill Query'!$A:$M,12,FALSE))</f>
        <v>6879</v>
      </c>
      <c r="M2382" s="104">
        <f>IF(ISNA(VLOOKUP($N2382,'Data from Waybill Query'!$A:$M,13,FALSE)),0,VLOOKUP($N2382,'Data from Waybill Query'!$A:$M,13,FALSE))</f>
        <v>3.8796839999999999E-2</v>
      </c>
      <c r="N2382" s="104">
        <f t="shared" si="84"/>
        <v>2019400303</v>
      </c>
    </row>
    <row r="2383" spans="1:14" x14ac:dyDescent="0.25">
      <c r="A2383" s="104">
        <f t="shared" si="83"/>
        <v>201967</v>
      </c>
      <c r="B2383" s="32">
        <f>'Data from Waybill Query'!B2383</f>
        <v>2019</v>
      </c>
      <c r="C2383" s="32" t="str">
        <f>IF('Data from Waybill Query'!C2383="00","0",IF('Data from Waybill Query'!C2383="01","1",IF('Data from Waybill Query'!C2383="XX","2",'Data from Waybill Query'!C2383)))</f>
        <v>99</v>
      </c>
      <c r="D2383" s="33" t="str">
        <f>'Data from Waybill Query'!D2383</f>
        <v>All Other</v>
      </c>
      <c r="E2383" s="33" t="str">
        <f>'Data from Waybill Query'!E2383</f>
        <v>S</v>
      </c>
      <c r="F2383" s="33" t="str">
        <f>'Data from Waybill Query'!F2383</f>
        <v>X</v>
      </c>
      <c r="G2383" s="33" t="str">
        <f>'Data from Waybill Query'!G2383</f>
        <v>X</v>
      </c>
      <c r="H2383" s="104">
        <f>IF(ISNA(VLOOKUP($N2383,'Data from Waybill Query'!$A:$M,8,FALSE)),0,VLOOKUP($N2383,'Data from Waybill Query'!$A:$M,8,FALSE))</f>
        <v>74464</v>
      </c>
      <c r="I2383" s="104">
        <f>IF(ISNA(VLOOKUP($N2383,'Data from Waybill Query'!$A:$M,9,FALSE)),0,VLOOKUP($N2383,'Data from Waybill Query'!$A:$M,9,FALSE))</f>
        <v>15553</v>
      </c>
      <c r="J2383" s="104">
        <f>IF(ISNA(VLOOKUP($N2383,'Data from Waybill Query'!$A:$M,10,FALSE)),0,VLOOKUP($N2383,'Data from Waybill Query'!$A:$M,10,FALSE))</f>
        <v>3718</v>
      </c>
      <c r="K2383" s="104">
        <f>IF(ISNA(VLOOKUP($N2383,'Data from Waybill Query'!$A:$M,11,FALSE)),0,VLOOKUP($N2383,'Data from Waybill Query'!$A:$M,11,FALSE))</f>
        <v>949700</v>
      </c>
      <c r="L2383" s="104">
        <f>IF(ISNA(VLOOKUP($N2383,'Data from Waybill Query'!$A:$M,12,FALSE)),0,VLOOKUP($N2383,'Data from Waybill Query'!$A:$M,12,FALSE))</f>
        <v>254</v>
      </c>
      <c r="M2383" s="104">
        <f>IF(ISNA(VLOOKUP($N2383,'Data from Waybill Query'!$A:$M,13,FALSE)),0,VLOOKUP($N2383,'Data from Waybill Query'!$A:$M,13,FALSE))</f>
        <v>0.29275570000000001</v>
      </c>
      <c r="N2383" s="104">
        <f t="shared" si="84"/>
        <v>2019990103</v>
      </c>
    </row>
    <row r="2384" spans="1:14" x14ac:dyDescent="0.25">
      <c r="A2384" s="104">
        <f t="shared" si="83"/>
        <v>201968</v>
      </c>
      <c r="B2384" s="32">
        <f>'Data from Waybill Query'!B2384</f>
        <v>2019</v>
      </c>
      <c r="C2384" s="32" t="str">
        <f>IF('Data from Waybill Query'!C2384="00","0",IF('Data from Waybill Query'!C2384="01","1",IF('Data from Waybill Query'!C2384="XX","2",'Data from Waybill Query'!C2384)))</f>
        <v>99</v>
      </c>
      <c r="D2384" s="33" t="str">
        <f>'Data from Waybill Query'!D2384</f>
        <v>All Other</v>
      </c>
      <c r="E2384" s="33" t="str">
        <f>'Data from Waybill Query'!E2384</f>
        <v>M</v>
      </c>
      <c r="F2384" s="33" t="str">
        <f>'Data from Waybill Query'!F2384</f>
        <v>X</v>
      </c>
      <c r="G2384" s="33" t="str">
        <f>'Data from Waybill Query'!G2384</f>
        <v>X</v>
      </c>
      <c r="H2384" s="104">
        <f>IF(ISNA(VLOOKUP($N2384,'Data from Waybill Query'!$A:$M,8,FALSE)),0,VLOOKUP($N2384,'Data from Waybill Query'!$A:$M,8,FALSE))</f>
        <v>122913</v>
      </c>
      <c r="I2384" s="104">
        <f>IF(ISNA(VLOOKUP($N2384,'Data from Waybill Query'!$A:$M,9,FALSE)),0,VLOOKUP($N2384,'Data from Waybill Query'!$A:$M,9,FALSE))</f>
        <v>22634</v>
      </c>
      <c r="J2384" s="104">
        <f>IF(ISNA(VLOOKUP($N2384,'Data from Waybill Query'!$A:$M,10,FALSE)),0,VLOOKUP($N2384,'Data from Waybill Query'!$A:$M,10,FALSE))</f>
        <v>17896</v>
      </c>
      <c r="K2384" s="104">
        <f>IF(ISNA(VLOOKUP($N2384,'Data from Waybill Query'!$A:$M,11,FALSE)),0,VLOOKUP($N2384,'Data from Waybill Query'!$A:$M,11,FALSE))</f>
        <v>974773</v>
      </c>
      <c r="L2384" s="104">
        <f>IF(ISNA(VLOOKUP($N2384,'Data from Waybill Query'!$A:$M,12,FALSE)),0,VLOOKUP($N2384,'Data from Waybill Query'!$A:$M,12,FALSE))</f>
        <v>774</v>
      </c>
      <c r="M2384" s="104">
        <f>IF(ISNA(VLOOKUP($N2384,'Data from Waybill Query'!$A:$M,13,FALSE)),0,VLOOKUP($N2384,'Data from Waybill Query'!$A:$M,13,FALSE))</f>
        <v>0.15883890000000001</v>
      </c>
      <c r="N2384" s="104">
        <f t="shared" si="84"/>
        <v>2019990203</v>
      </c>
    </row>
    <row r="2385" spans="1:14" x14ac:dyDescent="0.25">
      <c r="A2385" s="104">
        <f t="shared" si="83"/>
        <v>201969</v>
      </c>
      <c r="B2385" s="32">
        <f>'Data from Waybill Query'!B2385</f>
        <v>2019</v>
      </c>
      <c r="C2385" s="32" t="str">
        <f>IF('Data from Waybill Query'!C2385="00","0",IF('Data from Waybill Query'!C2385="01","1",IF('Data from Waybill Query'!C2385="XX","2",'Data from Waybill Query'!C2385)))</f>
        <v>99</v>
      </c>
      <c r="D2385" s="33" t="str">
        <f>'Data from Waybill Query'!D2385</f>
        <v>All Other</v>
      </c>
      <c r="E2385" s="33" t="str">
        <f>'Data from Waybill Query'!E2385</f>
        <v>L</v>
      </c>
      <c r="F2385" s="33" t="str">
        <f>'Data from Waybill Query'!F2385</f>
        <v>X</v>
      </c>
      <c r="G2385" s="33" t="str">
        <f>'Data from Waybill Query'!G2385</f>
        <v>X</v>
      </c>
      <c r="H2385" s="104">
        <f>IF(ISNA(VLOOKUP($N2385,'Data from Waybill Query'!$A:$M,8,FALSE)),0,VLOOKUP($N2385,'Data from Waybill Query'!$A:$M,8,FALSE))</f>
        <v>341263</v>
      </c>
      <c r="I2385" s="104">
        <f>IF(ISNA(VLOOKUP($N2385,'Data from Waybill Query'!$A:$M,9,FALSE)),0,VLOOKUP($N2385,'Data from Waybill Query'!$A:$M,9,FALSE))</f>
        <v>46273</v>
      </c>
      <c r="J2385" s="104">
        <f>IF(ISNA(VLOOKUP($N2385,'Data from Waybill Query'!$A:$M,10,FALSE)),0,VLOOKUP($N2385,'Data from Waybill Query'!$A:$M,10,FALSE))</f>
        <v>77520</v>
      </c>
      <c r="K2385" s="104">
        <f>IF(ISNA(VLOOKUP($N2385,'Data from Waybill Query'!$A:$M,11,FALSE)),0,VLOOKUP($N2385,'Data from Waybill Query'!$A:$M,11,FALSE))</f>
        <v>1982557</v>
      </c>
      <c r="L2385" s="104">
        <f>IF(ISNA(VLOOKUP($N2385,'Data from Waybill Query'!$A:$M,12,FALSE)),0,VLOOKUP($N2385,'Data from Waybill Query'!$A:$M,12,FALSE))</f>
        <v>3255</v>
      </c>
      <c r="M2385" s="104">
        <f>IF(ISNA(VLOOKUP($N2385,'Data from Waybill Query'!$A:$M,13,FALSE)),0,VLOOKUP($N2385,'Data from Waybill Query'!$A:$M,13,FALSE))</f>
        <v>0.1048573</v>
      </c>
      <c r="N2385" s="104">
        <f t="shared" si="84"/>
        <v>2019990303</v>
      </c>
    </row>
    <row r="2386" spans="1:14" x14ac:dyDescent="0.25">
      <c r="A2386" s="104">
        <f t="shared" si="83"/>
        <v>202000</v>
      </c>
      <c r="B2386" s="32">
        <f>'Data from Waybill Query'!B2386</f>
        <v>2020</v>
      </c>
      <c r="C2386" s="32" t="str">
        <f>IF('Data from Waybill Query'!C2386="00","0",IF('Data from Waybill Query'!C2386="01","1",IF('Data from Waybill Query'!C2386="XX","2",'Data from Waybill Query'!C2386)))</f>
        <v>0</v>
      </c>
      <c r="D2386" s="33" t="str">
        <f>'Data from Waybill Query'!D2386</f>
        <v>Intermodal</v>
      </c>
      <c r="E2386" s="33" t="str">
        <f>'Data from Waybill Query'!E2386</f>
        <v>S</v>
      </c>
      <c r="F2386" s="33" t="str">
        <f>'Data from Waybill Query'!F2386</f>
        <v>X</v>
      </c>
      <c r="G2386" s="33" t="str">
        <f>'Data from Waybill Query'!G2386</f>
        <v>X</v>
      </c>
      <c r="H2386" s="104">
        <f>IF(ISNA(VLOOKUP($N2386,'Data from Waybill Query'!$A:$M,8,FALSE)),0,VLOOKUP($N2386,'Data from Waybill Query'!$A:$M,8,FALSE))</f>
        <v>999476</v>
      </c>
      <c r="I2386" s="104">
        <f>IF(ISNA(VLOOKUP($N2386,'Data from Waybill Query'!$A:$M,9,FALSE)),0,VLOOKUP($N2386,'Data from Waybill Query'!$A:$M,9,FALSE))</f>
        <v>2277028</v>
      </c>
      <c r="J2386" s="104">
        <f>IF(ISNA(VLOOKUP($N2386,'Data from Waybill Query'!$A:$M,10,FALSE)),0,VLOOKUP($N2386,'Data from Waybill Query'!$A:$M,10,FALSE))</f>
        <v>738924</v>
      </c>
      <c r="K2386" s="104">
        <f>IF(ISNA(VLOOKUP($N2386,'Data from Waybill Query'!$A:$M,11,FALSE)),0,VLOOKUP($N2386,'Data from Waybill Query'!$A:$M,11,FALSE))</f>
        <v>29391576</v>
      </c>
      <c r="L2386" s="104">
        <f>IF(ISNA(VLOOKUP($N2386,'Data from Waybill Query'!$A:$M,12,FALSE)),0,VLOOKUP($N2386,'Data from Waybill Query'!$A:$M,12,FALSE))</f>
        <v>9240</v>
      </c>
      <c r="M2386" s="104">
        <f>IF(ISNA(VLOOKUP($N2386,'Data from Waybill Query'!$A:$M,13,FALSE)),0,VLOOKUP($N2386,'Data from Waybill Query'!$A:$M,13,FALSE))</f>
        <v>0.1081659</v>
      </c>
      <c r="N2386" s="104">
        <f t="shared" si="84"/>
        <v>2020000103</v>
      </c>
    </row>
    <row r="2387" spans="1:14" x14ac:dyDescent="0.25">
      <c r="A2387" s="104">
        <f t="shared" si="83"/>
        <v>202001</v>
      </c>
      <c r="B2387" s="32">
        <f>'Data from Waybill Query'!B2387</f>
        <v>2020</v>
      </c>
      <c r="C2387" s="32" t="str">
        <f>IF('Data from Waybill Query'!C2387="00","0",IF('Data from Waybill Query'!C2387="01","1",IF('Data from Waybill Query'!C2387="XX","2",'Data from Waybill Query'!C2387)))</f>
        <v>0</v>
      </c>
      <c r="D2387" s="33" t="str">
        <f>'Data from Waybill Query'!D2387</f>
        <v>Intermodal</v>
      </c>
      <c r="E2387" s="33" t="str">
        <f>'Data from Waybill Query'!E2387</f>
        <v>M</v>
      </c>
      <c r="F2387" s="33" t="str">
        <f>'Data from Waybill Query'!F2387</f>
        <v>X</v>
      </c>
      <c r="G2387" s="33" t="str">
        <f>'Data from Waybill Query'!G2387</f>
        <v>X</v>
      </c>
      <c r="H2387" s="104">
        <f>IF(ISNA(VLOOKUP($N2387,'Data from Waybill Query'!$A:$M,8,FALSE)),0,VLOOKUP($N2387,'Data from Waybill Query'!$A:$M,8,FALSE))</f>
        <v>2878454</v>
      </c>
      <c r="I2387" s="104">
        <f>IF(ISNA(VLOOKUP($N2387,'Data from Waybill Query'!$A:$M,9,FALSE)),0,VLOOKUP($N2387,'Data from Waybill Query'!$A:$M,9,FALSE))</f>
        <v>4329471</v>
      </c>
      <c r="J2387" s="104">
        <f>IF(ISNA(VLOOKUP($N2387,'Data from Waybill Query'!$A:$M,10,FALSE)),0,VLOOKUP($N2387,'Data from Waybill Query'!$A:$M,10,FALSE))</f>
        <v>3524694</v>
      </c>
      <c r="K2387" s="104">
        <f>IF(ISNA(VLOOKUP($N2387,'Data from Waybill Query'!$A:$M,11,FALSE)),0,VLOOKUP($N2387,'Data from Waybill Query'!$A:$M,11,FALSE))</f>
        <v>50359302</v>
      </c>
      <c r="L2387" s="104">
        <f>IF(ISNA(VLOOKUP($N2387,'Data from Waybill Query'!$A:$M,12,FALSE)),0,VLOOKUP($N2387,'Data from Waybill Query'!$A:$M,12,FALSE))</f>
        <v>41440</v>
      </c>
      <c r="M2387" s="104">
        <f>IF(ISNA(VLOOKUP($N2387,'Data from Waybill Query'!$A:$M,13,FALSE)),0,VLOOKUP($N2387,'Data from Waybill Query'!$A:$M,13,FALSE))</f>
        <v>6.9460560000000005E-2</v>
      </c>
      <c r="N2387" s="104">
        <f t="shared" si="84"/>
        <v>2020000203</v>
      </c>
    </row>
    <row r="2388" spans="1:14" x14ac:dyDescent="0.25">
      <c r="A2388" s="104">
        <f t="shared" si="83"/>
        <v>202002</v>
      </c>
      <c r="B2388" s="32">
        <f>'Data from Waybill Query'!B2388</f>
        <v>2020</v>
      </c>
      <c r="C2388" s="32" t="str">
        <f>IF('Data from Waybill Query'!C2388="00","0",IF('Data from Waybill Query'!C2388="01","1",IF('Data from Waybill Query'!C2388="XX","2",'Data from Waybill Query'!C2388)))</f>
        <v>0</v>
      </c>
      <c r="D2388" s="33" t="str">
        <f>'Data from Waybill Query'!D2388</f>
        <v>Intermodal</v>
      </c>
      <c r="E2388" s="33" t="str">
        <f>'Data from Waybill Query'!E2388</f>
        <v>L</v>
      </c>
      <c r="F2388" s="33" t="str">
        <f>'Data from Waybill Query'!F2388</f>
        <v>X</v>
      </c>
      <c r="G2388" s="33" t="str">
        <f>'Data from Waybill Query'!G2388</f>
        <v>X</v>
      </c>
      <c r="H2388" s="104">
        <f>IF(ISNA(VLOOKUP($N2388,'Data from Waybill Query'!$A:$M,8,FALSE)),0,VLOOKUP($N2388,'Data from Waybill Query'!$A:$M,8,FALSE))</f>
        <v>2289057</v>
      </c>
      <c r="I2388" s="104">
        <f>IF(ISNA(VLOOKUP($N2388,'Data from Waybill Query'!$A:$M,9,FALSE)),0,VLOOKUP($N2388,'Data from Waybill Query'!$A:$M,9,FALSE))</f>
        <v>2305040</v>
      </c>
      <c r="J2388" s="104">
        <f>IF(ISNA(VLOOKUP($N2388,'Data from Waybill Query'!$A:$M,10,FALSE)),0,VLOOKUP($N2388,'Data from Waybill Query'!$A:$M,10,FALSE))</f>
        <v>2902741</v>
      </c>
      <c r="K2388" s="104">
        <f>IF(ISNA(VLOOKUP($N2388,'Data from Waybill Query'!$A:$M,11,FALSE)),0,VLOOKUP($N2388,'Data from Waybill Query'!$A:$M,11,FALSE))</f>
        <v>27360880</v>
      </c>
      <c r="L2388" s="104">
        <f>IF(ISNA(VLOOKUP($N2388,'Data from Waybill Query'!$A:$M,12,FALSE)),0,VLOOKUP($N2388,'Data from Waybill Query'!$A:$M,12,FALSE))</f>
        <v>34515</v>
      </c>
      <c r="M2388" s="104">
        <f>IF(ISNA(VLOOKUP($N2388,'Data from Waybill Query'!$A:$M,13,FALSE)),0,VLOOKUP($N2388,'Data from Waybill Query'!$A:$M,13,FALSE))</f>
        <v>6.6320779999999996E-2</v>
      </c>
      <c r="N2388" s="104">
        <f t="shared" si="84"/>
        <v>2020000303</v>
      </c>
    </row>
    <row r="2389" spans="1:14" x14ac:dyDescent="0.25">
      <c r="A2389" s="104">
        <f t="shared" si="83"/>
        <v>202003</v>
      </c>
      <c r="B2389" s="32">
        <f>'Data from Waybill Query'!B2389</f>
        <v>2020</v>
      </c>
      <c r="C2389" s="32" t="str">
        <f>IF('Data from Waybill Query'!C2389="00","0",IF('Data from Waybill Query'!C2389="01","1",IF('Data from Waybill Query'!C2389="XX","2",'Data from Waybill Query'!C2389)))</f>
        <v>0</v>
      </c>
      <c r="D2389" s="33" t="str">
        <f>'Data from Waybill Query'!D2389</f>
        <v>Intermodal</v>
      </c>
      <c r="E2389" s="33" t="str">
        <f>'Data from Waybill Query'!E2389</f>
        <v>VL</v>
      </c>
      <c r="F2389" s="33" t="str">
        <f>'Data from Waybill Query'!F2389</f>
        <v>X</v>
      </c>
      <c r="G2389" s="33" t="str">
        <f>'Data from Waybill Query'!G2389</f>
        <v>X</v>
      </c>
      <c r="H2389" s="104">
        <f>IF(ISNA(VLOOKUP($N2389,'Data from Waybill Query'!$A:$M,8,FALSE)),0,VLOOKUP($N2389,'Data from Waybill Query'!$A:$M,8,FALSE))</f>
        <v>10033034</v>
      </c>
      <c r="I2389" s="104">
        <f>IF(ISNA(VLOOKUP($N2389,'Data from Waybill Query'!$A:$M,9,FALSE)),0,VLOOKUP($N2389,'Data from Waybill Query'!$A:$M,9,FALSE))</f>
        <v>7154802</v>
      </c>
      <c r="J2389" s="104">
        <f>IF(ISNA(VLOOKUP($N2389,'Data from Waybill Query'!$A:$M,10,FALSE)),0,VLOOKUP($N2389,'Data from Waybill Query'!$A:$M,10,FALSE))</f>
        <v>15892087</v>
      </c>
      <c r="K2389" s="104">
        <f>IF(ISNA(VLOOKUP($N2389,'Data from Waybill Query'!$A:$M,11,FALSE)),0,VLOOKUP($N2389,'Data from Waybill Query'!$A:$M,11,FALSE))</f>
        <v>98888890</v>
      </c>
      <c r="L2389" s="104">
        <f>IF(ISNA(VLOOKUP($N2389,'Data from Waybill Query'!$A:$M,12,FALSE)),0,VLOOKUP($N2389,'Data from Waybill Query'!$A:$M,12,FALSE))</f>
        <v>220024</v>
      </c>
      <c r="M2389" s="104">
        <f>IF(ISNA(VLOOKUP($N2389,'Data from Waybill Query'!$A:$M,13,FALSE)),0,VLOOKUP($N2389,'Data from Waybill Query'!$A:$M,13,FALSE))</f>
        <v>4.5599790000000001E-2</v>
      </c>
      <c r="N2389" s="104">
        <f t="shared" si="84"/>
        <v>2020000403</v>
      </c>
    </row>
    <row r="2390" spans="1:14" x14ac:dyDescent="0.25">
      <c r="A2390" s="104">
        <f t="shared" si="83"/>
        <v>202004</v>
      </c>
      <c r="B2390" s="32">
        <f>'Data from Waybill Query'!B2390</f>
        <v>2020</v>
      </c>
      <c r="C2390" s="32" t="str">
        <f>IF('Data from Waybill Query'!C2390="00","0",IF('Data from Waybill Query'!C2390="01","1",IF('Data from Waybill Query'!C2390="XX","2",'Data from Waybill Query'!C2390)))</f>
        <v>1</v>
      </c>
      <c r="D2390" s="33" t="str">
        <f>'Data from Waybill Query'!D2390</f>
        <v>Farm Products (not Grain)</v>
      </c>
      <c r="E2390" s="33" t="str">
        <f>'Data from Waybill Query'!E2390</f>
        <v>X</v>
      </c>
      <c r="F2390" s="33" t="str">
        <f>'Data from Waybill Query'!F2390</f>
        <v>X</v>
      </c>
      <c r="G2390" s="33" t="str">
        <f>'Data from Waybill Query'!G2390</f>
        <v>X</v>
      </c>
      <c r="H2390" s="104">
        <f>IF(ISNA(VLOOKUP($N2390,'Data from Waybill Query'!$A:$M,8,FALSE)),0,VLOOKUP($N2390,'Data from Waybill Query'!$A:$M,8,FALSE))</f>
        <v>219713</v>
      </c>
      <c r="I2390" s="104">
        <f>IF(ISNA(VLOOKUP($N2390,'Data from Waybill Query'!$A:$M,9,FALSE)),0,VLOOKUP($N2390,'Data from Waybill Query'!$A:$M,9,FALSE))</f>
        <v>37252</v>
      </c>
      <c r="J2390" s="104">
        <f>IF(ISNA(VLOOKUP($N2390,'Data from Waybill Query'!$A:$M,10,FALSE)),0,VLOOKUP($N2390,'Data from Waybill Query'!$A:$M,10,FALSE))</f>
        <v>59211</v>
      </c>
      <c r="K2390" s="104">
        <f>IF(ISNA(VLOOKUP($N2390,'Data from Waybill Query'!$A:$M,11,FALSE)),0,VLOOKUP($N2390,'Data from Waybill Query'!$A:$M,11,FALSE))</f>
        <v>3518756</v>
      </c>
      <c r="L2390" s="104">
        <f>IF(ISNA(VLOOKUP($N2390,'Data from Waybill Query'!$A:$M,12,FALSE)),0,VLOOKUP($N2390,'Data from Waybill Query'!$A:$M,12,FALSE))</f>
        <v>5495</v>
      </c>
      <c r="M2390" s="104">
        <f>IF(ISNA(VLOOKUP($N2390,'Data from Waybill Query'!$A:$M,13,FALSE)),0,VLOOKUP($N2390,'Data from Waybill Query'!$A:$M,13,FALSE))</f>
        <v>3.9986760000000003E-2</v>
      </c>
      <c r="N2390" s="104">
        <f t="shared" si="84"/>
        <v>2020010403</v>
      </c>
    </row>
    <row r="2391" spans="1:14" x14ac:dyDescent="0.25">
      <c r="A2391" s="104">
        <f t="shared" si="83"/>
        <v>202005</v>
      </c>
      <c r="B2391" s="32">
        <f>'Data from Waybill Query'!B2391</f>
        <v>2020</v>
      </c>
      <c r="C2391" s="32" t="str">
        <f>IF('Data from Waybill Query'!C2391="00","0",IF('Data from Waybill Query'!C2391="01","1",IF('Data from Waybill Query'!C2391="XX","2",'Data from Waybill Query'!C2391)))</f>
        <v>2</v>
      </c>
      <c r="D2391" s="33" t="str">
        <f>'Data from Waybill Query'!D2391</f>
        <v>Grain</v>
      </c>
      <c r="E2391" s="33" t="str">
        <f>'Data from Waybill Query'!E2391</f>
        <v>S</v>
      </c>
      <c r="F2391" s="33" t="str">
        <f>'Data from Waybill Query'!F2391</f>
        <v>R</v>
      </c>
      <c r="G2391" s="33" t="str">
        <f>'Data from Waybill Query'!G2391</f>
        <v>S</v>
      </c>
      <c r="H2391" s="104">
        <f>IF(ISNA(VLOOKUP($N2391,'Data from Waybill Query'!$A:$M,8,FALSE)),0,VLOOKUP($N2391,'Data from Waybill Query'!$A:$M,8,FALSE))</f>
        <v>32021</v>
      </c>
      <c r="I2391" s="104">
        <f>IF(ISNA(VLOOKUP($N2391,'Data from Waybill Query'!$A:$M,9,FALSE)),0,VLOOKUP($N2391,'Data from Waybill Query'!$A:$M,9,FALSE))</f>
        <v>19000</v>
      </c>
      <c r="J2391" s="104">
        <f>IF(ISNA(VLOOKUP($N2391,'Data from Waybill Query'!$A:$M,10,FALSE)),0,VLOOKUP($N2391,'Data from Waybill Query'!$A:$M,10,FALSE))</f>
        <v>3063</v>
      </c>
      <c r="K2391" s="104">
        <f>IF(ISNA(VLOOKUP($N2391,'Data from Waybill Query'!$A:$M,11,FALSE)),0,VLOOKUP($N2391,'Data from Waybill Query'!$A:$M,11,FALSE))</f>
        <v>1801188</v>
      </c>
      <c r="L2391" s="104">
        <f>IF(ISNA(VLOOKUP($N2391,'Data from Waybill Query'!$A:$M,12,FALSE)),0,VLOOKUP($N2391,'Data from Waybill Query'!$A:$M,12,FALSE))</f>
        <v>279</v>
      </c>
      <c r="M2391" s="104">
        <f>IF(ISNA(VLOOKUP($N2391,'Data from Waybill Query'!$A:$M,13,FALSE)),0,VLOOKUP($N2391,'Data from Waybill Query'!$A:$M,13,FALSE))</f>
        <v>0.1145895</v>
      </c>
      <c r="N2391" s="104">
        <f t="shared" si="84"/>
        <v>2020020101</v>
      </c>
    </row>
    <row r="2392" spans="1:14" x14ac:dyDescent="0.25">
      <c r="A2392" s="104">
        <f t="shared" si="83"/>
        <v>202006</v>
      </c>
      <c r="B2392" s="32">
        <f>'Data from Waybill Query'!B2392</f>
        <v>2020</v>
      </c>
      <c r="C2392" s="32" t="str">
        <f>IF('Data from Waybill Query'!C2392="00","0",IF('Data from Waybill Query'!C2392="01","1",IF('Data from Waybill Query'!C2392="XX","2",'Data from Waybill Query'!C2392)))</f>
        <v>2</v>
      </c>
      <c r="D2392" s="33" t="str">
        <f>'Data from Waybill Query'!D2392</f>
        <v>Grain</v>
      </c>
      <c r="E2392" s="33" t="str">
        <f>'Data from Waybill Query'!E2392</f>
        <v>S</v>
      </c>
      <c r="F2392" s="33" t="str">
        <f>'Data from Waybill Query'!F2392</f>
        <v>R</v>
      </c>
      <c r="G2392" s="33" t="str">
        <f>'Data from Waybill Query'!G2392</f>
        <v>M</v>
      </c>
      <c r="H2392" s="104">
        <f>IF(ISNA(VLOOKUP($N2392,'Data from Waybill Query'!$A:$M,8,FALSE)),0,VLOOKUP($N2392,'Data from Waybill Query'!$A:$M,8,FALSE))</f>
        <v>103735</v>
      </c>
      <c r="I2392" s="104">
        <f>IF(ISNA(VLOOKUP($N2392,'Data from Waybill Query'!$A:$M,9,FALSE)),0,VLOOKUP($N2392,'Data from Waybill Query'!$A:$M,9,FALSE))</f>
        <v>68288</v>
      </c>
      <c r="J2392" s="104">
        <f>IF(ISNA(VLOOKUP($N2392,'Data from Waybill Query'!$A:$M,10,FALSE)),0,VLOOKUP($N2392,'Data from Waybill Query'!$A:$M,10,FALSE))</f>
        <v>15544</v>
      </c>
      <c r="K2392" s="104">
        <f>IF(ISNA(VLOOKUP($N2392,'Data from Waybill Query'!$A:$M,11,FALSE)),0,VLOOKUP($N2392,'Data from Waybill Query'!$A:$M,11,FALSE))</f>
        <v>6549012</v>
      </c>
      <c r="L2392" s="104">
        <f>IF(ISNA(VLOOKUP($N2392,'Data from Waybill Query'!$A:$M,12,FALSE)),0,VLOOKUP($N2392,'Data from Waybill Query'!$A:$M,12,FALSE))</f>
        <v>1524</v>
      </c>
      <c r="M2392" s="104">
        <f>IF(ISNA(VLOOKUP($N2392,'Data from Waybill Query'!$A:$M,13,FALSE)),0,VLOOKUP($N2392,'Data from Waybill Query'!$A:$M,13,FALSE))</f>
        <v>6.806218E-2</v>
      </c>
      <c r="N2392" s="104">
        <f t="shared" si="84"/>
        <v>2020020102</v>
      </c>
    </row>
    <row r="2393" spans="1:14" x14ac:dyDescent="0.25">
      <c r="A2393" s="104">
        <f t="shared" si="83"/>
        <v>202007</v>
      </c>
      <c r="B2393" s="32">
        <f>'Data from Waybill Query'!B2393</f>
        <v>2020</v>
      </c>
      <c r="C2393" s="32" t="str">
        <f>IF('Data from Waybill Query'!C2393="00","0",IF('Data from Waybill Query'!C2393="01","1",IF('Data from Waybill Query'!C2393="XX","2",'Data from Waybill Query'!C2393)))</f>
        <v>2</v>
      </c>
      <c r="D2393" s="33" t="str">
        <f>'Data from Waybill Query'!D2393</f>
        <v>Grain</v>
      </c>
      <c r="E2393" s="33" t="str">
        <f>'Data from Waybill Query'!E2393</f>
        <v>S</v>
      </c>
      <c r="F2393" s="33" t="str">
        <f>'Data from Waybill Query'!F2393</f>
        <v>R</v>
      </c>
      <c r="G2393" s="33" t="str">
        <f>'Data from Waybill Query'!G2393</f>
        <v>U</v>
      </c>
      <c r="H2393" s="104">
        <f>IF(ISNA(VLOOKUP($N2393,'Data from Waybill Query'!$A:$M,8,FALSE)),0,VLOOKUP($N2393,'Data from Waybill Query'!$A:$M,8,FALSE))</f>
        <v>131455</v>
      </c>
      <c r="I2393" s="104">
        <f>IF(ISNA(VLOOKUP($N2393,'Data from Waybill Query'!$A:$M,9,FALSE)),0,VLOOKUP($N2393,'Data from Waybill Query'!$A:$M,9,FALSE))</f>
        <v>68184</v>
      </c>
      <c r="J2393" s="104">
        <f>IF(ISNA(VLOOKUP($N2393,'Data from Waybill Query'!$A:$M,10,FALSE)),0,VLOOKUP($N2393,'Data from Waybill Query'!$A:$M,10,FALSE))</f>
        <v>21158</v>
      </c>
      <c r="K2393" s="104">
        <f>IF(ISNA(VLOOKUP($N2393,'Data from Waybill Query'!$A:$M,11,FALSE)),0,VLOOKUP($N2393,'Data from Waybill Query'!$A:$M,11,FALSE))</f>
        <v>7331556</v>
      </c>
      <c r="L2393" s="104">
        <f>IF(ISNA(VLOOKUP($N2393,'Data from Waybill Query'!$A:$M,12,FALSE)),0,VLOOKUP($N2393,'Data from Waybill Query'!$A:$M,12,FALSE))</f>
        <v>2288</v>
      </c>
      <c r="M2393" s="104">
        <f>IF(ISNA(VLOOKUP($N2393,'Data from Waybill Query'!$A:$M,13,FALSE)),0,VLOOKUP($N2393,'Data from Waybill Query'!$A:$M,13,FALSE))</f>
        <v>5.745393E-2</v>
      </c>
      <c r="N2393" s="104">
        <f t="shared" si="84"/>
        <v>2020020103</v>
      </c>
    </row>
    <row r="2394" spans="1:14" x14ac:dyDescent="0.25">
      <c r="A2394" s="104">
        <f t="shared" si="83"/>
        <v>202008</v>
      </c>
      <c r="B2394" s="32">
        <f>'Data from Waybill Query'!B2394</f>
        <v>2020</v>
      </c>
      <c r="C2394" s="32" t="str">
        <f>IF('Data from Waybill Query'!C2394="00","0",IF('Data from Waybill Query'!C2394="01","1",IF('Data from Waybill Query'!C2394="XX","2",'Data from Waybill Query'!C2394)))</f>
        <v>2</v>
      </c>
      <c r="D2394" s="33" t="str">
        <f>'Data from Waybill Query'!D2394</f>
        <v>Grain</v>
      </c>
      <c r="E2394" s="33" t="str">
        <f>'Data from Waybill Query'!E2394</f>
        <v>S</v>
      </c>
      <c r="F2394" s="33" t="str">
        <f>'Data from Waybill Query'!F2394</f>
        <v>P</v>
      </c>
      <c r="G2394" s="33" t="str">
        <f>'Data from Waybill Query'!G2394</f>
        <v>S</v>
      </c>
      <c r="H2394" s="104">
        <f>IF(ISNA(VLOOKUP($N2394,'Data from Waybill Query'!$A:$M,8,FALSE)),0,VLOOKUP($N2394,'Data from Waybill Query'!$A:$M,8,FALSE))</f>
        <v>27365</v>
      </c>
      <c r="I2394" s="104">
        <f>IF(ISNA(VLOOKUP($N2394,'Data from Waybill Query'!$A:$M,9,FALSE)),0,VLOOKUP($N2394,'Data from Waybill Query'!$A:$M,9,FALSE))</f>
        <v>16216</v>
      </c>
      <c r="J2394" s="104">
        <f>IF(ISNA(VLOOKUP($N2394,'Data from Waybill Query'!$A:$M,10,FALSE)),0,VLOOKUP($N2394,'Data from Waybill Query'!$A:$M,10,FALSE))</f>
        <v>3557</v>
      </c>
      <c r="K2394" s="104">
        <f>IF(ISNA(VLOOKUP($N2394,'Data from Waybill Query'!$A:$M,11,FALSE)),0,VLOOKUP($N2394,'Data from Waybill Query'!$A:$M,11,FALSE))</f>
        <v>1589672</v>
      </c>
      <c r="L2394" s="104">
        <f>IF(ISNA(VLOOKUP($N2394,'Data from Waybill Query'!$A:$M,12,FALSE)),0,VLOOKUP($N2394,'Data from Waybill Query'!$A:$M,12,FALSE))</f>
        <v>349</v>
      </c>
      <c r="M2394" s="104">
        <f>IF(ISNA(VLOOKUP($N2394,'Data from Waybill Query'!$A:$M,13,FALSE)),0,VLOOKUP($N2394,'Data from Waybill Query'!$A:$M,13,FALSE))</f>
        <v>7.8358349999999993E-2</v>
      </c>
      <c r="N2394" s="104">
        <f t="shared" si="84"/>
        <v>2020020111</v>
      </c>
    </row>
    <row r="2395" spans="1:14" x14ac:dyDescent="0.25">
      <c r="A2395" s="104">
        <f t="shared" si="83"/>
        <v>202009</v>
      </c>
      <c r="B2395" s="32">
        <f>'Data from Waybill Query'!B2395</f>
        <v>2020</v>
      </c>
      <c r="C2395" s="32" t="str">
        <f>IF('Data from Waybill Query'!C2395="00","0",IF('Data from Waybill Query'!C2395="01","1",IF('Data from Waybill Query'!C2395="XX","2",'Data from Waybill Query'!C2395)))</f>
        <v>2</v>
      </c>
      <c r="D2395" s="33" t="str">
        <f>'Data from Waybill Query'!D2395</f>
        <v>Grain</v>
      </c>
      <c r="E2395" s="33" t="str">
        <f>'Data from Waybill Query'!E2395</f>
        <v>S</v>
      </c>
      <c r="F2395" s="33" t="str">
        <f>'Data from Waybill Query'!F2395</f>
        <v>P</v>
      </c>
      <c r="G2395" s="33" t="str">
        <f>'Data from Waybill Query'!G2395</f>
        <v>M</v>
      </c>
      <c r="H2395" s="104">
        <f>IF(ISNA(VLOOKUP($N2395,'Data from Waybill Query'!$A:$M,8,FALSE)),0,VLOOKUP($N2395,'Data from Waybill Query'!$A:$M,8,FALSE))</f>
        <v>48776</v>
      </c>
      <c r="I2395" s="104">
        <f>IF(ISNA(VLOOKUP($N2395,'Data from Waybill Query'!$A:$M,9,FALSE)),0,VLOOKUP($N2395,'Data from Waybill Query'!$A:$M,9,FALSE))</f>
        <v>44600</v>
      </c>
      <c r="J2395" s="104">
        <f>IF(ISNA(VLOOKUP($N2395,'Data from Waybill Query'!$A:$M,10,FALSE)),0,VLOOKUP($N2395,'Data from Waybill Query'!$A:$M,10,FALSE))</f>
        <v>7984</v>
      </c>
      <c r="K2395" s="104">
        <f>IF(ISNA(VLOOKUP($N2395,'Data from Waybill Query'!$A:$M,11,FALSE)),0,VLOOKUP($N2395,'Data from Waybill Query'!$A:$M,11,FALSE))</f>
        <v>4460288</v>
      </c>
      <c r="L2395" s="104">
        <f>IF(ISNA(VLOOKUP($N2395,'Data from Waybill Query'!$A:$M,12,FALSE)),0,VLOOKUP($N2395,'Data from Waybill Query'!$A:$M,12,FALSE))</f>
        <v>808</v>
      </c>
      <c r="M2395" s="104">
        <f>IF(ISNA(VLOOKUP($N2395,'Data from Waybill Query'!$A:$M,13,FALSE)),0,VLOOKUP($N2395,'Data from Waybill Query'!$A:$M,13,FALSE))</f>
        <v>6.0343920000000002E-2</v>
      </c>
      <c r="N2395" s="104">
        <f t="shared" si="84"/>
        <v>2020020112</v>
      </c>
    </row>
    <row r="2396" spans="1:14" x14ac:dyDescent="0.25">
      <c r="A2396" s="104">
        <f t="shared" si="83"/>
        <v>202010</v>
      </c>
      <c r="B2396" s="32">
        <f>'Data from Waybill Query'!B2396</f>
        <v>2020</v>
      </c>
      <c r="C2396" s="32" t="str">
        <f>IF('Data from Waybill Query'!C2396="00","0",IF('Data from Waybill Query'!C2396="01","1",IF('Data from Waybill Query'!C2396="XX","2",'Data from Waybill Query'!C2396)))</f>
        <v>2</v>
      </c>
      <c r="D2396" s="33" t="str">
        <f>'Data from Waybill Query'!D2396</f>
        <v>Grain</v>
      </c>
      <c r="E2396" s="33" t="str">
        <f>'Data from Waybill Query'!E2396</f>
        <v>S</v>
      </c>
      <c r="F2396" s="33" t="str">
        <f>'Data from Waybill Query'!F2396</f>
        <v>P</v>
      </c>
      <c r="G2396" s="33" t="str">
        <f>'Data from Waybill Query'!G2396</f>
        <v>U</v>
      </c>
      <c r="H2396" s="104">
        <f>IF(ISNA(VLOOKUP($N2396,'Data from Waybill Query'!$A:$M,8,FALSE)),0,VLOOKUP($N2396,'Data from Waybill Query'!$A:$M,8,FALSE))</f>
        <v>33558</v>
      </c>
      <c r="I2396" s="104">
        <f>IF(ISNA(VLOOKUP($N2396,'Data from Waybill Query'!$A:$M,9,FALSE)),0,VLOOKUP($N2396,'Data from Waybill Query'!$A:$M,9,FALSE))</f>
        <v>33092</v>
      </c>
      <c r="J2396" s="104">
        <f>IF(ISNA(VLOOKUP($N2396,'Data from Waybill Query'!$A:$M,10,FALSE)),0,VLOOKUP($N2396,'Data from Waybill Query'!$A:$M,10,FALSE))</f>
        <v>5919</v>
      </c>
      <c r="K2396" s="104">
        <f>IF(ISNA(VLOOKUP($N2396,'Data from Waybill Query'!$A:$M,11,FALSE)),0,VLOOKUP($N2396,'Data from Waybill Query'!$A:$M,11,FALSE))</f>
        <v>3345918</v>
      </c>
      <c r="L2396" s="104">
        <f>IF(ISNA(VLOOKUP($N2396,'Data from Waybill Query'!$A:$M,12,FALSE)),0,VLOOKUP($N2396,'Data from Waybill Query'!$A:$M,12,FALSE))</f>
        <v>596</v>
      </c>
      <c r="M2396" s="104">
        <f>IF(ISNA(VLOOKUP($N2396,'Data from Waybill Query'!$A:$M,13,FALSE)),0,VLOOKUP($N2396,'Data from Waybill Query'!$A:$M,13,FALSE))</f>
        <v>5.6342200000000002E-2</v>
      </c>
      <c r="N2396" s="104">
        <f t="shared" si="84"/>
        <v>2020020113</v>
      </c>
    </row>
    <row r="2397" spans="1:14" x14ac:dyDescent="0.25">
      <c r="A2397" s="104">
        <f t="shared" si="83"/>
        <v>202011</v>
      </c>
      <c r="B2397" s="32">
        <f>'Data from Waybill Query'!B2397</f>
        <v>2020</v>
      </c>
      <c r="C2397" s="32" t="str">
        <f>IF('Data from Waybill Query'!C2397="00","0",IF('Data from Waybill Query'!C2397="01","1",IF('Data from Waybill Query'!C2397="XX","2",'Data from Waybill Query'!C2397)))</f>
        <v>2</v>
      </c>
      <c r="D2397" s="33" t="str">
        <f>'Data from Waybill Query'!D2397</f>
        <v>Grain</v>
      </c>
      <c r="E2397" s="33" t="str">
        <f>'Data from Waybill Query'!E2397</f>
        <v>M</v>
      </c>
      <c r="F2397" s="33" t="str">
        <f>'Data from Waybill Query'!F2397</f>
        <v>R</v>
      </c>
      <c r="G2397" s="33" t="str">
        <f>'Data from Waybill Query'!G2397</f>
        <v>S</v>
      </c>
      <c r="H2397" s="104">
        <f>IF(ISNA(VLOOKUP($N2397,'Data from Waybill Query'!$A:$M,8,FALSE)),0,VLOOKUP($N2397,'Data from Waybill Query'!$A:$M,8,FALSE))</f>
        <v>76313</v>
      </c>
      <c r="I2397" s="104">
        <f>IF(ISNA(VLOOKUP($N2397,'Data from Waybill Query'!$A:$M,9,FALSE)),0,VLOOKUP($N2397,'Data from Waybill Query'!$A:$M,9,FALSE))</f>
        <v>18140</v>
      </c>
      <c r="J2397" s="104">
        <f>IF(ISNA(VLOOKUP($N2397,'Data from Waybill Query'!$A:$M,10,FALSE)),0,VLOOKUP($N2397,'Data from Waybill Query'!$A:$M,10,FALSE))</f>
        <v>13812</v>
      </c>
      <c r="K2397" s="104">
        <f>IF(ISNA(VLOOKUP($N2397,'Data from Waybill Query'!$A:$M,11,FALSE)),0,VLOOKUP($N2397,'Data from Waybill Query'!$A:$M,11,FALSE))</f>
        <v>1681408</v>
      </c>
      <c r="L2397" s="104">
        <f>IF(ISNA(VLOOKUP($N2397,'Data from Waybill Query'!$A:$M,12,FALSE)),0,VLOOKUP($N2397,'Data from Waybill Query'!$A:$M,12,FALSE))</f>
        <v>1282</v>
      </c>
      <c r="M2397" s="104">
        <f>IF(ISNA(VLOOKUP($N2397,'Data from Waybill Query'!$A:$M,13,FALSE)),0,VLOOKUP($N2397,'Data from Waybill Query'!$A:$M,13,FALSE))</f>
        <v>5.9522720000000001E-2</v>
      </c>
      <c r="N2397" s="104">
        <f t="shared" si="84"/>
        <v>2020020201</v>
      </c>
    </row>
    <row r="2398" spans="1:14" x14ac:dyDescent="0.25">
      <c r="A2398" s="104">
        <f t="shared" si="83"/>
        <v>202012</v>
      </c>
      <c r="B2398" s="32">
        <f>'Data from Waybill Query'!B2398</f>
        <v>2020</v>
      </c>
      <c r="C2398" s="32" t="str">
        <f>IF('Data from Waybill Query'!C2398="00","0",IF('Data from Waybill Query'!C2398="01","1",IF('Data from Waybill Query'!C2398="XX","2",'Data from Waybill Query'!C2398)))</f>
        <v>2</v>
      </c>
      <c r="D2398" s="33" t="str">
        <f>'Data from Waybill Query'!D2398</f>
        <v>Grain</v>
      </c>
      <c r="E2398" s="33" t="str">
        <f>'Data from Waybill Query'!E2398</f>
        <v>M</v>
      </c>
      <c r="F2398" s="33" t="str">
        <f>'Data from Waybill Query'!F2398</f>
        <v>R</v>
      </c>
      <c r="G2398" s="33" t="str">
        <f>'Data from Waybill Query'!G2398</f>
        <v>M</v>
      </c>
      <c r="H2398" s="104">
        <f>IF(ISNA(VLOOKUP($N2398,'Data from Waybill Query'!$A:$M,8,FALSE)),0,VLOOKUP($N2398,'Data from Waybill Query'!$A:$M,8,FALSE))</f>
        <v>270833</v>
      </c>
      <c r="I2398" s="104">
        <f>IF(ISNA(VLOOKUP($N2398,'Data from Waybill Query'!$A:$M,9,FALSE)),0,VLOOKUP($N2398,'Data from Waybill Query'!$A:$M,9,FALSE))</f>
        <v>71292</v>
      </c>
      <c r="J2398" s="104">
        <f>IF(ISNA(VLOOKUP($N2398,'Data from Waybill Query'!$A:$M,10,FALSE)),0,VLOOKUP($N2398,'Data from Waybill Query'!$A:$M,10,FALSE))</f>
        <v>52916</v>
      </c>
      <c r="K2398" s="104">
        <f>IF(ISNA(VLOOKUP($N2398,'Data from Waybill Query'!$A:$M,11,FALSE)),0,VLOOKUP($N2398,'Data from Waybill Query'!$A:$M,11,FALSE))</f>
        <v>7195976</v>
      </c>
      <c r="L2398" s="104">
        <f>IF(ISNA(VLOOKUP($N2398,'Data from Waybill Query'!$A:$M,12,FALSE)),0,VLOOKUP($N2398,'Data from Waybill Query'!$A:$M,12,FALSE))</f>
        <v>5317</v>
      </c>
      <c r="M2398" s="104">
        <f>IF(ISNA(VLOOKUP($N2398,'Data from Waybill Query'!$A:$M,13,FALSE)),0,VLOOKUP($N2398,'Data from Waybill Query'!$A:$M,13,FALSE))</f>
        <v>5.0934090000000001E-2</v>
      </c>
      <c r="N2398" s="104">
        <f t="shared" si="84"/>
        <v>2020020202</v>
      </c>
    </row>
    <row r="2399" spans="1:14" x14ac:dyDescent="0.25">
      <c r="A2399" s="104">
        <f t="shared" si="83"/>
        <v>202013</v>
      </c>
      <c r="B2399" s="32">
        <f>'Data from Waybill Query'!B2399</f>
        <v>2020</v>
      </c>
      <c r="C2399" s="32" t="str">
        <f>IF('Data from Waybill Query'!C2399="00","0",IF('Data from Waybill Query'!C2399="01","1",IF('Data from Waybill Query'!C2399="XX","2",'Data from Waybill Query'!C2399)))</f>
        <v>2</v>
      </c>
      <c r="D2399" s="33" t="str">
        <f>'Data from Waybill Query'!D2399</f>
        <v>Grain</v>
      </c>
      <c r="E2399" s="33" t="str">
        <f>'Data from Waybill Query'!E2399</f>
        <v>M</v>
      </c>
      <c r="F2399" s="33" t="str">
        <f>'Data from Waybill Query'!F2399</f>
        <v>R</v>
      </c>
      <c r="G2399" s="33" t="str">
        <f>'Data from Waybill Query'!G2399</f>
        <v>U</v>
      </c>
      <c r="H2399" s="104">
        <f>IF(ISNA(VLOOKUP($N2399,'Data from Waybill Query'!$A:$M,8,FALSE)),0,VLOOKUP($N2399,'Data from Waybill Query'!$A:$M,8,FALSE))</f>
        <v>945164</v>
      </c>
      <c r="I2399" s="104">
        <f>IF(ISNA(VLOOKUP($N2399,'Data from Waybill Query'!$A:$M,9,FALSE)),0,VLOOKUP($N2399,'Data from Waybill Query'!$A:$M,9,FALSE))</f>
        <v>263787</v>
      </c>
      <c r="J2399" s="104">
        <f>IF(ISNA(VLOOKUP($N2399,'Data from Waybill Query'!$A:$M,10,FALSE)),0,VLOOKUP($N2399,'Data from Waybill Query'!$A:$M,10,FALSE))</f>
        <v>209840</v>
      </c>
      <c r="K2399" s="104">
        <f>IF(ISNA(VLOOKUP($N2399,'Data from Waybill Query'!$A:$M,11,FALSE)),0,VLOOKUP($N2399,'Data from Waybill Query'!$A:$M,11,FALSE))</f>
        <v>27959276</v>
      </c>
      <c r="L2399" s="104">
        <f>IF(ISNA(VLOOKUP($N2399,'Data from Waybill Query'!$A:$M,12,FALSE)),0,VLOOKUP($N2399,'Data from Waybill Query'!$A:$M,12,FALSE))</f>
        <v>22141</v>
      </c>
      <c r="M2399" s="104">
        <f>IF(ISNA(VLOOKUP($N2399,'Data from Waybill Query'!$A:$M,13,FALSE)),0,VLOOKUP($N2399,'Data from Waybill Query'!$A:$M,13,FALSE))</f>
        <v>4.2688150000000001E-2</v>
      </c>
      <c r="N2399" s="104">
        <f t="shared" si="84"/>
        <v>2020020203</v>
      </c>
    </row>
    <row r="2400" spans="1:14" x14ac:dyDescent="0.25">
      <c r="A2400" s="104">
        <f t="shared" si="83"/>
        <v>202014</v>
      </c>
      <c r="B2400" s="32">
        <f>'Data from Waybill Query'!B2400</f>
        <v>2020</v>
      </c>
      <c r="C2400" s="32" t="str">
        <f>IF('Data from Waybill Query'!C2400="00","0",IF('Data from Waybill Query'!C2400="01","1",IF('Data from Waybill Query'!C2400="XX","2",'Data from Waybill Query'!C2400)))</f>
        <v>2</v>
      </c>
      <c r="D2400" s="33" t="str">
        <f>'Data from Waybill Query'!D2400</f>
        <v>Grain</v>
      </c>
      <c r="E2400" s="33" t="str">
        <f>'Data from Waybill Query'!E2400</f>
        <v>M</v>
      </c>
      <c r="F2400" s="33" t="str">
        <f>'Data from Waybill Query'!F2400</f>
        <v>P</v>
      </c>
      <c r="G2400" s="33" t="str">
        <f>'Data from Waybill Query'!G2400</f>
        <v>S</v>
      </c>
      <c r="H2400" s="104">
        <f>IF(ISNA(VLOOKUP($N2400,'Data from Waybill Query'!$A:$M,8,FALSE)),0,VLOOKUP($N2400,'Data from Waybill Query'!$A:$M,8,FALSE))</f>
        <v>77537</v>
      </c>
      <c r="I2400" s="104">
        <f>IF(ISNA(VLOOKUP($N2400,'Data from Waybill Query'!$A:$M,9,FALSE)),0,VLOOKUP($N2400,'Data from Waybill Query'!$A:$M,9,FALSE))</f>
        <v>21196</v>
      </c>
      <c r="J2400" s="104">
        <f>IF(ISNA(VLOOKUP($N2400,'Data from Waybill Query'!$A:$M,10,FALSE)),0,VLOOKUP($N2400,'Data from Waybill Query'!$A:$M,10,FALSE))</f>
        <v>16104</v>
      </c>
      <c r="K2400" s="104">
        <f>IF(ISNA(VLOOKUP($N2400,'Data from Waybill Query'!$A:$M,11,FALSE)),0,VLOOKUP($N2400,'Data from Waybill Query'!$A:$M,11,FALSE))</f>
        <v>2065504</v>
      </c>
      <c r="L2400" s="104">
        <f>IF(ISNA(VLOOKUP($N2400,'Data from Waybill Query'!$A:$M,12,FALSE)),0,VLOOKUP($N2400,'Data from Waybill Query'!$A:$M,12,FALSE))</f>
        <v>1570</v>
      </c>
      <c r="M2400" s="104">
        <f>IF(ISNA(VLOOKUP($N2400,'Data from Waybill Query'!$A:$M,13,FALSE)),0,VLOOKUP($N2400,'Data from Waybill Query'!$A:$M,13,FALSE))</f>
        <v>4.9388189999999998E-2</v>
      </c>
      <c r="N2400" s="104">
        <f t="shared" si="84"/>
        <v>2020020211</v>
      </c>
    </row>
    <row r="2401" spans="1:14" x14ac:dyDescent="0.25">
      <c r="A2401" s="104">
        <f t="shared" si="83"/>
        <v>202015</v>
      </c>
      <c r="B2401" s="32">
        <f>'Data from Waybill Query'!B2401</f>
        <v>2020</v>
      </c>
      <c r="C2401" s="32" t="str">
        <f>IF('Data from Waybill Query'!C2401="00","0",IF('Data from Waybill Query'!C2401="01","1",IF('Data from Waybill Query'!C2401="XX","2",'Data from Waybill Query'!C2401)))</f>
        <v>2</v>
      </c>
      <c r="D2401" s="33" t="str">
        <f>'Data from Waybill Query'!D2401</f>
        <v>Grain</v>
      </c>
      <c r="E2401" s="33" t="str">
        <f>'Data from Waybill Query'!E2401</f>
        <v>M</v>
      </c>
      <c r="F2401" s="33" t="str">
        <f>'Data from Waybill Query'!F2401</f>
        <v>P</v>
      </c>
      <c r="G2401" s="33" t="str">
        <f>'Data from Waybill Query'!G2401</f>
        <v>M</v>
      </c>
      <c r="H2401" s="104">
        <f>IF(ISNA(VLOOKUP($N2401,'Data from Waybill Query'!$A:$M,8,FALSE)),0,VLOOKUP($N2401,'Data from Waybill Query'!$A:$M,8,FALSE))</f>
        <v>41190</v>
      </c>
      <c r="I2401" s="104">
        <f>IF(ISNA(VLOOKUP($N2401,'Data from Waybill Query'!$A:$M,9,FALSE)),0,VLOOKUP($N2401,'Data from Waybill Query'!$A:$M,9,FALSE))</f>
        <v>12160</v>
      </c>
      <c r="J2401" s="104">
        <f>IF(ISNA(VLOOKUP($N2401,'Data from Waybill Query'!$A:$M,10,FALSE)),0,VLOOKUP($N2401,'Data from Waybill Query'!$A:$M,10,FALSE))</f>
        <v>8940</v>
      </c>
      <c r="K2401" s="104">
        <f>IF(ISNA(VLOOKUP($N2401,'Data from Waybill Query'!$A:$M,11,FALSE)),0,VLOOKUP($N2401,'Data from Waybill Query'!$A:$M,11,FALSE))</f>
        <v>1219368</v>
      </c>
      <c r="L2401" s="104">
        <f>IF(ISNA(VLOOKUP($N2401,'Data from Waybill Query'!$A:$M,12,FALSE)),0,VLOOKUP($N2401,'Data from Waybill Query'!$A:$M,12,FALSE))</f>
        <v>896</v>
      </c>
      <c r="M2401" s="104">
        <f>IF(ISNA(VLOOKUP($N2401,'Data from Waybill Query'!$A:$M,13,FALSE)),0,VLOOKUP($N2401,'Data from Waybill Query'!$A:$M,13,FALSE))</f>
        <v>4.5977169999999998E-2</v>
      </c>
      <c r="N2401" s="104">
        <f t="shared" si="84"/>
        <v>2020020212</v>
      </c>
    </row>
    <row r="2402" spans="1:14" x14ac:dyDescent="0.25">
      <c r="A2402" s="104">
        <f t="shared" si="83"/>
        <v>202016</v>
      </c>
      <c r="B2402" s="32">
        <f>'Data from Waybill Query'!B2402</f>
        <v>2020</v>
      </c>
      <c r="C2402" s="32" t="str">
        <f>IF('Data from Waybill Query'!C2402="00","0",IF('Data from Waybill Query'!C2402="01","1",IF('Data from Waybill Query'!C2402="XX","2",'Data from Waybill Query'!C2402)))</f>
        <v>2</v>
      </c>
      <c r="D2402" s="33" t="str">
        <f>'Data from Waybill Query'!D2402</f>
        <v>Grain</v>
      </c>
      <c r="E2402" s="33" t="str">
        <f>'Data from Waybill Query'!E2402</f>
        <v>M</v>
      </c>
      <c r="F2402" s="33" t="str">
        <f>'Data from Waybill Query'!F2402</f>
        <v>P</v>
      </c>
      <c r="G2402" s="33" t="str">
        <f>'Data from Waybill Query'!G2402</f>
        <v>U</v>
      </c>
      <c r="H2402" s="104">
        <f>IF(ISNA(VLOOKUP($N2402,'Data from Waybill Query'!$A:$M,8,FALSE)),0,VLOOKUP($N2402,'Data from Waybill Query'!$A:$M,8,FALSE))</f>
        <v>246226</v>
      </c>
      <c r="I2402" s="104">
        <f>IF(ISNA(VLOOKUP($N2402,'Data from Waybill Query'!$A:$M,9,FALSE)),0,VLOOKUP($N2402,'Data from Waybill Query'!$A:$M,9,FALSE))</f>
        <v>91485</v>
      </c>
      <c r="J2402" s="104">
        <f>IF(ISNA(VLOOKUP($N2402,'Data from Waybill Query'!$A:$M,10,FALSE)),0,VLOOKUP($N2402,'Data from Waybill Query'!$A:$M,10,FALSE))</f>
        <v>71140</v>
      </c>
      <c r="K2402" s="104">
        <f>IF(ISNA(VLOOKUP($N2402,'Data from Waybill Query'!$A:$M,11,FALSE)),0,VLOOKUP($N2402,'Data from Waybill Query'!$A:$M,11,FALSE))</f>
        <v>9743918</v>
      </c>
      <c r="L2402" s="104">
        <f>IF(ISNA(VLOOKUP($N2402,'Data from Waybill Query'!$A:$M,12,FALSE)),0,VLOOKUP($N2402,'Data from Waybill Query'!$A:$M,12,FALSE))</f>
        <v>7568</v>
      </c>
      <c r="M2402" s="104">
        <f>IF(ISNA(VLOOKUP($N2402,'Data from Waybill Query'!$A:$M,13,FALSE)),0,VLOOKUP($N2402,'Data from Waybill Query'!$A:$M,13,FALSE))</f>
        <v>3.2534599999999997E-2</v>
      </c>
      <c r="N2402" s="104">
        <f t="shared" si="84"/>
        <v>2020020213</v>
      </c>
    </row>
    <row r="2403" spans="1:14" x14ac:dyDescent="0.25">
      <c r="A2403" s="104">
        <f t="shared" si="83"/>
        <v>202017</v>
      </c>
      <c r="B2403" s="32">
        <f>'Data from Waybill Query'!B2403</f>
        <v>2020</v>
      </c>
      <c r="C2403" s="32" t="str">
        <f>IF('Data from Waybill Query'!C2403="00","0",IF('Data from Waybill Query'!C2403="01","1",IF('Data from Waybill Query'!C2403="XX","2",'Data from Waybill Query'!C2403)))</f>
        <v>2</v>
      </c>
      <c r="D2403" s="33" t="str">
        <f>'Data from Waybill Query'!D2403</f>
        <v>Grain</v>
      </c>
      <c r="E2403" s="33" t="str">
        <f>'Data from Waybill Query'!E2403</f>
        <v>L</v>
      </c>
      <c r="F2403" s="33" t="str">
        <f>'Data from Waybill Query'!F2403</f>
        <v>R</v>
      </c>
      <c r="G2403" s="33" t="str">
        <f>'Data from Waybill Query'!G2403</f>
        <v>S</v>
      </c>
      <c r="H2403" s="104">
        <f>IF(ISNA(VLOOKUP($N2403,'Data from Waybill Query'!$A:$M,8,FALSE)),0,VLOOKUP($N2403,'Data from Waybill Query'!$A:$M,8,FALSE))</f>
        <v>172252</v>
      </c>
      <c r="I2403" s="104">
        <f>IF(ISNA(VLOOKUP($N2403,'Data from Waybill Query'!$A:$M,9,FALSE)),0,VLOOKUP($N2403,'Data from Waybill Query'!$A:$M,9,FALSE))</f>
        <v>29248</v>
      </c>
      <c r="J2403" s="104">
        <f>IF(ISNA(VLOOKUP($N2403,'Data from Waybill Query'!$A:$M,10,FALSE)),0,VLOOKUP($N2403,'Data from Waybill Query'!$A:$M,10,FALSE))</f>
        <v>47354</v>
      </c>
      <c r="K2403" s="104">
        <f>IF(ISNA(VLOOKUP($N2403,'Data from Waybill Query'!$A:$M,11,FALSE)),0,VLOOKUP($N2403,'Data from Waybill Query'!$A:$M,11,FALSE))</f>
        <v>2648596</v>
      </c>
      <c r="L2403" s="104">
        <f>IF(ISNA(VLOOKUP($N2403,'Data from Waybill Query'!$A:$M,12,FALSE)),0,VLOOKUP($N2403,'Data from Waybill Query'!$A:$M,12,FALSE))</f>
        <v>4273</v>
      </c>
      <c r="M2403" s="104">
        <f>IF(ISNA(VLOOKUP($N2403,'Data from Waybill Query'!$A:$M,13,FALSE)),0,VLOOKUP($N2403,'Data from Waybill Query'!$A:$M,13,FALSE))</f>
        <v>4.0310510000000001E-2</v>
      </c>
      <c r="N2403" s="104">
        <f t="shared" si="84"/>
        <v>2020020301</v>
      </c>
    </row>
    <row r="2404" spans="1:14" x14ac:dyDescent="0.25">
      <c r="A2404" s="104">
        <f t="shared" si="83"/>
        <v>202018</v>
      </c>
      <c r="B2404" s="32">
        <f>'Data from Waybill Query'!B2404</f>
        <v>2020</v>
      </c>
      <c r="C2404" s="32" t="str">
        <f>IF('Data from Waybill Query'!C2404="00","0",IF('Data from Waybill Query'!C2404="01","1",IF('Data from Waybill Query'!C2404="XX","2",'Data from Waybill Query'!C2404)))</f>
        <v>2</v>
      </c>
      <c r="D2404" s="33" t="str">
        <f>'Data from Waybill Query'!D2404</f>
        <v>Grain</v>
      </c>
      <c r="E2404" s="33" t="str">
        <f>'Data from Waybill Query'!E2404</f>
        <v>L</v>
      </c>
      <c r="F2404" s="33" t="str">
        <f>'Data from Waybill Query'!F2404</f>
        <v>R</v>
      </c>
      <c r="G2404" s="33" t="str">
        <f>'Data from Waybill Query'!G2404</f>
        <v>M</v>
      </c>
      <c r="H2404" s="104">
        <f>IF(ISNA(VLOOKUP($N2404,'Data from Waybill Query'!$A:$M,8,FALSE)),0,VLOOKUP($N2404,'Data from Waybill Query'!$A:$M,8,FALSE))</f>
        <v>293763</v>
      </c>
      <c r="I2404" s="104">
        <f>IF(ISNA(VLOOKUP($N2404,'Data from Waybill Query'!$A:$M,9,FALSE)),0,VLOOKUP($N2404,'Data from Waybill Query'!$A:$M,9,FALSE))</f>
        <v>53468</v>
      </c>
      <c r="J2404" s="104">
        <f>IF(ISNA(VLOOKUP($N2404,'Data from Waybill Query'!$A:$M,10,FALSE)),0,VLOOKUP($N2404,'Data from Waybill Query'!$A:$M,10,FALSE))</f>
        <v>81040</v>
      </c>
      <c r="K2404" s="104">
        <f>IF(ISNA(VLOOKUP($N2404,'Data from Waybill Query'!$A:$M,11,FALSE)),0,VLOOKUP($N2404,'Data from Waybill Query'!$A:$M,11,FALSE))</f>
        <v>4907672</v>
      </c>
      <c r="L2404" s="104">
        <f>IF(ISNA(VLOOKUP($N2404,'Data from Waybill Query'!$A:$M,12,FALSE)),0,VLOOKUP($N2404,'Data from Waybill Query'!$A:$M,12,FALSE))</f>
        <v>7460</v>
      </c>
      <c r="M2404" s="104">
        <f>IF(ISNA(VLOOKUP($N2404,'Data from Waybill Query'!$A:$M,13,FALSE)),0,VLOOKUP($N2404,'Data from Waybill Query'!$A:$M,13,FALSE))</f>
        <v>3.9380470000000001E-2</v>
      </c>
      <c r="N2404" s="104">
        <f t="shared" si="84"/>
        <v>2020020302</v>
      </c>
    </row>
    <row r="2405" spans="1:14" x14ac:dyDescent="0.25">
      <c r="A2405" s="104">
        <f t="shared" si="83"/>
        <v>202019</v>
      </c>
      <c r="B2405" s="32">
        <f>'Data from Waybill Query'!B2405</f>
        <v>2020</v>
      </c>
      <c r="C2405" s="32" t="str">
        <f>IF('Data from Waybill Query'!C2405="00","0",IF('Data from Waybill Query'!C2405="01","1",IF('Data from Waybill Query'!C2405="XX","2",'Data from Waybill Query'!C2405)))</f>
        <v>2</v>
      </c>
      <c r="D2405" s="33" t="str">
        <f>'Data from Waybill Query'!D2405</f>
        <v>Grain</v>
      </c>
      <c r="E2405" s="33" t="str">
        <f>'Data from Waybill Query'!E2405</f>
        <v>L</v>
      </c>
      <c r="F2405" s="33" t="str">
        <f>'Data from Waybill Query'!F2405</f>
        <v>R</v>
      </c>
      <c r="G2405" s="33" t="str">
        <f>'Data from Waybill Query'!G2405</f>
        <v>U</v>
      </c>
      <c r="H2405" s="104">
        <f>IF(ISNA(VLOOKUP($N2405,'Data from Waybill Query'!$A:$M,8,FALSE)),0,VLOOKUP($N2405,'Data from Waybill Query'!$A:$M,8,FALSE))</f>
        <v>2772894</v>
      </c>
      <c r="I2405" s="104">
        <f>IF(ISNA(VLOOKUP($N2405,'Data from Waybill Query'!$A:$M,9,FALSE)),0,VLOOKUP($N2405,'Data from Waybill Query'!$A:$M,9,FALSE))</f>
        <v>546626</v>
      </c>
      <c r="J2405" s="104">
        <f>IF(ISNA(VLOOKUP($N2405,'Data from Waybill Query'!$A:$M,10,FALSE)),0,VLOOKUP($N2405,'Data from Waybill Query'!$A:$M,10,FALSE))</f>
        <v>893879</v>
      </c>
      <c r="K2405" s="104">
        <f>IF(ISNA(VLOOKUP($N2405,'Data from Waybill Query'!$A:$M,11,FALSE)),0,VLOOKUP($N2405,'Data from Waybill Query'!$A:$M,11,FALSE))</f>
        <v>57003776</v>
      </c>
      <c r="L2405" s="104">
        <f>IF(ISNA(VLOOKUP($N2405,'Data from Waybill Query'!$A:$M,12,FALSE)),0,VLOOKUP($N2405,'Data from Waybill Query'!$A:$M,12,FALSE))</f>
        <v>93608</v>
      </c>
      <c r="M2405" s="104">
        <f>IF(ISNA(VLOOKUP($N2405,'Data from Waybill Query'!$A:$M,13,FALSE)),0,VLOOKUP($N2405,'Data from Waybill Query'!$A:$M,13,FALSE))</f>
        <v>2.9622320000000001E-2</v>
      </c>
      <c r="N2405" s="104">
        <f t="shared" si="84"/>
        <v>2020020303</v>
      </c>
    </row>
    <row r="2406" spans="1:14" x14ac:dyDescent="0.25">
      <c r="A2406" s="104">
        <f t="shared" si="83"/>
        <v>202020</v>
      </c>
      <c r="B2406" s="32">
        <f>'Data from Waybill Query'!B2406</f>
        <v>2020</v>
      </c>
      <c r="C2406" s="32" t="str">
        <f>IF('Data from Waybill Query'!C2406="00","0",IF('Data from Waybill Query'!C2406="01","1",IF('Data from Waybill Query'!C2406="XX","2",'Data from Waybill Query'!C2406)))</f>
        <v>2</v>
      </c>
      <c r="D2406" s="33" t="str">
        <f>'Data from Waybill Query'!D2406</f>
        <v>Grain</v>
      </c>
      <c r="E2406" s="33" t="str">
        <f>'Data from Waybill Query'!E2406</f>
        <v>L</v>
      </c>
      <c r="F2406" s="33" t="str">
        <f>'Data from Waybill Query'!F2406</f>
        <v>P</v>
      </c>
      <c r="G2406" s="33" t="str">
        <f>'Data from Waybill Query'!G2406</f>
        <v>S</v>
      </c>
      <c r="H2406" s="104">
        <f>IF(ISNA(VLOOKUP($N2406,'Data from Waybill Query'!$A:$M,8,FALSE)),0,VLOOKUP($N2406,'Data from Waybill Query'!$A:$M,8,FALSE))</f>
        <v>113185</v>
      </c>
      <c r="I2406" s="104">
        <f>IF(ISNA(VLOOKUP($N2406,'Data from Waybill Query'!$A:$M,9,FALSE)),0,VLOOKUP($N2406,'Data from Waybill Query'!$A:$M,9,FALSE))</f>
        <v>20036</v>
      </c>
      <c r="J2406" s="104">
        <f>IF(ISNA(VLOOKUP($N2406,'Data from Waybill Query'!$A:$M,10,FALSE)),0,VLOOKUP($N2406,'Data from Waybill Query'!$A:$M,10,FALSE))</f>
        <v>33238</v>
      </c>
      <c r="K2406" s="104">
        <f>IF(ISNA(VLOOKUP($N2406,'Data from Waybill Query'!$A:$M,11,FALSE)),0,VLOOKUP($N2406,'Data from Waybill Query'!$A:$M,11,FALSE))</f>
        <v>1893048</v>
      </c>
      <c r="L2406" s="104">
        <f>IF(ISNA(VLOOKUP($N2406,'Data from Waybill Query'!$A:$M,12,FALSE)),0,VLOOKUP($N2406,'Data from Waybill Query'!$A:$M,12,FALSE))</f>
        <v>3106</v>
      </c>
      <c r="M2406" s="104">
        <f>IF(ISNA(VLOOKUP($N2406,'Data from Waybill Query'!$A:$M,13,FALSE)),0,VLOOKUP($N2406,'Data from Waybill Query'!$A:$M,13,FALSE))</f>
        <v>3.6444450000000003E-2</v>
      </c>
      <c r="N2406" s="104">
        <f t="shared" si="84"/>
        <v>2020020311</v>
      </c>
    </row>
    <row r="2407" spans="1:14" x14ac:dyDescent="0.25">
      <c r="A2407" s="104">
        <f t="shared" si="83"/>
        <v>202021</v>
      </c>
      <c r="B2407" s="32">
        <f>'Data from Waybill Query'!B2407</f>
        <v>2020</v>
      </c>
      <c r="C2407" s="32" t="str">
        <f>IF('Data from Waybill Query'!C2407="00","0",IF('Data from Waybill Query'!C2407="01","1",IF('Data from Waybill Query'!C2407="XX","2",'Data from Waybill Query'!C2407)))</f>
        <v>2</v>
      </c>
      <c r="D2407" s="33" t="str">
        <f>'Data from Waybill Query'!D2407</f>
        <v>Grain</v>
      </c>
      <c r="E2407" s="33" t="str">
        <f>'Data from Waybill Query'!E2407</f>
        <v>L</v>
      </c>
      <c r="F2407" s="33" t="str">
        <f>'Data from Waybill Query'!F2407</f>
        <v>P</v>
      </c>
      <c r="G2407" s="33" t="str">
        <f>'Data from Waybill Query'!G2407</f>
        <v>M</v>
      </c>
      <c r="H2407" s="104">
        <f>IF(ISNA(VLOOKUP($N2407,'Data from Waybill Query'!$A:$M,8,FALSE)),0,VLOOKUP($N2407,'Data from Waybill Query'!$A:$M,8,FALSE))</f>
        <v>67132</v>
      </c>
      <c r="I2407" s="104">
        <f>IF(ISNA(VLOOKUP($N2407,'Data from Waybill Query'!$A:$M,9,FALSE)),0,VLOOKUP($N2407,'Data from Waybill Query'!$A:$M,9,FALSE))</f>
        <v>12812</v>
      </c>
      <c r="J2407" s="104">
        <f>IF(ISNA(VLOOKUP($N2407,'Data from Waybill Query'!$A:$M,10,FALSE)),0,VLOOKUP($N2407,'Data from Waybill Query'!$A:$M,10,FALSE))</f>
        <v>19312</v>
      </c>
      <c r="K2407" s="104">
        <f>IF(ISNA(VLOOKUP($N2407,'Data from Waybill Query'!$A:$M,11,FALSE)),0,VLOOKUP($N2407,'Data from Waybill Query'!$A:$M,11,FALSE))</f>
        <v>1248536</v>
      </c>
      <c r="L2407" s="104">
        <f>IF(ISNA(VLOOKUP($N2407,'Data from Waybill Query'!$A:$M,12,FALSE)),0,VLOOKUP($N2407,'Data from Waybill Query'!$A:$M,12,FALSE))</f>
        <v>1866</v>
      </c>
      <c r="M2407" s="104">
        <f>IF(ISNA(VLOOKUP($N2407,'Data from Waybill Query'!$A:$M,13,FALSE)),0,VLOOKUP($N2407,'Data from Waybill Query'!$A:$M,13,FALSE))</f>
        <v>3.5977660000000002E-2</v>
      </c>
      <c r="N2407" s="104">
        <f t="shared" si="84"/>
        <v>2020020312</v>
      </c>
    </row>
    <row r="2408" spans="1:14" x14ac:dyDescent="0.25">
      <c r="A2408" s="104">
        <f t="shared" si="83"/>
        <v>202022</v>
      </c>
      <c r="B2408" s="32">
        <f>'Data from Waybill Query'!B2408</f>
        <v>2020</v>
      </c>
      <c r="C2408" s="32" t="str">
        <f>IF('Data from Waybill Query'!C2408="00","0",IF('Data from Waybill Query'!C2408="01","1",IF('Data from Waybill Query'!C2408="XX","2",'Data from Waybill Query'!C2408)))</f>
        <v>2</v>
      </c>
      <c r="D2408" s="33" t="str">
        <f>'Data from Waybill Query'!D2408</f>
        <v>Grain</v>
      </c>
      <c r="E2408" s="33" t="str">
        <f>'Data from Waybill Query'!E2408</f>
        <v>L</v>
      </c>
      <c r="F2408" s="33" t="str">
        <f>'Data from Waybill Query'!F2408</f>
        <v>P</v>
      </c>
      <c r="G2408" s="33" t="str">
        <f>'Data from Waybill Query'!G2408</f>
        <v>U</v>
      </c>
      <c r="H2408" s="104">
        <f>IF(ISNA(VLOOKUP($N2408,'Data from Waybill Query'!$A:$M,8,FALSE)),0,VLOOKUP($N2408,'Data from Waybill Query'!$A:$M,8,FALSE))</f>
        <v>219885</v>
      </c>
      <c r="I2408" s="104">
        <f>IF(ISNA(VLOOKUP($N2408,'Data from Waybill Query'!$A:$M,9,FALSE)),0,VLOOKUP($N2408,'Data from Waybill Query'!$A:$M,9,FALSE))</f>
        <v>49654</v>
      </c>
      <c r="J2408" s="104">
        <f>IF(ISNA(VLOOKUP($N2408,'Data from Waybill Query'!$A:$M,10,FALSE)),0,VLOOKUP($N2408,'Data from Waybill Query'!$A:$M,10,FALSE))</f>
        <v>74463</v>
      </c>
      <c r="K2408" s="104">
        <f>IF(ISNA(VLOOKUP($N2408,'Data from Waybill Query'!$A:$M,11,FALSE)),0,VLOOKUP($N2408,'Data from Waybill Query'!$A:$M,11,FALSE))</f>
        <v>4980470</v>
      </c>
      <c r="L2408" s="104">
        <f>IF(ISNA(VLOOKUP($N2408,'Data from Waybill Query'!$A:$M,12,FALSE)),0,VLOOKUP($N2408,'Data from Waybill Query'!$A:$M,12,FALSE))</f>
        <v>7433</v>
      </c>
      <c r="M2408" s="104">
        <f>IF(ISNA(VLOOKUP($N2408,'Data from Waybill Query'!$A:$M,13,FALSE)),0,VLOOKUP($N2408,'Data from Waybill Query'!$A:$M,13,FALSE))</f>
        <v>2.958059E-2</v>
      </c>
      <c r="N2408" s="104">
        <f t="shared" si="84"/>
        <v>2020020313</v>
      </c>
    </row>
    <row r="2409" spans="1:14" x14ac:dyDescent="0.25">
      <c r="A2409" s="104">
        <f t="shared" si="83"/>
        <v>202023</v>
      </c>
      <c r="B2409" s="32">
        <f>'Data from Waybill Query'!B2409</f>
        <v>2020</v>
      </c>
      <c r="C2409" s="32" t="str">
        <f>IF('Data from Waybill Query'!C2409="00","0",IF('Data from Waybill Query'!C2409="01","1",IF('Data from Waybill Query'!C2409="XX","2",'Data from Waybill Query'!C2409)))</f>
        <v>10</v>
      </c>
      <c r="D2409" s="33" t="str">
        <f>'Data from Waybill Query'!D2409</f>
        <v>Metalic Ores</v>
      </c>
      <c r="E2409" s="33" t="str">
        <f>'Data from Waybill Query'!E2409</f>
        <v>S</v>
      </c>
      <c r="F2409" s="33" t="str">
        <f>'Data from Waybill Query'!F2409</f>
        <v>X</v>
      </c>
      <c r="G2409" s="33" t="str">
        <f>'Data from Waybill Query'!G2409</f>
        <v>X</v>
      </c>
      <c r="H2409" s="104">
        <f>IF(ISNA(VLOOKUP($N2409,'Data from Waybill Query'!$A:$M,8,FALSE)),0,VLOOKUP($N2409,'Data from Waybill Query'!$A:$M,8,FALSE))</f>
        <v>174140</v>
      </c>
      <c r="I2409" s="104">
        <f>IF(ISNA(VLOOKUP($N2409,'Data from Waybill Query'!$A:$M,9,FALSE)),0,VLOOKUP($N2409,'Data from Waybill Query'!$A:$M,9,FALSE))</f>
        <v>506881</v>
      </c>
      <c r="J2409" s="104">
        <f>IF(ISNA(VLOOKUP($N2409,'Data from Waybill Query'!$A:$M,10,FALSE)),0,VLOOKUP($N2409,'Data from Waybill Query'!$A:$M,10,FALSE))</f>
        <v>23743</v>
      </c>
      <c r="K2409" s="104">
        <f>IF(ISNA(VLOOKUP($N2409,'Data from Waybill Query'!$A:$M,11,FALSE)),0,VLOOKUP($N2409,'Data from Waybill Query'!$A:$M,11,FALSE))</f>
        <v>41414532</v>
      </c>
      <c r="L2409" s="104">
        <f>IF(ISNA(VLOOKUP($N2409,'Data from Waybill Query'!$A:$M,12,FALSE)),0,VLOOKUP($N2409,'Data from Waybill Query'!$A:$M,12,FALSE))</f>
        <v>1870</v>
      </c>
      <c r="M2409" s="104">
        <f>IF(ISNA(VLOOKUP($N2409,'Data from Waybill Query'!$A:$M,13,FALSE)),0,VLOOKUP($N2409,'Data from Waybill Query'!$A:$M,13,FALSE))</f>
        <v>9.3104300000000001E-2</v>
      </c>
      <c r="N2409" s="104">
        <f t="shared" si="84"/>
        <v>2020100103</v>
      </c>
    </row>
    <row r="2410" spans="1:14" x14ac:dyDescent="0.25">
      <c r="A2410" s="104">
        <f t="shared" si="83"/>
        <v>202024</v>
      </c>
      <c r="B2410" s="32">
        <f>'Data from Waybill Query'!B2410</f>
        <v>2020</v>
      </c>
      <c r="C2410" s="32" t="str">
        <f>IF('Data from Waybill Query'!C2410="00","0",IF('Data from Waybill Query'!C2410="01","1",IF('Data from Waybill Query'!C2410="XX","2",'Data from Waybill Query'!C2410)))</f>
        <v>10</v>
      </c>
      <c r="D2410" s="33" t="str">
        <f>'Data from Waybill Query'!D2410</f>
        <v>Metalic Ores</v>
      </c>
      <c r="E2410" s="33" t="str">
        <f>'Data from Waybill Query'!E2410</f>
        <v>M</v>
      </c>
      <c r="F2410" s="33" t="str">
        <f>'Data from Waybill Query'!F2410</f>
        <v>X</v>
      </c>
      <c r="G2410" s="33" t="str">
        <f>'Data from Waybill Query'!G2410</f>
        <v>X</v>
      </c>
      <c r="H2410" s="104">
        <f>IF(ISNA(VLOOKUP($N2410,'Data from Waybill Query'!$A:$M,8,FALSE)),0,VLOOKUP($N2410,'Data from Waybill Query'!$A:$M,8,FALSE))</f>
        <v>148486</v>
      </c>
      <c r="I2410" s="104">
        <f>IF(ISNA(VLOOKUP($N2410,'Data from Waybill Query'!$A:$M,9,FALSE)),0,VLOOKUP($N2410,'Data from Waybill Query'!$A:$M,9,FALSE))</f>
        <v>132810</v>
      </c>
      <c r="J2410" s="104">
        <f>IF(ISNA(VLOOKUP($N2410,'Data from Waybill Query'!$A:$M,10,FALSE)),0,VLOOKUP($N2410,'Data from Waybill Query'!$A:$M,10,FALSE))</f>
        <v>19164</v>
      </c>
      <c r="K2410" s="104">
        <f>IF(ISNA(VLOOKUP($N2410,'Data from Waybill Query'!$A:$M,11,FALSE)),0,VLOOKUP($N2410,'Data from Waybill Query'!$A:$M,11,FALSE))</f>
        <v>14117815</v>
      </c>
      <c r="L2410" s="104">
        <f>IF(ISNA(VLOOKUP($N2410,'Data from Waybill Query'!$A:$M,12,FALSE)),0,VLOOKUP($N2410,'Data from Waybill Query'!$A:$M,12,FALSE))</f>
        <v>2030</v>
      </c>
      <c r="M2410" s="104">
        <f>IF(ISNA(VLOOKUP($N2410,'Data from Waybill Query'!$A:$M,13,FALSE)),0,VLOOKUP($N2410,'Data from Waybill Query'!$A:$M,13,FALSE))</f>
        <v>7.3151830000000001E-2</v>
      </c>
      <c r="N2410" s="104">
        <f t="shared" si="84"/>
        <v>2020100203</v>
      </c>
    </row>
    <row r="2411" spans="1:14" x14ac:dyDescent="0.25">
      <c r="A2411" s="104">
        <f t="shared" si="83"/>
        <v>202025</v>
      </c>
      <c r="B2411" s="32">
        <f>'Data from Waybill Query'!B2411</f>
        <v>2020</v>
      </c>
      <c r="C2411" s="32" t="str">
        <f>IF('Data from Waybill Query'!C2411="00","0",IF('Data from Waybill Query'!C2411="01","1",IF('Data from Waybill Query'!C2411="XX","2",'Data from Waybill Query'!C2411)))</f>
        <v>10</v>
      </c>
      <c r="D2411" s="33" t="str">
        <f>'Data from Waybill Query'!D2411</f>
        <v>Metalic Ores</v>
      </c>
      <c r="E2411" s="33" t="str">
        <f>'Data from Waybill Query'!E2411</f>
        <v>L</v>
      </c>
      <c r="F2411" s="33" t="str">
        <f>'Data from Waybill Query'!F2411</f>
        <v>X</v>
      </c>
      <c r="G2411" s="33" t="str">
        <f>'Data from Waybill Query'!G2411</f>
        <v>X</v>
      </c>
      <c r="H2411" s="104">
        <f>IF(ISNA(VLOOKUP($N2411,'Data from Waybill Query'!$A:$M,8,FALSE)),0,VLOOKUP($N2411,'Data from Waybill Query'!$A:$M,8,FALSE))</f>
        <v>180588</v>
      </c>
      <c r="I2411" s="104">
        <f>IF(ISNA(VLOOKUP($N2411,'Data from Waybill Query'!$A:$M,9,FALSE)),0,VLOOKUP($N2411,'Data from Waybill Query'!$A:$M,9,FALSE))</f>
        <v>53413</v>
      </c>
      <c r="J2411" s="104">
        <f>IF(ISNA(VLOOKUP($N2411,'Data from Waybill Query'!$A:$M,10,FALSE)),0,VLOOKUP($N2411,'Data from Waybill Query'!$A:$M,10,FALSE))</f>
        <v>48266</v>
      </c>
      <c r="K2411" s="104">
        <f>IF(ISNA(VLOOKUP($N2411,'Data from Waybill Query'!$A:$M,11,FALSE)),0,VLOOKUP($N2411,'Data from Waybill Query'!$A:$M,11,FALSE))</f>
        <v>5373938</v>
      </c>
      <c r="L2411" s="104">
        <f>IF(ISNA(VLOOKUP($N2411,'Data from Waybill Query'!$A:$M,12,FALSE)),0,VLOOKUP($N2411,'Data from Waybill Query'!$A:$M,12,FALSE))</f>
        <v>4782</v>
      </c>
      <c r="M2411" s="104">
        <f>IF(ISNA(VLOOKUP($N2411,'Data from Waybill Query'!$A:$M,13,FALSE)),0,VLOOKUP($N2411,'Data from Waybill Query'!$A:$M,13,FALSE))</f>
        <v>3.7760719999999998E-2</v>
      </c>
      <c r="N2411" s="104">
        <f t="shared" si="84"/>
        <v>2020100303</v>
      </c>
    </row>
    <row r="2412" spans="1:14" x14ac:dyDescent="0.25">
      <c r="A2412" s="104">
        <f t="shared" si="83"/>
        <v>202026</v>
      </c>
      <c r="B2412" s="32">
        <f>'Data from Waybill Query'!B2412</f>
        <v>2020</v>
      </c>
      <c r="C2412" s="32" t="str">
        <f>IF('Data from Waybill Query'!C2412="00","0",IF('Data from Waybill Query'!C2412="01","1",IF('Data from Waybill Query'!C2412="XX","2",'Data from Waybill Query'!C2412)))</f>
        <v>11</v>
      </c>
      <c r="D2412" s="33" t="str">
        <f>'Data from Waybill Query'!D2412</f>
        <v>Coal</v>
      </c>
      <c r="E2412" s="33" t="str">
        <f>'Data from Waybill Query'!E2412</f>
        <v>S</v>
      </c>
      <c r="F2412" s="33" t="str">
        <f>'Data from Waybill Query'!F2412</f>
        <v>R</v>
      </c>
      <c r="G2412" s="33" t="str">
        <f>'Data from Waybill Query'!G2412</f>
        <v>X</v>
      </c>
      <c r="H2412" s="104">
        <f>IF(ISNA(VLOOKUP($N2412,'Data from Waybill Query'!$A:$M,8,FALSE)),0,VLOOKUP($N2412,'Data from Waybill Query'!$A:$M,8,FALSE))</f>
        <v>1061439</v>
      </c>
      <c r="I2412" s="104">
        <f>IF(ISNA(VLOOKUP($N2412,'Data from Waybill Query'!$A:$M,9,FALSE)),0,VLOOKUP($N2412,'Data from Waybill Query'!$A:$M,9,FALSE))</f>
        <v>603738</v>
      </c>
      <c r="J2412" s="104">
        <f>IF(ISNA(VLOOKUP($N2412,'Data from Waybill Query'!$A:$M,10,FALSE)),0,VLOOKUP($N2412,'Data from Waybill Query'!$A:$M,10,FALSE))</f>
        <v>185805</v>
      </c>
      <c r="K2412" s="104">
        <f>IF(ISNA(VLOOKUP($N2412,'Data from Waybill Query'!$A:$M,11,FALSE)),0,VLOOKUP($N2412,'Data from Waybill Query'!$A:$M,11,FALSE))</f>
        <v>67479494</v>
      </c>
      <c r="L2412" s="104">
        <f>IF(ISNA(VLOOKUP($N2412,'Data from Waybill Query'!$A:$M,12,FALSE)),0,VLOOKUP($N2412,'Data from Waybill Query'!$A:$M,12,FALSE))</f>
        <v>20709</v>
      </c>
      <c r="M2412" s="104">
        <f>IF(ISNA(VLOOKUP($N2412,'Data from Waybill Query'!$A:$M,13,FALSE)),0,VLOOKUP($N2412,'Data from Waybill Query'!$A:$M,13,FALSE))</f>
        <v>5.1254750000000002E-2</v>
      </c>
      <c r="N2412" s="104">
        <f t="shared" si="84"/>
        <v>2020110103</v>
      </c>
    </row>
    <row r="2413" spans="1:14" x14ac:dyDescent="0.25">
      <c r="A2413" s="104">
        <f t="shared" si="83"/>
        <v>202027</v>
      </c>
      <c r="B2413" s="32">
        <f>'Data from Waybill Query'!B2413</f>
        <v>2020</v>
      </c>
      <c r="C2413" s="32" t="str">
        <f>IF('Data from Waybill Query'!C2413="00","0",IF('Data from Waybill Query'!C2413="01","1",IF('Data from Waybill Query'!C2413="XX","2",'Data from Waybill Query'!C2413)))</f>
        <v>11</v>
      </c>
      <c r="D2413" s="33" t="str">
        <f>'Data from Waybill Query'!D2413</f>
        <v>Coal</v>
      </c>
      <c r="E2413" s="33" t="str">
        <f>'Data from Waybill Query'!E2413</f>
        <v>S</v>
      </c>
      <c r="F2413" s="33" t="str">
        <f>'Data from Waybill Query'!F2413</f>
        <v>P</v>
      </c>
      <c r="G2413" s="33" t="str">
        <f>'Data from Waybill Query'!G2413</f>
        <v>X</v>
      </c>
      <c r="H2413" s="104">
        <f>IF(ISNA(VLOOKUP($N2413,'Data from Waybill Query'!$A:$M,8,FALSE)),0,VLOOKUP($N2413,'Data from Waybill Query'!$A:$M,8,FALSE))</f>
        <v>761556</v>
      </c>
      <c r="I2413" s="104">
        <f>IF(ISNA(VLOOKUP($N2413,'Data from Waybill Query'!$A:$M,9,FALSE)),0,VLOOKUP($N2413,'Data from Waybill Query'!$A:$M,9,FALSE))</f>
        <v>867626</v>
      </c>
      <c r="J2413" s="104">
        <f>IF(ISNA(VLOOKUP($N2413,'Data from Waybill Query'!$A:$M,10,FALSE)),0,VLOOKUP($N2413,'Data from Waybill Query'!$A:$M,10,FALSE))</f>
        <v>170861</v>
      </c>
      <c r="K2413" s="104">
        <f>IF(ISNA(VLOOKUP($N2413,'Data from Waybill Query'!$A:$M,11,FALSE)),0,VLOOKUP($N2413,'Data from Waybill Query'!$A:$M,11,FALSE))</f>
        <v>101931156</v>
      </c>
      <c r="L2413" s="104">
        <f>IF(ISNA(VLOOKUP($N2413,'Data from Waybill Query'!$A:$M,12,FALSE)),0,VLOOKUP($N2413,'Data from Waybill Query'!$A:$M,12,FALSE))</f>
        <v>20302</v>
      </c>
      <c r="M2413" s="104">
        <f>IF(ISNA(VLOOKUP($N2413,'Data from Waybill Query'!$A:$M,13,FALSE)),0,VLOOKUP($N2413,'Data from Waybill Query'!$A:$M,13,FALSE))</f>
        <v>3.7511719999999998E-2</v>
      </c>
      <c r="N2413" s="104">
        <f t="shared" si="84"/>
        <v>2020110113</v>
      </c>
    </row>
    <row r="2414" spans="1:14" x14ac:dyDescent="0.25">
      <c r="A2414" s="104">
        <f t="shared" si="83"/>
        <v>202028</v>
      </c>
      <c r="B2414" s="32">
        <f>'Data from Waybill Query'!B2414</f>
        <v>2020</v>
      </c>
      <c r="C2414" s="32" t="str">
        <f>IF('Data from Waybill Query'!C2414="00","0",IF('Data from Waybill Query'!C2414="01","1",IF('Data from Waybill Query'!C2414="XX","2",'Data from Waybill Query'!C2414)))</f>
        <v>11</v>
      </c>
      <c r="D2414" s="33" t="str">
        <f>'Data from Waybill Query'!D2414</f>
        <v>Coal</v>
      </c>
      <c r="E2414" s="33" t="str">
        <f>'Data from Waybill Query'!E2414</f>
        <v>M</v>
      </c>
      <c r="F2414" s="33" t="str">
        <f>'Data from Waybill Query'!F2414</f>
        <v>R</v>
      </c>
      <c r="G2414" s="33" t="str">
        <f>'Data from Waybill Query'!G2414</f>
        <v>X</v>
      </c>
      <c r="H2414" s="104">
        <f>IF(ISNA(VLOOKUP($N2414,'Data from Waybill Query'!$A:$M,8,FALSE)),0,VLOOKUP($N2414,'Data from Waybill Query'!$A:$M,8,FALSE))</f>
        <v>555680</v>
      </c>
      <c r="I2414" s="104">
        <f>IF(ISNA(VLOOKUP($N2414,'Data from Waybill Query'!$A:$M,9,FALSE)),0,VLOOKUP($N2414,'Data from Waybill Query'!$A:$M,9,FALSE))</f>
        <v>220147</v>
      </c>
      <c r="J2414" s="104">
        <f>IF(ISNA(VLOOKUP($N2414,'Data from Waybill Query'!$A:$M,10,FALSE)),0,VLOOKUP($N2414,'Data from Waybill Query'!$A:$M,10,FALSE))</f>
        <v>142143</v>
      </c>
      <c r="K2414" s="104">
        <f>IF(ISNA(VLOOKUP($N2414,'Data from Waybill Query'!$A:$M,11,FALSE)),0,VLOOKUP($N2414,'Data from Waybill Query'!$A:$M,11,FALSE))</f>
        <v>24846516</v>
      </c>
      <c r="L2414" s="104">
        <f>IF(ISNA(VLOOKUP($N2414,'Data from Waybill Query'!$A:$M,12,FALSE)),0,VLOOKUP($N2414,'Data from Waybill Query'!$A:$M,12,FALSE))</f>
        <v>16083</v>
      </c>
      <c r="M2414" s="104">
        <f>IF(ISNA(VLOOKUP($N2414,'Data from Waybill Query'!$A:$M,13,FALSE)),0,VLOOKUP($N2414,'Data from Waybill Query'!$A:$M,13,FALSE))</f>
        <v>3.4550749999999998E-2</v>
      </c>
      <c r="N2414" s="104">
        <f t="shared" si="84"/>
        <v>2020110203</v>
      </c>
    </row>
    <row r="2415" spans="1:14" x14ac:dyDescent="0.25">
      <c r="A2415" s="104">
        <f t="shared" si="83"/>
        <v>202029</v>
      </c>
      <c r="B2415" s="32">
        <f>'Data from Waybill Query'!B2415</f>
        <v>2020</v>
      </c>
      <c r="C2415" s="32" t="str">
        <f>IF('Data from Waybill Query'!C2415="00","0",IF('Data from Waybill Query'!C2415="01","1",IF('Data from Waybill Query'!C2415="XX","2",'Data from Waybill Query'!C2415)))</f>
        <v>11</v>
      </c>
      <c r="D2415" s="33" t="str">
        <f>'Data from Waybill Query'!D2415</f>
        <v>Coal</v>
      </c>
      <c r="E2415" s="33" t="str">
        <f>'Data from Waybill Query'!E2415</f>
        <v>M</v>
      </c>
      <c r="F2415" s="33" t="str">
        <f>'Data from Waybill Query'!F2415</f>
        <v>P</v>
      </c>
      <c r="G2415" s="33" t="str">
        <f>'Data from Waybill Query'!G2415</f>
        <v>X</v>
      </c>
      <c r="H2415" s="104">
        <f>IF(ISNA(VLOOKUP($N2415,'Data from Waybill Query'!$A:$M,8,FALSE)),0,VLOOKUP($N2415,'Data from Waybill Query'!$A:$M,8,FALSE))</f>
        <v>955015</v>
      </c>
      <c r="I2415" s="104">
        <f>IF(ISNA(VLOOKUP($N2415,'Data from Waybill Query'!$A:$M,9,FALSE)),0,VLOOKUP($N2415,'Data from Waybill Query'!$A:$M,9,FALSE))</f>
        <v>563568</v>
      </c>
      <c r="J2415" s="104">
        <f>IF(ISNA(VLOOKUP($N2415,'Data from Waybill Query'!$A:$M,10,FALSE)),0,VLOOKUP($N2415,'Data from Waybill Query'!$A:$M,10,FALSE))</f>
        <v>440278</v>
      </c>
      <c r="K2415" s="104">
        <f>IF(ISNA(VLOOKUP($N2415,'Data from Waybill Query'!$A:$M,11,FALSE)),0,VLOOKUP($N2415,'Data from Waybill Query'!$A:$M,11,FALSE))</f>
        <v>67034746</v>
      </c>
      <c r="L2415" s="104">
        <f>IF(ISNA(VLOOKUP($N2415,'Data from Waybill Query'!$A:$M,12,FALSE)),0,VLOOKUP($N2415,'Data from Waybill Query'!$A:$M,12,FALSE))</f>
        <v>52407</v>
      </c>
      <c r="M2415" s="104">
        <f>IF(ISNA(VLOOKUP($N2415,'Data from Waybill Query'!$A:$M,13,FALSE)),0,VLOOKUP($N2415,'Data from Waybill Query'!$A:$M,13,FALSE))</f>
        <v>1.822288E-2</v>
      </c>
      <c r="N2415" s="104">
        <f t="shared" si="84"/>
        <v>2020110213</v>
      </c>
    </row>
    <row r="2416" spans="1:14" x14ac:dyDescent="0.25">
      <c r="A2416" s="104">
        <f t="shared" si="83"/>
        <v>202030</v>
      </c>
      <c r="B2416" s="32">
        <f>'Data from Waybill Query'!B2416</f>
        <v>2020</v>
      </c>
      <c r="C2416" s="32" t="str">
        <f>IF('Data from Waybill Query'!C2416="00","0",IF('Data from Waybill Query'!C2416="01","1",IF('Data from Waybill Query'!C2416="XX","2",'Data from Waybill Query'!C2416)))</f>
        <v>11</v>
      </c>
      <c r="D2416" s="33" t="str">
        <f>'Data from Waybill Query'!D2416</f>
        <v>Coal</v>
      </c>
      <c r="E2416" s="33" t="str">
        <f>'Data from Waybill Query'!E2416</f>
        <v>L</v>
      </c>
      <c r="F2416" s="33" t="str">
        <f>'Data from Waybill Query'!F2416</f>
        <v>R</v>
      </c>
      <c r="G2416" s="33" t="str">
        <f>'Data from Waybill Query'!G2416</f>
        <v>X</v>
      </c>
      <c r="H2416" s="104">
        <f>IF(ISNA(VLOOKUP($N2416,'Data from Waybill Query'!$A:$M,8,FALSE)),0,VLOOKUP($N2416,'Data from Waybill Query'!$A:$M,8,FALSE))</f>
        <v>625078</v>
      </c>
      <c r="I2416" s="104">
        <f>IF(ISNA(VLOOKUP($N2416,'Data from Waybill Query'!$A:$M,9,FALSE)),0,VLOOKUP($N2416,'Data from Waybill Query'!$A:$M,9,FALSE))</f>
        <v>288115</v>
      </c>
      <c r="J2416" s="104">
        <f>IF(ISNA(VLOOKUP($N2416,'Data from Waybill Query'!$A:$M,10,FALSE)),0,VLOOKUP($N2416,'Data from Waybill Query'!$A:$M,10,FALSE))</f>
        <v>354145</v>
      </c>
      <c r="K2416" s="104">
        <f>IF(ISNA(VLOOKUP($N2416,'Data from Waybill Query'!$A:$M,11,FALSE)),0,VLOOKUP($N2416,'Data from Waybill Query'!$A:$M,11,FALSE))</f>
        <v>34456160</v>
      </c>
      <c r="L2416" s="104">
        <f>IF(ISNA(VLOOKUP($N2416,'Data from Waybill Query'!$A:$M,12,FALSE)),0,VLOOKUP($N2416,'Data from Waybill Query'!$A:$M,12,FALSE))</f>
        <v>42369</v>
      </c>
      <c r="M2416" s="104">
        <f>IF(ISNA(VLOOKUP($N2416,'Data from Waybill Query'!$A:$M,13,FALSE)),0,VLOOKUP($N2416,'Data from Waybill Query'!$A:$M,13,FALSE))</f>
        <v>1.475331E-2</v>
      </c>
      <c r="N2416" s="104">
        <f t="shared" si="84"/>
        <v>2020110303</v>
      </c>
    </row>
    <row r="2417" spans="1:14" x14ac:dyDescent="0.25">
      <c r="A2417" s="104">
        <f t="shared" si="83"/>
        <v>202031</v>
      </c>
      <c r="B2417" s="32">
        <f>'Data from Waybill Query'!B2417</f>
        <v>2020</v>
      </c>
      <c r="C2417" s="32" t="str">
        <f>IF('Data from Waybill Query'!C2417="00","0",IF('Data from Waybill Query'!C2417="01","1",IF('Data from Waybill Query'!C2417="XX","2",'Data from Waybill Query'!C2417)))</f>
        <v>11</v>
      </c>
      <c r="D2417" s="33" t="str">
        <f>'Data from Waybill Query'!D2417</f>
        <v>Coal</v>
      </c>
      <c r="E2417" s="33" t="str">
        <f>'Data from Waybill Query'!E2417</f>
        <v>L</v>
      </c>
      <c r="F2417" s="33" t="str">
        <f>'Data from Waybill Query'!F2417</f>
        <v>P</v>
      </c>
      <c r="G2417" s="33" t="str">
        <f>'Data from Waybill Query'!G2417</f>
        <v>X</v>
      </c>
      <c r="H2417" s="104">
        <f>IF(ISNA(VLOOKUP($N2417,'Data from Waybill Query'!$A:$M,8,FALSE)),0,VLOOKUP($N2417,'Data from Waybill Query'!$A:$M,8,FALSE))</f>
        <v>1726049</v>
      </c>
      <c r="I2417" s="104">
        <f>IF(ISNA(VLOOKUP($N2417,'Data from Waybill Query'!$A:$M,9,FALSE)),0,VLOOKUP($N2417,'Data from Waybill Query'!$A:$M,9,FALSE))</f>
        <v>813803</v>
      </c>
      <c r="J2417" s="104">
        <f>IF(ISNA(VLOOKUP($N2417,'Data from Waybill Query'!$A:$M,10,FALSE)),0,VLOOKUP($N2417,'Data from Waybill Query'!$A:$M,10,FALSE))</f>
        <v>1007749</v>
      </c>
      <c r="K2417" s="104">
        <f>IF(ISNA(VLOOKUP($N2417,'Data from Waybill Query'!$A:$M,11,FALSE)),0,VLOOKUP($N2417,'Data from Waybill Query'!$A:$M,11,FALSE))</f>
        <v>97290995</v>
      </c>
      <c r="L2417" s="104">
        <f>IF(ISNA(VLOOKUP($N2417,'Data from Waybill Query'!$A:$M,12,FALSE)),0,VLOOKUP($N2417,'Data from Waybill Query'!$A:$M,12,FALSE))</f>
        <v>120523</v>
      </c>
      <c r="M2417" s="104">
        <f>IF(ISNA(VLOOKUP($N2417,'Data from Waybill Query'!$A:$M,13,FALSE)),0,VLOOKUP($N2417,'Data from Waybill Query'!$A:$M,13,FALSE))</f>
        <v>1.43213E-2</v>
      </c>
      <c r="N2417" s="104">
        <f t="shared" si="84"/>
        <v>2020110313</v>
      </c>
    </row>
    <row r="2418" spans="1:14" x14ac:dyDescent="0.25">
      <c r="A2418" s="104">
        <f t="shared" si="83"/>
        <v>202032</v>
      </c>
      <c r="B2418" s="32">
        <f>'Data from Waybill Query'!B2418</f>
        <v>2020</v>
      </c>
      <c r="C2418" s="32" t="str">
        <f>IF('Data from Waybill Query'!C2418="00","0",IF('Data from Waybill Query'!C2418="01","1",IF('Data from Waybill Query'!C2418="XX","2",'Data from Waybill Query'!C2418)))</f>
        <v>11</v>
      </c>
      <c r="D2418" s="33" t="str">
        <f>'Data from Waybill Query'!D2418</f>
        <v>Coal</v>
      </c>
      <c r="E2418" s="33" t="str">
        <f>'Data from Waybill Query'!E2418</f>
        <v>VL</v>
      </c>
      <c r="F2418" s="33" t="str">
        <f>'Data from Waybill Query'!F2418</f>
        <v>R</v>
      </c>
      <c r="G2418" s="33" t="str">
        <f>'Data from Waybill Query'!G2418</f>
        <v>X</v>
      </c>
      <c r="H2418" s="104">
        <f>IF(ISNA(VLOOKUP($N2418,'Data from Waybill Query'!$A:$M,8,FALSE)),0,VLOOKUP($N2418,'Data from Waybill Query'!$A:$M,8,FALSE))</f>
        <v>102149</v>
      </c>
      <c r="I2418" s="104">
        <f>IF(ISNA(VLOOKUP($N2418,'Data from Waybill Query'!$A:$M,9,FALSE)),0,VLOOKUP($N2418,'Data from Waybill Query'!$A:$M,9,FALSE))</f>
        <v>30256</v>
      </c>
      <c r="J2418" s="104">
        <f>IF(ISNA(VLOOKUP($N2418,'Data from Waybill Query'!$A:$M,10,FALSE)),0,VLOOKUP($N2418,'Data from Waybill Query'!$A:$M,10,FALSE))</f>
        <v>50170</v>
      </c>
      <c r="K2418" s="104">
        <f>IF(ISNA(VLOOKUP($N2418,'Data from Waybill Query'!$A:$M,11,FALSE)),0,VLOOKUP($N2418,'Data from Waybill Query'!$A:$M,11,FALSE))</f>
        <v>3526158</v>
      </c>
      <c r="L2418" s="104">
        <f>IF(ISNA(VLOOKUP($N2418,'Data from Waybill Query'!$A:$M,12,FALSE)),0,VLOOKUP($N2418,'Data from Waybill Query'!$A:$M,12,FALSE))</f>
        <v>5813</v>
      </c>
      <c r="M2418" s="104">
        <f>IF(ISNA(VLOOKUP($N2418,'Data from Waybill Query'!$A:$M,13,FALSE)),0,VLOOKUP($N2418,'Data from Waybill Query'!$A:$M,13,FALSE))</f>
        <v>1.7573760000000001E-2</v>
      </c>
      <c r="N2418" s="104">
        <f t="shared" si="84"/>
        <v>2020110403</v>
      </c>
    </row>
    <row r="2419" spans="1:14" x14ac:dyDescent="0.25">
      <c r="A2419" s="104">
        <f t="shared" si="83"/>
        <v>202033</v>
      </c>
      <c r="B2419" s="32">
        <f>'Data from Waybill Query'!B2419</f>
        <v>2020</v>
      </c>
      <c r="C2419" s="32" t="str">
        <f>IF('Data from Waybill Query'!C2419="00","0",IF('Data from Waybill Query'!C2419="01","1",IF('Data from Waybill Query'!C2419="XX","2",'Data from Waybill Query'!C2419)))</f>
        <v>11</v>
      </c>
      <c r="D2419" s="33" t="str">
        <f>'Data from Waybill Query'!D2419</f>
        <v>Coal</v>
      </c>
      <c r="E2419" s="33" t="str">
        <f>'Data from Waybill Query'!E2419</f>
        <v>VL</v>
      </c>
      <c r="F2419" s="33" t="str">
        <f>'Data from Waybill Query'!F2419</f>
        <v>P</v>
      </c>
      <c r="G2419" s="33" t="str">
        <f>'Data from Waybill Query'!G2419</f>
        <v>X</v>
      </c>
      <c r="H2419" s="104">
        <f>IF(ISNA(VLOOKUP($N2419,'Data from Waybill Query'!$A:$M,8,FALSE)),0,VLOOKUP($N2419,'Data from Waybill Query'!$A:$M,8,FALSE))</f>
        <v>469940</v>
      </c>
      <c r="I2419" s="104">
        <f>IF(ISNA(VLOOKUP($N2419,'Data from Waybill Query'!$A:$M,9,FALSE)),0,VLOOKUP($N2419,'Data from Waybill Query'!$A:$M,9,FALSE))</f>
        <v>201848</v>
      </c>
      <c r="J2419" s="104">
        <f>IF(ISNA(VLOOKUP($N2419,'Data from Waybill Query'!$A:$M,10,FALSE)),0,VLOOKUP($N2419,'Data from Waybill Query'!$A:$M,10,FALSE))</f>
        <v>322130</v>
      </c>
      <c r="K2419" s="104">
        <f>IF(ISNA(VLOOKUP($N2419,'Data from Waybill Query'!$A:$M,11,FALSE)),0,VLOOKUP($N2419,'Data from Waybill Query'!$A:$M,11,FALSE))</f>
        <v>24267248</v>
      </c>
      <c r="L2419" s="104">
        <f>IF(ISNA(VLOOKUP($N2419,'Data from Waybill Query'!$A:$M,12,FALSE)),0,VLOOKUP($N2419,'Data from Waybill Query'!$A:$M,12,FALSE))</f>
        <v>38734</v>
      </c>
      <c r="M2419" s="104">
        <f>IF(ISNA(VLOOKUP($N2419,'Data from Waybill Query'!$A:$M,13,FALSE)),0,VLOOKUP($N2419,'Data from Waybill Query'!$A:$M,13,FALSE))</f>
        <v>1.2132570000000001E-2</v>
      </c>
      <c r="N2419" s="104">
        <f t="shared" si="84"/>
        <v>2020110413</v>
      </c>
    </row>
    <row r="2420" spans="1:14" x14ac:dyDescent="0.25">
      <c r="A2420" s="104">
        <f t="shared" si="83"/>
        <v>202034</v>
      </c>
      <c r="B2420" s="32">
        <f>'Data from Waybill Query'!B2420</f>
        <v>2020</v>
      </c>
      <c r="C2420" s="32" t="str">
        <f>IF('Data from Waybill Query'!C2420="00","0",IF('Data from Waybill Query'!C2420="01","1",IF('Data from Waybill Query'!C2420="XX","2",'Data from Waybill Query'!C2420)))</f>
        <v>13</v>
      </c>
      <c r="D2420" s="33" t="str">
        <f>'Data from Waybill Query'!D2420</f>
        <v>Crude Oil</v>
      </c>
      <c r="E2420" s="33" t="str">
        <f>'Data from Waybill Query'!E2420</f>
        <v>SM</v>
      </c>
      <c r="F2420" s="33" t="str">
        <f>'Data from Waybill Query'!F2420</f>
        <v>X</v>
      </c>
      <c r="G2420" s="33" t="str">
        <f>'Data from Waybill Query'!G2420</f>
        <v>S</v>
      </c>
      <c r="H2420" s="104">
        <f>IF(ISNA(VLOOKUP($N2420,'Data from Waybill Query'!$A:$M,8,FALSE)),0,VLOOKUP($N2420,'Data from Waybill Query'!$A:$M,8,FALSE))</f>
        <v>75409</v>
      </c>
      <c r="I2420" s="104">
        <f>IF(ISNA(VLOOKUP($N2420,'Data from Waybill Query'!$A:$M,9,FALSE)),0,VLOOKUP($N2420,'Data from Waybill Query'!$A:$M,9,FALSE))</f>
        <v>40200</v>
      </c>
      <c r="J2420" s="104">
        <f>IF(ISNA(VLOOKUP($N2420,'Data from Waybill Query'!$A:$M,10,FALSE)),0,VLOOKUP($N2420,'Data from Waybill Query'!$A:$M,10,FALSE))</f>
        <v>16247</v>
      </c>
      <c r="K2420" s="104">
        <f>IF(ISNA(VLOOKUP($N2420,'Data from Waybill Query'!$A:$M,11,FALSE)),0,VLOOKUP($N2420,'Data from Waybill Query'!$A:$M,11,FALSE))</f>
        <v>3155692</v>
      </c>
      <c r="L2420" s="104">
        <f>IF(ISNA(VLOOKUP($N2420,'Data from Waybill Query'!$A:$M,12,FALSE)),0,VLOOKUP($N2420,'Data from Waybill Query'!$A:$M,12,FALSE))</f>
        <v>1314</v>
      </c>
      <c r="M2420" s="104">
        <f>IF(ISNA(VLOOKUP($N2420,'Data from Waybill Query'!$A:$M,13,FALSE)),0,VLOOKUP($N2420,'Data from Waybill Query'!$A:$M,13,FALSE))</f>
        <v>5.7381870000000001E-2</v>
      </c>
      <c r="N2420" s="104">
        <f t="shared" si="84"/>
        <v>2020130101</v>
      </c>
    </row>
    <row r="2421" spans="1:14" x14ac:dyDescent="0.25">
      <c r="A2421" s="104">
        <f t="shared" si="83"/>
        <v>202035</v>
      </c>
      <c r="B2421" s="32">
        <f>'Data from Waybill Query'!B2421</f>
        <v>2020</v>
      </c>
      <c r="C2421" s="32" t="str">
        <f>IF('Data from Waybill Query'!C2421="00","0",IF('Data from Waybill Query'!C2421="01","1",IF('Data from Waybill Query'!C2421="XX","2",'Data from Waybill Query'!C2421)))</f>
        <v>13</v>
      </c>
      <c r="D2421" s="33" t="str">
        <f>'Data from Waybill Query'!D2421</f>
        <v>Crude Oil</v>
      </c>
      <c r="E2421" s="33" t="str">
        <f>'Data from Waybill Query'!E2421</f>
        <v>VL</v>
      </c>
      <c r="F2421" s="33" t="str">
        <f>'Data from Waybill Query'!F2421</f>
        <v>X</v>
      </c>
      <c r="G2421" s="33" t="str">
        <f>'Data from Waybill Query'!G2421</f>
        <v>S</v>
      </c>
      <c r="H2421" s="104">
        <f>IF(ISNA(VLOOKUP($N2421,'Data from Waybill Query'!$A:$M,8,FALSE)),0,VLOOKUP($N2421,'Data from Waybill Query'!$A:$M,8,FALSE))</f>
        <v>157565</v>
      </c>
      <c r="I2421" s="104">
        <f>IF(ISNA(VLOOKUP($N2421,'Data from Waybill Query'!$A:$M,9,FALSE)),0,VLOOKUP($N2421,'Data from Waybill Query'!$A:$M,9,FALSE))</f>
        <v>26240</v>
      </c>
      <c r="J2421" s="104">
        <f>IF(ISNA(VLOOKUP($N2421,'Data from Waybill Query'!$A:$M,10,FALSE)),0,VLOOKUP($N2421,'Data from Waybill Query'!$A:$M,10,FALSE))</f>
        <v>66749</v>
      </c>
      <c r="K2421" s="104">
        <f>IF(ISNA(VLOOKUP($N2421,'Data from Waybill Query'!$A:$M,11,FALSE)),0,VLOOKUP($N2421,'Data from Waybill Query'!$A:$M,11,FALSE))</f>
        <v>2494404</v>
      </c>
      <c r="L2421" s="104">
        <f>IF(ISNA(VLOOKUP($N2421,'Data from Waybill Query'!$A:$M,12,FALSE)),0,VLOOKUP($N2421,'Data from Waybill Query'!$A:$M,12,FALSE))</f>
        <v>6377</v>
      </c>
      <c r="M2421" s="104">
        <f>IF(ISNA(VLOOKUP($N2421,'Data from Waybill Query'!$A:$M,13,FALSE)),0,VLOOKUP($N2421,'Data from Waybill Query'!$A:$M,13,FALSE))</f>
        <v>2.4709410000000001E-2</v>
      </c>
      <c r="N2421" s="104">
        <f t="shared" si="84"/>
        <v>2020130401</v>
      </c>
    </row>
    <row r="2422" spans="1:14" x14ac:dyDescent="0.25">
      <c r="A2422" s="104">
        <f t="shared" si="83"/>
        <v>202036</v>
      </c>
      <c r="B2422" s="32">
        <f>'Data from Waybill Query'!B2422</f>
        <v>2020</v>
      </c>
      <c r="C2422" s="32" t="str">
        <f>IF('Data from Waybill Query'!C2422="00","0",IF('Data from Waybill Query'!C2422="01","1",IF('Data from Waybill Query'!C2422="XX","2",'Data from Waybill Query'!C2422)))</f>
        <v>13</v>
      </c>
      <c r="D2422" s="33" t="str">
        <f>'Data from Waybill Query'!D2422</f>
        <v>Crude Oil</v>
      </c>
      <c r="E2422" s="33" t="str">
        <f>'Data from Waybill Query'!E2422</f>
        <v>X</v>
      </c>
      <c r="F2422" s="33" t="str">
        <f>'Data from Waybill Query'!F2422</f>
        <v>X</v>
      </c>
      <c r="G2422" s="33" t="str">
        <f>'Data from Waybill Query'!G2422</f>
        <v>MU</v>
      </c>
      <c r="H2422" s="104">
        <f>IF(ISNA(VLOOKUP($N2422,'Data from Waybill Query'!$A:$M,8,FALSE)),0,VLOOKUP($N2422,'Data from Waybill Query'!$A:$M,8,FALSE))</f>
        <v>958063</v>
      </c>
      <c r="I2422" s="104">
        <f>IF(ISNA(VLOOKUP($N2422,'Data from Waybill Query'!$A:$M,9,FALSE)),0,VLOOKUP($N2422,'Data from Waybill Query'!$A:$M,9,FALSE))</f>
        <v>271057</v>
      </c>
      <c r="J2422" s="104">
        <f>IF(ISNA(VLOOKUP($N2422,'Data from Waybill Query'!$A:$M,10,FALSE)),0,VLOOKUP($N2422,'Data from Waybill Query'!$A:$M,10,FALSE))</f>
        <v>374421</v>
      </c>
      <c r="K2422" s="104">
        <f>IF(ISNA(VLOOKUP($N2422,'Data from Waybill Query'!$A:$M,11,FALSE)),0,VLOOKUP($N2422,'Data from Waybill Query'!$A:$M,11,FALSE))</f>
        <v>25495602</v>
      </c>
      <c r="L2422" s="104">
        <f>IF(ISNA(VLOOKUP($N2422,'Data from Waybill Query'!$A:$M,12,FALSE)),0,VLOOKUP($N2422,'Data from Waybill Query'!$A:$M,12,FALSE))</f>
        <v>35271</v>
      </c>
      <c r="M2422" s="104">
        <f>IF(ISNA(VLOOKUP($N2422,'Data from Waybill Query'!$A:$M,13,FALSE)),0,VLOOKUP($N2422,'Data from Waybill Query'!$A:$M,13,FALSE))</f>
        <v>2.716302E-2</v>
      </c>
      <c r="N2422" s="104">
        <f t="shared" si="84"/>
        <v>2020130403</v>
      </c>
    </row>
    <row r="2423" spans="1:14" x14ac:dyDescent="0.25">
      <c r="A2423" s="104">
        <f t="shared" si="83"/>
        <v>202037</v>
      </c>
      <c r="B2423" s="32">
        <f>'Data from Waybill Query'!B2423</f>
        <v>2020</v>
      </c>
      <c r="C2423" s="32" t="str">
        <f>IF('Data from Waybill Query'!C2423="00","0",IF('Data from Waybill Query'!C2423="01","1",IF('Data from Waybill Query'!C2423="XX","2",'Data from Waybill Query'!C2423)))</f>
        <v>14</v>
      </c>
      <c r="D2423" s="33" t="str">
        <f>'Data from Waybill Query'!D2423</f>
        <v>Non-Metallic Minerals</v>
      </c>
      <c r="E2423" s="33" t="str">
        <f>'Data from Waybill Query'!E2423</f>
        <v>S</v>
      </c>
      <c r="F2423" s="33" t="str">
        <f>'Data from Waybill Query'!F2423</f>
        <v>X</v>
      </c>
      <c r="G2423" s="33" t="str">
        <f>'Data from Waybill Query'!G2423</f>
        <v>X</v>
      </c>
      <c r="H2423" s="104">
        <f>IF(ISNA(VLOOKUP($N2423,'Data from Waybill Query'!$A:$M,8,FALSE)),0,VLOOKUP($N2423,'Data from Waybill Query'!$A:$M,8,FALSE))</f>
        <v>235525</v>
      </c>
      <c r="I2423" s="104">
        <f>IF(ISNA(VLOOKUP($N2423,'Data from Waybill Query'!$A:$M,9,FALSE)),0,VLOOKUP($N2423,'Data from Waybill Query'!$A:$M,9,FALSE))</f>
        <v>398505</v>
      </c>
      <c r="J2423" s="104">
        <f>IF(ISNA(VLOOKUP($N2423,'Data from Waybill Query'!$A:$M,10,FALSE)),0,VLOOKUP($N2423,'Data from Waybill Query'!$A:$M,10,FALSE))</f>
        <v>22976</v>
      </c>
      <c r="K2423" s="104">
        <f>IF(ISNA(VLOOKUP($N2423,'Data from Waybill Query'!$A:$M,11,FALSE)),0,VLOOKUP($N2423,'Data from Waybill Query'!$A:$M,11,FALSE))</f>
        <v>35680262</v>
      </c>
      <c r="L2423" s="104">
        <f>IF(ISNA(VLOOKUP($N2423,'Data from Waybill Query'!$A:$M,12,FALSE)),0,VLOOKUP($N2423,'Data from Waybill Query'!$A:$M,12,FALSE))</f>
        <v>1991</v>
      </c>
      <c r="M2423" s="104">
        <f>IF(ISNA(VLOOKUP($N2423,'Data from Waybill Query'!$A:$M,13,FALSE)),0,VLOOKUP($N2423,'Data from Waybill Query'!$A:$M,13,FALSE))</f>
        <v>0.1183181</v>
      </c>
      <c r="N2423" s="104">
        <f t="shared" si="84"/>
        <v>2020140103</v>
      </c>
    </row>
    <row r="2424" spans="1:14" x14ac:dyDescent="0.25">
      <c r="A2424" s="104">
        <f t="shared" si="83"/>
        <v>202038</v>
      </c>
      <c r="B2424" s="32">
        <f>'Data from Waybill Query'!B2424</f>
        <v>2020</v>
      </c>
      <c r="C2424" s="32" t="str">
        <f>IF('Data from Waybill Query'!C2424="00","0",IF('Data from Waybill Query'!C2424="01","1",IF('Data from Waybill Query'!C2424="XX","2",'Data from Waybill Query'!C2424)))</f>
        <v>14</v>
      </c>
      <c r="D2424" s="33" t="str">
        <f>'Data from Waybill Query'!D2424</f>
        <v>Non-Metallic Minerals</v>
      </c>
      <c r="E2424" s="33" t="str">
        <f>'Data from Waybill Query'!E2424</f>
        <v>M</v>
      </c>
      <c r="F2424" s="33" t="str">
        <f>'Data from Waybill Query'!F2424</f>
        <v>X</v>
      </c>
      <c r="G2424" s="33" t="str">
        <f>'Data from Waybill Query'!G2424</f>
        <v>X</v>
      </c>
      <c r="H2424" s="104">
        <f>IF(ISNA(VLOOKUP($N2424,'Data from Waybill Query'!$A:$M,8,FALSE)),0,VLOOKUP($N2424,'Data from Waybill Query'!$A:$M,8,FALSE))</f>
        <v>418001</v>
      </c>
      <c r="I2424" s="104">
        <f>IF(ISNA(VLOOKUP($N2424,'Data from Waybill Query'!$A:$M,9,FALSE)),0,VLOOKUP($N2424,'Data from Waybill Query'!$A:$M,9,FALSE))</f>
        <v>401091</v>
      </c>
      <c r="J2424" s="104">
        <f>IF(ISNA(VLOOKUP($N2424,'Data from Waybill Query'!$A:$M,10,FALSE)),0,VLOOKUP($N2424,'Data from Waybill Query'!$A:$M,10,FALSE))</f>
        <v>68145</v>
      </c>
      <c r="K2424" s="104">
        <f>IF(ISNA(VLOOKUP($N2424,'Data from Waybill Query'!$A:$M,11,FALSE)),0,VLOOKUP($N2424,'Data from Waybill Query'!$A:$M,11,FALSE))</f>
        <v>40951317</v>
      </c>
      <c r="L2424" s="104">
        <f>IF(ISNA(VLOOKUP($N2424,'Data from Waybill Query'!$A:$M,12,FALSE)),0,VLOOKUP($N2424,'Data from Waybill Query'!$A:$M,12,FALSE))</f>
        <v>6931</v>
      </c>
      <c r="M2424" s="104">
        <f>IF(ISNA(VLOOKUP($N2424,'Data from Waybill Query'!$A:$M,13,FALSE)),0,VLOOKUP($N2424,'Data from Waybill Query'!$A:$M,13,FALSE))</f>
        <v>6.0309509999999997E-2</v>
      </c>
      <c r="N2424" s="104">
        <f t="shared" si="84"/>
        <v>2020140203</v>
      </c>
    </row>
    <row r="2425" spans="1:14" x14ac:dyDescent="0.25">
      <c r="A2425" s="104">
        <f t="shared" si="83"/>
        <v>202039</v>
      </c>
      <c r="B2425" s="32">
        <f>'Data from Waybill Query'!B2425</f>
        <v>2020</v>
      </c>
      <c r="C2425" s="32" t="str">
        <f>IF('Data from Waybill Query'!C2425="00","0",IF('Data from Waybill Query'!C2425="01","1",IF('Data from Waybill Query'!C2425="XX","2",'Data from Waybill Query'!C2425)))</f>
        <v>14</v>
      </c>
      <c r="D2425" s="33" t="str">
        <f>'Data from Waybill Query'!D2425</f>
        <v>Non-Metallic Minerals</v>
      </c>
      <c r="E2425" s="33" t="str">
        <f>'Data from Waybill Query'!E2425</f>
        <v>L</v>
      </c>
      <c r="F2425" s="33" t="str">
        <f>'Data from Waybill Query'!F2425</f>
        <v>X</v>
      </c>
      <c r="G2425" s="33" t="str">
        <f>'Data from Waybill Query'!G2425</f>
        <v>X</v>
      </c>
      <c r="H2425" s="104">
        <f>IF(ISNA(VLOOKUP($N2425,'Data from Waybill Query'!$A:$M,8,FALSE)),0,VLOOKUP($N2425,'Data from Waybill Query'!$A:$M,8,FALSE))</f>
        <v>1675478</v>
      </c>
      <c r="I2425" s="104">
        <f>IF(ISNA(VLOOKUP($N2425,'Data from Waybill Query'!$A:$M,9,FALSE)),0,VLOOKUP($N2425,'Data from Waybill Query'!$A:$M,9,FALSE))</f>
        <v>650212</v>
      </c>
      <c r="J2425" s="104">
        <f>IF(ISNA(VLOOKUP($N2425,'Data from Waybill Query'!$A:$M,10,FALSE)),0,VLOOKUP($N2425,'Data from Waybill Query'!$A:$M,10,FALSE))</f>
        <v>404013</v>
      </c>
      <c r="K2425" s="104">
        <f>IF(ISNA(VLOOKUP($N2425,'Data from Waybill Query'!$A:$M,11,FALSE)),0,VLOOKUP($N2425,'Data from Waybill Query'!$A:$M,11,FALSE))</f>
        <v>69701578</v>
      </c>
      <c r="L2425" s="104">
        <f>IF(ISNA(VLOOKUP($N2425,'Data from Waybill Query'!$A:$M,12,FALSE)),0,VLOOKUP($N2425,'Data from Waybill Query'!$A:$M,12,FALSE))</f>
        <v>43138</v>
      </c>
      <c r="M2425" s="104">
        <f>IF(ISNA(VLOOKUP($N2425,'Data from Waybill Query'!$A:$M,13,FALSE)),0,VLOOKUP($N2425,'Data from Waybill Query'!$A:$M,13,FALSE))</f>
        <v>3.8839569999999997E-2</v>
      </c>
      <c r="N2425" s="104">
        <f t="shared" si="84"/>
        <v>2020140303</v>
      </c>
    </row>
    <row r="2426" spans="1:14" x14ac:dyDescent="0.25">
      <c r="A2426" s="104">
        <f t="shared" si="83"/>
        <v>202040</v>
      </c>
      <c r="B2426" s="32">
        <f>'Data from Waybill Query'!B2426</f>
        <v>2020</v>
      </c>
      <c r="C2426" s="32" t="str">
        <f>IF('Data from Waybill Query'!C2426="00","0",IF('Data from Waybill Query'!C2426="01","1",IF('Data from Waybill Query'!C2426="XX","2",'Data from Waybill Query'!C2426)))</f>
        <v>20</v>
      </c>
      <c r="D2426" s="33" t="str">
        <f>'Data from Waybill Query'!D2426</f>
        <v>Food and Kindred</v>
      </c>
      <c r="E2426" s="33" t="str">
        <f>'Data from Waybill Query'!E2426</f>
        <v>S</v>
      </c>
      <c r="F2426" s="33" t="str">
        <f>'Data from Waybill Query'!F2426</f>
        <v>X</v>
      </c>
      <c r="G2426" s="33" t="str">
        <f>'Data from Waybill Query'!G2426</f>
        <v>X</v>
      </c>
      <c r="H2426" s="104">
        <f>IF(ISNA(VLOOKUP($N2426,'Data from Waybill Query'!$A:$M,8,FALSE)),0,VLOOKUP($N2426,'Data from Waybill Query'!$A:$M,8,FALSE))</f>
        <v>624647</v>
      </c>
      <c r="I2426" s="104">
        <f>IF(ISNA(VLOOKUP($N2426,'Data from Waybill Query'!$A:$M,9,FALSE)),0,VLOOKUP($N2426,'Data from Waybill Query'!$A:$M,9,FALSE))</f>
        <v>342034</v>
      </c>
      <c r="J2426" s="104">
        <f>IF(ISNA(VLOOKUP($N2426,'Data from Waybill Query'!$A:$M,10,FALSE)),0,VLOOKUP($N2426,'Data from Waybill Query'!$A:$M,10,FALSE))</f>
        <v>86896</v>
      </c>
      <c r="K2426" s="104">
        <f>IF(ISNA(VLOOKUP($N2426,'Data from Waybill Query'!$A:$M,11,FALSE)),0,VLOOKUP($N2426,'Data from Waybill Query'!$A:$M,11,FALSE))</f>
        <v>33168341</v>
      </c>
      <c r="L2426" s="104">
        <f>IF(ISNA(VLOOKUP($N2426,'Data from Waybill Query'!$A:$M,12,FALSE)),0,VLOOKUP($N2426,'Data from Waybill Query'!$A:$M,12,FALSE))</f>
        <v>8326</v>
      </c>
      <c r="M2426" s="104">
        <f>IF(ISNA(VLOOKUP($N2426,'Data from Waybill Query'!$A:$M,13,FALSE)),0,VLOOKUP($N2426,'Data from Waybill Query'!$A:$M,13,FALSE))</f>
        <v>7.5023179999999995E-2</v>
      </c>
      <c r="N2426" s="104">
        <f t="shared" si="84"/>
        <v>2020200103</v>
      </c>
    </row>
    <row r="2427" spans="1:14" x14ac:dyDescent="0.25">
      <c r="A2427" s="104">
        <f t="shared" ref="A2427:A2490" si="85">$B2427*100+MOD(ROW($B2427)-ROW($B$1476),70)</f>
        <v>202041</v>
      </c>
      <c r="B2427" s="32">
        <f>'Data from Waybill Query'!B2427</f>
        <v>2020</v>
      </c>
      <c r="C2427" s="32" t="str">
        <f>IF('Data from Waybill Query'!C2427="00","0",IF('Data from Waybill Query'!C2427="01","1",IF('Data from Waybill Query'!C2427="XX","2",'Data from Waybill Query'!C2427)))</f>
        <v>20</v>
      </c>
      <c r="D2427" s="33" t="str">
        <f>'Data from Waybill Query'!D2427</f>
        <v>Food and Kindred</v>
      </c>
      <c r="E2427" s="33" t="str">
        <f>'Data from Waybill Query'!E2427</f>
        <v>M</v>
      </c>
      <c r="F2427" s="33" t="str">
        <f>'Data from Waybill Query'!F2427</f>
        <v>X</v>
      </c>
      <c r="G2427" s="33" t="str">
        <f>'Data from Waybill Query'!G2427</f>
        <v>X</v>
      </c>
      <c r="H2427" s="104">
        <f>IF(ISNA(VLOOKUP($N2427,'Data from Waybill Query'!$A:$M,8,FALSE)),0,VLOOKUP($N2427,'Data from Waybill Query'!$A:$M,8,FALSE))</f>
        <v>1342294</v>
      </c>
      <c r="I2427" s="104">
        <f>IF(ISNA(VLOOKUP($N2427,'Data from Waybill Query'!$A:$M,9,FALSE)),0,VLOOKUP($N2427,'Data from Waybill Query'!$A:$M,9,FALSE))</f>
        <v>371542</v>
      </c>
      <c r="J2427" s="104">
        <f>IF(ISNA(VLOOKUP($N2427,'Data from Waybill Query'!$A:$M,10,FALSE)),0,VLOOKUP($N2427,'Data from Waybill Query'!$A:$M,10,FALSE))</f>
        <v>283141</v>
      </c>
      <c r="K2427" s="104">
        <f>IF(ISNA(VLOOKUP($N2427,'Data from Waybill Query'!$A:$M,11,FALSE)),0,VLOOKUP($N2427,'Data from Waybill Query'!$A:$M,11,FALSE))</f>
        <v>36740623</v>
      </c>
      <c r="L2427" s="104">
        <f>IF(ISNA(VLOOKUP($N2427,'Data from Waybill Query'!$A:$M,12,FALSE)),0,VLOOKUP($N2427,'Data from Waybill Query'!$A:$M,12,FALSE))</f>
        <v>28044</v>
      </c>
      <c r="M2427" s="104">
        <f>IF(ISNA(VLOOKUP($N2427,'Data from Waybill Query'!$A:$M,13,FALSE)),0,VLOOKUP($N2427,'Data from Waybill Query'!$A:$M,13,FALSE))</f>
        <v>4.786398E-2</v>
      </c>
      <c r="N2427" s="104">
        <f t="shared" ref="N2427:N2490" si="86">1000000*B2427+10000*C2427+100*IF(LEFT(E2427,1)="S",1,IF(E2427="M",2,IF(E2427="L",3,4)))+10*IF(F2427="P",1,0)+IF(G2427="S",1,IF(G2427="M",2,3))</f>
        <v>2020200203</v>
      </c>
    </row>
    <row r="2428" spans="1:14" x14ac:dyDescent="0.25">
      <c r="A2428" s="104">
        <f t="shared" si="85"/>
        <v>202042</v>
      </c>
      <c r="B2428" s="32">
        <f>'Data from Waybill Query'!B2428</f>
        <v>2020</v>
      </c>
      <c r="C2428" s="32" t="str">
        <f>IF('Data from Waybill Query'!C2428="00","0",IF('Data from Waybill Query'!C2428="01","1",IF('Data from Waybill Query'!C2428="XX","2",'Data from Waybill Query'!C2428)))</f>
        <v>20</v>
      </c>
      <c r="D2428" s="33" t="str">
        <f>'Data from Waybill Query'!D2428</f>
        <v>Food and Kindred</v>
      </c>
      <c r="E2428" s="33" t="str">
        <f>'Data from Waybill Query'!E2428</f>
        <v>L</v>
      </c>
      <c r="F2428" s="33" t="str">
        <f>'Data from Waybill Query'!F2428</f>
        <v>X</v>
      </c>
      <c r="G2428" s="33" t="str">
        <f>'Data from Waybill Query'!G2428</f>
        <v>X</v>
      </c>
      <c r="H2428" s="104">
        <f>IF(ISNA(VLOOKUP($N2428,'Data from Waybill Query'!$A:$M,8,FALSE)),0,VLOOKUP($N2428,'Data from Waybill Query'!$A:$M,8,FALSE))</f>
        <v>3129317</v>
      </c>
      <c r="I2428" s="104">
        <f>IF(ISNA(VLOOKUP($N2428,'Data from Waybill Query'!$A:$M,9,FALSE)),0,VLOOKUP($N2428,'Data from Waybill Query'!$A:$M,9,FALSE))</f>
        <v>575298</v>
      </c>
      <c r="J2428" s="104">
        <f>IF(ISNA(VLOOKUP($N2428,'Data from Waybill Query'!$A:$M,10,FALSE)),0,VLOOKUP($N2428,'Data from Waybill Query'!$A:$M,10,FALSE))</f>
        <v>989937</v>
      </c>
      <c r="K2428" s="104">
        <f>IF(ISNA(VLOOKUP($N2428,'Data from Waybill Query'!$A:$M,11,FALSE)),0,VLOOKUP($N2428,'Data from Waybill Query'!$A:$M,11,FALSE))</f>
        <v>53534680</v>
      </c>
      <c r="L2428" s="104">
        <f>IF(ISNA(VLOOKUP($N2428,'Data from Waybill Query'!$A:$M,12,FALSE)),0,VLOOKUP($N2428,'Data from Waybill Query'!$A:$M,12,FALSE))</f>
        <v>91025</v>
      </c>
      <c r="M2428" s="104">
        <f>IF(ISNA(VLOOKUP($N2428,'Data from Waybill Query'!$A:$M,13,FALSE)),0,VLOOKUP($N2428,'Data from Waybill Query'!$A:$M,13,FALSE))</f>
        <v>3.4378850000000002E-2</v>
      </c>
      <c r="N2428" s="104">
        <f t="shared" si="86"/>
        <v>2020200303</v>
      </c>
    </row>
    <row r="2429" spans="1:14" x14ac:dyDescent="0.25">
      <c r="A2429" s="104">
        <f t="shared" si="85"/>
        <v>202043</v>
      </c>
      <c r="B2429" s="32">
        <f>'Data from Waybill Query'!B2429</f>
        <v>2020</v>
      </c>
      <c r="C2429" s="32" t="str">
        <f>IF('Data from Waybill Query'!C2429="00","0",IF('Data from Waybill Query'!C2429="01","1",IF('Data from Waybill Query'!C2429="XX","2",'Data from Waybill Query'!C2429)))</f>
        <v>24</v>
      </c>
      <c r="D2429" s="33" t="str">
        <f>'Data from Waybill Query'!D2429</f>
        <v>Lumber and Wood Products</v>
      </c>
      <c r="E2429" s="33" t="str">
        <f>'Data from Waybill Query'!E2429</f>
        <v>S</v>
      </c>
      <c r="F2429" s="33" t="str">
        <f>'Data from Waybill Query'!F2429</f>
        <v>X</v>
      </c>
      <c r="G2429" s="33" t="str">
        <f>'Data from Waybill Query'!G2429</f>
        <v>X</v>
      </c>
      <c r="H2429" s="104">
        <f>IF(ISNA(VLOOKUP($N2429,'Data from Waybill Query'!$A:$M,8,FALSE)),0,VLOOKUP($N2429,'Data from Waybill Query'!$A:$M,8,FALSE))</f>
        <v>209915</v>
      </c>
      <c r="I2429" s="104">
        <f>IF(ISNA(VLOOKUP($N2429,'Data from Waybill Query'!$A:$M,9,FALSE)),0,VLOOKUP($N2429,'Data from Waybill Query'!$A:$M,9,FALSE))</f>
        <v>132612</v>
      </c>
      <c r="J2429" s="104">
        <f>IF(ISNA(VLOOKUP($N2429,'Data from Waybill Query'!$A:$M,10,FALSE)),0,VLOOKUP($N2429,'Data from Waybill Query'!$A:$M,10,FALSE))</f>
        <v>28187</v>
      </c>
      <c r="K2429" s="104">
        <f>IF(ISNA(VLOOKUP($N2429,'Data from Waybill Query'!$A:$M,11,FALSE)),0,VLOOKUP($N2429,'Data from Waybill Query'!$A:$M,11,FALSE))</f>
        <v>11795738</v>
      </c>
      <c r="L2429" s="104">
        <f>IF(ISNA(VLOOKUP($N2429,'Data from Waybill Query'!$A:$M,12,FALSE)),0,VLOOKUP($N2429,'Data from Waybill Query'!$A:$M,12,FALSE))</f>
        <v>2520</v>
      </c>
      <c r="M2429" s="104">
        <f>IF(ISNA(VLOOKUP($N2429,'Data from Waybill Query'!$A:$M,13,FALSE)),0,VLOOKUP($N2429,'Data from Waybill Query'!$A:$M,13,FALSE))</f>
        <v>8.3303269999999999E-2</v>
      </c>
      <c r="N2429" s="104">
        <f t="shared" si="86"/>
        <v>2020240103</v>
      </c>
    </row>
    <row r="2430" spans="1:14" x14ac:dyDescent="0.25">
      <c r="A2430" s="104">
        <f t="shared" si="85"/>
        <v>202044</v>
      </c>
      <c r="B2430" s="32">
        <f>'Data from Waybill Query'!B2430</f>
        <v>2020</v>
      </c>
      <c r="C2430" s="32" t="str">
        <f>IF('Data from Waybill Query'!C2430="00","0",IF('Data from Waybill Query'!C2430="01","1",IF('Data from Waybill Query'!C2430="XX","2",'Data from Waybill Query'!C2430)))</f>
        <v>24</v>
      </c>
      <c r="D2430" s="33" t="str">
        <f>'Data from Waybill Query'!D2430</f>
        <v>Lumber and Wood Products</v>
      </c>
      <c r="E2430" s="33" t="str">
        <f>'Data from Waybill Query'!E2430</f>
        <v>M</v>
      </c>
      <c r="F2430" s="33" t="str">
        <f>'Data from Waybill Query'!F2430</f>
        <v>X</v>
      </c>
      <c r="G2430" s="33" t="str">
        <f>'Data from Waybill Query'!G2430</f>
        <v>X</v>
      </c>
      <c r="H2430" s="104">
        <f>IF(ISNA(VLOOKUP($N2430,'Data from Waybill Query'!$A:$M,8,FALSE)),0,VLOOKUP($N2430,'Data from Waybill Query'!$A:$M,8,FALSE))</f>
        <v>379260</v>
      </c>
      <c r="I2430" s="104">
        <f>IF(ISNA(VLOOKUP($N2430,'Data from Waybill Query'!$A:$M,9,FALSE)),0,VLOOKUP($N2430,'Data from Waybill Query'!$A:$M,9,FALSE))</f>
        <v>87388</v>
      </c>
      <c r="J2430" s="104">
        <f>IF(ISNA(VLOOKUP($N2430,'Data from Waybill Query'!$A:$M,10,FALSE)),0,VLOOKUP($N2430,'Data from Waybill Query'!$A:$M,10,FALSE))</f>
        <v>67124</v>
      </c>
      <c r="K2430" s="104">
        <f>IF(ISNA(VLOOKUP($N2430,'Data from Waybill Query'!$A:$M,11,FALSE)),0,VLOOKUP($N2430,'Data from Waybill Query'!$A:$M,11,FALSE))</f>
        <v>8197388</v>
      </c>
      <c r="L2430" s="104">
        <f>IF(ISNA(VLOOKUP($N2430,'Data from Waybill Query'!$A:$M,12,FALSE)),0,VLOOKUP($N2430,'Data from Waybill Query'!$A:$M,12,FALSE))</f>
        <v>6299</v>
      </c>
      <c r="M2430" s="104">
        <f>IF(ISNA(VLOOKUP($N2430,'Data from Waybill Query'!$A:$M,13,FALSE)),0,VLOOKUP($N2430,'Data from Waybill Query'!$A:$M,13,FALSE))</f>
        <v>6.0211269999999997E-2</v>
      </c>
      <c r="N2430" s="104">
        <f t="shared" si="86"/>
        <v>2020240203</v>
      </c>
    </row>
    <row r="2431" spans="1:14" x14ac:dyDescent="0.25">
      <c r="A2431" s="104">
        <f t="shared" si="85"/>
        <v>202045</v>
      </c>
      <c r="B2431" s="32">
        <f>'Data from Waybill Query'!B2431</f>
        <v>2020</v>
      </c>
      <c r="C2431" s="32" t="str">
        <f>IF('Data from Waybill Query'!C2431="00","0",IF('Data from Waybill Query'!C2431="01","1",IF('Data from Waybill Query'!C2431="XX","2",'Data from Waybill Query'!C2431)))</f>
        <v>24</v>
      </c>
      <c r="D2431" s="33" t="str">
        <f>'Data from Waybill Query'!D2431</f>
        <v>Lumber and Wood Products</v>
      </c>
      <c r="E2431" s="33" t="str">
        <f>'Data from Waybill Query'!E2431</f>
        <v>L</v>
      </c>
      <c r="F2431" s="33" t="str">
        <f>'Data from Waybill Query'!F2431</f>
        <v>X</v>
      </c>
      <c r="G2431" s="33" t="str">
        <f>'Data from Waybill Query'!G2431</f>
        <v>X</v>
      </c>
      <c r="H2431" s="104">
        <f>IF(ISNA(VLOOKUP($N2431,'Data from Waybill Query'!$A:$M,8,FALSE)),0,VLOOKUP($N2431,'Data from Waybill Query'!$A:$M,8,FALSE))</f>
        <v>1700132</v>
      </c>
      <c r="I2431" s="104">
        <f>IF(ISNA(VLOOKUP($N2431,'Data from Waybill Query'!$A:$M,9,FALSE)),0,VLOOKUP($N2431,'Data from Waybill Query'!$A:$M,9,FALSE))</f>
        <v>225024</v>
      </c>
      <c r="J2431" s="104">
        <f>IF(ISNA(VLOOKUP($N2431,'Data from Waybill Query'!$A:$M,10,FALSE)),0,VLOOKUP($N2431,'Data from Waybill Query'!$A:$M,10,FALSE))</f>
        <v>425227</v>
      </c>
      <c r="K2431" s="104">
        <f>IF(ISNA(VLOOKUP($N2431,'Data from Waybill Query'!$A:$M,11,FALSE)),0,VLOOKUP($N2431,'Data from Waybill Query'!$A:$M,11,FALSE))</f>
        <v>21071212</v>
      </c>
      <c r="L2431" s="104">
        <f>IF(ISNA(VLOOKUP($N2431,'Data from Waybill Query'!$A:$M,12,FALSE)),0,VLOOKUP($N2431,'Data from Waybill Query'!$A:$M,12,FALSE))</f>
        <v>39699</v>
      </c>
      <c r="M2431" s="104">
        <f>IF(ISNA(VLOOKUP($N2431,'Data from Waybill Query'!$A:$M,13,FALSE)),0,VLOOKUP($N2431,'Data from Waybill Query'!$A:$M,13,FALSE))</f>
        <v>4.2825170000000003E-2</v>
      </c>
      <c r="N2431" s="104">
        <f t="shared" si="86"/>
        <v>2020240303</v>
      </c>
    </row>
    <row r="2432" spans="1:14" x14ac:dyDescent="0.25">
      <c r="A2432" s="104">
        <f t="shared" si="85"/>
        <v>202046</v>
      </c>
      <c r="B2432" s="32">
        <f>'Data from Waybill Query'!B2432</f>
        <v>2020</v>
      </c>
      <c r="C2432" s="32" t="str">
        <f>IF('Data from Waybill Query'!C2432="00","0",IF('Data from Waybill Query'!C2432="01","1",IF('Data from Waybill Query'!C2432="XX","2",'Data from Waybill Query'!C2432)))</f>
        <v>26</v>
      </c>
      <c r="D2432" s="33" t="str">
        <f>'Data from Waybill Query'!D2432</f>
        <v>Pulp, Paper and Allied</v>
      </c>
      <c r="E2432" s="33" t="str">
        <f>'Data from Waybill Query'!E2432</f>
        <v>S</v>
      </c>
      <c r="F2432" s="33" t="str">
        <f>'Data from Waybill Query'!F2432</f>
        <v>X</v>
      </c>
      <c r="G2432" s="33" t="str">
        <f>'Data from Waybill Query'!G2432</f>
        <v>X</v>
      </c>
      <c r="H2432" s="104">
        <f>IF(ISNA(VLOOKUP($N2432,'Data from Waybill Query'!$A:$M,8,FALSE)),0,VLOOKUP($N2432,'Data from Waybill Query'!$A:$M,8,FALSE))</f>
        <v>299781</v>
      </c>
      <c r="I2432" s="104">
        <f>IF(ISNA(VLOOKUP($N2432,'Data from Waybill Query'!$A:$M,9,FALSE)),0,VLOOKUP($N2432,'Data from Waybill Query'!$A:$M,9,FALSE))</f>
        <v>124192</v>
      </c>
      <c r="J2432" s="104">
        <f>IF(ISNA(VLOOKUP($N2432,'Data from Waybill Query'!$A:$M,10,FALSE)),0,VLOOKUP($N2432,'Data from Waybill Query'!$A:$M,10,FALSE))</f>
        <v>34741</v>
      </c>
      <c r="K2432" s="104">
        <f>IF(ISNA(VLOOKUP($N2432,'Data from Waybill Query'!$A:$M,11,FALSE)),0,VLOOKUP($N2432,'Data from Waybill Query'!$A:$M,11,FALSE))</f>
        <v>9806448</v>
      </c>
      <c r="L2432" s="104">
        <f>IF(ISNA(VLOOKUP($N2432,'Data from Waybill Query'!$A:$M,12,FALSE)),0,VLOOKUP($N2432,'Data from Waybill Query'!$A:$M,12,FALSE))</f>
        <v>2752</v>
      </c>
      <c r="M2432" s="104">
        <f>IF(ISNA(VLOOKUP($N2432,'Data from Waybill Query'!$A:$M,13,FALSE)),0,VLOOKUP($N2432,'Data from Waybill Query'!$A:$M,13,FALSE))</f>
        <v>0.10894810000000001</v>
      </c>
      <c r="N2432" s="104">
        <f t="shared" si="86"/>
        <v>2020260103</v>
      </c>
    </row>
    <row r="2433" spans="1:14" x14ac:dyDescent="0.25">
      <c r="A2433" s="104">
        <f t="shared" si="85"/>
        <v>202047</v>
      </c>
      <c r="B2433" s="32">
        <f>'Data from Waybill Query'!B2433</f>
        <v>2020</v>
      </c>
      <c r="C2433" s="32" t="str">
        <f>IF('Data from Waybill Query'!C2433="00","0",IF('Data from Waybill Query'!C2433="01","1",IF('Data from Waybill Query'!C2433="XX","2",'Data from Waybill Query'!C2433)))</f>
        <v>26</v>
      </c>
      <c r="D2433" s="33" t="str">
        <f>'Data from Waybill Query'!D2433</f>
        <v>Pulp, Paper and Allied</v>
      </c>
      <c r="E2433" s="33" t="str">
        <f>'Data from Waybill Query'!E2433</f>
        <v>M</v>
      </c>
      <c r="F2433" s="33" t="str">
        <f>'Data from Waybill Query'!F2433</f>
        <v>X</v>
      </c>
      <c r="G2433" s="33" t="str">
        <f>'Data from Waybill Query'!G2433</f>
        <v>X</v>
      </c>
      <c r="H2433" s="104">
        <f>IF(ISNA(VLOOKUP($N2433,'Data from Waybill Query'!$A:$M,8,FALSE)),0,VLOOKUP($N2433,'Data from Waybill Query'!$A:$M,8,FALSE))</f>
        <v>512700</v>
      </c>
      <c r="I2433" s="104">
        <f>IF(ISNA(VLOOKUP($N2433,'Data from Waybill Query'!$A:$M,9,FALSE)),0,VLOOKUP($N2433,'Data from Waybill Query'!$A:$M,9,FALSE))</f>
        <v>127524</v>
      </c>
      <c r="J2433" s="104">
        <f>IF(ISNA(VLOOKUP($N2433,'Data from Waybill Query'!$A:$M,10,FALSE)),0,VLOOKUP($N2433,'Data from Waybill Query'!$A:$M,10,FALSE))</f>
        <v>95913</v>
      </c>
      <c r="K2433" s="104">
        <f>IF(ISNA(VLOOKUP($N2433,'Data from Waybill Query'!$A:$M,11,FALSE)),0,VLOOKUP($N2433,'Data from Waybill Query'!$A:$M,11,FALSE))</f>
        <v>9965764</v>
      </c>
      <c r="L2433" s="104">
        <f>IF(ISNA(VLOOKUP($N2433,'Data from Waybill Query'!$A:$M,12,FALSE)),0,VLOOKUP($N2433,'Data from Waybill Query'!$A:$M,12,FALSE))</f>
        <v>7508</v>
      </c>
      <c r="M2433" s="104">
        <f>IF(ISNA(VLOOKUP($N2433,'Data from Waybill Query'!$A:$M,13,FALSE)),0,VLOOKUP($N2433,'Data from Waybill Query'!$A:$M,13,FALSE))</f>
        <v>6.8283739999999996E-2</v>
      </c>
      <c r="N2433" s="104">
        <f t="shared" si="86"/>
        <v>2020260203</v>
      </c>
    </row>
    <row r="2434" spans="1:14" x14ac:dyDescent="0.25">
      <c r="A2434" s="104">
        <f t="shared" si="85"/>
        <v>202048</v>
      </c>
      <c r="B2434" s="32">
        <f>'Data from Waybill Query'!B2434</f>
        <v>2020</v>
      </c>
      <c r="C2434" s="32" t="str">
        <f>IF('Data from Waybill Query'!C2434="00","0",IF('Data from Waybill Query'!C2434="01","1",IF('Data from Waybill Query'!C2434="XX","2",'Data from Waybill Query'!C2434)))</f>
        <v>26</v>
      </c>
      <c r="D2434" s="33" t="str">
        <f>'Data from Waybill Query'!D2434</f>
        <v>Pulp, Paper and Allied</v>
      </c>
      <c r="E2434" s="33" t="str">
        <f>'Data from Waybill Query'!E2434</f>
        <v>L</v>
      </c>
      <c r="F2434" s="33" t="str">
        <f>'Data from Waybill Query'!F2434</f>
        <v>X</v>
      </c>
      <c r="G2434" s="33" t="str">
        <f>'Data from Waybill Query'!G2434</f>
        <v>X</v>
      </c>
      <c r="H2434" s="104">
        <f>IF(ISNA(VLOOKUP($N2434,'Data from Waybill Query'!$A:$M,8,FALSE)),0,VLOOKUP($N2434,'Data from Waybill Query'!$A:$M,8,FALSE))</f>
        <v>1210562</v>
      </c>
      <c r="I2434" s="104">
        <f>IF(ISNA(VLOOKUP($N2434,'Data from Waybill Query'!$A:$M,9,FALSE)),0,VLOOKUP($N2434,'Data from Waybill Query'!$A:$M,9,FALSE))</f>
        <v>186664</v>
      </c>
      <c r="J2434" s="104">
        <f>IF(ISNA(VLOOKUP($N2434,'Data from Waybill Query'!$A:$M,10,FALSE)),0,VLOOKUP($N2434,'Data from Waybill Query'!$A:$M,10,FALSE))</f>
        <v>313359</v>
      </c>
      <c r="K2434" s="104">
        <f>IF(ISNA(VLOOKUP($N2434,'Data from Waybill Query'!$A:$M,11,FALSE)),0,VLOOKUP($N2434,'Data from Waybill Query'!$A:$M,11,FALSE))</f>
        <v>15091892</v>
      </c>
      <c r="L2434" s="104">
        <f>IF(ISNA(VLOOKUP($N2434,'Data from Waybill Query'!$A:$M,12,FALSE)),0,VLOOKUP($N2434,'Data from Waybill Query'!$A:$M,12,FALSE))</f>
        <v>25649</v>
      </c>
      <c r="M2434" s="104">
        <f>IF(ISNA(VLOOKUP($N2434,'Data from Waybill Query'!$A:$M,13,FALSE)),0,VLOOKUP($N2434,'Data from Waybill Query'!$A:$M,13,FALSE))</f>
        <v>4.7196830000000002E-2</v>
      </c>
      <c r="N2434" s="104">
        <f t="shared" si="86"/>
        <v>2020260303</v>
      </c>
    </row>
    <row r="2435" spans="1:14" x14ac:dyDescent="0.25">
      <c r="A2435" s="104">
        <f t="shared" si="85"/>
        <v>202049</v>
      </c>
      <c r="B2435" s="32">
        <f>'Data from Waybill Query'!B2435</f>
        <v>2020</v>
      </c>
      <c r="C2435" s="32" t="str">
        <f>IF('Data from Waybill Query'!C2435="00","0",IF('Data from Waybill Query'!C2435="01","1",IF('Data from Waybill Query'!C2435="XX","2",'Data from Waybill Query'!C2435)))</f>
        <v>28</v>
      </c>
      <c r="D2435" s="33" t="str">
        <f>'Data from Waybill Query'!D2435</f>
        <v>Chemical</v>
      </c>
      <c r="E2435" s="33" t="str">
        <f>'Data from Waybill Query'!E2435</f>
        <v>S</v>
      </c>
      <c r="F2435" s="33" t="str">
        <f>'Data from Waybill Query'!F2435</f>
        <v>X</v>
      </c>
      <c r="G2435" s="33" t="str">
        <f>'Data from Waybill Query'!G2435</f>
        <v>X</v>
      </c>
      <c r="H2435" s="104">
        <f>IF(ISNA(VLOOKUP($N2435,'Data from Waybill Query'!$A:$M,8,FALSE)),0,VLOOKUP($N2435,'Data from Waybill Query'!$A:$M,8,FALSE))</f>
        <v>2199339</v>
      </c>
      <c r="I2435" s="104">
        <f>IF(ISNA(VLOOKUP($N2435,'Data from Waybill Query'!$A:$M,9,FALSE)),0,VLOOKUP($N2435,'Data from Waybill Query'!$A:$M,9,FALSE))</f>
        <v>994706</v>
      </c>
      <c r="J2435" s="104">
        <f>IF(ISNA(VLOOKUP($N2435,'Data from Waybill Query'!$A:$M,10,FALSE)),0,VLOOKUP($N2435,'Data from Waybill Query'!$A:$M,10,FALSE))</f>
        <v>228878</v>
      </c>
      <c r="K2435" s="104">
        <f>IF(ISNA(VLOOKUP($N2435,'Data from Waybill Query'!$A:$M,11,FALSE)),0,VLOOKUP($N2435,'Data from Waybill Query'!$A:$M,11,FALSE))</f>
        <v>92643745</v>
      </c>
      <c r="L2435" s="104">
        <f>IF(ISNA(VLOOKUP($N2435,'Data from Waybill Query'!$A:$M,12,FALSE)),0,VLOOKUP($N2435,'Data from Waybill Query'!$A:$M,12,FALSE))</f>
        <v>21564</v>
      </c>
      <c r="M2435" s="104">
        <f>IF(ISNA(VLOOKUP($N2435,'Data from Waybill Query'!$A:$M,13,FALSE)),0,VLOOKUP($N2435,'Data from Waybill Query'!$A:$M,13,FALSE))</f>
        <v>0.10199030000000001</v>
      </c>
      <c r="N2435" s="104">
        <f t="shared" si="86"/>
        <v>2020280103</v>
      </c>
    </row>
    <row r="2436" spans="1:14" x14ac:dyDescent="0.25">
      <c r="A2436" s="104">
        <f t="shared" si="85"/>
        <v>202050</v>
      </c>
      <c r="B2436" s="32">
        <f>'Data from Waybill Query'!B2436</f>
        <v>2020</v>
      </c>
      <c r="C2436" s="32" t="str">
        <f>IF('Data from Waybill Query'!C2436="00","0",IF('Data from Waybill Query'!C2436="01","1",IF('Data from Waybill Query'!C2436="XX","2",'Data from Waybill Query'!C2436)))</f>
        <v>28</v>
      </c>
      <c r="D2436" s="33" t="str">
        <f>'Data from Waybill Query'!D2436</f>
        <v>Chemical</v>
      </c>
      <c r="E2436" s="33" t="str">
        <f>'Data from Waybill Query'!E2436</f>
        <v>M</v>
      </c>
      <c r="F2436" s="33" t="str">
        <f>'Data from Waybill Query'!F2436</f>
        <v>X</v>
      </c>
      <c r="G2436" s="33" t="str">
        <f>'Data from Waybill Query'!G2436</f>
        <v>X</v>
      </c>
      <c r="H2436" s="104">
        <f>IF(ISNA(VLOOKUP($N2436,'Data from Waybill Query'!$A:$M,8,FALSE)),0,VLOOKUP($N2436,'Data from Waybill Query'!$A:$M,8,FALSE))</f>
        <v>3377239</v>
      </c>
      <c r="I2436" s="104">
        <f>IF(ISNA(VLOOKUP($N2436,'Data from Waybill Query'!$A:$M,9,FALSE)),0,VLOOKUP($N2436,'Data from Waybill Query'!$A:$M,9,FALSE))</f>
        <v>804322</v>
      </c>
      <c r="J2436" s="104">
        <f>IF(ISNA(VLOOKUP($N2436,'Data from Waybill Query'!$A:$M,10,FALSE)),0,VLOOKUP($N2436,'Data from Waybill Query'!$A:$M,10,FALSE))</f>
        <v>619529</v>
      </c>
      <c r="K2436" s="104">
        <f>IF(ISNA(VLOOKUP($N2436,'Data from Waybill Query'!$A:$M,11,FALSE)),0,VLOOKUP($N2436,'Data from Waybill Query'!$A:$M,11,FALSE))</f>
        <v>76701016</v>
      </c>
      <c r="L2436" s="104">
        <f>IF(ISNA(VLOOKUP($N2436,'Data from Waybill Query'!$A:$M,12,FALSE)),0,VLOOKUP($N2436,'Data from Waybill Query'!$A:$M,12,FALSE))</f>
        <v>59201</v>
      </c>
      <c r="M2436" s="104">
        <f>IF(ISNA(VLOOKUP($N2436,'Data from Waybill Query'!$A:$M,13,FALSE)),0,VLOOKUP($N2436,'Data from Waybill Query'!$A:$M,13,FALSE))</f>
        <v>5.7046939999999997E-2</v>
      </c>
      <c r="N2436" s="104">
        <f t="shared" si="86"/>
        <v>2020280203</v>
      </c>
    </row>
    <row r="2437" spans="1:14" x14ac:dyDescent="0.25">
      <c r="A2437" s="104">
        <f t="shared" si="85"/>
        <v>202051</v>
      </c>
      <c r="B2437" s="32">
        <f>'Data from Waybill Query'!B2437</f>
        <v>2020</v>
      </c>
      <c r="C2437" s="32" t="str">
        <f>IF('Data from Waybill Query'!C2437="00","0",IF('Data from Waybill Query'!C2437="01","1",IF('Data from Waybill Query'!C2437="XX","2",'Data from Waybill Query'!C2437)))</f>
        <v>28</v>
      </c>
      <c r="D2437" s="33" t="str">
        <f>'Data from Waybill Query'!D2437</f>
        <v>Chemical</v>
      </c>
      <c r="E2437" s="33" t="str">
        <f>'Data from Waybill Query'!E2437</f>
        <v>L</v>
      </c>
      <c r="F2437" s="33" t="str">
        <f>'Data from Waybill Query'!F2437</f>
        <v>X</v>
      </c>
      <c r="G2437" s="33" t="str">
        <f>'Data from Waybill Query'!G2437</f>
        <v>X</v>
      </c>
      <c r="H2437" s="104">
        <f>IF(ISNA(VLOOKUP($N2437,'Data from Waybill Query'!$A:$M,8,FALSE)),0,VLOOKUP($N2437,'Data from Waybill Query'!$A:$M,8,FALSE))</f>
        <v>5145984</v>
      </c>
      <c r="I2437" s="104">
        <f>IF(ISNA(VLOOKUP($N2437,'Data from Waybill Query'!$A:$M,9,FALSE)),0,VLOOKUP($N2437,'Data from Waybill Query'!$A:$M,9,FALSE))</f>
        <v>918171</v>
      </c>
      <c r="J2437" s="104">
        <f>IF(ISNA(VLOOKUP($N2437,'Data from Waybill Query'!$A:$M,10,FALSE)),0,VLOOKUP($N2437,'Data from Waybill Query'!$A:$M,10,FALSE))</f>
        <v>1366435</v>
      </c>
      <c r="K2437" s="104">
        <f>IF(ISNA(VLOOKUP($N2437,'Data from Waybill Query'!$A:$M,11,FALSE)),0,VLOOKUP($N2437,'Data from Waybill Query'!$A:$M,11,FALSE))</f>
        <v>88890442</v>
      </c>
      <c r="L2437" s="104">
        <f>IF(ISNA(VLOOKUP($N2437,'Data from Waybill Query'!$A:$M,12,FALSE)),0,VLOOKUP($N2437,'Data from Waybill Query'!$A:$M,12,FALSE))</f>
        <v>132119</v>
      </c>
      <c r="M2437" s="104">
        <f>IF(ISNA(VLOOKUP($N2437,'Data from Waybill Query'!$A:$M,13,FALSE)),0,VLOOKUP($N2437,'Data from Waybill Query'!$A:$M,13,FALSE))</f>
        <v>3.8949499999999998E-2</v>
      </c>
      <c r="N2437" s="104">
        <f t="shared" si="86"/>
        <v>2020280303</v>
      </c>
    </row>
    <row r="2438" spans="1:14" x14ac:dyDescent="0.25">
      <c r="A2438" s="104">
        <f t="shared" si="85"/>
        <v>202052</v>
      </c>
      <c r="B2438" s="32">
        <f>'Data from Waybill Query'!B2438</f>
        <v>2020</v>
      </c>
      <c r="C2438" s="32" t="str">
        <f>IF('Data from Waybill Query'!C2438="00","0",IF('Data from Waybill Query'!C2438="01","1",IF('Data from Waybill Query'!C2438="XX","2",'Data from Waybill Query'!C2438)))</f>
        <v>29</v>
      </c>
      <c r="D2438" s="33" t="str">
        <f>'Data from Waybill Query'!D2438</f>
        <v>Petroleum</v>
      </c>
      <c r="E2438" s="33" t="str">
        <f>'Data from Waybill Query'!E2438</f>
        <v>S</v>
      </c>
      <c r="F2438" s="33" t="str">
        <f>'Data from Waybill Query'!F2438</f>
        <v>X</v>
      </c>
      <c r="G2438" s="33" t="str">
        <f>'Data from Waybill Query'!G2438</f>
        <v>X</v>
      </c>
      <c r="H2438" s="104">
        <f>IF(ISNA(VLOOKUP($N2438,'Data from Waybill Query'!$A:$M,8,FALSE)),0,VLOOKUP($N2438,'Data from Waybill Query'!$A:$M,8,FALSE))</f>
        <v>754737</v>
      </c>
      <c r="I2438" s="104">
        <f>IF(ISNA(VLOOKUP($N2438,'Data from Waybill Query'!$A:$M,9,FALSE)),0,VLOOKUP($N2438,'Data from Waybill Query'!$A:$M,9,FALSE))</f>
        <v>429145</v>
      </c>
      <c r="J2438" s="104">
        <f>IF(ISNA(VLOOKUP($N2438,'Data from Waybill Query'!$A:$M,10,FALSE)),0,VLOOKUP($N2438,'Data from Waybill Query'!$A:$M,10,FALSE))</f>
        <v>92741</v>
      </c>
      <c r="K2438" s="104">
        <f>IF(ISNA(VLOOKUP($N2438,'Data from Waybill Query'!$A:$M,11,FALSE)),0,VLOOKUP($N2438,'Data from Waybill Query'!$A:$M,11,FALSE))</f>
        <v>34631860</v>
      </c>
      <c r="L2438" s="104">
        <f>IF(ISNA(VLOOKUP($N2438,'Data from Waybill Query'!$A:$M,12,FALSE)),0,VLOOKUP($N2438,'Data from Waybill Query'!$A:$M,12,FALSE))</f>
        <v>7325</v>
      </c>
      <c r="M2438" s="104">
        <f>IF(ISNA(VLOOKUP($N2438,'Data from Waybill Query'!$A:$M,13,FALSE)),0,VLOOKUP($N2438,'Data from Waybill Query'!$A:$M,13,FALSE))</f>
        <v>0.1030402</v>
      </c>
      <c r="N2438" s="104">
        <f t="shared" si="86"/>
        <v>2020290103</v>
      </c>
    </row>
    <row r="2439" spans="1:14" x14ac:dyDescent="0.25">
      <c r="A2439" s="104">
        <f t="shared" si="85"/>
        <v>202053</v>
      </c>
      <c r="B2439" s="32">
        <f>'Data from Waybill Query'!B2439</f>
        <v>2020</v>
      </c>
      <c r="C2439" s="32" t="str">
        <f>IF('Data from Waybill Query'!C2439="00","0",IF('Data from Waybill Query'!C2439="01","1",IF('Data from Waybill Query'!C2439="XX","2",'Data from Waybill Query'!C2439)))</f>
        <v>29</v>
      </c>
      <c r="D2439" s="33" t="str">
        <f>'Data from Waybill Query'!D2439</f>
        <v>Petroleum</v>
      </c>
      <c r="E2439" s="33" t="str">
        <f>'Data from Waybill Query'!E2439</f>
        <v>M</v>
      </c>
      <c r="F2439" s="33" t="str">
        <f>'Data from Waybill Query'!F2439</f>
        <v>X</v>
      </c>
      <c r="G2439" s="33" t="str">
        <f>'Data from Waybill Query'!G2439</f>
        <v>X</v>
      </c>
      <c r="H2439" s="104">
        <f>IF(ISNA(VLOOKUP($N2439,'Data from Waybill Query'!$A:$M,8,FALSE)),0,VLOOKUP($N2439,'Data from Waybill Query'!$A:$M,8,FALSE))</f>
        <v>961871</v>
      </c>
      <c r="I2439" s="104">
        <f>IF(ISNA(VLOOKUP($N2439,'Data from Waybill Query'!$A:$M,9,FALSE)),0,VLOOKUP($N2439,'Data from Waybill Query'!$A:$M,9,FALSE))</f>
        <v>270132</v>
      </c>
      <c r="J2439" s="104">
        <f>IF(ISNA(VLOOKUP($N2439,'Data from Waybill Query'!$A:$M,10,FALSE)),0,VLOOKUP($N2439,'Data from Waybill Query'!$A:$M,10,FALSE))</f>
        <v>201753</v>
      </c>
      <c r="K2439" s="104">
        <f>IF(ISNA(VLOOKUP($N2439,'Data from Waybill Query'!$A:$M,11,FALSE)),0,VLOOKUP($N2439,'Data from Waybill Query'!$A:$M,11,FALSE))</f>
        <v>22157300</v>
      </c>
      <c r="L2439" s="104">
        <f>IF(ISNA(VLOOKUP($N2439,'Data from Waybill Query'!$A:$M,12,FALSE)),0,VLOOKUP($N2439,'Data from Waybill Query'!$A:$M,12,FALSE))</f>
        <v>16604</v>
      </c>
      <c r="M2439" s="104">
        <f>IF(ISNA(VLOOKUP($N2439,'Data from Waybill Query'!$A:$M,13,FALSE)),0,VLOOKUP($N2439,'Data from Waybill Query'!$A:$M,13,FALSE))</f>
        <v>5.7929389999999997E-2</v>
      </c>
      <c r="N2439" s="104">
        <f t="shared" si="86"/>
        <v>2020290203</v>
      </c>
    </row>
    <row r="2440" spans="1:14" x14ac:dyDescent="0.25">
      <c r="A2440" s="104">
        <f t="shared" si="85"/>
        <v>202054</v>
      </c>
      <c r="B2440" s="32">
        <f>'Data from Waybill Query'!B2440</f>
        <v>2020</v>
      </c>
      <c r="C2440" s="32" t="str">
        <f>IF('Data from Waybill Query'!C2440="00","0",IF('Data from Waybill Query'!C2440="01","1",IF('Data from Waybill Query'!C2440="XX","2",'Data from Waybill Query'!C2440)))</f>
        <v>29</v>
      </c>
      <c r="D2440" s="33" t="str">
        <f>'Data from Waybill Query'!D2440</f>
        <v>Petroleum</v>
      </c>
      <c r="E2440" s="33" t="str">
        <f>'Data from Waybill Query'!E2440</f>
        <v>L</v>
      </c>
      <c r="F2440" s="33" t="str">
        <f>'Data from Waybill Query'!F2440</f>
        <v>X</v>
      </c>
      <c r="G2440" s="33" t="str">
        <f>'Data from Waybill Query'!G2440</f>
        <v>X</v>
      </c>
      <c r="H2440" s="104">
        <f>IF(ISNA(VLOOKUP($N2440,'Data from Waybill Query'!$A:$M,8,FALSE)),0,VLOOKUP($N2440,'Data from Waybill Query'!$A:$M,8,FALSE))</f>
        <v>1582343</v>
      </c>
      <c r="I2440" s="104">
        <f>IF(ISNA(VLOOKUP($N2440,'Data from Waybill Query'!$A:$M,9,FALSE)),0,VLOOKUP($N2440,'Data from Waybill Query'!$A:$M,9,FALSE))</f>
        <v>269373</v>
      </c>
      <c r="J2440" s="104">
        <f>IF(ISNA(VLOOKUP($N2440,'Data from Waybill Query'!$A:$M,10,FALSE)),0,VLOOKUP($N2440,'Data from Waybill Query'!$A:$M,10,FALSE))</f>
        <v>434911</v>
      </c>
      <c r="K2440" s="104">
        <f>IF(ISNA(VLOOKUP($N2440,'Data from Waybill Query'!$A:$M,11,FALSE)),0,VLOOKUP($N2440,'Data from Waybill Query'!$A:$M,11,FALSE))</f>
        <v>21524279</v>
      </c>
      <c r="L2440" s="104">
        <f>IF(ISNA(VLOOKUP($N2440,'Data from Waybill Query'!$A:$M,12,FALSE)),0,VLOOKUP($N2440,'Data from Waybill Query'!$A:$M,12,FALSE))</f>
        <v>34346</v>
      </c>
      <c r="M2440" s="104">
        <f>IF(ISNA(VLOOKUP($N2440,'Data from Waybill Query'!$A:$M,13,FALSE)),0,VLOOKUP($N2440,'Data from Waybill Query'!$A:$M,13,FALSE))</f>
        <v>4.6071189999999998E-2</v>
      </c>
      <c r="N2440" s="104">
        <f t="shared" si="86"/>
        <v>2020290303</v>
      </c>
    </row>
    <row r="2441" spans="1:14" x14ac:dyDescent="0.25">
      <c r="A2441" s="104">
        <f t="shared" si="85"/>
        <v>202055</v>
      </c>
      <c r="B2441" s="32">
        <f>'Data from Waybill Query'!B2441</f>
        <v>2020</v>
      </c>
      <c r="C2441" s="32" t="str">
        <f>IF('Data from Waybill Query'!C2441="00","0",IF('Data from Waybill Query'!C2441="01","1",IF('Data from Waybill Query'!C2441="XX","2",'Data from Waybill Query'!C2441)))</f>
        <v>32</v>
      </c>
      <c r="D2441" s="33" t="str">
        <f>'Data from Waybill Query'!D2441</f>
        <v>Stone, Clay and Glass</v>
      </c>
      <c r="E2441" s="33" t="str">
        <f>'Data from Waybill Query'!E2441</f>
        <v>S</v>
      </c>
      <c r="F2441" s="33" t="str">
        <f>'Data from Waybill Query'!F2441</f>
        <v>X</v>
      </c>
      <c r="G2441" s="33" t="str">
        <f>'Data from Waybill Query'!G2441</f>
        <v>X</v>
      </c>
      <c r="H2441" s="104">
        <f>IF(ISNA(VLOOKUP($N2441,'Data from Waybill Query'!$A:$M,8,FALSE)),0,VLOOKUP($N2441,'Data from Waybill Query'!$A:$M,8,FALSE))</f>
        <v>560813</v>
      </c>
      <c r="I2441" s="104">
        <f>IF(ISNA(VLOOKUP($N2441,'Data from Waybill Query'!$A:$M,9,FALSE)),0,VLOOKUP($N2441,'Data from Waybill Query'!$A:$M,9,FALSE))</f>
        <v>245944</v>
      </c>
      <c r="J2441" s="104">
        <f>IF(ISNA(VLOOKUP($N2441,'Data from Waybill Query'!$A:$M,10,FALSE)),0,VLOOKUP($N2441,'Data from Waybill Query'!$A:$M,10,FALSE))</f>
        <v>69926</v>
      </c>
      <c r="K2441" s="104">
        <f>IF(ISNA(VLOOKUP($N2441,'Data from Waybill Query'!$A:$M,11,FALSE)),0,VLOOKUP($N2441,'Data from Waybill Query'!$A:$M,11,FALSE))</f>
        <v>24630397</v>
      </c>
      <c r="L2441" s="104">
        <f>IF(ISNA(VLOOKUP($N2441,'Data from Waybill Query'!$A:$M,12,FALSE)),0,VLOOKUP($N2441,'Data from Waybill Query'!$A:$M,12,FALSE))</f>
        <v>7143</v>
      </c>
      <c r="M2441" s="104">
        <f>IF(ISNA(VLOOKUP($N2441,'Data from Waybill Query'!$A:$M,13,FALSE)),0,VLOOKUP($N2441,'Data from Waybill Query'!$A:$M,13,FALSE))</f>
        <v>7.8510869999999996E-2</v>
      </c>
      <c r="N2441" s="104">
        <f t="shared" si="86"/>
        <v>2020320103</v>
      </c>
    </row>
    <row r="2442" spans="1:14" x14ac:dyDescent="0.25">
      <c r="A2442" s="104">
        <f t="shared" si="85"/>
        <v>202056</v>
      </c>
      <c r="B2442" s="32">
        <f>'Data from Waybill Query'!B2442</f>
        <v>2020</v>
      </c>
      <c r="C2442" s="32" t="str">
        <f>IF('Data from Waybill Query'!C2442="00","0",IF('Data from Waybill Query'!C2442="01","1",IF('Data from Waybill Query'!C2442="XX","2",'Data from Waybill Query'!C2442)))</f>
        <v>32</v>
      </c>
      <c r="D2442" s="33" t="str">
        <f>'Data from Waybill Query'!D2442</f>
        <v>Stone, Clay and Glass</v>
      </c>
      <c r="E2442" s="33" t="str">
        <f>'Data from Waybill Query'!E2442</f>
        <v>M</v>
      </c>
      <c r="F2442" s="33" t="str">
        <f>'Data from Waybill Query'!F2442</f>
        <v>X</v>
      </c>
      <c r="G2442" s="33" t="str">
        <f>'Data from Waybill Query'!G2442</f>
        <v>X</v>
      </c>
      <c r="H2442" s="104">
        <f>IF(ISNA(VLOOKUP($N2442,'Data from Waybill Query'!$A:$M,8,FALSE)),0,VLOOKUP($N2442,'Data from Waybill Query'!$A:$M,8,FALSE))</f>
        <v>643477</v>
      </c>
      <c r="I2442" s="104">
        <f>IF(ISNA(VLOOKUP($N2442,'Data from Waybill Query'!$A:$M,9,FALSE)),0,VLOOKUP($N2442,'Data from Waybill Query'!$A:$M,9,FALSE))</f>
        <v>164328</v>
      </c>
      <c r="J2442" s="104">
        <f>IF(ISNA(VLOOKUP($N2442,'Data from Waybill Query'!$A:$M,10,FALSE)),0,VLOOKUP($N2442,'Data from Waybill Query'!$A:$M,10,FALSE))</f>
        <v>116481</v>
      </c>
      <c r="K2442" s="104">
        <f>IF(ISNA(VLOOKUP($N2442,'Data from Waybill Query'!$A:$M,11,FALSE)),0,VLOOKUP($N2442,'Data from Waybill Query'!$A:$M,11,FALSE))</f>
        <v>16682462</v>
      </c>
      <c r="L2442" s="104">
        <f>IF(ISNA(VLOOKUP($N2442,'Data from Waybill Query'!$A:$M,12,FALSE)),0,VLOOKUP($N2442,'Data from Waybill Query'!$A:$M,12,FALSE))</f>
        <v>11814</v>
      </c>
      <c r="M2442" s="104">
        <f>IF(ISNA(VLOOKUP($N2442,'Data from Waybill Query'!$A:$M,13,FALSE)),0,VLOOKUP($N2442,'Data from Waybill Query'!$A:$M,13,FALSE))</f>
        <v>5.4465079999999999E-2</v>
      </c>
      <c r="N2442" s="104">
        <f t="shared" si="86"/>
        <v>2020320203</v>
      </c>
    </row>
    <row r="2443" spans="1:14" x14ac:dyDescent="0.25">
      <c r="A2443" s="104">
        <f t="shared" si="85"/>
        <v>202057</v>
      </c>
      <c r="B2443" s="32">
        <f>'Data from Waybill Query'!B2443</f>
        <v>2020</v>
      </c>
      <c r="C2443" s="32" t="str">
        <f>IF('Data from Waybill Query'!C2443="00","0",IF('Data from Waybill Query'!C2443="01","1",IF('Data from Waybill Query'!C2443="XX","2",'Data from Waybill Query'!C2443)))</f>
        <v>32</v>
      </c>
      <c r="D2443" s="33" t="str">
        <f>'Data from Waybill Query'!D2443</f>
        <v>Stone, Clay and Glass</v>
      </c>
      <c r="E2443" s="33" t="str">
        <f>'Data from Waybill Query'!E2443</f>
        <v>L</v>
      </c>
      <c r="F2443" s="33" t="str">
        <f>'Data from Waybill Query'!F2443</f>
        <v>X</v>
      </c>
      <c r="G2443" s="33" t="str">
        <f>'Data from Waybill Query'!G2443</f>
        <v>X</v>
      </c>
      <c r="H2443" s="104">
        <f>IF(ISNA(VLOOKUP($N2443,'Data from Waybill Query'!$A:$M,8,FALSE)),0,VLOOKUP($N2443,'Data from Waybill Query'!$A:$M,8,FALSE))</f>
        <v>591075</v>
      </c>
      <c r="I2443" s="104">
        <f>IF(ISNA(VLOOKUP($N2443,'Data from Waybill Query'!$A:$M,9,FALSE)),0,VLOOKUP($N2443,'Data from Waybill Query'!$A:$M,9,FALSE))</f>
        <v>90169</v>
      </c>
      <c r="J2443" s="104">
        <f>IF(ISNA(VLOOKUP($N2443,'Data from Waybill Query'!$A:$M,10,FALSE)),0,VLOOKUP($N2443,'Data from Waybill Query'!$A:$M,10,FALSE))</f>
        <v>132459</v>
      </c>
      <c r="K2443" s="104">
        <f>IF(ISNA(VLOOKUP($N2443,'Data from Waybill Query'!$A:$M,11,FALSE)),0,VLOOKUP($N2443,'Data from Waybill Query'!$A:$M,11,FALSE))</f>
        <v>8808767</v>
      </c>
      <c r="L2443" s="104">
        <f>IF(ISNA(VLOOKUP($N2443,'Data from Waybill Query'!$A:$M,12,FALSE)),0,VLOOKUP($N2443,'Data from Waybill Query'!$A:$M,12,FALSE))</f>
        <v>12950</v>
      </c>
      <c r="M2443" s="104">
        <f>IF(ISNA(VLOOKUP($N2443,'Data from Waybill Query'!$A:$M,13,FALSE)),0,VLOOKUP($N2443,'Data from Waybill Query'!$A:$M,13,FALSE))</f>
        <v>4.5642420000000003E-2</v>
      </c>
      <c r="N2443" s="104">
        <f t="shared" si="86"/>
        <v>2020320303</v>
      </c>
    </row>
    <row r="2444" spans="1:14" x14ac:dyDescent="0.25">
      <c r="A2444" s="104">
        <f t="shared" si="85"/>
        <v>202058</v>
      </c>
      <c r="B2444" s="32">
        <f>'Data from Waybill Query'!B2444</f>
        <v>2020</v>
      </c>
      <c r="C2444" s="32" t="str">
        <f>IF('Data from Waybill Query'!C2444="00","0",IF('Data from Waybill Query'!C2444="01","1",IF('Data from Waybill Query'!C2444="XX","2",'Data from Waybill Query'!C2444)))</f>
        <v>33</v>
      </c>
      <c r="D2444" s="33" t="str">
        <f>'Data from Waybill Query'!D2444</f>
        <v>Primary Metal Products</v>
      </c>
      <c r="E2444" s="33" t="str">
        <f>'Data from Waybill Query'!E2444</f>
        <v>S</v>
      </c>
      <c r="F2444" s="33" t="str">
        <f>'Data from Waybill Query'!F2444</f>
        <v>X</v>
      </c>
      <c r="G2444" s="33" t="str">
        <f>'Data from Waybill Query'!G2444</f>
        <v>X</v>
      </c>
      <c r="H2444" s="104">
        <f>IF(ISNA(VLOOKUP($N2444,'Data from Waybill Query'!$A:$M,8,FALSE)),0,VLOOKUP($N2444,'Data from Waybill Query'!$A:$M,8,FALSE))</f>
        <v>454536</v>
      </c>
      <c r="I2444" s="104">
        <f>IF(ISNA(VLOOKUP($N2444,'Data from Waybill Query'!$A:$M,9,FALSE)),0,VLOOKUP($N2444,'Data from Waybill Query'!$A:$M,9,FALSE))</f>
        <v>206151</v>
      </c>
      <c r="J2444" s="104">
        <f>IF(ISNA(VLOOKUP($N2444,'Data from Waybill Query'!$A:$M,10,FALSE)),0,VLOOKUP($N2444,'Data from Waybill Query'!$A:$M,10,FALSE))</f>
        <v>52709</v>
      </c>
      <c r="K2444" s="104">
        <f>IF(ISNA(VLOOKUP($N2444,'Data from Waybill Query'!$A:$M,11,FALSE)),0,VLOOKUP($N2444,'Data from Waybill Query'!$A:$M,11,FALSE))</f>
        <v>19317376</v>
      </c>
      <c r="L2444" s="104">
        <f>IF(ISNA(VLOOKUP($N2444,'Data from Waybill Query'!$A:$M,12,FALSE)),0,VLOOKUP($N2444,'Data from Waybill Query'!$A:$M,12,FALSE))</f>
        <v>4941</v>
      </c>
      <c r="M2444" s="104">
        <f>IF(ISNA(VLOOKUP($N2444,'Data from Waybill Query'!$A:$M,13,FALSE)),0,VLOOKUP($N2444,'Data from Waybill Query'!$A:$M,13,FALSE))</f>
        <v>9.1999139999999993E-2</v>
      </c>
      <c r="N2444" s="104">
        <f t="shared" si="86"/>
        <v>2020330103</v>
      </c>
    </row>
    <row r="2445" spans="1:14" x14ac:dyDescent="0.25">
      <c r="A2445" s="104">
        <f t="shared" si="85"/>
        <v>202059</v>
      </c>
      <c r="B2445" s="32">
        <f>'Data from Waybill Query'!B2445</f>
        <v>2020</v>
      </c>
      <c r="C2445" s="32" t="str">
        <f>IF('Data from Waybill Query'!C2445="00","0",IF('Data from Waybill Query'!C2445="01","1",IF('Data from Waybill Query'!C2445="XX","2",'Data from Waybill Query'!C2445)))</f>
        <v>33</v>
      </c>
      <c r="D2445" s="33" t="str">
        <f>'Data from Waybill Query'!D2445</f>
        <v>Primary Metal Products</v>
      </c>
      <c r="E2445" s="33" t="str">
        <f>'Data from Waybill Query'!E2445</f>
        <v>M</v>
      </c>
      <c r="F2445" s="33" t="str">
        <f>'Data from Waybill Query'!F2445</f>
        <v>X</v>
      </c>
      <c r="G2445" s="33" t="str">
        <f>'Data from Waybill Query'!G2445</f>
        <v>X</v>
      </c>
      <c r="H2445" s="104">
        <f>IF(ISNA(VLOOKUP($N2445,'Data from Waybill Query'!$A:$M,8,FALSE)),0,VLOOKUP($N2445,'Data from Waybill Query'!$A:$M,8,FALSE))</f>
        <v>617578</v>
      </c>
      <c r="I2445" s="104">
        <f>IF(ISNA(VLOOKUP($N2445,'Data from Waybill Query'!$A:$M,9,FALSE)),0,VLOOKUP($N2445,'Data from Waybill Query'!$A:$M,9,FALSE))</f>
        <v>132960</v>
      </c>
      <c r="J2445" s="104">
        <f>IF(ISNA(VLOOKUP($N2445,'Data from Waybill Query'!$A:$M,10,FALSE)),0,VLOOKUP($N2445,'Data from Waybill Query'!$A:$M,10,FALSE))</f>
        <v>99346</v>
      </c>
      <c r="K2445" s="104">
        <f>IF(ISNA(VLOOKUP($N2445,'Data from Waybill Query'!$A:$M,11,FALSE)),0,VLOOKUP($N2445,'Data from Waybill Query'!$A:$M,11,FALSE))</f>
        <v>12222088</v>
      </c>
      <c r="L2445" s="104">
        <f>IF(ISNA(VLOOKUP($N2445,'Data from Waybill Query'!$A:$M,12,FALSE)),0,VLOOKUP($N2445,'Data from Waybill Query'!$A:$M,12,FALSE))</f>
        <v>9135</v>
      </c>
      <c r="M2445" s="104">
        <f>IF(ISNA(VLOOKUP($N2445,'Data from Waybill Query'!$A:$M,13,FALSE)),0,VLOOKUP($N2445,'Data from Waybill Query'!$A:$M,13,FALSE))</f>
        <v>6.7607390000000003E-2</v>
      </c>
      <c r="N2445" s="104">
        <f t="shared" si="86"/>
        <v>2020330203</v>
      </c>
    </row>
    <row r="2446" spans="1:14" x14ac:dyDescent="0.25">
      <c r="A2446" s="104">
        <f t="shared" si="85"/>
        <v>202060</v>
      </c>
      <c r="B2446" s="32">
        <f>'Data from Waybill Query'!B2446</f>
        <v>2020</v>
      </c>
      <c r="C2446" s="32" t="str">
        <f>IF('Data from Waybill Query'!C2446="00","0",IF('Data from Waybill Query'!C2446="01","1",IF('Data from Waybill Query'!C2446="XX","2",'Data from Waybill Query'!C2446)))</f>
        <v>33</v>
      </c>
      <c r="D2446" s="33" t="str">
        <f>'Data from Waybill Query'!D2446</f>
        <v>Primary Metal Products</v>
      </c>
      <c r="E2446" s="33" t="str">
        <f>'Data from Waybill Query'!E2446</f>
        <v>L</v>
      </c>
      <c r="F2446" s="33" t="str">
        <f>'Data from Waybill Query'!F2446</f>
        <v>X</v>
      </c>
      <c r="G2446" s="33" t="str">
        <f>'Data from Waybill Query'!G2446</f>
        <v>X</v>
      </c>
      <c r="H2446" s="104">
        <f>IF(ISNA(VLOOKUP($N2446,'Data from Waybill Query'!$A:$M,8,FALSE)),0,VLOOKUP($N2446,'Data from Waybill Query'!$A:$M,8,FALSE))</f>
        <v>1159946</v>
      </c>
      <c r="I2446" s="104">
        <f>IF(ISNA(VLOOKUP($N2446,'Data from Waybill Query'!$A:$M,9,FALSE)),0,VLOOKUP($N2446,'Data from Waybill Query'!$A:$M,9,FALSE))</f>
        <v>168083</v>
      </c>
      <c r="J2446" s="104">
        <f>IF(ISNA(VLOOKUP($N2446,'Data from Waybill Query'!$A:$M,10,FALSE)),0,VLOOKUP($N2446,'Data from Waybill Query'!$A:$M,10,FALSE))</f>
        <v>276610</v>
      </c>
      <c r="K2446" s="104">
        <f>IF(ISNA(VLOOKUP($N2446,'Data from Waybill Query'!$A:$M,11,FALSE)),0,VLOOKUP($N2446,'Data from Waybill Query'!$A:$M,11,FALSE))</f>
        <v>15234919</v>
      </c>
      <c r="L2446" s="104">
        <f>IF(ISNA(VLOOKUP($N2446,'Data from Waybill Query'!$A:$M,12,FALSE)),0,VLOOKUP($N2446,'Data from Waybill Query'!$A:$M,12,FALSE))</f>
        <v>25166</v>
      </c>
      <c r="M2446" s="104">
        <f>IF(ISNA(VLOOKUP($N2446,'Data from Waybill Query'!$A:$M,13,FALSE)),0,VLOOKUP($N2446,'Data from Waybill Query'!$A:$M,13,FALSE))</f>
        <v>4.6091300000000002E-2</v>
      </c>
      <c r="N2446" s="104">
        <f t="shared" si="86"/>
        <v>2020330303</v>
      </c>
    </row>
    <row r="2447" spans="1:14" x14ac:dyDescent="0.25">
      <c r="A2447" s="104">
        <f t="shared" si="85"/>
        <v>202061</v>
      </c>
      <c r="B2447" s="32">
        <f>'Data from Waybill Query'!B2447</f>
        <v>2020</v>
      </c>
      <c r="C2447" s="32" t="str">
        <f>IF('Data from Waybill Query'!C2447="00","0",IF('Data from Waybill Query'!C2447="01","1",IF('Data from Waybill Query'!C2447="XX","2",'Data from Waybill Query'!C2447)))</f>
        <v>37</v>
      </c>
      <c r="D2447" s="33" t="str">
        <f>'Data from Waybill Query'!D2447</f>
        <v>Transportation Equipment</v>
      </c>
      <c r="E2447" s="33" t="str">
        <f>'Data from Waybill Query'!E2447</f>
        <v>S</v>
      </c>
      <c r="F2447" s="33" t="str">
        <f>'Data from Waybill Query'!F2447</f>
        <v>X</v>
      </c>
      <c r="G2447" s="33" t="str">
        <f>'Data from Waybill Query'!G2447</f>
        <v>X</v>
      </c>
      <c r="H2447" s="104">
        <f>IF(ISNA(VLOOKUP($N2447,'Data from Waybill Query'!$A:$M,8,FALSE)),0,VLOOKUP($N2447,'Data from Waybill Query'!$A:$M,8,FALSE))</f>
        <v>1204150</v>
      </c>
      <c r="I2447" s="104">
        <f>IF(ISNA(VLOOKUP($N2447,'Data from Waybill Query'!$A:$M,9,FALSE)),0,VLOOKUP($N2447,'Data from Waybill Query'!$A:$M,9,FALSE))</f>
        <v>673999</v>
      </c>
      <c r="J2447" s="104">
        <f>IF(ISNA(VLOOKUP($N2447,'Data from Waybill Query'!$A:$M,10,FALSE)),0,VLOOKUP($N2447,'Data from Waybill Query'!$A:$M,10,FALSE))</f>
        <v>176078</v>
      </c>
      <c r="K2447" s="104">
        <f>IF(ISNA(VLOOKUP($N2447,'Data from Waybill Query'!$A:$M,11,FALSE)),0,VLOOKUP($N2447,'Data from Waybill Query'!$A:$M,11,FALSE))</f>
        <v>15192115</v>
      </c>
      <c r="L2447" s="104">
        <f>IF(ISNA(VLOOKUP($N2447,'Data from Waybill Query'!$A:$M,12,FALSE)),0,VLOOKUP($N2447,'Data from Waybill Query'!$A:$M,12,FALSE))</f>
        <v>3930</v>
      </c>
      <c r="M2447" s="104">
        <f>IF(ISNA(VLOOKUP($N2447,'Data from Waybill Query'!$A:$M,13,FALSE)),0,VLOOKUP($N2447,'Data from Waybill Query'!$A:$M,13,FALSE))</f>
        <v>0.30638159999999998</v>
      </c>
      <c r="N2447" s="104">
        <f t="shared" si="86"/>
        <v>2020370103</v>
      </c>
    </row>
    <row r="2448" spans="1:14" x14ac:dyDescent="0.25">
      <c r="A2448" s="104">
        <f t="shared" si="85"/>
        <v>202062</v>
      </c>
      <c r="B2448" s="32">
        <f>'Data from Waybill Query'!B2448</f>
        <v>2020</v>
      </c>
      <c r="C2448" s="32" t="str">
        <f>IF('Data from Waybill Query'!C2448="00","0",IF('Data from Waybill Query'!C2448="01","1",IF('Data from Waybill Query'!C2448="XX","2",'Data from Waybill Query'!C2448)))</f>
        <v>37</v>
      </c>
      <c r="D2448" s="33" t="str">
        <f>'Data from Waybill Query'!D2448</f>
        <v>Transportation Equipment</v>
      </c>
      <c r="E2448" s="33" t="str">
        <f>'Data from Waybill Query'!E2448</f>
        <v>M</v>
      </c>
      <c r="F2448" s="33" t="str">
        <f>'Data from Waybill Query'!F2448</f>
        <v>X</v>
      </c>
      <c r="G2448" s="33" t="str">
        <f>'Data from Waybill Query'!G2448</f>
        <v>X</v>
      </c>
      <c r="H2448" s="104">
        <f>IF(ISNA(VLOOKUP($N2448,'Data from Waybill Query'!$A:$M,8,FALSE)),0,VLOOKUP($N2448,'Data from Waybill Query'!$A:$M,8,FALSE))</f>
        <v>1437926</v>
      </c>
      <c r="I2448" s="104">
        <f>IF(ISNA(VLOOKUP($N2448,'Data from Waybill Query'!$A:$M,9,FALSE)),0,VLOOKUP($N2448,'Data from Waybill Query'!$A:$M,9,FALSE))</f>
        <v>524403</v>
      </c>
      <c r="J2448" s="104">
        <f>IF(ISNA(VLOOKUP($N2448,'Data from Waybill Query'!$A:$M,10,FALSE)),0,VLOOKUP($N2448,'Data from Waybill Query'!$A:$M,10,FALSE))</f>
        <v>388216</v>
      </c>
      <c r="K2448" s="104">
        <f>IF(ISNA(VLOOKUP($N2448,'Data from Waybill Query'!$A:$M,11,FALSE)),0,VLOOKUP($N2448,'Data from Waybill Query'!$A:$M,11,FALSE))</f>
        <v>11735675</v>
      </c>
      <c r="L2448" s="104">
        <f>IF(ISNA(VLOOKUP($N2448,'Data from Waybill Query'!$A:$M,12,FALSE)),0,VLOOKUP($N2448,'Data from Waybill Query'!$A:$M,12,FALSE))</f>
        <v>8591</v>
      </c>
      <c r="M2448" s="104">
        <f>IF(ISNA(VLOOKUP($N2448,'Data from Waybill Query'!$A:$M,13,FALSE)),0,VLOOKUP($N2448,'Data from Waybill Query'!$A:$M,13,FALSE))</f>
        <v>0.16737199999999999</v>
      </c>
      <c r="N2448" s="104">
        <f t="shared" si="86"/>
        <v>2020370203</v>
      </c>
    </row>
    <row r="2449" spans="1:14" x14ac:dyDescent="0.25">
      <c r="A2449" s="104">
        <f t="shared" si="85"/>
        <v>202063</v>
      </c>
      <c r="B2449" s="32">
        <f>'Data from Waybill Query'!B2449</f>
        <v>2020</v>
      </c>
      <c r="C2449" s="32" t="str">
        <f>IF('Data from Waybill Query'!C2449="00","0",IF('Data from Waybill Query'!C2449="01","1",IF('Data from Waybill Query'!C2449="XX","2",'Data from Waybill Query'!C2449)))</f>
        <v>37</v>
      </c>
      <c r="D2449" s="33" t="str">
        <f>'Data from Waybill Query'!D2449</f>
        <v>Transportation Equipment</v>
      </c>
      <c r="E2449" s="33" t="str">
        <f>'Data from Waybill Query'!E2449</f>
        <v>L</v>
      </c>
      <c r="F2449" s="33" t="str">
        <f>'Data from Waybill Query'!F2449</f>
        <v>X</v>
      </c>
      <c r="G2449" s="33" t="str">
        <f>'Data from Waybill Query'!G2449</f>
        <v>X</v>
      </c>
      <c r="H2449" s="104">
        <f>IF(ISNA(VLOOKUP($N2449,'Data from Waybill Query'!$A:$M,8,FALSE)),0,VLOOKUP($N2449,'Data from Waybill Query'!$A:$M,8,FALSE))</f>
        <v>2510164</v>
      </c>
      <c r="I2449" s="104">
        <f>IF(ISNA(VLOOKUP($N2449,'Data from Waybill Query'!$A:$M,9,FALSE)),0,VLOOKUP($N2449,'Data from Waybill Query'!$A:$M,9,FALSE))</f>
        <v>598969</v>
      </c>
      <c r="J2449" s="104">
        <f>IF(ISNA(VLOOKUP($N2449,'Data from Waybill Query'!$A:$M,10,FALSE)),0,VLOOKUP($N2449,'Data from Waybill Query'!$A:$M,10,FALSE))</f>
        <v>1018012</v>
      </c>
      <c r="K2449" s="104">
        <f>IF(ISNA(VLOOKUP($N2449,'Data from Waybill Query'!$A:$M,11,FALSE)),0,VLOOKUP($N2449,'Data from Waybill Query'!$A:$M,11,FALSE))</f>
        <v>13203691</v>
      </c>
      <c r="L2449" s="104">
        <f>IF(ISNA(VLOOKUP($N2449,'Data from Waybill Query'!$A:$M,12,FALSE)),0,VLOOKUP($N2449,'Data from Waybill Query'!$A:$M,12,FALSE))</f>
        <v>22254</v>
      </c>
      <c r="M2449" s="104">
        <f>IF(ISNA(VLOOKUP($N2449,'Data from Waybill Query'!$A:$M,13,FALSE)),0,VLOOKUP($N2449,'Data from Waybill Query'!$A:$M,13,FALSE))</f>
        <v>0.1127954</v>
      </c>
      <c r="N2449" s="104">
        <f t="shared" si="86"/>
        <v>2020370303</v>
      </c>
    </row>
    <row r="2450" spans="1:14" x14ac:dyDescent="0.25">
      <c r="A2450" s="104">
        <f t="shared" si="85"/>
        <v>202064</v>
      </c>
      <c r="B2450" s="32">
        <f>'Data from Waybill Query'!B2450</f>
        <v>2020</v>
      </c>
      <c r="C2450" s="32" t="str">
        <f>IF('Data from Waybill Query'!C2450="00","0",IF('Data from Waybill Query'!C2450="01","1",IF('Data from Waybill Query'!C2450="XX","2",'Data from Waybill Query'!C2450)))</f>
        <v>40</v>
      </c>
      <c r="D2450" s="33" t="str">
        <f>'Data from Waybill Query'!D2450</f>
        <v>Waste and Scrap</v>
      </c>
      <c r="E2450" s="33" t="str">
        <f>'Data from Waybill Query'!E2450</f>
        <v>S</v>
      </c>
      <c r="F2450" s="33" t="str">
        <f>'Data from Waybill Query'!F2450</f>
        <v>X</v>
      </c>
      <c r="G2450" s="33" t="str">
        <f>'Data from Waybill Query'!G2450</f>
        <v>X</v>
      </c>
      <c r="H2450" s="104">
        <f>IF(ISNA(VLOOKUP($N2450,'Data from Waybill Query'!$A:$M,8,FALSE)),0,VLOOKUP($N2450,'Data from Waybill Query'!$A:$M,8,FALSE))</f>
        <v>413817</v>
      </c>
      <c r="I2450" s="104">
        <f>IF(ISNA(VLOOKUP($N2450,'Data from Waybill Query'!$A:$M,9,FALSE)),0,VLOOKUP($N2450,'Data from Waybill Query'!$A:$M,9,FALSE))</f>
        <v>199048</v>
      </c>
      <c r="J2450" s="104">
        <f>IF(ISNA(VLOOKUP($N2450,'Data from Waybill Query'!$A:$M,10,FALSE)),0,VLOOKUP($N2450,'Data from Waybill Query'!$A:$M,10,FALSE))</f>
        <v>53126</v>
      </c>
      <c r="K2450" s="104">
        <f>IF(ISNA(VLOOKUP($N2450,'Data from Waybill Query'!$A:$M,11,FALSE)),0,VLOOKUP($N2450,'Data from Waybill Query'!$A:$M,11,FALSE))</f>
        <v>17976220</v>
      </c>
      <c r="L2450" s="104">
        <f>IF(ISNA(VLOOKUP($N2450,'Data from Waybill Query'!$A:$M,12,FALSE)),0,VLOOKUP($N2450,'Data from Waybill Query'!$A:$M,12,FALSE))</f>
        <v>4884</v>
      </c>
      <c r="M2450" s="104">
        <f>IF(ISNA(VLOOKUP($N2450,'Data from Waybill Query'!$A:$M,13,FALSE)),0,VLOOKUP($N2450,'Data from Waybill Query'!$A:$M,13,FALSE))</f>
        <v>8.4733520000000007E-2</v>
      </c>
      <c r="N2450" s="104">
        <f t="shared" si="86"/>
        <v>2020400103</v>
      </c>
    </row>
    <row r="2451" spans="1:14" x14ac:dyDescent="0.25">
      <c r="A2451" s="104">
        <f t="shared" si="85"/>
        <v>202065</v>
      </c>
      <c r="B2451" s="32">
        <f>'Data from Waybill Query'!B2451</f>
        <v>2020</v>
      </c>
      <c r="C2451" s="32" t="str">
        <f>IF('Data from Waybill Query'!C2451="00","0",IF('Data from Waybill Query'!C2451="01","1",IF('Data from Waybill Query'!C2451="XX","2",'Data from Waybill Query'!C2451)))</f>
        <v>40</v>
      </c>
      <c r="D2451" s="33" t="str">
        <f>'Data from Waybill Query'!D2451</f>
        <v>Waste and Scrap</v>
      </c>
      <c r="E2451" s="33" t="str">
        <f>'Data from Waybill Query'!E2451</f>
        <v>M</v>
      </c>
      <c r="F2451" s="33" t="str">
        <f>'Data from Waybill Query'!F2451</f>
        <v>X</v>
      </c>
      <c r="G2451" s="33" t="str">
        <f>'Data from Waybill Query'!G2451</f>
        <v>X</v>
      </c>
      <c r="H2451" s="104">
        <f>IF(ISNA(VLOOKUP($N2451,'Data from Waybill Query'!$A:$M,8,FALSE)),0,VLOOKUP($N2451,'Data from Waybill Query'!$A:$M,8,FALSE))</f>
        <v>454287</v>
      </c>
      <c r="I2451" s="104">
        <f>IF(ISNA(VLOOKUP($N2451,'Data from Waybill Query'!$A:$M,9,FALSE)),0,VLOOKUP($N2451,'Data from Waybill Query'!$A:$M,9,FALSE))</f>
        <v>142924</v>
      </c>
      <c r="J2451" s="104">
        <f>IF(ISNA(VLOOKUP($N2451,'Data from Waybill Query'!$A:$M,10,FALSE)),0,VLOOKUP($N2451,'Data from Waybill Query'!$A:$M,10,FALSE))</f>
        <v>99973</v>
      </c>
      <c r="K2451" s="104">
        <f>IF(ISNA(VLOOKUP($N2451,'Data from Waybill Query'!$A:$M,11,FALSE)),0,VLOOKUP($N2451,'Data from Waybill Query'!$A:$M,11,FALSE))</f>
        <v>13833824</v>
      </c>
      <c r="L2451" s="104">
        <f>IF(ISNA(VLOOKUP($N2451,'Data from Waybill Query'!$A:$M,12,FALSE)),0,VLOOKUP($N2451,'Data from Waybill Query'!$A:$M,12,FALSE))</f>
        <v>9584</v>
      </c>
      <c r="M2451" s="104">
        <f>IF(ISNA(VLOOKUP($N2451,'Data from Waybill Query'!$A:$M,13,FALSE)),0,VLOOKUP($N2451,'Data from Waybill Query'!$A:$M,13,FALSE))</f>
        <v>4.7401359999999997E-2</v>
      </c>
      <c r="N2451" s="104">
        <f t="shared" si="86"/>
        <v>2020400203</v>
      </c>
    </row>
    <row r="2452" spans="1:14" x14ac:dyDescent="0.25">
      <c r="A2452" s="104">
        <f t="shared" si="85"/>
        <v>202066</v>
      </c>
      <c r="B2452" s="32">
        <f>'Data from Waybill Query'!B2452</f>
        <v>2020</v>
      </c>
      <c r="C2452" s="32" t="str">
        <f>IF('Data from Waybill Query'!C2452="00","0",IF('Data from Waybill Query'!C2452="01","1",IF('Data from Waybill Query'!C2452="XX","2",'Data from Waybill Query'!C2452)))</f>
        <v>40</v>
      </c>
      <c r="D2452" s="33" t="str">
        <f>'Data from Waybill Query'!D2452</f>
        <v>Waste and Scrap</v>
      </c>
      <c r="E2452" s="33" t="str">
        <f>'Data from Waybill Query'!E2452</f>
        <v>L</v>
      </c>
      <c r="F2452" s="33" t="str">
        <f>'Data from Waybill Query'!F2452</f>
        <v>X</v>
      </c>
      <c r="G2452" s="33" t="str">
        <f>'Data from Waybill Query'!G2452</f>
        <v>X</v>
      </c>
      <c r="H2452" s="104">
        <f>IF(ISNA(VLOOKUP($N2452,'Data from Waybill Query'!$A:$M,8,FALSE)),0,VLOOKUP($N2452,'Data from Waybill Query'!$A:$M,8,FALSE))</f>
        <v>233556</v>
      </c>
      <c r="I2452" s="104">
        <f>IF(ISNA(VLOOKUP($N2452,'Data from Waybill Query'!$A:$M,9,FALSE)),0,VLOOKUP($N2452,'Data from Waybill Query'!$A:$M,9,FALSE))</f>
        <v>51212</v>
      </c>
      <c r="J2452" s="104">
        <f>IF(ISNA(VLOOKUP($N2452,'Data from Waybill Query'!$A:$M,10,FALSE)),0,VLOOKUP($N2452,'Data from Waybill Query'!$A:$M,10,FALSE))</f>
        <v>69044</v>
      </c>
      <c r="K2452" s="104">
        <f>IF(ISNA(VLOOKUP($N2452,'Data from Waybill Query'!$A:$M,11,FALSE)),0,VLOOKUP($N2452,'Data from Waybill Query'!$A:$M,11,FALSE))</f>
        <v>4594820</v>
      </c>
      <c r="L2452" s="104">
        <f>IF(ISNA(VLOOKUP($N2452,'Data from Waybill Query'!$A:$M,12,FALSE)),0,VLOOKUP($N2452,'Data from Waybill Query'!$A:$M,12,FALSE))</f>
        <v>6133</v>
      </c>
      <c r="M2452" s="104">
        <f>IF(ISNA(VLOOKUP($N2452,'Data from Waybill Query'!$A:$M,13,FALSE)),0,VLOOKUP($N2452,'Data from Waybill Query'!$A:$M,13,FALSE))</f>
        <v>3.8083779999999998E-2</v>
      </c>
      <c r="N2452" s="104">
        <f t="shared" si="86"/>
        <v>2020400303</v>
      </c>
    </row>
    <row r="2453" spans="1:14" x14ac:dyDescent="0.25">
      <c r="A2453" s="104">
        <f t="shared" si="85"/>
        <v>202067</v>
      </c>
      <c r="B2453" s="32">
        <f>'Data from Waybill Query'!B2453</f>
        <v>2020</v>
      </c>
      <c r="C2453" s="32" t="str">
        <f>IF('Data from Waybill Query'!C2453="00","0",IF('Data from Waybill Query'!C2453="01","1",IF('Data from Waybill Query'!C2453="XX","2",'Data from Waybill Query'!C2453)))</f>
        <v>99</v>
      </c>
      <c r="D2453" s="33" t="str">
        <f>'Data from Waybill Query'!D2453</f>
        <v>All Other</v>
      </c>
      <c r="E2453" s="33" t="str">
        <f>'Data from Waybill Query'!E2453</f>
        <v>S</v>
      </c>
      <c r="F2453" s="33" t="str">
        <f>'Data from Waybill Query'!F2453</f>
        <v>X</v>
      </c>
      <c r="G2453" s="33" t="str">
        <f>'Data from Waybill Query'!G2453</f>
        <v>X</v>
      </c>
      <c r="H2453" s="104">
        <f>IF(ISNA(VLOOKUP($N2453,'Data from Waybill Query'!$A:$M,8,FALSE)),0,VLOOKUP($N2453,'Data from Waybill Query'!$A:$M,8,FALSE))</f>
        <v>96940</v>
      </c>
      <c r="I2453" s="104">
        <f>IF(ISNA(VLOOKUP($N2453,'Data from Waybill Query'!$A:$M,9,FALSE)),0,VLOOKUP($N2453,'Data from Waybill Query'!$A:$M,9,FALSE))</f>
        <v>21764</v>
      </c>
      <c r="J2453" s="104">
        <f>IF(ISNA(VLOOKUP($N2453,'Data from Waybill Query'!$A:$M,10,FALSE)),0,VLOOKUP($N2453,'Data from Waybill Query'!$A:$M,10,FALSE))</f>
        <v>5124</v>
      </c>
      <c r="K2453" s="104">
        <f>IF(ISNA(VLOOKUP($N2453,'Data from Waybill Query'!$A:$M,11,FALSE)),0,VLOOKUP($N2453,'Data from Waybill Query'!$A:$M,11,FALSE))</f>
        <v>1205516</v>
      </c>
      <c r="L2453" s="104">
        <f>IF(ISNA(VLOOKUP($N2453,'Data from Waybill Query'!$A:$M,12,FALSE)),0,VLOOKUP($N2453,'Data from Waybill Query'!$A:$M,12,FALSE))</f>
        <v>316</v>
      </c>
      <c r="M2453" s="104">
        <f>IF(ISNA(VLOOKUP($N2453,'Data from Waybill Query'!$A:$M,13,FALSE)),0,VLOOKUP($N2453,'Data from Waybill Query'!$A:$M,13,FALSE))</f>
        <v>0.30639959999999999</v>
      </c>
      <c r="N2453" s="104">
        <f t="shared" si="86"/>
        <v>2020990103</v>
      </c>
    </row>
    <row r="2454" spans="1:14" x14ac:dyDescent="0.25">
      <c r="A2454" s="104">
        <f t="shared" si="85"/>
        <v>202068</v>
      </c>
      <c r="B2454" s="32">
        <f>'Data from Waybill Query'!B2454</f>
        <v>2020</v>
      </c>
      <c r="C2454" s="32" t="str">
        <f>IF('Data from Waybill Query'!C2454="00","0",IF('Data from Waybill Query'!C2454="01","1",IF('Data from Waybill Query'!C2454="XX","2",'Data from Waybill Query'!C2454)))</f>
        <v>99</v>
      </c>
      <c r="D2454" s="33" t="str">
        <f>'Data from Waybill Query'!D2454</f>
        <v>All Other</v>
      </c>
      <c r="E2454" s="33" t="str">
        <f>'Data from Waybill Query'!E2454</f>
        <v>M</v>
      </c>
      <c r="F2454" s="33" t="str">
        <f>'Data from Waybill Query'!F2454</f>
        <v>X</v>
      </c>
      <c r="G2454" s="33" t="str">
        <f>'Data from Waybill Query'!G2454</f>
        <v>X</v>
      </c>
      <c r="H2454" s="104">
        <f>IF(ISNA(VLOOKUP($N2454,'Data from Waybill Query'!$A:$M,8,FALSE)),0,VLOOKUP($N2454,'Data from Waybill Query'!$A:$M,8,FALSE))</f>
        <v>173975</v>
      </c>
      <c r="I2454" s="104">
        <f>IF(ISNA(VLOOKUP($N2454,'Data from Waybill Query'!$A:$M,9,FALSE)),0,VLOOKUP($N2454,'Data from Waybill Query'!$A:$M,9,FALSE))</f>
        <v>29458</v>
      </c>
      <c r="J2454" s="104">
        <f>IF(ISNA(VLOOKUP($N2454,'Data from Waybill Query'!$A:$M,10,FALSE)),0,VLOOKUP($N2454,'Data from Waybill Query'!$A:$M,10,FALSE))</f>
        <v>22210</v>
      </c>
      <c r="K2454" s="104">
        <f>IF(ISNA(VLOOKUP($N2454,'Data from Waybill Query'!$A:$M,11,FALSE)),0,VLOOKUP($N2454,'Data from Waybill Query'!$A:$M,11,FALSE))</f>
        <v>1134150</v>
      </c>
      <c r="L2454" s="104">
        <f>IF(ISNA(VLOOKUP($N2454,'Data from Waybill Query'!$A:$M,12,FALSE)),0,VLOOKUP($N2454,'Data from Waybill Query'!$A:$M,12,FALSE))</f>
        <v>868</v>
      </c>
      <c r="M2454" s="104">
        <f>IF(ISNA(VLOOKUP($N2454,'Data from Waybill Query'!$A:$M,13,FALSE)),0,VLOOKUP($N2454,'Data from Waybill Query'!$A:$M,13,FALSE))</f>
        <v>0.20034260000000001</v>
      </c>
      <c r="N2454" s="104">
        <f t="shared" si="86"/>
        <v>2020990203</v>
      </c>
    </row>
    <row r="2455" spans="1:14" x14ac:dyDescent="0.25">
      <c r="A2455" s="104">
        <f t="shared" si="85"/>
        <v>202069</v>
      </c>
      <c r="B2455" s="32">
        <f>'Data from Waybill Query'!B2455</f>
        <v>2020</v>
      </c>
      <c r="C2455" s="32" t="str">
        <f>IF('Data from Waybill Query'!C2455="00","0",IF('Data from Waybill Query'!C2455="01","1",IF('Data from Waybill Query'!C2455="XX","2",'Data from Waybill Query'!C2455)))</f>
        <v>99</v>
      </c>
      <c r="D2455" s="33" t="str">
        <f>'Data from Waybill Query'!D2455</f>
        <v>All Other</v>
      </c>
      <c r="E2455" s="33" t="str">
        <f>'Data from Waybill Query'!E2455</f>
        <v>L</v>
      </c>
      <c r="F2455" s="33" t="str">
        <f>'Data from Waybill Query'!F2455</f>
        <v>X</v>
      </c>
      <c r="G2455" s="33" t="str">
        <f>'Data from Waybill Query'!G2455</f>
        <v>X</v>
      </c>
      <c r="H2455" s="104">
        <f>IF(ISNA(VLOOKUP($N2455,'Data from Waybill Query'!$A:$M,8,FALSE)),0,VLOOKUP($N2455,'Data from Waybill Query'!$A:$M,8,FALSE))</f>
        <v>338545</v>
      </c>
      <c r="I2455" s="104">
        <f>IF(ISNA(VLOOKUP($N2455,'Data from Waybill Query'!$A:$M,9,FALSE)),0,VLOOKUP($N2455,'Data from Waybill Query'!$A:$M,9,FALSE))</f>
        <v>47994</v>
      </c>
      <c r="J2455" s="104">
        <f>IF(ISNA(VLOOKUP($N2455,'Data from Waybill Query'!$A:$M,10,FALSE)),0,VLOOKUP($N2455,'Data from Waybill Query'!$A:$M,10,FALSE))</f>
        <v>81975</v>
      </c>
      <c r="K2455" s="104">
        <f>IF(ISNA(VLOOKUP($N2455,'Data from Waybill Query'!$A:$M,11,FALSE)),0,VLOOKUP($N2455,'Data from Waybill Query'!$A:$M,11,FALSE))</f>
        <v>1847963</v>
      </c>
      <c r="L2455" s="104">
        <f>IF(ISNA(VLOOKUP($N2455,'Data from Waybill Query'!$A:$M,12,FALSE)),0,VLOOKUP($N2455,'Data from Waybill Query'!$A:$M,12,FALSE))</f>
        <v>3074</v>
      </c>
      <c r="M2455" s="104">
        <f>IF(ISNA(VLOOKUP($N2455,'Data from Waybill Query'!$A:$M,13,FALSE)),0,VLOOKUP($N2455,'Data from Waybill Query'!$A:$M,13,FALSE))</f>
        <v>0.11012429999999999</v>
      </c>
      <c r="N2455" s="104">
        <f t="shared" si="86"/>
        <v>2020990303</v>
      </c>
    </row>
    <row r="2456" spans="1:14" x14ac:dyDescent="0.25">
      <c r="A2456" s="104">
        <f t="shared" si="85"/>
        <v>202100</v>
      </c>
      <c r="B2456" s="32">
        <f>'Data from Waybill Query'!B2456</f>
        <v>2021</v>
      </c>
      <c r="C2456" s="32" t="str">
        <f>IF('Data from Waybill Query'!C2456="00","0",IF('Data from Waybill Query'!C2456="01","1",IF('Data from Waybill Query'!C2456="XX","2",'Data from Waybill Query'!C2456)))</f>
        <v>0</v>
      </c>
      <c r="D2456" s="33" t="str">
        <f>'Data from Waybill Query'!D2456</f>
        <v>Intermodal</v>
      </c>
      <c r="E2456" s="33" t="str">
        <f>'Data from Waybill Query'!E2456</f>
        <v>S</v>
      </c>
      <c r="F2456" s="33" t="str">
        <f>'Data from Waybill Query'!F2456</f>
        <v>X</v>
      </c>
      <c r="G2456" s="33" t="str">
        <f>'Data from Waybill Query'!G2456</f>
        <v>X</v>
      </c>
      <c r="H2456" s="104">
        <f>IF(ISNA(VLOOKUP($N2456,'Data from Waybill Query'!$A:$M,8,FALSE)),0,VLOOKUP($N2456,'Data from Waybill Query'!$A:$M,8,FALSE))</f>
        <v>1057924</v>
      </c>
      <c r="I2456" s="104">
        <f>IF(ISNA(VLOOKUP($N2456,'Data from Waybill Query'!$A:$M,9,FALSE)),0,VLOOKUP($N2456,'Data from Waybill Query'!$A:$M,9,FALSE))</f>
        <v>2334355</v>
      </c>
      <c r="J2456" s="104">
        <f>IF(ISNA(VLOOKUP($N2456,'Data from Waybill Query'!$A:$M,10,FALSE)),0,VLOOKUP($N2456,'Data from Waybill Query'!$A:$M,10,FALSE))</f>
        <v>768660</v>
      </c>
      <c r="K2456" s="104">
        <f>IF(ISNA(VLOOKUP($N2456,'Data from Waybill Query'!$A:$M,11,FALSE)),0,VLOOKUP($N2456,'Data from Waybill Query'!$A:$M,11,FALSE))</f>
        <v>28522415</v>
      </c>
      <c r="L2456" s="104">
        <f>IF(ISNA(VLOOKUP($N2456,'Data from Waybill Query'!$A:$M,12,FALSE)),0,VLOOKUP($N2456,'Data from Waybill Query'!$A:$M,12,FALSE))</f>
        <v>9199</v>
      </c>
      <c r="M2456" s="104">
        <f>IF(ISNA(VLOOKUP($N2456,'Data from Waybill Query'!$A:$M,13,FALSE)),0,VLOOKUP($N2456,'Data from Waybill Query'!$A:$M,13,FALSE))</f>
        <v>0.1150033</v>
      </c>
      <c r="N2456" s="104">
        <f t="shared" si="86"/>
        <v>2021000103</v>
      </c>
    </row>
    <row r="2457" spans="1:14" x14ac:dyDescent="0.25">
      <c r="A2457" s="104">
        <f t="shared" si="85"/>
        <v>202101</v>
      </c>
      <c r="B2457" s="32">
        <f>'Data from Waybill Query'!B2457</f>
        <v>2021</v>
      </c>
      <c r="C2457" s="32" t="str">
        <f>IF('Data from Waybill Query'!C2457="00","0",IF('Data from Waybill Query'!C2457="01","1",IF('Data from Waybill Query'!C2457="XX","2",'Data from Waybill Query'!C2457)))</f>
        <v>0</v>
      </c>
      <c r="D2457" s="33" t="str">
        <f>'Data from Waybill Query'!D2457</f>
        <v>Intermodal</v>
      </c>
      <c r="E2457" s="33" t="str">
        <f>'Data from Waybill Query'!E2457</f>
        <v>M</v>
      </c>
      <c r="F2457" s="33" t="str">
        <f>'Data from Waybill Query'!F2457</f>
        <v>X</v>
      </c>
      <c r="G2457" s="33" t="str">
        <f>'Data from Waybill Query'!G2457</f>
        <v>X</v>
      </c>
      <c r="H2457" s="104">
        <f>IF(ISNA(VLOOKUP($N2457,'Data from Waybill Query'!$A:$M,8,FALSE)),0,VLOOKUP($N2457,'Data from Waybill Query'!$A:$M,8,FALSE))</f>
        <v>3028101</v>
      </c>
      <c r="I2457" s="104">
        <f>IF(ISNA(VLOOKUP($N2457,'Data from Waybill Query'!$A:$M,9,FALSE)),0,VLOOKUP($N2457,'Data from Waybill Query'!$A:$M,9,FALSE))</f>
        <v>4320030</v>
      </c>
      <c r="J2457" s="104">
        <f>IF(ISNA(VLOOKUP($N2457,'Data from Waybill Query'!$A:$M,10,FALSE)),0,VLOOKUP($N2457,'Data from Waybill Query'!$A:$M,10,FALSE))</f>
        <v>3509295</v>
      </c>
      <c r="K2457" s="104">
        <f>IF(ISNA(VLOOKUP($N2457,'Data from Waybill Query'!$A:$M,11,FALSE)),0,VLOOKUP($N2457,'Data from Waybill Query'!$A:$M,11,FALSE))</f>
        <v>49871265</v>
      </c>
      <c r="L2457" s="104">
        <f>IF(ISNA(VLOOKUP($N2457,'Data from Waybill Query'!$A:$M,12,FALSE)),0,VLOOKUP($N2457,'Data from Waybill Query'!$A:$M,12,FALSE))</f>
        <v>40938</v>
      </c>
      <c r="M2457" s="104">
        <f>IF(ISNA(VLOOKUP($N2457,'Data from Waybill Query'!$A:$M,13,FALSE)),0,VLOOKUP($N2457,'Data from Waybill Query'!$A:$M,13,FALSE))</f>
        <v>7.3968580000000006E-2</v>
      </c>
      <c r="N2457" s="104">
        <f t="shared" si="86"/>
        <v>2021000203</v>
      </c>
    </row>
    <row r="2458" spans="1:14" x14ac:dyDescent="0.25">
      <c r="A2458" s="104">
        <f t="shared" si="85"/>
        <v>202102</v>
      </c>
      <c r="B2458" s="32">
        <f>'Data from Waybill Query'!B2458</f>
        <v>2021</v>
      </c>
      <c r="C2458" s="32" t="str">
        <f>IF('Data from Waybill Query'!C2458="00","0",IF('Data from Waybill Query'!C2458="01","1",IF('Data from Waybill Query'!C2458="XX","2",'Data from Waybill Query'!C2458)))</f>
        <v>0</v>
      </c>
      <c r="D2458" s="33" t="str">
        <f>'Data from Waybill Query'!D2458</f>
        <v>Intermodal</v>
      </c>
      <c r="E2458" s="33" t="str">
        <f>'Data from Waybill Query'!E2458</f>
        <v>L</v>
      </c>
      <c r="F2458" s="33" t="str">
        <f>'Data from Waybill Query'!F2458</f>
        <v>X</v>
      </c>
      <c r="G2458" s="33" t="str">
        <f>'Data from Waybill Query'!G2458</f>
        <v>X</v>
      </c>
      <c r="H2458" s="104">
        <f>IF(ISNA(VLOOKUP($N2458,'Data from Waybill Query'!$A:$M,8,FALSE)),0,VLOOKUP($N2458,'Data from Waybill Query'!$A:$M,8,FALSE))</f>
        <v>2396632</v>
      </c>
      <c r="I2458" s="104">
        <f>IF(ISNA(VLOOKUP($N2458,'Data from Waybill Query'!$A:$M,9,FALSE)),0,VLOOKUP($N2458,'Data from Waybill Query'!$A:$M,9,FALSE))</f>
        <v>2364365</v>
      </c>
      <c r="J2458" s="104">
        <f>IF(ISNA(VLOOKUP($N2458,'Data from Waybill Query'!$A:$M,10,FALSE)),0,VLOOKUP($N2458,'Data from Waybill Query'!$A:$M,10,FALSE))</f>
        <v>2900904</v>
      </c>
      <c r="K2458" s="104">
        <f>IF(ISNA(VLOOKUP($N2458,'Data from Waybill Query'!$A:$M,11,FALSE)),0,VLOOKUP($N2458,'Data from Waybill Query'!$A:$M,11,FALSE))</f>
        <v>27911845</v>
      </c>
      <c r="L2458" s="104">
        <f>IF(ISNA(VLOOKUP($N2458,'Data from Waybill Query'!$A:$M,12,FALSE)),0,VLOOKUP($N2458,'Data from Waybill Query'!$A:$M,12,FALSE))</f>
        <v>34167</v>
      </c>
      <c r="M2458" s="104">
        <f>IF(ISNA(VLOOKUP($N2458,'Data from Waybill Query'!$A:$M,13,FALSE)),0,VLOOKUP($N2458,'Data from Waybill Query'!$A:$M,13,FALSE))</f>
        <v>7.0145250000000006E-2</v>
      </c>
      <c r="N2458" s="104">
        <f t="shared" si="86"/>
        <v>2021000303</v>
      </c>
    </row>
    <row r="2459" spans="1:14" x14ac:dyDescent="0.25">
      <c r="A2459" s="104">
        <f t="shared" si="85"/>
        <v>202103</v>
      </c>
      <c r="B2459" s="32">
        <f>'Data from Waybill Query'!B2459</f>
        <v>2021</v>
      </c>
      <c r="C2459" s="32" t="str">
        <f>IF('Data from Waybill Query'!C2459="00","0",IF('Data from Waybill Query'!C2459="01","1",IF('Data from Waybill Query'!C2459="XX","2",'Data from Waybill Query'!C2459)))</f>
        <v>0</v>
      </c>
      <c r="D2459" s="33" t="str">
        <f>'Data from Waybill Query'!D2459</f>
        <v>Intermodal</v>
      </c>
      <c r="E2459" s="33" t="str">
        <f>'Data from Waybill Query'!E2459</f>
        <v>VL</v>
      </c>
      <c r="F2459" s="33" t="str">
        <f>'Data from Waybill Query'!F2459</f>
        <v>X</v>
      </c>
      <c r="G2459" s="33" t="str">
        <f>'Data from Waybill Query'!G2459</f>
        <v>X</v>
      </c>
      <c r="H2459" s="104">
        <f>IF(ISNA(VLOOKUP($N2459,'Data from Waybill Query'!$A:$M,8,FALSE)),0,VLOOKUP($N2459,'Data from Waybill Query'!$A:$M,8,FALSE))</f>
        <v>11313365</v>
      </c>
      <c r="I2459" s="104">
        <f>IF(ISNA(VLOOKUP($N2459,'Data from Waybill Query'!$A:$M,9,FALSE)),0,VLOOKUP($N2459,'Data from Waybill Query'!$A:$M,9,FALSE))</f>
        <v>7490365</v>
      </c>
      <c r="J2459" s="104">
        <f>IF(ISNA(VLOOKUP($N2459,'Data from Waybill Query'!$A:$M,10,FALSE)),0,VLOOKUP($N2459,'Data from Waybill Query'!$A:$M,10,FALSE))</f>
        <v>16663871</v>
      </c>
      <c r="K2459" s="104">
        <f>IF(ISNA(VLOOKUP($N2459,'Data from Waybill Query'!$A:$M,11,FALSE)),0,VLOOKUP($N2459,'Data from Waybill Query'!$A:$M,11,FALSE))</f>
        <v>97966100</v>
      </c>
      <c r="L2459" s="104">
        <f>IF(ISNA(VLOOKUP($N2459,'Data from Waybill Query'!$A:$M,12,FALSE)),0,VLOOKUP($N2459,'Data from Waybill Query'!$A:$M,12,FALSE))</f>
        <v>219222</v>
      </c>
      <c r="M2459" s="104">
        <f>IF(ISNA(VLOOKUP($N2459,'Data from Waybill Query'!$A:$M,13,FALSE)),0,VLOOKUP($N2459,'Data from Waybill Query'!$A:$M,13,FALSE))</f>
        <v>5.1606949999999999E-2</v>
      </c>
      <c r="N2459" s="104">
        <f t="shared" si="86"/>
        <v>2021000403</v>
      </c>
    </row>
    <row r="2460" spans="1:14" x14ac:dyDescent="0.25">
      <c r="A2460" s="104">
        <f t="shared" si="85"/>
        <v>202104</v>
      </c>
      <c r="B2460" s="32">
        <f>'Data from Waybill Query'!B2460</f>
        <v>2021</v>
      </c>
      <c r="C2460" s="32" t="str">
        <f>IF('Data from Waybill Query'!C2460="00","0",IF('Data from Waybill Query'!C2460="01","1",IF('Data from Waybill Query'!C2460="XX","2",'Data from Waybill Query'!C2460)))</f>
        <v>1</v>
      </c>
      <c r="D2460" s="33" t="str">
        <f>'Data from Waybill Query'!D2460</f>
        <v>Farm Products (not Grain)</v>
      </c>
      <c r="E2460" s="33" t="str">
        <f>'Data from Waybill Query'!E2460</f>
        <v>X</v>
      </c>
      <c r="F2460" s="33" t="str">
        <f>'Data from Waybill Query'!F2460</f>
        <v>X</v>
      </c>
      <c r="G2460" s="33" t="str">
        <f>'Data from Waybill Query'!G2460</f>
        <v>X</v>
      </c>
      <c r="H2460" s="104">
        <f>IF(ISNA(VLOOKUP($N2460,'Data from Waybill Query'!$A:$M,8,FALSE)),0,VLOOKUP($N2460,'Data from Waybill Query'!$A:$M,8,FALSE))</f>
        <v>209619</v>
      </c>
      <c r="I2460" s="104">
        <f>IF(ISNA(VLOOKUP($N2460,'Data from Waybill Query'!$A:$M,9,FALSE)),0,VLOOKUP($N2460,'Data from Waybill Query'!$A:$M,9,FALSE))</f>
        <v>32060</v>
      </c>
      <c r="J2460" s="104">
        <f>IF(ISNA(VLOOKUP($N2460,'Data from Waybill Query'!$A:$M,10,FALSE)),0,VLOOKUP($N2460,'Data from Waybill Query'!$A:$M,10,FALSE))</f>
        <v>54524</v>
      </c>
      <c r="K2460" s="104">
        <f>IF(ISNA(VLOOKUP($N2460,'Data from Waybill Query'!$A:$M,11,FALSE)),0,VLOOKUP($N2460,'Data from Waybill Query'!$A:$M,11,FALSE))</f>
        <v>3040040</v>
      </c>
      <c r="L2460" s="104">
        <f>IF(ISNA(VLOOKUP($N2460,'Data from Waybill Query'!$A:$M,12,FALSE)),0,VLOOKUP($N2460,'Data from Waybill Query'!$A:$M,12,FALSE))</f>
        <v>5127</v>
      </c>
      <c r="M2460" s="104">
        <f>IF(ISNA(VLOOKUP($N2460,'Data from Waybill Query'!$A:$M,13,FALSE)),0,VLOOKUP($N2460,'Data from Waybill Query'!$A:$M,13,FALSE))</f>
        <v>4.0883780000000002E-2</v>
      </c>
      <c r="N2460" s="104">
        <f t="shared" si="86"/>
        <v>2021010403</v>
      </c>
    </row>
    <row r="2461" spans="1:14" x14ac:dyDescent="0.25">
      <c r="A2461" s="104">
        <f t="shared" si="85"/>
        <v>202105</v>
      </c>
      <c r="B2461" s="32">
        <f>'Data from Waybill Query'!B2461</f>
        <v>2021</v>
      </c>
      <c r="C2461" s="32" t="str">
        <f>IF('Data from Waybill Query'!C2461="00","0",IF('Data from Waybill Query'!C2461="01","1",IF('Data from Waybill Query'!C2461="XX","2",'Data from Waybill Query'!C2461)))</f>
        <v>2</v>
      </c>
      <c r="D2461" s="33" t="str">
        <f>'Data from Waybill Query'!D2461</f>
        <v>Grain</v>
      </c>
      <c r="E2461" s="33" t="str">
        <f>'Data from Waybill Query'!E2461</f>
        <v>S</v>
      </c>
      <c r="F2461" s="33" t="str">
        <f>'Data from Waybill Query'!F2461</f>
        <v>R</v>
      </c>
      <c r="G2461" s="33" t="str">
        <f>'Data from Waybill Query'!G2461</f>
        <v>S</v>
      </c>
      <c r="H2461" s="104">
        <f>IF(ISNA(VLOOKUP($N2461,'Data from Waybill Query'!$A:$M,8,FALSE)),0,VLOOKUP($N2461,'Data from Waybill Query'!$A:$M,8,FALSE))</f>
        <v>38234</v>
      </c>
      <c r="I2461" s="104">
        <f>IF(ISNA(VLOOKUP($N2461,'Data from Waybill Query'!$A:$M,9,FALSE)),0,VLOOKUP($N2461,'Data from Waybill Query'!$A:$M,9,FALSE))</f>
        <v>24500</v>
      </c>
      <c r="J2461" s="104">
        <f>IF(ISNA(VLOOKUP($N2461,'Data from Waybill Query'!$A:$M,10,FALSE)),0,VLOOKUP($N2461,'Data from Waybill Query'!$A:$M,10,FALSE))</f>
        <v>3449</v>
      </c>
      <c r="K2461" s="104">
        <f>IF(ISNA(VLOOKUP($N2461,'Data from Waybill Query'!$A:$M,11,FALSE)),0,VLOOKUP($N2461,'Data from Waybill Query'!$A:$M,11,FALSE))</f>
        <v>2524645</v>
      </c>
      <c r="L2461" s="104">
        <f>IF(ISNA(VLOOKUP($N2461,'Data from Waybill Query'!$A:$M,12,FALSE)),0,VLOOKUP($N2461,'Data from Waybill Query'!$A:$M,12,FALSE))</f>
        <v>340</v>
      </c>
      <c r="M2461" s="104">
        <f>IF(ISNA(VLOOKUP($N2461,'Data from Waybill Query'!$A:$M,13,FALSE)),0,VLOOKUP($N2461,'Data from Waybill Query'!$A:$M,13,FALSE))</f>
        <v>0.1123688</v>
      </c>
      <c r="N2461" s="104">
        <f t="shared" si="86"/>
        <v>2021020101</v>
      </c>
    </row>
    <row r="2462" spans="1:14" x14ac:dyDescent="0.25">
      <c r="A2462" s="104">
        <f t="shared" si="85"/>
        <v>202106</v>
      </c>
      <c r="B2462" s="32">
        <f>'Data from Waybill Query'!B2462</f>
        <v>2021</v>
      </c>
      <c r="C2462" s="32" t="str">
        <f>IF('Data from Waybill Query'!C2462="00","0",IF('Data from Waybill Query'!C2462="01","1",IF('Data from Waybill Query'!C2462="XX","2",'Data from Waybill Query'!C2462)))</f>
        <v>2</v>
      </c>
      <c r="D2462" s="33" t="str">
        <f>'Data from Waybill Query'!D2462</f>
        <v>Grain</v>
      </c>
      <c r="E2462" s="33" t="str">
        <f>'Data from Waybill Query'!E2462</f>
        <v>S</v>
      </c>
      <c r="F2462" s="33" t="str">
        <f>'Data from Waybill Query'!F2462</f>
        <v>R</v>
      </c>
      <c r="G2462" s="33" t="str">
        <f>'Data from Waybill Query'!G2462</f>
        <v>M</v>
      </c>
      <c r="H2462" s="104">
        <f>IF(ISNA(VLOOKUP($N2462,'Data from Waybill Query'!$A:$M,8,FALSE)),0,VLOOKUP($N2462,'Data from Waybill Query'!$A:$M,8,FALSE))</f>
        <v>101016</v>
      </c>
      <c r="I2462" s="104">
        <f>IF(ISNA(VLOOKUP($N2462,'Data from Waybill Query'!$A:$M,9,FALSE)),0,VLOOKUP($N2462,'Data from Waybill Query'!$A:$M,9,FALSE))</f>
        <v>64752</v>
      </c>
      <c r="J2462" s="104">
        <f>IF(ISNA(VLOOKUP($N2462,'Data from Waybill Query'!$A:$M,10,FALSE)),0,VLOOKUP($N2462,'Data from Waybill Query'!$A:$M,10,FALSE))</f>
        <v>14077</v>
      </c>
      <c r="K2462" s="104">
        <f>IF(ISNA(VLOOKUP($N2462,'Data from Waybill Query'!$A:$M,11,FALSE)),0,VLOOKUP($N2462,'Data from Waybill Query'!$A:$M,11,FALSE))</f>
        <v>6416796</v>
      </c>
      <c r="L2462" s="104">
        <f>IF(ISNA(VLOOKUP($N2462,'Data from Waybill Query'!$A:$M,12,FALSE)),0,VLOOKUP($N2462,'Data from Waybill Query'!$A:$M,12,FALSE))</f>
        <v>1428</v>
      </c>
      <c r="M2462" s="104">
        <f>IF(ISNA(VLOOKUP($N2462,'Data from Waybill Query'!$A:$M,13,FALSE)),0,VLOOKUP($N2462,'Data from Waybill Query'!$A:$M,13,FALSE))</f>
        <v>7.0756349999999996E-2</v>
      </c>
      <c r="N2462" s="104">
        <f t="shared" si="86"/>
        <v>2021020102</v>
      </c>
    </row>
    <row r="2463" spans="1:14" x14ac:dyDescent="0.25">
      <c r="A2463" s="104">
        <f t="shared" si="85"/>
        <v>202107</v>
      </c>
      <c r="B2463" s="32">
        <f>'Data from Waybill Query'!B2463</f>
        <v>2021</v>
      </c>
      <c r="C2463" s="32" t="str">
        <f>IF('Data from Waybill Query'!C2463="00","0",IF('Data from Waybill Query'!C2463="01","1",IF('Data from Waybill Query'!C2463="XX","2",'Data from Waybill Query'!C2463)))</f>
        <v>2</v>
      </c>
      <c r="D2463" s="33" t="str">
        <f>'Data from Waybill Query'!D2463</f>
        <v>Grain</v>
      </c>
      <c r="E2463" s="33" t="str">
        <f>'Data from Waybill Query'!E2463</f>
        <v>S</v>
      </c>
      <c r="F2463" s="33" t="str">
        <f>'Data from Waybill Query'!F2463</f>
        <v>R</v>
      </c>
      <c r="G2463" s="33" t="str">
        <f>'Data from Waybill Query'!G2463</f>
        <v>U</v>
      </c>
      <c r="H2463" s="104">
        <f>IF(ISNA(VLOOKUP($N2463,'Data from Waybill Query'!$A:$M,8,FALSE)),0,VLOOKUP($N2463,'Data from Waybill Query'!$A:$M,8,FALSE))</f>
        <v>128864</v>
      </c>
      <c r="I2463" s="104">
        <f>IF(ISNA(VLOOKUP($N2463,'Data from Waybill Query'!$A:$M,9,FALSE)),0,VLOOKUP($N2463,'Data from Waybill Query'!$A:$M,9,FALSE))</f>
        <v>68128</v>
      </c>
      <c r="J2463" s="104">
        <f>IF(ISNA(VLOOKUP($N2463,'Data from Waybill Query'!$A:$M,10,FALSE)),0,VLOOKUP($N2463,'Data from Waybill Query'!$A:$M,10,FALSE))</f>
        <v>19791</v>
      </c>
      <c r="K2463" s="104">
        <f>IF(ISNA(VLOOKUP($N2463,'Data from Waybill Query'!$A:$M,11,FALSE)),0,VLOOKUP($N2463,'Data from Waybill Query'!$A:$M,11,FALSE))</f>
        <v>7220570</v>
      </c>
      <c r="L2463" s="104">
        <f>IF(ISNA(VLOOKUP($N2463,'Data from Waybill Query'!$A:$M,12,FALSE)),0,VLOOKUP($N2463,'Data from Waybill Query'!$A:$M,12,FALSE))</f>
        <v>2127</v>
      </c>
      <c r="M2463" s="104">
        <f>IF(ISNA(VLOOKUP($N2463,'Data from Waybill Query'!$A:$M,13,FALSE)),0,VLOOKUP($N2463,'Data from Waybill Query'!$A:$M,13,FALSE))</f>
        <v>6.0578069999999998E-2</v>
      </c>
      <c r="N2463" s="104">
        <f t="shared" si="86"/>
        <v>2021020103</v>
      </c>
    </row>
    <row r="2464" spans="1:14" x14ac:dyDescent="0.25">
      <c r="A2464" s="104">
        <f t="shared" si="85"/>
        <v>202108</v>
      </c>
      <c r="B2464" s="32">
        <f>'Data from Waybill Query'!B2464</f>
        <v>2021</v>
      </c>
      <c r="C2464" s="32" t="str">
        <f>IF('Data from Waybill Query'!C2464="00","0",IF('Data from Waybill Query'!C2464="01","1",IF('Data from Waybill Query'!C2464="XX","2",'Data from Waybill Query'!C2464)))</f>
        <v>2</v>
      </c>
      <c r="D2464" s="33" t="str">
        <f>'Data from Waybill Query'!D2464</f>
        <v>Grain</v>
      </c>
      <c r="E2464" s="33" t="str">
        <f>'Data from Waybill Query'!E2464</f>
        <v>S</v>
      </c>
      <c r="F2464" s="33" t="str">
        <f>'Data from Waybill Query'!F2464</f>
        <v>P</v>
      </c>
      <c r="G2464" s="33" t="str">
        <f>'Data from Waybill Query'!G2464</f>
        <v>S</v>
      </c>
      <c r="H2464" s="104">
        <f>IF(ISNA(VLOOKUP($N2464,'Data from Waybill Query'!$A:$M,8,FALSE)),0,VLOOKUP($N2464,'Data from Waybill Query'!$A:$M,8,FALSE))</f>
        <v>26318</v>
      </c>
      <c r="I2464" s="104">
        <f>IF(ISNA(VLOOKUP($N2464,'Data from Waybill Query'!$A:$M,9,FALSE)),0,VLOOKUP($N2464,'Data from Waybill Query'!$A:$M,9,FALSE))</f>
        <v>15300</v>
      </c>
      <c r="J2464" s="104">
        <f>IF(ISNA(VLOOKUP($N2464,'Data from Waybill Query'!$A:$M,10,FALSE)),0,VLOOKUP($N2464,'Data from Waybill Query'!$A:$M,10,FALSE))</f>
        <v>3498</v>
      </c>
      <c r="K2464" s="104">
        <f>IF(ISNA(VLOOKUP($N2464,'Data from Waybill Query'!$A:$M,11,FALSE)),0,VLOOKUP($N2464,'Data from Waybill Query'!$A:$M,11,FALSE))</f>
        <v>1485955</v>
      </c>
      <c r="L2464" s="104">
        <f>IF(ISNA(VLOOKUP($N2464,'Data from Waybill Query'!$A:$M,12,FALSE)),0,VLOOKUP($N2464,'Data from Waybill Query'!$A:$M,12,FALSE))</f>
        <v>334</v>
      </c>
      <c r="M2464" s="104">
        <f>IF(ISNA(VLOOKUP($N2464,'Data from Waybill Query'!$A:$M,13,FALSE)),0,VLOOKUP($N2464,'Data from Waybill Query'!$A:$M,13,FALSE))</f>
        <v>7.8825699999999999E-2</v>
      </c>
      <c r="N2464" s="104">
        <f t="shared" si="86"/>
        <v>2021020111</v>
      </c>
    </row>
    <row r="2465" spans="1:14" x14ac:dyDescent="0.25">
      <c r="A2465" s="104">
        <f t="shared" si="85"/>
        <v>202109</v>
      </c>
      <c r="B2465" s="32">
        <f>'Data from Waybill Query'!B2465</f>
        <v>2021</v>
      </c>
      <c r="C2465" s="32" t="str">
        <f>IF('Data from Waybill Query'!C2465="00","0",IF('Data from Waybill Query'!C2465="01","1",IF('Data from Waybill Query'!C2465="XX","2",'Data from Waybill Query'!C2465)))</f>
        <v>2</v>
      </c>
      <c r="D2465" s="33" t="str">
        <f>'Data from Waybill Query'!D2465</f>
        <v>Grain</v>
      </c>
      <c r="E2465" s="33" t="str">
        <f>'Data from Waybill Query'!E2465</f>
        <v>S</v>
      </c>
      <c r="F2465" s="33" t="str">
        <f>'Data from Waybill Query'!F2465</f>
        <v>P</v>
      </c>
      <c r="G2465" s="33" t="str">
        <f>'Data from Waybill Query'!G2465</f>
        <v>M</v>
      </c>
      <c r="H2465" s="104">
        <f>IF(ISNA(VLOOKUP($N2465,'Data from Waybill Query'!$A:$M,8,FALSE)),0,VLOOKUP($N2465,'Data from Waybill Query'!$A:$M,8,FALSE))</f>
        <v>53429</v>
      </c>
      <c r="I2465" s="104">
        <f>IF(ISNA(VLOOKUP($N2465,'Data from Waybill Query'!$A:$M,9,FALSE)),0,VLOOKUP($N2465,'Data from Waybill Query'!$A:$M,9,FALSE))</f>
        <v>45100</v>
      </c>
      <c r="J2465" s="104">
        <f>IF(ISNA(VLOOKUP($N2465,'Data from Waybill Query'!$A:$M,10,FALSE)),0,VLOOKUP($N2465,'Data from Waybill Query'!$A:$M,10,FALSE))</f>
        <v>7468</v>
      </c>
      <c r="K2465" s="104">
        <f>IF(ISNA(VLOOKUP($N2465,'Data from Waybill Query'!$A:$M,11,FALSE)),0,VLOOKUP($N2465,'Data from Waybill Query'!$A:$M,11,FALSE))</f>
        <v>4507338</v>
      </c>
      <c r="L2465" s="104">
        <f>IF(ISNA(VLOOKUP($N2465,'Data from Waybill Query'!$A:$M,12,FALSE)),0,VLOOKUP($N2465,'Data from Waybill Query'!$A:$M,12,FALSE))</f>
        <v>768</v>
      </c>
      <c r="M2465" s="104">
        <f>IF(ISNA(VLOOKUP($N2465,'Data from Waybill Query'!$A:$M,13,FALSE)),0,VLOOKUP($N2465,'Data from Waybill Query'!$A:$M,13,FALSE))</f>
        <v>6.9559369999999995E-2</v>
      </c>
      <c r="N2465" s="104">
        <f t="shared" si="86"/>
        <v>2021020112</v>
      </c>
    </row>
    <row r="2466" spans="1:14" x14ac:dyDescent="0.25">
      <c r="A2466" s="104">
        <f t="shared" si="85"/>
        <v>202110</v>
      </c>
      <c r="B2466" s="32">
        <f>'Data from Waybill Query'!B2466</f>
        <v>2021</v>
      </c>
      <c r="C2466" s="32" t="str">
        <f>IF('Data from Waybill Query'!C2466="00","0",IF('Data from Waybill Query'!C2466="01","1",IF('Data from Waybill Query'!C2466="XX","2",'Data from Waybill Query'!C2466)))</f>
        <v>2</v>
      </c>
      <c r="D2466" s="33" t="str">
        <f>'Data from Waybill Query'!D2466</f>
        <v>Grain</v>
      </c>
      <c r="E2466" s="33" t="str">
        <f>'Data from Waybill Query'!E2466</f>
        <v>S</v>
      </c>
      <c r="F2466" s="33" t="str">
        <f>'Data from Waybill Query'!F2466</f>
        <v>P</v>
      </c>
      <c r="G2466" s="33" t="str">
        <f>'Data from Waybill Query'!G2466</f>
        <v>U</v>
      </c>
      <c r="H2466" s="104">
        <f>IF(ISNA(VLOOKUP($N2466,'Data from Waybill Query'!$A:$M,8,FALSE)),0,VLOOKUP($N2466,'Data from Waybill Query'!$A:$M,8,FALSE))</f>
        <v>49952</v>
      </c>
      <c r="I2466" s="104">
        <f>IF(ISNA(VLOOKUP($N2466,'Data from Waybill Query'!$A:$M,9,FALSE)),0,VLOOKUP($N2466,'Data from Waybill Query'!$A:$M,9,FALSE))</f>
        <v>39113</v>
      </c>
      <c r="J2466" s="104">
        <f>IF(ISNA(VLOOKUP($N2466,'Data from Waybill Query'!$A:$M,10,FALSE)),0,VLOOKUP($N2466,'Data from Waybill Query'!$A:$M,10,FALSE))</f>
        <v>7451</v>
      </c>
      <c r="K2466" s="104">
        <f>IF(ISNA(VLOOKUP($N2466,'Data from Waybill Query'!$A:$M,11,FALSE)),0,VLOOKUP($N2466,'Data from Waybill Query'!$A:$M,11,FALSE))</f>
        <v>4008239</v>
      </c>
      <c r="L2466" s="104">
        <f>IF(ISNA(VLOOKUP($N2466,'Data from Waybill Query'!$A:$M,12,FALSE)),0,VLOOKUP($N2466,'Data from Waybill Query'!$A:$M,12,FALSE))</f>
        <v>761</v>
      </c>
      <c r="M2466" s="104">
        <f>IF(ISNA(VLOOKUP($N2466,'Data from Waybill Query'!$A:$M,13,FALSE)),0,VLOOKUP($N2466,'Data from Waybill Query'!$A:$M,13,FALSE))</f>
        <v>6.5597970000000005E-2</v>
      </c>
      <c r="N2466" s="104">
        <f t="shared" si="86"/>
        <v>2021020113</v>
      </c>
    </row>
    <row r="2467" spans="1:14" x14ac:dyDescent="0.25">
      <c r="A2467" s="104">
        <f t="shared" si="85"/>
        <v>202111</v>
      </c>
      <c r="B2467" s="32">
        <f>'Data from Waybill Query'!B2467</f>
        <v>2021</v>
      </c>
      <c r="C2467" s="32" t="str">
        <f>IF('Data from Waybill Query'!C2467="00","0",IF('Data from Waybill Query'!C2467="01","1",IF('Data from Waybill Query'!C2467="XX","2",'Data from Waybill Query'!C2467)))</f>
        <v>2</v>
      </c>
      <c r="D2467" s="33" t="str">
        <f>'Data from Waybill Query'!D2467</f>
        <v>Grain</v>
      </c>
      <c r="E2467" s="33" t="str">
        <f>'Data from Waybill Query'!E2467</f>
        <v>M</v>
      </c>
      <c r="F2467" s="33" t="str">
        <f>'Data from Waybill Query'!F2467</f>
        <v>R</v>
      </c>
      <c r="G2467" s="33" t="str">
        <f>'Data from Waybill Query'!G2467</f>
        <v>S</v>
      </c>
      <c r="H2467" s="104">
        <f>IF(ISNA(VLOOKUP($N2467,'Data from Waybill Query'!$A:$M,8,FALSE)),0,VLOOKUP($N2467,'Data from Waybill Query'!$A:$M,8,FALSE))</f>
        <v>77390</v>
      </c>
      <c r="I2467" s="104">
        <f>IF(ISNA(VLOOKUP($N2467,'Data from Waybill Query'!$A:$M,9,FALSE)),0,VLOOKUP($N2467,'Data from Waybill Query'!$A:$M,9,FALSE))</f>
        <v>18420</v>
      </c>
      <c r="J2467" s="104">
        <f>IF(ISNA(VLOOKUP($N2467,'Data from Waybill Query'!$A:$M,10,FALSE)),0,VLOOKUP($N2467,'Data from Waybill Query'!$A:$M,10,FALSE))</f>
        <v>14099</v>
      </c>
      <c r="K2467" s="104">
        <f>IF(ISNA(VLOOKUP($N2467,'Data from Waybill Query'!$A:$M,11,FALSE)),0,VLOOKUP($N2467,'Data from Waybill Query'!$A:$M,11,FALSE))</f>
        <v>1806020</v>
      </c>
      <c r="L2467" s="104">
        <f>IF(ISNA(VLOOKUP($N2467,'Data from Waybill Query'!$A:$M,12,FALSE)),0,VLOOKUP($N2467,'Data from Waybill Query'!$A:$M,12,FALSE))</f>
        <v>1383</v>
      </c>
      <c r="M2467" s="104">
        <f>IF(ISNA(VLOOKUP($N2467,'Data from Waybill Query'!$A:$M,13,FALSE)),0,VLOOKUP($N2467,'Data from Waybill Query'!$A:$M,13,FALSE))</f>
        <v>5.5965290000000001E-2</v>
      </c>
      <c r="N2467" s="104">
        <f t="shared" si="86"/>
        <v>2021020201</v>
      </c>
    </row>
    <row r="2468" spans="1:14" x14ac:dyDescent="0.25">
      <c r="A2468" s="104">
        <f t="shared" si="85"/>
        <v>202112</v>
      </c>
      <c r="B2468" s="32">
        <f>'Data from Waybill Query'!B2468</f>
        <v>2021</v>
      </c>
      <c r="C2468" s="32" t="str">
        <f>IF('Data from Waybill Query'!C2468="00","0",IF('Data from Waybill Query'!C2468="01","1",IF('Data from Waybill Query'!C2468="XX","2",'Data from Waybill Query'!C2468)))</f>
        <v>2</v>
      </c>
      <c r="D2468" s="33" t="str">
        <f>'Data from Waybill Query'!D2468</f>
        <v>Grain</v>
      </c>
      <c r="E2468" s="33" t="str">
        <f>'Data from Waybill Query'!E2468</f>
        <v>M</v>
      </c>
      <c r="F2468" s="33" t="str">
        <f>'Data from Waybill Query'!F2468</f>
        <v>R</v>
      </c>
      <c r="G2468" s="33" t="str">
        <f>'Data from Waybill Query'!G2468</f>
        <v>M</v>
      </c>
      <c r="H2468" s="104">
        <f>IF(ISNA(VLOOKUP($N2468,'Data from Waybill Query'!$A:$M,8,FALSE)),0,VLOOKUP($N2468,'Data from Waybill Query'!$A:$M,8,FALSE))</f>
        <v>286077</v>
      </c>
      <c r="I2468" s="104">
        <f>IF(ISNA(VLOOKUP($N2468,'Data from Waybill Query'!$A:$M,9,FALSE)),0,VLOOKUP($N2468,'Data from Waybill Query'!$A:$M,9,FALSE))</f>
        <v>72666</v>
      </c>
      <c r="J2468" s="104">
        <f>IF(ISNA(VLOOKUP($N2468,'Data from Waybill Query'!$A:$M,10,FALSE)),0,VLOOKUP($N2468,'Data from Waybill Query'!$A:$M,10,FALSE))</f>
        <v>55647</v>
      </c>
      <c r="K2468" s="104">
        <f>IF(ISNA(VLOOKUP($N2468,'Data from Waybill Query'!$A:$M,11,FALSE)),0,VLOOKUP($N2468,'Data from Waybill Query'!$A:$M,11,FALSE))</f>
        <v>7500672</v>
      </c>
      <c r="L2468" s="104">
        <f>IF(ISNA(VLOOKUP($N2468,'Data from Waybill Query'!$A:$M,12,FALSE)),0,VLOOKUP($N2468,'Data from Waybill Query'!$A:$M,12,FALSE))</f>
        <v>5749</v>
      </c>
      <c r="M2468" s="104">
        <f>IF(ISNA(VLOOKUP($N2468,'Data from Waybill Query'!$A:$M,13,FALSE)),0,VLOOKUP($N2468,'Data from Waybill Query'!$A:$M,13,FALSE))</f>
        <v>4.9760800000000001E-2</v>
      </c>
      <c r="N2468" s="104">
        <f t="shared" si="86"/>
        <v>2021020202</v>
      </c>
    </row>
    <row r="2469" spans="1:14" x14ac:dyDescent="0.25">
      <c r="A2469" s="104">
        <f t="shared" si="85"/>
        <v>202113</v>
      </c>
      <c r="B2469" s="32">
        <f>'Data from Waybill Query'!B2469</f>
        <v>2021</v>
      </c>
      <c r="C2469" s="32" t="str">
        <f>IF('Data from Waybill Query'!C2469="00","0",IF('Data from Waybill Query'!C2469="01","1",IF('Data from Waybill Query'!C2469="XX","2",'Data from Waybill Query'!C2469)))</f>
        <v>2</v>
      </c>
      <c r="D2469" s="33" t="str">
        <f>'Data from Waybill Query'!D2469</f>
        <v>Grain</v>
      </c>
      <c r="E2469" s="33" t="str">
        <f>'Data from Waybill Query'!E2469</f>
        <v>M</v>
      </c>
      <c r="F2469" s="33" t="str">
        <f>'Data from Waybill Query'!F2469</f>
        <v>R</v>
      </c>
      <c r="G2469" s="33" t="str">
        <f>'Data from Waybill Query'!G2469</f>
        <v>U</v>
      </c>
      <c r="H2469" s="104">
        <f>IF(ISNA(VLOOKUP($N2469,'Data from Waybill Query'!$A:$M,8,FALSE)),0,VLOOKUP($N2469,'Data from Waybill Query'!$A:$M,8,FALSE))</f>
        <v>969888</v>
      </c>
      <c r="I2469" s="104">
        <f>IF(ISNA(VLOOKUP($N2469,'Data from Waybill Query'!$A:$M,9,FALSE)),0,VLOOKUP($N2469,'Data from Waybill Query'!$A:$M,9,FALSE))</f>
        <v>267957</v>
      </c>
      <c r="J2469" s="104">
        <f>IF(ISNA(VLOOKUP($N2469,'Data from Waybill Query'!$A:$M,10,FALSE)),0,VLOOKUP($N2469,'Data from Waybill Query'!$A:$M,10,FALSE))</f>
        <v>215459</v>
      </c>
      <c r="K2469" s="104">
        <f>IF(ISNA(VLOOKUP($N2469,'Data from Waybill Query'!$A:$M,11,FALSE)),0,VLOOKUP($N2469,'Data from Waybill Query'!$A:$M,11,FALSE))</f>
        <v>28314877</v>
      </c>
      <c r="L2469" s="104">
        <f>IF(ISNA(VLOOKUP($N2469,'Data from Waybill Query'!$A:$M,12,FALSE)),0,VLOOKUP($N2469,'Data from Waybill Query'!$A:$M,12,FALSE))</f>
        <v>22661</v>
      </c>
      <c r="M2469" s="104">
        <f>IF(ISNA(VLOOKUP($N2469,'Data from Waybill Query'!$A:$M,13,FALSE)),0,VLOOKUP($N2469,'Data from Waybill Query'!$A:$M,13,FALSE))</f>
        <v>4.279968E-2</v>
      </c>
      <c r="N2469" s="104">
        <f t="shared" si="86"/>
        <v>2021020203</v>
      </c>
    </row>
    <row r="2470" spans="1:14" x14ac:dyDescent="0.25">
      <c r="A2470" s="104">
        <f t="shared" si="85"/>
        <v>202114</v>
      </c>
      <c r="B2470" s="32">
        <f>'Data from Waybill Query'!B2470</f>
        <v>2021</v>
      </c>
      <c r="C2470" s="32" t="str">
        <f>IF('Data from Waybill Query'!C2470="00","0",IF('Data from Waybill Query'!C2470="01","1",IF('Data from Waybill Query'!C2470="XX","2",'Data from Waybill Query'!C2470)))</f>
        <v>2</v>
      </c>
      <c r="D2470" s="33" t="str">
        <f>'Data from Waybill Query'!D2470</f>
        <v>Grain</v>
      </c>
      <c r="E2470" s="33" t="str">
        <f>'Data from Waybill Query'!E2470</f>
        <v>M</v>
      </c>
      <c r="F2470" s="33" t="str">
        <f>'Data from Waybill Query'!F2470</f>
        <v>P</v>
      </c>
      <c r="G2470" s="33" t="str">
        <f>'Data from Waybill Query'!G2470</f>
        <v>S</v>
      </c>
      <c r="H2470" s="104">
        <f>IF(ISNA(VLOOKUP($N2470,'Data from Waybill Query'!$A:$M,8,FALSE)),0,VLOOKUP($N2470,'Data from Waybill Query'!$A:$M,8,FALSE))</f>
        <v>82864</v>
      </c>
      <c r="I2470" s="104">
        <f>IF(ISNA(VLOOKUP($N2470,'Data from Waybill Query'!$A:$M,9,FALSE)),0,VLOOKUP($N2470,'Data from Waybill Query'!$A:$M,9,FALSE))</f>
        <v>22030</v>
      </c>
      <c r="J2470" s="104">
        <f>IF(ISNA(VLOOKUP($N2470,'Data from Waybill Query'!$A:$M,10,FALSE)),0,VLOOKUP($N2470,'Data from Waybill Query'!$A:$M,10,FALSE))</f>
        <v>16749</v>
      </c>
      <c r="K2470" s="104">
        <f>IF(ISNA(VLOOKUP($N2470,'Data from Waybill Query'!$A:$M,11,FALSE)),0,VLOOKUP($N2470,'Data from Waybill Query'!$A:$M,11,FALSE))</f>
        <v>2173840</v>
      </c>
      <c r="L2470" s="104">
        <f>IF(ISNA(VLOOKUP($N2470,'Data from Waybill Query'!$A:$M,12,FALSE)),0,VLOOKUP($N2470,'Data from Waybill Query'!$A:$M,12,FALSE))</f>
        <v>1650</v>
      </c>
      <c r="M2470" s="104">
        <f>IF(ISNA(VLOOKUP($N2470,'Data from Waybill Query'!$A:$M,13,FALSE)),0,VLOOKUP($N2470,'Data from Waybill Query'!$A:$M,13,FALSE))</f>
        <v>5.0219010000000001E-2</v>
      </c>
      <c r="N2470" s="104">
        <f t="shared" si="86"/>
        <v>2021020211</v>
      </c>
    </row>
    <row r="2471" spans="1:14" x14ac:dyDescent="0.25">
      <c r="A2471" s="104">
        <f t="shared" si="85"/>
        <v>202115</v>
      </c>
      <c r="B2471" s="32">
        <f>'Data from Waybill Query'!B2471</f>
        <v>2021</v>
      </c>
      <c r="C2471" s="32" t="str">
        <f>IF('Data from Waybill Query'!C2471="00","0",IF('Data from Waybill Query'!C2471="01","1",IF('Data from Waybill Query'!C2471="XX","2",'Data from Waybill Query'!C2471)))</f>
        <v>2</v>
      </c>
      <c r="D2471" s="33" t="str">
        <f>'Data from Waybill Query'!D2471</f>
        <v>Grain</v>
      </c>
      <c r="E2471" s="33" t="str">
        <f>'Data from Waybill Query'!E2471</f>
        <v>M</v>
      </c>
      <c r="F2471" s="33" t="str">
        <f>'Data from Waybill Query'!F2471</f>
        <v>P</v>
      </c>
      <c r="G2471" s="33" t="str">
        <f>'Data from Waybill Query'!G2471</f>
        <v>M</v>
      </c>
      <c r="H2471" s="104">
        <f>IF(ISNA(VLOOKUP($N2471,'Data from Waybill Query'!$A:$M,8,FALSE)),0,VLOOKUP($N2471,'Data from Waybill Query'!$A:$M,8,FALSE))</f>
        <v>49069</v>
      </c>
      <c r="I2471" s="104">
        <f>IF(ISNA(VLOOKUP($N2471,'Data from Waybill Query'!$A:$M,9,FALSE)),0,VLOOKUP($N2471,'Data from Waybill Query'!$A:$M,9,FALSE))</f>
        <v>14694</v>
      </c>
      <c r="J2471" s="104">
        <f>IF(ISNA(VLOOKUP($N2471,'Data from Waybill Query'!$A:$M,10,FALSE)),0,VLOOKUP($N2471,'Data from Waybill Query'!$A:$M,10,FALSE))</f>
        <v>10392</v>
      </c>
      <c r="K2471" s="104">
        <f>IF(ISNA(VLOOKUP($N2471,'Data from Waybill Query'!$A:$M,11,FALSE)),0,VLOOKUP($N2471,'Data from Waybill Query'!$A:$M,11,FALSE))</f>
        <v>1501949</v>
      </c>
      <c r="L2471" s="104">
        <f>IF(ISNA(VLOOKUP($N2471,'Data from Waybill Query'!$A:$M,12,FALSE)),0,VLOOKUP($N2471,'Data from Waybill Query'!$A:$M,12,FALSE))</f>
        <v>1060</v>
      </c>
      <c r="M2471" s="104">
        <f>IF(ISNA(VLOOKUP($N2471,'Data from Waybill Query'!$A:$M,13,FALSE)),0,VLOOKUP($N2471,'Data from Waybill Query'!$A:$M,13,FALSE))</f>
        <v>4.628989E-2</v>
      </c>
      <c r="N2471" s="104">
        <f t="shared" si="86"/>
        <v>2021020212</v>
      </c>
    </row>
    <row r="2472" spans="1:14" x14ac:dyDescent="0.25">
      <c r="A2472" s="104">
        <f t="shared" si="85"/>
        <v>202116</v>
      </c>
      <c r="B2472" s="32">
        <f>'Data from Waybill Query'!B2472</f>
        <v>2021</v>
      </c>
      <c r="C2472" s="32" t="str">
        <f>IF('Data from Waybill Query'!C2472="00","0",IF('Data from Waybill Query'!C2472="01","1",IF('Data from Waybill Query'!C2472="XX","2",'Data from Waybill Query'!C2472)))</f>
        <v>2</v>
      </c>
      <c r="D2472" s="33" t="str">
        <f>'Data from Waybill Query'!D2472</f>
        <v>Grain</v>
      </c>
      <c r="E2472" s="33" t="str">
        <f>'Data from Waybill Query'!E2472</f>
        <v>M</v>
      </c>
      <c r="F2472" s="33" t="str">
        <f>'Data from Waybill Query'!F2472</f>
        <v>P</v>
      </c>
      <c r="G2472" s="33" t="str">
        <f>'Data from Waybill Query'!G2472</f>
        <v>U</v>
      </c>
      <c r="H2472" s="104">
        <f>IF(ISNA(VLOOKUP($N2472,'Data from Waybill Query'!$A:$M,8,FALSE)),0,VLOOKUP($N2472,'Data from Waybill Query'!$A:$M,8,FALSE))</f>
        <v>276336</v>
      </c>
      <c r="I2472" s="104">
        <f>IF(ISNA(VLOOKUP($N2472,'Data from Waybill Query'!$A:$M,9,FALSE)),0,VLOOKUP($N2472,'Data from Waybill Query'!$A:$M,9,FALSE))</f>
        <v>98622</v>
      </c>
      <c r="J2472" s="104">
        <f>IF(ISNA(VLOOKUP($N2472,'Data from Waybill Query'!$A:$M,10,FALSE)),0,VLOOKUP($N2472,'Data from Waybill Query'!$A:$M,10,FALSE))</f>
        <v>75912</v>
      </c>
      <c r="K2472" s="104">
        <f>IF(ISNA(VLOOKUP($N2472,'Data from Waybill Query'!$A:$M,11,FALSE)),0,VLOOKUP($N2472,'Data from Waybill Query'!$A:$M,11,FALSE))</f>
        <v>10490467</v>
      </c>
      <c r="L2472" s="104">
        <f>IF(ISNA(VLOOKUP($N2472,'Data from Waybill Query'!$A:$M,12,FALSE)),0,VLOOKUP($N2472,'Data from Waybill Query'!$A:$M,12,FALSE))</f>
        <v>8055</v>
      </c>
      <c r="M2472" s="104">
        <f>IF(ISNA(VLOOKUP($N2472,'Data from Waybill Query'!$A:$M,13,FALSE)),0,VLOOKUP($N2472,'Data from Waybill Query'!$A:$M,13,FALSE))</f>
        <v>3.4305330000000002E-2</v>
      </c>
      <c r="N2472" s="104">
        <f t="shared" si="86"/>
        <v>2021020213</v>
      </c>
    </row>
    <row r="2473" spans="1:14" x14ac:dyDescent="0.25">
      <c r="A2473" s="104">
        <f t="shared" si="85"/>
        <v>202117</v>
      </c>
      <c r="B2473" s="32">
        <f>'Data from Waybill Query'!B2473</f>
        <v>2021</v>
      </c>
      <c r="C2473" s="32" t="str">
        <f>IF('Data from Waybill Query'!C2473="00","0",IF('Data from Waybill Query'!C2473="01","1",IF('Data from Waybill Query'!C2473="XX","2",'Data from Waybill Query'!C2473)))</f>
        <v>2</v>
      </c>
      <c r="D2473" s="33" t="str">
        <f>'Data from Waybill Query'!D2473</f>
        <v>Grain</v>
      </c>
      <c r="E2473" s="33" t="str">
        <f>'Data from Waybill Query'!E2473</f>
        <v>L</v>
      </c>
      <c r="F2473" s="33" t="str">
        <f>'Data from Waybill Query'!F2473</f>
        <v>R</v>
      </c>
      <c r="G2473" s="33" t="str">
        <f>'Data from Waybill Query'!G2473</f>
        <v>S</v>
      </c>
      <c r="H2473" s="104">
        <f>IF(ISNA(VLOOKUP($N2473,'Data from Waybill Query'!$A:$M,8,FALSE)),0,VLOOKUP($N2473,'Data from Waybill Query'!$A:$M,8,FALSE))</f>
        <v>185601</v>
      </c>
      <c r="I2473" s="104">
        <f>IF(ISNA(VLOOKUP($N2473,'Data from Waybill Query'!$A:$M,9,FALSE)),0,VLOOKUP($N2473,'Data from Waybill Query'!$A:$M,9,FALSE))</f>
        <v>31640</v>
      </c>
      <c r="J2473" s="104">
        <f>IF(ISNA(VLOOKUP($N2473,'Data from Waybill Query'!$A:$M,10,FALSE)),0,VLOOKUP($N2473,'Data from Waybill Query'!$A:$M,10,FALSE))</f>
        <v>51956</v>
      </c>
      <c r="K2473" s="104">
        <f>IF(ISNA(VLOOKUP($N2473,'Data from Waybill Query'!$A:$M,11,FALSE)),0,VLOOKUP($N2473,'Data from Waybill Query'!$A:$M,11,FALSE))</f>
        <v>3075155</v>
      </c>
      <c r="L2473" s="104">
        <f>IF(ISNA(VLOOKUP($N2473,'Data from Waybill Query'!$A:$M,12,FALSE)),0,VLOOKUP($N2473,'Data from Waybill Query'!$A:$M,12,FALSE))</f>
        <v>5042</v>
      </c>
      <c r="M2473" s="104">
        <f>IF(ISNA(VLOOKUP($N2473,'Data from Waybill Query'!$A:$M,13,FALSE)),0,VLOOKUP($N2473,'Data from Waybill Query'!$A:$M,13,FALSE))</f>
        <v>3.6812860000000003E-2</v>
      </c>
      <c r="N2473" s="104">
        <f t="shared" si="86"/>
        <v>2021020301</v>
      </c>
    </row>
    <row r="2474" spans="1:14" x14ac:dyDescent="0.25">
      <c r="A2474" s="104">
        <f t="shared" si="85"/>
        <v>202118</v>
      </c>
      <c r="B2474" s="32">
        <f>'Data from Waybill Query'!B2474</f>
        <v>2021</v>
      </c>
      <c r="C2474" s="32" t="str">
        <f>IF('Data from Waybill Query'!C2474="00","0",IF('Data from Waybill Query'!C2474="01","1",IF('Data from Waybill Query'!C2474="XX","2",'Data from Waybill Query'!C2474)))</f>
        <v>2</v>
      </c>
      <c r="D2474" s="33" t="str">
        <f>'Data from Waybill Query'!D2474</f>
        <v>Grain</v>
      </c>
      <c r="E2474" s="33" t="str">
        <f>'Data from Waybill Query'!E2474</f>
        <v>L</v>
      </c>
      <c r="F2474" s="33" t="str">
        <f>'Data from Waybill Query'!F2474</f>
        <v>R</v>
      </c>
      <c r="G2474" s="33" t="str">
        <f>'Data from Waybill Query'!G2474</f>
        <v>M</v>
      </c>
      <c r="H2474" s="104">
        <f>IF(ISNA(VLOOKUP($N2474,'Data from Waybill Query'!$A:$M,8,FALSE)),0,VLOOKUP($N2474,'Data from Waybill Query'!$A:$M,8,FALSE))</f>
        <v>310267</v>
      </c>
      <c r="I2474" s="104">
        <f>IF(ISNA(VLOOKUP($N2474,'Data from Waybill Query'!$A:$M,9,FALSE)),0,VLOOKUP($N2474,'Data from Waybill Query'!$A:$M,9,FALSE))</f>
        <v>57055</v>
      </c>
      <c r="J2474" s="104">
        <f>IF(ISNA(VLOOKUP($N2474,'Data from Waybill Query'!$A:$M,10,FALSE)),0,VLOOKUP($N2474,'Data from Waybill Query'!$A:$M,10,FALSE))</f>
        <v>87527</v>
      </c>
      <c r="K2474" s="104">
        <f>IF(ISNA(VLOOKUP($N2474,'Data from Waybill Query'!$A:$M,11,FALSE)),0,VLOOKUP($N2474,'Data from Waybill Query'!$A:$M,11,FALSE))</f>
        <v>5675111</v>
      </c>
      <c r="L2474" s="104">
        <f>IF(ISNA(VLOOKUP($N2474,'Data from Waybill Query'!$A:$M,12,FALSE)),0,VLOOKUP($N2474,'Data from Waybill Query'!$A:$M,12,FALSE))</f>
        <v>8709</v>
      </c>
      <c r="M2474" s="104">
        <f>IF(ISNA(VLOOKUP($N2474,'Data from Waybill Query'!$A:$M,13,FALSE)),0,VLOOKUP($N2474,'Data from Waybill Query'!$A:$M,13,FALSE))</f>
        <v>3.5624410000000002E-2</v>
      </c>
      <c r="N2474" s="104">
        <f t="shared" si="86"/>
        <v>2021020302</v>
      </c>
    </row>
    <row r="2475" spans="1:14" x14ac:dyDescent="0.25">
      <c r="A2475" s="104">
        <f t="shared" si="85"/>
        <v>202119</v>
      </c>
      <c r="B2475" s="32">
        <f>'Data from Waybill Query'!B2475</f>
        <v>2021</v>
      </c>
      <c r="C2475" s="32" t="str">
        <f>IF('Data from Waybill Query'!C2475="00","0",IF('Data from Waybill Query'!C2475="01","1",IF('Data from Waybill Query'!C2475="XX","2",'Data from Waybill Query'!C2475)))</f>
        <v>2</v>
      </c>
      <c r="D2475" s="33" t="str">
        <f>'Data from Waybill Query'!D2475</f>
        <v>Grain</v>
      </c>
      <c r="E2475" s="33" t="str">
        <f>'Data from Waybill Query'!E2475</f>
        <v>L</v>
      </c>
      <c r="F2475" s="33" t="str">
        <f>'Data from Waybill Query'!F2475</f>
        <v>R</v>
      </c>
      <c r="G2475" s="33" t="str">
        <f>'Data from Waybill Query'!G2475</f>
        <v>U</v>
      </c>
      <c r="H2475" s="104">
        <f>IF(ISNA(VLOOKUP($N2475,'Data from Waybill Query'!$A:$M,8,FALSE)),0,VLOOKUP($N2475,'Data from Waybill Query'!$A:$M,8,FALSE))</f>
        <v>2867724</v>
      </c>
      <c r="I2475" s="104">
        <f>IF(ISNA(VLOOKUP($N2475,'Data from Waybill Query'!$A:$M,9,FALSE)),0,VLOOKUP($N2475,'Data from Waybill Query'!$A:$M,9,FALSE))</f>
        <v>547398</v>
      </c>
      <c r="J2475" s="104">
        <f>IF(ISNA(VLOOKUP($N2475,'Data from Waybill Query'!$A:$M,10,FALSE)),0,VLOOKUP($N2475,'Data from Waybill Query'!$A:$M,10,FALSE))</f>
        <v>928702</v>
      </c>
      <c r="K2475" s="104">
        <f>IF(ISNA(VLOOKUP($N2475,'Data from Waybill Query'!$A:$M,11,FALSE)),0,VLOOKUP($N2475,'Data from Waybill Query'!$A:$M,11,FALSE))</f>
        <v>58324797</v>
      </c>
      <c r="L2475" s="104">
        <f>IF(ISNA(VLOOKUP($N2475,'Data from Waybill Query'!$A:$M,12,FALSE)),0,VLOOKUP($N2475,'Data from Waybill Query'!$A:$M,12,FALSE))</f>
        <v>99280</v>
      </c>
      <c r="M2475" s="104">
        <f>IF(ISNA(VLOOKUP($N2475,'Data from Waybill Query'!$A:$M,13,FALSE)),0,VLOOKUP($N2475,'Data from Waybill Query'!$A:$M,13,FALSE))</f>
        <v>2.8885350000000001E-2</v>
      </c>
      <c r="N2475" s="104">
        <f t="shared" si="86"/>
        <v>2021020303</v>
      </c>
    </row>
    <row r="2476" spans="1:14" x14ac:dyDescent="0.25">
      <c r="A2476" s="104">
        <f t="shared" si="85"/>
        <v>202120</v>
      </c>
      <c r="B2476" s="32">
        <f>'Data from Waybill Query'!B2476</f>
        <v>2021</v>
      </c>
      <c r="C2476" s="32" t="str">
        <f>IF('Data from Waybill Query'!C2476="00","0",IF('Data from Waybill Query'!C2476="01","1",IF('Data from Waybill Query'!C2476="XX","2",'Data from Waybill Query'!C2476)))</f>
        <v>2</v>
      </c>
      <c r="D2476" s="33" t="str">
        <f>'Data from Waybill Query'!D2476</f>
        <v>Grain</v>
      </c>
      <c r="E2476" s="33" t="str">
        <f>'Data from Waybill Query'!E2476</f>
        <v>L</v>
      </c>
      <c r="F2476" s="33" t="str">
        <f>'Data from Waybill Query'!F2476</f>
        <v>P</v>
      </c>
      <c r="G2476" s="33" t="str">
        <f>'Data from Waybill Query'!G2476</f>
        <v>S</v>
      </c>
      <c r="H2476" s="104">
        <f>IF(ISNA(VLOOKUP($N2476,'Data from Waybill Query'!$A:$M,8,FALSE)),0,VLOOKUP($N2476,'Data from Waybill Query'!$A:$M,8,FALSE))</f>
        <v>125568</v>
      </c>
      <c r="I2476" s="104">
        <f>IF(ISNA(VLOOKUP($N2476,'Data from Waybill Query'!$A:$M,9,FALSE)),0,VLOOKUP($N2476,'Data from Waybill Query'!$A:$M,9,FALSE))</f>
        <v>22475</v>
      </c>
      <c r="J2476" s="104">
        <f>IF(ISNA(VLOOKUP($N2476,'Data from Waybill Query'!$A:$M,10,FALSE)),0,VLOOKUP($N2476,'Data from Waybill Query'!$A:$M,10,FALSE))</f>
        <v>37891</v>
      </c>
      <c r="K2476" s="104">
        <f>IF(ISNA(VLOOKUP($N2476,'Data from Waybill Query'!$A:$M,11,FALSE)),0,VLOOKUP($N2476,'Data from Waybill Query'!$A:$M,11,FALSE))</f>
        <v>2129480</v>
      </c>
      <c r="L2476" s="104">
        <f>IF(ISNA(VLOOKUP($N2476,'Data from Waybill Query'!$A:$M,12,FALSE)),0,VLOOKUP($N2476,'Data from Waybill Query'!$A:$M,12,FALSE))</f>
        <v>3542</v>
      </c>
      <c r="M2476" s="104">
        <f>IF(ISNA(VLOOKUP($N2476,'Data from Waybill Query'!$A:$M,13,FALSE)),0,VLOOKUP($N2476,'Data from Waybill Query'!$A:$M,13,FALSE))</f>
        <v>3.545413E-2</v>
      </c>
      <c r="N2476" s="104">
        <f t="shared" si="86"/>
        <v>2021020311</v>
      </c>
    </row>
    <row r="2477" spans="1:14" x14ac:dyDescent="0.25">
      <c r="A2477" s="104">
        <f t="shared" si="85"/>
        <v>202121</v>
      </c>
      <c r="B2477" s="32">
        <f>'Data from Waybill Query'!B2477</f>
        <v>2021</v>
      </c>
      <c r="C2477" s="32" t="str">
        <f>IF('Data from Waybill Query'!C2477="00","0",IF('Data from Waybill Query'!C2477="01","1",IF('Data from Waybill Query'!C2477="XX","2",'Data from Waybill Query'!C2477)))</f>
        <v>2</v>
      </c>
      <c r="D2477" s="33" t="str">
        <f>'Data from Waybill Query'!D2477</f>
        <v>Grain</v>
      </c>
      <c r="E2477" s="33" t="str">
        <f>'Data from Waybill Query'!E2477</f>
        <v>L</v>
      </c>
      <c r="F2477" s="33" t="str">
        <f>'Data from Waybill Query'!F2477</f>
        <v>P</v>
      </c>
      <c r="G2477" s="33" t="str">
        <f>'Data from Waybill Query'!G2477</f>
        <v>M</v>
      </c>
      <c r="H2477" s="104">
        <f>IF(ISNA(VLOOKUP($N2477,'Data from Waybill Query'!$A:$M,8,FALSE)),0,VLOOKUP($N2477,'Data from Waybill Query'!$A:$M,8,FALSE))</f>
        <v>55435</v>
      </c>
      <c r="I2477" s="104">
        <f>IF(ISNA(VLOOKUP($N2477,'Data from Waybill Query'!$A:$M,9,FALSE)),0,VLOOKUP($N2477,'Data from Waybill Query'!$A:$M,9,FALSE))</f>
        <v>10529</v>
      </c>
      <c r="J2477" s="104">
        <f>IF(ISNA(VLOOKUP($N2477,'Data from Waybill Query'!$A:$M,10,FALSE)),0,VLOOKUP($N2477,'Data from Waybill Query'!$A:$M,10,FALSE))</f>
        <v>15671</v>
      </c>
      <c r="K2477" s="104">
        <f>IF(ISNA(VLOOKUP($N2477,'Data from Waybill Query'!$A:$M,11,FALSE)),0,VLOOKUP($N2477,'Data from Waybill Query'!$A:$M,11,FALSE))</f>
        <v>1065798</v>
      </c>
      <c r="L2477" s="104">
        <f>IF(ISNA(VLOOKUP($N2477,'Data from Waybill Query'!$A:$M,12,FALSE)),0,VLOOKUP($N2477,'Data from Waybill Query'!$A:$M,12,FALSE))</f>
        <v>1578</v>
      </c>
      <c r="M2477" s="104">
        <f>IF(ISNA(VLOOKUP($N2477,'Data from Waybill Query'!$A:$M,13,FALSE)),0,VLOOKUP($N2477,'Data from Waybill Query'!$A:$M,13,FALSE))</f>
        <v>3.513587E-2</v>
      </c>
      <c r="N2477" s="104">
        <f t="shared" si="86"/>
        <v>2021020312</v>
      </c>
    </row>
    <row r="2478" spans="1:14" x14ac:dyDescent="0.25">
      <c r="A2478" s="104">
        <f t="shared" si="85"/>
        <v>202122</v>
      </c>
      <c r="B2478" s="32">
        <f>'Data from Waybill Query'!B2478</f>
        <v>2021</v>
      </c>
      <c r="C2478" s="32" t="str">
        <f>IF('Data from Waybill Query'!C2478="00","0",IF('Data from Waybill Query'!C2478="01","1",IF('Data from Waybill Query'!C2478="XX","2",'Data from Waybill Query'!C2478)))</f>
        <v>2</v>
      </c>
      <c r="D2478" s="33" t="str">
        <f>'Data from Waybill Query'!D2478</f>
        <v>Grain</v>
      </c>
      <c r="E2478" s="33" t="str">
        <f>'Data from Waybill Query'!E2478</f>
        <v>L</v>
      </c>
      <c r="F2478" s="33" t="str">
        <f>'Data from Waybill Query'!F2478</f>
        <v>P</v>
      </c>
      <c r="G2478" s="33" t="str">
        <f>'Data from Waybill Query'!G2478</f>
        <v>U</v>
      </c>
      <c r="H2478" s="104">
        <f>IF(ISNA(VLOOKUP($N2478,'Data from Waybill Query'!$A:$M,8,FALSE)),0,VLOOKUP($N2478,'Data from Waybill Query'!$A:$M,8,FALSE))</f>
        <v>257859</v>
      </c>
      <c r="I2478" s="104">
        <f>IF(ISNA(VLOOKUP($N2478,'Data from Waybill Query'!$A:$M,9,FALSE)),0,VLOOKUP($N2478,'Data from Waybill Query'!$A:$M,9,FALSE))</f>
        <v>52033</v>
      </c>
      <c r="J2478" s="104">
        <f>IF(ISNA(VLOOKUP($N2478,'Data from Waybill Query'!$A:$M,10,FALSE)),0,VLOOKUP($N2478,'Data from Waybill Query'!$A:$M,10,FALSE))</f>
        <v>85825</v>
      </c>
      <c r="K2478" s="104">
        <f>IF(ISNA(VLOOKUP($N2478,'Data from Waybill Query'!$A:$M,11,FALSE)),0,VLOOKUP($N2478,'Data from Waybill Query'!$A:$M,11,FALSE))</f>
        <v>5504716</v>
      </c>
      <c r="L2478" s="104">
        <f>IF(ISNA(VLOOKUP($N2478,'Data from Waybill Query'!$A:$M,12,FALSE)),0,VLOOKUP($N2478,'Data from Waybill Query'!$A:$M,12,FALSE))</f>
        <v>9143</v>
      </c>
      <c r="M2478" s="104">
        <f>IF(ISNA(VLOOKUP($N2478,'Data from Waybill Query'!$A:$M,13,FALSE)),0,VLOOKUP($N2478,'Data from Waybill Query'!$A:$M,13,FALSE))</f>
        <v>2.8204360000000001E-2</v>
      </c>
      <c r="N2478" s="104">
        <f t="shared" si="86"/>
        <v>2021020313</v>
      </c>
    </row>
    <row r="2479" spans="1:14" x14ac:dyDescent="0.25">
      <c r="A2479" s="104">
        <f t="shared" si="85"/>
        <v>202123</v>
      </c>
      <c r="B2479" s="32">
        <f>'Data from Waybill Query'!B2479</f>
        <v>2021</v>
      </c>
      <c r="C2479" s="32" t="str">
        <f>IF('Data from Waybill Query'!C2479="00","0",IF('Data from Waybill Query'!C2479="01","1",IF('Data from Waybill Query'!C2479="XX","2",'Data from Waybill Query'!C2479)))</f>
        <v>10</v>
      </c>
      <c r="D2479" s="33" t="str">
        <f>'Data from Waybill Query'!D2479</f>
        <v>Metalic Ores</v>
      </c>
      <c r="E2479" s="33" t="str">
        <f>'Data from Waybill Query'!E2479</f>
        <v>S</v>
      </c>
      <c r="F2479" s="33" t="str">
        <f>'Data from Waybill Query'!F2479</f>
        <v>X</v>
      </c>
      <c r="G2479" s="33" t="str">
        <f>'Data from Waybill Query'!G2479</f>
        <v>X</v>
      </c>
      <c r="H2479" s="104">
        <f>IF(ISNA(VLOOKUP($N2479,'Data from Waybill Query'!$A:$M,8,FALSE)),0,VLOOKUP($N2479,'Data from Waybill Query'!$A:$M,8,FALSE))</f>
        <v>160261</v>
      </c>
      <c r="I2479" s="104">
        <f>IF(ISNA(VLOOKUP($N2479,'Data from Waybill Query'!$A:$M,9,FALSE)),0,VLOOKUP($N2479,'Data from Waybill Query'!$A:$M,9,FALSE))</f>
        <v>509341</v>
      </c>
      <c r="J2479" s="104">
        <f>IF(ISNA(VLOOKUP($N2479,'Data from Waybill Query'!$A:$M,10,FALSE)),0,VLOOKUP($N2479,'Data from Waybill Query'!$A:$M,10,FALSE))</f>
        <v>24670</v>
      </c>
      <c r="K2479" s="104">
        <f>IF(ISNA(VLOOKUP($N2479,'Data from Waybill Query'!$A:$M,11,FALSE)),0,VLOOKUP($N2479,'Data from Waybill Query'!$A:$M,11,FALSE))</f>
        <v>41197834</v>
      </c>
      <c r="L2479" s="104">
        <f>IF(ISNA(VLOOKUP($N2479,'Data from Waybill Query'!$A:$M,12,FALSE)),0,VLOOKUP($N2479,'Data from Waybill Query'!$A:$M,12,FALSE))</f>
        <v>1927</v>
      </c>
      <c r="M2479" s="104">
        <f>IF(ISNA(VLOOKUP($N2479,'Data from Waybill Query'!$A:$M,13,FALSE)),0,VLOOKUP($N2479,'Data from Waybill Query'!$A:$M,13,FALSE))</f>
        <v>8.3168870000000006E-2</v>
      </c>
      <c r="N2479" s="104">
        <f t="shared" si="86"/>
        <v>2021100103</v>
      </c>
    </row>
    <row r="2480" spans="1:14" x14ac:dyDescent="0.25">
      <c r="A2480" s="104">
        <f t="shared" si="85"/>
        <v>202124</v>
      </c>
      <c r="B2480" s="32">
        <f>'Data from Waybill Query'!B2480</f>
        <v>2021</v>
      </c>
      <c r="C2480" s="32" t="str">
        <f>IF('Data from Waybill Query'!C2480="00","0",IF('Data from Waybill Query'!C2480="01","1",IF('Data from Waybill Query'!C2480="XX","2",'Data from Waybill Query'!C2480)))</f>
        <v>10</v>
      </c>
      <c r="D2480" s="33" t="str">
        <f>'Data from Waybill Query'!D2480</f>
        <v>Metalic Ores</v>
      </c>
      <c r="E2480" s="33" t="str">
        <f>'Data from Waybill Query'!E2480</f>
        <v>M</v>
      </c>
      <c r="F2480" s="33" t="str">
        <f>'Data from Waybill Query'!F2480</f>
        <v>X</v>
      </c>
      <c r="G2480" s="33" t="str">
        <f>'Data from Waybill Query'!G2480</f>
        <v>X</v>
      </c>
      <c r="H2480" s="104">
        <f>IF(ISNA(VLOOKUP($N2480,'Data from Waybill Query'!$A:$M,8,FALSE)),0,VLOOKUP($N2480,'Data from Waybill Query'!$A:$M,8,FALSE))</f>
        <v>202420</v>
      </c>
      <c r="I2480" s="104">
        <f>IF(ISNA(VLOOKUP($N2480,'Data from Waybill Query'!$A:$M,9,FALSE)),0,VLOOKUP($N2480,'Data from Waybill Query'!$A:$M,9,FALSE))</f>
        <v>185764</v>
      </c>
      <c r="J2480" s="104">
        <f>IF(ISNA(VLOOKUP($N2480,'Data from Waybill Query'!$A:$M,10,FALSE)),0,VLOOKUP($N2480,'Data from Waybill Query'!$A:$M,10,FALSE))</f>
        <v>24784</v>
      </c>
      <c r="K2480" s="104">
        <f>IF(ISNA(VLOOKUP($N2480,'Data from Waybill Query'!$A:$M,11,FALSE)),0,VLOOKUP($N2480,'Data from Waybill Query'!$A:$M,11,FALSE))</f>
        <v>19844414</v>
      </c>
      <c r="L2480" s="104">
        <f>IF(ISNA(VLOOKUP($N2480,'Data from Waybill Query'!$A:$M,12,FALSE)),0,VLOOKUP($N2480,'Data from Waybill Query'!$A:$M,12,FALSE))</f>
        <v>2644</v>
      </c>
      <c r="M2480" s="104">
        <f>IF(ISNA(VLOOKUP($N2480,'Data from Waybill Query'!$A:$M,13,FALSE)),0,VLOOKUP($N2480,'Data from Waybill Query'!$A:$M,13,FALSE))</f>
        <v>7.6571169999999994E-2</v>
      </c>
      <c r="N2480" s="104">
        <f t="shared" si="86"/>
        <v>2021100203</v>
      </c>
    </row>
    <row r="2481" spans="1:14" x14ac:dyDescent="0.25">
      <c r="A2481" s="104">
        <f t="shared" si="85"/>
        <v>202125</v>
      </c>
      <c r="B2481" s="32">
        <f>'Data from Waybill Query'!B2481</f>
        <v>2021</v>
      </c>
      <c r="C2481" s="32" t="str">
        <f>IF('Data from Waybill Query'!C2481="00","0",IF('Data from Waybill Query'!C2481="01","1",IF('Data from Waybill Query'!C2481="XX","2",'Data from Waybill Query'!C2481)))</f>
        <v>10</v>
      </c>
      <c r="D2481" s="33" t="str">
        <f>'Data from Waybill Query'!D2481</f>
        <v>Metalic Ores</v>
      </c>
      <c r="E2481" s="33" t="str">
        <f>'Data from Waybill Query'!E2481</f>
        <v>L</v>
      </c>
      <c r="F2481" s="33" t="str">
        <f>'Data from Waybill Query'!F2481</f>
        <v>X</v>
      </c>
      <c r="G2481" s="33" t="str">
        <f>'Data from Waybill Query'!G2481</f>
        <v>X</v>
      </c>
      <c r="H2481" s="104">
        <f>IF(ISNA(VLOOKUP($N2481,'Data from Waybill Query'!$A:$M,8,FALSE)),0,VLOOKUP($N2481,'Data from Waybill Query'!$A:$M,8,FALSE))</f>
        <v>252798</v>
      </c>
      <c r="I2481" s="104">
        <f>IF(ISNA(VLOOKUP($N2481,'Data from Waybill Query'!$A:$M,9,FALSE)),0,VLOOKUP($N2481,'Data from Waybill Query'!$A:$M,9,FALSE))</f>
        <v>75017</v>
      </c>
      <c r="J2481" s="104">
        <f>IF(ISNA(VLOOKUP($N2481,'Data from Waybill Query'!$A:$M,10,FALSE)),0,VLOOKUP($N2481,'Data from Waybill Query'!$A:$M,10,FALSE))</f>
        <v>71235</v>
      </c>
      <c r="K2481" s="104">
        <f>IF(ISNA(VLOOKUP($N2481,'Data from Waybill Query'!$A:$M,11,FALSE)),0,VLOOKUP($N2481,'Data from Waybill Query'!$A:$M,11,FALSE))</f>
        <v>7763062</v>
      </c>
      <c r="L2481" s="104">
        <f>IF(ISNA(VLOOKUP($N2481,'Data from Waybill Query'!$A:$M,12,FALSE)),0,VLOOKUP($N2481,'Data from Waybill Query'!$A:$M,12,FALSE))</f>
        <v>7375</v>
      </c>
      <c r="M2481" s="104">
        <f>IF(ISNA(VLOOKUP($N2481,'Data from Waybill Query'!$A:$M,13,FALSE)),0,VLOOKUP($N2481,'Data from Waybill Query'!$A:$M,13,FALSE))</f>
        <v>3.427587E-2</v>
      </c>
      <c r="N2481" s="104">
        <f t="shared" si="86"/>
        <v>2021100303</v>
      </c>
    </row>
    <row r="2482" spans="1:14" x14ac:dyDescent="0.25">
      <c r="A2482" s="104">
        <f t="shared" si="85"/>
        <v>202126</v>
      </c>
      <c r="B2482" s="32">
        <f>'Data from Waybill Query'!B2482</f>
        <v>2021</v>
      </c>
      <c r="C2482" s="32" t="str">
        <f>IF('Data from Waybill Query'!C2482="00","0",IF('Data from Waybill Query'!C2482="01","1",IF('Data from Waybill Query'!C2482="XX","2",'Data from Waybill Query'!C2482)))</f>
        <v>11</v>
      </c>
      <c r="D2482" s="33" t="str">
        <f>'Data from Waybill Query'!D2482</f>
        <v>Coal</v>
      </c>
      <c r="E2482" s="33" t="str">
        <f>'Data from Waybill Query'!E2482</f>
        <v>S</v>
      </c>
      <c r="F2482" s="33" t="str">
        <f>'Data from Waybill Query'!F2482</f>
        <v>R</v>
      </c>
      <c r="G2482" s="33" t="str">
        <f>'Data from Waybill Query'!G2482</f>
        <v>X</v>
      </c>
      <c r="H2482" s="104">
        <f>IF(ISNA(VLOOKUP($N2482,'Data from Waybill Query'!$A:$M,8,FALSE)),0,VLOOKUP($N2482,'Data from Waybill Query'!$A:$M,8,FALSE))</f>
        <v>1294710</v>
      </c>
      <c r="I2482" s="104">
        <f>IF(ISNA(VLOOKUP($N2482,'Data from Waybill Query'!$A:$M,9,FALSE)),0,VLOOKUP($N2482,'Data from Waybill Query'!$A:$M,9,FALSE))</f>
        <v>655188</v>
      </c>
      <c r="J2482" s="104">
        <f>IF(ISNA(VLOOKUP($N2482,'Data from Waybill Query'!$A:$M,10,FALSE)),0,VLOOKUP($N2482,'Data from Waybill Query'!$A:$M,10,FALSE))</f>
        <v>196391</v>
      </c>
      <c r="K2482" s="104">
        <f>IF(ISNA(VLOOKUP($N2482,'Data from Waybill Query'!$A:$M,11,FALSE)),0,VLOOKUP($N2482,'Data from Waybill Query'!$A:$M,11,FALSE))</f>
        <v>73035287</v>
      </c>
      <c r="L2482" s="104">
        <f>IF(ISNA(VLOOKUP($N2482,'Data from Waybill Query'!$A:$M,12,FALSE)),0,VLOOKUP($N2482,'Data from Waybill Query'!$A:$M,12,FALSE))</f>
        <v>21795</v>
      </c>
      <c r="M2482" s="104">
        <f>IF(ISNA(VLOOKUP($N2482,'Data from Waybill Query'!$A:$M,13,FALSE)),0,VLOOKUP($N2482,'Data from Waybill Query'!$A:$M,13,FALSE))</f>
        <v>5.9404909999999998E-2</v>
      </c>
      <c r="N2482" s="104">
        <f t="shared" si="86"/>
        <v>2021110103</v>
      </c>
    </row>
    <row r="2483" spans="1:14" x14ac:dyDescent="0.25">
      <c r="A2483" s="104">
        <f t="shared" si="85"/>
        <v>202127</v>
      </c>
      <c r="B2483" s="32">
        <f>'Data from Waybill Query'!B2483</f>
        <v>2021</v>
      </c>
      <c r="C2483" s="32" t="str">
        <f>IF('Data from Waybill Query'!C2483="00","0",IF('Data from Waybill Query'!C2483="01","1",IF('Data from Waybill Query'!C2483="XX","2",'Data from Waybill Query'!C2483)))</f>
        <v>11</v>
      </c>
      <c r="D2483" s="33" t="str">
        <f>'Data from Waybill Query'!D2483</f>
        <v>Coal</v>
      </c>
      <c r="E2483" s="33" t="str">
        <f>'Data from Waybill Query'!E2483</f>
        <v>S</v>
      </c>
      <c r="F2483" s="33" t="str">
        <f>'Data from Waybill Query'!F2483</f>
        <v>P</v>
      </c>
      <c r="G2483" s="33" t="str">
        <f>'Data from Waybill Query'!G2483</f>
        <v>X</v>
      </c>
      <c r="H2483" s="104">
        <f>IF(ISNA(VLOOKUP($N2483,'Data from Waybill Query'!$A:$M,8,FALSE)),0,VLOOKUP($N2483,'Data from Waybill Query'!$A:$M,8,FALSE))</f>
        <v>746895</v>
      </c>
      <c r="I2483" s="104">
        <f>IF(ISNA(VLOOKUP($N2483,'Data from Waybill Query'!$A:$M,9,FALSE)),0,VLOOKUP($N2483,'Data from Waybill Query'!$A:$M,9,FALSE))</f>
        <v>813119</v>
      </c>
      <c r="J2483" s="104">
        <f>IF(ISNA(VLOOKUP($N2483,'Data from Waybill Query'!$A:$M,10,FALSE)),0,VLOOKUP($N2483,'Data from Waybill Query'!$A:$M,10,FALSE))</f>
        <v>151876</v>
      </c>
      <c r="K2483" s="104">
        <f>IF(ISNA(VLOOKUP($N2483,'Data from Waybill Query'!$A:$M,11,FALSE)),0,VLOOKUP($N2483,'Data from Waybill Query'!$A:$M,11,FALSE))</f>
        <v>95264379</v>
      </c>
      <c r="L2483" s="104">
        <f>IF(ISNA(VLOOKUP($N2483,'Data from Waybill Query'!$A:$M,12,FALSE)),0,VLOOKUP($N2483,'Data from Waybill Query'!$A:$M,12,FALSE))</f>
        <v>17994</v>
      </c>
      <c r="M2483" s="104">
        <f>IF(ISNA(VLOOKUP($N2483,'Data from Waybill Query'!$A:$M,13,FALSE)),0,VLOOKUP($N2483,'Data from Waybill Query'!$A:$M,13,FALSE))</f>
        <v>4.1508910000000003E-2</v>
      </c>
      <c r="N2483" s="104">
        <f t="shared" si="86"/>
        <v>2021110113</v>
      </c>
    </row>
    <row r="2484" spans="1:14" x14ac:dyDescent="0.25">
      <c r="A2484" s="104">
        <f t="shared" si="85"/>
        <v>202128</v>
      </c>
      <c r="B2484" s="32">
        <f>'Data from Waybill Query'!B2484</f>
        <v>2021</v>
      </c>
      <c r="C2484" s="32" t="str">
        <f>IF('Data from Waybill Query'!C2484="00","0",IF('Data from Waybill Query'!C2484="01","1",IF('Data from Waybill Query'!C2484="XX","2",'Data from Waybill Query'!C2484)))</f>
        <v>11</v>
      </c>
      <c r="D2484" s="33" t="str">
        <f>'Data from Waybill Query'!D2484</f>
        <v>Coal</v>
      </c>
      <c r="E2484" s="33" t="str">
        <f>'Data from Waybill Query'!E2484</f>
        <v>M</v>
      </c>
      <c r="F2484" s="33" t="str">
        <f>'Data from Waybill Query'!F2484</f>
        <v>R</v>
      </c>
      <c r="G2484" s="33" t="str">
        <f>'Data from Waybill Query'!G2484</f>
        <v>X</v>
      </c>
      <c r="H2484" s="104">
        <f>IF(ISNA(VLOOKUP($N2484,'Data from Waybill Query'!$A:$M,8,FALSE)),0,VLOOKUP($N2484,'Data from Waybill Query'!$A:$M,8,FALSE))</f>
        <v>804435</v>
      </c>
      <c r="I2484" s="104">
        <f>IF(ISNA(VLOOKUP($N2484,'Data from Waybill Query'!$A:$M,9,FALSE)),0,VLOOKUP($N2484,'Data from Waybill Query'!$A:$M,9,FALSE))</f>
        <v>266214</v>
      </c>
      <c r="J2484" s="104">
        <f>IF(ISNA(VLOOKUP($N2484,'Data from Waybill Query'!$A:$M,10,FALSE)),0,VLOOKUP($N2484,'Data from Waybill Query'!$A:$M,10,FALSE))</f>
        <v>171737</v>
      </c>
      <c r="K2484" s="104">
        <f>IF(ISNA(VLOOKUP($N2484,'Data from Waybill Query'!$A:$M,11,FALSE)),0,VLOOKUP($N2484,'Data from Waybill Query'!$A:$M,11,FALSE))</f>
        <v>29966089</v>
      </c>
      <c r="L2484" s="104">
        <f>IF(ISNA(VLOOKUP($N2484,'Data from Waybill Query'!$A:$M,12,FALSE)),0,VLOOKUP($N2484,'Data from Waybill Query'!$A:$M,12,FALSE))</f>
        <v>19371</v>
      </c>
      <c r="M2484" s="104">
        <f>IF(ISNA(VLOOKUP($N2484,'Data from Waybill Query'!$A:$M,13,FALSE)),0,VLOOKUP($N2484,'Data from Waybill Query'!$A:$M,13,FALSE))</f>
        <v>4.1526880000000002E-2</v>
      </c>
      <c r="N2484" s="104">
        <f t="shared" si="86"/>
        <v>2021110203</v>
      </c>
    </row>
    <row r="2485" spans="1:14" x14ac:dyDescent="0.25">
      <c r="A2485" s="104">
        <f t="shared" si="85"/>
        <v>202129</v>
      </c>
      <c r="B2485" s="32">
        <f>'Data from Waybill Query'!B2485</f>
        <v>2021</v>
      </c>
      <c r="C2485" s="32" t="str">
        <f>IF('Data from Waybill Query'!C2485="00","0",IF('Data from Waybill Query'!C2485="01","1",IF('Data from Waybill Query'!C2485="XX","2",'Data from Waybill Query'!C2485)))</f>
        <v>11</v>
      </c>
      <c r="D2485" s="33" t="str">
        <f>'Data from Waybill Query'!D2485</f>
        <v>Coal</v>
      </c>
      <c r="E2485" s="33" t="str">
        <f>'Data from Waybill Query'!E2485</f>
        <v>M</v>
      </c>
      <c r="F2485" s="33" t="str">
        <f>'Data from Waybill Query'!F2485</f>
        <v>P</v>
      </c>
      <c r="G2485" s="33" t="str">
        <f>'Data from Waybill Query'!G2485</f>
        <v>X</v>
      </c>
      <c r="H2485" s="104">
        <f>IF(ISNA(VLOOKUP($N2485,'Data from Waybill Query'!$A:$M,8,FALSE)),0,VLOOKUP($N2485,'Data from Waybill Query'!$A:$M,8,FALSE))</f>
        <v>1284580</v>
      </c>
      <c r="I2485" s="104">
        <f>IF(ISNA(VLOOKUP($N2485,'Data from Waybill Query'!$A:$M,9,FALSE)),0,VLOOKUP($N2485,'Data from Waybill Query'!$A:$M,9,FALSE))</f>
        <v>707004</v>
      </c>
      <c r="J2485" s="104">
        <f>IF(ISNA(VLOOKUP($N2485,'Data from Waybill Query'!$A:$M,10,FALSE)),0,VLOOKUP($N2485,'Data from Waybill Query'!$A:$M,10,FALSE))</f>
        <v>546110</v>
      </c>
      <c r="K2485" s="104">
        <f>IF(ISNA(VLOOKUP($N2485,'Data from Waybill Query'!$A:$M,11,FALSE)),0,VLOOKUP($N2485,'Data from Waybill Query'!$A:$M,11,FALSE))</f>
        <v>84231603</v>
      </c>
      <c r="L2485" s="104">
        <f>IF(ISNA(VLOOKUP($N2485,'Data from Waybill Query'!$A:$M,12,FALSE)),0,VLOOKUP($N2485,'Data from Waybill Query'!$A:$M,12,FALSE))</f>
        <v>65100</v>
      </c>
      <c r="M2485" s="104">
        <f>IF(ISNA(VLOOKUP($N2485,'Data from Waybill Query'!$A:$M,13,FALSE)),0,VLOOKUP($N2485,'Data from Waybill Query'!$A:$M,13,FALSE))</f>
        <v>1.9732409999999999E-2</v>
      </c>
      <c r="N2485" s="104">
        <f t="shared" si="86"/>
        <v>2021110213</v>
      </c>
    </row>
    <row r="2486" spans="1:14" x14ac:dyDescent="0.25">
      <c r="A2486" s="104">
        <f t="shared" si="85"/>
        <v>202130</v>
      </c>
      <c r="B2486" s="32">
        <f>'Data from Waybill Query'!B2486</f>
        <v>2021</v>
      </c>
      <c r="C2486" s="32" t="str">
        <f>IF('Data from Waybill Query'!C2486="00","0",IF('Data from Waybill Query'!C2486="01","1",IF('Data from Waybill Query'!C2486="XX","2",'Data from Waybill Query'!C2486)))</f>
        <v>11</v>
      </c>
      <c r="D2486" s="33" t="str">
        <f>'Data from Waybill Query'!D2486</f>
        <v>Coal</v>
      </c>
      <c r="E2486" s="33" t="str">
        <f>'Data from Waybill Query'!E2486</f>
        <v>L</v>
      </c>
      <c r="F2486" s="33" t="str">
        <f>'Data from Waybill Query'!F2486</f>
        <v>R</v>
      </c>
      <c r="G2486" s="33" t="str">
        <f>'Data from Waybill Query'!G2486</f>
        <v>X</v>
      </c>
      <c r="H2486" s="104">
        <f>IF(ISNA(VLOOKUP($N2486,'Data from Waybill Query'!$A:$M,8,FALSE)),0,VLOOKUP($N2486,'Data from Waybill Query'!$A:$M,8,FALSE))</f>
        <v>640042</v>
      </c>
      <c r="I2486" s="104">
        <f>IF(ISNA(VLOOKUP($N2486,'Data from Waybill Query'!$A:$M,9,FALSE)),0,VLOOKUP($N2486,'Data from Waybill Query'!$A:$M,9,FALSE))</f>
        <v>257817</v>
      </c>
      <c r="J2486" s="104">
        <f>IF(ISNA(VLOOKUP($N2486,'Data from Waybill Query'!$A:$M,10,FALSE)),0,VLOOKUP($N2486,'Data from Waybill Query'!$A:$M,10,FALSE))</f>
        <v>323141</v>
      </c>
      <c r="K2486" s="104">
        <f>IF(ISNA(VLOOKUP($N2486,'Data from Waybill Query'!$A:$M,11,FALSE)),0,VLOOKUP($N2486,'Data from Waybill Query'!$A:$M,11,FALSE))</f>
        <v>30805239</v>
      </c>
      <c r="L2486" s="104">
        <f>IF(ISNA(VLOOKUP($N2486,'Data from Waybill Query'!$A:$M,12,FALSE)),0,VLOOKUP($N2486,'Data from Waybill Query'!$A:$M,12,FALSE))</f>
        <v>38621</v>
      </c>
      <c r="M2486" s="104">
        <f>IF(ISNA(VLOOKUP($N2486,'Data from Waybill Query'!$A:$M,13,FALSE)),0,VLOOKUP($N2486,'Data from Waybill Query'!$A:$M,13,FALSE))</f>
        <v>1.6572400000000001E-2</v>
      </c>
      <c r="N2486" s="104">
        <f t="shared" si="86"/>
        <v>2021110303</v>
      </c>
    </row>
    <row r="2487" spans="1:14" x14ac:dyDescent="0.25">
      <c r="A2487" s="104">
        <f t="shared" si="85"/>
        <v>202131</v>
      </c>
      <c r="B2487" s="32">
        <f>'Data from Waybill Query'!B2487</f>
        <v>2021</v>
      </c>
      <c r="C2487" s="32" t="str">
        <f>IF('Data from Waybill Query'!C2487="00","0",IF('Data from Waybill Query'!C2487="01","1",IF('Data from Waybill Query'!C2487="XX","2",'Data from Waybill Query'!C2487)))</f>
        <v>11</v>
      </c>
      <c r="D2487" s="33" t="str">
        <f>'Data from Waybill Query'!D2487</f>
        <v>Coal</v>
      </c>
      <c r="E2487" s="33" t="str">
        <f>'Data from Waybill Query'!E2487</f>
        <v>L</v>
      </c>
      <c r="F2487" s="33" t="str">
        <f>'Data from Waybill Query'!F2487</f>
        <v>P</v>
      </c>
      <c r="G2487" s="33" t="str">
        <f>'Data from Waybill Query'!G2487</f>
        <v>X</v>
      </c>
      <c r="H2487" s="104">
        <f>IF(ISNA(VLOOKUP($N2487,'Data from Waybill Query'!$A:$M,8,FALSE)),0,VLOOKUP($N2487,'Data from Waybill Query'!$A:$M,8,FALSE))</f>
        <v>2178168</v>
      </c>
      <c r="I2487" s="104">
        <f>IF(ISNA(VLOOKUP($N2487,'Data from Waybill Query'!$A:$M,9,FALSE)),0,VLOOKUP($N2487,'Data from Waybill Query'!$A:$M,9,FALSE))</f>
        <v>944019</v>
      </c>
      <c r="J2487" s="104">
        <f>IF(ISNA(VLOOKUP($N2487,'Data from Waybill Query'!$A:$M,10,FALSE)),0,VLOOKUP($N2487,'Data from Waybill Query'!$A:$M,10,FALSE))</f>
        <v>1171001</v>
      </c>
      <c r="K2487" s="104">
        <f>IF(ISNA(VLOOKUP($N2487,'Data from Waybill Query'!$A:$M,11,FALSE)),0,VLOOKUP($N2487,'Data from Waybill Query'!$A:$M,11,FALSE))</f>
        <v>112788903</v>
      </c>
      <c r="L2487" s="104">
        <f>IF(ISNA(VLOOKUP($N2487,'Data from Waybill Query'!$A:$M,12,FALSE)),0,VLOOKUP($N2487,'Data from Waybill Query'!$A:$M,12,FALSE))</f>
        <v>139968</v>
      </c>
      <c r="M2487" s="104">
        <f>IF(ISNA(VLOOKUP($N2487,'Data from Waybill Query'!$A:$M,13,FALSE)),0,VLOOKUP($N2487,'Data from Waybill Query'!$A:$M,13,FALSE))</f>
        <v>1.556191E-2</v>
      </c>
      <c r="N2487" s="104">
        <f t="shared" si="86"/>
        <v>2021110313</v>
      </c>
    </row>
    <row r="2488" spans="1:14" x14ac:dyDescent="0.25">
      <c r="A2488" s="104">
        <f t="shared" si="85"/>
        <v>202132</v>
      </c>
      <c r="B2488" s="32">
        <f>'Data from Waybill Query'!B2488</f>
        <v>2021</v>
      </c>
      <c r="C2488" s="32" t="str">
        <f>IF('Data from Waybill Query'!C2488="00","0",IF('Data from Waybill Query'!C2488="01","1",IF('Data from Waybill Query'!C2488="XX","2",'Data from Waybill Query'!C2488)))</f>
        <v>11</v>
      </c>
      <c r="D2488" s="33" t="str">
        <f>'Data from Waybill Query'!D2488</f>
        <v>Coal</v>
      </c>
      <c r="E2488" s="33" t="str">
        <f>'Data from Waybill Query'!E2488</f>
        <v>VL</v>
      </c>
      <c r="F2488" s="33" t="str">
        <f>'Data from Waybill Query'!F2488</f>
        <v>R</v>
      </c>
      <c r="G2488" s="33" t="str">
        <f>'Data from Waybill Query'!G2488</f>
        <v>X</v>
      </c>
      <c r="H2488" s="104">
        <f>IF(ISNA(VLOOKUP($N2488,'Data from Waybill Query'!$A:$M,8,FALSE)),0,VLOOKUP($N2488,'Data from Waybill Query'!$A:$M,8,FALSE))</f>
        <v>226680</v>
      </c>
      <c r="I2488" s="104">
        <f>IF(ISNA(VLOOKUP($N2488,'Data from Waybill Query'!$A:$M,9,FALSE)),0,VLOOKUP($N2488,'Data from Waybill Query'!$A:$M,9,FALSE))</f>
        <v>87474</v>
      </c>
      <c r="J2488" s="104">
        <f>IF(ISNA(VLOOKUP($N2488,'Data from Waybill Query'!$A:$M,10,FALSE)),0,VLOOKUP($N2488,'Data from Waybill Query'!$A:$M,10,FALSE))</f>
        <v>144039</v>
      </c>
      <c r="K2488" s="104">
        <f>IF(ISNA(VLOOKUP($N2488,'Data from Waybill Query'!$A:$M,11,FALSE)),0,VLOOKUP($N2488,'Data from Waybill Query'!$A:$M,11,FALSE))</f>
        <v>10414391</v>
      </c>
      <c r="L2488" s="104">
        <f>IF(ISNA(VLOOKUP($N2488,'Data from Waybill Query'!$A:$M,12,FALSE)),0,VLOOKUP($N2488,'Data from Waybill Query'!$A:$M,12,FALSE))</f>
        <v>17138</v>
      </c>
      <c r="M2488" s="104">
        <f>IF(ISNA(VLOOKUP($N2488,'Data from Waybill Query'!$A:$M,13,FALSE)),0,VLOOKUP($N2488,'Data from Waybill Query'!$A:$M,13,FALSE))</f>
        <v>1.32265E-2</v>
      </c>
      <c r="N2488" s="104">
        <f t="shared" si="86"/>
        <v>2021110403</v>
      </c>
    </row>
    <row r="2489" spans="1:14" x14ac:dyDescent="0.25">
      <c r="A2489" s="104">
        <f t="shared" si="85"/>
        <v>202133</v>
      </c>
      <c r="B2489" s="32">
        <f>'Data from Waybill Query'!B2489</f>
        <v>2021</v>
      </c>
      <c r="C2489" s="32" t="str">
        <f>IF('Data from Waybill Query'!C2489="00","0",IF('Data from Waybill Query'!C2489="01","1",IF('Data from Waybill Query'!C2489="XX","2",'Data from Waybill Query'!C2489)))</f>
        <v>11</v>
      </c>
      <c r="D2489" s="33" t="str">
        <f>'Data from Waybill Query'!D2489</f>
        <v>Coal</v>
      </c>
      <c r="E2489" s="33" t="str">
        <f>'Data from Waybill Query'!E2489</f>
        <v>VL</v>
      </c>
      <c r="F2489" s="33" t="str">
        <f>'Data from Waybill Query'!F2489</f>
        <v>P</v>
      </c>
      <c r="G2489" s="33" t="str">
        <f>'Data from Waybill Query'!G2489</f>
        <v>X</v>
      </c>
      <c r="H2489" s="104">
        <f>IF(ISNA(VLOOKUP($N2489,'Data from Waybill Query'!$A:$M,8,FALSE)),0,VLOOKUP($N2489,'Data from Waybill Query'!$A:$M,8,FALSE))</f>
        <v>601386</v>
      </c>
      <c r="I2489" s="104">
        <f>IF(ISNA(VLOOKUP($N2489,'Data from Waybill Query'!$A:$M,9,FALSE)),0,VLOOKUP($N2489,'Data from Waybill Query'!$A:$M,9,FALSE))</f>
        <v>236514</v>
      </c>
      <c r="J2489" s="104">
        <f>IF(ISNA(VLOOKUP($N2489,'Data from Waybill Query'!$A:$M,10,FALSE)),0,VLOOKUP($N2489,'Data from Waybill Query'!$A:$M,10,FALSE))</f>
        <v>384262</v>
      </c>
      <c r="K2489" s="104">
        <f>IF(ISNA(VLOOKUP($N2489,'Data from Waybill Query'!$A:$M,11,FALSE)),0,VLOOKUP($N2489,'Data from Waybill Query'!$A:$M,11,FALSE))</f>
        <v>28439335</v>
      </c>
      <c r="L2489" s="104">
        <f>IF(ISNA(VLOOKUP($N2489,'Data from Waybill Query'!$A:$M,12,FALSE)),0,VLOOKUP($N2489,'Data from Waybill Query'!$A:$M,12,FALSE))</f>
        <v>46212</v>
      </c>
      <c r="M2489" s="104">
        <f>IF(ISNA(VLOOKUP($N2489,'Data from Waybill Query'!$A:$M,13,FALSE)),0,VLOOKUP($N2489,'Data from Waybill Query'!$A:$M,13,FALSE))</f>
        <v>1.301361E-2</v>
      </c>
      <c r="N2489" s="104">
        <f t="shared" si="86"/>
        <v>2021110413</v>
      </c>
    </row>
    <row r="2490" spans="1:14" x14ac:dyDescent="0.25">
      <c r="A2490" s="104">
        <f t="shared" si="85"/>
        <v>202134</v>
      </c>
      <c r="B2490" s="32">
        <f>'Data from Waybill Query'!B2490</f>
        <v>2021</v>
      </c>
      <c r="C2490" s="32" t="str">
        <f>IF('Data from Waybill Query'!C2490="00","0",IF('Data from Waybill Query'!C2490="01","1",IF('Data from Waybill Query'!C2490="XX","2",'Data from Waybill Query'!C2490)))</f>
        <v>13</v>
      </c>
      <c r="D2490" s="33" t="str">
        <f>'Data from Waybill Query'!D2490</f>
        <v>Crude Oil</v>
      </c>
      <c r="E2490" s="33" t="str">
        <f>'Data from Waybill Query'!E2490</f>
        <v>SM</v>
      </c>
      <c r="F2490" s="33" t="str">
        <f>'Data from Waybill Query'!F2490</f>
        <v>X</v>
      </c>
      <c r="G2490" s="33" t="str">
        <f>'Data from Waybill Query'!G2490</f>
        <v>S</v>
      </c>
      <c r="H2490" s="104">
        <f>IF(ISNA(VLOOKUP($N2490,'Data from Waybill Query'!$A:$M,8,FALSE)),0,VLOOKUP($N2490,'Data from Waybill Query'!$A:$M,8,FALSE))</f>
        <v>55961</v>
      </c>
      <c r="I2490" s="104">
        <f>IF(ISNA(VLOOKUP($N2490,'Data from Waybill Query'!$A:$M,9,FALSE)),0,VLOOKUP($N2490,'Data from Waybill Query'!$A:$M,9,FALSE))</f>
        <v>28865</v>
      </c>
      <c r="J2490" s="104">
        <f>IF(ISNA(VLOOKUP($N2490,'Data from Waybill Query'!$A:$M,10,FALSE)),0,VLOOKUP($N2490,'Data from Waybill Query'!$A:$M,10,FALSE))</f>
        <v>12009</v>
      </c>
      <c r="K2490" s="104">
        <f>IF(ISNA(VLOOKUP($N2490,'Data from Waybill Query'!$A:$M,11,FALSE)),0,VLOOKUP($N2490,'Data from Waybill Query'!$A:$M,11,FALSE))</f>
        <v>2306405</v>
      </c>
      <c r="L2490" s="104">
        <f>IF(ISNA(VLOOKUP($N2490,'Data from Waybill Query'!$A:$M,12,FALSE)),0,VLOOKUP($N2490,'Data from Waybill Query'!$A:$M,12,FALSE))</f>
        <v>984</v>
      </c>
      <c r="M2490" s="104">
        <f>IF(ISNA(VLOOKUP($N2490,'Data from Waybill Query'!$A:$M,13,FALSE)),0,VLOOKUP($N2490,'Data from Waybill Query'!$A:$M,13,FALSE))</f>
        <v>5.6882120000000001E-2</v>
      </c>
      <c r="N2490" s="104">
        <f t="shared" si="86"/>
        <v>2021130101</v>
      </c>
    </row>
    <row r="2491" spans="1:14" x14ac:dyDescent="0.25">
      <c r="A2491" s="104">
        <f t="shared" ref="A2491:A2554" si="87">$B2491*100+MOD(ROW($B2491)-ROW($B$1476),70)</f>
        <v>202135</v>
      </c>
      <c r="B2491" s="32">
        <f>'Data from Waybill Query'!B2491</f>
        <v>2021</v>
      </c>
      <c r="C2491" s="32" t="str">
        <f>IF('Data from Waybill Query'!C2491="00","0",IF('Data from Waybill Query'!C2491="01","1",IF('Data from Waybill Query'!C2491="XX","2",'Data from Waybill Query'!C2491)))</f>
        <v>13</v>
      </c>
      <c r="D2491" s="33" t="str">
        <f>'Data from Waybill Query'!D2491</f>
        <v>Crude Oil</v>
      </c>
      <c r="E2491" s="33" t="str">
        <f>'Data from Waybill Query'!E2491</f>
        <v>VL</v>
      </c>
      <c r="F2491" s="33" t="str">
        <f>'Data from Waybill Query'!F2491</f>
        <v>X</v>
      </c>
      <c r="G2491" s="33" t="str">
        <f>'Data from Waybill Query'!G2491</f>
        <v>S</v>
      </c>
      <c r="H2491" s="104">
        <f>IF(ISNA(VLOOKUP($N2491,'Data from Waybill Query'!$A:$M,8,FALSE)),0,VLOOKUP($N2491,'Data from Waybill Query'!$A:$M,8,FALSE))</f>
        <v>71329</v>
      </c>
      <c r="I2491" s="104">
        <f>IF(ISNA(VLOOKUP($N2491,'Data from Waybill Query'!$A:$M,9,FALSE)),0,VLOOKUP($N2491,'Data from Waybill Query'!$A:$M,9,FALSE))</f>
        <v>11960</v>
      </c>
      <c r="J2491" s="104">
        <f>IF(ISNA(VLOOKUP($N2491,'Data from Waybill Query'!$A:$M,10,FALSE)),0,VLOOKUP($N2491,'Data from Waybill Query'!$A:$M,10,FALSE))</f>
        <v>30736</v>
      </c>
      <c r="K2491" s="104">
        <f>IF(ISNA(VLOOKUP($N2491,'Data from Waybill Query'!$A:$M,11,FALSE)),0,VLOOKUP($N2491,'Data from Waybill Query'!$A:$M,11,FALSE))</f>
        <v>1122620</v>
      </c>
      <c r="L2491" s="104">
        <f>IF(ISNA(VLOOKUP($N2491,'Data from Waybill Query'!$A:$M,12,FALSE)),0,VLOOKUP($N2491,'Data from Waybill Query'!$A:$M,12,FALSE))</f>
        <v>2906</v>
      </c>
      <c r="M2491" s="104">
        <f>IF(ISNA(VLOOKUP($N2491,'Data from Waybill Query'!$A:$M,13,FALSE)),0,VLOOKUP($N2491,'Data from Waybill Query'!$A:$M,13,FALSE))</f>
        <v>2.4541239999999999E-2</v>
      </c>
      <c r="N2491" s="104">
        <f t="shared" ref="N2491:N2554" si="88">1000000*B2491+10000*C2491+100*IF(LEFT(E2491,1)="S",1,IF(E2491="M",2,IF(E2491="L",3,4)))+10*IF(F2491="P",1,0)+IF(G2491="S",1,IF(G2491="M",2,3))</f>
        <v>2021130401</v>
      </c>
    </row>
    <row r="2492" spans="1:14" x14ac:dyDescent="0.25">
      <c r="A2492" s="104">
        <f t="shared" si="87"/>
        <v>202136</v>
      </c>
      <c r="B2492" s="32">
        <f>'Data from Waybill Query'!B2492</f>
        <v>2021</v>
      </c>
      <c r="C2492" s="32" t="str">
        <f>IF('Data from Waybill Query'!C2492="00","0",IF('Data from Waybill Query'!C2492="01","1",IF('Data from Waybill Query'!C2492="XX","2",'Data from Waybill Query'!C2492)))</f>
        <v>13</v>
      </c>
      <c r="D2492" s="33" t="str">
        <f>'Data from Waybill Query'!D2492</f>
        <v>Crude Oil</v>
      </c>
      <c r="E2492" s="33" t="str">
        <f>'Data from Waybill Query'!E2492</f>
        <v>X</v>
      </c>
      <c r="F2492" s="33" t="str">
        <f>'Data from Waybill Query'!F2492</f>
        <v>X</v>
      </c>
      <c r="G2492" s="33" t="str">
        <f>'Data from Waybill Query'!G2492</f>
        <v>MU</v>
      </c>
      <c r="H2492" s="104">
        <f>IF(ISNA(VLOOKUP($N2492,'Data from Waybill Query'!$A:$M,8,FALSE)),0,VLOOKUP($N2492,'Data from Waybill Query'!$A:$M,8,FALSE))</f>
        <v>678983</v>
      </c>
      <c r="I2492" s="104">
        <f>IF(ISNA(VLOOKUP($N2492,'Data from Waybill Query'!$A:$M,9,FALSE)),0,VLOOKUP($N2492,'Data from Waybill Query'!$A:$M,9,FALSE))</f>
        <v>220778</v>
      </c>
      <c r="J2492" s="104">
        <f>IF(ISNA(VLOOKUP($N2492,'Data from Waybill Query'!$A:$M,10,FALSE)),0,VLOOKUP($N2492,'Data from Waybill Query'!$A:$M,10,FALSE))</f>
        <v>303897</v>
      </c>
      <c r="K2492" s="104">
        <f>IF(ISNA(VLOOKUP($N2492,'Data from Waybill Query'!$A:$M,11,FALSE)),0,VLOOKUP($N2492,'Data from Waybill Query'!$A:$M,11,FALSE))</f>
        <v>20877423</v>
      </c>
      <c r="L2492" s="104">
        <f>IF(ISNA(VLOOKUP($N2492,'Data from Waybill Query'!$A:$M,12,FALSE)),0,VLOOKUP($N2492,'Data from Waybill Query'!$A:$M,12,FALSE))</f>
        <v>28816</v>
      </c>
      <c r="M2492" s="104">
        <f>IF(ISNA(VLOOKUP($N2492,'Data from Waybill Query'!$A:$M,13,FALSE)),0,VLOOKUP($N2492,'Data from Waybill Query'!$A:$M,13,FALSE))</f>
        <v>2.3562329999999999E-2</v>
      </c>
      <c r="N2492" s="104">
        <f t="shared" si="88"/>
        <v>2021130403</v>
      </c>
    </row>
    <row r="2493" spans="1:14" x14ac:dyDescent="0.25">
      <c r="A2493" s="104">
        <f t="shared" si="87"/>
        <v>202137</v>
      </c>
      <c r="B2493" s="32">
        <f>'Data from Waybill Query'!B2493</f>
        <v>2021</v>
      </c>
      <c r="C2493" s="32" t="str">
        <f>IF('Data from Waybill Query'!C2493="00","0",IF('Data from Waybill Query'!C2493="01","1",IF('Data from Waybill Query'!C2493="XX","2",'Data from Waybill Query'!C2493)))</f>
        <v>14</v>
      </c>
      <c r="D2493" s="33" t="str">
        <f>'Data from Waybill Query'!D2493</f>
        <v>Non-Metallic Minerals</v>
      </c>
      <c r="E2493" s="33" t="str">
        <f>'Data from Waybill Query'!E2493</f>
        <v>S</v>
      </c>
      <c r="F2493" s="33" t="str">
        <f>'Data from Waybill Query'!F2493</f>
        <v>X</v>
      </c>
      <c r="G2493" s="33" t="str">
        <f>'Data from Waybill Query'!G2493</f>
        <v>X</v>
      </c>
      <c r="H2493" s="104">
        <f>IF(ISNA(VLOOKUP($N2493,'Data from Waybill Query'!$A:$M,8,FALSE)),0,VLOOKUP($N2493,'Data from Waybill Query'!$A:$M,8,FALSE))</f>
        <v>229409</v>
      </c>
      <c r="I2493" s="104">
        <f>IF(ISNA(VLOOKUP($N2493,'Data from Waybill Query'!$A:$M,9,FALSE)),0,VLOOKUP($N2493,'Data from Waybill Query'!$A:$M,9,FALSE))</f>
        <v>381737</v>
      </c>
      <c r="J2493" s="104">
        <f>IF(ISNA(VLOOKUP($N2493,'Data from Waybill Query'!$A:$M,10,FALSE)),0,VLOOKUP($N2493,'Data from Waybill Query'!$A:$M,10,FALSE))</f>
        <v>21307</v>
      </c>
      <c r="K2493" s="104">
        <f>IF(ISNA(VLOOKUP($N2493,'Data from Waybill Query'!$A:$M,11,FALSE)),0,VLOOKUP($N2493,'Data from Waybill Query'!$A:$M,11,FALSE))</f>
        <v>35823645</v>
      </c>
      <c r="L2493" s="104">
        <f>IF(ISNA(VLOOKUP($N2493,'Data from Waybill Query'!$A:$M,12,FALSE)),0,VLOOKUP($N2493,'Data from Waybill Query'!$A:$M,12,FALSE))</f>
        <v>1922</v>
      </c>
      <c r="M2493" s="104">
        <f>IF(ISNA(VLOOKUP($N2493,'Data from Waybill Query'!$A:$M,13,FALSE)),0,VLOOKUP($N2493,'Data from Waybill Query'!$A:$M,13,FALSE))</f>
        <v>0.119354</v>
      </c>
      <c r="N2493" s="104">
        <f t="shared" si="88"/>
        <v>2021140103</v>
      </c>
    </row>
    <row r="2494" spans="1:14" x14ac:dyDescent="0.25">
      <c r="A2494" s="104">
        <f t="shared" si="87"/>
        <v>202138</v>
      </c>
      <c r="B2494" s="32">
        <f>'Data from Waybill Query'!B2494</f>
        <v>2021</v>
      </c>
      <c r="C2494" s="32" t="str">
        <f>IF('Data from Waybill Query'!C2494="00","0",IF('Data from Waybill Query'!C2494="01","1",IF('Data from Waybill Query'!C2494="XX","2",'Data from Waybill Query'!C2494)))</f>
        <v>14</v>
      </c>
      <c r="D2494" s="33" t="str">
        <f>'Data from Waybill Query'!D2494</f>
        <v>Non-Metallic Minerals</v>
      </c>
      <c r="E2494" s="33" t="str">
        <f>'Data from Waybill Query'!E2494</f>
        <v>M</v>
      </c>
      <c r="F2494" s="33" t="str">
        <f>'Data from Waybill Query'!F2494</f>
        <v>X</v>
      </c>
      <c r="G2494" s="33" t="str">
        <f>'Data from Waybill Query'!G2494</f>
        <v>X</v>
      </c>
      <c r="H2494" s="104">
        <f>IF(ISNA(VLOOKUP($N2494,'Data from Waybill Query'!$A:$M,8,FALSE)),0,VLOOKUP($N2494,'Data from Waybill Query'!$A:$M,8,FALSE))</f>
        <v>479598</v>
      </c>
      <c r="I2494" s="104">
        <f>IF(ISNA(VLOOKUP($N2494,'Data from Waybill Query'!$A:$M,9,FALSE)),0,VLOOKUP($N2494,'Data from Waybill Query'!$A:$M,9,FALSE))</f>
        <v>446741</v>
      </c>
      <c r="J2494" s="104">
        <f>IF(ISNA(VLOOKUP($N2494,'Data from Waybill Query'!$A:$M,10,FALSE)),0,VLOOKUP($N2494,'Data from Waybill Query'!$A:$M,10,FALSE))</f>
        <v>76237</v>
      </c>
      <c r="K2494" s="104">
        <f>IF(ISNA(VLOOKUP($N2494,'Data from Waybill Query'!$A:$M,11,FALSE)),0,VLOOKUP($N2494,'Data from Waybill Query'!$A:$M,11,FALSE))</f>
        <v>45913552</v>
      </c>
      <c r="L2494" s="104">
        <f>IF(ISNA(VLOOKUP($N2494,'Data from Waybill Query'!$A:$M,12,FALSE)),0,VLOOKUP($N2494,'Data from Waybill Query'!$A:$M,12,FALSE))</f>
        <v>7828</v>
      </c>
      <c r="M2494" s="104">
        <f>IF(ISNA(VLOOKUP($N2494,'Data from Waybill Query'!$A:$M,13,FALSE)),0,VLOOKUP($N2494,'Data from Waybill Query'!$A:$M,13,FALSE))</f>
        <v>6.1265779999999999E-2</v>
      </c>
      <c r="N2494" s="104">
        <f t="shared" si="88"/>
        <v>2021140203</v>
      </c>
    </row>
    <row r="2495" spans="1:14" x14ac:dyDescent="0.25">
      <c r="A2495" s="104">
        <f t="shared" si="87"/>
        <v>202139</v>
      </c>
      <c r="B2495" s="32">
        <f>'Data from Waybill Query'!B2495</f>
        <v>2021</v>
      </c>
      <c r="C2495" s="32" t="str">
        <f>IF('Data from Waybill Query'!C2495="00","0",IF('Data from Waybill Query'!C2495="01","1",IF('Data from Waybill Query'!C2495="XX","2",'Data from Waybill Query'!C2495)))</f>
        <v>14</v>
      </c>
      <c r="D2495" s="33" t="str">
        <f>'Data from Waybill Query'!D2495</f>
        <v>Non-Metallic Minerals</v>
      </c>
      <c r="E2495" s="33" t="str">
        <f>'Data from Waybill Query'!E2495</f>
        <v>L</v>
      </c>
      <c r="F2495" s="33" t="str">
        <f>'Data from Waybill Query'!F2495</f>
        <v>X</v>
      </c>
      <c r="G2495" s="33" t="str">
        <f>'Data from Waybill Query'!G2495</f>
        <v>X</v>
      </c>
      <c r="H2495" s="104">
        <f>IF(ISNA(VLOOKUP($N2495,'Data from Waybill Query'!$A:$M,8,FALSE)),0,VLOOKUP($N2495,'Data from Waybill Query'!$A:$M,8,FALSE))</f>
        <v>1910734</v>
      </c>
      <c r="I2495" s="104">
        <f>IF(ISNA(VLOOKUP($N2495,'Data from Waybill Query'!$A:$M,9,FALSE)),0,VLOOKUP($N2495,'Data from Waybill Query'!$A:$M,9,FALSE))</f>
        <v>719889</v>
      </c>
      <c r="J2495" s="104">
        <f>IF(ISNA(VLOOKUP($N2495,'Data from Waybill Query'!$A:$M,10,FALSE)),0,VLOOKUP($N2495,'Data from Waybill Query'!$A:$M,10,FALSE))</f>
        <v>472075</v>
      </c>
      <c r="K2495" s="104">
        <f>IF(ISNA(VLOOKUP($N2495,'Data from Waybill Query'!$A:$M,11,FALSE)),0,VLOOKUP($N2495,'Data from Waybill Query'!$A:$M,11,FALSE))</f>
        <v>78120614</v>
      </c>
      <c r="L2495" s="104">
        <f>IF(ISNA(VLOOKUP($N2495,'Data from Waybill Query'!$A:$M,12,FALSE)),0,VLOOKUP($N2495,'Data from Waybill Query'!$A:$M,12,FALSE))</f>
        <v>50953</v>
      </c>
      <c r="M2495" s="104">
        <f>IF(ISNA(VLOOKUP($N2495,'Data from Waybill Query'!$A:$M,13,FALSE)),0,VLOOKUP($N2495,'Data from Waybill Query'!$A:$M,13,FALSE))</f>
        <v>3.7500249999999999E-2</v>
      </c>
      <c r="N2495" s="104">
        <f t="shared" si="88"/>
        <v>2021140303</v>
      </c>
    </row>
    <row r="2496" spans="1:14" x14ac:dyDescent="0.25">
      <c r="A2496" s="104">
        <f t="shared" si="87"/>
        <v>202140</v>
      </c>
      <c r="B2496" s="32">
        <f>'Data from Waybill Query'!B2496</f>
        <v>2021</v>
      </c>
      <c r="C2496" s="32" t="str">
        <f>IF('Data from Waybill Query'!C2496="00","0",IF('Data from Waybill Query'!C2496="01","1",IF('Data from Waybill Query'!C2496="XX","2",'Data from Waybill Query'!C2496)))</f>
        <v>20</v>
      </c>
      <c r="D2496" s="33" t="str">
        <f>'Data from Waybill Query'!D2496</f>
        <v>Food and Kindred</v>
      </c>
      <c r="E2496" s="33" t="str">
        <f>'Data from Waybill Query'!E2496</f>
        <v>S</v>
      </c>
      <c r="F2496" s="33" t="str">
        <f>'Data from Waybill Query'!F2496</f>
        <v>X</v>
      </c>
      <c r="G2496" s="33" t="str">
        <f>'Data from Waybill Query'!G2496</f>
        <v>X</v>
      </c>
      <c r="H2496" s="104">
        <f>IF(ISNA(VLOOKUP($N2496,'Data from Waybill Query'!$A:$M,8,FALSE)),0,VLOOKUP($N2496,'Data from Waybill Query'!$A:$M,8,FALSE))</f>
        <v>589075</v>
      </c>
      <c r="I2496" s="104">
        <f>IF(ISNA(VLOOKUP($N2496,'Data from Waybill Query'!$A:$M,9,FALSE)),0,VLOOKUP($N2496,'Data from Waybill Query'!$A:$M,9,FALSE))</f>
        <v>320569</v>
      </c>
      <c r="J2496" s="104">
        <f>IF(ISNA(VLOOKUP($N2496,'Data from Waybill Query'!$A:$M,10,FALSE)),0,VLOOKUP($N2496,'Data from Waybill Query'!$A:$M,10,FALSE))</f>
        <v>80176</v>
      </c>
      <c r="K2496" s="104">
        <f>IF(ISNA(VLOOKUP($N2496,'Data from Waybill Query'!$A:$M,11,FALSE)),0,VLOOKUP($N2496,'Data from Waybill Query'!$A:$M,11,FALSE))</f>
        <v>31305956</v>
      </c>
      <c r="L2496" s="104">
        <f>IF(ISNA(VLOOKUP($N2496,'Data from Waybill Query'!$A:$M,12,FALSE)),0,VLOOKUP($N2496,'Data from Waybill Query'!$A:$M,12,FALSE))</f>
        <v>7783</v>
      </c>
      <c r="M2496" s="104">
        <f>IF(ISNA(VLOOKUP($N2496,'Data from Waybill Query'!$A:$M,13,FALSE)),0,VLOOKUP($N2496,'Data from Waybill Query'!$A:$M,13,FALSE))</f>
        <v>7.5682559999999996E-2</v>
      </c>
      <c r="N2496" s="104">
        <f t="shared" si="88"/>
        <v>2021200103</v>
      </c>
    </row>
    <row r="2497" spans="1:14" x14ac:dyDescent="0.25">
      <c r="A2497" s="104">
        <f t="shared" si="87"/>
        <v>202141</v>
      </c>
      <c r="B2497" s="32">
        <f>'Data from Waybill Query'!B2497</f>
        <v>2021</v>
      </c>
      <c r="C2497" s="32" t="str">
        <f>IF('Data from Waybill Query'!C2497="00","0",IF('Data from Waybill Query'!C2497="01","1",IF('Data from Waybill Query'!C2497="XX","2",'Data from Waybill Query'!C2497)))</f>
        <v>20</v>
      </c>
      <c r="D2497" s="33" t="str">
        <f>'Data from Waybill Query'!D2497</f>
        <v>Food and Kindred</v>
      </c>
      <c r="E2497" s="33" t="str">
        <f>'Data from Waybill Query'!E2497</f>
        <v>M</v>
      </c>
      <c r="F2497" s="33" t="str">
        <f>'Data from Waybill Query'!F2497</f>
        <v>X</v>
      </c>
      <c r="G2497" s="33" t="str">
        <f>'Data from Waybill Query'!G2497</f>
        <v>X</v>
      </c>
      <c r="H2497" s="104">
        <f>IF(ISNA(VLOOKUP($N2497,'Data from Waybill Query'!$A:$M,8,FALSE)),0,VLOOKUP($N2497,'Data from Waybill Query'!$A:$M,8,FALSE))</f>
        <v>1426889</v>
      </c>
      <c r="I2497" s="104">
        <f>IF(ISNA(VLOOKUP($N2497,'Data from Waybill Query'!$A:$M,9,FALSE)),0,VLOOKUP($N2497,'Data from Waybill Query'!$A:$M,9,FALSE))</f>
        <v>389297</v>
      </c>
      <c r="J2497" s="104">
        <f>IF(ISNA(VLOOKUP($N2497,'Data from Waybill Query'!$A:$M,10,FALSE)),0,VLOOKUP($N2497,'Data from Waybill Query'!$A:$M,10,FALSE))</f>
        <v>295115</v>
      </c>
      <c r="K2497" s="104">
        <f>IF(ISNA(VLOOKUP($N2497,'Data from Waybill Query'!$A:$M,11,FALSE)),0,VLOOKUP($N2497,'Data from Waybill Query'!$A:$M,11,FALSE))</f>
        <v>37653857</v>
      </c>
      <c r="L2497" s="104">
        <f>IF(ISNA(VLOOKUP($N2497,'Data from Waybill Query'!$A:$M,12,FALSE)),0,VLOOKUP($N2497,'Data from Waybill Query'!$A:$M,12,FALSE))</f>
        <v>28583</v>
      </c>
      <c r="M2497" s="104">
        <f>IF(ISNA(VLOOKUP($N2497,'Data from Waybill Query'!$A:$M,13,FALSE)),0,VLOOKUP($N2497,'Data from Waybill Query'!$A:$M,13,FALSE))</f>
        <v>4.9921609999999998E-2</v>
      </c>
      <c r="N2497" s="104">
        <f t="shared" si="88"/>
        <v>2021200203</v>
      </c>
    </row>
    <row r="2498" spans="1:14" x14ac:dyDescent="0.25">
      <c r="A2498" s="104">
        <f t="shared" si="87"/>
        <v>202142</v>
      </c>
      <c r="B2498" s="32">
        <f>'Data from Waybill Query'!B2498</f>
        <v>2021</v>
      </c>
      <c r="C2498" s="32" t="str">
        <f>IF('Data from Waybill Query'!C2498="00","0",IF('Data from Waybill Query'!C2498="01","1",IF('Data from Waybill Query'!C2498="XX","2",'Data from Waybill Query'!C2498)))</f>
        <v>20</v>
      </c>
      <c r="D2498" s="33" t="str">
        <f>'Data from Waybill Query'!D2498</f>
        <v>Food and Kindred</v>
      </c>
      <c r="E2498" s="33" t="str">
        <f>'Data from Waybill Query'!E2498</f>
        <v>L</v>
      </c>
      <c r="F2498" s="33" t="str">
        <f>'Data from Waybill Query'!F2498</f>
        <v>X</v>
      </c>
      <c r="G2498" s="33" t="str">
        <f>'Data from Waybill Query'!G2498</f>
        <v>X</v>
      </c>
      <c r="H2498" s="104">
        <f>IF(ISNA(VLOOKUP($N2498,'Data from Waybill Query'!$A:$M,8,FALSE)),0,VLOOKUP($N2498,'Data from Waybill Query'!$A:$M,8,FALSE))</f>
        <v>3497527</v>
      </c>
      <c r="I2498" s="104">
        <f>IF(ISNA(VLOOKUP($N2498,'Data from Waybill Query'!$A:$M,9,FALSE)),0,VLOOKUP($N2498,'Data from Waybill Query'!$A:$M,9,FALSE))</f>
        <v>627720</v>
      </c>
      <c r="J2498" s="104">
        <f>IF(ISNA(VLOOKUP($N2498,'Data from Waybill Query'!$A:$M,10,FALSE)),0,VLOOKUP($N2498,'Data from Waybill Query'!$A:$M,10,FALSE))</f>
        <v>1095191</v>
      </c>
      <c r="K2498" s="104">
        <f>IF(ISNA(VLOOKUP($N2498,'Data from Waybill Query'!$A:$M,11,FALSE)),0,VLOOKUP($N2498,'Data from Waybill Query'!$A:$M,11,FALSE))</f>
        <v>58142128</v>
      </c>
      <c r="L2498" s="104">
        <f>IF(ISNA(VLOOKUP($N2498,'Data from Waybill Query'!$A:$M,12,FALSE)),0,VLOOKUP($N2498,'Data from Waybill Query'!$A:$M,12,FALSE))</f>
        <v>99818</v>
      </c>
      <c r="M2498" s="104">
        <f>IF(ISNA(VLOOKUP($N2498,'Data from Waybill Query'!$A:$M,13,FALSE)),0,VLOOKUP($N2498,'Data from Waybill Query'!$A:$M,13,FALSE))</f>
        <v>3.503908E-2</v>
      </c>
      <c r="N2498" s="104">
        <f t="shared" si="88"/>
        <v>2021200303</v>
      </c>
    </row>
    <row r="2499" spans="1:14" x14ac:dyDescent="0.25">
      <c r="A2499" s="104">
        <f t="shared" si="87"/>
        <v>202143</v>
      </c>
      <c r="B2499" s="32">
        <f>'Data from Waybill Query'!B2499</f>
        <v>2021</v>
      </c>
      <c r="C2499" s="32" t="str">
        <f>IF('Data from Waybill Query'!C2499="00","0",IF('Data from Waybill Query'!C2499="01","1",IF('Data from Waybill Query'!C2499="XX","2",'Data from Waybill Query'!C2499)))</f>
        <v>24</v>
      </c>
      <c r="D2499" s="33" t="str">
        <f>'Data from Waybill Query'!D2499</f>
        <v>Lumber and Wood Products</v>
      </c>
      <c r="E2499" s="33" t="str">
        <f>'Data from Waybill Query'!E2499</f>
        <v>S</v>
      </c>
      <c r="F2499" s="33" t="str">
        <f>'Data from Waybill Query'!F2499</f>
        <v>X</v>
      </c>
      <c r="G2499" s="33" t="str">
        <f>'Data from Waybill Query'!G2499</f>
        <v>X</v>
      </c>
      <c r="H2499" s="104">
        <f>IF(ISNA(VLOOKUP($N2499,'Data from Waybill Query'!$A:$M,8,FALSE)),0,VLOOKUP($N2499,'Data from Waybill Query'!$A:$M,8,FALSE))</f>
        <v>227646</v>
      </c>
      <c r="I2499" s="104">
        <f>IF(ISNA(VLOOKUP($N2499,'Data from Waybill Query'!$A:$M,9,FALSE)),0,VLOOKUP($N2499,'Data from Waybill Query'!$A:$M,9,FALSE))</f>
        <v>137625</v>
      </c>
      <c r="J2499" s="104">
        <f>IF(ISNA(VLOOKUP($N2499,'Data from Waybill Query'!$A:$M,10,FALSE)),0,VLOOKUP($N2499,'Data from Waybill Query'!$A:$M,10,FALSE))</f>
        <v>29482</v>
      </c>
      <c r="K2499" s="104">
        <f>IF(ISNA(VLOOKUP($N2499,'Data from Waybill Query'!$A:$M,11,FALSE)),0,VLOOKUP($N2499,'Data from Waybill Query'!$A:$M,11,FALSE))</f>
        <v>12289609</v>
      </c>
      <c r="L2499" s="104">
        <f>IF(ISNA(VLOOKUP($N2499,'Data from Waybill Query'!$A:$M,12,FALSE)),0,VLOOKUP($N2499,'Data from Waybill Query'!$A:$M,12,FALSE))</f>
        <v>2663</v>
      </c>
      <c r="M2499" s="104">
        <f>IF(ISNA(VLOOKUP($N2499,'Data from Waybill Query'!$A:$M,13,FALSE)),0,VLOOKUP($N2499,'Data from Waybill Query'!$A:$M,13,FALSE))</f>
        <v>8.5476960000000005E-2</v>
      </c>
      <c r="N2499" s="104">
        <f t="shared" si="88"/>
        <v>2021240103</v>
      </c>
    </row>
    <row r="2500" spans="1:14" x14ac:dyDescent="0.25">
      <c r="A2500" s="104">
        <f t="shared" si="87"/>
        <v>202144</v>
      </c>
      <c r="B2500" s="32">
        <f>'Data from Waybill Query'!B2500</f>
        <v>2021</v>
      </c>
      <c r="C2500" s="32" t="str">
        <f>IF('Data from Waybill Query'!C2500="00","0",IF('Data from Waybill Query'!C2500="01","1",IF('Data from Waybill Query'!C2500="XX","2",'Data from Waybill Query'!C2500)))</f>
        <v>24</v>
      </c>
      <c r="D2500" s="33" t="str">
        <f>'Data from Waybill Query'!D2500</f>
        <v>Lumber and Wood Products</v>
      </c>
      <c r="E2500" s="33" t="str">
        <f>'Data from Waybill Query'!E2500</f>
        <v>M</v>
      </c>
      <c r="F2500" s="33" t="str">
        <f>'Data from Waybill Query'!F2500</f>
        <v>X</v>
      </c>
      <c r="G2500" s="33" t="str">
        <f>'Data from Waybill Query'!G2500</f>
        <v>X</v>
      </c>
      <c r="H2500" s="104">
        <f>IF(ISNA(VLOOKUP($N2500,'Data from Waybill Query'!$A:$M,8,FALSE)),0,VLOOKUP($N2500,'Data from Waybill Query'!$A:$M,8,FALSE))</f>
        <v>402319</v>
      </c>
      <c r="I2500" s="104">
        <f>IF(ISNA(VLOOKUP($N2500,'Data from Waybill Query'!$A:$M,9,FALSE)),0,VLOOKUP($N2500,'Data from Waybill Query'!$A:$M,9,FALSE))</f>
        <v>91082</v>
      </c>
      <c r="J2500" s="104">
        <f>IF(ISNA(VLOOKUP($N2500,'Data from Waybill Query'!$A:$M,10,FALSE)),0,VLOOKUP($N2500,'Data from Waybill Query'!$A:$M,10,FALSE))</f>
        <v>70135</v>
      </c>
      <c r="K2500" s="104">
        <f>IF(ISNA(VLOOKUP($N2500,'Data from Waybill Query'!$A:$M,11,FALSE)),0,VLOOKUP($N2500,'Data from Waybill Query'!$A:$M,11,FALSE))</f>
        <v>8459826</v>
      </c>
      <c r="L2500" s="104">
        <f>IF(ISNA(VLOOKUP($N2500,'Data from Waybill Query'!$A:$M,12,FALSE)),0,VLOOKUP($N2500,'Data from Waybill Query'!$A:$M,12,FALSE))</f>
        <v>6519</v>
      </c>
      <c r="M2500" s="104">
        <f>IF(ISNA(VLOOKUP($N2500,'Data from Waybill Query'!$A:$M,13,FALSE)),0,VLOOKUP($N2500,'Data from Waybill Query'!$A:$M,13,FALSE))</f>
        <v>6.1714789999999999E-2</v>
      </c>
      <c r="N2500" s="104">
        <f t="shared" si="88"/>
        <v>2021240203</v>
      </c>
    </row>
    <row r="2501" spans="1:14" x14ac:dyDescent="0.25">
      <c r="A2501" s="104">
        <f t="shared" si="87"/>
        <v>202145</v>
      </c>
      <c r="B2501" s="32">
        <f>'Data from Waybill Query'!B2501</f>
        <v>2021</v>
      </c>
      <c r="C2501" s="32" t="str">
        <f>IF('Data from Waybill Query'!C2501="00","0",IF('Data from Waybill Query'!C2501="01","1",IF('Data from Waybill Query'!C2501="XX","2",'Data from Waybill Query'!C2501)))</f>
        <v>24</v>
      </c>
      <c r="D2501" s="33" t="str">
        <f>'Data from Waybill Query'!D2501</f>
        <v>Lumber and Wood Products</v>
      </c>
      <c r="E2501" s="33" t="str">
        <f>'Data from Waybill Query'!E2501</f>
        <v>L</v>
      </c>
      <c r="F2501" s="33" t="str">
        <f>'Data from Waybill Query'!F2501</f>
        <v>X</v>
      </c>
      <c r="G2501" s="33" t="str">
        <f>'Data from Waybill Query'!G2501</f>
        <v>X</v>
      </c>
      <c r="H2501" s="104">
        <f>IF(ISNA(VLOOKUP($N2501,'Data from Waybill Query'!$A:$M,8,FALSE)),0,VLOOKUP($N2501,'Data from Waybill Query'!$A:$M,8,FALSE))</f>
        <v>1961040</v>
      </c>
      <c r="I2501" s="104">
        <f>IF(ISNA(VLOOKUP($N2501,'Data from Waybill Query'!$A:$M,9,FALSE)),0,VLOOKUP($N2501,'Data from Waybill Query'!$A:$M,9,FALSE))</f>
        <v>247870</v>
      </c>
      <c r="J2501" s="104">
        <f>IF(ISNA(VLOOKUP($N2501,'Data from Waybill Query'!$A:$M,10,FALSE)),0,VLOOKUP($N2501,'Data from Waybill Query'!$A:$M,10,FALSE))</f>
        <v>482459</v>
      </c>
      <c r="K2501" s="104">
        <f>IF(ISNA(VLOOKUP($N2501,'Data from Waybill Query'!$A:$M,11,FALSE)),0,VLOOKUP($N2501,'Data from Waybill Query'!$A:$M,11,FALSE))</f>
        <v>23169460</v>
      </c>
      <c r="L2501" s="104">
        <f>IF(ISNA(VLOOKUP($N2501,'Data from Waybill Query'!$A:$M,12,FALSE)),0,VLOOKUP($N2501,'Data from Waybill Query'!$A:$M,12,FALSE))</f>
        <v>44972</v>
      </c>
      <c r="M2501" s="104">
        <f>IF(ISNA(VLOOKUP($N2501,'Data from Waybill Query'!$A:$M,13,FALSE)),0,VLOOKUP($N2501,'Data from Waybill Query'!$A:$M,13,FALSE))</f>
        <v>4.3606079999999998E-2</v>
      </c>
      <c r="N2501" s="104">
        <f t="shared" si="88"/>
        <v>2021240303</v>
      </c>
    </row>
    <row r="2502" spans="1:14" x14ac:dyDescent="0.25">
      <c r="A2502" s="104">
        <f t="shared" si="87"/>
        <v>202146</v>
      </c>
      <c r="B2502" s="32">
        <f>'Data from Waybill Query'!B2502</f>
        <v>2021</v>
      </c>
      <c r="C2502" s="32" t="str">
        <f>IF('Data from Waybill Query'!C2502="00","0",IF('Data from Waybill Query'!C2502="01","1",IF('Data from Waybill Query'!C2502="XX","2",'Data from Waybill Query'!C2502)))</f>
        <v>26</v>
      </c>
      <c r="D2502" s="33" t="str">
        <f>'Data from Waybill Query'!D2502</f>
        <v>Pulp, Paper and Allied</v>
      </c>
      <c r="E2502" s="33" t="str">
        <f>'Data from Waybill Query'!E2502</f>
        <v>S</v>
      </c>
      <c r="F2502" s="33" t="str">
        <f>'Data from Waybill Query'!F2502</f>
        <v>X</v>
      </c>
      <c r="G2502" s="33" t="str">
        <f>'Data from Waybill Query'!G2502</f>
        <v>X</v>
      </c>
      <c r="H2502" s="104">
        <f>IF(ISNA(VLOOKUP($N2502,'Data from Waybill Query'!$A:$M,8,FALSE)),0,VLOOKUP($N2502,'Data from Waybill Query'!$A:$M,8,FALSE))</f>
        <v>302843</v>
      </c>
      <c r="I2502" s="104">
        <f>IF(ISNA(VLOOKUP($N2502,'Data from Waybill Query'!$A:$M,9,FALSE)),0,VLOOKUP($N2502,'Data from Waybill Query'!$A:$M,9,FALSE))</f>
        <v>120300</v>
      </c>
      <c r="J2502" s="104">
        <f>IF(ISNA(VLOOKUP($N2502,'Data from Waybill Query'!$A:$M,10,FALSE)),0,VLOOKUP($N2502,'Data from Waybill Query'!$A:$M,10,FALSE))</f>
        <v>34156</v>
      </c>
      <c r="K2502" s="104">
        <f>IF(ISNA(VLOOKUP($N2502,'Data from Waybill Query'!$A:$M,11,FALSE)),0,VLOOKUP($N2502,'Data from Waybill Query'!$A:$M,11,FALSE))</f>
        <v>9416745</v>
      </c>
      <c r="L2502" s="104">
        <f>IF(ISNA(VLOOKUP($N2502,'Data from Waybill Query'!$A:$M,12,FALSE)),0,VLOOKUP($N2502,'Data from Waybill Query'!$A:$M,12,FALSE))</f>
        <v>2683</v>
      </c>
      <c r="M2502" s="104">
        <f>IF(ISNA(VLOOKUP($N2502,'Data from Waybill Query'!$A:$M,13,FALSE)),0,VLOOKUP($N2502,'Data from Waybill Query'!$A:$M,13,FALSE))</f>
        <v>0.1128879</v>
      </c>
      <c r="N2502" s="104">
        <f t="shared" si="88"/>
        <v>2021260103</v>
      </c>
    </row>
    <row r="2503" spans="1:14" x14ac:dyDescent="0.25">
      <c r="A2503" s="104">
        <f t="shared" si="87"/>
        <v>202147</v>
      </c>
      <c r="B2503" s="32">
        <f>'Data from Waybill Query'!B2503</f>
        <v>2021</v>
      </c>
      <c r="C2503" s="32" t="str">
        <f>IF('Data from Waybill Query'!C2503="00","0",IF('Data from Waybill Query'!C2503="01","1",IF('Data from Waybill Query'!C2503="XX","2",'Data from Waybill Query'!C2503)))</f>
        <v>26</v>
      </c>
      <c r="D2503" s="33" t="str">
        <f>'Data from Waybill Query'!D2503</f>
        <v>Pulp, Paper and Allied</v>
      </c>
      <c r="E2503" s="33" t="str">
        <f>'Data from Waybill Query'!E2503</f>
        <v>M</v>
      </c>
      <c r="F2503" s="33" t="str">
        <f>'Data from Waybill Query'!F2503</f>
        <v>X</v>
      </c>
      <c r="G2503" s="33" t="str">
        <f>'Data from Waybill Query'!G2503</f>
        <v>X</v>
      </c>
      <c r="H2503" s="104">
        <f>IF(ISNA(VLOOKUP($N2503,'Data from Waybill Query'!$A:$M,8,FALSE)),0,VLOOKUP($N2503,'Data from Waybill Query'!$A:$M,8,FALSE))</f>
        <v>525847</v>
      </c>
      <c r="I2503" s="104">
        <f>IF(ISNA(VLOOKUP($N2503,'Data from Waybill Query'!$A:$M,9,FALSE)),0,VLOOKUP($N2503,'Data from Waybill Query'!$A:$M,9,FALSE))</f>
        <v>129285</v>
      </c>
      <c r="J2503" s="104">
        <f>IF(ISNA(VLOOKUP($N2503,'Data from Waybill Query'!$A:$M,10,FALSE)),0,VLOOKUP($N2503,'Data from Waybill Query'!$A:$M,10,FALSE))</f>
        <v>97775</v>
      </c>
      <c r="K2503" s="104">
        <f>IF(ISNA(VLOOKUP($N2503,'Data from Waybill Query'!$A:$M,11,FALSE)),0,VLOOKUP($N2503,'Data from Waybill Query'!$A:$M,11,FALSE))</f>
        <v>9839420</v>
      </c>
      <c r="L2503" s="104">
        <f>IF(ISNA(VLOOKUP($N2503,'Data from Waybill Query'!$A:$M,12,FALSE)),0,VLOOKUP($N2503,'Data from Waybill Query'!$A:$M,12,FALSE))</f>
        <v>7426</v>
      </c>
      <c r="M2503" s="104">
        <f>IF(ISNA(VLOOKUP($N2503,'Data from Waybill Query'!$A:$M,13,FALSE)),0,VLOOKUP($N2503,'Data from Waybill Query'!$A:$M,13,FALSE))</f>
        <v>7.0812840000000002E-2</v>
      </c>
      <c r="N2503" s="104">
        <f t="shared" si="88"/>
        <v>2021260203</v>
      </c>
    </row>
    <row r="2504" spans="1:14" x14ac:dyDescent="0.25">
      <c r="A2504" s="104">
        <f t="shared" si="87"/>
        <v>202148</v>
      </c>
      <c r="B2504" s="32">
        <f>'Data from Waybill Query'!B2504</f>
        <v>2021</v>
      </c>
      <c r="C2504" s="32" t="str">
        <f>IF('Data from Waybill Query'!C2504="00","0",IF('Data from Waybill Query'!C2504="01","1",IF('Data from Waybill Query'!C2504="XX","2",'Data from Waybill Query'!C2504)))</f>
        <v>26</v>
      </c>
      <c r="D2504" s="33" t="str">
        <f>'Data from Waybill Query'!D2504</f>
        <v>Pulp, Paper and Allied</v>
      </c>
      <c r="E2504" s="33" t="str">
        <f>'Data from Waybill Query'!E2504</f>
        <v>L</v>
      </c>
      <c r="F2504" s="33" t="str">
        <f>'Data from Waybill Query'!F2504</f>
        <v>X</v>
      </c>
      <c r="G2504" s="33" t="str">
        <f>'Data from Waybill Query'!G2504</f>
        <v>X</v>
      </c>
      <c r="H2504" s="104">
        <f>IF(ISNA(VLOOKUP($N2504,'Data from Waybill Query'!$A:$M,8,FALSE)),0,VLOOKUP($N2504,'Data from Waybill Query'!$A:$M,8,FALSE))</f>
        <v>1366605</v>
      </c>
      <c r="I2504" s="104">
        <f>IF(ISNA(VLOOKUP($N2504,'Data from Waybill Query'!$A:$M,9,FALSE)),0,VLOOKUP($N2504,'Data from Waybill Query'!$A:$M,9,FALSE))</f>
        <v>206530</v>
      </c>
      <c r="J2504" s="104">
        <f>IF(ISNA(VLOOKUP($N2504,'Data from Waybill Query'!$A:$M,10,FALSE)),0,VLOOKUP($N2504,'Data from Waybill Query'!$A:$M,10,FALSE))</f>
        <v>351744</v>
      </c>
      <c r="K2504" s="104">
        <f>IF(ISNA(VLOOKUP($N2504,'Data from Waybill Query'!$A:$M,11,FALSE)),0,VLOOKUP($N2504,'Data from Waybill Query'!$A:$M,11,FALSE))</f>
        <v>16515115</v>
      </c>
      <c r="L2504" s="104">
        <f>IF(ISNA(VLOOKUP($N2504,'Data from Waybill Query'!$A:$M,12,FALSE)),0,VLOOKUP($N2504,'Data from Waybill Query'!$A:$M,12,FALSE))</f>
        <v>28429</v>
      </c>
      <c r="M2504" s="104">
        <f>IF(ISNA(VLOOKUP($N2504,'Data from Waybill Query'!$A:$M,13,FALSE)),0,VLOOKUP($N2504,'Data from Waybill Query'!$A:$M,13,FALSE))</f>
        <v>4.8071019999999999E-2</v>
      </c>
      <c r="N2504" s="104">
        <f t="shared" si="88"/>
        <v>2021260303</v>
      </c>
    </row>
    <row r="2505" spans="1:14" x14ac:dyDescent="0.25">
      <c r="A2505" s="104">
        <f t="shared" si="87"/>
        <v>202149</v>
      </c>
      <c r="B2505" s="32">
        <f>'Data from Waybill Query'!B2505</f>
        <v>2021</v>
      </c>
      <c r="C2505" s="32" t="str">
        <f>IF('Data from Waybill Query'!C2505="00","0",IF('Data from Waybill Query'!C2505="01","1",IF('Data from Waybill Query'!C2505="XX","2",'Data from Waybill Query'!C2505)))</f>
        <v>28</v>
      </c>
      <c r="D2505" s="33" t="str">
        <f>'Data from Waybill Query'!D2505</f>
        <v>Chemical</v>
      </c>
      <c r="E2505" s="33" t="str">
        <f>'Data from Waybill Query'!E2505</f>
        <v>S</v>
      </c>
      <c r="F2505" s="33" t="str">
        <f>'Data from Waybill Query'!F2505</f>
        <v>X</v>
      </c>
      <c r="G2505" s="33" t="str">
        <f>'Data from Waybill Query'!G2505</f>
        <v>X</v>
      </c>
      <c r="H2505" s="104">
        <f>IF(ISNA(VLOOKUP($N2505,'Data from Waybill Query'!$A:$M,8,FALSE)),0,VLOOKUP($N2505,'Data from Waybill Query'!$A:$M,8,FALSE))</f>
        <v>2267169</v>
      </c>
      <c r="I2505" s="104">
        <f>IF(ISNA(VLOOKUP($N2505,'Data from Waybill Query'!$A:$M,9,FALSE)),0,VLOOKUP($N2505,'Data from Waybill Query'!$A:$M,9,FALSE))</f>
        <v>1000229</v>
      </c>
      <c r="J2505" s="104">
        <f>IF(ISNA(VLOOKUP($N2505,'Data from Waybill Query'!$A:$M,10,FALSE)),0,VLOOKUP($N2505,'Data from Waybill Query'!$A:$M,10,FALSE))</f>
        <v>232992</v>
      </c>
      <c r="K2505" s="104">
        <f>IF(ISNA(VLOOKUP($N2505,'Data from Waybill Query'!$A:$M,11,FALSE)),0,VLOOKUP($N2505,'Data from Waybill Query'!$A:$M,11,FALSE))</f>
        <v>94833102</v>
      </c>
      <c r="L2505" s="104">
        <f>IF(ISNA(VLOOKUP($N2505,'Data from Waybill Query'!$A:$M,12,FALSE)),0,VLOOKUP($N2505,'Data from Waybill Query'!$A:$M,12,FALSE))</f>
        <v>21980</v>
      </c>
      <c r="M2505" s="104">
        <f>IF(ISNA(VLOOKUP($N2505,'Data from Waybill Query'!$A:$M,13,FALSE)),0,VLOOKUP($N2505,'Data from Waybill Query'!$A:$M,13,FALSE))</f>
        <v>0.103147</v>
      </c>
      <c r="N2505" s="104">
        <f t="shared" si="88"/>
        <v>2021280103</v>
      </c>
    </row>
    <row r="2506" spans="1:14" x14ac:dyDescent="0.25">
      <c r="A2506" s="104">
        <f t="shared" si="87"/>
        <v>202150</v>
      </c>
      <c r="B2506" s="32">
        <f>'Data from Waybill Query'!B2506</f>
        <v>2021</v>
      </c>
      <c r="C2506" s="32" t="str">
        <f>IF('Data from Waybill Query'!C2506="00","0",IF('Data from Waybill Query'!C2506="01","1",IF('Data from Waybill Query'!C2506="XX","2",'Data from Waybill Query'!C2506)))</f>
        <v>28</v>
      </c>
      <c r="D2506" s="33" t="str">
        <f>'Data from Waybill Query'!D2506</f>
        <v>Chemical</v>
      </c>
      <c r="E2506" s="33" t="str">
        <f>'Data from Waybill Query'!E2506</f>
        <v>M</v>
      </c>
      <c r="F2506" s="33" t="str">
        <f>'Data from Waybill Query'!F2506</f>
        <v>X</v>
      </c>
      <c r="G2506" s="33" t="str">
        <f>'Data from Waybill Query'!G2506</f>
        <v>X</v>
      </c>
      <c r="H2506" s="104">
        <f>IF(ISNA(VLOOKUP($N2506,'Data from Waybill Query'!$A:$M,8,FALSE)),0,VLOOKUP($N2506,'Data from Waybill Query'!$A:$M,8,FALSE))</f>
        <v>3642333</v>
      </c>
      <c r="I2506" s="104">
        <f>IF(ISNA(VLOOKUP($N2506,'Data from Waybill Query'!$A:$M,9,FALSE)),0,VLOOKUP($N2506,'Data from Waybill Query'!$A:$M,9,FALSE))</f>
        <v>863527</v>
      </c>
      <c r="J2506" s="104">
        <f>IF(ISNA(VLOOKUP($N2506,'Data from Waybill Query'!$A:$M,10,FALSE)),0,VLOOKUP($N2506,'Data from Waybill Query'!$A:$M,10,FALSE))</f>
        <v>664923</v>
      </c>
      <c r="K2506" s="104">
        <f>IF(ISNA(VLOOKUP($N2506,'Data from Waybill Query'!$A:$M,11,FALSE)),0,VLOOKUP($N2506,'Data from Waybill Query'!$A:$M,11,FALSE))</f>
        <v>81925708</v>
      </c>
      <c r="L2506" s="104">
        <f>IF(ISNA(VLOOKUP($N2506,'Data from Waybill Query'!$A:$M,12,FALSE)),0,VLOOKUP($N2506,'Data from Waybill Query'!$A:$M,12,FALSE))</f>
        <v>63200</v>
      </c>
      <c r="M2506" s="104">
        <f>IF(ISNA(VLOOKUP($N2506,'Data from Waybill Query'!$A:$M,13,FALSE)),0,VLOOKUP($N2506,'Data from Waybill Query'!$A:$M,13,FALSE))</f>
        <v>5.7631790000000002E-2</v>
      </c>
      <c r="N2506" s="104">
        <f t="shared" si="88"/>
        <v>2021280203</v>
      </c>
    </row>
    <row r="2507" spans="1:14" x14ac:dyDescent="0.25">
      <c r="A2507" s="104">
        <f t="shared" si="87"/>
        <v>202151</v>
      </c>
      <c r="B2507" s="32">
        <f>'Data from Waybill Query'!B2507</f>
        <v>2021</v>
      </c>
      <c r="C2507" s="32" t="str">
        <f>IF('Data from Waybill Query'!C2507="00","0",IF('Data from Waybill Query'!C2507="01","1",IF('Data from Waybill Query'!C2507="XX","2",'Data from Waybill Query'!C2507)))</f>
        <v>28</v>
      </c>
      <c r="D2507" s="33" t="str">
        <f>'Data from Waybill Query'!D2507</f>
        <v>Chemical</v>
      </c>
      <c r="E2507" s="33" t="str">
        <f>'Data from Waybill Query'!E2507</f>
        <v>L</v>
      </c>
      <c r="F2507" s="33" t="str">
        <f>'Data from Waybill Query'!F2507</f>
        <v>X</v>
      </c>
      <c r="G2507" s="33" t="str">
        <f>'Data from Waybill Query'!G2507</f>
        <v>X</v>
      </c>
      <c r="H2507" s="104">
        <f>IF(ISNA(VLOOKUP($N2507,'Data from Waybill Query'!$A:$M,8,FALSE)),0,VLOOKUP($N2507,'Data from Waybill Query'!$A:$M,8,FALSE))</f>
        <v>5819348</v>
      </c>
      <c r="I2507" s="104">
        <f>IF(ISNA(VLOOKUP($N2507,'Data from Waybill Query'!$A:$M,9,FALSE)),0,VLOOKUP($N2507,'Data from Waybill Query'!$A:$M,9,FALSE))</f>
        <v>1010802</v>
      </c>
      <c r="J2507" s="104">
        <f>IF(ISNA(VLOOKUP($N2507,'Data from Waybill Query'!$A:$M,10,FALSE)),0,VLOOKUP($N2507,'Data from Waybill Query'!$A:$M,10,FALSE))</f>
        <v>1550698</v>
      </c>
      <c r="K2507" s="104">
        <f>IF(ISNA(VLOOKUP($N2507,'Data from Waybill Query'!$A:$M,11,FALSE)),0,VLOOKUP($N2507,'Data from Waybill Query'!$A:$M,11,FALSE))</f>
        <v>97714933</v>
      </c>
      <c r="L2507" s="104">
        <f>IF(ISNA(VLOOKUP($N2507,'Data from Waybill Query'!$A:$M,12,FALSE)),0,VLOOKUP($N2507,'Data from Waybill Query'!$A:$M,12,FALSE))</f>
        <v>149662</v>
      </c>
      <c r="M2507" s="104">
        <f>IF(ISNA(VLOOKUP($N2507,'Data from Waybill Query'!$A:$M,13,FALSE)),0,VLOOKUP($N2507,'Data from Waybill Query'!$A:$M,13,FALSE))</f>
        <v>3.8883229999999998E-2</v>
      </c>
      <c r="N2507" s="104">
        <f t="shared" si="88"/>
        <v>2021280303</v>
      </c>
    </row>
    <row r="2508" spans="1:14" x14ac:dyDescent="0.25">
      <c r="A2508" s="104">
        <f t="shared" si="87"/>
        <v>202152</v>
      </c>
      <c r="B2508" s="32">
        <f>'Data from Waybill Query'!B2508</f>
        <v>2021</v>
      </c>
      <c r="C2508" s="32" t="str">
        <f>IF('Data from Waybill Query'!C2508="00","0",IF('Data from Waybill Query'!C2508="01","1",IF('Data from Waybill Query'!C2508="XX","2",'Data from Waybill Query'!C2508)))</f>
        <v>29</v>
      </c>
      <c r="D2508" s="33" t="str">
        <f>'Data from Waybill Query'!D2508</f>
        <v>Petroleum</v>
      </c>
      <c r="E2508" s="33" t="str">
        <f>'Data from Waybill Query'!E2508</f>
        <v>S</v>
      </c>
      <c r="F2508" s="33" t="str">
        <f>'Data from Waybill Query'!F2508</f>
        <v>X</v>
      </c>
      <c r="G2508" s="33" t="str">
        <f>'Data from Waybill Query'!G2508</f>
        <v>X</v>
      </c>
      <c r="H2508" s="104">
        <f>IF(ISNA(VLOOKUP($N2508,'Data from Waybill Query'!$A:$M,8,FALSE)),0,VLOOKUP($N2508,'Data from Waybill Query'!$A:$M,8,FALSE))</f>
        <v>802737</v>
      </c>
      <c r="I2508" s="104">
        <f>IF(ISNA(VLOOKUP($N2508,'Data from Waybill Query'!$A:$M,9,FALSE)),0,VLOOKUP($N2508,'Data from Waybill Query'!$A:$M,9,FALSE))</f>
        <v>441223</v>
      </c>
      <c r="J2508" s="104">
        <f>IF(ISNA(VLOOKUP($N2508,'Data from Waybill Query'!$A:$M,10,FALSE)),0,VLOOKUP($N2508,'Data from Waybill Query'!$A:$M,10,FALSE))</f>
        <v>92389</v>
      </c>
      <c r="K2508" s="104">
        <f>IF(ISNA(VLOOKUP($N2508,'Data from Waybill Query'!$A:$M,11,FALSE)),0,VLOOKUP($N2508,'Data from Waybill Query'!$A:$M,11,FALSE))</f>
        <v>35259053</v>
      </c>
      <c r="L2508" s="104">
        <f>IF(ISNA(VLOOKUP($N2508,'Data from Waybill Query'!$A:$M,12,FALSE)),0,VLOOKUP($N2508,'Data from Waybill Query'!$A:$M,12,FALSE))</f>
        <v>7212</v>
      </c>
      <c r="M2508" s="104">
        <f>IF(ISNA(VLOOKUP($N2508,'Data from Waybill Query'!$A:$M,13,FALSE)),0,VLOOKUP($N2508,'Data from Waybill Query'!$A:$M,13,FALSE))</f>
        <v>0.1112993</v>
      </c>
      <c r="N2508" s="104">
        <f t="shared" si="88"/>
        <v>2021290103</v>
      </c>
    </row>
    <row r="2509" spans="1:14" x14ac:dyDescent="0.25">
      <c r="A2509" s="104">
        <f t="shared" si="87"/>
        <v>202153</v>
      </c>
      <c r="B2509" s="32">
        <f>'Data from Waybill Query'!B2509</f>
        <v>2021</v>
      </c>
      <c r="C2509" s="32" t="str">
        <f>IF('Data from Waybill Query'!C2509="00","0",IF('Data from Waybill Query'!C2509="01","1",IF('Data from Waybill Query'!C2509="XX","2",'Data from Waybill Query'!C2509)))</f>
        <v>29</v>
      </c>
      <c r="D2509" s="33" t="str">
        <f>'Data from Waybill Query'!D2509</f>
        <v>Petroleum</v>
      </c>
      <c r="E2509" s="33" t="str">
        <f>'Data from Waybill Query'!E2509</f>
        <v>M</v>
      </c>
      <c r="F2509" s="33" t="str">
        <f>'Data from Waybill Query'!F2509</f>
        <v>X</v>
      </c>
      <c r="G2509" s="33" t="str">
        <f>'Data from Waybill Query'!G2509</f>
        <v>X</v>
      </c>
      <c r="H2509" s="104">
        <f>IF(ISNA(VLOOKUP($N2509,'Data from Waybill Query'!$A:$M,8,FALSE)),0,VLOOKUP($N2509,'Data from Waybill Query'!$A:$M,8,FALSE))</f>
        <v>991690</v>
      </c>
      <c r="I2509" s="104">
        <f>IF(ISNA(VLOOKUP($N2509,'Data from Waybill Query'!$A:$M,9,FALSE)),0,VLOOKUP($N2509,'Data from Waybill Query'!$A:$M,9,FALSE))</f>
        <v>275702</v>
      </c>
      <c r="J2509" s="104">
        <f>IF(ISNA(VLOOKUP($N2509,'Data from Waybill Query'!$A:$M,10,FALSE)),0,VLOOKUP($N2509,'Data from Waybill Query'!$A:$M,10,FALSE))</f>
        <v>207939</v>
      </c>
      <c r="K2509" s="104">
        <f>IF(ISNA(VLOOKUP($N2509,'Data from Waybill Query'!$A:$M,11,FALSE)),0,VLOOKUP($N2509,'Data from Waybill Query'!$A:$M,11,FALSE))</f>
        <v>22628889</v>
      </c>
      <c r="L2509" s="104">
        <f>IF(ISNA(VLOOKUP($N2509,'Data from Waybill Query'!$A:$M,12,FALSE)),0,VLOOKUP($N2509,'Data from Waybill Query'!$A:$M,12,FALSE))</f>
        <v>17104</v>
      </c>
      <c r="M2509" s="104">
        <f>IF(ISNA(VLOOKUP($N2509,'Data from Waybill Query'!$A:$M,13,FALSE)),0,VLOOKUP($N2509,'Data from Waybill Query'!$A:$M,13,FALSE))</f>
        <v>5.7979999999999997E-2</v>
      </c>
      <c r="N2509" s="104">
        <f t="shared" si="88"/>
        <v>2021290203</v>
      </c>
    </row>
    <row r="2510" spans="1:14" x14ac:dyDescent="0.25">
      <c r="A2510" s="104">
        <f t="shared" si="87"/>
        <v>202154</v>
      </c>
      <c r="B2510" s="32">
        <f>'Data from Waybill Query'!B2510</f>
        <v>2021</v>
      </c>
      <c r="C2510" s="32" t="str">
        <f>IF('Data from Waybill Query'!C2510="00","0",IF('Data from Waybill Query'!C2510="01","1",IF('Data from Waybill Query'!C2510="XX","2",'Data from Waybill Query'!C2510)))</f>
        <v>29</v>
      </c>
      <c r="D2510" s="33" t="str">
        <f>'Data from Waybill Query'!D2510</f>
        <v>Petroleum</v>
      </c>
      <c r="E2510" s="33" t="str">
        <f>'Data from Waybill Query'!E2510</f>
        <v>L</v>
      </c>
      <c r="F2510" s="33" t="str">
        <f>'Data from Waybill Query'!F2510</f>
        <v>X</v>
      </c>
      <c r="G2510" s="33" t="str">
        <f>'Data from Waybill Query'!G2510</f>
        <v>X</v>
      </c>
      <c r="H2510" s="104">
        <f>IF(ISNA(VLOOKUP($N2510,'Data from Waybill Query'!$A:$M,8,FALSE)),0,VLOOKUP($N2510,'Data from Waybill Query'!$A:$M,8,FALSE))</f>
        <v>1821225</v>
      </c>
      <c r="I2510" s="104">
        <f>IF(ISNA(VLOOKUP($N2510,'Data from Waybill Query'!$A:$M,9,FALSE)),0,VLOOKUP($N2510,'Data from Waybill Query'!$A:$M,9,FALSE))</f>
        <v>307403</v>
      </c>
      <c r="J2510" s="104">
        <f>IF(ISNA(VLOOKUP($N2510,'Data from Waybill Query'!$A:$M,10,FALSE)),0,VLOOKUP($N2510,'Data from Waybill Query'!$A:$M,10,FALSE))</f>
        <v>517830</v>
      </c>
      <c r="K2510" s="104">
        <f>IF(ISNA(VLOOKUP($N2510,'Data from Waybill Query'!$A:$M,11,FALSE)),0,VLOOKUP($N2510,'Data from Waybill Query'!$A:$M,11,FALSE))</f>
        <v>24739297</v>
      </c>
      <c r="L2510" s="104">
        <f>IF(ISNA(VLOOKUP($N2510,'Data from Waybill Query'!$A:$M,12,FALSE)),0,VLOOKUP($N2510,'Data from Waybill Query'!$A:$M,12,FALSE))</f>
        <v>41346</v>
      </c>
      <c r="M2510" s="104">
        <f>IF(ISNA(VLOOKUP($N2510,'Data from Waybill Query'!$A:$M,13,FALSE)),0,VLOOKUP($N2510,'Data from Waybill Query'!$A:$M,13,FALSE))</f>
        <v>4.4048780000000003E-2</v>
      </c>
      <c r="N2510" s="104">
        <f t="shared" si="88"/>
        <v>2021290303</v>
      </c>
    </row>
    <row r="2511" spans="1:14" x14ac:dyDescent="0.25">
      <c r="A2511" s="104">
        <f t="shared" si="87"/>
        <v>202155</v>
      </c>
      <c r="B2511" s="32">
        <f>'Data from Waybill Query'!B2511</f>
        <v>2021</v>
      </c>
      <c r="C2511" s="32" t="str">
        <f>IF('Data from Waybill Query'!C2511="00","0",IF('Data from Waybill Query'!C2511="01","1",IF('Data from Waybill Query'!C2511="XX","2",'Data from Waybill Query'!C2511)))</f>
        <v>32</v>
      </c>
      <c r="D2511" s="33" t="str">
        <f>'Data from Waybill Query'!D2511</f>
        <v>Stone, Clay and Glass</v>
      </c>
      <c r="E2511" s="33" t="str">
        <f>'Data from Waybill Query'!E2511</f>
        <v>S</v>
      </c>
      <c r="F2511" s="33" t="str">
        <f>'Data from Waybill Query'!F2511</f>
        <v>X</v>
      </c>
      <c r="G2511" s="33" t="str">
        <f>'Data from Waybill Query'!G2511</f>
        <v>X</v>
      </c>
      <c r="H2511" s="104">
        <f>IF(ISNA(VLOOKUP($N2511,'Data from Waybill Query'!$A:$M,8,FALSE)),0,VLOOKUP($N2511,'Data from Waybill Query'!$A:$M,8,FALSE))</f>
        <v>577220</v>
      </c>
      <c r="I2511" s="104">
        <f>IF(ISNA(VLOOKUP($N2511,'Data from Waybill Query'!$A:$M,9,FALSE)),0,VLOOKUP($N2511,'Data from Waybill Query'!$A:$M,9,FALSE))</f>
        <v>250727</v>
      </c>
      <c r="J2511" s="104">
        <f>IF(ISNA(VLOOKUP($N2511,'Data from Waybill Query'!$A:$M,10,FALSE)),0,VLOOKUP($N2511,'Data from Waybill Query'!$A:$M,10,FALSE))</f>
        <v>68732</v>
      </c>
      <c r="K2511" s="104">
        <f>IF(ISNA(VLOOKUP($N2511,'Data from Waybill Query'!$A:$M,11,FALSE)),0,VLOOKUP($N2511,'Data from Waybill Query'!$A:$M,11,FALSE))</f>
        <v>25692008</v>
      </c>
      <c r="L2511" s="104">
        <f>IF(ISNA(VLOOKUP($N2511,'Data from Waybill Query'!$A:$M,12,FALSE)),0,VLOOKUP($N2511,'Data from Waybill Query'!$A:$M,12,FALSE))</f>
        <v>7088</v>
      </c>
      <c r="M2511" s="104">
        <f>IF(ISNA(VLOOKUP($N2511,'Data from Waybill Query'!$A:$M,13,FALSE)),0,VLOOKUP($N2511,'Data from Waybill Query'!$A:$M,13,FALSE))</f>
        <v>8.1434090000000001E-2</v>
      </c>
      <c r="N2511" s="104">
        <f t="shared" si="88"/>
        <v>2021320103</v>
      </c>
    </row>
    <row r="2512" spans="1:14" x14ac:dyDescent="0.25">
      <c r="A2512" s="104">
        <f t="shared" si="87"/>
        <v>202156</v>
      </c>
      <c r="B2512" s="32">
        <f>'Data from Waybill Query'!B2512</f>
        <v>2021</v>
      </c>
      <c r="C2512" s="32" t="str">
        <f>IF('Data from Waybill Query'!C2512="00","0",IF('Data from Waybill Query'!C2512="01","1",IF('Data from Waybill Query'!C2512="XX","2",'Data from Waybill Query'!C2512)))</f>
        <v>32</v>
      </c>
      <c r="D2512" s="33" t="str">
        <f>'Data from Waybill Query'!D2512</f>
        <v>Stone, Clay and Glass</v>
      </c>
      <c r="E2512" s="33" t="str">
        <f>'Data from Waybill Query'!E2512</f>
        <v>M</v>
      </c>
      <c r="F2512" s="33" t="str">
        <f>'Data from Waybill Query'!F2512</f>
        <v>X</v>
      </c>
      <c r="G2512" s="33" t="str">
        <f>'Data from Waybill Query'!G2512</f>
        <v>X</v>
      </c>
      <c r="H2512" s="104">
        <f>IF(ISNA(VLOOKUP($N2512,'Data from Waybill Query'!$A:$M,8,FALSE)),0,VLOOKUP($N2512,'Data from Waybill Query'!$A:$M,8,FALSE))</f>
        <v>716524</v>
      </c>
      <c r="I2512" s="104">
        <f>IF(ISNA(VLOOKUP($N2512,'Data from Waybill Query'!$A:$M,9,FALSE)),0,VLOOKUP($N2512,'Data from Waybill Query'!$A:$M,9,FALSE))</f>
        <v>180900</v>
      </c>
      <c r="J2512" s="104">
        <f>IF(ISNA(VLOOKUP($N2512,'Data from Waybill Query'!$A:$M,10,FALSE)),0,VLOOKUP($N2512,'Data from Waybill Query'!$A:$M,10,FALSE))</f>
        <v>128364</v>
      </c>
      <c r="K2512" s="104">
        <f>IF(ISNA(VLOOKUP($N2512,'Data from Waybill Query'!$A:$M,11,FALSE)),0,VLOOKUP($N2512,'Data from Waybill Query'!$A:$M,11,FALSE))</f>
        <v>18649622</v>
      </c>
      <c r="L2512" s="104">
        <f>IF(ISNA(VLOOKUP($N2512,'Data from Waybill Query'!$A:$M,12,FALSE)),0,VLOOKUP($N2512,'Data from Waybill Query'!$A:$M,12,FALSE))</f>
        <v>13204</v>
      </c>
      <c r="M2512" s="104">
        <f>IF(ISNA(VLOOKUP($N2512,'Data from Waybill Query'!$A:$M,13,FALSE)),0,VLOOKUP($N2512,'Data from Waybill Query'!$A:$M,13,FALSE))</f>
        <v>5.426433E-2</v>
      </c>
      <c r="N2512" s="104">
        <f t="shared" si="88"/>
        <v>2021320203</v>
      </c>
    </row>
    <row r="2513" spans="1:14" x14ac:dyDescent="0.25">
      <c r="A2513" s="104">
        <f t="shared" si="87"/>
        <v>202157</v>
      </c>
      <c r="B2513" s="32">
        <f>'Data from Waybill Query'!B2513</f>
        <v>2021</v>
      </c>
      <c r="C2513" s="32" t="str">
        <f>IF('Data from Waybill Query'!C2513="00","0",IF('Data from Waybill Query'!C2513="01","1",IF('Data from Waybill Query'!C2513="XX","2",'Data from Waybill Query'!C2513)))</f>
        <v>32</v>
      </c>
      <c r="D2513" s="33" t="str">
        <f>'Data from Waybill Query'!D2513</f>
        <v>Stone, Clay and Glass</v>
      </c>
      <c r="E2513" s="33" t="str">
        <f>'Data from Waybill Query'!E2513</f>
        <v>L</v>
      </c>
      <c r="F2513" s="33" t="str">
        <f>'Data from Waybill Query'!F2513</f>
        <v>X</v>
      </c>
      <c r="G2513" s="33" t="str">
        <f>'Data from Waybill Query'!G2513</f>
        <v>X</v>
      </c>
      <c r="H2513" s="104">
        <f>IF(ISNA(VLOOKUP($N2513,'Data from Waybill Query'!$A:$M,8,FALSE)),0,VLOOKUP($N2513,'Data from Waybill Query'!$A:$M,8,FALSE))</f>
        <v>699709</v>
      </c>
      <c r="I2513" s="104">
        <f>IF(ISNA(VLOOKUP($N2513,'Data from Waybill Query'!$A:$M,9,FALSE)),0,VLOOKUP($N2513,'Data from Waybill Query'!$A:$M,9,FALSE))</f>
        <v>108181</v>
      </c>
      <c r="J2513" s="104">
        <f>IF(ISNA(VLOOKUP($N2513,'Data from Waybill Query'!$A:$M,10,FALSE)),0,VLOOKUP($N2513,'Data from Waybill Query'!$A:$M,10,FALSE))</f>
        <v>161469</v>
      </c>
      <c r="K2513" s="104">
        <f>IF(ISNA(VLOOKUP($N2513,'Data from Waybill Query'!$A:$M,11,FALSE)),0,VLOOKUP($N2513,'Data from Waybill Query'!$A:$M,11,FALSE))</f>
        <v>10670377</v>
      </c>
      <c r="L2513" s="104">
        <f>IF(ISNA(VLOOKUP($N2513,'Data from Waybill Query'!$A:$M,12,FALSE)),0,VLOOKUP($N2513,'Data from Waybill Query'!$A:$M,12,FALSE))</f>
        <v>15910</v>
      </c>
      <c r="M2513" s="104">
        <f>IF(ISNA(VLOOKUP($N2513,'Data from Waybill Query'!$A:$M,13,FALSE)),0,VLOOKUP($N2513,'Data from Waybill Query'!$A:$M,13,FALSE))</f>
        <v>4.3979320000000002E-2</v>
      </c>
      <c r="N2513" s="104">
        <f t="shared" si="88"/>
        <v>2021320303</v>
      </c>
    </row>
    <row r="2514" spans="1:14" x14ac:dyDescent="0.25">
      <c r="A2514" s="104">
        <f t="shared" si="87"/>
        <v>202158</v>
      </c>
      <c r="B2514" s="32">
        <f>'Data from Waybill Query'!B2514</f>
        <v>2021</v>
      </c>
      <c r="C2514" s="32" t="str">
        <f>IF('Data from Waybill Query'!C2514="00","0",IF('Data from Waybill Query'!C2514="01","1",IF('Data from Waybill Query'!C2514="XX","2",'Data from Waybill Query'!C2514)))</f>
        <v>33</v>
      </c>
      <c r="D2514" s="33" t="str">
        <f>'Data from Waybill Query'!D2514</f>
        <v>Primary Metal Products</v>
      </c>
      <c r="E2514" s="33" t="str">
        <f>'Data from Waybill Query'!E2514</f>
        <v>S</v>
      </c>
      <c r="F2514" s="33" t="str">
        <f>'Data from Waybill Query'!F2514</f>
        <v>X</v>
      </c>
      <c r="G2514" s="33" t="str">
        <f>'Data from Waybill Query'!G2514</f>
        <v>X</v>
      </c>
      <c r="H2514" s="104">
        <f>IF(ISNA(VLOOKUP($N2514,'Data from Waybill Query'!$A:$M,8,FALSE)),0,VLOOKUP($N2514,'Data from Waybill Query'!$A:$M,8,FALSE))</f>
        <v>593078</v>
      </c>
      <c r="I2514" s="104">
        <f>IF(ISNA(VLOOKUP($N2514,'Data from Waybill Query'!$A:$M,9,FALSE)),0,VLOOKUP($N2514,'Data from Waybill Query'!$A:$M,9,FALSE))</f>
        <v>274140</v>
      </c>
      <c r="J2514" s="104">
        <f>IF(ISNA(VLOOKUP($N2514,'Data from Waybill Query'!$A:$M,10,FALSE)),0,VLOOKUP($N2514,'Data from Waybill Query'!$A:$M,10,FALSE))</f>
        <v>69847</v>
      </c>
      <c r="K2514" s="104">
        <f>IF(ISNA(VLOOKUP($N2514,'Data from Waybill Query'!$A:$M,11,FALSE)),0,VLOOKUP($N2514,'Data from Waybill Query'!$A:$M,11,FALSE))</f>
        <v>25726510</v>
      </c>
      <c r="L2514" s="104">
        <f>IF(ISNA(VLOOKUP($N2514,'Data from Waybill Query'!$A:$M,12,FALSE)),0,VLOOKUP($N2514,'Data from Waybill Query'!$A:$M,12,FALSE))</f>
        <v>6572</v>
      </c>
      <c r="M2514" s="104">
        <f>IF(ISNA(VLOOKUP($N2514,'Data from Waybill Query'!$A:$M,13,FALSE)),0,VLOOKUP($N2514,'Data from Waybill Query'!$A:$M,13,FALSE))</f>
        <v>9.0243160000000003E-2</v>
      </c>
      <c r="N2514" s="104">
        <f t="shared" si="88"/>
        <v>2021330103</v>
      </c>
    </row>
    <row r="2515" spans="1:14" x14ac:dyDescent="0.25">
      <c r="A2515" s="104">
        <f t="shared" si="87"/>
        <v>202159</v>
      </c>
      <c r="B2515" s="32">
        <f>'Data from Waybill Query'!B2515</f>
        <v>2021</v>
      </c>
      <c r="C2515" s="32" t="str">
        <f>IF('Data from Waybill Query'!C2515="00","0",IF('Data from Waybill Query'!C2515="01","1",IF('Data from Waybill Query'!C2515="XX","2",'Data from Waybill Query'!C2515)))</f>
        <v>33</v>
      </c>
      <c r="D2515" s="33" t="str">
        <f>'Data from Waybill Query'!D2515</f>
        <v>Primary Metal Products</v>
      </c>
      <c r="E2515" s="33" t="str">
        <f>'Data from Waybill Query'!E2515</f>
        <v>M</v>
      </c>
      <c r="F2515" s="33" t="str">
        <f>'Data from Waybill Query'!F2515</f>
        <v>X</v>
      </c>
      <c r="G2515" s="33" t="str">
        <f>'Data from Waybill Query'!G2515</f>
        <v>X</v>
      </c>
      <c r="H2515" s="104">
        <f>IF(ISNA(VLOOKUP($N2515,'Data from Waybill Query'!$A:$M,8,FALSE)),0,VLOOKUP($N2515,'Data from Waybill Query'!$A:$M,8,FALSE))</f>
        <v>643719</v>
      </c>
      <c r="I2515" s="104">
        <f>IF(ISNA(VLOOKUP($N2515,'Data from Waybill Query'!$A:$M,9,FALSE)),0,VLOOKUP($N2515,'Data from Waybill Query'!$A:$M,9,FALSE))</f>
        <v>140873</v>
      </c>
      <c r="J2515" s="104">
        <f>IF(ISNA(VLOOKUP($N2515,'Data from Waybill Query'!$A:$M,10,FALSE)),0,VLOOKUP($N2515,'Data from Waybill Query'!$A:$M,10,FALSE))</f>
        <v>103871</v>
      </c>
      <c r="K2515" s="104">
        <f>IF(ISNA(VLOOKUP($N2515,'Data from Waybill Query'!$A:$M,11,FALSE)),0,VLOOKUP($N2515,'Data from Waybill Query'!$A:$M,11,FALSE))</f>
        <v>12827401</v>
      </c>
      <c r="L2515" s="104">
        <f>IF(ISNA(VLOOKUP($N2515,'Data from Waybill Query'!$A:$M,12,FALSE)),0,VLOOKUP($N2515,'Data from Waybill Query'!$A:$M,12,FALSE))</f>
        <v>9460</v>
      </c>
      <c r="M2515" s="104">
        <f>IF(ISNA(VLOOKUP($N2515,'Data from Waybill Query'!$A:$M,13,FALSE)),0,VLOOKUP($N2515,'Data from Waybill Query'!$A:$M,13,FALSE))</f>
        <v>6.804578E-2</v>
      </c>
      <c r="N2515" s="104">
        <f t="shared" si="88"/>
        <v>2021330203</v>
      </c>
    </row>
    <row r="2516" spans="1:14" x14ac:dyDescent="0.25">
      <c r="A2516" s="104">
        <f t="shared" si="87"/>
        <v>202160</v>
      </c>
      <c r="B2516" s="32">
        <f>'Data from Waybill Query'!B2516</f>
        <v>2021</v>
      </c>
      <c r="C2516" s="32" t="str">
        <f>IF('Data from Waybill Query'!C2516="00","0",IF('Data from Waybill Query'!C2516="01","1",IF('Data from Waybill Query'!C2516="XX","2",'Data from Waybill Query'!C2516)))</f>
        <v>33</v>
      </c>
      <c r="D2516" s="33" t="str">
        <f>'Data from Waybill Query'!D2516</f>
        <v>Primary Metal Products</v>
      </c>
      <c r="E2516" s="33" t="str">
        <f>'Data from Waybill Query'!E2516</f>
        <v>L</v>
      </c>
      <c r="F2516" s="33" t="str">
        <f>'Data from Waybill Query'!F2516</f>
        <v>X</v>
      </c>
      <c r="G2516" s="33" t="str">
        <f>'Data from Waybill Query'!G2516</f>
        <v>X</v>
      </c>
      <c r="H2516" s="104">
        <f>IF(ISNA(VLOOKUP($N2516,'Data from Waybill Query'!$A:$M,8,FALSE)),0,VLOOKUP($N2516,'Data from Waybill Query'!$A:$M,8,FALSE))</f>
        <v>1377443</v>
      </c>
      <c r="I2516" s="104">
        <f>IF(ISNA(VLOOKUP($N2516,'Data from Waybill Query'!$A:$M,9,FALSE)),0,VLOOKUP($N2516,'Data from Waybill Query'!$A:$M,9,FALSE))</f>
        <v>199029</v>
      </c>
      <c r="J2516" s="104">
        <f>IF(ISNA(VLOOKUP($N2516,'Data from Waybill Query'!$A:$M,10,FALSE)),0,VLOOKUP($N2516,'Data from Waybill Query'!$A:$M,10,FALSE))</f>
        <v>322593</v>
      </c>
      <c r="K2516" s="104">
        <f>IF(ISNA(VLOOKUP($N2516,'Data from Waybill Query'!$A:$M,11,FALSE)),0,VLOOKUP($N2516,'Data from Waybill Query'!$A:$M,11,FALSE))</f>
        <v>18015388</v>
      </c>
      <c r="L2516" s="104">
        <f>IF(ISNA(VLOOKUP($N2516,'Data from Waybill Query'!$A:$M,12,FALSE)),0,VLOOKUP($N2516,'Data from Waybill Query'!$A:$M,12,FALSE))</f>
        <v>29210</v>
      </c>
      <c r="M2516" s="104">
        <f>IF(ISNA(VLOOKUP($N2516,'Data from Waybill Query'!$A:$M,13,FALSE)),0,VLOOKUP($N2516,'Data from Waybill Query'!$A:$M,13,FALSE))</f>
        <v>4.715623E-2</v>
      </c>
      <c r="N2516" s="104">
        <f t="shared" si="88"/>
        <v>2021330303</v>
      </c>
    </row>
    <row r="2517" spans="1:14" x14ac:dyDescent="0.25">
      <c r="A2517" s="104">
        <f t="shared" si="87"/>
        <v>202161</v>
      </c>
      <c r="B2517" s="32">
        <f>'Data from Waybill Query'!B2517</f>
        <v>2021</v>
      </c>
      <c r="C2517" s="32" t="str">
        <f>IF('Data from Waybill Query'!C2517="00","0",IF('Data from Waybill Query'!C2517="01","1",IF('Data from Waybill Query'!C2517="XX","2",'Data from Waybill Query'!C2517)))</f>
        <v>37</v>
      </c>
      <c r="D2517" s="33" t="str">
        <f>'Data from Waybill Query'!D2517</f>
        <v>Transportation Equipment</v>
      </c>
      <c r="E2517" s="33" t="str">
        <f>'Data from Waybill Query'!E2517</f>
        <v>S</v>
      </c>
      <c r="F2517" s="33" t="str">
        <f>'Data from Waybill Query'!F2517</f>
        <v>X</v>
      </c>
      <c r="G2517" s="33" t="str">
        <f>'Data from Waybill Query'!G2517</f>
        <v>X</v>
      </c>
      <c r="H2517" s="104">
        <f>IF(ISNA(VLOOKUP($N2517,'Data from Waybill Query'!$A:$M,8,FALSE)),0,VLOOKUP($N2517,'Data from Waybill Query'!$A:$M,8,FALSE))</f>
        <v>1137281</v>
      </c>
      <c r="I2517" s="104">
        <f>IF(ISNA(VLOOKUP($N2517,'Data from Waybill Query'!$A:$M,9,FALSE)),0,VLOOKUP($N2517,'Data from Waybill Query'!$A:$M,9,FALSE))</f>
        <v>620672</v>
      </c>
      <c r="J2517" s="104">
        <f>IF(ISNA(VLOOKUP($N2517,'Data from Waybill Query'!$A:$M,10,FALSE)),0,VLOOKUP($N2517,'Data from Waybill Query'!$A:$M,10,FALSE))</f>
        <v>162035</v>
      </c>
      <c r="K2517" s="104">
        <f>IF(ISNA(VLOOKUP($N2517,'Data from Waybill Query'!$A:$M,11,FALSE)),0,VLOOKUP($N2517,'Data from Waybill Query'!$A:$M,11,FALSE))</f>
        <v>12258690</v>
      </c>
      <c r="L2517" s="104">
        <f>IF(ISNA(VLOOKUP($N2517,'Data from Waybill Query'!$A:$M,12,FALSE)),0,VLOOKUP($N2517,'Data from Waybill Query'!$A:$M,12,FALSE))</f>
        <v>3229</v>
      </c>
      <c r="M2517" s="104">
        <f>IF(ISNA(VLOOKUP($N2517,'Data from Waybill Query'!$A:$M,13,FALSE)),0,VLOOKUP($N2517,'Data from Waybill Query'!$A:$M,13,FALSE))</f>
        <v>0.35224109999999997</v>
      </c>
      <c r="N2517" s="104">
        <f t="shared" si="88"/>
        <v>2021370103</v>
      </c>
    </row>
    <row r="2518" spans="1:14" x14ac:dyDescent="0.25">
      <c r="A2518" s="104">
        <f t="shared" si="87"/>
        <v>202162</v>
      </c>
      <c r="B2518" s="32">
        <f>'Data from Waybill Query'!B2518</f>
        <v>2021</v>
      </c>
      <c r="C2518" s="32" t="str">
        <f>IF('Data from Waybill Query'!C2518="00","0",IF('Data from Waybill Query'!C2518="01","1",IF('Data from Waybill Query'!C2518="XX","2",'Data from Waybill Query'!C2518)))</f>
        <v>37</v>
      </c>
      <c r="D2518" s="33" t="str">
        <f>'Data from Waybill Query'!D2518</f>
        <v>Transportation Equipment</v>
      </c>
      <c r="E2518" s="33" t="str">
        <f>'Data from Waybill Query'!E2518</f>
        <v>M</v>
      </c>
      <c r="F2518" s="33" t="str">
        <f>'Data from Waybill Query'!F2518</f>
        <v>X</v>
      </c>
      <c r="G2518" s="33" t="str">
        <f>'Data from Waybill Query'!G2518</f>
        <v>X</v>
      </c>
      <c r="H2518" s="104">
        <f>IF(ISNA(VLOOKUP($N2518,'Data from Waybill Query'!$A:$M,8,FALSE)),0,VLOOKUP($N2518,'Data from Waybill Query'!$A:$M,8,FALSE))</f>
        <v>1517571</v>
      </c>
      <c r="I2518" s="104">
        <f>IF(ISNA(VLOOKUP($N2518,'Data from Waybill Query'!$A:$M,9,FALSE)),0,VLOOKUP($N2518,'Data from Waybill Query'!$A:$M,9,FALSE))</f>
        <v>552364</v>
      </c>
      <c r="J2518" s="104">
        <f>IF(ISNA(VLOOKUP($N2518,'Data from Waybill Query'!$A:$M,10,FALSE)),0,VLOOKUP($N2518,'Data from Waybill Query'!$A:$M,10,FALSE))</f>
        <v>403612</v>
      </c>
      <c r="K2518" s="104">
        <f>IF(ISNA(VLOOKUP($N2518,'Data from Waybill Query'!$A:$M,11,FALSE)),0,VLOOKUP($N2518,'Data from Waybill Query'!$A:$M,11,FALSE))</f>
        <v>11600828</v>
      </c>
      <c r="L2518" s="104">
        <f>IF(ISNA(VLOOKUP($N2518,'Data from Waybill Query'!$A:$M,12,FALSE)),0,VLOOKUP($N2518,'Data from Waybill Query'!$A:$M,12,FALSE))</f>
        <v>8416</v>
      </c>
      <c r="M2518" s="104">
        <f>IF(ISNA(VLOOKUP($N2518,'Data from Waybill Query'!$A:$M,13,FALSE)),0,VLOOKUP($N2518,'Data from Waybill Query'!$A:$M,13,FALSE))</f>
        <v>0.1803101</v>
      </c>
      <c r="N2518" s="104">
        <f t="shared" si="88"/>
        <v>2021370203</v>
      </c>
    </row>
    <row r="2519" spans="1:14" x14ac:dyDescent="0.25">
      <c r="A2519" s="104">
        <f t="shared" si="87"/>
        <v>202163</v>
      </c>
      <c r="B2519" s="32">
        <f>'Data from Waybill Query'!B2519</f>
        <v>2021</v>
      </c>
      <c r="C2519" s="32" t="str">
        <f>IF('Data from Waybill Query'!C2519="00","0",IF('Data from Waybill Query'!C2519="01","1",IF('Data from Waybill Query'!C2519="XX","2",'Data from Waybill Query'!C2519)))</f>
        <v>37</v>
      </c>
      <c r="D2519" s="33" t="str">
        <f>'Data from Waybill Query'!D2519</f>
        <v>Transportation Equipment</v>
      </c>
      <c r="E2519" s="33" t="str">
        <f>'Data from Waybill Query'!E2519</f>
        <v>L</v>
      </c>
      <c r="F2519" s="33" t="str">
        <f>'Data from Waybill Query'!F2519</f>
        <v>X</v>
      </c>
      <c r="G2519" s="33" t="str">
        <f>'Data from Waybill Query'!G2519</f>
        <v>X</v>
      </c>
      <c r="H2519" s="104">
        <f>IF(ISNA(VLOOKUP($N2519,'Data from Waybill Query'!$A:$M,8,FALSE)),0,VLOOKUP($N2519,'Data from Waybill Query'!$A:$M,8,FALSE))</f>
        <v>2729607</v>
      </c>
      <c r="I2519" s="104">
        <f>IF(ISNA(VLOOKUP($N2519,'Data from Waybill Query'!$A:$M,9,FALSE)),0,VLOOKUP($N2519,'Data from Waybill Query'!$A:$M,9,FALSE))</f>
        <v>644439</v>
      </c>
      <c r="J2519" s="104">
        <f>IF(ISNA(VLOOKUP($N2519,'Data from Waybill Query'!$A:$M,10,FALSE)),0,VLOOKUP($N2519,'Data from Waybill Query'!$A:$M,10,FALSE))</f>
        <v>1108380</v>
      </c>
      <c r="K2519" s="104">
        <f>IF(ISNA(VLOOKUP($N2519,'Data from Waybill Query'!$A:$M,11,FALSE)),0,VLOOKUP($N2519,'Data from Waybill Query'!$A:$M,11,FALSE))</f>
        <v>13306903</v>
      </c>
      <c r="L2519" s="104">
        <f>IF(ISNA(VLOOKUP($N2519,'Data from Waybill Query'!$A:$M,12,FALSE)),0,VLOOKUP($N2519,'Data from Waybill Query'!$A:$M,12,FALSE))</f>
        <v>22827</v>
      </c>
      <c r="M2519" s="104">
        <f>IF(ISNA(VLOOKUP($N2519,'Data from Waybill Query'!$A:$M,13,FALSE)),0,VLOOKUP($N2519,'Data from Waybill Query'!$A:$M,13,FALSE))</f>
        <v>0.1195793</v>
      </c>
      <c r="N2519" s="104">
        <f t="shared" si="88"/>
        <v>2021370303</v>
      </c>
    </row>
    <row r="2520" spans="1:14" x14ac:dyDescent="0.25">
      <c r="A2520" s="104">
        <f t="shared" si="87"/>
        <v>202164</v>
      </c>
      <c r="B2520" s="32">
        <f>'Data from Waybill Query'!B2520</f>
        <v>2021</v>
      </c>
      <c r="C2520" s="32" t="str">
        <f>IF('Data from Waybill Query'!C2520="00","0",IF('Data from Waybill Query'!C2520="01","1",IF('Data from Waybill Query'!C2520="XX","2",'Data from Waybill Query'!C2520)))</f>
        <v>40</v>
      </c>
      <c r="D2520" s="33" t="str">
        <f>'Data from Waybill Query'!D2520</f>
        <v>Waste and Scrap</v>
      </c>
      <c r="E2520" s="33" t="str">
        <f>'Data from Waybill Query'!E2520</f>
        <v>S</v>
      </c>
      <c r="F2520" s="33" t="str">
        <f>'Data from Waybill Query'!F2520</f>
        <v>X</v>
      </c>
      <c r="G2520" s="33" t="str">
        <f>'Data from Waybill Query'!G2520</f>
        <v>X</v>
      </c>
      <c r="H2520" s="104">
        <f>IF(ISNA(VLOOKUP($N2520,'Data from Waybill Query'!$A:$M,8,FALSE)),0,VLOOKUP($N2520,'Data from Waybill Query'!$A:$M,8,FALSE))</f>
        <v>498046</v>
      </c>
      <c r="I2520" s="104">
        <f>IF(ISNA(VLOOKUP($N2520,'Data from Waybill Query'!$A:$M,9,FALSE)),0,VLOOKUP($N2520,'Data from Waybill Query'!$A:$M,9,FALSE))</f>
        <v>250497</v>
      </c>
      <c r="J2520" s="104">
        <f>IF(ISNA(VLOOKUP($N2520,'Data from Waybill Query'!$A:$M,10,FALSE)),0,VLOOKUP($N2520,'Data from Waybill Query'!$A:$M,10,FALSE))</f>
        <v>64017</v>
      </c>
      <c r="K2520" s="104">
        <f>IF(ISNA(VLOOKUP($N2520,'Data from Waybill Query'!$A:$M,11,FALSE)),0,VLOOKUP($N2520,'Data from Waybill Query'!$A:$M,11,FALSE))</f>
        <v>22821657</v>
      </c>
      <c r="L2520" s="104">
        <f>IF(ISNA(VLOOKUP($N2520,'Data from Waybill Query'!$A:$M,12,FALSE)),0,VLOOKUP($N2520,'Data from Waybill Query'!$A:$M,12,FALSE))</f>
        <v>5983</v>
      </c>
      <c r="M2520" s="104">
        <f>IF(ISNA(VLOOKUP($N2520,'Data from Waybill Query'!$A:$M,13,FALSE)),0,VLOOKUP($N2520,'Data from Waybill Query'!$A:$M,13,FALSE))</f>
        <v>8.3248630000000004E-2</v>
      </c>
      <c r="N2520" s="104">
        <f t="shared" si="88"/>
        <v>2021400103</v>
      </c>
    </row>
    <row r="2521" spans="1:14" x14ac:dyDescent="0.25">
      <c r="A2521" s="104">
        <f t="shared" si="87"/>
        <v>202165</v>
      </c>
      <c r="B2521" s="32">
        <f>'Data from Waybill Query'!B2521</f>
        <v>2021</v>
      </c>
      <c r="C2521" s="32" t="str">
        <f>IF('Data from Waybill Query'!C2521="00","0",IF('Data from Waybill Query'!C2521="01","1",IF('Data from Waybill Query'!C2521="XX","2",'Data from Waybill Query'!C2521)))</f>
        <v>40</v>
      </c>
      <c r="D2521" s="33" t="str">
        <f>'Data from Waybill Query'!D2521</f>
        <v>Waste and Scrap</v>
      </c>
      <c r="E2521" s="33" t="str">
        <f>'Data from Waybill Query'!E2521</f>
        <v>M</v>
      </c>
      <c r="F2521" s="33" t="str">
        <f>'Data from Waybill Query'!F2521</f>
        <v>X</v>
      </c>
      <c r="G2521" s="33" t="str">
        <f>'Data from Waybill Query'!G2521</f>
        <v>X</v>
      </c>
      <c r="H2521" s="104">
        <f>IF(ISNA(VLOOKUP($N2521,'Data from Waybill Query'!$A:$M,8,FALSE)),0,VLOOKUP($N2521,'Data from Waybill Query'!$A:$M,8,FALSE))</f>
        <v>552734</v>
      </c>
      <c r="I2521" s="104">
        <f>IF(ISNA(VLOOKUP($N2521,'Data from Waybill Query'!$A:$M,9,FALSE)),0,VLOOKUP($N2521,'Data from Waybill Query'!$A:$M,9,FALSE))</f>
        <v>174569</v>
      </c>
      <c r="J2521" s="104">
        <f>IF(ISNA(VLOOKUP($N2521,'Data from Waybill Query'!$A:$M,10,FALSE)),0,VLOOKUP($N2521,'Data from Waybill Query'!$A:$M,10,FALSE))</f>
        <v>123564</v>
      </c>
      <c r="K2521" s="104">
        <f>IF(ISNA(VLOOKUP($N2521,'Data from Waybill Query'!$A:$M,11,FALSE)),0,VLOOKUP($N2521,'Data from Waybill Query'!$A:$M,11,FALSE))</f>
        <v>16592289</v>
      </c>
      <c r="L2521" s="104">
        <f>IF(ISNA(VLOOKUP($N2521,'Data from Waybill Query'!$A:$M,12,FALSE)),0,VLOOKUP($N2521,'Data from Waybill Query'!$A:$M,12,FALSE))</f>
        <v>11692</v>
      </c>
      <c r="M2521" s="104">
        <f>IF(ISNA(VLOOKUP($N2521,'Data from Waybill Query'!$A:$M,13,FALSE)),0,VLOOKUP($N2521,'Data from Waybill Query'!$A:$M,13,FALSE))</f>
        <v>4.7273549999999998E-2</v>
      </c>
      <c r="N2521" s="104">
        <f t="shared" si="88"/>
        <v>2021400203</v>
      </c>
    </row>
    <row r="2522" spans="1:14" x14ac:dyDescent="0.25">
      <c r="A2522" s="104">
        <f t="shared" si="87"/>
        <v>202166</v>
      </c>
      <c r="B2522" s="32">
        <f>'Data from Waybill Query'!B2522</f>
        <v>2021</v>
      </c>
      <c r="C2522" s="32" t="str">
        <f>IF('Data from Waybill Query'!C2522="00","0",IF('Data from Waybill Query'!C2522="01","1",IF('Data from Waybill Query'!C2522="XX","2",'Data from Waybill Query'!C2522)))</f>
        <v>40</v>
      </c>
      <c r="D2522" s="33" t="str">
        <f>'Data from Waybill Query'!D2522</f>
        <v>Waste and Scrap</v>
      </c>
      <c r="E2522" s="33" t="str">
        <f>'Data from Waybill Query'!E2522</f>
        <v>L</v>
      </c>
      <c r="F2522" s="33" t="str">
        <f>'Data from Waybill Query'!F2522</f>
        <v>X</v>
      </c>
      <c r="G2522" s="33" t="str">
        <f>'Data from Waybill Query'!G2522</f>
        <v>X</v>
      </c>
      <c r="H2522" s="104">
        <f>IF(ISNA(VLOOKUP($N2522,'Data from Waybill Query'!$A:$M,8,FALSE)),0,VLOOKUP($N2522,'Data from Waybill Query'!$A:$M,8,FALSE))</f>
        <v>355293</v>
      </c>
      <c r="I2522" s="104">
        <f>IF(ISNA(VLOOKUP($N2522,'Data from Waybill Query'!$A:$M,9,FALSE)),0,VLOOKUP($N2522,'Data from Waybill Query'!$A:$M,9,FALSE))</f>
        <v>74595</v>
      </c>
      <c r="J2522" s="104">
        <f>IF(ISNA(VLOOKUP($N2522,'Data from Waybill Query'!$A:$M,10,FALSE)),0,VLOOKUP($N2522,'Data from Waybill Query'!$A:$M,10,FALSE))</f>
        <v>110699</v>
      </c>
      <c r="K2522" s="104">
        <f>IF(ISNA(VLOOKUP($N2522,'Data from Waybill Query'!$A:$M,11,FALSE)),0,VLOOKUP($N2522,'Data from Waybill Query'!$A:$M,11,FALSE))</f>
        <v>6842116</v>
      </c>
      <c r="L2522" s="104">
        <f>IF(ISNA(VLOOKUP($N2522,'Data from Waybill Query'!$A:$M,12,FALSE)),0,VLOOKUP($N2522,'Data from Waybill Query'!$A:$M,12,FALSE))</f>
        <v>10113</v>
      </c>
      <c r="M2522" s="104">
        <f>IF(ISNA(VLOOKUP($N2522,'Data from Waybill Query'!$A:$M,13,FALSE)),0,VLOOKUP($N2522,'Data from Waybill Query'!$A:$M,13,FALSE))</f>
        <v>3.5132709999999998E-2</v>
      </c>
      <c r="N2522" s="104">
        <f t="shared" si="88"/>
        <v>2021400303</v>
      </c>
    </row>
    <row r="2523" spans="1:14" x14ac:dyDescent="0.25">
      <c r="A2523" s="104">
        <f t="shared" si="87"/>
        <v>202167</v>
      </c>
      <c r="B2523" s="32">
        <f>'Data from Waybill Query'!B2523</f>
        <v>2021</v>
      </c>
      <c r="C2523" s="32" t="str">
        <f>IF('Data from Waybill Query'!C2523="00","0",IF('Data from Waybill Query'!C2523="01","1",IF('Data from Waybill Query'!C2523="XX","2",'Data from Waybill Query'!C2523)))</f>
        <v>99</v>
      </c>
      <c r="D2523" s="33" t="str">
        <f>'Data from Waybill Query'!D2523</f>
        <v>All Other</v>
      </c>
      <c r="E2523" s="33" t="str">
        <f>'Data from Waybill Query'!E2523</f>
        <v>S</v>
      </c>
      <c r="F2523" s="33" t="str">
        <f>'Data from Waybill Query'!F2523</f>
        <v>X</v>
      </c>
      <c r="G2523" s="33" t="str">
        <f>'Data from Waybill Query'!G2523</f>
        <v>X</v>
      </c>
      <c r="H2523" s="104">
        <f>IF(ISNA(VLOOKUP($N2523,'Data from Waybill Query'!$A:$M,8,FALSE)),0,VLOOKUP($N2523,'Data from Waybill Query'!$A:$M,8,FALSE))</f>
        <v>59418</v>
      </c>
      <c r="I2523" s="104">
        <f>IF(ISNA(VLOOKUP($N2523,'Data from Waybill Query'!$A:$M,9,FALSE)),0,VLOOKUP($N2523,'Data from Waybill Query'!$A:$M,9,FALSE))</f>
        <v>29009</v>
      </c>
      <c r="J2523" s="104">
        <f>IF(ISNA(VLOOKUP($N2523,'Data from Waybill Query'!$A:$M,10,FALSE)),0,VLOOKUP($N2523,'Data from Waybill Query'!$A:$M,10,FALSE))</f>
        <v>9555</v>
      </c>
      <c r="K2523" s="104">
        <f>IF(ISNA(VLOOKUP($N2523,'Data from Waybill Query'!$A:$M,11,FALSE)),0,VLOOKUP($N2523,'Data from Waybill Query'!$A:$M,11,FALSE))</f>
        <v>1141407</v>
      </c>
      <c r="L2523" s="104">
        <f>IF(ISNA(VLOOKUP($N2523,'Data from Waybill Query'!$A:$M,12,FALSE)),0,VLOOKUP($N2523,'Data from Waybill Query'!$A:$M,12,FALSE))</f>
        <v>294</v>
      </c>
      <c r="M2523" s="104">
        <f>IF(ISNA(VLOOKUP($N2523,'Data from Waybill Query'!$A:$M,13,FALSE)),0,VLOOKUP($N2523,'Data from Waybill Query'!$A:$M,13,FALSE))</f>
        <v>0.20179569999999999</v>
      </c>
      <c r="N2523" s="104">
        <f t="shared" si="88"/>
        <v>2021990103</v>
      </c>
    </row>
    <row r="2524" spans="1:14" x14ac:dyDescent="0.25">
      <c r="A2524" s="104">
        <f t="shared" si="87"/>
        <v>202168</v>
      </c>
      <c r="B2524" s="32">
        <f>'Data from Waybill Query'!B2524</f>
        <v>2021</v>
      </c>
      <c r="C2524" s="32" t="str">
        <f>IF('Data from Waybill Query'!C2524="00","0",IF('Data from Waybill Query'!C2524="01","1",IF('Data from Waybill Query'!C2524="XX","2",'Data from Waybill Query'!C2524)))</f>
        <v>99</v>
      </c>
      <c r="D2524" s="33" t="str">
        <f>'Data from Waybill Query'!D2524</f>
        <v>All Other</v>
      </c>
      <c r="E2524" s="33" t="str">
        <f>'Data from Waybill Query'!E2524</f>
        <v>M</v>
      </c>
      <c r="F2524" s="33" t="str">
        <f>'Data from Waybill Query'!F2524</f>
        <v>X</v>
      </c>
      <c r="G2524" s="33" t="str">
        <f>'Data from Waybill Query'!G2524</f>
        <v>X</v>
      </c>
      <c r="H2524" s="104">
        <f>IF(ISNA(VLOOKUP($N2524,'Data from Waybill Query'!$A:$M,8,FALSE)),0,VLOOKUP($N2524,'Data from Waybill Query'!$A:$M,8,FALSE))</f>
        <v>146999</v>
      </c>
      <c r="I2524" s="104">
        <f>IF(ISNA(VLOOKUP($N2524,'Data from Waybill Query'!$A:$M,9,FALSE)),0,VLOOKUP($N2524,'Data from Waybill Query'!$A:$M,9,FALSE))</f>
        <v>49591</v>
      </c>
      <c r="J2524" s="104">
        <f>IF(ISNA(VLOOKUP($N2524,'Data from Waybill Query'!$A:$M,10,FALSE)),0,VLOOKUP($N2524,'Data from Waybill Query'!$A:$M,10,FALSE))</f>
        <v>38148</v>
      </c>
      <c r="K2524" s="104">
        <f>IF(ISNA(VLOOKUP($N2524,'Data from Waybill Query'!$A:$M,11,FALSE)),0,VLOOKUP($N2524,'Data from Waybill Query'!$A:$M,11,FALSE))</f>
        <v>1425672</v>
      </c>
      <c r="L2524" s="104">
        <f>IF(ISNA(VLOOKUP($N2524,'Data from Waybill Query'!$A:$M,12,FALSE)),0,VLOOKUP($N2524,'Data from Waybill Query'!$A:$M,12,FALSE))</f>
        <v>1093</v>
      </c>
      <c r="M2524" s="104">
        <f>IF(ISNA(VLOOKUP($N2524,'Data from Waybill Query'!$A:$M,13,FALSE)),0,VLOOKUP($N2524,'Data from Waybill Query'!$A:$M,13,FALSE))</f>
        <v>0.134518</v>
      </c>
      <c r="N2524" s="104">
        <f t="shared" si="88"/>
        <v>2021990203</v>
      </c>
    </row>
    <row r="2525" spans="1:14" x14ac:dyDescent="0.25">
      <c r="A2525" s="104">
        <f t="shared" si="87"/>
        <v>202169</v>
      </c>
      <c r="B2525" s="32">
        <f>'Data from Waybill Query'!B2525</f>
        <v>2021</v>
      </c>
      <c r="C2525" s="32" t="str">
        <f>IF('Data from Waybill Query'!C2525="00","0",IF('Data from Waybill Query'!C2525="01","1",IF('Data from Waybill Query'!C2525="XX","2",'Data from Waybill Query'!C2525)))</f>
        <v>99</v>
      </c>
      <c r="D2525" s="33" t="str">
        <f>'Data from Waybill Query'!D2525</f>
        <v>All Other</v>
      </c>
      <c r="E2525" s="33" t="str">
        <f>'Data from Waybill Query'!E2525</f>
        <v>L</v>
      </c>
      <c r="F2525" s="33" t="str">
        <f>'Data from Waybill Query'!F2525</f>
        <v>X</v>
      </c>
      <c r="G2525" s="33" t="str">
        <f>'Data from Waybill Query'!G2525</f>
        <v>X</v>
      </c>
      <c r="H2525" s="104">
        <f>IF(ISNA(VLOOKUP($N2525,'Data from Waybill Query'!$A:$M,8,FALSE)),0,VLOOKUP($N2525,'Data from Waybill Query'!$A:$M,8,FALSE))</f>
        <v>389070</v>
      </c>
      <c r="I2525" s="104">
        <f>IF(ISNA(VLOOKUP($N2525,'Data from Waybill Query'!$A:$M,9,FALSE)),0,VLOOKUP($N2525,'Data from Waybill Query'!$A:$M,9,FALSE))</f>
        <v>134311</v>
      </c>
      <c r="J2525" s="104">
        <f>IF(ISNA(VLOOKUP($N2525,'Data from Waybill Query'!$A:$M,10,FALSE)),0,VLOOKUP($N2525,'Data from Waybill Query'!$A:$M,10,FALSE))</f>
        <v>256374</v>
      </c>
      <c r="K2525" s="104">
        <f>IF(ISNA(VLOOKUP($N2525,'Data from Waybill Query'!$A:$M,11,FALSE)),0,VLOOKUP($N2525,'Data from Waybill Query'!$A:$M,11,FALSE))</f>
        <v>2937024</v>
      </c>
      <c r="L2525" s="104">
        <f>IF(ISNA(VLOOKUP($N2525,'Data from Waybill Query'!$A:$M,12,FALSE)),0,VLOOKUP($N2525,'Data from Waybill Query'!$A:$M,12,FALSE))</f>
        <v>5326</v>
      </c>
      <c r="M2525" s="104">
        <f>IF(ISNA(VLOOKUP($N2525,'Data from Waybill Query'!$A:$M,13,FALSE)),0,VLOOKUP($N2525,'Data from Waybill Query'!$A:$M,13,FALSE))</f>
        <v>7.3047070000000006E-2</v>
      </c>
      <c r="N2525" s="104">
        <f t="shared" si="88"/>
        <v>2021990303</v>
      </c>
    </row>
    <row r="2526" spans="1:14" x14ac:dyDescent="0.25">
      <c r="A2526" s="104">
        <f t="shared" si="87"/>
        <v>202200</v>
      </c>
      <c r="B2526" s="32">
        <f>'Data from Waybill Query'!B2526</f>
        <v>2022</v>
      </c>
      <c r="C2526" s="32" t="str">
        <f>IF('Data from Waybill Query'!C2526="00","0",IF('Data from Waybill Query'!C2526="01","1",IF('Data from Waybill Query'!C2526="XX","2",'Data from Waybill Query'!C2526)))</f>
        <v>0</v>
      </c>
      <c r="D2526" s="33" t="str">
        <f>'Data from Waybill Query'!D2526</f>
        <v>Intermodal</v>
      </c>
      <c r="E2526" s="33" t="str">
        <f>'Data from Waybill Query'!E2526</f>
        <v>S</v>
      </c>
      <c r="F2526" s="33" t="str">
        <f>'Data from Waybill Query'!F2526</f>
        <v>X</v>
      </c>
      <c r="G2526" s="33" t="str">
        <f>'Data from Waybill Query'!G2526</f>
        <v>X</v>
      </c>
      <c r="H2526" s="104">
        <f>IF(ISNA(VLOOKUP($N2526,'Data from Waybill Query'!$A:$M,8,FALSE)),0,VLOOKUP($N2526,'Data from Waybill Query'!$A:$M,8,FALSE))</f>
        <v>1143734</v>
      </c>
      <c r="I2526" s="104">
        <f>IF(ISNA(VLOOKUP($N2526,'Data from Waybill Query'!$A:$M,9,FALSE)),0,VLOOKUP($N2526,'Data from Waybill Query'!$A:$M,9,FALSE))</f>
        <v>2238840</v>
      </c>
      <c r="J2526" s="104">
        <f>IF(ISNA(VLOOKUP($N2526,'Data from Waybill Query'!$A:$M,10,FALSE)),0,VLOOKUP($N2526,'Data from Waybill Query'!$A:$M,10,FALSE))</f>
        <v>731490</v>
      </c>
      <c r="K2526" s="104">
        <f>IF(ISNA(VLOOKUP($N2526,'Data from Waybill Query'!$A:$M,11,FALSE)),0,VLOOKUP($N2526,'Data from Waybill Query'!$A:$M,11,FALSE))</f>
        <v>25876520</v>
      </c>
      <c r="L2526" s="104">
        <f>IF(ISNA(VLOOKUP($N2526,'Data from Waybill Query'!$A:$M,12,FALSE)),0,VLOOKUP($N2526,'Data from Waybill Query'!$A:$M,12,FALSE))</f>
        <v>8302</v>
      </c>
      <c r="M2526" s="104">
        <f>IF(ISNA(VLOOKUP($N2526,'Data from Waybill Query'!$A:$M,13,FALSE)),0,VLOOKUP($N2526,'Data from Waybill Query'!$A:$M,13,FALSE))</f>
        <v>0.13776360000000001</v>
      </c>
      <c r="N2526" s="104">
        <f t="shared" si="88"/>
        <v>2022000103</v>
      </c>
    </row>
    <row r="2527" spans="1:14" x14ac:dyDescent="0.25">
      <c r="A2527" s="104">
        <f t="shared" si="87"/>
        <v>202201</v>
      </c>
      <c r="B2527" s="32">
        <f>'Data from Waybill Query'!B2527</f>
        <v>2022</v>
      </c>
      <c r="C2527" s="32" t="str">
        <f>IF('Data from Waybill Query'!C2527="00","0",IF('Data from Waybill Query'!C2527="01","1",IF('Data from Waybill Query'!C2527="XX","2",'Data from Waybill Query'!C2527)))</f>
        <v>0</v>
      </c>
      <c r="D2527" s="33" t="str">
        <f>'Data from Waybill Query'!D2527</f>
        <v>Intermodal</v>
      </c>
      <c r="E2527" s="33" t="str">
        <f>'Data from Waybill Query'!E2527</f>
        <v>M</v>
      </c>
      <c r="F2527" s="33" t="str">
        <f>'Data from Waybill Query'!F2527</f>
        <v>X</v>
      </c>
      <c r="G2527" s="33" t="str">
        <f>'Data from Waybill Query'!G2527</f>
        <v>X</v>
      </c>
      <c r="H2527" s="104">
        <f>IF(ISNA(VLOOKUP($N2527,'Data from Waybill Query'!$A:$M,8,FALSE)),0,VLOOKUP($N2527,'Data from Waybill Query'!$A:$M,8,FALSE))</f>
        <v>3469561</v>
      </c>
      <c r="I2527" s="104">
        <f>IF(ISNA(VLOOKUP($N2527,'Data from Waybill Query'!$A:$M,9,FALSE)),0,VLOOKUP($N2527,'Data from Waybill Query'!$A:$M,9,FALSE))</f>
        <v>4231440</v>
      </c>
      <c r="J2527" s="104">
        <f>IF(ISNA(VLOOKUP($N2527,'Data from Waybill Query'!$A:$M,10,FALSE)),0,VLOOKUP($N2527,'Data from Waybill Query'!$A:$M,10,FALSE))</f>
        <v>3434709</v>
      </c>
      <c r="K2527" s="104">
        <f>IF(ISNA(VLOOKUP($N2527,'Data from Waybill Query'!$A:$M,11,FALSE)),0,VLOOKUP($N2527,'Data from Waybill Query'!$A:$M,11,FALSE))</f>
        <v>46828535</v>
      </c>
      <c r="L2527" s="104">
        <f>IF(ISNA(VLOOKUP($N2527,'Data from Waybill Query'!$A:$M,12,FALSE)),0,VLOOKUP($N2527,'Data from Waybill Query'!$A:$M,12,FALSE))</f>
        <v>38409</v>
      </c>
      <c r="M2527" s="104">
        <f>IF(ISNA(VLOOKUP($N2527,'Data from Waybill Query'!$A:$M,13,FALSE)),0,VLOOKUP($N2527,'Data from Waybill Query'!$A:$M,13,FALSE))</f>
        <v>9.0331739999999994E-2</v>
      </c>
      <c r="N2527" s="104">
        <f t="shared" si="88"/>
        <v>2022000203</v>
      </c>
    </row>
    <row r="2528" spans="1:14" x14ac:dyDescent="0.25">
      <c r="A2528" s="104">
        <f t="shared" si="87"/>
        <v>202202</v>
      </c>
      <c r="B2528" s="32">
        <f>'Data from Waybill Query'!B2528</f>
        <v>2022</v>
      </c>
      <c r="C2528" s="32" t="str">
        <f>IF('Data from Waybill Query'!C2528="00","0",IF('Data from Waybill Query'!C2528="01","1",IF('Data from Waybill Query'!C2528="XX","2",'Data from Waybill Query'!C2528)))</f>
        <v>0</v>
      </c>
      <c r="D2528" s="33" t="str">
        <f>'Data from Waybill Query'!D2528</f>
        <v>Intermodal</v>
      </c>
      <c r="E2528" s="33" t="str">
        <f>'Data from Waybill Query'!E2528</f>
        <v>L</v>
      </c>
      <c r="F2528" s="33" t="str">
        <f>'Data from Waybill Query'!F2528</f>
        <v>X</v>
      </c>
      <c r="G2528" s="33" t="str">
        <f>'Data from Waybill Query'!G2528</f>
        <v>X</v>
      </c>
      <c r="H2528" s="104">
        <f>IF(ISNA(VLOOKUP($N2528,'Data from Waybill Query'!$A:$M,8,FALSE)),0,VLOOKUP($N2528,'Data from Waybill Query'!$A:$M,8,FALSE))</f>
        <v>2954288</v>
      </c>
      <c r="I2528" s="104">
        <f>IF(ISNA(VLOOKUP($N2528,'Data from Waybill Query'!$A:$M,9,FALSE)),0,VLOOKUP($N2528,'Data from Waybill Query'!$A:$M,9,FALSE))</f>
        <v>2452380</v>
      </c>
      <c r="J2528" s="104">
        <f>IF(ISNA(VLOOKUP($N2528,'Data from Waybill Query'!$A:$M,10,FALSE)),0,VLOOKUP($N2528,'Data from Waybill Query'!$A:$M,10,FALSE))</f>
        <v>3022388</v>
      </c>
      <c r="K2528" s="104">
        <f>IF(ISNA(VLOOKUP($N2528,'Data from Waybill Query'!$A:$M,11,FALSE)),0,VLOOKUP($N2528,'Data from Waybill Query'!$A:$M,11,FALSE))</f>
        <v>27927320</v>
      </c>
      <c r="L2528" s="104">
        <f>IF(ISNA(VLOOKUP($N2528,'Data from Waybill Query'!$A:$M,12,FALSE)),0,VLOOKUP($N2528,'Data from Waybill Query'!$A:$M,12,FALSE))</f>
        <v>34387</v>
      </c>
      <c r="M2528" s="104">
        <f>IF(ISNA(VLOOKUP($N2528,'Data from Waybill Query'!$A:$M,13,FALSE)),0,VLOOKUP($N2528,'Data from Waybill Query'!$A:$M,13,FALSE))</f>
        <v>8.5913639999999999E-2</v>
      </c>
      <c r="N2528" s="104">
        <f t="shared" si="88"/>
        <v>2022000303</v>
      </c>
    </row>
    <row r="2529" spans="1:14" x14ac:dyDescent="0.25">
      <c r="A2529" s="104">
        <f t="shared" si="87"/>
        <v>202203</v>
      </c>
      <c r="B2529" s="32">
        <f>'Data from Waybill Query'!B2529</f>
        <v>2022</v>
      </c>
      <c r="C2529" s="32" t="str">
        <f>IF('Data from Waybill Query'!C2529="00","0",IF('Data from Waybill Query'!C2529="01","1",IF('Data from Waybill Query'!C2529="XX","2",'Data from Waybill Query'!C2529)))</f>
        <v>0</v>
      </c>
      <c r="D2529" s="33" t="str">
        <f>'Data from Waybill Query'!D2529</f>
        <v>Intermodal</v>
      </c>
      <c r="E2529" s="33" t="str">
        <f>'Data from Waybill Query'!E2529</f>
        <v>VL</v>
      </c>
      <c r="F2529" s="33" t="str">
        <f>'Data from Waybill Query'!F2529</f>
        <v>X</v>
      </c>
      <c r="G2529" s="33" t="str">
        <f>'Data from Waybill Query'!G2529</f>
        <v>X</v>
      </c>
      <c r="H2529" s="104">
        <f>IF(ISNA(VLOOKUP($N2529,'Data from Waybill Query'!$A:$M,8,FALSE)),0,VLOOKUP($N2529,'Data from Waybill Query'!$A:$M,8,FALSE))</f>
        <v>12837442</v>
      </c>
      <c r="I2529" s="104">
        <f>IF(ISNA(VLOOKUP($N2529,'Data from Waybill Query'!$A:$M,9,FALSE)),0,VLOOKUP($N2529,'Data from Waybill Query'!$A:$M,9,FALSE))</f>
        <v>6906350</v>
      </c>
      <c r="J2529" s="104">
        <f>IF(ISNA(VLOOKUP($N2529,'Data from Waybill Query'!$A:$M,10,FALSE)),0,VLOOKUP($N2529,'Data from Waybill Query'!$A:$M,10,FALSE))</f>
        <v>15281597</v>
      </c>
      <c r="K2529" s="104">
        <f>IF(ISNA(VLOOKUP($N2529,'Data from Waybill Query'!$A:$M,11,FALSE)),0,VLOOKUP($N2529,'Data from Waybill Query'!$A:$M,11,FALSE))</f>
        <v>88139405</v>
      </c>
      <c r="L2529" s="104">
        <f>IF(ISNA(VLOOKUP($N2529,'Data from Waybill Query'!$A:$M,12,FALSE)),0,VLOOKUP($N2529,'Data from Waybill Query'!$A:$M,12,FALSE))</f>
        <v>195941</v>
      </c>
      <c r="M2529" s="104">
        <f>IF(ISNA(VLOOKUP($N2529,'Data from Waybill Query'!$A:$M,13,FALSE)),0,VLOOKUP($N2529,'Data from Waybill Query'!$A:$M,13,FALSE))</f>
        <v>6.5516969999999994E-2</v>
      </c>
      <c r="N2529" s="104">
        <f t="shared" si="88"/>
        <v>2022000403</v>
      </c>
    </row>
    <row r="2530" spans="1:14" x14ac:dyDescent="0.25">
      <c r="A2530" s="104">
        <f t="shared" si="87"/>
        <v>202204</v>
      </c>
      <c r="B2530" s="32">
        <f>'Data from Waybill Query'!B2530</f>
        <v>2022</v>
      </c>
      <c r="C2530" s="32" t="str">
        <f>IF('Data from Waybill Query'!C2530="00","0",IF('Data from Waybill Query'!C2530="01","1",IF('Data from Waybill Query'!C2530="XX","2",'Data from Waybill Query'!C2530)))</f>
        <v>1</v>
      </c>
      <c r="D2530" s="33" t="str">
        <f>'Data from Waybill Query'!D2530</f>
        <v>Farm Products (not Grain)</v>
      </c>
      <c r="E2530" s="33" t="str">
        <f>'Data from Waybill Query'!E2530</f>
        <v>X</v>
      </c>
      <c r="F2530" s="33" t="str">
        <f>'Data from Waybill Query'!F2530</f>
        <v>X</v>
      </c>
      <c r="G2530" s="33" t="str">
        <f>'Data from Waybill Query'!G2530</f>
        <v>X</v>
      </c>
      <c r="H2530" s="104">
        <f>IF(ISNA(VLOOKUP($N2530,'Data from Waybill Query'!$A:$M,8,FALSE)),0,VLOOKUP($N2530,'Data from Waybill Query'!$A:$M,8,FALSE))</f>
        <v>220967</v>
      </c>
      <c r="I2530" s="104">
        <f>IF(ISNA(VLOOKUP($N2530,'Data from Waybill Query'!$A:$M,9,FALSE)),0,VLOOKUP($N2530,'Data from Waybill Query'!$A:$M,9,FALSE))</f>
        <v>28175</v>
      </c>
      <c r="J2530" s="104">
        <f>IF(ISNA(VLOOKUP($N2530,'Data from Waybill Query'!$A:$M,10,FALSE)),0,VLOOKUP($N2530,'Data from Waybill Query'!$A:$M,10,FALSE))</f>
        <v>43128</v>
      </c>
      <c r="K2530" s="104">
        <f>IF(ISNA(VLOOKUP($N2530,'Data from Waybill Query'!$A:$M,11,FALSE)),0,VLOOKUP($N2530,'Data from Waybill Query'!$A:$M,11,FALSE))</f>
        <v>2684890</v>
      </c>
      <c r="L2530" s="104">
        <f>IF(ISNA(VLOOKUP($N2530,'Data from Waybill Query'!$A:$M,12,FALSE)),0,VLOOKUP($N2530,'Data from Waybill Query'!$A:$M,12,FALSE))</f>
        <v>4064</v>
      </c>
      <c r="M2530" s="104">
        <f>IF(ISNA(VLOOKUP($N2530,'Data from Waybill Query'!$A:$M,13,FALSE)),0,VLOOKUP($N2530,'Data from Waybill Query'!$A:$M,13,FALSE))</f>
        <v>5.4377620000000002E-2</v>
      </c>
      <c r="N2530" s="104">
        <f t="shared" si="88"/>
        <v>2022010403</v>
      </c>
    </row>
    <row r="2531" spans="1:14" x14ac:dyDescent="0.25">
      <c r="A2531" s="104">
        <f t="shared" si="87"/>
        <v>202205</v>
      </c>
      <c r="B2531" s="32">
        <f>'Data from Waybill Query'!B2531</f>
        <v>2022</v>
      </c>
      <c r="C2531" s="32" t="str">
        <f>IF('Data from Waybill Query'!C2531="00","0",IF('Data from Waybill Query'!C2531="01","1",IF('Data from Waybill Query'!C2531="XX","2",'Data from Waybill Query'!C2531)))</f>
        <v>2</v>
      </c>
      <c r="D2531" s="33" t="str">
        <f>'Data from Waybill Query'!D2531</f>
        <v>Grain</v>
      </c>
      <c r="E2531" s="33" t="str">
        <f>'Data from Waybill Query'!E2531</f>
        <v>S</v>
      </c>
      <c r="F2531" s="33" t="str">
        <f>'Data from Waybill Query'!F2531</f>
        <v>R</v>
      </c>
      <c r="G2531" s="33" t="str">
        <f>'Data from Waybill Query'!G2531</f>
        <v>S</v>
      </c>
      <c r="H2531" s="104">
        <f>IF(ISNA(VLOOKUP($N2531,'Data from Waybill Query'!$A:$M,8,FALSE)),0,VLOOKUP($N2531,'Data from Waybill Query'!$A:$M,8,FALSE))</f>
        <v>33365</v>
      </c>
      <c r="I2531" s="104">
        <f>IF(ISNA(VLOOKUP($N2531,'Data from Waybill Query'!$A:$M,9,FALSE)),0,VLOOKUP($N2531,'Data from Waybill Query'!$A:$M,9,FALSE))</f>
        <v>16745</v>
      </c>
      <c r="J2531" s="104">
        <f>IF(ISNA(VLOOKUP($N2531,'Data from Waybill Query'!$A:$M,10,FALSE)),0,VLOOKUP($N2531,'Data from Waybill Query'!$A:$M,10,FALSE))</f>
        <v>3365</v>
      </c>
      <c r="K2531" s="104">
        <f>IF(ISNA(VLOOKUP($N2531,'Data from Waybill Query'!$A:$M,11,FALSE)),0,VLOOKUP($N2531,'Data from Waybill Query'!$A:$M,11,FALSE))</f>
        <v>1663670</v>
      </c>
      <c r="L2531" s="104">
        <f>IF(ISNA(VLOOKUP($N2531,'Data from Waybill Query'!$A:$M,12,FALSE)),0,VLOOKUP($N2531,'Data from Waybill Query'!$A:$M,12,FALSE))</f>
        <v>329</v>
      </c>
      <c r="M2531" s="104">
        <f>IF(ISNA(VLOOKUP($N2531,'Data from Waybill Query'!$A:$M,13,FALSE)),0,VLOOKUP($N2531,'Data from Waybill Query'!$A:$M,13,FALSE))</f>
        <v>0.1012668</v>
      </c>
      <c r="N2531" s="104">
        <f t="shared" si="88"/>
        <v>2022020101</v>
      </c>
    </row>
    <row r="2532" spans="1:14" x14ac:dyDescent="0.25">
      <c r="A2532" s="104">
        <f t="shared" si="87"/>
        <v>202206</v>
      </c>
      <c r="B2532" s="32">
        <f>'Data from Waybill Query'!B2532</f>
        <v>2022</v>
      </c>
      <c r="C2532" s="32" t="str">
        <f>IF('Data from Waybill Query'!C2532="00","0",IF('Data from Waybill Query'!C2532="01","1",IF('Data from Waybill Query'!C2532="XX","2",'Data from Waybill Query'!C2532)))</f>
        <v>2</v>
      </c>
      <c r="D2532" s="33" t="str">
        <f>'Data from Waybill Query'!D2532</f>
        <v>Grain</v>
      </c>
      <c r="E2532" s="33" t="str">
        <f>'Data from Waybill Query'!E2532</f>
        <v>S</v>
      </c>
      <c r="F2532" s="33" t="str">
        <f>'Data from Waybill Query'!F2532</f>
        <v>R</v>
      </c>
      <c r="G2532" s="33" t="str">
        <f>'Data from Waybill Query'!G2532</f>
        <v>M</v>
      </c>
      <c r="H2532" s="104">
        <f>IF(ISNA(VLOOKUP($N2532,'Data from Waybill Query'!$A:$M,8,FALSE)),0,VLOOKUP($N2532,'Data from Waybill Query'!$A:$M,8,FALSE))</f>
        <v>124434</v>
      </c>
      <c r="I2532" s="104">
        <f>IF(ISNA(VLOOKUP($N2532,'Data from Waybill Query'!$A:$M,9,FALSE)),0,VLOOKUP($N2532,'Data from Waybill Query'!$A:$M,9,FALSE))</f>
        <v>70383</v>
      </c>
      <c r="J2532" s="104">
        <f>IF(ISNA(VLOOKUP($N2532,'Data from Waybill Query'!$A:$M,10,FALSE)),0,VLOOKUP($N2532,'Data from Waybill Query'!$A:$M,10,FALSE))</f>
        <v>14991</v>
      </c>
      <c r="K2532" s="104">
        <f>IF(ISNA(VLOOKUP($N2532,'Data from Waybill Query'!$A:$M,11,FALSE)),0,VLOOKUP($N2532,'Data from Waybill Query'!$A:$M,11,FALSE))</f>
        <v>6969365</v>
      </c>
      <c r="L2532" s="104">
        <f>IF(ISNA(VLOOKUP($N2532,'Data from Waybill Query'!$A:$M,12,FALSE)),0,VLOOKUP($N2532,'Data from Waybill Query'!$A:$M,12,FALSE))</f>
        <v>1527</v>
      </c>
      <c r="M2532" s="104">
        <f>IF(ISNA(VLOOKUP($N2532,'Data from Waybill Query'!$A:$M,13,FALSE)),0,VLOOKUP($N2532,'Data from Waybill Query'!$A:$M,13,FALSE))</f>
        <v>8.1489400000000003E-2</v>
      </c>
      <c r="N2532" s="104">
        <f t="shared" si="88"/>
        <v>2022020102</v>
      </c>
    </row>
    <row r="2533" spans="1:14" x14ac:dyDescent="0.25">
      <c r="A2533" s="104">
        <f t="shared" si="87"/>
        <v>202207</v>
      </c>
      <c r="B2533" s="32">
        <f>'Data from Waybill Query'!B2533</f>
        <v>2022</v>
      </c>
      <c r="C2533" s="32" t="str">
        <f>IF('Data from Waybill Query'!C2533="00","0",IF('Data from Waybill Query'!C2533="01","1",IF('Data from Waybill Query'!C2533="XX","2",'Data from Waybill Query'!C2533)))</f>
        <v>2</v>
      </c>
      <c r="D2533" s="33" t="str">
        <f>'Data from Waybill Query'!D2533</f>
        <v>Grain</v>
      </c>
      <c r="E2533" s="33" t="str">
        <f>'Data from Waybill Query'!E2533</f>
        <v>S</v>
      </c>
      <c r="F2533" s="33" t="str">
        <f>'Data from Waybill Query'!F2533</f>
        <v>R</v>
      </c>
      <c r="G2533" s="33" t="str">
        <f>'Data from Waybill Query'!G2533</f>
        <v>U</v>
      </c>
      <c r="H2533" s="104">
        <f>IF(ISNA(VLOOKUP($N2533,'Data from Waybill Query'!$A:$M,8,FALSE)),0,VLOOKUP($N2533,'Data from Waybill Query'!$A:$M,8,FALSE))</f>
        <v>168408</v>
      </c>
      <c r="I2533" s="104">
        <f>IF(ISNA(VLOOKUP($N2533,'Data from Waybill Query'!$A:$M,9,FALSE)),0,VLOOKUP($N2533,'Data from Waybill Query'!$A:$M,9,FALSE))</f>
        <v>76415</v>
      </c>
      <c r="J2533" s="104">
        <f>IF(ISNA(VLOOKUP($N2533,'Data from Waybill Query'!$A:$M,10,FALSE)),0,VLOOKUP($N2533,'Data from Waybill Query'!$A:$M,10,FALSE))</f>
        <v>20904</v>
      </c>
      <c r="K2533" s="104">
        <f>IF(ISNA(VLOOKUP($N2533,'Data from Waybill Query'!$A:$M,11,FALSE)),0,VLOOKUP($N2533,'Data from Waybill Query'!$A:$M,11,FALSE))</f>
        <v>7986242</v>
      </c>
      <c r="L2533" s="104">
        <f>IF(ISNA(VLOOKUP($N2533,'Data from Waybill Query'!$A:$M,12,FALSE)),0,VLOOKUP($N2533,'Data from Waybill Query'!$A:$M,12,FALSE))</f>
        <v>2191</v>
      </c>
      <c r="M2533" s="104">
        <f>IF(ISNA(VLOOKUP($N2533,'Data from Waybill Query'!$A:$M,13,FALSE)),0,VLOOKUP($N2533,'Data from Waybill Query'!$A:$M,13,FALSE))</f>
        <v>7.6871170000000003E-2</v>
      </c>
      <c r="N2533" s="104">
        <f t="shared" si="88"/>
        <v>2022020103</v>
      </c>
    </row>
    <row r="2534" spans="1:14" x14ac:dyDescent="0.25">
      <c r="A2534" s="104">
        <f t="shared" si="87"/>
        <v>202208</v>
      </c>
      <c r="B2534" s="32">
        <f>'Data from Waybill Query'!B2534</f>
        <v>2022</v>
      </c>
      <c r="C2534" s="32" t="str">
        <f>IF('Data from Waybill Query'!C2534="00","0",IF('Data from Waybill Query'!C2534="01","1",IF('Data from Waybill Query'!C2534="XX","2",'Data from Waybill Query'!C2534)))</f>
        <v>2</v>
      </c>
      <c r="D2534" s="33" t="str">
        <f>'Data from Waybill Query'!D2534</f>
        <v>Grain</v>
      </c>
      <c r="E2534" s="33" t="str">
        <f>'Data from Waybill Query'!E2534</f>
        <v>S</v>
      </c>
      <c r="F2534" s="33" t="str">
        <f>'Data from Waybill Query'!F2534</f>
        <v>P</v>
      </c>
      <c r="G2534" s="33" t="str">
        <f>'Data from Waybill Query'!G2534</f>
        <v>S</v>
      </c>
      <c r="H2534" s="104">
        <f>IF(ISNA(VLOOKUP($N2534,'Data from Waybill Query'!$A:$M,8,FALSE)),0,VLOOKUP($N2534,'Data from Waybill Query'!$A:$M,8,FALSE))</f>
        <v>30456</v>
      </c>
      <c r="I2534" s="104">
        <f>IF(ISNA(VLOOKUP($N2534,'Data from Waybill Query'!$A:$M,9,FALSE)),0,VLOOKUP($N2534,'Data from Waybill Query'!$A:$M,9,FALSE))</f>
        <v>16115</v>
      </c>
      <c r="J2534" s="104">
        <f>IF(ISNA(VLOOKUP($N2534,'Data from Waybill Query'!$A:$M,10,FALSE)),0,VLOOKUP($N2534,'Data from Waybill Query'!$A:$M,10,FALSE))</f>
        <v>3674</v>
      </c>
      <c r="K2534" s="104">
        <f>IF(ISNA(VLOOKUP($N2534,'Data from Waybill Query'!$A:$M,11,FALSE)),0,VLOOKUP($N2534,'Data from Waybill Query'!$A:$M,11,FALSE))</f>
        <v>1570695</v>
      </c>
      <c r="L2534" s="104">
        <f>IF(ISNA(VLOOKUP($N2534,'Data from Waybill Query'!$A:$M,12,FALSE)),0,VLOOKUP($N2534,'Data from Waybill Query'!$A:$M,12,FALSE))</f>
        <v>356</v>
      </c>
      <c r="M2534" s="104">
        <f>IF(ISNA(VLOOKUP($N2534,'Data from Waybill Query'!$A:$M,13,FALSE)),0,VLOOKUP($N2534,'Data from Waybill Query'!$A:$M,13,FALSE))</f>
        <v>8.5444989999999998E-2</v>
      </c>
      <c r="N2534" s="104">
        <f t="shared" si="88"/>
        <v>2022020111</v>
      </c>
    </row>
    <row r="2535" spans="1:14" x14ac:dyDescent="0.25">
      <c r="A2535" s="104">
        <f t="shared" si="87"/>
        <v>202209</v>
      </c>
      <c r="B2535" s="32">
        <f>'Data from Waybill Query'!B2535</f>
        <v>2022</v>
      </c>
      <c r="C2535" s="32" t="str">
        <f>IF('Data from Waybill Query'!C2535="00","0",IF('Data from Waybill Query'!C2535="01","1",IF('Data from Waybill Query'!C2535="XX","2",'Data from Waybill Query'!C2535)))</f>
        <v>2</v>
      </c>
      <c r="D2535" s="33" t="str">
        <f>'Data from Waybill Query'!D2535</f>
        <v>Grain</v>
      </c>
      <c r="E2535" s="33" t="str">
        <f>'Data from Waybill Query'!E2535</f>
        <v>S</v>
      </c>
      <c r="F2535" s="33" t="str">
        <f>'Data from Waybill Query'!F2535</f>
        <v>P</v>
      </c>
      <c r="G2535" s="33" t="str">
        <f>'Data from Waybill Query'!G2535</f>
        <v>M</v>
      </c>
      <c r="H2535" s="104">
        <f>IF(ISNA(VLOOKUP($N2535,'Data from Waybill Query'!$A:$M,8,FALSE)),0,VLOOKUP($N2535,'Data from Waybill Query'!$A:$M,8,FALSE))</f>
        <v>59208</v>
      </c>
      <c r="I2535" s="104">
        <f>IF(ISNA(VLOOKUP($N2535,'Data from Waybill Query'!$A:$M,9,FALSE)),0,VLOOKUP($N2535,'Data from Waybill Query'!$A:$M,9,FALSE))</f>
        <v>41463</v>
      </c>
      <c r="J2535" s="104">
        <f>IF(ISNA(VLOOKUP($N2535,'Data from Waybill Query'!$A:$M,10,FALSE)),0,VLOOKUP($N2535,'Data from Waybill Query'!$A:$M,10,FALSE))</f>
        <v>7654</v>
      </c>
      <c r="K2535" s="104">
        <f>IF(ISNA(VLOOKUP($N2535,'Data from Waybill Query'!$A:$M,11,FALSE)),0,VLOOKUP($N2535,'Data from Waybill Query'!$A:$M,11,FALSE))</f>
        <v>4180410</v>
      </c>
      <c r="L2535" s="104">
        <f>IF(ISNA(VLOOKUP($N2535,'Data from Waybill Query'!$A:$M,12,FALSE)),0,VLOOKUP($N2535,'Data from Waybill Query'!$A:$M,12,FALSE))</f>
        <v>787</v>
      </c>
      <c r="M2535" s="104">
        <f>IF(ISNA(VLOOKUP($N2535,'Data from Waybill Query'!$A:$M,13,FALSE)),0,VLOOKUP($N2535,'Data from Waybill Query'!$A:$M,13,FALSE))</f>
        <v>7.5190320000000005E-2</v>
      </c>
      <c r="N2535" s="104">
        <f t="shared" si="88"/>
        <v>2022020112</v>
      </c>
    </row>
    <row r="2536" spans="1:14" x14ac:dyDescent="0.25">
      <c r="A2536" s="104">
        <f t="shared" si="87"/>
        <v>202210</v>
      </c>
      <c r="B2536" s="32">
        <f>'Data from Waybill Query'!B2536</f>
        <v>2022</v>
      </c>
      <c r="C2536" s="32" t="str">
        <f>IF('Data from Waybill Query'!C2536="00","0",IF('Data from Waybill Query'!C2536="01","1",IF('Data from Waybill Query'!C2536="XX","2",'Data from Waybill Query'!C2536)))</f>
        <v>2</v>
      </c>
      <c r="D2536" s="33" t="str">
        <f>'Data from Waybill Query'!D2536</f>
        <v>Grain</v>
      </c>
      <c r="E2536" s="33" t="str">
        <f>'Data from Waybill Query'!E2536</f>
        <v>S</v>
      </c>
      <c r="F2536" s="33" t="str">
        <f>'Data from Waybill Query'!F2536</f>
        <v>P</v>
      </c>
      <c r="G2536" s="33" t="str">
        <f>'Data from Waybill Query'!G2536</f>
        <v>U</v>
      </c>
      <c r="H2536" s="104">
        <f>IF(ISNA(VLOOKUP($N2536,'Data from Waybill Query'!$A:$M,8,FALSE)),0,VLOOKUP($N2536,'Data from Waybill Query'!$A:$M,8,FALSE))</f>
        <v>49807</v>
      </c>
      <c r="I2536" s="104">
        <f>IF(ISNA(VLOOKUP($N2536,'Data from Waybill Query'!$A:$M,9,FALSE)),0,VLOOKUP($N2536,'Data from Waybill Query'!$A:$M,9,FALSE))</f>
        <v>36829</v>
      </c>
      <c r="J2536" s="104">
        <f>IF(ISNA(VLOOKUP($N2536,'Data from Waybill Query'!$A:$M,10,FALSE)),0,VLOOKUP($N2536,'Data from Waybill Query'!$A:$M,10,FALSE))</f>
        <v>6996</v>
      </c>
      <c r="K2536" s="104">
        <f>IF(ISNA(VLOOKUP($N2536,'Data from Waybill Query'!$A:$M,11,FALSE)),0,VLOOKUP($N2536,'Data from Waybill Query'!$A:$M,11,FALSE))</f>
        <v>3834442</v>
      </c>
      <c r="L2536" s="104">
        <f>IF(ISNA(VLOOKUP($N2536,'Data from Waybill Query'!$A:$M,12,FALSE)),0,VLOOKUP($N2536,'Data from Waybill Query'!$A:$M,12,FALSE))</f>
        <v>731</v>
      </c>
      <c r="M2536" s="104">
        <f>IF(ISNA(VLOOKUP($N2536,'Data from Waybill Query'!$A:$M,13,FALSE)),0,VLOOKUP($N2536,'Data from Waybill Query'!$A:$M,13,FALSE))</f>
        <v>6.8142209999999995E-2</v>
      </c>
      <c r="N2536" s="104">
        <f t="shared" si="88"/>
        <v>2022020113</v>
      </c>
    </row>
    <row r="2537" spans="1:14" x14ac:dyDescent="0.25">
      <c r="A2537" s="104">
        <f t="shared" si="87"/>
        <v>202211</v>
      </c>
      <c r="B2537" s="32">
        <f>'Data from Waybill Query'!B2537</f>
        <v>2022</v>
      </c>
      <c r="C2537" s="32" t="str">
        <f>IF('Data from Waybill Query'!C2537="00","0",IF('Data from Waybill Query'!C2537="01","1",IF('Data from Waybill Query'!C2537="XX","2",'Data from Waybill Query'!C2537)))</f>
        <v>2</v>
      </c>
      <c r="D2537" s="33" t="str">
        <f>'Data from Waybill Query'!D2537</f>
        <v>Grain</v>
      </c>
      <c r="E2537" s="33" t="str">
        <f>'Data from Waybill Query'!E2537</f>
        <v>M</v>
      </c>
      <c r="F2537" s="33" t="str">
        <f>'Data from Waybill Query'!F2537</f>
        <v>R</v>
      </c>
      <c r="G2537" s="33" t="str">
        <f>'Data from Waybill Query'!G2537</f>
        <v>S</v>
      </c>
      <c r="H2537" s="104">
        <f>IF(ISNA(VLOOKUP($N2537,'Data from Waybill Query'!$A:$M,8,FALSE)),0,VLOOKUP($N2537,'Data from Waybill Query'!$A:$M,8,FALSE))</f>
        <v>95160</v>
      </c>
      <c r="I2537" s="104">
        <f>IF(ISNA(VLOOKUP($N2537,'Data from Waybill Query'!$A:$M,9,FALSE)),0,VLOOKUP($N2537,'Data from Waybill Query'!$A:$M,9,FALSE))</f>
        <v>20730</v>
      </c>
      <c r="J2537" s="104">
        <f>IF(ISNA(VLOOKUP($N2537,'Data from Waybill Query'!$A:$M,10,FALSE)),0,VLOOKUP($N2537,'Data from Waybill Query'!$A:$M,10,FALSE))</f>
        <v>15801</v>
      </c>
      <c r="K2537" s="104">
        <f>IF(ISNA(VLOOKUP($N2537,'Data from Waybill Query'!$A:$M,11,FALSE)),0,VLOOKUP($N2537,'Data from Waybill Query'!$A:$M,11,FALSE))</f>
        <v>2069995</v>
      </c>
      <c r="L2537" s="104">
        <f>IF(ISNA(VLOOKUP($N2537,'Data from Waybill Query'!$A:$M,12,FALSE)),0,VLOOKUP($N2537,'Data from Waybill Query'!$A:$M,12,FALSE))</f>
        <v>1578</v>
      </c>
      <c r="M2537" s="104">
        <f>IF(ISNA(VLOOKUP($N2537,'Data from Waybill Query'!$A:$M,13,FALSE)),0,VLOOKUP($N2537,'Data from Waybill Query'!$A:$M,13,FALSE))</f>
        <v>6.0321189999999997E-2</v>
      </c>
      <c r="N2537" s="104">
        <f t="shared" si="88"/>
        <v>2022020201</v>
      </c>
    </row>
    <row r="2538" spans="1:14" x14ac:dyDescent="0.25">
      <c r="A2538" s="104">
        <f t="shared" si="87"/>
        <v>202212</v>
      </c>
      <c r="B2538" s="32">
        <f>'Data from Waybill Query'!B2538</f>
        <v>2022</v>
      </c>
      <c r="C2538" s="32" t="str">
        <f>IF('Data from Waybill Query'!C2538="00","0",IF('Data from Waybill Query'!C2538="01","1",IF('Data from Waybill Query'!C2538="XX","2",'Data from Waybill Query'!C2538)))</f>
        <v>2</v>
      </c>
      <c r="D2538" s="33" t="str">
        <f>'Data from Waybill Query'!D2538</f>
        <v>Grain</v>
      </c>
      <c r="E2538" s="33" t="str">
        <f>'Data from Waybill Query'!E2538</f>
        <v>M</v>
      </c>
      <c r="F2538" s="33" t="str">
        <f>'Data from Waybill Query'!F2538</f>
        <v>R</v>
      </c>
      <c r="G2538" s="33" t="str">
        <f>'Data from Waybill Query'!G2538</f>
        <v>M</v>
      </c>
      <c r="H2538" s="104">
        <f>IF(ISNA(VLOOKUP($N2538,'Data from Waybill Query'!$A:$M,8,FALSE)),0,VLOOKUP($N2538,'Data from Waybill Query'!$A:$M,8,FALSE))</f>
        <v>321904</v>
      </c>
      <c r="I2538" s="104">
        <f>IF(ISNA(VLOOKUP($N2538,'Data from Waybill Query'!$A:$M,9,FALSE)),0,VLOOKUP($N2538,'Data from Waybill Query'!$A:$M,9,FALSE))</f>
        <v>73374</v>
      </c>
      <c r="J2538" s="104">
        <f>IF(ISNA(VLOOKUP($N2538,'Data from Waybill Query'!$A:$M,10,FALSE)),0,VLOOKUP($N2538,'Data from Waybill Query'!$A:$M,10,FALSE))</f>
        <v>55050</v>
      </c>
      <c r="K2538" s="104">
        <f>IF(ISNA(VLOOKUP($N2538,'Data from Waybill Query'!$A:$M,11,FALSE)),0,VLOOKUP($N2538,'Data from Waybill Query'!$A:$M,11,FALSE))</f>
        <v>7445094</v>
      </c>
      <c r="L2538" s="104">
        <f>IF(ISNA(VLOOKUP($N2538,'Data from Waybill Query'!$A:$M,12,FALSE)),0,VLOOKUP($N2538,'Data from Waybill Query'!$A:$M,12,FALSE))</f>
        <v>5609</v>
      </c>
      <c r="M2538" s="104">
        <f>IF(ISNA(VLOOKUP($N2538,'Data from Waybill Query'!$A:$M,13,FALSE)),0,VLOOKUP($N2538,'Data from Waybill Query'!$A:$M,13,FALSE))</f>
        <v>5.7395149999999999E-2</v>
      </c>
      <c r="N2538" s="104">
        <f t="shared" si="88"/>
        <v>2022020202</v>
      </c>
    </row>
    <row r="2539" spans="1:14" x14ac:dyDescent="0.25">
      <c r="A2539" s="104">
        <f t="shared" si="87"/>
        <v>202213</v>
      </c>
      <c r="B2539" s="32">
        <f>'Data from Waybill Query'!B2539</f>
        <v>2022</v>
      </c>
      <c r="C2539" s="32" t="str">
        <f>IF('Data from Waybill Query'!C2539="00","0",IF('Data from Waybill Query'!C2539="01","1",IF('Data from Waybill Query'!C2539="XX","2",'Data from Waybill Query'!C2539)))</f>
        <v>2</v>
      </c>
      <c r="D2539" s="33" t="str">
        <f>'Data from Waybill Query'!D2539</f>
        <v>Grain</v>
      </c>
      <c r="E2539" s="33" t="str">
        <f>'Data from Waybill Query'!E2539</f>
        <v>M</v>
      </c>
      <c r="F2539" s="33" t="str">
        <f>'Data from Waybill Query'!F2539</f>
        <v>R</v>
      </c>
      <c r="G2539" s="33" t="str">
        <f>'Data from Waybill Query'!G2539</f>
        <v>U</v>
      </c>
      <c r="H2539" s="104">
        <f>IF(ISNA(VLOOKUP($N2539,'Data from Waybill Query'!$A:$M,8,FALSE)),0,VLOOKUP($N2539,'Data from Waybill Query'!$A:$M,8,FALSE))</f>
        <v>1133689</v>
      </c>
      <c r="I2539" s="104">
        <f>IF(ISNA(VLOOKUP($N2539,'Data from Waybill Query'!$A:$M,9,FALSE)),0,VLOOKUP($N2539,'Data from Waybill Query'!$A:$M,9,FALSE))</f>
        <v>285859</v>
      </c>
      <c r="J2539" s="104">
        <f>IF(ISNA(VLOOKUP($N2539,'Data from Waybill Query'!$A:$M,10,FALSE)),0,VLOOKUP($N2539,'Data from Waybill Query'!$A:$M,10,FALSE))</f>
        <v>229335</v>
      </c>
      <c r="K2539" s="104">
        <f>IF(ISNA(VLOOKUP($N2539,'Data from Waybill Query'!$A:$M,11,FALSE)),0,VLOOKUP($N2539,'Data from Waybill Query'!$A:$M,11,FALSE))</f>
        <v>30042218</v>
      </c>
      <c r="L2539" s="104">
        <f>IF(ISNA(VLOOKUP($N2539,'Data from Waybill Query'!$A:$M,12,FALSE)),0,VLOOKUP($N2539,'Data from Waybill Query'!$A:$M,12,FALSE))</f>
        <v>24134</v>
      </c>
      <c r="M2539" s="104">
        <f>IF(ISNA(VLOOKUP($N2539,'Data from Waybill Query'!$A:$M,13,FALSE)),0,VLOOKUP($N2539,'Data from Waybill Query'!$A:$M,13,FALSE))</f>
        <v>4.6974549999999997E-2</v>
      </c>
      <c r="N2539" s="104">
        <f t="shared" si="88"/>
        <v>2022020203</v>
      </c>
    </row>
    <row r="2540" spans="1:14" x14ac:dyDescent="0.25">
      <c r="A2540" s="104">
        <f t="shared" si="87"/>
        <v>202214</v>
      </c>
      <c r="B2540" s="32">
        <f>'Data from Waybill Query'!B2540</f>
        <v>2022</v>
      </c>
      <c r="C2540" s="32" t="str">
        <f>IF('Data from Waybill Query'!C2540="00","0",IF('Data from Waybill Query'!C2540="01","1",IF('Data from Waybill Query'!C2540="XX","2",'Data from Waybill Query'!C2540)))</f>
        <v>2</v>
      </c>
      <c r="D2540" s="33" t="str">
        <f>'Data from Waybill Query'!D2540</f>
        <v>Grain</v>
      </c>
      <c r="E2540" s="33" t="str">
        <f>'Data from Waybill Query'!E2540</f>
        <v>M</v>
      </c>
      <c r="F2540" s="33" t="str">
        <f>'Data from Waybill Query'!F2540</f>
        <v>P</v>
      </c>
      <c r="G2540" s="33" t="str">
        <f>'Data from Waybill Query'!G2540</f>
        <v>S</v>
      </c>
      <c r="H2540" s="104">
        <f>IF(ISNA(VLOOKUP($N2540,'Data from Waybill Query'!$A:$M,8,FALSE)),0,VLOOKUP($N2540,'Data from Waybill Query'!$A:$M,8,FALSE))</f>
        <v>95727</v>
      </c>
      <c r="I2540" s="104">
        <f>IF(ISNA(VLOOKUP($N2540,'Data from Waybill Query'!$A:$M,9,FALSE)),0,VLOOKUP($N2540,'Data from Waybill Query'!$A:$M,9,FALSE))</f>
        <v>23670</v>
      </c>
      <c r="J2540" s="104">
        <f>IF(ISNA(VLOOKUP($N2540,'Data from Waybill Query'!$A:$M,10,FALSE)),0,VLOOKUP($N2540,'Data from Waybill Query'!$A:$M,10,FALSE))</f>
        <v>17933</v>
      </c>
      <c r="K2540" s="104">
        <f>IF(ISNA(VLOOKUP($N2540,'Data from Waybill Query'!$A:$M,11,FALSE)),0,VLOOKUP($N2540,'Data from Waybill Query'!$A:$M,11,FALSE))</f>
        <v>2322825</v>
      </c>
      <c r="L2540" s="104">
        <f>IF(ISNA(VLOOKUP($N2540,'Data from Waybill Query'!$A:$M,12,FALSE)),0,VLOOKUP($N2540,'Data from Waybill Query'!$A:$M,12,FALSE))</f>
        <v>1756</v>
      </c>
      <c r="M2540" s="104">
        <f>IF(ISNA(VLOOKUP($N2540,'Data from Waybill Query'!$A:$M,13,FALSE)),0,VLOOKUP($N2540,'Data from Waybill Query'!$A:$M,13,FALSE))</f>
        <v>5.4502889999999998E-2</v>
      </c>
      <c r="N2540" s="104">
        <f t="shared" si="88"/>
        <v>2022020211</v>
      </c>
    </row>
    <row r="2541" spans="1:14" x14ac:dyDescent="0.25">
      <c r="A2541" s="104">
        <f t="shared" si="87"/>
        <v>202215</v>
      </c>
      <c r="B2541" s="32">
        <f>'Data from Waybill Query'!B2541</f>
        <v>2022</v>
      </c>
      <c r="C2541" s="32" t="str">
        <f>IF('Data from Waybill Query'!C2541="00","0",IF('Data from Waybill Query'!C2541="01","1",IF('Data from Waybill Query'!C2541="XX","2",'Data from Waybill Query'!C2541)))</f>
        <v>2</v>
      </c>
      <c r="D2541" s="33" t="str">
        <f>'Data from Waybill Query'!D2541</f>
        <v>Grain</v>
      </c>
      <c r="E2541" s="33" t="str">
        <f>'Data from Waybill Query'!E2541</f>
        <v>M</v>
      </c>
      <c r="F2541" s="33" t="str">
        <f>'Data from Waybill Query'!F2541</f>
        <v>P</v>
      </c>
      <c r="G2541" s="33" t="str">
        <f>'Data from Waybill Query'!G2541</f>
        <v>M</v>
      </c>
      <c r="H2541" s="104">
        <f>IF(ISNA(VLOOKUP($N2541,'Data from Waybill Query'!$A:$M,8,FALSE)),0,VLOOKUP($N2541,'Data from Waybill Query'!$A:$M,8,FALSE))</f>
        <v>66622</v>
      </c>
      <c r="I2541" s="104">
        <f>IF(ISNA(VLOOKUP($N2541,'Data from Waybill Query'!$A:$M,9,FALSE)),0,VLOOKUP($N2541,'Data from Waybill Query'!$A:$M,9,FALSE))</f>
        <v>17337</v>
      </c>
      <c r="J2541" s="104">
        <f>IF(ISNA(VLOOKUP($N2541,'Data from Waybill Query'!$A:$M,10,FALSE)),0,VLOOKUP($N2541,'Data from Waybill Query'!$A:$M,10,FALSE))</f>
        <v>12560</v>
      </c>
      <c r="K2541" s="104">
        <f>IF(ISNA(VLOOKUP($N2541,'Data from Waybill Query'!$A:$M,11,FALSE)),0,VLOOKUP($N2541,'Data from Waybill Query'!$A:$M,11,FALSE))</f>
        <v>1778721</v>
      </c>
      <c r="L2541" s="104">
        <f>IF(ISNA(VLOOKUP($N2541,'Data from Waybill Query'!$A:$M,12,FALSE)),0,VLOOKUP($N2541,'Data from Waybill Query'!$A:$M,12,FALSE))</f>
        <v>1288</v>
      </c>
      <c r="M2541" s="104">
        <f>IF(ISNA(VLOOKUP($N2541,'Data from Waybill Query'!$A:$M,13,FALSE)),0,VLOOKUP($N2541,'Data from Waybill Query'!$A:$M,13,FALSE))</f>
        <v>5.1709749999999999E-2</v>
      </c>
      <c r="N2541" s="104">
        <f t="shared" si="88"/>
        <v>2022020212</v>
      </c>
    </row>
    <row r="2542" spans="1:14" x14ac:dyDescent="0.25">
      <c r="A2542" s="104">
        <f t="shared" si="87"/>
        <v>202216</v>
      </c>
      <c r="B2542" s="32">
        <f>'Data from Waybill Query'!B2542</f>
        <v>2022</v>
      </c>
      <c r="C2542" s="32" t="str">
        <f>IF('Data from Waybill Query'!C2542="00","0",IF('Data from Waybill Query'!C2542="01","1",IF('Data from Waybill Query'!C2542="XX","2",'Data from Waybill Query'!C2542)))</f>
        <v>2</v>
      </c>
      <c r="D2542" s="33" t="str">
        <f>'Data from Waybill Query'!D2542</f>
        <v>Grain</v>
      </c>
      <c r="E2542" s="33" t="str">
        <f>'Data from Waybill Query'!E2542</f>
        <v>M</v>
      </c>
      <c r="F2542" s="33" t="str">
        <f>'Data from Waybill Query'!F2542</f>
        <v>P</v>
      </c>
      <c r="G2542" s="33" t="str">
        <f>'Data from Waybill Query'!G2542</f>
        <v>U</v>
      </c>
      <c r="H2542" s="104">
        <f>IF(ISNA(VLOOKUP($N2542,'Data from Waybill Query'!$A:$M,8,FALSE)),0,VLOOKUP($N2542,'Data from Waybill Query'!$A:$M,8,FALSE))</f>
        <v>338671</v>
      </c>
      <c r="I2542" s="104">
        <f>IF(ISNA(VLOOKUP($N2542,'Data from Waybill Query'!$A:$M,9,FALSE)),0,VLOOKUP($N2542,'Data from Waybill Query'!$A:$M,9,FALSE))</f>
        <v>103321</v>
      </c>
      <c r="J2542" s="104">
        <f>IF(ISNA(VLOOKUP($N2542,'Data from Waybill Query'!$A:$M,10,FALSE)),0,VLOOKUP($N2542,'Data from Waybill Query'!$A:$M,10,FALSE))</f>
        <v>81514</v>
      </c>
      <c r="K2542" s="104">
        <f>IF(ISNA(VLOOKUP($N2542,'Data from Waybill Query'!$A:$M,11,FALSE)),0,VLOOKUP($N2542,'Data from Waybill Query'!$A:$M,11,FALSE))</f>
        <v>10911797</v>
      </c>
      <c r="L2542" s="104">
        <f>IF(ISNA(VLOOKUP($N2542,'Data from Waybill Query'!$A:$M,12,FALSE)),0,VLOOKUP($N2542,'Data from Waybill Query'!$A:$M,12,FALSE))</f>
        <v>8604</v>
      </c>
      <c r="M2542" s="104">
        <f>IF(ISNA(VLOOKUP($N2542,'Data from Waybill Query'!$A:$M,13,FALSE)),0,VLOOKUP($N2542,'Data from Waybill Query'!$A:$M,13,FALSE))</f>
        <v>3.9363389999999998E-2</v>
      </c>
      <c r="N2542" s="104">
        <f t="shared" si="88"/>
        <v>2022020213</v>
      </c>
    </row>
    <row r="2543" spans="1:14" x14ac:dyDescent="0.25">
      <c r="A2543" s="104">
        <f t="shared" si="87"/>
        <v>202217</v>
      </c>
      <c r="B2543" s="32">
        <f>'Data from Waybill Query'!B2543</f>
        <v>2022</v>
      </c>
      <c r="C2543" s="32" t="str">
        <f>IF('Data from Waybill Query'!C2543="00","0",IF('Data from Waybill Query'!C2543="01","1",IF('Data from Waybill Query'!C2543="XX","2",'Data from Waybill Query'!C2543)))</f>
        <v>2</v>
      </c>
      <c r="D2543" s="33" t="str">
        <f>'Data from Waybill Query'!D2543</f>
        <v>Grain</v>
      </c>
      <c r="E2543" s="33" t="str">
        <f>'Data from Waybill Query'!E2543</f>
        <v>L</v>
      </c>
      <c r="F2543" s="33" t="str">
        <f>'Data from Waybill Query'!F2543</f>
        <v>R</v>
      </c>
      <c r="G2543" s="33" t="str">
        <f>'Data from Waybill Query'!G2543</f>
        <v>S</v>
      </c>
      <c r="H2543" s="104">
        <f>IF(ISNA(VLOOKUP($N2543,'Data from Waybill Query'!$A:$M,8,FALSE)),0,VLOOKUP($N2543,'Data from Waybill Query'!$A:$M,8,FALSE))</f>
        <v>198042</v>
      </c>
      <c r="I2543" s="104">
        <f>IF(ISNA(VLOOKUP($N2543,'Data from Waybill Query'!$A:$M,9,FALSE)),0,VLOOKUP($N2543,'Data from Waybill Query'!$A:$M,9,FALSE))</f>
        <v>29840</v>
      </c>
      <c r="J2543" s="104">
        <f>IF(ISNA(VLOOKUP($N2543,'Data from Waybill Query'!$A:$M,10,FALSE)),0,VLOOKUP($N2543,'Data from Waybill Query'!$A:$M,10,FALSE))</f>
        <v>47879</v>
      </c>
      <c r="K2543" s="104">
        <f>IF(ISNA(VLOOKUP($N2543,'Data from Waybill Query'!$A:$M,11,FALSE)),0,VLOOKUP($N2543,'Data from Waybill Query'!$A:$M,11,FALSE))</f>
        <v>3039390</v>
      </c>
      <c r="L2543" s="104">
        <f>IF(ISNA(VLOOKUP($N2543,'Data from Waybill Query'!$A:$M,12,FALSE)),0,VLOOKUP($N2543,'Data from Waybill Query'!$A:$M,12,FALSE))</f>
        <v>4872</v>
      </c>
      <c r="M2543" s="104">
        <f>IF(ISNA(VLOOKUP($N2543,'Data from Waybill Query'!$A:$M,13,FALSE)),0,VLOOKUP($N2543,'Data from Waybill Query'!$A:$M,13,FALSE))</f>
        <v>4.0650779999999997E-2</v>
      </c>
      <c r="N2543" s="104">
        <f t="shared" si="88"/>
        <v>2022020301</v>
      </c>
    </row>
    <row r="2544" spans="1:14" x14ac:dyDescent="0.25">
      <c r="A2544" s="104">
        <f t="shared" si="87"/>
        <v>202218</v>
      </c>
      <c r="B2544" s="32">
        <f>'Data from Waybill Query'!B2544</f>
        <v>2022</v>
      </c>
      <c r="C2544" s="32" t="str">
        <f>IF('Data from Waybill Query'!C2544="00","0",IF('Data from Waybill Query'!C2544="01","1",IF('Data from Waybill Query'!C2544="XX","2",'Data from Waybill Query'!C2544)))</f>
        <v>2</v>
      </c>
      <c r="D2544" s="33" t="str">
        <f>'Data from Waybill Query'!D2544</f>
        <v>Grain</v>
      </c>
      <c r="E2544" s="33" t="str">
        <f>'Data from Waybill Query'!E2544</f>
        <v>L</v>
      </c>
      <c r="F2544" s="33" t="str">
        <f>'Data from Waybill Query'!F2544</f>
        <v>R</v>
      </c>
      <c r="G2544" s="33" t="str">
        <f>'Data from Waybill Query'!G2544</f>
        <v>M</v>
      </c>
      <c r="H2544" s="104">
        <f>IF(ISNA(VLOOKUP($N2544,'Data from Waybill Query'!$A:$M,8,FALSE)),0,VLOOKUP($N2544,'Data from Waybill Query'!$A:$M,8,FALSE))</f>
        <v>373496</v>
      </c>
      <c r="I2544" s="104">
        <f>IF(ISNA(VLOOKUP($N2544,'Data from Waybill Query'!$A:$M,9,FALSE)),0,VLOOKUP($N2544,'Data from Waybill Query'!$A:$M,9,FALSE))</f>
        <v>59739</v>
      </c>
      <c r="J2544" s="104">
        <f>IF(ISNA(VLOOKUP($N2544,'Data from Waybill Query'!$A:$M,10,FALSE)),0,VLOOKUP($N2544,'Data from Waybill Query'!$A:$M,10,FALSE))</f>
        <v>91955</v>
      </c>
      <c r="K2544" s="104">
        <f>IF(ISNA(VLOOKUP($N2544,'Data from Waybill Query'!$A:$M,11,FALSE)),0,VLOOKUP($N2544,'Data from Waybill Query'!$A:$M,11,FALSE))</f>
        <v>6109001</v>
      </c>
      <c r="L2544" s="104">
        <f>IF(ISNA(VLOOKUP($N2544,'Data from Waybill Query'!$A:$M,12,FALSE)),0,VLOOKUP($N2544,'Data from Waybill Query'!$A:$M,12,FALSE))</f>
        <v>9401</v>
      </c>
      <c r="M2544" s="104">
        <f>IF(ISNA(VLOOKUP($N2544,'Data from Waybill Query'!$A:$M,13,FALSE)),0,VLOOKUP($N2544,'Data from Waybill Query'!$A:$M,13,FALSE))</f>
        <v>3.9728149999999997E-2</v>
      </c>
      <c r="N2544" s="104">
        <f t="shared" si="88"/>
        <v>2022020302</v>
      </c>
    </row>
    <row r="2545" spans="1:14" x14ac:dyDescent="0.25">
      <c r="A2545" s="104">
        <f t="shared" si="87"/>
        <v>202219</v>
      </c>
      <c r="B2545" s="32">
        <f>'Data from Waybill Query'!B2545</f>
        <v>2022</v>
      </c>
      <c r="C2545" s="32" t="str">
        <f>IF('Data from Waybill Query'!C2545="00","0",IF('Data from Waybill Query'!C2545="01","1",IF('Data from Waybill Query'!C2545="XX","2",'Data from Waybill Query'!C2545)))</f>
        <v>2</v>
      </c>
      <c r="D2545" s="33" t="str">
        <f>'Data from Waybill Query'!D2545</f>
        <v>Grain</v>
      </c>
      <c r="E2545" s="33" t="str">
        <f>'Data from Waybill Query'!E2545</f>
        <v>L</v>
      </c>
      <c r="F2545" s="33" t="str">
        <f>'Data from Waybill Query'!F2545</f>
        <v>R</v>
      </c>
      <c r="G2545" s="33" t="str">
        <f>'Data from Waybill Query'!G2545</f>
        <v>U</v>
      </c>
      <c r="H2545" s="104">
        <f>IF(ISNA(VLOOKUP($N2545,'Data from Waybill Query'!$A:$M,8,FALSE)),0,VLOOKUP($N2545,'Data from Waybill Query'!$A:$M,8,FALSE))</f>
        <v>3441515</v>
      </c>
      <c r="I2545" s="104">
        <f>IF(ISNA(VLOOKUP($N2545,'Data from Waybill Query'!$A:$M,9,FALSE)),0,VLOOKUP($N2545,'Data from Waybill Query'!$A:$M,9,FALSE))</f>
        <v>608738</v>
      </c>
      <c r="J2545" s="104">
        <f>IF(ISNA(VLOOKUP($N2545,'Data from Waybill Query'!$A:$M,10,FALSE)),0,VLOOKUP($N2545,'Data from Waybill Query'!$A:$M,10,FALSE))</f>
        <v>1004177</v>
      </c>
      <c r="K2545" s="104">
        <f>IF(ISNA(VLOOKUP($N2545,'Data from Waybill Query'!$A:$M,11,FALSE)),0,VLOOKUP($N2545,'Data from Waybill Query'!$A:$M,11,FALSE))</f>
        <v>66284844</v>
      </c>
      <c r="L2545" s="104">
        <f>IF(ISNA(VLOOKUP($N2545,'Data from Waybill Query'!$A:$M,12,FALSE)),0,VLOOKUP($N2545,'Data from Waybill Query'!$A:$M,12,FALSE))</f>
        <v>109411</v>
      </c>
      <c r="M2545" s="104">
        <f>IF(ISNA(VLOOKUP($N2545,'Data from Waybill Query'!$A:$M,13,FALSE)),0,VLOOKUP($N2545,'Data from Waybill Query'!$A:$M,13,FALSE))</f>
        <v>3.1454950000000002E-2</v>
      </c>
      <c r="N2545" s="104">
        <f t="shared" si="88"/>
        <v>2022020303</v>
      </c>
    </row>
    <row r="2546" spans="1:14" x14ac:dyDescent="0.25">
      <c r="A2546" s="104">
        <f t="shared" si="87"/>
        <v>202220</v>
      </c>
      <c r="B2546" s="32">
        <f>'Data from Waybill Query'!B2546</f>
        <v>2022</v>
      </c>
      <c r="C2546" s="32" t="str">
        <f>IF('Data from Waybill Query'!C2546="00","0",IF('Data from Waybill Query'!C2546="01","1",IF('Data from Waybill Query'!C2546="XX","2",'Data from Waybill Query'!C2546)))</f>
        <v>2</v>
      </c>
      <c r="D2546" s="33" t="str">
        <f>'Data from Waybill Query'!D2546</f>
        <v>Grain</v>
      </c>
      <c r="E2546" s="33" t="str">
        <f>'Data from Waybill Query'!E2546</f>
        <v>L</v>
      </c>
      <c r="F2546" s="33" t="str">
        <f>'Data from Waybill Query'!F2546</f>
        <v>P</v>
      </c>
      <c r="G2546" s="33" t="str">
        <f>'Data from Waybill Query'!G2546</f>
        <v>S</v>
      </c>
      <c r="H2546" s="104">
        <f>IF(ISNA(VLOOKUP($N2546,'Data from Waybill Query'!$A:$M,8,FALSE)),0,VLOOKUP($N2546,'Data from Waybill Query'!$A:$M,8,FALSE))</f>
        <v>139343</v>
      </c>
      <c r="I2546" s="104">
        <f>IF(ISNA(VLOOKUP($N2546,'Data from Waybill Query'!$A:$M,9,FALSE)),0,VLOOKUP($N2546,'Data from Waybill Query'!$A:$M,9,FALSE))</f>
        <v>21985</v>
      </c>
      <c r="J2546" s="104">
        <f>IF(ISNA(VLOOKUP($N2546,'Data from Waybill Query'!$A:$M,10,FALSE)),0,VLOOKUP($N2546,'Data from Waybill Query'!$A:$M,10,FALSE))</f>
        <v>36385</v>
      </c>
      <c r="K2546" s="104">
        <f>IF(ISNA(VLOOKUP($N2546,'Data from Waybill Query'!$A:$M,11,FALSE)),0,VLOOKUP($N2546,'Data from Waybill Query'!$A:$M,11,FALSE))</f>
        <v>2187265</v>
      </c>
      <c r="L2546" s="104">
        <f>IF(ISNA(VLOOKUP($N2546,'Data from Waybill Query'!$A:$M,12,FALSE)),0,VLOOKUP($N2546,'Data from Waybill Query'!$A:$M,12,FALSE))</f>
        <v>3600</v>
      </c>
      <c r="M2546" s="104">
        <f>IF(ISNA(VLOOKUP($N2546,'Data from Waybill Query'!$A:$M,13,FALSE)),0,VLOOKUP($N2546,'Data from Waybill Query'!$A:$M,13,FALSE))</f>
        <v>3.8708909999999999E-2</v>
      </c>
      <c r="N2546" s="104">
        <f t="shared" si="88"/>
        <v>2022020311</v>
      </c>
    </row>
    <row r="2547" spans="1:14" x14ac:dyDescent="0.25">
      <c r="A2547" s="104">
        <f t="shared" si="87"/>
        <v>202221</v>
      </c>
      <c r="B2547" s="32">
        <f>'Data from Waybill Query'!B2547</f>
        <v>2022</v>
      </c>
      <c r="C2547" s="32" t="str">
        <f>IF('Data from Waybill Query'!C2547="00","0",IF('Data from Waybill Query'!C2547="01","1",IF('Data from Waybill Query'!C2547="XX","2",'Data from Waybill Query'!C2547)))</f>
        <v>2</v>
      </c>
      <c r="D2547" s="33" t="str">
        <f>'Data from Waybill Query'!D2547</f>
        <v>Grain</v>
      </c>
      <c r="E2547" s="33" t="str">
        <f>'Data from Waybill Query'!E2547</f>
        <v>L</v>
      </c>
      <c r="F2547" s="33" t="str">
        <f>'Data from Waybill Query'!F2547</f>
        <v>P</v>
      </c>
      <c r="G2547" s="33" t="str">
        <f>'Data from Waybill Query'!G2547</f>
        <v>M</v>
      </c>
      <c r="H2547" s="104">
        <f>IF(ISNA(VLOOKUP($N2547,'Data from Waybill Query'!$A:$M,8,FALSE)),0,VLOOKUP($N2547,'Data from Waybill Query'!$A:$M,8,FALSE))</f>
        <v>74789</v>
      </c>
      <c r="I2547" s="104">
        <f>IF(ISNA(VLOOKUP($N2547,'Data from Waybill Query'!$A:$M,9,FALSE)),0,VLOOKUP($N2547,'Data from Waybill Query'!$A:$M,9,FALSE))</f>
        <v>12837</v>
      </c>
      <c r="J2547" s="104">
        <f>IF(ISNA(VLOOKUP($N2547,'Data from Waybill Query'!$A:$M,10,FALSE)),0,VLOOKUP($N2547,'Data from Waybill Query'!$A:$M,10,FALSE))</f>
        <v>18840</v>
      </c>
      <c r="K2547" s="104">
        <f>IF(ISNA(VLOOKUP($N2547,'Data from Waybill Query'!$A:$M,11,FALSE)),0,VLOOKUP($N2547,'Data from Waybill Query'!$A:$M,11,FALSE))</f>
        <v>1305385</v>
      </c>
      <c r="L2547" s="104">
        <f>IF(ISNA(VLOOKUP($N2547,'Data from Waybill Query'!$A:$M,12,FALSE)),0,VLOOKUP($N2547,'Data from Waybill Query'!$A:$M,12,FALSE))</f>
        <v>1901</v>
      </c>
      <c r="M2547" s="104">
        <f>IF(ISNA(VLOOKUP($N2547,'Data from Waybill Query'!$A:$M,13,FALSE)),0,VLOOKUP($N2547,'Data from Waybill Query'!$A:$M,13,FALSE))</f>
        <v>3.934936E-2</v>
      </c>
      <c r="N2547" s="104">
        <f t="shared" si="88"/>
        <v>2022020312</v>
      </c>
    </row>
    <row r="2548" spans="1:14" x14ac:dyDescent="0.25">
      <c r="A2548" s="104">
        <f t="shared" si="87"/>
        <v>202222</v>
      </c>
      <c r="B2548" s="32">
        <f>'Data from Waybill Query'!B2548</f>
        <v>2022</v>
      </c>
      <c r="C2548" s="32" t="str">
        <f>IF('Data from Waybill Query'!C2548="00","0",IF('Data from Waybill Query'!C2548="01","1",IF('Data from Waybill Query'!C2548="XX","2",'Data from Waybill Query'!C2548)))</f>
        <v>2</v>
      </c>
      <c r="D2548" s="33" t="str">
        <f>'Data from Waybill Query'!D2548</f>
        <v>Grain</v>
      </c>
      <c r="E2548" s="33" t="str">
        <f>'Data from Waybill Query'!E2548</f>
        <v>L</v>
      </c>
      <c r="F2548" s="33" t="str">
        <f>'Data from Waybill Query'!F2548</f>
        <v>P</v>
      </c>
      <c r="G2548" s="33" t="str">
        <f>'Data from Waybill Query'!G2548</f>
        <v>U</v>
      </c>
      <c r="H2548" s="104">
        <f>IF(ISNA(VLOOKUP($N2548,'Data from Waybill Query'!$A:$M,8,FALSE)),0,VLOOKUP($N2548,'Data from Waybill Query'!$A:$M,8,FALSE))</f>
        <v>299258</v>
      </c>
      <c r="I2548" s="104">
        <f>IF(ISNA(VLOOKUP($N2548,'Data from Waybill Query'!$A:$M,9,FALSE)),0,VLOOKUP($N2548,'Data from Waybill Query'!$A:$M,9,FALSE))</f>
        <v>57798</v>
      </c>
      <c r="J2548" s="104">
        <f>IF(ISNA(VLOOKUP($N2548,'Data from Waybill Query'!$A:$M,10,FALSE)),0,VLOOKUP($N2548,'Data from Waybill Query'!$A:$M,10,FALSE))</f>
        <v>94110</v>
      </c>
      <c r="K2548" s="104">
        <f>IF(ISNA(VLOOKUP($N2548,'Data from Waybill Query'!$A:$M,11,FALSE)),0,VLOOKUP($N2548,'Data from Waybill Query'!$A:$M,11,FALSE))</f>
        <v>6210706</v>
      </c>
      <c r="L2548" s="104">
        <f>IF(ISNA(VLOOKUP($N2548,'Data from Waybill Query'!$A:$M,12,FALSE)),0,VLOOKUP($N2548,'Data from Waybill Query'!$A:$M,12,FALSE))</f>
        <v>10126</v>
      </c>
      <c r="M2548" s="104">
        <f>IF(ISNA(VLOOKUP($N2548,'Data from Waybill Query'!$A:$M,13,FALSE)),0,VLOOKUP($N2548,'Data from Waybill Query'!$A:$M,13,FALSE))</f>
        <v>2.9552720000000001E-2</v>
      </c>
      <c r="N2548" s="104">
        <f t="shared" si="88"/>
        <v>2022020313</v>
      </c>
    </row>
    <row r="2549" spans="1:14" x14ac:dyDescent="0.25">
      <c r="A2549" s="104">
        <f t="shared" si="87"/>
        <v>202223</v>
      </c>
      <c r="B2549" s="32">
        <f>'Data from Waybill Query'!B2549</f>
        <v>2022</v>
      </c>
      <c r="C2549" s="32" t="str">
        <f>IF('Data from Waybill Query'!C2549="00","0",IF('Data from Waybill Query'!C2549="01","1",IF('Data from Waybill Query'!C2549="XX","2",'Data from Waybill Query'!C2549)))</f>
        <v>10</v>
      </c>
      <c r="D2549" s="33" t="str">
        <f>'Data from Waybill Query'!D2549</f>
        <v>Metalic Ores</v>
      </c>
      <c r="E2549" s="33" t="str">
        <f>'Data from Waybill Query'!E2549</f>
        <v>S</v>
      </c>
      <c r="F2549" s="33" t="str">
        <f>'Data from Waybill Query'!F2549</f>
        <v>X</v>
      </c>
      <c r="G2549" s="33" t="str">
        <f>'Data from Waybill Query'!G2549</f>
        <v>X</v>
      </c>
      <c r="H2549" s="104">
        <f>IF(ISNA(VLOOKUP($N2549,'Data from Waybill Query'!$A:$M,8,FALSE)),0,VLOOKUP($N2549,'Data from Waybill Query'!$A:$M,8,FALSE))</f>
        <v>109944</v>
      </c>
      <c r="I2549" s="104">
        <f>IF(ISNA(VLOOKUP($N2549,'Data from Waybill Query'!$A:$M,9,FALSE)),0,VLOOKUP($N2549,'Data from Waybill Query'!$A:$M,9,FALSE))</f>
        <v>328516</v>
      </c>
      <c r="J2549" s="104">
        <f>IF(ISNA(VLOOKUP($N2549,'Data from Waybill Query'!$A:$M,10,FALSE)),0,VLOOKUP($N2549,'Data from Waybill Query'!$A:$M,10,FALSE))</f>
        <v>11094</v>
      </c>
      <c r="K2549" s="104">
        <f>IF(ISNA(VLOOKUP($N2549,'Data from Waybill Query'!$A:$M,11,FALSE)),0,VLOOKUP($N2549,'Data from Waybill Query'!$A:$M,11,FALSE))</f>
        <v>27267735</v>
      </c>
      <c r="L2549" s="104">
        <f>IF(ISNA(VLOOKUP($N2549,'Data from Waybill Query'!$A:$M,12,FALSE)),0,VLOOKUP($N2549,'Data from Waybill Query'!$A:$M,12,FALSE))</f>
        <v>886</v>
      </c>
      <c r="M2549" s="104">
        <f>IF(ISNA(VLOOKUP($N2549,'Data from Waybill Query'!$A:$M,13,FALSE)),0,VLOOKUP($N2549,'Data from Waybill Query'!$A:$M,13,FALSE))</f>
        <v>0.124156</v>
      </c>
      <c r="N2549" s="104">
        <f t="shared" si="88"/>
        <v>2022100103</v>
      </c>
    </row>
    <row r="2550" spans="1:14" x14ac:dyDescent="0.25">
      <c r="A2550" s="104">
        <f t="shared" si="87"/>
        <v>202224</v>
      </c>
      <c r="B2550" s="32">
        <f>'Data from Waybill Query'!B2550</f>
        <v>2022</v>
      </c>
      <c r="C2550" s="32" t="str">
        <f>IF('Data from Waybill Query'!C2550="00","0",IF('Data from Waybill Query'!C2550="01","1",IF('Data from Waybill Query'!C2550="XX","2",'Data from Waybill Query'!C2550)))</f>
        <v>10</v>
      </c>
      <c r="D2550" s="33" t="str">
        <f>'Data from Waybill Query'!D2550</f>
        <v>Metalic Ores</v>
      </c>
      <c r="E2550" s="33" t="str">
        <f>'Data from Waybill Query'!E2550</f>
        <v>M</v>
      </c>
      <c r="F2550" s="33" t="str">
        <f>'Data from Waybill Query'!F2550</f>
        <v>X</v>
      </c>
      <c r="G2550" s="33" t="str">
        <f>'Data from Waybill Query'!G2550</f>
        <v>X</v>
      </c>
      <c r="H2550" s="104">
        <f>IF(ISNA(VLOOKUP($N2550,'Data from Waybill Query'!$A:$M,8,FALSE)),0,VLOOKUP($N2550,'Data from Waybill Query'!$A:$M,8,FALSE))</f>
        <v>212801</v>
      </c>
      <c r="I2550" s="104">
        <f>IF(ISNA(VLOOKUP($N2550,'Data from Waybill Query'!$A:$M,9,FALSE)),0,VLOOKUP($N2550,'Data from Waybill Query'!$A:$M,9,FALSE))</f>
        <v>173207</v>
      </c>
      <c r="J2550" s="104">
        <f>IF(ISNA(VLOOKUP($N2550,'Data from Waybill Query'!$A:$M,10,FALSE)),0,VLOOKUP($N2550,'Data from Waybill Query'!$A:$M,10,FALSE))</f>
        <v>23825</v>
      </c>
      <c r="K2550" s="104">
        <f>IF(ISNA(VLOOKUP($N2550,'Data from Waybill Query'!$A:$M,11,FALSE)),0,VLOOKUP($N2550,'Data from Waybill Query'!$A:$M,11,FALSE))</f>
        <v>18246808</v>
      </c>
      <c r="L2550" s="104">
        <f>IF(ISNA(VLOOKUP($N2550,'Data from Waybill Query'!$A:$M,12,FALSE)),0,VLOOKUP($N2550,'Data from Waybill Query'!$A:$M,12,FALSE))</f>
        <v>2507</v>
      </c>
      <c r="M2550" s="104">
        <f>IF(ISNA(VLOOKUP($N2550,'Data from Waybill Query'!$A:$M,13,FALSE)),0,VLOOKUP($N2550,'Data from Waybill Query'!$A:$M,13,FALSE))</f>
        <v>8.4895869999999998E-2</v>
      </c>
      <c r="N2550" s="104">
        <f t="shared" si="88"/>
        <v>2022100203</v>
      </c>
    </row>
    <row r="2551" spans="1:14" x14ac:dyDescent="0.25">
      <c r="A2551" s="104">
        <f t="shared" si="87"/>
        <v>202225</v>
      </c>
      <c r="B2551" s="32">
        <f>'Data from Waybill Query'!B2551</f>
        <v>2022</v>
      </c>
      <c r="C2551" s="32" t="str">
        <f>IF('Data from Waybill Query'!C2551="00","0",IF('Data from Waybill Query'!C2551="01","1",IF('Data from Waybill Query'!C2551="XX","2",'Data from Waybill Query'!C2551)))</f>
        <v>10</v>
      </c>
      <c r="D2551" s="33" t="str">
        <f>'Data from Waybill Query'!D2551</f>
        <v>Metalic Ores</v>
      </c>
      <c r="E2551" s="33" t="str">
        <f>'Data from Waybill Query'!E2551</f>
        <v>L</v>
      </c>
      <c r="F2551" s="33" t="str">
        <f>'Data from Waybill Query'!F2551</f>
        <v>X</v>
      </c>
      <c r="G2551" s="33" t="str">
        <f>'Data from Waybill Query'!G2551</f>
        <v>X</v>
      </c>
      <c r="H2551" s="104">
        <f>IF(ISNA(VLOOKUP($N2551,'Data from Waybill Query'!$A:$M,8,FALSE)),0,VLOOKUP($N2551,'Data from Waybill Query'!$A:$M,8,FALSE))</f>
        <v>371883</v>
      </c>
      <c r="I2551" s="104">
        <f>IF(ISNA(VLOOKUP($N2551,'Data from Waybill Query'!$A:$M,9,FALSE)),0,VLOOKUP($N2551,'Data from Waybill Query'!$A:$M,9,FALSE))</f>
        <v>229883</v>
      </c>
      <c r="J2551" s="104">
        <f>IF(ISNA(VLOOKUP($N2551,'Data from Waybill Query'!$A:$M,10,FALSE)),0,VLOOKUP($N2551,'Data from Waybill Query'!$A:$M,10,FALSE))</f>
        <v>374258</v>
      </c>
      <c r="K2551" s="104">
        <f>IF(ISNA(VLOOKUP($N2551,'Data from Waybill Query'!$A:$M,11,FALSE)),0,VLOOKUP($N2551,'Data from Waybill Query'!$A:$M,11,FALSE))</f>
        <v>19649414</v>
      </c>
      <c r="L2551" s="104">
        <f>IF(ISNA(VLOOKUP($N2551,'Data from Waybill Query'!$A:$M,12,FALSE)),0,VLOOKUP($N2551,'Data from Waybill Query'!$A:$M,12,FALSE))</f>
        <v>30494</v>
      </c>
      <c r="M2551" s="104">
        <f>IF(ISNA(VLOOKUP($N2551,'Data from Waybill Query'!$A:$M,13,FALSE)),0,VLOOKUP($N2551,'Data from Waybill Query'!$A:$M,13,FALSE))</f>
        <v>1.2195269999999999E-2</v>
      </c>
      <c r="N2551" s="104">
        <f t="shared" si="88"/>
        <v>2022100303</v>
      </c>
    </row>
    <row r="2552" spans="1:14" x14ac:dyDescent="0.25">
      <c r="A2552" s="104">
        <f t="shared" si="87"/>
        <v>202226</v>
      </c>
      <c r="B2552" s="32">
        <f>'Data from Waybill Query'!B2552</f>
        <v>2022</v>
      </c>
      <c r="C2552" s="32" t="str">
        <f>IF('Data from Waybill Query'!C2552="00","0",IF('Data from Waybill Query'!C2552="01","1",IF('Data from Waybill Query'!C2552="XX","2",'Data from Waybill Query'!C2552)))</f>
        <v>11</v>
      </c>
      <c r="D2552" s="33" t="str">
        <f>'Data from Waybill Query'!D2552</f>
        <v>Coal</v>
      </c>
      <c r="E2552" s="33" t="str">
        <f>'Data from Waybill Query'!E2552</f>
        <v>S</v>
      </c>
      <c r="F2552" s="33" t="str">
        <f>'Data from Waybill Query'!F2552</f>
        <v>R</v>
      </c>
      <c r="G2552" s="33" t="str">
        <f>'Data from Waybill Query'!G2552</f>
        <v>X</v>
      </c>
      <c r="H2552" s="104">
        <f>IF(ISNA(VLOOKUP($N2552,'Data from Waybill Query'!$A:$M,8,FALSE)),0,VLOOKUP($N2552,'Data from Waybill Query'!$A:$M,8,FALSE))</f>
        <v>1961679</v>
      </c>
      <c r="I2552" s="104">
        <f>IF(ISNA(VLOOKUP($N2552,'Data from Waybill Query'!$A:$M,9,FALSE)),0,VLOOKUP($N2552,'Data from Waybill Query'!$A:$M,9,FALSE))</f>
        <v>690547</v>
      </c>
      <c r="J2552" s="104">
        <f>IF(ISNA(VLOOKUP($N2552,'Data from Waybill Query'!$A:$M,10,FALSE)),0,VLOOKUP($N2552,'Data from Waybill Query'!$A:$M,10,FALSE))</f>
        <v>199316</v>
      </c>
      <c r="K2552" s="104">
        <f>IF(ISNA(VLOOKUP($N2552,'Data from Waybill Query'!$A:$M,11,FALSE)),0,VLOOKUP($N2552,'Data from Waybill Query'!$A:$M,11,FALSE))</f>
        <v>77407987</v>
      </c>
      <c r="L2552" s="104">
        <f>IF(ISNA(VLOOKUP($N2552,'Data from Waybill Query'!$A:$M,12,FALSE)),0,VLOOKUP($N2552,'Data from Waybill Query'!$A:$M,12,FALSE))</f>
        <v>22196</v>
      </c>
      <c r="M2552" s="104">
        <f>IF(ISNA(VLOOKUP($N2552,'Data from Waybill Query'!$A:$M,13,FALSE)),0,VLOOKUP($N2552,'Data from Waybill Query'!$A:$M,13,FALSE))</f>
        <v>8.8379020000000003E-2</v>
      </c>
      <c r="N2552" s="104">
        <f t="shared" si="88"/>
        <v>2022110103</v>
      </c>
    </row>
    <row r="2553" spans="1:14" x14ac:dyDescent="0.25">
      <c r="A2553" s="104">
        <f t="shared" si="87"/>
        <v>202227</v>
      </c>
      <c r="B2553" s="32">
        <f>'Data from Waybill Query'!B2553</f>
        <v>2022</v>
      </c>
      <c r="C2553" s="32" t="str">
        <f>IF('Data from Waybill Query'!C2553="00","0",IF('Data from Waybill Query'!C2553="01","1",IF('Data from Waybill Query'!C2553="XX","2",'Data from Waybill Query'!C2553)))</f>
        <v>11</v>
      </c>
      <c r="D2553" s="33" t="str">
        <f>'Data from Waybill Query'!D2553</f>
        <v>Coal</v>
      </c>
      <c r="E2553" s="33" t="str">
        <f>'Data from Waybill Query'!E2553</f>
        <v>S</v>
      </c>
      <c r="F2553" s="33" t="str">
        <f>'Data from Waybill Query'!F2553</f>
        <v>P</v>
      </c>
      <c r="G2553" s="33" t="str">
        <f>'Data from Waybill Query'!G2553</f>
        <v>X</v>
      </c>
      <c r="H2553" s="104">
        <f>IF(ISNA(VLOOKUP($N2553,'Data from Waybill Query'!$A:$M,8,FALSE)),0,VLOOKUP($N2553,'Data from Waybill Query'!$A:$M,8,FALSE))</f>
        <v>901684</v>
      </c>
      <c r="I2553" s="104">
        <f>IF(ISNA(VLOOKUP($N2553,'Data from Waybill Query'!$A:$M,9,FALSE)),0,VLOOKUP($N2553,'Data from Waybill Query'!$A:$M,9,FALSE))</f>
        <v>882278</v>
      </c>
      <c r="J2553" s="104">
        <f>IF(ISNA(VLOOKUP($N2553,'Data from Waybill Query'!$A:$M,10,FALSE)),0,VLOOKUP($N2553,'Data from Waybill Query'!$A:$M,10,FALSE))</f>
        <v>149363</v>
      </c>
      <c r="K2553" s="104">
        <f>IF(ISNA(VLOOKUP($N2553,'Data from Waybill Query'!$A:$M,11,FALSE)),0,VLOOKUP($N2553,'Data from Waybill Query'!$A:$M,11,FALSE))</f>
        <v>103194944</v>
      </c>
      <c r="L2553" s="104">
        <f>IF(ISNA(VLOOKUP($N2553,'Data from Waybill Query'!$A:$M,12,FALSE)),0,VLOOKUP($N2553,'Data from Waybill Query'!$A:$M,12,FALSE))</f>
        <v>17586</v>
      </c>
      <c r="M2553" s="104">
        <f>IF(ISNA(VLOOKUP($N2553,'Data from Waybill Query'!$A:$M,13,FALSE)),0,VLOOKUP($N2553,'Data from Waybill Query'!$A:$M,13,FALSE))</f>
        <v>5.1272430000000001E-2</v>
      </c>
      <c r="N2553" s="104">
        <f t="shared" si="88"/>
        <v>2022110113</v>
      </c>
    </row>
    <row r="2554" spans="1:14" x14ac:dyDescent="0.25">
      <c r="A2554" s="104">
        <f t="shared" si="87"/>
        <v>202228</v>
      </c>
      <c r="B2554" s="32">
        <f>'Data from Waybill Query'!B2554</f>
        <v>2022</v>
      </c>
      <c r="C2554" s="32" t="str">
        <f>IF('Data from Waybill Query'!C2554="00","0",IF('Data from Waybill Query'!C2554="01","1",IF('Data from Waybill Query'!C2554="XX","2",'Data from Waybill Query'!C2554)))</f>
        <v>11</v>
      </c>
      <c r="D2554" s="33" t="str">
        <f>'Data from Waybill Query'!D2554</f>
        <v>Coal</v>
      </c>
      <c r="E2554" s="33" t="str">
        <f>'Data from Waybill Query'!E2554</f>
        <v>M</v>
      </c>
      <c r="F2554" s="33" t="str">
        <f>'Data from Waybill Query'!F2554</f>
        <v>R</v>
      </c>
      <c r="G2554" s="33" t="str">
        <f>'Data from Waybill Query'!G2554</f>
        <v>X</v>
      </c>
      <c r="H2554" s="104">
        <f>IF(ISNA(VLOOKUP($N2554,'Data from Waybill Query'!$A:$M,8,FALSE)),0,VLOOKUP($N2554,'Data from Waybill Query'!$A:$M,8,FALSE))</f>
        <v>1069051</v>
      </c>
      <c r="I2554" s="104">
        <f>IF(ISNA(VLOOKUP($N2554,'Data from Waybill Query'!$A:$M,9,FALSE)),0,VLOOKUP($N2554,'Data from Waybill Query'!$A:$M,9,FALSE))</f>
        <v>261750</v>
      </c>
      <c r="J2554" s="104">
        <f>IF(ISNA(VLOOKUP($N2554,'Data from Waybill Query'!$A:$M,10,FALSE)),0,VLOOKUP($N2554,'Data from Waybill Query'!$A:$M,10,FALSE))</f>
        <v>169590</v>
      </c>
      <c r="K2554" s="104">
        <f>IF(ISNA(VLOOKUP($N2554,'Data from Waybill Query'!$A:$M,11,FALSE)),0,VLOOKUP($N2554,'Data from Waybill Query'!$A:$M,11,FALSE))</f>
        <v>29632621</v>
      </c>
      <c r="L2554" s="104">
        <f>IF(ISNA(VLOOKUP($N2554,'Data from Waybill Query'!$A:$M,12,FALSE)),0,VLOOKUP($N2554,'Data from Waybill Query'!$A:$M,12,FALSE))</f>
        <v>19253</v>
      </c>
      <c r="M2554" s="104">
        <f>IF(ISNA(VLOOKUP($N2554,'Data from Waybill Query'!$A:$M,13,FALSE)),0,VLOOKUP($N2554,'Data from Waybill Query'!$A:$M,13,FALSE))</f>
        <v>5.5525159999999997E-2</v>
      </c>
      <c r="N2554" s="104">
        <f t="shared" si="88"/>
        <v>2022110203</v>
      </c>
    </row>
    <row r="2555" spans="1:14" x14ac:dyDescent="0.25">
      <c r="A2555" s="104">
        <f t="shared" ref="A2555:A2618" si="89">$B2555*100+MOD(ROW($B2555)-ROW($B$1476),70)</f>
        <v>202229</v>
      </c>
      <c r="B2555" s="32">
        <f>'Data from Waybill Query'!B2555</f>
        <v>2022</v>
      </c>
      <c r="C2555" s="32" t="str">
        <f>IF('Data from Waybill Query'!C2555="00","0",IF('Data from Waybill Query'!C2555="01","1",IF('Data from Waybill Query'!C2555="XX","2",'Data from Waybill Query'!C2555)))</f>
        <v>11</v>
      </c>
      <c r="D2555" s="33" t="str">
        <f>'Data from Waybill Query'!D2555</f>
        <v>Coal</v>
      </c>
      <c r="E2555" s="33" t="str">
        <f>'Data from Waybill Query'!E2555</f>
        <v>M</v>
      </c>
      <c r="F2555" s="33" t="str">
        <f>'Data from Waybill Query'!F2555</f>
        <v>P</v>
      </c>
      <c r="G2555" s="33" t="str">
        <f>'Data from Waybill Query'!G2555</f>
        <v>X</v>
      </c>
      <c r="H2555" s="104">
        <f>IF(ISNA(VLOOKUP($N2555,'Data from Waybill Query'!$A:$M,8,FALSE)),0,VLOOKUP($N2555,'Data from Waybill Query'!$A:$M,8,FALSE))</f>
        <v>1413332</v>
      </c>
      <c r="I2555" s="104">
        <f>IF(ISNA(VLOOKUP($N2555,'Data from Waybill Query'!$A:$M,9,FALSE)),0,VLOOKUP($N2555,'Data from Waybill Query'!$A:$M,9,FALSE))</f>
        <v>665003</v>
      </c>
      <c r="J2555" s="104">
        <f>IF(ISNA(VLOOKUP($N2555,'Data from Waybill Query'!$A:$M,10,FALSE)),0,VLOOKUP($N2555,'Data from Waybill Query'!$A:$M,10,FALSE))</f>
        <v>505031</v>
      </c>
      <c r="K2555" s="104">
        <f>IF(ISNA(VLOOKUP($N2555,'Data from Waybill Query'!$A:$M,11,FALSE)),0,VLOOKUP($N2555,'Data from Waybill Query'!$A:$M,11,FALSE))</f>
        <v>79111918</v>
      </c>
      <c r="L2555" s="104">
        <f>IF(ISNA(VLOOKUP($N2555,'Data from Waybill Query'!$A:$M,12,FALSE)),0,VLOOKUP($N2555,'Data from Waybill Query'!$A:$M,12,FALSE))</f>
        <v>60125</v>
      </c>
      <c r="M2555" s="104">
        <f>IF(ISNA(VLOOKUP($N2555,'Data from Waybill Query'!$A:$M,13,FALSE)),0,VLOOKUP($N2555,'Data from Waybill Query'!$A:$M,13,FALSE))</f>
        <v>2.35065E-2</v>
      </c>
      <c r="N2555" s="104">
        <f t="shared" ref="N2555:N2618" si="90">1000000*B2555+10000*C2555+100*IF(LEFT(E2555,1)="S",1,IF(E2555="M",2,IF(E2555="L",3,4)))+10*IF(F2555="P",1,0)+IF(G2555="S",1,IF(G2555="M",2,3))</f>
        <v>2022110213</v>
      </c>
    </row>
    <row r="2556" spans="1:14" x14ac:dyDescent="0.25">
      <c r="A2556" s="104">
        <f t="shared" si="89"/>
        <v>202230</v>
      </c>
      <c r="B2556" s="32">
        <f>'Data from Waybill Query'!B2556</f>
        <v>2022</v>
      </c>
      <c r="C2556" s="32" t="str">
        <f>IF('Data from Waybill Query'!C2556="00","0",IF('Data from Waybill Query'!C2556="01","1",IF('Data from Waybill Query'!C2556="XX","2",'Data from Waybill Query'!C2556)))</f>
        <v>11</v>
      </c>
      <c r="D2556" s="33" t="str">
        <f>'Data from Waybill Query'!D2556</f>
        <v>Coal</v>
      </c>
      <c r="E2556" s="33" t="str">
        <f>'Data from Waybill Query'!E2556</f>
        <v>L</v>
      </c>
      <c r="F2556" s="33" t="str">
        <f>'Data from Waybill Query'!F2556</f>
        <v>R</v>
      </c>
      <c r="G2556" s="33" t="str">
        <f>'Data from Waybill Query'!G2556</f>
        <v>X</v>
      </c>
      <c r="H2556" s="104">
        <f>IF(ISNA(VLOOKUP($N2556,'Data from Waybill Query'!$A:$M,8,FALSE)),0,VLOOKUP($N2556,'Data from Waybill Query'!$A:$M,8,FALSE))</f>
        <v>849505</v>
      </c>
      <c r="I2556" s="104">
        <f>IF(ISNA(VLOOKUP($N2556,'Data from Waybill Query'!$A:$M,9,FALSE)),0,VLOOKUP($N2556,'Data from Waybill Query'!$A:$M,9,FALSE))</f>
        <v>266609</v>
      </c>
      <c r="J2556" s="104">
        <f>IF(ISNA(VLOOKUP($N2556,'Data from Waybill Query'!$A:$M,10,FALSE)),0,VLOOKUP($N2556,'Data from Waybill Query'!$A:$M,10,FALSE))</f>
        <v>325225</v>
      </c>
      <c r="K2556" s="104">
        <f>IF(ISNA(VLOOKUP($N2556,'Data from Waybill Query'!$A:$M,11,FALSE)),0,VLOOKUP($N2556,'Data from Waybill Query'!$A:$M,11,FALSE))</f>
        <v>31780042</v>
      </c>
      <c r="L2556" s="104">
        <f>IF(ISNA(VLOOKUP($N2556,'Data from Waybill Query'!$A:$M,12,FALSE)),0,VLOOKUP($N2556,'Data from Waybill Query'!$A:$M,12,FALSE))</f>
        <v>38781</v>
      </c>
      <c r="M2556" s="104">
        <f>IF(ISNA(VLOOKUP($N2556,'Data from Waybill Query'!$A:$M,13,FALSE)),0,VLOOKUP($N2556,'Data from Waybill Query'!$A:$M,13,FALSE))</f>
        <v>2.190547E-2</v>
      </c>
      <c r="N2556" s="104">
        <f t="shared" si="90"/>
        <v>2022110303</v>
      </c>
    </row>
    <row r="2557" spans="1:14" x14ac:dyDescent="0.25">
      <c r="A2557" s="104">
        <f t="shared" si="89"/>
        <v>202231</v>
      </c>
      <c r="B2557" s="32">
        <f>'Data from Waybill Query'!B2557</f>
        <v>2022</v>
      </c>
      <c r="C2557" s="32" t="str">
        <f>IF('Data from Waybill Query'!C2557="00","0",IF('Data from Waybill Query'!C2557="01","1",IF('Data from Waybill Query'!C2557="XX","2",'Data from Waybill Query'!C2557)))</f>
        <v>11</v>
      </c>
      <c r="D2557" s="33" t="str">
        <f>'Data from Waybill Query'!D2557</f>
        <v>Coal</v>
      </c>
      <c r="E2557" s="33" t="str">
        <f>'Data from Waybill Query'!E2557</f>
        <v>L</v>
      </c>
      <c r="F2557" s="33" t="str">
        <f>'Data from Waybill Query'!F2557</f>
        <v>P</v>
      </c>
      <c r="G2557" s="33" t="str">
        <f>'Data from Waybill Query'!G2557</f>
        <v>X</v>
      </c>
      <c r="H2557" s="104">
        <f>IF(ISNA(VLOOKUP($N2557,'Data from Waybill Query'!$A:$M,8,FALSE)),0,VLOOKUP($N2557,'Data from Waybill Query'!$A:$M,8,FALSE))</f>
        <v>2806865</v>
      </c>
      <c r="I2557" s="104">
        <f>IF(ISNA(VLOOKUP($N2557,'Data from Waybill Query'!$A:$M,9,FALSE)),0,VLOOKUP($N2557,'Data from Waybill Query'!$A:$M,9,FALSE))</f>
        <v>1014968</v>
      </c>
      <c r="J2557" s="104">
        <f>IF(ISNA(VLOOKUP($N2557,'Data from Waybill Query'!$A:$M,10,FALSE)),0,VLOOKUP($N2557,'Data from Waybill Query'!$A:$M,10,FALSE))</f>
        <v>1266801</v>
      </c>
      <c r="K2557" s="104">
        <f>IF(ISNA(VLOOKUP($N2557,'Data from Waybill Query'!$A:$M,11,FALSE)),0,VLOOKUP($N2557,'Data from Waybill Query'!$A:$M,11,FALSE))</f>
        <v>120967066</v>
      </c>
      <c r="L2557" s="104">
        <f>IF(ISNA(VLOOKUP($N2557,'Data from Waybill Query'!$A:$M,12,FALSE)),0,VLOOKUP($N2557,'Data from Waybill Query'!$A:$M,12,FALSE))</f>
        <v>151024</v>
      </c>
      <c r="M2557" s="104">
        <f>IF(ISNA(VLOOKUP($N2557,'Data from Waybill Query'!$A:$M,13,FALSE)),0,VLOOKUP($N2557,'Data from Waybill Query'!$A:$M,13,FALSE))</f>
        <v>1.8585569999999999E-2</v>
      </c>
      <c r="N2557" s="104">
        <f t="shared" si="90"/>
        <v>2022110313</v>
      </c>
    </row>
    <row r="2558" spans="1:14" x14ac:dyDescent="0.25">
      <c r="A2558" s="104">
        <f t="shared" si="89"/>
        <v>202232</v>
      </c>
      <c r="B2558" s="32">
        <f>'Data from Waybill Query'!B2558</f>
        <v>2022</v>
      </c>
      <c r="C2558" s="32" t="str">
        <f>IF('Data from Waybill Query'!C2558="00","0",IF('Data from Waybill Query'!C2558="01","1",IF('Data from Waybill Query'!C2558="XX","2",'Data from Waybill Query'!C2558)))</f>
        <v>11</v>
      </c>
      <c r="D2558" s="33" t="str">
        <f>'Data from Waybill Query'!D2558</f>
        <v>Coal</v>
      </c>
      <c r="E2558" s="33" t="str">
        <f>'Data from Waybill Query'!E2558</f>
        <v>VL</v>
      </c>
      <c r="F2558" s="33" t="str">
        <f>'Data from Waybill Query'!F2558</f>
        <v>R</v>
      </c>
      <c r="G2558" s="33" t="str">
        <f>'Data from Waybill Query'!G2558</f>
        <v>X</v>
      </c>
      <c r="H2558" s="104">
        <f>IF(ISNA(VLOOKUP($N2558,'Data from Waybill Query'!$A:$M,8,FALSE)),0,VLOOKUP($N2558,'Data from Waybill Query'!$A:$M,8,FALSE))</f>
        <v>106971</v>
      </c>
      <c r="I2558" s="104">
        <f>IF(ISNA(VLOOKUP($N2558,'Data from Waybill Query'!$A:$M,9,FALSE)),0,VLOOKUP($N2558,'Data from Waybill Query'!$A:$M,9,FALSE))</f>
        <v>24966</v>
      </c>
      <c r="J2558" s="104">
        <f>IF(ISNA(VLOOKUP($N2558,'Data from Waybill Query'!$A:$M,10,FALSE)),0,VLOOKUP($N2558,'Data from Waybill Query'!$A:$M,10,FALSE))</f>
        <v>43741</v>
      </c>
      <c r="K2558" s="104">
        <f>IF(ISNA(VLOOKUP($N2558,'Data from Waybill Query'!$A:$M,11,FALSE)),0,VLOOKUP($N2558,'Data from Waybill Query'!$A:$M,11,FALSE))</f>
        <v>2854690</v>
      </c>
      <c r="L2558" s="104">
        <f>IF(ISNA(VLOOKUP($N2558,'Data from Waybill Query'!$A:$M,12,FALSE)),0,VLOOKUP($N2558,'Data from Waybill Query'!$A:$M,12,FALSE))</f>
        <v>4994</v>
      </c>
      <c r="M2558" s="104">
        <f>IF(ISNA(VLOOKUP($N2558,'Data from Waybill Query'!$A:$M,13,FALSE)),0,VLOOKUP($N2558,'Data from Waybill Query'!$A:$M,13,FALSE))</f>
        <v>2.1420000000000002E-2</v>
      </c>
      <c r="N2558" s="104">
        <f t="shared" si="90"/>
        <v>2022110403</v>
      </c>
    </row>
    <row r="2559" spans="1:14" x14ac:dyDescent="0.25">
      <c r="A2559" s="104">
        <f t="shared" si="89"/>
        <v>202233</v>
      </c>
      <c r="B2559" s="32">
        <f>'Data from Waybill Query'!B2559</f>
        <v>2022</v>
      </c>
      <c r="C2559" s="32" t="str">
        <f>IF('Data from Waybill Query'!C2559="00","0",IF('Data from Waybill Query'!C2559="01","1",IF('Data from Waybill Query'!C2559="XX","2",'Data from Waybill Query'!C2559)))</f>
        <v>11</v>
      </c>
      <c r="D2559" s="33" t="str">
        <f>'Data from Waybill Query'!D2559</f>
        <v>Coal</v>
      </c>
      <c r="E2559" s="33" t="str">
        <f>'Data from Waybill Query'!E2559</f>
        <v>VL</v>
      </c>
      <c r="F2559" s="33" t="str">
        <f>'Data from Waybill Query'!F2559</f>
        <v>P</v>
      </c>
      <c r="G2559" s="33" t="str">
        <f>'Data from Waybill Query'!G2559</f>
        <v>X</v>
      </c>
      <c r="H2559" s="104">
        <f>IF(ISNA(VLOOKUP($N2559,'Data from Waybill Query'!$A:$M,8,FALSE)),0,VLOOKUP($N2559,'Data from Waybill Query'!$A:$M,8,FALSE))</f>
        <v>623692</v>
      </c>
      <c r="I2559" s="104">
        <f>IF(ISNA(VLOOKUP($N2559,'Data from Waybill Query'!$A:$M,9,FALSE)),0,VLOOKUP($N2559,'Data from Waybill Query'!$A:$M,9,FALSE))</f>
        <v>197942</v>
      </c>
      <c r="J2559" s="104">
        <f>IF(ISNA(VLOOKUP($N2559,'Data from Waybill Query'!$A:$M,10,FALSE)),0,VLOOKUP($N2559,'Data from Waybill Query'!$A:$M,10,FALSE))</f>
        <v>317765</v>
      </c>
      <c r="K2559" s="104">
        <f>IF(ISNA(VLOOKUP($N2559,'Data from Waybill Query'!$A:$M,11,FALSE)),0,VLOOKUP($N2559,'Data from Waybill Query'!$A:$M,11,FALSE))</f>
        <v>23736775</v>
      </c>
      <c r="L2559" s="104">
        <f>IF(ISNA(VLOOKUP($N2559,'Data from Waybill Query'!$A:$M,12,FALSE)),0,VLOOKUP($N2559,'Data from Waybill Query'!$A:$M,12,FALSE))</f>
        <v>38095</v>
      </c>
      <c r="M2559" s="104">
        <f>IF(ISNA(VLOOKUP($N2559,'Data from Waybill Query'!$A:$M,13,FALSE)),0,VLOOKUP($N2559,'Data from Waybill Query'!$A:$M,13,FALSE))</f>
        <v>1.6372089999999999E-2</v>
      </c>
      <c r="N2559" s="104">
        <f t="shared" si="90"/>
        <v>2022110413</v>
      </c>
    </row>
    <row r="2560" spans="1:14" x14ac:dyDescent="0.25">
      <c r="A2560" s="104">
        <f t="shared" si="89"/>
        <v>202234</v>
      </c>
      <c r="B2560" s="32">
        <f>'Data from Waybill Query'!B2560</f>
        <v>2022</v>
      </c>
      <c r="C2560" s="32" t="str">
        <f>IF('Data from Waybill Query'!C2560="00","0",IF('Data from Waybill Query'!C2560="01","1",IF('Data from Waybill Query'!C2560="XX","2",'Data from Waybill Query'!C2560)))</f>
        <v>13</v>
      </c>
      <c r="D2560" s="33" t="str">
        <f>'Data from Waybill Query'!D2560</f>
        <v>Crude Oil</v>
      </c>
      <c r="E2560" s="33" t="str">
        <f>'Data from Waybill Query'!E2560</f>
        <v>SM</v>
      </c>
      <c r="F2560" s="33" t="str">
        <f>'Data from Waybill Query'!F2560</f>
        <v>X</v>
      </c>
      <c r="G2560" s="33" t="str">
        <f>'Data from Waybill Query'!G2560</f>
        <v>S</v>
      </c>
      <c r="H2560" s="104">
        <f>IF(ISNA(VLOOKUP($N2560,'Data from Waybill Query'!$A:$M,8,FALSE)),0,VLOOKUP($N2560,'Data from Waybill Query'!$A:$M,8,FALSE))</f>
        <v>62279</v>
      </c>
      <c r="I2560" s="104">
        <f>IF(ISNA(VLOOKUP($N2560,'Data from Waybill Query'!$A:$M,9,FALSE)),0,VLOOKUP($N2560,'Data from Waybill Query'!$A:$M,9,FALSE))</f>
        <v>26030</v>
      </c>
      <c r="J2560" s="104">
        <f>IF(ISNA(VLOOKUP($N2560,'Data from Waybill Query'!$A:$M,10,FALSE)),0,VLOOKUP($N2560,'Data from Waybill Query'!$A:$M,10,FALSE))</f>
        <v>11152</v>
      </c>
      <c r="K2560" s="104">
        <f>IF(ISNA(VLOOKUP($N2560,'Data from Waybill Query'!$A:$M,11,FALSE)),0,VLOOKUP($N2560,'Data from Waybill Query'!$A:$M,11,FALSE))</f>
        <v>2124820</v>
      </c>
      <c r="L2560" s="104">
        <f>IF(ISNA(VLOOKUP($N2560,'Data from Waybill Query'!$A:$M,12,FALSE)),0,VLOOKUP($N2560,'Data from Waybill Query'!$A:$M,12,FALSE))</f>
        <v>923</v>
      </c>
      <c r="M2560" s="104">
        <f>IF(ISNA(VLOOKUP($N2560,'Data from Waybill Query'!$A:$M,13,FALSE)),0,VLOOKUP($N2560,'Data from Waybill Query'!$A:$M,13,FALSE))</f>
        <v>6.7486169999999998E-2</v>
      </c>
      <c r="N2560" s="104">
        <f t="shared" si="90"/>
        <v>2022130101</v>
      </c>
    </row>
    <row r="2561" spans="1:14" x14ac:dyDescent="0.25">
      <c r="A2561" s="104">
        <f t="shared" si="89"/>
        <v>202235</v>
      </c>
      <c r="B2561" s="32">
        <f>'Data from Waybill Query'!B2561</f>
        <v>2022</v>
      </c>
      <c r="C2561" s="32" t="str">
        <f>IF('Data from Waybill Query'!C2561="00","0",IF('Data from Waybill Query'!C2561="01","1",IF('Data from Waybill Query'!C2561="XX","2",'Data from Waybill Query'!C2561)))</f>
        <v>13</v>
      </c>
      <c r="D2561" s="33" t="str">
        <f>'Data from Waybill Query'!D2561</f>
        <v>Crude Oil</v>
      </c>
      <c r="E2561" s="33" t="str">
        <f>'Data from Waybill Query'!E2561</f>
        <v>VL</v>
      </c>
      <c r="F2561" s="33" t="str">
        <f>'Data from Waybill Query'!F2561</f>
        <v>X</v>
      </c>
      <c r="G2561" s="33" t="str">
        <f>'Data from Waybill Query'!G2561</f>
        <v>S</v>
      </c>
      <c r="H2561" s="104">
        <f>IF(ISNA(VLOOKUP($N2561,'Data from Waybill Query'!$A:$M,8,FALSE)),0,VLOOKUP($N2561,'Data from Waybill Query'!$A:$M,8,FALSE))</f>
        <v>41366</v>
      </c>
      <c r="I2561" s="104">
        <f>IF(ISNA(VLOOKUP($N2561,'Data from Waybill Query'!$A:$M,9,FALSE)),0,VLOOKUP($N2561,'Data from Waybill Query'!$A:$M,9,FALSE))</f>
        <v>5785</v>
      </c>
      <c r="J2561" s="104">
        <f>IF(ISNA(VLOOKUP($N2561,'Data from Waybill Query'!$A:$M,10,FALSE)),0,VLOOKUP($N2561,'Data from Waybill Query'!$A:$M,10,FALSE))</f>
        <v>12463</v>
      </c>
      <c r="K2561" s="104">
        <f>IF(ISNA(VLOOKUP($N2561,'Data from Waybill Query'!$A:$M,11,FALSE)),0,VLOOKUP($N2561,'Data from Waybill Query'!$A:$M,11,FALSE))</f>
        <v>511860</v>
      </c>
      <c r="L2561" s="104">
        <f>IF(ISNA(VLOOKUP($N2561,'Data from Waybill Query'!$A:$M,12,FALSE)),0,VLOOKUP($N2561,'Data from Waybill Query'!$A:$M,12,FALSE))</f>
        <v>1109</v>
      </c>
      <c r="M2561" s="104">
        <f>IF(ISNA(VLOOKUP($N2561,'Data from Waybill Query'!$A:$M,13,FALSE)),0,VLOOKUP($N2561,'Data from Waybill Query'!$A:$M,13,FALSE))</f>
        <v>3.7286680000000003E-2</v>
      </c>
      <c r="N2561" s="104">
        <f t="shared" si="90"/>
        <v>2022130401</v>
      </c>
    </row>
    <row r="2562" spans="1:14" x14ac:dyDescent="0.25">
      <c r="A2562" s="104">
        <f t="shared" si="89"/>
        <v>202236</v>
      </c>
      <c r="B2562" s="32">
        <f>'Data from Waybill Query'!B2562</f>
        <v>2022</v>
      </c>
      <c r="C2562" s="32" t="str">
        <f>IF('Data from Waybill Query'!C2562="00","0",IF('Data from Waybill Query'!C2562="01","1",IF('Data from Waybill Query'!C2562="XX","2",'Data from Waybill Query'!C2562)))</f>
        <v>13</v>
      </c>
      <c r="D2562" s="33" t="str">
        <f>'Data from Waybill Query'!D2562</f>
        <v>Crude Oil</v>
      </c>
      <c r="E2562" s="33" t="str">
        <f>'Data from Waybill Query'!E2562</f>
        <v>X</v>
      </c>
      <c r="F2562" s="33" t="str">
        <f>'Data from Waybill Query'!F2562</f>
        <v>X</v>
      </c>
      <c r="G2562" s="33" t="str">
        <f>'Data from Waybill Query'!G2562</f>
        <v>MU</v>
      </c>
      <c r="H2562" s="104">
        <f>IF(ISNA(VLOOKUP($N2562,'Data from Waybill Query'!$A:$M,8,FALSE)),0,VLOOKUP($N2562,'Data from Waybill Query'!$A:$M,8,FALSE))</f>
        <v>645892</v>
      </c>
      <c r="I2562" s="104">
        <f>IF(ISNA(VLOOKUP($N2562,'Data from Waybill Query'!$A:$M,9,FALSE)),0,VLOOKUP($N2562,'Data from Waybill Query'!$A:$M,9,FALSE))</f>
        <v>156143</v>
      </c>
      <c r="J2562" s="104">
        <f>IF(ISNA(VLOOKUP($N2562,'Data from Waybill Query'!$A:$M,10,FALSE)),0,VLOOKUP($N2562,'Data from Waybill Query'!$A:$M,10,FALSE))</f>
        <v>210982</v>
      </c>
      <c r="K2562" s="104">
        <f>IF(ISNA(VLOOKUP($N2562,'Data from Waybill Query'!$A:$M,11,FALSE)),0,VLOOKUP($N2562,'Data from Waybill Query'!$A:$M,11,FALSE))</f>
        <v>14761103</v>
      </c>
      <c r="L2562" s="104">
        <f>IF(ISNA(VLOOKUP($N2562,'Data from Waybill Query'!$A:$M,12,FALSE)),0,VLOOKUP($N2562,'Data from Waybill Query'!$A:$M,12,FALSE))</f>
        <v>20030</v>
      </c>
      <c r="M2562" s="104">
        <f>IF(ISNA(VLOOKUP($N2562,'Data from Waybill Query'!$A:$M,13,FALSE)),0,VLOOKUP($N2562,'Data from Waybill Query'!$A:$M,13,FALSE))</f>
        <v>3.2245879999999998E-2</v>
      </c>
      <c r="N2562" s="104">
        <f t="shared" si="90"/>
        <v>2022130403</v>
      </c>
    </row>
    <row r="2563" spans="1:14" x14ac:dyDescent="0.25">
      <c r="A2563" s="104">
        <f t="shared" si="89"/>
        <v>202237</v>
      </c>
      <c r="B2563" s="32">
        <f>'Data from Waybill Query'!B2563</f>
        <v>2022</v>
      </c>
      <c r="C2563" s="32" t="str">
        <f>IF('Data from Waybill Query'!C2563="00","0",IF('Data from Waybill Query'!C2563="01","1",IF('Data from Waybill Query'!C2563="XX","2",'Data from Waybill Query'!C2563)))</f>
        <v>14</v>
      </c>
      <c r="D2563" s="33" t="str">
        <f>'Data from Waybill Query'!D2563</f>
        <v>Non-Metallic Minerals</v>
      </c>
      <c r="E2563" s="33" t="str">
        <f>'Data from Waybill Query'!E2563</f>
        <v>S</v>
      </c>
      <c r="F2563" s="33" t="str">
        <f>'Data from Waybill Query'!F2563</f>
        <v>X</v>
      </c>
      <c r="G2563" s="33" t="str">
        <f>'Data from Waybill Query'!G2563</f>
        <v>X</v>
      </c>
      <c r="H2563" s="104">
        <f>IF(ISNA(VLOOKUP($N2563,'Data from Waybill Query'!$A:$M,8,FALSE)),0,VLOOKUP($N2563,'Data from Waybill Query'!$A:$M,8,FALSE))</f>
        <v>265976</v>
      </c>
      <c r="I2563" s="104">
        <f>IF(ISNA(VLOOKUP($N2563,'Data from Waybill Query'!$A:$M,9,FALSE)),0,VLOOKUP($N2563,'Data from Waybill Query'!$A:$M,9,FALSE))</f>
        <v>393252</v>
      </c>
      <c r="J2563" s="104">
        <f>IF(ISNA(VLOOKUP($N2563,'Data from Waybill Query'!$A:$M,10,FALSE)),0,VLOOKUP($N2563,'Data from Waybill Query'!$A:$M,10,FALSE))</f>
        <v>22950</v>
      </c>
      <c r="K2563" s="104">
        <f>IF(ISNA(VLOOKUP($N2563,'Data from Waybill Query'!$A:$M,11,FALSE)),0,VLOOKUP($N2563,'Data from Waybill Query'!$A:$M,11,FALSE))</f>
        <v>38360545</v>
      </c>
      <c r="L2563" s="104">
        <f>IF(ISNA(VLOOKUP($N2563,'Data from Waybill Query'!$A:$M,12,FALSE)),0,VLOOKUP($N2563,'Data from Waybill Query'!$A:$M,12,FALSE))</f>
        <v>2194</v>
      </c>
      <c r="M2563" s="104">
        <f>IF(ISNA(VLOOKUP($N2563,'Data from Waybill Query'!$A:$M,13,FALSE)),0,VLOOKUP($N2563,'Data from Waybill Query'!$A:$M,13,FALSE))</f>
        <v>0.1212182</v>
      </c>
      <c r="N2563" s="104">
        <f t="shared" si="90"/>
        <v>2022140103</v>
      </c>
    </row>
    <row r="2564" spans="1:14" x14ac:dyDescent="0.25">
      <c r="A2564" s="104">
        <f t="shared" si="89"/>
        <v>202238</v>
      </c>
      <c r="B2564" s="32">
        <f>'Data from Waybill Query'!B2564</f>
        <v>2022</v>
      </c>
      <c r="C2564" s="32" t="str">
        <f>IF('Data from Waybill Query'!C2564="00","0",IF('Data from Waybill Query'!C2564="01","1",IF('Data from Waybill Query'!C2564="XX","2",'Data from Waybill Query'!C2564)))</f>
        <v>14</v>
      </c>
      <c r="D2564" s="33" t="str">
        <f>'Data from Waybill Query'!D2564</f>
        <v>Non-Metallic Minerals</v>
      </c>
      <c r="E2564" s="33" t="str">
        <f>'Data from Waybill Query'!E2564</f>
        <v>M</v>
      </c>
      <c r="F2564" s="33" t="str">
        <f>'Data from Waybill Query'!F2564</f>
        <v>X</v>
      </c>
      <c r="G2564" s="33" t="str">
        <f>'Data from Waybill Query'!G2564</f>
        <v>X</v>
      </c>
      <c r="H2564" s="104">
        <f>IF(ISNA(VLOOKUP($N2564,'Data from Waybill Query'!$A:$M,8,FALSE)),0,VLOOKUP($N2564,'Data from Waybill Query'!$A:$M,8,FALSE))</f>
        <v>539814</v>
      </c>
      <c r="I2564" s="104">
        <f>IF(ISNA(VLOOKUP($N2564,'Data from Waybill Query'!$A:$M,9,FALSE)),0,VLOOKUP($N2564,'Data from Waybill Query'!$A:$M,9,FALSE))</f>
        <v>462219</v>
      </c>
      <c r="J2564" s="104">
        <f>IF(ISNA(VLOOKUP($N2564,'Data from Waybill Query'!$A:$M,10,FALSE)),0,VLOOKUP($N2564,'Data from Waybill Query'!$A:$M,10,FALSE))</f>
        <v>78162</v>
      </c>
      <c r="K2564" s="104">
        <f>IF(ISNA(VLOOKUP($N2564,'Data from Waybill Query'!$A:$M,11,FALSE)),0,VLOOKUP($N2564,'Data from Waybill Query'!$A:$M,11,FALSE))</f>
        <v>49015931</v>
      </c>
      <c r="L2564" s="104">
        <f>IF(ISNA(VLOOKUP($N2564,'Data from Waybill Query'!$A:$M,12,FALSE)),0,VLOOKUP($N2564,'Data from Waybill Query'!$A:$M,12,FALSE))</f>
        <v>8298</v>
      </c>
      <c r="M2564" s="104">
        <f>IF(ISNA(VLOOKUP($N2564,'Data from Waybill Query'!$A:$M,13,FALSE)),0,VLOOKUP($N2564,'Data from Waybill Query'!$A:$M,13,FALSE))</f>
        <v>6.5057169999999998E-2</v>
      </c>
      <c r="N2564" s="104">
        <f t="shared" si="90"/>
        <v>2022140203</v>
      </c>
    </row>
    <row r="2565" spans="1:14" x14ac:dyDescent="0.25">
      <c r="A2565" s="104">
        <f t="shared" si="89"/>
        <v>202239</v>
      </c>
      <c r="B2565" s="32">
        <f>'Data from Waybill Query'!B2565</f>
        <v>2022</v>
      </c>
      <c r="C2565" s="32" t="str">
        <f>IF('Data from Waybill Query'!C2565="00","0",IF('Data from Waybill Query'!C2565="01","1",IF('Data from Waybill Query'!C2565="XX","2",'Data from Waybill Query'!C2565)))</f>
        <v>14</v>
      </c>
      <c r="D2565" s="33" t="str">
        <f>'Data from Waybill Query'!D2565</f>
        <v>Non-Metallic Minerals</v>
      </c>
      <c r="E2565" s="33" t="str">
        <f>'Data from Waybill Query'!E2565</f>
        <v>L</v>
      </c>
      <c r="F2565" s="33" t="str">
        <f>'Data from Waybill Query'!F2565</f>
        <v>X</v>
      </c>
      <c r="G2565" s="33" t="str">
        <f>'Data from Waybill Query'!G2565</f>
        <v>X</v>
      </c>
      <c r="H2565" s="104">
        <f>IF(ISNA(VLOOKUP($N2565,'Data from Waybill Query'!$A:$M,8,FALSE)),0,VLOOKUP($N2565,'Data from Waybill Query'!$A:$M,8,FALSE))</f>
        <v>2351713</v>
      </c>
      <c r="I2565" s="104">
        <f>IF(ISNA(VLOOKUP($N2565,'Data from Waybill Query'!$A:$M,9,FALSE)),0,VLOOKUP($N2565,'Data from Waybill Query'!$A:$M,9,FALSE))</f>
        <v>803871</v>
      </c>
      <c r="J2565" s="104">
        <f>IF(ISNA(VLOOKUP($N2565,'Data from Waybill Query'!$A:$M,10,FALSE)),0,VLOOKUP($N2565,'Data from Waybill Query'!$A:$M,10,FALSE))</f>
        <v>505758</v>
      </c>
      <c r="K2565" s="104">
        <f>IF(ISNA(VLOOKUP($N2565,'Data from Waybill Query'!$A:$M,11,FALSE)),0,VLOOKUP($N2565,'Data from Waybill Query'!$A:$M,11,FALSE))</f>
        <v>88352282</v>
      </c>
      <c r="L2565" s="104">
        <f>IF(ISNA(VLOOKUP($N2565,'Data from Waybill Query'!$A:$M,12,FALSE)),0,VLOOKUP($N2565,'Data from Waybill Query'!$A:$M,12,FALSE))</f>
        <v>55175</v>
      </c>
      <c r="M2565" s="104">
        <f>IF(ISNA(VLOOKUP($N2565,'Data from Waybill Query'!$A:$M,13,FALSE)),0,VLOOKUP($N2565,'Data from Waybill Query'!$A:$M,13,FALSE))</f>
        <v>4.2622649999999998E-2</v>
      </c>
      <c r="N2565" s="104">
        <f t="shared" si="90"/>
        <v>2022140303</v>
      </c>
    </row>
    <row r="2566" spans="1:14" x14ac:dyDescent="0.25">
      <c r="A2566" s="104">
        <f t="shared" si="89"/>
        <v>202240</v>
      </c>
      <c r="B2566" s="32">
        <f>'Data from Waybill Query'!B2566</f>
        <v>2022</v>
      </c>
      <c r="C2566" s="32" t="str">
        <f>IF('Data from Waybill Query'!C2566="00","0",IF('Data from Waybill Query'!C2566="01","1",IF('Data from Waybill Query'!C2566="XX","2",'Data from Waybill Query'!C2566)))</f>
        <v>20</v>
      </c>
      <c r="D2566" s="33" t="str">
        <f>'Data from Waybill Query'!D2566</f>
        <v>Food and Kindred</v>
      </c>
      <c r="E2566" s="33" t="str">
        <f>'Data from Waybill Query'!E2566</f>
        <v>S</v>
      </c>
      <c r="F2566" s="33" t="str">
        <f>'Data from Waybill Query'!F2566</f>
        <v>X</v>
      </c>
      <c r="G2566" s="33" t="str">
        <f>'Data from Waybill Query'!G2566</f>
        <v>X</v>
      </c>
      <c r="H2566" s="104">
        <f>IF(ISNA(VLOOKUP($N2566,'Data from Waybill Query'!$A:$M,8,FALSE)),0,VLOOKUP($N2566,'Data from Waybill Query'!$A:$M,8,FALSE))</f>
        <v>756955</v>
      </c>
      <c r="I2566" s="104">
        <f>IF(ISNA(VLOOKUP($N2566,'Data from Waybill Query'!$A:$M,9,FALSE)),0,VLOOKUP($N2566,'Data from Waybill Query'!$A:$M,9,FALSE))</f>
        <v>358079</v>
      </c>
      <c r="J2566" s="104">
        <f>IF(ISNA(VLOOKUP($N2566,'Data from Waybill Query'!$A:$M,10,FALSE)),0,VLOOKUP($N2566,'Data from Waybill Query'!$A:$M,10,FALSE))</f>
        <v>90857</v>
      </c>
      <c r="K2566" s="104">
        <f>IF(ISNA(VLOOKUP($N2566,'Data from Waybill Query'!$A:$M,11,FALSE)),0,VLOOKUP($N2566,'Data from Waybill Query'!$A:$M,11,FALSE))</f>
        <v>34684061</v>
      </c>
      <c r="L2566" s="104">
        <f>IF(ISNA(VLOOKUP($N2566,'Data from Waybill Query'!$A:$M,12,FALSE)),0,VLOOKUP($N2566,'Data from Waybill Query'!$A:$M,12,FALSE))</f>
        <v>8766</v>
      </c>
      <c r="M2566" s="104">
        <f>IF(ISNA(VLOOKUP($N2566,'Data from Waybill Query'!$A:$M,13,FALSE)),0,VLOOKUP($N2566,'Data from Waybill Query'!$A:$M,13,FALSE))</f>
        <v>8.6351319999999995E-2</v>
      </c>
      <c r="N2566" s="104">
        <f t="shared" si="90"/>
        <v>2022200103</v>
      </c>
    </row>
    <row r="2567" spans="1:14" x14ac:dyDescent="0.25">
      <c r="A2567" s="104">
        <f t="shared" si="89"/>
        <v>202241</v>
      </c>
      <c r="B2567" s="32">
        <f>'Data from Waybill Query'!B2567</f>
        <v>2022</v>
      </c>
      <c r="C2567" s="32" t="str">
        <f>IF('Data from Waybill Query'!C2567="00","0",IF('Data from Waybill Query'!C2567="01","1",IF('Data from Waybill Query'!C2567="XX","2",'Data from Waybill Query'!C2567)))</f>
        <v>20</v>
      </c>
      <c r="D2567" s="33" t="str">
        <f>'Data from Waybill Query'!D2567</f>
        <v>Food and Kindred</v>
      </c>
      <c r="E2567" s="33" t="str">
        <f>'Data from Waybill Query'!E2567</f>
        <v>M</v>
      </c>
      <c r="F2567" s="33" t="str">
        <f>'Data from Waybill Query'!F2567</f>
        <v>X</v>
      </c>
      <c r="G2567" s="33" t="str">
        <f>'Data from Waybill Query'!G2567</f>
        <v>X</v>
      </c>
      <c r="H2567" s="104">
        <f>IF(ISNA(VLOOKUP($N2567,'Data from Waybill Query'!$A:$M,8,FALSE)),0,VLOOKUP($N2567,'Data from Waybill Query'!$A:$M,8,FALSE))</f>
        <v>1708698</v>
      </c>
      <c r="I2567" s="104">
        <f>IF(ISNA(VLOOKUP($N2567,'Data from Waybill Query'!$A:$M,9,FALSE)),0,VLOOKUP($N2567,'Data from Waybill Query'!$A:$M,9,FALSE))</f>
        <v>423790</v>
      </c>
      <c r="J2567" s="104">
        <f>IF(ISNA(VLOOKUP($N2567,'Data from Waybill Query'!$A:$M,10,FALSE)),0,VLOOKUP($N2567,'Data from Waybill Query'!$A:$M,10,FALSE))</f>
        <v>325703</v>
      </c>
      <c r="K2567" s="104">
        <f>IF(ISNA(VLOOKUP($N2567,'Data from Waybill Query'!$A:$M,11,FALSE)),0,VLOOKUP($N2567,'Data from Waybill Query'!$A:$M,11,FALSE))</f>
        <v>40738543</v>
      </c>
      <c r="L2567" s="104">
        <f>IF(ISNA(VLOOKUP($N2567,'Data from Waybill Query'!$A:$M,12,FALSE)),0,VLOOKUP($N2567,'Data from Waybill Query'!$A:$M,12,FALSE))</f>
        <v>31273</v>
      </c>
      <c r="M2567" s="104">
        <f>IF(ISNA(VLOOKUP($N2567,'Data from Waybill Query'!$A:$M,13,FALSE)),0,VLOOKUP($N2567,'Data from Waybill Query'!$A:$M,13,FALSE))</f>
        <v>5.4638520000000003E-2</v>
      </c>
      <c r="N2567" s="104">
        <f t="shared" si="90"/>
        <v>2022200203</v>
      </c>
    </row>
    <row r="2568" spans="1:14" x14ac:dyDescent="0.25">
      <c r="A2568" s="104">
        <f t="shared" si="89"/>
        <v>202242</v>
      </c>
      <c r="B2568" s="32">
        <f>'Data from Waybill Query'!B2568</f>
        <v>2022</v>
      </c>
      <c r="C2568" s="32" t="str">
        <f>IF('Data from Waybill Query'!C2568="00","0",IF('Data from Waybill Query'!C2568="01","1",IF('Data from Waybill Query'!C2568="XX","2",'Data from Waybill Query'!C2568)))</f>
        <v>20</v>
      </c>
      <c r="D2568" s="33" t="str">
        <f>'Data from Waybill Query'!D2568</f>
        <v>Food and Kindred</v>
      </c>
      <c r="E2568" s="33" t="str">
        <f>'Data from Waybill Query'!E2568</f>
        <v>L</v>
      </c>
      <c r="F2568" s="33" t="str">
        <f>'Data from Waybill Query'!F2568</f>
        <v>X</v>
      </c>
      <c r="G2568" s="33" t="str">
        <f>'Data from Waybill Query'!G2568</f>
        <v>X</v>
      </c>
      <c r="H2568" s="104">
        <f>IF(ISNA(VLOOKUP($N2568,'Data from Waybill Query'!$A:$M,8,FALSE)),0,VLOOKUP($N2568,'Data from Waybill Query'!$A:$M,8,FALSE))</f>
        <v>4331097</v>
      </c>
      <c r="I2568" s="104">
        <f>IF(ISNA(VLOOKUP($N2568,'Data from Waybill Query'!$A:$M,9,FALSE)),0,VLOOKUP($N2568,'Data from Waybill Query'!$A:$M,9,FALSE))</f>
        <v>649729</v>
      </c>
      <c r="J2568" s="104">
        <f>IF(ISNA(VLOOKUP($N2568,'Data from Waybill Query'!$A:$M,10,FALSE)),0,VLOOKUP($N2568,'Data from Waybill Query'!$A:$M,10,FALSE))</f>
        <v>1101995</v>
      </c>
      <c r="K2568" s="104">
        <f>IF(ISNA(VLOOKUP($N2568,'Data from Waybill Query'!$A:$M,11,FALSE)),0,VLOOKUP($N2568,'Data from Waybill Query'!$A:$M,11,FALSE))</f>
        <v>59675008</v>
      </c>
      <c r="L2568" s="104">
        <f>IF(ISNA(VLOOKUP($N2568,'Data from Waybill Query'!$A:$M,12,FALSE)),0,VLOOKUP($N2568,'Data from Waybill Query'!$A:$M,12,FALSE))</f>
        <v>99346</v>
      </c>
      <c r="M2568" s="104">
        <f>IF(ISNA(VLOOKUP($N2568,'Data from Waybill Query'!$A:$M,13,FALSE)),0,VLOOKUP($N2568,'Data from Waybill Query'!$A:$M,13,FALSE))</f>
        <v>4.3596019999999999E-2</v>
      </c>
      <c r="N2568" s="104">
        <f t="shared" si="90"/>
        <v>2022200303</v>
      </c>
    </row>
    <row r="2569" spans="1:14" x14ac:dyDescent="0.25">
      <c r="A2569" s="104">
        <f t="shared" si="89"/>
        <v>202243</v>
      </c>
      <c r="B2569" s="32">
        <f>'Data from Waybill Query'!B2569</f>
        <v>2022</v>
      </c>
      <c r="C2569" s="32" t="str">
        <f>IF('Data from Waybill Query'!C2569="00","0",IF('Data from Waybill Query'!C2569="01","1",IF('Data from Waybill Query'!C2569="XX","2",'Data from Waybill Query'!C2569)))</f>
        <v>24</v>
      </c>
      <c r="D2569" s="33" t="str">
        <f>'Data from Waybill Query'!D2569</f>
        <v>Lumber and Wood Products</v>
      </c>
      <c r="E2569" s="33" t="str">
        <f>'Data from Waybill Query'!E2569</f>
        <v>S</v>
      </c>
      <c r="F2569" s="33" t="str">
        <f>'Data from Waybill Query'!F2569</f>
        <v>X</v>
      </c>
      <c r="G2569" s="33" t="str">
        <f>'Data from Waybill Query'!G2569</f>
        <v>X</v>
      </c>
      <c r="H2569" s="104">
        <f>IF(ISNA(VLOOKUP($N2569,'Data from Waybill Query'!$A:$M,8,FALSE)),0,VLOOKUP($N2569,'Data from Waybill Query'!$A:$M,8,FALSE))</f>
        <v>277767</v>
      </c>
      <c r="I2569" s="104">
        <f>IF(ISNA(VLOOKUP($N2569,'Data from Waybill Query'!$A:$M,9,FALSE)),0,VLOOKUP($N2569,'Data from Waybill Query'!$A:$M,9,FALSE))</f>
        <v>145295</v>
      </c>
      <c r="J2569" s="104">
        <f>IF(ISNA(VLOOKUP($N2569,'Data from Waybill Query'!$A:$M,10,FALSE)),0,VLOOKUP($N2569,'Data from Waybill Query'!$A:$M,10,FALSE))</f>
        <v>33678</v>
      </c>
      <c r="K2569" s="104">
        <f>IF(ISNA(VLOOKUP($N2569,'Data from Waybill Query'!$A:$M,11,FALSE)),0,VLOOKUP($N2569,'Data from Waybill Query'!$A:$M,11,FALSE))</f>
        <v>13026740</v>
      </c>
      <c r="L2569" s="104">
        <f>IF(ISNA(VLOOKUP($N2569,'Data from Waybill Query'!$A:$M,12,FALSE)),0,VLOOKUP($N2569,'Data from Waybill Query'!$A:$M,12,FALSE))</f>
        <v>3034</v>
      </c>
      <c r="M2569" s="104">
        <f>IF(ISNA(VLOOKUP($N2569,'Data from Waybill Query'!$A:$M,13,FALSE)),0,VLOOKUP($N2569,'Data from Waybill Query'!$A:$M,13,FALSE))</f>
        <v>9.1559479999999999E-2</v>
      </c>
      <c r="N2569" s="104">
        <f t="shared" si="90"/>
        <v>2022240103</v>
      </c>
    </row>
    <row r="2570" spans="1:14" x14ac:dyDescent="0.25">
      <c r="A2570" s="104">
        <f t="shared" si="89"/>
        <v>202244</v>
      </c>
      <c r="B2570" s="32">
        <f>'Data from Waybill Query'!B2570</f>
        <v>2022</v>
      </c>
      <c r="C2570" s="32" t="str">
        <f>IF('Data from Waybill Query'!C2570="00","0",IF('Data from Waybill Query'!C2570="01","1",IF('Data from Waybill Query'!C2570="XX","2",'Data from Waybill Query'!C2570)))</f>
        <v>24</v>
      </c>
      <c r="D2570" s="33" t="str">
        <f>'Data from Waybill Query'!D2570</f>
        <v>Lumber and Wood Products</v>
      </c>
      <c r="E2570" s="33" t="str">
        <f>'Data from Waybill Query'!E2570</f>
        <v>M</v>
      </c>
      <c r="F2570" s="33" t="str">
        <f>'Data from Waybill Query'!F2570</f>
        <v>X</v>
      </c>
      <c r="G2570" s="33" t="str">
        <f>'Data from Waybill Query'!G2570</f>
        <v>X</v>
      </c>
      <c r="H2570" s="104">
        <f>IF(ISNA(VLOOKUP($N2570,'Data from Waybill Query'!$A:$M,8,FALSE)),0,VLOOKUP($N2570,'Data from Waybill Query'!$A:$M,8,FALSE))</f>
        <v>480675</v>
      </c>
      <c r="I2570" s="104">
        <f>IF(ISNA(VLOOKUP($N2570,'Data from Waybill Query'!$A:$M,9,FALSE)),0,VLOOKUP($N2570,'Data from Waybill Query'!$A:$M,9,FALSE))</f>
        <v>97574</v>
      </c>
      <c r="J2570" s="104">
        <f>IF(ISNA(VLOOKUP($N2570,'Data from Waybill Query'!$A:$M,10,FALSE)),0,VLOOKUP($N2570,'Data from Waybill Query'!$A:$M,10,FALSE))</f>
        <v>74735</v>
      </c>
      <c r="K2570" s="104">
        <f>IF(ISNA(VLOOKUP($N2570,'Data from Waybill Query'!$A:$M,11,FALSE)),0,VLOOKUP($N2570,'Data from Waybill Query'!$A:$M,11,FALSE))</f>
        <v>9097758</v>
      </c>
      <c r="L2570" s="104">
        <f>IF(ISNA(VLOOKUP($N2570,'Data from Waybill Query'!$A:$M,12,FALSE)),0,VLOOKUP($N2570,'Data from Waybill Query'!$A:$M,12,FALSE))</f>
        <v>6973</v>
      </c>
      <c r="M2570" s="104">
        <f>IF(ISNA(VLOOKUP($N2570,'Data from Waybill Query'!$A:$M,13,FALSE)),0,VLOOKUP($N2570,'Data from Waybill Query'!$A:$M,13,FALSE))</f>
        <v>6.8929840000000006E-2</v>
      </c>
      <c r="N2570" s="104">
        <f t="shared" si="90"/>
        <v>2022240203</v>
      </c>
    </row>
    <row r="2571" spans="1:14" x14ac:dyDescent="0.25">
      <c r="A2571" s="104">
        <f t="shared" si="89"/>
        <v>202245</v>
      </c>
      <c r="B2571" s="32">
        <f>'Data from Waybill Query'!B2571</f>
        <v>2022</v>
      </c>
      <c r="C2571" s="32" t="str">
        <f>IF('Data from Waybill Query'!C2571="00","0",IF('Data from Waybill Query'!C2571="01","1",IF('Data from Waybill Query'!C2571="XX","2",'Data from Waybill Query'!C2571)))</f>
        <v>24</v>
      </c>
      <c r="D2571" s="33" t="str">
        <f>'Data from Waybill Query'!D2571</f>
        <v>Lumber and Wood Products</v>
      </c>
      <c r="E2571" s="33" t="str">
        <f>'Data from Waybill Query'!E2571</f>
        <v>L</v>
      </c>
      <c r="F2571" s="33" t="str">
        <f>'Data from Waybill Query'!F2571</f>
        <v>X</v>
      </c>
      <c r="G2571" s="33" t="str">
        <f>'Data from Waybill Query'!G2571</f>
        <v>X</v>
      </c>
      <c r="H2571" s="104">
        <f>IF(ISNA(VLOOKUP($N2571,'Data from Waybill Query'!$A:$M,8,FALSE)),0,VLOOKUP($N2571,'Data from Waybill Query'!$A:$M,8,FALSE))</f>
        <v>2168032</v>
      </c>
      <c r="I2571" s="104">
        <f>IF(ISNA(VLOOKUP($N2571,'Data from Waybill Query'!$A:$M,9,FALSE)),0,VLOOKUP($N2571,'Data from Waybill Query'!$A:$M,9,FALSE))</f>
        <v>235260</v>
      </c>
      <c r="J2571" s="104">
        <f>IF(ISNA(VLOOKUP($N2571,'Data from Waybill Query'!$A:$M,10,FALSE)),0,VLOOKUP($N2571,'Data from Waybill Query'!$A:$M,10,FALSE))</f>
        <v>435895</v>
      </c>
      <c r="K2571" s="104">
        <f>IF(ISNA(VLOOKUP($N2571,'Data from Waybill Query'!$A:$M,11,FALSE)),0,VLOOKUP($N2571,'Data from Waybill Query'!$A:$M,11,FALSE))</f>
        <v>21965260</v>
      </c>
      <c r="L2571" s="104">
        <f>IF(ISNA(VLOOKUP($N2571,'Data from Waybill Query'!$A:$M,12,FALSE)),0,VLOOKUP($N2571,'Data from Waybill Query'!$A:$M,12,FALSE))</f>
        <v>40624</v>
      </c>
      <c r="M2571" s="104">
        <f>IF(ISNA(VLOOKUP($N2571,'Data from Waybill Query'!$A:$M,13,FALSE)),0,VLOOKUP($N2571,'Data from Waybill Query'!$A:$M,13,FALSE))</f>
        <v>5.3368529999999997E-2</v>
      </c>
      <c r="N2571" s="104">
        <f t="shared" si="90"/>
        <v>2022240303</v>
      </c>
    </row>
    <row r="2572" spans="1:14" x14ac:dyDescent="0.25">
      <c r="A2572" s="104">
        <f t="shared" si="89"/>
        <v>202246</v>
      </c>
      <c r="B2572" s="32">
        <f>'Data from Waybill Query'!B2572</f>
        <v>2022</v>
      </c>
      <c r="C2572" s="32" t="str">
        <f>IF('Data from Waybill Query'!C2572="00","0",IF('Data from Waybill Query'!C2572="01","1",IF('Data from Waybill Query'!C2572="XX","2",'Data from Waybill Query'!C2572)))</f>
        <v>26</v>
      </c>
      <c r="D2572" s="33" t="str">
        <f>'Data from Waybill Query'!D2572</f>
        <v>Pulp, Paper and Allied</v>
      </c>
      <c r="E2572" s="33" t="str">
        <f>'Data from Waybill Query'!E2572</f>
        <v>S</v>
      </c>
      <c r="F2572" s="33" t="str">
        <f>'Data from Waybill Query'!F2572</f>
        <v>X</v>
      </c>
      <c r="G2572" s="33" t="str">
        <f>'Data from Waybill Query'!G2572</f>
        <v>X</v>
      </c>
      <c r="H2572" s="104">
        <f>IF(ISNA(VLOOKUP($N2572,'Data from Waybill Query'!$A:$M,8,FALSE)),0,VLOOKUP($N2572,'Data from Waybill Query'!$A:$M,8,FALSE))</f>
        <v>318605</v>
      </c>
      <c r="I2572" s="104">
        <f>IF(ISNA(VLOOKUP($N2572,'Data from Waybill Query'!$A:$M,9,FALSE)),0,VLOOKUP($N2572,'Data from Waybill Query'!$A:$M,9,FALSE))</f>
        <v>117970</v>
      </c>
      <c r="J2572" s="104">
        <f>IF(ISNA(VLOOKUP($N2572,'Data from Waybill Query'!$A:$M,10,FALSE)),0,VLOOKUP($N2572,'Data from Waybill Query'!$A:$M,10,FALSE))</f>
        <v>32006</v>
      </c>
      <c r="K2572" s="104">
        <f>IF(ISNA(VLOOKUP($N2572,'Data from Waybill Query'!$A:$M,11,FALSE)),0,VLOOKUP($N2572,'Data from Waybill Query'!$A:$M,11,FALSE))</f>
        <v>9250105</v>
      </c>
      <c r="L2572" s="104">
        <f>IF(ISNA(VLOOKUP($N2572,'Data from Waybill Query'!$A:$M,12,FALSE)),0,VLOOKUP($N2572,'Data from Waybill Query'!$A:$M,12,FALSE))</f>
        <v>2524</v>
      </c>
      <c r="M2572" s="104">
        <f>IF(ISNA(VLOOKUP($N2572,'Data from Waybill Query'!$A:$M,13,FALSE)),0,VLOOKUP($N2572,'Data from Waybill Query'!$A:$M,13,FALSE))</f>
        <v>0.12623139999999999</v>
      </c>
      <c r="N2572" s="104">
        <f t="shared" si="90"/>
        <v>2022260103</v>
      </c>
    </row>
    <row r="2573" spans="1:14" x14ac:dyDescent="0.25">
      <c r="A2573" s="104">
        <f t="shared" si="89"/>
        <v>202247</v>
      </c>
      <c r="B2573" s="32">
        <f>'Data from Waybill Query'!B2573</f>
        <v>2022</v>
      </c>
      <c r="C2573" s="32" t="str">
        <f>IF('Data from Waybill Query'!C2573="00","0",IF('Data from Waybill Query'!C2573="01","1",IF('Data from Waybill Query'!C2573="XX","2",'Data from Waybill Query'!C2573)))</f>
        <v>26</v>
      </c>
      <c r="D2573" s="33" t="str">
        <f>'Data from Waybill Query'!D2573</f>
        <v>Pulp, Paper and Allied</v>
      </c>
      <c r="E2573" s="33" t="str">
        <f>'Data from Waybill Query'!E2573</f>
        <v>M</v>
      </c>
      <c r="F2573" s="33" t="str">
        <f>'Data from Waybill Query'!F2573</f>
        <v>X</v>
      </c>
      <c r="G2573" s="33" t="str">
        <f>'Data from Waybill Query'!G2573</f>
        <v>X</v>
      </c>
      <c r="H2573" s="104">
        <f>IF(ISNA(VLOOKUP($N2573,'Data from Waybill Query'!$A:$M,8,FALSE)),0,VLOOKUP($N2573,'Data from Waybill Query'!$A:$M,8,FALSE))</f>
        <v>629389</v>
      </c>
      <c r="I2573" s="104">
        <f>IF(ISNA(VLOOKUP($N2573,'Data from Waybill Query'!$A:$M,9,FALSE)),0,VLOOKUP($N2573,'Data from Waybill Query'!$A:$M,9,FALSE))</f>
        <v>130260</v>
      </c>
      <c r="J2573" s="104">
        <f>IF(ISNA(VLOOKUP($N2573,'Data from Waybill Query'!$A:$M,10,FALSE)),0,VLOOKUP($N2573,'Data from Waybill Query'!$A:$M,10,FALSE))</f>
        <v>98327</v>
      </c>
      <c r="K2573" s="104">
        <f>IF(ISNA(VLOOKUP($N2573,'Data from Waybill Query'!$A:$M,11,FALSE)),0,VLOOKUP($N2573,'Data from Waybill Query'!$A:$M,11,FALSE))</f>
        <v>9950345</v>
      </c>
      <c r="L2573" s="104">
        <f>IF(ISNA(VLOOKUP($N2573,'Data from Waybill Query'!$A:$M,12,FALSE)),0,VLOOKUP($N2573,'Data from Waybill Query'!$A:$M,12,FALSE))</f>
        <v>7521</v>
      </c>
      <c r="M2573" s="104">
        <f>IF(ISNA(VLOOKUP($N2573,'Data from Waybill Query'!$A:$M,13,FALSE)),0,VLOOKUP($N2573,'Data from Waybill Query'!$A:$M,13,FALSE))</f>
        <v>8.3688520000000002E-2</v>
      </c>
      <c r="N2573" s="104">
        <f t="shared" si="90"/>
        <v>2022260203</v>
      </c>
    </row>
    <row r="2574" spans="1:14" x14ac:dyDescent="0.25">
      <c r="A2574" s="104">
        <f t="shared" si="89"/>
        <v>202248</v>
      </c>
      <c r="B2574" s="32">
        <f>'Data from Waybill Query'!B2574</f>
        <v>2022</v>
      </c>
      <c r="C2574" s="32" t="str">
        <f>IF('Data from Waybill Query'!C2574="00","0",IF('Data from Waybill Query'!C2574="01","1",IF('Data from Waybill Query'!C2574="XX","2",'Data from Waybill Query'!C2574)))</f>
        <v>26</v>
      </c>
      <c r="D2574" s="33" t="str">
        <f>'Data from Waybill Query'!D2574</f>
        <v>Pulp, Paper and Allied</v>
      </c>
      <c r="E2574" s="33" t="str">
        <f>'Data from Waybill Query'!E2574</f>
        <v>L</v>
      </c>
      <c r="F2574" s="33" t="str">
        <f>'Data from Waybill Query'!F2574</f>
        <v>X</v>
      </c>
      <c r="G2574" s="33" t="str">
        <f>'Data from Waybill Query'!G2574</f>
        <v>X</v>
      </c>
      <c r="H2574" s="104">
        <f>IF(ISNA(VLOOKUP($N2574,'Data from Waybill Query'!$A:$M,8,FALSE)),0,VLOOKUP($N2574,'Data from Waybill Query'!$A:$M,8,FALSE))</f>
        <v>1569753</v>
      </c>
      <c r="I2574" s="104">
        <f>IF(ISNA(VLOOKUP($N2574,'Data from Waybill Query'!$A:$M,9,FALSE)),0,VLOOKUP($N2574,'Data from Waybill Query'!$A:$M,9,FALSE))</f>
        <v>196695</v>
      </c>
      <c r="J2574" s="104">
        <f>IF(ISNA(VLOOKUP($N2574,'Data from Waybill Query'!$A:$M,10,FALSE)),0,VLOOKUP($N2574,'Data from Waybill Query'!$A:$M,10,FALSE))</f>
        <v>331098</v>
      </c>
      <c r="K2574" s="104">
        <f>IF(ISNA(VLOOKUP($N2574,'Data from Waybill Query'!$A:$M,11,FALSE)),0,VLOOKUP($N2574,'Data from Waybill Query'!$A:$M,11,FALSE))</f>
        <v>15882600</v>
      </c>
      <c r="L2574" s="104">
        <f>IF(ISNA(VLOOKUP($N2574,'Data from Waybill Query'!$A:$M,12,FALSE)),0,VLOOKUP($N2574,'Data from Waybill Query'!$A:$M,12,FALSE))</f>
        <v>27013</v>
      </c>
      <c r="M2574" s="104">
        <f>IF(ISNA(VLOOKUP($N2574,'Data from Waybill Query'!$A:$M,13,FALSE)),0,VLOOKUP($N2574,'Data from Waybill Query'!$A:$M,13,FALSE))</f>
        <v>5.8110040000000002E-2</v>
      </c>
      <c r="N2574" s="104">
        <f t="shared" si="90"/>
        <v>2022260303</v>
      </c>
    </row>
    <row r="2575" spans="1:14" x14ac:dyDescent="0.25">
      <c r="A2575" s="104">
        <f t="shared" si="89"/>
        <v>202249</v>
      </c>
      <c r="B2575" s="32">
        <f>'Data from Waybill Query'!B2575</f>
        <v>2022</v>
      </c>
      <c r="C2575" s="32" t="str">
        <f>IF('Data from Waybill Query'!C2575="00","0",IF('Data from Waybill Query'!C2575="01","1",IF('Data from Waybill Query'!C2575="XX","2",'Data from Waybill Query'!C2575)))</f>
        <v>28</v>
      </c>
      <c r="D2575" s="33" t="str">
        <f>'Data from Waybill Query'!D2575</f>
        <v>Chemical</v>
      </c>
      <c r="E2575" s="33" t="str">
        <f>'Data from Waybill Query'!E2575</f>
        <v>S</v>
      </c>
      <c r="F2575" s="33" t="str">
        <f>'Data from Waybill Query'!F2575</f>
        <v>X</v>
      </c>
      <c r="G2575" s="33" t="str">
        <f>'Data from Waybill Query'!G2575</f>
        <v>X</v>
      </c>
      <c r="H2575" s="104">
        <f>IF(ISNA(VLOOKUP($N2575,'Data from Waybill Query'!$A:$M,8,FALSE)),0,VLOOKUP($N2575,'Data from Waybill Query'!$A:$M,8,FALSE))</f>
        <v>2583991</v>
      </c>
      <c r="I2575" s="104">
        <f>IF(ISNA(VLOOKUP($N2575,'Data from Waybill Query'!$A:$M,9,FALSE)),0,VLOOKUP($N2575,'Data from Waybill Query'!$A:$M,9,FALSE))</f>
        <v>1085378</v>
      </c>
      <c r="J2575" s="104">
        <f>IF(ISNA(VLOOKUP($N2575,'Data from Waybill Query'!$A:$M,10,FALSE)),0,VLOOKUP($N2575,'Data from Waybill Query'!$A:$M,10,FALSE))</f>
        <v>250189</v>
      </c>
      <c r="K2575" s="104">
        <f>IF(ISNA(VLOOKUP($N2575,'Data from Waybill Query'!$A:$M,11,FALSE)),0,VLOOKUP($N2575,'Data from Waybill Query'!$A:$M,11,FALSE))</f>
        <v>102926948</v>
      </c>
      <c r="L2575" s="104">
        <f>IF(ISNA(VLOOKUP($N2575,'Data from Waybill Query'!$A:$M,12,FALSE)),0,VLOOKUP($N2575,'Data from Waybill Query'!$A:$M,12,FALSE))</f>
        <v>23625</v>
      </c>
      <c r="M2575" s="104">
        <f>IF(ISNA(VLOOKUP($N2575,'Data from Waybill Query'!$A:$M,13,FALSE)),0,VLOOKUP($N2575,'Data from Waybill Query'!$A:$M,13,FALSE))</f>
        <v>0.109376</v>
      </c>
      <c r="N2575" s="104">
        <f t="shared" si="90"/>
        <v>2022280103</v>
      </c>
    </row>
    <row r="2576" spans="1:14" x14ac:dyDescent="0.25">
      <c r="A2576" s="104">
        <f t="shared" si="89"/>
        <v>202250</v>
      </c>
      <c r="B2576" s="32">
        <f>'Data from Waybill Query'!B2576</f>
        <v>2022</v>
      </c>
      <c r="C2576" s="32" t="str">
        <f>IF('Data from Waybill Query'!C2576="00","0",IF('Data from Waybill Query'!C2576="01","1",IF('Data from Waybill Query'!C2576="XX","2",'Data from Waybill Query'!C2576)))</f>
        <v>28</v>
      </c>
      <c r="D2576" s="33" t="str">
        <f>'Data from Waybill Query'!D2576</f>
        <v>Chemical</v>
      </c>
      <c r="E2576" s="33" t="str">
        <f>'Data from Waybill Query'!E2576</f>
        <v>M</v>
      </c>
      <c r="F2576" s="33" t="str">
        <f>'Data from Waybill Query'!F2576</f>
        <v>X</v>
      </c>
      <c r="G2576" s="33" t="str">
        <f>'Data from Waybill Query'!G2576</f>
        <v>X</v>
      </c>
      <c r="H2576" s="104">
        <f>IF(ISNA(VLOOKUP($N2576,'Data from Waybill Query'!$A:$M,8,FALSE)),0,VLOOKUP($N2576,'Data from Waybill Query'!$A:$M,8,FALSE))</f>
        <v>4072724</v>
      </c>
      <c r="I2576" s="104">
        <f>IF(ISNA(VLOOKUP($N2576,'Data from Waybill Query'!$A:$M,9,FALSE)),0,VLOOKUP($N2576,'Data from Waybill Query'!$A:$M,9,FALSE))</f>
        <v>881846</v>
      </c>
      <c r="J2576" s="104">
        <f>IF(ISNA(VLOOKUP($N2576,'Data from Waybill Query'!$A:$M,10,FALSE)),0,VLOOKUP($N2576,'Data from Waybill Query'!$A:$M,10,FALSE))</f>
        <v>674023</v>
      </c>
      <c r="K2576" s="104">
        <f>IF(ISNA(VLOOKUP($N2576,'Data from Waybill Query'!$A:$M,11,FALSE)),0,VLOOKUP($N2576,'Data from Waybill Query'!$A:$M,11,FALSE))</f>
        <v>83521085</v>
      </c>
      <c r="L2576" s="104">
        <f>IF(ISNA(VLOOKUP($N2576,'Data from Waybill Query'!$A:$M,12,FALSE)),0,VLOOKUP($N2576,'Data from Waybill Query'!$A:$M,12,FALSE))</f>
        <v>63902</v>
      </c>
      <c r="M2576" s="104">
        <f>IF(ISNA(VLOOKUP($N2576,'Data from Waybill Query'!$A:$M,13,FALSE)),0,VLOOKUP($N2576,'Data from Waybill Query'!$A:$M,13,FALSE))</f>
        <v>6.3733880000000007E-2</v>
      </c>
      <c r="N2576" s="104">
        <f t="shared" si="90"/>
        <v>2022280203</v>
      </c>
    </row>
    <row r="2577" spans="1:14" x14ac:dyDescent="0.25">
      <c r="A2577" s="104">
        <f t="shared" si="89"/>
        <v>202251</v>
      </c>
      <c r="B2577" s="32">
        <f>'Data from Waybill Query'!B2577</f>
        <v>2022</v>
      </c>
      <c r="C2577" s="32" t="str">
        <f>IF('Data from Waybill Query'!C2577="00","0",IF('Data from Waybill Query'!C2577="01","1",IF('Data from Waybill Query'!C2577="XX","2",'Data from Waybill Query'!C2577)))</f>
        <v>28</v>
      </c>
      <c r="D2577" s="33" t="str">
        <f>'Data from Waybill Query'!D2577</f>
        <v>Chemical</v>
      </c>
      <c r="E2577" s="33" t="str">
        <f>'Data from Waybill Query'!E2577</f>
        <v>L</v>
      </c>
      <c r="F2577" s="33" t="str">
        <f>'Data from Waybill Query'!F2577</f>
        <v>X</v>
      </c>
      <c r="G2577" s="33" t="str">
        <f>'Data from Waybill Query'!G2577</f>
        <v>X</v>
      </c>
      <c r="H2577" s="104">
        <f>IF(ISNA(VLOOKUP($N2577,'Data from Waybill Query'!$A:$M,8,FALSE)),0,VLOOKUP($N2577,'Data from Waybill Query'!$A:$M,8,FALSE))</f>
        <v>6006732</v>
      </c>
      <c r="I2577" s="104">
        <f>IF(ISNA(VLOOKUP($N2577,'Data from Waybill Query'!$A:$M,9,FALSE)),0,VLOOKUP($N2577,'Data from Waybill Query'!$A:$M,9,FALSE))</f>
        <v>907129</v>
      </c>
      <c r="J2577" s="104">
        <f>IF(ISNA(VLOOKUP($N2577,'Data from Waybill Query'!$A:$M,10,FALSE)),0,VLOOKUP($N2577,'Data from Waybill Query'!$A:$M,10,FALSE))</f>
        <v>1344868</v>
      </c>
      <c r="K2577" s="104">
        <f>IF(ISNA(VLOOKUP($N2577,'Data from Waybill Query'!$A:$M,11,FALSE)),0,VLOOKUP($N2577,'Data from Waybill Query'!$A:$M,11,FALSE))</f>
        <v>87669708</v>
      </c>
      <c r="L2577" s="104">
        <f>IF(ISNA(VLOOKUP($N2577,'Data from Waybill Query'!$A:$M,12,FALSE)),0,VLOOKUP($N2577,'Data from Waybill Query'!$A:$M,12,FALSE))</f>
        <v>129652</v>
      </c>
      <c r="M2577" s="104">
        <f>IF(ISNA(VLOOKUP($N2577,'Data from Waybill Query'!$A:$M,13,FALSE)),0,VLOOKUP($N2577,'Data from Waybill Query'!$A:$M,13,FALSE))</f>
        <v>4.6329479999999999E-2</v>
      </c>
      <c r="N2577" s="104">
        <f t="shared" si="90"/>
        <v>2022280303</v>
      </c>
    </row>
    <row r="2578" spans="1:14" x14ac:dyDescent="0.25">
      <c r="A2578" s="104">
        <f t="shared" si="89"/>
        <v>202252</v>
      </c>
      <c r="B2578" s="32">
        <f>'Data from Waybill Query'!B2578</f>
        <v>2022</v>
      </c>
      <c r="C2578" s="32" t="str">
        <f>IF('Data from Waybill Query'!C2578="00","0",IF('Data from Waybill Query'!C2578="01","1",IF('Data from Waybill Query'!C2578="XX","2",'Data from Waybill Query'!C2578)))</f>
        <v>29</v>
      </c>
      <c r="D2578" s="33" t="str">
        <f>'Data from Waybill Query'!D2578</f>
        <v>Petroleum</v>
      </c>
      <c r="E2578" s="33" t="str">
        <f>'Data from Waybill Query'!E2578</f>
        <v>S</v>
      </c>
      <c r="F2578" s="33" t="str">
        <f>'Data from Waybill Query'!F2578</f>
        <v>X</v>
      </c>
      <c r="G2578" s="33" t="str">
        <f>'Data from Waybill Query'!G2578</f>
        <v>X</v>
      </c>
      <c r="H2578" s="104">
        <f>IF(ISNA(VLOOKUP($N2578,'Data from Waybill Query'!$A:$M,8,FALSE)),0,VLOOKUP($N2578,'Data from Waybill Query'!$A:$M,8,FALSE))</f>
        <v>913969</v>
      </c>
      <c r="I2578" s="104">
        <f>IF(ISNA(VLOOKUP($N2578,'Data from Waybill Query'!$A:$M,9,FALSE)),0,VLOOKUP($N2578,'Data from Waybill Query'!$A:$M,9,FALSE))</f>
        <v>477402</v>
      </c>
      <c r="J2578" s="104">
        <f>IF(ISNA(VLOOKUP($N2578,'Data from Waybill Query'!$A:$M,10,FALSE)),0,VLOOKUP($N2578,'Data from Waybill Query'!$A:$M,10,FALSE))</f>
        <v>94333</v>
      </c>
      <c r="K2578" s="104">
        <f>IF(ISNA(VLOOKUP($N2578,'Data from Waybill Query'!$A:$M,11,FALSE)),0,VLOOKUP($N2578,'Data from Waybill Query'!$A:$M,11,FALSE))</f>
        <v>38125171</v>
      </c>
      <c r="L2578" s="104">
        <f>IF(ISNA(VLOOKUP($N2578,'Data from Waybill Query'!$A:$M,12,FALSE)),0,VLOOKUP($N2578,'Data from Waybill Query'!$A:$M,12,FALSE))</f>
        <v>7400</v>
      </c>
      <c r="M2578" s="104">
        <f>IF(ISNA(VLOOKUP($N2578,'Data from Waybill Query'!$A:$M,13,FALSE)),0,VLOOKUP($N2578,'Data from Waybill Query'!$A:$M,13,FALSE))</f>
        <v>0.1235053</v>
      </c>
      <c r="N2578" s="104">
        <f t="shared" si="90"/>
        <v>2022290103</v>
      </c>
    </row>
    <row r="2579" spans="1:14" x14ac:dyDescent="0.25">
      <c r="A2579" s="104">
        <f t="shared" si="89"/>
        <v>202253</v>
      </c>
      <c r="B2579" s="32">
        <f>'Data from Waybill Query'!B2579</f>
        <v>2022</v>
      </c>
      <c r="C2579" s="32" t="str">
        <f>IF('Data from Waybill Query'!C2579="00","0",IF('Data from Waybill Query'!C2579="01","1",IF('Data from Waybill Query'!C2579="XX","2",'Data from Waybill Query'!C2579)))</f>
        <v>29</v>
      </c>
      <c r="D2579" s="33" t="str">
        <f>'Data from Waybill Query'!D2579</f>
        <v>Petroleum</v>
      </c>
      <c r="E2579" s="33" t="str">
        <f>'Data from Waybill Query'!E2579</f>
        <v>M</v>
      </c>
      <c r="F2579" s="33" t="str">
        <f>'Data from Waybill Query'!F2579</f>
        <v>X</v>
      </c>
      <c r="G2579" s="33" t="str">
        <f>'Data from Waybill Query'!G2579</f>
        <v>X</v>
      </c>
      <c r="H2579" s="104">
        <f>IF(ISNA(VLOOKUP($N2579,'Data from Waybill Query'!$A:$M,8,FALSE)),0,VLOOKUP($N2579,'Data from Waybill Query'!$A:$M,8,FALSE))</f>
        <v>1050319</v>
      </c>
      <c r="I2579" s="104">
        <f>IF(ISNA(VLOOKUP($N2579,'Data from Waybill Query'!$A:$M,9,FALSE)),0,VLOOKUP($N2579,'Data from Waybill Query'!$A:$M,9,FALSE))</f>
        <v>258619</v>
      </c>
      <c r="J2579" s="104">
        <f>IF(ISNA(VLOOKUP($N2579,'Data from Waybill Query'!$A:$M,10,FALSE)),0,VLOOKUP($N2579,'Data from Waybill Query'!$A:$M,10,FALSE))</f>
        <v>196137</v>
      </c>
      <c r="K2579" s="104">
        <f>IF(ISNA(VLOOKUP($N2579,'Data from Waybill Query'!$A:$M,11,FALSE)),0,VLOOKUP($N2579,'Data from Waybill Query'!$A:$M,11,FALSE))</f>
        <v>21208523</v>
      </c>
      <c r="L2579" s="104">
        <f>IF(ISNA(VLOOKUP($N2579,'Data from Waybill Query'!$A:$M,12,FALSE)),0,VLOOKUP($N2579,'Data from Waybill Query'!$A:$M,12,FALSE))</f>
        <v>16156</v>
      </c>
      <c r="M2579" s="104">
        <f>IF(ISNA(VLOOKUP($N2579,'Data from Waybill Query'!$A:$M,13,FALSE)),0,VLOOKUP($N2579,'Data from Waybill Query'!$A:$M,13,FALSE))</f>
        <v>6.5011819999999998E-2</v>
      </c>
      <c r="N2579" s="104">
        <f t="shared" si="90"/>
        <v>2022290203</v>
      </c>
    </row>
    <row r="2580" spans="1:14" x14ac:dyDescent="0.25">
      <c r="A2580" s="104">
        <f t="shared" si="89"/>
        <v>202254</v>
      </c>
      <c r="B2580" s="32">
        <f>'Data from Waybill Query'!B2580</f>
        <v>2022</v>
      </c>
      <c r="C2580" s="32" t="str">
        <f>IF('Data from Waybill Query'!C2580="00","0",IF('Data from Waybill Query'!C2580="01","1",IF('Data from Waybill Query'!C2580="XX","2",'Data from Waybill Query'!C2580)))</f>
        <v>29</v>
      </c>
      <c r="D2580" s="33" t="str">
        <f>'Data from Waybill Query'!D2580</f>
        <v>Petroleum</v>
      </c>
      <c r="E2580" s="33" t="str">
        <f>'Data from Waybill Query'!E2580</f>
        <v>L</v>
      </c>
      <c r="F2580" s="33" t="str">
        <f>'Data from Waybill Query'!F2580</f>
        <v>X</v>
      </c>
      <c r="G2580" s="33" t="str">
        <f>'Data from Waybill Query'!G2580</f>
        <v>X</v>
      </c>
      <c r="H2580" s="104">
        <f>IF(ISNA(VLOOKUP($N2580,'Data from Waybill Query'!$A:$M,8,FALSE)),0,VLOOKUP($N2580,'Data from Waybill Query'!$A:$M,8,FALSE))</f>
        <v>2131721</v>
      </c>
      <c r="I2580" s="104">
        <f>IF(ISNA(VLOOKUP($N2580,'Data from Waybill Query'!$A:$M,9,FALSE)),0,VLOOKUP($N2580,'Data from Waybill Query'!$A:$M,9,FALSE))</f>
        <v>320399</v>
      </c>
      <c r="J2580" s="104">
        <f>IF(ISNA(VLOOKUP($N2580,'Data from Waybill Query'!$A:$M,10,FALSE)),0,VLOOKUP($N2580,'Data from Waybill Query'!$A:$M,10,FALSE))</f>
        <v>540459</v>
      </c>
      <c r="K2580" s="104">
        <f>IF(ISNA(VLOOKUP($N2580,'Data from Waybill Query'!$A:$M,11,FALSE)),0,VLOOKUP($N2580,'Data from Waybill Query'!$A:$M,11,FALSE))</f>
        <v>26350302</v>
      </c>
      <c r="L2580" s="104">
        <f>IF(ISNA(VLOOKUP($N2580,'Data from Waybill Query'!$A:$M,12,FALSE)),0,VLOOKUP($N2580,'Data from Waybill Query'!$A:$M,12,FALSE))</f>
        <v>44820</v>
      </c>
      <c r="M2580" s="104">
        <f>IF(ISNA(VLOOKUP($N2580,'Data from Waybill Query'!$A:$M,13,FALSE)),0,VLOOKUP($N2580,'Data from Waybill Query'!$A:$M,13,FALSE))</f>
        <v>4.7561869999999999E-2</v>
      </c>
      <c r="N2580" s="104">
        <f t="shared" si="90"/>
        <v>2022290303</v>
      </c>
    </row>
    <row r="2581" spans="1:14" x14ac:dyDescent="0.25">
      <c r="A2581" s="104">
        <f t="shared" si="89"/>
        <v>202255</v>
      </c>
      <c r="B2581" s="32">
        <f>'Data from Waybill Query'!B2581</f>
        <v>2022</v>
      </c>
      <c r="C2581" s="32" t="str">
        <f>IF('Data from Waybill Query'!C2581="00","0",IF('Data from Waybill Query'!C2581="01","1",IF('Data from Waybill Query'!C2581="XX","2",'Data from Waybill Query'!C2581)))</f>
        <v>32</v>
      </c>
      <c r="D2581" s="33" t="str">
        <f>'Data from Waybill Query'!D2581</f>
        <v>Stone, Clay and Glass</v>
      </c>
      <c r="E2581" s="33" t="str">
        <f>'Data from Waybill Query'!E2581</f>
        <v>S</v>
      </c>
      <c r="F2581" s="33" t="str">
        <f>'Data from Waybill Query'!F2581</f>
        <v>X</v>
      </c>
      <c r="G2581" s="33" t="str">
        <f>'Data from Waybill Query'!G2581</f>
        <v>X</v>
      </c>
      <c r="H2581" s="104">
        <f>IF(ISNA(VLOOKUP($N2581,'Data from Waybill Query'!$A:$M,8,FALSE)),0,VLOOKUP($N2581,'Data from Waybill Query'!$A:$M,8,FALSE))</f>
        <v>647746</v>
      </c>
      <c r="I2581" s="104">
        <f>IF(ISNA(VLOOKUP($N2581,'Data from Waybill Query'!$A:$M,9,FALSE)),0,VLOOKUP($N2581,'Data from Waybill Query'!$A:$M,9,FALSE))</f>
        <v>252614</v>
      </c>
      <c r="J2581" s="104">
        <f>IF(ISNA(VLOOKUP($N2581,'Data from Waybill Query'!$A:$M,10,FALSE)),0,VLOOKUP($N2581,'Data from Waybill Query'!$A:$M,10,FALSE))</f>
        <v>70364</v>
      </c>
      <c r="K2581" s="104">
        <f>IF(ISNA(VLOOKUP($N2581,'Data from Waybill Query'!$A:$M,11,FALSE)),0,VLOOKUP($N2581,'Data from Waybill Query'!$A:$M,11,FALSE))</f>
        <v>25794806</v>
      </c>
      <c r="L2581" s="104">
        <f>IF(ISNA(VLOOKUP($N2581,'Data from Waybill Query'!$A:$M,12,FALSE)),0,VLOOKUP($N2581,'Data from Waybill Query'!$A:$M,12,FALSE))</f>
        <v>7251</v>
      </c>
      <c r="M2581" s="104">
        <f>IF(ISNA(VLOOKUP($N2581,'Data from Waybill Query'!$A:$M,13,FALSE)),0,VLOOKUP($N2581,'Data from Waybill Query'!$A:$M,13,FALSE))</f>
        <v>8.9327690000000001E-2</v>
      </c>
      <c r="N2581" s="104">
        <f t="shared" si="90"/>
        <v>2022320103</v>
      </c>
    </row>
    <row r="2582" spans="1:14" x14ac:dyDescent="0.25">
      <c r="A2582" s="104">
        <f t="shared" si="89"/>
        <v>202256</v>
      </c>
      <c r="B2582" s="32">
        <f>'Data from Waybill Query'!B2582</f>
        <v>2022</v>
      </c>
      <c r="C2582" s="32" t="str">
        <f>IF('Data from Waybill Query'!C2582="00","0",IF('Data from Waybill Query'!C2582="01","1",IF('Data from Waybill Query'!C2582="XX","2",'Data from Waybill Query'!C2582)))</f>
        <v>32</v>
      </c>
      <c r="D2582" s="33" t="str">
        <f>'Data from Waybill Query'!D2582</f>
        <v>Stone, Clay and Glass</v>
      </c>
      <c r="E2582" s="33" t="str">
        <f>'Data from Waybill Query'!E2582</f>
        <v>M</v>
      </c>
      <c r="F2582" s="33" t="str">
        <f>'Data from Waybill Query'!F2582</f>
        <v>X</v>
      </c>
      <c r="G2582" s="33" t="str">
        <f>'Data from Waybill Query'!G2582</f>
        <v>X</v>
      </c>
      <c r="H2582" s="104">
        <f>IF(ISNA(VLOOKUP($N2582,'Data from Waybill Query'!$A:$M,8,FALSE)),0,VLOOKUP($N2582,'Data from Waybill Query'!$A:$M,8,FALSE))</f>
        <v>817555</v>
      </c>
      <c r="I2582" s="104">
        <f>IF(ISNA(VLOOKUP($N2582,'Data from Waybill Query'!$A:$M,9,FALSE)),0,VLOOKUP($N2582,'Data from Waybill Query'!$A:$M,9,FALSE))</f>
        <v>180924</v>
      </c>
      <c r="J2582" s="104">
        <f>IF(ISNA(VLOOKUP($N2582,'Data from Waybill Query'!$A:$M,10,FALSE)),0,VLOOKUP($N2582,'Data from Waybill Query'!$A:$M,10,FALSE))</f>
        <v>128223</v>
      </c>
      <c r="K2582" s="104">
        <f>IF(ISNA(VLOOKUP($N2582,'Data from Waybill Query'!$A:$M,11,FALSE)),0,VLOOKUP($N2582,'Data from Waybill Query'!$A:$M,11,FALSE))</f>
        <v>18520433</v>
      </c>
      <c r="L2582" s="104">
        <f>IF(ISNA(VLOOKUP($N2582,'Data from Waybill Query'!$A:$M,12,FALSE)),0,VLOOKUP($N2582,'Data from Waybill Query'!$A:$M,12,FALSE))</f>
        <v>13092</v>
      </c>
      <c r="M2582" s="104">
        <f>IF(ISNA(VLOOKUP($N2582,'Data from Waybill Query'!$A:$M,13,FALSE)),0,VLOOKUP($N2582,'Data from Waybill Query'!$A:$M,13,FALSE))</f>
        <v>6.2445779999999999E-2</v>
      </c>
      <c r="N2582" s="104">
        <f t="shared" si="90"/>
        <v>2022320203</v>
      </c>
    </row>
    <row r="2583" spans="1:14" x14ac:dyDescent="0.25">
      <c r="A2583" s="104">
        <f t="shared" si="89"/>
        <v>202257</v>
      </c>
      <c r="B2583" s="32">
        <f>'Data from Waybill Query'!B2583</f>
        <v>2022</v>
      </c>
      <c r="C2583" s="32" t="str">
        <f>IF('Data from Waybill Query'!C2583="00","0",IF('Data from Waybill Query'!C2583="01","1",IF('Data from Waybill Query'!C2583="XX","2",'Data from Waybill Query'!C2583)))</f>
        <v>32</v>
      </c>
      <c r="D2583" s="33" t="str">
        <f>'Data from Waybill Query'!D2583</f>
        <v>Stone, Clay and Glass</v>
      </c>
      <c r="E2583" s="33" t="str">
        <f>'Data from Waybill Query'!E2583</f>
        <v>L</v>
      </c>
      <c r="F2583" s="33" t="str">
        <f>'Data from Waybill Query'!F2583</f>
        <v>X</v>
      </c>
      <c r="G2583" s="33" t="str">
        <f>'Data from Waybill Query'!G2583</f>
        <v>X</v>
      </c>
      <c r="H2583" s="104">
        <f>IF(ISNA(VLOOKUP($N2583,'Data from Waybill Query'!$A:$M,8,FALSE)),0,VLOOKUP($N2583,'Data from Waybill Query'!$A:$M,8,FALSE))</f>
        <v>734710</v>
      </c>
      <c r="I2583" s="104">
        <f>IF(ISNA(VLOOKUP($N2583,'Data from Waybill Query'!$A:$M,9,FALSE)),0,VLOOKUP($N2583,'Data from Waybill Query'!$A:$M,9,FALSE))</f>
        <v>98064</v>
      </c>
      <c r="J2583" s="104">
        <f>IF(ISNA(VLOOKUP($N2583,'Data from Waybill Query'!$A:$M,10,FALSE)),0,VLOOKUP($N2583,'Data from Waybill Query'!$A:$M,10,FALSE))</f>
        <v>145992</v>
      </c>
      <c r="K2583" s="104">
        <f>IF(ISNA(VLOOKUP($N2583,'Data from Waybill Query'!$A:$M,11,FALSE)),0,VLOOKUP($N2583,'Data from Waybill Query'!$A:$M,11,FALSE))</f>
        <v>9666680</v>
      </c>
      <c r="L2583" s="104">
        <f>IF(ISNA(VLOOKUP($N2583,'Data from Waybill Query'!$A:$M,12,FALSE)),0,VLOOKUP($N2583,'Data from Waybill Query'!$A:$M,12,FALSE))</f>
        <v>14358</v>
      </c>
      <c r="M2583" s="104">
        <f>IF(ISNA(VLOOKUP($N2583,'Data from Waybill Query'!$A:$M,13,FALSE)),0,VLOOKUP($N2583,'Data from Waybill Query'!$A:$M,13,FALSE))</f>
        <v>5.1170849999999997E-2</v>
      </c>
      <c r="N2583" s="104">
        <f t="shared" si="90"/>
        <v>2022320303</v>
      </c>
    </row>
    <row r="2584" spans="1:14" x14ac:dyDescent="0.25">
      <c r="A2584" s="104">
        <f t="shared" si="89"/>
        <v>202258</v>
      </c>
      <c r="B2584" s="32">
        <f>'Data from Waybill Query'!B2584</f>
        <v>2022</v>
      </c>
      <c r="C2584" s="32" t="str">
        <f>IF('Data from Waybill Query'!C2584="00","0",IF('Data from Waybill Query'!C2584="01","1",IF('Data from Waybill Query'!C2584="XX","2",'Data from Waybill Query'!C2584)))</f>
        <v>33</v>
      </c>
      <c r="D2584" s="33" t="str">
        <f>'Data from Waybill Query'!D2584</f>
        <v>Primary Metal Products</v>
      </c>
      <c r="E2584" s="33" t="str">
        <f>'Data from Waybill Query'!E2584</f>
        <v>S</v>
      </c>
      <c r="F2584" s="33" t="str">
        <f>'Data from Waybill Query'!F2584</f>
        <v>X</v>
      </c>
      <c r="G2584" s="33" t="str">
        <f>'Data from Waybill Query'!G2584</f>
        <v>X</v>
      </c>
      <c r="H2584" s="104">
        <f>IF(ISNA(VLOOKUP($N2584,'Data from Waybill Query'!$A:$M,8,FALSE)),0,VLOOKUP($N2584,'Data from Waybill Query'!$A:$M,8,FALSE))</f>
        <v>634533</v>
      </c>
      <c r="I2584" s="104">
        <f>IF(ISNA(VLOOKUP($N2584,'Data from Waybill Query'!$A:$M,9,FALSE)),0,VLOOKUP($N2584,'Data from Waybill Query'!$A:$M,9,FALSE))</f>
        <v>252013</v>
      </c>
      <c r="J2584" s="104">
        <f>IF(ISNA(VLOOKUP($N2584,'Data from Waybill Query'!$A:$M,10,FALSE)),0,VLOOKUP($N2584,'Data from Waybill Query'!$A:$M,10,FALSE))</f>
        <v>63460</v>
      </c>
      <c r="K2584" s="104">
        <f>IF(ISNA(VLOOKUP($N2584,'Data from Waybill Query'!$A:$M,11,FALSE)),0,VLOOKUP($N2584,'Data from Waybill Query'!$A:$M,11,FALSE))</f>
        <v>23490718</v>
      </c>
      <c r="L2584" s="104">
        <f>IF(ISNA(VLOOKUP($N2584,'Data from Waybill Query'!$A:$M,12,FALSE)),0,VLOOKUP($N2584,'Data from Waybill Query'!$A:$M,12,FALSE))</f>
        <v>5935</v>
      </c>
      <c r="M2584" s="104">
        <f>IF(ISNA(VLOOKUP($N2584,'Data from Waybill Query'!$A:$M,13,FALSE)),0,VLOOKUP($N2584,'Data from Waybill Query'!$A:$M,13,FALSE))</f>
        <v>0.10690769999999999</v>
      </c>
      <c r="N2584" s="104">
        <f t="shared" si="90"/>
        <v>2022330103</v>
      </c>
    </row>
    <row r="2585" spans="1:14" x14ac:dyDescent="0.25">
      <c r="A2585" s="104">
        <f t="shared" si="89"/>
        <v>202259</v>
      </c>
      <c r="B2585" s="32">
        <f>'Data from Waybill Query'!B2585</f>
        <v>2022</v>
      </c>
      <c r="C2585" s="32" t="str">
        <f>IF('Data from Waybill Query'!C2585="00","0",IF('Data from Waybill Query'!C2585="01","1",IF('Data from Waybill Query'!C2585="XX","2",'Data from Waybill Query'!C2585)))</f>
        <v>33</v>
      </c>
      <c r="D2585" s="33" t="str">
        <f>'Data from Waybill Query'!D2585</f>
        <v>Primary Metal Products</v>
      </c>
      <c r="E2585" s="33" t="str">
        <f>'Data from Waybill Query'!E2585</f>
        <v>M</v>
      </c>
      <c r="F2585" s="33" t="str">
        <f>'Data from Waybill Query'!F2585</f>
        <v>X</v>
      </c>
      <c r="G2585" s="33" t="str">
        <f>'Data from Waybill Query'!G2585</f>
        <v>X</v>
      </c>
      <c r="H2585" s="104">
        <f>IF(ISNA(VLOOKUP($N2585,'Data from Waybill Query'!$A:$M,8,FALSE)),0,VLOOKUP($N2585,'Data from Waybill Query'!$A:$M,8,FALSE))</f>
        <v>707108</v>
      </c>
      <c r="I2585" s="104">
        <f>IF(ISNA(VLOOKUP($N2585,'Data from Waybill Query'!$A:$M,9,FALSE)),0,VLOOKUP($N2585,'Data from Waybill Query'!$A:$M,9,FALSE))</f>
        <v>132127</v>
      </c>
      <c r="J2585" s="104">
        <f>IF(ISNA(VLOOKUP($N2585,'Data from Waybill Query'!$A:$M,10,FALSE)),0,VLOOKUP($N2585,'Data from Waybill Query'!$A:$M,10,FALSE))</f>
        <v>98040</v>
      </c>
      <c r="K2585" s="104">
        <f>IF(ISNA(VLOOKUP($N2585,'Data from Waybill Query'!$A:$M,11,FALSE)),0,VLOOKUP($N2585,'Data from Waybill Query'!$A:$M,11,FALSE))</f>
        <v>11984344</v>
      </c>
      <c r="L2585" s="104">
        <f>IF(ISNA(VLOOKUP($N2585,'Data from Waybill Query'!$A:$M,12,FALSE)),0,VLOOKUP($N2585,'Data from Waybill Query'!$A:$M,12,FALSE))</f>
        <v>8892</v>
      </c>
      <c r="M2585" s="104">
        <f>IF(ISNA(VLOOKUP($N2585,'Data from Waybill Query'!$A:$M,13,FALSE)),0,VLOOKUP($N2585,'Data from Waybill Query'!$A:$M,13,FALSE))</f>
        <v>7.9525460000000006E-2</v>
      </c>
      <c r="N2585" s="104">
        <f t="shared" si="90"/>
        <v>2022330203</v>
      </c>
    </row>
    <row r="2586" spans="1:14" x14ac:dyDescent="0.25">
      <c r="A2586" s="104">
        <f t="shared" si="89"/>
        <v>202260</v>
      </c>
      <c r="B2586" s="32">
        <f>'Data from Waybill Query'!B2586</f>
        <v>2022</v>
      </c>
      <c r="C2586" s="32" t="str">
        <f>IF('Data from Waybill Query'!C2586="00","0",IF('Data from Waybill Query'!C2586="01","1",IF('Data from Waybill Query'!C2586="XX","2",'Data from Waybill Query'!C2586)))</f>
        <v>33</v>
      </c>
      <c r="D2586" s="33" t="str">
        <f>'Data from Waybill Query'!D2586</f>
        <v>Primary Metal Products</v>
      </c>
      <c r="E2586" s="33" t="str">
        <f>'Data from Waybill Query'!E2586</f>
        <v>L</v>
      </c>
      <c r="F2586" s="33" t="str">
        <f>'Data from Waybill Query'!F2586</f>
        <v>X</v>
      </c>
      <c r="G2586" s="33" t="str">
        <f>'Data from Waybill Query'!G2586</f>
        <v>X</v>
      </c>
      <c r="H2586" s="104">
        <f>IF(ISNA(VLOOKUP($N2586,'Data from Waybill Query'!$A:$M,8,FALSE)),0,VLOOKUP($N2586,'Data from Waybill Query'!$A:$M,8,FALSE))</f>
        <v>1556258</v>
      </c>
      <c r="I2586" s="104">
        <f>IF(ISNA(VLOOKUP($N2586,'Data from Waybill Query'!$A:$M,9,FALSE)),0,VLOOKUP($N2586,'Data from Waybill Query'!$A:$M,9,FALSE))</f>
        <v>195495</v>
      </c>
      <c r="J2586" s="104">
        <f>IF(ISNA(VLOOKUP($N2586,'Data from Waybill Query'!$A:$M,10,FALSE)),0,VLOOKUP($N2586,'Data from Waybill Query'!$A:$M,10,FALSE))</f>
        <v>316938</v>
      </c>
      <c r="K2586" s="104">
        <f>IF(ISNA(VLOOKUP($N2586,'Data from Waybill Query'!$A:$M,11,FALSE)),0,VLOOKUP($N2586,'Data from Waybill Query'!$A:$M,11,FALSE))</f>
        <v>17658033</v>
      </c>
      <c r="L2586" s="104">
        <f>IF(ISNA(VLOOKUP($N2586,'Data from Waybill Query'!$A:$M,12,FALSE)),0,VLOOKUP($N2586,'Data from Waybill Query'!$A:$M,12,FALSE))</f>
        <v>28565</v>
      </c>
      <c r="M2586" s="104">
        <f>IF(ISNA(VLOOKUP($N2586,'Data from Waybill Query'!$A:$M,13,FALSE)),0,VLOOKUP($N2586,'Data from Waybill Query'!$A:$M,13,FALSE))</f>
        <v>5.4481479999999999E-2</v>
      </c>
      <c r="N2586" s="104">
        <f t="shared" si="90"/>
        <v>2022330303</v>
      </c>
    </row>
    <row r="2587" spans="1:14" x14ac:dyDescent="0.25">
      <c r="A2587" s="104">
        <f t="shared" si="89"/>
        <v>202261</v>
      </c>
      <c r="B2587" s="32">
        <f>'Data from Waybill Query'!B2587</f>
        <v>2022</v>
      </c>
      <c r="C2587" s="32" t="str">
        <f>IF('Data from Waybill Query'!C2587="00","0",IF('Data from Waybill Query'!C2587="01","1",IF('Data from Waybill Query'!C2587="XX","2",'Data from Waybill Query'!C2587)))</f>
        <v>37</v>
      </c>
      <c r="D2587" s="33" t="str">
        <f>'Data from Waybill Query'!D2587</f>
        <v>Transportation Equipment</v>
      </c>
      <c r="E2587" s="33" t="str">
        <f>'Data from Waybill Query'!E2587</f>
        <v>S</v>
      </c>
      <c r="F2587" s="33" t="str">
        <f>'Data from Waybill Query'!F2587</f>
        <v>X</v>
      </c>
      <c r="G2587" s="33" t="str">
        <f>'Data from Waybill Query'!G2587</f>
        <v>X</v>
      </c>
      <c r="H2587" s="104">
        <f>IF(ISNA(VLOOKUP($N2587,'Data from Waybill Query'!$A:$M,8,FALSE)),0,VLOOKUP($N2587,'Data from Waybill Query'!$A:$M,8,FALSE))</f>
        <v>1303705</v>
      </c>
      <c r="I2587" s="104">
        <f>IF(ISNA(VLOOKUP($N2587,'Data from Waybill Query'!$A:$M,9,FALSE)),0,VLOOKUP($N2587,'Data from Waybill Query'!$A:$M,9,FALSE))</f>
        <v>647789</v>
      </c>
      <c r="J2587" s="104">
        <f>IF(ISNA(VLOOKUP($N2587,'Data from Waybill Query'!$A:$M,10,FALSE)),0,VLOOKUP($N2587,'Data from Waybill Query'!$A:$M,10,FALSE))</f>
        <v>167516</v>
      </c>
      <c r="K2587" s="104">
        <f>IF(ISNA(VLOOKUP($N2587,'Data from Waybill Query'!$A:$M,11,FALSE)),0,VLOOKUP($N2587,'Data from Waybill Query'!$A:$M,11,FALSE))</f>
        <v>13012629</v>
      </c>
      <c r="L2587" s="104">
        <f>IF(ISNA(VLOOKUP($N2587,'Data from Waybill Query'!$A:$M,12,FALSE)),0,VLOOKUP($N2587,'Data from Waybill Query'!$A:$M,12,FALSE))</f>
        <v>3372</v>
      </c>
      <c r="M2587" s="104">
        <f>IF(ISNA(VLOOKUP($N2587,'Data from Waybill Query'!$A:$M,13,FALSE)),0,VLOOKUP($N2587,'Data from Waybill Query'!$A:$M,13,FALSE))</f>
        <v>0.3866327</v>
      </c>
      <c r="N2587" s="104">
        <f t="shared" si="90"/>
        <v>2022370103</v>
      </c>
    </row>
    <row r="2588" spans="1:14" x14ac:dyDescent="0.25">
      <c r="A2588" s="104">
        <f t="shared" si="89"/>
        <v>202262</v>
      </c>
      <c r="B2588" s="32">
        <f>'Data from Waybill Query'!B2588</f>
        <v>2022</v>
      </c>
      <c r="C2588" s="32" t="str">
        <f>IF('Data from Waybill Query'!C2588="00","0",IF('Data from Waybill Query'!C2588="01","1",IF('Data from Waybill Query'!C2588="XX","2",'Data from Waybill Query'!C2588)))</f>
        <v>37</v>
      </c>
      <c r="D2588" s="33" t="str">
        <f>'Data from Waybill Query'!D2588</f>
        <v>Transportation Equipment</v>
      </c>
      <c r="E2588" s="33" t="str">
        <f>'Data from Waybill Query'!E2588</f>
        <v>M</v>
      </c>
      <c r="F2588" s="33" t="str">
        <f>'Data from Waybill Query'!F2588</f>
        <v>X</v>
      </c>
      <c r="G2588" s="33" t="str">
        <f>'Data from Waybill Query'!G2588</f>
        <v>X</v>
      </c>
      <c r="H2588" s="104">
        <f>IF(ISNA(VLOOKUP($N2588,'Data from Waybill Query'!$A:$M,8,FALSE)),0,VLOOKUP($N2588,'Data from Waybill Query'!$A:$M,8,FALSE))</f>
        <v>1798720</v>
      </c>
      <c r="I2588" s="104">
        <f>IF(ISNA(VLOOKUP($N2588,'Data from Waybill Query'!$A:$M,9,FALSE)),0,VLOOKUP($N2588,'Data from Waybill Query'!$A:$M,9,FALSE))</f>
        <v>569652</v>
      </c>
      <c r="J2588" s="104">
        <f>IF(ISNA(VLOOKUP($N2588,'Data from Waybill Query'!$A:$M,10,FALSE)),0,VLOOKUP($N2588,'Data from Waybill Query'!$A:$M,10,FALSE))</f>
        <v>417816</v>
      </c>
      <c r="K2588" s="104">
        <f>IF(ISNA(VLOOKUP($N2588,'Data from Waybill Query'!$A:$M,11,FALSE)),0,VLOOKUP($N2588,'Data from Waybill Query'!$A:$M,11,FALSE))</f>
        <v>11763466</v>
      </c>
      <c r="L2588" s="104">
        <f>IF(ISNA(VLOOKUP($N2588,'Data from Waybill Query'!$A:$M,12,FALSE)),0,VLOOKUP($N2588,'Data from Waybill Query'!$A:$M,12,FALSE))</f>
        <v>8573</v>
      </c>
      <c r="M2588" s="104">
        <f>IF(ISNA(VLOOKUP($N2588,'Data from Waybill Query'!$A:$M,13,FALSE)),0,VLOOKUP($N2588,'Data from Waybill Query'!$A:$M,13,FALSE))</f>
        <v>0.20981259999999999</v>
      </c>
      <c r="N2588" s="104">
        <f t="shared" si="90"/>
        <v>2022370203</v>
      </c>
    </row>
    <row r="2589" spans="1:14" x14ac:dyDescent="0.25">
      <c r="A2589" s="104">
        <f t="shared" si="89"/>
        <v>202263</v>
      </c>
      <c r="B2589" s="32">
        <f>'Data from Waybill Query'!B2589</f>
        <v>2022</v>
      </c>
      <c r="C2589" s="32" t="str">
        <f>IF('Data from Waybill Query'!C2589="00","0",IF('Data from Waybill Query'!C2589="01","1",IF('Data from Waybill Query'!C2589="XX","2",'Data from Waybill Query'!C2589)))</f>
        <v>37</v>
      </c>
      <c r="D2589" s="33" t="str">
        <f>'Data from Waybill Query'!D2589</f>
        <v>Transportation Equipment</v>
      </c>
      <c r="E2589" s="33" t="str">
        <f>'Data from Waybill Query'!E2589</f>
        <v>L</v>
      </c>
      <c r="F2589" s="33" t="str">
        <f>'Data from Waybill Query'!F2589</f>
        <v>X</v>
      </c>
      <c r="G2589" s="33" t="str">
        <f>'Data from Waybill Query'!G2589</f>
        <v>X</v>
      </c>
      <c r="H2589" s="104">
        <f>IF(ISNA(VLOOKUP($N2589,'Data from Waybill Query'!$A:$M,8,FALSE)),0,VLOOKUP($N2589,'Data from Waybill Query'!$A:$M,8,FALSE))</f>
        <v>3324711</v>
      </c>
      <c r="I2589" s="104">
        <f>IF(ISNA(VLOOKUP($N2589,'Data from Waybill Query'!$A:$M,9,FALSE)),0,VLOOKUP($N2589,'Data from Waybill Query'!$A:$M,9,FALSE))</f>
        <v>675652</v>
      </c>
      <c r="J2589" s="104">
        <f>IF(ISNA(VLOOKUP($N2589,'Data from Waybill Query'!$A:$M,10,FALSE)),0,VLOOKUP($N2589,'Data from Waybill Query'!$A:$M,10,FALSE))</f>
        <v>1148481</v>
      </c>
      <c r="K2589" s="104">
        <f>IF(ISNA(VLOOKUP($N2589,'Data from Waybill Query'!$A:$M,11,FALSE)),0,VLOOKUP($N2589,'Data from Waybill Query'!$A:$M,11,FALSE))</f>
        <v>14241735</v>
      </c>
      <c r="L2589" s="104">
        <f>IF(ISNA(VLOOKUP($N2589,'Data from Waybill Query'!$A:$M,12,FALSE)),0,VLOOKUP($N2589,'Data from Waybill Query'!$A:$M,12,FALSE))</f>
        <v>24073</v>
      </c>
      <c r="M2589" s="104">
        <f>IF(ISNA(VLOOKUP($N2589,'Data from Waybill Query'!$A:$M,13,FALSE)),0,VLOOKUP($N2589,'Data from Waybill Query'!$A:$M,13,FALSE))</f>
        <v>0.13810910000000001</v>
      </c>
      <c r="N2589" s="104">
        <f t="shared" si="90"/>
        <v>2022370303</v>
      </c>
    </row>
    <row r="2590" spans="1:14" x14ac:dyDescent="0.25">
      <c r="A2590" s="104">
        <f t="shared" si="89"/>
        <v>202264</v>
      </c>
      <c r="B2590" s="32">
        <f>'Data from Waybill Query'!B2590</f>
        <v>2022</v>
      </c>
      <c r="C2590" s="32" t="str">
        <f>IF('Data from Waybill Query'!C2590="00","0",IF('Data from Waybill Query'!C2590="01","1",IF('Data from Waybill Query'!C2590="XX","2",'Data from Waybill Query'!C2590)))</f>
        <v>40</v>
      </c>
      <c r="D2590" s="33" t="str">
        <f>'Data from Waybill Query'!D2590</f>
        <v>Waste and Scrap</v>
      </c>
      <c r="E2590" s="33" t="str">
        <f>'Data from Waybill Query'!E2590</f>
        <v>S</v>
      </c>
      <c r="F2590" s="33" t="str">
        <f>'Data from Waybill Query'!F2590</f>
        <v>X</v>
      </c>
      <c r="G2590" s="33" t="str">
        <f>'Data from Waybill Query'!G2590</f>
        <v>X</v>
      </c>
      <c r="H2590" s="104">
        <f>IF(ISNA(VLOOKUP($N2590,'Data from Waybill Query'!$A:$M,8,FALSE)),0,VLOOKUP($N2590,'Data from Waybill Query'!$A:$M,8,FALSE))</f>
        <v>579727</v>
      </c>
      <c r="I2590" s="104">
        <f>IF(ISNA(VLOOKUP($N2590,'Data from Waybill Query'!$A:$M,9,FALSE)),0,VLOOKUP($N2590,'Data from Waybill Query'!$A:$M,9,FALSE))</f>
        <v>266611</v>
      </c>
      <c r="J2590" s="104">
        <f>IF(ISNA(VLOOKUP($N2590,'Data from Waybill Query'!$A:$M,10,FALSE)),0,VLOOKUP($N2590,'Data from Waybill Query'!$A:$M,10,FALSE))</f>
        <v>67481</v>
      </c>
      <c r="K2590" s="104">
        <f>IF(ISNA(VLOOKUP($N2590,'Data from Waybill Query'!$A:$M,11,FALSE)),0,VLOOKUP($N2590,'Data from Waybill Query'!$A:$M,11,FALSE))</f>
        <v>24516275</v>
      </c>
      <c r="L2590" s="104">
        <f>IF(ISNA(VLOOKUP($N2590,'Data from Waybill Query'!$A:$M,12,FALSE)),0,VLOOKUP($N2590,'Data from Waybill Query'!$A:$M,12,FALSE))</f>
        <v>6362</v>
      </c>
      <c r="M2590" s="104">
        <f>IF(ISNA(VLOOKUP($N2590,'Data from Waybill Query'!$A:$M,13,FALSE)),0,VLOOKUP($N2590,'Data from Waybill Query'!$A:$M,13,FALSE))</f>
        <v>9.1130370000000002E-2</v>
      </c>
      <c r="N2590" s="104">
        <f t="shared" si="90"/>
        <v>2022400103</v>
      </c>
    </row>
    <row r="2591" spans="1:14" x14ac:dyDescent="0.25">
      <c r="A2591" s="104">
        <f t="shared" si="89"/>
        <v>202265</v>
      </c>
      <c r="B2591" s="32">
        <f>'Data from Waybill Query'!B2591</f>
        <v>2022</v>
      </c>
      <c r="C2591" s="32" t="str">
        <f>IF('Data from Waybill Query'!C2591="00","0",IF('Data from Waybill Query'!C2591="01","1",IF('Data from Waybill Query'!C2591="XX","2",'Data from Waybill Query'!C2591)))</f>
        <v>40</v>
      </c>
      <c r="D2591" s="33" t="str">
        <f>'Data from Waybill Query'!D2591</f>
        <v>Waste and Scrap</v>
      </c>
      <c r="E2591" s="33" t="str">
        <f>'Data from Waybill Query'!E2591</f>
        <v>M</v>
      </c>
      <c r="F2591" s="33" t="str">
        <f>'Data from Waybill Query'!F2591</f>
        <v>X</v>
      </c>
      <c r="G2591" s="33" t="str">
        <f>'Data from Waybill Query'!G2591</f>
        <v>X</v>
      </c>
      <c r="H2591" s="104">
        <f>IF(ISNA(VLOOKUP($N2591,'Data from Waybill Query'!$A:$M,8,FALSE)),0,VLOOKUP($N2591,'Data from Waybill Query'!$A:$M,8,FALSE))</f>
        <v>652224</v>
      </c>
      <c r="I2591" s="104">
        <f>IF(ISNA(VLOOKUP($N2591,'Data from Waybill Query'!$A:$M,9,FALSE)),0,VLOOKUP($N2591,'Data from Waybill Query'!$A:$M,9,FALSE))</f>
        <v>184804</v>
      </c>
      <c r="J2591" s="104">
        <f>IF(ISNA(VLOOKUP($N2591,'Data from Waybill Query'!$A:$M,10,FALSE)),0,VLOOKUP($N2591,'Data from Waybill Query'!$A:$M,10,FALSE))</f>
        <v>128479</v>
      </c>
      <c r="K2591" s="104">
        <f>IF(ISNA(VLOOKUP($N2591,'Data from Waybill Query'!$A:$M,11,FALSE)),0,VLOOKUP($N2591,'Data from Waybill Query'!$A:$M,11,FALSE))</f>
        <v>17295068</v>
      </c>
      <c r="L2591" s="104">
        <f>IF(ISNA(VLOOKUP($N2591,'Data from Waybill Query'!$A:$M,12,FALSE)),0,VLOOKUP($N2591,'Data from Waybill Query'!$A:$M,12,FALSE))</f>
        <v>12030</v>
      </c>
      <c r="M2591" s="104">
        <f>IF(ISNA(VLOOKUP($N2591,'Data from Waybill Query'!$A:$M,13,FALSE)),0,VLOOKUP($N2591,'Data from Waybill Query'!$A:$M,13,FALSE))</f>
        <v>5.421832E-2</v>
      </c>
      <c r="N2591" s="104">
        <f t="shared" si="90"/>
        <v>2022400203</v>
      </c>
    </row>
    <row r="2592" spans="1:14" x14ac:dyDescent="0.25">
      <c r="A2592" s="104">
        <f t="shared" si="89"/>
        <v>202266</v>
      </c>
      <c r="B2592" s="32">
        <f>'Data from Waybill Query'!B2592</f>
        <v>2022</v>
      </c>
      <c r="C2592" s="32" t="str">
        <f>IF('Data from Waybill Query'!C2592="00","0",IF('Data from Waybill Query'!C2592="01","1",IF('Data from Waybill Query'!C2592="XX","2",'Data from Waybill Query'!C2592)))</f>
        <v>40</v>
      </c>
      <c r="D2592" s="33" t="str">
        <f>'Data from Waybill Query'!D2592</f>
        <v>Waste and Scrap</v>
      </c>
      <c r="E2592" s="33" t="str">
        <f>'Data from Waybill Query'!E2592</f>
        <v>L</v>
      </c>
      <c r="F2592" s="33" t="str">
        <f>'Data from Waybill Query'!F2592</f>
        <v>X</v>
      </c>
      <c r="G2592" s="33" t="str">
        <f>'Data from Waybill Query'!G2592</f>
        <v>X</v>
      </c>
      <c r="H2592" s="104">
        <f>IF(ISNA(VLOOKUP($N2592,'Data from Waybill Query'!$A:$M,8,FALSE)),0,VLOOKUP($N2592,'Data from Waybill Query'!$A:$M,8,FALSE))</f>
        <v>396848</v>
      </c>
      <c r="I2592" s="104">
        <f>IF(ISNA(VLOOKUP($N2592,'Data from Waybill Query'!$A:$M,9,FALSE)),0,VLOOKUP($N2592,'Data from Waybill Query'!$A:$M,9,FALSE))</f>
        <v>73059</v>
      </c>
      <c r="J2592" s="104">
        <f>IF(ISNA(VLOOKUP($N2592,'Data from Waybill Query'!$A:$M,10,FALSE)),0,VLOOKUP($N2592,'Data from Waybill Query'!$A:$M,10,FALSE))</f>
        <v>108063</v>
      </c>
      <c r="K2592" s="104">
        <f>IF(ISNA(VLOOKUP($N2592,'Data from Waybill Query'!$A:$M,11,FALSE)),0,VLOOKUP($N2592,'Data from Waybill Query'!$A:$M,11,FALSE))</f>
        <v>6832126</v>
      </c>
      <c r="L2592" s="104">
        <f>IF(ISNA(VLOOKUP($N2592,'Data from Waybill Query'!$A:$M,12,FALSE)),0,VLOOKUP($N2592,'Data from Waybill Query'!$A:$M,12,FALSE))</f>
        <v>10068</v>
      </c>
      <c r="M2592" s="104">
        <f>IF(ISNA(VLOOKUP($N2592,'Data from Waybill Query'!$A:$M,13,FALSE)),0,VLOOKUP($N2592,'Data from Waybill Query'!$A:$M,13,FALSE))</f>
        <v>3.9418549999999997E-2</v>
      </c>
      <c r="N2592" s="104">
        <f t="shared" si="90"/>
        <v>2022400303</v>
      </c>
    </row>
    <row r="2593" spans="1:14" x14ac:dyDescent="0.25">
      <c r="A2593" s="104">
        <f t="shared" si="89"/>
        <v>202267</v>
      </c>
      <c r="B2593" s="32">
        <f>'Data from Waybill Query'!B2593</f>
        <v>2022</v>
      </c>
      <c r="C2593" s="32" t="str">
        <f>IF('Data from Waybill Query'!C2593="00","0",IF('Data from Waybill Query'!C2593="01","1",IF('Data from Waybill Query'!C2593="XX","2",'Data from Waybill Query'!C2593)))</f>
        <v>99</v>
      </c>
      <c r="D2593" s="33" t="str">
        <f>'Data from Waybill Query'!D2593</f>
        <v>All Other</v>
      </c>
      <c r="E2593" s="33" t="str">
        <f>'Data from Waybill Query'!E2593</f>
        <v>S</v>
      </c>
      <c r="F2593" s="33" t="str">
        <f>'Data from Waybill Query'!F2593</f>
        <v>X</v>
      </c>
      <c r="G2593" s="33" t="str">
        <f>'Data from Waybill Query'!G2593</f>
        <v>X</v>
      </c>
      <c r="H2593" s="104">
        <f>IF(ISNA(VLOOKUP($N2593,'Data from Waybill Query'!$A:$M,8,FALSE)),0,VLOOKUP($N2593,'Data from Waybill Query'!$A:$M,8,FALSE))</f>
        <v>54522</v>
      </c>
      <c r="I2593" s="104">
        <f>IF(ISNA(VLOOKUP($N2593,'Data from Waybill Query'!$A:$M,9,FALSE)),0,VLOOKUP($N2593,'Data from Waybill Query'!$A:$M,9,FALSE))</f>
        <v>11772</v>
      </c>
      <c r="J2593" s="104">
        <f>IF(ISNA(VLOOKUP($N2593,'Data from Waybill Query'!$A:$M,10,FALSE)),0,VLOOKUP($N2593,'Data from Waybill Query'!$A:$M,10,FALSE))</f>
        <v>2864</v>
      </c>
      <c r="K2593" s="104">
        <f>IF(ISNA(VLOOKUP($N2593,'Data from Waybill Query'!$A:$M,11,FALSE)),0,VLOOKUP($N2593,'Data from Waybill Query'!$A:$M,11,FALSE))</f>
        <v>831098</v>
      </c>
      <c r="L2593" s="104">
        <f>IF(ISNA(VLOOKUP($N2593,'Data from Waybill Query'!$A:$M,12,FALSE)),0,VLOOKUP($N2593,'Data from Waybill Query'!$A:$M,12,FALSE))</f>
        <v>211</v>
      </c>
      <c r="M2593" s="104">
        <f>IF(ISNA(VLOOKUP($N2593,'Data from Waybill Query'!$A:$M,13,FALSE)),0,VLOOKUP($N2593,'Data from Waybill Query'!$A:$M,13,FALSE))</f>
        <v>0.2581348</v>
      </c>
      <c r="N2593" s="104">
        <f t="shared" si="90"/>
        <v>2022990103</v>
      </c>
    </row>
    <row r="2594" spans="1:14" x14ac:dyDescent="0.25">
      <c r="A2594" s="104">
        <f t="shared" si="89"/>
        <v>202268</v>
      </c>
      <c r="B2594" s="32">
        <f>'Data from Waybill Query'!B2594</f>
        <v>2022</v>
      </c>
      <c r="C2594" s="32" t="str">
        <f>IF('Data from Waybill Query'!C2594="00","0",IF('Data from Waybill Query'!C2594="01","1",IF('Data from Waybill Query'!C2594="XX","2",'Data from Waybill Query'!C2594)))</f>
        <v>99</v>
      </c>
      <c r="D2594" s="33" t="str">
        <f>'Data from Waybill Query'!D2594</f>
        <v>All Other</v>
      </c>
      <c r="E2594" s="33" t="str">
        <f>'Data from Waybill Query'!E2594</f>
        <v>M</v>
      </c>
      <c r="F2594" s="33" t="str">
        <f>'Data from Waybill Query'!F2594</f>
        <v>X</v>
      </c>
      <c r="G2594" s="33" t="str">
        <f>'Data from Waybill Query'!G2594</f>
        <v>X</v>
      </c>
      <c r="H2594" s="104">
        <f>IF(ISNA(VLOOKUP($N2594,'Data from Waybill Query'!$A:$M,8,FALSE)),0,VLOOKUP($N2594,'Data from Waybill Query'!$A:$M,8,FALSE))</f>
        <v>111339</v>
      </c>
      <c r="I2594" s="104">
        <f>IF(ISNA(VLOOKUP($N2594,'Data from Waybill Query'!$A:$M,9,FALSE)),0,VLOOKUP($N2594,'Data from Waybill Query'!$A:$M,9,FALSE))</f>
        <v>16719</v>
      </c>
      <c r="J2594" s="104">
        <f>IF(ISNA(VLOOKUP($N2594,'Data from Waybill Query'!$A:$M,10,FALSE)),0,VLOOKUP($N2594,'Data from Waybill Query'!$A:$M,10,FALSE))</f>
        <v>13609</v>
      </c>
      <c r="K2594" s="104">
        <f>IF(ISNA(VLOOKUP($N2594,'Data from Waybill Query'!$A:$M,11,FALSE)),0,VLOOKUP($N2594,'Data from Waybill Query'!$A:$M,11,FALSE))</f>
        <v>935716</v>
      </c>
      <c r="L2594" s="104">
        <f>IF(ISNA(VLOOKUP($N2594,'Data from Waybill Query'!$A:$M,12,FALSE)),0,VLOOKUP($N2594,'Data from Waybill Query'!$A:$M,12,FALSE))</f>
        <v>742</v>
      </c>
      <c r="M2594" s="104">
        <f>IF(ISNA(VLOOKUP($N2594,'Data from Waybill Query'!$A:$M,13,FALSE)),0,VLOOKUP($N2594,'Data from Waybill Query'!$A:$M,13,FALSE))</f>
        <v>0.14996780000000001</v>
      </c>
      <c r="N2594" s="104">
        <f t="shared" si="90"/>
        <v>2022990203</v>
      </c>
    </row>
    <row r="2595" spans="1:14" x14ac:dyDescent="0.25">
      <c r="A2595" s="104">
        <f t="shared" si="89"/>
        <v>202269</v>
      </c>
      <c r="B2595" s="32">
        <f>'Data from Waybill Query'!B2595</f>
        <v>2022</v>
      </c>
      <c r="C2595" s="32" t="str">
        <f>IF('Data from Waybill Query'!C2595="00","0",IF('Data from Waybill Query'!C2595="01","1",IF('Data from Waybill Query'!C2595="XX","2",'Data from Waybill Query'!C2595)))</f>
        <v>99</v>
      </c>
      <c r="D2595" s="33" t="str">
        <f>'Data from Waybill Query'!D2595</f>
        <v>All Other</v>
      </c>
      <c r="E2595" s="33" t="str">
        <f>'Data from Waybill Query'!E2595</f>
        <v>L</v>
      </c>
      <c r="F2595" s="33" t="str">
        <f>'Data from Waybill Query'!F2595</f>
        <v>X</v>
      </c>
      <c r="G2595" s="33" t="str">
        <f>'Data from Waybill Query'!G2595</f>
        <v>X</v>
      </c>
      <c r="H2595" s="104">
        <f>IF(ISNA(VLOOKUP($N2595,'Data from Waybill Query'!$A:$M,8,FALSE)),0,VLOOKUP($N2595,'Data from Waybill Query'!$A:$M,8,FALSE))</f>
        <v>343374</v>
      </c>
      <c r="I2595" s="104">
        <f>IF(ISNA(VLOOKUP($N2595,'Data from Waybill Query'!$A:$M,9,FALSE)),0,VLOOKUP($N2595,'Data from Waybill Query'!$A:$M,9,FALSE))</f>
        <v>37825</v>
      </c>
      <c r="J2595" s="104">
        <f>IF(ISNA(VLOOKUP($N2595,'Data from Waybill Query'!$A:$M,10,FALSE)),0,VLOOKUP($N2595,'Data from Waybill Query'!$A:$M,10,FALSE))</f>
        <v>68603</v>
      </c>
      <c r="K2595" s="104">
        <f>IF(ISNA(VLOOKUP($N2595,'Data from Waybill Query'!$A:$M,11,FALSE)),0,VLOOKUP($N2595,'Data from Waybill Query'!$A:$M,11,FALSE))</f>
        <v>1516084</v>
      </c>
      <c r="L2595" s="104">
        <f>IF(ISNA(VLOOKUP($N2595,'Data from Waybill Query'!$A:$M,12,FALSE)),0,VLOOKUP($N2595,'Data from Waybill Query'!$A:$M,12,FALSE))</f>
        <v>2589</v>
      </c>
      <c r="M2595" s="104">
        <f>IF(ISNA(VLOOKUP($N2595,'Data from Waybill Query'!$A:$M,13,FALSE)),0,VLOOKUP($N2595,'Data from Waybill Query'!$A:$M,13,FALSE))</f>
        <v>0.1326203</v>
      </c>
      <c r="N2595" s="104">
        <f t="shared" si="90"/>
        <v>2022990303</v>
      </c>
    </row>
    <row r="2596" spans="1:14" x14ac:dyDescent="0.25">
      <c r="A2596" s="104">
        <f t="shared" si="89"/>
        <v>0</v>
      </c>
      <c r="B2596" s="32">
        <f>'Data from Waybill Query'!B2596</f>
        <v>0</v>
      </c>
      <c r="C2596" s="32">
        <f>IF('Data from Waybill Query'!C2596="00","0",IF('Data from Waybill Query'!C2596="01","1",IF('Data from Waybill Query'!C2596="XX","2",'Data from Waybill Query'!C2596)))</f>
        <v>0</v>
      </c>
      <c r="D2596" s="33">
        <f>'Data from Waybill Query'!D2596</f>
        <v>0</v>
      </c>
      <c r="E2596" s="33">
        <f>'Data from Waybill Query'!E2596</f>
        <v>0</v>
      </c>
      <c r="F2596" s="33">
        <f>'Data from Waybill Query'!F2596</f>
        <v>0</v>
      </c>
      <c r="G2596" s="33">
        <f>'Data from Waybill Query'!G2596</f>
        <v>0</v>
      </c>
      <c r="H2596" s="104">
        <f>IF(ISNA(VLOOKUP($N2596,'Data from Waybill Query'!$A:$M,8,FALSE)),0,VLOOKUP($N2596,'Data from Waybill Query'!$A:$M,8,FALSE))</f>
        <v>0</v>
      </c>
      <c r="I2596" s="104">
        <f>IF(ISNA(VLOOKUP($N2596,'Data from Waybill Query'!$A:$M,9,FALSE)),0,VLOOKUP($N2596,'Data from Waybill Query'!$A:$M,9,FALSE))</f>
        <v>0</v>
      </c>
      <c r="J2596" s="104">
        <f>IF(ISNA(VLOOKUP($N2596,'Data from Waybill Query'!$A:$M,10,FALSE)),0,VLOOKUP($N2596,'Data from Waybill Query'!$A:$M,10,FALSE))</f>
        <v>0</v>
      </c>
      <c r="K2596" s="104">
        <f>IF(ISNA(VLOOKUP($N2596,'Data from Waybill Query'!$A:$M,11,FALSE)),0,VLOOKUP($N2596,'Data from Waybill Query'!$A:$M,11,FALSE))</f>
        <v>0</v>
      </c>
      <c r="L2596" s="104">
        <f>IF(ISNA(VLOOKUP($N2596,'Data from Waybill Query'!$A:$M,12,FALSE)),0,VLOOKUP($N2596,'Data from Waybill Query'!$A:$M,12,FALSE))</f>
        <v>0</v>
      </c>
      <c r="M2596" s="104">
        <f>IF(ISNA(VLOOKUP($N2596,'Data from Waybill Query'!$A:$M,13,FALSE)),0,VLOOKUP($N2596,'Data from Waybill Query'!$A:$M,13,FALSE))</f>
        <v>0</v>
      </c>
      <c r="N2596" s="104">
        <f t="shared" si="90"/>
        <v>403</v>
      </c>
    </row>
    <row r="2597" spans="1:14" x14ac:dyDescent="0.25">
      <c r="A2597" s="104">
        <f t="shared" si="89"/>
        <v>1</v>
      </c>
      <c r="B2597" s="32">
        <f>'Data from Waybill Query'!B2597</f>
        <v>0</v>
      </c>
      <c r="C2597" s="32">
        <f>IF('Data from Waybill Query'!C2597="00","0",IF('Data from Waybill Query'!C2597="01","1",IF('Data from Waybill Query'!C2597="XX","2",'Data from Waybill Query'!C2597)))</f>
        <v>0</v>
      </c>
      <c r="D2597" s="33">
        <f>'Data from Waybill Query'!D2597</f>
        <v>0</v>
      </c>
      <c r="E2597" s="33">
        <f>'Data from Waybill Query'!E2597</f>
        <v>0</v>
      </c>
      <c r="F2597" s="33">
        <f>'Data from Waybill Query'!F2597</f>
        <v>0</v>
      </c>
      <c r="G2597" s="33">
        <f>'Data from Waybill Query'!G2597</f>
        <v>0</v>
      </c>
      <c r="H2597" s="104">
        <f>IF(ISNA(VLOOKUP($N2597,'Data from Waybill Query'!$A:$M,8,FALSE)),0,VLOOKUP($N2597,'Data from Waybill Query'!$A:$M,8,FALSE))</f>
        <v>0</v>
      </c>
      <c r="I2597" s="104">
        <f>IF(ISNA(VLOOKUP($N2597,'Data from Waybill Query'!$A:$M,9,FALSE)),0,VLOOKUP($N2597,'Data from Waybill Query'!$A:$M,9,FALSE))</f>
        <v>0</v>
      </c>
      <c r="J2597" s="104">
        <f>IF(ISNA(VLOOKUP($N2597,'Data from Waybill Query'!$A:$M,10,FALSE)),0,VLOOKUP($N2597,'Data from Waybill Query'!$A:$M,10,FALSE))</f>
        <v>0</v>
      </c>
      <c r="K2597" s="104">
        <f>IF(ISNA(VLOOKUP($N2597,'Data from Waybill Query'!$A:$M,11,FALSE)),0,VLOOKUP($N2597,'Data from Waybill Query'!$A:$M,11,FALSE))</f>
        <v>0</v>
      </c>
      <c r="L2597" s="104">
        <f>IF(ISNA(VLOOKUP($N2597,'Data from Waybill Query'!$A:$M,12,FALSE)),0,VLOOKUP($N2597,'Data from Waybill Query'!$A:$M,12,FALSE))</f>
        <v>0</v>
      </c>
      <c r="M2597" s="104">
        <f>IF(ISNA(VLOOKUP($N2597,'Data from Waybill Query'!$A:$M,13,FALSE)),0,VLOOKUP($N2597,'Data from Waybill Query'!$A:$M,13,FALSE))</f>
        <v>0</v>
      </c>
      <c r="N2597" s="104">
        <f t="shared" si="90"/>
        <v>403</v>
      </c>
    </row>
    <row r="2598" spans="1:14" x14ac:dyDescent="0.25">
      <c r="A2598" s="104">
        <f t="shared" si="89"/>
        <v>2</v>
      </c>
      <c r="B2598" s="32">
        <f>'Data from Waybill Query'!B2598</f>
        <v>0</v>
      </c>
      <c r="C2598" s="32">
        <f>IF('Data from Waybill Query'!C2598="00","0",IF('Data from Waybill Query'!C2598="01","1",IF('Data from Waybill Query'!C2598="XX","2",'Data from Waybill Query'!C2598)))</f>
        <v>0</v>
      </c>
      <c r="D2598" s="33">
        <f>'Data from Waybill Query'!D2598</f>
        <v>0</v>
      </c>
      <c r="E2598" s="33">
        <f>'Data from Waybill Query'!E2598</f>
        <v>0</v>
      </c>
      <c r="F2598" s="33">
        <f>'Data from Waybill Query'!F2598</f>
        <v>0</v>
      </c>
      <c r="G2598" s="33">
        <f>'Data from Waybill Query'!G2598</f>
        <v>0</v>
      </c>
      <c r="H2598" s="104">
        <f>IF(ISNA(VLOOKUP($N2598,'Data from Waybill Query'!$A:$M,8,FALSE)),0,VLOOKUP($N2598,'Data from Waybill Query'!$A:$M,8,FALSE))</f>
        <v>0</v>
      </c>
      <c r="I2598" s="104">
        <f>IF(ISNA(VLOOKUP($N2598,'Data from Waybill Query'!$A:$M,9,FALSE)),0,VLOOKUP($N2598,'Data from Waybill Query'!$A:$M,9,FALSE))</f>
        <v>0</v>
      </c>
      <c r="J2598" s="104">
        <f>IF(ISNA(VLOOKUP($N2598,'Data from Waybill Query'!$A:$M,10,FALSE)),0,VLOOKUP($N2598,'Data from Waybill Query'!$A:$M,10,FALSE))</f>
        <v>0</v>
      </c>
      <c r="K2598" s="104">
        <f>IF(ISNA(VLOOKUP($N2598,'Data from Waybill Query'!$A:$M,11,FALSE)),0,VLOOKUP($N2598,'Data from Waybill Query'!$A:$M,11,FALSE))</f>
        <v>0</v>
      </c>
      <c r="L2598" s="104">
        <f>IF(ISNA(VLOOKUP($N2598,'Data from Waybill Query'!$A:$M,12,FALSE)),0,VLOOKUP($N2598,'Data from Waybill Query'!$A:$M,12,FALSE))</f>
        <v>0</v>
      </c>
      <c r="M2598" s="104">
        <f>IF(ISNA(VLOOKUP($N2598,'Data from Waybill Query'!$A:$M,13,FALSE)),0,VLOOKUP($N2598,'Data from Waybill Query'!$A:$M,13,FALSE))</f>
        <v>0</v>
      </c>
      <c r="N2598" s="104">
        <f t="shared" si="90"/>
        <v>403</v>
      </c>
    </row>
    <row r="2599" spans="1:14" x14ac:dyDescent="0.25">
      <c r="A2599" s="104">
        <f t="shared" si="89"/>
        <v>3</v>
      </c>
      <c r="B2599" s="32">
        <f>'Data from Waybill Query'!B2599</f>
        <v>0</v>
      </c>
      <c r="C2599" s="32">
        <f>IF('Data from Waybill Query'!C2599="00","0",IF('Data from Waybill Query'!C2599="01","1",IF('Data from Waybill Query'!C2599="XX","2",'Data from Waybill Query'!C2599)))</f>
        <v>0</v>
      </c>
      <c r="D2599" s="33">
        <f>'Data from Waybill Query'!D2599</f>
        <v>0</v>
      </c>
      <c r="E2599" s="33">
        <f>'Data from Waybill Query'!E2599</f>
        <v>0</v>
      </c>
      <c r="F2599" s="33">
        <f>'Data from Waybill Query'!F2599</f>
        <v>0</v>
      </c>
      <c r="G2599" s="33">
        <f>'Data from Waybill Query'!G2599</f>
        <v>0</v>
      </c>
      <c r="H2599" s="104">
        <f>IF(ISNA(VLOOKUP($N2599,'Data from Waybill Query'!$A:$M,8,FALSE)),0,VLOOKUP($N2599,'Data from Waybill Query'!$A:$M,8,FALSE))</f>
        <v>0</v>
      </c>
      <c r="I2599" s="104">
        <f>IF(ISNA(VLOOKUP($N2599,'Data from Waybill Query'!$A:$M,9,FALSE)),0,VLOOKUP($N2599,'Data from Waybill Query'!$A:$M,9,FALSE))</f>
        <v>0</v>
      </c>
      <c r="J2599" s="104">
        <f>IF(ISNA(VLOOKUP($N2599,'Data from Waybill Query'!$A:$M,10,FALSE)),0,VLOOKUP($N2599,'Data from Waybill Query'!$A:$M,10,FALSE))</f>
        <v>0</v>
      </c>
      <c r="K2599" s="104">
        <f>IF(ISNA(VLOOKUP($N2599,'Data from Waybill Query'!$A:$M,11,FALSE)),0,VLOOKUP($N2599,'Data from Waybill Query'!$A:$M,11,FALSE))</f>
        <v>0</v>
      </c>
      <c r="L2599" s="104">
        <f>IF(ISNA(VLOOKUP($N2599,'Data from Waybill Query'!$A:$M,12,FALSE)),0,VLOOKUP($N2599,'Data from Waybill Query'!$A:$M,12,FALSE))</f>
        <v>0</v>
      </c>
      <c r="M2599" s="104">
        <f>IF(ISNA(VLOOKUP($N2599,'Data from Waybill Query'!$A:$M,13,FALSE)),0,VLOOKUP($N2599,'Data from Waybill Query'!$A:$M,13,FALSE))</f>
        <v>0</v>
      </c>
      <c r="N2599" s="104">
        <f t="shared" si="90"/>
        <v>403</v>
      </c>
    </row>
    <row r="2600" spans="1:14" x14ac:dyDescent="0.25">
      <c r="A2600" s="104">
        <f t="shared" si="89"/>
        <v>4</v>
      </c>
      <c r="B2600" s="32">
        <f>'Data from Waybill Query'!B2600</f>
        <v>0</v>
      </c>
      <c r="C2600" s="32">
        <f>IF('Data from Waybill Query'!C2600="00","0",IF('Data from Waybill Query'!C2600="01","1",IF('Data from Waybill Query'!C2600="XX","2",'Data from Waybill Query'!C2600)))</f>
        <v>0</v>
      </c>
      <c r="D2600" s="33">
        <f>'Data from Waybill Query'!D2600</f>
        <v>0</v>
      </c>
      <c r="E2600" s="33">
        <f>'Data from Waybill Query'!E2600</f>
        <v>0</v>
      </c>
      <c r="F2600" s="33">
        <f>'Data from Waybill Query'!F2600</f>
        <v>0</v>
      </c>
      <c r="G2600" s="33">
        <f>'Data from Waybill Query'!G2600</f>
        <v>0</v>
      </c>
      <c r="H2600" s="104">
        <f>IF(ISNA(VLOOKUP($N2600,'Data from Waybill Query'!$A:$M,8,FALSE)),0,VLOOKUP($N2600,'Data from Waybill Query'!$A:$M,8,FALSE))</f>
        <v>0</v>
      </c>
      <c r="I2600" s="104">
        <f>IF(ISNA(VLOOKUP($N2600,'Data from Waybill Query'!$A:$M,9,FALSE)),0,VLOOKUP($N2600,'Data from Waybill Query'!$A:$M,9,FALSE))</f>
        <v>0</v>
      </c>
      <c r="J2600" s="104">
        <f>IF(ISNA(VLOOKUP($N2600,'Data from Waybill Query'!$A:$M,10,FALSE)),0,VLOOKUP($N2600,'Data from Waybill Query'!$A:$M,10,FALSE))</f>
        <v>0</v>
      </c>
      <c r="K2600" s="104">
        <f>IF(ISNA(VLOOKUP($N2600,'Data from Waybill Query'!$A:$M,11,FALSE)),0,VLOOKUP($N2600,'Data from Waybill Query'!$A:$M,11,FALSE))</f>
        <v>0</v>
      </c>
      <c r="L2600" s="104">
        <f>IF(ISNA(VLOOKUP($N2600,'Data from Waybill Query'!$A:$M,12,FALSE)),0,VLOOKUP($N2600,'Data from Waybill Query'!$A:$M,12,FALSE))</f>
        <v>0</v>
      </c>
      <c r="M2600" s="104">
        <f>IF(ISNA(VLOOKUP($N2600,'Data from Waybill Query'!$A:$M,13,FALSE)),0,VLOOKUP($N2600,'Data from Waybill Query'!$A:$M,13,FALSE))</f>
        <v>0</v>
      </c>
      <c r="N2600" s="104">
        <f t="shared" si="90"/>
        <v>403</v>
      </c>
    </row>
    <row r="2601" spans="1:14" x14ac:dyDescent="0.25">
      <c r="A2601" s="104">
        <f t="shared" si="89"/>
        <v>5</v>
      </c>
      <c r="B2601" s="32">
        <f>'Data from Waybill Query'!B2601</f>
        <v>0</v>
      </c>
      <c r="C2601" s="32">
        <f>IF('Data from Waybill Query'!C2601="00","0",IF('Data from Waybill Query'!C2601="01","1",IF('Data from Waybill Query'!C2601="XX","2",'Data from Waybill Query'!C2601)))</f>
        <v>0</v>
      </c>
      <c r="D2601" s="33">
        <f>'Data from Waybill Query'!D2601</f>
        <v>0</v>
      </c>
      <c r="E2601" s="33">
        <f>'Data from Waybill Query'!E2601</f>
        <v>0</v>
      </c>
      <c r="F2601" s="33">
        <f>'Data from Waybill Query'!F2601</f>
        <v>0</v>
      </c>
      <c r="G2601" s="33">
        <f>'Data from Waybill Query'!G2601</f>
        <v>0</v>
      </c>
      <c r="H2601" s="104">
        <f>IF(ISNA(VLOOKUP($N2601,'Data from Waybill Query'!$A:$M,8,FALSE)),0,VLOOKUP($N2601,'Data from Waybill Query'!$A:$M,8,FALSE))</f>
        <v>0</v>
      </c>
      <c r="I2601" s="104">
        <f>IF(ISNA(VLOOKUP($N2601,'Data from Waybill Query'!$A:$M,9,FALSE)),0,VLOOKUP($N2601,'Data from Waybill Query'!$A:$M,9,FALSE))</f>
        <v>0</v>
      </c>
      <c r="J2601" s="104">
        <f>IF(ISNA(VLOOKUP($N2601,'Data from Waybill Query'!$A:$M,10,FALSE)),0,VLOOKUP($N2601,'Data from Waybill Query'!$A:$M,10,FALSE))</f>
        <v>0</v>
      </c>
      <c r="K2601" s="104">
        <f>IF(ISNA(VLOOKUP($N2601,'Data from Waybill Query'!$A:$M,11,FALSE)),0,VLOOKUP($N2601,'Data from Waybill Query'!$A:$M,11,FALSE))</f>
        <v>0</v>
      </c>
      <c r="L2601" s="104">
        <f>IF(ISNA(VLOOKUP($N2601,'Data from Waybill Query'!$A:$M,12,FALSE)),0,VLOOKUP($N2601,'Data from Waybill Query'!$A:$M,12,FALSE))</f>
        <v>0</v>
      </c>
      <c r="M2601" s="104">
        <f>IF(ISNA(VLOOKUP($N2601,'Data from Waybill Query'!$A:$M,13,FALSE)),0,VLOOKUP($N2601,'Data from Waybill Query'!$A:$M,13,FALSE))</f>
        <v>0</v>
      </c>
      <c r="N2601" s="104">
        <f t="shared" si="90"/>
        <v>403</v>
      </c>
    </row>
    <row r="2602" spans="1:14" x14ac:dyDescent="0.25">
      <c r="A2602" s="104">
        <f t="shared" si="89"/>
        <v>6</v>
      </c>
      <c r="B2602" s="32">
        <f>'Data from Waybill Query'!B2602</f>
        <v>0</v>
      </c>
      <c r="C2602" s="32">
        <f>IF('Data from Waybill Query'!C2602="00","0",IF('Data from Waybill Query'!C2602="01","1",IF('Data from Waybill Query'!C2602="XX","2",'Data from Waybill Query'!C2602)))</f>
        <v>0</v>
      </c>
      <c r="D2602" s="33">
        <f>'Data from Waybill Query'!D2602</f>
        <v>0</v>
      </c>
      <c r="E2602" s="33">
        <f>'Data from Waybill Query'!E2602</f>
        <v>0</v>
      </c>
      <c r="F2602" s="33">
        <f>'Data from Waybill Query'!F2602</f>
        <v>0</v>
      </c>
      <c r="G2602" s="33">
        <f>'Data from Waybill Query'!G2602</f>
        <v>0</v>
      </c>
      <c r="H2602" s="104">
        <f>IF(ISNA(VLOOKUP($N2602,'Data from Waybill Query'!$A:$M,8,FALSE)),0,VLOOKUP($N2602,'Data from Waybill Query'!$A:$M,8,FALSE))</f>
        <v>0</v>
      </c>
      <c r="I2602" s="104">
        <f>IF(ISNA(VLOOKUP($N2602,'Data from Waybill Query'!$A:$M,9,FALSE)),0,VLOOKUP($N2602,'Data from Waybill Query'!$A:$M,9,FALSE))</f>
        <v>0</v>
      </c>
      <c r="J2602" s="104">
        <f>IF(ISNA(VLOOKUP($N2602,'Data from Waybill Query'!$A:$M,10,FALSE)),0,VLOOKUP($N2602,'Data from Waybill Query'!$A:$M,10,FALSE))</f>
        <v>0</v>
      </c>
      <c r="K2602" s="104">
        <f>IF(ISNA(VLOOKUP($N2602,'Data from Waybill Query'!$A:$M,11,FALSE)),0,VLOOKUP($N2602,'Data from Waybill Query'!$A:$M,11,FALSE))</f>
        <v>0</v>
      </c>
      <c r="L2602" s="104">
        <f>IF(ISNA(VLOOKUP($N2602,'Data from Waybill Query'!$A:$M,12,FALSE)),0,VLOOKUP($N2602,'Data from Waybill Query'!$A:$M,12,FALSE))</f>
        <v>0</v>
      </c>
      <c r="M2602" s="104">
        <f>IF(ISNA(VLOOKUP($N2602,'Data from Waybill Query'!$A:$M,13,FALSE)),0,VLOOKUP($N2602,'Data from Waybill Query'!$A:$M,13,FALSE))</f>
        <v>0</v>
      </c>
      <c r="N2602" s="104">
        <f t="shared" si="90"/>
        <v>403</v>
      </c>
    </row>
    <row r="2603" spans="1:14" x14ac:dyDescent="0.25">
      <c r="A2603" s="104">
        <f t="shared" si="89"/>
        <v>7</v>
      </c>
      <c r="B2603" s="32">
        <f>'Data from Waybill Query'!B2603</f>
        <v>0</v>
      </c>
      <c r="C2603" s="32">
        <f>IF('Data from Waybill Query'!C2603="00","0",IF('Data from Waybill Query'!C2603="01","1",IF('Data from Waybill Query'!C2603="XX","2",'Data from Waybill Query'!C2603)))</f>
        <v>0</v>
      </c>
      <c r="D2603" s="33">
        <f>'Data from Waybill Query'!D2603</f>
        <v>0</v>
      </c>
      <c r="E2603" s="33">
        <f>'Data from Waybill Query'!E2603</f>
        <v>0</v>
      </c>
      <c r="F2603" s="33">
        <f>'Data from Waybill Query'!F2603</f>
        <v>0</v>
      </c>
      <c r="G2603" s="33">
        <f>'Data from Waybill Query'!G2603</f>
        <v>0</v>
      </c>
      <c r="H2603" s="104">
        <f>IF(ISNA(VLOOKUP($N2603,'Data from Waybill Query'!$A:$M,8,FALSE)),0,VLOOKUP($N2603,'Data from Waybill Query'!$A:$M,8,FALSE))</f>
        <v>0</v>
      </c>
      <c r="I2603" s="104">
        <f>IF(ISNA(VLOOKUP($N2603,'Data from Waybill Query'!$A:$M,9,FALSE)),0,VLOOKUP($N2603,'Data from Waybill Query'!$A:$M,9,FALSE))</f>
        <v>0</v>
      </c>
      <c r="J2603" s="104">
        <f>IF(ISNA(VLOOKUP($N2603,'Data from Waybill Query'!$A:$M,10,FALSE)),0,VLOOKUP($N2603,'Data from Waybill Query'!$A:$M,10,FALSE))</f>
        <v>0</v>
      </c>
      <c r="K2603" s="104">
        <f>IF(ISNA(VLOOKUP($N2603,'Data from Waybill Query'!$A:$M,11,FALSE)),0,VLOOKUP($N2603,'Data from Waybill Query'!$A:$M,11,FALSE))</f>
        <v>0</v>
      </c>
      <c r="L2603" s="104">
        <f>IF(ISNA(VLOOKUP($N2603,'Data from Waybill Query'!$A:$M,12,FALSE)),0,VLOOKUP($N2603,'Data from Waybill Query'!$A:$M,12,FALSE))</f>
        <v>0</v>
      </c>
      <c r="M2603" s="104">
        <f>IF(ISNA(VLOOKUP($N2603,'Data from Waybill Query'!$A:$M,13,FALSE)),0,VLOOKUP($N2603,'Data from Waybill Query'!$A:$M,13,FALSE))</f>
        <v>0</v>
      </c>
      <c r="N2603" s="104">
        <f t="shared" si="90"/>
        <v>403</v>
      </c>
    </row>
    <row r="2604" spans="1:14" x14ac:dyDescent="0.25">
      <c r="A2604" s="104">
        <f t="shared" si="89"/>
        <v>8</v>
      </c>
      <c r="B2604" s="32">
        <f>'Data from Waybill Query'!B2604</f>
        <v>0</v>
      </c>
      <c r="C2604" s="32">
        <f>IF('Data from Waybill Query'!C2604="00","0",IF('Data from Waybill Query'!C2604="01","1",IF('Data from Waybill Query'!C2604="XX","2",'Data from Waybill Query'!C2604)))</f>
        <v>0</v>
      </c>
      <c r="D2604" s="33">
        <f>'Data from Waybill Query'!D2604</f>
        <v>0</v>
      </c>
      <c r="E2604" s="33">
        <f>'Data from Waybill Query'!E2604</f>
        <v>0</v>
      </c>
      <c r="F2604" s="33">
        <f>'Data from Waybill Query'!F2604</f>
        <v>0</v>
      </c>
      <c r="G2604" s="33">
        <f>'Data from Waybill Query'!G2604</f>
        <v>0</v>
      </c>
      <c r="H2604" s="104">
        <f>IF(ISNA(VLOOKUP($N2604,'Data from Waybill Query'!$A:$M,8,FALSE)),0,VLOOKUP($N2604,'Data from Waybill Query'!$A:$M,8,FALSE))</f>
        <v>0</v>
      </c>
      <c r="I2604" s="104">
        <f>IF(ISNA(VLOOKUP($N2604,'Data from Waybill Query'!$A:$M,9,FALSE)),0,VLOOKUP($N2604,'Data from Waybill Query'!$A:$M,9,FALSE))</f>
        <v>0</v>
      </c>
      <c r="J2604" s="104">
        <f>IF(ISNA(VLOOKUP($N2604,'Data from Waybill Query'!$A:$M,10,FALSE)),0,VLOOKUP($N2604,'Data from Waybill Query'!$A:$M,10,FALSE))</f>
        <v>0</v>
      </c>
      <c r="K2604" s="104">
        <f>IF(ISNA(VLOOKUP($N2604,'Data from Waybill Query'!$A:$M,11,FALSE)),0,VLOOKUP($N2604,'Data from Waybill Query'!$A:$M,11,FALSE))</f>
        <v>0</v>
      </c>
      <c r="L2604" s="104">
        <f>IF(ISNA(VLOOKUP($N2604,'Data from Waybill Query'!$A:$M,12,FALSE)),0,VLOOKUP($N2604,'Data from Waybill Query'!$A:$M,12,FALSE))</f>
        <v>0</v>
      </c>
      <c r="M2604" s="104">
        <f>IF(ISNA(VLOOKUP($N2604,'Data from Waybill Query'!$A:$M,13,FALSE)),0,VLOOKUP($N2604,'Data from Waybill Query'!$A:$M,13,FALSE))</f>
        <v>0</v>
      </c>
      <c r="N2604" s="104">
        <f t="shared" si="90"/>
        <v>403</v>
      </c>
    </row>
    <row r="2605" spans="1:14" x14ac:dyDescent="0.25">
      <c r="A2605" s="104">
        <f t="shared" si="89"/>
        <v>9</v>
      </c>
      <c r="B2605" s="32">
        <f>'Data from Waybill Query'!B2605</f>
        <v>0</v>
      </c>
      <c r="C2605" s="32">
        <f>IF('Data from Waybill Query'!C2605="00","0",IF('Data from Waybill Query'!C2605="01","1",IF('Data from Waybill Query'!C2605="XX","2",'Data from Waybill Query'!C2605)))</f>
        <v>0</v>
      </c>
      <c r="D2605" s="33">
        <f>'Data from Waybill Query'!D2605</f>
        <v>0</v>
      </c>
      <c r="E2605" s="33">
        <f>'Data from Waybill Query'!E2605</f>
        <v>0</v>
      </c>
      <c r="F2605" s="33">
        <f>'Data from Waybill Query'!F2605</f>
        <v>0</v>
      </c>
      <c r="G2605" s="33">
        <f>'Data from Waybill Query'!G2605</f>
        <v>0</v>
      </c>
      <c r="H2605" s="104">
        <f>IF(ISNA(VLOOKUP($N2605,'Data from Waybill Query'!$A:$M,8,FALSE)),0,VLOOKUP($N2605,'Data from Waybill Query'!$A:$M,8,FALSE))</f>
        <v>0</v>
      </c>
      <c r="I2605" s="104">
        <f>IF(ISNA(VLOOKUP($N2605,'Data from Waybill Query'!$A:$M,9,FALSE)),0,VLOOKUP($N2605,'Data from Waybill Query'!$A:$M,9,FALSE))</f>
        <v>0</v>
      </c>
      <c r="J2605" s="104">
        <f>IF(ISNA(VLOOKUP($N2605,'Data from Waybill Query'!$A:$M,10,FALSE)),0,VLOOKUP($N2605,'Data from Waybill Query'!$A:$M,10,FALSE))</f>
        <v>0</v>
      </c>
      <c r="K2605" s="104">
        <f>IF(ISNA(VLOOKUP($N2605,'Data from Waybill Query'!$A:$M,11,FALSE)),0,VLOOKUP($N2605,'Data from Waybill Query'!$A:$M,11,FALSE))</f>
        <v>0</v>
      </c>
      <c r="L2605" s="104">
        <f>IF(ISNA(VLOOKUP($N2605,'Data from Waybill Query'!$A:$M,12,FALSE)),0,VLOOKUP($N2605,'Data from Waybill Query'!$A:$M,12,FALSE))</f>
        <v>0</v>
      </c>
      <c r="M2605" s="104">
        <f>IF(ISNA(VLOOKUP($N2605,'Data from Waybill Query'!$A:$M,13,FALSE)),0,VLOOKUP($N2605,'Data from Waybill Query'!$A:$M,13,FALSE))</f>
        <v>0</v>
      </c>
      <c r="N2605" s="104">
        <f t="shared" si="90"/>
        <v>403</v>
      </c>
    </row>
    <row r="2606" spans="1:14" x14ac:dyDescent="0.25">
      <c r="A2606" s="104">
        <f t="shared" si="89"/>
        <v>10</v>
      </c>
      <c r="B2606" s="32">
        <f>'Data from Waybill Query'!B2606</f>
        <v>0</v>
      </c>
      <c r="C2606" s="32">
        <f>IF('Data from Waybill Query'!C2606="00","0",IF('Data from Waybill Query'!C2606="01","1",IF('Data from Waybill Query'!C2606="XX","2",'Data from Waybill Query'!C2606)))</f>
        <v>0</v>
      </c>
      <c r="D2606" s="33">
        <f>'Data from Waybill Query'!D2606</f>
        <v>0</v>
      </c>
      <c r="E2606" s="33">
        <f>'Data from Waybill Query'!E2606</f>
        <v>0</v>
      </c>
      <c r="F2606" s="33">
        <f>'Data from Waybill Query'!F2606</f>
        <v>0</v>
      </c>
      <c r="G2606" s="33">
        <f>'Data from Waybill Query'!G2606</f>
        <v>0</v>
      </c>
      <c r="H2606" s="104">
        <f>IF(ISNA(VLOOKUP($N2606,'Data from Waybill Query'!$A:$M,8,FALSE)),0,VLOOKUP($N2606,'Data from Waybill Query'!$A:$M,8,FALSE))</f>
        <v>0</v>
      </c>
      <c r="I2606" s="104">
        <f>IF(ISNA(VLOOKUP($N2606,'Data from Waybill Query'!$A:$M,9,FALSE)),0,VLOOKUP($N2606,'Data from Waybill Query'!$A:$M,9,FALSE))</f>
        <v>0</v>
      </c>
      <c r="J2606" s="104">
        <f>IF(ISNA(VLOOKUP($N2606,'Data from Waybill Query'!$A:$M,10,FALSE)),0,VLOOKUP($N2606,'Data from Waybill Query'!$A:$M,10,FALSE))</f>
        <v>0</v>
      </c>
      <c r="K2606" s="104">
        <f>IF(ISNA(VLOOKUP($N2606,'Data from Waybill Query'!$A:$M,11,FALSE)),0,VLOOKUP($N2606,'Data from Waybill Query'!$A:$M,11,FALSE))</f>
        <v>0</v>
      </c>
      <c r="L2606" s="104">
        <f>IF(ISNA(VLOOKUP($N2606,'Data from Waybill Query'!$A:$M,12,FALSE)),0,VLOOKUP($N2606,'Data from Waybill Query'!$A:$M,12,FALSE))</f>
        <v>0</v>
      </c>
      <c r="M2606" s="104">
        <f>IF(ISNA(VLOOKUP($N2606,'Data from Waybill Query'!$A:$M,13,FALSE)),0,VLOOKUP($N2606,'Data from Waybill Query'!$A:$M,13,FALSE))</f>
        <v>0</v>
      </c>
      <c r="N2606" s="104">
        <f t="shared" si="90"/>
        <v>403</v>
      </c>
    </row>
    <row r="2607" spans="1:14" x14ac:dyDescent="0.25">
      <c r="A2607" s="104">
        <f t="shared" si="89"/>
        <v>11</v>
      </c>
      <c r="B2607" s="32">
        <f>'Data from Waybill Query'!B2607</f>
        <v>0</v>
      </c>
      <c r="C2607" s="32">
        <f>IF('Data from Waybill Query'!C2607="00","0",IF('Data from Waybill Query'!C2607="01","1",IF('Data from Waybill Query'!C2607="XX","2",'Data from Waybill Query'!C2607)))</f>
        <v>0</v>
      </c>
      <c r="D2607" s="33">
        <f>'Data from Waybill Query'!D2607</f>
        <v>0</v>
      </c>
      <c r="E2607" s="33">
        <f>'Data from Waybill Query'!E2607</f>
        <v>0</v>
      </c>
      <c r="F2607" s="33">
        <f>'Data from Waybill Query'!F2607</f>
        <v>0</v>
      </c>
      <c r="G2607" s="33">
        <f>'Data from Waybill Query'!G2607</f>
        <v>0</v>
      </c>
      <c r="H2607" s="104">
        <f>IF(ISNA(VLOOKUP($N2607,'Data from Waybill Query'!$A:$M,8,FALSE)),0,VLOOKUP($N2607,'Data from Waybill Query'!$A:$M,8,FALSE))</f>
        <v>0</v>
      </c>
      <c r="I2607" s="104">
        <f>IF(ISNA(VLOOKUP($N2607,'Data from Waybill Query'!$A:$M,9,FALSE)),0,VLOOKUP($N2607,'Data from Waybill Query'!$A:$M,9,FALSE))</f>
        <v>0</v>
      </c>
      <c r="J2607" s="104">
        <f>IF(ISNA(VLOOKUP($N2607,'Data from Waybill Query'!$A:$M,10,FALSE)),0,VLOOKUP($N2607,'Data from Waybill Query'!$A:$M,10,FALSE))</f>
        <v>0</v>
      </c>
      <c r="K2607" s="104">
        <f>IF(ISNA(VLOOKUP($N2607,'Data from Waybill Query'!$A:$M,11,FALSE)),0,VLOOKUP($N2607,'Data from Waybill Query'!$A:$M,11,FALSE))</f>
        <v>0</v>
      </c>
      <c r="L2607" s="104">
        <f>IF(ISNA(VLOOKUP($N2607,'Data from Waybill Query'!$A:$M,12,FALSE)),0,VLOOKUP($N2607,'Data from Waybill Query'!$A:$M,12,FALSE))</f>
        <v>0</v>
      </c>
      <c r="M2607" s="104">
        <f>IF(ISNA(VLOOKUP($N2607,'Data from Waybill Query'!$A:$M,13,FALSE)),0,VLOOKUP($N2607,'Data from Waybill Query'!$A:$M,13,FALSE))</f>
        <v>0</v>
      </c>
      <c r="N2607" s="104">
        <f t="shared" si="90"/>
        <v>403</v>
      </c>
    </row>
    <row r="2608" spans="1:14" x14ac:dyDescent="0.25">
      <c r="A2608" s="104">
        <f t="shared" si="89"/>
        <v>12</v>
      </c>
      <c r="B2608" s="32">
        <f>'Data from Waybill Query'!B2608</f>
        <v>0</v>
      </c>
      <c r="C2608" s="32">
        <f>IF('Data from Waybill Query'!C2608="00","0",IF('Data from Waybill Query'!C2608="01","1",IF('Data from Waybill Query'!C2608="XX","2",'Data from Waybill Query'!C2608)))</f>
        <v>0</v>
      </c>
      <c r="D2608" s="33">
        <f>'Data from Waybill Query'!D2608</f>
        <v>0</v>
      </c>
      <c r="E2608" s="33">
        <f>'Data from Waybill Query'!E2608</f>
        <v>0</v>
      </c>
      <c r="F2608" s="33">
        <f>'Data from Waybill Query'!F2608</f>
        <v>0</v>
      </c>
      <c r="G2608" s="33">
        <f>'Data from Waybill Query'!G2608</f>
        <v>0</v>
      </c>
      <c r="H2608" s="104">
        <f>IF(ISNA(VLOOKUP($N2608,'Data from Waybill Query'!$A:$M,8,FALSE)),0,VLOOKUP($N2608,'Data from Waybill Query'!$A:$M,8,FALSE))</f>
        <v>0</v>
      </c>
      <c r="I2608" s="104">
        <f>IF(ISNA(VLOOKUP($N2608,'Data from Waybill Query'!$A:$M,9,FALSE)),0,VLOOKUP($N2608,'Data from Waybill Query'!$A:$M,9,FALSE))</f>
        <v>0</v>
      </c>
      <c r="J2608" s="104">
        <f>IF(ISNA(VLOOKUP($N2608,'Data from Waybill Query'!$A:$M,10,FALSE)),0,VLOOKUP($N2608,'Data from Waybill Query'!$A:$M,10,FALSE))</f>
        <v>0</v>
      </c>
      <c r="K2608" s="104">
        <f>IF(ISNA(VLOOKUP($N2608,'Data from Waybill Query'!$A:$M,11,FALSE)),0,VLOOKUP($N2608,'Data from Waybill Query'!$A:$M,11,FALSE))</f>
        <v>0</v>
      </c>
      <c r="L2608" s="104">
        <f>IF(ISNA(VLOOKUP($N2608,'Data from Waybill Query'!$A:$M,12,FALSE)),0,VLOOKUP($N2608,'Data from Waybill Query'!$A:$M,12,FALSE))</f>
        <v>0</v>
      </c>
      <c r="M2608" s="104">
        <f>IF(ISNA(VLOOKUP($N2608,'Data from Waybill Query'!$A:$M,13,FALSE)),0,VLOOKUP($N2608,'Data from Waybill Query'!$A:$M,13,FALSE))</f>
        <v>0</v>
      </c>
      <c r="N2608" s="104">
        <f t="shared" si="90"/>
        <v>403</v>
      </c>
    </row>
    <row r="2609" spans="1:14" x14ac:dyDescent="0.25">
      <c r="A2609" s="104">
        <f t="shared" si="89"/>
        <v>13</v>
      </c>
      <c r="B2609" s="32">
        <f>'Data from Waybill Query'!B2609</f>
        <v>0</v>
      </c>
      <c r="C2609" s="32">
        <f>IF('Data from Waybill Query'!C2609="00","0",IF('Data from Waybill Query'!C2609="01","1",IF('Data from Waybill Query'!C2609="XX","2",'Data from Waybill Query'!C2609)))</f>
        <v>0</v>
      </c>
      <c r="D2609" s="33">
        <f>'Data from Waybill Query'!D2609</f>
        <v>0</v>
      </c>
      <c r="E2609" s="33">
        <f>'Data from Waybill Query'!E2609</f>
        <v>0</v>
      </c>
      <c r="F2609" s="33">
        <f>'Data from Waybill Query'!F2609</f>
        <v>0</v>
      </c>
      <c r="G2609" s="33">
        <f>'Data from Waybill Query'!G2609</f>
        <v>0</v>
      </c>
      <c r="H2609" s="104">
        <f>IF(ISNA(VLOOKUP($N2609,'Data from Waybill Query'!$A:$M,8,FALSE)),0,VLOOKUP($N2609,'Data from Waybill Query'!$A:$M,8,FALSE))</f>
        <v>0</v>
      </c>
      <c r="I2609" s="104">
        <f>IF(ISNA(VLOOKUP($N2609,'Data from Waybill Query'!$A:$M,9,FALSE)),0,VLOOKUP($N2609,'Data from Waybill Query'!$A:$M,9,FALSE))</f>
        <v>0</v>
      </c>
      <c r="J2609" s="104">
        <f>IF(ISNA(VLOOKUP($N2609,'Data from Waybill Query'!$A:$M,10,FALSE)),0,VLOOKUP($N2609,'Data from Waybill Query'!$A:$M,10,FALSE))</f>
        <v>0</v>
      </c>
      <c r="K2609" s="104">
        <f>IF(ISNA(VLOOKUP($N2609,'Data from Waybill Query'!$A:$M,11,FALSE)),0,VLOOKUP($N2609,'Data from Waybill Query'!$A:$M,11,FALSE))</f>
        <v>0</v>
      </c>
      <c r="L2609" s="104">
        <f>IF(ISNA(VLOOKUP($N2609,'Data from Waybill Query'!$A:$M,12,FALSE)),0,VLOOKUP($N2609,'Data from Waybill Query'!$A:$M,12,FALSE))</f>
        <v>0</v>
      </c>
      <c r="M2609" s="104">
        <f>IF(ISNA(VLOOKUP($N2609,'Data from Waybill Query'!$A:$M,13,FALSE)),0,VLOOKUP($N2609,'Data from Waybill Query'!$A:$M,13,FALSE))</f>
        <v>0</v>
      </c>
      <c r="N2609" s="104">
        <f t="shared" si="90"/>
        <v>403</v>
      </c>
    </row>
    <row r="2610" spans="1:14" x14ac:dyDescent="0.25">
      <c r="A2610" s="104">
        <f t="shared" si="89"/>
        <v>14</v>
      </c>
      <c r="B2610" s="32">
        <f>'Data from Waybill Query'!B2610</f>
        <v>0</v>
      </c>
      <c r="C2610" s="32">
        <f>IF('Data from Waybill Query'!C2610="00","0",IF('Data from Waybill Query'!C2610="01","1",IF('Data from Waybill Query'!C2610="XX","2",'Data from Waybill Query'!C2610)))</f>
        <v>0</v>
      </c>
      <c r="D2610" s="33">
        <f>'Data from Waybill Query'!D2610</f>
        <v>0</v>
      </c>
      <c r="E2610" s="33">
        <f>'Data from Waybill Query'!E2610</f>
        <v>0</v>
      </c>
      <c r="F2610" s="33">
        <f>'Data from Waybill Query'!F2610</f>
        <v>0</v>
      </c>
      <c r="G2610" s="33">
        <f>'Data from Waybill Query'!G2610</f>
        <v>0</v>
      </c>
      <c r="H2610" s="104">
        <f>IF(ISNA(VLOOKUP($N2610,'Data from Waybill Query'!$A:$M,8,FALSE)),0,VLOOKUP($N2610,'Data from Waybill Query'!$A:$M,8,FALSE))</f>
        <v>0</v>
      </c>
      <c r="I2610" s="104">
        <f>IF(ISNA(VLOOKUP($N2610,'Data from Waybill Query'!$A:$M,9,FALSE)),0,VLOOKUP($N2610,'Data from Waybill Query'!$A:$M,9,FALSE))</f>
        <v>0</v>
      </c>
      <c r="J2610" s="104">
        <f>IF(ISNA(VLOOKUP($N2610,'Data from Waybill Query'!$A:$M,10,FALSE)),0,VLOOKUP($N2610,'Data from Waybill Query'!$A:$M,10,FALSE))</f>
        <v>0</v>
      </c>
      <c r="K2610" s="104">
        <f>IF(ISNA(VLOOKUP($N2610,'Data from Waybill Query'!$A:$M,11,FALSE)),0,VLOOKUP($N2610,'Data from Waybill Query'!$A:$M,11,FALSE))</f>
        <v>0</v>
      </c>
      <c r="L2610" s="104">
        <f>IF(ISNA(VLOOKUP($N2610,'Data from Waybill Query'!$A:$M,12,FALSE)),0,VLOOKUP($N2610,'Data from Waybill Query'!$A:$M,12,FALSE))</f>
        <v>0</v>
      </c>
      <c r="M2610" s="104">
        <f>IF(ISNA(VLOOKUP($N2610,'Data from Waybill Query'!$A:$M,13,FALSE)),0,VLOOKUP($N2610,'Data from Waybill Query'!$A:$M,13,FALSE))</f>
        <v>0</v>
      </c>
      <c r="N2610" s="104">
        <f t="shared" si="90"/>
        <v>403</v>
      </c>
    </row>
    <row r="2611" spans="1:14" x14ac:dyDescent="0.25">
      <c r="A2611" s="104">
        <f t="shared" si="89"/>
        <v>15</v>
      </c>
      <c r="B2611" s="32">
        <f>'Data from Waybill Query'!B2611</f>
        <v>0</v>
      </c>
      <c r="C2611" s="32">
        <f>IF('Data from Waybill Query'!C2611="00","0",IF('Data from Waybill Query'!C2611="01","1",IF('Data from Waybill Query'!C2611="XX","2",'Data from Waybill Query'!C2611)))</f>
        <v>0</v>
      </c>
      <c r="D2611" s="33">
        <f>'Data from Waybill Query'!D2611</f>
        <v>0</v>
      </c>
      <c r="E2611" s="33">
        <f>'Data from Waybill Query'!E2611</f>
        <v>0</v>
      </c>
      <c r="F2611" s="33">
        <f>'Data from Waybill Query'!F2611</f>
        <v>0</v>
      </c>
      <c r="G2611" s="33">
        <f>'Data from Waybill Query'!G2611</f>
        <v>0</v>
      </c>
      <c r="H2611" s="104">
        <f>IF(ISNA(VLOOKUP($N2611,'Data from Waybill Query'!$A:$M,8,FALSE)),0,VLOOKUP($N2611,'Data from Waybill Query'!$A:$M,8,FALSE))</f>
        <v>0</v>
      </c>
      <c r="I2611" s="104">
        <f>IF(ISNA(VLOOKUP($N2611,'Data from Waybill Query'!$A:$M,9,FALSE)),0,VLOOKUP($N2611,'Data from Waybill Query'!$A:$M,9,FALSE))</f>
        <v>0</v>
      </c>
      <c r="J2611" s="104">
        <f>IF(ISNA(VLOOKUP($N2611,'Data from Waybill Query'!$A:$M,10,FALSE)),0,VLOOKUP($N2611,'Data from Waybill Query'!$A:$M,10,FALSE))</f>
        <v>0</v>
      </c>
      <c r="K2611" s="104">
        <f>IF(ISNA(VLOOKUP($N2611,'Data from Waybill Query'!$A:$M,11,FALSE)),0,VLOOKUP($N2611,'Data from Waybill Query'!$A:$M,11,FALSE))</f>
        <v>0</v>
      </c>
      <c r="L2611" s="104">
        <f>IF(ISNA(VLOOKUP($N2611,'Data from Waybill Query'!$A:$M,12,FALSE)),0,VLOOKUP($N2611,'Data from Waybill Query'!$A:$M,12,FALSE))</f>
        <v>0</v>
      </c>
      <c r="M2611" s="104">
        <f>IF(ISNA(VLOOKUP($N2611,'Data from Waybill Query'!$A:$M,13,FALSE)),0,VLOOKUP($N2611,'Data from Waybill Query'!$A:$M,13,FALSE))</f>
        <v>0</v>
      </c>
      <c r="N2611" s="104">
        <f t="shared" si="90"/>
        <v>403</v>
      </c>
    </row>
    <row r="2612" spans="1:14" x14ac:dyDescent="0.25">
      <c r="A2612" s="104">
        <f t="shared" si="89"/>
        <v>16</v>
      </c>
      <c r="B2612" s="32">
        <f>'Data from Waybill Query'!B2612</f>
        <v>0</v>
      </c>
      <c r="C2612" s="32">
        <f>IF('Data from Waybill Query'!C2612="00","0",IF('Data from Waybill Query'!C2612="01","1",IF('Data from Waybill Query'!C2612="XX","2",'Data from Waybill Query'!C2612)))</f>
        <v>0</v>
      </c>
      <c r="D2612" s="33">
        <f>'Data from Waybill Query'!D2612</f>
        <v>0</v>
      </c>
      <c r="E2612" s="33">
        <f>'Data from Waybill Query'!E2612</f>
        <v>0</v>
      </c>
      <c r="F2612" s="33">
        <f>'Data from Waybill Query'!F2612</f>
        <v>0</v>
      </c>
      <c r="G2612" s="33">
        <f>'Data from Waybill Query'!G2612</f>
        <v>0</v>
      </c>
      <c r="H2612" s="104">
        <f>IF(ISNA(VLOOKUP($N2612,'Data from Waybill Query'!$A:$M,8,FALSE)),0,VLOOKUP($N2612,'Data from Waybill Query'!$A:$M,8,FALSE))</f>
        <v>0</v>
      </c>
      <c r="I2612" s="104">
        <f>IF(ISNA(VLOOKUP($N2612,'Data from Waybill Query'!$A:$M,9,FALSE)),0,VLOOKUP($N2612,'Data from Waybill Query'!$A:$M,9,FALSE))</f>
        <v>0</v>
      </c>
      <c r="J2612" s="104">
        <f>IF(ISNA(VLOOKUP($N2612,'Data from Waybill Query'!$A:$M,10,FALSE)),0,VLOOKUP($N2612,'Data from Waybill Query'!$A:$M,10,FALSE))</f>
        <v>0</v>
      </c>
      <c r="K2612" s="104">
        <f>IF(ISNA(VLOOKUP($N2612,'Data from Waybill Query'!$A:$M,11,FALSE)),0,VLOOKUP($N2612,'Data from Waybill Query'!$A:$M,11,FALSE))</f>
        <v>0</v>
      </c>
      <c r="L2612" s="104">
        <f>IF(ISNA(VLOOKUP($N2612,'Data from Waybill Query'!$A:$M,12,FALSE)),0,VLOOKUP($N2612,'Data from Waybill Query'!$A:$M,12,FALSE))</f>
        <v>0</v>
      </c>
      <c r="M2612" s="104">
        <f>IF(ISNA(VLOOKUP($N2612,'Data from Waybill Query'!$A:$M,13,FALSE)),0,VLOOKUP($N2612,'Data from Waybill Query'!$A:$M,13,FALSE))</f>
        <v>0</v>
      </c>
      <c r="N2612" s="104">
        <f t="shared" si="90"/>
        <v>403</v>
      </c>
    </row>
    <row r="2613" spans="1:14" x14ac:dyDescent="0.25">
      <c r="A2613" s="104">
        <f t="shared" si="89"/>
        <v>17</v>
      </c>
      <c r="B2613" s="32">
        <f>'Data from Waybill Query'!B2613</f>
        <v>0</v>
      </c>
      <c r="C2613" s="32">
        <f>IF('Data from Waybill Query'!C2613="00","0",IF('Data from Waybill Query'!C2613="01","1",IF('Data from Waybill Query'!C2613="XX","2",'Data from Waybill Query'!C2613)))</f>
        <v>0</v>
      </c>
      <c r="D2613" s="33">
        <f>'Data from Waybill Query'!D2613</f>
        <v>0</v>
      </c>
      <c r="E2613" s="33">
        <f>'Data from Waybill Query'!E2613</f>
        <v>0</v>
      </c>
      <c r="F2613" s="33">
        <f>'Data from Waybill Query'!F2613</f>
        <v>0</v>
      </c>
      <c r="G2613" s="33">
        <f>'Data from Waybill Query'!G2613</f>
        <v>0</v>
      </c>
      <c r="H2613" s="104">
        <f>IF(ISNA(VLOOKUP($N2613,'Data from Waybill Query'!$A:$M,8,FALSE)),0,VLOOKUP($N2613,'Data from Waybill Query'!$A:$M,8,FALSE))</f>
        <v>0</v>
      </c>
      <c r="I2613" s="104">
        <f>IF(ISNA(VLOOKUP($N2613,'Data from Waybill Query'!$A:$M,9,FALSE)),0,VLOOKUP($N2613,'Data from Waybill Query'!$A:$M,9,FALSE))</f>
        <v>0</v>
      </c>
      <c r="J2613" s="104">
        <f>IF(ISNA(VLOOKUP($N2613,'Data from Waybill Query'!$A:$M,10,FALSE)),0,VLOOKUP($N2613,'Data from Waybill Query'!$A:$M,10,FALSE))</f>
        <v>0</v>
      </c>
      <c r="K2613" s="104">
        <f>IF(ISNA(VLOOKUP($N2613,'Data from Waybill Query'!$A:$M,11,FALSE)),0,VLOOKUP($N2613,'Data from Waybill Query'!$A:$M,11,FALSE))</f>
        <v>0</v>
      </c>
      <c r="L2613" s="104">
        <f>IF(ISNA(VLOOKUP($N2613,'Data from Waybill Query'!$A:$M,12,FALSE)),0,VLOOKUP($N2613,'Data from Waybill Query'!$A:$M,12,FALSE))</f>
        <v>0</v>
      </c>
      <c r="M2613" s="104">
        <f>IF(ISNA(VLOOKUP($N2613,'Data from Waybill Query'!$A:$M,13,FALSE)),0,VLOOKUP($N2613,'Data from Waybill Query'!$A:$M,13,FALSE))</f>
        <v>0</v>
      </c>
      <c r="N2613" s="104">
        <f t="shared" si="90"/>
        <v>403</v>
      </c>
    </row>
    <row r="2614" spans="1:14" x14ac:dyDescent="0.25">
      <c r="A2614" s="104">
        <f t="shared" si="89"/>
        <v>18</v>
      </c>
      <c r="B2614" s="32">
        <f>'Data from Waybill Query'!B2614</f>
        <v>0</v>
      </c>
      <c r="C2614" s="32">
        <f>IF('Data from Waybill Query'!C2614="00","0",IF('Data from Waybill Query'!C2614="01","1",IF('Data from Waybill Query'!C2614="XX","2",'Data from Waybill Query'!C2614)))</f>
        <v>0</v>
      </c>
      <c r="D2614" s="33">
        <f>'Data from Waybill Query'!D2614</f>
        <v>0</v>
      </c>
      <c r="E2614" s="33">
        <f>'Data from Waybill Query'!E2614</f>
        <v>0</v>
      </c>
      <c r="F2614" s="33">
        <f>'Data from Waybill Query'!F2614</f>
        <v>0</v>
      </c>
      <c r="G2614" s="33">
        <f>'Data from Waybill Query'!G2614</f>
        <v>0</v>
      </c>
      <c r="H2614" s="104">
        <f>IF(ISNA(VLOOKUP($N2614,'Data from Waybill Query'!$A:$M,8,FALSE)),0,VLOOKUP($N2614,'Data from Waybill Query'!$A:$M,8,FALSE))</f>
        <v>0</v>
      </c>
      <c r="I2614" s="104">
        <f>IF(ISNA(VLOOKUP($N2614,'Data from Waybill Query'!$A:$M,9,FALSE)),0,VLOOKUP($N2614,'Data from Waybill Query'!$A:$M,9,FALSE))</f>
        <v>0</v>
      </c>
      <c r="J2614" s="104">
        <f>IF(ISNA(VLOOKUP($N2614,'Data from Waybill Query'!$A:$M,10,FALSE)),0,VLOOKUP($N2614,'Data from Waybill Query'!$A:$M,10,FALSE))</f>
        <v>0</v>
      </c>
      <c r="K2614" s="104">
        <f>IF(ISNA(VLOOKUP($N2614,'Data from Waybill Query'!$A:$M,11,FALSE)),0,VLOOKUP($N2614,'Data from Waybill Query'!$A:$M,11,FALSE))</f>
        <v>0</v>
      </c>
      <c r="L2614" s="104">
        <f>IF(ISNA(VLOOKUP($N2614,'Data from Waybill Query'!$A:$M,12,FALSE)),0,VLOOKUP($N2614,'Data from Waybill Query'!$A:$M,12,FALSE))</f>
        <v>0</v>
      </c>
      <c r="M2614" s="104">
        <f>IF(ISNA(VLOOKUP($N2614,'Data from Waybill Query'!$A:$M,13,FALSE)),0,VLOOKUP($N2614,'Data from Waybill Query'!$A:$M,13,FALSE))</f>
        <v>0</v>
      </c>
      <c r="N2614" s="104">
        <f t="shared" si="90"/>
        <v>403</v>
      </c>
    </row>
    <row r="2615" spans="1:14" x14ac:dyDescent="0.25">
      <c r="A2615" s="104">
        <f t="shared" si="89"/>
        <v>19</v>
      </c>
      <c r="B2615" s="32">
        <f>'Data from Waybill Query'!B2615</f>
        <v>0</v>
      </c>
      <c r="C2615" s="32">
        <f>IF('Data from Waybill Query'!C2615="00","0",IF('Data from Waybill Query'!C2615="01","1",IF('Data from Waybill Query'!C2615="XX","2",'Data from Waybill Query'!C2615)))</f>
        <v>0</v>
      </c>
      <c r="D2615" s="33">
        <f>'Data from Waybill Query'!D2615</f>
        <v>0</v>
      </c>
      <c r="E2615" s="33">
        <f>'Data from Waybill Query'!E2615</f>
        <v>0</v>
      </c>
      <c r="F2615" s="33">
        <f>'Data from Waybill Query'!F2615</f>
        <v>0</v>
      </c>
      <c r="G2615" s="33">
        <f>'Data from Waybill Query'!G2615</f>
        <v>0</v>
      </c>
      <c r="H2615" s="104">
        <f>IF(ISNA(VLOOKUP($N2615,'Data from Waybill Query'!$A:$M,8,FALSE)),0,VLOOKUP($N2615,'Data from Waybill Query'!$A:$M,8,FALSE))</f>
        <v>0</v>
      </c>
      <c r="I2615" s="104">
        <f>IF(ISNA(VLOOKUP($N2615,'Data from Waybill Query'!$A:$M,9,FALSE)),0,VLOOKUP($N2615,'Data from Waybill Query'!$A:$M,9,FALSE))</f>
        <v>0</v>
      </c>
      <c r="J2615" s="104">
        <f>IF(ISNA(VLOOKUP($N2615,'Data from Waybill Query'!$A:$M,10,FALSE)),0,VLOOKUP($N2615,'Data from Waybill Query'!$A:$M,10,FALSE))</f>
        <v>0</v>
      </c>
      <c r="K2615" s="104">
        <f>IF(ISNA(VLOOKUP($N2615,'Data from Waybill Query'!$A:$M,11,FALSE)),0,VLOOKUP($N2615,'Data from Waybill Query'!$A:$M,11,FALSE))</f>
        <v>0</v>
      </c>
      <c r="L2615" s="104">
        <f>IF(ISNA(VLOOKUP($N2615,'Data from Waybill Query'!$A:$M,12,FALSE)),0,VLOOKUP($N2615,'Data from Waybill Query'!$A:$M,12,FALSE))</f>
        <v>0</v>
      </c>
      <c r="M2615" s="104">
        <f>IF(ISNA(VLOOKUP($N2615,'Data from Waybill Query'!$A:$M,13,FALSE)),0,VLOOKUP($N2615,'Data from Waybill Query'!$A:$M,13,FALSE))</f>
        <v>0</v>
      </c>
      <c r="N2615" s="104">
        <f t="shared" si="90"/>
        <v>403</v>
      </c>
    </row>
    <row r="2616" spans="1:14" x14ac:dyDescent="0.25">
      <c r="A2616" s="104">
        <f t="shared" si="89"/>
        <v>20</v>
      </c>
      <c r="B2616" s="32">
        <f>'Data from Waybill Query'!B2616</f>
        <v>0</v>
      </c>
      <c r="C2616" s="32">
        <f>IF('Data from Waybill Query'!C2616="00","0",IF('Data from Waybill Query'!C2616="01","1",IF('Data from Waybill Query'!C2616="XX","2",'Data from Waybill Query'!C2616)))</f>
        <v>0</v>
      </c>
      <c r="D2616" s="33">
        <f>'Data from Waybill Query'!D2616</f>
        <v>0</v>
      </c>
      <c r="E2616" s="33">
        <f>'Data from Waybill Query'!E2616</f>
        <v>0</v>
      </c>
      <c r="F2616" s="33">
        <f>'Data from Waybill Query'!F2616</f>
        <v>0</v>
      </c>
      <c r="G2616" s="33">
        <f>'Data from Waybill Query'!G2616</f>
        <v>0</v>
      </c>
      <c r="H2616" s="104">
        <f>IF(ISNA(VLOOKUP($N2616,'Data from Waybill Query'!$A:$M,8,FALSE)),0,VLOOKUP($N2616,'Data from Waybill Query'!$A:$M,8,FALSE))</f>
        <v>0</v>
      </c>
      <c r="I2616" s="104">
        <f>IF(ISNA(VLOOKUP($N2616,'Data from Waybill Query'!$A:$M,9,FALSE)),0,VLOOKUP($N2616,'Data from Waybill Query'!$A:$M,9,FALSE))</f>
        <v>0</v>
      </c>
      <c r="J2616" s="104">
        <f>IF(ISNA(VLOOKUP($N2616,'Data from Waybill Query'!$A:$M,10,FALSE)),0,VLOOKUP($N2616,'Data from Waybill Query'!$A:$M,10,FALSE))</f>
        <v>0</v>
      </c>
      <c r="K2616" s="104">
        <f>IF(ISNA(VLOOKUP($N2616,'Data from Waybill Query'!$A:$M,11,FALSE)),0,VLOOKUP($N2616,'Data from Waybill Query'!$A:$M,11,FALSE))</f>
        <v>0</v>
      </c>
      <c r="L2616" s="104">
        <f>IF(ISNA(VLOOKUP($N2616,'Data from Waybill Query'!$A:$M,12,FALSE)),0,VLOOKUP($N2616,'Data from Waybill Query'!$A:$M,12,FALSE))</f>
        <v>0</v>
      </c>
      <c r="M2616" s="104">
        <f>IF(ISNA(VLOOKUP($N2616,'Data from Waybill Query'!$A:$M,13,FALSE)),0,VLOOKUP($N2616,'Data from Waybill Query'!$A:$M,13,FALSE))</f>
        <v>0</v>
      </c>
      <c r="N2616" s="104">
        <f t="shared" si="90"/>
        <v>403</v>
      </c>
    </row>
    <row r="2617" spans="1:14" x14ac:dyDescent="0.25">
      <c r="A2617" s="104">
        <f t="shared" si="89"/>
        <v>21</v>
      </c>
      <c r="B2617" s="32">
        <f>'Data from Waybill Query'!B2617</f>
        <v>0</v>
      </c>
      <c r="C2617" s="32">
        <f>IF('Data from Waybill Query'!C2617="00","0",IF('Data from Waybill Query'!C2617="01","1",IF('Data from Waybill Query'!C2617="XX","2",'Data from Waybill Query'!C2617)))</f>
        <v>0</v>
      </c>
      <c r="D2617" s="33">
        <f>'Data from Waybill Query'!D2617</f>
        <v>0</v>
      </c>
      <c r="E2617" s="33">
        <f>'Data from Waybill Query'!E2617</f>
        <v>0</v>
      </c>
      <c r="F2617" s="33">
        <f>'Data from Waybill Query'!F2617</f>
        <v>0</v>
      </c>
      <c r="G2617" s="33">
        <f>'Data from Waybill Query'!G2617</f>
        <v>0</v>
      </c>
      <c r="H2617" s="104">
        <f>IF(ISNA(VLOOKUP($N2617,'Data from Waybill Query'!$A:$M,8,FALSE)),0,VLOOKUP($N2617,'Data from Waybill Query'!$A:$M,8,FALSE))</f>
        <v>0</v>
      </c>
      <c r="I2617" s="104">
        <f>IF(ISNA(VLOOKUP($N2617,'Data from Waybill Query'!$A:$M,9,FALSE)),0,VLOOKUP($N2617,'Data from Waybill Query'!$A:$M,9,FALSE))</f>
        <v>0</v>
      </c>
      <c r="J2617" s="104">
        <f>IF(ISNA(VLOOKUP($N2617,'Data from Waybill Query'!$A:$M,10,FALSE)),0,VLOOKUP($N2617,'Data from Waybill Query'!$A:$M,10,FALSE))</f>
        <v>0</v>
      </c>
      <c r="K2617" s="104">
        <f>IF(ISNA(VLOOKUP($N2617,'Data from Waybill Query'!$A:$M,11,FALSE)),0,VLOOKUP($N2617,'Data from Waybill Query'!$A:$M,11,FALSE))</f>
        <v>0</v>
      </c>
      <c r="L2617" s="104">
        <f>IF(ISNA(VLOOKUP($N2617,'Data from Waybill Query'!$A:$M,12,FALSE)),0,VLOOKUP($N2617,'Data from Waybill Query'!$A:$M,12,FALSE))</f>
        <v>0</v>
      </c>
      <c r="M2617" s="104">
        <f>IF(ISNA(VLOOKUP($N2617,'Data from Waybill Query'!$A:$M,13,FALSE)),0,VLOOKUP($N2617,'Data from Waybill Query'!$A:$M,13,FALSE))</f>
        <v>0</v>
      </c>
      <c r="N2617" s="104">
        <f t="shared" si="90"/>
        <v>403</v>
      </c>
    </row>
    <row r="2618" spans="1:14" x14ac:dyDescent="0.25">
      <c r="A2618" s="104">
        <f t="shared" si="89"/>
        <v>22</v>
      </c>
      <c r="B2618" s="32">
        <f>'Data from Waybill Query'!B2618</f>
        <v>0</v>
      </c>
      <c r="C2618" s="32">
        <f>IF('Data from Waybill Query'!C2618="00","0",IF('Data from Waybill Query'!C2618="01","1",IF('Data from Waybill Query'!C2618="XX","2",'Data from Waybill Query'!C2618)))</f>
        <v>0</v>
      </c>
      <c r="D2618" s="33">
        <f>'Data from Waybill Query'!D2618</f>
        <v>0</v>
      </c>
      <c r="E2618" s="33">
        <f>'Data from Waybill Query'!E2618</f>
        <v>0</v>
      </c>
      <c r="F2618" s="33">
        <f>'Data from Waybill Query'!F2618</f>
        <v>0</v>
      </c>
      <c r="G2618" s="33">
        <f>'Data from Waybill Query'!G2618</f>
        <v>0</v>
      </c>
      <c r="H2618" s="104">
        <f>IF(ISNA(VLOOKUP($N2618,'Data from Waybill Query'!$A:$M,8,FALSE)),0,VLOOKUP($N2618,'Data from Waybill Query'!$A:$M,8,FALSE))</f>
        <v>0</v>
      </c>
      <c r="I2618" s="104">
        <f>IF(ISNA(VLOOKUP($N2618,'Data from Waybill Query'!$A:$M,9,FALSE)),0,VLOOKUP($N2618,'Data from Waybill Query'!$A:$M,9,FALSE))</f>
        <v>0</v>
      </c>
      <c r="J2618" s="104">
        <f>IF(ISNA(VLOOKUP($N2618,'Data from Waybill Query'!$A:$M,10,FALSE)),0,VLOOKUP($N2618,'Data from Waybill Query'!$A:$M,10,FALSE))</f>
        <v>0</v>
      </c>
      <c r="K2618" s="104">
        <f>IF(ISNA(VLOOKUP($N2618,'Data from Waybill Query'!$A:$M,11,FALSE)),0,VLOOKUP($N2618,'Data from Waybill Query'!$A:$M,11,FALSE))</f>
        <v>0</v>
      </c>
      <c r="L2618" s="104">
        <f>IF(ISNA(VLOOKUP($N2618,'Data from Waybill Query'!$A:$M,12,FALSE)),0,VLOOKUP($N2618,'Data from Waybill Query'!$A:$M,12,FALSE))</f>
        <v>0</v>
      </c>
      <c r="M2618" s="104">
        <f>IF(ISNA(VLOOKUP($N2618,'Data from Waybill Query'!$A:$M,13,FALSE)),0,VLOOKUP($N2618,'Data from Waybill Query'!$A:$M,13,FALSE))</f>
        <v>0</v>
      </c>
      <c r="N2618" s="104">
        <f t="shared" si="90"/>
        <v>403</v>
      </c>
    </row>
    <row r="2619" spans="1:14" x14ac:dyDescent="0.25">
      <c r="A2619" s="104">
        <f t="shared" ref="A2619:A2682" si="91">$B2619*100+MOD(ROW($B2619)-ROW($B$1476),70)</f>
        <v>23</v>
      </c>
      <c r="B2619" s="32">
        <f>'Data from Waybill Query'!B2619</f>
        <v>0</v>
      </c>
      <c r="C2619" s="32">
        <f>IF('Data from Waybill Query'!C2619="00","0",IF('Data from Waybill Query'!C2619="01","1",IF('Data from Waybill Query'!C2619="XX","2",'Data from Waybill Query'!C2619)))</f>
        <v>0</v>
      </c>
      <c r="D2619" s="33">
        <f>'Data from Waybill Query'!D2619</f>
        <v>0</v>
      </c>
      <c r="E2619" s="33">
        <f>'Data from Waybill Query'!E2619</f>
        <v>0</v>
      </c>
      <c r="F2619" s="33">
        <f>'Data from Waybill Query'!F2619</f>
        <v>0</v>
      </c>
      <c r="G2619" s="33">
        <f>'Data from Waybill Query'!G2619</f>
        <v>0</v>
      </c>
      <c r="H2619" s="104">
        <f>IF(ISNA(VLOOKUP($N2619,'Data from Waybill Query'!$A:$M,8,FALSE)),0,VLOOKUP($N2619,'Data from Waybill Query'!$A:$M,8,FALSE))</f>
        <v>0</v>
      </c>
      <c r="I2619" s="104">
        <f>IF(ISNA(VLOOKUP($N2619,'Data from Waybill Query'!$A:$M,9,FALSE)),0,VLOOKUP($N2619,'Data from Waybill Query'!$A:$M,9,FALSE))</f>
        <v>0</v>
      </c>
      <c r="J2619" s="104">
        <f>IF(ISNA(VLOOKUP($N2619,'Data from Waybill Query'!$A:$M,10,FALSE)),0,VLOOKUP($N2619,'Data from Waybill Query'!$A:$M,10,FALSE))</f>
        <v>0</v>
      </c>
      <c r="K2619" s="104">
        <f>IF(ISNA(VLOOKUP($N2619,'Data from Waybill Query'!$A:$M,11,FALSE)),0,VLOOKUP($N2619,'Data from Waybill Query'!$A:$M,11,FALSE))</f>
        <v>0</v>
      </c>
      <c r="L2619" s="104">
        <f>IF(ISNA(VLOOKUP($N2619,'Data from Waybill Query'!$A:$M,12,FALSE)),0,VLOOKUP($N2619,'Data from Waybill Query'!$A:$M,12,FALSE))</f>
        <v>0</v>
      </c>
      <c r="M2619" s="104">
        <f>IF(ISNA(VLOOKUP($N2619,'Data from Waybill Query'!$A:$M,13,FALSE)),0,VLOOKUP($N2619,'Data from Waybill Query'!$A:$M,13,FALSE))</f>
        <v>0</v>
      </c>
      <c r="N2619" s="104">
        <f t="shared" ref="N2619:N2682" si="92">1000000*B2619+10000*C2619+100*IF(LEFT(E2619,1)="S",1,IF(E2619="M",2,IF(E2619="L",3,4)))+10*IF(F2619="P",1,0)+IF(G2619="S",1,IF(G2619="M",2,3))</f>
        <v>403</v>
      </c>
    </row>
    <row r="2620" spans="1:14" x14ac:dyDescent="0.25">
      <c r="A2620" s="104">
        <f t="shared" si="91"/>
        <v>24</v>
      </c>
      <c r="B2620" s="32">
        <f>'Data from Waybill Query'!B2620</f>
        <v>0</v>
      </c>
      <c r="C2620" s="32">
        <f>IF('Data from Waybill Query'!C2620="00","0",IF('Data from Waybill Query'!C2620="01","1",IF('Data from Waybill Query'!C2620="XX","2",'Data from Waybill Query'!C2620)))</f>
        <v>0</v>
      </c>
      <c r="D2620" s="33">
        <f>'Data from Waybill Query'!D2620</f>
        <v>0</v>
      </c>
      <c r="E2620" s="33">
        <f>'Data from Waybill Query'!E2620</f>
        <v>0</v>
      </c>
      <c r="F2620" s="33">
        <f>'Data from Waybill Query'!F2620</f>
        <v>0</v>
      </c>
      <c r="G2620" s="33">
        <f>'Data from Waybill Query'!G2620</f>
        <v>0</v>
      </c>
      <c r="H2620" s="104">
        <f>IF(ISNA(VLOOKUP($N2620,'Data from Waybill Query'!$A:$M,8,FALSE)),0,VLOOKUP($N2620,'Data from Waybill Query'!$A:$M,8,FALSE))</f>
        <v>0</v>
      </c>
      <c r="I2620" s="104">
        <f>IF(ISNA(VLOOKUP($N2620,'Data from Waybill Query'!$A:$M,9,FALSE)),0,VLOOKUP($N2620,'Data from Waybill Query'!$A:$M,9,FALSE))</f>
        <v>0</v>
      </c>
      <c r="J2620" s="104">
        <f>IF(ISNA(VLOOKUP($N2620,'Data from Waybill Query'!$A:$M,10,FALSE)),0,VLOOKUP($N2620,'Data from Waybill Query'!$A:$M,10,FALSE))</f>
        <v>0</v>
      </c>
      <c r="K2620" s="104">
        <f>IF(ISNA(VLOOKUP($N2620,'Data from Waybill Query'!$A:$M,11,FALSE)),0,VLOOKUP($N2620,'Data from Waybill Query'!$A:$M,11,FALSE))</f>
        <v>0</v>
      </c>
      <c r="L2620" s="104">
        <f>IF(ISNA(VLOOKUP($N2620,'Data from Waybill Query'!$A:$M,12,FALSE)),0,VLOOKUP($N2620,'Data from Waybill Query'!$A:$M,12,FALSE))</f>
        <v>0</v>
      </c>
      <c r="M2620" s="104">
        <f>IF(ISNA(VLOOKUP($N2620,'Data from Waybill Query'!$A:$M,13,FALSE)),0,VLOOKUP($N2620,'Data from Waybill Query'!$A:$M,13,FALSE))</f>
        <v>0</v>
      </c>
      <c r="N2620" s="104">
        <f t="shared" si="92"/>
        <v>403</v>
      </c>
    </row>
    <row r="2621" spans="1:14" x14ac:dyDescent="0.25">
      <c r="A2621" s="104">
        <f t="shared" si="91"/>
        <v>25</v>
      </c>
      <c r="B2621" s="32">
        <f>'Data from Waybill Query'!B2621</f>
        <v>0</v>
      </c>
      <c r="C2621" s="32">
        <f>IF('Data from Waybill Query'!C2621="00","0",IF('Data from Waybill Query'!C2621="01","1",IF('Data from Waybill Query'!C2621="XX","2",'Data from Waybill Query'!C2621)))</f>
        <v>0</v>
      </c>
      <c r="D2621" s="33">
        <f>'Data from Waybill Query'!D2621</f>
        <v>0</v>
      </c>
      <c r="E2621" s="33">
        <f>'Data from Waybill Query'!E2621</f>
        <v>0</v>
      </c>
      <c r="F2621" s="33">
        <f>'Data from Waybill Query'!F2621</f>
        <v>0</v>
      </c>
      <c r="G2621" s="33">
        <f>'Data from Waybill Query'!G2621</f>
        <v>0</v>
      </c>
      <c r="H2621" s="104">
        <f>IF(ISNA(VLOOKUP($N2621,'Data from Waybill Query'!$A:$M,8,FALSE)),0,VLOOKUP($N2621,'Data from Waybill Query'!$A:$M,8,FALSE))</f>
        <v>0</v>
      </c>
      <c r="I2621" s="104">
        <f>IF(ISNA(VLOOKUP($N2621,'Data from Waybill Query'!$A:$M,9,FALSE)),0,VLOOKUP($N2621,'Data from Waybill Query'!$A:$M,9,FALSE))</f>
        <v>0</v>
      </c>
      <c r="J2621" s="104">
        <f>IF(ISNA(VLOOKUP($N2621,'Data from Waybill Query'!$A:$M,10,FALSE)),0,VLOOKUP($N2621,'Data from Waybill Query'!$A:$M,10,FALSE))</f>
        <v>0</v>
      </c>
      <c r="K2621" s="104">
        <f>IF(ISNA(VLOOKUP($N2621,'Data from Waybill Query'!$A:$M,11,FALSE)),0,VLOOKUP($N2621,'Data from Waybill Query'!$A:$M,11,FALSE))</f>
        <v>0</v>
      </c>
      <c r="L2621" s="104">
        <f>IF(ISNA(VLOOKUP($N2621,'Data from Waybill Query'!$A:$M,12,FALSE)),0,VLOOKUP($N2621,'Data from Waybill Query'!$A:$M,12,FALSE))</f>
        <v>0</v>
      </c>
      <c r="M2621" s="104">
        <f>IF(ISNA(VLOOKUP($N2621,'Data from Waybill Query'!$A:$M,13,FALSE)),0,VLOOKUP($N2621,'Data from Waybill Query'!$A:$M,13,FALSE))</f>
        <v>0</v>
      </c>
      <c r="N2621" s="104">
        <f t="shared" si="92"/>
        <v>403</v>
      </c>
    </row>
    <row r="2622" spans="1:14" x14ac:dyDescent="0.25">
      <c r="A2622" s="104">
        <f t="shared" si="91"/>
        <v>26</v>
      </c>
      <c r="B2622" s="32">
        <f>'Data from Waybill Query'!B2622</f>
        <v>0</v>
      </c>
      <c r="C2622" s="32">
        <f>IF('Data from Waybill Query'!C2622="00","0",IF('Data from Waybill Query'!C2622="01","1",IF('Data from Waybill Query'!C2622="XX","2",'Data from Waybill Query'!C2622)))</f>
        <v>0</v>
      </c>
      <c r="D2622" s="33">
        <f>'Data from Waybill Query'!D2622</f>
        <v>0</v>
      </c>
      <c r="E2622" s="33">
        <f>'Data from Waybill Query'!E2622</f>
        <v>0</v>
      </c>
      <c r="F2622" s="33">
        <f>'Data from Waybill Query'!F2622</f>
        <v>0</v>
      </c>
      <c r="G2622" s="33">
        <f>'Data from Waybill Query'!G2622</f>
        <v>0</v>
      </c>
      <c r="H2622" s="104">
        <f>IF(ISNA(VLOOKUP($N2622,'Data from Waybill Query'!$A:$M,8,FALSE)),0,VLOOKUP($N2622,'Data from Waybill Query'!$A:$M,8,FALSE))</f>
        <v>0</v>
      </c>
      <c r="I2622" s="104">
        <f>IF(ISNA(VLOOKUP($N2622,'Data from Waybill Query'!$A:$M,9,FALSE)),0,VLOOKUP($N2622,'Data from Waybill Query'!$A:$M,9,FALSE))</f>
        <v>0</v>
      </c>
      <c r="J2622" s="104">
        <f>IF(ISNA(VLOOKUP($N2622,'Data from Waybill Query'!$A:$M,10,FALSE)),0,VLOOKUP($N2622,'Data from Waybill Query'!$A:$M,10,FALSE))</f>
        <v>0</v>
      </c>
      <c r="K2622" s="104">
        <f>IF(ISNA(VLOOKUP($N2622,'Data from Waybill Query'!$A:$M,11,FALSE)),0,VLOOKUP($N2622,'Data from Waybill Query'!$A:$M,11,FALSE))</f>
        <v>0</v>
      </c>
      <c r="L2622" s="104">
        <f>IF(ISNA(VLOOKUP($N2622,'Data from Waybill Query'!$A:$M,12,FALSE)),0,VLOOKUP($N2622,'Data from Waybill Query'!$A:$M,12,FALSE))</f>
        <v>0</v>
      </c>
      <c r="M2622" s="104">
        <f>IF(ISNA(VLOOKUP($N2622,'Data from Waybill Query'!$A:$M,13,FALSE)),0,VLOOKUP($N2622,'Data from Waybill Query'!$A:$M,13,FALSE))</f>
        <v>0</v>
      </c>
      <c r="N2622" s="104">
        <f t="shared" si="92"/>
        <v>403</v>
      </c>
    </row>
    <row r="2623" spans="1:14" x14ac:dyDescent="0.25">
      <c r="A2623" s="104">
        <f t="shared" si="91"/>
        <v>27</v>
      </c>
      <c r="B2623" s="32">
        <f>'Data from Waybill Query'!B2623</f>
        <v>0</v>
      </c>
      <c r="C2623" s="32">
        <f>IF('Data from Waybill Query'!C2623="00","0",IF('Data from Waybill Query'!C2623="01","1",IF('Data from Waybill Query'!C2623="XX","2",'Data from Waybill Query'!C2623)))</f>
        <v>0</v>
      </c>
      <c r="D2623" s="33">
        <f>'Data from Waybill Query'!D2623</f>
        <v>0</v>
      </c>
      <c r="E2623" s="33">
        <f>'Data from Waybill Query'!E2623</f>
        <v>0</v>
      </c>
      <c r="F2623" s="33">
        <f>'Data from Waybill Query'!F2623</f>
        <v>0</v>
      </c>
      <c r="G2623" s="33">
        <f>'Data from Waybill Query'!G2623</f>
        <v>0</v>
      </c>
      <c r="H2623" s="104">
        <f>IF(ISNA(VLOOKUP($N2623,'Data from Waybill Query'!$A:$M,8,FALSE)),0,VLOOKUP($N2623,'Data from Waybill Query'!$A:$M,8,FALSE))</f>
        <v>0</v>
      </c>
      <c r="I2623" s="104">
        <f>IF(ISNA(VLOOKUP($N2623,'Data from Waybill Query'!$A:$M,9,FALSE)),0,VLOOKUP($N2623,'Data from Waybill Query'!$A:$M,9,FALSE))</f>
        <v>0</v>
      </c>
      <c r="J2623" s="104">
        <f>IF(ISNA(VLOOKUP($N2623,'Data from Waybill Query'!$A:$M,10,FALSE)),0,VLOOKUP($N2623,'Data from Waybill Query'!$A:$M,10,FALSE))</f>
        <v>0</v>
      </c>
      <c r="K2623" s="104">
        <f>IF(ISNA(VLOOKUP($N2623,'Data from Waybill Query'!$A:$M,11,FALSE)),0,VLOOKUP($N2623,'Data from Waybill Query'!$A:$M,11,FALSE))</f>
        <v>0</v>
      </c>
      <c r="L2623" s="104">
        <f>IF(ISNA(VLOOKUP($N2623,'Data from Waybill Query'!$A:$M,12,FALSE)),0,VLOOKUP($N2623,'Data from Waybill Query'!$A:$M,12,FALSE))</f>
        <v>0</v>
      </c>
      <c r="M2623" s="104">
        <f>IF(ISNA(VLOOKUP($N2623,'Data from Waybill Query'!$A:$M,13,FALSE)),0,VLOOKUP($N2623,'Data from Waybill Query'!$A:$M,13,FALSE))</f>
        <v>0</v>
      </c>
      <c r="N2623" s="104">
        <f t="shared" si="92"/>
        <v>403</v>
      </c>
    </row>
    <row r="2624" spans="1:14" x14ac:dyDescent="0.25">
      <c r="A2624" s="104">
        <f t="shared" si="91"/>
        <v>28</v>
      </c>
      <c r="B2624" s="32">
        <f>'Data from Waybill Query'!B2624</f>
        <v>0</v>
      </c>
      <c r="C2624" s="32">
        <f>IF('Data from Waybill Query'!C2624="00","0",IF('Data from Waybill Query'!C2624="01","1",IF('Data from Waybill Query'!C2624="XX","2",'Data from Waybill Query'!C2624)))</f>
        <v>0</v>
      </c>
      <c r="D2624" s="33">
        <f>'Data from Waybill Query'!D2624</f>
        <v>0</v>
      </c>
      <c r="E2624" s="33">
        <f>'Data from Waybill Query'!E2624</f>
        <v>0</v>
      </c>
      <c r="F2624" s="33">
        <f>'Data from Waybill Query'!F2624</f>
        <v>0</v>
      </c>
      <c r="G2624" s="33">
        <f>'Data from Waybill Query'!G2624</f>
        <v>0</v>
      </c>
      <c r="H2624" s="104">
        <f>IF(ISNA(VLOOKUP($N2624,'Data from Waybill Query'!$A:$M,8,FALSE)),0,VLOOKUP($N2624,'Data from Waybill Query'!$A:$M,8,FALSE))</f>
        <v>0</v>
      </c>
      <c r="I2624" s="104">
        <f>IF(ISNA(VLOOKUP($N2624,'Data from Waybill Query'!$A:$M,9,FALSE)),0,VLOOKUP($N2624,'Data from Waybill Query'!$A:$M,9,FALSE))</f>
        <v>0</v>
      </c>
      <c r="J2624" s="104">
        <f>IF(ISNA(VLOOKUP($N2624,'Data from Waybill Query'!$A:$M,10,FALSE)),0,VLOOKUP($N2624,'Data from Waybill Query'!$A:$M,10,FALSE))</f>
        <v>0</v>
      </c>
      <c r="K2624" s="104">
        <f>IF(ISNA(VLOOKUP($N2624,'Data from Waybill Query'!$A:$M,11,FALSE)),0,VLOOKUP($N2624,'Data from Waybill Query'!$A:$M,11,FALSE))</f>
        <v>0</v>
      </c>
      <c r="L2624" s="104">
        <f>IF(ISNA(VLOOKUP($N2624,'Data from Waybill Query'!$A:$M,12,FALSE)),0,VLOOKUP($N2624,'Data from Waybill Query'!$A:$M,12,FALSE))</f>
        <v>0</v>
      </c>
      <c r="M2624" s="104">
        <f>IF(ISNA(VLOOKUP($N2624,'Data from Waybill Query'!$A:$M,13,FALSE)),0,VLOOKUP($N2624,'Data from Waybill Query'!$A:$M,13,FALSE))</f>
        <v>0</v>
      </c>
      <c r="N2624" s="104">
        <f t="shared" si="92"/>
        <v>403</v>
      </c>
    </row>
    <row r="2625" spans="1:14" x14ac:dyDescent="0.25">
      <c r="A2625" s="104">
        <f t="shared" si="91"/>
        <v>29</v>
      </c>
      <c r="B2625" s="32">
        <f>'Data from Waybill Query'!B2625</f>
        <v>0</v>
      </c>
      <c r="C2625" s="32">
        <f>IF('Data from Waybill Query'!C2625="00","0",IF('Data from Waybill Query'!C2625="01","1",IF('Data from Waybill Query'!C2625="XX","2",'Data from Waybill Query'!C2625)))</f>
        <v>0</v>
      </c>
      <c r="D2625" s="33">
        <f>'Data from Waybill Query'!D2625</f>
        <v>0</v>
      </c>
      <c r="E2625" s="33">
        <f>'Data from Waybill Query'!E2625</f>
        <v>0</v>
      </c>
      <c r="F2625" s="33">
        <f>'Data from Waybill Query'!F2625</f>
        <v>0</v>
      </c>
      <c r="G2625" s="33">
        <f>'Data from Waybill Query'!G2625</f>
        <v>0</v>
      </c>
      <c r="H2625" s="104">
        <f>IF(ISNA(VLOOKUP($N2625,'Data from Waybill Query'!$A:$M,8,FALSE)),0,VLOOKUP($N2625,'Data from Waybill Query'!$A:$M,8,FALSE))</f>
        <v>0</v>
      </c>
      <c r="I2625" s="104">
        <f>IF(ISNA(VLOOKUP($N2625,'Data from Waybill Query'!$A:$M,9,FALSE)),0,VLOOKUP($N2625,'Data from Waybill Query'!$A:$M,9,FALSE))</f>
        <v>0</v>
      </c>
      <c r="J2625" s="104">
        <f>IF(ISNA(VLOOKUP($N2625,'Data from Waybill Query'!$A:$M,10,FALSE)),0,VLOOKUP($N2625,'Data from Waybill Query'!$A:$M,10,FALSE))</f>
        <v>0</v>
      </c>
      <c r="K2625" s="104">
        <f>IF(ISNA(VLOOKUP($N2625,'Data from Waybill Query'!$A:$M,11,FALSE)),0,VLOOKUP($N2625,'Data from Waybill Query'!$A:$M,11,FALSE))</f>
        <v>0</v>
      </c>
      <c r="L2625" s="104">
        <f>IF(ISNA(VLOOKUP($N2625,'Data from Waybill Query'!$A:$M,12,FALSE)),0,VLOOKUP($N2625,'Data from Waybill Query'!$A:$M,12,FALSE))</f>
        <v>0</v>
      </c>
      <c r="M2625" s="104">
        <f>IF(ISNA(VLOOKUP($N2625,'Data from Waybill Query'!$A:$M,13,FALSE)),0,VLOOKUP($N2625,'Data from Waybill Query'!$A:$M,13,FALSE))</f>
        <v>0</v>
      </c>
      <c r="N2625" s="104">
        <f t="shared" si="92"/>
        <v>403</v>
      </c>
    </row>
    <row r="2626" spans="1:14" x14ac:dyDescent="0.25">
      <c r="A2626" s="104">
        <f t="shared" si="91"/>
        <v>30</v>
      </c>
      <c r="B2626" s="32">
        <f>'Data from Waybill Query'!B2626</f>
        <v>0</v>
      </c>
      <c r="C2626" s="32">
        <f>IF('Data from Waybill Query'!C2626="00","0",IF('Data from Waybill Query'!C2626="01","1",IF('Data from Waybill Query'!C2626="XX","2",'Data from Waybill Query'!C2626)))</f>
        <v>0</v>
      </c>
      <c r="D2626" s="33">
        <f>'Data from Waybill Query'!D2626</f>
        <v>0</v>
      </c>
      <c r="E2626" s="33">
        <f>'Data from Waybill Query'!E2626</f>
        <v>0</v>
      </c>
      <c r="F2626" s="33">
        <f>'Data from Waybill Query'!F2626</f>
        <v>0</v>
      </c>
      <c r="G2626" s="33">
        <f>'Data from Waybill Query'!G2626</f>
        <v>0</v>
      </c>
      <c r="H2626" s="104">
        <f>IF(ISNA(VLOOKUP($N2626,'Data from Waybill Query'!$A:$M,8,FALSE)),0,VLOOKUP($N2626,'Data from Waybill Query'!$A:$M,8,FALSE))</f>
        <v>0</v>
      </c>
      <c r="I2626" s="104">
        <f>IF(ISNA(VLOOKUP($N2626,'Data from Waybill Query'!$A:$M,9,FALSE)),0,VLOOKUP($N2626,'Data from Waybill Query'!$A:$M,9,FALSE))</f>
        <v>0</v>
      </c>
      <c r="J2626" s="104">
        <f>IF(ISNA(VLOOKUP($N2626,'Data from Waybill Query'!$A:$M,10,FALSE)),0,VLOOKUP($N2626,'Data from Waybill Query'!$A:$M,10,FALSE))</f>
        <v>0</v>
      </c>
      <c r="K2626" s="104">
        <f>IF(ISNA(VLOOKUP($N2626,'Data from Waybill Query'!$A:$M,11,FALSE)),0,VLOOKUP($N2626,'Data from Waybill Query'!$A:$M,11,FALSE))</f>
        <v>0</v>
      </c>
      <c r="L2626" s="104">
        <f>IF(ISNA(VLOOKUP($N2626,'Data from Waybill Query'!$A:$M,12,FALSE)),0,VLOOKUP($N2626,'Data from Waybill Query'!$A:$M,12,FALSE))</f>
        <v>0</v>
      </c>
      <c r="M2626" s="104">
        <f>IF(ISNA(VLOOKUP($N2626,'Data from Waybill Query'!$A:$M,13,FALSE)),0,VLOOKUP($N2626,'Data from Waybill Query'!$A:$M,13,FALSE))</f>
        <v>0</v>
      </c>
      <c r="N2626" s="104">
        <f t="shared" si="92"/>
        <v>403</v>
      </c>
    </row>
    <row r="2627" spans="1:14" x14ac:dyDescent="0.25">
      <c r="A2627" s="104">
        <f t="shared" si="91"/>
        <v>31</v>
      </c>
      <c r="B2627" s="32">
        <f>'Data from Waybill Query'!B2627</f>
        <v>0</v>
      </c>
      <c r="C2627" s="32">
        <f>IF('Data from Waybill Query'!C2627="00","0",IF('Data from Waybill Query'!C2627="01","1",IF('Data from Waybill Query'!C2627="XX","2",'Data from Waybill Query'!C2627)))</f>
        <v>0</v>
      </c>
      <c r="D2627" s="33">
        <f>'Data from Waybill Query'!D2627</f>
        <v>0</v>
      </c>
      <c r="E2627" s="33">
        <f>'Data from Waybill Query'!E2627</f>
        <v>0</v>
      </c>
      <c r="F2627" s="33">
        <f>'Data from Waybill Query'!F2627</f>
        <v>0</v>
      </c>
      <c r="G2627" s="33">
        <f>'Data from Waybill Query'!G2627</f>
        <v>0</v>
      </c>
      <c r="H2627" s="104">
        <f>IF(ISNA(VLOOKUP($N2627,'Data from Waybill Query'!$A:$M,8,FALSE)),0,VLOOKUP($N2627,'Data from Waybill Query'!$A:$M,8,FALSE))</f>
        <v>0</v>
      </c>
      <c r="I2627" s="104">
        <f>IF(ISNA(VLOOKUP($N2627,'Data from Waybill Query'!$A:$M,9,FALSE)),0,VLOOKUP($N2627,'Data from Waybill Query'!$A:$M,9,FALSE))</f>
        <v>0</v>
      </c>
      <c r="J2627" s="104">
        <f>IF(ISNA(VLOOKUP($N2627,'Data from Waybill Query'!$A:$M,10,FALSE)),0,VLOOKUP($N2627,'Data from Waybill Query'!$A:$M,10,FALSE))</f>
        <v>0</v>
      </c>
      <c r="K2627" s="104">
        <f>IF(ISNA(VLOOKUP($N2627,'Data from Waybill Query'!$A:$M,11,FALSE)),0,VLOOKUP($N2627,'Data from Waybill Query'!$A:$M,11,FALSE))</f>
        <v>0</v>
      </c>
      <c r="L2627" s="104">
        <f>IF(ISNA(VLOOKUP($N2627,'Data from Waybill Query'!$A:$M,12,FALSE)),0,VLOOKUP($N2627,'Data from Waybill Query'!$A:$M,12,FALSE))</f>
        <v>0</v>
      </c>
      <c r="M2627" s="104">
        <f>IF(ISNA(VLOOKUP($N2627,'Data from Waybill Query'!$A:$M,13,FALSE)),0,VLOOKUP($N2627,'Data from Waybill Query'!$A:$M,13,FALSE))</f>
        <v>0</v>
      </c>
      <c r="N2627" s="104">
        <f t="shared" si="92"/>
        <v>403</v>
      </c>
    </row>
    <row r="2628" spans="1:14" x14ac:dyDescent="0.25">
      <c r="A2628" s="104">
        <f t="shared" si="91"/>
        <v>32</v>
      </c>
      <c r="B2628" s="32">
        <f>'Data from Waybill Query'!B2628</f>
        <v>0</v>
      </c>
      <c r="C2628" s="32">
        <f>IF('Data from Waybill Query'!C2628="00","0",IF('Data from Waybill Query'!C2628="01","1",IF('Data from Waybill Query'!C2628="XX","2",'Data from Waybill Query'!C2628)))</f>
        <v>0</v>
      </c>
      <c r="D2628" s="33">
        <f>'Data from Waybill Query'!D2628</f>
        <v>0</v>
      </c>
      <c r="E2628" s="33">
        <f>'Data from Waybill Query'!E2628</f>
        <v>0</v>
      </c>
      <c r="F2628" s="33">
        <f>'Data from Waybill Query'!F2628</f>
        <v>0</v>
      </c>
      <c r="G2628" s="33">
        <f>'Data from Waybill Query'!G2628</f>
        <v>0</v>
      </c>
      <c r="H2628" s="104">
        <f>IF(ISNA(VLOOKUP($N2628,'Data from Waybill Query'!$A:$M,8,FALSE)),0,VLOOKUP($N2628,'Data from Waybill Query'!$A:$M,8,FALSE))</f>
        <v>0</v>
      </c>
      <c r="I2628" s="104">
        <f>IF(ISNA(VLOOKUP($N2628,'Data from Waybill Query'!$A:$M,9,FALSE)),0,VLOOKUP($N2628,'Data from Waybill Query'!$A:$M,9,FALSE))</f>
        <v>0</v>
      </c>
      <c r="J2628" s="104">
        <f>IF(ISNA(VLOOKUP($N2628,'Data from Waybill Query'!$A:$M,10,FALSE)),0,VLOOKUP($N2628,'Data from Waybill Query'!$A:$M,10,FALSE))</f>
        <v>0</v>
      </c>
      <c r="K2628" s="104">
        <f>IF(ISNA(VLOOKUP($N2628,'Data from Waybill Query'!$A:$M,11,FALSE)),0,VLOOKUP($N2628,'Data from Waybill Query'!$A:$M,11,FALSE))</f>
        <v>0</v>
      </c>
      <c r="L2628" s="104">
        <f>IF(ISNA(VLOOKUP($N2628,'Data from Waybill Query'!$A:$M,12,FALSE)),0,VLOOKUP($N2628,'Data from Waybill Query'!$A:$M,12,FALSE))</f>
        <v>0</v>
      </c>
      <c r="M2628" s="104">
        <f>IF(ISNA(VLOOKUP($N2628,'Data from Waybill Query'!$A:$M,13,FALSE)),0,VLOOKUP($N2628,'Data from Waybill Query'!$A:$M,13,FALSE))</f>
        <v>0</v>
      </c>
      <c r="N2628" s="104">
        <f t="shared" si="92"/>
        <v>403</v>
      </c>
    </row>
    <row r="2629" spans="1:14" x14ac:dyDescent="0.25">
      <c r="A2629" s="104">
        <f t="shared" si="91"/>
        <v>33</v>
      </c>
      <c r="B2629" s="32">
        <f>'Data from Waybill Query'!B2629</f>
        <v>0</v>
      </c>
      <c r="C2629" s="32">
        <f>IF('Data from Waybill Query'!C2629="00","0",IF('Data from Waybill Query'!C2629="01","1",IF('Data from Waybill Query'!C2629="XX","2",'Data from Waybill Query'!C2629)))</f>
        <v>0</v>
      </c>
      <c r="D2629" s="33">
        <f>'Data from Waybill Query'!D2629</f>
        <v>0</v>
      </c>
      <c r="E2629" s="33">
        <f>'Data from Waybill Query'!E2629</f>
        <v>0</v>
      </c>
      <c r="F2629" s="33">
        <f>'Data from Waybill Query'!F2629</f>
        <v>0</v>
      </c>
      <c r="G2629" s="33">
        <f>'Data from Waybill Query'!G2629</f>
        <v>0</v>
      </c>
      <c r="H2629" s="104">
        <f>IF(ISNA(VLOOKUP($N2629,'Data from Waybill Query'!$A:$M,8,FALSE)),0,VLOOKUP($N2629,'Data from Waybill Query'!$A:$M,8,FALSE))</f>
        <v>0</v>
      </c>
      <c r="I2629" s="104">
        <f>IF(ISNA(VLOOKUP($N2629,'Data from Waybill Query'!$A:$M,9,FALSE)),0,VLOOKUP($N2629,'Data from Waybill Query'!$A:$M,9,FALSE))</f>
        <v>0</v>
      </c>
      <c r="J2629" s="104">
        <f>IF(ISNA(VLOOKUP($N2629,'Data from Waybill Query'!$A:$M,10,FALSE)),0,VLOOKUP($N2629,'Data from Waybill Query'!$A:$M,10,FALSE))</f>
        <v>0</v>
      </c>
      <c r="K2629" s="104">
        <f>IF(ISNA(VLOOKUP($N2629,'Data from Waybill Query'!$A:$M,11,FALSE)),0,VLOOKUP($N2629,'Data from Waybill Query'!$A:$M,11,FALSE))</f>
        <v>0</v>
      </c>
      <c r="L2629" s="104">
        <f>IF(ISNA(VLOOKUP($N2629,'Data from Waybill Query'!$A:$M,12,FALSE)),0,VLOOKUP($N2629,'Data from Waybill Query'!$A:$M,12,FALSE))</f>
        <v>0</v>
      </c>
      <c r="M2629" s="104">
        <f>IF(ISNA(VLOOKUP($N2629,'Data from Waybill Query'!$A:$M,13,FALSE)),0,VLOOKUP($N2629,'Data from Waybill Query'!$A:$M,13,FALSE))</f>
        <v>0</v>
      </c>
      <c r="N2629" s="104">
        <f t="shared" si="92"/>
        <v>403</v>
      </c>
    </row>
    <row r="2630" spans="1:14" x14ac:dyDescent="0.25">
      <c r="A2630" s="104">
        <f t="shared" si="91"/>
        <v>34</v>
      </c>
      <c r="B2630" s="32">
        <f>'Data from Waybill Query'!B2630</f>
        <v>0</v>
      </c>
      <c r="C2630" s="32">
        <f>IF('Data from Waybill Query'!C2630="00","0",IF('Data from Waybill Query'!C2630="01","1",IF('Data from Waybill Query'!C2630="XX","2",'Data from Waybill Query'!C2630)))</f>
        <v>0</v>
      </c>
      <c r="D2630" s="33">
        <f>'Data from Waybill Query'!D2630</f>
        <v>0</v>
      </c>
      <c r="E2630" s="33">
        <f>'Data from Waybill Query'!E2630</f>
        <v>0</v>
      </c>
      <c r="F2630" s="33">
        <f>'Data from Waybill Query'!F2630</f>
        <v>0</v>
      </c>
      <c r="G2630" s="33">
        <f>'Data from Waybill Query'!G2630</f>
        <v>0</v>
      </c>
      <c r="H2630" s="104">
        <f>IF(ISNA(VLOOKUP($N2630,'Data from Waybill Query'!$A:$M,8,FALSE)),0,VLOOKUP($N2630,'Data from Waybill Query'!$A:$M,8,FALSE))</f>
        <v>0</v>
      </c>
      <c r="I2630" s="104">
        <f>IF(ISNA(VLOOKUP($N2630,'Data from Waybill Query'!$A:$M,9,FALSE)),0,VLOOKUP($N2630,'Data from Waybill Query'!$A:$M,9,FALSE))</f>
        <v>0</v>
      </c>
      <c r="J2630" s="104">
        <f>IF(ISNA(VLOOKUP($N2630,'Data from Waybill Query'!$A:$M,10,FALSE)),0,VLOOKUP($N2630,'Data from Waybill Query'!$A:$M,10,FALSE))</f>
        <v>0</v>
      </c>
      <c r="K2630" s="104">
        <f>IF(ISNA(VLOOKUP($N2630,'Data from Waybill Query'!$A:$M,11,FALSE)),0,VLOOKUP($N2630,'Data from Waybill Query'!$A:$M,11,FALSE))</f>
        <v>0</v>
      </c>
      <c r="L2630" s="104">
        <f>IF(ISNA(VLOOKUP($N2630,'Data from Waybill Query'!$A:$M,12,FALSE)),0,VLOOKUP($N2630,'Data from Waybill Query'!$A:$M,12,FALSE))</f>
        <v>0</v>
      </c>
      <c r="M2630" s="104">
        <f>IF(ISNA(VLOOKUP($N2630,'Data from Waybill Query'!$A:$M,13,FALSE)),0,VLOOKUP($N2630,'Data from Waybill Query'!$A:$M,13,FALSE))</f>
        <v>0</v>
      </c>
      <c r="N2630" s="104">
        <f t="shared" si="92"/>
        <v>403</v>
      </c>
    </row>
    <row r="2631" spans="1:14" x14ac:dyDescent="0.25">
      <c r="A2631" s="104">
        <f t="shared" si="91"/>
        <v>35</v>
      </c>
      <c r="B2631" s="32">
        <f>'Data from Waybill Query'!B2631</f>
        <v>0</v>
      </c>
      <c r="C2631" s="32">
        <f>IF('Data from Waybill Query'!C2631="00","0",IF('Data from Waybill Query'!C2631="01","1",IF('Data from Waybill Query'!C2631="XX","2",'Data from Waybill Query'!C2631)))</f>
        <v>0</v>
      </c>
      <c r="D2631" s="33">
        <f>'Data from Waybill Query'!D2631</f>
        <v>0</v>
      </c>
      <c r="E2631" s="33">
        <f>'Data from Waybill Query'!E2631</f>
        <v>0</v>
      </c>
      <c r="F2631" s="33">
        <f>'Data from Waybill Query'!F2631</f>
        <v>0</v>
      </c>
      <c r="G2631" s="33">
        <f>'Data from Waybill Query'!G2631</f>
        <v>0</v>
      </c>
      <c r="H2631" s="104">
        <f>IF(ISNA(VLOOKUP($N2631,'Data from Waybill Query'!$A:$M,8,FALSE)),0,VLOOKUP($N2631,'Data from Waybill Query'!$A:$M,8,FALSE))</f>
        <v>0</v>
      </c>
      <c r="I2631" s="104">
        <f>IF(ISNA(VLOOKUP($N2631,'Data from Waybill Query'!$A:$M,9,FALSE)),0,VLOOKUP($N2631,'Data from Waybill Query'!$A:$M,9,FALSE))</f>
        <v>0</v>
      </c>
      <c r="J2631" s="104">
        <f>IF(ISNA(VLOOKUP($N2631,'Data from Waybill Query'!$A:$M,10,FALSE)),0,VLOOKUP($N2631,'Data from Waybill Query'!$A:$M,10,FALSE))</f>
        <v>0</v>
      </c>
      <c r="K2631" s="104">
        <f>IF(ISNA(VLOOKUP($N2631,'Data from Waybill Query'!$A:$M,11,FALSE)),0,VLOOKUP($N2631,'Data from Waybill Query'!$A:$M,11,FALSE))</f>
        <v>0</v>
      </c>
      <c r="L2631" s="104">
        <f>IF(ISNA(VLOOKUP($N2631,'Data from Waybill Query'!$A:$M,12,FALSE)),0,VLOOKUP($N2631,'Data from Waybill Query'!$A:$M,12,FALSE))</f>
        <v>0</v>
      </c>
      <c r="M2631" s="104">
        <f>IF(ISNA(VLOOKUP($N2631,'Data from Waybill Query'!$A:$M,13,FALSE)),0,VLOOKUP($N2631,'Data from Waybill Query'!$A:$M,13,FALSE))</f>
        <v>0</v>
      </c>
      <c r="N2631" s="104">
        <f t="shared" si="92"/>
        <v>403</v>
      </c>
    </row>
    <row r="2632" spans="1:14" x14ac:dyDescent="0.25">
      <c r="A2632" s="104">
        <f t="shared" si="91"/>
        <v>36</v>
      </c>
      <c r="B2632" s="32">
        <f>'Data from Waybill Query'!B2632</f>
        <v>0</v>
      </c>
      <c r="C2632" s="32">
        <f>IF('Data from Waybill Query'!C2632="00","0",IF('Data from Waybill Query'!C2632="01","1",IF('Data from Waybill Query'!C2632="XX","2",'Data from Waybill Query'!C2632)))</f>
        <v>0</v>
      </c>
      <c r="D2632" s="33">
        <f>'Data from Waybill Query'!D2632</f>
        <v>0</v>
      </c>
      <c r="E2632" s="33">
        <f>'Data from Waybill Query'!E2632</f>
        <v>0</v>
      </c>
      <c r="F2632" s="33">
        <f>'Data from Waybill Query'!F2632</f>
        <v>0</v>
      </c>
      <c r="G2632" s="33">
        <f>'Data from Waybill Query'!G2632</f>
        <v>0</v>
      </c>
      <c r="H2632" s="104">
        <f>IF(ISNA(VLOOKUP($N2632,'Data from Waybill Query'!$A:$M,8,FALSE)),0,VLOOKUP($N2632,'Data from Waybill Query'!$A:$M,8,FALSE))</f>
        <v>0</v>
      </c>
      <c r="I2632" s="104">
        <f>IF(ISNA(VLOOKUP($N2632,'Data from Waybill Query'!$A:$M,9,FALSE)),0,VLOOKUP($N2632,'Data from Waybill Query'!$A:$M,9,FALSE))</f>
        <v>0</v>
      </c>
      <c r="J2632" s="104">
        <f>IF(ISNA(VLOOKUP($N2632,'Data from Waybill Query'!$A:$M,10,FALSE)),0,VLOOKUP($N2632,'Data from Waybill Query'!$A:$M,10,FALSE))</f>
        <v>0</v>
      </c>
      <c r="K2632" s="104">
        <f>IF(ISNA(VLOOKUP($N2632,'Data from Waybill Query'!$A:$M,11,FALSE)),0,VLOOKUP($N2632,'Data from Waybill Query'!$A:$M,11,FALSE))</f>
        <v>0</v>
      </c>
      <c r="L2632" s="104">
        <f>IF(ISNA(VLOOKUP($N2632,'Data from Waybill Query'!$A:$M,12,FALSE)),0,VLOOKUP($N2632,'Data from Waybill Query'!$A:$M,12,FALSE))</f>
        <v>0</v>
      </c>
      <c r="M2632" s="104">
        <f>IF(ISNA(VLOOKUP($N2632,'Data from Waybill Query'!$A:$M,13,FALSE)),0,VLOOKUP($N2632,'Data from Waybill Query'!$A:$M,13,FALSE))</f>
        <v>0</v>
      </c>
      <c r="N2632" s="104">
        <f t="shared" si="92"/>
        <v>403</v>
      </c>
    </row>
    <row r="2633" spans="1:14" x14ac:dyDescent="0.25">
      <c r="A2633" s="104">
        <f t="shared" si="91"/>
        <v>37</v>
      </c>
      <c r="B2633" s="32">
        <f>'Data from Waybill Query'!B2633</f>
        <v>0</v>
      </c>
      <c r="C2633" s="32">
        <f>IF('Data from Waybill Query'!C2633="00","0",IF('Data from Waybill Query'!C2633="01","1",IF('Data from Waybill Query'!C2633="XX","2",'Data from Waybill Query'!C2633)))</f>
        <v>0</v>
      </c>
      <c r="D2633" s="33">
        <f>'Data from Waybill Query'!D2633</f>
        <v>0</v>
      </c>
      <c r="E2633" s="33">
        <f>'Data from Waybill Query'!E2633</f>
        <v>0</v>
      </c>
      <c r="F2633" s="33">
        <f>'Data from Waybill Query'!F2633</f>
        <v>0</v>
      </c>
      <c r="G2633" s="33">
        <f>'Data from Waybill Query'!G2633</f>
        <v>0</v>
      </c>
      <c r="H2633" s="104">
        <f>IF(ISNA(VLOOKUP($N2633,'Data from Waybill Query'!$A:$M,8,FALSE)),0,VLOOKUP($N2633,'Data from Waybill Query'!$A:$M,8,FALSE))</f>
        <v>0</v>
      </c>
      <c r="I2633" s="104">
        <f>IF(ISNA(VLOOKUP($N2633,'Data from Waybill Query'!$A:$M,9,FALSE)),0,VLOOKUP($N2633,'Data from Waybill Query'!$A:$M,9,FALSE))</f>
        <v>0</v>
      </c>
      <c r="J2633" s="104">
        <f>IF(ISNA(VLOOKUP($N2633,'Data from Waybill Query'!$A:$M,10,FALSE)),0,VLOOKUP($N2633,'Data from Waybill Query'!$A:$M,10,FALSE))</f>
        <v>0</v>
      </c>
      <c r="K2633" s="104">
        <f>IF(ISNA(VLOOKUP($N2633,'Data from Waybill Query'!$A:$M,11,FALSE)),0,VLOOKUP($N2633,'Data from Waybill Query'!$A:$M,11,FALSE))</f>
        <v>0</v>
      </c>
      <c r="L2633" s="104">
        <f>IF(ISNA(VLOOKUP($N2633,'Data from Waybill Query'!$A:$M,12,FALSE)),0,VLOOKUP($N2633,'Data from Waybill Query'!$A:$M,12,FALSE))</f>
        <v>0</v>
      </c>
      <c r="M2633" s="104">
        <f>IF(ISNA(VLOOKUP($N2633,'Data from Waybill Query'!$A:$M,13,FALSE)),0,VLOOKUP($N2633,'Data from Waybill Query'!$A:$M,13,FALSE))</f>
        <v>0</v>
      </c>
      <c r="N2633" s="104">
        <f t="shared" si="92"/>
        <v>403</v>
      </c>
    </row>
    <row r="2634" spans="1:14" x14ac:dyDescent="0.25">
      <c r="A2634" s="104">
        <f t="shared" si="91"/>
        <v>38</v>
      </c>
      <c r="B2634" s="32">
        <f>'Data from Waybill Query'!B2634</f>
        <v>0</v>
      </c>
      <c r="C2634" s="32">
        <f>IF('Data from Waybill Query'!C2634="00","0",IF('Data from Waybill Query'!C2634="01","1",IF('Data from Waybill Query'!C2634="XX","2",'Data from Waybill Query'!C2634)))</f>
        <v>0</v>
      </c>
      <c r="D2634" s="33">
        <f>'Data from Waybill Query'!D2634</f>
        <v>0</v>
      </c>
      <c r="E2634" s="33">
        <f>'Data from Waybill Query'!E2634</f>
        <v>0</v>
      </c>
      <c r="F2634" s="33">
        <f>'Data from Waybill Query'!F2634</f>
        <v>0</v>
      </c>
      <c r="G2634" s="33">
        <f>'Data from Waybill Query'!G2634</f>
        <v>0</v>
      </c>
      <c r="H2634" s="104">
        <f>IF(ISNA(VLOOKUP($N2634,'Data from Waybill Query'!$A:$M,8,FALSE)),0,VLOOKUP($N2634,'Data from Waybill Query'!$A:$M,8,FALSE))</f>
        <v>0</v>
      </c>
      <c r="I2634" s="104">
        <f>IF(ISNA(VLOOKUP($N2634,'Data from Waybill Query'!$A:$M,9,FALSE)),0,VLOOKUP($N2634,'Data from Waybill Query'!$A:$M,9,FALSE))</f>
        <v>0</v>
      </c>
      <c r="J2634" s="104">
        <f>IF(ISNA(VLOOKUP($N2634,'Data from Waybill Query'!$A:$M,10,FALSE)),0,VLOOKUP($N2634,'Data from Waybill Query'!$A:$M,10,FALSE))</f>
        <v>0</v>
      </c>
      <c r="K2634" s="104">
        <f>IF(ISNA(VLOOKUP($N2634,'Data from Waybill Query'!$A:$M,11,FALSE)),0,VLOOKUP($N2634,'Data from Waybill Query'!$A:$M,11,FALSE))</f>
        <v>0</v>
      </c>
      <c r="L2634" s="104">
        <f>IF(ISNA(VLOOKUP($N2634,'Data from Waybill Query'!$A:$M,12,FALSE)),0,VLOOKUP($N2634,'Data from Waybill Query'!$A:$M,12,FALSE))</f>
        <v>0</v>
      </c>
      <c r="M2634" s="104">
        <f>IF(ISNA(VLOOKUP($N2634,'Data from Waybill Query'!$A:$M,13,FALSE)),0,VLOOKUP($N2634,'Data from Waybill Query'!$A:$M,13,FALSE))</f>
        <v>0</v>
      </c>
      <c r="N2634" s="104">
        <f t="shared" si="92"/>
        <v>403</v>
      </c>
    </row>
    <row r="2635" spans="1:14" x14ac:dyDescent="0.25">
      <c r="A2635" s="104">
        <f t="shared" si="91"/>
        <v>39</v>
      </c>
      <c r="B2635" s="32">
        <f>'Data from Waybill Query'!B2635</f>
        <v>0</v>
      </c>
      <c r="C2635" s="32">
        <f>IF('Data from Waybill Query'!C2635="00","0",IF('Data from Waybill Query'!C2635="01","1",IF('Data from Waybill Query'!C2635="XX","2",'Data from Waybill Query'!C2635)))</f>
        <v>0</v>
      </c>
      <c r="D2635" s="33">
        <f>'Data from Waybill Query'!D2635</f>
        <v>0</v>
      </c>
      <c r="E2635" s="33">
        <f>'Data from Waybill Query'!E2635</f>
        <v>0</v>
      </c>
      <c r="F2635" s="33">
        <f>'Data from Waybill Query'!F2635</f>
        <v>0</v>
      </c>
      <c r="G2635" s="33">
        <f>'Data from Waybill Query'!G2635</f>
        <v>0</v>
      </c>
      <c r="H2635" s="104">
        <f>IF(ISNA(VLOOKUP($N2635,'Data from Waybill Query'!$A:$M,8,FALSE)),0,VLOOKUP($N2635,'Data from Waybill Query'!$A:$M,8,FALSE))</f>
        <v>0</v>
      </c>
      <c r="I2635" s="104">
        <f>IF(ISNA(VLOOKUP($N2635,'Data from Waybill Query'!$A:$M,9,FALSE)),0,VLOOKUP($N2635,'Data from Waybill Query'!$A:$M,9,FALSE))</f>
        <v>0</v>
      </c>
      <c r="J2635" s="104">
        <f>IF(ISNA(VLOOKUP($N2635,'Data from Waybill Query'!$A:$M,10,FALSE)),0,VLOOKUP($N2635,'Data from Waybill Query'!$A:$M,10,FALSE))</f>
        <v>0</v>
      </c>
      <c r="K2635" s="104">
        <f>IF(ISNA(VLOOKUP($N2635,'Data from Waybill Query'!$A:$M,11,FALSE)),0,VLOOKUP($N2635,'Data from Waybill Query'!$A:$M,11,FALSE))</f>
        <v>0</v>
      </c>
      <c r="L2635" s="104">
        <f>IF(ISNA(VLOOKUP($N2635,'Data from Waybill Query'!$A:$M,12,FALSE)),0,VLOOKUP($N2635,'Data from Waybill Query'!$A:$M,12,FALSE))</f>
        <v>0</v>
      </c>
      <c r="M2635" s="104">
        <f>IF(ISNA(VLOOKUP($N2635,'Data from Waybill Query'!$A:$M,13,FALSE)),0,VLOOKUP($N2635,'Data from Waybill Query'!$A:$M,13,FALSE))</f>
        <v>0</v>
      </c>
      <c r="N2635" s="104">
        <f t="shared" si="92"/>
        <v>403</v>
      </c>
    </row>
    <row r="2636" spans="1:14" x14ac:dyDescent="0.25">
      <c r="A2636" s="104">
        <f t="shared" si="91"/>
        <v>40</v>
      </c>
      <c r="B2636" s="32">
        <f>'Data from Waybill Query'!B2636</f>
        <v>0</v>
      </c>
      <c r="C2636" s="32">
        <f>IF('Data from Waybill Query'!C2636="00","0",IF('Data from Waybill Query'!C2636="01","1",IF('Data from Waybill Query'!C2636="XX","2",'Data from Waybill Query'!C2636)))</f>
        <v>0</v>
      </c>
      <c r="D2636" s="33">
        <f>'Data from Waybill Query'!D2636</f>
        <v>0</v>
      </c>
      <c r="E2636" s="33">
        <f>'Data from Waybill Query'!E2636</f>
        <v>0</v>
      </c>
      <c r="F2636" s="33">
        <f>'Data from Waybill Query'!F2636</f>
        <v>0</v>
      </c>
      <c r="G2636" s="33">
        <f>'Data from Waybill Query'!G2636</f>
        <v>0</v>
      </c>
      <c r="H2636" s="104">
        <f>IF(ISNA(VLOOKUP($N2636,'Data from Waybill Query'!$A:$M,8,FALSE)),0,VLOOKUP($N2636,'Data from Waybill Query'!$A:$M,8,FALSE))</f>
        <v>0</v>
      </c>
      <c r="I2636" s="104">
        <f>IF(ISNA(VLOOKUP($N2636,'Data from Waybill Query'!$A:$M,9,FALSE)),0,VLOOKUP($N2636,'Data from Waybill Query'!$A:$M,9,FALSE))</f>
        <v>0</v>
      </c>
      <c r="J2636" s="104">
        <f>IF(ISNA(VLOOKUP($N2636,'Data from Waybill Query'!$A:$M,10,FALSE)),0,VLOOKUP($N2636,'Data from Waybill Query'!$A:$M,10,FALSE))</f>
        <v>0</v>
      </c>
      <c r="K2636" s="104">
        <f>IF(ISNA(VLOOKUP($N2636,'Data from Waybill Query'!$A:$M,11,FALSE)),0,VLOOKUP($N2636,'Data from Waybill Query'!$A:$M,11,FALSE))</f>
        <v>0</v>
      </c>
      <c r="L2636" s="104">
        <f>IF(ISNA(VLOOKUP($N2636,'Data from Waybill Query'!$A:$M,12,FALSE)),0,VLOOKUP($N2636,'Data from Waybill Query'!$A:$M,12,FALSE))</f>
        <v>0</v>
      </c>
      <c r="M2636" s="104">
        <f>IF(ISNA(VLOOKUP($N2636,'Data from Waybill Query'!$A:$M,13,FALSE)),0,VLOOKUP($N2636,'Data from Waybill Query'!$A:$M,13,FALSE))</f>
        <v>0</v>
      </c>
      <c r="N2636" s="104">
        <f t="shared" si="92"/>
        <v>403</v>
      </c>
    </row>
    <row r="2637" spans="1:14" x14ac:dyDescent="0.25">
      <c r="A2637" s="104">
        <f t="shared" si="91"/>
        <v>41</v>
      </c>
      <c r="B2637" s="32">
        <f>'Data from Waybill Query'!B2637</f>
        <v>0</v>
      </c>
      <c r="C2637" s="32">
        <f>IF('Data from Waybill Query'!C2637="00","0",IF('Data from Waybill Query'!C2637="01","1",IF('Data from Waybill Query'!C2637="XX","2",'Data from Waybill Query'!C2637)))</f>
        <v>0</v>
      </c>
      <c r="D2637" s="33">
        <f>'Data from Waybill Query'!D2637</f>
        <v>0</v>
      </c>
      <c r="E2637" s="33">
        <f>'Data from Waybill Query'!E2637</f>
        <v>0</v>
      </c>
      <c r="F2637" s="33">
        <f>'Data from Waybill Query'!F2637</f>
        <v>0</v>
      </c>
      <c r="G2637" s="33">
        <f>'Data from Waybill Query'!G2637</f>
        <v>0</v>
      </c>
      <c r="H2637" s="104">
        <f>IF(ISNA(VLOOKUP($N2637,'Data from Waybill Query'!$A:$M,8,FALSE)),0,VLOOKUP($N2637,'Data from Waybill Query'!$A:$M,8,FALSE))</f>
        <v>0</v>
      </c>
      <c r="I2637" s="104">
        <f>IF(ISNA(VLOOKUP($N2637,'Data from Waybill Query'!$A:$M,9,FALSE)),0,VLOOKUP($N2637,'Data from Waybill Query'!$A:$M,9,FALSE))</f>
        <v>0</v>
      </c>
      <c r="J2637" s="104">
        <f>IF(ISNA(VLOOKUP($N2637,'Data from Waybill Query'!$A:$M,10,FALSE)),0,VLOOKUP($N2637,'Data from Waybill Query'!$A:$M,10,FALSE))</f>
        <v>0</v>
      </c>
      <c r="K2637" s="104">
        <f>IF(ISNA(VLOOKUP($N2637,'Data from Waybill Query'!$A:$M,11,FALSE)),0,VLOOKUP($N2637,'Data from Waybill Query'!$A:$M,11,FALSE))</f>
        <v>0</v>
      </c>
      <c r="L2637" s="104">
        <f>IF(ISNA(VLOOKUP($N2637,'Data from Waybill Query'!$A:$M,12,FALSE)),0,VLOOKUP($N2637,'Data from Waybill Query'!$A:$M,12,FALSE))</f>
        <v>0</v>
      </c>
      <c r="M2637" s="104">
        <f>IF(ISNA(VLOOKUP($N2637,'Data from Waybill Query'!$A:$M,13,FALSE)),0,VLOOKUP($N2637,'Data from Waybill Query'!$A:$M,13,FALSE))</f>
        <v>0</v>
      </c>
      <c r="N2637" s="104">
        <f t="shared" si="92"/>
        <v>403</v>
      </c>
    </row>
    <row r="2638" spans="1:14" x14ac:dyDescent="0.25">
      <c r="A2638" s="104">
        <f t="shared" si="91"/>
        <v>42</v>
      </c>
      <c r="B2638" s="32">
        <f>'Data from Waybill Query'!B2638</f>
        <v>0</v>
      </c>
      <c r="C2638" s="32">
        <f>IF('Data from Waybill Query'!C2638="00","0",IF('Data from Waybill Query'!C2638="01","1",IF('Data from Waybill Query'!C2638="XX","2",'Data from Waybill Query'!C2638)))</f>
        <v>0</v>
      </c>
      <c r="D2638" s="33">
        <f>'Data from Waybill Query'!D2638</f>
        <v>0</v>
      </c>
      <c r="E2638" s="33">
        <f>'Data from Waybill Query'!E2638</f>
        <v>0</v>
      </c>
      <c r="F2638" s="33">
        <f>'Data from Waybill Query'!F2638</f>
        <v>0</v>
      </c>
      <c r="G2638" s="33">
        <f>'Data from Waybill Query'!G2638</f>
        <v>0</v>
      </c>
      <c r="H2638" s="104">
        <f>IF(ISNA(VLOOKUP($N2638,'Data from Waybill Query'!$A:$M,8,FALSE)),0,VLOOKUP($N2638,'Data from Waybill Query'!$A:$M,8,FALSE))</f>
        <v>0</v>
      </c>
      <c r="I2638" s="104">
        <f>IF(ISNA(VLOOKUP($N2638,'Data from Waybill Query'!$A:$M,9,FALSE)),0,VLOOKUP($N2638,'Data from Waybill Query'!$A:$M,9,FALSE))</f>
        <v>0</v>
      </c>
      <c r="J2638" s="104">
        <f>IF(ISNA(VLOOKUP($N2638,'Data from Waybill Query'!$A:$M,10,FALSE)),0,VLOOKUP($N2638,'Data from Waybill Query'!$A:$M,10,FALSE))</f>
        <v>0</v>
      </c>
      <c r="K2638" s="104">
        <f>IF(ISNA(VLOOKUP($N2638,'Data from Waybill Query'!$A:$M,11,FALSE)),0,VLOOKUP($N2638,'Data from Waybill Query'!$A:$M,11,FALSE))</f>
        <v>0</v>
      </c>
      <c r="L2638" s="104">
        <f>IF(ISNA(VLOOKUP($N2638,'Data from Waybill Query'!$A:$M,12,FALSE)),0,VLOOKUP($N2638,'Data from Waybill Query'!$A:$M,12,FALSE))</f>
        <v>0</v>
      </c>
      <c r="M2638" s="104">
        <f>IF(ISNA(VLOOKUP($N2638,'Data from Waybill Query'!$A:$M,13,FALSE)),0,VLOOKUP($N2638,'Data from Waybill Query'!$A:$M,13,FALSE))</f>
        <v>0</v>
      </c>
      <c r="N2638" s="104">
        <f t="shared" si="92"/>
        <v>403</v>
      </c>
    </row>
    <row r="2639" spans="1:14" x14ac:dyDescent="0.25">
      <c r="A2639" s="104">
        <f t="shared" si="91"/>
        <v>43</v>
      </c>
      <c r="B2639" s="32">
        <f>'Data from Waybill Query'!B2639</f>
        <v>0</v>
      </c>
      <c r="C2639" s="32">
        <f>IF('Data from Waybill Query'!C2639="00","0",IF('Data from Waybill Query'!C2639="01","1",IF('Data from Waybill Query'!C2639="XX","2",'Data from Waybill Query'!C2639)))</f>
        <v>0</v>
      </c>
      <c r="D2639" s="33">
        <f>'Data from Waybill Query'!D2639</f>
        <v>0</v>
      </c>
      <c r="E2639" s="33">
        <f>'Data from Waybill Query'!E2639</f>
        <v>0</v>
      </c>
      <c r="F2639" s="33">
        <f>'Data from Waybill Query'!F2639</f>
        <v>0</v>
      </c>
      <c r="G2639" s="33">
        <f>'Data from Waybill Query'!G2639</f>
        <v>0</v>
      </c>
      <c r="H2639" s="104">
        <f>IF(ISNA(VLOOKUP($N2639,'Data from Waybill Query'!$A:$M,8,FALSE)),0,VLOOKUP($N2639,'Data from Waybill Query'!$A:$M,8,FALSE))</f>
        <v>0</v>
      </c>
      <c r="I2639" s="104">
        <f>IF(ISNA(VLOOKUP($N2639,'Data from Waybill Query'!$A:$M,9,FALSE)),0,VLOOKUP($N2639,'Data from Waybill Query'!$A:$M,9,FALSE))</f>
        <v>0</v>
      </c>
      <c r="J2639" s="104">
        <f>IF(ISNA(VLOOKUP($N2639,'Data from Waybill Query'!$A:$M,10,FALSE)),0,VLOOKUP($N2639,'Data from Waybill Query'!$A:$M,10,FALSE))</f>
        <v>0</v>
      </c>
      <c r="K2639" s="104">
        <f>IF(ISNA(VLOOKUP($N2639,'Data from Waybill Query'!$A:$M,11,FALSE)),0,VLOOKUP($N2639,'Data from Waybill Query'!$A:$M,11,FALSE))</f>
        <v>0</v>
      </c>
      <c r="L2639" s="104">
        <f>IF(ISNA(VLOOKUP($N2639,'Data from Waybill Query'!$A:$M,12,FALSE)),0,VLOOKUP($N2639,'Data from Waybill Query'!$A:$M,12,FALSE))</f>
        <v>0</v>
      </c>
      <c r="M2639" s="104">
        <f>IF(ISNA(VLOOKUP($N2639,'Data from Waybill Query'!$A:$M,13,FALSE)),0,VLOOKUP($N2639,'Data from Waybill Query'!$A:$M,13,FALSE))</f>
        <v>0</v>
      </c>
      <c r="N2639" s="104">
        <f t="shared" si="92"/>
        <v>403</v>
      </c>
    </row>
    <row r="2640" spans="1:14" x14ac:dyDescent="0.25">
      <c r="A2640" s="104">
        <f t="shared" si="91"/>
        <v>44</v>
      </c>
      <c r="B2640" s="32">
        <f>'Data from Waybill Query'!B2640</f>
        <v>0</v>
      </c>
      <c r="C2640" s="32">
        <f>IF('Data from Waybill Query'!C2640="00","0",IF('Data from Waybill Query'!C2640="01","1",IF('Data from Waybill Query'!C2640="XX","2",'Data from Waybill Query'!C2640)))</f>
        <v>0</v>
      </c>
      <c r="D2640" s="33">
        <f>'Data from Waybill Query'!D2640</f>
        <v>0</v>
      </c>
      <c r="E2640" s="33">
        <f>'Data from Waybill Query'!E2640</f>
        <v>0</v>
      </c>
      <c r="F2640" s="33">
        <f>'Data from Waybill Query'!F2640</f>
        <v>0</v>
      </c>
      <c r="G2640" s="33">
        <f>'Data from Waybill Query'!G2640</f>
        <v>0</v>
      </c>
      <c r="H2640" s="104">
        <f>IF(ISNA(VLOOKUP($N2640,'Data from Waybill Query'!$A:$M,8,FALSE)),0,VLOOKUP($N2640,'Data from Waybill Query'!$A:$M,8,FALSE))</f>
        <v>0</v>
      </c>
      <c r="I2640" s="104">
        <f>IF(ISNA(VLOOKUP($N2640,'Data from Waybill Query'!$A:$M,9,FALSE)),0,VLOOKUP($N2640,'Data from Waybill Query'!$A:$M,9,FALSE))</f>
        <v>0</v>
      </c>
      <c r="J2640" s="104">
        <f>IF(ISNA(VLOOKUP($N2640,'Data from Waybill Query'!$A:$M,10,FALSE)),0,VLOOKUP($N2640,'Data from Waybill Query'!$A:$M,10,FALSE))</f>
        <v>0</v>
      </c>
      <c r="K2640" s="104">
        <f>IF(ISNA(VLOOKUP($N2640,'Data from Waybill Query'!$A:$M,11,FALSE)),0,VLOOKUP($N2640,'Data from Waybill Query'!$A:$M,11,FALSE))</f>
        <v>0</v>
      </c>
      <c r="L2640" s="104">
        <f>IF(ISNA(VLOOKUP($N2640,'Data from Waybill Query'!$A:$M,12,FALSE)),0,VLOOKUP($N2640,'Data from Waybill Query'!$A:$M,12,FALSE))</f>
        <v>0</v>
      </c>
      <c r="M2640" s="104">
        <f>IF(ISNA(VLOOKUP($N2640,'Data from Waybill Query'!$A:$M,13,FALSE)),0,VLOOKUP($N2640,'Data from Waybill Query'!$A:$M,13,FALSE))</f>
        <v>0</v>
      </c>
      <c r="N2640" s="104">
        <f t="shared" si="92"/>
        <v>403</v>
      </c>
    </row>
    <row r="2641" spans="1:14" x14ac:dyDescent="0.25">
      <c r="A2641" s="104">
        <f t="shared" si="91"/>
        <v>45</v>
      </c>
      <c r="B2641" s="32">
        <f>'Data from Waybill Query'!B2641</f>
        <v>0</v>
      </c>
      <c r="C2641" s="32">
        <f>IF('Data from Waybill Query'!C2641="00","0",IF('Data from Waybill Query'!C2641="01","1",IF('Data from Waybill Query'!C2641="XX","2",'Data from Waybill Query'!C2641)))</f>
        <v>0</v>
      </c>
      <c r="D2641" s="33">
        <f>'Data from Waybill Query'!D2641</f>
        <v>0</v>
      </c>
      <c r="E2641" s="33">
        <f>'Data from Waybill Query'!E2641</f>
        <v>0</v>
      </c>
      <c r="F2641" s="33">
        <f>'Data from Waybill Query'!F2641</f>
        <v>0</v>
      </c>
      <c r="G2641" s="33">
        <f>'Data from Waybill Query'!G2641</f>
        <v>0</v>
      </c>
      <c r="H2641" s="104">
        <f>IF(ISNA(VLOOKUP($N2641,'Data from Waybill Query'!$A:$M,8,FALSE)),0,VLOOKUP($N2641,'Data from Waybill Query'!$A:$M,8,FALSE))</f>
        <v>0</v>
      </c>
      <c r="I2641" s="104">
        <f>IF(ISNA(VLOOKUP($N2641,'Data from Waybill Query'!$A:$M,9,FALSE)),0,VLOOKUP($N2641,'Data from Waybill Query'!$A:$M,9,FALSE))</f>
        <v>0</v>
      </c>
      <c r="J2641" s="104">
        <f>IF(ISNA(VLOOKUP($N2641,'Data from Waybill Query'!$A:$M,10,FALSE)),0,VLOOKUP($N2641,'Data from Waybill Query'!$A:$M,10,FALSE))</f>
        <v>0</v>
      </c>
      <c r="K2641" s="104">
        <f>IF(ISNA(VLOOKUP($N2641,'Data from Waybill Query'!$A:$M,11,FALSE)),0,VLOOKUP($N2641,'Data from Waybill Query'!$A:$M,11,FALSE))</f>
        <v>0</v>
      </c>
      <c r="L2641" s="104">
        <f>IF(ISNA(VLOOKUP($N2641,'Data from Waybill Query'!$A:$M,12,FALSE)),0,VLOOKUP($N2641,'Data from Waybill Query'!$A:$M,12,FALSE))</f>
        <v>0</v>
      </c>
      <c r="M2641" s="104">
        <f>IF(ISNA(VLOOKUP($N2641,'Data from Waybill Query'!$A:$M,13,FALSE)),0,VLOOKUP($N2641,'Data from Waybill Query'!$A:$M,13,FALSE))</f>
        <v>0</v>
      </c>
      <c r="N2641" s="104">
        <f t="shared" si="92"/>
        <v>403</v>
      </c>
    </row>
    <row r="2642" spans="1:14" x14ac:dyDescent="0.25">
      <c r="A2642" s="104">
        <f t="shared" si="91"/>
        <v>46</v>
      </c>
      <c r="B2642" s="32">
        <f>'Data from Waybill Query'!B2642</f>
        <v>0</v>
      </c>
      <c r="C2642" s="32">
        <f>IF('Data from Waybill Query'!C2642="00","0",IF('Data from Waybill Query'!C2642="01","1",IF('Data from Waybill Query'!C2642="XX","2",'Data from Waybill Query'!C2642)))</f>
        <v>0</v>
      </c>
      <c r="D2642" s="33">
        <f>'Data from Waybill Query'!D2642</f>
        <v>0</v>
      </c>
      <c r="E2642" s="33">
        <f>'Data from Waybill Query'!E2642</f>
        <v>0</v>
      </c>
      <c r="F2642" s="33">
        <f>'Data from Waybill Query'!F2642</f>
        <v>0</v>
      </c>
      <c r="G2642" s="33">
        <f>'Data from Waybill Query'!G2642</f>
        <v>0</v>
      </c>
      <c r="H2642" s="104">
        <f>IF(ISNA(VLOOKUP($N2642,'Data from Waybill Query'!$A:$M,8,FALSE)),0,VLOOKUP($N2642,'Data from Waybill Query'!$A:$M,8,FALSE))</f>
        <v>0</v>
      </c>
      <c r="I2642" s="104">
        <f>IF(ISNA(VLOOKUP($N2642,'Data from Waybill Query'!$A:$M,9,FALSE)),0,VLOOKUP($N2642,'Data from Waybill Query'!$A:$M,9,FALSE))</f>
        <v>0</v>
      </c>
      <c r="J2642" s="104">
        <f>IF(ISNA(VLOOKUP($N2642,'Data from Waybill Query'!$A:$M,10,FALSE)),0,VLOOKUP($N2642,'Data from Waybill Query'!$A:$M,10,FALSE))</f>
        <v>0</v>
      </c>
      <c r="K2642" s="104">
        <f>IF(ISNA(VLOOKUP($N2642,'Data from Waybill Query'!$A:$M,11,FALSE)),0,VLOOKUP($N2642,'Data from Waybill Query'!$A:$M,11,FALSE))</f>
        <v>0</v>
      </c>
      <c r="L2642" s="104">
        <f>IF(ISNA(VLOOKUP($N2642,'Data from Waybill Query'!$A:$M,12,FALSE)),0,VLOOKUP($N2642,'Data from Waybill Query'!$A:$M,12,FALSE))</f>
        <v>0</v>
      </c>
      <c r="M2642" s="104">
        <f>IF(ISNA(VLOOKUP($N2642,'Data from Waybill Query'!$A:$M,13,FALSE)),0,VLOOKUP($N2642,'Data from Waybill Query'!$A:$M,13,FALSE))</f>
        <v>0</v>
      </c>
      <c r="N2642" s="104">
        <f t="shared" si="92"/>
        <v>403</v>
      </c>
    </row>
    <row r="2643" spans="1:14" x14ac:dyDescent="0.25">
      <c r="A2643" s="104">
        <f t="shared" si="91"/>
        <v>47</v>
      </c>
      <c r="B2643" s="32">
        <f>'Data from Waybill Query'!B2643</f>
        <v>0</v>
      </c>
      <c r="C2643" s="32">
        <f>IF('Data from Waybill Query'!C2643="00","0",IF('Data from Waybill Query'!C2643="01","1",IF('Data from Waybill Query'!C2643="XX","2",'Data from Waybill Query'!C2643)))</f>
        <v>0</v>
      </c>
      <c r="D2643" s="33">
        <f>'Data from Waybill Query'!D2643</f>
        <v>0</v>
      </c>
      <c r="E2643" s="33">
        <f>'Data from Waybill Query'!E2643</f>
        <v>0</v>
      </c>
      <c r="F2643" s="33">
        <f>'Data from Waybill Query'!F2643</f>
        <v>0</v>
      </c>
      <c r="G2643" s="33">
        <f>'Data from Waybill Query'!G2643</f>
        <v>0</v>
      </c>
      <c r="H2643" s="104">
        <f>IF(ISNA(VLOOKUP($N2643,'Data from Waybill Query'!$A:$M,8,FALSE)),0,VLOOKUP($N2643,'Data from Waybill Query'!$A:$M,8,FALSE))</f>
        <v>0</v>
      </c>
      <c r="I2643" s="104">
        <f>IF(ISNA(VLOOKUP($N2643,'Data from Waybill Query'!$A:$M,9,FALSE)),0,VLOOKUP($N2643,'Data from Waybill Query'!$A:$M,9,FALSE))</f>
        <v>0</v>
      </c>
      <c r="J2643" s="104">
        <f>IF(ISNA(VLOOKUP($N2643,'Data from Waybill Query'!$A:$M,10,FALSE)),0,VLOOKUP($N2643,'Data from Waybill Query'!$A:$M,10,FALSE))</f>
        <v>0</v>
      </c>
      <c r="K2643" s="104">
        <f>IF(ISNA(VLOOKUP($N2643,'Data from Waybill Query'!$A:$M,11,FALSE)),0,VLOOKUP($N2643,'Data from Waybill Query'!$A:$M,11,FALSE))</f>
        <v>0</v>
      </c>
      <c r="L2643" s="104">
        <f>IF(ISNA(VLOOKUP($N2643,'Data from Waybill Query'!$A:$M,12,FALSE)),0,VLOOKUP($N2643,'Data from Waybill Query'!$A:$M,12,FALSE))</f>
        <v>0</v>
      </c>
      <c r="M2643" s="104">
        <f>IF(ISNA(VLOOKUP($N2643,'Data from Waybill Query'!$A:$M,13,FALSE)),0,VLOOKUP($N2643,'Data from Waybill Query'!$A:$M,13,FALSE))</f>
        <v>0</v>
      </c>
      <c r="N2643" s="104">
        <f t="shared" si="92"/>
        <v>403</v>
      </c>
    </row>
    <row r="2644" spans="1:14" x14ac:dyDescent="0.25">
      <c r="A2644" s="104">
        <f t="shared" si="91"/>
        <v>48</v>
      </c>
      <c r="B2644" s="32">
        <f>'Data from Waybill Query'!B2644</f>
        <v>0</v>
      </c>
      <c r="C2644" s="32">
        <f>IF('Data from Waybill Query'!C2644="00","0",IF('Data from Waybill Query'!C2644="01","1",IF('Data from Waybill Query'!C2644="XX","2",'Data from Waybill Query'!C2644)))</f>
        <v>0</v>
      </c>
      <c r="D2644" s="33">
        <f>'Data from Waybill Query'!D2644</f>
        <v>0</v>
      </c>
      <c r="E2644" s="33">
        <f>'Data from Waybill Query'!E2644</f>
        <v>0</v>
      </c>
      <c r="F2644" s="33">
        <f>'Data from Waybill Query'!F2644</f>
        <v>0</v>
      </c>
      <c r="G2644" s="33">
        <f>'Data from Waybill Query'!G2644</f>
        <v>0</v>
      </c>
      <c r="H2644" s="104">
        <f>IF(ISNA(VLOOKUP($N2644,'Data from Waybill Query'!$A:$M,8,FALSE)),0,VLOOKUP($N2644,'Data from Waybill Query'!$A:$M,8,FALSE))</f>
        <v>0</v>
      </c>
      <c r="I2644" s="104">
        <f>IF(ISNA(VLOOKUP($N2644,'Data from Waybill Query'!$A:$M,9,FALSE)),0,VLOOKUP($N2644,'Data from Waybill Query'!$A:$M,9,FALSE))</f>
        <v>0</v>
      </c>
      <c r="J2644" s="104">
        <f>IF(ISNA(VLOOKUP($N2644,'Data from Waybill Query'!$A:$M,10,FALSE)),0,VLOOKUP($N2644,'Data from Waybill Query'!$A:$M,10,FALSE))</f>
        <v>0</v>
      </c>
      <c r="K2644" s="104">
        <f>IF(ISNA(VLOOKUP($N2644,'Data from Waybill Query'!$A:$M,11,FALSE)),0,VLOOKUP($N2644,'Data from Waybill Query'!$A:$M,11,FALSE))</f>
        <v>0</v>
      </c>
      <c r="L2644" s="104">
        <f>IF(ISNA(VLOOKUP($N2644,'Data from Waybill Query'!$A:$M,12,FALSE)),0,VLOOKUP($N2644,'Data from Waybill Query'!$A:$M,12,FALSE))</f>
        <v>0</v>
      </c>
      <c r="M2644" s="104">
        <f>IF(ISNA(VLOOKUP($N2644,'Data from Waybill Query'!$A:$M,13,FALSE)),0,VLOOKUP($N2644,'Data from Waybill Query'!$A:$M,13,FALSE))</f>
        <v>0</v>
      </c>
      <c r="N2644" s="104">
        <f t="shared" si="92"/>
        <v>403</v>
      </c>
    </row>
    <row r="2645" spans="1:14" x14ac:dyDescent="0.25">
      <c r="A2645" s="104">
        <f t="shared" si="91"/>
        <v>49</v>
      </c>
      <c r="B2645" s="32">
        <f>'Data from Waybill Query'!B2645</f>
        <v>0</v>
      </c>
      <c r="C2645" s="32">
        <f>IF('Data from Waybill Query'!C2645="00","0",IF('Data from Waybill Query'!C2645="01","1",IF('Data from Waybill Query'!C2645="XX","2",'Data from Waybill Query'!C2645)))</f>
        <v>0</v>
      </c>
      <c r="D2645" s="33">
        <f>'Data from Waybill Query'!D2645</f>
        <v>0</v>
      </c>
      <c r="E2645" s="33">
        <f>'Data from Waybill Query'!E2645</f>
        <v>0</v>
      </c>
      <c r="F2645" s="33">
        <f>'Data from Waybill Query'!F2645</f>
        <v>0</v>
      </c>
      <c r="G2645" s="33">
        <f>'Data from Waybill Query'!G2645</f>
        <v>0</v>
      </c>
      <c r="H2645" s="104">
        <f>IF(ISNA(VLOOKUP($N2645,'Data from Waybill Query'!$A:$M,8,FALSE)),0,VLOOKUP($N2645,'Data from Waybill Query'!$A:$M,8,FALSE))</f>
        <v>0</v>
      </c>
      <c r="I2645" s="104">
        <f>IF(ISNA(VLOOKUP($N2645,'Data from Waybill Query'!$A:$M,9,FALSE)),0,VLOOKUP($N2645,'Data from Waybill Query'!$A:$M,9,FALSE))</f>
        <v>0</v>
      </c>
      <c r="J2645" s="104">
        <f>IF(ISNA(VLOOKUP($N2645,'Data from Waybill Query'!$A:$M,10,FALSE)),0,VLOOKUP($N2645,'Data from Waybill Query'!$A:$M,10,FALSE))</f>
        <v>0</v>
      </c>
      <c r="K2645" s="104">
        <f>IF(ISNA(VLOOKUP($N2645,'Data from Waybill Query'!$A:$M,11,FALSE)),0,VLOOKUP($N2645,'Data from Waybill Query'!$A:$M,11,FALSE))</f>
        <v>0</v>
      </c>
      <c r="L2645" s="104">
        <f>IF(ISNA(VLOOKUP($N2645,'Data from Waybill Query'!$A:$M,12,FALSE)),0,VLOOKUP($N2645,'Data from Waybill Query'!$A:$M,12,FALSE))</f>
        <v>0</v>
      </c>
      <c r="M2645" s="104">
        <f>IF(ISNA(VLOOKUP($N2645,'Data from Waybill Query'!$A:$M,13,FALSE)),0,VLOOKUP($N2645,'Data from Waybill Query'!$A:$M,13,FALSE))</f>
        <v>0</v>
      </c>
      <c r="N2645" s="104">
        <f t="shared" si="92"/>
        <v>403</v>
      </c>
    </row>
    <row r="2646" spans="1:14" x14ac:dyDescent="0.25">
      <c r="A2646" s="104">
        <f t="shared" si="91"/>
        <v>50</v>
      </c>
      <c r="B2646" s="32">
        <f>'Data from Waybill Query'!B2646</f>
        <v>0</v>
      </c>
      <c r="C2646" s="32">
        <f>IF('Data from Waybill Query'!C2646="00","0",IF('Data from Waybill Query'!C2646="01","1",IF('Data from Waybill Query'!C2646="XX","2",'Data from Waybill Query'!C2646)))</f>
        <v>0</v>
      </c>
      <c r="D2646" s="33">
        <f>'Data from Waybill Query'!D2646</f>
        <v>0</v>
      </c>
      <c r="E2646" s="33">
        <f>'Data from Waybill Query'!E2646</f>
        <v>0</v>
      </c>
      <c r="F2646" s="33">
        <f>'Data from Waybill Query'!F2646</f>
        <v>0</v>
      </c>
      <c r="G2646" s="33">
        <f>'Data from Waybill Query'!G2646</f>
        <v>0</v>
      </c>
      <c r="H2646" s="104">
        <f>IF(ISNA(VLOOKUP($N2646,'Data from Waybill Query'!$A:$M,8,FALSE)),0,VLOOKUP($N2646,'Data from Waybill Query'!$A:$M,8,FALSE))</f>
        <v>0</v>
      </c>
      <c r="I2646" s="104">
        <f>IF(ISNA(VLOOKUP($N2646,'Data from Waybill Query'!$A:$M,9,FALSE)),0,VLOOKUP($N2646,'Data from Waybill Query'!$A:$M,9,FALSE))</f>
        <v>0</v>
      </c>
      <c r="J2646" s="104">
        <f>IF(ISNA(VLOOKUP($N2646,'Data from Waybill Query'!$A:$M,10,FALSE)),0,VLOOKUP($N2646,'Data from Waybill Query'!$A:$M,10,FALSE))</f>
        <v>0</v>
      </c>
      <c r="K2646" s="104">
        <f>IF(ISNA(VLOOKUP($N2646,'Data from Waybill Query'!$A:$M,11,FALSE)),0,VLOOKUP($N2646,'Data from Waybill Query'!$A:$M,11,FALSE))</f>
        <v>0</v>
      </c>
      <c r="L2646" s="104">
        <f>IF(ISNA(VLOOKUP($N2646,'Data from Waybill Query'!$A:$M,12,FALSE)),0,VLOOKUP($N2646,'Data from Waybill Query'!$A:$M,12,FALSE))</f>
        <v>0</v>
      </c>
      <c r="M2646" s="104">
        <f>IF(ISNA(VLOOKUP($N2646,'Data from Waybill Query'!$A:$M,13,FALSE)),0,VLOOKUP($N2646,'Data from Waybill Query'!$A:$M,13,FALSE))</f>
        <v>0</v>
      </c>
      <c r="N2646" s="104">
        <f t="shared" si="92"/>
        <v>403</v>
      </c>
    </row>
    <row r="2647" spans="1:14" x14ac:dyDescent="0.25">
      <c r="A2647" s="104">
        <f t="shared" si="91"/>
        <v>51</v>
      </c>
      <c r="B2647" s="32">
        <f>'Data from Waybill Query'!B2647</f>
        <v>0</v>
      </c>
      <c r="C2647" s="32">
        <f>IF('Data from Waybill Query'!C2647="00","0",IF('Data from Waybill Query'!C2647="01","1",IF('Data from Waybill Query'!C2647="XX","2",'Data from Waybill Query'!C2647)))</f>
        <v>0</v>
      </c>
      <c r="D2647" s="33">
        <f>'Data from Waybill Query'!D2647</f>
        <v>0</v>
      </c>
      <c r="E2647" s="33">
        <f>'Data from Waybill Query'!E2647</f>
        <v>0</v>
      </c>
      <c r="F2647" s="33">
        <f>'Data from Waybill Query'!F2647</f>
        <v>0</v>
      </c>
      <c r="G2647" s="33">
        <f>'Data from Waybill Query'!G2647</f>
        <v>0</v>
      </c>
      <c r="H2647" s="104">
        <f>IF(ISNA(VLOOKUP($N2647,'Data from Waybill Query'!$A:$M,8,FALSE)),0,VLOOKUP($N2647,'Data from Waybill Query'!$A:$M,8,FALSE))</f>
        <v>0</v>
      </c>
      <c r="I2647" s="104">
        <f>IF(ISNA(VLOOKUP($N2647,'Data from Waybill Query'!$A:$M,9,FALSE)),0,VLOOKUP($N2647,'Data from Waybill Query'!$A:$M,9,FALSE))</f>
        <v>0</v>
      </c>
      <c r="J2647" s="104">
        <f>IF(ISNA(VLOOKUP($N2647,'Data from Waybill Query'!$A:$M,10,FALSE)),0,VLOOKUP($N2647,'Data from Waybill Query'!$A:$M,10,FALSE))</f>
        <v>0</v>
      </c>
      <c r="K2647" s="104">
        <f>IF(ISNA(VLOOKUP($N2647,'Data from Waybill Query'!$A:$M,11,FALSE)),0,VLOOKUP($N2647,'Data from Waybill Query'!$A:$M,11,FALSE))</f>
        <v>0</v>
      </c>
      <c r="L2647" s="104">
        <f>IF(ISNA(VLOOKUP($N2647,'Data from Waybill Query'!$A:$M,12,FALSE)),0,VLOOKUP($N2647,'Data from Waybill Query'!$A:$M,12,FALSE))</f>
        <v>0</v>
      </c>
      <c r="M2647" s="104">
        <f>IF(ISNA(VLOOKUP($N2647,'Data from Waybill Query'!$A:$M,13,FALSE)),0,VLOOKUP($N2647,'Data from Waybill Query'!$A:$M,13,FALSE))</f>
        <v>0</v>
      </c>
      <c r="N2647" s="104">
        <f t="shared" si="92"/>
        <v>403</v>
      </c>
    </row>
    <row r="2648" spans="1:14" x14ac:dyDescent="0.25">
      <c r="A2648" s="104">
        <f t="shared" si="91"/>
        <v>52</v>
      </c>
      <c r="B2648" s="32">
        <f>'Data from Waybill Query'!B2648</f>
        <v>0</v>
      </c>
      <c r="C2648" s="32">
        <f>IF('Data from Waybill Query'!C2648="00","0",IF('Data from Waybill Query'!C2648="01","1",IF('Data from Waybill Query'!C2648="XX","2",'Data from Waybill Query'!C2648)))</f>
        <v>0</v>
      </c>
      <c r="D2648" s="33">
        <f>'Data from Waybill Query'!D2648</f>
        <v>0</v>
      </c>
      <c r="E2648" s="33">
        <f>'Data from Waybill Query'!E2648</f>
        <v>0</v>
      </c>
      <c r="F2648" s="33">
        <f>'Data from Waybill Query'!F2648</f>
        <v>0</v>
      </c>
      <c r="G2648" s="33">
        <f>'Data from Waybill Query'!G2648</f>
        <v>0</v>
      </c>
      <c r="H2648" s="104">
        <f>IF(ISNA(VLOOKUP($N2648,'Data from Waybill Query'!$A:$M,8,FALSE)),0,VLOOKUP($N2648,'Data from Waybill Query'!$A:$M,8,FALSE))</f>
        <v>0</v>
      </c>
      <c r="I2648" s="104">
        <f>IF(ISNA(VLOOKUP($N2648,'Data from Waybill Query'!$A:$M,9,FALSE)),0,VLOOKUP($N2648,'Data from Waybill Query'!$A:$M,9,FALSE))</f>
        <v>0</v>
      </c>
      <c r="J2648" s="104">
        <f>IF(ISNA(VLOOKUP($N2648,'Data from Waybill Query'!$A:$M,10,FALSE)),0,VLOOKUP($N2648,'Data from Waybill Query'!$A:$M,10,FALSE))</f>
        <v>0</v>
      </c>
      <c r="K2648" s="104">
        <f>IF(ISNA(VLOOKUP($N2648,'Data from Waybill Query'!$A:$M,11,FALSE)),0,VLOOKUP($N2648,'Data from Waybill Query'!$A:$M,11,FALSE))</f>
        <v>0</v>
      </c>
      <c r="L2648" s="104">
        <f>IF(ISNA(VLOOKUP($N2648,'Data from Waybill Query'!$A:$M,12,FALSE)),0,VLOOKUP($N2648,'Data from Waybill Query'!$A:$M,12,FALSE))</f>
        <v>0</v>
      </c>
      <c r="M2648" s="104">
        <f>IF(ISNA(VLOOKUP($N2648,'Data from Waybill Query'!$A:$M,13,FALSE)),0,VLOOKUP($N2648,'Data from Waybill Query'!$A:$M,13,FALSE))</f>
        <v>0</v>
      </c>
      <c r="N2648" s="104">
        <f t="shared" si="92"/>
        <v>403</v>
      </c>
    </row>
    <row r="2649" spans="1:14" x14ac:dyDescent="0.25">
      <c r="A2649" s="104">
        <f t="shared" si="91"/>
        <v>53</v>
      </c>
      <c r="B2649" s="32">
        <f>'Data from Waybill Query'!B2649</f>
        <v>0</v>
      </c>
      <c r="C2649" s="32">
        <f>IF('Data from Waybill Query'!C2649="00","0",IF('Data from Waybill Query'!C2649="01","1",IF('Data from Waybill Query'!C2649="XX","2",'Data from Waybill Query'!C2649)))</f>
        <v>0</v>
      </c>
      <c r="D2649" s="33">
        <f>'Data from Waybill Query'!D2649</f>
        <v>0</v>
      </c>
      <c r="E2649" s="33">
        <f>'Data from Waybill Query'!E2649</f>
        <v>0</v>
      </c>
      <c r="F2649" s="33">
        <f>'Data from Waybill Query'!F2649</f>
        <v>0</v>
      </c>
      <c r="G2649" s="33">
        <f>'Data from Waybill Query'!G2649</f>
        <v>0</v>
      </c>
      <c r="H2649" s="104">
        <f>IF(ISNA(VLOOKUP($N2649,'Data from Waybill Query'!$A:$M,8,FALSE)),0,VLOOKUP($N2649,'Data from Waybill Query'!$A:$M,8,FALSE))</f>
        <v>0</v>
      </c>
      <c r="I2649" s="104">
        <f>IF(ISNA(VLOOKUP($N2649,'Data from Waybill Query'!$A:$M,9,FALSE)),0,VLOOKUP($N2649,'Data from Waybill Query'!$A:$M,9,FALSE))</f>
        <v>0</v>
      </c>
      <c r="J2649" s="104">
        <f>IF(ISNA(VLOOKUP($N2649,'Data from Waybill Query'!$A:$M,10,FALSE)),0,VLOOKUP($N2649,'Data from Waybill Query'!$A:$M,10,FALSE))</f>
        <v>0</v>
      </c>
      <c r="K2649" s="104">
        <f>IF(ISNA(VLOOKUP($N2649,'Data from Waybill Query'!$A:$M,11,FALSE)),0,VLOOKUP($N2649,'Data from Waybill Query'!$A:$M,11,FALSE))</f>
        <v>0</v>
      </c>
      <c r="L2649" s="104">
        <f>IF(ISNA(VLOOKUP($N2649,'Data from Waybill Query'!$A:$M,12,FALSE)),0,VLOOKUP($N2649,'Data from Waybill Query'!$A:$M,12,FALSE))</f>
        <v>0</v>
      </c>
      <c r="M2649" s="104">
        <f>IF(ISNA(VLOOKUP($N2649,'Data from Waybill Query'!$A:$M,13,FALSE)),0,VLOOKUP($N2649,'Data from Waybill Query'!$A:$M,13,FALSE))</f>
        <v>0</v>
      </c>
      <c r="N2649" s="104">
        <f t="shared" si="92"/>
        <v>403</v>
      </c>
    </row>
    <row r="2650" spans="1:14" x14ac:dyDescent="0.25">
      <c r="A2650" s="104">
        <f t="shared" si="91"/>
        <v>54</v>
      </c>
      <c r="B2650" s="32">
        <f>'Data from Waybill Query'!B2650</f>
        <v>0</v>
      </c>
      <c r="C2650" s="32">
        <f>IF('Data from Waybill Query'!C2650="00","0",IF('Data from Waybill Query'!C2650="01","1",IF('Data from Waybill Query'!C2650="XX","2",'Data from Waybill Query'!C2650)))</f>
        <v>0</v>
      </c>
      <c r="D2650" s="33">
        <f>'Data from Waybill Query'!D2650</f>
        <v>0</v>
      </c>
      <c r="E2650" s="33">
        <f>'Data from Waybill Query'!E2650</f>
        <v>0</v>
      </c>
      <c r="F2650" s="33">
        <f>'Data from Waybill Query'!F2650</f>
        <v>0</v>
      </c>
      <c r="G2650" s="33">
        <f>'Data from Waybill Query'!G2650</f>
        <v>0</v>
      </c>
      <c r="H2650" s="104">
        <f>IF(ISNA(VLOOKUP($N2650,'Data from Waybill Query'!$A:$M,8,FALSE)),0,VLOOKUP($N2650,'Data from Waybill Query'!$A:$M,8,FALSE))</f>
        <v>0</v>
      </c>
      <c r="I2650" s="104">
        <f>IF(ISNA(VLOOKUP($N2650,'Data from Waybill Query'!$A:$M,9,FALSE)),0,VLOOKUP($N2650,'Data from Waybill Query'!$A:$M,9,FALSE))</f>
        <v>0</v>
      </c>
      <c r="J2650" s="104">
        <f>IF(ISNA(VLOOKUP($N2650,'Data from Waybill Query'!$A:$M,10,FALSE)),0,VLOOKUP($N2650,'Data from Waybill Query'!$A:$M,10,FALSE))</f>
        <v>0</v>
      </c>
      <c r="K2650" s="104">
        <f>IF(ISNA(VLOOKUP($N2650,'Data from Waybill Query'!$A:$M,11,FALSE)),0,VLOOKUP($N2650,'Data from Waybill Query'!$A:$M,11,FALSE))</f>
        <v>0</v>
      </c>
      <c r="L2650" s="104">
        <f>IF(ISNA(VLOOKUP($N2650,'Data from Waybill Query'!$A:$M,12,FALSE)),0,VLOOKUP($N2650,'Data from Waybill Query'!$A:$M,12,FALSE))</f>
        <v>0</v>
      </c>
      <c r="M2650" s="104">
        <f>IF(ISNA(VLOOKUP($N2650,'Data from Waybill Query'!$A:$M,13,FALSE)),0,VLOOKUP($N2650,'Data from Waybill Query'!$A:$M,13,FALSE))</f>
        <v>0</v>
      </c>
      <c r="N2650" s="104">
        <f t="shared" si="92"/>
        <v>403</v>
      </c>
    </row>
    <row r="2651" spans="1:14" x14ac:dyDescent="0.25">
      <c r="A2651" s="104">
        <f t="shared" si="91"/>
        <v>55</v>
      </c>
      <c r="B2651" s="32">
        <f>'Data from Waybill Query'!B2651</f>
        <v>0</v>
      </c>
      <c r="C2651" s="32">
        <f>IF('Data from Waybill Query'!C2651="00","0",IF('Data from Waybill Query'!C2651="01","1",IF('Data from Waybill Query'!C2651="XX","2",'Data from Waybill Query'!C2651)))</f>
        <v>0</v>
      </c>
      <c r="D2651" s="33">
        <f>'Data from Waybill Query'!D2651</f>
        <v>0</v>
      </c>
      <c r="E2651" s="33">
        <f>'Data from Waybill Query'!E2651</f>
        <v>0</v>
      </c>
      <c r="F2651" s="33">
        <f>'Data from Waybill Query'!F2651</f>
        <v>0</v>
      </c>
      <c r="G2651" s="33">
        <f>'Data from Waybill Query'!G2651</f>
        <v>0</v>
      </c>
      <c r="H2651" s="104">
        <f>IF(ISNA(VLOOKUP($N2651,'Data from Waybill Query'!$A:$M,8,FALSE)),0,VLOOKUP($N2651,'Data from Waybill Query'!$A:$M,8,FALSE))</f>
        <v>0</v>
      </c>
      <c r="I2651" s="104">
        <f>IF(ISNA(VLOOKUP($N2651,'Data from Waybill Query'!$A:$M,9,FALSE)),0,VLOOKUP($N2651,'Data from Waybill Query'!$A:$M,9,FALSE))</f>
        <v>0</v>
      </c>
      <c r="J2651" s="104">
        <f>IF(ISNA(VLOOKUP($N2651,'Data from Waybill Query'!$A:$M,10,FALSE)),0,VLOOKUP($N2651,'Data from Waybill Query'!$A:$M,10,FALSE))</f>
        <v>0</v>
      </c>
      <c r="K2651" s="104">
        <f>IF(ISNA(VLOOKUP($N2651,'Data from Waybill Query'!$A:$M,11,FALSE)),0,VLOOKUP($N2651,'Data from Waybill Query'!$A:$M,11,FALSE))</f>
        <v>0</v>
      </c>
      <c r="L2651" s="104">
        <f>IF(ISNA(VLOOKUP($N2651,'Data from Waybill Query'!$A:$M,12,FALSE)),0,VLOOKUP($N2651,'Data from Waybill Query'!$A:$M,12,FALSE))</f>
        <v>0</v>
      </c>
      <c r="M2651" s="104">
        <f>IF(ISNA(VLOOKUP($N2651,'Data from Waybill Query'!$A:$M,13,FALSE)),0,VLOOKUP($N2651,'Data from Waybill Query'!$A:$M,13,FALSE))</f>
        <v>0</v>
      </c>
      <c r="N2651" s="104">
        <f t="shared" si="92"/>
        <v>403</v>
      </c>
    </row>
    <row r="2652" spans="1:14" x14ac:dyDescent="0.25">
      <c r="A2652" s="104">
        <f t="shared" si="91"/>
        <v>56</v>
      </c>
      <c r="B2652" s="32">
        <f>'Data from Waybill Query'!B2652</f>
        <v>0</v>
      </c>
      <c r="C2652" s="32">
        <f>IF('Data from Waybill Query'!C2652="00","0",IF('Data from Waybill Query'!C2652="01","1",IF('Data from Waybill Query'!C2652="XX","2",'Data from Waybill Query'!C2652)))</f>
        <v>0</v>
      </c>
      <c r="D2652" s="33">
        <f>'Data from Waybill Query'!D2652</f>
        <v>0</v>
      </c>
      <c r="E2652" s="33">
        <f>'Data from Waybill Query'!E2652</f>
        <v>0</v>
      </c>
      <c r="F2652" s="33">
        <f>'Data from Waybill Query'!F2652</f>
        <v>0</v>
      </c>
      <c r="G2652" s="33">
        <f>'Data from Waybill Query'!G2652</f>
        <v>0</v>
      </c>
      <c r="H2652" s="104">
        <f>IF(ISNA(VLOOKUP($N2652,'Data from Waybill Query'!$A:$M,8,FALSE)),0,VLOOKUP($N2652,'Data from Waybill Query'!$A:$M,8,FALSE))</f>
        <v>0</v>
      </c>
      <c r="I2652" s="104">
        <f>IF(ISNA(VLOOKUP($N2652,'Data from Waybill Query'!$A:$M,9,FALSE)),0,VLOOKUP($N2652,'Data from Waybill Query'!$A:$M,9,FALSE))</f>
        <v>0</v>
      </c>
      <c r="J2652" s="104">
        <f>IF(ISNA(VLOOKUP($N2652,'Data from Waybill Query'!$A:$M,10,FALSE)),0,VLOOKUP($N2652,'Data from Waybill Query'!$A:$M,10,FALSE))</f>
        <v>0</v>
      </c>
      <c r="K2652" s="104">
        <f>IF(ISNA(VLOOKUP($N2652,'Data from Waybill Query'!$A:$M,11,FALSE)),0,VLOOKUP($N2652,'Data from Waybill Query'!$A:$M,11,FALSE))</f>
        <v>0</v>
      </c>
      <c r="L2652" s="104">
        <f>IF(ISNA(VLOOKUP($N2652,'Data from Waybill Query'!$A:$M,12,FALSE)),0,VLOOKUP($N2652,'Data from Waybill Query'!$A:$M,12,FALSE))</f>
        <v>0</v>
      </c>
      <c r="M2652" s="104">
        <f>IF(ISNA(VLOOKUP($N2652,'Data from Waybill Query'!$A:$M,13,FALSE)),0,VLOOKUP($N2652,'Data from Waybill Query'!$A:$M,13,FALSE))</f>
        <v>0</v>
      </c>
      <c r="N2652" s="104">
        <f t="shared" si="92"/>
        <v>403</v>
      </c>
    </row>
    <row r="2653" spans="1:14" x14ac:dyDescent="0.25">
      <c r="A2653" s="104">
        <f t="shared" si="91"/>
        <v>57</v>
      </c>
      <c r="B2653" s="32">
        <f>'Data from Waybill Query'!B2653</f>
        <v>0</v>
      </c>
      <c r="C2653" s="32">
        <f>IF('Data from Waybill Query'!C2653="00","0",IF('Data from Waybill Query'!C2653="01","1",IF('Data from Waybill Query'!C2653="XX","2",'Data from Waybill Query'!C2653)))</f>
        <v>0</v>
      </c>
      <c r="D2653" s="33">
        <f>'Data from Waybill Query'!D2653</f>
        <v>0</v>
      </c>
      <c r="E2653" s="33">
        <f>'Data from Waybill Query'!E2653</f>
        <v>0</v>
      </c>
      <c r="F2653" s="33">
        <f>'Data from Waybill Query'!F2653</f>
        <v>0</v>
      </c>
      <c r="G2653" s="33">
        <f>'Data from Waybill Query'!G2653</f>
        <v>0</v>
      </c>
      <c r="H2653" s="104">
        <f>IF(ISNA(VLOOKUP($N2653,'Data from Waybill Query'!$A:$M,8,FALSE)),0,VLOOKUP($N2653,'Data from Waybill Query'!$A:$M,8,FALSE))</f>
        <v>0</v>
      </c>
      <c r="I2653" s="104">
        <f>IF(ISNA(VLOOKUP($N2653,'Data from Waybill Query'!$A:$M,9,FALSE)),0,VLOOKUP($N2653,'Data from Waybill Query'!$A:$M,9,FALSE))</f>
        <v>0</v>
      </c>
      <c r="J2653" s="104">
        <f>IF(ISNA(VLOOKUP($N2653,'Data from Waybill Query'!$A:$M,10,FALSE)),0,VLOOKUP($N2653,'Data from Waybill Query'!$A:$M,10,FALSE))</f>
        <v>0</v>
      </c>
      <c r="K2653" s="104">
        <f>IF(ISNA(VLOOKUP($N2653,'Data from Waybill Query'!$A:$M,11,FALSE)),0,VLOOKUP($N2653,'Data from Waybill Query'!$A:$M,11,FALSE))</f>
        <v>0</v>
      </c>
      <c r="L2653" s="104">
        <f>IF(ISNA(VLOOKUP($N2653,'Data from Waybill Query'!$A:$M,12,FALSE)),0,VLOOKUP($N2653,'Data from Waybill Query'!$A:$M,12,FALSE))</f>
        <v>0</v>
      </c>
      <c r="M2653" s="104">
        <f>IF(ISNA(VLOOKUP($N2653,'Data from Waybill Query'!$A:$M,13,FALSE)),0,VLOOKUP($N2653,'Data from Waybill Query'!$A:$M,13,FALSE))</f>
        <v>0</v>
      </c>
      <c r="N2653" s="104">
        <f t="shared" si="92"/>
        <v>403</v>
      </c>
    </row>
    <row r="2654" spans="1:14" x14ac:dyDescent="0.25">
      <c r="A2654" s="104">
        <f t="shared" si="91"/>
        <v>58</v>
      </c>
      <c r="B2654" s="32">
        <f>'Data from Waybill Query'!B2654</f>
        <v>0</v>
      </c>
      <c r="C2654" s="32">
        <f>IF('Data from Waybill Query'!C2654="00","0",IF('Data from Waybill Query'!C2654="01","1",IF('Data from Waybill Query'!C2654="XX","2",'Data from Waybill Query'!C2654)))</f>
        <v>0</v>
      </c>
      <c r="D2654" s="33">
        <f>'Data from Waybill Query'!D2654</f>
        <v>0</v>
      </c>
      <c r="E2654" s="33">
        <f>'Data from Waybill Query'!E2654</f>
        <v>0</v>
      </c>
      <c r="F2654" s="33">
        <f>'Data from Waybill Query'!F2654</f>
        <v>0</v>
      </c>
      <c r="G2654" s="33">
        <f>'Data from Waybill Query'!G2654</f>
        <v>0</v>
      </c>
      <c r="H2654" s="104">
        <f>IF(ISNA(VLOOKUP($N2654,'Data from Waybill Query'!$A:$M,8,FALSE)),0,VLOOKUP($N2654,'Data from Waybill Query'!$A:$M,8,FALSE))</f>
        <v>0</v>
      </c>
      <c r="I2654" s="104">
        <f>IF(ISNA(VLOOKUP($N2654,'Data from Waybill Query'!$A:$M,9,FALSE)),0,VLOOKUP($N2654,'Data from Waybill Query'!$A:$M,9,FALSE))</f>
        <v>0</v>
      </c>
      <c r="J2654" s="104">
        <f>IF(ISNA(VLOOKUP($N2654,'Data from Waybill Query'!$A:$M,10,FALSE)),0,VLOOKUP($N2654,'Data from Waybill Query'!$A:$M,10,FALSE))</f>
        <v>0</v>
      </c>
      <c r="K2654" s="104">
        <f>IF(ISNA(VLOOKUP($N2654,'Data from Waybill Query'!$A:$M,11,FALSE)),0,VLOOKUP($N2654,'Data from Waybill Query'!$A:$M,11,FALSE))</f>
        <v>0</v>
      </c>
      <c r="L2654" s="104">
        <f>IF(ISNA(VLOOKUP($N2654,'Data from Waybill Query'!$A:$M,12,FALSE)),0,VLOOKUP($N2654,'Data from Waybill Query'!$A:$M,12,FALSE))</f>
        <v>0</v>
      </c>
      <c r="M2654" s="104">
        <f>IF(ISNA(VLOOKUP($N2654,'Data from Waybill Query'!$A:$M,13,FALSE)),0,VLOOKUP($N2654,'Data from Waybill Query'!$A:$M,13,FALSE))</f>
        <v>0</v>
      </c>
      <c r="N2654" s="104">
        <f t="shared" si="92"/>
        <v>403</v>
      </c>
    </row>
    <row r="2655" spans="1:14" x14ac:dyDescent="0.25">
      <c r="A2655" s="104">
        <f t="shared" si="91"/>
        <v>59</v>
      </c>
      <c r="B2655" s="32">
        <f>'Data from Waybill Query'!B2655</f>
        <v>0</v>
      </c>
      <c r="C2655" s="32">
        <f>IF('Data from Waybill Query'!C2655="00","0",IF('Data from Waybill Query'!C2655="01","1",IF('Data from Waybill Query'!C2655="XX","2",'Data from Waybill Query'!C2655)))</f>
        <v>0</v>
      </c>
      <c r="D2655" s="33">
        <f>'Data from Waybill Query'!D2655</f>
        <v>0</v>
      </c>
      <c r="E2655" s="33">
        <f>'Data from Waybill Query'!E2655</f>
        <v>0</v>
      </c>
      <c r="F2655" s="33">
        <f>'Data from Waybill Query'!F2655</f>
        <v>0</v>
      </c>
      <c r="G2655" s="33">
        <f>'Data from Waybill Query'!G2655</f>
        <v>0</v>
      </c>
      <c r="H2655" s="104">
        <f>IF(ISNA(VLOOKUP($N2655,'Data from Waybill Query'!$A:$M,8,FALSE)),0,VLOOKUP($N2655,'Data from Waybill Query'!$A:$M,8,FALSE))</f>
        <v>0</v>
      </c>
      <c r="I2655" s="104">
        <f>IF(ISNA(VLOOKUP($N2655,'Data from Waybill Query'!$A:$M,9,FALSE)),0,VLOOKUP($N2655,'Data from Waybill Query'!$A:$M,9,FALSE))</f>
        <v>0</v>
      </c>
      <c r="J2655" s="104">
        <f>IF(ISNA(VLOOKUP($N2655,'Data from Waybill Query'!$A:$M,10,FALSE)),0,VLOOKUP($N2655,'Data from Waybill Query'!$A:$M,10,FALSE))</f>
        <v>0</v>
      </c>
      <c r="K2655" s="104">
        <f>IF(ISNA(VLOOKUP($N2655,'Data from Waybill Query'!$A:$M,11,FALSE)),0,VLOOKUP($N2655,'Data from Waybill Query'!$A:$M,11,FALSE))</f>
        <v>0</v>
      </c>
      <c r="L2655" s="104">
        <f>IF(ISNA(VLOOKUP($N2655,'Data from Waybill Query'!$A:$M,12,FALSE)),0,VLOOKUP($N2655,'Data from Waybill Query'!$A:$M,12,FALSE))</f>
        <v>0</v>
      </c>
      <c r="M2655" s="104">
        <f>IF(ISNA(VLOOKUP($N2655,'Data from Waybill Query'!$A:$M,13,FALSE)),0,VLOOKUP($N2655,'Data from Waybill Query'!$A:$M,13,FALSE))</f>
        <v>0</v>
      </c>
      <c r="N2655" s="104">
        <f t="shared" si="92"/>
        <v>403</v>
      </c>
    </row>
    <row r="2656" spans="1:14" x14ac:dyDescent="0.25">
      <c r="A2656" s="104">
        <f t="shared" si="91"/>
        <v>60</v>
      </c>
      <c r="B2656" s="32">
        <f>'Data from Waybill Query'!B2656</f>
        <v>0</v>
      </c>
      <c r="C2656" s="32">
        <f>IF('Data from Waybill Query'!C2656="00","0",IF('Data from Waybill Query'!C2656="01","1",IF('Data from Waybill Query'!C2656="XX","2",'Data from Waybill Query'!C2656)))</f>
        <v>0</v>
      </c>
      <c r="D2656" s="33">
        <f>'Data from Waybill Query'!D2656</f>
        <v>0</v>
      </c>
      <c r="E2656" s="33">
        <f>'Data from Waybill Query'!E2656</f>
        <v>0</v>
      </c>
      <c r="F2656" s="33">
        <f>'Data from Waybill Query'!F2656</f>
        <v>0</v>
      </c>
      <c r="G2656" s="33">
        <f>'Data from Waybill Query'!G2656</f>
        <v>0</v>
      </c>
      <c r="H2656" s="104">
        <f>IF(ISNA(VLOOKUP($N2656,'Data from Waybill Query'!$A:$M,8,FALSE)),0,VLOOKUP($N2656,'Data from Waybill Query'!$A:$M,8,FALSE))</f>
        <v>0</v>
      </c>
      <c r="I2656" s="104">
        <f>IF(ISNA(VLOOKUP($N2656,'Data from Waybill Query'!$A:$M,9,FALSE)),0,VLOOKUP($N2656,'Data from Waybill Query'!$A:$M,9,FALSE))</f>
        <v>0</v>
      </c>
      <c r="J2656" s="104">
        <f>IF(ISNA(VLOOKUP($N2656,'Data from Waybill Query'!$A:$M,10,FALSE)),0,VLOOKUP($N2656,'Data from Waybill Query'!$A:$M,10,FALSE))</f>
        <v>0</v>
      </c>
      <c r="K2656" s="104">
        <f>IF(ISNA(VLOOKUP($N2656,'Data from Waybill Query'!$A:$M,11,FALSE)),0,VLOOKUP($N2656,'Data from Waybill Query'!$A:$M,11,FALSE))</f>
        <v>0</v>
      </c>
      <c r="L2656" s="104">
        <f>IF(ISNA(VLOOKUP($N2656,'Data from Waybill Query'!$A:$M,12,FALSE)),0,VLOOKUP($N2656,'Data from Waybill Query'!$A:$M,12,FALSE))</f>
        <v>0</v>
      </c>
      <c r="M2656" s="104">
        <f>IF(ISNA(VLOOKUP($N2656,'Data from Waybill Query'!$A:$M,13,FALSE)),0,VLOOKUP($N2656,'Data from Waybill Query'!$A:$M,13,FALSE))</f>
        <v>0</v>
      </c>
      <c r="N2656" s="104">
        <f t="shared" si="92"/>
        <v>403</v>
      </c>
    </row>
    <row r="2657" spans="1:14" x14ac:dyDescent="0.25">
      <c r="A2657" s="104">
        <f t="shared" si="91"/>
        <v>61</v>
      </c>
      <c r="B2657" s="32">
        <f>'Data from Waybill Query'!B2657</f>
        <v>0</v>
      </c>
      <c r="C2657" s="32">
        <f>IF('Data from Waybill Query'!C2657="00","0",IF('Data from Waybill Query'!C2657="01","1",IF('Data from Waybill Query'!C2657="XX","2",'Data from Waybill Query'!C2657)))</f>
        <v>0</v>
      </c>
      <c r="D2657" s="33">
        <f>'Data from Waybill Query'!D2657</f>
        <v>0</v>
      </c>
      <c r="E2657" s="33">
        <f>'Data from Waybill Query'!E2657</f>
        <v>0</v>
      </c>
      <c r="F2657" s="33">
        <f>'Data from Waybill Query'!F2657</f>
        <v>0</v>
      </c>
      <c r="G2657" s="33">
        <f>'Data from Waybill Query'!G2657</f>
        <v>0</v>
      </c>
      <c r="H2657" s="104">
        <f>IF(ISNA(VLOOKUP($N2657,'Data from Waybill Query'!$A:$M,8,FALSE)),0,VLOOKUP($N2657,'Data from Waybill Query'!$A:$M,8,FALSE))</f>
        <v>0</v>
      </c>
      <c r="I2657" s="104">
        <f>IF(ISNA(VLOOKUP($N2657,'Data from Waybill Query'!$A:$M,9,FALSE)),0,VLOOKUP($N2657,'Data from Waybill Query'!$A:$M,9,FALSE))</f>
        <v>0</v>
      </c>
      <c r="J2657" s="104">
        <f>IF(ISNA(VLOOKUP($N2657,'Data from Waybill Query'!$A:$M,10,FALSE)),0,VLOOKUP($N2657,'Data from Waybill Query'!$A:$M,10,FALSE))</f>
        <v>0</v>
      </c>
      <c r="K2657" s="104">
        <f>IF(ISNA(VLOOKUP($N2657,'Data from Waybill Query'!$A:$M,11,FALSE)),0,VLOOKUP($N2657,'Data from Waybill Query'!$A:$M,11,FALSE))</f>
        <v>0</v>
      </c>
      <c r="L2657" s="104">
        <f>IF(ISNA(VLOOKUP($N2657,'Data from Waybill Query'!$A:$M,12,FALSE)),0,VLOOKUP($N2657,'Data from Waybill Query'!$A:$M,12,FALSE))</f>
        <v>0</v>
      </c>
      <c r="M2657" s="104">
        <f>IF(ISNA(VLOOKUP($N2657,'Data from Waybill Query'!$A:$M,13,FALSE)),0,VLOOKUP($N2657,'Data from Waybill Query'!$A:$M,13,FALSE))</f>
        <v>0</v>
      </c>
      <c r="N2657" s="104">
        <f t="shared" si="92"/>
        <v>403</v>
      </c>
    </row>
    <row r="2658" spans="1:14" x14ac:dyDescent="0.25">
      <c r="A2658" s="104">
        <f t="shared" si="91"/>
        <v>62</v>
      </c>
      <c r="B2658" s="32">
        <f>'Data from Waybill Query'!B2658</f>
        <v>0</v>
      </c>
      <c r="C2658" s="32">
        <f>IF('Data from Waybill Query'!C2658="00","0",IF('Data from Waybill Query'!C2658="01","1",IF('Data from Waybill Query'!C2658="XX","2",'Data from Waybill Query'!C2658)))</f>
        <v>0</v>
      </c>
      <c r="D2658" s="33">
        <f>'Data from Waybill Query'!D2658</f>
        <v>0</v>
      </c>
      <c r="E2658" s="33">
        <f>'Data from Waybill Query'!E2658</f>
        <v>0</v>
      </c>
      <c r="F2658" s="33">
        <f>'Data from Waybill Query'!F2658</f>
        <v>0</v>
      </c>
      <c r="G2658" s="33">
        <f>'Data from Waybill Query'!G2658</f>
        <v>0</v>
      </c>
      <c r="H2658" s="104">
        <f>IF(ISNA(VLOOKUP($N2658,'Data from Waybill Query'!$A:$M,8,FALSE)),0,VLOOKUP($N2658,'Data from Waybill Query'!$A:$M,8,FALSE))</f>
        <v>0</v>
      </c>
      <c r="I2658" s="104">
        <f>IF(ISNA(VLOOKUP($N2658,'Data from Waybill Query'!$A:$M,9,FALSE)),0,VLOOKUP($N2658,'Data from Waybill Query'!$A:$M,9,FALSE))</f>
        <v>0</v>
      </c>
      <c r="J2658" s="104">
        <f>IF(ISNA(VLOOKUP($N2658,'Data from Waybill Query'!$A:$M,10,FALSE)),0,VLOOKUP($N2658,'Data from Waybill Query'!$A:$M,10,FALSE))</f>
        <v>0</v>
      </c>
      <c r="K2658" s="104">
        <f>IF(ISNA(VLOOKUP($N2658,'Data from Waybill Query'!$A:$M,11,FALSE)),0,VLOOKUP($N2658,'Data from Waybill Query'!$A:$M,11,FALSE))</f>
        <v>0</v>
      </c>
      <c r="L2658" s="104">
        <f>IF(ISNA(VLOOKUP($N2658,'Data from Waybill Query'!$A:$M,12,FALSE)),0,VLOOKUP($N2658,'Data from Waybill Query'!$A:$M,12,FALSE))</f>
        <v>0</v>
      </c>
      <c r="M2658" s="104">
        <f>IF(ISNA(VLOOKUP($N2658,'Data from Waybill Query'!$A:$M,13,FALSE)),0,VLOOKUP($N2658,'Data from Waybill Query'!$A:$M,13,FALSE))</f>
        <v>0</v>
      </c>
      <c r="N2658" s="104">
        <f t="shared" si="92"/>
        <v>403</v>
      </c>
    </row>
    <row r="2659" spans="1:14" x14ac:dyDescent="0.25">
      <c r="A2659" s="104">
        <f t="shared" si="91"/>
        <v>63</v>
      </c>
      <c r="B2659" s="32">
        <f>'Data from Waybill Query'!B2659</f>
        <v>0</v>
      </c>
      <c r="C2659" s="32">
        <f>IF('Data from Waybill Query'!C2659="00","0",IF('Data from Waybill Query'!C2659="01","1",IF('Data from Waybill Query'!C2659="XX","2",'Data from Waybill Query'!C2659)))</f>
        <v>0</v>
      </c>
      <c r="D2659" s="33">
        <f>'Data from Waybill Query'!D2659</f>
        <v>0</v>
      </c>
      <c r="E2659" s="33">
        <f>'Data from Waybill Query'!E2659</f>
        <v>0</v>
      </c>
      <c r="F2659" s="33">
        <f>'Data from Waybill Query'!F2659</f>
        <v>0</v>
      </c>
      <c r="G2659" s="33">
        <f>'Data from Waybill Query'!G2659</f>
        <v>0</v>
      </c>
      <c r="H2659" s="104">
        <f>IF(ISNA(VLOOKUP($N2659,'Data from Waybill Query'!$A:$M,8,FALSE)),0,VLOOKUP($N2659,'Data from Waybill Query'!$A:$M,8,FALSE))</f>
        <v>0</v>
      </c>
      <c r="I2659" s="104">
        <f>IF(ISNA(VLOOKUP($N2659,'Data from Waybill Query'!$A:$M,9,FALSE)),0,VLOOKUP($N2659,'Data from Waybill Query'!$A:$M,9,FALSE))</f>
        <v>0</v>
      </c>
      <c r="J2659" s="104">
        <f>IF(ISNA(VLOOKUP($N2659,'Data from Waybill Query'!$A:$M,10,FALSE)),0,VLOOKUP($N2659,'Data from Waybill Query'!$A:$M,10,FALSE))</f>
        <v>0</v>
      </c>
      <c r="K2659" s="104">
        <f>IF(ISNA(VLOOKUP($N2659,'Data from Waybill Query'!$A:$M,11,FALSE)),0,VLOOKUP($N2659,'Data from Waybill Query'!$A:$M,11,FALSE))</f>
        <v>0</v>
      </c>
      <c r="L2659" s="104">
        <f>IF(ISNA(VLOOKUP($N2659,'Data from Waybill Query'!$A:$M,12,FALSE)),0,VLOOKUP($N2659,'Data from Waybill Query'!$A:$M,12,FALSE))</f>
        <v>0</v>
      </c>
      <c r="M2659" s="104">
        <f>IF(ISNA(VLOOKUP($N2659,'Data from Waybill Query'!$A:$M,13,FALSE)),0,VLOOKUP($N2659,'Data from Waybill Query'!$A:$M,13,FALSE))</f>
        <v>0</v>
      </c>
      <c r="N2659" s="104">
        <f t="shared" si="92"/>
        <v>403</v>
      </c>
    </row>
    <row r="2660" spans="1:14" x14ac:dyDescent="0.25">
      <c r="A2660" s="104">
        <f t="shared" si="91"/>
        <v>64</v>
      </c>
      <c r="B2660" s="32">
        <f>'Data from Waybill Query'!B2660</f>
        <v>0</v>
      </c>
      <c r="C2660" s="32">
        <f>IF('Data from Waybill Query'!C2660="00","0",IF('Data from Waybill Query'!C2660="01","1",IF('Data from Waybill Query'!C2660="XX","2",'Data from Waybill Query'!C2660)))</f>
        <v>0</v>
      </c>
      <c r="D2660" s="33">
        <f>'Data from Waybill Query'!D2660</f>
        <v>0</v>
      </c>
      <c r="E2660" s="33">
        <f>'Data from Waybill Query'!E2660</f>
        <v>0</v>
      </c>
      <c r="F2660" s="33">
        <f>'Data from Waybill Query'!F2660</f>
        <v>0</v>
      </c>
      <c r="G2660" s="33">
        <f>'Data from Waybill Query'!G2660</f>
        <v>0</v>
      </c>
      <c r="H2660" s="104">
        <f>IF(ISNA(VLOOKUP($N2660,'Data from Waybill Query'!$A:$M,8,FALSE)),0,VLOOKUP($N2660,'Data from Waybill Query'!$A:$M,8,FALSE))</f>
        <v>0</v>
      </c>
      <c r="I2660" s="104">
        <f>IF(ISNA(VLOOKUP($N2660,'Data from Waybill Query'!$A:$M,9,FALSE)),0,VLOOKUP($N2660,'Data from Waybill Query'!$A:$M,9,FALSE))</f>
        <v>0</v>
      </c>
      <c r="J2660" s="104">
        <f>IF(ISNA(VLOOKUP($N2660,'Data from Waybill Query'!$A:$M,10,FALSE)),0,VLOOKUP($N2660,'Data from Waybill Query'!$A:$M,10,FALSE))</f>
        <v>0</v>
      </c>
      <c r="K2660" s="104">
        <f>IF(ISNA(VLOOKUP($N2660,'Data from Waybill Query'!$A:$M,11,FALSE)),0,VLOOKUP($N2660,'Data from Waybill Query'!$A:$M,11,FALSE))</f>
        <v>0</v>
      </c>
      <c r="L2660" s="104">
        <f>IF(ISNA(VLOOKUP($N2660,'Data from Waybill Query'!$A:$M,12,FALSE)),0,VLOOKUP($N2660,'Data from Waybill Query'!$A:$M,12,FALSE))</f>
        <v>0</v>
      </c>
      <c r="M2660" s="104">
        <f>IF(ISNA(VLOOKUP($N2660,'Data from Waybill Query'!$A:$M,13,FALSE)),0,VLOOKUP($N2660,'Data from Waybill Query'!$A:$M,13,FALSE))</f>
        <v>0</v>
      </c>
      <c r="N2660" s="104">
        <f t="shared" si="92"/>
        <v>403</v>
      </c>
    </row>
    <row r="2661" spans="1:14" x14ac:dyDescent="0.25">
      <c r="A2661" s="104">
        <f t="shared" si="91"/>
        <v>65</v>
      </c>
      <c r="B2661" s="32">
        <f>'Data from Waybill Query'!B2661</f>
        <v>0</v>
      </c>
      <c r="C2661" s="32">
        <f>IF('Data from Waybill Query'!C2661="00","0",IF('Data from Waybill Query'!C2661="01","1",IF('Data from Waybill Query'!C2661="XX","2",'Data from Waybill Query'!C2661)))</f>
        <v>0</v>
      </c>
      <c r="D2661" s="33">
        <f>'Data from Waybill Query'!D2661</f>
        <v>0</v>
      </c>
      <c r="E2661" s="33">
        <f>'Data from Waybill Query'!E2661</f>
        <v>0</v>
      </c>
      <c r="F2661" s="33">
        <f>'Data from Waybill Query'!F2661</f>
        <v>0</v>
      </c>
      <c r="G2661" s="33">
        <f>'Data from Waybill Query'!G2661</f>
        <v>0</v>
      </c>
      <c r="H2661" s="104">
        <f>IF(ISNA(VLOOKUP($N2661,'Data from Waybill Query'!$A:$M,8,FALSE)),0,VLOOKUP($N2661,'Data from Waybill Query'!$A:$M,8,FALSE))</f>
        <v>0</v>
      </c>
      <c r="I2661" s="104">
        <f>IF(ISNA(VLOOKUP($N2661,'Data from Waybill Query'!$A:$M,9,FALSE)),0,VLOOKUP($N2661,'Data from Waybill Query'!$A:$M,9,FALSE))</f>
        <v>0</v>
      </c>
      <c r="J2661" s="104">
        <f>IF(ISNA(VLOOKUP($N2661,'Data from Waybill Query'!$A:$M,10,FALSE)),0,VLOOKUP($N2661,'Data from Waybill Query'!$A:$M,10,FALSE))</f>
        <v>0</v>
      </c>
      <c r="K2661" s="104">
        <f>IF(ISNA(VLOOKUP($N2661,'Data from Waybill Query'!$A:$M,11,FALSE)),0,VLOOKUP($N2661,'Data from Waybill Query'!$A:$M,11,FALSE))</f>
        <v>0</v>
      </c>
      <c r="L2661" s="104">
        <f>IF(ISNA(VLOOKUP($N2661,'Data from Waybill Query'!$A:$M,12,FALSE)),0,VLOOKUP($N2661,'Data from Waybill Query'!$A:$M,12,FALSE))</f>
        <v>0</v>
      </c>
      <c r="M2661" s="104">
        <f>IF(ISNA(VLOOKUP($N2661,'Data from Waybill Query'!$A:$M,13,FALSE)),0,VLOOKUP($N2661,'Data from Waybill Query'!$A:$M,13,FALSE))</f>
        <v>0</v>
      </c>
      <c r="N2661" s="104">
        <f t="shared" si="92"/>
        <v>403</v>
      </c>
    </row>
    <row r="2662" spans="1:14" x14ac:dyDescent="0.25">
      <c r="A2662" s="104">
        <f t="shared" si="91"/>
        <v>66</v>
      </c>
      <c r="B2662" s="32">
        <f>'Data from Waybill Query'!B2662</f>
        <v>0</v>
      </c>
      <c r="C2662" s="32">
        <f>IF('Data from Waybill Query'!C2662="00","0",IF('Data from Waybill Query'!C2662="01","1",IF('Data from Waybill Query'!C2662="XX","2",'Data from Waybill Query'!C2662)))</f>
        <v>0</v>
      </c>
      <c r="D2662" s="33">
        <f>'Data from Waybill Query'!D2662</f>
        <v>0</v>
      </c>
      <c r="E2662" s="33">
        <f>'Data from Waybill Query'!E2662</f>
        <v>0</v>
      </c>
      <c r="F2662" s="33">
        <f>'Data from Waybill Query'!F2662</f>
        <v>0</v>
      </c>
      <c r="G2662" s="33">
        <f>'Data from Waybill Query'!G2662</f>
        <v>0</v>
      </c>
      <c r="H2662" s="104">
        <f>IF(ISNA(VLOOKUP($N2662,'Data from Waybill Query'!$A:$M,8,FALSE)),0,VLOOKUP($N2662,'Data from Waybill Query'!$A:$M,8,FALSE))</f>
        <v>0</v>
      </c>
      <c r="I2662" s="104">
        <f>IF(ISNA(VLOOKUP($N2662,'Data from Waybill Query'!$A:$M,9,FALSE)),0,VLOOKUP($N2662,'Data from Waybill Query'!$A:$M,9,FALSE))</f>
        <v>0</v>
      </c>
      <c r="J2662" s="104">
        <f>IF(ISNA(VLOOKUP($N2662,'Data from Waybill Query'!$A:$M,10,FALSE)),0,VLOOKUP($N2662,'Data from Waybill Query'!$A:$M,10,FALSE))</f>
        <v>0</v>
      </c>
      <c r="K2662" s="104">
        <f>IF(ISNA(VLOOKUP($N2662,'Data from Waybill Query'!$A:$M,11,FALSE)),0,VLOOKUP($N2662,'Data from Waybill Query'!$A:$M,11,FALSE))</f>
        <v>0</v>
      </c>
      <c r="L2662" s="104">
        <f>IF(ISNA(VLOOKUP($N2662,'Data from Waybill Query'!$A:$M,12,FALSE)),0,VLOOKUP($N2662,'Data from Waybill Query'!$A:$M,12,FALSE))</f>
        <v>0</v>
      </c>
      <c r="M2662" s="104">
        <f>IF(ISNA(VLOOKUP($N2662,'Data from Waybill Query'!$A:$M,13,FALSE)),0,VLOOKUP($N2662,'Data from Waybill Query'!$A:$M,13,FALSE))</f>
        <v>0</v>
      </c>
      <c r="N2662" s="104">
        <f t="shared" si="92"/>
        <v>403</v>
      </c>
    </row>
    <row r="2663" spans="1:14" x14ac:dyDescent="0.25">
      <c r="A2663" s="104">
        <f t="shared" si="91"/>
        <v>67</v>
      </c>
      <c r="B2663" s="32">
        <f>'Data from Waybill Query'!B2663</f>
        <v>0</v>
      </c>
      <c r="C2663" s="32">
        <f>IF('Data from Waybill Query'!C2663="00","0",IF('Data from Waybill Query'!C2663="01","1",IF('Data from Waybill Query'!C2663="XX","2",'Data from Waybill Query'!C2663)))</f>
        <v>0</v>
      </c>
      <c r="D2663" s="33">
        <f>'Data from Waybill Query'!D2663</f>
        <v>0</v>
      </c>
      <c r="E2663" s="33">
        <f>'Data from Waybill Query'!E2663</f>
        <v>0</v>
      </c>
      <c r="F2663" s="33">
        <f>'Data from Waybill Query'!F2663</f>
        <v>0</v>
      </c>
      <c r="G2663" s="33">
        <f>'Data from Waybill Query'!G2663</f>
        <v>0</v>
      </c>
      <c r="H2663" s="104">
        <f>IF(ISNA(VLOOKUP($N2663,'Data from Waybill Query'!$A:$M,8,FALSE)),0,VLOOKUP($N2663,'Data from Waybill Query'!$A:$M,8,FALSE))</f>
        <v>0</v>
      </c>
      <c r="I2663" s="104">
        <f>IF(ISNA(VLOOKUP($N2663,'Data from Waybill Query'!$A:$M,9,FALSE)),0,VLOOKUP($N2663,'Data from Waybill Query'!$A:$M,9,FALSE))</f>
        <v>0</v>
      </c>
      <c r="J2663" s="104">
        <f>IF(ISNA(VLOOKUP($N2663,'Data from Waybill Query'!$A:$M,10,FALSE)),0,VLOOKUP($N2663,'Data from Waybill Query'!$A:$M,10,FALSE))</f>
        <v>0</v>
      </c>
      <c r="K2663" s="104">
        <f>IF(ISNA(VLOOKUP($N2663,'Data from Waybill Query'!$A:$M,11,FALSE)),0,VLOOKUP($N2663,'Data from Waybill Query'!$A:$M,11,FALSE))</f>
        <v>0</v>
      </c>
      <c r="L2663" s="104">
        <f>IF(ISNA(VLOOKUP($N2663,'Data from Waybill Query'!$A:$M,12,FALSE)),0,VLOOKUP($N2663,'Data from Waybill Query'!$A:$M,12,FALSE))</f>
        <v>0</v>
      </c>
      <c r="M2663" s="104">
        <f>IF(ISNA(VLOOKUP($N2663,'Data from Waybill Query'!$A:$M,13,FALSE)),0,VLOOKUP($N2663,'Data from Waybill Query'!$A:$M,13,FALSE))</f>
        <v>0</v>
      </c>
      <c r="N2663" s="104">
        <f t="shared" si="92"/>
        <v>403</v>
      </c>
    </row>
    <row r="2664" spans="1:14" x14ac:dyDescent="0.25">
      <c r="A2664" s="104">
        <f t="shared" si="91"/>
        <v>68</v>
      </c>
      <c r="B2664" s="32">
        <f>'Data from Waybill Query'!B2664</f>
        <v>0</v>
      </c>
      <c r="C2664" s="32">
        <f>IF('Data from Waybill Query'!C2664="00","0",IF('Data from Waybill Query'!C2664="01","1",IF('Data from Waybill Query'!C2664="XX","2",'Data from Waybill Query'!C2664)))</f>
        <v>0</v>
      </c>
      <c r="D2664" s="33">
        <f>'Data from Waybill Query'!D2664</f>
        <v>0</v>
      </c>
      <c r="E2664" s="33">
        <f>'Data from Waybill Query'!E2664</f>
        <v>0</v>
      </c>
      <c r="F2664" s="33">
        <f>'Data from Waybill Query'!F2664</f>
        <v>0</v>
      </c>
      <c r="G2664" s="33">
        <f>'Data from Waybill Query'!G2664</f>
        <v>0</v>
      </c>
      <c r="H2664" s="104">
        <f>IF(ISNA(VLOOKUP($N2664,'Data from Waybill Query'!$A:$M,8,FALSE)),0,VLOOKUP($N2664,'Data from Waybill Query'!$A:$M,8,FALSE))</f>
        <v>0</v>
      </c>
      <c r="I2664" s="104">
        <f>IF(ISNA(VLOOKUP($N2664,'Data from Waybill Query'!$A:$M,9,FALSE)),0,VLOOKUP($N2664,'Data from Waybill Query'!$A:$M,9,FALSE))</f>
        <v>0</v>
      </c>
      <c r="J2664" s="104">
        <f>IF(ISNA(VLOOKUP($N2664,'Data from Waybill Query'!$A:$M,10,FALSE)),0,VLOOKUP($N2664,'Data from Waybill Query'!$A:$M,10,FALSE))</f>
        <v>0</v>
      </c>
      <c r="K2664" s="104">
        <f>IF(ISNA(VLOOKUP($N2664,'Data from Waybill Query'!$A:$M,11,FALSE)),0,VLOOKUP($N2664,'Data from Waybill Query'!$A:$M,11,FALSE))</f>
        <v>0</v>
      </c>
      <c r="L2664" s="104">
        <f>IF(ISNA(VLOOKUP($N2664,'Data from Waybill Query'!$A:$M,12,FALSE)),0,VLOOKUP($N2664,'Data from Waybill Query'!$A:$M,12,FALSE))</f>
        <v>0</v>
      </c>
      <c r="M2664" s="104">
        <f>IF(ISNA(VLOOKUP($N2664,'Data from Waybill Query'!$A:$M,13,FALSE)),0,VLOOKUP($N2664,'Data from Waybill Query'!$A:$M,13,FALSE))</f>
        <v>0</v>
      </c>
      <c r="N2664" s="104">
        <f t="shared" si="92"/>
        <v>403</v>
      </c>
    </row>
    <row r="2665" spans="1:14" x14ac:dyDescent="0.25">
      <c r="A2665" s="104">
        <f t="shared" si="91"/>
        <v>69</v>
      </c>
      <c r="B2665" s="32">
        <f>'Data from Waybill Query'!B2665</f>
        <v>0</v>
      </c>
      <c r="C2665" s="32">
        <f>IF('Data from Waybill Query'!C2665="00","0",IF('Data from Waybill Query'!C2665="01","1",IF('Data from Waybill Query'!C2665="XX","2",'Data from Waybill Query'!C2665)))</f>
        <v>0</v>
      </c>
      <c r="D2665" s="33">
        <f>'Data from Waybill Query'!D2665</f>
        <v>0</v>
      </c>
      <c r="E2665" s="33">
        <f>'Data from Waybill Query'!E2665</f>
        <v>0</v>
      </c>
      <c r="F2665" s="33">
        <f>'Data from Waybill Query'!F2665</f>
        <v>0</v>
      </c>
      <c r="G2665" s="33">
        <f>'Data from Waybill Query'!G2665</f>
        <v>0</v>
      </c>
      <c r="H2665" s="104">
        <f>IF(ISNA(VLOOKUP($N2665,'Data from Waybill Query'!$A:$M,8,FALSE)),0,VLOOKUP($N2665,'Data from Waybill Query'!$A:$M,8,FALSE))</f>
        <v>0</v>
      </c>
      <c r="I2665" s="104">
        <f>IF(ISNA(VLOOKUP($N2665,'Data from Waybill Query'!$A:$M,9,FALSE)),0,VLOOKUP($N2665,'Data from Waybill Query'!$A:$M,9,FALSE))</f>
        <v>0</v>
      </c>
      <c r="J2665" s="104">
        <f>IF(ISNA(VLOOKUP($N2665,'Data from Waybill Query'!$A:$M,10,FALSE)),0,VLOOKUP($N2665,'Data from Waybill Query'!$A:$M,10,FALSE))</f>
        <v>0</v>
      </c>
      <c r="K2665" s="104">
        <f>IF(ISNA(VLOOKUP($N2665,'Data from Waybill Query'!$A:$M,11,FALSE)),0,VLOOKUP($N2665,'Data from Waybill Query'!$A:$M,11,FALSE))</f>
        <v>0</v>
      </c>
      <c r="L2665" s="104">
        <f>IF(ISNA(VLOOKUP($N2665,'Data from Waybill Query'!$A:$M,12,FALSE)),0,VLOOKUP($N2665,'Data from Waybill Query'!$A:$M,12,FALSE))</f>
        <v>0</v>
      </c>
      <c r="M2665" s="104">
        <f>IF(ISNA(VLOOKUP($N2665,'Data from Waybill Query'!$A:$M,13,FALSE)),0,VLOOKUP($N2665,'Data from Waybill Query'!$A:$M,13,FALSE))</f>
        <v>0</v>
      </c>
      <c r="N2665" s="104">
        <f t="shared" si="92"/>
        <v>403</v>
      </c>
    </row>
    <row r="2666" spans="1:14" x14ac:dyDescent="0.25">
      <c r="A2666" s="104">
        <f t="shared" si="91"/>
        <v>0</v>
      </c>
      <c r="B2666" s="32">
        <f>'Data from Waybill Query'!B2666</f>
        <v>0</v>
      </c>
      <c r="C2666" s="32">
        <f>IF('Data from Waybill Query'!C2666="00","0",IF('Data from Waybill Query'!C2666="01","1",IF('Data from Waybill Query'!C2666="XX","2",'Data from Waybill Query'!C2666)))</f>
        <v>0</v>
      </c>
      <c r="D2666" s="33">
        <f>'Data from Waybill Query'!D2666</f>
        <v>0</v>
      </c>
      <c r="E2666" s="33">
        <f>'Data from Waybill Query'!E2666</f>
        <v>0</v>
      </c>
      <c r="F2666" s="33">
        <f>'Data from Waybill Query'!F2666</f>
        <v>0</v>
      </c>
      <c r="G2666" s="33">
        <f>'Data from Waybill Query'!G2666</f>
        <v>0</v>
      </c>
      <c r="H2666" s="104">
        <f>IF(ISNA(VLOOKUP($N2666,'Data from Waybill Query'!$A:$M,8,FALSE)),0,VLOOKUP($N2666,'Data from Waybill Query'!$A:$M,8,FALSE))</f>
        <v>0</v>
      </c>
      <c r="I2666" s="104">
        <f>IF(ISNA(VLOOKUP($N2666,'Data from Waybill Query'!$A:$M,9,FALSE)),0,VLOOKUP($N2666,'Data from Waybill Query'!$A:$M,9,FALSE))</f>
        <v>0</v>
      </c>
      <c r="J2666" s="104">
        <f>IF(ISNA(VLOOKUP($N2666,'Data from Waybill Query'!$A:$M,10,FALSE)),0,VLOOKUP($N2666,'Data from Waybill Query'!$A:$M,10,FALSE))</f>
        <v>0</v>
      </c>
      <c r="K2666" s="104">
        <f>IF(ISNA(VLOOKUP($N2666,'Data from Waybill Query'!$A:$M,11,FALSE)),0,VLOOKUP($N2666,'Data from Waybill Query'!$A:$M,11,FALSE))</f>
        <v>0</v>
      </c>
      <c r="L2666" s="104">
        <f>IF(ISNA(VLOOKUP($N2666,'Data from Waybill Query'!$A:$M,12,FALSE)),0,VLOOKUP($N2666,'Data from Waybill Query'!$A:$M,12,FALSE))</f>
        <v>0</v>
      </c>
      <c r="M2666" s="104">
        <f>IF(ISNA(VLOOKUP($N2666,'Data from Waybill Query'!$A:$M,13,FALSE)),0,VLOOKUP($N2666,'Data from Waybill Query'!$A:$M,13,FALSE))</f>
        <v>0</v>
      </c>
      <c r="N2666" s="104">
        <f t="shared" si="92"/>
        <v>403</v>
      </c>
    </row>
    <row r="2667" spans="1:14" x14ac:dyDescent="0.25">
      <c r="A2667" s="104">
        <f t="shared" si="91"/>
        <v>1</v>
      </c>
      <c r="B2667" s="32">
        <f>'Data from Waybill Query'!B2667</f>
        <v>0</v>
      </c>
      <c r="C2667" s="32">
        <f>IF('Data from Waybill Query'!C2667="00","0",IF('Data from Waybill Query'!C2667="01","1",IF('Data from Waybill Query'!C2667="XX","2",'Data from Waybill Query'!C2667)))</f>
        <v>0</v>
      </c>
      <c r="D2667" s="33">
        <f>'Data from Waybill Query'!D2667</f>
        <v>0</v>
      </c>
      <c r="E2667" s="33">
        <f>'Data from Waybill Query'!E2667</f>
        <v>0</v>
      </c>
      <c r="F2667" s="33">
        <f>'Data from Waybill Query'!F2667</f>
        <v>0</v>
      </c>
      <c r="G2667" s="33">
        <f>'Data from Waybill Query'!G2667</f>
        <v>0</v>
      </c>
      <c r="H2667" s="104">
        <f>IF(ISNA(VLOOKUP($N2667,'Data from Waybill Query'!$A:$M,8,FALSE)),0,VLOOKUP($N2667,'Data from Waybill Query'!$A:$M,8,FALSE))</f>
        <v>0</v>
      </c>
      <c r="I2667" s="104">
        <f>IF(ISNA(VLOOKUP($N2667,'Data from Waybill Query'!$A:$M,9,FALSE)),0,VLOOKUP($N2667,'Data from Waybill Query'!$A:$M,9,FALSE))</f>
        <v>0</v>
      </c>
      <c r="J2667" s="104">
        <f>IF(ISNA(VLOOKUP($N2667,'Data from Waybill Query'!$A:$M,10,FALSE)),0,VLOOKUP($N2667,'Data from Waybill Query'!$A:$M,10,FALSE))</f>
        <v>0</v>
      </c>
      <c r="K2667" s="104">
        <f>IF(ISNA(VLOOKUP($N2667,'Data from Waybill Query'!$A:$M,11,FALSE)),0,VLOOKUP($N2667,'Data from Waybill Query'!$A:$M,11,FALSE))</f>
        <v>0</v>
      </c>
      <c r="L2667" s="104">
        <f>IF(ISNA(VLOOKUP($N2667,'Data from Waybill Query'!$A:$M,12,FALSE)),0,VLOOKUP($N2667,'Data from Waybill Query'!$A:$M,12,FALSE))</f>
        <v>0</v>
      </c>
      <c r="M2667" s="104">
        <f>IF(ISNA(VLOOKUP($N2667,'Data from Waybill Query'!$A:$M,13,FALSE)),0,VLOOKUP($N2667,'Data from Waybill Query'!$A:$M,13,FALSE))</f>
        <v>0</v>
      </c>
      <c r="N2667" s="104">
        <f t="shared" si="92"/>
        <v>403</v>
      </c>
    </row>
    <row r="2668" spans="1:14" x14ac:dyDescent="0.25">
      <c r="A2668" s="104">
        <f t="shared" si="91"/>
        <v>2</v>
      </c>
      <c r="B2668" s="32">
        <f>'Data from Waybill Query'!B2668</f>
        <v>0</v>
      </c>
      <c r="C2668" s="32">
        <f>IF('Data from Waybill Query'!C2668="00","0",IF('Data from Waybill Query'!C2668="01","1",IF('Data from Waybill Query'!C2668="XX","2",'Data from Waybill Query'!C2668)))</f>
        <v>0</v>
      </c>
      <c r="D2668" s="33">
        <f>'Data from Waybill Query'!D2668</f>
        <v>0</v>
      </c>
      <c r="E2668" s="33">
        <f>'Data from Waybill Query'!E2668</f>
        <v>0</v>
      </c>
      <c r="F2668" s="33">
        <f>'Data from Waybill Query'!F2668</f>
        <v>0</v>
      </c>
      <c r="G2668" s="33">
        <f>'Data from Waybill Query'!G2668</f>
        <v>0</v>
      </c>
      <c r="H2668" s="104">
        <f>IF(ISNA(VLOOKUP($N2668,'Data from Waybill Query'!$A:$M,8,FALSE)),0,VLOOKUP($N2668,'Data from Waybill Query'!$A:$M,8,FALSE))</f>
        <v>0</v>
      </c>
      <c r="I2668" s="104">
        <f>IF(ISNA(VLOOKUP($N2668,'Data from Waybill Query'!$A:$M,9,FALSE)),0,VLOOKUP($N2668,'Data from Waybill Query'!$A:$M,9,FALSE))</f>
        <v>0</v>
      </c>
      <c r="J2668" s="104">
        <f>IF(ISNA(VLOOKUP($N2668,'Data from Waybill Query'!$A:$M,10,FALSE)),0,VLOOKUP($N2668,'Data from Waybill Query'!$A:$M,10,FALSE))</f>
        <v>0</v>
      </c>
      <c r="K2668" s="104">
        <f>IF(ISNA(VLOOKUP($N2668,'Data from Waybill Query'!$A:$M,11,FALSE)),0,VLOOKUP($N2668,'Data from Waybill Query'!$A:$M,11,FALSE))</f>
        <v>0</v>
      </c>
      <c r="L2668" s="104">
        <f>IF(ISNA(VLOOKUP($N2668,'Data from Waybill Query'!$A:$M,12,FALSE)),0,VLOOKUP($N2668,'Data from Waybill Query'!$A:$M,12,FALSE))</f>
        <v>0</v>
      </c>
      <c r="M2668" s="104">
        <f>IF(ISNA(VLOOKUP($N2668,'Data from Waybill Query'!$A:$M,13,FALSE)),0,VLOOKUP($N2668,'Data from Waybill Query'!$A:$M,13,FALSE))</f>
        <v>0</v>
      </c>
      <c r="N2668" s="104">
        <f t="shared" si="92"/>
        <v>403</v>
      </c>
    </row>
    <row r="2669" spans="1:14" x14ac:dyDescent="0.25">
      <c r="A2669" s="104">
        <f t="shared" si="91"/>
        <v>3</v>
      </c>
      <c r="B2669" s="32">
        <f>'Data from Waybill Query'!B2669</f>
        <v>0</v>
      </c>
      <c r="C2669" s="32">
        <f>IF('Data from Waybill Query'!C2669="00","0",IF('Data from Waybill Query'!C2669="01","1",IF('Data from Waybill Query'!C2669="XX","2",'Data from Waybill Query'!C2669)))</f>
        <v>0</v>
      </c>
      <c r="D2669" s="33">
        <f>'Data from Waybill Query'!D2669</f>
        <v>0</v>
      </c>
      <c r="E2669" s="33">
        <f>'Data from Waybill Query'!E2669</f>
        <v>0</v>
      </c>
      <c r="F2669" s="33">
        <f>'Data from Waybill Query'!F2669</f>
        <v>0</v>
      </c>
      <c r="G2669" s="33">
        <f>'Data from Waybill Query'!G2669</f>
        <v>0</v>
      </c>
      <c r="H2669" s="104">
        <f>IF(ISNA(VLOOKUP($N2669,'Data from Waybill Query'!$A:$M,8,FALSE)),0,VLOOKUP($N2669,'Data from Waybill Query'!$A:$M,8,FALSE))</f>
        <v>0</v>
      </c>
      <c r="I2669" s="104">
        <f>IF(ISNA(VLOOKUP($N2669,'Data from Waybill Query'!$A:$M,9,FALSE)),0,VLOOKUP($N2669,'Data from Waybill Query'!$A:$M,9,FALSE))</f>
        <v>0</v>
      </c>
      <c r="J2669" s="104">
        <f>IF(ISNA(VLOOKUP($N2669,'Data from Waybill Query'!$A:$M,10,FALSE)),0,VLOOKUP($N2669,'Data from Waybill Query'!$A:$M,10,FALSE))</f>
        <v>0</v>
      </c>
      <c r="K2669" s="104">
        <f>IF(ISNA(VLOOKUP($N2669,'Data from Waybill Query'!$A:$M,11,FALSE)),0,VLOOKUP($N2669,'Data from Waybill Query'!$A:$M,11,FALSE))</f>
        <v>0</v>
      </c>
      <c r="L2669" s="104">
        <f>IF(ISNA(VLOOKUP($N2669,'Data from Waybill Query'!$A:$M,12,FALSE)),0,VLOOKUP($N2669,'Data from Waybill Query'!$A:$M,12,FALSE))</f>
        <v>0</v>
      </c>
      <c r="M2669" s="104">
        <f>IF(ISNA(VLOOKUP($N2669,'Data from Waybill Query'!$A:$M,13,FALSE)),0,VLOOKUP($N2669,'Data from Waybill Query'!$A:$M,13,FALSE))</f>
        <v>0</v>
      </c>
      <c r="N2669" s="104">
        <f t="shared" si="92"/>
        <v>403</v>
      </c>
    </row>
    <row r="2670" spans="1:14" x14ac:dyDescent="0.25">
      <c r="A2670" s="104">
        <f t="shared" si="91"/>
        <v>4</v>
      </c>
      <c r="B2670" s="32">
        <f>'Data from Waybill Query'!B2670</f>
        <v>0</v>
      </c>
      <c r="C2670" s="32">
        <f>IF('Data from Waybill Query'!C2670="00","0",IF('Data from Waybill Query'!C2670="01","1",IF('Data from Waybill Query'!C2670="XX","2",'Data from Waybill Query'!C2670)))</f>
        <v>0</v>
      </c>
      <c r="D2670" s="33">
        <f>'Data from Waybill Query'!D2670</f>
        <v>0</v>
      </c>
      <c r="E2670" s="33">
        <f>'Data from Waybill Query'!E2670</f>
        <v>0</v>
      </c>
      <c r="F2670" s="33">
        <f>'Data from Waybill Query'!F2670</f>
        <v>0</v>
      </c>
      <c r="G2670" s="33">
        <f>'Data from Waybill Query'!G2670</f>
        <v>0</v>
      </c>
      <c r="H2670" s="104">
        <f>IF(ISNA(VLOOKUP($N2670,'Data from Waybill Query'!$A:$M,8,FALSE)),0,VLOOKUP($N2670,'Data from Waybill Query'!$A:$M,8,FALSE))</f>
        <v>0</v>
      </c>
      <c r="I2670" s="104">
        <f>IF(ISNA(VLOOKUP($N2670,'Data from Waybill Query'!$A:$M,9,FALSE)),0,VLOOKUP($N2670,'Data from Waybill Query'!$A:$M,9,FALSE))</f>
        <v>0</v>
      </c>
      <c r="J2670" s="104">
        <f>IF(ISNA(VLOOKUP($N2670,'Data from Waybill Query'!$A:$M,10,FALSE)),0,VLOOKUP($N2670,'Data from Waybill Query'!$A:$M,10,FALSE))</f>
        <v>0</v>
      </c>
      <c r="K2670" s="104">
        <f>IF(ISNA(VLOOKUP($N2670,'Data from Waybill Query'!$A:$M,11,FALSE)),0,VLOOKUP($N2670,'Data from Waybill Query'!$A:$M,11,FALSE))</f>
        <v>0</v>
      </c>
      <c r="L2670" s="104">
        <f>IF(ISNA(VLOOKUP($N2670,'Data from Waybill Query'!$A:$M,12,FALSE)),0,VLOOKUP($N2670,'Data from Waybill Query'!$A:$M,12,FALSE))</f>
        <v>0</v>
      </c>
      <c r="M2670" s="104">
        <f>IF(ISNA(VLOOKUP($N2670,'Data from Waybill Query'!$A:$M,13,FALSE)),0,VLOOKUP($N2670,'Data from Waybill Query'!$A:$M,13,FALSE))</f>
        <v>0</v>
      </c>
      <c r="N2670" s="104">
        <f t="shared" si="92"/>
        <v>403</v>
      </c>
    </row>
    <row r="2671" spans="1:14" x14ac:dyDescent="0.25">
      <c r="A2671" s="104">
        <f t="shared" si="91"/>
        <v>5</v>
      </c>
      <c r="B2671" s="32">
        <f>'Data from Waybill Query'!B2671</f>
        <v>0</v>
      </c>
      <c r="C2671" s="32">
        <f>IF('Data from Waybill Query'!C2671="00","0",IF('Data from Waybill Query'!C2671="01","1",IF('Data from Waybill Query'!C2671="XX","2",'Data from Waybill Query'!C2671)))</f>
        <v>0</v>
      </c>
      <c r="D2671" s="33">
        <f>'Data from Waybill Query'!D2671</f>
        <v>0</v>
      </c>
      <c r="E2671" s="33">
        <f>'Data from Waybill Query'!E2671</f>
        <v>0</v>
      </c>
      <c r="F2671" s="33">
        <f>'Data from Waybill Query'!F2671</f>
        <v>0</v>
      </c>
      <c r="G2671" s="33">
        <f>'Data from Waybill Query'!G2671</f>
        <v>0</v>
      </c>
      <c r="H2671" s="104">
        <f>IF(ISNA(VLOOKUP($N2671,'Data from Waybill Query'!$A:$M,8,FALSE)),0,VLOOKUP($N2671,'Data from Waybill Query'!$A:$M,8,FALSE))</f>
        <v>0</v>
      </c>
      <c r="I2671" s="104">
        <f>IF(ISNA(VLOOKUP($N2671,'Data from Waybill Query'!$A:$M,9,FALSE)),0,VLOOKUP($N2671,'Data from Waybill Query'!$A:$M,9,FALSE))</f>
        <v>0</v>
      </c>
      <c r="J2671" s="104">
        <f>IF(ISNA(VLOOKUP($N2671,'Data from Waybill Query'!$A:$M,10,FALSE)),0,VLOOKUP($N2671,'Data from Waybill Query'!$A:$M,10,FALSE))</f>
        <v>0</v>
      </c>
      <c r="K2671" s="104">
        <f>IF(ISNA(VLOOKUP($N2671,'Data from Waybill Query'!$A:$M,11,FALSE)),0,VLOOKUP($N2671,'Data from Waybill Query'!$A:$M,11,FALSE))</f>
        <v>0</v>
      </c>
      <c r="L2671" s="104">
        <f>IF(ISNA(VLOOKUP($N2671,'Data from Waybill Query'!$A:$M,12,FALSE)),0,VLOOKUP($N2671,'Data from Waybill Query'!$A:$M,12,FALSE))</f>
        <v>0</v>
      </c>
      <c r="M2671" s="104">
        <f>IF(ISNA(VLOOKUP($N2671,'Data from Waybill Query'!$A:$M,13,FALSE)),0,VLOOKUP($N2671,'Data from Waybill Query'!$A:$M,13,FALSE))</f>
        <v>0</v>
      </c>
      <c r="N2671" s="104">
        <f t="shared" si="92"/>
        <v>403</v>
      </c>
    </row>
    <row r="2672" spans="1:14" x14ac:dyDescent="0.25">
      <c r="A2672" s="104">
        <f t="shared" si="91"/>
        <v>6</v>
      </c>
      <c r="B2672" s="32">
        <f>'Data from Waybill Query'!B2672</f>
        <v>0</v>
      </c>
      <c r="C2672" s="32">
        <f>IF('Data from Waybill Query'!C2672="00","0",IF('Data from Waybill Query'!C2672="01","1",IF('Data from Waybill Query'!C2672="XX","2",'Data from Waybill Query'!C2672)))</f>
        <v>0</v>
      </c>
      <c r="D2672" s="33">
        <f>'Data from Waybill Query'!D2672</f>
        <v>0</v>
      </c>
      <c r="E2672" s="33">
        <f>'Data from Waybill Query'!E2672</f>
        <v>0</v>
      </c>
      <c r="F2672" s="33">
        <f>'Data from Waybill Query'!F2672</f>
        <v>0</v>
      </c>
      <c r="G2672" s="33">
        <f>'Data from Waybill Query'!G2672</f>
        <v>0</v>
      </c>
      <c r="H2672" s="104">
        <f>IF(ISNA(VLOOKUP($N2672,'Data from Waybill Query'!$A:$M,8,FALSE)),0,VLOOKUP($N2672,'Data from Waybill Query'!$A:$M,8,FALSE))</f>
        <v>0</v>
      </c>
      <c r="I2672" s="104">
        <f>IF(ISNA(VLOOKUP($N2672,'Data from Waybill Query'!$A:$M,9,FALSE)),0,VLOOKUP($N2672,'Data from Waybill Query'!$A:$M,9,FALSE))</f>
        <v>0</v>
      </c>
      <c r="J2672" s="104">
        <f>IF(ISNA(VLOOKUP($N2672,'Data from Waybill Query'!$A:$M,10,FALSE)),0,VLOOKUP($N2672,'Data from Waybill Query'!$A:$M,10,FALSE))</f>
        <v>0</v>
      </c>
      <c r="K2672" s="104">
        <f>IF(ISNA(VLOOKUP($N2672,'Data from Waybill Query'!$A:$M,11,FALSE)),0,VLOOKUP($N2672,'Data from Waybill Query'!$A:$M,11,FALSE))</f>
        <v>0</v>
      </c>
      <c r="L2672" s="104">
        <f>IF(ISNA(VLOOKUP($N2672,'Data from Waybill Query'!$A:$M,12,FALSE)),0,VLOOKUP($N2672,'Data from Waybill Query'!$A:$M,12,FALSE))</f>
        <v>0</v>
      </c>
      <c r="M2672" s="104">
        <f>IF(ISNA(VLOOKUP($N2672,'Data from Waybill Query'!$A:$M,13,FALSE)),0,VLOOKUP($N2672,'Data from Waybill Query'!$A:$M,13,FALSE))</f>
        <v>0</v>
      </c>
      <c r="N2672" s="104">
        <f t="shared" si="92"/>
        <v>403</v>
      </c>
    </row>
    <row r="2673" spans="1:14" x14ac:dyDescent="0.25">
      <c r="A2673" s="104">
        <f t="shared" si="91"/>
        <v>7</v>
      </c>
      <c r="B2673" s="32">
        <f>'Data from Waybill Query'!B2673</f>
        <v>0</v>
      </c>
      <c r="C2673" s="32">
        <f>IF('Data from Waybill Query'!C2673="00","0",IF('Data from Waybill Query'!C2673="01","1",IF('Data from Waybill Query'!C2673="XX","2",'Data from Waybill Query'!C2673)))</f>
        <v>0</v>
      </c>
      <c r="D2673" s="33">
        <f>'Data from Waybill Query'!D2673</f>
        <v>0</v>
      </c>
      <c r="E2673" s="33">
        <f>'Data from Waybill Query'!E2673</f>
        <v>0</v>
      </c>
      <c r="F2673" s="33">
        <f>'Data from Waybill Query'!F2673</f>
        <v>0</v>
      </c>
      <c r="G2673" s="33">
        <f>'Data from Waybill Query'!G2673</f>
        <v>0</v>
      </c>
      <c r="H2673" s="104">
        <f>IF(ISNA(VLOOKUP($N2673,'Data from Waybill Query'!$A:$M,8,FALSE)),0,VLOOKUP($N2673,'Data from Waybill Query'!$A:$M,8,FALSE))</f>
        <v>0</v>
      </c>
      <c r="I2673" s="104">
        <f>IF(ISNA(VLOOKUP($N2673,'Data from Waybill Query'!$A:$M,9,FALSE)),0,VLOOKUP($N2673,'Data from Waybill Query'!$A:$M,9,FALSE))</f>
        <v>0</v>
      </c>
      <c r="J2673" s="104">
        <f>IF(ISNA(VLOOKUP($N2673,'Data from Waybill Query'!$A:$M,10,FALSE)),0,VLOOKUP($N2673,'Data from Waybill Query'!$A:$M,10,FALSE))</f>
        <v>0</v>
      </c>
      <c r="K2673" s="104">
        <f>IF(ISNA(VLOOKUP($N2673,'Data from Waybill Query'!$A:$M,11,FALSE)),0,VLOOKUP($N2673,'Data from Waybill Query'!$A:$M,11,FALSE))</f>
        <v>0</v>
      </c>
      <c r="L2673" s="104">
        <f>IF(ISNA(VLOOKUP($N2673,'Data from Waybill Query'!$A:$M,12,FALSE)),0,VLOOKUP($N2673,'Data from Waybill Query'!$A:$M,12,FALSE))</f>
        <v>0</v>
      </c>
      <c r="M2673" s="104">
        <f>IF(ISNA(VLOOKUP($N2673,'Data from Waybill Query'!$A:$M,13,FALSE)),0,VLOOKUP($N2673,'Data from Waybill Query'!$A:$M,13,FALSE))</f>
        <v>0</v>
      </c>
      <c r="N2673" s="104">
        <f t="shared" si="92"/>
        <v>403</v>
      </c>
    </row>
    <row r="2674" spans="1:14" x14ac:dyDescent="0.25">
      <c r="A2674" s="104">
        <f t="shared" si="91"/>
        <v>8</v>
      </c>
      <c r="B2674" s="32">
        <f>'Data from Waybill Query'!B2674</f>
        <v>0</v>
      </c>
      <c r="C2674" s="32">
        <f>IF('Data from Waybill Query'!C2674="00","0",IF('Data from Waybill Query'!C2674="01","1",IF('Data from Waybill Query'!C2674="XX","2",'Data from Waybill Query'!C2674)))</f>
        <v>0</v>
      </c>
      <c r="D2674" s="33">
        <f>'Data from Waybill Query'!D2674</f>
        <v>0</v>
      </c>
      <c r="E2674" s="33">
        <f>'Data from Waybill Query'!E2674</f>
        <v>0</v>
      </c>
      <c r="F2674" s="33">
        <f>'Data from Waybill Query'!F2674</f>
        <v>0</v>
      </c>
      <c r="G2674" s="33">
        <f>'Data from Waybill Query'!G2674</f>
        <v>0</v>
      </c>
      <c r="H2674" s="104">
        <f>IF(ISNA(VLOOKUP($N2674,'Data from Waybill Query'!$A:$M,8,FALSE)),0,VLOOKUP($N2674,'Data from Waybill Query'!$A:$M,8,FALSE))</f>
        <v>0</v>
      </c>
      <c r="I2674" s="104">
        <f>IF(ISNA(VLOOKUP($N2674,'Data from Waybill Query'!$A:$M,9,FALSE)),0,VLOOKUP($N2674,'Data from Waybill Query'!$A:$M,9,FALSE))</f>
        <v>0</v>
      </c>
      <c r="J2674" s="104">
        <f>IF(ISNA(VLOOKUP($N2674,'Data from Waybill Query'!$A:$M,10,FALSE)),0,VLOOKUP($N2674,'Data from Waybill Query'!$A:$M,10,FALSE))</f>
        <v>0</v>
      </c>
      <c r="K2674" s="104">
        <f>IF(ISNA(VLOOKUP($N2674,'Data from Waybill Query'!$A:$M,11,FALSE)),0,VLOOKUP($N2674,'Data from Waybill Query'!$A:$M,11,FALSE))</f>
        <v>0</v>
      </c>
      <c r="L2674" s="104">
        <f>IF(ISNA(VLOOKUP($N2674,'Data from Waybill Query'!$A:$M,12,FALSE)),0,VLOOKUP($N2674,'Data from Waybill Query'!$A:$M,12,FALSE))</f>
        <v>0</v>
      </c>
      <c r="M2674" s="104">
        <f>IF(ISNA(VLOOKUP($N2674,'Data from Waybill Query'!$A:$M,13,FALSE)),0,VLOOKUP($N2674,'Data from Waybill Query'!$A:$M,13,FALSE))</f>
        <v>0</v>
      </c>
      <c r="N2674" s="104">
        <f t="shared" si="92"/>
        <v>403</v>
      </c>
    </row>
    <row r="2675" spans="1:14" x14ac:dyDescent="0.25">
      <c r="A2675" s="104">
        <f t="shared" si="91"/>
        <v>9</v>
      </c>
      <c r="B2675" s="32">
        <f>'Data from Waybill Query'!B2675</f>
        <v>0</v>
      </c>
      <c r="C2675" s="32">
        <f>IF('Data from Waybill Query'!C2675="00","0",IF('Data from Waybill Query'!C2675="01","1",IF('Data from Waybill Query'!C2675="XX","2",'Data from Waybill Query'!C2675)))</f>
        <v>0</v>
      </c>
      <c r="D2675" s="33">
        <f>'Data from Waybill Query'!D2675</f>
        <v>0</v>
      </c>
      <c r="E2675" s="33">
        <f>'Data from Waybill Query'!E2675</f>
        <v>0</v>
      </c>
      <c r="F2675" s="33">
        <f>'Data from Waybill Query'!F2675</f>
        <v>0</v>
      </c>
      <c r="G2675" s="33">
        <f>'Data from Waybill Query'!G2675</f>
        <v>0</v>
      </c>
      <c r="H2675" s="104">
        <f>IF(ISNA(VLOOKUP($N2675,'Data from Waybill Query'!$A:$M,8,FALSE)),0,VLOOKUP($N2675,'Data from Waybill Query'!$A:$M,8,FALSE))</f>
        <v>0</v>
      </c>
      <c r="I2675" s="104">
        <f>IF(ISNA(VLOOKUP($N2675,'Data from Waybill Query'!$A:$M,9,FALSE)),0,VLOOKUP($N2675,'Data from Waybill Query'!$A:$M,9,FALSE))</f>
        <v>0</v>
      </c>
      <c r="J2675" s="104">
        <f>IF(ISNA(VLOOKUP($N2675,'Data from Waybill Query'!$A:$M,10,FALSE)),0,VLOOKUP($N2675,'Data from Waybill Query'!$A:$M,10,FALSE))</f>
        <v>0</v>
      </c>
      <c r="K2675" s="104">
        <f>IF(ISNA(VLOOKUP($N2675,'Data from Waybill Query'!$A:$M,11,FALSE)),0,VLOOKUP($N2675,'Data from Waybill Query'!$A:$M,11,FALSE))</f>
        <v>0</v>
      </c>
      <c r="L2675" s="104">
        <f>IF(ISNA(VLOOKUP($N2675,'Data from Waybill Query'!$A:$M,12,FALSE)),0,VLOOKUP($N2675,'Data from Waybill Query'!$A:$M,12,FALSE))</f>
        <v>0</v>
      </c>
      <c r="M2675" s="104">
        <f>IF(ISNA(VLOOKUP($N2675,'Data from Waybill Query'!$A:$M,13,FALSE)),0,VLOOKUP($N2675,'Data from Waybill Query'!$A:$M,13,FALSE))</f>
        <v>0</v>
      </c>
      <c r="N2675" s="104">
        <f t="shared" si="92"/>
        <v>403</v>
      </c>
    </row>
    <row r="2676" spans="1:14" x14ac:dyDescent="0.25">
      <c r="A2676" s="104">
        <f t="shared" si="91"/>
        <v>10</v>
      </c>
      <c r="B2676" s="32">
        <f>'Data from Waybill Query'!B2676</f>
        <v>0</v>
      </c>
      <c r="C2676" s="32">
        <f>IF('Data from Waybill Query'!C2676="00","0",IF('Data from Waybill Query'!C2676="01","1",IF('Data from Waybill Query'!C2676="XX","2",'Data from Waybill Query'!C2676)))</f>
        <v>0</v>
      </c>
      <c r="D2676" s="33">
        <f>'Data from Waybill Query'!D2676</f>
        <v>0</v>
      </c>
      <c r="E2676" s="33">
        <f>'Data from Waybill Query'!E2676</f>
        <v>0</v>
      </c>
      <c r="F2676" s="33">
        <f>'Data from Waybill Query'!F2676</f>
        <v>0</v>
      </c>
      <c r="G2676" s="33">
        <f>'Data from Waybill Query'!G2676</f>
        <v>0</v>
      </c>
      <c r="H2676" s="104">
        <f>IF(ISNA(VLOOKUP($N2676,'Data from Waybill Query'!$A:$M,8,FALSE)),0,VLOOKUP($N2676,'Data from Waybill Query'!$A:$M,8,FALSE))</f>
        <v>0</v>
      </c>
      <c r="I2676" s="104">
        <f>IF(ISNA(VLOOKUP($N2676,'Data from Waybill Query'!$A:$M,9,FALSE)),0,VLOOKUP($N2676,'Data from Waybill Query'!$A:$M,9,FALSE))</f>
        <v>0</v>
      </c>
      <c r="J2676" s="104">
        <f>IF(ISNA(VLOOKUP($N2676,'Data from Waybill Query'!$A:$M,10,FALSE)),0,VLOOKUP($N2676,'Data from Waybill Query'!$A:$M,10,FALSE))</f>
        <v>0</v>
      </c>
      <c r="K2676" s="104">
        <f>IF(ISNA(VLOOKUP($N2676,'Data from Waybill Query'!$A:$M,11,FALSE)),0,VLOOKUP($N2676,'Data from Waybill Query'!$A:$M,11,FALSE))</f>
        <v>0</v>
      </c>
      <c r="L2676" s="104">
        <f>IF(ISNA(VLOOKUP($N2676,'Data from Waybill Query'!$A:$M,12,FALSE)),0,VLOOKUP($N2676,'Data from Waybill Query'!$A:$M,12,FALSE))</f>
        <v>0</v>
      </c>
      <c r="M2676" s="104">
        <f>IF(ISNA(VLOOKUP($N2676,'Data from Waybill Query'!$A:$M,13,FALSE)),0,VLOOKUP($N2676,'Data from Waybill Query'!$A:$M,13,FALSE))</f>
        <v>0</v>
      </c>
      <c r="N2676" s="104">
        <f t="shared" si="92"/>
        <v>403</v>
      </c>
    </row>
    <row r="2677" spans="1:14" x14ac:dyDescent="0.25">
      <c r="A2677" s="104">
        <f t="shared" si="91"/>
        <v>11</v>
      </c>
      <c r="B2677" s="32">
        <f>'Data from Waybill Query'!B2677</f>
        <v>0</v>
      </c>
      <c r="C2677" s="32">
        <f>IF('Data from Waybill Query'!C2677="00","0",IF('Data from Waybill Query'!C2677="01","1",IF('Data from Waybill Query'!C2677="XX","2",'Data from Waybill Query'!C2677)))</f>
        <v>0</v>
      </c>
      <c r="D2677" s="33">
        <f>'Data from Waybill Query'!D2677</f>
        <v>0</v>
      </c>
      <c r="E2677" s="33">
        <f>'Data from Waybill Query'!E2677</f>
        <v>0</v>
      </c>
      <c r="F2677" s="33">
        <f>'Data from Waybill Query'!F2677</f>
        <v>0</v>
      </c>
      <c r="G2677" s="33">
        <f>'Data from Waybill Query'!G2677</f>
        <v>0</v>
      </c>
      <c r="H2677" s="104">
        <f>IF(ISNA(VLOOKUP($N2677,'Data from Waybill Query'!$A:$M,8,FALSE)),0,VLOOKUP($N2677,'Data from Waybill Query'!$A:$M,8,FALSE))</f>
        <v>0</v>
      </c>
      <c r="I2677" s="104">
        <f>IF(ISNA(VLOOKUP($N2677,'Data from Waybill Query'!$A:$M,9,FALSE)),0,VLOOKUP($N2677,'Data from Waybill Query'!$A:$M,9,FALSE))</f>
        <v>0</v>
      </c>
      <c r="J2677" s="104">
        <f>IF(ISNA(VLOOKUP($N2677,'Data from Waybill Query'!$A:$M,10,FALSE)),0,VLOOKUP($N2677,'Data from Waybill Query'!$A:$M,10,FALSE))</f>
        <v>0</v>
      </c>
      <c r="K2677" s="104">
        <f>IF(ISNA(VLOOKUP($N2677,'Data from Waybill Query'!$A:$M,11,FALSE)),0,VLOOKUP($N2677,'Data from Waybill Query'!$A:$M,11,FALSE))</f>
        <v>0</v>
      </c>
      <c r="L2677" s="104">
        <f>IF(ISNA(VLOOKUP($N2677,'Data from Waybill Query'!$A:$M,12,FALSE)),0,VLOOKUP($N2677,'Data from Waybill Query'!$A:$M,12,FALSE))</f>
        <v>0</v>
      </c>
      <c r="M2677" s="104">
        <f>IF(ISNA(VLOOKUP($N2677,'Data from Waybill Query'!$A:$M,13,FALSE)),0,VLOOKUP($N2677,'Data from Waybill Query'!$A:$M,13,FALSE))</f>
        <v>0</v>
      </c>
      <c r="N2677" s="104">
        <f t="shared" si="92"/>
        <v>403</v>
      </c>
    </row>
    <row r="2678" spans="1:14" x14ac:dyDescent="0.25">
      <c r="A2678" s="104">
        <f t="shared" si="91"/>
        <v>12</v>
      </c>
      <c r="B2678" s="32">
        <f>'Data from Waybill Query'!B2678</f>
        <v>0</v>
      </c>
      <c r="C2678" s="32">
        <f>IF('Data from Waybill Query'!C2678="00","0",IF('Data from Waybill Query'!C2678="01","1",IF('Data from Waybill Query'!C2678="XX","2",'Data from Waybill Query'!C2678)))</f>
        <v>0</v>
      </c>
      <c r="D2678" s="33">
        <f>'Data from Waybill Query'!D2678</f>
        <v>0</v>
      </c>
      <c r="E2678" s="33">
        <f>'Data from Waybill Query'!E2678</f>
        <v>0</v>
      </c>
      <c r="F2678" s="33">
        <f>'Data from Waybill Query'!F2678</f>
        <v>0</v>
      </c>
      <c r="G2678" s="33">
        <f>'Data from Waybill Query'!G2678</f>
        <v>0</v>
      </c>
      <c r="H2678" s="104">
        <f>IF(ISNA(VLOOKUP($N2678,'Data from Waybill Query'!$A:$M,8,FALSE)),0,VLOOKUP($N2678,'Data from Waybill Query'!$A:$M,8,FALSE))</f>
        <v>0</v>
      </c>
      <c r="I2678" s="104">
        <f>IF(ISNA(VLOOKUP($N2678,'Data from Waybill Query'!$A:$M,9,FALSE)),0,VLOOKUP($N2678,'Data from Waybill Query'!$A:$M,9,FALSE))</f>
        <v>0</v>
      </c>
      <c r="J2678" s="104">
        <f>IF(ISNA(VLOOKUP($N2678,'Data from Waybill Query'!$A:$M,10,FALSE)),0,VLOOKUP($N2678,'Data from Waybill Query'!$A:$M,10,FALSE))</f>
        <v>0</v>
      </c>
      <c r="K2678" s="104">
        <f>IF(ISNA(VLOOKUP($N2678,'Data from Waybill Query'!$A:$M,11,FALSE)),0,VLOOKUP($N2678,'Data from Waybill Query'!$A:$M,11,FALSE))</f>
        <v>0</v>
      </c>
      <c r="L2678" s="104">
        <f>IF(ISNA(VLOOKUP($N2678,'Data from Waybill Query'!$A:$M,12,FALSE)),0,VLOOKUP($N2678,'Data from Waybill Query'!$A:$M,12,FALSE))</f>
        <v>0</v>
      </c>
      <c r="M2678" s="104">
        <f>IF(ISNA(VLOOKUP($N2678,'Data from Waybill Query'!$A:$M,13,FALSE)),0,VLOOKUP($N2678,'Data from Waybill Query'!$A:$M,13,FALSE))</f>
        <v>0</v>
      </c>
      <c r="N2678" s="104">
        <f t="shared" si="92"/>
        <v>403</v>
      </c>
    </row>
    <row r="2679" spans="1:14" x14ac:dyDescent="0.25">
      <c r="A2679" s="104">
        <f t="shared" si="91"/>
        <v>13</v>
      </c>
      <c r="B2679" s="32">
        <f>'Data from Waybill Query'!B2679</f>
        <v>0</v>
      </c>
      <c r="C2679" s="32">
        <f>IF('Data from Waybill Query'!C2679="00","0",IF('Data from Waybill Query'!C2679="01","1",IF('Data from Waybill Query'!C2679="XX","2",'Data from Waybill Query'!C2679)))</f>
        <v>0</v>
      </c>
      <c r="D2679" s="33">
        <f>'Data from Waybill Query'!D2679</f>
        <v>0</v>
      </c>
      <c r="E2679" s="33">
        <f>'Data from Waybill Query'!E2679</f>
        <v>0</v>
      </c>
      <c r="F2679" s="33">
        <f>'Data from Waybill Query'!F2679</f>
        <v>0</v>
      </c>
      <c r="G2679" s="33">
        <f>'Data from Waybill Query'!G2679</f>
        <v>0</v>
      </c>
      <c r="H2679" s="104">
        <f>IF(ISNA(VLOOKUP($N2679,'Data from Waybill Query'!$A:$M,8,FALSE)),0,VLOOKUP($N2679,'Data from Waybill Query'!$A:$M,8,FALSE))</f>
        <v>0</v>
      </c>
      <c r="I2679" s="104">
        <f>IF(ISNA(VLOOKUP($N2679,'Data from Waybill Query'!$A:$M,9,FALSE)),0,VLOOKUP($N2679,'Data from Waybill Query'!$A:$M,9,FALSE))</f>
        <v>0</v>
      </c>
      <c r="J2679" s="104">
        <f>IF(ISNA(VLOOKUP($N2679,'Data from Waybill Query'!$A:$M,10,FALSE)),0,VLOOKUP($N2679,'Data from Waybill Query'!$A:$M,10,FALSE))</f>
        <v>0</v>
      </c>
      <c r="K2679" s="104">
        <f>IF(ISNA(VLOOKUP($N2679,'Data from Waybill Query'!$A:$M,11,FALSE)),0,VLOOKUP($N2679,'Data from Waybill Query'!$A:$M,11,FALSE))</f>
        <v>0</v>
      </c>
      <c r="L2679" s="104">
        <f>IF(ISNA(VLOOKUP($N2679,'Data from Waybill Query'!$A:$M,12,FALSE)),0,VLOOKUP($N2679,'Data from Waybill Query'!$A:$M,12,FALSE))</f>
        <v>0</v>
      </c>
      <c r="M2679" s="104">
        <f>IF(ISNA(VLOOKUP($N2679,'Data from Waybill Query'!$A:$M,13,FALSE)),0,VLOOKUP($N2679,'Data from Waybill Query'!$A:$M,13,FALSE))</f>
        <v>0</v>
      </c>
      <c r="N2679" s="104">
        <f t="shared" si="92"/>
        <v>403</v>
      </c>
    </row>
    <row r="2680" spans="1:14" x14ac:dyDescent="0.25">
      <c r="A2680" s="104">
        <f t="shared" si="91"/>
        <v>14</v>
      </c>
      <c r="B2680" s="32">
        <f>'Data from Waybill Query'!B2680</f>
        <v>0</v>
      </c>
      <c r="C2680" s="32">
        <f>IF('Data from Waybill Query'!C2680="00","0",IF('Data from Waybill Query'!C2680="01","1",IF('Data from Waybill Query'!C2680="XX","2",'Data from Waybill Query'!C2680)))</f>
        <v>0</v>
      </c>
      <c r="D2680" s="33">
        <f>'Data from Waybill Query'!D2680</f>
        <v>0</v>
      </c>
      <c r="E2680" s="33">
        <f>'Data from Waybill Query'!E2680</f>
        <v>0</v>
      </c>
      <c r="F2680" s="33">
        <f>'Data from Waybill Query'!F2680</f>
        <v>0</v>
      </c>
      <c r="G2680" s="33">
        <f>'Data from Waybill Query'!G2680</f>
        <v>0</v>
      </c>
      <c r="H2680" s="104">
        <f>IF(ISNA(VLOOKUP($N2680,'Data from Waybill Query'!$A:$M,8,FALSE)),0,VLOOKUP($N2680,'Data from Waybill Query'!$A:$M,8,FALSE))</f>
        <v>0</v>
      </c>
      <c r="I2680" s="104">
        <f>IF(ISNA(VLOOKUP($N2680,'Data from Waybill Query'!$A:$M,9,FALSE)),0,VLOOKUP($N2680,'Data from Waybill Query'!$A:$M,9,FALSE))</f>
        <v>0</v>
      </c>
      <c r="J2680" s="104">
        <f>IF(ISNA(VLOOKUP($N2680,'Data from Waybill Query'!$A:$M,10,FALSE)),0,VLOOKUP($N2680,'Data from Waybill Query'!$A:$M,10,FALSE))</f>
        <v>0</v>
      </c>
      <c r="K2680" s="104">
        <f>IF(ISNA(VLOOKUP($N2680,'Data from Waybill Query'!$A:$M,11,FALSE)),0,VLOOKUP($N2680,'Data from Waybill Query'!$A:$M,11,FALSE))</f>
        <v>0</v>
      </c>
      <c r="L2680" s="104">
        <f>IF(ISNA(VLOOKUP($N2680,'Data from Waybill Query'!$A:$M,12,FALSE)),0,VLOOKUP($N2680,'Data from Waybill Query'!$A:$M,12,FALSE))</f>
        <v>0</v>
      </c>
      <c r="M2680" s="104">
        <f>IF(ISNA(VLOOKUP($N2680,'Data from Waybill Query'!$A:$M,13,FALSE)),0,VLOOKUP($N2680,'Data from Waybill Query'!$A:$M,13,FALSE))</f>
        <v>0</v>
      </c>
      <c r="N2680" s="104">
        <f t="shared" si="92"/>
        <v>403</v>
      </c>
    </row>
    <row r="2681" spans="1:14" x14ac:dyDescent="0.25">
      <c r="A2681" s="104">
        <f t="shared" si="91"/>
        <v>15</v>
      </c>
      <c r="B2681" s="32">
        <f>'Data from Waybill Query'!B2681</f>
        <v>0</v>
      </c>
      <c r="C2681" s="32">
        <f>IF('Data from Waybill Query'!C2681="00","0",IF('Data from Waybill Query'!C2681="01","1",IF('Data from Waybill Query'!C2681="XX","2",'Data from Waybill Query'!C2681)))</f>
        <v>0</v>
      </c>
      <c r="D2681" s="33">
        <f>'Data from Waybill Query'!D2681</f>
        <v>0</v>
      </c>
      <c r="E2681" s="33">
        <f>'Data from Waybill Query'!E2681</f>
        <v>0</v>
      </c>
      <c r="F2681" s="33">
        <f>'Data from Waybill Query'!F2681</f>
        <v>0</v>
      </c>
      <c r="G2681" s="33">
        <f>'Data from Waybill Query'!G2681</f>
        <v>0</v>
      </c>
      <c r="H2681" s="104">
        <f>IF(ISNA(VLOOKUP($N2681,'Data from Waybill Query'!$A:$M,8,FALSE)),0,VLOOKUP($N2681,'Data from Waybill Query'!$A:$M,8,FALSE))</f>
        <v>0</v>
      </c>
      <c r="I2681" s="104">
        <f>IF(ISNA(VLOOKUP($N2681,'Data from Waybill Query'!$A:$M,9,FALSE)),0,VLOOKUP($N2681,'Data from Waybill Query'!$A:$M,9,FALSE))</f>
        <v>0</v>
      </c>
      <c r="J2681" s="104">
        <f>IF(ISNA(VLOOKUP($N2681,'Data from Waybill Query'!$A:$M,10,FALSE)),0,VLOOKUP($N2681,'Data from Waybill Query'!$A:$M,10,FALSE))</f>
        <v>0</v>
      </c>
      <c r="K2681" s="104">
        <f>IF(ISNA(VLOOKUP($N2681,'Data from Waybill Query'!$A:$M,11,FALSE)),0,VLOOKUP($N2681,'Data from Waybill Query'!$A:$M,11,FALSE))</f>
        <v>0</v>
      </c>
      <c r="L2681" s="104">
        <f>IF(ISNA(VLOOKUP($N2681,'Data from Waybill Query'!$A:$M,12,FALSE)),0,VLOOKUP($N2681,'Data from Waybill Query'!$A:$M,12,FALSE))</f>
        <v>0</v>
      </c>
      <c r="M2681" s="104">
        <f>IF(ISNA(VLOOKUP($N2681,'Data from Waybill Query'!$A:$M,13,FALSE)),0,VLOOKUP($N2681,'Data from Waybill Query'!$A:$M,13,FALSE))</f>
        <v>0</v>
      </c>
      <c r="N2681" s="104">
        <f t="shared" si="92"/>
        <v>403</v>
      </c>
    </row>
    <row r="2682" spans="1:14" x14ac:dyDescent="0.25">
      <c r="A2682" s="104">
        <f t="shared" si="91"/>
        <v>16</v>
      </c>
      <c r="B2682" s="32">
        <f>'Data from Waybill Query'!B2682</f>
        <v>0</v>
      </c>
      <c r="C2682" s="32">
        <f>IF('Data from Waybill Query'!C2682="00","0",IF('Data from Waybill Query'!C2682="01","1",IF('Data from Waybill Query'!C2682="XX","2",'Data from Waybill Query'!C2682)))</f>
        <v>0</v>
      </c>
      <c r="D2682" s="33">
        <f>'Data from Waybill Query'!D2682</f>
        <v>0</v>
      </c>
      <c r="E2682" s="33">
        <f>'Data from Waybill Query'!E2682</f>
        <v>0</v>
      </c>
      <c r="F2682" s="33">
        <f>'Data from Waybill Query'!F2682</f>
        <v>0</v>
      </c>
      <c r="G2682" s="33">
        <f>'Data from Waybill Query'!G2682</f>
        <v>0</v>
      </c>
      <c r="H2682" s="104">
        <f>IF(ISNA(VLOOKUP($N2682,'Data from Waybill Query'!$A:$M,8,FALSE)),0,VLOOKUP($N2682,'Data from Waybill Query'!$A:$M,8,FALSE))</f>
        <v>0</v>
      </c>
      <c r="I2682" s="104">
        <f>IF(ISNA(VLOOKUP($N2682,'Data from Waybill Query'!$A:$M,9,FALSE)),0,VLOOKUP($N2682,'Data from Waybill Query'!$A:$M,9,FALSE))</f>
        <v>0</v>
      </c>
      <c r="J2682" s="104">
        <f>IF(ISNA(VLOOKUP($N2682,'Data from Waybill Query'!$A:$M,10,FALSE)),0,VLOOKUP($N2682,'Data from Waybill Query'!$A:$M,10,FALSE))</f>
        <v>0</v>
      </c>
      <c r="K2682" s="104">
        <f>IF(ISNA(VLOOKUP($N2682,'Data from Waybill Query'!$A:$M,11,FALSE)),0,VLOOKUP($N2682,'Data from Waybill Query'!$A:$M,11,FALSE))</f>
        <v>0</v>
      </c>
      <c r="L2682" s="104">
        <f>IF(ISNA(VLOOKUP($N2682,'Data from Waybill Query'!$A:$M,12,FALSE)),0,VLOOKUP($N2682,'Data from Waybill Query'!$A:$M,12,FALSE))</f>
        <v>0</v>
      </c>
      <c r="M2682" s="104">
        <f>IF(ISNA(VLOOKUP($N2682,'Data from Waybill Query'!$A:$M,13,FALSE)),0,VLOOKUP($N2682,'Data from Waybill Query'!$A:$M,13,FALSE))</f>
        <v>0</v>
      </c>
      <c r="N2682" s="104">
        <f t="shared" si="92"/>
        <v>403</v>
      </c>
    </row>
    <row r="2683" spans="1:14" x14ac:dyDescent="0.25">
      <c r="A2683" s="104">
        <f t="shared" ref="A2683:A2746" si="93">$B2683*100+MOD(ROW($B2683)-ROW($B$1476),70)</f>
        <v>17</v>
      </c>
      <c r="B2683" s="32">
        <f>'Data from Waybill Query'!B2683</f>
        <v>0</v>
      </c>
      <c r="C2683" s="32">
        <f>IF('Data from Waybill Query'!C2683="00","0",IF('Data from Waybill Query'!C2683="01","1",IF('Data from Waybill Query'!C2683="XX","2",'Data from Waybill Query'!C2683)))</f>
        <v>0</v>
      </c>
      <c r="D2683" s="33">
        <f>'Data from Waybill Query'!D2683</f>
        <v>0</v>
      </c>
      <c r="E2683" s="33">
        <f>'Data from Waybill Query'!E2683</f>
        <v>0</v>
      </c>
      <c r="F2683" s="33">
        <f>'Data from Waybill Query'!F2683</f>
        <v>0</v>
      </c>
      <c r="G2683" s="33">
        <f>'Data from Waybill Query'!G2683</f>
        <v>0</v>
      </c>
      <c r="H2683" s="104">
        <f>IF(ISNA(VLOOKUP($N2683,'Data from Waybill Query'!$A:$M,8,FALSE)),0,VLOOKUP($N2683,'Data from Waybill Query'!$A:$M,8,FALSE))</f>
        <v>0</v>
      </c>
      <c r="I2683" s="104">
        <f>IF(ISNA(VLOOKUP($N2683,'Data from Waybill Query'!$A:$M,9,FALSE)),0,VLOOKUP($N2683,'Data from Waybill Query'!$A:$M,9,FALSE))</f>
        <v>0</v>
      </c>
      <c r="J2683" s="104">
        <f>IF(ISNA(VLOOKUP($N2683,'Data from Waybill Query'!$A:$M,10,FALSE)),0,VLOOKUP($N2683,'Data from Waybill Query'!$A:$M,10,FALSE))</f>
        <v>0</v>
      </c>
      <c r="K2683" s="104">
        <f>IF(ISNA(VLOOKUP($N2683,'Data from Waybill Query'!$A:$M,11,FALSE)),0,VLOOKUP($N2683,'Data from Waybill Query'!$A:$M,11,FALSE))</f>
        <v>0</v>
      </c>
      <c r="L2683" s="104">
        <f>IF(ISNA(VLOOKUP($N2683,'Data from Waybill Query'!$A:$M,12,FALSE)),0,VLOOKUP($N2683,'Data from Waybill Query'!$A:$M,12,FALSE))</f>
        <v>0</v>
      </c>
      <c r="M2683" s="104">
        <f>IF(ISNA(VLOOKUP($N2683,'Data from Waybill Query'!$A:$M,13,FALSE)),0,VLOOKUP($N2683,'Data from Waybill Query'!$A:$M,13,FALSE))</f>
        <v>0</v>
      </c>
      <c r="N2683" s="104">
        <f t="shared" ref="N2683:N2746" si="94">1000000*B2683+10000*C2683+100*IF(LEFT(E2683,1)="S",1,IF(E2683="M",2,IF(E2683="L",3,4)))+10*IF(F2683="P",1,0)+IF(G2683="S",1,IF(G2683="M",2,3))</f>
        <v>403</v>
      </c>
    </row>
    <row r="2684" spans="1:14" x14ac:dyDescent="0.25">
      <c r="A2684" s="104">
        <f t="shared" si="93"/>
        <v>18</v>
      </c>
      <c r="B2684" s="32">
        <f>'Data from Waybill Query'!B2684</f>
        <v>0</v>
      </c>
      <c r="C2684" s="32">
        <f>IF('Data from Waybill Query'!C2684="00","0",IF('Data from Waybill Query'!C2684="01","1",IF('Data from Waybill Query'!C2684="XX","2",'Data from Waybill Query'!C2684)))</f>
        <v>0</v>
      </c>
      <c r="D2684" s="33">
        <f>'Data from Waybill Query'!D2684</f>
        <v>0</v>
      </c>
      <c r="E2684" s="33">
        <f>'Data from Waybill Query'!E2684</f>
        <v>0</v>
      </c>
      <c r="F2684" s="33">
        <f>'Data from Waybill Query'!F2684</f>
        <v>0</v>
      </c>
      <c r="G2684" s="33">
        <f>'Data from Waybill Query'!G2684</f>
        <v>0</v>
      </c>
      <c r="H2684" s="104">
        <f>IF(ISNA(VLOOKUP($N2684,'Data from Waybill Query'!$A:$M,8,FALSE)),0,VLOOKUP($N2684,'Data from Waybill Query'!$A:$M,8,FALSE))</f>
        <v>0</v>
      </c>
      <c r="I2684" s="104">
        <f>IF(ISNA(VLOOKUP($N2684,'Data from Waybill Query'!$A:$M,9,FALSE)),0,VLOOKUP($N2684,'Data from Waybill Query'!$A:$M,9,FALSE))</f>
        <v>0</v>
      </c>
      <c r="J2684" s="104">
        <f>IF(ISNA(VLOOKUP($N2684,'Data from Waybill Query'!$A:$M,10,FALSE)),0,VLOOKUP($N2684,'Data from Waybill Query'!$A:$M,10,FALSE))</f>
        <v>0</v>
      </c>
      <c r="K2684" s="104">
        <f>IF(ISNA(VLOOKUP($N2684,'Data from Waybill Query'!$A:$M,11,FALSE)),0,VLOOKUP($N2684,'Data from Waybill Query'!$A:$M,11,FALSE))</f>
        <v>0</v>
      </c>
      <c r="L2684" s="104">
        <f>IF(ISNA(VLOOKUP($N2684,'Data from Waybill Query'!$A:$M,12,FALSE)),0,VLOOKUP($N2684,'Data from Waybill Query'!$A:$M,12,FALSE))</f>
        <v>0</v>
      </c>
      <c r="M2684" s="104">
        <f>IF(ISNA(VLOOKUP($N2684,'Data from Waybill Query'!$A:$M,13,FALSE)),0,VLOOKUP($N2684,'Data from Waybill Query'!$A:$M,13,FALSE))</f>
        <v>0</v>
      </c>
      <c r="N2684" s="104">
        <f t="shared" si="94"/>
        <v>403</v>
      </c>
    </row>
    <row r="2685" spans="1:14" x14ac:dyDescent="0.25">
      <c r="A2685" s="104">
        <f t="shared" si="93"/>
        <v>19</v>
      </c>
      <c r="B2685" s="32">
        <f>'Data from Waybill Query'!B2685</f>
        <v>0</v>
      </c>
      <c r="C2685" s="32">
        <f>IF('Data from Waybill Query'!C2685="00","0",IF('Data from Waybill Query'!C2685="01","1",IF('Data from Waybill Query'!C2685="XX","2",'Data from Waybill Query'!C2685)))</f>
        <v>0</v>
      </c>
      <c r="D2685" s="33">
        <f>'Data from Waybill Query'!D2685</f>
        <v>0</v>
      </c>
      <c r="E2685" s="33">
        <f>'Data from Waybill Query'!E2685</f>
        <v>0</v>
      </c>
      <c r="F2685" s="33">
        <f>'Data from Waybill Query'!F2685</f>
        <v>0</v>
      </c>
      <c r="G2685" s="33">
        <f>'Data from Waybill Query'!G2685</f>
        <v>0</v>
      </c>
      <c r="H2685" s="104">
        <f>IF(ISNA(VLOOKUP($N2685,'Data from Waybill Query'!$A:$M,8,FALSE)),0,VLOOKUP($N2685,'Data from Waybill Query'!$A:$M,8,FALSE))</f>
        <v>0</v>
      </c>
      <c r="I2685" s="104">
        <f>IF(ISNA(VLOOKUP($N2685,'Data from Waybill Query'!$A:$M,9,FALSE)),0,VLOOKUP($N2685,'Data from Waybill Query'!$A:$M,9,FALSE))</f>
        <v>0</v>
      </c>
      <c r="J2685" s="104">
        <f>IF(ISNA(VLOOKUP($N2685,'Data from Waybill Query'!$A:$M,10,FALSE)),0,VLOOKUP($N2685,'Data from Waybill Query'!$A:$M,10,FALSE))</f>
        <v>0</v>
      </c>
      <c r="K2685" s="104">
        <f>IF(ISNA(VLOOKUP($N2685,'Data from Waybill Query'!$A:$M,11,FALSE)),0,VLOOKUP($N2685,'Data from Waybill Query'!$A:$M,11,FALSE))</f>
        <v>0</v>
      </c>
      <c r="L2685" s="104">
        <f>IF(ISNA(VLOOKUP($N2685,'Data from Waybill Query'!$A:$M,12,FALSE)),0,VLOOKUP($N2685,'Data from Waybill Query'!$A:$M,12,FALSE))</f>
        <v>0</v>
      </c>
      <c r="M2685" s="104">
        <f>IF(ISNA(VLOOKUP($N2685,'Data from Waybill Query'!$A:$M,13,FALSE)),0,VLOOKUP($N2685,'Data from Waybill Query'!$A:$M,13,FALSE))</f>
        <v>0</v>
      </c>
      <c r="N2685" s="104">
        <f t="shared" si="94"/>
        <v>403</v>
      </c>
    </row>
    <row r="2686" spans="1:14" x14ac:dyDescent="0.25">
      <c r="A2686" s="104">
        <f t="shared" si="93"/>
        <v>20</v>
      </c>
      <c r="B2686" s="32">
        <f>'Data from Waybill Query'!B2686</f>
        <v>0</v>
      </c>
      <c r="C2686" s="32">
        <f>IF('Data from Waybill Query'!C2686="00","0",IF('Data from Waybill Query'!C2686="01","1",IF('Data from Waybill Query'!C2686="XX","2",'Data from Waybill Query'!C2686)))</f>
        <v>0</v>
      </c>
      <c r="D2686" s="33">
        <f>'Data from Waybill Query'!D2686</f>
        <v>0</v>
      </c>
      <c r="E2686" s="33">
        <f>'Data from Waybill Query'!E2686</f>
        <v>0</v>
      </c>
      <c r="F2686" s="33">
        <f>'Data from Waybill Query'!F2686</f>
        <v>0</v>
      </c>
      <c r="G2686" s="33">
        <f>'Data from Waybill Query'!G2686</f>
        <v>0</v>
      </c>
      <c r="H2686" s="104">
        <f>IF(ISNA(VLOOKUP($N2686,'Data from Waybill Query'!$A:$M,8,FALSE)),0,VLOOKUP($N2686,'Data from Waybill Query'!$A:$M,8,FALSE))</f>
        <v>0</v>
      </c>
      <c r="I2686" s="104">
        <f>IF(ISNA(VLOOKUP($N2686,'Data from Waybill Query'!$A:$M,9,FALSE)),0,VLOOKUP($N2686,'Data from Waybill Query'!$A:$M,9,FALSE))</f>
        <v>0</v>
      </c>
      <c r="J2686" s="104">
        <f>IF(ISNA(VLOOKUP($N2686,'Data from Waybill Query'!$A:$M,10,FALSE)),0,VLOOKUP($N2686,'Data from Waybill Query'!$A:$M,10,FALSE))</f>
        <v>0</v>
      </c>
      <c r="K2686" s="104">
        <f>IF(ISNA(VLOOKUP($N2686,'Data from Waybill Query'!$A:$M,11,FALSE)),0,VLOOKUP($N2686,'Data from Waybill Query'!$A:$M,11,FALSE))</f>
        <v>0</v>
      </c>
      <c r="L2686" s="104">
        <f>IF(ISNA(VLOOKUP($N2686,'Data from Waybill Query'!$A:$M,12,FALSE)),0,VLOOKUP($N2686,'Data from Waybill Query'!$A:$M,12,FALSE))</f>
        <v>0</v>
      </c>
      <c r="M2686" s="104">
        <f>IF(ISNA(VLOOKUP($N2686,'Data from Waybill Query'!$A:$M,13,FALSE)),0,VLOOKUP($N2686,'Data from Waybill Query'!$A:$M,13,FALSE))</f>
        <v>0</v>
      </c>
      <c r="N2686" s="104">
        <f t="shared" si="94"/>
        <v>403</v>
      </c>
    </row>
    <row r="2687" spans="1:14" x14ac:dyDescent="0.25">
      <c r="A2687" s="104">
        <f t="shared" si="93"/>
        <v>21</v>
      </c>
      <c r="B2687" s="32">
        <f>'Data from Waybill Query'!B2687</f>
        <v>0</v>
      </c>
      <c r="C2687" s="32">
        <f>IF('Data from Waybill Query'!C2687="00","0",IF('Data from Waybill Query'!C2687="01","1",IF('Data from Waybill Query'!C2687="XX","2",'Data from Waybill Query'!C2687)))</f>
        <v>0</v>
      </c>
      <c r="D2687" s="33">
        <f>'Data from Waybill Query'!D2687</f>
        <v>0</v>
      </c>
      <c r="E2687" s="33">
        <f>'Data from Waybill Query'!E2687</f>
        <v>0</v>
      </c>
      <c r="F2687" s="33">
        <f>'Data from Waybill Query'!F2687</f>
        <v>0</v>
      </c>
      <c r="G2687" s="33">
        <f>'Data from Waybill Query'!G2687</f>
        <v>0</v>
      </c>
      <c r="H2687" s="104">
        <f>IF(ISNA(VLOOKUP($N2687,'Data from Waybill Query'!$A:$M,8,FALSE)),0,VLOOKUP($N2687,'Data from Waybill Query'!$A:$M,8,FALSE))</f>
        <v>0</v>
      </c>
      <c r="I2687" s="104">
        <f>IF(ISNA(VLOOKUP($N2687,'Data from Waybill Query'!$A:$M,9,FALSE)),0,VLOOKUP($N2687,'Data from Waybill Query'!$A:$M,9,FALSE))</f>
        <v>0</v>
      </c>
      <c r="J2687" s="104">
        <f>IF(ISNA(VLOOKUP($N2687,'Data from Waybill Query'!$A:$M,10,FALSE)),0,VLOOKUP($N2687,'Data from Waybill Query'!$A:$M,10,FALSE))</f>
        <v>0</v>
      </c>
      <c r="K2687" s="104">
        <f>IF(ISNA(VLOOKUP($N2687,'Data from Waybill Query'!$A:$M,11,FALSE)),0,VLOOKUP($N2687,'Data from Waybill Query'!$A:$M,11,FALSE))</f>
        <v>0</v>
      </c>
      <c r="L2687" s="104">
        <f>IF(ISNA(VLOOKUP($N2687,'Data from Waybill Query'!$A:$M,12,FALSE)),0,VLOOKUP($N2687,'Data from Waybill Query'!$A:$M,12,FALSE))</f>
        <v>0</v>
      </c>
      <c r="M2687" s="104">
        <f>IF(ISNA(VLOOKUP($N2687,'Data from Waybill Query'!$A:$M,13,FALSE)),0,VLOOKUP($N2687,'Data from Waybill Query'!$A:$M,13,FALSE))</f>
        <v>0</v>
      </c>
      <c r="N2687" s="104">
        <f t="shared" si="94"/>
        <v>403</v>
      </c>
    </row>
    <row r="2688" spans="1:14" x14ac:dyDescent="0.25">
      <c r="A2688" s="104">
        <f t="shared" si="93"/>
        <v>22</v>
      </c>
      <c r="B2688" s="32">
        <f>'Data from Waybill Query'!B2688</f>
        <v>0</v>
      </c>
      <c r="C2688" s="32">
        <f>IF('Data from Waybill Query'!C2688="00","0",IF('Data from Waybill Query'!C2688="01","1",IF('Data from Waybill Query'!C2688="XX","2",'Data from Waybill Query'!C2688)))</f>
        <v>0</v>
      </c>
      <c r="D2688" s="33">
        <f>'Data from Waybill Query'!D2688</f>
        <v>0</v>
      </c>
      <c r="E2688" s="33">
        <f>'Data from Waybill Query'!E2688</f>
        <v>0</v>
      </c>
      <c r="F2688" s="33">
        <f>'Data from Waybill Query'!F2688</f>
        <v>0</v>
      </c>
      <c r="G2688" s="33">
        <f>'Data from Waybill Query'!G2688</f>
        <v>0</v>
      </c>
      <c r="H2688" s="104">
        <f>IF(ISNA(VLOOKUP($N2688,'Data from Waybill Query'!$A:$M,8,FALSE)),0,VLOOKUP($N2688,'Data from Waybill Query'!$A:$M,8,FALSE))</f>
        <v>0</v>
      </c>
      <c r="I2688" s="104">
        <f>IF(ISNA(VLOOKUP($N2688,'Data from Waybill Query'!$A:$M,9,FALSE)),0,VLOOKUP($N2688,'Data from Waybill Query'!$A:$M,9,FALSE))</f>
        <v>0</v>
      </c>
      <c r="J2688" s="104">
        <f>IF(ISNA(VLOOKUP($N2688,'Data from Waybill Query'!$A:$M,10,FALSE)),0,VLOOKUP($N2688,'Data from Waybill Query'!$A:$M,10,FALSE))</f>
        <v>0</v>
      </c>
      <c r="K2688" s="104">
        <f>IF(ISNA(VLOOKUP($N2688,'Data from Waybill Query'!$A:$M,11,FALSE)),0,VLOOKUP($N2688,'Data from Waybill Query'!$A:$M,11,FALSE))</f>
        <v>0</v>
      </c>
      <c r="L2688" s="104">
        <f>IF(ISNA(VLOOKUP($N2688,'Data from Waybill Query'!$A:$M,12,FALSE)),0,VLOOKUP($N2688,'Data from Waybill Query'!$A:$M,12,FALSE))</f>
        <v>0</v>
      </c>
      <c r="M2688" s="104">
        <f>IF(ISNA(VLOOKUP($N2688,'Data from Waybill Query'!$A:$M,13,FALSE)),0,VLOOKUP($N2688,'Data from Waybill Query'!$A:$M,13,FALSE))</f>
        <v>0</v>
      </c>
      <c r="N2688" s="104">
        <f t="shared" si="94"/>
        <v>403</v>
      </c>
    </row>
    <row r="2689" spans="1:14" x14ac:dyDescent="0.25">
      <c r="A2689" s="104">
        <f t="shared" si="93"/>
        <v>23</v>
      </c>
      <c r="B2689" s="32">
        <f>'Data from Waybill Query'!B2689</f>
        <v>0</v>
      </c>
      <c r="C2689" s="32">
        <f>IF('Data from Waybill Query'!C2689="00","0",IF('Data from Waybill Query'!C2689="01","1",IF('Data from Waybill Query'!C2689="XX","2",'Data from Waybill Query'!C2689)))</f>
        <v>0</v>
      </c>
      <c r="D2689" s="33">
        <f>'Data from Waybill Query'!D2689</f>
        <v>0</v>
      </c>
      <c r="E2689" s="33">
        <f>'Data from Waybill Query'!E2689</f>
        <v>0</v>
      </c>
      <c r="F2689" s="33">
        <f>'Data from Waybill Query'!F2689</f>
        <v>0</v>
      </c>
      <c r="G2689" s="33">
        <f>'Data from Waybill Query'!G2689</f>
        <v>0</v>
      </c>
      <c r="H2689" s="104">
        <f>IF(ISNA(VLOOKUP($N2689,'Data from Waybill Query'!$A:$M,8,FALSE)),0,VLOOKUP($N2689,'Data from Waybill Query'!$A:$M,8,FALSE))</f>
        <v>0</v>
      </c>
      <c r="I2689" s="104">
        <f>IF(ISNA(VLOOKUP($N2689,'Data from Waybill Query'!$A:$M,9,FALSE)),0,VLOOKUP($N2689,'Data from Waybill Query'!$A:$M,9,FALSE))</f>
        <v>0</v>
      </c>
      <c r="J2689" s="104">
        <f>IF(ISNA(VLOOKUP($N2689,'Data from Waybill Query'!$A:$M,10,FALSE)),0,VLOOKUP($N2689,'Data from Waybill Query'!$A:$M,10,FALSE))</f>
        <v>0</v>
      </c>
      <c r="K2689" s="104">
        <f>IF(ISNA(VLOOKUP($N2689,'Data from Waybill Query'!$A:$M,11,FALSE)),0,VLOOKUP($N2689,'Data from Waybill Query'!$A:$M,11,FALSE))</f>
        <v>0</v>
      </c>
      <c r="L2689" s="104">
        <f>IF(ISNA(VLOOKUP($N2689,'Data from Waybill Query'!$A:$M,12,FALSE)),0,VLOOKUP($N2689,'Data from Waybill Query'!$A:$M,12,FALSE))</f>
        <v>0</v>
      </c>
      <c r="M2689" s="104">
        <f>IF(ISNA(VLOOKUP($N2689,'Data from Waybill Query'!$A:$M,13,FALSE)),0,VLOOKUP($N2689,'Data from Waybill Query'!$A:$M,13,FALSE))</f>
        <v>0</v>
      </c>
      <c r="N2689" s="104">
        <f t="shared" si="94"/>
        <v>403</v>
      </c>
    </row>
    <row r="2690" spans="1:14" x14ac:dyDescent="0.25">
      <c r="A2690" s="104">
        <f t="shared" si="93"/>
        <v>24</v>
      </c>
      <c r="B2690" s="32">
        <f>'Data from Waybill Query'!B2690</f>
        <v>0</v>
      </c>
      <c r="C2690" s="32">
        <f>IF('Data from Waybill Query'!C2690="00","0",IF('Data from Waybill Query'!C2690="01","1",IF('Data from Waybill Query'!C2690="XX","2",'Data from Waybill Query'!C2690)))</f>
        <v>0</v>
      </c>
      <c r="D2690" s="33">
        <f>'Data from Waybill Query'!D2690</f>
        <v>0</v>
      </c>
      <c r="E2690" s="33">
        <f>'Data from Waybill Query'!E2690</f>
        <v>0</v>
      </c>
      <c r="F2690" s="33">
        <f>'Data from Waybill Query'!F2690</f>
        <v>0</v>
      </c>
      <c r="G2690" s="33">
        <f>'Data from Waybill Query'!G2690</f>
        <v>0</v>
      </c>
      <c r="H2690" s="104">
        <f>IF(ISNA(VLOOKUP($N2690,'Data from Waybill Query'!$A:$M,8,FALSE)),0,VLOOKUP($N2690,'Data from Waybill Query'!$A:$M,8,FALSE))</f>
        <v>0</v>
      </c>
      <c r="I2690" s="104">
        <f>IF(ISNA(VLOOKUP($N2690,'Data from Waybill Query'!$A:$M,9,FALSE)),0,VLOOKUP($N2690,'Data from Waybill Query'!$A:$M,9,FALSE))</f>
        <v>0</v>
      </c>
      <c r="J2690" s="104">
        <f>IF(ISNA(VLOOKUP($N2690,'Data from Waybill Query'!$A:$M,10,FALSE)),0,VLOOKUP($N2690,'Data from Waybill Query'!$A:$M,10,FALSE))</f>
        <v>0</v>
      </c>
      <c r="K2690" s="104">
        <f>IF(ISNA(VLOOKUP($N2690,'Data from Waybill Query'!$A:$M,11,FALSE)),0,VLOOKUP($N2690,'Data from Waybill Query'!$A:$M,11,FALSE))</f>
        <v>0</v>
      </c>
      <c r="L2690" s="104">
        <f>IF(ISNA(VLOOKUP($N2690,'Data from Waybill Query'!$A:$M,12,FALSE)),0,VLOOKUP($N2690,'Data from Waybill Query'!$A:$M,12,FALSE))</f>
        <v>0</v>
      </c>
      <c r="M2690" s="104">
        <f>IF(ISNA(VLOOKUP($N2690,'Data from Waybill Query'!$A:$M,13,FALSE)),0,VLOOKUP($N2690,'Data from Waybill Query'!$A:$M,13,FALSE))</f>
        <v>0</v>
      </c>
      <c r="N2690" s="104">
        <f t="shared" si="94"/>
        <v>403</v>
      </c>
    </row>
    <row r="2691" spans="1:14" x14ac:dyDescent="0.25">
      <c r="A2691" s="104">
        <f t="shared" si="93"/>
        <v>25</v>
      </c>
      <c r="B2691" s="32">
        <f>'Data from Waybill Query'!B2691</f>
        <v>0</v>
      </c>
      <c r="C2691" s="32">
        <f>IF('Data from Waybill Query'!C2691="00","0",IF('Data from Waybill Query'!C2691="01","1",IF('Data from Waybill Query'!C2691="XX","2",'Data from Waybill Query'!C2691)))</f>
        <v>0</v>
      </c>
      <c r="D2691" s="33">
        <f>'Data from Waybill Query'!D2691</f>
        <v>0</v>
      </c>
      <c r="E2691" s="33">
        <f>'Data from Waybill Query'!E2691</f>
        <v>0</v>
      </c>
      <c r="F2691" s="33">
        <f>'Data from Waybill Query'!F2691</f>
        <v>0</v>
      </c>
      <c r="G2691" s="33">
        <f>'Data from Waybill Query'!G2691</f>
        <v>0</v>
      </c>
      <c r="H2691" s="104">
        <f>IF(ISNA(VLOOKUP($N2691,'Data from Waybill Query'!$A:$M,8,FALSE)),0,VLOOKUP($N2691,'Data from Waybill Query'!$A:$M,8,FALSE))</f>
        <v>0</v>
      </c>
      <c r="I2691" s="104">
        <f>IF(ISNA(VLOOKUP($N2691,'Data from Waybill Query'!$A:$M,9,FALSE)),0,VLOOKUP($N2691,'Data from Waybill Query'!$A:$M,9,FALSE))</f>
        <v>0</v>
      </c>
      <c r="J2691" s="104">
        <f>IF(ISNA(VLOOKUP($N2691,'Data from Waybill Query'!$A:$M,10,FALSE)),0,VLOOKUP($N2691,'Data from Waybill Query'!$A:$M,10,FALSE))</f>
        <v>0</v>
      </c>
      <c r="K2691" s="104">
        <f>IF(ISNA(VLOOKUP($N2691,'Data from Waybill Query'!$A:$M,11,FALSE)),0,VLOOKUP($N2691,'Data from Waybill Query'!$A:$M,11,FALSE))</f>
        <v>0</v>
      </c>
      <c r="L2691" s="104">
        <f>IF(ISNA(VLOOKUP($N2691,'Data from Waybill Query'!$A:$M,12,FALSE)),0,VLOOKUP($N2691,'Data from Waybill Query'!$A:$M,12,FALSE))</f>
        <v>0</v>
      </c>
      <c r="M2691" s="104">
        <f>IF(ISNA(VLOOKUP($N2691,'Data from Waybill Query'!$A:$M,13,FALSE)),0,VLOOKUP($N2691,'Data from Waybill Query'!$A:$M,13,FALSE))</f>
        <v>0</v>
      </c>
      <c r="N2691" s="104">
        <f t="shared" si="94"/>
        <v>403</v>
      </c>
    </row>
    <row r="2692" spans="1:14" x14ac:dyDescent="0.25">
      <c r="A2692" s="104">
        <f t="shared" si="93"/>
        <v>26</v>
      </c>
      <c r="B2692" s="32">
        <f>'Data from Waybill Query'!B2692</f>
        <v>0</v>
      </c>
      <c r="C2692" s="32">
        <f>IF('Data from Waybill Query'!C2692="00","0",IF('Data from Waybill Query'!C2692="01","1",IF('Data from Waybill Query'!C2692="XX","2",'Data from Waybill Query'!C2692)))</f>
        <v>0</v>
      </c>
      <c r="D2692" s="33">
        <f>'Data from Waybill Query'!D2692</f>
        <v>0</v>
      </c>
      <c r="E2692" s="33">
        <f>'Data from Waybill Query'!E2692</f>
        <v>0</v>
      </c>
      <c r="F2692" s="33">
        <f>'Data from Waybill Query'!F2692</f>
        <v>0</v>
      </c>
      <c r="G2692" s="33">
        <f>'Data from Waybill Query'!G2692</f>
        <v>0</v>
      </c>
      <c r="H2692" s="104">
        <f>IF(ISNA(VLOOKUP($N2692,'Data from Waybill Query'!$A:$M,8,FALSE)),0,VLOOKUP($N2692,'Data from Waybill Query'!$A:$M,8,FALSE))</f>
        <v>0</v>
      </c>
      <c r="I2692" s="104">
        <f>IF(ISNA(VLOOKUP($N2692,'Data from Waybill Query'!$A:$M,9,FALSE)),0,VLOOKUP($N2692,'Data from Waybill Query'!$A:$M,9,FALSE))</f>
        <v>0</v>
      </c>
      <c r="J2692" s="104">
        <f>IF(ISNA(VLOOKUP($N2692,'Data from Waybill Query'!$A:$M,10,FALSE)),0,VLOOKUP($N2692,'Data from Waybill Query'!$A:$M,10,FALSE))</f>
        <v>0</v>
      </c>
      <c r="K2692" s="104">
        <f>IF(ISNA(VLOOKUP($N2692,'Data from Waybill Query'!$A:$M,11,FALSE)),0,VLOOKUP($N2692,'Data from Waybill Query'!$A:$M,11,FALSE))</f>
        <v>0</v>
      </c>
      <c r="L2692" s="104">
        <f>IF(ISNA(VLOOKUP($N2692,'Data from Waybill Query'!$A:$M,12,FALSE)),0,VLOOKUP($N2692,'Data from Waybill Query'!$A:$M,12,FALSE))</f>
        <v>0</v>
      </c>
      <c r="M2692" s="104">
        <f>IF(ISNA(VLOOKUP($N2692,'Data from Waybill Query'!$A:$M,13,FALSE)),0,VLOOKUP($N2692,'Data from Waybill Query'!$A:$M,13,FALSE))</f>
        <v>0</v>
      </c>
      <c r="N2692" s="104">
        <f t="shared" si="94"/>
        <v>403</v>
      </c>
    </row>
    <row r="2693" spans="1:14" x14ac:dyDescent="0.25">
      <c r="A2693" s="104">
        <f t="shared" si="93"/>
        <v>27</v>
      </c>
      <c r="B2693" s="32">
        <f>'Data from Waybill Query'!B2693</f>
        <v>0</v>
      </c>
      <c r="C2693" s="32">
        <f>IF('Data from Waybill Query'!C2693="00","0",IF('Data from Waybill Query'!C2693="01","1",IF('Data from Waybill Query'!C2693="XX","2",'Data from Waybill Query'!C2693)))</f>
        <v>0</v>
      </c>
      <c r="D2693" s="33">
        <f>'Data from Waybill Query'!D2693</f>
        <v>0</v>
      </c>
      <c r="E2693" s="33">
        <f>'Data from Waybill Query'!E2693</f>
        <v>0</v>
      </c>
      <c r="F2693" s="33">
        <f>'Data from Waybill Query'!F2693</f>
        <v>0</v>
      </c>
      <c r="G2693" s="33">
        <f>'Data from Waybill Query'!G2693</f>
        <v>0</v>
      </c>
      <c r="H2693" s="104">
        <f>IF(ISNA(VLOOKUP($N2693,'Data from Waybill Query'!$A:$M,8,FALSE)),0,VLOOKUP($N2693,'Data from Waybill Query'!$A:$M,8,FALSE))</f>
        <v>0</v>
      </c>
      <c r="I2693" s="104">
        <f>IF(ISNA(VLOOKUP($N2693,'Data from Waybill Query'!$A:$M,9,FALSE)),0,VLOOKUP($N2693,'Data from Waybill Query'!$A:$M,9,FALSE))</f>
        <v>0</v>
      </c>
      <c r="J2693" s="104">
        <f>IF(ISNA(VLOOKUP($N2693,'Data from Waybill Query'!$A:$M,10,FALSE)),0,VLOOKUP($N2693,'Data from Waybill Query'!$A:$M,10,FALSE))</f>
        <v>0</v>
      </c>
      <c r="K2693" s="104">
        <f>IF(ISNA(VLOOKUP($N2693,'Data from Waybill Query'!$A:$M,11,FALSE)),0,VLOOKUP($N2693,'Data from Waybill Query'!$A:$M,11,FALSE))</f>
        <v>0</v>
      </c>
      <c r="L2693" s="104">
        <f>IF(ISNA(VLOOKUP($N2693,'Data from Waybill Query'!$A:$M,12,FALSE)),0,VLOOKUP($N2693,'Data from Waybill Query'!$A:$M,12,FALSE))</f>
        <v>0</v>
      </c>
      <c r="M2693" s="104">
        <f>IF(ISNA(VLOOKUP($N2693,'Data from Waybill Query'!$A:$M,13,FALSE)),0,VLOOKUP($N2693,'Data from Waybill Query'!$A:$M,13,FALSE))</f>
        <v>0</v>
      </c>
      <c r="N2693" s="104">
        <f t="shared" si="94"/>
        <v>403</v>
      </c>
    </row>
    <row r="2694" spans="1:14" x14ac:dyDescent="0.25">
      <c r="A2694" s="104">
        <f t="shared" si="93"/>
        <v>28</v>
      </c>
      <c r="B2694" s="32">
        <f>'Data from Waybill Query'!B2694</f>
        <v>0</v>
      </c>
      <c r="C2694" s="32">
        <f>IF('Data from Waybill Query'!C2694="00","0",IF('Data from Waybill Query'!C2694="01","1",IF('Data from Waybill Query'!C2694="XX","2",'Data from Waybill Query'!C2694)))</f>
        <v>0</v>
      </c>
      <c r="D2694" s="33">
        <f>'Data from Waybill Query'!D2694</f>
        <v>0</v>
      </c>
      <c r="E2694" s="33">
        <f>'Data from Waybill Query'!E2694</f>
        <v>0</v>
      </c>
      <c r="F2694" s="33">
        <f>'Data from Waybill Query'!F2694</f>
        <v>0</v>
      </c>
      <c r="G2694" s="33">
        <f>'Data from Waybill Query'!G2694</f>
        <v>0</v>
      </c>
      <c r="H2694" s="104">
        <f>IF(ISNA(VLOOKUP($N2694,'Data from Waybill Query'!$A:$M,8,FALSE)),0,VLOOKUP($N2694,'Data from Waybill Query'!$A:$M,8,FALSE))</f>
        <v>0</v>
      </c>
      <c r="I2694" s="104">
        <f>IF(ISNA(VLOOKUP($N2694,'Data from Waybill Query'!$A:$M,9,FALSE)),0,VLOOKUP($N2694,'Data from Waybill Query'!$A:$M,9,FALSE))</f>
        <v>0</v>
      </c>
      <c r="J2694" s="104">
        <f>IF(ISNA(VLOOKUP($N2694,'Data from Waybill Query'!$A:$M,10,FALSE)),0,VLOOKUP($N2694,'Data from Waybill Query'!$A:$M,10,FALSE))</f>
        <v>0</v>
      </c>
      <c r="K2694" s="104">
        <f>IF(ISNA(VLOOKUP($N2694,'Data from Waybill Query'!$A:$M,11,FALSE)),0,VLOOKUP($N2694,'Data from Waybill Query'!$A:$M,11,FALSE))</f>
        <v>0</v>
      </c>
      <c r="L2694" s="104">
        <f>IF(ISNA(VLOOKUP($N2694,'Data from Waybill Query'!$A:$M,12,FALSE)),0,VLOOKUP($N2694,'Data from Waybill Query'!$A:$M,12,FALSE))</f>
        <v>0</v>
      </c>
      <c r="M2694" s="104">
        <f>IF(ISNA(VLOOKUP($N2694,'Data from Waybill Query'!$A:$M,13,FALSE)),0,VLOOKUP($N2694,'Data from Waybill Query'!$A:$M,13,FALSE))</f>
        <v>0</v>
      </c>
      <c r="N2694" s="104">
        <f t="shared" si="94"/>
        <v>403</v>
      </c>
    </row>
    <row r="2695" spans="1:14" x14ac:dyDescent="0.25">
      <c r="A2695" s="104">
        <f t="shared" si="93"/>
        <v>29</v>
      </c>
      <c r="B2695" s="32">
        <f>'Data from Waybill Query'!B2695</f>
        <v>0</v>
      </c>
      <c r="C2695" s="32">
        <f>IF('Data from Waybill Query'!C2695="00","0",IF('Data from Waybill Query'!C2695="01","1",IF('Data from Waybill Query'!C2695="XX","2",'Data from Waybill Query'!C2695)))</f>
        <v>0</v>
      </c>
      <c r="D2695" s="33">
        <f>'Data from Waybill Query'!D2695</f>
        <v>0</v>
      </c>
      <c r="E2695" s="33">
        <f>'Data from Waybill Query'!E2695</f>
        <v>0</v>
      </c>
      <c r="F2695" s="33">
        <f>'Data from Waybill Query'!F2695</f>
        <v>0</v>
      </c>
      <c r="G2695" s="33">
        <f>'Data from Waybill Query'!G2695</f>
        <v>0</v>
      </c>
      <c r="H2695" s="104">
        <f>IF(ISNA(VLOOKUP($N2695,'Data from Waybill Query'!$A:$M,8,FALSE)),0,VLOOKUP($N2695,'Data from Waybill Query'!$A:$M,8,FALSE))</f>
        <v>0</v>
      </c>
      <c r="I2695" s="104">
        <f>IF(ISNA(VLOOKUP($N2695,'Data from Waybill Query'!$A:$M,9,FALSE)),0,VLOOKUP($N2695,'Data from Waybill Query'!$A:$M,9,FALSE))</f>
        <v>0</v>
      </c>
      <c r="J2695" s="104">
        <f>IF(ISNA(VLOOKUP($N2695,'Data from Waybill Query'!$A:$M,10,FALSE)),0,VLOOKUP($N2695,'Data from Waybill Query'!$A:$M,10,FALSE))</f>
        <v>0</v>
      </c>
      <c r="K2695" s="104">
        <f>IF(ISNA(VLOOKUP($N2695,'Data from Waybill Query'!$A:$M,11,FALSE)),0,VLOOKUP($N2695,'Data from Waybill Query'!$A:$M,11,FALSE))</f>
        <v>0</v>
      </c>
      <c r="L2695" s="104">
        <f>IF(ISNA(VLOOKUP($N2695,'Data from Waybill Query'!$A:$M,12,FALSE)),0,VLOOKUP($N2695,'Data from Waybill Query'!$A:$M,12,FALSE))</f>
        <v>0</v>
      </c>
      <c r="M2695" s="104">
        <f>IF(ISNA(VLOOKUP($N2695,'Data from Waybill Query'!$A:$M,13,FALSE)),0,VLOOKUP($N2695,'Data from Waybill Query'!$A:$M,13,FALSE))</f>
        <v>0</v>
      </c>
      <c r="N2695" s="104">
        <f t="shared" si="94"/>
        <v>403</v>
      </c>
    </row>
    <row r="2696" spans="1:14" x14ac:dyDescent="0.25">
      <c r="A2696" s="104">
        <f t="shared" si="93"/>
        <v>30</v>
      </c>
      <c r="B2696" s="32">
        <f>'Data from Waybill Query'!B2696</f>
        <v>0</v>
      </c>
      <c r="C2696" s="32">
        <f>IF('Data from Waybill Query'!C2696="00","0",IF('Data from Waybill Query'!C2696="01","1",IF('Data from Waybill Query'!C2696="XX","2",'Data from Waybill Query'!C2696)))</f>
        <v>0</v>
      </c>
      <c r="D2696" s="33">
        <f>'Data from Waybill Query'!D2696</f>
        <v>0</v>
      </c>
      <c r="E2696" s="33">
        <f>'Data from Waybill Query'!E2696</f>
        <v>0</v>
      </c>
      <c r="F2696" s="33">
        <f>'Data from Waybill Query'!F2696</f>
        <v>0</v>
      </c>
      <c r="G2696" s="33">
        <f>'Data from Waybill Query'!G2696</f>
        <v>0</v>
      </c>
      <c r="H2696" s="104">
        <f>IF(ISNA(VLOOKUP($N2696,'Data from Waybill Query'!$A:$M,8,FALSE)),0,VLOOKUP($N2696,'Data from Waybill Query'!$A:$M,8,FALSE))</f>
        <v>0</v>
      </c>
      <c r="I2696" s="104">
        <f>IF(ISNA(VLOOKUP($N2696,'Data from Waybill Query'!$A:$M,9,FALSE)),0,VLOOKUP($N2696,'Data from Waybill Query'!$A:$M,9,FALSE))</f>
        <v>0</v>
      </c>
      <c r="J2696" s="104">
        <f>IF(ISNA(VLOOKUP($N2696,'Data from Waybill Query'!$A:$M,10,FALSE)),0,VLOOKUP($N2696,'Data from Waybill Query'!$A:$M,10,FALSE))</f>
        <v>0</v>
      </c>
      <c r="K2696" s="104">
        <f>IF(ISNA(VLOOKUP($N2696,'Data from Waybill Query'!$A:$M,11,FALSE)),0,VLOOKUP($N2696,'Data from Waybill Query'!$A:$M,11,FALSE))</f>
        <v>0</v>
      </c>
      <c r="L2696" s="104">
        <f>IF(ISNA(VLOOKUP($N2696,'Data from Waybill Query'!$A:$M,12,FALSE)),0,VLOOKUP($N2696,'Data from Waybill Query'!$A:$M,12,FALSE))</f>
        <v>0</v>
      </c>
      <c r="M2696" s="104">
        <f>IF(ISNA(VLOOKUP($N2696,'Data from Waybill Query'!$A:$M,13,FALSE)),0,VLOOKUP($N2696,'Data from Waybill Query'!$A:$M,13,FALSE))</f>
        <v>0</v>
      </c>
      <c r="N2696" s="104">
        <f t="shared" si="94"/>
        <v>403</v>
      </c>
    </row>
    <row r="2697" spans="1:14" x14ac:dyDescent="0.25">
      <c r="A2697" s="104">
        <f t="shared" si="93"/>
        <v>31</v>
      </c>
      <c r="B2697" s="32">
        <f>'Data from Waybill Query'!B2697</f>
        <v>0</v>
      </c>
      <c r="C2697" s="32">
        <f>IF('Data from Waybill Query'!C2697="00","0",IF('Data from Waybill Query'!C2697="01","1",IF('Data from Waybill Query'!C2697="XX","2",'Data from Waybill Query'!C2697)))</f>
        <v>0</v>
      </c>
      <c r="D2697" s="33">
        <f>'Data from Waybill Query'!D2697</f>
        <v>0</v>
      </c>
      <c r="E2697" s="33">
        <f>'Data from Waybill Query'!E2697</f>
        <v>0</v>
      </c>
      <c r="F2697" s="33">
        <f>'Data from Waybill Query'!F2697</f>
        <v>0</v>
      </c>
      <c r="G2697" s="33">
        <f>'Data from Waybill Query'!G2697</f>
        <v>0</v>
      </c>
      <c r="H2697" s="104">
        <f>IF(ISNA(VLOOKUP($N2697,'Data from Waybill Query'!$A:$M,8,FALSE)),0,VLOOKUP($N2697,'Data from Waybill Query'!$A:$M,8,FALSE))</f>
        <v>0</v>
      </c>
      <c r="I2697" s="104">
        <f>IF(ISNA(VLOOKUP($N2697,'Data from Waybill Query'!$A:$M,9,FALSE)),0,VLOOKUP($N2697,'Data from Waybill Query'!$A:$M,9,FALSE))</f>
        <v>0</v>
      </c>
      <c r="J2697" s="104">
        <f>IF(ISNA(VLOOKUP($N2697,'Data from Waybill Query'!$A:$M,10,FALSE)),0,VLOOKUP($N2697,'Data from Waybill Query'!$A:$M,10,FALSE))</f>
        <v>0</v>
      </c>
      <c r="K2697" s="104">
        <f>IF(ISNA(VLOOKUP($N2697,'Data from Waybill Query'!$A:$M,11,FALSE)),0,VLOOKUP($N2697,'Data from Waybill Query'!$A:$M,11,FALSE))</f>
        <v>0</v>
      </c>
      <c r="L2697" s="104">
        <f>IF(ISNA(VLOOKUP($N2697,'Data from Waybill Query'!$A:$M,12,FALSE)),0,VLOOKUP($N2697,'Data from Waybill Query'!$A:$M,12,FALSE))</f>
        <v>0</v>
      </c>
      <c r="M2697" s="104">
        <f>IF(ISNA(VLOOKUP($N2697,'Data from Waybill Query'!$A:$M,13,FALSE)),0,VLOOKUP($N2697,'Data from Waybill Query'!$A:$M,13,FALSE))</f>
        <v>0</v>
      </c>
      <c r="N2697" s="104">
        <f t="shared" si="94"/>
        <v>403</v>
      </c>
    </row>
    <row r="2698" spans="1:14" x14ac:dyDescent="0.25">
      <c r="A2698" s="104">
        <f t="shared" si="93"/>
        <v>32</v>
      </c>
      <c r="B2698" s="32">
        <f>'Data from Waybill Query'!B2698</f>
        <v>0</v>
      </c>
      <c r="C2698" s="32">
        <f>IF('Data from Waybill Query'!C2698="00","0",IF('Data from Waybill Query'!C2698="01","1",IF('Data from Waybill Query'!C2698="XX","2",'Data from Waybill Query'!C2698)))</f>
        <v>0</v>
      </c>
      <c r="D2698" s="33">
        <f>'Data from Waybill Query'!D2698</f>
        <v>0</v>
      </c>
      <c r="E2698" s="33">
        <f>'Data from Waybill Query'!E2698</f>
        <v>0</v>
      </c>
      <c r="F2698" s="33">
        <f>'Data from Waybill Query'!F2698</f>
        <v>0</v>
      </c>
      <c r="G2698" s="33">
        <f>'Data from Waybill Query'!G2698</f>
        <v>0</v>
      </c>
      <c r="H2698" s="104">
        <f>IF(ISNA(VLOOKUP($N2698,'Data from Waybill Query'!$A:$M,8,FALSE)),0,VLOOKUP($N2698,'Data from Waybill Query'!$A:$M,8,FALSE))</f>
        <v>0</v>
      </c>
      <c r="I2698" s="104">
        <f>IF(ISNA(VLOOKUP($N2698,'Data from Waybill Query'!$A:$M,9,FALSE)),0,VLOOKUP($N2698,'Data from Waybill Query'!$A:$M,9,FALSE))</f>
        <v>0</v>
      </c>
      <c r="J2698" s="104">
        <f>IF(ISNA(VLOOKUP($N2698,'Data from Waybill Query'!$A:$M,10,FALSE)),0,VLOOKUP($N2698,'Data from Waybill Query'!$A:$M,10,FALSE))</f>
        <v>0</v>
      </c>
      <c r="K2698" s="104">
        <f>IF(ISNA(VLOOKUP($N2698,'Data from Waybill Query'!$A:$M,11,FALSE)),0,VLOOKUP($N2698,'Data from Waybill Query'!$A:$M,11,FALSE))</f>
        <v>0</v>
      </c>
      <c r="L2698" s="104">
        <f>IF(ISNA(VLOOKUP($N2698,'Data from Waybill Query'!$A:$M,12,FALSE)),0,VLOOKUP($N2698,'Data from Waybill Query'!$A:$M,12,FALSE))</f>
        <v>0</v>
      </c>
      <c r="M2698" s="104">
        <f>IF(ISNA(VLOOKUP($N2698,'Data from Waybill Query'!$A:$M,13,FALSE)),0,VLOOKUP($N2698,'Data from Waybill Query'!$A:$M,13,FALSE))</f>
        <v>0</v>
      </c>
      <c r="N2698" s="104">
        <f t="shared" si="94"/>
        <v>403</v>
      </c>
    </row>
    <row r="2699" spans="1:14" x14ac:dyDescent="0.25">
      <c r="A2699" s="104">
        <f t="shared" si="93"/>
        <v>33</v>
      </c>
      <c r="B2699" s="32">
        <f>'Data from Waybill Query'!B2699</f>
        <v>0</v>
      </c>
      <c r="C2699" s="32">
        <f>IF('Data from Waybill Query'!C2699="00","0",IF('Data from Waybill Query'!C2699="01","1",IF('Data from Waybill Query'!C2699="XX","2",'Data from Waybill Query'!C2699)))</f>
        <v>0</v>
      </c>
      <c r="D2699" s="33">
        <f>'Data from Waybill Query'!D2699</f>
        <v>0</v>
      </c>
      <c r="E2699" s="33">
        <f>'Data from Waybill Query'!E2699</f>
        <v>0</v>
      </c>
      <c r="F2699" s="33">
        <f>'Data from Waybill Query'!F2699</f>
        <v>0</v>
      </c>
      <c r="G2699" s="33">
        <f>'Data from Waybill Query'!G2699</f>
        <v>0</v>
      </c>
      <c r="H2699" s="104">
        <f>IF(ISNA(VLOOKUP($N2699,'Data from Waybill Query'!$A:$M,8,FALSE)),0,VLOOKUP($N2699,'Data from Waybill Query'!$A:$M,8,FALSE))</f>
        <v>0</v>
      </c>
      <c r="I2699" s="104">
        <f>IF(ISNA(VLOOKUP($N2699,'Data from Waybill Query'!$A:$M,9,FALSE)),0,VLOOKUP($N2699,'Data from Waybill Query'!$A:$M,9,FALSE))</f>
        <v>0</v>
      </c>
      <c r="J2699" s="104">
        <f>IF(ISNA(VLOOKUP($N2699,'Data from Waybill Query'!$A:$M,10,FALSE)),0,VLOOKUP($N2699,'Data from Waybill Query'!$A:$M,10,FALSE))</f>
        <v>0</v>
      </c>
      <c r="K2699" s="104">
        <f>IF(ISNA(VLOOKUP($N2699,'Data from Waybill Query'!$A:$M,11,FALSE)),0,VLOOKUP($N2699,'Data from Waybill Query'!$A:$M,11,FALSE))</f>
        <v>0</v>
      </c>
      <c r="L2699" s="104">
        <f>IF(ISNA(VLOOKUP($N2699,'Data from Waybill Query'!$A:$M,12,FALSE)),0,VLOOKUP($N2699,'Data from Waybill Query'!$A:$M,12,FALSE))</f>
        <v>0</v>
      </c>
      <c r="M2699" s="104">
        <f>IF(ISNA(VLOOKUP($N2699,'Data from Waybill Query'!$A:$M,13,FALSE)),0,VLOOKUP($N2699,'Data from Waybill Query'!$A:$M,13,FALSE))</f>
        <v>0</v>
      </c>
      <c r="N2699" s="104">
        <f t="shared" si="94"/>
        <v>403</v>
      </c>
    </row>
    <row r="2700" spans="1:14" x14ac:dyDescent="0.25">
      <c r="A2700" s="104">
        <f t="shared" si="93"/>
        <v>34</v>
      </c>
      <c r="B2700" s="32">
        <f>'Data from Waybill Query'!B2700</f>
        <v>0</v>
      </c>
      <c r="C2700" s="32">
        <f>IF('Data from Waybill Query'!C2700="00","0",IF('Data from Waybill Query'!C2700="01","1",IF('Data from Waybill Query'!C2700="XX","2",'Data from Waybill Query'!C2700)))</f>
        <v>0</v>
      </c>
      <c r="D2700" s="33">
        <f>'Data from Waybill Query'!D2700</f>
        <v>0</v>
      </c>
      <c r="E2700" s="33">
        <f>'Data from Waybill Query'!E2700</f>
        <v>0</v>
      </c>
      <c r="F2700" s="33">
        <f>'Data from Waybill Query'!F2700</f>
        <v>0</v>
      </c>
      <c r="G2700" s="33">
        <f>'Data from Waybill Query'!G2700</f>
        <v>0</v>
      </c>
      <c r="H2700" s="104">
        <f>IF(ISNA(VLOOKUP($N2700,'Data from Waybill Query'!$A:$M,8,FALSE)),0,VLOOKUP($N2700,'Data from Waybill Query'!$A:$M,8,FALSE))</f>
        <v>0</v>
      </c>
      <c r="I2700" s="104">
        <f>IF(ISNA(VLOOKUP($N2700,'Data from Waybill Query'!$A:$M,9,FALSE)),0,VLOOKUP($N2700,'Data from Waybill Query'!$A:$M,9,FALSE))</f>
        <v>0</v>
      </c>
      <c r="J2700" s="104">
        <f>IF(ISNA(VLOOKUP($N2700,'Data from Waybill Query'!$A:$M,10,FALSE)),0,VLOOKUP($N2700,'Data from Waybill Query'!$A:$M,10,FALSE))</f>
        <v>0</v>
      </c>
      <c r="K2700" s="104">
        <f>IF(ISNA(VLOOKUP($N2700,'Data from Waybill Query'!$A:$M,11,FALSE)),0,VLOOKUP($N2700,'Data from Waybill Query'!$A:$M,11,FALSE))</f>
        <v>0</v>
      </c>
      <c r="L2700" s="104">
        <f>IF(ISNA(VLOOKUP($N2700,'Data from Waybill Query'!$A:$M,12,FALSE)),0,VLOOKUP($N2700,'Data from Waybill Query'!$A:$M,12,FALSE))</f>
        <v>0</v>
      </c>
      <c r="M2700" s="104">
        <f>IF(ISNA(VLOOKUP($N2700,'Data from Waybill Query'!$A:$M,13,FALSE)),0,VLOOKUP($N2700,'Data from Waybill Query'!$A:$M,13,FALSE))</f>
        <v>0</v>
      </c>
      <c r="N2700" s="104">
        <f t="shared" si="94"/>
        <v>403</v>
      </c>
    </row>
    <row r="2701" spans="1:14" x14ac:dyDescent="0.25">
      <c r="A2701" s="104">
        <f t="shared" si="93"/>
        <v>35</v>
      </c>
      <c r="B2701" s="32">
        <f>'Data from Waybill Query'!B2701</f>
        <v>0</v>
      </c>
      <c r="C2701" s="32">
        <f>IF('Data from Waybill Query'!C2701="00","0",IF('Data from Waybill Query'!C2701="01","1",IF('Data from Waybill Query'!C2701="XX","2",'Data from Waybill Query'!C2701)))</f>
        <v>0</v>
      </c>
      <c r="D2701" s="33">
        <f>'Data from Waybill Query'!D2701</f>
        <v>0</v>
      </c>
      <c r="E2701" s="33">
        <f>'Data from Waybill Query'!E2701</f>
        <v>0</v>
      </c>
      <c r="F2701" s="33">
        <f>'Data from Waybill Query'!F2701</f>
        <v>0</v>
      </c>
      <c r="G2701" s="33">
        <f>'Data from Waybill Query'!G2701</f>
        <v>0</v>
      </c>
      <c r="H2701" s="104">
        <f>IF(ISNA(VLOOKUP($N2701,'Data from Waybill Query'!$A:$M,8,FALSE)),0,VLOOKUP($N2701,'Data from Waybill Query'!$A:$M,8,FALSE))</f>
        <v>0</v>
      </c>
      <c r="I2701" s="104">
        <f>IF(ISNA(VLOOKUP($N2701,'Data from Waybill Query'!$A:$M,9,FALSE)),0,VLOOKUP($N2701,'Data from Waybill Query'!$A:$M,9,FALSE))</f>
        <v>0</v>
      </c>
      <c r="J2701" s="104">
        <f>IF(ISNA(VLOOKUP($N2701,'Data from Waybill Query'!$A:$M,10,FALSE)),0,VLOOKUP($N2701,'Data from Waybill Query'!$A:$M,10,FALSE))</f>
        <v>0</v>
      </c>
      <c r="K2701" s="104">
        <f>IF(ISNA(VLOOKUP($N2701,'Data from Waybill Query'!$A:$M,11,FALSE)),0,VLOOKUP($N2701,'Data from Waybill Query'!$A:$M,11,FALSE))</f>
        <v>0</v>
      </c>
      <c r="L2701" s="104">
        <f>IF(ISNA(VLOOKUP($N2701,'Data from Waybill Query'!$A:$M,12,FALSE)),0,VLOOKUP($N2701,'Data from Waybill Query'!$A:$M,12,FALSE))</f>
        <v>0</v>
      </c>
      <c r="M2701" s="104">
        <f>IF(ISNA(VLOOKUP($N2701,'Data from Waybill Query'!$A:$M,13,FALSE)),0,VLOOKUP($N2701,'Data from Waybill Query'!$A:$M,13,FALSE))</f>
        <v>0</v>
      </c>
      <c r="N2701" s="104">
        <f t="shared" si="94"/>
        <v>403</v>
      </c>
    </row>
    <row r="2702" spans="1:14" x14ac:dyDescent="0.25">
      <c r="A2702" s="104">
        <f t="shared" si="93"/>
        <v>36</v>
      </c>
      <c r="B2702" s="32">
        <f>'Data from Waybill Query'!B2702</f>
        <v>0</v>
      </c>
      <c r="C2702" s="32">
        <f>IF('Data from Waybill Query'!C2702="00","0",IF('Data from Waybill Query'!C2702="01","1",IF('Data from Waybill Query'!C2702="XX","2",'Data from Waybill Query'!C2702)))</f>
        <v>0</v>
      </c>
      <c r="D2702" s="33">
        <f>'Data from Waybill Query'!D2702</f>
        <v>0</v>
      </c>
      <c r="E2702" s="33">
        <f>'Data from Waybill Query'!E2702</f>
        <v>0</v>
      </c>
      <c r="F2702" s="33">
        <f>'Data from Waybill Query'!F2702</f>
        <v>0</v>
      </c>
      <c r="G2702" s="33">
        <f>'Data from Waybill Query'!G2702</f>
        <v>0</v>
      </c>
      <c r="H2702" s="104">
        <f>IF(ISNA(VLOOKUP($N2702,'Data from Waybill Query'!$A:$M,8,FALSE)),0,VLOOKUP($N2702,'Data from Waybill Query'!$A:$M,8,FALSE))</f>
        <v>0</v>
      </c>
      <c r="I2702" s="104">
        <f>IF(ISNA(VLOOKUP($N2702,'Data from Waybill Query'!$A:$M,9,FALSE)),0,VLOOKUP($N2702,'Data from Waybill Query'!$A:$M,9,FALSE))</f>
        <v>0</v>
      </c>
      <c r="J2702" s="104">
        <f>IF(ISNA(VLOOKUP($N2702,'Data from Waybill Query'!$A:$M,10,FALSE)),0,VLOOKUP($N2702,'Data from Waybill Query'!$A:$M,10,FALSE))</f>
        <v>0</v>
      </c>
      <c r="K2702" s="104">
        <f>IF(ISNA(VLOOKUP($N2702,'Data from Waybill Query'!$A:$M,11,FALSE)),0,VLOOKUP($N2702,'Data from Waybill Query'!$A:$M,11,FALSE))</f>
        <v>0</v>
      </c>
      <c r="L2702" s="104">
        <f>IF(ISNA(VLOOKUP($N2702,'Data from Waybill Query'!$A:$M,12,FALSE)),0,VLOOKUP($N2702,'Data from Waybill Query'!$A:$M,12,FALSE))</f>
        <v>0</v>
      </c>
      <c r="M2702" s="104">
        <f>IF(ISNA(VLOOKUP($N2702,'Data from Waybill Query'!$A:$M,13,FALSE)),0,VLOOKUP($N2702,'Data from Waybill Query'!$A:$M,13,FALSE))</f>
        <v>0</v>
      </c>
      <c r="N2702" s="104">
        <f t="shared" si="94"/>
        <v>403</v>
      </c>
    </row>
    <row r="2703" spans="1:14" x14ac:dyDescent="0.25">
      <c r="A2703" s="104">
        <f t="shared" si="93"/>
        <v>37</v>
      </c>
      <c r="B2703" s="32">
        <f>'Data from Waybill Query'!B2703</f>
        <v>0</v>
      </c>
      <c r="C2703" s="32">
        <f>IF('Data from Waybill Query'!C2703="00","0",IF('Data from Waybill Query'!C2703="01","1",IF('Data from Waybill Query'!C2703="XX","2",'Data from Waybill Query'!C2703)))</f>
        <v>0</v>
      </c>
      <c r="D2703" s="33">
        <f>'Data from Waybill Query'!D2703</f>
        <v>0</v>
      </c>
      <c r="E2703" s="33">
        <f>'Data from Waybill Query'!E2703</f>
        <v>0</v>
      </c>
      <c r="F2703" s="33">
        <f>'Data from Waybill Query'!F2703</f>
        <v>0</v>
      </c>
      <c r="G2703" s="33">
        <f>'Data from Waybill Query'!G2703</f>
        <v>0</v>
      </c>
      <c r="H2703" s="104">
        <f>IF(ISNA(VLOOKUP($N2703,'Data from Waybill Query'!$A:$M,8,FALSE)),0,VLOOKUP($N2703,'Data from Waybill Query'!$A:$M,8,FALSE))</f>
        <v>0</v>
      </c>
      <c r="I2703" s="104">
        <f>IF(ISNA(VLOOKUP($N2703,'Data from Waybill Query'!$A:$M,9,FALSE)),0,VLOOKUP($N2703,'Data from Waybill Query'!$A:$M,9,FALSE))</f>
        <v>0</v>
      </c>
      <c r="J2703" s="104">
        <f>IF(ISNA(VLOOKUP($N2703,'Data from Waybill Query'!$A:$M,10,FALSE)),0,VLOOKUP($N2703,'Data from Waybill Query'!$A:$M,10,FALSE))</f>
        <v>0</v>
      </c>
      <c r="K2703" s="104">
        <f>IF(ISNA(VLOOKUP($N2703,'Data from Waybill Query'!$A:$M,11,FALSE)),0,VLOOKUP($N2703,'Data from Waybill Query'!$A:$M,11,FALSE))</f>
        <v>0</v>
      </c>
      <c r="L2703" s="104">
        <f>IF(ISNA(VLOOKUP($N2703,'Data from Waybill Query'!$A:$M,12,FALSE)),0,VLOOKUP($N2703,'Data from Waybill Query'!$A:$M,12,FALSE))</f>
        <v>0</v>
      </c>
      <c r="M2703" s="104">
        <f>IF(ISNA(VLOOKUP($N2703,'Data from Waybill Query'!$A:$M,13,FALSE)),0,VLOOKUP($N2703,'Data from Waybill Query'!$A:$M,13,FALSE))</f>
        <v>0</v>
      </c>
      <c r="N2703" s="104">
        <f t="shared" si="94"/>
        <v>403</v>
      </c>
    </row>
    <row r="2704" spans="1:14" x14ac:dyDescent="0.25">
      <c r="A2704" s="104">
        <f t="shared" si="93"/>
        <v>38</v>
      </c>
      <c r="B2704" s="32">
        <f>'Data from Waybill Query'!B2704</f>
        <v>0</v>
      </c>
      <c r="C2704" s="32">
        <f>IF('Data from Waybill Query'!C2704="00","0",IF('Data from Waybill Query'!C2704="01","1",IF('Data from Waybill Query'!C2704="XX","2",'Data from Waybill Query'!C2704)))</f>
        <v>0</v>
      </c>
      <c r="D2704" s="33">
        <f>'Data from Waybill Query'!D2704</f>
        <v>0</v>
      </c>
      <c r="E2704" s="33">
        <f>'Data from Waybill Query'!E2704</f>
        <v>0</v>
      </c>
      <c r="F2704" s="33">
        <f>'Data from Waybill Query'!F2704</f>
        <v>0</v>
      </c>
      <c r="G2704" s="33">
        <f>'Data from Waybill Query'!G2704</f>
        <v>0</v>
      </c>
      <c r="H2704" s="104">
        <f>IF(ISNA(VLOOKUP($N2704,'Data from Waybill Query'!$A:$M,8,FALSE)),0,VLOOKUP($N2704,'Data from Waybill Query'!$A:$M,8,FALSE))</f>
        <v>0</v>
      </c>
      <c r="I2704" s="104">
        <f>IF(ISNA(VLOOKUP($N2704,'Data from Waybill Query'!$A:$M,9,FALSE)),0,VLOOKUP($N2704,'Data from Waybill Query'!$A:$M,9,FALSE))</f>
        <v>0</v>
      </c>
      <c r="J2704" s="104">
        <f>IF(ISNA(VLOOKUP($N2704,'Data from Waybill Query'!$A:$M,10,FALSE)),0,VLOOKUP($N2704,'Data from Waybill Query'!$A:$M,10,FALSE))</f>
        <v>0</v>
      </c>
      <c r="K2704" s="104">
        <f>IF(ISNA(VLOOKUP($N2704,'Data from Waybill Query'!$A:$M,11,FALSE)),0,VLOOKUP($N2704,'Data from Waybill Query'!$A:$M,11,FALSE))</f>
        <v>0</v>
      </c>
      <c r="L2704" s="104">
        <f>IF(ISNA(VLOOKUP($N2704,'Data from Waybill Query'!$A:$M,12,FALSE)),0,VLOOKUP($N2704,'Data from Waybill Query'!$A:$M,12,FALSE))</f>
        <v>0</v>
      </c>
      <c r="M2704" s="104">
        <f>IF(ISNA(VLOOKUP($N2704,'Data from Waybill Query'!$A:$M,13,FALSE)),0,VLOOKUP($N2704,'Data from Waybill Query'!$A:$M,13,FALSE))</f>
        <v>0</v>
      </c>
      <c r="N2704" s="104">
        <f t="shared" si="94"/>
        <v>403</v>
      </c>
    </row>
    <row r="2705" spans="1:14" x14ac:dyDescent="0.25">
      <c r="A2705" s="104">
        <f t="shared" si="93"/>
        <v>39</v>
      </c>
      <c r="B2705" s="32">
        <f>'Data from Waybill Query'!B2705</f>
        <v>0</v>
      </c>
      <c r="C2705" s="32">
        <f>IF('Data from Waybill Query'!C2705="00","0",IF('Data from Waybill Query'!C2705="01","1",IF('Data from Waybill Query'!C2705="XX","2",'Data from Waybill Query'!C2705)))</f>
        <v>0</v>
      </c>
      <c r="D2705" s="33">
        <f>'Data from Waybill Query'!D2705</f>
        <v>0</v>
      </c>
      <c r="E2705" s="33">
        <f>'Data from Waybill Query'!E2705</f>
        <v>0</v>
      </c>
      <c r="F2705" s="33">
        <f>'Data from Waybill Query'!F2705</f>
        <v>0</v>
      </c>
      <c r="G2705" s="33">
        <f>'Data from Waybill Query'!G2705</f>
        <v>0</v>
      </c>
      <c r="H2705" s="104">
        <f>IF(ISNA(VLOOKUP($N2705,'Data from Waybill Query'!$A:$M,8,FALSE)),0,VLOOKUP($N2705,'Data from Waybill Query'!$A:$M,8,FALSE))</f>
        <v>0</v>
      </c>
      <c r="I2705" s="104">
        <f>IF(ISNA(VLOOKUP($N2705,'Data from Waybill Query'!$A:$M,9,FALSE)),0,VLOOKUP($N2705,'Data from Waybill Query'!$A:$M,9,FALSE))</f>
        <v>0</v>
      </c>
      <c r="J2705" s="104">
        <f>IF(ISNA(VLOOKUP($N2705,'Data from Waybill Query'!$A:$M,10,FALSE)),0,VLOOKUP($N2705,'Data from Waybill Query'!$A:$M,10,FALSE))</f>
        <v>0</v>
      </c>
      <c r="K2705" s="104">
        <f>IF(ISNA(VLOOKUP($N2705,'Data from Waybill Query'!$A:$M,11,FALSE)),0,VLOOKUP($N2705,'Data from Waybill Query'!$A:$M,11,FALSE))</f>
        <v>0</v>
      </c>
      <c r="L2705" s="104">
        <f>IF(ISNA(VLOOKUP($N2705,'Data from Waybill Query'!$A:$M,12,FALSE)),0,VLOOKUP($N2705,'Data from Waybill Query'!$A:$M,12,FALSE))</f>
        <v>0</v>
      </c>
      <c r="M2705" s="104">
        <f>IF(ISNA(VLOOKUP($N2705,'Data from Waybill Query'!$A:$M,13,FALSE)),0,VLOOKUP($N2705,'Data from Waybill Query'!$A:$M,13,FALSE))</f>
        <v>0</v>
      </c>
      <c r="N2705" s="104">
        <f t="shared" si="94"/>
        <v>403</v>
      </c>
    </row>
    <row r="2706" spans="1:14" x14ac:dyDescent="0.25">
      <c r="A2706" s="104">
        <f t="shared" si="93"/>
        <v>40</v>
      </c>
      <c r="B2706" s="32">
        <f>'Data from Waybill Query'!B2706</f>
        <v>0</v>
      </c>
      <c r="C2706" s="32">
        <f>IF('Data from Waybill Query'!C2706="00","0",IF('Data from Waybill Query'!C2706="01","1",IF('Data from Waybill Query'!C2706="XX","2",'Data from Waybill Query'!C2706)))</f>
        <v>0</v>
      </c>
      <c r="D2706" s="33">
        <f>'Data from Waybill Query'!D2706</f>
        <v>0</v>
      </c>
      <c r="E2706" s="33">
        <f>'Data from Waybill Query'!E2706</f>
        <v>0</v>
      </c>
      <c r="F2706" s="33">
        <f>'Data from Waybill Query'!F2706</f>
        <v>0</v>
      </c>
      <c r="G2706" s="33">
        <f>'Data from Waybill Query'!G2706</f>
        <v>0</v>
      </c>
      <c r="H2706" s="104">
        <f>IF(ISNA(VLOOKUP($N2706,'Data from Waybill Query'!$A:$M,8,FALSE)),0,VLOOKUP($N2706,'Data from Waybill Query'!$A:$M,8,FALSE))</f>
        <v>0</v>
      </c>
      <c r="I2706" s="104">
        <f>IF(ISNA(VLOOKUP($N2706,'Data from Waybill Query'!$A:$M,9,FALSE)),0,VLOOKUP($N2706,'Data from Waybill Query'!$A:$M,9,FALSE))</f>
        <v>0</v>
      </c>
      <c r="J2706" s="104">
        <f>IF(ISNA(VLOOKUP($N2706,'Data from Waybill Query'!$A:$M,10,FALSE)),0,VLOOKUP($N2706,'Data from Waybill Query'!$A:$M,10,FALSE))</f>
        <v>0</v>
      </c>
      <c r="K2706" s="104">
        <f>IF(ISNA(VLOOKUP($N2706,'Data from Waybill Query'!$A:$M,11,FALSE)),0,VLOOKUP($N2706,'Data from Waybill Query'!$A:$M,11,FALSE))</f>
        <v>0</v>
      </c>
      <c r="L2706" s="104">
        <f>IF(ISNA(VLOOKUP($N2706,'Data from Waybill Query'!$A:$M,12,FALSE)),0,VLOOKUP($N2706,'Data from Waybill Query'!$A:$M,12,FALSE))</f>
        <v>0</v>
      </c>
      <c r="M2706" s="104">
        <f>IF(ISNA(VLOOKUP($N2706,'Data from Waybill Query'!$A:$M,13,FALSE)),0,VLOOKUP($N2706,'Data from Waybill Query'!$A:$M,13,FALSE))</f>
        <v>0</v>
      </c>
      <c r="N2706" s="104">
        <f t="shared" si="94"/>
        <v>403</v>
      </c>
    </row>
    <row r="2707" spans="1:14" x14ac:dyDescent="0.25">
      <c r="A2707" s="104">
        <f t="shared" si="93"/>
        <v>41</v>
      </c>
      <c r="B2707" s="32">
        <f>'Data from Waybill Query'!B2707</f>
        <v>0</v>
      </c>
      <c r="C2707" s="32">
        <f>IF('Data from Waybill Query'!C2707="00","0",IF('Data from Waybill Query'!C2707="01","1",IF('Data from Waybill Query'!C2707="XX","2",'Data from Waybill Query'!C2707)))</f>
        <v>0</v>
      </c>
      <c r="D2707" s="33">
        <f>'Data from Waybill Query'!D2707</f>
        <v>0</v>
      </c>
      <c r="E2707" s="33">
        <f>'Data from Waybill Query'!E2707</f>
        <v>0</v>
      </c>
      <c r="F2707" s="33">
        <f>'Data from Waybill Query'!F2707</f>
        <v>0</v>
      </c>
      <c r="G2707" s="33">
        <f>'Data from Waybill Query'!G2707</f>
        <v>0</v>
      </c>
      <c r="H2707" s="104">
        <f>IF(ISNA(VLOOKUP($N2707,'Data from Waybill Query'!$A:$M,8,FALSE)),0,VLOOKUP($N2707,'Data from Waybill Query'!$A:$M,8,FALSE))</f>
        <v>0</v>
      </c>
      <c r="I2707" s="104">
        <f>IF(ISNA(VLOOKUP($N2707,'Data from Waybill Query'!$A:$M,9,FALSE)),0,VLOOKUP($N2707,'Data from Waybill Query'!$A:$M,9,FALSE))</f>
        <v>0</v>
      </c>
      <c r="J2707" s="104">
        <f>IF(ISNA(VLOOKUP($N2707,'Data from Waybill Query'!$A:$M,10,FALSE)),0,VLOOKUP($N2707,'Data from Waybill Query'!$A:$M,10,FALSE))</f>
        <v>0</v>
      </c>
      <c r="K2707" s="104">
        <f>IF(ISNA(VLOOKUP($N2707,'Data from Waybill Query'!$A:$M,11,FALSE)),0,VLOOKUP($N2707,'Data from Waybill Query'!$A:$M,11,FALSE))</f>
        <v>0</v>
      </c>
      <c r="L2707" s="104">
        <f>IF(ISNA(VLOOKUP($N2707,'Data from Waybill Query'!$A:$M,12,FALSE)),0,VLOOKUP($N2707,'Data from Waybill Query'!$A:$M,12,FALSE))</f>
        <v>0</v>
      </c>
      <c r="M2707" s="104">
        <f>IF(ISNA(VLOOKUP($N2707,'Data from Waybill Query'!$A:$M,13,FALSE)),0,VLOOKUP($N2707,'Data from Waybill Query'!$A:$M,13,FALSE))</f>
        <v>0</v>
      </c>
      <c r="N2707" s="104">
        <f t="shared" si="94"/>
        <v>403</v>
      </c>
    </row>
    <row r="2708" spans="1:14" x14ac:dyDescent="0.25">
      <c r="A2708" s="104">
        <f t="shared" si="93"/>
        <v>42</v>
      </c>
      <c r="B2708" s="32">
        <f>'Data from Waybill Query'!B2708</f>
        <v>0</v>
      </c>
      <c r="C2708" s="32">
        <f>IF('Data from Waybill Query'!C2708="00","0",IF('Data from Waybill Query'!C2708="01","1",IF('Data from Waybill Query'!C2708="XX","2",'Data from Waybill Query'!C2708)))</f>
        <v>0</v>
      </c>
      <c r="D2708" s="33">
        <f>'Data from Waybill Query'!D2708</f>
        <v>0</v>
      </c>
      <c r="E2708" s="33">
        <f>'Data from Waybill Query'!E2708</f>
        <v>0</v>
      </c>
      <c r="F2708" s="33">
        <f>'Data from Waybill Query'!F2708</f>
        <v>0</v>
      </c>
      <c r="G2708" s="33">
        <f>'Data from Waybill Query'!G2708</f>
        <v>0</v>
      </c>
      <c r="H2708" s="104">
        <f>IF(ISNA(VLOOKUP($N2708,'Data from Waybill Query'!$A:$M,8,FALSE)),0,VLOOKUP($N2708,'Data from Waybill Query'!$A:$M,8,FALSE))</f>
        <v>0</v>
      </c>
      <c r="I2708" s="104">
        <f>IF(ISNA(VLOOKUP($N2708,'Data from Waybill Query'!$A:$M,9,FALSE)),0,VLOOKUP($N2708,'Data from Waybill Query'!$A:$M,9,FALSE))</f>
        <v>0</v>
      </c>
      <c r="J2708" s="104">
        <f>IF(ISNA(VLOOKUP($N2708,'Data from Waybill Query'!$A:$M,10,FALSE)),0,VLOOKUP($N2708,'Data from Waybill Query'!$A:$M,10,FALSE))</f>
        <v>0</v>
      </c>
      <c r="K2708" s="104">
        <f>IF(ISNA(VLOOKUP($N2708,'Data from Waybill Query'!$A:$M,11,FALSE)),0,VLOOKUP($N2708,'Data from Waybill Query'!$A:$M,11,FALSE))</f>
        <v>0</v>
      </c>
      <c r="L2708" s="104">
        <f>IF(ISNA(VLOOKUP($N2708,'Data from Waybill Query'!$A:$M,12,FALSE)),0,VLOOKUP($N2708,'Data from Waybill Query'!$A:$M,12,FALSE))</f>
        <v>0</v>
      </c>
      <c r="M2708" s="104">
        <f>IF(ISNA(VLOOKUP($N2708,'Data from Waybill Query'!$A:$M,13,FALSE)),0,VLOOKUP($N2708,'Data from Waybill Query'!$A:$M,13,FALSE))</f>
        <v>0</v>
      </c>
      <c r="N2708" s="104">
        <f t="shared" si="94"/>
        <v>403</v>
      </c>
    </row>
    <row r="2709" spans="1:14" x14ac:dyDescent="0.25">
      <c r="A2709" s="104">
        <f t="shared" si="93"/>
        <v>43</v>
      </c>
      <c r="B2709" s="32">
        <f>'Data from Waybill Query'!B2709</f>
        <v>0</v>
      </c>
      <c r="C2709" s="32">
        <f>IF('Data from Waybill Query'!C2709="00","0",IF('Data from Waybill Query'!C2709="01","1",IF('Data from Waybill Query'!C2709="XX","2",'Data from Waybill Query'!C2709)))</f>
        <v>0</v>
      </c>
      <c r="D2709" s="33">
        <f>'Data from Waybill Query'!D2709</f>
        <v>0</v>
      </c>
      <c r="E2709" s="33">
        <f>'Data from Waybill Query'!E2709</f>
        <v>0</v>
      </c>
      <c r="F2709" s="33">
        <f>'Data from Waybill Query'!F2709</f>
        <v>0</v>
      </c>
      <c r="G2709" s="33">
        <f>'Data from Waybill Query'!G2709</f>
        <v>0</v>
      </c>
      <c r="H2709" s="104">
        <f>IF(ISNA(VLOOKUP($N2709,'Data from Waybill Query'!$A:$M,8,FALSE)),0,VLOOKUP($N2709,'Data from Waybill Query'!$A:$M,8,FALSE))</f>
        <v>0</v>
      </c>
      <c r="I2709" s="104">
        <f>IF(ISNA(VLOOKUP($N2709,'Data from Waybill Query'!$A:$M,9,FALSE)),0,VLOOKUP($N2709,'Data from Waybill Query'!$A:$M,9,FALSE))</f>
        <v>0</v>
      </c>
      <c r="J2709" s="104">
        <f>IF(ISNA(VLOOKUP($N2709,'Data from Waybill Query'!$A:$M,10,FALSE)),0,VLOOKUP($N2709,'Data from Waybill Query'!$A:$M,10,FALSE))</f>
        <v>0</v>
      </c>
      <c r="K2709" s="104">
        <f>IF(ISNA(VLOOKUP($N2709,'Data from Waybill Query'!$A:$M,11,FALSE)),0,VLOOKUP($N2709,'Data from Waybill Query'!$A:$M,11,FALSE))</f>
        <v>0</v>
      </c>
      <c r="L2709" s="104">
        <f>IF(ISNA(VLOOKUP($N2709,'Data from Waybill Query'!$A:$M,12,FALSE)),0,VLOOKUP($N2709,'Data from Waybill Query'!$A:$M,12,FALSE))</f>
        <v>0</v>
      </c>
      <c r="M2709" s="104">
        <f>IF(ISNA(VLOOKUP($N2709,'Data from Waybill Query'!$A:$M,13,FALSE)),0,VLOOKUP($N2709,'Data from Waybill Query'!$A:$M,13,FALSE))</f>
        <v>0</v>
      </c>
      <c r="N2709" s="104">
        <f t="shared" si="94"/>
        <v>403</v>
      </c>
    </row>
    <row r="2710" spans="1:14" x14ac:dyDescent="0.25">
      <c r="A2710" s="104">
        <f t="shared" si="93"/>
        <v>44</v>
      </c>
      <c r="B2710" s="32">
        <f>'Data from Waybill Query'!B2710</f>
        <v>0</v>
      </c>
      <c r="C2710" s="32">
        <f>IF('Data from Waybill Query'!C2710="00","0",IF('Data from Waybill Query'!C2710="01","1",IF('Data from Waybill Query'!C2710="XX","2",'Data from Waybill Query'!C2710)))</f>
        <v>0</v>
      </c>
      <c r="D2710" s="33">
        <f>'Data from Waybill Query'!D2710</f>
        <v>0</v>
      </c>
      <c r="E2710" s="33">
        <f>'Data from Waybill Query'!E2710</f>
        <v>0</v>
      </c>
      <c r="F2710" s="33">
        <f>'Data from Waybill Query'!F2710</f>
        <v>0</v>
      </c>
      <c r="G2710" s="33">
        <f>'Data from Waybill Query'!G2710</f>
        <v>0</v>
      </c>
      <c r="H2710" s="104">
        <f>IF(ISNA(VLOOKUP($N2710,'Data from Waybill Query'!$A:$M,8,FALSE)),0,VLOOKUP($N2710,'Data from Waybill Query'!$A:$M,8,FALSE))</f>
        <v>0</v>
      </c>
      <c r="I2710" s="104">
        <f>IF(ISNA(VLOOKUP($N2710,'Data from Waybill Query'!$A:$M,9,FALSE)),0,VLOOKUP($N2710,'Data from Waybill Query'!$A:$M,9,FALSE))</f>
        <v>0</v>
      </c>
      <c r="J2710" s="104">
        <f>IF(ISNA(VLOOKUP($N2710,'Data from Waybill Query'!$A:$M,10,FALSE)),0,VLOOKUP($N2710,'Data from Waybill Query'!$A:$M,10,FALSE))</f>
        <v>0</v>
      </c>
      <c r="K2710" s="104">
        <f>IF(ISNA(VLOOKUP($N2710,'Data from Waybill Query'!$A:$M,11,FALSE)),0,VLOOKUP($N2710,'Data from Waybill Query'!$A:$M,11,FALSE))</f>
        <v>0</v>
      </c>
      <c r="L2710" s="104">
        <f>IF(ISNA(VLOOKUP($N2710,'Data from Waybill Query'!$A:$M,12,FALSE)),0,VLOOKUP($N2710,'Data from Waybill Query'!$A:$M,12,FALSE))</f>
        <v>0</v>
      </c>
      <c r="M2710" s="104">
        <f>IF(ISNA(VLOOKUP($N2710,'Data from Waybill Query'!$A:$M,13,FALSE)),0,VLOOKUP($N2710,'Data from Waybill Query'!$A:$M,13,FALSE))</f>
        <v>0</v>
      </c>
      <c r="N2710" s="104">
        <f t="shared" si="94"/>
        <v>403</v>
      </c>
    </row>
    <row r="2711" spans="1:14" x14ac:dyDescent="0.25">
      <c r="A2711" s="104">
        <f t="shared" si="93"/>
        <v>45</v>
      </c>
      <c r="B2711" s="32">
        <f>'Data from Waybill Query'!B2711</f>
        <v>0</v>
      </c>
      <c r="C2711" s="32">
        <f>IF('Data from Waybill Query'!C2711="00","0",IF('Data from Waybill Query'!C2711="01","1",IF('Data from Waybill Query'!C2711="XX","2",'Data from Waybill Query'!C2711)))</f>
        <v>0</v>
      </c>
      <c r="D2711" s="33">
        <f>'Data from Waybill Query'!D2711</f>
        <v>0</v>
      </c>
      <c r="E2711" s="33">
        <f>'Data from Waybill Query'!E2711</f>
        <v>0</v>
      </c>
      <c r="F2711" s="33">
        <f>'Data from Waybill Query'!F2711</f>
        <v>0</v>
      </c>
      <c r="G2711" s="33">
        <f>'Data from Waybill Query'!G2711</f>
        <v>0</v>
      </c>
      <c r="H2711" s="104">
        <f>IF(ISNA(VLOOKUP($N2711,'Data from Waybill Query'!$A:$M,8,FALSE)),0,VLOOKUP($N2711,'Data from Waybill Query'!$A:$M,8,FALSE))</f>
        <v>0</v>
      </c>
      <c r="I2711" s="104">
        <f>IF(ISNA(VLOOKUP($N2711,'Data from Waybill Query'!$A:$M,9,FALSE)),0,VLOOKUP($N2711,'Data from Waybill Query'!$A:$M,9,FALSE))</f>
        <v>0</v>
      </c>
      <c r="J2711" s="104">
        <f>IF(ISNA(VLOOKUP($N2711,'Data from Waybill Query'!$A:$M,10,FALSE)),0,VLOOKUP($N2711,'Data from Waybill Query'!$A:$M,10,FALSE))</f>
        <v>0</v>
      </c>
      <c r="K2711" s="104">
        <f>IF(ISNA(VLOOKUP($N2711,'Data from Waybill Query'!$A:$M,11,FALSE)),0,VLOOKUP($N2711,'Data from Waybill Query'!$A:$M,11,FALSE))</f>
        <v>0</v>
      </c>
      <c r="L2711" s="104">
        <f>IF(ISNA(VLOOKUP($N2711,'Data from Waybill Query'!$A:$M,12,FALSE)),0,VLOOKUP($N2711,'Data from Waybill Query'!$A:$M,12,FALSE))</f>
        <v>0</v>
      </c>
      <c r="M2711" s="104">
        <f>IF(ISNA(VLOOKUP($N2711,'Data from Waybill Query'!$A:$M,13,FALSE)),0,VLOOKUP($N2711,'Data from Waybill Query'!$A:$M,13,FALSE))</f>
        <v>0</v>
      </c>
      <c r="N2711" s="104">
        <f t="shared" si="94"/>
        <v>403</v>
      </c>
    </row>
    <row r="2712" spans="1:14" x14ac:dyDescent="0.25">
      <c r="A2712" s="104">
        <f t="shared" si="93"/>
        <v>46</v>
      </c>
      <c r="B2712" s="32">
        <f>'Data from Waybill Query'!B2712</f>
        <v>0</v>
      </c>
      <c r="C2712" s="32">
        <f>IF('Data from Waybill Query'!C2712="00","0",IF('Data from Waybill Query'!C2712="01","1",IF('Data from Waybill Query'!C2712="XX","2",'Data from Waybill Query'!C2712)))</f>
        <v>0</v>
      </c>
      <c r="D2712" s="33">
        <f>'Data from Waybill Query'!D2712</f>
        <v>0</v>
      </c>
      <c r="E2712" s="33">
        <f>'Data from Waybill Query'!E2712</f>
        <v>0</v>
      </c>
      <c r="F2712" s="33">
        <f>'Data from Waybill Query'!F2712</f>
        <v>0</v>
      </c>
      <c r="G2712" s="33">
        <f>'Data from Waybill Query'!G2712</f>
        <v>0</v>
      </c>
      <c r="H2712" s="104">
        <f>IF(ISNA(VLOOKUP($N2712,'Data from Waybill Query'!$A:$M,8,FALSE)),0,VLOOKUP($N2712,'Data from Waybill Query'!$A:$M,8,FALSE))</f>
        <v>0</v>
      </c>
      <c r="I2712" s="104">
        <f>IF(ISNA(VLOOKUP($N2712,'Data from Waybill Query'!$A:$M,9,FALSE)),0,VLOOKUP($N2712,'Data from Waybill Query'!$A:$M,9,FALSE))</f>
        <v>0</v>
      </c>
      <c r="J2712" s="104">
        <f>IF(ISNA(VLOOKUP($N2712,'Data from Waybill Query'!$A:$M,10,FALSE)),0,VLOOKUP($N2712,'Data from Waybill Query'!$A:$M,10,FALSE))</f>
        <v>0</v>
      </c>
      <c r="K2712" s="104">
        <f>IF(ISNA(VLOOKUP($N2712,'Data from Waybill Query'!$A:$M,11,FALSE)),0,VLOOKUP($N2712,'Data from Waybill Query'!$A:$M,11,FALSE))</f>
        <v>0</v>
      </c>
      <c r="L2712" s="104">
        <f>IF(ISNA(VLOOKUP($N2712,'Data from Waybill Query'!$A:$M,12,FALSE)),0,VLOOKUP($N2712,'Data from Waybill Query'!$A:$M,12,FALSE))</f>
        <v>0</v>
      </c>
      <c r="M2712" s="104">
        <f>IF(ISNA(VLOOKUP($N2712,'Data from Waybill Query'!$A:$M,13,FALSE)),0,VLOOKUP($N2712,'Data from Waybill Query'!$A:$M,13,FALSE))</f>
        <v>0</v>
      </c>
      <c r="N2712" s="104">
        <f t="shared" si="94"/>
        <v>403</v>
      </c>
    </row>
    <row r="2713" spans="1:14" x14ac:dyDescent="0.25">
      <c r="A2713" s="104">
        <f t="shared" si="93"/>
        <v>47</v>
      </c>
      <c r="B2713" s="32">
        <f>'Data from Waybill Query'!B2713</f>
        <v>0</v>
      </c>
      <c r="C2713" s="32">
        <f>IF('Data from Waybill Query'!C2713="00","0",IF('Data from Waybill Query'!C2713="01","1",IF('Data from Waybill Query'!C2713="XX","2",'Data from Waybill Query'!C2713)))</f>
        <v>0</v>
      </c>
      <c r="D2713" s="33">
        <f>'Data from Waybill Query'!D2713</f>
        <v>0</v>
      </c>
      <c r="E2713" s="33">
        <f>'Data from Waybill Query'!E2713</f>
        <v>0</v>
      </c>
      <c r="F2713" s="33">
        <f>'Data from Waybill Query'!F2713</f>
        <v>0</v>
      </c>
      <c r="G2713" s="33">
        <f>'Data from Waybill Query'!G2713</f>
        <v>0</v>
      </c>
      <c r="H2713" s="104">
        <f>IF(ISNA(VLOOKUP($N2713,'Data from Waybill Query'!$A:$M,8,FALSE)),0,VLOOKUP($N2713,'Data from Waybill Query'!$A:$M,8,FALSE))</f>
        <v>0</v>
      </c>
      <c r="I2713" s="104">
        <f>IF(ISNA(VLOOKUP($N2713,'Data from Waybill Query'!$A:$M,9,FALSE)),0,VLOOKUP($N2713,'Data from Waybill Query'!$A:$M,9,FALSE))</f>
        <v>0</v>
      </c>
      <c r="J2713" s="104">
        <f>IF(ISNA(VLOOKUP($N2713,'Data from Waybill Query'!$A:$M,10,FALSE)),0,VLOOKUP($N2713,'Data from Waybill Query'!$A:$M,10,FALSE))</f>
        <v>0</v>
      </c>
      <c r="K2713" s="104">
        <f>IF(ISNA(VLOOKUP($N2713,'Data from Waybill Query'!$A:$M,11,FALSE)),0,VLOOKUP($N2713,'Data from Waybill Query'!$A:$M,11,FALSE))</f>
        <v>0</v>
      </c>
      <c r="L2713" s="104">
        <f>IF(ISNA(VLOOKUP($N2713,'Data from Waybill Query'!$A:$M,12,FALSE)),0,VLOOKUP($N2713,'Data from Waybill Query'!$A:$M,12,FALSE))</f>
        <v>0</v>
      </c>
      <c r="M2713" s="104">
        <f>IF(ISNA(VLOOKUP($N2713,'Data from Waybill Query'!$A:$M,13,FALSE)),0,VLOOKUP($N2713,'Data from Waybill Query'!$A:$M,13,FALSE))</f>
        <v>0</v>
      </c>
      <c r="N2713" s="104">
        <f t="shared" si="94"/>
        <v>403</v>
      </c>
    </row>
    <row r="2714" spans="1:14" x14ac:dyDescent="0.25">
      <c r="A2714" s="104">
        <f t="shared" si="93"/>
        <v>48</v>
      </c>
      <c r="B2714" s="32">
        <f>'Data from Waybill Query'!B2714</f>
        <v>0</v>
      </c>
      <c r="C2714" s="32">
        <f>IF('Data from Waybill Query'!C2714="00","0",IF('Data from Waybill Query'!C2714="01","1",IF('Data from Waybill Query'!C2714="XX","2",'Data from Waybill Query'!C2714)))</f>
        <v>0</v>
      </c>
      <c r="D2714" s="33">
        <f>'Data from Waybill Query'!D2714</f>
        <v>0</v>
      </c>
      <c r="E2714" s="33">
        <f>'Data from Waybill Query'!E2714</f>
        <v>0</v>
      </c>
      <c r="F2714" s="33">
        <f>'Data from Waybill Query'!F2714</f>
        <v>0</v>
      </c>
      <c r="G2714" s="33">
        <f>'Data from Waybill Query'!G2714</f>
        <v>0</v>
      </c>
      <c r="H2714" s="104">
        <f>IF(ISNA(VLOOKUP($N2714,'Data from Waybill Query'!$A:$M,8,FALSE)),0,VLOOKUP($N2714,'Data from Waybill Query'!$A:$M,8,FALSE))</f>
        <v>0</v>
      </c>
      <c r="I2714" s="104">
        <f>IF(ISNA(VLOOKUP($N2714,'Data from Waybill Query'!$A:$M,9,FALSE)),0,VLOOKUP($N2714,'Data from Waybill Query'!$A:$M,9,FALSE))</f>
        <v>0</v>
      </c>
      <c r="J2714" s="104">
        <f>IF(ISNA(VLOOKUP($N2714,'Data from Waybill Query'!$A:$M,10,FALSE)),0,VLOOKUP($N2714,'Data from Waybill Query'!$A:$M,10,FALSE))</f>
        <v>0</v>
      </c>
      <c r="K2714" s="104">
        <f>IF(ISNA(VLOOKUP($N2714,'Data from Waybill Query'!$A:$M,11,FALSE)),0,VLOOKUP($N2714,'Data from Waybill Query'!$A:$M,11,FALSE))</f>
        <v>0</v>
      </c>
      <c r="L2714" s="104">
        <f>IF(ISNA(VLOOKUP($N2714,'Data from Waybill Query'!$A:$M,12,FALSE)),0,VLOOKUP($N2714,'Data from Waybill Query'!$A:$M,12,FALSE))</f>
        <v>0</v>
      </c>
      <c r="M2714" s="104">
        <f>IF(ISNA(VLOOKUP($N2714,'Data from Waybill Query'!$A:$M,13,FALSE)),0,VLOOKUP($N2714,'Data from Waybill Query'!$A:$M,13,FALSE))</f>
        <v>0</v>
      </c>
      <c r="N2714" s="104">
        <f t="shared" si="94"/>
        <v>403</v>
      </c>
    </row>
    <row r="2715" spans="1:14" x14ac:dyDescent="0.25">
      <c r="A2715" s="104">
        <f t="shared" si="93"/>
        <v>49</v>
      </c>
      <c r="B2715" s="32">
        <f>'Data from Waybill Query'!B2715</f>
        <v>0</v>
      </c>
      <c r="C2715" s="32">
        <f>IF('Data from Waybill Query'!C2715="00","0",IF('Data from Waybill Query'!C2715="01","1",IF('Data from Waybill Query'!C2715="XX","2",'Data from Waybill Query'!C2715)))</f>
        <v>0</v>
      </c>
      <c r="D2715" s="33">
        <f>'Data from Waybill Query'!D2715</f>
        <v>0</v>
      </c>
      <c r="E2715" s="33">
        <f>'Data from Waybill Query'!E2715</f>
        <v>0</v>
      </c>
      <c r="F2715" s="33">
        <f>'Data from Waybill Query'!F2715</f>
        <v>0</v>
      </c>
      <c r="G2715" s="33">
        <f>'Data from Waybill Query'!G2715</f>
        <v>0</v>
      </c>
      <c r="H2715" s="104">
        <f>IF(ISNA(VLOOKUP($N2715,'Data from Waybill Query'!$A:$M,8,FALSE)),0,VLOOKUP($N2715,'Data from Waybill Query'!$A:$M,8,FALSE))</f>
        <v>0</v>
      </c>
      <c r="I2715" s="104">
        <f>IF(ISNA(VLOOKUP($N2715,'Data from Waybill Query'!$A:$M,9,FALSE)),0,VLOOKUP($N2715,'Data from Waybill Query'!$A:$M,9,FALSE))</f>
        <v>0</v>
      </c>
      <c r="J2715" s="104">
        <f>IF(ISNA(VLOOKUP($N2715,'Data from Waybill Query'!$A:$M,10,FALSE)),0,VLOOKUP($N2715,'Data from Waybill Query'!$A:$M,10,FALSE))</f>
        <v>0</v>
      </c>
      <c r="K2715" s="104">
        <f>IF(ISNA(VLOOKUP($N2715,'Data from Waybill Query'!$A:$M,11,FALSE)),0,VLOOKUP($N2715,'Data from Waybill Query'!$A:$M,11,FALSE))</f>
        <v>0</v>
      </c>
      <c r="L2715" s="104">
        <f>IF(ISNA(VLOOKUP($N2715,'Data from Waybill Query'!$A:$M,12,FALSE)),0,VLOOKUP($N2715,'Data from Waybill Query'!$A:$M,12,FALSE))</f>
        <v>0</v>
      </c>
      <c r="M2715" s="104">
        <f>IF(ISNA(VLOOKUP($N2715,'Data from Waybill Query'!$A:$M,13,FALSE)),0,VLOOKUP($N2715,'Data from Waybill Query'!$A:$M,13,FALSE))</f>
        <v>0</v>
      </c>
      <c r="N2715" s="104">
        <f t="shared" si="94"/>
        <v>403</v>
      </c>
    </row>
    <row r="2716" spans="1:14" x14ac:dyDescent="0.25">
      <c r="A2716" s="104">
        <f t="shared" si="93"/>
        <v>50</v>
      </c>
      <c r="B2716" s="32">
        <f>'Data from Waybill Query'!B2716</f>
        <v>0</v>
      </c>
      <c r="C2716" s="32">
        <f>IF('Data from Waybill Query'!C2716="00","0",IF('Data from Waybill Query'!C2716="01","1",IF('Data from Waybill Query'!C2716="XX","2",'Data from Waybill Query'!C2716)))</f>
        <v>0</v>
      </c>
      <c r="D2716" s="33">
        <f>'Data from Waybill Query'!D2716</f>
        <v>0</v>
      </c>
      <c r="E2716" s="33">
        <f>'Data from Waybill Query'!E2716</f>
        <v>0</v>
      </c>
      <c r="F2716" s="33">
        <f>'Data from Waybill Query'!F2716</f>
        <v>0</v>
      </c>
      <c r="G2716" s="33">
        <f>'Data from Waybill Query'!G2716</f>
        <v>0</v>
      </c>
      <c r="H2716" s="104">
        <f>IF(ISNA(VLOOKUP($N2716,'Data from Waybill Query'!$A:$M,8,FALSE)),0,VLOOKUP($N2716,'Data from Waybill Query'!$A:$M,8,FALSE))</f>
        <v>0</v>
      </c>
      <c r="I2716" s="104">
        <f>IF(ISNA(VLOOKUP($N2716,'Data from Waybill Query'!$A:$M,9,FALSE)),0,VLOOKUP($N2716,'Data from Waybill Query'!$A:$M,9,FALSE))</f>
        <v>0</v>
      </c>
      <c r="J2716" s="104">
        <f>IF(ISNA(VLOOKUP($N2716,'Data from Waybill Query'!$A:$M,10,FALSE)),0,VLOOKUP($N2716,'Data from Waybill Query'!$A:$M,10,FALSE))</f>
        <v>0</v>
      </c>
      <c r="K2716" s="104">
        <f>IF(ISNA(VLOOKUP($N2716,'Data from Waybill Query'!$A:$M,11,FALSE)),0,VLOOKUP($N2716,'Data from Waybill Query'!$A:$M,11,FALSE))</f>
        <v>0</v>
      </c>
      <c r="L2716" s="104">
        <f>IF(ISNA(VLOOKUP($N2716,'Data from Waybill Query'!$A:$M,12,FALSE)),0,VLOOKUP($N2716,'Data from Waybill Query'!$A:$M,12,FALSE))</f>
        <v>0</v>
      </c>
      <c r="M2716" s="104">
        <f>IF(ISNA(VLOOKUP($N2716,'Data from Waybill Query'!$A:$M,13,FALSE)),0,VLOOKUP($N2716,'Data from Waybill Query'!$A:$M,13,FALSE))</f>
        <v>0</v>
      </c>
      <c r="N2716" s="104">
        <f t="shared" si="94"/>
        <v>403</v>
      </c>
    </row>
    <row r="2717" spans="1:14" x14ac:dyDescent="0.25">
      <c r="A2717" s="104">
        <f t="shared" si="93"/>
        <v>51</v>
      </c>
      <c r="B2717" s="32">
        <f>'Data from Waybill Query'!B2717</f>
        <v>0</v>
      </c>
      <c r="C2717" s="32">
        <f>IF('Data from Waybill Query'!C2717="00","0",IF('Data from Waybill Query'!C2717="01","1",IF('Data from Waybill Query'!C2717="XX","2",'Data from Waybill Query'!C2717)))</f>
        <v>0</v>
      </c>
      <c r="D2717" s="33">
        <f>'Data from Waybill Query'!D2717</f>
        <v>0</v>
      </c>
      <c r="E2717" s="33">
        <f>'Data from Waybill Query'!E2717</f>
        <v>0</v>
      </c>
      <c r="F2717" s="33">
        <f>'Data from Waybill Query'!F2717</f>
        <v>0</v>
      </c>
      <c r="G2717" s="33">
        <f>'Data from Waybill Query'!G2717</f>
        <v>0</v>
      </c>
      <c r="H2717" s="104">
        <f>IF(ISNA(VLOOKUP($N2717,'Data from Waybill Query'!$A:$M,8,FALSE)),0,VLOOKUP($N2717,'Data from Waybill Query'!$A:$M,8,FALSE))</f>
        <v>0</v>
      </c>
      <c r="I2717" s="104">
        <f>IF(ISNA(VLOOKUP($N2717,'Data from Waybill Query'!$A:$M,9,FALSE)),0,VLOOKUP($N2717,'Data from Waybill Query'!$A:$M,9,FALSE))</f>
        <v>0</v>
      </c>
      <c r="J2717" s="104">
        <f>IF(ISNA(VLOOKUP($N2717,'Data from Waybill Query'!$A:$M,10,FALSE)),0,VLOOKUP($N2717,'Data from Waybill Query'!$A:$M,10,FALSE))</f>
        <v>0</v>
      </c>
      <c r="K2717" s="104">
        <f>IF(ISNA(VLOOKUP($N2717,'Data from Waybill Query'!$A:$M,11,FALSE)),0,VLOOKUP($N2717,'Data from Waybill Query'!$A:$M,11,FALSE))</f>
        <v>0</v>
      </c>
      <c r="L2717" s="104">
        <f>IF(ISNA(VLOOKUP($N2717,'Data from Waybill Query'!$A:$M,12,FALSE)),0,VLOOKUP($N2717,'Data from Waybill Query'!$A:$M,12,FALSE))</f>
        <v>0</v>
      </c>
      <c r="M2717" s="104">
        <f>IF(ISNA(VLOOKUP($N2717,'Data from Waybill Query'!$A:$M,13,FALSE)),0,VLOOKUP($N2717,'Data from Waybill Query'!$A:$M,13,FALSE))</f>
        <v>0</v>
      </c>
      <c r="N2717" s="104">
        <f t="shared" si="94"/>
        <v>403</v>
      </c>
    </row>
    <row r="2718" spans="1:14" x14ac:dyDescent="0.25">
      <c r="A2718" s="104">
        <f t="shared" si="93"/>
        <v>52</v>
      </c>
      <c r="B2718" s="32">
        <f>'Data from Waybill Query'!B2718</f>
        <v>0</v>
      </c>
      <c r="C2718" s="32">
        <f>IF('Data from Waybill Query'!C2718="00","0",IF('Data from Waybill Query'!C2718="01","1",IF('Data from Waybill Query'!C2718="XX","2",'Data from Waybill Query'!C2718)))</f>
        <v>0</v>
      </c>
      <c r="D2718" s="33">
        <f>'Data from Waybill Query'!D2718</f>
        <v>0</v>
      </c>
      <c r="E2718" s="33">
        <f>'Data from Waybill Query'!E2718</f>
        <v>0</v>
      </c>
      <c r="F2718" s="33">
        <f>'Data from Waybill Query'!F2718</f>
        <v>0</v>
      </c>
      <c r="G2718" s="33">
        <f>'Data from Waybill Query'!G2718</f>
        <v>0</v>
      </c>
      <c r="H2718" s="104">
        <f>IF(ISNA(VLOOKUP($N2718,'Data from Waybill Query'!$A:$M,8,FALSE)),0,VLOOKUP($N2718,'Data from Waybill Query'!$A:$M,8,FALSE))</f>
        <v>0</v>
      </c>
      <c r="I2718" s="104">
        <f>IF(ISNA(VLOOKUP($N2718,'Data from Waybill Query'!$A:$M,9,FALSE)),0,VLOOKUP($N2718,'Data from Waybill Query'!$A:$M,9,FALSE))</f>
        <v>0</v>
      </c>
      <c r="J2718" s="104">
        <f>IF(ISNA(VLOOKUP($N2718,'Data from Waybill Query'!$A:$M,10,FALSE)),0,VLOOKUP($N2718,'Data from Waybill Query'!$A:$M,10,FALSE))</f>
        <v>0</v>
      </c>
      <c r="K2718" s="104">
        <f>IF(ISNA(VLOOKUP($N2718,'Data from Waybill Query'!$A:$M,11,FALSE)),0,VLOOKUP($N2718,'Data from Waybill Query'!$A:$M,11,FALSE))</f>
        <v>0</v>
      </c>
      <c r="L2718" s="104">
        <f>IF(ISNA(VLOOKUP($N2718,'Data from Waybill Query'!$A:$M,12,FALSE)),0,VLOOKUP($N2718,'Data from Waybill Query'!$A:$M,12,FALSE))</f>
        <v>0</v>
      </c>
      <c r="M2718" s="104">
        <f>IF(ISNA(VLOOKUP($N2718,'Data from Waybill Query'!$A:$M,13,FALSE)),0,VLOOKUP($N2718,'Data from Waybill Query'!$A:$M,13,FALSE))</f>
        <v>0</v>
      </c>
      <c r="N2718" s="104">
        <f t="shared" si="94"/>
        <v>403</v>
      </c>
    </row>
    <row r="2719" spans="1:14" x14ac:dyDescent="0.25">
      <c r="A2719" s="104">
        <f t="shared" si="93"/>
        <v>53</v>
      </c>
      <c r="B2719" s="32">
        <f>'Data from Waybill Query'!B2719</f>
        <v>0</v>
      </c>
      <c r="C2719" s="32">
        <f>IF('Data from Waybill Query'!C2719="00","0",IF('Data from Waybill Query'!C2719="01","1",IF('Data from Waybill Query'!C2719="XX","2",'Data from Waybill Query'!C2719)))</f>
        <v>0</v>
      </c>
      <c r="D2719" s="33">
        <f>'Data from Waybill Query'!D2719</f>
        <v>0</v>
      </c>
      <c r="E2719" s="33">
        <f>'Data from Waybill Query'!E2719</f>
        <v>0</v>
      </c>
      <c r="F2719" s="33">
        <f>'Data from Waybill Query'!F2719</f>
        <v>0</v>
      </c>
      <c r="G2719" s="33">
        <f>'Data from Waybill Query'!G2719</f>
        <v>0</v>
      </c>
      <c r="H2719" s="104">
        <f>IF(ISNA(VLOOKUP($N2719,'Data from Waybill Query'!$A:$M,8,FALSE)),0,VLOOKUP($N2719,'Data from Waybill Query'!$A:$M,8,FALSE))</f>
        <v>0</v>
      </c>
      <c r="I2719" s="104">
        <f>IF(ISNA(VLOOKUP($N2719,'Data from Waybill Query'!$A:$M,9,FALSE)),0,VLOOKUP($N2719,'Data from Waybill Query'!$A:$M,9,FALSE))</f>
        <v>0</v>
      </c>
      <c r="J2719" s="104">
        <f>IF(ISNA(VLOOKUP($N2719,'Data from Waybill Query'!$A:$M,10,FALSE)),0,VLOOKUP($N2719,'Data from Waybill Query'!$A:$M,10,FALSE))</f>
        <v>0</v>
      </c>
      <c r="K2719" s="104">
        <f>IF(ISNA(VLOOKUP($N2719,'Data from Waybill Query'!$A:$M,11,FALSE)),0,VLOOKUP($N2719,'Data from Waybill Query'!$A:$M,11,FALSE))</f>
        <v>0</v>
      </c>
      <c r="L2719" s="104">
        <f>IF(ISNA(VLOOKUP($N2719,'Data from Waybill Query'!$A:$M,12,FALSE)),0,VLOOKUP($N2719,'Data from Waybill Query'!$A:$M,12,FALSE))</f>
        <v>0</v>
      </c>
      <c r="M2719" s="104">
        <f>IF(ISNA(VLOOKUP($N2719,'Data from Waybill Query'!$A:$M,13,FALSE)),0,VLOOKUP($N2719,'Data from Waybill Query'!$A:$M,13,FALSE))</f>
        <v>0</v>
      </c>
      <c r="N2719" s="104">
        <f t="shared" si="94"/>
        <v>403</v>
      </c>
    </row>
    <row r="2720" spans="1:14" x14ac:dyDescent="0.25">
      <c r="A2720" s="104">
        <f t="shared" si="93"/>
        <v>54</v>
      </c>
      <c r="B2720" s="32">
        <f>'Data from Waybill Query'!B2720</f>
        <v>0</v>
      </c>
      <c r="C2720" s="32">
        <f>IF('Data from Waybill Query'!C2720="00","0",IF('Data from Waybill Query'!C2720="01","1",IF('Data from Waybill Query'!C2720="XX","2",'Data from Waybill Query'!C2720)))</f>
        <v>0</v>
      </c>
      <c r="D2720" s="33">
        <f>'Data from Waybill Query'!D2720</f>
        <v>0</v>
      </c>
      <c r="E2720" s="33">
        <f>'Data from Waybill Query'!E2720</f>
        <v>0</v>
      </c>
      <c r="F2720" s="33">
        <f>'Data from Waybill Query'!F2720</f>
        <v>0</v>
      </c>
      <c r="G2720" s="33">
        <f>'Data from Waybill Query'!G2720</f>
        <v>0</v>
      </c>
      <c r="H2720" s="104">
        <f>IF(ISNA(VLOOKUP($N2720,'Data from Waybill Query'!$A:$M,8,FALSE)),0,VLOOKUP($N2720,'Data from Waybill Query'!$A:$M,8,FALSE))</f>
        <v>0</v>
      </c>
      <c r="I2720" s="104">
        <f>IF(ISNA(VLOOKUP($N2720,'Data from Waybill Query'!$A:$M,9,FALSE)),0,VLOOKUP($N2720,'Data from Waybill Query'!$A:$M,9,FALSE))</f>
        <v>0</v>
      </c>
      <c r="J2720" s="104">
        <f>IF(ISNA(VLOOKUP($N2720,'Data from Waybill Query'!$A:$M,10,FALSE)),0,VLOOKUP($N2720,'Data from Waybill Query'!$A:$M,10,FALSE))</f>
        <v>0</v>
      </c>
      <c r="K2720" s="104">
        <f>IF(ISNA(VLOOKUP($N2720,'Data from Waybill Query'!$A:$M,11,FALSE)),0,VLOOKUP($N2720,'Data from Waybill Query'!$A:$M,11,FALSE))</f>
        <v>0</v>
      </c>
      <c r="L2720" s="104">
        <f>IF(ISNA(VLOOKUP($N2720,'Data from Waybill Query'!$A:$M,12,FALSE)),0,VLOOKUP($N2720,'Data from Waybill Query'!$A:$M,12,FALSE))</f>
        <v>0</v>
      </c>
      <c r="M2720" s="104">
        <f>IF(ISNA(VLOOKUP($N2720,'Data from Waybill Query'!$A:$M,13,FALSE)),0,VLOOKUP($N2720,'Data from Waybill Query'!$A:$M,13,FALSE))</f>
        <v>0</v>
      </c>
      <c r="N2720" s="104">
        <f t="shared" si="94"/>
        <v>403</v>
      </c>
    </row>
    <row r="2721" spans="1:14" x14ac:dyDescent="0.25">
      <c r="A2721" s="104">
        <f t="shared" si="93"/>
        <v>55</v>
      </c>
      <c r="B2721" s="32">
        <f>'Data from Waybill Query'!B2721</f>
        <v>0</v>
      </c>
      <c r="C2721" s="32">
        <f>IF('Data from Waybill Query'!C2721="00","0",IF('Data from Waybill Query'!C2721="01","1",IF('Data from Waybill Query'!C2721="XX","2",'Data from Waybill Query'!C2721)))</f>
        <v>0</v>
      </c>
      <c r="D2721" s="33">
        <f>'Data from Waybill Query'!D2721</f>
        <v>0</v>
      </c>
      <c r="E2721" s="33">
        <f>'Data from Waybill Query'!E2721</f>
        <v>0</v>
      </c>
      <c r="F2721" s="33">
        <f>'Data from Waybill Query'!F2721</f>
        <v>0</v>
      </c>
      <c r="G2721" s="33">
        <f>'Data from Waybill Query'!G2721</f>
        <v>0</v>
      </c>
      <c r="H2721" s="104">
        <f>IF(ISNA(VLOOKUP($N2721,'Data from Waybill Query'!$A:$M,8,FALSE)),0,VLOOKUP($N2721,'Data from Waybill Query'!$A:$M,8,FALSE))</f>
        <v>0</v>
      </c>
      <c r="I2721" s="104">
        <f>IF(ISNA(VLOOKUP($N2721,'Data from Waybill Query'!$A:$M,9,FALSE)),0,VLOOKUP($N2721,'Data from Waybill Query'!$A:$M,9,FALSE))</f>
        <v>0</v>
      </c>
      <c r="J2721" s="104">
        <f>IF(ISNA(VLOOKUP($N2721,'Data from Waybill Query'!$A:$M,10,FALSE)),0,VLOOKUP($N2721,'Data from Waybill Query'!$A:$M,10,FALSE))</f>
        <v>0</v>
      </c>
      <c r="K2721" s="104">
        <f>IF(ISNA(VLOOKUP($N2721,'Data from Waybill Query'!$A:$M,11,FALSE)),0,VLOOKUP($N2721,'Data from Waybill Query'!$A:$M,11,FALSE))</f>
        <v>0</v>
      </c>
      <c r="L2721" s="104">
        <f>IF(ISNA(VLOOKUP($N2721,'Data from Waybill Query'!$A:$M,12,FALSE)),0,VLOOKUP($N2721,'Data from Waybill Query'!$A:$M,12,FALSE))</f>
        <v>0</v>
      </c>
      <c r="M2721" s="104">
        <f>IF(ISNA(VLOOKUP($N2721,'Data from Waybill Query'!$A:$M,13,FALSE)),0,VLOOKUP($N2721,'Data from Waybill Query'!$A:$M,13,FALSE))</f>
        <v>0</v>
      </c>
      <c r="N2721" s="104">
        <f t="shared" si="94"/>
        <v>403</v>
      </c>
    </row>
    <row r="2722" spans="1:14" x14ac:dyDescent="0.25">
      <c r="A2722" s="104">
        <f t="shared" si="93"/>
        <v>56</v>
      </c>
      <c r="B2722" s="32">
        <f>'Data from Waybill Query'!B2722</f>
        <v>0</v>
      </c>
      <c r="C2722" s="32">
        <f>IF('Data from Waybill Query'!C2722="00","0",IF('Data from Waybill Query'!C2722="01","1",IF('Data from Waybill Query'!C2722="XX","2",'Data from Waybill Query'!C2722)))</f>
        <v>0</v>
      </c>
      <c r="D2722" s="33">
        <f>'Data from Waybill Query'!D2722</f>
        <v>0</v>
      </c>
      <c r="E2722" s="33">
        <f>'Data from Waybill Query'!E2722</f>
        <v>0</v>
      </c>
      <c r="F2722" s="33">
        <f>'Data from Waybill Query'!F2722</f>
        <v>0</v>
      </c>
      <c r="G2722" s="33">
        <f>'Data from Waybill Query'!G2722</f>
        <v>0</v>
      </c>
      <c r="H2722" s="104">
        <f>IF(ISNA(VLOOKUP($N2722,'Data from Waybill Query'!$A:$M,8,FALSE)),0,VLOOKUP($N2722,'Data from Waybill Query'!$A:$M,8,FALSE))</f>
        <v>0</v>
      </c>
      <c r="I2722" s="104">
        <f>IF(ISNA(VLOOKUP($N2722,'Data from Waybill Query'!$A:$M,9,FALSE)),0,VLOOKUP($N2722,'Data from Waybill Query'!$A:$M,9,FALSE))</f>
        <v>0</v>
      </c>
      <c r="J2722" s="104">
        <f>IF(ISNA(VLOOKUP($N2722,'Data from Waybill Query'!$A:$M,10,FALSE)),0,VLOOKUP($N2722,'Data from Waybill Query'!$A:$M,10,FALSE))</f>
        <v>0</v>
      </c>
      <c r="K2722" s="104">
        <f>IF(ISNA(VLOOKUP($N2722,'Data from Waybill Query'!$A:$M,11,FALSE)),0,VLOOKUP($N2722,'Data from Waybill Query'!$A:$M,11,FALSE))</f>
        <v>0</v>
      </c>
      <c r="L2722" s="104">
        <f>IF(ISNA(VLOOKUP($N2722,'Data from Waybill Query'!$A:$M,12,FALSE)),0,VLOOKUP($N2722,'Data from Waybill Query'!$A:$M,12,FALSE))</f>
        <v>0</v>
      </c>
      <c r="M2722" s="104">
        <f>IF(ISNA(VLOOKUP($N2722,'Data from Waybill Query'!$A:$M,13,FALSE)),0,VLOOKUP($N2722,'Data from Waybill Query'!$A:$M,13,FALSE))</f>
        <v>0</v>
      </c>
      <c r="N2722" s="104">
        <f t="shared" si="94"/>
        <v>403</v>
      </c>
    </row>
    <row r="2723" spans="1:14" x14ac:dyDescent="0.25">
      <c r="A2723" s="104">
        <f t="shared" si="93"/>
        <v>57</v>
      </c>
      <c r="B2723" s="32">
        <f>'Data from Waybill Query'!B2723</f>
        <v>0</v>
      </c>
      <c r="C2723" s="32">
        <f>IF('Data from Waybill Query'!C2723="00","0",IF('Data from Waybill Query'!C2723="01","1",IF('Data from Waybill Query'!C2723="XX","2",'Data from Waybill Query'!C2723)))</f>
        <v>0</v>
      </c>
      <c r="D2723" s="33">
        <f>'Data from Waybill Query'!D2723</f>
        <v>0</v>
      </c>
      <c r="E2723" s="33">
        <f>'Data from Waybill Query'!E2723</f>
        <v>0</v>
      </c>
      <c r="F2723" s="33">
        <f>'Data from Waybill Query'!F2723</f>
        <v>0</v>
      </c>
      <c r="G2723" s="33">
        <f>'Data from Waybill Query'!G2723</f>
        <v>0</v>
      </c>
      <c r="H2723" s="104">
        <f>IF(ISNA(VLOOKUP($N2723,'Data from Waybill Query'!$A:$M,8,FALSE)),0,VLOOKUP($N2723,'Data from Waybill Query'!$A:$M,8,FALSE))</f>
        <v>0</v>
      </c>
      <c r="I2723" s="104">
        <f>IF(ISNA(VLOOKUP($N2723,'Data from Waybill Query'!$A:$M,9,FALSE)),0,VLOOKUP($N2723,'Data from Waybill Query'!$A:$M,9,FALSE))</f>
        <v>0</v>
      </c>
      <c r="J2723" s="104">
        <f>IF(ISNA(VLOOKUP($N2723,'Data from Waybill Query'!$A:$M,10,FALSE)),0,VLOOKUP($N2723,'Data from Waybill Query'!$A:$M,10,FALSE))</f>
        <v>0</v>
      </c>
      <c r="K2723" s="104">
        <f>IF(ISNA(VLOOKUP($N2723,'Data from Waybill Query'!$A:$M,11,FALSE)),0,VLOOKUP($N2723,'Data from Waybill Query'!$A:$M,11,FALSE))</f>
        <v>0</v>
      </c>
      <c r="L2723" s="104">
        <f>IF(ISNA(VLOOKUP($N2723,'Data from Waybill Query'!$A:$M,12,FALSE)),0,VLOOKUP($N2723,'Data from Waybill Query'!$A:$M,12,FALSE))</f>
        <v>0</v>
      </c>
      <c r="M2723" s="104">
        <f>IF(ISNA(VLOOKUP($N2723,'Data from Waybill Query'!$A:$M,13,FALSE)),0,VLOOKUP($N2723,'Data from Waybill Query'!$A:$M,13,FALSE))</f>
        <v>0</v>
      </c>
      <c r="N2723" s="104">
        <f t="shared" si="94"/>
        <v>403</v>
      </c>
    </row>
    <row r="2724" spans="1:14" x14ac:dyDescent="0.25">
      <c r="A2724" s="104">
        <f t="shared" si="93"/>
        <v>58</v>
      </c>
      <c r="B2724" s="32">
        <f>'Data from Waybill Query'!B2724</f>
        <v>0</v>
      </c>
      <c r="C2724" s="32">
        <f>IF('Data from Waybill Query'!C2724="00","0",IF('Data from Waybill Query'!C2724="01","1",IF('Data from Waybill Query'!C2724="XX","2",'Data from Waybill Query'!C2724)))</f>
        <v>0</v>
      </c>
      <c r="D2724" s="33">
        <f>'Data from Waybill Query'!D2724</f>
        <v>0</v>
      </c>
      <c r="E2724" s="33">
        <f>'Data from Waybill Query'!E2724</f>
        <v>0</v>
      </c>
      <c r="F2724" s="33">
        <f>'Data from Waybill Query'!F2724</f>
        <v>0</v>
      </c>
      <c r="G2724" s="33">
        <f>'Data from Waybill Query'!G2724</f>
        <v>0</v>
      </c>
      <c r="H2724" s="104">
        <f>IF(ISNA(VLOOKUP($N2724,'Data from Waybill Query'!$A:$M,8,FALSE)),0,VLOOKUP($N2724,'Data from Waybill Query'!$A:$M,8,FALSE))</f>
        <v>0</v>
      </c>
      <c r="I2724" s="104">
        <f>IF(ISNA(VLOOKUP($N2724,'Data from Waybill Query'!$A:$M,9,FALSE)),0,VLOOKUP($N2724,'Data from Waybill Query'!$A:$M,9,FALSE))</f>
        <v>0</v>
      </c>
      <c r="J2724" s="104">
        <f>IF(ISNA(VLOOKUP($N2724,'Data from Waybill Query'!$A:$M,10,FALSE)),0,VLOOKUP($N2724,'Data from Waybill Query'!$A:$M,10,FALSE))</f>
        <v>0</v>
      </c>
      <c r="K2724" s="104">
        <f>IF(ISNA(VLOOKUP($N2724,'Data from Waybill Query'!$A:$M,11,FALSE)),0,VLOOKUP($N2724,'Data from Waybill Query'!$A:$M,11,FALSE))</f>
        <v>0</v>
      </c>
      <c r="L2724" s="104">
        <f>IF(ISNA(VLOOKUP($N2724,'Data from Waybill Query'!$A:$M,12,FALSE)),0,VLOOKUP($N2724,'Data from Waybill Query'!$A:$M,12,FALSE))</f>
        <v>0</v>
      </c>
      <c r="M2724" s="104">
        <f>IF(ISNA(VLOOKUP($N2724,'Data from Waybill Query'!$A:$M,13,FALSE)),0,VLOOKUP($N2724,'Data from Waybill Query'!$A:$M,13,FALSE))</f>
        <v>0</v>
      </c>
      <c r="N2724" s="104">
        <f t="shared" si="94"/>
        <v>403</v>
      </c>
    </row>
    <row r="2725" spans="1:14" x14ac:dyDescent="0.25">
      <c r="A2725" s="104">
        <f t="shared" si="93"/>
        <v>59</v>
      </c>
      <c r="B2725" s="32">
        <f>'Data from Waybill Query'!B2725</f>
        <v>0</v>
      </c>
      <c r="C2725" s="32">
        <f>IF('Data from Waybill Query'!C2725="00","0",IF('Data from Waybill Query'!C2725="01","1",IF('Data from Waybill Query'!C2725="XX","2",'Data from Waybill Query'!C2725)))</f>
        <v>0</v>
      </c>
      <c r="D2725" s="33">
        <f>'Data from Waybill Query'!D2725</f>
        <v>0</v>
      </c>
      <c r="E2725" s="33">
        <f>'Data from Waybill Query'!E2725</f>
        <v>0</v>
      </c>
      <c r="F2725" s="33">
        <f>'Data from Waybill Query'!F2725</f>
        <v>0</v>
      </c>
      <c r="G2725" s="33">
        <f>'Data from Waybill Query'!G2725</f>
        <v>0</v>
      </c>
      <c r="H2725" s="104">
        <f>IF(ISNA(VLOOKUP($N2725,'Data from Waybill Query'!$A:$M,8,FALSE)),0,VLOOKUP($N2725,'Data from Waybill Query'!$A:$M,8,FALSE))</f>
        <v>0</v>
      </c>
      <c r="I2725" s="104">
        <f>IF(ISNA(VLOOKUP($N2725,'Data from Waybill Query'!$A:$M,9,FALSE)),0,VLOOKUP($N2725,'Data from Waybill Query'!$A:$M,9,FALSE))</f>
        <v>0</v>
      </c>
      <c r="J2725" s="104">
        <f>IF(ISNA(VLOOKUP($N2725,'Data from Waybill Query'!$A:$M,10,FALSE)),0,VLOOKUP($N2725,'Data from Waybill Query'!$A:$M,10,FALSE))</f>
        <v>0</v>
      </c>
      <c r="K2725" s="104">
        <f>IF(ISNA(VLOOKUP($N2725,'Data from Waybill Query'!$A:$M,11,FALSE)),0,VLOOKUP($N2725,'Data from Waybill Query'!$A:$M,11,FALSE))</f>
        <v>0</v>
      </c>
      <c r="L2725" s="104">
        <f>IF(ISNA(VLOOKUP($N2725,'Data from Waybill Query'!$A:$M,12,FALSE)),0,VLOOKUP($N2725,'Data from Waybill Query'!$A:$M,12,FALSE))</f>
        <v>0</v>
      </c>
      <c r="M2725" s="104">
        <f>IF(ISNA(VLOOKUP($N2725,'Data from Waybill Query'!$A:$M,13,FALSE)),0,VLOOKUP($N2725,'Data from Waybill Query'!$A:$M,13,FALSE))</f>
        <v>0</v>
      </c>
      <c r="N2725" s="104">
        <f t="shared" si="94"/>
        <v>403</v>
      </c>
    </row>
    <row r="2726" spans="1:14" x14ac:dyDescent="0.25">
      <c r="A2726" s="104">
        <f t="shared" si="93"/>
        <v>60</v>
      </c>
      <c r="B2726" s="32">
        <f>'Data from Waybill Query'!B2726</f>
        <v>0</v>
      </c>
      <c r="C2726" s="32">
        <f>IF('Data from Waybill Query'!C2726="00","0",IF('Data from Waybill Query'!C2726="01","1",IF('Data from Waybill Query'!C2726="XX","2",'Data from Waybill Query'!C2726)))</f>
        <v>0</v>
      </c>
      <c r="D2726" s="33">
        <f>'Data from Waybill Query'!D2726</f>
        <v>0</v>
      </c>
      <c r="E2726" s="33">
        <f>'Data from Waybill Query'!E2726</f>
        <v>0</v>
      </c>
      <c r="F2726" s="33">
        <f>'Data from Waybill Query'!F2726</f>
        <v>0</v>
      </c>
      <c r="G2726" s="33">
        <f>'Data from Waybill Query'!G2726</f>
        <v>0</v>
      </c>
      <c r="H2726" s="104">
        <f>IF(ISNA(VLOOKUP($N2726,'Data from Waybill Query'!$A:$M,8,FALSE)),0,VLOOKUP($N2726,'Data from Waybill Query'!$A:$M,8,FALSE))</f>
        <v>0</v>
      </c>
      <c r="I2726" s="104">
        <f>IF(ISNA(VLOOKUP($N2726,'Data from Waybill Query'!$A:$M,9,FALSE)),0,VLOOKUP($N2726,'Data from Waybill Query'!$A:$M,9,FALSE))</f>
        <v>0</v>
      </c>
      <c r="J2726" s="104">
        <f>IF(ISNA(VLOOKUP($N2726,'Data from Waybill Query'!$A:$M,10,FALSE)),0,VLOOKUP($N2726,'Data from Waybill Query'!$A:$M,10,FALSE))</f>
        <v>0</v>
      </c>
      <c r="K2726" s="104">
        <f>IF(ISNA(VLOOKUP($N2726,'Data from Waybill Query'!$A:$M,11,FALSE)),0,VLOOKUP($N2726,'Data from Waybill Query'!$A:$M,11,FALSE))</f>
        <v>0</v>
      </c>
      <c r="L2726" s="104">
        <f>IF(ISNA(VLOOKUP($N2726,'Data from Waybill Query'!$A:$M,12,FALSE)),0,VLOOKUP($N2726,'Data from Waybill Query'!$A:$M,12,FALSE))</f>
        <v>0</v>
      </c>
      <c r="M2726" s="104">
        <f>IF(ISNA(VLOOKUP($N2726,'Data from Waybill Query'!$A:$M,13,FALSE)),0,VLOOKUP($N2726,'Data from Waybill Query'!$A:$M,13,FALSE))</f>
        <v>0</v>
      </c>
      <c r="N2726" s="104">
        <f t="shared" si="94"/>
        <v>403</v>
      </c>
    </row>
    <row r="2727" spans="1:14" x14ac:dyDescent="0.25">
      <c r="A2727" s="104">
        <f t="shared" si="93"/>
        <v>61</v>
      </c>
      <c r="B2727" s="32">
        <f>'Data from Waybill Query'!B2727</f>
        <v>0</v>
      </c>
      <c r="C2727" s="32">
        <f>IF('Data from Waybill Query'!C2727="00","0",IF('Data from Waybill Query'!C2727="01","1",IF('Data from Waybill Query'!C2727="XX","2",'Data from Waybill Query'!C2727)))</f>
        <v>0</v>
      </c>
      <c r="D2727" s="33">
        <f>'Data from Waybill Query'!D2727</f>
        <v>0</v>
      </c>
      <c r="E2727" s="33">
        <f>'Data from Waybill Query'!E2727</f>
        <v>0</v>
      </c>
      <c r="F2727" s="33">
        <f>'Data from Waybill Query'!F2727</f>
        <v>0</v>
      </c>
      <c r="G2727" s="33">
        <f>'Data from Waybill Query'!G2727</f>
        <v>0</v>
      </c>
      <c r="H2727" s="104">
        <f>IF(ISNA(VLOOKUP($N2727,'Data from Waybill Query'!$A:$M,8,FALSE)),0,VLOOKUP($N2727,'Data from Waybill Query'!$A:$M,8,FALSE))</f>
        <v>0</v>
      </c>
      <c r="I2727" s="104">
        <f>IF(ISNA(VLOOKUP($N2727,'Data from Waybill Query'!$A:$M,9,FALSE)),0,VLOOKUP($N2727,'Data from Waybill Query'!$A:$M,9,FALSE))</f>
        <v>0</v>
      </c>
      <c r="J2727" s="104">
        <f>IF(ISNA(VLOOKUP($N2727,'Data from Waybill Query'!$A:$M,10,FALSE)),0,VLOOKUP($N2727,'Data from Waybill Query'!$A:$M,10,FALSE))</f>
        <v>0</v>
      </c>
      <c r="K2727" s="104">
        <f>IF(ISNA(VLOOKUP($N2727,'Data from Waybill Query'!$A:$M,11,FALSE)),0,VLOOKUP($N2727,'Data from Waybill Query'!$A:$M,11,FALSE))</f>
        <v>0</v>
      </c>
      <c r="L2727" s="104">
        <f>IF(ISNA(VLOOKUP($N2727,'Data from Waybill Query'!$A:$M,12,FALSE)),0,VLOOKUP($N2727,'Data from Waybill Query'!$A:$M,12,FALSE))</f>
        <v>0</v>
      </c>
      <c r="M2727" s="104">
        <f>IF(ISNA(VLOOKUP($N2727,'Data from Waybill Query'!$A:$M,13,FALSE)),0,VLOOKUP($N2727,'Data from Waybill Query'!$A:$M,13,FALSE))</f>
        <v>0</v>
      </c>
      <c r="N2727" s="104">
        <f t="shared" si="94"/>
        <v>403</v>
      </c>
    </row>
    <row r="2728" spans="1:14" x14ac:dyDescent="0.25">
      <c r="A2728" s="104">
        <f t="shared" si="93"/>
        <v>62</v>
      </c>
      <c r="B2728" s="32">
        <f>'Data from Waybill Query'!B2728</f>
        <v>0</v>
      </c>
      <c r="C2728" s="32">
        <f>IF('Data from Waybill Query'!C2728="00","0",IF('Data from Waybill Query'!C2728="01","1",IF('Data from Waybill Query'!C2728="XX","2",'Data from Waybill Query'!C2728)))</f>
        <v>0</v>
      </c>
      <c r="D2728" s="33">
        <f>'Data from Waybill Query'!D2728</f>
        <v>0</v>
      </c>
      <c r="E2728" s="33">
        <f>'Data from Waybill Query'!E2728</f>
        <v>0</v>
      </c>
      <c r="F2728" s="33">
        <f>'Data from Waybill Query'!F2728</f>
        <v>0</v>
      </c>
      <c r="G2728" s="33">
        <f>'Data from Waybill Query'!G2728</f>
        <v>0</v>
      </c>
      <c r="H2728" s="104">
        <f>IF(ISNA(VLOOKUP($N2728,'Data from Waybill Query'!$A:$M,8,FALSE)),0,VLOOKUP($N2728,'Data from Waybill Query'!$A:$M,8,FALSE))</f>
        <v>0</v>
      </c>
      <c r="I2728" s="104">
        <f>IF(ISNA(VLOOKUP($N2728,'Data from Waybill Query'!$A:$M,9,FALSE)),0,VLOOKUP($N2728,'Data from Waybill Query'!$A:$M,9,FALSE))</f>
        <v>0</v>
      </c>
      <c r="J2728" s="104">
        <f>IF(ISNA(VLOOKUP($N2728,'Data from Waybill Query'!$A:$M,10,FALSE)),0,VLOOKUP($N2728,'Data from Waybill Query'!$A:$M,10,FALSE))</f>
        <v>0</v>
      </c>
      <c r="K2728" s="104">
        <f>IF(ISNA(VLOOKUP($N2728,'Data from Waybill Query'!$A:$M,11,FALSE)),0,VLOOKUP($N2728,'Data from Waybill Query'!$A:$M,11,FALSE))</f>
        <v>0</v>
      </c>
      <c r="L2728" s="104">
        <f>IF(ISNA(VLOOKUP($N2728,'Data from Waybill Query'!$A:$M,12,FALSE)),0,VLOOKUP($N2728,'Data from Waybill Query'!$A:$M,12,FALSE))</f>
        <v>0</v>
      </c>
      <c r="M2728" s="104">
        <f>IF(ISNA(VLOOKUP($N2728,'Data from Waybill Query'!$A:$M,13,FALSE)),0,VLOOKUP($N2728,'Data from Waybill Query'!$A:$M,13,FALSE))</f>
        <v>0</v>
      </c>
      <c r="N2728" s="104">
        <f t="shared" si="94"/>
        <v>403</v>
      </c>
    </row>
    <row r="2729" spans="1:14" x14ac:dyDescent="0.25">
      <c r="A2729" s="104">
        <f t="shared" si="93"/>
        <v>63</v>
      </c>
      <c r="B2729" s="32">
        <f>'Data from Waybill Query'!B2729</f>
        <v>0</v>
      </c>
      <c r="C2729" s="32">
        <f>IF('Data from Waybill Query'!C2729="00","0",IF('Data from Waybill Query'!C2729="01","1",IF('Data from Waybill Query'!C2729="XX","2",'Data from Waybill Query'!C2729)))</f>
        <v>0</v>
      </c>
      <c r="D2729" s="33">
        <f>'Data from Waybill Query'!D2729</f>
        <v>0</v>
      </c>
      <c r="E2729" s="33">
        <f>'Data from Waybill Query'!E2729</f>
        <v>0</v>
      </c>
      <c r="F2729" s="33">
        <f>'Data from Waybill Query'!F2729</f>
        <v>0</v>
      </c>
      <c r="G2729" s="33">
        <f>'Data from Waybill Query'!G2729</f>
        <v>0</v>
      </c>
      <c r="H2729" s="104">
        <f>IF(ISNA(VLOOKUP($N2729,'Data from Waybill Query'!$A:$M,8,FALSE)),0,VLOOKUP($N2729,'Data from Waybill Query'!$A:$M,8,FALSE))</f>
        <v>0</v>
      </c>
      <c r="I2729" s="104">
        <f>IF(ISNA(VLOOKUP($N2729,'Data from Waybill Query'!$A:$M,9,FALSE)),0,VLOOKUP($N2729,'Data from Waybill Query'!$A:$M,9,FALSE))</f>
        <v>0</v>
      </c>
      <c r="J2729" s="104">
        <f>IF(ISNA(VLOOKUP($N2729,'Data from Waybill Query'!$A:$M,10,FALSE)),0,VLOOKUP($N2729,'Data from Waybill Query'!$A:$M,10,FALSE))</f>
        <v>0</v>
      </c>
      <c r="K2729" s="104">
        <f>IF(ISNA(VLOOKUP($N2729,'Data from Waybill Query'!$A:$M,11,FALSE)),0,VLOOKUP($N2729,'Data from Waybill Query'!$A:$M,11,FALSE))</f>
        <v>0</v>
      </c>
      <c r="L2729" s="104">
        <f>IF(ISNA(VLOOKUP($N2729,'Data from Waybill Query'!$A:$M,12,FALSE)),0,VLOOKUP($N2729,'Data from Waybill Query'!$A:$M,12,FALSE))</f>
        <v>0</v>
      </c>
      <c r="M2729" s="104">
        <f>IF(ISNA(VLOOKUP($N2729,'Data from Waybill Query'!$A:$M,13,FALSE)),0,VLOOKUP($N2729,'Data from Waybill Query'!$A:$M,13,FALSE))</f>
        <v>0</v>
      </c>
      <c r="N2729" s="104">
        <f t="shared" si="94"/>
        <v>403</v>
      </c>
    </row>
    <row r="2730" spans="1:14" x14ac:dyDescent="0.25">
      <c r="A2730" s="104">
        <f t="shared" si="93"/>
        <v>64</v>
      </c>
      <c r="B2730" s="32">
        <f>'Data from Waybill Query'!B2730</f>
        <v>0</v>
      </c>
      <c r="C2730" s="32">
        <f>IF('Data from Waybill Query'!C2730="00","0",IF('Data from Waybill Query'!C2730="01","1",IF('Data from Waybill Query'!C2730="XX","2",'Data from Waybill Query'!C2730)))</f>
        <v>0</v>
      </c>
      <c r="D2730" s="33">
        <f>'Data from Waybill Query'!D2730</f>
        <v>0</v>
      </c>
      <c r="E2730" s="33">
        <f>'Data from Waybill Query'!E2730</f>
        <v>0</v>
      </c>
      <c r="F2730" s="33">
        <f>'Data from Waybill Query'!F2730</f>
        <v>0</v>
      </c>
      <c r="G2730" s="33">
        <f>'Data from Waybill Query'!G2730</f>
        <v>0</v>
      </c>
      <c r="H2730" s="104">
        <f>IF(ISNA(VLOOKUP($N2730,'Data from Waybill Query'!$A:$M,8,FALSE)),0,VLOOKUP($N2730,'Data from Waybill Query'!$A:$M,8,FALSE))</f>
        <v>0</v>
      </c>
      <c r="I2730" s="104">
        <f>IF(ISNA(VLOOKUP($N2730,'Data from Waybill Query'!$A:$M,9,FALSE)),0,VLOOKUP($N2730,'Data from Waybill Query'!$A:$M,9,FALSE))</f>
        <v>0</v>
      </c>
      <c r="J2730" s="104">
        <f>IF(ISNA(VLOOKUP($N2730,'Data from Waybill Query'!$A:$M,10,FALSE)),0,VLOOKUP($N2730,'Data from Waybill Query'!$A:$M,10,FALSE))</f>
        <v>0</v>
      </c>
      <c r="K2730" s="104">
        <f>IF(ISNA(VLOOKUP($N2730,'Data from Waybill Query'!$A:$M,11,FALSE)),0,VLOOKUP($N2730,'Data from Waybill Query'!$A:$M,11,FALSE))</f>
        <v>0</v>
      </c>
      <c r="L2730" s="104">
        <f>IF(ISNA(VLOOKUP($N2730,'Data from Waybill Query'!$A:$M,12,FALSE)),0,VLOOKUP($N2730,'Data from Waybill Query'!$A:$M,12,FALSE))</f>
        <v>0</v>
      </c>
      <c r="M2730" s="104">
        <f>IF(ISNA(VLOOKUP($N2730,'Data from Waybill Query'!$A:$M,13,FALSE)),0,VLOOKUP($N2730,'Data from Waybill Query'!$A:$M,13,FALSE))</f>
        <v>0</v>
      </c>
      <c r="N2730" s="104">
        <f t="shared" si="94"/>
        <v>403</v>
      </c>
    </row>
    <row r="2731" spans="1:14" x14ac:dyDescent="0.25">
      <c r="A2731" s="104">
        <f t="shared" si="93"/>
        <v>65</v>
      </c>
      <c r="B2731" s="32">
        <f>'Data from Waybill Query'!B2731</f>
        <v>0</v>
      </c>
      <c r="C2731" s="32">
        <f>IF('Data from Waybill Query'!C2731="00","0",IF('Data from Waybill Query'!C2731="01","1",IF('Data from Waybill Query'!C2731="XX","2",'Data from Waybill Query'!C2731)))</f>
        <v>0</v>
      </c>
      <c r="D2731" s="33">
        <f>'Data from Waybill Query'!D2731</f>
        <v>0</v>
      </c>
      <c r="E2731" s="33">
        <f>'Data from Waybill Query'!E2731</f>
        <v>0</v>
      </c>
      <c r="F2731" s="33">
        <f>'Data from Waybill Query'!F2731</f>
        <v>0</v>
      </c>
      <c r="G2731" s="33">
        <f>'Data from Waybill Query'!G2731</f>
        <v>0</v>
      </c>
      <c r="H2731" s="104">
        <f>IF(ISNA(VLOOKUP($N2731,'Data from Waybill Query'!$A:$M,8,FALSE)),0,VLOOKUP($N2731,'Data from Waybill Query'!$A:$M,8,FALSE))</f>
        <v>0</v>
      </c>
      <c r="I2731" s="104">
        <f>IF(ISNA(VLOOKUP($N2731,'Data from Waybill Query'!$A:$M,9,FALSE)),0,VLOOKUP($N2731,'Data from Waybill Query'!$A:$M,9,FALSE))</f>
        <v>0</v>
      </c>
      <c r="J2731" s="104">
        <f>IF(ISNA(VLOOKUP($N2731,'Data from Waybill Query'!$A:$M,10,FALSE)),0,VLOOKUP($N2731,'Data from Waybill Query'!$A:$M,10,FALSE))</f>
        <v>0</v>
      </c>
      <c r="K2731" s="104">
        <f>IF(ISNA(VLOOKUP($N2731,'Data from Waybill Query'!$A:$M,11,FALSE)),0,VLOOKUP($N2731,'Data from Waybill Query'!$A:$M,11,FALSE))</f>
        <v>0</v>
      </c>
      <c r="L2731" s="104">
        <f>IF(ISNA(VLOOKUP($N2731,'Data from Waybill Query'!$A:$M,12,FALSE)),0,VLOOKUP($N2731,'Data from Waybill Query'!$A:$M,12,FALSE))</f>
        <v>0</v>
      </c>
      <c r="M2731" s="104">
        <f>IF(ISNA(VLOOKUP($N2731,'Data from Waybill Query'!$A:$M,13,FALSE)),0,VLOOKUP($N2731,'Data from Waybill Query'!$A:$M,13,FALSE))</f>
        <v>0</v>
      </c>
      <c r="N2731" s="104">
        <f t="shared" si="94"/>
        <v>403</v>
      </c>
    </row>
    <row r="2732" spans="1:14" x14ac:dyDescent="0.25">
      <c r="A2732" s="104">
        <f t="shared" si="93"/>
        <v>66</v>
      </c>
      <c r="B2732" s="32">
        <f>'Data from Waybill Query'!B2732</f>
        <v>0</v>
      </c>
      <c r="C2732" s="32">
        <f>IF('Data from Waybill Query'!C2732="00","0",IF('Data from Waybill Query'!C2732="01","1",IF('Data from Waybill Query'!C2732="XX","2",'Data from Waybill Query'!C2732)))</f>
        <v>0</v>
      </c>
      <c r="D2732" s="33">
        <f>'Data from Waybill Query'!D2732</f>
        <v>0</v>
      </c>
      <c r="E2732" s="33">
        <f>'Data from Waybill Query'!E2732</f>
        <v>0</v>
      </c>
      <c r="F2732" s="33">
        <f>'Data from Waybill Query'!F2732</f>
        <v>0</v>
      </c>
      <c r="G2732" s="33">
        <f>'Data from Waybill Query'!G2732</f>
        <v>0</v>
      </c>
      <c r="H2732" s="104">
        <f>IF(ISNA(VLOOKUP($N2732,'Data from Waybill Query'!$A:$M,8,FALSE)),0,VLOOKUP($N2732,'Data from Waybill Query'!$A:$M,8,FALSE))</f>
        <v>0</v>
      </c>
      <c r="I2732" s="104">
        <f>IF(ISNA(VLOOKUP($N2732,'Data from Waybill Query'!$A:$M,9,FALSE)),0,VLOOKUP($N2732,'Data from Waybill Query'!$A:$M,9,FALSE))</f>
        <v>0</v>
      </c>
      <c r="J2732" s="104">
        <f>IF(ISNA(VLOOKUP($N2732,'Data from Waybill Query'!$A:$M,10,FALSE)),0,VLOOKUP($N2732,'Data from Waybill Query'!$A:$M,10,FALSE))</f>
        <v>0</v>
      </c>
      <c r="K2732" s="104">
        <f>IF(ISNA(VLOOKUP($N2732,'Data from Waybill Query'!$A:$M,11,FALSE)),0,VLOOKUP($N2732,'Data from Waybill Query'!$A:$M,11,FALSE))</f>
        <v>0</v>
      </c>
      <c r="L2732" s="104">
        <f>IF(ISNA(VLOOKUP($N2732,'Data from Waybill Query'!$A:$M,12,FALSE)),0,VLOOKUP($N2732,'Data from Waybill Query'!$A:$M,12,FALSE))</f>
        <v>0</v>
      </c>
      <c r="M2732" s="104">
        <f>IF(ISNA(VLOOKUP($N2732,'Data from Waybill Query'!$A:$M,13,FALSE)),0,VLOOKUP($N2732,'Data from Waybill Query'!$A:$M,13,FALSE))</f>
        <v>0</v>
      </c>
      <c r="N2732" s="104">
        <f t="shared" si="94"/>
        <v>403</v>
      </c>
    </row>
    <row r="2733" spans="1:14" x14ac:dyDescent="0.25">
      <c r="A2733" s="104">
        <f t="shared" si="93"/>
        <v>67</v>
      </c>
      <c r="B2733" s="32">
        <f>'Data from Waybill Query'!B2733</f>
        <v>0</v>
      </c>
      <c r="C2733" s="32">
        <f>IF('Data from Waybill Query'!C2733="00","0",IF('Data from Waybill Query'!C2733="01","1",IF('Data from Waybill Query'!C2733="XX","2",'Data from Waybill Query'!C2733)))</f>
        <v>0</v>
      </c>
      <c r="D2733" s="33">
        <f>'Data from Waybill Query'!D2733</f>
        <v>0</v>
      </c>
      <c r="E2733" s="33">
        <f>'Data from Waybill Query'!E2733</f>
        <v>0</v>
      </c>
      <c r="F2733" s="33">
        <f>'Data from Waybill Query'!F2733</f>
        <v>0</v>
      </c>
      <c r="G2733" s="33">
        <f>'Data from Waybill Query'!G2733</f>
        <v>0</v>
      </c>
      <c r="H2733" s="104">
        <f>IF(ISNA(VLOOKUP($N2733,'Data from Waybill Query'!$A:$M,8,FALSE)),0,VLOOKUP($N2733,'Data from Waybill Query'!$A:$M,8,FALSE))</f>
        <v>0</v>
      </c>
      <c r="I2733" s="104">
        <f>IF(ISNA(VLOOKUP($N2733,'Data from Waybill Query'!$A:$M,9,FALSE)),0,VLOOKUP($N2733,'Data from Waybill Query'!$A:$M,9,FALSE))</f>
        <v>0</v>
      </c>
      <c r="J2733" s="104">
        <f>IF(ISNA(VLOOKUP($N2733,'Data from Waybill Query'!$A:$M,10,FALSE)),0,VLOOKUP($N2733,'Data from Waybill Query'!$A:$M,10,FALSE))</f>
        <v>0</v>
      </c>
      <c r="K2733" s="104">
        <f>IF(ISNA(VLOOKUP($N2733,'Data from Waybill Query'!$A:$M,11,FALSE)),0,VLOOKUP($N2733,'Data from Waybill Query'!$A:$M,11,FALSE))</f>
        <v>0</v>
      </c>
      <c r="L2733" s="104">
        <f>IF(ISNA(VLOOKUP($N2733,'Data from Waybill Query'!$A:$M,12,FALSE)),0,VLOOKUP($N2733,'Data from Waybill Query'!$A:$M,12,FALSE))</f>
        <v>0</v>
      </c>
      <c r="M2733" s="104">
        <f>IF(ISNA(VLOOKUP($N2733,'Data from Waybill Query'!$A:$M,13,FALSE)),0,VLOOKUP($N2733,'Data from Waybill Query'!$A:$M,13,FALSE))</f>
        <v>0</v>
      </c>
      <c r="N2733" s="104">
        <f t="shared" si="94"/>
        <v>403</v>
      </c>
    </row>
    <row r="2734" spans="1:14" x14ac:dyDescent="0.25">
      <c r="A2734" s="104">
        <f t="shared" si="93"/>
        <v>68</v>
      </c>
      <c r="B2734" s="32">
        <f>'Data from Waybill Query'!B2734</f>
        <v>0</v>
      </c>
      <c r="C2734" s="32">
        <f>IF('Data from Waybill Query'!C2734="00","0",IF('Data from Waybill Query'!C2734="01","1",IF('Data from Waybill Query'!C2734="XX","2",'Data from Waybill Query'!C2734)))</f>
        <v>0</v>
      </c>
      <c r="D2734" s="33">
        <f>'Data from Waybill Query'!D2734</f>
        <v>0</v>
      </c>
      <c r="E2734" s="33">
        <f>'Data from Waybill Query'!E2734</f>
        <v>0</v>
      </c>
      <c r="F2734" s="33">
        <f>'Data from Waybill Query'!F2734</f>
        <v>0</v>
      </c>
      <c r="G2734" s="33">
        <f>'Data from Waybill Query'!G2734</f>
        <v>0</v>
      </c>
      <c r="H2734" s="104">
        <f>IF(ISNA(VLOOKUP($N2734,'Data from Waybill Query'!$A:$M,8,FALSE)),0,VLOOKUP($N2734,'Data from Waybill Query'!$A:$M,8,FALSE))</f>
        <v>0</v>
      </c>
      <c r="I2734" s="104">
        <f>IF(ISNA(VLOOKUP($N2734,'Data from Waybill Query'!$A:$M,9,FALSE)),0,VLOOKUP($N2734,'Data from Waybill Query'!$A:$M,9,FALSE))</f>
        <v>0</v>
      </c>
      <c r="J2734" s="104">
        <f>IF(ISNA(VLOOKUP($N2734,'Data from Waybill Query'!$A:$M,10,FALSE)),0,VLOOKUP($N2734,'Data from Waybill Query'!$A:$M,10,FALSE))</f>
        <v>0</v>
      </c>
      <c r="K2734" s="104">
        <f>IF(ISNA(VLOOKUP($N2734,'Data from Waybill Query'!$A:$M,11,FALSE)),0,VLOOKUP($N2734,'Data from Waybill Query'!$A:$M,11,FALSE))</f>
        <v>0</v>
      </c>
      <c r="L2734" s="104">
        <f>IF(ISNA(VLOOKUP($N2734,'Data from Waybill Query'!$A:$M,12,FALSE)),0,VLOOKUP($N2734,'Data from Waybill Query'!$A:$M,12,FALSE))</f>
        <v>0</v>
      </c>
      <c r="M2734" s="104">
        <f>IF(ISNA(VLOOKUP($N2734,'Data from Waybill Query'!$A:$M,13,FALSE)),0,VLOOKUP($N2734,'Data from Waybill Query'!$A:$M,13,FALSE))</f>
        <v>0</v>
      </c>
      <c r="N2734" s="104">
        <f t="shared" si="94"/>
        <v>403</v>
      </c>
    </row>
    <row r="2735" spans="1:14" x14ac:dyDescent="0.25">
      <c r="A2735" s="104">
        <f t="shared" si="93"/>
        <v>69</v>
      </c>
      <c r="B2735" s="32">
        <f>'Data from Waybill Query'!B2735</f>
        <v>0</v>
      </c>
      <c r="C2735" s="32">
        <f>IF('Data from Waybill Query'!C2735="00","0",IF('Data from Waybill Query'!C2735="01","1",IF('Data from Waybill Query'!C2735="XX","2",'Data from Waybill Query'!C2735)))</f>
        <v>0</v>
      </c>
      <c r="D2735" s="33">
        <f>'Data from Waybill Query'!D2735</f>
        <v>0</v>
      </c>
      <c r="E2735" s="33">
        <f>'Data from Waybill Query'!E2735</f>
        <v>0</v>
      </c>
      <c r="F2735" s="33">
        <f>'Data from Waybill Query'!F2735</f>
        <v>0</v>
      </c>
      <c r="G2735" s="33">
        <f>'Data from Waybill Query'!G2735</f>
        <v>0</v>
      </c>
      <c r="H2735" s="104">
        <f>IF(ISNA(VLOOKUP($N2735,'Data from Waybill Query'!$A:$M,8,FALSE)),0,VLOOKUP($N2735,'Data from Waybill Query'!$A:$M,8,FALSE))</f>
        <v>0</v>
      </c>
      <c r="I2735" s="104">
        <f>IF(ISNA(VLOOKUP($N2735,'Data from Waybill Query'!$A:$M,9,FALSE)),0,VLOOKUP($N2735,'Data from Waybill Query'!$A:$M,9,FALSE))</f>
        <v>0</v>
      </c>
      <c r="J2735" s="104">
        <f>IF(ISNA(VLOOKUP($N2735,'Data from Waybill Query'!$A:$M,10,FALSE)),0,VLOOKUP($N2735,'Data from Waybill Query'!$A:$M,10,FALSE))</f>
        <v>0</v>
      </c>
      <c r="K2735" s="104">
        <f>IF(ISNA(VLOOKUP($N2735,'Data from Waybill Query'!$A:$M,11,FALSE)),0,VLOOKUP($N2735,'Data from Waybill Query'!$A:$M,11,FALSE))</f>
        <v>0</v>
      </c>
      <c r="L2735" s="104">
        <f>IF(ISNA(VLOOKUP($N2735,'Data from Waybill Query'!$A:$M,12,FALSE)),0,VLOOKUP($N2735,'Data from Waybill Query'!$A:$M,12,FALSE))</f>
        <v>0</v>
      </c>
      <c r="M2735" s="104">
        <f>IF(ISNA(VLOOKUP($N2735,'Data from Waybill Query'!$A:$M,13,FALSE)),0,VLOOKUP($N2735,'Data from Waybill Query'!$A:$M,13,FALSE))</f>
        <v>0</v>
      </c>
      <c r="N2735" s="104">
        <f t="shared" si="94"/>
        <v>403</v>
      </c>
    </row>
    <row r="2736" spans="1:14" x14ac:dyDescent="0.25">
      <c r="A2736" s="104">
        <f t="shared" si="93"/>
        <v>0</v>
      </c>
      <c r="B2736" s="32">
        <f>'Data from Waybill Query'!B2736</f>
        <v>0</v>
      </c>
      <c r="C2736" s="32">
        <f>IF('Data from Waybill Query'!C2736="00","0",IF('Data from Waybill Query'!C2736="01","1",IF('Data from Waybill Query'!C2736="XX","2",'Data from Waybill Query'!C2736)))</f>
        <v>0</v>
      </c>
      <c r="D2736" s="33">
        <f>'Data from Waybill Query'!D2736</f>
        <v>0</v>
      </c>
      <c r="E2736" s="33">
        <f>'Data from Waybill Query'!E2736</f>
        <v>0</v>
      </c>
      <c r="F2736" s="33">
        <f>'Data from Waybill Query'!F2736</f>
        <v>0</v>
      </c>
      <c r="G2736" s="33">
        <f>'Data from Waybill Query'!G2736</f>
        <v>0</v>
      </c>
      <c r="H2736" s="104">
        <f>IF(ISNA(VLOOKUP($N2736,'Data from Waybill Query'!$A:$M,8,FALSE)),0,VLOOKUP($N2736,'Data from Waybill Query'!$A:$M,8,FALSE))</f>
        <v>0</v>
      </c>
      <c r="I2736" s="104">
        <f>IF(ISNA(VLOOKUP($N2736,'Data from Waybill Query'!$A:$M,9,FALSE)),0,VLOOKUP($N2736,'Data from Waybill Query'!$A:$M,9,FALSE))</f>
        <v>0</v>
      </c>
      <c r="J2736" s="104">
        <f>IF(ISNA(VLOOKUP($N2736,'Data from Waybill Query'!$A:$M,10,FALSE)),0,VLOOKUP($N2736,'Data from Waybill Query'!$A:$M,10,FALSE))</f>
        <v>0</v>
      </c>
      <c r="K2736" s="104">
        <f>IF(ISNA(VLOOKUP($N2736,'Data from Waybill Query'!$A:$M,11,FALSE)),0,VLOOKUP($N2736,'Data from Waybill Query'!$A:$M,11,FALSE))</f>
        <v>0</v>
      </c>
      <c r="L2736" s="104">
        <f>IF(ISNA(VLOOKUP($N2736,'Data from Waybill Query'!$A:$M,12,FALSE)),0,VLOOKUP($N2736,'Data from Waybill Query'!$A:$M,12,FALSE))</f>
        <v>0</v>
      </c>
      <c r="M2736" s="104">
        <f>IF(ISNA(VLOOKUP($N2736,'Data from Waybill Query'!$A:$M,13,FALSE)),0,VLOOKUP($N2736,'Data from Waybill Query'!$A:$M,13,FALSE))</f>
        <v>0</v>
      </c>
      <c r="N2736" s="104">
        <f t="shared" si="94"/>
        <v>403</v>
      </c>
    </row>
    <row r="2737" spans="1:14" x14ac:dyDescent="0.25">
      <c r="A2737" s="104">
        <f t="shared" si="93"/>
        <v>1</v>
      </c>
      <c r="B2737" s="32">
        <f>'Data from Waybill Query'!B2737</f>
        <v>0</v>
      </c>
      <c r="C2737" s="32">
        <f>IF('Data from Waybill Query'!C2737="00","0",IF('Data from Waybill Query'!C2737="01","1",IF('Data from Waybill Query'!C2737="XX","2",'Data from Waybill Query'!C2737)))</f>
        <v>0</v>
      </c>
      <c r="D2737" s="33">
        <f>'Data from Waybill Query'!D2737</f>
        <v>0</v>
      </c>
      <c r="E2737" s="33">
        <f>'Data from Waybill Query'!E2737</f>
        <v>0</v>
      </c>
      <c r="F2737" s="33">
        <f>'Data from Waybill Query'!F2737</f>
        <v>0</v>
      </c>
      <c r="G2737" s="33">
        <f>'Data from Waybill Query'!G2737</f>
        <v>0</v>
      </c>
      <c r="H2737" s="104">
        <f>IF(ISNA(VLOOKUP($N2737,'Data from Waybill Query'!$A:$M,8,FALSE)),0,VLOOKUP($N2737,'Data from Waybill Query'!$A:$M,8,FALSE))</f>
        <v>0</v>
      </c>
      <c r="I2737" s="104">
        <f>IF(ISNA(VLOOKUP($N2737,'Data from Waybill Query'!$A:$M,9,FALSE)),0,VLOOKUP($N2737,'Data from Waybill Query'!$A:$M,9,FALSE))</f>
        <v>0</v>
      </c>
      <c r="J2737" s="104">
        <f>IF(ISNA(VLOOKUP($N2737,'Data from Waybill Query'!$A:$M,10,FALSE)),0,VLOOKUP($N2737,'Data from Waybill Query'!$A:$M,10,FALSE))</f>
        <v>0</v>
      </c>
      <c r="K2737" s="104">
        <f>IF(ISNA(VLOOKUP($N2737,'Data from Waybill Query'!$A:$M,11,FALSE)),0,VLOOKUP($N2737,'Data from Waybill Query'!$A:$M,11,FALSE))</f>
        <v>0</v>
      </c>
      <c r="L2737" s="104">
        <f>IF(ISNA(VLOOKUP($N2737,'Data from Waybill Query'!$A:$M,12,FALSE)),0,VLOOKUP($N2737,'Data from Waybill Query'!$A:$M,12,FALSE))</f>
        <v>0</v>
      </c>
      <c r="M2737" s="104">
        <f>IF(ISNA(VLOOKUP($N2737,'Data from Waybill Query'!$A:$M,13,FALSE)),0,VLOOKUP($N2737,'Data from Waybill Query'!$A:$M,13,FALSE))</f>
        <v>0</v>
      </c>
      <c r="N2737" s="104">
        <f t="shared" si="94"/>
        <v>403</v>
      </c>
    </row>
    <row r="2738" spans="1:14" x14ac:dyDescent="0.25">
      <c r="A2738" s="104">
        <f t="shared" si="93"/>
        <v>2</v>
      </c>
      <c r="B2738" s="32">
        <f>'Data from Waybill Query'!B2738</f>
        <v>0</v>
      </c>
      <c r="C2738" s="32">
        <f>IF('Data from Waybill Query'!C2738="00","0",IF('Data from Waybill Query'!C2738="01","1",IF('Data from Waybill Query'!C2738="XX","2",'Data from Waybill Query'!C2738)))</f>
        <v>0</v>
      </c>
      <c r="D2738" s="33">
        <f>'Data from Waybill Query'!D2738</f>
        <v>0</v>
      </c>
      <c r="E2738" s="33">
        <f>'Data from Waybill Query'!E2738</f>
        <v>0</v>
      </c>
      <c r="F2738" s="33">
        <f>'Data from Waybill Query'!F2738</f>
        <v>0</v>
      </c>
      <c r="G2738" s="33">
        <f>'Data from Waybill Query'!G2738</f>
        <v>0</v>
      </c>
      <c r="H2738" s="104">
        <f>IF(ISNA(VLOOKUP($N2738,'Data from Waybill Query'!$A:$M,8,FALSE)),0,VLOOKUP($N2738,'Data from Waybill Query'!$A:$M,8,FALSE))</f>
        <v>0</v>
      </c>
      <c r="I2738" s="104">
        <f>IF(ISNA(VLOOKUP($N2738,'Data from Waybill Query'!$A:$M,9,FALSE)),0,VLOOKUP($N2738,'Data from Waybill Query'!$A:$M,9,FALSE))</f>
        <v>0</v>
      </c>
      <c r="J2738" s="104">
        <f>IF(ISNA(VLOOKUP($N2738,'Data from Waybill Query'!$A:$M,10,FALSE)),0,VLOOKUP($N2738,'Data from Waybill Query'!$A:$M,10,FALSE))</f>
        <v>0</v>
      </c>
      <c r="K2738" s="104">
        <f>IF(ISNA(VLOOKUP($N2738,'Data from Waybill Query'!$A:$M,11,FALSE)),0,VLOOKUP($N2738,'Data from Waybill Query'!$A:$M,11,FALSE))</f>
        <v>0</v>
      </c>
      <c r="L2738" s="104">
        <f>IF(ISNA(VLOOKUP($N2738,'Data from Waybill Query'!$A:$M,12,FALSE)),0,VLOOKUP($N2738,'Data from Waybill Query'!$A:$M,12,FALSE))</f>
        <v>0</v>
      </c>
      <c r="M2738" s="104">
        <f>IF(ISNA(VLOOKUP($N2738,'Data from Waybill Query'!$A:$M,13,FALSE)),0,VLOOKUP($N2738,'Data from Waybill Query'!$A:$M,13,FALSE))</f>
        <v>0</v>
      </c>
      <c r="N2738" s="104">
        <f t="shared" si="94"/>
        <v>403</v>
      </c>
    </row>
    <row r="2739" spans="1:14" x14ac:dyDescent="0.25">
      <c r="A2739" s="104">
        <f t="shared" si="93"/>
        <v>3</v>
      </c>
      <c r="B2739" s="32">
        <f>'Data from Waybill Query'!B2739</f>
        <v>0</v>
      </c>
      <c r="C2739" s="32">
        <f>IF('Data from Waybill Query'!C2739="00","0",IF('Data from Waybill Query'!C2739="01","1",IF('Data from Waybill Query'!C2739="XX","2",'Data from Waybill Query'!C2739)))</f>
        <v>0</v>
      </c>
      <c r="D2739" s="33">
        <f>'Data from Waybill Query'!D2739</f>
        <v>0</v>
      </c>
      <c r="E2739" s="33">
        <f>'Data from Waybill Query'!E2739</f>
        <v>0</v>
      </c>
      <c r="F2739" s="33">
        <f>'Data from Waybill Query'!F2739</f>
        <v>0</v>
      </c>
      <c r="G2739" s="33">
        <f>'Data from Waybill Query'!G2739</f>
        <v>0</v>
      </c>
      <c r="H2739" s="104">
        <f>IF(ISNA(VLOOKUP($N2739,'Data from Waybill Query'!$A:$M,8,FALSE)),0,VLOOKUP($N2739,'Data from Waybill Query'!$A:$M,8,FALSE))</f>
        <v>0</v>
      </c>
      <c r="I2739" s="104">
        <f>IF(ISNA(VLOOKUP($N2739,'Data from Waybill Query'!$A:$M,9,FALSE)),0,VLOOKUP($N2739,'Data from Waybill Query'!$A:$M,9,FALSE))</f>
        <v>0</v>
      </c>
      <c r="J2739" s="104">
        <f>IF(ISNA(VLOOKUP($N2739,'Data from Waybill Query'!$A:$M,10,FALSE)),0,VLOOKUP($N2739,'Data from Waybill Query'!$A:$M,10,FALSE))</f>
        <v>0</v>
      </c>
      <c r="K2739" s="104">
        <f>IF(ISNA(VLOOKUP($N2739,'Data from Waybill Query'!$A:$M,11,FALSE)),0,VLOOKUP($N2739,'Data from Waybill Query'!$A:$M,11,FALSE))</f>
        <v>0</v>
      </c>
      <c r="L2739" s="104">
        <f>IF(ISNA(VLOOKUP($N2739,'Data from Waybill Query'!$A:$M,12,FALSE)),0,VLOOKUP($N2739,'Data from Waybill Query'!$A:$M,12,FALSE))</f>
        <v>0</v>
      </c>
      <c r="M2739" s="104">
        <f>IF(ISNA(VLOOKUP($N2739,'Data from Waybill Query'!$A:$M,13,FALSE)),0,VLOOKUP($N2739,'Data from Waybill Query'!$A:$M,13,FALSE))</f>
        <v>0</v>
      </c>
      <c r="N2739" s="104">
        <f t="shared" si="94"/>
        <v>403</v>
      </c>
    </row>
    <row r="2740" spans="1:14" x14ac:dyDescent="0.25">
      <c r="A2740" s="104">
        <f t="shared" si="93"/>
        <v>4</v>
      </c>
      <c r="B2740" s="32">
        <f>'Data from Waybill Query'!B2740</f>
        <v>0</v>
      </c>
      <c r="C2740" s="32">
        <f>IF('Data from Waybill Query'!C2740="00","0",IF('Data from Waybill Query'!C2740="01","1",IF('Data from Waybill Query'!C2740="XX","2",'Data from Waybill Query'!C2740)))</f>
        <v>0</v>
      </c>
      <c r="D2740" s="33">
        <f>'Data from Waybill Query'!D2740</f>
        <v>0</v>
      </c>
      <c r="E2740" s="33">
        <f>'Data from Waybill Query'!E2740</f>
        <v>0</v>
      </c>
      <c r="F2740" s="33">
        <f>'Data from Waybill Query'!F2740</f>
        <v>0</v>
      </c>
      <c r="G2740" s="33">
        <f>'Data from Waybill Query'!G2740</f>
        <v>0</v>
      </c>
      <c r="H2740" s="104">
        <f>IF(ISNA(VLOOKUP($N2740,'Data from Waybill Query'!$A:$M,8,FALSE)),0,VLOOKUP($N2740,'Data from Waybill Query'!$A:$M,8,FALSE))</f>
        <v>0</v>
      </c>
      <c r="I2740" s="104">
        <f>IF(ISNA(VLOOKUP($N2740,'Data from Waybill Query'!$A:$M,9,FALSE)),0,VLOOKUP($N2740,'Data from Waybill Query'!$A:$M,9,FALSE))</f>
        <v>0</v>
      </c>
      <c r="J2740" s="104">
        <f>IF(ISNA(VLOOKUP($N2740,'Data from Waybill Query'!$A:$M,10,FALSE)),0,VLOOKUP($N2740,'Data from Waybill Query'!$A:$M,10,FALSE))</f>
        <v>0</v>
      </c>
      <c r="K2740" s="104">
        <f>IF(ISNA(VLOOKUP($N2740,'Data from Waybill Query'!$A:$M,11,FALSE)),0,VLOOKUP($N2740,'Data from Waybill Query'!$A:$M,11,FALSE))</f>
        <v>0</v>
      </c>
      <c r="L2740" s="104">
        <f>IF(ISNA(VLOOKUP($N2740,'Data from Waybill Query'!$A:$M,12,FALSE)),0,VLOOKUP($N2740,'Data from Waybill Query'!$A:$M,12,FALSE))</f>
        <v>0</v>
      </c>
      <c r="M2740" s="104">
        <f>IF(ISNA(VLOOKUP($N2740,'Data from Waybill Query'!$A:$M,13,FALSE)),0,VLOOKUP($N2740,'Data from Waybill Query'!$A:$M,13,FALSE))</f>
        <v>0</v>
      </c>
      <c r="N2740" s="104">
        <f t="shared" si="94"/>
        <v>403</v>
      </c>
    </row>
    <row r="2741" spans="1:14" x14ac:dyDescent="0.25">
      <c r="A2741" s="104">
        <f t="shared" si="93"/>
        <v>5</v>
      </c>
      <c r="B2741" s="32">
        <f>'Data from Waybill Query'!B2741</f>
        <v>0</v>
      </c>
      <c r="C2741" s="32">
        <f>IF('Data from Waybill Query'!C2741="00","0",IF('Data from Waybill Query'!C2741="01","1",IF('Data from Waybill Query'!C2741="XX","2",'Data from Waybill Query'!C2741)))</f>
        <v>0</v>
      </c>
      <c r="D2741" s="33">
        <f>'Data from Waybill Query'!D2741</f>
        <v>0</v>
      </c>
      <c r="E2741" s="33">
        <f>'Data from Waybill Query'!E2741</f>
        <v>0</v>
      </c>
      <c r="F2741" s="33">
        <f>'Data from Waybill Query'!F2741</f>
        <v>0</v>
      </c>
      <c r="G2741" s="33">
        <f>'Data from Waybill Query'!G2741</f>
        <v>0</v>
      </c>
      <c r="H2741" s="104">
        <f>IF(ISNA(VLOOKUP($N2741,'Data from Waybill Query'!$A:$M,8,FALSE)),0,VLOOKUP($N2741,'Data from Waybill Query'!$A:$M,8,FALSE))</f>
        <v>0</v>
      </c>
      <c r="I2741" s="104">
        <f>IF(ISNA(VLOOKUP($N2741,'Data from Waybill Query'!$A:$M,9,FALSE)),0,VLOOKUP($N2741,'Data from Waybill Query'!$A:$M,9,FALSE))</f>
        <v>0</v>
      </c>
      <c r="J2741" s="104">
        <f>IF(ISNA(VLOOKUP($N2741,'Data from Waybill Query'!$A:$M,10,FALSE)),0,VLOOKUP($N2741,'Data from Waybill Query'!$A:$M,10,FALSE))</f>
        <v>0</v>
      </c>
      <c r="K2741" s="104">
        <f>IF(ISNA(VLOOKUP($N2741,'Data from Waybill Query'!$A:$M,11,FALSE)),0,VLOOKUP($N2741,'Data from Waybill Query'!$A:$M,11,FALSE))</f>
        <v>0</v>
      </c>
      <c r="L2741" s="104">
        <f>IF(ISNA(VLOOKUP($N2741,'Data from Waybill Query'!$A:$M,12,FALSE)),0,VLOOKUP($N2741,'Data from Waybill Query'!$A:$M,12,FALSE))</f>
        <v>0</v>
      </c>
      <c r="M2741" s="104">
        <f>IF(ISNA(VLOOKUP($N2741,'Data from Waybill Query'!$A:$M,13,FALSE)),0,VLOOKUP($N2741,'Data from Waybill Query'!$A:$M,13,FALSE))</f>
        <v>0</v>
      </c>
      <c r="N2741" s="104">
        <f t="shared" si="94"/>
        <v>403</v>
      </c>
    </row>
    <row r="2742" spans="1:14" x14ac:dyDescent="0.25">
      <c r="A2742" s="104">
        <f t="shared" si="93"/>
        <v>6</v>
      </c>
      <c r="B2742" s="32">
        <f>'Data from Waybill Query'!B2742</f>
        <v>0</v>
      </c>
      <c r="C2742" s="32">
        <f>IF('Data from Waybill Query'!C2742="00","0",IF('Data from Waybill Query'!C2742="01","1",IF('Data from Waybill Query'!C2742="XX","2",'Data from Waybill Query'!C2742)))</f>
        <v>0</v>
      </c>
      <c r="D2742" s="33">
        <f>'Data from Waybill Query'!D2742</f>
        <v>0</v>
      </c>
      <c r="E2742" s="33">
        <f>'Data from Waybill Query'!E2742</f>
        <v>0</v>
      </c>
      <c r="F2742" s="33">
        <f>'Data from Waybill Query'!F2742</f>
        <v>0</v>
      </c>
      <c r="G2742" s="33">
        <f>'Data from Waybill Query'!G2742</f>
        <v>0</v>
      </c>
      <c r="H2742" s="104">
        <f>IF(ISNA(VLOOKUP($N2742,'Data from Waybill Query'!$A:$M,8,FALSE)),0,VLOOKUP($N2742,'Data from Waybill Query'!$A:$M,8,FALSE))</f>
        <v>0</v>
      </c>
      <c r="I2742" s="104">
        <f>IF(ISNA(VLOOKUP($N2742,'Data from Waybill Query'!$A:$M,9,FALSE)),0,VLOOKUP($N2742,'Data from Waybill Query'!$A:$M,9,FALSE))</f>
        <v>0</v>
      </c>
      <c r="J2742" s="104">
        <f>IF(ISNA(VLOOKUP($N2742,'Data from Waybill Query'!$A:$M,10,FALSE)),0,VLOOKUP($N2742,'Data from Waybill Query'!$A:$M,10,FALSE))</f>
        <v>0</v>
      </c>
      <c r="K2742" s="104">
        <f>IF(ISNA(VLOOKUP($N2742,'Data from Waybill Query'!$A:$M,11,FALSE)),0,VLOOKUP($N2742,'Data from Waybill Query'!$A:$M,11,FALSE))</f>
        <v>0</v>
      </c>
      <c r="L2742" s="104">
        <f>IF(ISNA(VLOOKUP($N2742,'Data from Waybill Query'!$A:$M,12,FALSE)),0,VLOOKUP($N2742,'Data from Waybill Query'!$A:$M,12,FALSE))</f>
        <v>0</v>
      </c>
      <c r="M2742" s="104">
        <f>IF(ISNA(VLOOKUP($N2742,'Data from Waybill Query'!$A:$M,13,FALSE)),0,VLOOKUP($N2742,'Data from Waybill Query'!$A:$M,13,FALSE))</f>
        <v>0</v>
      </c>
      <c r="N2742" s="104">
        <f t="shared" si="94"/>
        <v>403</v>
      </c>
    </row>
    <row r="2743" spans="1:14" x14ac:dyDescent="0.25">
      <c r="A2743" s="104">
        <f t="shared" si="93"/>
        <v>7</v>
      </c>
      <c r="B2743" s="32">
        <f>'Data from Waybill Query'!B2743</f>
        <v>0</v>
      </c>
      <c r="C2743" s="32">
        <f>IF('Data from Waybill Query'!C2743="00","0",IF('Data from Waybill Query'!C2743="01","1",IF('Data from Waybill Query'!C2743="XX","2",'Data from Waybill Query'!C2743)))</f>
        <v>0</v>
      </c>
      <c r="D2743" s="33">
        <f>'Data from Waybill Query'!D2743</f>
        <v>0</v>
      </c>
      <c r="E2743" s="33">
        <f>'Data from Waybill Query'!E2743</f>
        <v>0</v>
      </c>
      <c r="F2743" s="33">
        <f>'Data from Waybill Query'!F2743</f>
        <v>0</v>
      </c>
      <c r="G2743" s="33">
        <f>'Data from Waybill Query'!G2743</f>
        <v>0</v>
      </c>
      <c r="H2743" s="104">
        <f>IF(ISNA(VLOOKUP($N2743,'Data from Waybill Query'!$A:$M,8,FALSE)),0,VLOOKUP($N2743,'Data from Waybill Query'!$A:$M,8,FALSE))</f>
        <v>0</v>
      </c>
      <c r="I2743" s="104">
        <f>IF(ISNA(VLOOKUP($N2743,'Data from Waybill Query'!$A:$M,9,FALSE)),0,VLOOKUP($N2743,'Data from Waybill Query'!$A:$M,9,FALSE))</f>
        <v>0</v>
      </c>
      <c r="J2743" s="104">
        <f>IF(ISNA(VLOOKUP($N2743,'Data from Waybill Query'!$A:$M,10,FALSE)),0,VLOOKUP($N2743,'Data from Waybill Query'!$A:$M,10,FALSE))</f>
        <v>0</v>
      </c>
      <c r="K2743" s="104">
        <f>IF(ISNA(VLOOKUP($N2743,'Data from Waybill Query'!$A:$M,11,FALSE)),0,VLOOKUP($N2743,'Data from Waybill Query'!$A:$M,11,FALSE))</f>
        <v>0</v>
      </c>
      <c r="L2743" s="104">
        <f>IF(ISNA(VLOOKUP($N2743,'Data from Waybill Query'!$A:$M,12,FALSE)),0,VLOOKUP($N2743,'Data from Waybill Query'!$A:$M,12,FALSE))</f>
        <v>0</v>
      </c>
      <c r="M2743" s="104">
        <f>IF(ISNA(VLOOKUP($N2743,'Data from Waybill Query'!$A:$M,13,FALSE)),0,VLOOKUP($N2743,'Data from Waybill Query'!$A:$M,13,FALSE))</f>
        <v>0</v>
      </c>
      <c r="N2743" s="104">
        <f t="shared" si="94"/>
        <v>403</v>
      </c>
    </row>
    <row r="2744" spans="1:14" x14ac:dyDescent="0.25">
      <c r="A2744" s="104">
        <f t="shared" si="93"/>
        <v>8</v>
      </c>
      <c r="B2744" s="32">
        <f>'Data from Waybill Query'!B2744</f>
        <v>0</v>
      </c>
      <c r="C2744" s="32">
        <f>IF('Data from Waybill Query'!C2744="00","0",IF('Data from Waybill Query'!C2744="01","1",IF('Data from Waybill Query'!C2744="XX","2",'Data from Waybill Query'!C2744)))</f>
        <v>0</v>
      </c>
      <c r="D2744" s="33">
        <f>'Data from Waybill Query'!D2744</f>
        <v>0</v>
      </c>
      <c r="E2744" s="33">
        <f>'Data from Waybill Query'!E2744</f>
        <v>0</v>
      </c>
      <c r="F2744" s="33">
        <f>'Data from Waybill Query'!F2744</f>
        <v>0</v>
      </c>
      <c r="G2744" s="33">
        <f>'Data from Waybill Query'!G2744</f>
        <v>0</v>
      </c>
      <c r="H2744" s="104">
        <f>IF(ISNA(VLOOKUP($N2744,'Data from Waybill Query'!$A:$M,8,FALSE)),0,VLOOKUP($N2744,'Data from Waybill Query'!$A:$M,8,FALSE))</f>
        <v>0</v>
      </c>
      <c r="I2744" s="104">
        <f>IF(ISNA(VLOOKUP($N2744,'Data from Waybill Query'!$A:$M,9,FALSE)),0,VLOOKUP($N2744,'Data from Waybill Query'!$A:$M,9,FALSE))</f>
        <v>0</v>
      </c>
      <c r="J2744" s="104">
        <f>IF(ISNA(VLOOKUP($N2744,'Data from Waybill Query'!$A:$M,10,FALSE)),0,VLOOKUP($N2744,'Data from Waybill Query'!$A:$M,10,FALSE))</f>
        <v>0</v>
      </c>
      <c r="K2744" s="104">
        <f>IF(ISNA(VLOOKUP($N2744,'Data from Waybill Query'!$A:$M,11,FALSE)),0,VLOOKUP($N2744,'Data from Waybill Query'!$A:$M,11,FALSE))</f>
        <v>0</v>
      </c>
      <c r="L2744" s="104">
        <f>IF(ISNA(VLOOKUP($N2744,'Data from Waybill Query'!$A:$M,12,FALSE)),0,VLOOKUP($N2744,'Data from Waybill Query'!$A:$M,12,FALSE))</f>
        <v>0</v>
      </c>
      <c r="M2744" s="104">
        <f>IF(ISNA(VLOOKUP($N2744,'Data from Waybill Query'!$A:$M,13,FALSE)),0,VLOOKUP($N2744,'Data from Waybill Query'!$A:$M,13,FALSE))</f>
        <v>0</v>
      </c>
      <c r="N2744" s="104">
        <f t="shared" si="94"/>
        <v>403</v>
      </c>
    </row>
    <row r="2745" spans="1:14" x14ac:dyDescent="0.25">
      <c r="A2745" s="104">
        <f t="shared" si="93"/>
        <v>9</v>
      </c>
      <c r="B2745" s="32">
        <f>'Data from Waybill Query'!B2745</f>
        <v>0</v>
      </c>
      <c r="C2745" s="32">
        <f>IF('Data from Waybill Query'!C2745="00","0",IF('Data from Waybill Query'!C2745="01","1",IF('Data from Waybill Query'!C2745="XX","2",'Data from Waybill Query'!C2745)))</f>
        <v>0</v>
      </c>
      <c r="D2745" s="33">
        <f>'Data from Waybill Query'!D2745</f>
        <v>0</v>
      </c>
      <c r="E2745" s="33">
        <f>'Data from Waybill Query'!E2745</f>
        <v>0</v>
      </c>
      <c r="F2745" s="33">
        <f>'Data from Waybill Query'!F2745</f>
        <v>0</v>
      </c>
      <c r="G2745" s="33">
        <f>'Data from Waybill Query'!G2745</f>
        <v>0</v>
      </c>
      <c r="H2745" s="104">
        <f>IF(ISNA(VLOOKUP($N2745,'Data from Waybill Query'!$A:$M,8,FALSE)),0,VLOOKUP($N2745,'Data from Waybill Query'!$A:$M,8,FALSE))</f>
        <v>0</v>
      </c>
      <c r="I2745" s="104">
        <f>IF(ISNA(VLOOKUP($N2745,'Data from Waybill Query'!$A:$M,9,FALSE)),0,VLOOKUP($N2745,'Data from Waybill Query'!$A:$M,9,FALSE))</f>
        <v>0</v>
      </c>
      <c r="J2745" s="104">
        <f>IF(ISNA(VLOOKUP($N2745,'Data from Waybill Query'!$A:$M,10,FALSE)),0,VLOOKUP($N2745,'Data from Waybill Query'!$A:$M,10,FALSE))</f>
        <v>0</v>
      </c>
      <c r="K2745" s="104">
        <f>IF(ISNA(VLOOKUP($N2745,'Data from Waybill Query'!$A:$M,11,FALSE)),0,VLOOKUP($N2745,'Data from Waybill Query'!$A:$M,11,FALSE))</f>
        <v>0</v>
      </c>
      <c r="L2745" s="104">
        <f>IF(ISNA(VLOOKUP($N2745,'Data from Waybill Query'!$A:$M,12,FALSE)),0,VLOOKUP($N2745,'Data from Waybill Query'!$A:$M,12,FALSE))</f>
        <v>0</v>
      </c>
      <c r="M2745" s="104">
        <f>IF(ISNA(VLOOKUP($N2745,'Data from Waybill Query'!$A:$M,13,FALSE)),0,VLOOKUP($N2745,'Data from Waybill Query'!$A:$M,13,FALSE))</f>
        <v>0</v>
      </c>
      <c r="N2745" s="104">
        <f t="shared" si="94"/>
        <v>403</v>
      </c>
    </row>
    <row r="2746" spans="1:14" x14ac:dyDescent="0.25">
      <c r="A2746" s="104">
        <f t="shared" si="93"/>
        <v>10</v>
      </c>
      <c r="B2746" s="32">
        <f>'Data from Waybill Query'!B2746</f>
        <v>0</v>
      </c>
      <c r="C2746" s="32">
        <f>IF('Data from Waybill Query'!C2746="00","0",IF('Data from Waybill Query'!C2746="01","1",IF('Data from Waybill Query'!C2746="XX","2",'Data from Waybill Query'!C2746)))</f>
        <v>0</v>
      </c>
      <c r="D2746" s="33">
        <f>'Data from Waybill Query'!D2746</f>
        <v>0</v>
      </c>
      <c r="E2746" s="33">
        <f>'Data from Waybill Query'!E2746</f>
        <v>0</v>
      </c>
      <c r="F2746" s="33">
        <f>'Data from Waybill Query'!F2746</f>
        <v>0</v>
      </c>
      <c r="G2746" s="33">
        <f>'Data from Waybill Query'!G2746</f>
        <v>0</v>
      </c>
      <c r="H2746" s="104">
        <f>IF(ISNA(VLOOKUP($N2746,'Data from Waybill Query'!$A:$M,8,FALSE)),0,VLOOKUP($N2746,'Data from Waybill Query'!$A:$M,8,FALSE))</f>
        <v>0</v>
      </c>
      <c r="I2746" s="104">
        <f>IF(ISNA(VLOOKUP($N2746,'Data from Waybill Query'!$A:$M,9,FALSE)),0,VLOOKUP($N2746,'Data from Waybill Query'!$A:$M,9,FALSE))</f>
        <v>0</v>
      </c>
      <c r="J2746" s="104">
        <f>IF(ISNA(VLOOKUP($N2746,'Data from Waybill Query'!$A:$M,10,FALSE)),0,VLOOKUP($N2746,'Data from Waybill Query'!$A:$M,10,FALSE))</f>
        <v>0</v>
      </c>
      <c r="K2746" s="104">
        <f>IF(ISNA(VLOOKUP($N2746,'Data from Waybill Query'!$A:$M,11,FALSE)),0,VLOOKUP($N2746,'Data from Waybill Query'!$A:$M,11,FALSE))</f>
        <v>0</v>
      </c>
      <c r="L2746" s="104">
        <f>IF(ISNA(VLOOKUP($N2746,'Data from Waybill Query'!$A:$M,12,FALSE)),0,VLOOKUP($N2746,'Data from Waybill Query'!$A:$M,12,FALSE))</f>
        <v>0</v>
      </c>
      <c r="M2746" s="104">
        <f>IF(ISNA(VLOOKUP($N2746,'Data from Waybill Query'!$A:$M,13,FALSE)),0,VLOOKUP($N2746,'Data from Waybill Query'!$A:$M,13,FALSE))</f>
        <v>0</v>
      </c>
      <c r="N2746" s="104">
        <f t="shared" si="94"/>
        <v>403</v>
      </c>
    </row>
    <row r="2747" spans="1:14" x14ac:dyDescent="0.25">
      <c r="A2747" s="104">
        <f t="shared" ref="A2747:A2810" si="95">$B2747*100+MOD(ROW($B2747)-ROW($B$1476),70)</f>
        <v>11</v>
      </c>
      <c r="B2747" s="32">
        <f>'Data from Waybill Query'!B2747</f>
        <v>0</v>
      </c>
      <c r="C2747" s="32">
        <f>IF('Data from Waybill Query'!C2747="00","0",IF('Data from Waybill Query'!C2747="01","1",IF('Data from Waybill Query'!C2747="XX","2",'Data from Waybill Query'!C2747)))</f>
        <v>0</v>
      </c>
      <c r="D2747" s="33">
        <f>'Data from Waybill Query'!D2747</f>
        <v>0</v>
      </c>
      <c r="E2747" s="33">
        <f>'Data from Waybill Query'!E2747</f>
        <v>0</v>
      </c>
      <c r="F2747" s="33">
        <f>'Data from Waybill Query'!F2747</f>
        <v>0</v>
      </c>
      <c r="G2747" s="33">
        <f>'Data from Waybill Query'!G2747</f>
        <v>0</v>
      </c>
      <c r="H2747" s="104">
        <f>IF(ISNA(VLOOKUP($N2747,'Data from Waybill Query'!$A:$M,8,FALSE)),0,VLOOKUP($N2747,'Data from Waybill Query'!$A:$M,8,FALSE))</f>
        <v>0</v>
      </c>
      <c r="I2747" s="104">
        <f>IF(ISNA(VLOOKUP($N2747,'Data from Waybill Query'!$A:$M,9,FALSE)),0,VLOOKUP($N2747,'Data from Waybill Query'!$A:$M,9,FALSE))</f>
        <v>0</v>
      </c>
      <c r="J2747" s="104">
        <f>IF(ISNA(VLOOKUP($N2747,'Data from Waybill Query'!$A:$M,10,FALSE)),0,VLOOKUP($N2747,'Data from Waybill Query'!$A:$M,10,FALSE))</f>
        <v>0</v>
      </c>
      <c r="K2747" s="104">
        <f>IF(ISNA(VLOOKUP($N2747,'Data from Waybill Query'!$A:$M,11,FALSE)),0,VLOOKUP($N2747,'Data from Waybill Query'!$A:$M,11,FALSE))</f>
        <v>0</v>
      </c>
      <c r="L2747" s="104">
        <f>IF(ISNA(VLOOKUP($N2747,'Data from Waybill Query'!$A:$M,12,FALSE)),0,VLOOKUP($N2747,'Data from Waybill Query'!$A:$M,12,FALSE))</f>
        <v>0</v>
      </c>
      <c r="M2747" s="104">
        <f>IF(ISNA(VLOOKUP($N2747,'Data from Waybill Query'!$A:$M,13,FALSE)),0,VLOOKUP($N2747,'Data from Waybill Query'!$A:$M,13,FALSE))</f>
        <v>0</v>
      </c>
      <c r="N2747" s="104">
        <f t="shared" ref="N2747:N2810" si="96">1000000*B2747+10000*C2747+100*IF(LEFT(E2747,1)="S",1,IF(E2747="M",2,IF(E2747="L",3,4)))+10*IF(F2747="P",1,0)+IF(G2747="S",1,IF(G2747="M",2,3))</f>
        <v>403</v>
      </c>
    </row>
    <row r="2748" spans="1:14" x14ac:dyDescent="0.25">
      <c r="A2748" s="104">
        <f t="shared" si="95"/>
        <v>12</v>
      </c>
      <c r="B2748" s="32">
        <f>'Data from Waybill Query'!B2748</f>
        <v>0</v>
      </c>
      <c r="C2748" s="32">
        <f>IF('Data from Waybill Query'!C2748="00","0",IF('Data from Waybill Query'!C2748="01","1",IF('Data from Waybill Query'!C2748="XX","2",'Data from Waybill Query'!C2748)))</f>
        <v>0</v>
      </c>
      <c r="D2748" s="33">
        <f>'Data from Waybill Query'!D2748</f>
        <v>0</v>
      </c>
      <c r="E2748" s="33">
        <f>'Data from Waybill Query'!E2748</f>
        <v>0</v>
      </c>
      <c r="F2748" s="33">
        <f>'Data from Waybill Query'!F2748</f>
        <v>0</v>
      </c>
      <c r="G2748" s="33">
        <f>'Data from Waybill Query'!G2748</f>
        <v>0</v>
      </c>
      <c r="H2748" s="104">
        <f>IF(ISNA(VLOOKUP($N2748,'Data from Waybill Query'!$A:$M,8,FALSE)),0,VLOOKUP($N2748,'Data from Waybill Query'!$A:$M,8,FALSE))</f>
        <v>0</v>
      </c>
      <c r="I2748" s="104">
        <f>IF(ISNA(VLOOKUP($N2748,'Data from Waybill Query'!$A:$M,9,FALSE)),0,VLOOKUP($N2748,'Data from Waybill Query'!$A:$M,9,FALSE))</f>
        <v>0</v>
      </c>
      <c r="J2748" s="104">
        <f>IF(ISNA(VLOOKUP($N2748,'Data from Waybill Query'!$A:$M,10,FALSE)),0,VLOOKUP($N2748,'Data from Waybill Query'!$A:$M,10,FALSE))</f>
        <v>0</v>
      </c>
      <c r="K2748" s="104">
        <f>IF(ISNA(VLOOKUP($N2748,'Data from Waybill Query'!$A:$M,11,FALSE)),0,VLOOKUP($N2748,'Data from Waybill Query'!$A:$M,11,FALSE))</f>
        <v>0</v>
      </c>
      <c r="L2748" s="104">
        <f>IF(ISNA(VLOOKUP($N2748,'Data from Waybill Query'!$A:$M,12,FALSE)),0,VLOOKUP($N2748,'Data from Waybill Query'!$A:$M,12,FALSE))</f>
        <v>0</v>
      </c>
      <c r="M2748" s="104">
        <f>IF(ISNA(VLOOKUP($N2748,'Data from Waybill Query'!$A:$M,13,FALSE)),0,VLOOKUP($N2748,'Data from Waybill Query'!$A:$M,13,FALSE))</f>
        <v>0</v>
      </c>
      <c r="N2748" s="104">
        <f t="shared" si="96"/>
        <v>403</v>
      </c>
    </row>
    <row r="2749" spans="1:14" x14ac:dyDescent="0.25">
      <c r="A2749" s="104">
        <f t="shared" si="95"/>
        <v>13</v>
      </c>
      <c r="B2749" s="32">
        <f>'Data from Waybill Query'!B2749</f>
        <v>0</v>
      </c>
      <c r="C2749" s="32">
        <f>IF('Data from Waybill Query'!C2749="00","0",IF('Data from Waybill Query'!C2749="01","1",IF('Data from Waybill Query'!C2749="XX","2",'Data from Waybill Query'!C2749)))</f>
        <v>0</v>
      </c>
      <c r="D2749" s="33">
        <f>'Data from Waybill Query'!D2749</f>
        <v>0</v>
      </c>
      <c r="E2749" s="33">
        <f>'Data from Waybill Query'!E2749</f>
        <v>0</v>
      </c>
      <c r="F2749" s="33">
        <f>'Data from Waybill Query'!F2749</f>
        <v>0</v>
      </c>
      <c r="G2749" s="33">
        <f>'Data from Waybill Query'!G2749</f>
        <v>0</v>
      </c>
      <c r="H2749" s="104">
        <f>IF(ISNA(VLOOKUP($N2749,'Data from Waybill Query'!$A:$M,8,FALSE)),0,VLOOKUP($N2749,'Data from Waybill Query'!$A:$M,8,FALSE))</f>
        <v>0</v>
      </c>
      <c r="I2749" s="104">
        <f>IF(ISNA(VLOOKUP($N2749,'Data from Waybill Query'!$A:$M,9,FALSE)),0,VLOOKUP($N2749,'Data from Waybill Query'!$A:$M,9,FALSE))</f>
        <v>0</v>
      </c>
      <c r="J2749" s="104">
        <f>IF(ISNA(VLOOKUP($N2749,'Data from Waybill Query'!$A:$M,10,FALSE)),0,VLOOKUP($N2749,'Data from Waybill Query'!$A:$M,10,FALSE))</f>
        <v>0</v>
      </c>
      <c r="K2749" s="104">
        <f>IF(ISNA(VLOOKUP($N2749,'Data from Waybill Query'!$A:$M,11,FALSE)),0,VLOOKUP($N2749,'Data from Waybill Query'!$A:$M,11,FALSE))</f>
        <v>0</v>
      </c>
      <c r="L2749" s="104">
        <f>IF(ISNA(VLOOKUP($N2749,'Data from Waybill Query'!$A:$M,12,FALSE)),0,VLOOKUP($N2749,'Data from Waybill Query'!$A:$M,12,FALSE))</f>
        <v>0</v>
      </c>
      <c r="M2749" s="104">
        <f>IF(ISNA(VLOOKUP($N2749,'Data from Waybill Query'!$A:$M,13,FALSE)),0,VLOOKUP($N2749,'Data from Waybill Query'!$A:$M,13,FALSE))</f>
        <v>0</v>
      </c>
      <c r="N2749" s="104">
        <f t="shared" si="96"/>
        <v>403</v>
      </c>
    </row>
    <row r="2750" spans="1:14" x14ac:dyDescent="0.25">
      <c r="A2750" s="104">
        <f t="shared" si="95"/>
        <v>14</v>
      </c>
      <c r="B2750" s="32">
        <f>'Data from Waybill Query'!B2750</f>
        <v>0</v>
      </c>
      <c r="C2750" s="32">
        <f>IF('Data from Waybill Query'!C2750="00","0",IF('Data from Waybill Query'!C2750="01","1",IF('Data from Waybill Query'!C2750="XX","2",'Data from Waybill Query'!C2750)))</f>
        <v>0</v>
      </c>
      <c r="D2750" s="33">
        <f>'Data from Waybill Query'!D2750</f>
        <v>0</v>
      </c>
      <c r="E2750" s="33">
        <f>'Data from Waybill Query'!E2750</f>
        <v>0</v>
      </c>
      <c r="F2750" s="33">
        <f>'Data from Waybill Query'!F2750</f>
        <v>0</v>
      </c>
      <c r="G2750" s="33">
        <f>'Data from Waybill Query'!G2750</f>
        <v>0</v>
      </c>
      <c r="H2750" s="104">
        <f>IF(ISNA(VLOOKUP($N2750,'Data from Waybill Query'!$A:$M,8,FALSE)),0,VLOOKUP($N2750,'Data from Waybill Query'!$A:$M,8,FALSE))</f>
        <v>0</v>
      </c>
      <c r="I2750" s="104">
        <f>IF(ISNA(VLOOKUP($N2750,'Data from Waybill Query'!$A:$M,9,FALSE)),0,VLOOKUP($N2750,'Data from Waybill Query'!$A:$M,9,FALSE))</f>
        <v>0</v>
      </c>
      <c r="J2750" s="104">
        <f>IF(ISNA(VLOOKUP($N2750,'Data from Waybill Query'!$A:$M,10,FALSE)),0,VLOOKUP($N2750,'Data from Waybill Query'!$A:$M,10,FALSE))</f>
        <v>0</v>
      </c>
      <c r="K2750" s="104">
        <f>IF(ISNA(VLOOKUP($N2750,'Data from Waybill Query'!$A:$M,11,FALSE)),0,VLOOKUP($N2750,'Data from Waybill Query'!$A:$M,11,FALSE))</f>
        <v>0</v>
      </c>
      <c r="L2750" s="104">
        <f>IF(ISNA(VLOOKUP($N2750,'Data from Waybill Query'!$A:$M,12,FALSE)),0,VLOOKUP($N2750,'Data from Waybill Query'!$A:$M,12,FALSE))</f>
        <v>0</v>
      </c>
      <c r="M2750" s="104">
        <f>IF(ISNA(VLOOKUP($N2750,'Data from Waybill Query'!$A:$M,13,FALSE)),0,VLOOKUP($N2750,'Data from Waybill Query'!$A:$M,13,FALSE))</f>
        <v>0</v>
      </c>
      <c r="N2750" s="104">
        <f t="shared" si="96"/>
        <v>403</v>
      </c>
    </row>
    <row r="2751" spans="1:14" x14ac:dyDescent="0.25">
      <c r="A2751" s="104">
        <f t="shared" si="95"/>
        <v>15</v>
      </c>
      <c r="B2751" s="32">
        <f>'Data from Waybill Query'!B2751</f>
        <v>0</v>
      </c>
      <c r="C2751" s="32">
        <f>IF('Data from Waybill Query'!C2751="00","0",IF('Data from Waybill Query'!C2751="01","1",IF('Data from Waybill Query'!C2751="XX","2",'Data from Waybill Query'!C2751)))</f>
        <v>0</v>
      </c>
      <c r="D2751" s="33">
        <f>'Data from Waybill Query'!D2751</f>
        <v>0</v>
      </c>
      <c r="E2751" s="33">
        <f>'Data from Waybill Query'!E2751</f>
        <v>0</v>
      </c>
      <c r="F2751" s="33">
        <f>'Data from Waybill Query'!F2751</f>
        <v>0</v>
      </c>
      <c r="G2751" s="33">
        <f>'Data from Waybill Query'!G2751</f>
        <v>0</v>
      </c>
      <c r="H2751" s="104">
        <f>IF(ISNA(VLOOKUP($N2751,'Data from Waybill Query'!$A:$M,8,FALSE)),0,VLOOKUP($N2751,'Data from Waybill Query'!$A:$M,8,FALSE))</f>
        <v>0</v>
      </c>
      <c r="I2751" s="104">
        <f>IF(ISNA(VLOOKUP($N2751,'Data from Waybill Query'!$A:$M,9,FALSE)),0,VLOOKUP($N2751,'Data from Waybill Query'!$A:$M,9,FALSE))</f>
        <v>0</v>
      </c>
      <c r="J2751" s="104">
        <f>IF(ISNA(VLOOKUP($N2751,'Data from Waybill Query'!$A:$M,10,FALSE)),0,VLOOKUP($N2751,'Data from Waybill Query'!$A:$M,10,FALSE))</f>
        <v>0</v>
      </c>
      <c r="K2751" s="104">
        <f>IF(ISNA(VLOOKUP($N2751,'Data from Waybill Query'!$A:$M,11,FALSE)),0,VLOOKUP($N2751,'Data from Waybill Query'!$A:$M,11,FALSE))</f>
        <v>0</v>
      </c>
      <c r="L2751" s="104">
        <f>IF(ISNA(VLOOKUP($N2751,'Data from Waybill Query'!$A:$M,12,FALSE)),0,VLOOKUP($N2751,'Data from Waybill Query'!$A:$M,12,FALSE))</f>
        <v>0</v>
      </c>
      <c r="M2751" s="104">
        <f>IF(ISNA(VLOOKUP($N2751,'Data from Waybill Query'!$A:$M,13,FALSE)),0,VLOOKUP($N2751,'Data from Waybill Query'!$A:$M,13,FALSE))</f>
        <v>0</v>
      </c>
      <c r="N2751" s="104">
        <f t="shared" si="96"/>
        <v>403</v>
      </c>
    </row>
    <row r="2752" spans="1:14" x14ac:dyDescent="0.25">
      <c r="A2752" s="104">
        <f t="shared" si="95"/>
        <v>16</v>
      </c>
      <c r="B2752" s="32">
        <f>'Data from Waybill Query'!B2752</f>
        <v>0</v>
      </c>
      <c r="C2752" s="32">
        <f>IF('Data from Waybill Query'!C2752="00","0",IF('Data from Waybill Query'!C2752="01","1",IF('Data from Waybill Query'!C2752="XX","2",'Data from Waybill Query'!C2752)))</f>
        <v>0</v>
      </c>
      <c r="D2752" s="33">
        <f>'Data from Waybill Query'!D2752</f>
        <v>0</v>
      </c>
      <c r="E2752" s="33">
        <f>'Data from Waybill Query'!E2752</f>
        <v>0</v>
      </c>
      <c r="F2752" s="33">
        <f>'Data from Waybill Query'!F2752</f>
        <v>0</v>
      </c>
      <c r="G2752" s="33">
        <f>'Data from Waybill Query'!G2752</f>
        <v>0</v>
      </c>
      <c r="H2752" s="104">
        <f>IF(ISNA(VLOOKUP($N2752,'Data from Waybill Query'!$A:$M,8,FALSE)),0,VLOOKUP($N2752,'Data from Waybill Query'!$A:$M,8,FALSE))</f>
        <v>0</v>
      </c>
      <c r="I2752" s="104">
        <f>IF(ISNA(VLOOKUP($N2752,'Data from Waybill Query'!$A:$M,9,FALSE)),0,VLOOKUP($N2752,'Data from Waybill Query'!$A:$M,9,FALSE))</f>
        <v>0</v>
      </c>
      <c r="J2752" s="104">
        <f>IF(ISNA(VLOOKUP($N2752,'Data from Waybill Query'!$A:$M,10,FALSE)),0,VLOOKUP($N2752,'Data from Waybill Query'!$A:$M,10,FALSE))</f>
        <v>0</v>
      </c>
      <c r="K2752" s="104">
        <f>IF(ISNA(VLOOKUP($N2752,'Data from Waybill Query'!$A:$M,11,FALSE)),0,VLOOKUP($N2752,'Data from Waybill Query'!$A:$M,11,FALSE))</f>
        <v>0</v>
      </c>
      <c r="L2752" s="104">
        <f>IF(ISNA(VLOOKUP($N2752,'Data from Waybill Query'!$A:$M,12,FALSE)),0,VLOOKUP($N2752,'Data from Waybill Query'!$A:$M,12,FALSE))</f>
        <v>0</v>
      </c>
      <c r="M2752" s="104">
        <f>IF(ISNA(VLOOKUP($N2752,'Data from Waybill Query'!$A:$M,13,FALSE)),0,VLOOKUP($N2752,'Data from Waybill Query'!$A:$M,13,FALSE))</f>
        <v>0</v>
      </c>
      <c r="N2752" s="104">
        <f t="shared" si="96"/>
        <v>403</v>
      </c>
    </row>
    <row r="2753" spans="1:14" x14ac:dyDescent="0.25">
      <c r="A2753" s="104">
        <f t="shared" si="95"/>
        <v>17</v>
      </c>
      <c r="B2753" s="32">
        <f>'Data from Waybill Query'!B2753</f>
        <v>0</v>
      </c>
      <c r="C2753" s="32">
        <f>IF('Data from Waybill Query'!C2753="00","0",IF('Data from Waybill Query'!C2753="01","1",IF('Data from Waybill Query'!C2753="XX","2",'Data from Waybill Query'!C2753)))</f>
        <v>0</v>
      </c>
      <c r="D2753" s="33">
        <f>'Data from Waybill Query'!D2753</f>
        <v>0</v>
      </c>
      <c r="E2753" s="33">
        <f>'Data from Waybill Query'!E2753</f>
        <v>0</v>
      </c>
      <c r="F2753" s="33">
        <f>'Data from Waybill Query'!F2753</f>
        <v>0</v>
      </c>
      <c r="G2753" s="33">
        <f>'Data from Waybill Query'!G2753</f>
        <v>0</v>
      </c>
      <c r="H2753" s="104">
        <f>IF(ISNA(VLOOKUP($N2753,'Data from Waybill Query'!$A:$M,8,FALSE)),0,VLOOKUP($N2753,'Data from Waybill Query'!$A:$M,8,FALSE))</f>
        <v>0</v>
      </c>
      <c r="I2753" s="104">
        <f>IF(ISNA(VLOOKUP($N2753,'Data from Waybill Query'!$A:$M,9,FALSE)),0,VLOOKUP($N2753,'Data from Waybill Query'!$A:$M,9,FALSE))</f>
        <v>0</v>
      </c>
      <c r="J2753" s="104">
        <f>IF(ISNA(VLOOKUP($N2753,'Data from Waybill Query'!$A:$M,10,FALSE)),0,VLOOKUP($N2753,'Data from Waybill Query'!$A:$M,10,FALSE))</f>
        <v>0</v>
      </c>
      <c r="K2753" s="104">
        <f>IF(ISNA(VLOOKUP($N2753,'Data from Waybill Query'!$A:$M,11,FALSE)),0,VLOOKUP($N2753,'Data from Waybill Query'!$A:$M,11,FALSE))</f>
        <v>0</v>
      </c>
      <c r="L2753" s="104">
        <f>IF(ISNA(VLOOKUP($N2753,'Data from Waybill Query'!$A:$M,12,FALSE)),0,VLOOKUP($N2753,'Data from Waybill Query'!$A:$M,12,FALSE))</f>
        <v>0</v>
      </c>
      <c r="M2753" s="104">
        <f>IF(ISNA(VLOOKUP($N2753,'Data from Waybill Query'!$A:$M,13,FALSE)),0,VLOOKUP($N2753,'Data from Waybill Query'!$A:$M,13,FALSE))</f>
        <v>0</v>
      </c>
      <c r="N2753" s="104">
        <f t="shared" si="96"/>
        <v>403</v>
      </c>
    </row>
    <row r="2754" spans="1:14" x14ac:dyDescent="0.25">
      <c r="A2754" s="104">
        <f t="shared" si="95"/>
        <v>18</v>
      </c>
      <c r="B2754" s="32">
        <f>'Data from Waybill Query'!B2754</f>
        <v>0</v>
      </c>
      <c r="C2754" s="32">
        <f>IF('Data from Waybill Query'!C2754="00","0",IF('Data from Waybill Query'!C2754="01","1",IF('Data from Waybill Query'!C2754="XX","2",'Data from Waybill Query'!C2754)))</f>
        <v>0</v>
      </c>
      <c r="D2754" s="33">
        <f>'Data from Waybill Query'!D2754</f>
        <v>0</v>
      </c>
      <c r="E2754" s="33">
        <f>'Data from Waybill Query'!E2754</f>
        <v>0</v>
      </c>
      <c r="F2754" s="33">
        <f>'Data from Waybill Query'!F2754</f>
        <v>0</v>
      </c>
      <c r="G2754" s="33">
        <f>'Data from Waybill Query'!G2754</f>
        <v>0</v>
      </c>
      <c r="H2754" s="104">
        <f>IF(ISNA(VLOOKUP($N2754,'Data from Waybill Query'!$A:$M,8,FALSE)),0,VLOOKUP($N2754,'Data from Waybill Query'!$A:$M,8,FALSE))</f>
        <v>0</v>
      </c>
      <c r="I2754" s="104">
        <f>IF(ISNA(VLOOKUP($N2754,'Data from Waybill Query'!$A:$M,9,FALSE)),0,VLOOKUP($N2754,'Data from Waybill Query'!$A:$M,9,FALSE))</f>
        <v>0</v>
      </c>
      <c r="J2754" s="104">
        <f>IF(ISNA(VLOOKUP($N2754,'Data from Waybill Query'!$A:$M,10,FALSE)),0,VLOOKUP($N2754,'Data from Waybill Query'!$A:$M,10,FALSE))</f>
        <v>0</v>
      </c>
      <c r="K2754" s="104">
        <f>IF(ISNA(VLOOKUP($N2754,'Data from Waybill Query'!$A:$M,11,FALSE)),0,VLOOKUP($N2754,'Data from Waybill Query'!$A:$M,11,FALSE))</f>
        <v>0</v>
      </c>
      <c r="L2754" s="104">
        <f>IF(ISNA(VLOOKUP($N2754,'Data from Waybill Query'!$A:$M,12,FALSE)),0,VLOOKUP($N2754,'Data from Waybill Query'!$A:$M,12,FALSE))</f>
        <v>0</v>
      </c>
      <c r="M2754" s="104">
        <f>IF(ISNA(VLOOKUP($N2754,'Data from Waybill Query'!$A:$M,13,FALSE)),0,VLOOKUP($N2754,'Data from Waybill Query'!$A:$M,13,FALSE))</f>
        <v>0</v>
      </c>
      <c r="N2754" s="104">
        <f t="shared" si="96"/>
        <v>403</v>
      </c>
    </row>
    <row r="2755" spans="1:14" x14ac:dyDescent="0.25">
      <c r="A2755" s="104">
        <f t="shared" si="95"/>
        <v>19</v>
      </c>
      <c r="B2755" s="32">
        <f>'Data from Waybill Query'!B2755</f>
        <v>0</v>
      </c>
      <c r="C2755" s="32">
        <f>IF('Data from Waybill Query'!C2755="00","0",IF('Data from Waybill Query'!C2755="01","1",IF('Data from Waybill Query'!C2755="XX","2",'Data from Waybill Query'!C2755)))</f>
        <v>0</v>
      </c>
      <c r="D2755" s="33">
        <f>'Data from Waybill Query'!D2755</f>
        <v>0</v>
      </c>
      <c r="E2755" s="33">
        <f>'Data from Waybill Query'!E2755</f>
        <v>0</v>
      </c>
      <c r="F2755" s="33">
        <f>'Data from Waybill Query'!F2755</f>
        <v>0</v>
      </c>
      <c r="G2755" s="33">
        <f>'Data from Waybill Query'!G2755</f>
        <v>0</v>
      </c>
      <c r="H2755" s="104">
        <f>IF(ISNA(VLOOKUP($N2755,'Data from Waybill Query'!$A:$M,8,FALSE)),0,VLOOKUP($N2755,'Data from Waybill Query'!$A:$M,8,FALSE))</f>
        <v>0</v>
      </c>
      <c r="I2755" s="104">
        <f>IF(ISNA(VLOOKUP($N2755,'Data from Waybill Query'!$A:$M,9,FALSE)),0,VLOOKUP($N2755,'Data from Waybill Query'!$A:$M,9,FALSE))</f>
        <v>0</v>
      </c>
      <c r="J2755" s="104">
        <f>IF(ISNA(VLOOKUP($N2755,'Data from Waybill Query'!$A:$M,10,FALSE)),0,VLOOKUP($N2755,'Data from Waybill Query'!$A:$M,10,FALSE))</f>
        <v>0</v>
      </c>
      <c r="K2755" s="104">
        <f>IF(ISNA(VLOOKUP($N2755,'Data from Waybill Query'!$A:$M,11,FALSE)),0,VLOOKUP($N2755,'Data from Waybill Query'!$A:$M,11,FALSE))</f>
        <v>0</v>
      </c>
      <c r="L2755" s="104">
        <f>IF(ISNA(VLOOKUP($N2755,'Data from Waybill Query'!$A:$M,12,FALSE)),0,VLOOKUP($N2755,'Data from Waybill Query'!$A:$M,12,FALSE))</f>
        <v>0</v>
      </c>
      <c r="M2755" s="104">
        <f>IF(ISNA(VLOOKUP($N2755,'Data from Waybill Query'!$A:$M,13,FALSE)),0,VLOOKUP($N2755,'Data from Waybill Query'!$A:$M,13,FALSE))</f>
        <v>0</v>
      </c>
      <c r="N2755" s="104">
        <f t="shared" si="96"/>
        <v>403</v>
      </c>
    </row>
    <row r="2756" spans="1:14" x14ac:dyDescent="0.25">
      <c r="A2756" s="104">
        <f t="shared" si="95"/>
        <v>20</v>
      </c>
      <c r="B2756" s="32">
        <f>'Data from Waybill Query'!B2756</f>
        <v>0</v>
      </c>
      <c r="C2756" s="32">
        <f>IF('Data from Waybill Query'!C2756="00","0",IF('Data from Waybill Query'!C2756="01","1",IF('Data from Waybill Query'!C2756="XX","2",'Data from Waybill Query'!C2756)))</f>
        <v>0</v>
      </c>
      <c r="D2756" s="33">
        <f>'Data from Waybill Query'!D2756</f>
        <v>0</v>
      </c>
      <c r="E2756" s="33">
        <f>'Data from Waybill Query'!E2756</f>
        <v>0</v>
      </c>
      <c r="F2756" s="33">
        <f>'Data from Waybill Query'!F2756</f>
        <v>0</v>
      </c>
      <c r="G2756" s="33">
        <f>'Data from Waybill Query'!G2756</f>
        <v>0</v>
      </c>
      <c r="H2756" s="104">
        <f>IF(ISNA(VLOOKUP($N2756,'Data from Waybill Query'!$A:$M,8,FALSE)),0,VLOOKUP($N2756,'Data from Waybill Query'!$A:$M,8,FALSE))</f>
        <v>0</v>
      </c>
      <c r="I2756" s="104">
        <f>IF(ISNA(VLOOKUP($N2756,'Data from Waybill Query'!$A:$M,9,FALSE)),0,VLOOKUP($N2756,'Data from Waybill Query'!$A:$M,9,FALSE))</f>
        <v>0</v>
      </c>
      <c r="J2756" s="104">
        <f>IF(ISNA(VLOOKUP($N2756,'Data from Waybill Query'!$A:$M,10,FALSE)),0,VLOOKUP($N2756,'Data from Waybill Query'!$A:$M,10,FALSE))</f>
        <v>0</v>
      </c>
      <c r="K2756" s="104">
        <f>IF(ISNA(VLOOKUP($N2756,'Data from Waybill Query'!$A:$M,11,FALSE)),0,VLOOKUP($N2756,'Data from Waybill Query'!$A:$M,11,FALSE))</f>
        <v>0</v>
      </c>
      <c r="L2756" s="104">
        <f>IF(ISNA(VLOOKUP($N2756,'Data from Waybill Query'!$A:$M,12,FALSE)),0,VLOOKUP($N2756,'Data from Waybill Query'!$A:$M,12,FALSE))</f>
        <v>0</v>
      </c>
      <c r="M2756" s="104">
        <f>IF(ISNA(VLOOKUP($N2756,'Data from Waybill Query'!$A:$M,13,FALSE)),0,VLOOKUP($N2756,'Data from Waybill Query'!$A:$M,13,FALSE))</f>
        <v>0</v>
      </c>
      <c r="N2756" s="104">
        <f t="shared" si="96"/>
        <v>403</v>
      </c>
    </row>
    <row r="2757" spans="1:14" x14ac:dyDescent="0.25">
      <c r="A2757" s="104">
        <f t="shared" si="95"/>
        <v>21</v>
      </c>
      <c r="B2757" s="32">
        <f>'Data from Waybill Query'!B2757</f>
        <v>0</v>
      </c>
      <c r="C2757" s="32">
        <f>IF('Data from Waybill Query'!C2757="00","0",IF('Data from Waybill Query'!C2757="01","1",IF('Data from Waybill Query'!C2757="XX","2",'Data from Waybill Query'!C2757)))</f>
        <v>0</v>
      </c>
      <c r="D2757" s="33">
        <f>'Data from Waybill Query'!D2757</f>
        <v>0</v>
      </c>
      <c r="E2757" s="33">
        <f>'Data from Waybill Query'!E2757</f>
        <v>0</v>
      </c>
      <c r="F2757" s="33">
        <f>'Data from Waybill Query'!F2757</f>
        <v>0</v>
      </c>
      <c r="G2757" s="33">
        <f>'Data from Waybill Query'!G2757</f>
        <v>0</v>
      </c>
      <c r="H2757" s="104">
        <f>IF(ISNA(VLOOKUP($N2757,'Data from Waybill Query'!$A:$M,8,FALSE)),0,VLOOKUP($N2757,'Data from Waybill Query'!$A:$M,8,FALSE))</f>
        <v>0</v>
      </c>
      <c r="I2757" s="104">
        <f>IF(ISNA(VLOOKUP($N2757,'Data from Waybill Query'!$A:$M,9,FALSE)),0,VLOOKUP($N2757,'Data from Waybill Query'!$A:$M,9,FALSE))</f>
        <v>0</v>
      </c>
      <c r="J2757" s="104">
        <f>IF(ISNA(VLOOKUP($N2757,'Data from Waybill Query'!$A:$M,10,FALSE)),0,VLOOKUP($N2757,'Data from Waybill Query'!$A:$M,10,FALSE))</f>
        <v>0</v>
      </c>
      <c r="K2757" s="104">
        <f>IF(ISNA(VLOOKUP($N2757,'Data from Waybill Query'!$A:$M,11,FALSE)),0,VLOOKUP($N2757,'Data from Waybill Query'!$A:$M,11,FALSE))</f>
        <v>0</v>
      </c>
      <c r="L2757" s="104">
        <f>IF(ISNA(VLOOKUP($N2757,'Data from Waybill Query'!$A:$M,12,FALSE)),0,VLOOKUP($N2757,'Data from Waybill Query'!$A:$M,12,FALSE))</f>
        <v>0</v>
      </c>
      <c r="M2757" s="104">
        <f>IF(ISNA(VLOOKUP($N2757,'Data from Waybill Query'!$A:$M,13,FALSE)),0,VLOOKUP($N2757,'Data from Waybill Query'!$A:$M,13,FALSE))</f>
        <v>0</v>
      </c>
      <c r="N2757" s="104">
        <f t="shared" si="96"/>
        <v>403</v>
      </c>
    </row>
    <row r="2758" spans="1:14" x14ac:dyDescent="0.25">
      <c r="A2758" s="104">
        <f t="shared" si="95"/>
        <v>22</v>
      </c>
      <c r="B2758" s="32">
        <f>'Data from Waybill Query'!B2758</f>
        <v>0</v>
      </c>
      <c r="C2758" s="32">
        <f>IF('Data from Waybill Query'!C2758="00","0",IF('Data from Waybill Query'!C2758="01","1",IF('Data from Waybill Query'!C2758="XX","2",'Data from Waybill Query'!C2758)))</f>
        <v>0</v>
      </c>
      <c r="D2758" s="33">
        <f>'Data from Waybill Query'!D2758</f>
        <v>0</v>
      </c>
      <c r="E2758" s="33">
        <f>'Data from Waybill Query'!E2758</f>
        <v>0</v>
      </c>
      <c r="F2758" s="33">
        <f>'Data from Waybill Query'!F2758</f>
        <v>0</v>
      </c>
      <c r="G2758" s="33">
        <f>'Data from Waybill Query'!G2758</f>
        <v>0</v>
      </c>
      <c r="H2758" s="104">
        <f>IF(ISNA(VLOOKUP($N2758,'Data from Waybill Query'!$A:$M,8,FALSE)),0,VLOOKUP($N2758,'Data from Waybill Query'!$A:$M,8,FALSE))</f>
        <v>0</v>
      </c>
      <c r="I2758" s="104">
        <f>IF(ISNA(VLOOKUP($N2758,'Data from Waybill Query'!$A:$M,9,FALSE)),0,VLOOKUP($N2758,'Data from Waybill Query'!$A:$M,9,FALSE))</f>
        <v>0</v>
      </c>
      <c r="J2758" s="104">
        <f>IF(ISNA(VLOOKUP($N2758,'Data from Waybill Query'!$A:$M,10,FALSE)),0,VLOOKUP($N2758,'Data from Waybill Query'!$A:$M,10,FALSE))</f>
        <v>0</v>
      </c>
      <c r="K2758" s="104">
        <f>IF(ISNA(VLOOKUP($N2758,'Data from Waybill Query'!$A:$M,11,FALSE)),0,VLOOKUP($N2758,'Data from Waybill Query'!$A:$M,11,FALSE))</f>
        <v>0</v>
      </c>
      <c r="L2758" s="104">
        <f>IF(ISNA(VLOOKUP($N2758,'Data from Waybill Query'!$A:$M,12,FALSE)),0,VLOOKUP($N2758,'Data from Waybill Query'!$A:$M,12,FALSE))</f>
        <v>0</v>
      </c>
      <c r="M2758" s="104">
        <f>IF(ISNA(VLOOKUP($N2758,'Data from Waybill Query'!$A:$M,13,FALSE)),0,VLOOKUP($N2758,'Data from Waybill Query'!$A:$M,13,FALSE))</f>
        <v>0</v>
      </c>
      <c r="N2758" s="104">
        <f t="shared" si="96"/>
        <v>403</v>
      </c>
    </row>
    <row r="2759" spans="1:14" x14ac:dyDescent="0.25">
      <c r="A2759" s="104">
        <f t="shared" si="95"/>
        <v>23</v>
      </c>
      <c r="B2759" s="32">
        <f>'Data from Waybill Query'!B2759</f>
        <v>0</v>
      </c>
      <c r="C2759" s="32">
        <f>IF('Data from Waybill Query'!C2759="00","0",IF('Data from Waybill Query'!C2759="01","1",IF('Data from Waybill Query'!C2759="XX","2",'Data from Waybill Query'!C2759)))</f>
        <v>0</v>
      </c>
      <c r="D2759" s="33">
        <f>'Data from Waybill Query'!D2759</f>
        <v>0</v>
      </c>
      <c r="E2759" s="33">
        <f>'Data from Waybill Query'!E2759</f>
        <v>0</v>
      </c>
      <c r="F2759" s="33">
        <f>'Data from Waybill Query'!F2759</f>
        <v>0</v>
      </c>
      <c r="G2759" s="33">
        <f>'Data from Waybill Query'!G2759</f>
        <v>0</v>
      </c>
      <c r="H2759" s="104">
        <f>IF(ISNA(VLOOKUP($N2759,'Data from Waybill Query'!$A:$M,8,FALSE)),0,VLOOKUP($N2759,'Data from Waybill Query'!$A:$M,8,FALSE))</f>
        <v>0</v>
      </c>
      <c r="I2759" s="104">
        <f>IF(ISNA(VLOOKUP($N2759,'Data from Waybill Query'!$A:$M,9,FALSE)),0,VLOOKUP($N2759,'Data from Waybill Query'!$A:$M,9,FALSE))</f>
        <v>0</v>
      </c>
      <c r="J2759" s="104">
        <f>IF(ISNA(VLOOKUP($N2759,'Data from Waybill Query'!$A:$M,10,FALSE)),0,VLOOKUP($N2759,'Data from Waybill Query'!$A:$M,10,FALSE))</f>
        <v>0</v>
      </c>
      <c r="K2759" s="104">
        <f>IF(ISNA(VLOOKUP($N2759,'Data from Waybill Query'!$A:$M,11,FALSE)),0,VLOOKUP($N2759,'Data from Waybill Query'!$A:$M,11,FALSE))</f>
        <v>0</v>
      </c>
      <c r="L2759" s="104">
        <f>IF(ISNA(VLOOKUP($N2759,'Data from Waybill Query'!$A:$M,12,FALSE)),0,VLOOKUP($N2759,'Data from Waybill Query'!$A:$M,12,FALSE))</f>
        <v>0</v>
      </c>
      <c r="M2759" s="104">
        <f>IF(ISNA(VLOOKUP($N2759,'Data from Waybill Query'!$A:$M,13,FALSE)),0,VLOOKUP($N2759,'Data from Waybill Query'!$A:$M,13,FALSE))</f>
        <v>0</v>
      </c>
      <c r="N2759" s="104">
        <f t="shared" si="96"/>
        <v>403</v>
      </c>
    </row>
    <row r="2760" spans="1:14" x14ac:dyDescent="0.25">
      <c r="A2760" s="104">
        <f t="shared" si="95"/>
        <v>24</v>
      </c>
      <c r="B2760" s="32">
        <f>'Data from Waybill Query'!B2760</f>
        <v>0</v>
      </c>
      <c r="C2760" s="32">
        <f>IF('Data from Waybill Query'!C2760="00","0",IF('Data from Waybill Query'!C2760="01","1",IF('Data from Waybill Query'!C2760="XX","2",'Data from Waybill Query'!C2760)))</f>
        <v>0</v>
      </c>
      <c r="D2760" s="33">
        <f>'Data from Waybill Query'!D2760</f>
        <v>0</v>
      </c>
      <c r="E2760" s="33">
        <f>'Data from Waybill Query'!E2760</f>
        <v>0</v>
      </c>
      <c r="F2760" s="33">
        <f>'Data from Waybill Query'!F2760</f>
        <v>0</v>
      </c>
      <c r="G2760" s="33">
        <f>'Data from Waybill Query'!G2760</f>
        <v>0</v>
      </c>
      <c r="H2760" s="104">
        <f>IF(ISNA(VLOOKUP($N2760,'Data from Waybill Query'!$A:$M,8,FALSE)),0,VLOOKUP($N2760,'Data from Waybill Query'!$A:$M,8,FALSE))</f>
        <v>0</v>
      </c>
      <c r="I2760" s="104">
        <f>IF(ISNA(VLOOKUP($N2760,'Data from Waybill Query'!$A:$M,9,FALSE)),0,VLOOKUP($N2760,'Data from Waybill Query'!$A:$M,9,FALSE))</f>
        <v>0</v>
      </c>
      <c r="J2760" s="104">
        <f>IF(ISNA(VLOOKUP($N2760,'Data from Waybill Query'!$A:$M,10,FALSE)),0,VLOOKUP($N2760,'Data from Waybill Query'!$A:$M,10,FALSE))</f>
        <v>0</v>
      </c>
      <c r="K2760" s="104">
        <f>IF(ISNA(VLOOKUP($N2760,'Data from Waybill Query'!$A:$M,11,FALSE)),0,VLOOKUP($N2760,'Data from Waybill Query'!$A:$M,11,FALSE))</f>
        <v>0</v>
      </c>
      <c r="L2760" s="104">
        <f>IF(ISNA(VLOOKUP($N2760,'Data from Waybill Query'!$A:$M,12,FALSE)),0,VLOOKUP($N2760,'Data from Waybill Query'!$A:$M,12,FALSE))</f>
        <v>0</v>
      </c>
      <c r="M2760" s="104">
        <f>IF(ISNA(VLOOKUP($N2760,'Data from Waybill Query'!$A:$M,13,FALSE)),0,VLOOKUP($N2760,'Data from Waybill Query'!$A:$M,13,FALSE))</f>
        <v>0</v>
      </c>
      <c r="N2760" s="104">
        <f t="shared" si="96"/>
        <v>403</v>
      </c>
    </row>
    <row r="2761" spans="1:14" x14ac:dyDescent="0.25">
      <c r="A2761" s="104">
        <f t="shared" si="95"/>
        <v>25</v>
      </c>
      <c r="B2761" s="32">
        <f>'Data from Waybill Query'!B2761</f>
        <v>0</v>
      </c>
      <c r="C2761" s="32">
        <f>IF('Data from Waybill Query'!C2761="00","0",IF('Data from Waybill Query'!C2761="01","1",IF('Data from Waybill Query'!C2761="XX","2",'Data from Waybill Query'!C2761)))</f>
        <v>0</v>
      </c>
      <c r="D2761" s="33">
        <f>'Data from Waybill Query'!D2761</f>
        <v>0</v>
      </c>
      <c r="E2761" s="33">
        <f>'Data from Waybill Query'!E2761</f>
        <v>0</v>
      </c>
      <c r="F2761" s="33">
        <f>'Data from Waybill Query'!F2761</f>
        <v>0</v>
      </c>
      <c r="G2761" s="33">
        <f>'Data from Waybill Query'!G2761</f>
        <v>0</v>
      </c>
      <c r="H2761" s="104">
        <f>IF(ISNA(VLOOKUP($N2761,'Data from Waybill Query'!$A:$M,8,FALSE)),0,VLOOKUP($N2761,'Data from Waybill Query'!$A:$M,8,FALSE))</f>
        <v>0</v>
      </c>
      <c r="I2761" s="104">
        <f>IF(ISNA(VLOOKUP($N2761,'Data from Waybill Query'!$A:$M,9,FALSE)),0,VLOOKUP($N2761,'Data from Waybill Query'!$A:$M,9,FALSE))</f>
        <v>0</v>
      </c>
      <c r="J2761" s="104">
        <f>IF(ISNA(VLOOKUP($N2761,'Data from Waybill Query'!$A:$M,10,FALSE)),0,VLOOKUP($N2761,'Data from Waybill Query'!$A:$M,10,FALSE))</f>
        <v>0</v>
      </c>
      <c r="K2761" s="104">
        <f>IF(ISNA(VLOOKUP($N2761,'Data from Waybill Query'!$A:$M,11,FALSE)),0,VLOOKUP($N2761,'Data from Waybill Query'!$A:$M,11,FALSE))</f>
        <v>0</v>
      </c>
      <c r="L2761" s="104">
        <f>IF(ISNA(VLOOKUP($N2761,'Data from Waybill Query'!$A:$M,12,FALSE)),0,VLOOKUP($N2761,'Data from Waybill Query'!$A:$M,12,FALSE))</f>
        <v>0</v>
      </c>
      <c r="M2761" s="104">
        <f>IF(ISNA(VLOOKUP($N2761,'Data from Waybill Query'!$A:$M,13,FALSE)),0,VLOOKUP($N2761,'Data from Waybill Query'!$A:$M,13,FALSE))</f>
        <v>0</v>
      </c>
      <c r="N2761" s="104">
        <f t="shared" si="96"/>
        <v>403</v>
      </c>
    </row>
    <row r="2762" spans="1:14" x14ac:dyDescent="0.25">
      <c r="A2762" s="104">
        <f t="shared" si="95"/>
        <v>26</v>
      </c>
      <c r="B2762" s="32">
        <f>'Data from Waybill Query'!B2762</f>
        <v>0</v>
      </c>
      <c r="C2762" s="32">
        <f>IF('Data from Waybill Query'!C2762="00","0",IF('Data from Waybill Query'!C2762="01","1",IF('Data from Waybill Query'!C2762="XX","2",'Data from Waybill Query'!C2762)))</f>
        <v>0</v>
      </c>
      <c r="D2762" s="33">
        <f>'Data from Waybill Query'!D2762</f>
        <v>0</v>
      </c>
      <c r="E2762" s="33">
        <f>'Data from Waybill Query'!E2762</f>
        <v>0</v>
      </c>
      <c r="F2762" s="33">
        <f>'Data from Waybill Query'!F2762</f>
        <v>0</v>
      </c>
      <c r="G2762" s="33">
        <f>'Data from Waybill Query'!G2762</f>
        <v>0</v>
      </c>
      <c r="H2762" s="104">
        <f>IF(ISNA(VLOOKUP($N2762,'Data from Waybill Query'!$A:$M,8,FALSE)),0,VLOOKUP($N2762,'Data from Waybill Query'!$A:$M,8,FALSE))</f>
        <v>0</v>
      </c>
      <c r="I2762" s="104">
        <f>IF(ISNA(VLOOKUP($N2762,'Data from Waybill Query'!$A:$M,9,FALSE)),0,VLOOKUP($N2762,'Data from Waybill Query'!$A:$M,9,FALSE))</f>
        <v>0</v>
      </c>
      <c r="J2762" s="104">
        <f>IF(ISNA(VLOOKUP($N2762,'Data from Waybill Query'!$A:$M,10,FALSE)),0,VLOOKUP($N2762,'Data from Waybill Query'!$A:$M,10,FALSE))</f>
        <v>0</v>
      </c>
      <c r="K2762" s="104">
        <f>IF(ISNA(VLOOKUP($N2762,'Data from Waybill Query'!$A:$M,11,FALSE)),0,VLOOKUP($N2762,'Data from Waybill Query'!$A:$M,11,FALSE))</f>
        <v>0</v>
      </c>
      <c r="L2762" s="104">
        <f>IF(ISNA(VLOOKUP($N2762,'Data from Waybill Query'!$A:$M,12,FALSE)),0,VLOOKUP($N2762,'Data from Waybill Query'!$A:$M,12,FALSE))</f>
        <v>0</v>
      </c>
      <c r="M2762" s="104">
        <f>IF(ISNA(VLOOKUP($N2762,'Data from Waybill Query'!$A:$M,13,FALSE)),0,VLOOKUP($N2762,'Data from Waybill Query'!$A:$M,13,FALSE))</f>
        <v>0</v>
      </c>
      <c r="N2762" s="104">
        <f t="shared" si="96"/>
        <v>403</v>
      </c>
    </row>
    <row r="2763" spans="1:14" x14ac:dyDescent="0.25">
      <c r="A2763" s="104">
        <f t="shared" si="95"/>
        <v>27</v>
      </c>
      <c r="B2763" s="32">
        <f>'Data from Waybill Query'!B2763</f>
        <v>0</v>
      </c>
      <c r="C2763" s="32">
        <f>IF('Data from Waybill Query'!C2763="00","0",IF('Data from Waybill Query'!C2763="01","1",IF('Data from Waybill Query'!C2763="XX","2",'Data from Waybill Query'!C2763)))</f>
        <v>0</v>
      </c>
      <c r="D2763" s="33">
        <f>'Data from Waybill Query'!D2763</f>
        <v>0</v>
      </c>
      <c r="E2763" s="33">
        <f>'Data from Waybill Query'!E2763</f>
        <v>0</v>
      </c>
      <c r="F2763" s="33">
        <f>'Data from Waybill Query'!F2763</f>
        <v>0</v>
      </c>
      <c r="G2763" s="33">
        <f>'Data from Waybill Query'!G2763</f>
        <v>0</v>
      </c>
      <c r="H2763" s="104">
        <f>IF(ISNA(VLOOKUP($N2763,'Data from Waybill Query'!$A:$M,8,FALSE)),0,VLOOKUP($N2763,'Data from Waybill Query'!$A:$M,8,FALSE))</f>
        <v>0</v>
      </c>
      <c r="I2763" s="104">
        <f>IF(ISNA(VLOOKUP($N2763,'Data from Waybill Query'!$A:$M,9,FALSE)),0,VLOOKUP($N2763,'Data from Waybill Query'!$A:$M,9,FALSE))</f>
        <v>0</v>
      </c>
      <c r="J2763" s="104">
        <f>IF(ISNA(VLOOKUP($N2763,'Data from Waybill Query'!$A:$M,10,FALSE)),0,VLOOKUP($N2763,'Data from Waybill Query'!$A:$M,10,FALSE))</f>
        <v>0</v>
      </c>
      <c r="K2763" s="104">
        <f>IF(ISNA(VLOOKUP($N2763,'Data from Waybill Query'!$A:$M,11,FALSE)),0,VLOOKUP($N2763,'Data from Waybill Query'!$A:$M,11,FALSE))</f>
        <v>0</v>
      </c>
      <c r="L2763" s="104">
        <f>IF(ISNA(VLOOKUP($N2763,'Data from Waybill Query'!$A:$M,12,FALSE)),0,VLOOKUP($N2763,'Data from Waybill Query'!$A:$M,12,FALSE))</f>
        <v>0</v>
      </c>
      <c r="M2763" s="104">
        <f>IF(ISNA(VLOOKUP($N2763,'Data from Waybill Query'!$A:$M,13,FALSE)),0,VLOOKUP($N2763,'Data from Waybill Query'!$A:$M,13,FALSE))</f>
        <v>0</v>
      </c>
      <c r="N2763" s="104">
        <f t="shared" si="96"/>
        <v>403</v>
      </c>
    </row>
    <row r="2764" spans="1:14" x14ac:dyDescent="0.25">
      <c r="A2764" s="104">
        <f t="shared" si="95"/>
        <v>28</v>
      </c>
      <c r="B2764" s="32">
        <f>'Data from Waybill Query'!B2764</f>
        <v>0</v>
      </c>
      <c r="C2764" s="32">
        <f>IF('Data from Waybill Query'!C2764="00","0",IF('Data from Waybill Query'!C2764="01","1",IF('Data from Waybill Query'!C2764="XX","2",'Data from Waybill Query'!C2764)))</f>
        <v>0</v>
      </c>
      <c r="D2764" s="33">
        <f>'Data from Waybill Query'!D2764</f>
        <v>0</v>
      </c>
      <c r="E2764" s="33">
        <f>'Data from Waybill Query'!E2764</f>
        <v>0</v>
      </c>
      <c r="F2764" s="33">
        <f>'Data from Waybill Query'!F2764</f>
        <v>0</v>
      </c>
      <c r="G2764" s="33">
        <f>'Data from Waybill Query'!G2764</f>
        <v>0</v>
      </c>
      <c r="H2764" s="104">
        <f>IF(ISNA(VLOOKUP($N2764,'Data from Waybill Query'!$A:$M,8,FALSE)),0,VLOOKUP($N2764,'Data from Waybill Query'!$A:$M,8,FALSE))</f>
        <v>0</v>
      </c>
      <c r="I2764" s="104">
        <f>IF(ISNA(VLOOKUP($N2764,'Data from Waybill Query'!$A:$M,9,FALSE)),0,VLOOKUP($N2764,'Data from Waybill Query'!$A:$M,9,FALSE))</f>
        <v>0</v>
      </c>
      <c r="J2764" s="104">
        <f>IF(ISNA(VLOOKUP($N2764,'Data from Waybill Query'!$A:$M,10,FALSE)),0,VLOOKUP($N2764,'Data from Waybill Query'!$A:$M,10,FALSE))</f>
        <v>0</v>
      </c>
      <c r="K2764" s="104">
        <f>IF(ISNA(VLOOKUP($N2764,'Data from Waybill Query'!$A:$M,11,FALSE)),0,VLOOKUP($N2764,'Data from Waybill Query'!$A:$M,11,FALSE))</f>
        <v>0</v>
      </c>
      <c r="L2764" s="104">
        <f>IF(ISNA(VLOOKUP($N2764,'Data from Waybill Query'!$A:$M,12,FALSE)),0,VLOOKUP($N2764,'Data from Waybill Query'!$A:$M,12,FALSE))</f>
        <v>0</v>
      </c>
      <c r="M2764" s="104">
        <f>IF(ISNA(VLOOKUP($N2764,'Data from Waybill Query'!$A:$M,13,FALSE)),0,VLOOKUP($N2764,'Data from Waybill Query'!$A:$M,13,FALSE))</f>
        <v>0</v>
      </c>
      <c r="N2764" s="104">
        <f t="shared" si="96"/>
        <v>403</v>
      </c>
    </row>
    <row r="2765" spans="1:14" x14ac:dyDescent="0.25">
      <c r="A2765" s="104">
        <f t="shared" si="95"/>
        <v>29</v>
      </c>
      <c r="B2765" s="32">
        <f>'Data from Waybill Query'!B2765</f>
        <v>0</v>
      </c>
      <c r="C2765" s="32">
        <f>IF('Data from Waybill Query'!C2765="00","0",IF('Data from Waybill Query'!C2765="01","1",IF('Data from Waybill Query'!C2765="XX","2",'Data from Waybill Query'!C2765)))</f>
        <v>0</v>
      </c>
      <c r="D2765" s="33">
        <f>'Data from Waybill Query'!D2765</f>
        <v>0</v>
      </c>
      <c r="E2765" s="33">
        <f>'Data from Waybill Query'!E2765</f>
        <v>0</v>
      </c>
      <c r="F2765" s="33">
        <f>'Data from Waybill Query'!F2765</f>
        <v>0</v>
      </c>
      <c r="G2765" s="33">
        <f>'Data from Waybill Query'!G2765</f>
        <v>0</v>
      </c>
      <c r="H2765" s="104">
        <f>IF(ISNA(VLOOKUP($N2765,'Data from Waybill Query'!$A:$M,8,FALSE)),0,VLOOKUP($N2765,'Data from Waybill Query'!$A:$M,8,FALSE))</f>
        <v>0</v>
      </c>
      <c r="I2765" s="104">
        <f>IF(ISNA(VLOOKUP($N2765,'Data from Waybill Query'!$A:$M,9,FALSE)),0,VLOOKUP($N2765,'Data from Waybill Query'!$A:$M,9,FALSE))</f>
        <v>0</v>
      </c>
      <c r="J2765" s="104">
        <f>IF(ISNA(VLOOKUP($N2765,'Data from Waybill Query'!$A:$M,10,FALSE)),0,VLOOKUP($N2765,'Data from Waybill Query'!$A:$M,10,FALSE))</f>
        <v>0</v>
      </c>
      <c r="K2765" s="104">
        <f>IF(ISNA(VLOOKUP($N2765,'Data from Waybill Query'!$A:$M,11,FALSE)),0,VLOOKUP($N2765,'Data from Waybill Query'!$A:$M,11,FALSE))</f>
        <v>0</v>
      </c>
      <c r="L2765" s="104">
        <f>IF(ISNA(VLOOKUP($N2765,'Data from Waybill Query'!$A:$M,12,FALSE)),0,VLOOKUP($N2765,'Data from Waybill Query'!$A:$M,12,FALSE))</f>
        <v>0</v>
      </c>
      <c r="M2765" s="104">
        <f>IF(ISNA(VLOOKUP($N2765,'Data from Waybill Query'!$A:$M,13,FALSE)),0,VLOOKUP($N2765,'Data from Waybill Query'!$A:$M,13,FALSE))</f>
        <v>0</v>
      </c>
      <c r="N2765" s="104">
        <f t="shared" si="96"/>
        <v>403</v>
      </c>
    </row>
    <row r="2766" spans="1:14" x14ac:dyDescent="0.25">
      <c r="A2766" s="104">
        <f t="shared" si="95"/>
        <v>30</v>
      </c>
      <c r="B2766" s="32">
        <f>'Data from Waybill Query'!B2766</f>
        <v>0</v>
      </c>
      <c r="C2766" s="32">
        <f>IF('Data from Waybill Query'!C2766="00","0",IF('Data from Waybill Query'!C2766="01","1",IF('Data from Waybill Query'!C2766="XX","2",'Data from Waybill Query'!C2766)))</f>
        <v>0</v>
      </c>
      <c r="D2766" s="33">
        <f>'Data from Waybill Query'!D2766</f>
        <v>0</v>
      </c>
      <c r="E2766" s="33">
        <f>'Data from Waybill Query'!E2766</f>
        <v>0</v>
      </c>
      <c r="F2766" s="33">
        <f>'Data from Waybill Query'!F2766</f>
        <v>0</v>
      </c>
      <c r="G2766" s="33">
        <f>'Data from Waybill Query'!G2766</f>
        <v>0</v>
      </c>
      <c r="H2766" s="104">
        <f>IF(ISNA(VLOOKUP($N2766,'Data from Waybill Query'!$A:$M,8,FALSE)),0,VLOOKUP($N2766,'Data from Waybill Query'!$A:$M,8,FALSE))</f>
        <v>0</v>
      </c>
      <c r="I2766" s="104">
        <f>IF(ISNA(VLOOKUP($N2766,'Data from Waybill Query'!$A:$M,9,FALSE)),0,VLOOKUP($N2766,'Data from Waybill Query'!$A:$M,9,FALSE))</f>
        <v>0</v>
      </c>
      <c r="J2766" s="104">
        <f>IF(ISNA(VLOOKUP($N2766,'Data from Waybill Query'!$A:$M,10,FALSE)),0,VLOOKUP($N2766,'Data from Waybill Query'!$A:$M,10,FALSE))</f>
        <v>0</v>
      </c>
      <c r="K2766" s="104">
        <f>IF(ISNA(VLOOKUP($N2766,'Data from Waybill Query'!$A:$M,11,FALSE)),0,VLOOKUP($N2766,'Data from Waybill Query'!$A:$M,11,FALSE))</f>
        <v>0</v>
      </c>
      <c r="L2766" s="104">
        <f>IF(ISNA(VLOOKUP($N2766,'Data from Waybill Query'!$A:$M,12,FALSE)),0,VLOOKUP($N2766,'Data from Waybill Query'!$A:$M,12,FALSE))</f>
        <v>0</v>
      </c>
      <c r="M2766" s="104">
        <f>IF(ISNA(VLOOKUP($N2766,'Data from Waybill Query'!$A:$M,13,FALSE)),0,VLOOKUP($N2766,'Data from Waybill Query'!$A:$M,13,FALSE))</f>
        <v>0</v>
      </c>
      <c r="N2766" s="104">
        <f t="shared" si="96"/>
        <v>403</v>
      </c>
    </row>
    <row r="2767" spans="1:14" x14ac:dyDescent="0.25">
      <c r="A2767" s="104">
        <f t="shared" si="95"/>
        <v>31</v>
      </c>
      <c r="B2767" s="32">
        <f>'Data from Waybill Query'!B2767</f>
        <v>0</v>
      </c>
      <c r="C2767" s="32">
        <f>IF('Data from Waybill Query'!C2767="00","0",IF('Data from Waybill Query'!C2767="01","1",IF('Data from Waybill Query'!C2767="XX","2",'Data from Waybill Query'!C2767)))</f>
        <v>0</v>
      </c>
      <c r="D2767" s="33">
        <f>'Data from Waybill Query'!D2767</f>
        <v>0</v>
      </c>
      <c r="E2767" s="33">
        <f>'Data from Waybill Query'!E2767</f>
        <v>0</v>
      </c>
      <c r="F2767" s="33">
        <f>'Data from Waybill Query'!F2767</f>
        <v>0</v>
      </c>
      <c r="G2767" s="33">
        <f>'Data from Waybill Query'!G2767</f>
        <v>0</v>
      </c>
      <c r="H2767" s="104">
        <f>IF(ISNA(VLOOKUP($N2767,'Data from Waybill Query'!$A:$M,8,FALSE)),0,VLOOKUP($N2767,'Data from Waybill Query'!$A:$M,8,FALSE))</f>
        <v>0</v>
      </c>
      <c r="I2767" s="104">
        <f>IF(ISNA(VLOOKUP($N2767,'Data from Waybill Query'!$A:$M,9,FALSE)),0,VLOOKUP($N2767,'Data from Waybill Query'!$A:$M,9,FALSE))</f>
        <v>0</v>
      </c>
      <c r="J2767" s="104">
        <f>IF(ISNA(VLOOKUP($N2767,'Data from Waybill Query'!$A:$M,10,FALSE)),0,VLOOKUP($N2767,'Data from Waybill Query'!$A:$M,10,FALSE))</f>
        <v>0</v>
      </c>
      <c r="K2767" s="104">
        <f>IF(ISNA(VLOOKUP($N2767,'Data from Waybill Query'!$A:$M,11,FALSE)),0,VLOOKUP($N2767,'Data from Waybill Query'!$A:$M,11,FALSE))</f>
        <v>0</v>
      </c>
      <c r="L2767" s="104">
        <f>IF(ISNA(VLOOKUP($N2767,'Data from Waybill Query'!$A:$M,12,FALSE)),0,VLOOKUP($N2767,'Data from Waybill Query'!$A:$M,12,FALSE))</f>
        <v>0</v>
      </c>
      <c r="M2767" s="104">
        <f>IF(ISNA(VLOOKUP($N2767,'Data from Waybill Query'!$A:$M,13,FALSE)),0,VLOOKUP($N2767,'Data from Waybill Query'!$A:$M,13,FALSE))</f>
        <v>0</v>
      </c>
      <c r="N2767" s="104">
        <f t="shared" si="96"/>
        <v>403</v>
      </c>
    </row>
    <row r="2768" spans="1:14" x14ac:dyDescent="0.25">
      <c r="A2768" s="104">
        <f t="shared" si="95"/>
        <v>32</v>
      </c>
      <c r="B2768" s="32">
        <f>'Data from Waybill Query'!B2768</f>
        <v>0</v>
      </c>
      <c r="C2768" s="32">
        <f>IF('Data from Waybill Query'!C2768="00","0",IF('Data from Waybill Query'!C2768="01","1",IF('Data from Waybill Query'!C2768="XX","2",'Data from Waybill Query'!C2768)))</f>
        <v>0</v>
      </c>
      <c r="D2768" s="33">
        <f>'Data from Waybill Query'!D2768</f>
        <v>0</v>
      </c>
      <c r="E2768" s="33">
        <f>'Data from Waybill Query'!E2768</f>
        <v>0</v>
      </c>
      <c r="F2768" s="33">
        <f>'Data from Waybill Query'!F2768</f>
        <v>0</v>
      </c>
      <c r="G2768" s="33">
        <f>'Data from Waybill Query'!G2768</f>
        <v>0</v>
      </c>
      <c r="H2768" s="104">
        <f>IF(ISNA(VLOOKUP($N2768,'Data from Waybill Query'!$A:$M,8,FALSE)),0,VLOOKUP($N2768,'Data from Waybill Query'!$A:$M,8,FALSE))</f>
        <v>0</v>
      </c>
      <c r="I2768" s="104">
        <f>IF(ISNA(VLOOKUP($N2768,'Data from Waybill Query'!$A:$M,9,FALSE)),0,VLOOKUP($N2768,'Data from Waybill Query'!$A:$M,9,FALSE))</f>
        <v>0</v>
      </c>
      <c r="J2768" s="104">
        <f>IF(ISNA(VLOOKUP($N2768,'Data from Waybill Query'!$A:$M,10,FALSE)),0,VLOOKUP($N2768,'Data from Waybill Query'!$A:$M,10,FALSE))</f>
        <v>0</v>
      </c>
      <c r="K2768" s="104">
        <f>IF(ISNA(VLOOKUP($N2768,'Data from Waybill Query'!$A:$M,11,FALSE)),0,VLOOKUP($N2768,'Data from Waybill Query'!$A:$M,11,FALSE))</f>
        <v>0</v>
      </c>
      <c r="L2768" s="104">
        <f>IF(ISNA(VLOOKUP($N2768,'Data from Waybill Query'!$A:$M,12,FALSE)),0,VLOOKUP($N2768,'Data from Waybill Query'!$A:$M,12,FALSE))</f>
        <v>0</v>
      </c>
      <c r="M2768" s="104">
        <f>IF(ISNA(VLOOKUP($N2768,'Data from Waybill Query'!$A:$M,13,FALSE)),0,VLOOKUP($N2768,'Data from Waybill Query'!$A:$M,13,FALSE))</f>
        <v>0</v>
      </c>
      <c r="N2768" s="104">
        <f t="shared" si="96"/>
        <v>403</v>
      </c>
    </row>
    <row r="2769" spans="1:14" x14ac:dyDescent="0.25">
      <c r="A2769" s="104">
        <f t="shared" si="95"/>
        <v>33</v>
      </c>
      <c r="B2769" s="32">
        <f>'Data from Waybill Query'!B2769</f>
        <v>0</v>
      </c>
      <c r="C2769" s="32">
        <f>IF('Data from Waybill Query'!C2769="00","0",IF('Data from Waybill Query'!C2769="01","1",IF('Data from Waybill Query'!C2769="XX","2",'Data from Waybill Query'!C2769)))</f>
        <v>0</v>
      </c>
      <c r="D2769" s="33">
        <f>'Data from Waybill Query'!D2769</f>
        <v>0</v>
      </c>
      <c r="E2769" s="33">
        <f>'Data from Waybill Query'!E2769</f>
        <v>0</v>
      </c>
      <c r="F2769" s="33">
        <f>'Data from Waybill Query'!F2769</f>
        <v>0</v>
      </c>
      <c r="G2769" s="33">
        <f>'Data from Waybill Query'!G2769</f>
        <v>0</v>
      </c>
      <c r="H2769" s="104">
        <f>IF(ISNA(VLOOKUP($N2769,'Data from Waybill Query'!$A:$M,8,FALSE)),0,VLOOKUP($N2769,'Data from Waybill Query'!$A:$M,8,FALSE))</f>
        <v>0</v>
      </c>
      <c r="I2769" s="104">
        <f>IF(ISNA(VLOOKUP($N2769,'Data from Waybill Query'!$A:$M,9,FALSE)),0,VLOOKUP($N2769,'Data from Waybill Query'!$A:$M,9,FALSE))</f>
        <v>0</v>
      </c>
      <c r="J2769" s="104">
        <f>IF(ISNA(VLOOKUP($N2769,'Data from Waybill Query'!$A:$M,10,FALSE)),0,VLOOKUP($N2769,'Data from Waybill Query'!$A:$M,10,FALSE))</f>
        <v>0</v>
      </c>
      <c r="K2769" s="104">
        <f>IF(ISNA(VLOOKUP($N2769,'Data from Waybill Query'!$A:$M,11,FALSE)),0,VLOOKUP($N2769,'Data from Waybill Query'!$A:$M,11,FALSE))</f>
        <v>0</v>
      </c>
      <c r="L2769" s="104">
        <f>IF(ISNA(VLOOKUP($N2769,'Data from Waybill Query'!$A:$M,12,FALSE)),0,VLOOKUP($N2769,'Data from Waybill Query'!$A:$M,12,FALSE))</f>
        <v>0</v>
      </c>
      <c r="M2769" s="104">
        <f>IF(ISNA(VLOOKUP($N2769,'Data from Waybill Query'!$A:$M,13,FALSE)),0,VLOOKUP($N2769,'Data from Waybill Query'!$A:$M,13,FALSE))</f>
        <v>0</v>
      </c>
      <c r="N2769" s="104">
        <f t="shared" si="96"/>
        <v>403</v>
      </c>
    </row>
    <row r="2770" spans="1:14" x14ac:dyDescent="0.25">
      <c r="A2770" s="104">
        <f t="shared" si="95"/>
        <v>34</v>
      </c>
      <c r="B2770" s="32">
        <f>'Data from Waybill Query'!B2770</f>
        <v>0</v>
      </c>
      <c r="C2770" s="32">
        <f>IF('Data from Waybill Query'!C2770="00","0",IF('Data from Waybill Query'!C2770="01","1",IF('Data from Waybill Query'!C2770="XX","2",'Data from Waybill Query'!C2770)))</f>
        <v>0</v>
      </c>
      <c r="D2770" s="33">
        <f>'Data from Waybill Query'!D2770</f>
        <v>0</v>
      </c>
      <c r="E2770" s="33">
        <f>'Data from Waybill Query'!E2770</f>
        <v>0</v>
      </c>
      <c r="F2770" s="33">
        <f>'Data from Waybill Query'!F2770</f>
        <v>0</v>
      </c>
      <c r="G2770" s="33">
        <f>'Data from Waybill Query'!G2770</f>
        <v>0</v>
      </c>
      <c r="H2770" s="104">
        <f>IF(ISNA(VLOOKUP($N2770,'Data from Waybill Query'!$A:$M,8,FALSE)),0,VLOOKUP($N2770,'Data from Waybill Query'!$A:$M,8,FALSE))</f>
        <v>0</v>
      </c>
      <c r="I2770" s="104">
        <f>IF(ISNA(VLOOKUP($N2770,'Data from Waybill Query'!$A:$M,9,FALSE)),0,VLOOKUP($N2770,'Data from Waybill Query'!$A:$M,9,FALSE))</f>
        <v>0</v>
      </c>
      <c r="J2770" s="104">
        <f>IF(ISNA(VLOOKUP($N2770,'Data from Waybill Query'!$A:$M,10,FALSE)),0,VLOOKUP($N2770,'Data from Waybill Query'!$A:$M,10,FALSE))</f>
        <v>0</v>
      </c>
      <c r="K2770" s="104">
        <f>IF(ISNA(VLOOKUP($N2770,'Data from Waybill Query'!$A:$M,11,FALSE)),0,VLOOKUP($N2770,'Data from Waybill Query'!$A:$M,11,FALSE))</f>
        <v>0</v>
      </c>
      <c r="L2770" s="104">
        <f>IF(ISNA(VLOOKUP($N2770,'Data from Waybill Query'!$A:$M,12,FALSE)),0,VLOOKUP($N2770,'Data from Waybill Query'!$A:$M,12,FALSE))</f>
        <v>0</v>
      </c>
      <c r="M2770" s="104">
        <f>IF(ISNA(VLOOKUP($N2770,'Data from Waybill Query'!$A:$M,13,FALSE)),0,VLOOKUP($N2770,'Data from Waybill Query'!$A:$M,13,FALSE))</f>
        <v>0</v>
      </c>
      <c r="N2770" s="104">
        <f t="shared" si="96"/>
        <v>403</v>
      </c>
    </row>
    <row r="2771" spans="1:14" x14ac:dyDescent="0.25">
      <c r="A2771" s="104">
        <f t="shared" si="95"/>
        <v>35</v>
      </c>
      <c r="B2771" s="32">
        <f>'Data from Waybill Query'!B2771</f>
        <v>0</v>
      </c>
      <c r="C2771" s="32">
        <f>IF('Data from Waybill Query'!C2771="00","0",IF('Data from Waybill Query'!C2771="01","1",IF('Data from Waybill Query'!C2771="XX","2",'Data from Waybill Query'!C2771)))</f>
        <v>0</v>
      </c>
      <c r="D2771" s="33">
        <f>'Data from Waybill Query'!D2771</f>
        <v>0</v>
      </c>
      <c r="E2771" s="33">
        <f>'Data from Waybill Query'!E2771</f>
        <v>0</v>
      </c>
      <c r="F2771" s="33">
        <f>'Data from Waybill Query'!F2771</f>
        <v>0</v>
      </c>
      <c r="G2771" s="33">
        <f>'Data from Waybill Query'!G2771</f>
        <v>0</v>
      </c>
      <c r="H2771" s="104">
        <f>IF(ISNA(VLOOKUP($N2771,'Data from Waybill Query'!$A:$M,8,FALSE)),0,VLOOKUP($N2771,'Data from Waybill Query'!$A:$M,8,FALSE))</f>
        <v>0</v>
      </c>
      <c r="I2771" s="104">
        <f>IF(ISNA(VLOOKUP($N2771,'Data from Waybill Query'!$A:$M,9,FALSE)),0,VLOOKUP($N2771,'Data from Waybill Query'!$A:$M,9,FALSE))</f>
        <v>0</v>
      </c>
      <c r="J2771" s="104">
        <f>IF(ISNA(VLOOKUP($N2771,'Data from Waybill Query'!$A:$M,10,FALSE)),0,VLOOKUP($N2771,'Data from Waybill Query'!$A:$M,10,FALSE))</f>
        <v>0</v>
      </c>
      <c r="K2771" s="104">
        <f>IF(ISNA(VLOOKUP($N2771,'Data from Waybill Query'!$A:$M,11,FALSE)),0,VLOOKUP($N2771,'Data from Waybill Query'!$A:$M,11,FALSE))</f>
        <v>0</v>
      </c>
      <c r="L2771" s="104">
        <f>IF(ISNA(VLOOKUP($N2771,'Data from Waybill Query'!$A:$M,12,FALSE)),0,VLOOKUP($N2771,'Data from Waybill Query'!$A:$M,12,FALSE))</f>
        <v>0</v>
      </c>
      <c r="M2771" s="104">
        <f>IF(ISNA(VLOOKUP($N2771,'Data from Waybill Query'!$A:$M,13,FALSE)),0,VLOOKUP($N2771,'Data from Waybill Query'!$A:$M,13,FALSE))</f>
        <v>0</v>
      </c>
      <c r="N2771" s="104">
        <f t="shared" si="96"/>
        <v>403</v>
      </c>
    </row>
    <row r="2772" spans="1:14" x14ac:dyDescent="0.25">
      <c r="A2772" s="104">
        <f t="shared" si="95"/>
        <v>36</v>
      </c>
      <c r="B2772" s="32">
        <f>'Data from Waybill Query'!B2772</f>
        <v>0</v>
      </c>
      <c r="C2772" s="32">
        <f>IF('Data from Waybill Query'!C2772="00","0",IF('Data from Waybill Query'!C2772="01","1",IF('Data from Waybill Query'!C2772="XX","2",'Data from Waybill Query'!C2772)))</f>
        <v>0</v>
      </c>
      <c r="D2772" s="33">
        <f>'Data from Waybill Query'!D2772</f>
        <v>0</v>
      </c>
      <c r="E2772" s="33">
        <f>'Data from Waybill Query'!E2772</f>
        <v>0</v>
      </c>
      <c r="F2772" s="33">
        <f>'Data from Waybill Query'!F2772</f>
        <v>0</v>
      </c>
      <c r="G2772" s="33">
        <f>'Data from Waybill Query'!G2772</f>
        <v>0</v>
      </c>
      <c r="H2772" s="104">
        <f>IF(ISNA(VLOOKUP($N2772,'Data from Waybill Query'!$A:$M,8,FALSE)),0,VLOOKUP($N2772,'Data from Waybill Query'!$A:$M,8,FALSE))</f>
        <v>0</v>
      </c>
      <c r="I2772" s="104">
        <f>IF(ISNA(VLOOKUP($N2772,'Data from Waybill Query'!$A:$M,9,FALSE)),0,VLOOKUP($N2772,'Data from Waybill Query'!$A:$M,9,FALSE))</f>
        <v>0</v>
      </c>
      <c r="J2772" s="104">
        <f>IF(ISNA(VLOOKUP($N2772,'Data from Waybill Query'!$A:$M,10,FALSE)),0,VLOOKUP($N2772,'Data from Waybill Query'!$A:$M,10,FALSE))</f>
        <v>0</v>
      </c>
      <c r="K2772" s="104">
        <f>IF(ISNA(VLOOKUP($N2772,'Data from Waybill Query'!$A:$M,11,FALSE)),0,VLOOKUP($N2772,'Data from Waybill Query'!$A:$M,11,FALSE))</f>
        <v>0</v>
      </c>
      <c r="L2772" s="104">
        <f>IF(ISNA(VLOOKUP($N2772,'Data from Waybill Query'!$A:$M,12,FALSE)),0,VLOOKUP($N2772,'Data from Waybill Query'!$A:$M,12,FALSE))</f>
        <v>0</v>
      </c>
      <c r="M2772" s="104">
        <f>IF(ISNA(VLOOKUP($N2772,'Data from Waybill Query'!$A:$M,13,FALSE)),0,VLOOKUP($N2772,'Data from Waybill Query'!$A:$M,13,FALSE))</f>
        <v>0</v>
      </c>
      <c r="N2772" s="104">
        <f t="shared" si="96"/>
        <v>403</v>
      </c>
    </row>
    <row r="2773" spans="1:14" x14ac:dyDescent="0.25">
      <c r="A2773" s="104">
        <f t="shared" si="95"/>
        <v>37</v>
      </c>
      <c r="B2773" s="32">
        <f>'Data from Waybill Query'!B2773</f>
        <v>0</v>
      </c>
      <c r="C2773" s="32">
        <f>IF('Data from Waybill Query'!C2773="00","0",IF('Data from Waybill Query'!C2773="01","1",IF('Data from Waybill Query'!C2773="XX","2",'Data from Waybill Query'!C2773)))</f>
        <v>0</v>
      </c>
      <c r="D2773" s="33">
        <f>'Data from Waybill Query'!D2773</f>
        <v>0</v>
      </c>
      <c r="E2773" s="33">
        <f>'Data from Waybill Query'!E2773</f>
        <v>0</v>
      </c>
      <c r="F2773" s="33">
        <f>'Data from Waybill Query'!F2773</f>
        <v>0</v>
      </c>
      <c r="G2773" s="33">
        <f>'Data from Waybill Query'!G2773</f>
        <v>0</v>
      </c>
      <c r="H2773" s="104">
        <f>IF(ISNA(VLOOKUP($N2773,'Data from Waybill Query'!$A:$M,8,FALSE)),0,VLOOKUP($N2773,'Data from Waybill Query'!$A:$M,8,FALSE))</f>
        <v>0</v>
      </c>
      <c r="I2773" s="104">
        <f>IF(ISNA(VLOOKUP($N2773,'Data from Waybill Query'!$A:$M,9,FALSE)),0,VLOOKUP($N2773,'Data from Waybill Query'!$A:$M,9,FALSE))</f>
        <v>0</v>
      </c>
      <c r="J2773" s="104">
        <f>IF(ISNA(VLOOKUP($N2773,'Data from Waybill Query'!$A:$M,10,FALSE)),0,VLOOKUP($N2773,'Data from Waybill Query'!$A:$M,10,FALSE))</f>
        <v>0</v>
      </c>
      <c r="K2773" s="104">
        <f>IF(ISNA(VLOOKUP($N2773,'Data from Waybill Query'!$A:$M,11,FALSE)),0,VLOOKUP($N2773,'Data from Waybill Query'!$A:$M,11,FALSE))</f>
        <v>0</v>
      </c>
      <c r="L2773" s="104">
        <f>IF(ISNA(VLOOKUP($N2773,'Data from Waybill Query'!$A:$M,12,FALSE)),0,VLOOKUP($N2773,'Data from Waybill Query'!$A:$M,12,FALSE))</f>
        <v>0</v>
      </c>
      <c r="M2773" s="104">
        <f>IF(ISNA(VLOOKUP($N2773,'Data from Waybill Query'!$A:$M,13,FALSE)),0,VLOOKUP($N2773,'Data from Waybill Query'!$A:$M,13,FALSE))</f>
        <v>0</v>
      </c>
      <c r="N2773" s="104">
        <f t="shared" si="96"/>
        <v>403</v>
      </c>
    </row>
    <row r="2774" spans="1:14" x14ac:dyDescent="0.25">
      <c r="A2774" s="104">
        <f t="shared" si="95"/>
        <v>38</v>
      </c>
      <c r="B2774" s="32">
        <f>'Data from Waybill Query'!B2774</f>
        <v>0</v>
      </c>
      <c r="C2774" s="32">
        <f>IF('Data from Waybill Query'!C2774="00","0",IF('Data from Waybill Query'!C2774="01","1",IF('Data from Waybill Query'!C2774="XX","2",'Data from Waybill Query'!C2774)))</f>
        <v>0</v>
      </c>
      <c r="D2774" s="33">
        <f>'Data from Waybill Query'!D2774</f>
        <v>0</v>
      </c>
      <c r="E2774" s="33">
        <f>'Data from Waybill Query'!E2774</f>
        <v>0</v>
      </c>
      <c r="F2774" s="33">
        <f>'Data from Waybill Query'!F2774</f>
        <v>0</v>
      </c>
      <c r="G2774" s="33">
        <f>'Data from Waybill Query'!G2774</f>
        <v>0</v>
      </c>
      <c r="H2774" s="104">
        <f>IF(ISNA(VLOOKUP($N2774,'Data from Waybill Query'!$A:$M,8,FALSE)),0,VLOOKUP($N2774,'Data from Waybill Query'!$A:$M,8,FALSE))</f>
        <v>0</v>
      </c>
      <c r="I2774" s="104">
        <f>IF(ISNA(VLOOKUP($N2774,'Data from Waybill Query'!$A:$M,9,FALSE)),0,VLOOKUP($N2774,'Data from Waybill Query'!$A:$M,9,FALSE))</f>
        <v>0</v>
      </c>
      <c r="J2774" s="104">
        <f>IF(ISNA(VLOOKUP($N2774,'Data from Waybill Query'!$A:$M,10,FALSE)),0,VLOOKUP($N2774,'Data from Waybill Query'!$A:$M,10,FALSE))</f>
        <v>0</v>
      </c>
      <c r="K2774" s="104">
        <f>IF(ISNA(VLOOKUP($N2774,'Data from Waybill Query'!$A:$M,11,FALSE)),0,VLOOKUP($N2774,'Data from Waybill Query'!$A:$M,11,FALSE))</f>
        <v>0</v>
      </c>
      <c r="L2774" s="104">
        <f>IF(ISNA(VLOOKUP($N2774,'Data from Waybill Query'!$A:$M,12,FALSE)),0,VLOOKUP($N2774,'Data from Waybill Query'!$A:$M,12,FALSE))</f>
        <v>0</v>
      </c>
      <c r="M2774" s="104">
        <f>IF(ISNA(VLOOKUP($N2774,'Data from Waybill Query'!$A:$M,13,FALSE)),0,VLOOKUP($N2774,'Data from Waybill Query'!$A:$M,13,FALSE))</f>
        <v>0</v>
      </c>
      <c r="N2774" s="104">
        <f t="shared" si="96"/>
        <v>403</v>
      </c>
    </row>
    <row r="2775" spans="1:14" x14ac:dyDescent="0.25">
      <c r="A2775" s="104">
        <f t="shared" si="95"/>
        <v>39</v>
      </c>
      <c r="B2775" s="32">
        <f>'Data from Waybill Query'!B2775</f>
        <v>0</v>
      </c>
      <c r="C2775" s="32">
        <f>IF('Data from Waybill Query'!C2775="00","0",IF('Data from Waybill Query'!C2775="01","1",IF('Data from Waybill Query'!C2775="XX","2",'Data from Waybill Query'!C2775)))</f>
        <v>0</v>
      </c>
      <c r="D2775" s="33">
        <f>'Data from Waybill Query'!D2775</f>
        <v>0</v>
      </c>
      <c r="E2775" s="33">
        <f>'Data from Waybill Query'!E2775</f>
        <v>0</v>
      </c>
      <c r="F2775" s="33">
        <f>'Data from Waybill Query'!F2775</f>
        <v>0</v>
      </c>
      <c r="G2775" s="33">
        <f>'Data from Waybill Query'!G2775</f>
        <v>0</v>
      </c>
      <c r="H2775" s="104">
        <f>IF(ISNA(VLOOKUP($N2775,'Data from Waybill Query'!$A:$M,8,FALSE)),0,VLOOKUP($N2775,'Data from Waybill Query'!$A:$M,8,FALSE))</f>
        <v>0</v>
      </c>
      <c r="I2775" s="104">
        <f>IF(ISNA(VLOOKUP($N2775,'Data from Waybill Query'!$A:$M,9,FALSE)),0,VLOOKUP($N2775,'Data from Waybill Query'!$A:$M,9,FALSE))</f>
        <v>0</v>
      </c>
      <c r="J2775" s="104">
        <f>IF(ISNA(VLOOKUP($N2775,'Data from Waybill Query'!$A:$M,10,FALSE)),0,VLOOKUP($N2775,'Data from Waybill Query'!$A:$M,10,FALSE))</f>
        <v>0</v>
      </c>
      <c r="K2775" s="104">
        <f>IF(ISNA(VLOOKUP($N2775,'Data from Waybill Query'!$A:$M,11,FALSE)),0,VLOOKUP($N2775,'Data from Waybill Query'!$A:$M,11,FALSE))</f>
        <v>0</v>
      </c>
      <c r="L2775" s="104">
        <f>IF(ISNA(VLOOKUP($N2775,'Data from Waybill Query'!$A:$M,12,FALSE)),0,VLOOKUP($N2775,'Data from Waybill Query'!$A:$M,12,FALSE))</f>
        <v>0</v>
      </c>
      <c r="M2775" s="104">
        <f>IF(ISNA(VLOOKUP($N2775,'Data from Waybill Query'!$A:$M,13,FALSE)),0,VLOOKUP($N2775,'Data from Waybill Query'!$A:$M,13,FALSE))</f>
        <v>0</v>
      </c>
      <c r="N2775" s="104">
        <f t="shared" si="96"/>
        <v>403</v>
      </c>
    </row>
    <row r="2776" spans="1:14" x14ac:dyDescent="0.25">
      <c r="A2776" s="104">
        <f t="shared" si="95"/>
        <v>40</v>
      </c>
      <c r="B2776" s="32">
        <f>'Data from Waybill Query'!B2776</f>
        <v>0</v>
      </c>
      <c r="C2776" s="32">
        <f>IF('Data from Waybill Query'!C2776="00","0",IF('Data from Waybill Query'!C2776="01","1",IF('Data from Waybill Query'!C2776="XX","2",'Data from Waybill Query'!C2776)))</f>
        <v>0</v>
      </c>
      <c r="D2776" s="33">
        <f>'Data from Waybill Query'!D2776</f>
        <v>0</v>
      </c>
      <c r="E2776" s="33">
        <f>'Data from Waybill Query'!E2776</f>
        <v>0</v>
      </c>
      <c r="F2776" s="33">
        <f>'Data from Waybill Query'!F2776</f>
        <v>0</v>
      </c>
      <c r="G2776" s="33">
        <f>'Data from Waybill Query'!G2776</f>
        <v>0</v>
      </c>
      <c r="H2776" s="104">
        <f>IF(ISNA(VLOOKUP($N2776,'Data from Waybill Query'!$A:$M,8,FALSE)),0,VLOOKUP($N2776,'Data from Waybill Query'!$A:$M,8,FALSE))</f>
        <v>0</v>
      </c>
      <c r="I2776" s="104">
        <f>IF(ISNA(VLOOKUP($N2776,'Data from Waybill Query'!$A:$M,9,FALSE)),0,VLOOKUP($N2776,'Data from Waybill Query'!$A:$M,9,FALSE))</f>
        <v>0</v>
      </c>
      <c r="J2776" s="104">
        <f>IF(ISNA(VLOOKUP($N2776,'Data from Waybill Query'!$A:$M,10,FALSE)),0,VLOOKUP($N2776,'Data from Waybill Query'!$A:$M,10,FALSE))</f>
        <v>0</v>
      </c>
      <c r="K2776" s="104">
        <f>IF(ISNA(VLOOKUP($N2776,'Data from Waybill Query'!$A:$M,11,FALSE)),0,VLOOKUP($N2776,'Data from Waybill Query'!$A:$M,11,FALSE))</f>
        <v>0</v>
      </c>
      <c r="L2776" s="104">
        <f>IF(ISNA(VLOOKUP($N2776,'Data from Waybill Query'!$A:$M,12,FALSE)),0,VLOOKUP($N2776,'Data from Waybill Query'!$A:$M,12,FALSE))</f>
        <v>0</v>
      </c>
      <c r="M2776" s="104">
        <f>IF(ISNA(VLOOKUP($N2776,'Data from Waybill Query'!$A:$M,13,FALSE)),0,VLOOKUP($N2776,'Data from Waybill Query'!$A:$M,13,FALSE))</f>
        <v>0</v>
      </c>
      <c r="N2776" s="104">
        <f t="shared" si="96"/>
        <v>403</v>
      </c>
    </row>
    <row r="2777" spans="1:14" x14ac:dyDescent="0.25">
      <c r="A2777" s="104">
        <f t="shared" si="95"/>
        <v>41</v>
      </c>
      <c r="B2777" s="32">
        <f>'Data from Waybill Query'!B2777</f>
        <v>0</v>
      </c>
      <c r="C2777" s="32">
        <f>IF('Data from Waybill Query'!C2777="00","0",IF('Data from Waybill Query'!C2777="01","1",IF('Data from Waybill Query'!C2777="XX","2",'Data from Waybill Query'!C2777)))</f>
        <v>0</v>
      </c>
      <c r="D2777" s="33">
        <f>'Data from Waybill Query'!D2777</f>
        <v>0</v>
      </c>
      <c r="E2777" s="33">
        <f>'Data from Waybill Query'!E2777</f>
        <v>0</v>
      </c>
      <c r="F2777" s="33">
        <f>'Data from Waybill Query'!F2777</f>
        <v>0</v>
      </c>
      <c r="G2777" s="33">
        <f>'Data from Waybill Query'!G2777</f>
        <v>0</v>
      </c>
      <c r="H2777" s="104">
        <f>IF(ISNA(VLOOKUP($N2777,'Data from Waybill Query'!$A:$M,8,FALSE)),0,VLOOKUP($N2777,'Data from Waybill Query'!$A:$M,8,FALSE))</f>
        <v>0</v>
      </c>
      <c r="I2777" s="104">
        <f>IF(ISNA(VLOOKUP($N2777,'Data from Waybill Query'!$A:$M,9,FALSE)),0,VLOOKUP($N2777,'Data from Waybill Query'!$A:$M,9,FALSE))</f>
        <v>0</v>
      </c>
      <c r="J2777" s="104">
        <f>IF(ISNA(VLOOKUP($N2777,'Data from Waybill Query'!$A:$M,10,FALSE)),0,VLOOKUP($N2777,'Data from Waybill Query'!$A:$M,10,FALSE))</f>
        <v>0</v>
      </c>
      <c r="K2777" s="104">
        <f>IF(ISNA(VLOOKUP($N2777,'Data from Waybill Query'!$A:$M,11,FALSE)),0,VLOOKUP($N2777,'Data from Waybill Query'!$A:$M,11,FALSE))</f>
        <v>0</v>
      </c>
      <c r="L2777" s="104">
        <f>IF(ISNA(VLOOKUP($N2777,'Data from Waybill Query'!$A:$M,12,FALSE)),0,VLOOKUP($N2777,'Data from Waybill Query'!$A:$M,12,FALSE))</f>
        <v>0</v>
      </c>
      <c r="M2777" s="104">
        <f>IF(ISNA(VLOOKUP($N2777,'Data from Waybill Query'!$A:$M,13,FALSE)),0,VLOOKUP($N2777,'Data from Waybill Query'!$A:$M,13,FALSE))</f>
        <v>0</v>
      </c>
      <c r="N2777" s="104">
        <f t="shared" si="96"/>
        <v>403</v>
      </c>
    </row>
    <row r="2778" spans="1:14" x14ac:dyDescent="0.25">
      <c r="A2778" s="104">
        <f t="shared" si="95"/>
        <v>42</v>
      </c>
      <c r="B2778" s="32">
        <f>'Data from Waybill Query'!B2778</f>
        <v>0</v>
      </c>
      <c r="C2778" s="32">
        <f>IF('Data from Waybill Query'!C2778="00","0",IF('Data from Waybill Query'!C2778="01","1",IF('Data from Waybill Query'!C2778="XX","2",'Data from Waybill Query'!C2778)))</f>
        <v>0</v>
      </c>
      <c r="D2778" s="33">
        <f>'Data from Waybill Query'!D2778</f>
        <v>0</v>
      </c>
      <c r="E2778" s="33">
        <f>'Data from Waybill Query'!E2778</f>
        <v>0</v>
      </c>
      <c r="F2778" s="33">
        <f>'Data from Waybill Query'!F2778</f>
        <v>0</v>
      </c>
      <c r="G2778" s="33">
        <f>'Data from Waybill Query'!G2778</f>
        <v>0</v>
      </c>
      <c r="H2778" s="104">
        <f>IF(ISNA(VLOOKUP($N2778,'Data from Waybill Query'!$A:$M,8,FALSE)),0,VLOOKUP($N2778,'Data from Waybill Query'!$A:$M,8,FALSE))</f>
        <v>0</v>
      </c>
      <c r="I2778" s="104">
        <f>IF(ISNA(VLOOKUP($N2778,'Data from Waybill Query'!$A:$M,9,FALSE)),0,VLOOKUP($N2778,'Data from Waybill Query'!$A:$M,9,FALSE))</f>
        <v>0</v>
      </c>
      <c r="J2778" s="104">
        <f>IF(ISNA(VLOOKUP($N2778,'Data from Waybill Query'!$A:$M,10,FALSE)),0,VLOOKUP($N2778,'Data from Waybill Query'!$A:$M,10,FALSE))</f>
        <v>0</v>
      </c>
      <c r="K2778" s="104">
        <f>IF(ISNA(VLOOKUP($N2778,'Data from Waybill Query'!$A:$M,11,FALSE)),0,VLOOKUP($N2778,'Data from Waybill Query'!$A:$M,11,FALSE))</f>
        <v>0</v>
      </c>
      <c r="L2778" s="104">
        <f>IF(ISNA(VLOOKUP($N2778,'Data from Waybill Query'!$A:$M,12,FALSE)),0,VLOOKUP($N2778,'Data from Waybill Query'!$A:$M,12,FALSE))</f>
        <v>0</v>
      </c>
      <c r="M2778" s="104">
        <f>IF(ISNA(VLOOKUP($N2778,'Data from Waybill Query'!$A:$M,13,FALSE)),0,VLOOKUP($N2778,'Data from Waybill Query'!$A:$M,13,FALSE))</f>
        <v>0</v>
      </c>
      <c r="N2778" s="104">
        <f t="shared" si="96"/>
        <v>403</v>
      </c>
    </row>
    <row r="2779" spans="1:14" x14ac:dyDescent="0.25">
      <c r="A2779" s="104">
        <f t="shared" si="95"/>
        <v>43</v>
      </c>
      <c r="B2779" s="32">
        <f>'Data from Waybill Query'!B2779</f>
        <v>0</v>
      </c>
      <c r="C2779" s="32">
        <f>IF('Data from Waybill Query'!C2779="00","0",IF('Data from Waybill Query'!C2779="01","1",IF('Data from Waybill Query'!C2779="XX","2",'Data from Waybill Query'!C2779)))</f>
        <v>0</v>
      </c>
      <c r="D2779" s="33">
        <f>'Data from Waybill Query'!D2779</f>
        <v>0</v>
      </c>
      <c r="E2779" s="33">
        <f>'Data from Waybill Query'!E2779</f>
        <v>0</v>
      </c>
      <c r="F2779" s="33">
        <f>'Data from Waybill Query'!F2779</f>
        <v>0</v>
      </c>
      <c r="G2779" s="33">
        <f>'Data from Waybill Query'!G2779</f>
        <v>0</v>
      </c>
      <c r="H2779" s="104">
        <f>IF(ISNA(VLOOKUP($N2779,'Data from Waybill Query'!$A:$M,8,FALSE)),0,VLOOKUP($N2779,'Data from Waybill Query'!$A:$M,8,FALSE))</f>
        <v>0</v>
      </c>
      <c r="I2779" s="104">
        <f>IF(ISNA(VLOOKUP($N2779,'Data from Waybill Query'!$A:$M,9,FALSE)),0,VLOOKUP($N2779,'Data from Waybill Query'!$A:$M,9,FALSE))</f>
        <v>0</v>
      </c>
      <c r="J2779" s="104">
        <f>IF(ISNA(VLOOKUP($N2779,'Data from Waybill Query'!$A:$M,10,FALSE)),0,VLOOKUP($N2779,'Data from Waybill Query'!$A:$M,10,FALSE))</f>
        <v>0</v>
      </c>
      <c r="K2779" s="104">
        <f>IF(ISNA(VLOOKUP($N2779,'Data from Waybill Query'!$A:$M,11,FALSE)),0,VLOOKUP($N2779,'Data from Waybill Query'!$A:$M,11,FALSE))</f>
        <v>0</v>
      </c>
      <c r="L2779" s="104">
        <f>IF(ISNA(VLOOKUP($N2779,'Data from Waybill Query'!$A:$M,12,FALSE)),0,VLOOKUP($N2779,'Data from Waybill Query'!$A:$M,12,FALSE))</f>
        <v>0</v>
      </c>
      <c r="M2779" s="104">
        <f>IF(ISNA(VLOOKUP($N2779,'Data from Waybill Query'!$A:$M,13,FALSE)),0,VLOOKUP($N2779,'Data from Waybill Query'!$A:$M,13,FALSE))</f>
        <v>0</v>
      </c>
      <c r="N2779" s="104">
        <f t="shared" si="96"/>
        <v>403</v>
      </c>
    </row>
    <row r="2780" spans="1:14" x14ac:dyDescent="0.25">
      <c r="A2780" s="104">
        <f t="shared" si="95"/>
        <v>44</v>
      </c>
      <c r="B2780" s="32">
        <f>'Data from Waybill Query'!B2780</f>
        <v>0</v>
      </c>
      <c r="C2780" s="32">
        <f>IF('Data from Waybill Query'!C2780="00","0",IF('Data from Waybill Query'!C2780="01","1",IF('Data from Waybill Query'!C2780="XX","2",'Data from Waybill Query'!C2780)))</f>
        <v>0</v>
      </c>
      <c r="D2780" s="33">
        <f>'Data from Waybill Query'!D2780</f>
        <v>0</v>
      </c>
      <c r="E2780" s="33">
        <f>'Data from Waybill Query'!E2780</f>
        <v>0</v>
      </c>
      <c r="F2780" s="33">
        <f>'Data from Waybill Query'!F2780</f>
        <v>0</v>
      </c>
      <c r="G2780" s="33">
        <f>'Data from Waybill Query'!G2780</f>
        <v>0</v>
      </c>
      <c r="H2780" s="104">
        <f>IF(ISNA(VLOOKUP($N2780,'Data from Waybill Query'!$A:$M,8,FALSE)),0,VLOOKUP($N2780,'Data from Waybill Query'!$A:$M,8,FALSE))</f>
        <v>0</v>
      </c>
      <c r="I2780" s="104">
        <f>IF(ISNA(VLOOKUP($N2780,'Data from Waybill Query'!$A:$M,9,FALSE)),0,VLOOKUP($N2780,'Data from Waybill Query'!$A:$M,9,FALSE))</f>
        <v>0</v>
      </c>
      <c r="J2780" s="104">
        <f>IF(ISNA(VLOOKUP($N2780,'Data from Waybill Query'!$A:$M,10,FALSE)),0,VLOOKUP($N2780,'Data from Waybill Query'!$A:$M,10,FALSE))</f>
        <v>0</v>
      </c>
      <c r="K2780" s="104">
        <f>IF(ISNA(VLOOKUP($N2780,'Data from Waybill Query'!$A:$M,11,FALSE)),0,VLOOKUP($N2780,'Data from Waybill Query'!$A:$M,11,FALSE))</f>
        <v>0</v>
      </c>
      <c r="L2780" s="104">
        <f>IF(ISNA(VLOOKUP($N2780,'Data from Waybill Query'!$A:$M,12,FALSE)),0,VLOOKUP($N2780,'Data from Waybill Query'!$A:$M,12,FALSE))</f>
        <v>0</v>
      </c>
      <c r="M2780" s="104">
        <f>IF(ISNA(VLOOKUP($N2780,'Data from Waybill Query'!$A:$M,13,FALSE)),0,VLOOKUP($N2780,'Data from Waybill Query'!$A:$M,13,FALSE))</f>
        <v>0</v>
      </c>
      <c r="N2780" s="104">
        <f t="shared" si="96"/>
        <v>403</v>
      </c>
    </row>
    <row r="2781" spans="1:14" x14ac:dyDescent="0.25">
      <c r="A2781" s="104">
        <f t="shared" si="95"/>
        <v>45</v>
      </c>
      <c r="B2781" s="32">
        <f>'Data from Waybill Query'!B2781</f>
        <v>0</v>
      </c>
      <c r="C2781" s="32">
        <f>IF('Data from Waybill Query'!C2781="00","0",IF('Data from Waybill Query'!C2781="01","1",IF('Data from Waybill Query'!C2781="XX","2",'Data from Waybill Query'!C2781)))</f>
        <v>0</v>
      </c>
      <c r="D2781" s="33">
        <f>'Data from Waybill Query'!D2781</f>
        <v>0</v>
      </c>
      <c r="E2781" s="33">
        <f>'Data from Waybill Query'!E2781</f>
        <v>0</v>
      </c>
      <c r="F2781" s="33">
        <f>'Data from Waybill Query'!F2781</f>
        <v>0</v>
      </c>
      <c r="G2781" s="33">
        <f>'Data from Waybill Query'!G2781</f>
        <v>0</v>
      </c>
      <c r="H2781" s="104">
        <f>IF(ISNA(VLOOKUP($N2781,'Data from Waybill Query'!$A:$M,8,FALSE)),0,VLOOKUP($N2781,'Data from Waybill Query'!$A:$M,8,FALSE))</f>
        <v>0</v>
      </c>
      <c r="I2781" s="104">
        <f>IF(ISNA(VLOOKUP($N2781,'Data from Waybill Query'!$A:$M,9,FALSE)),0,VLOOKUP($N2781,'Data from Waybill Query'!$A:$M,9,FALSE))</f>
        <v>0</v>
      </c>
      <c r="J2781" s="104">
        <f>IF(ISNA(VLOOKUP($N2781,'Data from Waybill Query'!$A:$M,10,FALSE)),0,VLOOKUP($N2781,'Data from Waybill Query'!$A:$M,10,FALSE))</f>
        <v>0</v>
      </c>
      <c r="K2781" s="104">
        <f>IF(ISNA(VLOOKUP($N2781,'Data from Waybill Query'!$A:$M,11,FALSE)),0,VLOOKUP($N2781,'Data from Waybill Query'!$A:$M,11,FALSE))</f>
        <v>0</v>
      </c>
      <c r="L2781" s="104">
        <f>IF(ISNA(VLOOKUP($N2781,'Data from Waybill Query'!$A:$M,12,FALSE)),0,VLOOKUP($N2781,'Data from Waybill Query'!$A:$M,12,FALSE))</f>
        <v>0</v>
      </c>
      <c r="M2781" s="104">
        <f>IF(ISNA(VLOOKUP($N2781,'Data from Waybill Query'!$A:$M,13,FALSE)),0,VLOOKUP($N2781,'Data from Waybill Query'!$A:$M,13,FALSE))</f>
        <v>0</v>
      </c>
      <c r="N2781" s="104">
        <f t="shared" si="96"/>
        <v>403</v>
      </c>
    </row>
    <row r="2782" spans="1:14" x14ac:dyDescent="0.25">
      <c r="A2782" s="104">
        <f t="shared" si="95"/>
        <v>46</v>
      </c>
      <c r="B2782" s="32">
        <f>'Data from Waybill Query'!B2782</f>
        <v>0</v>
      </c>
      <c r="C2782" s="32">
        <f>IF('Data from Waybill Query'!C2782="00","0",IF('Data from Waybill Query'!C2782="01","1",IF('Data from Waybill Query'!C2782="XX","2",'Data from Waybill Query'!C2782)))</f>
        <v>0</v>
      </c>
      <c r="D2782" s="33">
        <f>'Data from Waybill Query'!D2782</f>
        <v>0</v>
      </c>
      <c r="E2782" s="33">
        <f>'Data from Waybill Query'!E2782</f>
        <v>0</v>
      </c>
      <c r="F2782" s="33">
        <f>'Data from Waybill Query'!F2782</f>
        <v>0</v>
      </c>
      <c r="G2782" s="33">
        <f>'Data from Waybill Query'!G2782</f>
        <v>0</v>
      </c>
      <c r="H2782" s="104">
        <f>IF(ISNA(VLOOKUP($N2782,'Data from Waybill Query'!$A:$M,8,FALSE)),0,VLOOKUP($N2782,'Data from Waybill Query'!$A:$M,8,FALSE))</f>
        <v>0</v>
      </c>
      <c r="I2782" s="104">
        <f>IF(ISNA(VLOOKUP($N2782,'Data from Waybill Query'!$A:$M,9,FALSE)),0,VLOOKUP($N2782,'Data from Waybill Query'!$A:$M,9,FALSE))</f>
        <v>0</v>
      </c>
      <c r="J2782" s="104">
        <f>IF(ISNA(VLOOKUP($N2782,'Data from Waybill Query'!$A:$M,10,FALSE)),0,VLOOKUP($N2782,'Data from Waybill Query'!$A:$M,10,FALSE))</f>
        <v>0</v>
      </c>
      <c r="K2782" s="104">
        <f>IF(ISNA(VLOOKUP($N2782,'Data from Waybill Query'!$A:$M,11,FALSE)),0,VLOOKUP($N2782,'Data from Waybill Query'!$A:$M,11,FALSE))</f>
        <v>0</v>
      </c>
      <c r="L2782" s="104">
        <f>IF(ISNA(VLOOKUP($N2782,'Data from Waybill Query'!$A:$M,12,FALSE)),0,VLOOKUP($N2782,'Data from Waybill Query'!$A:$M,12,FALSE))</f>
        <v>0</v>
      </c>
      <c r="M2782" s="104">
        <f>IF(ISNA(VLOOKUP($N2782,'Data from Waybill Query'!$A:$M,13,FALSE)),0,VLOOKUP($N2782,'Data from Waybill Query'!$A:$M,13,FALSE))</f>
        <v>0</v>
      </c>
      <c r="N2782" s="104">
        <f t="shared" si="96"/>
        <v>403</v>
      </c>
    </row>
    <row r="2783" spans="1:14" x14ac:dyDescent="0.25">
      <c r="A2783" s="104">
        <f t="shared" si="95"/>
        <v>47</v>
      </c>
      <c r="B2783" s="32">
        <f>'Data from Waybill Query'!B2783</f>
        <v>0</v>
      </c>
      <c r="C2783" s="32">
        <f>IF('Data from Waybill Query'!C2783="00","0",IF('Data from Waybill Query'!C2783="01","1",IF('Data from Waybill Query'!C2783="XX","2",'Data from Waybill Query'!C2783)))</f>
        <v>0</v>
      </c>
      <c r="D2783" s="33">
        <f>'Data from Waybill Query'!D2783</f>
        <v>0</v>
      </c>
      <c r="E2783" s="33">
        <f>'Data from Waybill Query'!E2783</f>
        <v>0</v>
      </c>
      <c r="F2783" s="33">
        <f>'Data from Waybill Query'!F2783</f>
        <v>0</v>
      </c>
      <c r="G2783" s="33">
        <f>'Data from Waybill Query'!G2783</f>
        <v>0</v>
      </c>
      <c r="H2783" s="104">
        <f>IF(ISNA(VLOOKUP($N2783,'Data from Waybill Query'!$A:$M,8,FALSE)),0,VLOOKUP($N2783,'Data from Waybill Query'!$A:$M,8,FALSE))</f>
        <v>0</v>
      </c>
      <c r="I2783" s="104">
        <f>IF(ISNA(VLOOKUP($N2783,'Data from Waybill Query'!$A:$M,9,FALSE)),0,VLOOKUP($N2783,'Data from Waybill Query'!$A:$M,9,FALSE))</f>
        <v>0</v>
      </c>
      <c r="J2783" s="104">
        <f>IF(ISNA(VLOOKUP($N2783,'Data from Waybill Query'!$A:$M,10,FALSE)),0,VLOOKUP($N2783,'Data from Waybill Query'!$A:$M,10,FALSE))</f>
        <v>0</v>
      </c>
      <c r="K2783" s="104">
        <f>IF(ISNA(VLOOKUP($N2783,'Data from Waybill Query'!$A:$M,11,FALSE)),0,VLOOKUP($N2783,'Data from Waybill Query'!$A:$M,11,FALSE))</f>
        <v>0</v>
      </c>
      <c r="L2783" s="104">
        <f>IF(ISNA(VLOOKUP($N2783,'Data from Waybill Query'!$A:$M,12,FALSE)),0,VLOOKUP($N2783,'Data from Waybill Query'!$A:$M,12,FALSE))</f>
        <v>0</v>
      </c>
      <c r="M2783" s="104">
        <f>IF(ISNA(VLOOKUP($N2783,'Data from Waybill Query'!$A:$M,13,FALSE)),0,VLOOKUP($N2783,'Data from Waybill Query'!$A:$M,13,FALSE))</f>
        <v>0</v>
      </c>
      <c r="N2783" s="104">
        <f t="shared" si="96"/>
        <v>403</v>
      </c>
    </row>
    <row r="2784" spans="1:14" x14ac:dyDescent="0.25">
      <c r="A2784" s="104">
        <f t="shared" si="95"/>
        <v>48</v>
      </c>
      <c r="B2784" s="32">
        <f>'Data from Waybill Query'!B2784</f>
        <v>0</v>
      </c>
      <c r="C2784" s="32">
        <f>IF('Data from Waybill Query'!C2784="00","0",IF('Data from Waybill Query'!C2784="01","1",IF('Data from Waybill Query'!C2784="XX","2",'Data from Waybill Query'!C2784)))</f>
        <v>0</v>
      </c>
      <c r="D2784" s="33">
        <f>'Data from Waybill Query'!D2784</f>
        <v>0</v>
      </c>
      <c r="E2784" s="33">
        <f>'Data from Waybill Query'!E2784</f>
        <v>0</v>
      </c>
      <c r="F2784" s="33">
        <f>'Data from Waybill Query'!F2784</f>
        <v>0</v>
      </c>
      <c r="G2784" s="33">
        <f>'Data from Waybill Query'!G2784</f>
        <v>0</v>
      </c>
      <c r="H2784" s="104">
        <f>IF(ISNA(VLOOKUP($N2784,'Data from Waybill Query'!$A:$M,8,FALSE)),0,VLOOKUP($N2784,'Data from Waybill Query'!$A:$M,8,FALSE))</f>
        <v>0</v>
      </c>
      <c r="I2784" s="104">
        <f>IF(ISNA(VLOOKUP($N2784,'Data from Waybill Query'!$A:$M,9,FALSE)),0,VLOOKUP($N2784,'Data from Waybill Query'!$A:$M,9,FALSE))</f>
        <v>0</v>
      </c>
      <c r="J2784" s="104">
        <f>IF(ISNA(VLOOKUP($N2784,'Data from Waybill Query'!$A:$M,10,FALSE)),0,VLOOKUP($N2784,'Data from Waybill Query'!$A:$M,10,FALSE))</f>
        <v>0</v>
      </c>
      <c r="K2784" s="104">
        <f>IF(ISNA(VLOOKUP($N2784,'Data from Waybill Query'!$A:$M,11,FALSE)),0,VLOOKUP($N2784,'Data from Waybill Query'!$A:$M,11,FALSE))</f>
        <v>0</v>
      </c>
      <c r="L2784" s="104">
        <f>IF(ISNA(VLOOKUP($N2784,'Data from Waybill Query'!$A:$M,12,FALSE)),0,VLOOKUP($N2784,'Data from Waybill Query'!$A:$M,12,FALSE))</f>
        <v>0</v>
      </c>
      <c r="M2784" s="104">
        <f>IF(ISNA(VLOOKUP($N2784,'Data from Waybill Query'!$A:$M,13,FALSE)),0,VLOOKUP($N2784,'Data from Waybill Query'!$A:$M,13,FALSE))</f>
        <v>0</v>
      </c>
      <c r="N2784" s="104">
        <f t="shared" si="96"/>
        <v>403</v>
      </c>
    </row>
    <row r="2785" spans="1:14" x14ac:dyDescent="0.25">
      <c r="A2785" s="104">
        <f t="shared" si="95"/>
        <v>49</v>
      </c>
      <c r="B2785" s="32">
        <f>'Data from Waybill Query'!B2785</f>
        <v>0</v>
      </c>
      <c r="C2785" s="32">
        <f>IF('Data from Waybill Query'!C2785="00","0",IF('Data from Waybill Query'!C2785="01","1",IF('Data from Waybill Query'!C2785="XX","2",'Data from Waybill Query'!C2785)))</f>
        <v>0</v>
      </c>
      <c r="D2785" s="33">
        <f>'Data from Waybill Query'!D2785</f>
        <v>0</v>
      </c>
      <c r="E2785" s="33">
        <f>'Data from Waybill Query'!E2785</f>
        <v>0</v>
      </c>
      <c r="F2785" s="33">
        <f>'Data from Waybill Query'!F2785</f>
        <v>0</v>
      </c>
      <c r="G2785" s="33">
        <f>'Data from Waybill Query'!G2785</f>
        <v>0</v>
      </c>
      <c r="H2785" s="104">
        <f>IF(ISNA(VLOOKUP($N2785,'Data from Waybill Query'!$A:$M,8,FALSE)),0,VLOOKUP($N2785,'Data from Waybill Query'!$A:$M,8,FALSE))</f>
        <v>0</v>
      </c>
      <c r="I2785" s="104">
        <f>IF(ISNA(VLOOKUP($N2785,'Data from Waybill Query'!$A:$M,9,FALSE)),0,VLOOKUP($N2785,'Data from Waybill Query'!$A:$M,9,FALSE))</f>
        <v>0</v>
      </c>
      <c r="J2785" s="104">
        <f>IF(ISNA(VLOOKUP($N2785,'Data from Waybill Query'!$A:$M,10,FALSE)),0,VLOOKUP($N2785,'Data from Waybill Query'!$A:$M,10,FALSE))</f>
        <v>0</v>
      </c>
      <c r="K2785" s="104">
        <f>IF(ISNA(VLOOKUP($N2785,'Data from Waybill Query'!$A:$M,11,FALSE)),0,VLOOKUP($N2785,'Data from Waybill Query'!$A:$M,11,FALSE))</f>
        <v>0</v>
      </c>
      <c r="L2785" s="104">
        <f>IF(ISNA(VLOOKUP($N2785,'Data from Waybill Query'!$A:$M,12,FALSE)),0,VLOOKUP($N2785,'Data from Waybill Query'!$A:$M,12,FALSE))</f>
        <v>0</v>
      </c>
      <c r="M2785" s="104">
        <f>IF(ISNA(VLOOKUP($N2785,'Data from Waybill Query'!$A:$M,13,FALSE)),0,VLOOKUP($N2785,'Data from Waybill Query'!$A:$M,13,FALSE))</f>
        <v>0</v>
      </c>
      <c r="N2785" s="104">
        <f t="shared" si="96"/>
        <v>403</v>
      </c>
    </row>
    <row r="2786" spans="1:14" x14ac:dyDescent="0.25">
      <c r="A2786" s="104">
        <f t="shared" si="95"/>
        <v>50</v>
      </c>
      <c r="B2786" s="32">
        <f>'Data from Waybill Query'!B2786</f>
        <v>0</v>
      </c>
      <c r="C2786" s="32">
        <f>IF('Data from Waybill Query'!C2786="00","0",IF('Data from Waybill Query'!C2786="01","1",IF('Data from Waybill Query'!C2786="XX","2",'Data from Waybill Query'!C2786)))</f>
        <v>0</v>
      </c>
      <c r="D2786" s="33">
        <f>'Data from Waybill Query'!D2786</f>
        <v>0</v>
      </c>
      <c r="E2786" s="33">
        <f>'Data from Waybill Query'!E2786</f>
        <v>0</v>
      </c>
      <c r="F2786" s="33">
        <f>'Data from Waybill Query'!F2786</f>
        <v>0</v>
      </c>
      <c r="G2786" s="33">
        <f>'Data from Waybill Query'!G2786</f>
        <v>0</v>
      </c>
      <c r="H2786" s="104">
        <f>IF(ISNA(VLOOKUP($N2786,'Data from Waybill Query'!$A:$M,8,FALSE)),0,VLOOKUP($N2786,'Data from Waybill Query'!$A:$M,8,FALSE))</f>
        <v>0</v>
      </c>
      <c r="I2786" s="104">
        <f>IF(ISNA(VLOOKUP($N2786,'Data from Waybill Query'!$A:$M,9,FALSE)),0,VLOOKUP($N2786,'Data from Waybill Query'!$A:$M,9,FALSE))</f>
        <v>0</v>
      </c>
      <c r="J2786" s="104">
        <f>IF(ISNA(VLOOKUP($N2786,'Data from Waybill Query'!$A:$M,10,FALSE)),0,VLOOKUP($N2786,'Data from Waybill Query'!$A:$M,10,FALSE))</f>
        <v>0</v>
      </c>
      <c r="K2786" s="104">
        <f>IF(ISNA(VLOOKUP($N2786,'Data from Waybill Query'!$A:$M,11,FALSE)),0,VLOOKUP($N2786,'Data from Waybill Query'!$A:$M,11,FALSE))</f>
        <v>0</v>
      </c>
      <c r="L2786" s="104">
        <f>IF(ISNA(VLOOKUP($N2786,'Data from Waybill Query'!$A:$M,12,FALSE)),0,VLOOKUP($N2786,'Data from Waybill Query'!$A:$M,12,FALSE))</f>
        <v>0</v>
      </c>
      <c r="M2786" s="104">
        <f>IF(ISNA(VLOOKUP($N2786,'Data from Waybill Query'!$A:$M,13,FALSE)),0,VLOOKUP($N2786,'Data from Waybill Query'!$A:$M,13,FALSE))</f>
        <v>0</v>
      </c>
      <c r="N2786" s="104">
        <f t="shared" si="96"/>
        <v>403</v>
      </c>
    </row>
    <row r="2787" spans="1:14" x14ac:dyDescent="0.25">
      <c r="A2787" s="104">
        <f t="shared" si="95"/>
        <v>51</v>
      </c>
      <c r="B2787" s="32">
        <f>'Data from Waybill Query'!B2787</f>
        <v>0</v>
      </c>
      <c r="C2787" s="32">
        <f>IF('Data from Waybill Query'!C2787="00","0",IF('Data from Waybill Query'!C2787="01","1",IF('Data from Waybill Query'!C2787="XX","2",'Data from Waybill Query'!C2787)))</f>
        <v>0</v>
      </c>
      <c r="D2787" s="33">
        <f>'Data from Waybill Query'!D2787</f>
        <v>0</v>
      </c>
      <c r="E2787" s="33">
        <f>'Data from Waybill Query'!E2787</f>
        <v>0</v>
      </c>
      <c r="F2787" s="33">
        <f>'Data from Waybill Query'!F2787</f>
        <v>0</v>
      </c>
      <c r="G2787" s="33">
        <f>'Data from Waybill Query'!G2787</f>
        <v>0</v>
      </c>
      <c r="H2787" s="104">
        <f>IF(ISNA(VLOOKUP($N2787,'Data from Waybill Query'!$A:$M,8,FALSE)),0,VLOOKUP($N2787,'Data from Waybill Query'!$A:$M,8,FALSE))</f>
        <v>0</v>
      </c>
      <c r="I2787" s="104">
        <f>IF(ISNA(VLOOKUP($N2787,'Data from Waybill Query'!$A:$M,9,FALSE)),0,VLOOKUP($N2787,'Data from Waybill Query'!$A:$M,9,FALSE))</f>
        <v>0</v>
      </c>
      <c r="J2787" s="104">
        <f>IF(ISNA(VLOOKUP($N2787,'Data from Waybill Query'!$A:$M,10,FALSE)),0,VLOOKUP($N2787,'Data from Waybill Query'!$A:$M,10,FALSE))</f>
        <v>0</v>
      </c>
      <c r="K2787" s="104">
        <f>IF(ISNA(VLOOKUP($N2787,'Data from Waybill Query'!$A:$M,11,FALSE)),0,VLOOKUP($N2787,'Data from Waybill Query'!$A:$M,11,FALSE))</f>
        <v>0</v>
      </c>
      <c r="L2787" s="104">
        <f>IF(ISNA(VLOOKUP($N2787,'Data from Waybill Query'!$A:$M,12,FALSE)),0,VLOOKUP($N2787,'Data from Waybill Query'!$A:$M,12,FALSE))</f>
        <v>0</v>
      </c>
      <c r="M2787" s="104">
        <f>IF(ISNA(VLOOKUP($N2787,'Data from Waybill Query'!$A:$M,13,FALSE)),0,VLOOKUP($N2787,'Data from Waybill Query'!$A:$M,13,FALSE))</f>
        <v>0</v>
      </c>
      <c r="N2787" s="104">
        <f t="shared" si="96"/>
        <v>403</v>
      </c>
    </row>
    <row r="2788" spans="1:14" x14ac:dyDescent="0.25">
      <c r="A2788" s="104">
        <f t="shared" si="95"/>
        <v>52</v>
      </c>
      <c r="B2788" s="32">
        <f>'Data from Waybill Query'!B2788</f>
        <v>0</v>
      </c>
      <c r="C2788" s="32">
        <f>IF('Data from Waybill Query'!C2788="00","0",IF('Data from Waybill Query'!C2788="01","1",IF('Data from Waybill Query'!C2788="XX","2",'Data from Waybill Query'!C2788)))</f>
        <v>0</v>
      </c>
      <c r="D2788" s="33">
        <f>'Data from Waybill Query'!D2788</f>
        <v>0</v>
      </c>
      <c r="E2788" s="33">
        <f>'Data from Waybill Query'!E2788</f>
        <v>0</v>
      </c>
      <c r="F2788" s="33">
        <f>'Data from Waybill Query'!F2788</f>
        <v>0</v>
      </c>
      <c r="G2788" s="33">
        <f>'Data from Waybill Query'!G2788</f>
        <v>0</v>
      </c>
      <c r="H2788" s="104">
        <f>IF(ISNA(VLOOKUP($N2788,'Data from Waybill Query'!$A:$M,8,FALSE)),0,VLOOKUP($N2788,'Data from Waybill Query'!$A:$M,8,FALSE))</f>
        <v>0</v>
      </c>
      <c r="I2788" s="104">
        <f>IF(ISNA(VLOOKUP($N2788,'Data from Waybill Query'!$A:$M,9,FALSE)),0,VLOOKUP($N2788,'Data from Waybill Query'!$A:$M,9,FALSE))</f>
        <v>0</v>
      </c>
      <c r="J2788" s="104">
        <f>IF(ISNA(VLOOKUP($N2788,'Data from Waybill Query'!$A:$M,10,FALSE)),0,VLOOKUP($N2788,'Data from Waybill Query'!$A:$M,10,FALSE))</f>
        <v>0</v>
      </c>
      <c r="K2788" s="104">
        <f>IF(ISNA(VLOOKUP($N2788,'Data from Waybill Query'!$A:$M,11,FALSE)),0,VLOOKUP($N2788,'Data from Waybill Query'!$A:$M,11,FALSE))</f>
        <v>0</v>
      </c>
      <c r="L2788" s="104">
        <f>IF(ISNA(VLOOKUP($N2788,'Data from Waybill Query'!$A:$M,12,FALSE)),0,VLOOKUP($N2788,'Data from Waybill Query'!$A:$M,12,FALSE))</f>
        <v>0</v>
      </c>
      <c r="M2788" s="104">
        <f>IF(ISNA(VLOOKUP($N2788,'Data from Waybill Query'!$A:$M,13,FALSE)),0,VLOOKUP($N2788,'Data from Waybill Query'!$A:$M,13,FALSE))</f>
        <v>0</v>
      </c>
      <c r="N2788" s="104">
        <f t="shared" si="96"/>
        <v>403</v>
      </c>
    </row>
    <row r="2789" spans="1:14" x14ac:dyDescent="0.25">
      <c r="A2789" s="104">
        <f t="shared" si="95"/>
        <v>53</v>
      </c>
      <c r="B2789" s="32">
        <f>'Data from Waybill Query'!B2789</f>
        <v>0</v>
      </c>
      <c r="C2789" s="32">
        <f>IF('Data from Waybill Query'!C2789="00","0",IF('Data from Waybill Query'!C2789="01","1",IF('Data from Waybill Query'!C2789="XX","2",'Data from Waybill Query'!C2789)))</f>
        <v>0</v>
      </c>
      <c r="D2789" s="33">
        <f>'Data from Waybill Query'!D2789</f>
        <v>0</v>
      </c>
      <c r="E2789" s="33">
        <f>'Data from Waybill Query'!E2789</f>
        <v>0</v>
      </c>
      <c r="F2789" s="33">
        <f>'Data from Waybill Query'!F2789</f>
        <v>0</v>
      </c>
      <c r="G2789" s="33">
        <f>'Data from Waybill Query'!G2789</f>
        <v>0</v>
      </c>
      <c r="H2789" s="104">
        <f>IF(ISNA(VLOOKUP($N2789,'Data from Waybill Query'!$A:$M,8,FALSE)),0,VLOOKUP($N2789,'Data from Waybill Query'!$A:$M,8,FALSE))</f>
        <v>0</v>
      </c>
      <c r="I2789" s="104">
        <f>IF(ISNA(VLOOKUP($N2789,'Data from Waybill Query'!$A:$M,9,FALSE)),0,VLOOKUP($N2789,'Data from Waybill Query'!$A:$M,9,FALSE))</f>
        <v>0</v>
      </c>
      <c r="J2789" s="104">
        <f>IF(ISNA(VLOOKUP($N2789,'Data from Waybill Query'!$A:$M,10,FALSE)),0,VLOOKUP($N2789,'Data from Waybill Query'!$A:$M,10,FALSE))</f>
        <v>0</v>
      </c>
      <c r="K2789" s="104">
        <f>IF(ISNA(VLOOKUP($N2789,'Data from Waybill Query'!$A:$M,11,FALSE)),0,VLOOKUP($N2789,'Data from Waybill Query'!$A:$M,11,FALSE))</f>
        <v>0</v>
      </c>
      <c r="L2789" s="104">
        <f>IF(ISNA(VLOOKUP($N2789,'Data from Waybill Query'!$A:$M,12,FALSE)),0,VLOOKUP($N2789,'Data from Waybill Query'!$A:$M,12,FALSE))</f>
        <v>0</v>
      </c>
      <c r="M2789" s="104">
        <f>IF(ISNA(VLOOKUP($N2789,'Data from Waybill Query'!$A:$M,13,FALSE)),0,VLOOKUP($N2789,'Data from Waybill Query'!$A:$M,13,FALSE))</f>
        <v>0</v>
      </c>
      <c r="N2789" s="104">
        <f t="shared" si="96"/>
        <v>403</v>
      </c>
    </row>
    <row r="2790" spans="1:14" x14ac:dyDescent="0.25">
      <c r="A2790" s="104">
        <f t="shared" si="95"/>
        <v>54</v>
      </c>
      <c r="B2790" s="32">
        <f>'Data from Waybill Query'!B2790</f>
        <v>0</v>
      </c>
      <c r="C2790" s="32">
        <f>IF('Data from Waybill Query'!C2790="00","0",IF('Data from Waybill Query'!C2790="01","1",IF('Data from Waybill Query'!C2790="XX","2",'Data from Waybill Query'!C2790)))</f>
        <v>0</v>
      </c>
      <c r="D2790" s="33">
        <f>'Data from Waybill Query'!D2790</f>
        <v>0</v>
      </c>
      <c r="E2790" s="33">
        <f>'Data from Waybill Query'!E2790</f>
        <v>0</v>
      </c>
      <c r="F2790" s="33">
        <f>'Data from Waybill Query'!F2790</f>
        <v>0</v>
      </c>
      <c r="G2790" s="33">
        <f>'Data from Waybill Query'!G2790</f>
        <v>0</v>
      </c>
      <c r="H2790" s="104">
        <f>IF(ISNA(VLOOKUP($N2790,'Data from Waybill Query'!$A:$M,8,FALSE)),0,VLOOKUP($N2790,'Data from Waybill Query'!$A:$M,8,FALSE))</f>
        <v>0</v>
      </c>
      <c r="I2790" s="104">
        <f>IF(ISNA(VLOOKUP($N2790,'Data from Waybill Query'!$A:$M,9,FALSE)),0,VLOOKUP($N2790,'Data from Waybill Query'!$A:$M,9,FALSE))</f>
        <v>0</v>
      </c>
      <c r="J2790" s="104">
        <f>IF(ISNA(VLOOKUP($N2790,'Data from Waybill Query'!$A:$M,10,FALSE)),0,VLOOKUP($N2790,'Data from Waybill Query'!$A:$M,10,FALSE))</f>
        <v>0</v>
      </c>
      <c r="K2790" s="104">
        <f>IF(ISNA(VLOOKUP($N2790,'Data from Waybill Query'!$A:$M,11,FALSE)),0,VLOOKUP($N2790,'Data from Waybill Query'!$A:$M,11,FALSE))</f>
        <v>0</v>
      </c>
      <c r="L2790" s="104">
        <f>IF(ISNA(VLOOKUP($N2790,'Data from Waybill Query'!$A:$M,12,FALSE)),0,VLOOKUP($N2790,'Data from Waybill Query'!$A:$M,12,FALSE))</f>
        <v>0</v>
      </c>
      <c r="M2790" s="104">
        <f>IF(ISNA(VLOOKUP($N2790,'Data from Waybill Query'!$A:$M,13,FALSE)),0,VLOOKUP($N2790,'Data from Waybill Query'!$A:$M,13,FALSE))</f>
        <v>0</v>
      </c>
      <c r="N2790" s="104">
        <f t="shared" si="96"/>
        <v>403</v>
      </c>
    </row>
    <row r="2791" spans="1:14" x14ac:dyDescent="0.25">
      <c r="A2791" s="104">
        <f t="shared" si="95"/>
        <v>55</v>
      </c>
      <c r="B2791" s="32">
        <f>'Data from Waybill Query'!B2791</f>
        <v>0</v>
      </c>
      <c r="C2791" s="32">
        <f>IF('Data from Waybill Query'!C2791="00","0",IF('Data from Waybill Query'!C2791="01","1",IF('Data from Waybill Query'!C2791="XX","2",'Data from Waybill Query'!C2791)))</f>
        <v>0</v>
      </c>
      <c r="D2791" s="33">
        <f>'Data from Waybill Query'!D2791</f>
        <v>0</v>
      </c>
      <c r="E2791" s="33">
        <f>'Data from Waybill Query'!E2791</f>
        <v>0</v>
      </c>
      <c r="F2791" s="33">
        <f>'Data from Waybill Query'!F2791</f>
        <v>0</v>
      </c>
      <c r="G2791" s="33">
        <f>'Data from Waybill Query'!G2791</f>
        <v>0</v>
      </c>
      <c r="H2791" s="104">
        <f>IF(ISNA(VLOOKUP($N2791,'Data from Waybill Query'!$A:$M,8,FALSE)),0,VLOOKUP($N2791,'Data from Waybill Query'!$A:$M,8,FALSE))</f>
        <v>0</v>
      </c>
      <c r="I2791" s="104">
        <f>IF(ISNA(VLOOKUP($N2791,'Data from Waybill Query'!$A:$M,9,FALSE)),0,VLOOKUP($N2791,'Data from Waybill Query'!$A:$M,9,FALSE))</f>
        <v>0</v>
      </c>
      <c r="J2791" s="104">
        <f>IF(ISNA(VLOOKUP($N2791,'Data from Waybill Query'!$A:$M,10,FALSE)),0,VLOOKUP($N2791,'Data from Waybill Query'!$A:$M,10,FALSE))</f>
        <v>0</v>
      </c>
      <c r="K2791" s="104">
        <f>IF(ISNA(VLOOKUP($N2791,'Data from Waybill Query'!$A:$M,11,FALSE)),0,VLOOKUP($N2791,'Data from Waybill Query'!$A:$M,11,FALSE))</f>
        <v>0</v>
      </c>
      <c r="L2791" s="104">
        <f>IF(ISNA(VLOOKUP($N2791,'Data from Waybill Query'!$A:$M,12,FALSE)),0,VLOOKUP($N2791,'Data from Waybill Query'!$A:$M,12,FALSE))</f>
        <v>0</v>
      </c>
      <c r="M2791" s="104">
        <f>IF(ISNA(VLOOKUP($N2791,'Data from Waybill Query'!$A:$M,13,FALSE)),0,VLOOKUP($N2791,'Data from Waybill Query'!$A:$M,13,FALSE))</f>
        <v>0</v>
      </c>
      <c r="N2791" s="104">
        <f t="shared" si="96"/>
        <v>403</v>
      </c>
    </row>
    <row r="2792" spans="1:14" x14ac:dyDescent="0.25">
      <c r="A2792" s="104">
        <f t="shared" si="95"/>
        <v>56</v>
      </c>
      <c r="B2792" s="32">
        <f>'Data from Waybill Query'!B2792</f>
        <v>0</v>
      </c>
      <c r="C2792" s="32">
        <f>IF('Data from Waybill Query'!C2792="00","0",IF('Data from Waybill Query'!C2792="01","1",IF('Data from Waybill Query'!C2792="XX","2",'Data from Waybill Query'!C2792)))</f>
        <v>0</v>
      </c>
      <c r="D2792" s="33">
        <f>'Data from Waybill Query'!D2792</f>
        <v>0</v>
      </c>
      <c r="E2792" s="33">
        <f>'Data from Waybill Query'!E2792</f>
        <v>0</v>
      </c>
      <c r="F2792" s="33">
        <f>'Data from Waybill Query'!F2792</f>
        <v>0</v>
      </c>
      <c r="G2792" s="33">
        <f>'Data from Waybill Query'!G2792</f>
        <v>0</v>
      </c>
      <c r="H2792" s="104">
        <f>IF(ISNA(VLOOKUP($N2792,'Data from Waybill Query'!$A:$M,8,FALSE)),0,VLOOKUP($N2792,'Data from Waybill Query'!$A:$M,8,FALSE))</f>
        <v>0</v>
      </c>
      <c r="I2792" s="104">
        <f>IF(ISNA(VLOOKUP($N2792,'Data from Waybill Query'!$A:$M,9,FALSE)),0,VLOOKUP($N2792,'Data from Waybill Query'!$A:$M,9,FALSE))</f>
        <v>0</v>
      </c>
      <c r="J2792" s="104">
        <f>IF(ISNA(VLOOKUP($N2792,'Data from Waybill Query'!$A:$M,10,FALSE)),0,VLOOKUP($N2792,'Data from Waybill Query'!$A:$M,10,FALSE))</f>
        <v>0</v>
      </c>
      <c r="K2792" s="104">
        <f>IF(ISNA(VLOOKUP($N2792,'Data from Waybill Query'!$A:$M,11,FALSE)),0,VLOOKUP($N2792,'Data from Waybill Query'!$A:$M,11,FALSE))</f>
        <v>0</v>
      </c>
      <c r="L2792" s="104">
        <f>IF(ISNA(VLOOKUP($N2792,'Data from Waybill Query'!$A:$M,12,FALSE)),0,VLOOKUP($N2792,'Data from Waybill Query'!$A:$M,12,FALSE))</f>
        <v>0</v>
      </c>
      <c r="M2792" s="104">
        <f>IF(ISNA(VLOOKUP($N2792,'Data from Waybill Query'!$A:$M,13,FALSE)),0,VLOOKUP($N2792,'Data from Waybill Query'!$A:$M,13,FALSE))</f>
        <v>0</v>
      </c>
      <c r="N2792" s="104">
        <f t="shared" si="96"/>
        <v>403</v>
      </c>
    </row>
    <row r="2793" spans="1:14" x14ac:dyDescent="0.25">
      <c r="A2793" s="104">
        <f t="shared" si="95"/>
        <v>57</v>
      </c>
      <c r="B2793" s="32">
        <f>'Data from Waybill Query'!B2793</f>
        <v>0</v>
      </c>
      <c r="C2793" s="32">
        <f>IF('Data from Waybill Query'!C2793="00","0",IF('Data from Waybill Query'!C2793="01","1",IF('Data from Waybill Query'!C2793="XX","2",'Data from Waybill Query'!C2793)))</f>
        <v>0</v>
      </c>
      <c r="D2793" s="33">
        <f>'Data from Waybill Query'!D2793</f>
        <v>0</v>
      </c>
      <c r="E2793" s="33">
        <f>'Data from Waybill Query'!E2793</f>
        <v>0</v>
      </c>
      <c r="F2793" s="33">
        <f>'Data from Waybill Query'!F2793</f>
        <v>0</v>
      </c>
      <c r="G2793" s="33">
        <f>'Data from Waybill Query'!G2793</f>
        <v>0</v>
      </c>
      <c r="H2793" s="104">
        <f>IF(ISNA(VLOOKUP($N2793,'Data from Waybill Query'!$A:$M,8,FALSE)),0,VLOOKUP($N2793,'Data from Waybill Query'!$A:$M,8,FALSE))</f>
        <v>0</v>
      </c>
      <c r="I2793" s="104">
        <f>IF(ISNA(VLOOKUP($N2793,'Data from Waybill Query'!$A:$M,9,FALSE)),0,VLOOKUP($N2793,'Data from Waybill Query'!$A:$M,9,FALSE))</f>
        <v>0</v>
      </c>
      <c r="J2793" s="104">
        <f>IF(ISNA(VLOOKUP($N2793,'Data from Waybill Query'!$A:$M,10,FALSE)),0,VLOOKUP($N2793,'Data from Waybill Query'!$A:$M,10,FALSE))</f>
        <v>0</v>
      </c>
      <c r="K2793" s="104">
        <f>IF(ISNA(VLOOKUP($N2793,'Data from Waybill Query'!$A:$M,11,FALSE)),0,VLOOKUP($N2793,'Data from Waybill Query'!$A:$M,11,FALSE))</f>
        <v>0</v>
      </c>
      <c r="L2793" s="104">
        <f>IF(ISNA(VLOOKUP($N2793,'Data from Waybill Query'!$A:$M,12,FALSE)),0,VLOOKUP($N2793,'Data from Waybill Query'!$A:$M,12,FALSE))</f>
        <v>0</v>
      </c>
      <c r="M2793" s="104">
        <f>IF(ISNA(VLOOKUP($N2793,'Data from Waybill Query'!$A:$M,13,FALSE)),0,VLOOKUP($N2793,'Data from Waybill Query'!$A:$M,13,FALSE))</f>
        <v>0</v>
      </c>
      <c r="N2793" s="104">
        <f t="shared" si="96"/>
        <v>403</v>
      </c>
    </row>
    <row r="2794" spans="1:14" x14ac:dyDescent="0.25">
      <c r="A2794" s="104">
        <f t="shared" si="95"/>
        <v>58</v>
      </c>
      <c r="B2794" s="32">
        <f>'Data from Waybill Query'!B2794</f>
        <v>0</v>
      </c>
      <c r="C2794" s="32">
        <f>IF('Data from Waybill Query'!C2794="00","0",IF('Data from Waybill Query'!C2794="01","1",IF('Data from Waybill Query'!C2794="XX","2",'Data from Waybill Query'!C2794)))</f>
        <v>0</v>
      </c>
      <c r="D2794" s="33">
        <f>'Data from Waybill Query'!D2794</f>
        <v>0</v>
      </c>
      <c r="E2794" s="33">
        <f>'Data from Waybill Query'!E2794</f>
        <v>0</v>
      </c>
      <c r="F2794" s="33">
        <f>'Data from Waybill Query'!F2794</f>
        <v>0</v>
      </c>
      <c r="G2794" s="33">
        <f>'Data from Waybill Query'!G2794</f>
        <v>0</v>
      </c>
      <c r="H2794" s="104">
        <f>IF(ISNA(VLOOKUP($N2794,'Data from Waybill Query'!$A:$M,8,FALSE)),0,VLOOKUP($N2794,'Data from Waybill Query'!$A:$M,8,FALSE))</f>
        <v>0</v>
      </c>
      <c r="I2794" s="104">
        <f>IF(ISNA(VLOOKUP($N2794,'Data from Waybill Query'!$A:$M,9,FALSE)),0,VLOOKUP($N2794,'Data from Waybill Query'!$A:$M,9,FALSE))</f>
        <v>0</v>
      </c>
      <c r="J2794" s="104">
        <f>IF(ISNA(VLOOKUP($N2794,'Data from Waybill Query'!$A:$M,10,FALSE)),0,VLOOKUP($N2794,'Data from Waybill Query'!$A:$M,10,FALSE))</f>
        <v>0</v>
      </c>
      <c r="K2794" s="104">
        <f>IF(ISNA(VLOOKUP($N2794,'Data from Waybill Query'!$A:$M,11,FALSE)),0,VLOOKUP($N2794,'Data from Waybill Query'!$A:$M,11,FALSE))</f>
        <v>0</v>
      </c>
      <c r="L2794" s="104">
        <f>IF(ISNA(VLOOKUP($N2794,'Data from Waybill Query'!$A:$M,12,FALSE)),0,VLOOKUP($N2794,'Data from Waybill Query'!$A:$M,12,FALSE))</f>
        <v>0</v>
      </c>
      <c r="M2794" s="104">
        <f>IF(ISNA(VLOOKUP($N2794,'Data from Waybill Query'!$A:$M,13,FALSE)),0,VLOOKUP($N2794,'Data from Waybill Query'!$A:$M,13,FALSE))</f>
        <v>0</v>
      </c>
      <c r="N2794" s="104">
        <f t="shared" si="96"/>
        <v>403</v>
      </c>
    </row>
    <row r="2795" spans="1:14" x14ac:dyDescent="0.25">
      <c r="A2795" s="104">
        <f t="shared" si="95"/>
        <v>59</v>
      </c>
      <c r="B2795" s="32">
        <f>'Data from Waybill Query'!B2795</f>
        <v>0</v>
      </c>
      <c r="C2795" s="32">
        <f>IF('Data from Waybill Query'!C2795="00","0",IF('Data from Waybill Query'!C2795="01","1",IF('Data from Waybill Query'!C2795="XX","2",'Data from Waybill Query'!C2795)))</f>
        <v>0</v>
      </c>
      <c r="D2795" s="33">
        <f>'Data from Waybill Query'!D2795</f>
        <v>0</v>
      </c>
      <c r="E2795" s="33">
        <f>'Data from Waybill Query'!E2795</f>
        <v>0</v>
      </c>
      <c r="F2795" s="33">
        <f>'Data from Waybill Query'!F2795</f>
        <v>0</v>
      </c>
      <c r="G2795" s="33">
        <f>'Data from Waybill Query'!G2795</f>
        <v>0</v>
      </c>
      <c r="H2795" s="104">
        <f>IF(ISNA(VLOOKUP($N2795,'Data from Waybill Query'!$A:$M,8,FALSE)),0,VLOOKUP($N2795,'Data from Waybill Query'!$A:$M,8,FALSE))</f>
        <v>0</v>
      </c>
      <c r="I2795" s="104">
        <f>IF(ISNA(VLOOKUP($N2795,'Data from Waybill Query'!$A:$M,9,FALSE)),0,VLOOKUP($N2795,'Data from Waybill Query'!$A:$M,9,FALSE))</f>
        <v>0</v>
      </c>
      <c r="J2795" s="104">
        <f>IF(ISNA(VLOOKUP($N2795,'Data from Waybill Query'!$A:$M,10,FALSE)),0,VLOOKUP($N2795,'Data from Waybill Query'!$A:$M,10,FALSE))</f>
        <v>0</v>
      </c>
      <c r="K2795" s="104">
        <f>IF(ISNA(VLOOKUP($N2795,'Data from Waybill Query'!$A:$M,11,FALSE)),0,VLOOKUP($N2795,'Data from Waybill Query'!$A:$M,11,FALSE))</f>
        <v>0</v>
      </c>
      <c r="L2795" s="104">
        <f>IF(ISNA(VLOOKUP($N2795,'Data from Waybill Query'!$A:$M,12,FALSE)),0,VLOOKUP($N2795,'Data from Waybill Query'!$A:$M,12,FALSE))</f>
        <v>0</v>
      </c>
      <c r="M2795" s="104">
        <f>IF(ISNA(VLOOKUP($N2795,'Data from Waybill Query'!$A:$M,13,FALSE)),0,VLOOKUP($N2795,'Data from Waybill Query'!$A:$M,13,FALSE))</f>
        <v>0</v>
      </c>
      <c r="N2795" s="104">
        <f t="shared" si="96"/>
        <v>403</v>
      </c>
    </row>
    <row r="2796" spans="1:14" x14ac:dyDescent="0.25">
      <c r="A2796" s="104">
        <f t="shared" si="95"/>
        <v>60</v>
      </c>
      <c r="B2796" s="32">
        <f>'Data from Waybill Query'!B2796</f>
        <v>0</v>
      </c>
      <c r="C2796" s="32">
        <f>IF('Data from Waybill Query'!C2796="00","0",IF('Data from Waybill Query'!C2796="01","1",IF('Data from Waybill Query'!C2796="XX","2",'Data from Waybill Query'!C2796)))</f>
        <v>0</v>
      </c>
      <c r="D2796" s="33">
        <f>'Data from Waybill Query'!D2796</f>
        <v>0</v>
      </c>
      <c r="E2796" s="33">
        <f>'Data from Waybill Query'!E2796</f>
        <v>0</v>
      </c>
      <c r="F2796" s="33">
        <f>'Data from Waybill Query'!F2796</f>
        <v>0</v>
      </c>
      <c r="G2796" s="33">
        <f>'Data from Waybill Query'!G2796</f>
        <v>0</v>
      </c>
      <c r="H2796" s="104">
        <f>IF(ISNA(VLOOKUP($N2796,'Data from Waybill Query'!$A:$M,8,FALSE)),0,VLOOKUP($N2796,'Data from Waybill Query'!$A:$M,8,FALSE))</f>
        <v>0</v>
      </c>
      <c r="I2796" s="104">
        <f>IF(ISNA(VLOOKUP($N2796,'Data from Waybill Query'!$A:$M,9,FALSE)),0,VLOOKUP($N2796,'Data from Waybill Query'!$A:$M,9,FALSE))</f>
        <v>0</v>
      </c>
      <c r="J2796" s="104">
        <f>IF(ISNA(VLOOKUP($N2796,'Data from Waybill Query'!$A:$M,10,FALSE)),0,VLOOKUP($N2796,'Data from Waybill Query'!$A:$M,10,FALSE))</f>
        <v>0</v>
      </c>
      <c r="K2796" s="104">
        <f>IF(ISNA(VLOOKUP($N2796,'Data from Waybill Query'!$A:$M,11,FALSE)),0,VLOOKUP($N2796,'Data from Waybill Query'!$A:$M,11,FALSE))</f>
        <v>0</v>
      </c>
      <c r="L2796" s="104">
        <f>IF(ISNA(VLOOKUP($N2796,'Data from Waybill Query'!$A:$M,12,FALSE)),0,VLOOKUP($N2796,'Data from Waybill Query'!$A:$M,12,FALSE))</f>
        <v>0</v>
      </c>
      <c r="M2796" s="104">
        <f>IF(ISNA(VLOOKUP($N2796,'Data from Waybill Query'!$A:$M,13,FALSE)),0,VLOOKUP($N2796,'Data from Waybill Query'!$A:$M,13,FALSE))</f>
        <v>0</v>
      </c>
      <c r="N2796" s="104">
        <f t="shared" si="96"/>
        <v>403</v>
      </c>
    </row>
    <row r="2797" spans="1:14" x14ac:dyDescent="0.25">
      <c r="A2797" s="104">
        <f t="shared" si="95"/>
        <v>61</v>
      </c>
      <c r="B2797" s="32">
        <f>'Data from Waybill Query'!B2797</f>
        <v>0</v>
      </c>
      <c r="C2797" s="32">
        <f>IF('Data from Waybill Query'!C2797="00","0",IF('Data from Waybill Query'!C2797="01","1",IF('Data from Waybill Query'!C2797="XX","2",'Data from Waybill Query'!C2797)))</f>
        <v>0</v>
      </c>
      <c r="D2797" s="33">
        <f>'Data from Waybill Query'!D2797</f>
        <v>0</v>
      </c>
      <c r="E2797" s="33">
        <f>'Data from Waybill Query'!E2797</f>
        <v>0</v>
      </c>
      <c r="F2797" s="33">
        <f>'Data from Waybill Query'!F2797</f>
        <v>0</v>
      </c>
      <c r="G2797" s="33">
        <f>'Data from Waybill Query'!G2797</f>
        <v>0</v>
      </c>
      <c r="H2797" s="104">
        <f>IF(ISNA(VLOOKUP($N2797,'Data from Waybill Query'!$A:$M,8,FALSE)),0,VLOOKUP($N2797,'Data from Waybill Query'!$A:$M,8,FALSE))</f>
        <v>0</v>
      </c>
      <c r="I2797" s="104">
        <f>IF(ISNA(VLOOKUP($N2797,'Data from Waybill Query'!$A:$M,9,FALSE)),0,VLOOKUP($N2797,'Data from Waybill Query'!$A:$M,9,FALSE))</f>
        <v>0</v>
      </c>
      <c r="J2797" s="104">
        <f>IF(ISNA(VLOOKUP($N2797,'Data from Waybill Query'!$A:$M,10,FALSE)),0,VLOOKUP($N2797,'Data from Waybill Query'!$A:$M,10,FALSE))</f>
        <v>0</v>
      </c>
      <c r="K2797" s="104">
        <f>IF(ISNA(VLOOKUP($N2797,'Data from Waybill Query'!$A:$M,11,FALSE)),0,VLOOKUP($N2797,'Data from Waybill Query'!$A:$M,11,FALSE))</f>
        <v>0</v>
      </c>
      <c r="L2797" s="104">
        <f>IF(ISNA(VLOOKUP($N2797,'Data from Waybill Query'!$A:$M,12,FALSE)),0,VLOOKUP($N2797,'Data from Waybill Query'!$A:$M,12,FALSE))</f>
        <v>0</v>
      </c>
      <c r="M2797" s="104">
        <f>IF(ISNA(VLOOKUP($N2797,'Data from Waybill Query'!$A:$M,13,FALSE)),0,VLOOKUP($N2797,'Data from Waybill Query'!$A:$M,13,FALSE))</f>
        <v>0</v>
      </c>
      <c r="N2797" s="104">
        <f t="shared" si="96"/>
        <v>403</v>
      </c>
    </row>
    <row r="2798" spans="1:14" x14ac:dyDescent="0.25">
      <c r="A2798" s="104">
        <f t="shared" si="95"/>
        <v>62</v>
      </c>
      <c r="B2798" s="32">
        <f>'Data from Waybill Query'!B2798</f>
        <v>0</v>
      </c>
      <c r="C2798" s="32">
        <f>IF('Data from Waybill Query'!C2798="00","0",IF('Data from Waybill Query'!C2798="01","1",IF('Data from Waybill Query'!C2798="XX","2",'Data from Waybill Query'!C2798)))</f>
        <v>0</v>
      </c>
      <c r="D2798" s="33">
        <f>'Data from Waybill Query'!D2798</f>
        <v>0</v>
      </c>
      <c r="E2798" s="33">
        <f>'Data from Waybill Query'!E2798</f>
        <v>0</v>
      </c>
      <c r="F2798" s="33">
        <f>'Data from Waybill Query'!F2798</f>
        <v>0</v>
      </c>
      <c r="G2798" s="33">
        <f>'Data from Waybill Query'!G2798</f>
        <v>0</v>
      </c>
      <c r="H2798" s="104">
        <f>IF(ISNA(VLOOKUP($N2798,'Data from Waybill Query'!$A:$M,8,FALSE)),0,VLOOKUP($N2798,'Data from Waybill Query'!$A:$M,8,FALSE))</f>
        <v>0</v>
      </c>
      <c r="I2798" s="104">
        <f>IF(ISNA(VLOOKUP($N2798,'Data from Waybill Query'!$A:$M,9,FALSE)),0,VLOOKUP($N2798,'Data from Waybill Query'!$A:$M,9,FALSE))</f>
        <v>0</v>
      </c>
      <c r="J2798" s="104">
        <f>IF(ISNA(VLOOKUP($N2798,'Data from Waybill Query'!$A:$M,10,FALSE)),0,VLOOKUP($N2798,'Data from Waybill Query'!$A:$M,10,FALSE))</f>
        <v>0</v>
      </c>
      <c r="K2798" s="104">
        <f>IF(ISNA(VLOOKUP($N2798,'Data from Waybill Query'!$A:$M,11,FALSE)),0,VLOOKUP($N2798,'Data from Waybill Query'!$A:$M,11,FALSE))</f>
        <v>0</v>
      </c>
      <c r="L2798" s="104">
        <f>IF(ISNA(VLOOKUP($N2798,'Data from Waybill Query'!$A:$M,12,FALSE)),0,VLOOKUP($N2798,'Data from Waybill Query'!$A:$M,12,FALSE))</f>
        <v>0</v>
      </c>
      <c r="M2798" s="104">
        <f>IF(ISNA(VLOOKUP($N2798,'Data from Waybill Query'!$A:$M,13,FALSE)),0,VLOOKUP($N2798,'Data from Waybill Query'!$A:$M,13,FALSE))</f>
        <v>0</v>
      </c>
      <c r="N2798" s="104">
        <f t="shared" si="96"/>
        <v>403</v>
      </c>
    </row>
    <row r="2799" spans="1:14" x14ac:dyDescent="0.25">
      <c r="A2799" s="104">
        <f t="shared" si="95"/>
        <v>63</v>
      </c>
      <c r="B2799" s="32">
        <f>'Data from Waybill Query'!B2799</f>
        <v>0</v>
      </c>
      <c r="C2799" s="32">
        <f>IF('Data from Waybill Query'!C2799="00","0",IF('Data from Waybill Query'!C2799="01","1",IF('Data from Waybill Query'!C2799="XX","2",'Data from Waybill Query'!C2799)))</f>
        <v>0</v>
      </c>
      <c r="D2799" s="33">
        <f>'Data from Waybill Query'!D2799</f>
        <v>0</v>
      </c>
      <c r="E2799" s="33">
        <f>'Data from Waybill Query'!E2799</f>
        <v>0</v>
      </c>
      <c r="F2799" s="33">
        <f>'Data from Waybill Query'!F2799</f>
        <v>0</v>
      </c>
      <c r="G2799" s="33">
        <f>'Data from Waybill Query'!G2799</f>
        <v>0</v>
      </c>
      <c r="H2799" s="104">
        <f>IF(ISNA(VLOOKUP($N2799,'Data from Waybill Query'!$A:$M,8,FALSE)),0,VLOOKUP($N2799,'Data from Waybill Query'!$A:$M,8,FALSE))</f>
        <v>0</v>
      </c>
      <c r="I2799" s="104">
        <f>IF(ISNA(VLOOKUP($N2799,'Data from Waybill Query'!$A:$M,9,FALSE)),0,VLOOKUP($N2799,'Data from Waybill Query'!$A:$M,9,FALSE))</f>
        <v>0</v>
      </c>
      <c r="J2799" s="104">
        <f>IF(ISNA(VLOOKUP($N2799,'Data from Waybill Query'!$A:$M,10,FALSE)),0,VLOOKUP($N2799,'Data from Waybill Query'!$A:$M,10,FALSE))</f>
        <v>0</v>
      </c>
      <c r="K2799" s="104">
        <f>IF(ISNA(VLOOKUP($N2799,'Data from Waybill Query'!$A:$M,11,FALSE)),0,VLOOKUP($N2799,'Data from Waybill Query'!$A:$M,11,FALSE))</f>
        <v>0</v>
      </c>
      <c r="L2799" s="104">
        <f>IF(ISNA(VLOOKUP($N2799,'Data from Waybill Query'!$A:$M,12,FALSE)),0,VLOOKUP($N2799,'Data from Waybill Query'!$A:$M,12,FALSE))</f>
        <v>0</v>
      </c>
      <c r="M2799" s="104">
        <f>IF(ISNA(VLOOKUP($N2799,'Data from Waybill Query'!$A:$M,13,FALSE)),0,VLOOKUP($N2799,'Data from Waybill Query'!$A:$M,13,FALSE))</f>
        <v>0</v>
      </c>
      <c r="N2799" s="104">
        <f t="shared" si="96"/>
        <v>403</v>
      </c>
    </row>
    <row r="2800" spans="1:14" x14ac:dyDescent="0.25">
      <c r="A2800" s="104">
        <f t="shared" si="95"/>
        <v>64</v>
      </c>
      <c r="B2800" s="32">
        <f>'Data from Waybill Query'!B2800</f>
        <v>0</v>
      </c>
      <c r="C2800" s="32">
        <f>IF('Data from Waybill Query'!C2800="00","0",IF('Data from Waybill Query'!C2800="01","1",IF('Data from Waybill Query'!C2800="XX","2",'Data from Waybill Query'!C2800)))</f>
        <v>0</v>
      </c>
      <c r="D2800" s="33">
        <f>'Data from Waybill Query'!D2800</f>
        <v>0</v>
      </c>
      <c r="E2800" s="33">
        <f>'Data from Waybill Query'!E2800</f>
        <v>0</v>
      </c>
      <c r="F2800" s="33">
        <f>'Data from Waybill Query'!F2800</f>
        <v>0</v>
      </c>
      <c r="G2800" s="33">
        <f>'Data from Waybill Query'!G2800</f>
        <v>0</v>
      </c>
      <c r="H2800" s="104">
        <f>IF(ISNA(VLOOKUP($N2800,'Data from Waybill Query'!$A:$M,8,FALSE)),0,VLOOKUP($N2800,'Data from Waybill Query'!$A:$M,8,FALSE))</f>
        <v>0</v>
      </c>
      <c r="I2800" s="104">
        <f>IF(ISNA(VLOOKUP($N2800,'Data from Waybill Query'!$A:$M,9,FALSE)),0,VLOOKUP($N2800,'Data from Waybill Query'!$A:$M,9,FALSE))</f>
        <v>0</v>
      </c>
      <c r="J2800" s="104">
        <f>IF(ISNA(VLOOKUP($N2800,'Data from Waybill Query'!$A:$M,10,FALSE)),0,VLOOKUP($N2800,'Data from Waybill Query'!$A:$M,10,FALSE))</f>
        <v>0</v>
      </c>
      <c r="K2800" s="104">
        <f>IF(ISNA(VLOOKUP($N2800,'Data from Waybill Query'!$A:$M,11,FALSE)),0,VLOOKUP($N2800,'Data from Waybill Query'!$A:$M,11,FALSE))</f>
        <v>0</v>
      </c>
      <c r="L2800" s="104">
        <f>IF(ISNA(VLOOKUP($N2800,'Data from Waybill Query'!$A:$M,12,FALSE)),0,VLOOKUP($N2800,'Data from Waybill Query'!$A:$M,12,FALSE))</f>
        <v>0</v>
      </c>
      <c r="M2800" s="104">
        <f>IF(ISNA(VLOOKUP($N2800,'Data from Waybill Query'!$A:$M,13,FALSE)),0,VLOOKUP($N2800,'Data from Waybill Query'!$A:$M,13,FALSE))</f>
        <v>0</v>
      </c>
      <c r="N2800" s="104">
        <f t="shared" si="96"/>
        <v>403</v>
      </c>
    </row>
    <row r="2801" spans="1:14" x14ac:dyDescent="0.25">
      <c r="A2801" s="104">
        <f t="shared" si="95"/>
        <v>65</v>
      </c>
      <c r="B2801" s="32">
        <f>'Data from Waybill Query'!B2801</f>
        <v>0</v>
      </c>
      <c r="C2801" s="32">
        <f>IF('Data from Waybill Query'!C2801="00","0",IF('Data from Waybill Query'!C2801="01","1",IF('Data from Waybill Query'!C2801="XX","2",'Data from Waybill Query'!C2801)))</f>
        <v>0</v>
      </c>
      <c r="D2801" s="33">
        <f>'Data from Waybill Query'!D2801</f>
        <v>0</v>
      </c>
      <c r="E2801" s="33">
        <f>'Data from Waybill Query'!E2801</f>
        <v>0</v>
      </c>
      <c r="F2801" s="33">
        <f>'Data from Waybill Query'!F2801</f>
        <v>0</v>
      </c>
      <c r="G2801" s="33">
        <f>'Data from Waybill Query'!G2801</f>
        <v>0</v>
      </c>
      <c r="H2801" s="104">
        <f>IF(ISNA(VLOOKUP($N2801,'Data from Waybill Query'!$A:$M,8,FALSE)),0,VLOOKUP($N2801,'Data from Waybill Query'!$A:$M,8,FALSE))</f>
        <v>0</v>
      </c>
      <c r="I2801" s="104">
        <f>IF(ISNA(VLOOKUP($N2801,'Data from Waybill Query'!$A:$M,9,FALSE)),0,VLOOKUP($N2801,'Data from Waybill Query'!$A:$M,9,FALSE))</f>
        <v>0</v>
      </c>
      <c r="J2801" s="104">
        <f>IF(ISNA(VLOOKUP($N2801,'Data from Waybill Query'!$A:$M,10,FALSE)),0,VLOOKUP($N2801,'Data from Waybill Query'!$A:$M,10,FALSE))</f>
        <v>0</v>
      </c>
      <c r="K2801" s="104">
        <f>IF(ISNA(VLOOKUP($N2801,'Data from Waybill Query'!$A:$M,11,FALSE)),0,VLOOKUP($N2801,'Data from Waybill Query'!$A:$M,11,FALSE))</f>
        <v>0</v>
      </c>
      <c r="L2801" s="104">
        <f>IF(ISNA(VLOOKUP($N2801,'Data from Waybill Query'!$A:$M,12,FALSE)),0,VLOOKUP($N2801,'Data from Waybill Query'!$A:$M,12,FALSE))</f>
        <v>0</v>
      </c>
      <c r="M2801" s="104">
        <f>IF(ISNA(VLOOKUP($N2801,'Data from Waybill Query'!$A:$M,13,FALSE)),0,VLOOKUP($N2801,'Data from Waybill Query'!$A:$M,13,FALSE))</f>
        <v>0</v>
      </c>
      <c r="N2801" s="104">
        <f t="shared" si="96"/>
        <v>403</v>
      </c>
    </row>
    <row r="2802" spans="1:14" x14ac:dyDescent="0.25">
      <c r="A2802" s="104">
        <f t="shared" si="95"/>
        <v>66</v>
      </c>
      <c r="B2802" s="32">
        <f>'Data from Waybill Query'!B2802</f>
        <v>0</v>
      </c>
      <c r="C2802" s="32">
        <f>IF('Data from Waybill Query'!C2802="00","0",IF('Data from Waybill Query'!C2802="01","1",IF('Data from Waybill Query'!C2802="XX","2",'Data from Waybill Query'!C2802)))</f>
        <v>0</v>
      </c>
      <c r="D2802" s="33">
        <f>'Data from Waybill Query'!D2802</f>
        <v>0</v>
      </c>
      <c r="E2802" s="33">
        <f>'Data from Waybill Query'!E2802</f>
        <v>0</v>
      </c>
      <c r="F2802" s="33">
        <f>'Data from Waybill Query'!F2802</f>
        <v>0</v>
      </c>
      <c r="G2802" s="33">
        <f>'Data from Waybill Query'!G2802</f>
        <v>0</v>
      </c>
      <c r="H2802" s="104">
        <f>IF(ISNA(VLOOKUP($N2802,'Data from Waybill Query'!$A:$M,8,FALSE)),0,VLOOKUP($N2802,'Data from Waybill Query'!$A:$M,8,FALSE))</f>
        <v>0</v>
      </c>
      <c r="I2802" s="104">
        <f>IF(ISNA(VLOOKUP($N2802,'Data from Waybill Query'!$A:$M,9,FALSE)),0,VLOOKUP($N2802,'Data from Waybill Query'!$A:$M,9,FALSE))</f>
        <v>0</v>
      </c>
      <c r="J2802" s="104">
        <f>IF(ISNA(VLOOKUP($N2802,'Data from Waybill Query'!$A:$M,10,FALSE)),0,VLOOKUP($N2802,'Data from Waybill Query'!$A:$M,10,FALSE))</f>
        <v>0</v>
      </c>
      <c r="K2802" s="104">
        <f>IF(ISNA(VLOOKUP($N2802,'Data from Waybill Query'!$A:$M,11,FALSE)),0,VLOOKUP($N2802,'Data from Waybill Query'!$A:$M,11,FALSE))</f>
        <v>0</v>
      </c>
      <c r="L2802" s="104">
        <f>IF(ISNA(VLOOKUP($N2802,'Data from Waybill Query'!$A:$M,12,FALSE)),0,VLOOKUP($N2802,'Data from Waybill Query'!$A:$M,12,FALSE))</f>
        <v>0</v>
      </c>
      <c r="M2802" s="104">
        <f>IF(ISNA(VLOOKUP($N2802,'Data from Waybill Query'!$A:$M,13,FALSE)),0,VLOOKUP($N2802,'Data from Waybill Query'!$A:$M,13,FALSE))</f>
        <v>0</v>
      </c>
      <c r="N2802" s="104">
        <f t="shared" si="96"/>
        <v>403</v>
      </c>
    </row>
    <row r="2803" spans="1:14" x14ac:dyDescent="0.25">
      <c r="A2803" s="104">
        <f t="shared" si="95"/>
        <v>67</v>
      </c>
      <c r="B2803" s="32">
        <f>'Data from Waybill Query'!B2803</f>
        <v>0</v>
      </c>
      <c r="C2803" s="32">
        <f>IF('Data from Waybill Query'!C2803="00","0",IF('Data from Waybill Query'!C2803="01","1",IF('Data from Waybill Query'!C2803="XX","2",'Data from Waybill Query'!C2803)))</f>
        <v>0</v>
      </c>
      <c r="D2803" s="33">
        <f>'Data from Waybill Query'!D2803</f>
        <v>0</v>
      </c>
      <c r="E2803" s="33">
        <f>'Data from Waybill Query'!E2803</f>
        <v>0</v>
      </c>
      <c r="F2803" s="33">
        <f>'Data from Waybill Query'!F2803</f>
        <v>0</v>
      </c>
      <c r="G2803" s="33">
        <f>'Data from Waybill Query'!G2803</f>
        <v>0</v>
      </c>
      <c r="H2803" s="104">
        <f>IF(ISNA(VLOOKUP($N2803,'Data from Waybill Query'!$A:$M,8,FALSE)),0,VLOOKUP($N2803,'Data from Waybill Query'!$A:$M,8,FALSE))</f>
        <v>0</v>
      </c>
      <c r="I2803" s="104">
        <f>IF(ISNA(VLOOKUP($N2803,'Data from Waybill Query'!$A:$M,9,FALSE)),0,VLOOKUP($N2803,'Data from Waybill Query'!$A:$M,9,FALSE))</f>
        <v>0</v>
      </c>
      <c r="J2803" s="104">
        <f>IF(ISNA(VLOOKUP($N2803,'Data from Waybill Query'!$A:$M,10,FALSE)),0,VLOOKUP($N2803,'Data from Waybill Query'!$A:$M,10,FALSE))</f>
        <v>0</v>
      </c>
      <c r="K2803" s="104">
        <f>IF(ISNA(VLOOKUP($N2803,'Data from Waybill Query'!$A:$M,11,FALSE)),0,VLOOKUP($N2803,'Data from Waybill Query'!$A:$M,11,FALSE))</f>
        <v>0</v>
      </c>
      <c r="L2803" s="104">
        <f>IF(ISNA(VLOOKUP($N2803,'Data from Waybill Query'!$A:$M,12,FALSE)),0,VLOOKUP($N2803,'Data from Waybill Query'!$A:$M,12,FALSE))</f>
        <v>0</v>
      </c>
      <c r="M2803" s="104">
        <f>IF(ISNA(VLOOKUP($N2803,'Data from Waybill Query'!$A:$M,13,FALSE)),0,VLOOKUP($N2803,'Data from Waybill Query'!$A:$M,13,FALSE))</f>
        <v>0</v>
      </c>
      <c r="N2803" s="104">
        <f t="shared" si="96"/>
        <v>403</v>
      </c>
    </row>
    <row r="2804" spans="1:14" x14ac:dyDescent="0.25">
      <c r="A2804" s="104">
        <f t="shared" si="95"/>
        <v>68</v>
      </c>
      <c r="B2804" s="32">
        <f>'Data from Waybill Query'!B2804</f>
        <v>0</v>
      </c>
      <c r="C2804" s="32">
        <f>IF('Data from Waybill Query'!C2804="00","0",IF('Data from Waybill Query'!C2804="01","1",IF('Data from Waybill Query'!C2804="XX","2",'Data from Waybill Query'!C2804)))</f>
        <v>0</v>
      </c>
      <c r="D2804" s="33">
        <f>'Data from Waybill Query'!D2804</f>
        <v>0</v>
      </c>
      <c r="E2804" s="33">
        <f>'Data from Waybill Query'!E2804</f>
        <v>0</v>
      </c>
      <c r="F2804" s="33">
        <f>'Data from Waybill Query'!F2804</f>
        <v>0</v>
      </c>
      <c r="G2804" s="33">
        <f>'Data from Waybill Query'!G2804</f>
        <v>0</v>
      </c>
      <c r="H2804" s="104">
        <f>IF(ISNA(VLOOKUP($N2804,'Data from Waybill Query'!$A:$M,8,FALSE)),0,VLOOKUP($N2804,'Data from Waybill Query'!$A:$M,8,FALSE))</f>
        <v>0</v>
      </c>
      <c r="I2804" s="104">
        <f>IF(ISNA(VLOOKUP($N2804,'Data from Waybill Query'!$A:$M,9,FALSE)),0,VLOOKUP($N2804,'Data from Waybill Query'!$A:$M,9,FALSE))</f>
        <v>0</v>
      </c>
      <c r="J2804" s="104">
        <f>IF(ISNA(VLOOKUP($N2804,'Data from Waybill Query'!$A:$M,10,FALSE)),0,VLOOKUP($N2804,'Data from Waybill Query'!$A:$M,10,FALSE))</f>
        <v>0</v>
      </c>
      <c r="K2804" s="104">
        <f>IF(ISNA(VLOOKUP($N2804,'Data from Waybill Query'!$A:$M,11,FALSE)),0,VLOOKUP($N2804,'Data from Waybill Query'!$A:$M,11,FALSE))</f>
        <v>0</v>
      </c>
      <c r="L2804" s="104">
        <f>IF(ISNA(VLOOKUP($N2804,'Data from Waybill Query'!$A:$M,12,FALSE)),0,VLOOKUP($N2804,'Data from Waybill Query'!$A:$M,12,FALSE))</f>
        <v>0</v>
      </c>
      <c r="M2804" s="104">
        <f>IF(ISNA(VLOOKUP($N2804,'Data from Waybill Query'!$A:$M,13,FALSE)),0,VLOOKUP($N2804,'Data from Waybill Query'!$A:$M,13,FALSE))</f>
        <v>0</v>
      </c>
      <c r="N2804" s="104">
        <f t="shared" si="96"/>
        <v>403</v>
      </c>
    </row>
    <row r="2805" spans="1:14" x14ac:dyDescent="0.25">
      <c r="A2805" s="104">
        <f t="shared" si="95"/>
        <v>69</v>
      </c>
      <c r="B2805" s="32">
        <f>'Data from Waybill Query'!B2805</f>
        <v>0</v>
      </c>
      <c r="C2805" s="32">
        <f>IF('Data from Waybill Query'!C2805="00","0",IF('Data from Waybill Query'!C2805="01","1",IF('Data from Waybill Query'!C2805="XX","2",'Data from Waybill Query'!C2805)))</f>
        <v>0</v>
      </c>
      <c r="D2805" s="33">
        <f>'Data from Waybill Query'!D2805</f>
        <v>0</v>
      </c>
      <c r="E2805" s="33">
        <f>'Data from Waybill Query'!E2805</f>
        <v>0</v>
      </c>
      <c r="F2805" s="33">
        <f>'Data from Waybill Query'!F2805</f>
        <v>0</v>
      </c>
      <c r="G2805" s="33">
        <f>'Data from Waybill Query'!G2805</f>
        <v>0</v>
      </c>
      <c r="H2805" s="104">
        <f>IF(ISNA(VLOOKUP($N2805,'Data from Waybill Query'!$A:$M,8,FALSE)),0,VLOOKUP($N2805,'Data from Waybill Query'!$A:$M,8,FALSE))</f>
        <v>0</v>
      </c>
      <c r="I2805" s="104">
        <f>IF(ISNA(VLOOKUP($N2805,'Data from Waybill Query'!$A:$M,9,FALSE)),0,VLOOKUP($N2805,'Data from Waybill Query'!$A:$M,9,FALSE))</f>
        <v>0</v>
      </c>
      <c r="J2805" s="104">
        <f>IF(ISNA(VLOOKUP($N2805,'Data from Waybill Query'!$A:$M,10,FALSE)),0,VLOOKUP($N2805,'Data from Waybill Query'!$A:$M,10,FALSE))</f>
        <v>0</v>
      </c>
      <c r="K2805" s="104">
        <f>IF(ISNA(VLOOKUP($N2805,'Data from Waybill Query'!$A:$M,11,FALSE)),0,VLOOKUP($N2805,'Data from Waybill Query'!$A:$M,11,FALSE))</f>
        <v>0</v>
      </c>
      <c r="L2805" s="104">
        <f>IF(ISNA(VLOOKUP($N2805,'Data from Waybill Query'!$A:$M,12,FALSE)),0,VLOOKUP($N2805,'Data from Waybill Query'!$A:$M,12,FALSE))</f>
        <v>0</v>
      </c>
      <c r="M2805" s="104">
        <f>IF(ISNA(VLOOKUP($N2805,'Data from Waybill Query'!$A:$M,13,FALSE)),0,VLOOKUP($N2805,'Data from Waybill Query'!$A:$M,13,FALSE))</f>
        <v>0</v>
      </c>
      <c r="N2805" s="104">
        <f t="shared" si="96"/>
        <v>403</v>
      </c>
    </row>
    <row r="2806" spans="1:14" x14ac:dyDescent="0.25">
      <c r="A2806" s="104">
        <f t="shared" si="95"/>
        <v>0</v>
      </c>
      <c r="B2806" s="32">
        <f>'Data from Waybill Query'!B2806</f>
        <v>0</v>
      </c>
      <c r="C2806" s="32">
        <f>IF('Data from Waybill Query'!C2806="00","0",IF('Data from Waybill Query'!C2806="01","1",IF('Data from Waybill Query'!C2806="XX","2",'Data from Waybill Query'!C2806)))</f>
        <v>0</v>
      </c>
      <c r="D2806" s="33">
        <f>'Data from Waybill Query'!D2806</f>
        <v>0</v>
      </c>
      <c r="E2806" s="33">
        <f>'Data from Waybill Query'!E2806</f>
        <v>0</v>
      </c>
      <c r="F2806" s="33">
        <f>'Data from Waybill Query'!F2806</f>
        <v>0</v>
      </c>
      <c r="G2806" s="33">
        <f>'Data from Waybill Query'!G2806</f>
        <v>0</v>
      </c>
      <c r="H2806" s="104">
        <f>IF(ISNA(VLOOKUP($N2806,'Data from Waybill Query'!$A:$M,8,FALSE)),0,VLOOKUP($N2806,'Data from Waybill Query'!$A:$M,8,FALSE))</f>
        <v>0</v>
      </c>
      <c r="I2806" s="104">
        <f>IF(ISNA(VLOOKUP($N2806,'Data from Waybill Query'!$A:$M,9,FALSE)),0,VLOOKUP($N2806,'Data from Waybill Query'!$A:$M,9,FALSE))</f>
        <v>0</v>
      </c>
      <c r="J2806" s="104">
        <f>IF(ISNA(VLOOKUP($N2806,'Data from Waybill Query'!$A:$M,10,FALSE)),0,VLOOKUP($N2806,'Data from Waybill Query'!$A:$M,10,FALSE))</f>
        <v>0</v>
      </c>
      <c r="K2806" s="104">
        <f>IF(ISNA(VLOOKUP($N2806,'Data from Waybill Query'!$A:$M,11,FALSE)),0,VLOOKUP($N2806,'Data from Waybill Query'!$A:$M,11,FALSE))</f>
        <v>0</v>
      </c>
      <c r="L2806" s="104">
        <f>IF(ISNA(VLOOKUP($N2806,'Data from Waybill Query'!$A:$M,12,FALSE)),0,VLOOKUP($N2806,'Data from Waybill Query'!$A:$M,12,FALSE))</f>
        <v>0</v>
      </c>
      <c r="M2806" s="104">
        <f>IF(ISNA(VLOOKUP($N2806,'Data from Waybill Query'!$A:$M,13,FALSE)),0,VLOOKUP($N2806,'Data from Waybill Query'!$A:$M,13,FALSE))</f>
        <v>0</v>
      </c>
      <c r="N2806" s="104">
        <f t="shared" si="96"/>
        <v>403</v>
      </c>
    </row>
    <row r="2807" spans="1:14" x14ac:dyDescent="0.25">
      <c r="A2807" s="104">
        <f t="shared" si="95"/>
        <v>1</v>
      </c>
      <c r="B2807" s="32">
        <f>'Data from Waybill Query'!B2807</f>
        <v>0</v>
      </c>
      <c r="C2807" s="32">
        <f>IF('Data from Waybill Query'!C2807="00","0",IF('Data from Waybill Query'!C2807="01","1",IF('Data from Waybill Query'!C2807="XX","2",'Data from Waybill Query'!C2807)))</f>
        <v>0</v>
      </c>
      <c r="D2807" s="33">
        <f>'Data from Waybill Query'!D2807</f>
        <v>0</v>
      </c>
      <c r="E2807" s="33">
        <f>'Data from Waybill Query'!E2807</f>
        <v>0</v>
      </c>
      <c r="F2807" s="33">
        <f>'Data from Waybill Query'!F2807</f>
        <v>0</v>
      </c>
      <c r="G2807" s="33">
        <f>'Data from Waybill Query'!G2807</f>
        <v>0</v>
      </c>
      <c r="H2807" s="104">
        <f>IF(ISNA(VLOOKUP($N2807,'Data from Waybill Query'!$A:$M,8,FALSE)),0,VLOOKUP($N2807,'Data from Waybill Query'!$A:$M,8,FALSE))</f>
        <v>0</v>
      </c>
      <c r="I2807" s="104">
        <f>IF(ISNA(VLOOKUP($N2807,'Data from Waybill Query'!$A:$M,9,FALSE)),0,VLOOKUP($N2807,'Data from Waybill Query'!$A:$M,9,FALSE))</f>
        <v>0</v>
      </c>
      <c r="J2807" s="104">
        <f>IF(ISNA(VLOOKUP($N2807,'Data from Waybill Query'!$A:$M,10,FALSE)),0,VLOOKUP($N2807,'Data from Waybill Query'!$A:$M,10,FALSE))</f>
        <v>0</v>
      </c>
      <c r="K2807" s="104">
        <f>IF(ISNA(VLOOKUP($N2807,'Data from Waybill Query'!$A:$M,11,FALSE)),0,VLOOKUP($N2807,'Data from Waybill Query'!$A:$M,11,FALSE))</f>
        <v>0</v>
      </c>
      <c r="L2807" s="104">
        <f>IF(ISNA(VLOOKUP($N2807,'Data from Waybill Query'!$A:$M,12,FALSE)),0,VLOOKUP($N2807,'Data from Waybill Query'!$A:$M,12,FALSE))</f>
        <v>0</v>
      </c>
      <c r="M2807" s="104">
        <f>IF(ISNA(VLOOKUP($N2807,'Data from Waybill Query'!$A:$M,13,FALSE)),0,VLOOKUP($N2807,'Data from Waybill Query'!$A:$M,13,FALSE))</f>
        <v>0</v>
      </c>
      <c r="N2807" s="104">
        <f t="shared" si="96"/>
        <v>403</v>
      </c>
    </row>
    <row r="2808" spans="1:14" x14ac:dyDescent="0.25">
      <c r="A2808" s="104">
        <f t="shared" si="95"/>
        <v>2</v>
      </c>
      <c r="B2808" s="32">
        <f>'Data from Waybill Query'!B2808</f>
        <v>0</v>
      </c>
      <c r="C2808" s="32">
        <f>IF('Data from Waybill Query'!C2808="00","0",IF('Data from Waybill Query'!C2808="01","1",IF('Data from Waybill Query'!C2808="XX","2",'Data from Waybill Query'!C2808)))</f>
        <v>0</v>
      </c>
      <c r="D2808" s="33">
        <f>'Data from Waybill Query'!D2808</f>
        <v>0</v>
      </c>
      <c r="E2808" s="33">
        <f>'Data from Waybill Query'!E2808</f>
        <v>0</v>
      </c>
      <c r="F2808" s="33">
        <f>'Data from Waybill Query'!F2808</f>
        <v>0</v>
      </c>
      <c r="G2808" s="33">
        <f>'Data from Waybill Query'!G2808</f>
        <v>0</v>
      </c>
      <c r="H2808" s="104">
        <f>IF(ISNA(VLOOKUP($N2808,'Data from Waybill Query'!$A:$M,8,FALSE)),0,VLOOKUP($N2808,'Data from Waybill Query'!$A:$M,8,FALSE))</f>
        <v>0</v>
      </c>
      <c r="I2808" s="104">
        <f>IF(ISNA(VLOOKUP($N2808,'Data from Waybill Query'!$A:$M,9,FALSE)),0,VLOOKUP($N2808,'Data from Waybill Query'!$A:$M,9,FALSE))</f>
        <v>0</v>
      </c>
      <c r="J2808" s="104">
        <f>IF(ISNA(VLOOKUP($N2808,'Data from Waybill Query'!$A:$M,10,FALSE)),0,VLOOKUP($N2808,'Data from Waybill Query'!$A:$M,10,FALSE))</f>
        <v>0</v>
      </c>
      <c r="K2808" s="104">
        <f>IF(ISNA(VLOOKUP($N2808,'Data from Waybill Query'!$A:$M,11,FALSE)),0,VLOOKUP($N2808,'Data from Waybill Query'!$A:$M,11,FALSE))</f>
        <v>0</v>
      </c>
      <c r="L2808" s="104">
        <f>IF(ISNA(VLOOKUP($N2808,'Data from Waybill Query'!$A:$M,12,FALSE)),0,VLOOKUP($N2808,'Data from Waybill Query'!$A:$M,12,FALSE))</f>
        <v>0</v>
      </c>
      <c r="M2808" s="104">
        <f>IF(ISNA(VLOOKUP($N2808,'Data from Waybill Query'!$A:$M,13,FALSE)),0,VLOOKUP($N2808,'Data from Waybill Query'!$A:$M,13,FALSE))</f>
        <v>0</v>
      </c>
      <c r="N2808" s="104">
        <f t="shared" si="96"/>
        <v>403</v>
      </c>
    </row>
    <row r="2809" spans="1:14" x14ac:dyDescent="0.25">
      <c r="A2809" s="104">
        <f t="shared" si="95"/>
        <v>3</v>
      </c>
      <c r="B2809" s="32">
        <f>'Data from Waybill Query'!B2809</f>
        <v>0</v>
      </c>
      <c r="C2809" s="32">
        <f>IF('Data from Waybill Query'!C2809="00","0",IF('Data from Waybill Query'!C2809="01","1",IF('Data from Waybill Query'!C2809="XX","2",'Data from Waybill Query'!C2809)))</f>
        <v>0</v>
      </c>
      <c r="D2809" s="33">
        <f>'Data from Waybill Query'!D2809</f>
        <v>0</v>
      </c>
      <c r="E2809" s="33">
        <f>'Data from Waybill Query'!E2809</f>
        <v>0</v>
      </c>
      <c r="F2809" s="33">
        <f>'Data from Waybill Query'!F2809</f>
        <v>0</v>
      </c>
      <c r="G2809" s="33">
        <f>'Data from Waybill Query'!G2809</f>
        <v>0</v>
      </c>
      <c r="H2809" s="104">
        <f>IF(ISNA(VLOOKUP($N2809,'Data from Waybill Query'!$A:$M,8,FALSE)),0,VLOOKUP($N2809,'Data from Waybill Query'!$A:$M,8,FALSE))</f>
        <v>0</v>
      </c>
      <c r="I2809" s="104">
        <f>IF(ISNA(VLOOKUP($N2809,'Data from Waybill Query'!$A:$M,9,FALSE)),0,VLOOKUP($N2809,'Data from Waybill Query'!$A:$M,9,FALSE))</f>
        <v>0</v>
      </c>
      <c r="J2809" s="104">
        <f>IF(ISNA(VLOOKUP($N2809,'Data from Waybill Query'!$A:$M,10,FALSE)),0,VLOOKUP($N2809,'Data from Waybill Query'!$A:$M,10,FALSE))</f>
        <v>0</v>
      </c>
      <c r="K2809" s="104">
        <f>IF(ISNA(VLOOKUP($N2809,'Data from Waybill Query'!$A:$M,11,FALSE)),0,VLOOKUP($N2809,'Data from Waybill Query'!$A:$M,11,FALSE))</f>
        <v>0</v>
      </c>
      <c r="L2809" s="104">
        <f>IF(ISNA(VLOOKUP($N2809,'Data from Waybill Query'!$A:$M,12,FALSE)),0,VLOOKUP($N2809,'Data from Waybill Query'!$A:$M,12,FALSE))</f>
        <v>0</v>
      </c>
      <c r="M2809" s="104">
        <f>IF(ISNA(VLOOKUP($N2809,'Data from Waybill Query'!$A:$M,13,FALSE)),0,VLOOKUP($N2809,'Data from Waybill Query'!$A:$M,13,FALSE))</f>
        <v>0</v>
      </c>
      <c r="N2809" s="104">
        <f t="shared" si="96"/>
        <v>403</v>
      </c>
    </row>
    <row r="2810" spans="1:14" x14ac:dyDescent="0.25">
      <c r="A2810" s="104">
        <f t="shared" si="95"/>
        <v>4</v>
      </c>
      <c r="B2810" s="32">
        <f>'Data from Waybill Query'!B2810</f>
        <v>0</v>
      </c>
      <c r="C2810" s="32">
        <f>IF('Data from Waybill Query'!C2810="00","0",IF('Data from Waybill Query'!C2810="01","1",IF('Data from Waybill Query'!C2810="XX","2",'Data from Waybill Query'!C2810)))</f>
        <v>0</v>
      </c>
      <c r="D2810" s="33">
        <f>'Data from Waybill Query'!D2810</f>
        <v>0</v>
      </c>
      <c r="E2810" s="33">
        <f>'Data from Waybill Query'!E2810</f>
        <v>0</v>
      </c>
      <c r="F2810" s="33">
        <f>'Data from Waybill Query'!F2810</f>
        <v>0</v>
      </c>
      <c r="G2810" s="33">
        <f>'Data from Waybill Query'!G2810</f>
        <v>0</v>
      </c>
      <c r="H2810" s="104">
        <f>IF(ISNA(VLOOKUP($N2810,'Data from Waybill Query'!$A:$M,8,FALSE)),0,VLOOKUP($N2810,'Data from Waybill Query'!$A:$M,8,FALSE))</f>
        <v>0</v>
      </c>
      <c r="I2810" s="104">
        <f>IF(ISNA(VLOOKUP($N2810,'Data from Waybill Query'!$A:$M,9,FALSE)),0,VLOOKUP($N2810,'Data from Waybill Query'!$A:$M,9,FALSE))</f>
        <v>0</v>
      </c>
      <c r="J2810" s="104">
        <f>IF(ISNA(VLOOKUP($N2810,'Data from Waybill Query'!$A:$M,10,FALSE)),0,VLOOKUP($N2810,'Data from Waybill Query'!$A:$M,10,FALSE))</f>
        <v>0</v>
      </c>
      <c r="K2810" s="104">
        <f>IF(ISNA(VLOOKUP($N2810,'Data from Waybill Query'!$A:$M,11,FALSE)),0,VLOOKUP($N2810,'Data from Waybill Query'!$A:$M,11,FALSE))</f>
        <v>0</v>
      </c>
      <c r="L2810" s="104">
        <f>IF(ISNA(VLOOKUP($N2810,'Data from Waybill Query'!$A:$M,12,FALSE)),0,VLOOKUP($N2810,'Data from Waybill Query'!$A:$M,12,FALSE))</f>
        <v>0</v>
      </c>
      <c r="M2810" s="104">
        <f>IF(ISNA(VLOOKUP($N2810,'Data from Waybill Query'!$A:$M,13,FALSE)),0,VLOOKUP($N2810,'Data from Waybill Query'!$A:$M,13,FALSE))</f>
        <v>0</v>
      </c>
      <c r="N2810" s="104">
        <f t="shared" si="96"/>
        <v>403</v>
      </c>
    </row>
    <row r="2811" spans="1:14" x14ac:dyDescent="0.25">
      <c r="A2811" s="104">
        <f t="shared" ref="A2811:A2874" si="97">$B2811*100+MOD(ROW($B2811)-ROW($B$1476),70)</f>
        <v>5</v>
      </c>
      <c r="B2811" s="32">
        <f>'Data from Waybill Query'!B2811</f>
        <v>0</v>
      </c>
      <c r="C2811" s="32">
        <f>IF('Data from Waybill Query'!C2811="00","0",IF('Data from Waybill Query'!C2811="01","1",IF('Data from Waybill Query'!C2811="XX","2",'Data from Waybill Query'!C2811)))</f>
        <v>0</v>
      </c>
      <c r="D2811" s="33">
        <f>'Data from Waybill Query'!D2811</f>
        <v>0</v>
      </c>
      <c r="E2811" s="33">
        <f>'Data from Waybill Query'!E2811</f>
        <v>0</v>
      </c>
      <c r="F2811" s="33">
        <f>'Data from Waybill Query'!F2811</f>
        <v>0</v>
      </c>
      <c r="G2811" s="33">
        <f>'Data from Waybill Query'!G2811</f>
        <v>0</v>
      </c>
      <c r="H2811" s="104">
        <f>IF(ISNA(VLOOKUP($N2811,'Data from Waybill Query'!$A:$M,8,FALSE)),0,VLOOKUP($N2811,'Data from Waybill Query'!$A:$M,8,FALSE))</f>
        <v>0</v>
      </c>
      <c r="I2811" s="104">
        <f>IF(ISNA(VLOOKUP($N2811,'Data from Waybill Query'!$A:$M,9,FALSE)),0,VLOOKUP($N2811,'Data from Waybill Query'!$A:$M,9,FALSE))</f>
        <v>0</v>
      </c>
      <c r="J2811" s="104">
        <f>IF(ISNA(VLOOKUP($N2811,'Data from Waybill Query'!$A:$M,10,FALSE)),0,VLOOKUP($N2811,'Data from Waybill Query'!$A:$M,10,FALSE))</f>
        <v>0</v>
      </c>
      <c r="K2811" s="104">
        <f>IF(ISNA(VLOOKUP($N2811,'Data from Waybill Query'!$A:$M,11,FALSE)),0,VLOOKUP($N2811,'Data from Waybill Query'!$A:$M,11,FALSE))</f>
        <v>0</v>
      </c>
      <c r="L2811" s="104">
        <f>IF(ISNA(VLOOKUP($N2811,'Data from Waybill Query'!$A:$M,12,FALSE)),0,VLOOKUP($N2811,'Data from Waybill Query'!$A:$M,12,FALSE))</f>
        <v>0</v>
      </c>
      <c r="M2811" s="104">
        <f>IF(ISNA(VLOOKUP($N2811,'Data from Waybill Query'!$A:$M,13,FALSE)),0,VLOOKUP($N2811,'Data from Waybill Query'!$A:$M,13,FALSE))</f>
        <v>0</v>
      </c>
      <c r="N2811" s="104">
        <f t="shared" ref="N2811:N2874" si="98">1000000*B2811+10000*C2811+100*IF(LEFT(E2811,1)="S",1,IF(E2811="M",2,IF(E2811="L",3,4)))+10*IF(F2811="P",1,0)+IF(G2811="S",1,IF(G2811="M",2,3))</f>
        <v>403</v>
      </c>
    </row>
    <row r="2812" spans="1:14" x14ac:dyDescent="0.25">
      <c r="A2812" s="104">
        <f t="shared" si="97"/>
        <v>6</v>
      </c>
      <c r="B2812" s="32">
        <f>'Data from Waybill Query'!B2812</f>
        <v>0</v>
      </c>
      <c r="C2812" s="32">
        <f>IF('Data from Waybill Query'!C2812="00","0",IF('Data from Waybill Query'!C2812="01","1",IF('Data from Waybill Query'!C2812="XX","2",'Data from Waybill Query'!C2812)))</f>
        <v>0</v>
      </c>
      <c r="D2812" s="33">
        <f>'Data from Waybill Query'!D2812</f>
        <v>0</v>
      </c>
      <c r="E2812" s="33">
        <f>'Data from Waybill Query'!E2812</f>
        <v>0</v>
      </c>
      <c r="F2812" s="33">
        <f>'Data from Waybill Query'!F2812</f>
        <v>0</v>
      </c>
      <c r="G2812" s="33">
        <f>'Data from Waybill Query'!G2812</f>
        <v>0</v>
      </c>
      <c r="H2812" s="104">
        <f>IF(ISNA(VLOOKUP($N2812,'Data from Waybill Query'!$A:$M,8,FALSE)),0,VLOOKUP($N2812,'Data from Waybill Query'!$A:$M,8,FALSE))</f>
        <v>0</v>
      </c>
      <c r="I2812" s="104">
        <f>IF(ISNA(VLOOKUP($N2812,'Data from Waybill Query'!$A:$M,9,FALSE)),0,VLOOKUP($N2812,'Data from Waybill Query'!$A:$M,9,FALSE))</f>
        <v>0</v>
      </c>
      <c r="J2812" s="104">
        <f>IF(ISNA(VLOOKUP($N2812,'Data from Waybill Query'!$A:$M,10,FALSE)),0,VLOOKUP($N2812,'Data from Waybill Query'!$A:$M,10,FALSE))</f>
        <v>0</v>
      </c>
      <c r="K2812" s="104">
        <f>IF(ISNA(VLOOKUP($N2812,'Data from Waybill Query'!$A:$M,11,FALSE)),0,VLOOKUP($N2812,'Data from Waybill Query'!$A:$M,11,FALSE))</f>
        <v>0</v>
      </c>
      <c r="L2812" s="104">
        <f>IF(ISNA(VLOOKUP($N2812,'Data from Waybill Query'!$A:$M,12,FALSE)),0,VLOOKUP($N2812,'Data from Waybill Query'!$A:$M,12,FALSE))</f>
        <v>0</v>
      </c>
      <c r="M2812" s="104">
        <f>IF(ISNA(VLOOKUP($N2812,'Data from Waybill Query'!$A:$M,13,FALSE)),0,VLOOKUP($N2812,'Data from Waybill Query'!$A:$M,13,FALSE))</f>
        <v>0</v>
      </c>
      <c r="N2812" s="104">
        <f t="shared" si="98"/>
        <v>403</v>
      </c>
    </row>
    <row r="2813" spans="1:14" x14ac:dyDescent="0.25">
      <c r="A2813" s="104">
        <f t="shared" si="97"/>
        <v>7</v>
      </c>
      <c r="B2813" s="32">
        <f>'Data from Waybill Query'!B2813</f>
        <v>0</v>
      </c>
      <c r="C2813" s="32">
        <f>IF('Data from Waybill Query'!C2813="00","0",IF('Data from Waybill Query'!C2813="01","1",IF('Data from Waybill Query'!C2813="XX","2",'Data from Waybill Query'!C2813)))</f>
        <v>0</v>
      </c>
      <c r="D2813" s="33">
        <f>'Data from Waybill Query'!D2813</f>
        <v>0</v>
      </c>
      <c r="E2813" s="33">
        <f>'Data from Waybill Query'!E2813</f>
        <v>0</v>
      </c>
      <c r="F2813" s="33">
        <f>'Data from Waybill Query'!F2813</f>
        <v>0</v>
      </c>
      <c r="G2813" s="33">
        <f>'Data from Waybill Query'!G2813</f>
        <v>0</v>
      </c>
      <c r="H2813" s="104">
        <f>IF(ISNA(VLOOKUP($N2813,'Data from Waybill Query'!$A:$M,8,FALSE)),0,VLOOKUP($N2813,'Data from Waybill Query'!$A:$M,8,FALSE))</f>
        <v>0</v>
      </c>
      <c r="I2813" s="104">
        <f>IF(ISNA(VLOOKUP($N2813,'Data from Waybill Query'!$A:$M,9,FALSE)),0,VLOOKUP($N2813,'Data from Waybill Query'!$A:$M,9,FALSE))</f>
        <v>0</v>
      </c>
      <c r="J2813" s="104">
        <f>IF(ISNA(VLOOKUP($N2813,'Data from Waybill Query'!$A:$M,10,FALSE)),0,VLOOKUP($N2813,'Data from Waybill Query'!$A:$M,10,FALSE))</f>
        <v>0</v>
      </c>
      <c r="K2813" s="104">
        <f>IF(ISNA(VLOOKUP($N2813,'Data from Waybill Query'!$A:$M,11,FALSE)),0,VLOOKUP($N2813,'Data from Waybill Query'!$A:$M,11,FALSE))</f>
        <v>0</v>
      </c>
      <c r="L2813" s="104">
        <f>IF(ISNA(VLOOKUP($N2813,'Data from Waybill Query'!$A:$M,12,FALSE)),0,VLOOKUP($N2813,'Data from Waybill Query'!$A:$M,12,FALSE))</f>
        <v>0</v>
      </c>
      <c r="M2813" s="104">
        <f>IF(ISNA(VLOOKUP($N2813,'Data from Waybill Query'!$A:$M,13,FALSE)),0,VLOOKUP($N2813,'Data from Waybill Query'!$A:$M,13,FALSE))</f>
        <v>0</v>
      </c>
      <c r="N2813" s="104">
        <f t="shared" si="98"/>
        <v>403</v>
      </c>
    </row>
    <row r="2814" spans="1:14" x14ac:dyDescent="0.25">
      <c r="A2814" s="104">
        <f t="shared" si="97"/>
        <v>8</v>
      </c>
      <c r="B2814" s="32">
        <f>'Data from Waybill Query'!B2814</f>
        <v>0</v>
      </c>
      <c r="C2814" s="32">
        <f>IF('Data from Waybill Query'!C2814="00","0",IF('Data from Waybill Query'!C2814="01","1",IF('Data from Waybill Query'!C2814="XX","2",'Data from Waybill Query'!C2814)))</f>
        <v>0</v>
      </c>
      <c r="D2814" s="33">
        <f>'Data from Waybill Query'!D2814</f>
        <v>0</v>
      </c>
      <c r="E2814" s="33">
        <f>'Data from Waybill Query'!E2814</f>
        <v>0</v>
      </c>
      <c r="F2814" s="33">
        <f>'Data from Waybill Query'!F2814</f>
        <v>0</v>
      </c>
      <c r="G2814" s="33">
        <f>'Data from Waybill Query'!G2814</f>
        <v>0</v>
      </c>
      <c r="H2814" s="104">
        <f>IF(ISNA(VLOOKUP($N2814,'Data from Waybill Query'!$A:$M,8,FALSE)),0,VLOOKUP($N2814,'Data from Waybill Query'!$A:$M,8,FALSE))</f>
        <v>0</v>
      </c>
      <c r="I2814" s="104">
        <f>IF(ISNA(VLOOKUP($N2814,'Data from Waybill Query'!$A:$M,9,FALSE)),0,VLOOKUP($N2814,'Data from Waybill Query'!$A:$M,9,FALSE))</f>
        <v>0</v>
      </c>
      <c r="J2814" s="104">
        <f>IF(ISNA(VLOOKUP($N2814,'Data from Waybill Query'!$A:$M,10,FALSE)),0,VLOOKUP($N2814,'Data from Waybill Query'!$A:$M,10,FALSE))</f>
        <v>0</v>
      </c>
      <c r="K2814" s="104">
        <f>IF(ISNA(VLOOKUP($N2814,'Data from Waybill Query'!$A:$M,11,FALSE)),0,VLOOKUP($N2814,'Data from Waybill Query'!$A:$M,11,FALSE))</f>
        <v>0</v>
      </c>
      <c r="L2814" s="104">
        <f>IF(ISNA(VLOOKUP($N2814,'Data from Waybill Query'!$A:$M,12,FALSE)),0,VLOOKUP($N2814,'Data from Waybill Query'!$A:$M,12,FALSE))</f>
        <v>0</v>
      </c>
      <c r="M2814" s="104">
        <f>IF(ISNA(VLOOKUP($N2814,'Data from Waybill Query'!$A:$M,13,FALSE)),0,VLOOKUP($N2814,'Data from Waybill Query'!$A:$M,13,FALSE))</f>
        <v>0</v>
      </c>
      <c r="N2814" s="104">
        <f t="shared" si="98"/>
        <v>403</v>
      </c>
    </row>
    <row r="2815" spans="1:14" x14ac:dyDescent="0.25">
      <c r="A2815" s="104">
        <f t="shared" si="97"/>
        <v>9</v>
      </c>
      <c r="B2815" s="32">
        <f>'Data from Waybill Query'!B2815</f>
        <v>0</v>
      </c>
      <c r="C2815" s="32">
        <f>IF('Data from Waybill Query'!C2815="00","0",IF('Data from Waybill Query'!C2815="01","1",IF('Data from Waybill Query'!C2815="XX","2",'Data from Waybill Query'!C2815)))</f>
        <v>0</v>
      </c>
      <c r="D2815" s="33">
        <f>'Data from Waybill Query'!D2815</f>
        <v>0</v>
      </c>
      <c r="E2815" s="33">
        <f>'Data from Waybill Query'!E2815</f>
        <v>0</v>
      </c>
      <c r="F2815" s="33">
        <f>'Data from Waybill Query'!F2815</f>
        <v>0</v>
      </c>
      <c r="G2815" s="33">
        <f>'Data from Waybill Query'!G2815</f>
        <v>0</v>
      </c>
      <c r="H2815" s="104">
        <f>IF(ISNA(VLOOKUP($N2815,'Data from Waybill Query'!$A:$M,8,FALSE)),0,VLOOKUP($N2815,'Data from Waybill Query'!$A:$M,8,FALSE))</f>
        <v>0</v>
      </c>
      <c r="I2815" s="104">
        <f>IF(ISNA(VLOOKUP($N2815,'Data from Waybill Query'!$A:$M,9,FALSE)),0,VLOOKUP($N2815,'Data from Waybill Query'!$A:$M,9,FALSE))</f>
        <v>0</v>
      </c>
      <c r="J2815" s="104">
        <f>IF(ISNA(VLOOKUP($N2815,'Data from Waybill Query'!$A:$M,10,FALSE)),0,VLOOKUP($N2815,'Data from Waybill Query'!$A:$M,10,FALSE))</f>
        <v>0</v>
      </c>
      <c r="K2815" s="104">
        <f>IF(ISNA(VLOOKUP($N2815,'Data from Waybill Query'!$A:$M,11,FALSE)),0,VLOOKUP($N2815,'Data from Waybill Query'!$A:$M,11,FALSE))</f>
        <v>0</v>
      </c>
      <c r="L2815" s="104">
        <f>IF(ISNA(VLOOKUP($N2815,'Data from Waybill Query'!$A:$M,12,FALSE)),0,VLOOKUP($N2815,'Data from Waybill Query'!$A:$M,12,FALSE))</f>
        <v>0</v>
      </c>
      <c r="M2815" s="104">
        <f>IF(ISNA(VLOOKUP($N2815,'Data from Waybill Query'!$A:$M,13,FALSE)),0,VLOOKUP($N2815,'Data from Waybill Query'!$A:$M,13,FALSE))</f>
        <v>0</v>
      </c>
      <c r="N2815" s="104">
        <f t="shared" si="98"/>
        <v>403</v>
      </c>
    </row>
    <row r="2816" spans="1:14" x14ac:dyDescent="0.25">
      <c r="A2816" s="104">
        <f t="shared" si="97"/>
        <v>10</v>
      </c>
      <c r="B2816" s="32">
        <f>'Data from Waybill Query'!B2816</f>
        <v>0</v>
      </c>
      <c r="C2816" s="32">
        <f>IF('Data from Waybill Query'!C2816="00","0",IF('Data from Waybill Query'!C2816="01","1",IF('Data from Waybill Query'!C2816="XX","2",'Data from Waybill Query'!C2816)))</f>
        <v>0</v>
      </c>
      <c r="D2816" s="33">
        <f>'Data from Waybill Query'!D2816</f>
        <v>0</v>
      </c>
      <c r="E2816" s="33">
        <f>'Data from Waybill Query'!E2816</f>
        <v>0</v>
      </c>
      <c r="F2816" s="33">
        <f>'Data from Waybill Query'!F2816</f>
        <v>0</v>
      </c>
      <c r="G2816" s="33">
        <f>'Data from Waybill Query'!G2816</f>
        <v>0</v>
      </c>
      <c r="H2816" s="104">
        <f>IF(ISNA(VLOOKUP($N2816,'Data from Waybill Query'!$A:$M,8,FALSE)),0,VLOOKUP($N2816,'Data from Waybill Query'!$A:$M,8,FALSE))</f>
        <v>0</v>
      </c>
      <c r="I2816" s="104">
        <f>IF(ISNA(VLOOKUP($N2816,'Data from Waybill Query'!$A:$M,9,FALSE)),0,VLOOKUP($N2816,'Data from Waybill Query'!$A:$M,9,FALSE))</f>
        <v>0</v>
      </c>
      <c r="J2816" s="104">
        <f>IF(ISNA(VLOOKUP($N2816,'Data from Waybill Query'!$A:$M,10,FALSE)),0,VLOOKUP($N2816,'Data from Waybill Query'!$A:$M,10,FALSE))</f>
        <v>0</v>
      </c>
      <c r="K2816" s="104">
        <f>IF(ISNA(VLOOKUP($N2816,'Data from Waybill Query'!$A:$M,11,FALSE)),0,VLOOKUP($N2816,'Data from Waybill Query'!$A:$M,11,FALSE))</f>
        <v>0</v>
      </c>
      <c r="L2816" s="104">
        <f>IF(ISNA(VLOOKUP($N2816,'Data from Waybill Query'!$A:$M,12,FALSE)),0,VLOOKUP($N2816,'Data from Waybill Query'!$A:$M,12,FALSE))</f>
        <v>0</v>
      </c>
      <c r="M2816" s="104">
        <f>IF(ISNA(VLOOKUP($N2816,'Data from Waybill Query'!$A:$M,13,FALSE)),0,VLOOKUP($N2816,'Data from Waybill Query'!$A:$M,13,FALSE))</f>
        <v>0</v>
      </c>
      <c r="N2816" s="104">
        <f t="shared" si="98"/>
        <v>403</v>
      </c>
    </row>
    <row r="2817" spans="1:14" x14ac:dyDescent="0.25">
      <c r="A2817" s="104">
        <f t="shared" si="97"/>
        <v>11</v>
      </c>
      <c r="B2817" s="32">
        <f>'Data from Waybill Query'!B2817</f>
        <v>0</v>
      </c>
      <c r="C2817" s="32">
        <f>IF('Data from Waybill Query'!C2817="00","0",IF('Data from Waybill Query'!C2817="01","1",IF('Data from Waybill Query'!C2817="XX","2",'Data from Waybill Query'!C2817)))</f>
        <v>0</v>
      </c>
      <c r="D2817" s="33">
        <f>'Data from Waybill Query'!D2817</f>
        <v>0</v>
      </c>
      <c r="E2817" s="33">
        <f>'Data from Waybill Query'!E2817</f>
        <v>0</v>
      </c>
      <c r="F2817" s="33">
        <f>'Data from Waybill Query'!F2817</f>
        <v>0</v>
      </c>
      <c r="G2817" s="33">
        <f>'Data from Waybill Query'!G2817</f>
        <v>0</v>
      </c>
      <c r="H2817" s="104">
        <f>IF(ISNA(VLOOKUP($N2817,'Data from Waybill Query'!$A:$M,8,FALSE)),0,VLOOKUP($N2817,'Data from Waybill Query'!$A:$M,8,FALSE))</f>
        <v>0</v>
      </c>
      <c r="I2817" s="104">
        <f>IF(ISNA(VLOOKUP($N2817,'Data from Waybill Query'!$A:$M,9,FALSE)),0,VLOOKUP($N2817,'Data from Waybill Query'!$A:$M,9,FALSE))</f>
        <v>0</v>
      </c>
      <c r="J2817" s="104">
        <f>IF(ISNA(VLOOKUP($N2817,'Data from Waybill Query'!$A:$M,10,FALSE)),0,VLOOKUP($N2817,'Data from Waybill Query'!$A:$M,10,FALSE))</f>
        <v>0</v>
      </c>
      <c r="K2817" s="104">
        <f>IF(ISNA(VLOOKUP($N2817,'Data from Waybill Query'!$A:$M,11,FALSE)),0,VLOOKUP($N2817,'Data from Waybill Query'!$A:$M,11,FALSE))</f>
        <v>0</v>
      </c>
      <c r="L2817" s="104">
        <f>IF(ISNA(VLOOKUP($N2817,'Data from Waybill Query'!$A:$M,12,FALSE)),0,VLOOKUP($N2817,'Data from Waybill Query'!$A:$M,12,FALSE))</f>
        <v>0</v>
      </c>
      <c r="M2817" s="104">
        <f>IF(ISNA(VLOOKUP($N2817,'Data from Waybill Query'!$A:$M,13,FALSE)),0,VLOOKUP($N2817,'Data from Waybill Query'!$A:$M,13,FALSE))</f>
        <v>0</v>
      </c>
      <c r="N2817" s="104">
        <f t="shared" si="98"/>
        <v>403</v>
      </c>
    </row>
    <row r="2818" spans="1:14" x14ac:dyDescent="0.25">
      <c r="A2818" s="104">
        <f t="shared" si="97"/>
        <v>12</v>
      </c>
      <c r="B2818" s="32">
        <f>'Data from Waybill Query'!B2818</f>
        <v>0</v>
      </c>
      <c r="C2818" s="32">
        <f>IF('Data from Waybill Query'!C2818="00","0",IF('Data from Waybill Query'!C2818="01","1",IF('Data from Waybill Query'!C2818="XX","2",'Data from Waybill Query'!C2818)))</f>
        <v>0</v>
      </c>
      <c r="D2818" s="33">
        <f>'Data from Waybill Query'!D2818</f>
        <v>0</v>
      </c>
      <c r="E2818" s="33">
        <f>'Data from Waybill Query'!E2818</f>
        <v>0</v>
      </c>
      <c r="F2818" s="33">
        <f>'Data from Waybill Query'!F2818</f>
        <v>0</v>
      </c>
      <c r="G2818" s="33">
        <f>'Data from Waybill Query'!G2818</f>
        <v>0</v>
      </c>
      <c r="H2818" s="104">
        <f>IF(ISNA(VLOOKUP($N2818,'Data from Waybill Query'!$A:$M,8,FALSE)),0,VLOOKUP($N2818,'Data from Waybill Query'!$A:$M,8,FALSE))</f>
        <v>0</v>
      </c>
      <c r="I2818" s="104">
        <f>IF(ISNA(VLOOKUP($N2818,'Data from Waybill Query'!$A:$M,9,FALSE)),0,VLOOKUP($N2818,'Data from Waybill Query'!$A:$M,9,FALSE))</f>
        <v>0</v>
      </c>
      <c r="J2818" s="104">
        <f>IF(ISNA(VLOOKUP($N2818,'Data from Waybill Query'!$A:$M,10,FALSE)),0,VLOOKUP($N2818,'Data from Waybill Query'!$A:$M,10,FALSE))</f>
        <v>0</v>
      </c>
      <c r="K2818" s="104">
        <f>IF(ISNA(VLOOKUP($N2818,'Data from Waybill Query'!$A:$M,11,FALSE)),0,VLOOKUP($N2818,'Data from Waybill Query'!$A:$M,11,FALSE))</f>
        <v>0</v>
      </c>
      <c r="L2818" s="104">
        <f>IF(ISNA(VLOOKUP($N2818,'Data from Waybill Query'!$A:$M,12,FALSE)),0,VLOOKUP($N2818,'Data from Waybill Query'!$A:$M,12,FALSE))</f>
        <v>0</v>
      </c>
      <c r="M2818" s="104">
        <f>IF(ISNA(VLOOKUP($N2818,'Data from Waybill Query'!$A:$M,13,FALSE)),0,VLOOKUP($N2818,'Data from Waybill Query'!$A:$M,13,FALSE))</f>
        <v>0</v>
      </c>
      <c r="N2818" s="104">
        <f t="shared" si="98"/>
        <v>403</v>
      </c>
    </row>
    <row r="2819" spans="1:14" x14ac:dyDescent="0.25">
      <c r="A2819" s="104">
        <f t="shared" si="97"/>
        <v>13</v>
      </c>
      <c r="B2819" s="32">
        <f>'Data from Waybill Query'!B2819</f>
        <v>0</v>
      </c>
      <c r="C2819" s="32">
        <f>IF('Data from Waybill Query'!C2819="00","0",IF('Data from Waybill Query'!C2819="01","1",IF('Data from Waybill Query'!C2819="XX","2",'Data from Waybill Query'!C2819)))</f>
        <v>0</v>
      </c>
      <c r="D2819" s="33">
        <f>'Data from Waybill Query'!D2819</f>
        <v>0</v>
      </c>
      <c r="E2819" s="33">
        <f>'Data from Waybill Query'!E2819</f>
        <v>0</v>
      </c>
      <c r="F2819" s="33">
        <f>'Data from Waybill Query'!F2819</f>
        <v>0</v>
      </c>
      <c r="G2819" s="33">
        <f>'Data from Waybill Query'!G2819</f>
        <v>0</v>
      </c>
      <c r="H2819" s="104">
        <f>IF(ISNA(VLOOKUP($N2819,'Data from Waybill Query'!$A:$M,8,FALSE)),0,VLOOKUP($N2819,'Data from Waybill Query'!$A:$M,8,FALSE))</f>
        <v>0</v>
      </c>
      <c r="I2819" s="104">
        <f>IF(ISNA(VLOOKUP($N2819,'Data from Waybill Query'!$A:$M,9,FALSE)),0,VLOOKUP($N2819,'Data from Waybill Query'!$A:$M,9,FALSE))</f>
        <v>0</v>
      </c>
      <c r="J2819" s="104">
        <f>IF(ISNA(VLOOKUP($N2819,'Data from Waybill Query'!$A:$M,10,FALSE)),0,VLOOKUP($N2819,'Data from Waybill Query'!$A:$M,10,FALSE))</f>
        <v>0</v>
      </c>
      <c r="K2819" s="104">
        <f>IF(ISNA(VLOOKUP($N2819,'Data from Waybill Query'!$A:$M,11,FALSE)),0,VLOOKUP($N2819,'Data from Waybill Query'!$A:$M,11,FALSE))</f>
        <v>0</v>
      </c>
      <c r="L2819" s="104">
        <f>IF(ISNA(VLOOKUP($N2819,'Data from Waybill Query'!$A:$M,12,FALSE)),0,VLOOKUP($N2819,'Data from Waybill Query'!$A:$M,12,FALSE))</f>
        <v>0</v>
      </c>
      <c r="M2819" s="104">
        <f>IF(ISNA(VLOOKUP($N2819,'Data from Waybill Query'!$A:$M,13,FALSE)),0,VLOOKUP($N2819,'Data from Waybill Query'!$A:$M,13,FALSE))</f>
        <v>0</v>
      </c>
      <c r="N2819" s="104">
        <f t="shared" si="98"/>
        <v>403</v>
      </c>
    </row>
    <row r="2820" spans="1:14" x14ac:dyDescent="0.25">
      <c r="A2820" s="104">
        <f t="shared" si="97"/>
        <v>14</v>
      </c>
      <c r="B2820" s="32">
        <f>'Data from Waybill Query'!B2820</f>
        <v>0</v>
      </c>
      <c r="C2820" s="32">
        <f>IF('Data from Waybill Query'!C2820="00","0",IF('Data from Waybill Query'!C2820="01","1",IF('Data from Waybill Query'!C2820="XX","2",'Data from Waybill Query'!C2820)))</f>
        <v>0</v>
      </c>
      <c r="D2820" s="33">
        <f>'Data from Waybill Query'!D2820</f>
        <v>0</v>
      </c>
      <c r="E2820" s="33">
        <f>'Data from Waybill Query'!E2820</f>
        <v>0</v>
      </c>
      <c r="F2820" s="33">
        <f>'Data from Waybill Query'!F2820</f>
        <v>0</v>
      </c>
      <c r="G2820" s="33">
        <f>'Data from Waybill Query'!G2820</f>
        <v>0</v>
      </c>
      <c r="H2820" s="104">
        <f>IF(ISNA(VLOOKUP($N2820,'Data from Waybill Query'!$A:$M,8,FALSE)),0,VLOOKUP($N2820,'Data from Waybill Query'!$A:$M,8,FALSE))</f>
        <v>0</v>
      </c>
      <c r="I2820" s="104">
        <f>IF(ISNA(VLOOKUP($N2820,'Data from Waybill Query'!$A:$M,9,FALSE)),0,VLOOKUP($N2820,'Data from Waybill Query'!$A:$M,9,FALSE))</f>
        <v>0</v>
      </c>
      <c r="J2820" s="104">
        <f>IF(ISNA(VLOOKUP($N2820,'Data from Waybill Query'!$A:$M,10,FALSE)),0,VLOOKUP($N2820,'Data from Waybill Query'!$A:$M,10,FALSE))</f>
        <v>0</v>
      </c>
      <c r="K2820" s="104">
        <f>IF(ISNA(VLOOKUP($N2820,'Data from Waybill Query'!$A:$M,11,FALSE)),0,VLOOKUP($N2820,'Data from Waybill Query'!$A:$M,11,FALSE))</f>
        <v>0</v>
      </c>
      <c r="L2820" s="104">
        <f>IF(ISNA(VLOOKUP($N2820,'Data from Waybill Query'!$A:$M,12,FALSE)),0,VLOOKUP($N2820,'Data from Waybill Query'!$A:$M,12,FALSE))</f>
        <v>0</v>
      </c>
      <c r="M2820" s="104">
        <f>IF(ISNA(VLOOKUP($N2820,'Data from Waybill Query'!$A:$M,13,FALSE)),0,VLOOKUP($N2820,'Data from Waybill Query'!$A:$M,13,FALSE))</f>
        <v>0</v>
      </c>
      <c r="N2820" s="104">
        <f t="shared" si="98"/>
        <v>403</v>
      </c>
    </row>
    <row r="2821" spans="1:14" x14ac:dyDescent="0.25">
      <c r="A2821" s="104">
        <f t="shared" si="97"/>
        <v>15</v>
      </c>
      <c r="B2821" s="32">
        <f>'Data from Waybill Query'!B2821</f>
        <v>0</v>
      </c>
      <c r="C2821" s="32">
        <f>IF('Data from Waybill Query'!C2821="00","0",IF('Data from Waybill Query'!C2821="01","1",IF('Data from Waybill Query'!C2821="XX","2",'Data from Waybill Query'!C2821)))</f>
        <v>0</v>
      </c>
      <c r="D2821" s="33">
        <f>'Data from Waybill Query'!D2821</f>
        <v>0</v>
      </c>
      <c r="E2821" s="33">
        <f>'Data from Waybill Query'!E2821</f>
        <v>0</v>
      </c>
      <c r="F2821" s="33">
        <f>'Data from Waybill Query'!F2821</f>
        <v>0</v>
      </c>
      <c r="G2821" s="33">
        <f>'Data from Waybill Query'!G2821</f>
        <v>0</v>
      </c>
      <c r="H2821" s="104">
        <f>IF(ISNA(VLOOKUP($N2821,'Data from Waybill Query'!$A:$M,8,FALSE)),0,VLOOKUP($N2821,'Data from Waybill Query'!$A:$M,8,FALSE))</f>
        <v>0</v>
      </c>
      <c r="I2821" s="104">
        <f>IF(ISNA(VLOOKUP($N2821,'Data from Waybill Query'!$A:$M,9,FALSE)),0,VLOOKUP($N2821,'Data from Waybill Query'!$A:$M,9,FALSE))</f>
        <v>0</v>
      </c>
      <c r="J2821" s="104">
        <f>IF(ISNA(VLOOKUP($N2821,'Data from Waybill Query'!$A:$M,10,FALSE)),0,VLOOKUP($N2821,'Data from Waybill Query'!$A:$M,10,FALSE))</f>
        <v>0</v>
      </c>
      <c r="K2821" s="104">
        <f>IF(ISNA(VLOOKUP($N2821,'Data from Waybill Query'!$A:$M,11,FALSE)),0,VLOOKUP($N2821,'Data from Waybill Query'!$A:$M,11,FALSE))</f>
        <v>0</v>
      </c>
      <c r="L2821" s="104">
        <f>IF(ISNA(VLOOKUP($N2821,'Data from Waybill Query'!$A:$M,12,FALSE)),0,VLOOKUP($N2821,'Data from Waybill Query'!$A:$M,12,FALSE))</f>
        <v>0</v>
      </c>
      <c r="M2821" s="104">
        <f>IF(ISNA(VLOOKUP($N2821,'Data from Waybill Query'!$A:$M,13,FALSE)),0,VLOOKUP($N2821,'Data from Waybill Query'!$A:$M,13,FALSE))</f>
        <v>0</v>
      </c>
      <c r="N2821" s="104">
        <f t="shared" si="98"/>
        <v>403</v>
      </c>
    </row>
    <row r="2822" spans="1:14" x14ac:dyDescent="0.25">
      <c r="A2822" s="104">
        <f t="shared" si="97"/>
        <v>16</v>
      </c>
      <c r="B2822" s="32">
        <f>'Data from Waybill Query'!B2822</f>
        <v>0</v>
      </c>
      <c r="C2822" s="32">
        <f>IF('Data from Waybill Query'!C2822="00","0",IF('Data from Waybill Query'!C2822="01","1",IF('Data from Waybill Query'!C2822="XX","2",'Data from Waybill Query'!C2822)))</f>
        <v>0</v>
      </c>
      <c r="D2822" s="33">
        <f>'Data from Waybill Query'!D2822</f>
        <v>0</v>
      </c>
      <c r="E2822" s="33">
        <f>'Data from Waybill Query'!E2822</f>
        <v>0</v>
      </c>
      <c r="F2822" s="33">
        <f>'Data from Waybill Query'!F2822</f>
        <v>0</v>
      </c>
      <c r="G2822" s="33">
        <f>'Data from Waybill Query'!G2822</f>
        <v>0</v>
      </c>
      <c r="H2822" s="104">
        <f>IF(ISNA(VLOOKUP($N2822,'Data from Waybill Query'!$A:$M,8,FALSE)),0,VLOOKUP($N2822,'Data from Waybill Query'!$A:$M,8,FALSE))</f>
        <v>0</v>
      </c>
      <c r="I2822" s="104">
        <f>IF(ISNA(VLOOKUP($N2822,'Data from Waybill Query'!$A:$M,9,FALSE)),0,VLOOKUP($N2822,'Data from Waybill Query'!$A:$M,9,FALSE))</f>
        <v>0</v>
      </c>
      <c r="J2822" s="104">
        <f>IF(ISNA(VLOOKUP($N2822,'Data from Waybill Query'!$A:$M,10,FALSE)),0,VLOOKUP($N2822,'Data from Waybill Query'!$A:$M,10,FALSE))</f>
        <v>0</v>
      </c>
      <c r="K2822" s="104">
        <f>IF(ISNA(VLOOKUP($N2822,'Data from Waybill Query'!$A:$M,11,FALSE)),0,VLOOKUP($N2822,'Data from Waybill Query'!$A:$M,11,FALSE))</f>
        <v>0</v>
      </c>
      <c r="L2822" s="104">
        <f>IF(ISNA(VLOOKUP($N2822,'Data from Waybill Query'!$A:$M,12,FALSE)),0,VLOOKUP($N2822,'Data from Waybill Query'!$A:$M,12,FALSE))</f>
        <v>0</v>
      </c>
      <c r="M2822" s="104">
        <f>IF(ISNA(VLOOKUP($N2822,'Data from Waybill Query'!$A:$M,13,FALSE)),0,VLOOKUP($N2822,'Data from Waybill Query'!$A:$M,13,FALSE))</f>
        <v>0</v>
      </c>
      <c r="N2822" s="104">
        <f t="shared" si="98"/>
        <v>403</v>
      </c>
    </row>
    <row r="2823" spans="1:14" x14ac:dyDescent="0.25">
      <c r="A2823" s="104">
        <f t="shared" si="97"/>
        <v>17</v>
      </c>
      <c r="B2823" s="32">
        <f>'Data from Waybill Query'!B2823</f>
        <v>0</v>
      </c>
      <c r="C2823" s="32">
        <f>IF('Data from Waybill Query'!C2823="00","0",IF('Data from Waybill Query'!C2823="01","1",IF('Data from Waybill Query'!C2823="XX","2",'Data from Waybill Query'!C2823)))</f>
        <v>0</v>
      </c>
      <c r="D2823" s="33">
        <f>'Data from Waybill Query'!D2823</f>
        <v>0</v>
      </c>
      <c r="E2823" s="33">
        <f>'Data from Waybill Query'!E2823</f>
        <v>0</v>
      </c>
      <c r="F2823" s="33">
        <f>'Data from Waybill Query'!F2823</f>
        <v>0</v>
      </c>
      <c r="G2823" s="33">
        <f>'Data from Waybill Query'!G2823</f>
        <v>0</v>
      </c>
      <c r="H2823" s="104">
        <f>IF(ISNA(VLOOKUP($N2823,'Data from Waybill Query'!$A:$M,8,FALSE)),0,VLOOKUP($N2823,'Data from Waybill Query'!$A:$M,8,FALSE))</f>
        <v>0</v>
      </c>
      <c r="I2823" s="104">
        <f>IF(ISNA(VLOOKUP($N2823,'Data from Waybill Query'!$A:$M,9,FALSE)),0,VLOOKUP($N2823,'Data from Waybill Query'!$A:$M,9,FALSE))</f>
        <v>0</v>
      </c>
      <c r="J2823" s="104">
        <f>IF(ISNA(VLOOKUP($N2823,'Data from Waybill Query'!$A:$M,10,FALSE)),0,VLOOKUP($N2823,'Data from Waybill Query'!$A:$M,10,FALSE))</f>
        <v>0</v>
      </c>
      <c r="K2823" s="104">
        <f>IF(ISNA(VLOOKUP($N2823,'Data from Waybill Query'!$A:$M,11,FALSE)),0,VLOOKUP($N2823,'Data from Waybill Query'!$A:$M,11,FALSE))</f>
        <v>0</v>
      </c>
      <c r="L2823" s="104">
        <f>IF(ISNA(VLOOKUP($N2823,'Data from Waybill Query'!$A:$M,12,FALSE)),0,VLOOKUP($N2823,'Data from Waybill Query'!$A:$M,12,FALSE))</f>
        <v>0</v>
      </c>
      <c r="M2823" s="104">
        <f>IF(ISNA(VLOOKUP($N2823,'Data from Waybill Query'!$A:$M,13,FALSE)),0,VLOOKUP($N2823,'Data from Waybill Query'!$A:$M,13,FALSE))</f>
        <v>0</v>
      </c>
      <c r="N2823" s="104">
        <f t="shared" si="98"/>
        <v>403</v>
      </c>
    </row>
    <row r="2824" spans="1:14" x14ac:dyDescent="0.25">
      <c r="A2824" s="104">
        <f t="shared" si="97"/>
        <v>18</v>
      </c>
      <c r="B2824" s="32">
        <f>'Data from Waybill Query'!B2824</f>
        <v>0</v>
      </c>
      <c r="C2824" s="32">
        <f>IF('Data from Waybill Query'!C2824="00","0",IF('Data from Waybill Query'!C2824="01","1",IF('Data from Waybill Query'!C2824="XX","2",'Data from Waybill Query'!C2824)))</f>
        <v>0</v>
      </c>
      <c r="D2824" s="33">
        <f>'Data from Waybill Query'!D2824</f>
        <v>0</v>
      </c>
      <c r="E2824" s="33">
        <f>'Data from Waybill Query'!E2824</f>
        <v>0</v>
      </c>
      <c r="F2824" s="33">
        <f>'Data from Waybill Query'!F2824</f>
        <v>0</v>
      </c>
      <c r="G2824" s="33">
        <f>'Data from Waybill Query'!G2824</f>
        <v>0</v>
      </c>
      <c r="H2824" s="104">
        <f>IF(ISNA(VLOOKUP($N2824,'Data from Waybill Query'!$A:$M,8,FALSE)),0,VLOOKUP($N2824,'Data from Waybill Query'!$A:$M,8,FALSE))</f>
        <v>0</v>
      </c>
      <c r="I2824" s="104">
        <f>IF(ISNA(VLOOKUP($N2824,'Data from Waybill Query'!$A:$M,9,FALSE)),0,VLOOKUP($N2824,'Data from Waybill Query'!$A:$M,9,FALSE))</f>
        <v>0</v>
      </c>
      <c r="J2824" s="104">
        <f>IF(ISNA(VLOOKUP($N2824,'Data from Waybill Query'!$A:$M,10,FALSE)),0,VLOOKUP($N2824,'Data from Waybill Query'!$A:$M,10,FALSE))</f>
        <v>0</v>
      </c>
      <c r="K2824" s="104">
        <f>IF(ISNA(VLOOKUP($N2824,'Data from Waybill Query'!$A:$M,11,FALSE)),0,VLOOKUP($N2824,'Data from Waybill Query'!$A:$M,11,FALSE))</f>
        <v>0</v>
      </c>
      <c r="L2824" s="104">
        <f>IF(ISNA(VLOOKUP($N2824,'Data from Waybill Query'!$A:$M,12,FALSE)),0,VLOOKUP($N2824,'Data from Waybill Query'!$A:$M,12,FALSE))</f>
        <v>0</v>
      </c>
      <c r="M2824" s="104">
        <f>IF(ISNA(VLOOKUP($N2824,'Data from Waybill Query'!$A:$M,13,FALSE)),0,VLOOKUP($N2824,'Data from Waybill Query'!$A:$M,13,FALSE))</f>
        <v>0</v>
      </c>
      <c r="N2824" s="104">
        <f t="shared" si="98"/>
        <v>403</v>
      </c>
    </row>
    <row r="2825" spans="1:14" x14ac:dyDescent="0.25">
      <c r="A2825" s="104">
        <f t="shared" si="97"/>
        <v>19</v>
      </c>
      <c r="B2825" s="32">
        <f>'Data from Waybill Query'!B2825</f>
        <v>0</v>
      </c>
      <c r="C2825" s="32">
        <f>IF('Data from Waybill Query'!C2825="00","0",IF('Data from Waybill Query'!C2825="01","1",IF('Data from Waybill Query'!C2825="XX","2",'Data from Waybill Query'!C2825)))</f>
        <v>0</v>
      </c>
      <c r="D2825" s="33">
        <f>'Data from Waybill Query'!D2825</f>
        <v>0</v>
      </c>
      <c r="E2825" s="33">
        <f>'Data from Waybill Query'!E2825</f>
        <v>0</v>
      </c>
      <c r="F2825" s="33">
        <f>'Data from Waybill Query'!F2825</f>
        <v>0</v>
      </c>
      <c r="G2825" s="33">
        <f>'Data from Waybill Query'!G2825</f>
        <v>0</v>
      </c>
      <c r="H2825" s="104">
        <f>IF(ISNA(VLOOKUP($N2825,'Data from Waybill Query'!$A:$M,8,FALSE)),0,VLOOKUP($N2825,'Data from Waybill Query'!$A:$M,8,FALSE))</f>
        <v>0</v>
      </c>
      <c r="I2825" s="104">
        <f>IF(ISNA(VLOOKUP($N2825,'Data from Waybill Query'!$A:$M,9,FALSE)),0,VLOOKUP($N2825,'Data from Waybill Query'!$A:$M,9,FALSE))</f>
        <v>0</v>
      </c>
      <c r="J2825" s="104">
        <f>IF(ISNA(VLOOKUP($N2825,'Data from Waybill Query'!$A:$M,10,FALSE)),0,VLOOKUP($N2825,'Data from Waybill Query'!$A:$M,10,FALSE))</f>
        <v>0</v>
      </c>
      <c r="K2825" s="104">
        <f>IF(ISNA(VLOOKUP($N2825,'Data from Waybill Query'!$A:$M,11,FALSE)),0,VLOOKUP($N2825,'Data from Waybill Query'!$A:$M,11,FALSE))</f>
        <v>0</v>
      </c>
      <c r="L2825" s="104">
        <f>IF(ISNA(VLOOKUP($N2825,'Data from Waybill Query'!$A:$M,12,FALSE)),0,VLOOKUP($N2825,'Data from Waybill Query'!$A:$M,12,FALSE))</f>
        <v>0</v>
      </c>
      <c r="M2825" s="104">
        <f>IF(ISNA(VLOOKUP($N2825,'Data from Waybill Query'!$A:$M,13,FALSE)),0,VLOOKUP($N2825,'Data from Waybill Query'!$A:$M,13,FALSE))</f>
        <v>0</v>
      </c>
      <c r="N2825" s="104">
        <f t="shared" si="98"/>
        <v>403</v>
      </c>
    </row>
    <row r="2826" spans="1:14" x14ac:dyDescent="0.25">
      <c r="A2826" s="104">
        <f t="shared" si="97"/>
        <v>20</v>
      </c>
      <c r="B2826" s="32">
        <f>'Data from Waybill Query'!B2826</f>
        <v>0</v>
      </c>
      <c r="C2826" s="32">
        <f>IF('Data from Waybill Query'!C2826="00","0",IF('Data from Waybill Query'!C2826="01","1",IF('Data from Waybill Query'!C2826="XX","2",'Data from Waybill Query'!C2826)))</f>
        <v>0</v>
      </c>
      <c r="D2826" s="33">
        <f>'Data from Waybill Query'!D2826</f>
        <v>0</v>
      </c>
      <c r="E2826" s="33">
        <f>'Data from Waybill Query'!E2826</f>
        <v>0</v>
      </c>
      <c r="F2826" s="33">
        <f>'Data from Waybill Query'!F2826</f>
        <v>0</v>
      </c>
      <c r="G2826" s="33">
        <f>'Data from Waybill Query'!G2826</f>
        <v>0</v>
      </c>
      <c r="H2826" s="104">
        <f>IF(ISNA(VLOOKUP($N2826,'Data from Waybill Query'!$A:$M,8,FALSE)),0,VLOOKUP($N2826,'Data from Waybill Query'!$A:$M,8,FALSE))</f>
        <v>0</v>
      </c>
      <c r="I2826" s="104">
        <f>IF(ISNA(VLOOKUP($N2826,'Data from Waybill Query'!$A:$M,9,FALSE)),0,VLOOKUP($N2826,'Data from Waybill Query'!$A:$M,9,FALSE))</f>
        <v>0</v>
      </c>
      <c r="J2826" s="104">
        <f>IF(ISNA(VLOOKUP($N2826,'Data from Waybill Query'!$A:$M,10,FALSE)),0,VLOOKUP($N2826,'Data from Waybill Query'!$A:$M,10,FALSE))</f>
        <v>0</v>
      </c>
      <c r="K2826" s="104">
        <f>IF(ISNA(VLOOKUP($N2826,'Data from Waybill Query'!$A:$M,11,FALSE)),0,VLOOKUP($N2826,'Data from Waybill Query'!$A:$M,11,FALSE))</f>
        <v>0</v>
      </c>
      <c r="L2826" s="104">
        <f>IF(ISNA(VLOOKUP($N2826,'Data from Waybill Query'!$A:$M,12,FALSE)),0,VLOOKUP($N2826,'Data from Waybill Query'!$A:$M,12,FALSE))</f>
        <v>0</v>
      </c>
      <c r="M2826" s="104">
        <f>IF(ISNA(VLOOKUP($N2826,'Data from Waybill Query'!$A:$M,13,FALSE)),0,VLOOKUP($N2826,'Data from Waybill Query'!$A:$M,13,FALSE))</f>
        <v>0</v>
      </c>
      <c r="N2826" s="104">
        <f t="shared" si="98"/>
        <v>403</v>
      </c>
    </row>
    <row r="2827" spans="1:14" x14ac:dyDescent="0.25">
      <c r="A2827" s="104">
        <f t="shared" si="97"/>
        <v>21</v>
      </c>
      <c r="B2827" s="32">
        <f>'Data from Waybill Query'!B2827</f>
        <v>0</v>
      </c>
      <c r="C2827" s="32">
        <f>IF('Data from Waybill Query'!C2827="00","0",IF('Data from Waybill Query'!C2827="01","1",IF('Data from Waybill Query'!C2827="XX","2",'Data from Waybill Query'!C2827)))</f>
        <v>0</v>
      </c>
      <c r="D2827" s="33">
        <f>'Data from Waybill Query'!D2827</f>
        <v>0</v>
      </c>
      <c r="E2827" s="33">
        <f>'Data from Waybill Query'!E2827</f>
        <v>0</v>
      </c>
      <c r="F2827" s="33">
        <f>'Data from Waybill Query'!F2827</f>
        <v>0</v>
      </c>
      <c r="G2827" s="33">
        <f>'Data from Waybill Query'!G2827</f>
        <v>0</v>
      </c>
      <c r="H2827" s="104">
        <f>IF(ISNA(VLOOKUP($N2827,'Data from Waybill Query'!$A:$M,8,FALSE)),0,VLOOKUP($N2827,'Data from Waybill Query'!$A:$M,8,FALSE))</f>
        <v>0</v>
      </c>
      <c r="I2827" s="104">
        <f>IF(ISNA(VLOOKUP($N2827,'Data from Waybill Query'!$A:$M,9,FALSE)),0,VLOOKUP($N2827,'Data from Waybill Query'!$A:$M,9,FALSE))</f>
        <v>0</v>
      </c>
      <c r="J2827" s="104">
        <f>IF(ISNA(VLOOKUP($N2827,'Data from Waybill Query'!$A:$M,10,FALSE)),0,VLOOKUP($N2827,'Data from Waybill Query'!$A:$M,10,FALSE))</f>
        <v>0</v>
      </c>
      <c r="K2827" s="104">
        <f>IF(ISNA(VLOOKUP($N2827,'Data from Waybill Query'!$A:$M,11,FALSE)),0,VLOOKUP($N2827,'Data from Waybill Query'!$A:$M,11,FALSE))</f>
        <v>0</v>
      </c>
      <c r="L2827" s="104">
        <f>IF(ISNA(VLOOKUP($N2827,'Data from Waybill Query'!$A:$M,12,FALSE)),0,VLOOKUP($N2827,'Data from Waybill Query'!$A:$M,12,FALSE))</f>
        <v>0</v>
      </c>
      <c r="M2827" s="104">
        <f>IF(ISNA(VLOOKUP($N2827,'Data from Waybill Query'!$A:$M,13,FALSE)),0,VLOOKUP($N2827,'Data from Waybill Query'!$A:$M,13,FALSE))</f>
        <v>0</v>
      </c>
      <c r="N2827" s="104">
        <f t="shared" si="98"/>
        <v>403</v>
      </c>
    </row>
    <row r="2828" spans="1:14" x14ac:dyDescent="0.25">
      <c r="A2828" s="104">
        <f t="shared" si="97"/>
        <v>22</v>
      </c>
      <c r="B2828" s="32">
        <f>'Data from Waybill Query'!B2828</f>
        <v>0</v>
      </c>
      <c r="C2828" s="32">
        <f>IF('Data from Waybill Query'!C2828="00","0",IF('Data from Waybill Query'!C2828="01","1",IF('Data from Waybill Query'!C2828="XX","2",'Data from Waybill Query'!C2828)))</f>
        <v>0</v>
      </c>
      <c r="D2828" s="33">
        <f>'Data from Waybill Query'!D2828</f>
        <v>0</v>
      </c>
      <c r="E2828" s="33">
        <f>'Data from Waybill Query'!E2828</f>
        <v>0</v>
      </c>
      <c r="F2828" s="33">
        <f>'Data from Waybill Query'!F2828</f>
        <v>0</v>
      </c>
      <c r="G2828" s="33">
        <f>'Data from Waybill Query'!G2828</f>
        <v>0</v>
      </c>
      <c r="H2828" s="104">
        <f>IF(ISNA(VLOOKUP($N2828,'Data from Waybill Query'!$A:$M,8,FALSE)),0,VLOOKUP($N2828,'Data from Waybill Query'!$A:$M,8,FALSE))</f>
        <v>0</v>
      </c>
      <c r="I2828" s="104">
        <f>IF(ISNA(VLOOKUP($N2828,'Data from Waybill Query'!$A:$M,9,FALSE)),0,VLOOKUP($N2828,'Data from Waybill Query'!$A:$M,9,FALSE))</f>
        <v>0</v>
      </c>
      <c r="J2828" s="104">
        <f>IF(ISNA(VLOOKUP($N2828,'Data from Waybill Query'!$A:$M,10,FALSE)),0,VLOOKUP($N2828,'Data from Waybill Query'!$A:$M,10,FALSE))</f>
        <v>0</v>
      </c>
      <c r="K2828" s="104">
        <f>IF(ISNA(VLOOKUP($N2828,'Data from Waybill Query'!$A:$M,11,FALSE)),0,VLOOKUP($N2828,'Data from Waybill Query'!$A:$M,11,FALSE))</f>
        <v>0</v>
      </c>
      <c r="L2828" s="104">
        <f>IF(ISNA(VLOOKUP($N2828,'Data from Waybill Query'!$A:$M,12,FALSE)),0,VLOOKUP($N2828,'Data from Waybill Query'!$A:$M,12,FALSE))</f>
        <v>0</v>
      </c>
      <c r="M2828" s="104">
        <f>IF(ISNA(VLOOKUP($N2828,'Data from Waybill Query'!$A:$M,13,FALSE)),0,VLOOKUP($N2828,'Data from Waybill Query'!$A:$M,13,FALSE))</f>
        <v>0</v>
      </c>
      <c r="N2828" s="104">
        <f t="shared" si="98"/>
        <v>403</v>
      </c>
    </row>
    <row r="2829" spans="1:14" x14ac:dyDescent="0.25">
      <c r="A2829" s="104">
        <f t="shared" si="97"/>
        <v>23</v>
      </c>
      <c r="B2829" s="32">
        <f>'Data from Waybill Query'!B2829</f>
        <v>0</v>
      </c>
      <c r="C2829" s="32">
        <f>IF('Data from Waybill Query'!C2829="00","0",IF('Data from Waybill Query'!C2829="01","1",IF('Data from Waybill Query'!C2829="XX","2",'Data from Waybill Query'!C2829)))</f>
        <v>0</v>
      </c>
      <c r="D2829" s="33">
        <f>'Data from Waybill Query'!D2829</f>
        <v>0</v>
      </c>
      <c r="E2829" s="33">
        <f>'Data from Waybill Query'!E2829</f>
        <v>0</v>
      </c>
      <c r="F2829" s="33">
        <f>'Data from Waybill Query'!F2829</f>
        <v>0</v>
      </c>
      <c r="G2829" s="33">
        <f>'Data from Waybill Query'!G2829</f>
        <v>0</v>
      </c>
      <c r="H2829" s="104">
        <f>IF(ISNA(VLOOKUP($N2829,'Data from Waybill Query'!$A:$M,8,FALSE)),0,VLOOKUP($N2829,'Data from Waybill Query'!$A:$M,8,FALSE))</f>
        <v>0</v>
      </c>
      <c r="I2829" s="104">
        <f>IF(ISNA(VLOOKUP($N2829,'Data from Waybill Query'!$A:$M,9,FALSE)),0,VLOOKUP($N2829,'Data from Waybill Query'!$A:$M,9,FALSE))</f>
        <v>0</v>
      </c>
      <c r="J2829" s="104">
        <f>IF(ISNA(VLOOKUP($N2829,'Data from Waybill Query'!$A:$M,10,FALSE)),0,VLOOKUP($N2829,'Data from Waybill Query'!$A:$M,10,FALSE))</f>
        <v>0</v>
      </c>
      <c r="K2829" s="104">
        <f>IF(ISNA(VLOOKUP($N2829,'Data from Waybill Query'!$A:$M,11,FALSE)),0,VLOOKUP($N2829,'Data from Waybill Query'!$A:$M,11,FALSE))</f>
        <v>0</v>
      </c>
      <c r="L2829" s="104">
        <f>IF(ISNA(VLOOKUP($N2829,'Data from Waybill Query'!$A:$M,12,FALSE)),0,VLOOKUP($N2829,'Data from Waybill Query'!$A:$M,12,FALSE))</f>
        <v>0</v>
      </c>
      <c r="M2829" s="104">
        <f>IF(ISNA(VLOOKUP($N2829,'Data from Waybill Query'!$A:$M,13,FALSE)),0,VLOOKUP($N2829,'Data from Waybill Query'!$A:$M,13,FALSE))</f>
        <v>0</v>
      </c>
      <c r="N2829" s="104">
        <f t="shared" si="98"/>
        <v>403</v>
      </c>
    </row>
    <row r="2830" spans="1:14" x14ac:dyDescent="0.25">
      <c r="A2830" s="104">
        <f t="shared" si="97"/>
        <v>24</v>
      </c>
      <c r="B2830" s="32">
        <f>'Data from Waybill Query'!B2830</f>
        <v>0</v>
      </c>
      <c r="C2830" s="32">
        <f>IF('Data from Waybill Query'!C2830="00","0",IF('Data from Waybill Query'!C2830="01","1",IF('Data from Waybill Query'!C2830="XX","2",'Data from Waybill Query'!C2830)))</f>
        <v>0</v>
      </c>
      <c r="D2830" s="33">
        <f>'Data from Waybill Query'!D2830</f>
        <v>0</v>
      </c>
      <c r="E2830" s="33">
        <f>'Data from Waybill Query'!E2830</f>
        <v>0</v>
      </c>
      <c r="F2830" s="33">
        <f>'Data from Waybill Query'!F2830</f>
        <v>0</v>
      </c>
      <c r="G2830" s="33">
        <f>'Data from Waybill Query'!G2830</f>
        <v>0</v>
      </c>
      <c r="H2830" s="104">
        <f>IF(ISNA(VLOOKUP($N2830,'Data from Waybill Query'!$A:$M,8,FALSE)),0,VLOOKUP($N2830,'Data from Waybill Query'!$A:$M,8,FALSE))</f>
        <v>0</v>
      </c>
      <c r="I2830" s="104">
        <f>IF(ISNA(VLOOKUP($N2830,'Data from Waybill Query'!$A:$M,9,FALSE)),0,VLOOKUP($N2830,'Data from Waybill Query'!$A:$M,9,FALSE))</f>
        <v>0</v>
      </c>
      <c r="J2830" s="104">
        <f>IF(ISNA(VLOOKUP($N2830,'Data from Waybill Query'!$A:$M,10,FALSE)),0,VLOOKUP($N2830,'Data from Waybill Query'!$A:$M,10,FALSE))</f>
        <v>0</v>
      </c>
      <c r="K2830" s="104">
        <f>IF(ISNA(VLOOKUP($N2830,'Data from Waybill Query'!$A:$M,11,FALSE)),0,VLOOKUP($N2830,'Data from Waybill Query'!$A:$M,11,FALSE))</f>
        <v>0</v>
      </c>
      <c r="L2830" s="104">
        <f>IF(ISNA(VLOOKUP($N2830,'Data from Waybill Query'!$A:$M,12,FALSE)),0,VLOOKUP($N2830,'Data from Waybill Query'!$A:$M,12,FALSE))</f>
        <v>0</v>
      </c>
      <c r="M2830" s="104">
        <f>IF(ISNA(VLOOKUP($N2830,'Data from Waybill Query'!$A:$M,13,FALSE)),0,VLOOKUP($N2830,'Data from Waybill Query'!$A:$M,13,FALSE))</f>
        <v>0</v>
      </c>
      <c r="N2830" s="104">
        <f t="shared" si="98"/>
        <v>403</v>
      </c>
    </row>
    <row r="2831" spans="1:14" x14ac:dyDescent="0.25">
      <c r="A2831" s="104">
        <f t="shared" si="97"/>
        <v>25</v>
      </c>
      <c r="B2831" s="32">
        <f>'Data from Waybill Query'!B2831</f>
        <v>0</v>
      </c>
      <c r="C2831" s="32">
        <f>IF('Data from Waybill Query'!C2831="00","0",IF('Data from Waybill Query'!C2831="01","1",IF('Data from Waybill Query'!C2831="XX","2",'Data from Waybill Query'!C2831)))</f>
        <v>0</v>
      </c>
      <c r="D2831" s="33">
        <f>'Data from Waybill Query'!D2831</f>
        <v>0</v>
      </c>
      <c r="E2831" s="33">
        <f>'Data from Waybill Query'!E2831</f>
        <v>0</v>
      </c>
      <c r="F2831" s="33">
        <f>'Data from Waybill Query'!F2831</f>
        <v>0</v>
      </c>
      <c r="G2831" s="33">
        <f>'Data from Waybill Query'!G2831</f>
        <v>0</v>
      </c>
      <c r="H2831" s="104">
        <f>IF(ISNA(VLOOKUP($N2831,'Data from Waybill Query'!$A:$M,8,FALSE)),0,VLOOKUP($N2831,'Data from Waybill Query'!$A:$M,8,FALSE))</f>
        <v>0</v>
      </c>
      <c r="I2831" s="104">
        <f>IF(ISNA(VLOOKUP($N2831,'Data from Waybill Query'!$A:$M,9,FALSE)),0,VLOOKUP($N2831,'Data from Waybill Query'!$A:$M,9,FALSE))</f>
        <v>0</v>
      </c>
      <c r="J2831" s="104">
        <f>IF(ISNA(VLOOKUP($N2831,'Data from Waybill Query'!$A:$M,10,FALSE)),0,VLOOKUP($N2831,'Data from Waybill Query'!$A:$M,10,FALSE))</f>
        <v>0</v>
      </c>
      <c r="K2831" s="104">
        <f>IF(ISNA(VLOOKUP($N2831,'Data from Waybill Query'!$A:$M,11,FALSE)),0,VLOOKUP($N2831,'Data from Waybill Query'!$A:$M,11,FALSE))</f>
        <v>0</v>
      </c>
      <c r="L2831" s="104">
        <f>IF(ISNA(VLOOKUP($N2831,'Data from Waybill Query'!$A:$M,12,FALSE)),0,VLOOKUP($N2831,'Data from Waybill Query'!$A:$M,12,FALSE))</f>
        <v>0</v>
      </c>
      <c r="M2831" s="104">
        <f>IF(ISNA(VLOOKUP($N2831,'Data from Waybill Query'!$A:$M,13,FALSE)),0,VLOOKUP($N2831,'Data from Waybill Query'!$A:$M,13,FALSE))</f>
        <v>0</v>
      </c>
      <c r="N2831" s="104">
        <f t="shared" si="98"/>
        <v>403</v>
      </c>
    </row>
    <row r="2832" spans="1:14" x14ac:dyDescent="0.25">
      <c r="A2832" s="104">
        <f t="shared" si="97"/>
        <v>26</v>
      </c>
      <c r="B2832" s="32">
        <f>'Data from Waybill Query'!B2832</f>
        <v>0</v>
      </c>
      <c r="C2832" s="32">
        <f>IF('Data from Waybill Query'!C2832="00","0",IF('Data from Waybill Query'!C2832="01","1",IF('Data from Waybill Query'!C2832="XX","2",'Data from Waybill Query'!C2832)))</f>
        <v>0</v>
      </c>
      <c r="D2832" s="33">
        <f>'Data from Waybill Query'!D2832</f>
        <v>0</v>
      </c>
      <c r="E2832" s="33">
        <f>'Data from Waybill Query'!E2832</f>
        <v>0</v>
      </c>
      <c r="F2832" s="33">
        <f>'Data from Waybill Query'!F2832</f>
        <v>0</v>
      </c>
      <c r="G2832" s="33">
        <f>'Data from Waybill Query'!G2832</f>
        <v>0</v>
      </c>
      <c r="H2832" s="104">
        <f>IF(ISNA(VLOOKUP($N2832,'Data from Waybill Query'!$A:$M,8,FALSE)),0,VLOOKUP($N2832,'Data from Waybill Query'!$A:$M,8,FALSE))</f>
        <v>0</v>
      </c>
      <c r="I2832" s="104">
        <f>IF(ISNA(VLOOKUP($N2832,'Data from Waybill Query'!$A:$M,9,FALSE)),0,VLOOKUP($N2832,'Data from Waybill Query'!$A:$M,9,FALSE))</f>
        <v>0</v>
      </c>
      <c r="J2832" s="104">
        <f>IF(ISNA(VLOOKUP($N2832,'Data from Waybill Query'!$A:$M,10,FALSE)),0,VLOOKUP($N2832,'Data from Waybill Query'!$A:$M,10,FALSE))</f>
        <v>0</v>
      </c>
      <c r="K2832" s="104">
        <f>IF(ISNA(VLOOKUP($N2832,'Data from Waybill Query'!$A:$M,11,FALSE)),0,VLOOKUP($N2832,'Data from Waybill Query'!$A:$M,11,FALSE))</f>
        <v>0</v>
      </c>
      <c r="L2832" s="104">
        <f>IF(ISNA(VLOOKUP($N2832,'Data from Waybill Query'!$A:$M,12,FALSE)),0,VLOOKUP($N2832,'Data from Waybill Query'!$A:$M,12,FALSE))</f>
        <v>0</v>
      </c>
      <c r="M2832" s="104">
        <f>IF(ISNA(VLOOKUP($N2832,'Data from Waybill Query'!$A:$M,13,FALSE)),0,VLOOKUP($N2832,'Data from Waybill Query'!$A:$M,13,FALSE))</f>
        <v>0</v>
      </c>
      <c r="N2832" s="104">
        <f t="shared" si="98"/>
        <v>403</v>
      </c>
    </row>
    <row r="2833" spans="1:14" x14ac:dyDescent="0.25">
      <c r="A2833" s="104">
        <f t="shared" si="97"/>
        <v>27</v>
      </c>
      <c r="B2833" s="32">
        <f>'Data from Waybill Query'!B2833</f>
        <v>0</v>
      </c>
      <c r="C2833" s="32">
        <f>IF('Data from Waybill Query'!C2833="00","0",IF('Data from Waybill Query'!C2833="01","1",IF('Data from Waybill Query'!C2833="XX","2",'Data from Waybill Query'!C2833)))</f>
        <v>0</v>
      </c>
      <c r="D2833" s="33">
        <f>'Data from Waybill Query'!D2833</f>
        <v>0</v>
      </c>
      <c r="E2833" s="33">
        <f>'Data from Waybill Query'!E2833</f>
        <v>0</v>
      </c>
      <c r="F2833" s="33">
        <f>'Data from Waybill Query'!F2833</f>
        <v>0</v>
      </c>
      <c r="G2833" s="33">
        <f>'Data from Waybill Query'!G2833</f>
        <v>0</v>
      </c>
      <c r="H2833" s="104">
        <f>IF(ISNA(VLOOKUP($N2833,'Data from Waybill Query'!$A:$M,8,FALSE)),0,VLOOKUP($N2833,'Data from Waybill Query'!$A:$M,8,FALSE))</f>
        <v>0</v>
      </c>
      <c r="I2833" s="104">
        <f>IF(ISNA(VLOOKUP($N2833,'Data from Waybill Query'!$A:$M,9,FALSE)),0,VLOOKUP($N2833,'Data from Waybill Query'!$A:$M,9,FALSE))</f>
        <v>0</v>
      </c>
      <c r="J2833" s="104">
        <f>IF(ISNA(VLOOKUP($N2833,'Data from Waybill Query'!$A:$M,10,FALSE)),0,VLOOKUP($N2833,'Data from Waybill Query'!$A:$M,10,FALSE))</f>
        <v>0</v>
      </c>
      <c r="K2833" s="104">
        <f>IF(ISNA(VLOOKUP($N2833,'Data from Waybill Query'!$A:$M,11,FALSE)),0,VLOOKUP($N2833,'Data from Waybill Query'!$A:$M,11,FALSE))</f>
        <v>0</v>
      </c>
      <c r="L2833" s="104">
        <f>IF(ISNA(VLOOKUP($N2833,'Data from Waybill Query'!$A:$M,12,FALSE)),0,VLOOKUP($N2833,'Data from Waybill Query'!$A:$M,12,FALSE))</f>
        <v>0</v>
      </c>
      <c r="M2833" s="104">
        <f>IF(ISNA(VLOOKUP($N2833,'Data from Waybill Query'!$A:$M,13,FALSE)),0,VLOOKUP($N2833,'Data from Waybill Query'!$A:$M,13,FALSE))</f>
        <v>0</v>
      </c>
      <c r="N2833" s="104">
        <f t="shared" si="98"/>
        <v>403</v>
      </c>
    </row>
    <row r="2834" spans="1:14" x14ac:dyDescent="0.25">
      <c r="A2834" s="104">
        <f t="shared" si="97"/>
        <v>28</v>
      </c>
      <c r="B2834" s="32">
        <f>'Data from Waybill Query'!B2834</f>
        <v>0</v>
      </c>
      <c r="C2834" s="32">
        <f>IF('Data from Waybill Query'!C2834="00","0",IF('Data from Waybill Query'!C2834="01","1",IF('Data from Waybill Query'!C2834="XX","2",'Data from Waybill Query'!C2834)))</f>
        <v>0</v>
      </c>
      <c r="D2834" s="33">
        <f>'Data from Waybill Query'!D2834</f>
        <v>0</v>
      </c>
      <c r="E2834" s="33">
        <f>'Data from Waybill Query'!E2834</f>
        <v>0</v>
      </c>
      <c r="F2834" s="33">
        <f>'Data from Waybill Query'!F2834</f>
        <v>0</v>
      </c>
      <c r="G2834" s="33">
        <f>'Data from Waybill Query'!G2834</f>
        <v>0</v>
      </c>
      <c r="H2834" s="104">
        <f>IF(ISNA(VLOOKUP($N2834,'Data from Waybill Query'!$A:$M,8,FALSE)),0,VLOOKUP($N2834,'Data from Waybill Query'!$A:$M,8,FALSE))</f>
        <v>0</v>
      </c>
      <c r="I2834" s="104">
        <f>IF(ISNA(VLOOKUP($N2834,'Data from Waybill Query'!$A:$M,9,FALSE)),0,VLOOKUP($N2834,'Data from Waybill Query'!$A:$M,9,FALSE))</f>
        <v>0</v>
      </c>
      <c r="J2834" s="104">
        <f>IF(ISNA(VLOOKUP($N2834,'Data from Waybill Query'!$A:$M,10,FALSE)),0,VLOOKUP($N2834,'Data from Waybill Query'!$A:$M,10,FALSE))</f>
        <v>0</v>
      </c>
      <c r="K2834" s="104">
        <f>IF(ISNA(VLOOKUP($N2834,'Data from Waybill Query'!$A:$M,11,FALSE)),0,VLOOKUP($N2834,'Data from Waybill Query'!$A:$M,11,FALSE))</f>
        <v>0</v>
      </c>
      <c r="L2834" s="104">
        <f>IF(ISNA(VLOOKUP($N2834,'Data from Waybill Query'!$A:$M,12,FALSE)),0,VLOOKUP($N2834,'Data from Waybill Query'!$A:$M,12,FALSE))</f>
        <v>0</v>
      </c>
      <c r="M2834" s="104">
        <f>IF(ISNA(VLOOKUP($N2834,'Data from Waybill Query'!$A:$M,13,FALSE)),0,VLOOKUP($N2834,'Data from Waybill Query'!$A:$M,13,FALSE))</f>
        <v>0</v>
      </c>
      <c r="N2834" s="104">
        <f t="shared" si="98"/>
        <v>403</v>
      </c>
    </row>
    <row r="2835" spans="1:14" x14ac:dyDescent="0.25">
      <c r="A2835" s="104">
        <f t="shared" si="97"/>
        <v>29</v>
      </c>
      <c r="B2835" s="32">
        <f>'Data from Waybill Query'!B2835</f>
        <v>0</v>
      </c>
      <c r="C2835" s="32">
        <f>IF('Data from Waybill Query'!C2835="00","0",IF('Data from Waybill Query'!C2835="01","1",IF('Data from Waybill Query'!C2835="XX","2",'Data from Waybill Query'!C2835)))</f>
        <v>0</v>
      </c>
      <c r="D2835" s="33">
        <f>'Data from Waybill Query'!D2835</f>
        <v>0</v>
      </c>
      <c r="E2835" s="33">
        <f>'Data from Waybill Query'!E2835</f>
        <v>0</v>
      </c>
      <c r="F2835" s="33">
        <f>'Data from Waybill Query'!F2835</f>
        <v>0</v>
      </c>
      <c r="G2835" s="33">
        <f>'Data from Waybill Query'!G2835</f>
        <v>0</v>
      </c>
      <c r="H2835" s="104">
        <f>IF(ISNA(VLOOKUP($N2835,'Data from Waybill Query'!$A:$M,8,FALSE)),0,VLOOKUP($N2835,'Data from Waybill Query'!$A:$M,8,FALSE))</f>
        <v>0</v>
      </c>
      <c r="I2835" s="104">
        <f>IF(ISNA(VLOOKUP($N2835,'Data from Waybill Query'!$A:$M,9,FALSE)),0,VLOOKUP($N2835,'Data from Waybill Query'!$A:$M,9,FALSE))</f>
        <v>0</v>
      </c>
      <c r="J2835" s="104">
        <f>IF(ISNA(VLOOKUP($N2835,'Data from Waybill Query'!$A:$M,10,FALSE)),0,VLOOKUP($N2835,'Data from Waybill Query'!$A:$M,10,FALSE))</f>
        <v>0</v>
      </c>
      <c r="K2835" s="104">
        <f>IF(ISNA(VLOOKUP($N2835,'Data from Waybill Query'!$A:$M,11,FALSE)),0,VLOOKUP($N2835,'Data from Waybill Query'!$A:$M,11,FALSE))</f>
        <v>0</v>
      </c>
      <c r="L2835" s="104">
        <f>IF(ISNA(VLOOKUP($N2835,'Data from Waybill Query'!$A:$M,12,FALSE)),0,VLOOKUP($N2835,'Data from Waybill Query'!$A:$M,12,FALSE))</f>
        <v>0</v>
      </c>
      <c r="M2835" s="104">
        <f>IF(ISNA(VLOOKUP($N2835,'Data from Waybill Query'!$A:$M,13,FALSE)),0,VLOOKUP($N2835,'Data from Waybill Query'!$A:$M,13,FALSE))</f>
        <v>0</v>
      </c>
      <c r="N2835" s="104">
        <f t="shared" si="98"/>
        <v>403</v>
      </c>
    </row>
    <row r="2836" spans="1:14" x14ac:dyDescent="0.25">
      <c r="A2836" s="104">
        <f t="shared" si="97"/>
        <v>30</v>
      </c>
      <c r="B2836" s="32">
        <f>'Data from Waybill Query'!B2836</f>
        <v>0</v>
      </c>
      <c r="C2836" s="32">
        <f>IF('Data from Waybill Query'!C2836="00","0",IF('Data from Waybill Query'!C2836="01","1",IF('Data from Waybill Query'!C2836="XX","2",'Data from Waybill Query'!C2836)))</f>
        <v>0</v>
      </c>
      <c r="D2836" s="33">
        <f>'Data from Waybill Query'!D2836</f>
        <v>0</v>
      </c>
      <c r="E2836" s="33">
        <f>'Data from Waybill Query'!E2836</f>
        <v>0</v>
      </c>
      <c r="F2836" s="33">
        <f>'Data from Waybill Query'!F2836</f>
        <v>0</v>
      </c>
      <c r="G2836" s="33">
        <f>'Data from Waybill Query'!G2836</f>
        <v>0</v>
      </c>
      <c r="H2836" s="104">
        <f>IF(ISNA(VLOOKUP($N2836,'Data from Waybill Query'!$A:$M,8,FALSE)),0,VLOOKUP($N2836,'Data from Waybill Query'!$A:$M,8,FALSE))</f>
        <v>0</v>
      </c>
      <c r="I2836" s="104">
        <f>IF(ISNA(VLOOKUP($N2836,'Data from Waybill Query'!$A:$M,9,FALSE)),0,VLOOKUP($N2836,'Data from Waybill Query'!$A:$M,9,FALSE))</f>
        <v>0</v>
      </c>
      <c r="J2836" s="104">
        <f>IF(ISNA(VLOOKUP($N2836,'Data from Waybill Query'!$A:$M,10,FALSE)),0,VLOOKUP($N2836,'Data from Waybill Query'!$A:$M,10,FALSE))</f>
        <v>0</v>
      </c>
      <c r="K2836" s="104">
        <f>IF(ISNA(VLOOKUP($N2836,'Data from Waybill Query'!$A:$M,11,FALSE)),0,VLOOKUP($N2836,'Data from Waybill Query'!$A:$M,11,FALSE))</f>
        <v>0</v>
      </c>
      <c r="L2836" s="104">
        <f>IF(ISNA(VLOOKUP($N2836,'Data from Waybill Query'!$A:$M,12,FALSE)),0,VLOOKUP($N2836,'Data from Waybill Query'!$A:$M,12,FALSE))</f>
        <v>0</v>
      </c>
      <c r="M2836" s="104">
        <f>IF(ISNA(VLOOKUP($N2836,'Data from Waybill Query'!$A:$M,13,FALSE)),0,VLOOKUP($N2836,'Data from Waybill Query'!$A:$M,13,FALSE))</f>
        <v>0</v>
      </c>
      <c r="N2836" s="104">
        <f t="shared" si="98"/>
        <v>403</v>
      </c>
    </row>
    <row r="2837" spans="1:14" x14ac:dyDescent="0.25">
      <c r="A2837" s="104">
        <f t="shared" si="97"/>
        <v>31</v>
      </c>
      <c r="B2837" s="32">
        <f>'Data from Waybill Query'!B2837</f>
        <v>0</v>
      </c>
      <c r="C2837" s="32">
        <f>IF('Data from Waybill Query'!C2837="00","0",IF('Data from Waybill Query'!C2837="01","1",IF('Data from Waybill Query'!C2837="XX","2",'Data from Waybill Query'!C2837)))</f>
        <v>0</v>
      </c>
      <c r="D2837" s="33">
        <f>'Data from Waybill Query'!D2837</f>
        <v>0</v>
      </c>
      <c r="E2837" s="33">
        <f>'Data from Waybill Query'!E2837</f>
        <v>0</v>
      </c>
      <c r="F2837" s="33">
        <f>'Data from Waybill Query'!F2837</f>
        <v>0</v>
      </c>
      <c r="G2837" s="33">
        <f>'Data from Waybill Query'!G2837</f>
        <v>0</v>
      </c>
      <c r="H2837" s="104">
        <f>IF(ISNA(VLOOKUP($N2837,'Data from Waybill Query'!$A:$M,8,FALSE)),0,VLOOKUP($N2837,'Data from Waybill Query'!$A:$M,8,FALSE))</f>
        <v>0</v>
      </c>
      <c r="I2837" s="104">
        <f>IF(ISNA(VLOOKUP($N2837,'Data from Waybill Query'!$A:$M,9,FALSE)),0,VLOOKUP($N2837,'Data from Waybill Query'!$A:$M,9,FALSE))</f>
        <v>0</v>
      </c>
      <c r="J2837" s="104">
        <f>IF(ISNA(VLOOKUP($N2837,'Data from Waybill Query'!$A:$M,10,FALSE)),0,VLOOKUP($N2837,'Data from Waybill Query'!$A:$M,10,FALSE))</f>
        <v>0</v>
      </c>
      <c r="K2837" s="104">
        <f>IF(ISNA(VLOOKUP($N2837,'Data from Waybill Query'!$A:$M,11,FALSE)),0,VLOOKUP($N2837,'Data from Waybill Query'!$A:$M,11,FALSE))</f>
        <v>0</v>
      </c>
      <c r="L2837" s="104">
        <f>IF(ISNA(VLOOKUP($N2837,'Data from Waybill Query'!$A:$M,12,FALSE)),0,VLOOKUP($N2837,'Data from Waybill Query'!$A:$M,12,FALSE))</f>
        <v>0</v>
      </c>
      <c r="M2837" s="104">
        <f>IF(ISNA(VLOOKUP($N2837,'Data from Waybill Query'!$A:$M,13,FALSE)),0,VLOOKUP($N2837,'Data from Waybill Query'!$A:$M,13,FALSE))</f>
        <v>0</v>
      </c>
      <c r="N2837" s="104">
        <f t="shared" si="98"/>
        <v>403</v>
      </c>
    </row>
    <row r="2838" spans="1:14" x14ac:dyDescent="0.25">
      <c r="A2838" s="104">
        <f t="shared" si="97"/>
        <v>32</v>
      </c>
      <c r="B2838" s="32">
        <f>'Data from Waybill Query'!B2838</f>
        <v>0</v>
      </c>
      <c r="C2838" s="32">
        <f>IF('Data from Waybill Query'!C2838="00","0",IF('Data from Waybill Query'!C2838="01","1",IF('Data from Waybill Query'!C2838="XX","2",'Data from Waybill Query'!C2838)))</f>
        <v>0</v>
      </c>
      <c r="D2838" s="33">
        <f>'Data from Waybill Query'!D2838</f>
        <v>0</v>
      </c>
      <c r="E2838" s="33">
        <f>'Data from Waybill Query'!E2838</f>
        <v>0</v>
      </c>
      <c r="F2838" s="33">
        <f>'Data from Waybill Query'!F2838</f>
        <v>0</v>
      </c>
      <c r="G2838" s="33">
        <f>'Data from Waybill Query'!G2838</f>
        <v>0</v>
      </c>
      <c r="H2838" s="104">
        <f>IF(ISNA(VLOOKUP($N2838,'Data from Waybill Query'!$A:$M,8,FALSE)),0,VLOOKUP($N2838,'Data from Waybill Query'!$A:$M,8,FALSE))</f>
        <v>0</v>
      </c>
      <c r="I2838" s="104">
        <f>IF(ISNA(VLOOKUP($N2838,'Data from Waybill Query'!$A:$M,9,FALSE)),0,VLOOKUP($N2838,'Data from Waybill Query'!$A:$M,9,FALSE))</f>
        <v>0</v>
      </c>
      <c r="J2838" s="104">
        <f>IF(ISNA(VLOOKUP($N2838,'Data from Waybill Query'!$A:$M,10,FALSE)),0,VLOOKUP($N2838,'Data from Waybill Query'!$A:$M,10,FALSE))</f>
        <v>0</v>
      </c>
      <c r="K2838" s="104">
        <f>IF(ISNA(VLOOKUP($N2838,'Data from Waybill Query'!$A:$M,11,FALSE)),0,VLOOKUP($N2838,'Data from Waybill Query'!$A:$M,11,FALSE))</f>
        <v>0</v>
      </c>
      <c r="L2838" s="104">
        <f>IF(ISNA(VLOOKUP($N2838,'Data from Waybill Query'!$A:$M,12,FALSE)),0,VLOOKUP($N2838,'Data from Waybill Query'!$A:$M,12,FALSE))</f>
        <v>0</v>
      </c>
      <c r="M2838" s="104">
        <f>IF(ISNA(VLOOKUP($N2838,'Data from Waybill Query'!$A:$M,13,FALSE)),0,VLOOKUP($N2838,'Data from Waybill Query'!$A:$M,13,FALSE))</f>
        <v>0</v>
      </c>
      <c r="N2838" s="104">
        <f t="shared" si="98"/>
        <v>403</v>
      </c>
    </row>
    <row r="2839" spans="1:14" x14ac:dyDescent="0.25">
      <c r="A2839" s="104">
        <f t="shared" si="97"/>
        <v>33</v>
      </c>
      <c r="B2839" s="32">
        <f>'Data from Waybill Query'!B2839</f>
        <v>0</v>
      </c>
      <c r="C2839" s="32">
        <f>IF('Data from Waybill Query'!C2839="00","0",IF('Data from Waybill Query'!C2839="01","1",IF('Data from Waybill Query'!C2839="XX","2",'Data from Waybill Query'!C2839)))</f>
        <v>0</v>
      </c>
      <c r="D2839" s="33">
        <f>'Data from Waybill Query'!D2839</f>
        <v>0</v>
      </c>
      <c r="E2839" s="33">
        <f>'Data from Waybill Query'!E2839</f>
        <v>0</v>
      </c>
      <c r="F2839" s="33">
        <f>'Data from Waybill Query'!F2839</f>
        <v>0</v>
      </c>
      <c r="G2839" s="33">
        <f>'Data from Waybill Query'!G2839</f>
        <v>0</v>
      </c>
      <c r="H2839" s="104">
        <f>IF(ISNA(VLOOKUP($N2839,'Data from Waybill Query'!$A:$M,8,FALSE)),0,VLOOKUP($N2839,'Data from Waybill Query'!$A:$M,8,FALSE))</f>
        <v>0</v>
      </c>
      <c r="I2839" s="104">
        <f>IF(ISNA(VLOOKUP($N2839,'Data from Waybill Query'!$A:$M,9,FALSE)),0,VLOOKUP($N2839,'Data from Waybill Query'!$A:$M,9,FALSE))</f>
        <v>0</v>
      </c>
      <c r="J2839" s="104">
        <f>IF(ISNA(VLOOKUP($N2839,'Data from Waybill Query'!$A:$M,10,FALSE)),0,VLOOKUP($N2839,'Data from Waybill Query'!$A:$M,10,FALSE))</f>
        <v>0</v>
      </c>
      <c r="K2839" s="104">
        <f>IF(ISNA(VLOOKUP($N2839,'Data from Waybill Query'!$A:$M,11,FALSE)),0,VLOOKUP($N2839,'Data from Waybill Query'!$A:$M,11,FALSE))</f>
        <v>0</v>
      </c>
      <c r="L2839" s="104">
        <f>IF(ISNA(VLOOKUP($N2839,'Data from Waybill Query'!$A:$M,12,FALSE)),0,VLOOKUP($N2839,'Data from Waybill Query'!$A:$M,12,FALSE))</f>
        <v>0</v>
      </c>
      <c r="M2839" s="104">
        <f>IF(ISNA(VLOOKUP($N2839,'Data from Waybill Query'!$A:$M,13,FALSE)),0,VLOOKUP($N2839,'Data from Waybill Query'!$A:$M,13,FALSE))</f>
        <v>0</v>
      </c>
      <c r="N2839" s="104">
        <f t="shared" si="98"/>
        <v>403</v>
      </c>
    </row>
    <row r="2840" spans="1:14" x14ac:dyDescent="0.25">
      <c r="A2840" s="104">
        <f t="shared" si="97"/>
        <v>34</v>
      </c>
      <c r="B2840" s="32">
        <f>'Data from Waybill Query'!B2840</f>
        <v>0</v>
      </c>
      <c r="C2840" s="32">
        <f>IF('Data from Waybill Query'!C2840="00","0",IF('Data from Waybill Query'!C2840="01","1",IF('Data from Waybill Query'!C2840="XX","2",'Data from Waybill Query'!C2840)))</f>
        <v>0</v>
      </c>
      <c r="D2840" s="33">
        <f>'Data from Waybill Query'!D2840</f>
        <v>0</v>
      </c>
      <c r="E2840" s="33">
        <f>'Data from Waybill Query'!E2840</f>
        <v>0</v>
      </c>
      <c r="F2840" s="33">
        <f>'Data from Waybill Query'!F2840</f>
        <v>0</v>
      </c>
      <c r="G2840" s="33">
        <f>'Data from Waybill Query'!G2840</f>
        <v>0</v>
      </c>
      <c r="H2840" s="104">
        <f>IF(ISNA(VLOOKUP($N2840,'Data from Waybill Query'!$A:$M,8,FALSE)),0,VLOOKUP($N2840,'Data from Waybill Query'!$A:$M,8,FALSE))</f>
        <v>0</v>
      </c>
      <c r="I2840" s="104">
        <f>IF(ISNA(VLOOKUP($N2840,'Data from Waybill Query'!$A:$M,9,FALSE)),0,VLOOKUP($N2840,'Data from Waybill Query'!$A:$M,9,FALSE))</f>
        <v>0</v>
      </c>
      <c r="J2840" s="104">
        <f>IF(ISNA(VLOOKUP($N2840,'Data from Waybill Query'!$A:$M,10,FALSE)),0,VLOOKUP($N2840,'Data from Waybill Query'!$A:$M,10,FALSE))</f>
        <v>0</v>
      </c>
      <c r="K2840" s="104">
        <f>IF(ISNA(VLOOKUP($N2840,'Data from Waybill Query'!$A:$M,11,FALSE)),0,VLOOKUP($N2840,'Data from Waybill Query'!$A:$M,11,FALSE))</f>
        <v>0</v>
      </c>
      <c r="L2840" s="104">
        <f>IF(ISNA(VLOOKUP($N2840,'Data from Waybill Query'!$A:$M,12,FALSE)),0,VLOOKUP($N2840,'Data from Waybill Query'!$A:$M,12,FALSE))</f>
        <v>0</v>
      </c>
      <c r="M2840" s="104">
        <f>IF(ISNA(VLOOKUP($N2840,'Data from Waybill Query'!$A:$M,13,FALSE)),0,VLOOKUP($N2840,'Data from Waybill Query'!$A:$M,13,FALSE))</f>
        <v>0</v>
      </c>
      <c r="N2840" s="104">
        <f t="shared" si="98"/>
        <v>403</v>
      </c>
    </row>
    <row r="2841" spans="1:14" x14ac:dyDescent="0.25">
      <c r="A2841" s="104">
        <f t="shared" si="97"/>
        <v>35</v>
      </c>
      <c r="B2841" s="32">
        <f>'Data from Waybill Query'!B2841</f>
        <v>0</v>
      </c>
      <c r="C2841" s="32">
        <f>IF('Data from Waybill Query'!C2841="00","0",IF('Data from Waybill Query'!C2841="01","1",IF('Data from Waybill Query'!C2841="XX","2",'Data from Waybill Query'!C2841)))</f>
        <v>0</v>
      </c>
      <c r="D2841" s="33">
        <f>'Data from Waybill Query'!D2841</f>
        <v>0</v>
      </c>
      <c r="E2841" s="33">
        <f>'Data from Waybill Query'!E2841</f>
        <v>0</v>
      </c>
      <c r="F2841" s="33">
        <f>'Data from Waybill Query'!F2841</f>
        <v>0</v>
      </c>
      <c r="G2841" s="33">
        <f>'Data from Waybill Query'!G2841</f>
        <v>0</v>
      </c>
      <c r="H2841" s="104">
        <f>IF(ISNA(VLOOKUP($N2841,'Data from Waybill Query'!$A:$M,8,FALSE)),0,VLOOKUP($N2841,'Data from Waybill Query'!$A:$M,8,FALSE))</f>
        <v>0</v>
      </c>
      <c r="I2841" s="104">
        <f>IF(ISNA(VLOOKUP($N2841,'Data from Waybill Query'!$A:$M,9,FALSE)),0,VLOOKUP($N2841,'Data from Waybill Query'!$A:$M,9,FALSE))</f>
        <v>0</v>
      </c>
      <c r="J2841" s="104">
        <f>IF(ISNA(VLOOKUP($N2841,'Data from Waybill Query'!$A:$M,10,FALSE)),0,VLOOKUP($N2841,'Data from Waybill Query'!$A:$M,10,FALSE))</f>
        <v>0</v>
      </c>
      <c r="K2841" s="104">
        <f>IF(ISNA(VLOOKUP($N2841,'Data from Waybill Query'!$A:$M,11,FALSE)),0,VLOOKUP($N2841,'Data from Waybill Query'!$A:$M,11,FALSE))</f>
        <v>0</v>
      </c>
      <c r="L2841" s="104">
        <f>IF(ISNA(VLOOKUP($N2841,'Data from Waybill Query'!$A:$M,12,FALSE)),0,VLOOKUP($N2841,'Data from Waybill Query'!$A:$M,12,FALSE))</f>
        <v>0</v>
      </c>
      <c r="M2841" s="104">
        <f>IF(ISNA(VLOOKUP($N2841,'Data from Waybill Query'!$A:$M,13,FALSE)),0,VLOOKUP($N2841,'Data from Waybill Query'!$A:$M,13,FALSE))</f>
        <v>0</v>
      </c>
      <c r="N2841" s="104">
        <f t="shared" si="98"/>
        <v>403</v>
      </c>
    </row>
    <row r="2842" spans="1:14" x14ac:dyDescent="0.25">
      <c r="A2842" s="104">
        <f t="shared" si="97"/>
        <v>36</v>
      </c>
      <c r="B2842" s="32">
        <f>'Data from Waybill Query'!B2842</f>
        <v>0</v>
      </c>
      <c r="C2842" s="32">
        <f>IF('Data from Waybill Query'!C2842="00","0",IF('Data from Waybill Query'!C2842="01","1",IF('Data from Waybill Query'!C2842="XX","2",'Data from Waybill Query'!C2842)))</f>
        <v>0</v>
      </c>
      <c r="D2842" s="33">
        <f>'Data from Waybill Query'!D2842</f>
        <v>0</v>
      </c>
      <c r="E2842" s="33">
        <f>'Data from Waybill Query'!E2842</f>
        <v>0</v>
      </c>
      <c r="F2842" s="33">
        <f>'Data from Waybill Query'!F2842</f>
        <v>0</v>
      </c>
      <c r="G2842" s="33">
        <f>'Data from Waybill Query'!G2842</f>
        <v>0</v>
      </c>
      <c r="H2842" s="104">
        <f>IF(ISNA(VLOOKUP($N2842,'Data from Waybill Query'!$A:$M,8,FALSE)),0,VLOOKUP($N2842,'Data from Waybill Query'!$A:$M,8,FALSE))</f>
        <v>0</v>
      </c>
      <c r="I2842" s="104">
        <f>IF(ISNA(VLOOKUP($N2842,'Data from Waybill Query'!$A:$M,9,FALSE)),0,VLOOKUP($N2842,'Data from Waybill Query'!$A:$M,9,FALSE))</f>
        <v>0</v>
      </c>
      <c r="J2842" s="104">
        <f>IF(ISNA(VLOOKUP($N2842,'Data from Waybill Query'!$A:$M,10,FALSE)),0,VLOOKUP($N2842,'Data from Waybill Query'!$A:$M,10,FALSE))</f>
        <v>0</v>
      </c>
      <c r="K2842" s="104">
        <f>IF(ISNA(VLOOKUP($N2842,'Data from Waybill Query'!$A:$M,11,FALSE)),0,VLOOKUP($N2842,'Data from Waybill Query'!$A:$M,11,FALSE))</f>
        <v>0</v>
      </c>
      <c r="L2842" s="104">
        <f>IF(ISNA(VLOOKUP($N2842,'Data from Waybill Query'!$A:$M,12,FALSE)),0,VLOOKUP($N2842,'Data from Waybill Query'!$A:$M,12,FALSE))</f>
        <v>0</v>
      </c>
      <c r="M2842" s="104">
        <f>IF(ISNA(VLOOKUP($N2842,'Data from Waybill Query'!$A:$M,13,FALSE)),0,VLOOKUP($N2842,'Data from Waybill Query'!$A:$M,13,FALSE))</f>
        <v>0</v>
      </c>
      <c r="N2842" s="104">
        <f t="shared" si="98"/>
        <v>403</v>
      </c>
    </row>
    <row r="2843" spans="1:14" x14ac:dyDescent="0.25">
      <c r="A2843" s="104">
        <f t="shared" si="97"/>
        <v>37</v>
      </c>
      <c r="B2843" s="32">
        <f>'Data from Waybill Query'!B2843</f>
        <v>0</v>
      </c>
      <c r="C2843" s="32">
        <f>IF('Data from Waybill Query'!C2843="00","0",IF('Data from Waybill Query'!C2843="01","1",IF('Data from Waybill Query'!C2843="XX","2",'Data from Waybill Query'!C2843)))</f>
        <v>0</v>
      </c>
      <c r="D2843" s="33">
        <f>'Data from Waybill Query'!D2843</f>
        <v>0</v>
      </c>
      <c r="E2843" s="33">
        <f>'Data from Waybill Query'!E2843</f>
        <v>0</v>
      </c>
      <c r="F2843" s="33">
        <f>'Data from Waybill Query'!F2843</f>
        <v>0</v>
      </c>
      <c r="G2843" s="33">
        <f>'Data from Waybill Query'!G2843</f>
        <v>0</v>
      </c>
      <c r="H2843" s="104">
        <f>IF(ISNA(VLOOKUP($N2843,'Data from Waybill Query'!$A:$M,8,FALSE)),0,VLOOKUP($N2843,'Data from Waybill Query'!$A:$M,8,FALSE))</f>
        <v>0</v>
      </c>
      <c r="I2843" s="104">
        <f>IF(ISNA(VLOOKUP($N2843,'Data from Waybill Query'!$A:$M,9,FALSE)),0,VLOOKUP($N2843,'Data from Waybill Query'!$A:$M,9,FALSE))</f>
        <v>0</v>
      </c>
      <c r="J2843" s="104">
        <f>IF(ISNA(VLOOKUP($N2843,'Data from Waybill Query'!$A:$M,10,FALSE)),0,VLOOKUP($N2843,'Data from Waybill Query'!$A:$M,10,FALSE))</f>
        <v>0</v>
      </c>
      <c r="K2843" s="104">
        <f>IF(ISNA(VLOOKUP($N2843,'Data from Waybill Query'!$A:$M,11,FALSE)),0,VLOOKUP($N2843,'Data from Waybill Query'!$A:$M,11,FALSE))</f>
        <v>0</v>
      </c>
      <c r="L2843" s="104">
        <f>IF(ISNA(VLOOKUP($N2843,'Data from Waybill Query'!$A:$M,12,FALSE)),0,VLOOKUP($N2843,'Data from Waybill Query'!$A:$M,12,FALSE))</f>
        <v>0</v>
      </c>
      <c r="M2843" s="104">
        <f>IF(ISNA(VLOOKUP($N2843,'Data from Waybill Query'!$A:$M,13,FALSE)),0,VLOOKUP($N2843,'Data from Waybill Query'!$A:$M,13,FALSE))</f>
        <v>0</v>
      </c>
      <c r="N2843" s="104">
        <f t="shared" si="98"/>
        <v>403</v>
      </c>
    </row>
    <row r="2844" spans="1:14" x14ac:dyDescent="0.25">
      <c r="A2844" s="104">
        <f t="shared" si="97"/>
        <v>38</v>
      </c>
      <c r="B2844" s="32">
        <f>'Data from Waybill Query'!B2844</f>
        <v>0</v>
      </c>
      <c r="C2844" s="32">
        <f>IF('Data from Waybill Query'!C2844="00","0",IF('Data from Waybill Query'!C2844="01","1",IF('Data from Waybill Query'!C2844="XX","2",'Data from Waybill Query'!C2844)))</f>
        <v>0</v>
      </c>
      <c r="D2844" s="33">
        <f>'Data from Waybill Query'!D2844</f>
        <v>0</v>
      </c>
      <c r="E2844" s="33">
        <f>'Data from Waybill Query'!E2844</f>
        <v>0</v>
      </c>
      <c r="F2844" s="33">
        <f>'Data from Waybill Query'!F2844</f>
        <v>0</v>
      </c>
      <c r="G2844" s="33">
        <f>'Data from Waybill Query'!G2844</f>
        <v>0</v>
      </c>
      <c r="H2844" s="104">
        <f>IF(ISNA(VLOOKUP($N2844,'Data from Waybill Query'!$A:$M,8,FALSE)),0,VLOOKUP($N2844,'Data from Waybill Query'!$A:$M,8,FALSE))</f>
        <v>0</v>
      </c>
      <c r="I2844" s="104">
        <f>IF(ISNA(VLOOKUP($N2844,'Data from Waybill Query'!$A:$M,9,FALSE)),0,VLOOKUP($N2844,'Data from Waybill Query'!$A:$M,9,FALSE))</f>
        <v>0</v>
      </c>
      <c r="J2844" s="104">
        <f>IF(ISNA(VLOOKUP($N2844,'Data from Waybill Query'!$A:$M,10,FALSE)),0,VLOOKUP($N2844,'Data from Waybill Query'!$A:$M,10,FALSE))</f>
        <v>0</v>
      </c>
      <c r="K2844" s="104">
        <f>IF(ISNA(VLOOKUP($N2844,'Data from Waybill Query'!$A:$M,11,FALSE)),0,VLOOKUP($N2844,'Data from Waybill Query'!$A:$M,11,FALSE))</f>
        <v>0</v>
      </c>
      <c r="L2844" s="104">
        <f>IF(ISNA(VLOOKUP($N2844,'Data from Waybill Query'!$A:$M,12,FALSE)),0,VLOOKUP($N2844,'Data from Waybill Query'!$A:$M,12,FALSE))</f>
        <v>0</v>
      </c>
      <c r="M2844" s="104">
        <f>IF(ISNA(VLOOKUP($N2844,'Data from Waybill Query'!$A:$M,13,FALSE)),0,VLOOKUP($N2844,'Data from Waybill Query'!$A:$M,13,FALSE))</f>
        <v>0</v>
      </c>
      <c r="N2844" s="104">
        <f t="shared" si="98"/>
        <v>403</v>
      </c>
    </row>
    <row r="2845" spans="1:14" x14ac:dyDescent="0.25">
      <c r="A2845" s="104">
        <f t="shared" si="97"/>
        <v>39</v>
      </c>
      <c r="B2845" s="32">
        <f>'Data from Waybill Query'!B2845</f>
        <v>0</v>
      </c>
      <c r="C2845" s="32">
        <f>IF('Data from Waybill Query'!C2845="00","0",IF('Data from Waybill Query'!C2845="01","1",IF('Data from Waybill Query'!C2845="XX","2",'Data from Waybill Query'!C2845)))</f>
        <v>0</v>
      </c>
      <c r="D2845" s="33">
        <f>'Data from Waybill Query'!D2845</f>
        <v>0</v>
      </c>
      <c r="E2845" s="33">
        <f>'Data from Waybill Query'!E2845</f>
        <v>0</v>
      </c>
      <c r="F2845" s="33">
        <f>'Data from Waybill Query'!F2845</f>
        <v>0</v>
      </c>
      <c r="G2845" s="33">
        <f>'Data from Waybill Query'!G2845</f>
        <v>0</v>
      </c>
      <c r="H2845" s="104">
        <f>IF(ISNA(VLOOKUP($N2845,'Data from Waybill Query'!$A:$M,8,FALSE)),0,VLOOKUP($N2845,'Data from Waybill Query'!$A:$M,8,FALSE))</f>
        <v>0</v>
      </c>
      <c r="I2845" s="104">
        <f>IF(ISNA(VLOOKUP($N2845,'Data from Waybill Query'!$A:$M,9,FALSE)),0,VLOOKUP($N2845,'Data from Waybill Query'!$A:$M,9,FALSE))</f>
        <v>0</v>
      </c>
      <c r="J2845" s="104">
        <f>IF(ISNA(VLOOKUP($N2845,'Data from Waybill Query'!$A:$M,10,FALSE)),0,VLOOKUP($N2845,'Data from Waybill Query'!$A:$M,10,FALSE))</f>
        <v>0</v>
      </c>
      <c r="K2845" s="104">
        <f>IF(ISNA(VLOOKUP($N2845,'Data from Waybill Query'!$A:$M,11,FALSE)),0,VLOOKUP($N2845,'Data from Waybill Query'!$A:$M,11,FALSE))</f>
        <v>0</v>
      </c>
      <c r="L2845" s="104">
        <f>IF(ISNA(VLOOKUP($N2845,'Data from Waybill Query'!$A:$M,12,FALSE)),0,VLOOKUP($N2845,'Data from Waybill Query'!$A:$M,12,FALSE))</f>
        <v>0</v>
      </c>
      <c r="M2845" s="104">
        <f>IF(ISNA(VLOOKUP($N2845,'Data from Waybill Query'!$A:$M,13,FALSE)),0,VLOOKUP($N2845,'Data from Waybill Query'!$A:$M,13,FALSE))</f>
        <v>0</v>
      </c>
      <c r="N2845" s="104">
        <f t="shared" si="98"/>
        <v>403</v>
      </c>
    </row>
    <row r="2846" spans="1:14" x14ac:dyDescent="0.25">
      <c r="A2846" s="104">
        <f t="shared" si="97"/>
        <v>40</v>
      </c>
      <c r="B2846" s="32">
        <f>'Data from Waybill Query'!B2846</f>
        <v>0</v>
      </c>
      <c r="C2846" s="32">
        <f>IF('Data from Waybill Query'!C2846="00","0",IF('Data from Waybill Query'!C2846="01","1",IF('Data from Waybill Query'!C2846="XX","2",'Data from Waybill Query'!C2846)))</f>
        <v>0</v>
      </c>
      <c r="D2846" s="33">
        <f>'Data from Waybill Query'!D2846</f>
        <v>0</v>
      </c>
      <c r="E2846" s="33">
        <f>'Data from Waybill Query'!E2846</f>
        <v>0</v>
      </c>
      <c r="F2846" s="33">
        <f>'Data from Waybill Query'!F2846</f>
        <v>0</v>
      </c>
      <c r="G2846" s="33">
        <f>'Data from Waybill Query'!G2846</f>
        <v>0</v>
      </c>
      <c r="H2846" s="104">
        <f>IF(ISNA(VLOOKUP($N2846,'Data from Waybill Query'!$A:$M,8,FALSE)),0,VLOOKUP($N2846,'Data from Waybill Query'!$A:$M,8,FALSE))</f>
        <v>0</v>
      </c>
      <c r="I2846" s="104">
        <f>IF(ISNA(VLOOKUP($N2846,'Data from Waybill Query'!$A:$M,9,FALSE)),0,VLOOKUP($N2846,'Data from Waybill Query'!$A:$M,9,FALSE))</f>
        <v>0</v>
      </c>
      <c r="J2846" s="104">
        <f>IF(ISNA(VLOOKUP($N2846,'Data from Waybill Query'!$A:$M,10,FALSE)),0,VLOOKUP($N2846,'Data from Waybill Query'!$A:$M,10,FALSE))</f>
        <v>0</v>
      </c>
      <c r="K2846" s="104">
        <f>IF(ISNA(VLOOKUP($N2846,'Data from Waybill Query'!$A:$M,11,FALSE)),0,VLOOKUP($N2846,'Data from Waybill Query'!$A:$M,11,FALSE))</f>
        <v>0</v>
      </c>
      <c r="L2846" s="104">
        <f>IF(ISNA(VLOOKUP($N2846,'Data from Waybill Query'!$A:$M,12,FALSE)),0,VLOOKUP($N2846,'Data from Waybill Query'!$A:$M,12,FALSE))</f>
        <v>0</v>
      </c>
      <c r="M2846" s="104">
        <f>IF(ISNA(VLOOKUP($N2846,'Data from Waybill Query'!$A:$M,13,FALSE)),0,VLOOKUP($N2846,'Data from Waybill Query'!$A:$M,13,FALSE))</f>
        <v>0</v>
      </c>
      <c r="N2846" s="104">
        <f t="shared" si="98"/>
        <v>403</v>
      </c>
    </row>
    <row r="2847" spans="1:14" x14ac:dyDescent="0.25">
      <c r="A2847" s="104">
        <f t="shared" si="97"/>
        <v>41</v>
      </c>
      <c r="B2847" s="32">
        <f>'Data from Waybill Query'!B2847</f>
        <v>0</v>
      </c>
      <c r="C2847" s="32">
        <f>IF('Data from Waybill Query'!C2847="00","0",IF('Data from Waybill Query'!C2847="01","1",IF('Data from Waybill Query'!C2847="XX","2",'Data from Waybill Query'!C2847)))</f>
        <v>0</v>
      </c>
      <c r="D2847" s="33">
        <f>'Data from Waybill Query'!D2847</f>
        <v>0</v>
      </c>
      <c r="E2847" s="33">
        <f>'Data from Waybill Query'!E2847</f>
        <v>0</v>
      </c>
      <c r="F2847" s="33">
        <f>'Data from Waybill Query'!F2847</f>
        <v>0</v>
      </c>
      <c r="G2847" s="33">
        <f>'Data from Waybill Query'!G2847</f>
        <v>0</v>
      </c>
      <c r="H2847" s="104">
        <f>IF(ISNA(VLOOKUP($N2847,'Data from Waybill Query'!$A:$M,8,FALSE)),0,VLOOKUP($N2847,'Data from Waybill Query'!$A:$M,8,FALSE))</f>
        <v>0</v>
      </c>
      <c r="I2847" s="104">
        <f>IF(ISNA(VLOOKUP($N2847,'Data from Waybill Query'!$A:$M,9,FALSE)),0,VLOOKUP($N2847,'Data from Waybill Query'!$A:$M,9,FALSE))</f>
        <v>0</v>
      </c>
      <c r="J2847" s="104">
        <f>IF(ISNA(VLOOKUP($N2847,'Data from Waybill Query'!$A:$M,10,FALSE)),0,VLOOKUP($N2847,'Data from Waybill Query'!$A:$M,10,FALSE))</f>
        <v>0</v>
      </c>
      <c r="K2847" s="104">
        <f>IF(ISNA(VLOOKUP($N2847,'Data from Waybill Query'!$A:$M,11,FALSE)),0,VLOOKUP($N2847,'Data from Waybill Query'!$A:$M,11,FALSE))</f>
        <v>0</v>
      </c>
      <c r="L2847" s="104">
        <f>IF(ISNA(VLOOKUP($N2847,'Data from Waybill Query'!$A:$M,12,FALSE)),0,VLOOKUP($N2847,'Data from Waybill Query'!$A:$M,12,FALSE))</f>
        <v>0</v>
      </c>
      <c r="M2847" s="104">
        <f>IF(ISNA(VLOOKUP($N2847,'Data from Waybill Query'!$A:$M,13,FALSE)),0,VLOOKUP($N2847,'Data from Waybill Query'!$A:$M,13,FALSE))</f>
        <v>0</v>
      </c>
      <c r="N2847" s="104">
        <f t="shared" si="98"/>
        <v>403</v>
      </c>
    </row>
    <row r="2848" spans="1:14" x14ac:dyDescent="0.25">
      <c r="A2848" s="104">
        <f t="shared" si="97"/>
        <v>42</v>
      </c>
      <c r="B2848" s="32">
        <f>'Data from Waybill Query'!B2848</f>
        <v>0</v>
      </c>
      <c r="C2848" s="32">
        <f>IF('Data from Waybill Query'!C2848="00","0",IF('Data from Waybill Query'!C2848="01","1",IF('Data from Waybill Query'!C2848="XX","2",'Data from Waybill Query'!C2848)))</f>
        <v>0</v>
      </c>
      <c r="D2848" s="33">
        <f>'Data from Waybill Query'!D2848</f>
        <v>0</v>
      </c>
      <c r="E2848" s="33">
        <f>'Data from Waybill Query'!E2848</f>
        <v>0</v>
      </c>
      <c r="F2848" s="33">
        <f>'Data from Waybill Query'!F2848</f>
        <v>0</v>
      </c>
      <c r="G2848" s="33">
        <f>'Data from Waybill Query'!G2848</f>
        <v>0</v>
      </c>
      <c r="H2848" s="104">
        <f>IF(ISNA(VLOOKUP($N2848,'Data from Waybill Query'!$A:$M,8,FALSE)),0,VLOOKUP($N2848,'Data from Waybill Query'!$A:$M,8,FALSE))</f>
        <v>0</v>
      </c>
      <c r="I2848" s="104">
        <f>IF(ISNA(VLOOKUP($N2848,'Data from Waybill Query'!$A:$M,9,FALSE)),0,VLOOKUP($N2848,'Data from Waybill Query'!$A:$M,9,FALSE))</f>
        <v>0</v>
      </c>
      <c r="J2848" s="104">
        <f>IF(ISNA(VLOOKUP($N2848,'Data from Waybill Query'!$A:$M,10,FALSE)),0,VLOOKUP($N2848,'Data from Waybill Query'!$A:$M,10,FALSE))</f>
        <v>0</v>
      </c>
      <c r="K2848" s="104">
        <f>IF(ISNA(VLOOKUP($N2848,'Data from Waybill Query'!$A:$M,11,FALSE)),0,VLOOKUP($N2848,'Data from Waybill Query'!$A:$M,11,FALSE))</f>
        <v>0</v>
      </c>
      <c r="L2848" s="104">
        <f>IF(ISNA(VLOOKUP($N2848,'Data from Waybill Query'!$A:$M,12,FALSE)),0,VLOOKUP($N2848,'Data from Waybill Query'!$A:$M,12,FALSE))</f>
        <v>0</v>
      </c>
      <c r="M2848" s="104">
        <f>IF(ISNA(VLOOKUP($N2848,'Data from Waybill Query'!$A:$M,13,FALSE)),0,VLOOKUP($N2848,'Data from Waybill Query'!$A:$M,13,FALSE))</f>
        <v>0</v>
      </c>
      <c r="N2848" s="104">
        <f t="shared" si="98"/>
        <v>403</v>
      </c>
    </row>
    <row r="2849" spans="1:14" x14ac:dyDescent="0.25">
      <c r="A2849" s="104">
        <f t="shared" si="97"/>
        <v>43</v>
      </c>
      <c r="B2849" s="32">
        <f>'Data from Waybill Query'!B2849</f>
        <v>0</v>
      </c>
      <c r="C2849" s="32">
        <f>IF('Data from Waybill Query'!C2849="00","0",IF('Data from Waybill Query'!C2849="01","1",IF('Data from Waybill Query'!C2849="XX","2",'Data from Waybill Query'!C2849)))</f>
        <v>0</v>
      </c>
      <c r="D2849" s="33">
        <f>'Data from Waybill Query'!D2849</f>
        <v>0</v>
      </c>
      <c r="E2849" s="33">
        <f>'Data from Waybill Query'!E2849</f>
        <v>0</v>
      </c>
      <c r="F2849" s="33">
        <f>'Data from Waybill Query'!F2849</f>
        <v>0</v>
      </c>
      <c r="G2849" s="33">
        <f>'Data from Waybill Query'!G2849</f>
        <v>0</v>
      </c>
      <c r="H2849" s="104">
        <f>IF(ISNA(VLOOKUP($N2849,'Data from Waybill Query'!$A:$M,8,FALSE)),0,VLOOKUP($N2849,'Data from Waybill Query'!$A:$M,8,FALSE))</f>
        <v>0</v>
      </c>
      <c r="I2849" s="104">
        <f>IF(ISNA(VLOOKUP($N2849,'Data from Waybill Query'!$A:$M,9,FALSE)),0,VLOOKUP($N2849,'Data from Waybill Query'!$A:$M,9,FALSE))</f>
        <v>0</v>
      </c>
      <c r="J2849" s="104">
        <f>IF(ISNA(VLOOKUP($N2849,'Data from Waybill Query'!$A:$M,10,FALSE)),0,VLOOKUP($N2849,'Data from Waybill Query'!$A:$M,10,FALSE))</f>
        <v>0</v>
      </c>
      <c r="K2849" s="104">
        <f>IF(ISNA(VLOOKUP($N2849,'Data from Waybill Query'!$A:$M,11,FALSE)),0,VLOOKUP($N2849,'Data from Waybill Query'!$A:$M,11,FALSE))</f>
        <v>0</v>
      </c>
      <c r="L2849" s="104">
        <f>IF(ISNA(VLOOKUP($N2849,'Data from Waybill Query'!$A:$M,12,FALSE)),0,VLOOKUP($N2849,'Data from Waybill Query'!$A:$M,12,FALSE))</f>
        <v>0</v>
      </c>
      <c r="M2849" s="104">
        <f>IF(ISNA(VLOOKUP($N2849,'Data from Waybill Query'!$A:$M,13,FALSE)),0,VLOOKUP($N2849,'Data from Waybill Query'!$A:$M,13,FALSE))</f>
        <v>0</v>
      </c>
      <c r="N2849" s="104">
        <f t="shared" si="98"/>
        <v>403</v>
      </c>
    </row>
    <row r="2850" spans="1:14" x14ac:dyDescent="0.25">
      <c r="A2850" s="104">
        <f t="shared" si="97"/>
        <v>44</v>
      </c>
      <c r="B2850" s="32">
        <f>'Data from Waybill Query'!B2850</f>
        <v>0</v>
      </c>
      <c r="C2850" s="32">
        <f>IF('Data from Waybill Query'!C2850="00","0",IF('Data from Waybill Query'!C2850="01","1",IF('Data from Waybill Query'!C2850="XX","2",'Data from Waybill Query'!C2850)))</f>
        <v>0</v>
      </c>
      <c r="D2850" s="33">
        <f>'Data from Waybill Query'!D2850</f>
        <v>0</v>
      </c>
      <c r="E2850" s="33">
        <f>'Data from Waybill Query'!E2850</f>
        <v>0</v>
      </c>
      <c r="F2850" s="33">
        <f>'Data from Waybill Query'!F2850</f>
        <v>0</v>
      </c>
      <c r="G2850" s="33">
        <f>'Data from Waybill Query'!G2850</f>
        <v>0</v>
      </c>
      <c r="H2850" s="104">
        <f>IF(ISNA(VLOOKUP($N2850,'Data from Waybill Query'!$A:$M,8,FALSE)),0,VLOOKUP($N2850,'Data from Waybill Query'!$A:$M,8,FALSE))</f>
        <v>0</v>
      </c>
      <c r="I2850" s="104">
        <f>IF(ISNA(VLOOKUP($N2850,'Data from Waybill Query'!$A:$M,9,FALSE)),0,VLOOKUP($N2850,'Data from Waybill Query'!$A:$M,9,FALSE))</f>
        <v>0</v>
      </c>
      <c r="J2850" s="104">
        <f>IF(ISNA(VLOOKUP($N2850,'Data from Waybill Query'!$A:$M,10,FALSE)),0,VLOOKUP($N2850,'Data from Waybill Query'!$A:$M,10,FALSE))</f>
        <v>0</v>
      </c>
      <c r="K2850" s="104">
        <f>IF(ISNA(VLOOKUP($N2850,'Data from Waybill Query'!$A:$M,11,FALSE)),0,VLOOKUP($N2850,'Data from Waybill Query'!$A:$M,11,FALSE))</f>
        <v>0</v>
      </c>
      <c r="L2850" s="104">
        <f>IF(ISNA(VLOOKUP($N2850,'Data from Waybill Query'!$A:$M,12,FALSE)),0,VLOOKUP($N2850,'Data from Waybill Query'!$A:$M,12,FALSE))</f>
        <v>0</v>
      </c>
      <c r="M2850" s="104">
        <f>IF(ISNA(VLOOKUP($N2850,'Data from Waybill Query'!$A:$M,13,FALSE)),0,VLOOKUP($N2850,'Data from Waybill Query'!$A:$M,13,FALSE))</f>
        <v>0</v>
      </c>
      <c r="N2850" s="104">
        <f t="shared" si="98"/>
        <v>403</v>
      </c>
    </row>
    <row r="2851" spans="1:14" x14ac:dyDescent="0.25">
      <c r="A2851" s="104">
        <f t="shared" si="97"/>
        <v>45</v>
      </c>
      <c r="B2851" s="32">
        <f>'Data from Waybill Query'!B2851</f>
        <v>0</v>
      </c>
      <c r="C2851" s="32">
        <f>IF('Data from Waybill Query'!C2851="00","0",IF('Data from Waybill Query'!C2851="01","1",IF('Data from Waybill Query'!C2851="XX","2",'Data from Waybill Query'!C2851)))</f>
        <v>0</v>
      </c>
      <c r="D2851" s="33">
        <f>'Data from Waybill Query'!D2851</f>
        <v>0</v>
      </c>
      <c r="E2851" s="33">
        <f>'Data from Waybill Query'!E2851</f>
        <v>0</v>
      </c>
      <c r="F2851" s="33">
        <f>'Data from Waybill Query'!F2851</f>
        <v>0</v>
      </c>
      <c r="G2851" s="33">
        <f>'Data from Waybill Query'!G2851</f>
        <v>0</v>
      </c>
      <c r="H2851" s="104">
        <f>IF(ISNA(VLOOKUP($N2851,'Data from Waybill Query'!$A:$M,8,FALSE)),0,VLOOKUP($N2851,'Data from Waybill Query'!$A:$M,8,FALSE))</f>
        <v>0</v>
      </c>
      <c r="I2851" s="104">
        <f>IF(ISNA(VLOOKUP($N2851,'Data from Waybill Query'!$A:$M,9,FALSE)),0,VLOOKUP($N2851,'Data from Waybill Query'!$A:$M,9,FALSE))</f>
        <v>0</v>
      </c>
      <c r="J2851" s="104">
        <f>IF(ISNA(VLOOKUP($N2851,'Data from Waybill Query'!$A:$M,10,FALSE)),0,VLOOKUP($N2851,'Data from Waybill Query'!$A:$M,10,FALSE))</f>
        <v>0</v>
      </c>
      <c r="K2851" s="104">
        <f>IF(ISNA(VLOOKUP($N2851,'Data from Waybill Query'!$A:$M,11,FALSE)),0,VLOOKUP($N2851,'Data from Waybill Query'!$A:$M,11,FALSE))</f>
        <v>0</v>
      </c>
      <c r="L2851" s="104">
        <f>IF(ISNA(VLOOKUP($N2851,'Data from Waybill Query'!$A:$M,12,FALSE)),0,VLOOKUP($N2851,'Data from Waybill Query'!$A:$M,12,FALSE))</f>
        <v>0</v>
      </c>
      <c r="M2851" s="104">
        <f>IF(ISNA(VLOOKUP($N2851,'Data from Waybill Query'!$A:$M,13,FALSE)),0,VLOOKUP($N2851,'Data from Waybill Query'!$A:$M,13,FALSE))</f>
        <v>0</v>
      </c>
      <c r="N2851" s="104">
        <f t="shared" si="98"/>
        <v>403</v>
      </c>
    </row>
    <row r="2852" spans="1:14" x14ac:dyDescent="0.25">
      <c r="A2852" s="104">
        <f t="shared" si="97"/>
        <v>46</v>
      </c>
      <c r="B2852" s="32">
        <f>'Data from Waybill Query'!B2852</f>
        <v>0</v>
      </c>
      <c r="C2852" s="32">
        <f>IF('Data from Waybill Query'!C2852="00","0",IF('Data from Waybill Query'!C2852="01","1",IF('Data from Waybill Query'!C2852="XX","2",'Data from Waybill Query'!C2852)))</f>
        <v>0</v>
      </c>
      <c r="D2852" s="33">
        <f>'Data from Waybill Query'!D2852</f>
        <v>0</v>
      </c>
      <c r="E2852" s="33">
        <f>'Data from Waybill Query'!E2852</f>
        <v>0</v>
      </c>
      <c r="F2852" s="33">
        <f>'Data from Waybill Query'!F2852</f>
        <v>0</v>
      </c>
      <c r="G2852" s="33">
        <f>'Data from Waybill Query'!G2852</f>
        <v>0</v>
      </c>
      <c r="H2852" s="104">
        <f>IF(ISNA(VLOOKUP($N2852,'Data from Waybill Query'!$A:$M,8,FALSE)),0,VLOOKUP($N2852,'Data from Waybill Query'!$A:$M,8,FALSE))</f>
        <v>0</v>
      </c>
      <c r="I2852" s="104">
        <f>IF(ISNA(VLOOKUP($N2852,'Data from Waybill Query'!$A:$M,9,FALSE)),0,VLOOKUP($N2852,'Data from Waybill Query'!$A:$M,9,FALSE))</f>
        <v>0</v>
      </c>
      <c r="J2852" s="104">
        <f>IF(ISNA(VLOOKUP($N2852,'Data from Waybill Query'!$A:$M,10,FALSE)),0,VLOOKUP($N2852,'Data from Waybill Query'!$A:$M,10,FALSE))</f>
        <v>0</v>
      </c>
      <c r="K2852" s="104">
        <f>IF(ISNA(VLOOKUP($N2852,'Data from Waybill Query'!$A:$M,11,FALSE)),0,VLOOKUP($N2852,'Data from Waybill Query'!$A:$M,11,FALSE))</f>
        <v>0</v>
      </c>
      <c r="L2852" s="104">
        <f>IF(ISNA(VLOOKUP($N2852,'Data from Waybill Query'!$A:$M,12,FALSE)),0,VLOOKUP($N2852,'Data from Waybill Query'!$A:$M,12,FALSE))</f>
        <v>0</v>
      </c>
      <c r="M2852" s="104">
        <f>IF(ISNA(VLOOKUP($N2852,'Data from Waybill Query'!$A:$M,13,FALSE)),0,VLOOKUP($N2852,'Data from Waybill Query'!$A:$M,13,FALSE))</f>
        <v>0</v>
      </c>
      <c r="N2852" s="104">
        <f t="shared" si="98"/>
        <v>403</v>
      </c>
    </row>
    <row r="2853" spans="1:14" x14ac:dyDescent="0.25">
      <c r="A2853" s="104">
        <f t="shared" si="97"/>
        <v>47</v>
      </c>
      <c r="B2853" s="32">
        <f>'Data from Waybill Query'!B2853</f>
        <v>0</v>
      </c>
      <c r="C2853" s="32">
        <f>IF('Data from Waybill Query'!C2853="00","0",IF('Data from Waybill Query'!C2853="01","1",IF('Data from Waybill Query'!C2853="XX","2",'Data from Waybill Query'!C2853)))</f>
        <v>0</v>
      </c>
      <c r="D2853" s="33">
        <f>'Data from Waybill Query'!D2853</f>
        <v>0</v>
      </c>
      <c r="E2853" s="33">
        <f>'Data from Waybill Query'!E2853</f>
        <v>0</v>
      </c>
      <c r="F2853" s="33">
        <f>'Data from Waybill Query'!F2853</f>
        <v>0</v>
      </c>
      <c r="G2853" s="33">
        <f>'Data from Waybill Query'!G2853</f>
        <v>0</v>
      </c>
      <c r="H2853" s="104">
        <f>IF(ISNA(VLOOKUP($N2853,'Data from Waybill Query'!$A:$M,8,FALSE)),0,VLOOKUP($N2853,'Data from Waybill Query'!$A:$M,8,FALSE))</f>
        <v>0</v>
      </c>
      <c r="I2853" s="104">
        <f>IF(ISNA(VLOOKUP($N2853,'Data from Waybill Query'!$A:$M,9,FALSE)),0,VLOOKUP($N2853,'Data from Waybill Query'!$A:$M,9,FALSE))</f>
        <v>0</v>
      </c>
      <c r="J2853" s="104">
        <f>IF(ISNA(VLOOKUP($N2853,'Data from Waybill Query'!$A:$M,10,FALSE)),0,VLOOKUP($N2853,'Data from Waybill Query'!$A:$M,10,FALSE))</f>
        <v>0</v>
      </c>
      <c r="K2853" s="104">
        <f>IF(ISNA(VLOOKUP($N2853,'Data from Waybill Query'!$A:$M,11,FALSE)),0,VLOOKUP($N2853,'Data from Waybill Query'!$A:$M,11,FALSE))</f>
        <v>0</v>
      </c>
      <c r="L2853" s="104">
        <f>IF(ISNA(VLOOKUP($N2853,'Data from Waybill Query'!$A:$M,12,FALSE)),0,VLOOKUP($N2853,'Data from Waybill Query'!$A:$M,12,FALSE))</f>
        <v>0</v>
      </c>
      <c r="M2853" s="104">
        <f>IF(ISNA(VLOOKUP($N2853,'Data from Waybill Query'!$A:$M,13,FALSE)),0,VLOOKUP($N2853,'Data from Waybill Query'!$A:$M,13,FALSE))</f>
        <v>0</v>
      </c>
      <c r="N2853" s="104">
        <f t="shared" si="98"/>
        <v>403</v>
      </c>
    </row>
    <row r="2854" spans="1:14" x14ac:dyDescent="0.25">
      <c r="A2854" s="104">
        <f t="shared" si="97"/>
        <v>48</v>
      </c>
      <c r="B2854" s="32">
        <f>'Data from Waybill Query'!B2854</f>
        <v>0</v>
      </c>
      <c r="C2854" s="32">
        <f>IF('Data from Waybill Query'!C2854="00","0",IF('Data from Waybill Query'!C2854="01","1",IF('Data from Waybill Query'!C2854="XX","2",'Data from Waybill Query'!C2854)))</f>
        <v>0</v>
      </c>
      <c r="D2854" s="33">
        <f>'Data from Waybill Query'!D2854</f>
        <v>0</v>
      </c>
      <c r="E2854" s="33">
        <f>'Data from Waybill Query'!E2854</f>
        <v>0</v>
      </c>
      <c r="F2854" s="33">
        <f>'Data from Waybill Query'!F2854</f>
        <v>0</v>
      </c>
      <c r="G2854" s="33">
        <f>'Data from Waybill Query'!G2854</f>
        <v>0</v>
      </c>
      <c r="H2854" s="104">
        <f>IF(ISNA(VLOOKUP($N2854,'Data from Waybill Query'!$A:$M,8,FALSE)),0,VLOOKUP($N2854,'Data from Waybill Query'!$A:$M,8,FALSE))</f>
        <v>0</v>
      </c>
      <c r="I2854" s="104">
        <f>IF(ISNA(VLOOKUP($N2854,'Data from Waybill Query'!$A:$M,9,FALSE)),0,VLOOKUP($N2854,'Data from Waybill Query'!$A:$M,9,FALSE))</f>
        <v>0</v>
      </c>
      <c r="J2854" s="104">
        <f>IF(ISNA(VLOOKUP($N2854,'Data from Waybill Query'!$A:$M,10,FALSE)),0,VLOOKUP($N2854,'Data from Waybill Query'!$A:$M,10,FALSE))</f>
        <v>0</v>
      </c>
      <c r="K2854" s="104">
        <f>IF(ISNA(VLOOKUP($N2854,'Data from Waybill Query'!$A:$M,11,FALSE)),0,VLOOKUP($N2854,'Data from Waybill Query'!$A:$M,11,FALSE))</f>
        <v>0</v>
      </c>
      <c r="L2854" s="104">
        <f>IF(ISNA(VLOOKUP($N2854,'Data from Waybill Query'!$A:$M,12,FALSE)),0,VLOOKUP($N2854,'Data from Waybill Query'!$A:$M,12,FALSE))</f>
        <v>0</v>
      </c>
      <c r="M2854" s="104">
        <f>IF(ISNA(VLOOKUP($N2854,'Data from Waybill Query'!$A:$M,13,FALSE)),0,VLOOKUP($N2854,'Data from Waybill Query'!$A:$M,13,FALSE))</f>
        <v>0</v>
      </c>
      <c r="N2854" s="104">
        <f t="shared" si="98"/>
        <v>403</v>
      </c>
    </row>
    <row r="2855" spans="1:14" x14ac:dyDescent="0.25">
      <c r="A2855" s="104">
        <f t="shared" si="97"/>
        <v>49</v>
      </c>
      <c r="B2855" s="32">
        <f>'Data from Waybill Query'!B2855</f>
        <v>0</v>
      </c>
      <c r="C2855" s="32">
        <f>IF('Data from Waybill Query'!C2855="00","0",IF('Data from Waybill Query'!C2855="01","1",IF('Data from Waybill Query'!C2855="XX","2",'Data from Waybill Query'!C2855)))</f>
        <v>0</v>
      </c>
      <c r="D2855" s="33">
        <f>'Data from Waybill Query'!D2855</f>
        <v>0</v>
      </c>
      <c r="E2855" s="33">
        <f>'Data from Waybill Query'!E2855</f>
        <v>0</v>
      </c>
      <c r="F2855" s="33">
        <f>'Data from Waybill Query'!F2855</f>
        <v>0</v>
      </c>
      <c r="G2855" s="33">
        <f>'Data from Waybill Query'!G2855</f>
        <v>0</v>
      </c>
      <c r="H2855" s="104">
        <f>IF(ISNA(VLOOKUP($N2855,'Data from Waybill Query'!$A:$M,8,FALSE)),0,VLOOKUP($N2855,'Data from Waybill Query'!$A:$M,8,FALSE))</f>
        <v>0</v>
      </c>
      <c r="I2855" s="104">
        <f>IF(ISNA(VLOOKUP($N2855,'Data from Waybill Query'!$A:$M,9,FALSE)),0,VLOOKUP($N2855,'Data from Waybill Query'!$A:$M,9,FALSE))</f>
        <v>0</v>
      </c>
      <c r="J2855" s="104">
        <f>IF(ISNA(VLOOKUP($N2855,'Data from Waybill Query'!$A:$M,10,FALSE)),0,VLOOKUP($N2855,'Data from Waybill Query'!$A:$M,10,FALSE))</f>
        <v>0</v>
      </c>
      <c r="K2855" s="104">
        <f>IF(ISNA(VLOOKUP($N2855,'Data from Waybill Query'!$A:$M,11,FALSE)),0,VLOOKUP($N2855,'Data from Waybill Query'!$A:$M,11,FALSE))</f>
        <v>0</v>
      </c>
      <c r="L2855" s="104">
        <f>IF(ISNA(VLOOKUP($N2855,'Data from Waybill Query'!$A:$M,12,FALSE)),0,VLOOKUP($N2855,'Data from Waybill Query'!$A:$M,12,FALSE))</f>
        <v>0</v>
      </c>
      <c r="M2855" s="104">
        <f>IF(ISNA(VLOOKUP($N2855,'Data from Waybill Query'!$A:$M,13,FALSE)),0,VLOOKUP($N2855,'Data from Waybill Query'!$A:$M,13,FALSE))</f>
        <v>0</v>
      </c>
      <c r="N2855" s="104">
        <f t="shared" si="98"/>
        <v>403</v>
      </c>
    </row>
    <row r="2856" spans="1:14" x14ac:dyDescent="0.25">
      <c r="A2856" s="104">
        <f t="shared" si="97"/>
        <v>50</v>
      </c>
      <c r="B2856" s="32">
        <f>'Data from Waybill Query'!B2856</f>
        <v>0</v>
      </c>
      <c r="C2856" s="32">
        <f>IF('Data from Waybill Query'!C2856="00","0",IF('Data from Waybill Query'!C2856="01","1",IF('Data from Waybill Query'!C2856="XX","2",'Data from Waybill Query'!C2856)))</f>
        <v>0</v>
      </c>
      <c r="D2856" s="33">
        <f>'Data from Waybill Query'!D2856</f>
        <v>0</v>
      </c>
      <c r="E2856" s="33">
        <f>'Data from Waybill Query'!E2856</f>
        <v>0</v>
      </c>
      <c r="F2856" s="33">
        <f>'Data from Waybill Query'!F2856</f>
        <v>0</v>
      </c>
      <c r="G2856" s="33">
        <f>'Data from Waybill Query'!G2856</f>
        <v>0</v>
      </c>
      <c r="H2856" s="104">
        <f>IF(ISNA(VLOOKUP($N2856,'Data from Waybill Query'!$A:$M,8,FALSE)),0,VLOOKUP($N2856,'Data from Waybill Query'!$A:$M,8,FALSE))</f>
        <v>0</v>
      </c>
      <c r="I2856" s="104">
        <f>IF(ISNA(VLOOKUP($N2856,'Data from Waybill Query'!$A:$M,9,FALSE)),0,VLOOKUP($N2856,'Data from Waybill Query'!$A:$M,9,FALSE))</f>
        <v>0</v>
      </c>
      <c r="J2856" s="104">
        <f>IF(ISNA(VLOOKUP($N2856,'Data from Waybill Query'!$A:$M,10,FALSE)),0,VLOOKUP($N2856,'Data from Waybill Query'!$A:$M,10,FALSE))</f>
        <v>0</v>
      </c>
      <c r="K2856" s="104">
        <f>IF(ISNA(VLOOKUP($N2856,'Data from Waybill Query'!$A:$M,11,FALSE)),0,VLOOKUP($N2856,'Data from Waybill Query'!$A:$M,11,FALSE))</f>
        <v>0</v>
      </c>
      <c r="L2856" s="104">
        <f>IF(ISNA(VLOOKUP($N2856,'Data from Waybill Query'!$A:$M,12,FALSE)),0,VLOOKUP($N2856,'Data from Waybill Query'!$A:$M,12,FALSE))</f>
        <v>0</v>
      </c>
      <c r="M2856" s="104">
        <f>IF(ISNA(VLOOKUP($N2856,'Data from Waybill Query'!$A:$M,13,FALSE)),0,VLOOKUP($N2856,'Data from Waybill Query'!$A:$M,13,FALSE))</f>
        <v>0</v>
      </c>
      <c r="N2856" s="104">
        <f t="shared" si="98"/>
        <v>403</v>
      </c>
    </row>
    <row r="2857" spans="1:14" x14ac:dyDescent="0.25">
      <c r="A2857" s="104">
        <f t="shared" si="97"/>
        <v>51</v>
      </c>
      <c r="B2857" s="32">
        <f>'Data from Waybill Query'!B2857</f>
        <v>0</v>
      </c>
      <c r="C2857" s="32">
        <f>IF('Data from Waybill Query'!C2857="00","0",IF('Data from Waybill Query'!C2857="01","1",IF('Data from Waybill Query'!C2857="XX","2",'Data from Waybill Query'!C2857)))</f>
        <v>0</v>
      </c>
      <c r="D2857" s="33">
        <f>'Data from Waybill Query'!D2857</f>
        <v>0</v>
      </c>
      <c r="E2857" s="33">
        <f>'Data from Waybill Query'!E2857</f>
        <v>0</v>
      </c>
      <c r="F2857" s="33">
        <f>'Data from Waybill Query'!F2857</f>
        <v>0</v>
      </c>
      <c r="G2857" s="33">
        <f>'Data from Waybill Query'!G2857</f>
        <v>0</v>
      </c>
      <c r="H2857" s="104">
        <f>IF(ISNA(VLOOKUP($N2857,'Data from Waybill Query'!$A:$M,8,FALSE)),0,VLOOKUP($N2857,'Data from Waybill Query'!$A:$M,8,FALSE))</f>
        <v>0</v>
      </c>
      <c r="I2857" s="104">
        <f>IF(ISNA(VLOOKUP($N2857,'Data from Waybill Query'!$A:$M,9,FALSE)),0,VLOOKUP($N2857,'Data from Waybill Query'!$A:$M,9,FALSE))</f>
        <v>0</v>
      </c>
      <c r="J2857" s="104">
        <f>IF(ISNA(VLOOKUP($N2857,'Data from Waybill Query'!$A:$M,10,FALSE)),0,VLOOKUP($N2857,'Data from Waybill Query'!$A:$M,10,FALSE))</f>
        <v>0</v>
      </c>
      <c r="K2857" s="104">
        <f>IF(ISNA(VLOOKUP($N2857,'Data from Waybill Query'!$A:$M,11,FALSE)),0,VLOOKUP($N2857,'Data from Waybill Query'!$A:$M,11,FALSE))</f>
        <v>0</v>
      </c>
      <c r="L2857" s="104">
        <f>IF(ISNA(VLOOKUP($N2857,'Data from Waybill Query'!$A:$M,12,FALSE)),0,VLOOKUP($N2857,'Data from Waybill Query'!$A:$M,12,FALSE))</f>
        <v>0</v>
      </c>
      <c r="M2857" s="104">
        <f>IF(ISNA(VLOOKUP($N2857,'Data from Waybill Query'!$A:$M,13,FALSE)),0,VLOOKUP($N2857,'Data from Waybill Query'!$A:$M,13,FALSE))</f>
        <v>0</v>
      </c>
      <c r="N2857" s="104">
        <f t="shared" si="98"/>
        <v>403</v>
      </c>
    </row>
    <row r="2858" spans="1:14" x14ac:dyDescent="0.25">
      <c r="A2858" s="104">
        <f t="shared" si="97"/>
        <v>52</v>
      </c>
      <c r="B2858" s="32">
        <f>'Data from Waybill Query'!B2858</f>
        <v>0</v>
      </c>
      <c r="C2858" s="32">
        <f>IF('Data from Waybill Query'!C2858="00","0",IF('Data from Waybill Query'!C2858="01","1",IF('Data from Waybill Query'!C2858="XX","2",'Data from Waybill Query'!C2858)))</f>
        <v>0</v>
      </c>
      <c r="D2858" s="33">
        <f>'Data from Waybill Query'!D2858</f>
        <v>0</v>
      </c>
      <c r="E2858" s="33">
        <f>'Data from Waybill Query'!E2858</f>
        <v>0</v>
      </c>
      <c r="F2858" s="33">
        <f>'Data from Waybill Query'!F2858</f>
        <v>0</v>
      </c>
      <c r="G2858" s="33">
        <f>'Data from Waybill Query'!G2858</f>
        <v>0</v>
      </c>
      <c r="H2858" s="104">
        <f>IF(ISNA(VLOOKUP($N2858,'Data from Waybill Query'!$A:$M,8,FALSE)),0,VLOOKUP($N2858,'Data from Waybill Query'!$A:$M,8,FALSE))</f>
        <v>0</v>
      </c>
      <c r="I2858" s="104">
        <f>IF(ISNA(VLOOKUP($N2858,'Data from Waybill Query'!$A:$M,9,FALSE)),0,VLOOKUP($N2858,'Data from Waybill Query'!$A:$M,9,FALSE))</f>
        <v>0</v>
      </c>
      <c r="J2858" s="104">
        <f>IF(ISNA(VLOOKUP($N2858,'Data from Waybill Query'!$A:$M,10,FALSE)),0,VLOOKUP($N2858,'Data from Waybill Query'!$A:$M,10,FALSE))</f>
        <v>0</v>
      </c>
      <c r="K2858" s="104">
        <f>IF(ISNA(VLOOKUP($N2858,'Data from Waybill Query'!$A:$M,11,FALSE)),0,VLOOKUP($N2858,'Data from Waybill Query'!$A:$M,11,FALSE))</f>
        <v>0</v>
      </c>
      <c r="L2858" s="104">
        <f>IF(ISNA(VLOOKUP($N2858,'Data from Waybill Query'!$A:$M,12,FALSE)),0,VLOOKUP($N2858,'Data from Waybill Query'!$A:$M,12,FALSE))</f>
        <v>0</v>
      </c>
      <c r="M2858" s="104">
        <f>IF(ISNA(VLOOKUP($N2858,'Data from Waybill Query'!$A:$M,13,FALSE)),0,VLOOKUP($N2858,'Data from Waybill Query'!$A:$M,13,FALSE))</f>
        <v>0</v>
      </c>
      <c r="N2858" s="104">
        <f t="shared" si="98"/>
        <v>403</v>
      </c>
    </row>
    <row r="2859" spans="1:14" x14ac:dyDescent="0.25">
      <c r="A2859" s="104">
        <f t="shared" si="97"/>
        <v>53</v>
      </c>
      <c r="B2859" s="32">
        <f>'Data from Waybill Query'!B2859</f>
        <v>0</v>
      </c>
      <c r="C2859" s="32">
        <f>IF('Data from Waybill Query'!C2859="00","0",IF('Data from Waybill Query'!C2859="01","1",IF('Data from Waybill Query'!C2859="XX","2",'Data from Waybill Query'!C2859)))</f>
        <v>0</v>
      </c>
      <c r="D2859" s="33">
        <f>'Data from Waybill Query'!D2859</f>
        <v>0</v>
      </c>
      <c r="E2859" s="33">
        <f>'Data from Waybill Query'!E2859</f>
        <v>0</v>
      </c>
      <c r="F2859" s="33">
        <f>'Data from Waybill Query'!F2859</f>
        <v>0</v>
      </c>
      <c r="G2859" s="33">
        <f>'Data from Waybill Query'!G2859</f>
        <v>0</v>
      </c>
      <c r="H2859" s="104">
        <f>IF(ISNA(VLOOKUP($N2859,'Data from Waybill Query'!$A:$M,8,FALSE)),0,VLOOKUP($N2859,'Data from Waybill Query'!$A:$M,8,FALSE))</f>
        <v>0</v>
      </c>
      <c r="I2859" s="104">
        <f>IF(ISNA(VLOOKUP($N2859,'Data from Waybill Query'!$A:$M,9,FALSE)),0,VLOOKUP($N2859,'Data from Waybill Query'!$A:$M,9,FALSE))</f>
        <v>0</v>
      </c>
      <c r="J2859" s="104">
        <f>IF(ISNA(VLOOKUP($N2859,'Data from Waybill Query'!$A:$M,10,FALSE)),0,VLOOKUP($N2859,'Data from Waybill Query'!$A:$M,10,FALSE))</f>
        <v>0</v>
      </c>
      <c r="K2859" s="104">
        <f>IF(ISNA(VLOOKUP($N2859,'Data from Waybill Query'!$A:$M,11,FALSE)),0,VLOOKUP($N2859,'Data from Waybill Query'!$A:$M,11,FALSE))</f>
        <v>0</v>
      </c>
      <c r="L2859" s="104">
        <f>IF(ISNA(VLOOKUP($N2859,'Data from Waybill Query'!$A:$M,12,FALSE)),0,VLOOKUP($N2859,'Data from Waybill Query'!$A:$M,12,FALSE))</f>
        <v>0</v>
      </c>
      <c r="M2859" s="104">
        <f>IF(ISNA(VLOOKUP($N2859,'Data from Waybill Query'!$A:$M,13,FALSE)),0,VLOOKUP($N2859,'Data from Waybill Query'!$A:$M,13,FALSE))</f>
        <v>0</v>
      </c>
      <c r="N2859" s="104">
        <f t="shared" si="98"/>
        <v>403</v>
      </c>
    </row>
    <row r="2860" spans="1:14" x14ac:dyDescent="0.25">
      <c r="A2860" s="104">
        <f t="shared" si="97"/>
        <v>54</v>
      </c>
      <c r="B2860" s="32">
        <f>'Data from Waybill Query'!B2860</f>
        <v>0</v>
      </c>
      <c r="C2860" s="32">
        <f>IF('Data from Waybill Query'!C2860="00","0",IF('Data from Waybill Query'!C2860="01","1",IF('Data from Waybill Query'!C2860="XX","2",'Data from Waybill Query'!C2860)))</f>
        <v>0</v>
      </c>
      <c r="D2860" s="33">
        <f>'Data from Waybill Query'!D2860</f>
        <v>0</v>
      </c>
      <c r="E2860" s="33">
        <f>'Data from Waybill Query'!E2860</f>
        <v>0</v>
      </c>
      <c r="F2860" s="33">
        <f>'Data from Waybill Query'!F2860</f>
        <v>0</v>
      </c>
      <c r="G2860" s="33">
        <f>'Data from Waybill Query'!G2860</f>
        <v>0</v>
      </c>
      <c r="H2860" s="104">
        <f>IF(ISNA(VLOOKUP($N2860,'Data from Waybill Query'!$A:$M,8,FALSE)),0,VLOOKUP($N2860,'Data from Waybill Query'!$A:$M,8,FALSE))</f>
        <v>0</v>
      </c>
      <c r="I2860" s="104">
        <f>IF(ISNA(VLOOKUP($N2860,'Data from Waybill Query'!$A:$M,9,FALSE)),0,VLOOKUP($N2860,'Data from Waybill Query'!$A:$M,9,FALSE))</f>
        <v>0</v>
      </c>
      <c r="J2860" s="104">
        <f>IF(ISNA(VLOOKUP($N2860,'Data from Waybill Query'!$A:$M,10,FALSE)),0,VLOOKUP($N2860,'Data from Waybill Query'!$A:$M,10,FALSE))</f>
        <v>0</v>
      </c>
      <c r="K2860" s="104">
        <f>IF(ISNA(VLOOKUP($N2860,'Data from Waybill Query'!$A:$M,11,FALSE)),0,VLOOKUP($N2860,'Data from Waybill Query'!$A:$M,11,FALSE))</f>
        <v>0</v>
      </c>
      <c r="L2860" s="104">
        <f>IF(ISNA(VLOOKUP($N2860,'Data from Waybill Query'!$A:$M,12,FALSE)),0,VLOOKUP($N2860,'Data from Waybill Query'!$A:$M,12,FALSE))</f>
        <v>0</v>
      </c>
      <c r="M2860" s="104">
        <f>IF(ISNA(VLOOKUP($N2860,'Data from Waybill Query'!$A:$M,13,FALSE)),0,VLOOKUP($N2860,'Data from Waybill Query'!$A:$M,13,FALSE))</f>
        <v>0</v>
      </c>
      <c r="N2860" s="104">
        <f t="shared" si="98"/>
        <v>403</v>
      </c>
    </row>
    <row r="2861" spans="1:14" x14ac:dyDescent="0.25">
      <c r="A2861" s="104">
        <f t="shared" si="97"/>
        <v>55</v>
      </c>
      <c r="B2861" s="32">
        <f>'Data from Waybill Query'!B2861</f>
        <v>0</v>
      </c>
      <c r="C2861" s="32">
        <f>IF('Data from Waybill Query'!C2861="00","0",IF('Data from Waybill Query'!C2861="01","1",IF('Data from Waybill Query'!C2861="XX","2",'Data from Waybill Query'!C2861)))</f>
        <v>0</v>
      </c>
      <c r="D2861" s="33">
        <f>'Data from Waybill Query'!D2861</f>
        <v>0</v>
      </c>
      <c r="E2861" s="33">
        <f>'Data from Waybill Query'!E2861</f>
        <v>0</v>
      </c>
      <c r="F2861" s="33">
        <f>'Data from Waybill Query'!F2861</f>
        <v>0</v>
      </c>
      <c r="G2861" s="33">
        <f>'Data from Waybill Query'!G2861</f>
        <v>0</v>
      </c>
      <c r="H2861" s="104">
        <f>IF(ISNA(VLOOKUP($N2861,'Data from Waybill Query'!$A:$M,8,FALSE)),0,VLOOKUP($N2861,'Data from Waybill Query'!$A:$M,8,FALSE))</f>
        <v>0</v>
      </c>
      <c r="I2861" s="104">
        <f>IF(ISNA(VLOOKUP($N2861,'Data from Waybill Query'!$A:$M,9,FALSE)),0,VLOOKUP($N2861,'Data from Waybill Query'!$A:$M,9,FALSE))</f>
        <v>0</v>
      </c>
      <c r="J2861" s="104">
        <f>IF(ISNA(VLOOKUP($N2861,'Data from Waybill Query'!$A:$M,10,FALSE)),0,VLOOKUP($N2861,'Data from Waybill Query'!$A:$M,10,FALSE))</f>
        <v>0</v>
      </c>
      <c r="K2861" s="104">
        <f>IF(ISNA(VLOOKUP($N2861,'Data from Waybill Query'!$A:$M,11,FALSE)),0,VLOOKUP($N2861,'Data from Waybill Query'!$A:$M,11,FALSE))</f>
        <v>0</v>
      </c>
      <c r="L2861" s="104">
        <f>IF(ISNA(VLOOKUP($N2861,'Data from Waybill Query'!$A:$M,12,FALSE)),0,VLOOKUP($N2861,'Data from Waybill Query'!$A:$M,12,FALSE))</f>
        <v>0</v>
      </c>
      <c r="M2861" s="104">
        <f>IF(ISNA(VLOOKUP($N2861,'Data from Waybill Query'!$A:$M,13,FALSE)),0,VLOOKUP($N2861,'Data from Waybill Query'!$A:$M,13,FALSE))</f>
        <v>0</v>
      </c>
      <c r="N2861" s="104">
        <f t="shared" si="98"/>
        <v>403</v>
      </c>
    </row>
    <row r="2862" spans="1:14" x14ac:dyDescent="0.25">
      <c r="A2862" s="104">
        <f t="shared" si="97"/>
        <v>56</v>
      </c>
      <c r="B2862" s="32">
        <f>'Data from Waybill Query'!B2862</f>
        <v>0</v>
      </c>
      <c r="C2862" s="32">
        <f>IF('Data from Waybill Query'!C2862="00","0",IF('Data from Waybill Query'!C2862="01","1",IF('Data from Waybill Query'!C2862="XX","2",'Data from Waybill Query'!C2862)))</f>
        <v>0</v>
      </c>
      <c r="D2862" s="33">
        <f>'Data from Waybill Query'!D2862</f>
        <v>0</v>
      </c>
      <c r="E2862" s="33">
        <f>'Data from Waybill Query'!E2862</f>
        <v>0</v>
      </c>
      <c r="F2862" s="33">
        <f>'Data from Waybill Query'!F2862</f>
        <v>0</v>
      </c>
      <c r="G2862" s="33">
        <f>'Data from Waybill Query'!G2862</f>
        <v>0</v>
      </c>
      <c r="H2862" s="104">
        <f>IF(ISNA(VLOOKUP($N2862,'Data from Waybill Query'!$A:$M,8,FALSE)),0,VLOOKUP($N2862,'Data from Waybill Query'!$A:$M,8,FALSE))</f>
        <v>0</v>
      </c>
      <c r="I2862" s="104">
        <f>IF(ISNA(VLOOKUP($N2862,'Data from Waybill Query'!$A:$M,9,FALSE)),0,VLOOKUP($N2862,'Data from Waybill Query'!$A:$M,9,FALSE))</f>
        <v>0</v>
      </c>
      <c r="J2862" s="104">
        <f>IF(ISNA(VLOOKUP($N2862,'Data from Waybill Query'!$A:$M,10,FALSE)),0,VLOOKUP($N2862,'Data from Waybill Query'!$A:$M,10,FALSE))</f>
        <v>0</v>
      </c>
      <c r="K2862" s="104">
        <f>IF(ISNA(VLOOKUP($N2862,'Data from Waybill Query'!$A:$M,11,FALSE)),0,VLOOKUP($N2862,'Data from Waybill Query'!$A:$M,11,FALSE))</f>
        <v>0</v>
      </c>
      <c r="L2862" s="104">
        <f>IF(ISNA(VLOOKUP($N2862,'Data from Waybill Query'!$A:$M,12,FALSE)),0,VLOOKUP($N2862,'Data from Waybill Query'!$A:$M,12,FALSE))</f>
        <v>0</v>
      </c>
      <c r="M2862" s="104">
        <f>IF(ISNA(VLOOKUP($N2862,'Data from Waybill Query'!$A:$M,13,FALSE)),0,VLOOKUP($N2862,'Data from Waybill Query'!$A:$M,13,FALSE))</f>
        <v>0</v>
      </c>
      <c r="N2862" s="104">
        <f t="shared" si="98"/>
        <v>403</v>
      </c>
    </row>
    <row r="2863" spans="1:14" x14ac:dyDescent="0.25">
      <c r="A2863" s="104">
        <f t="shared" si="97"/>
        <v>57</v>
      </c>
      <c r="B2863" s="32">
        <f>'Data from Waybill Query'!B2863</f>
        <v>0</v>
      </c>
      <c r="C2863" s="32">
        <f>IF('Data from Waybill Query'!C2863="00","0",IF('Data from Waybill Query'!C2863="01","1",IF('Data from Waybill Query'!C2863="XX","2",'Data from Waybill Query'!C2863)))</f>
        <v>0</v>
      </c>
      <c r="D2863" s="33">
        <f>'Data from Waybill Query'!D2863</f>
        <v>0</v>
      </c>
      <c r="E2863" s="33">
        <f>'Data from Waybill Query'!E2863</f>
        <v>0</v>
      </c>
      <c r="F2863" s="33">
        <f>'Data from Waybill Query'!F2863</f>
        <v>0</v>
      </c>
      <c r="G2863" s="33">
        <f>'Data from Waybill Query'!G2863</f>
        <v>0</v>
      </c>
      <c r="H2863" s="104">
        <f>IF(ISNA(VLOOKUP($N2863,'Data from Waybill Query'!$A:$M,8,FALSE)),0,VLOOKUP($N2863,'Data from Waybill Query'!$A:$M,8,FALSE))</f>
        <v>0</v>
      </c>
      <c r="I2863" s="104">
        <f>IF(ISNA(VLOOKUP($N2863,'Data from Waybill Query'!$A:$M,9,FALSE)),0,VLOOKUP($N2863,'Data from Waybill Query'!$A:$M,9,FALSE))</f>
        <v>0</v>
      </c>
      <c r="J2863" s="104">
        <f>IF(ISNA(VLOOKUP($N2863,'Data from Waybill Query'!$A:$M,10,FALSE)),0,VLOOKUP($N2863,'Data from Waybill Query'!$A:$M,10,FALSE))</f>
        <v>0</v>
      </c>
      <c r="K2863" s="104">
        <f>IF(ISNA(VLOOKUP($N2863,'Data from Waybill Query'!$A:$M,11,FALSE)),0,VLOOKUP($N2863,'Data from Waybill Query'!$A:$M,11,FALSE))</f>
        <v>0</v>
      </c>
      <c r="L2863" s="104">
        <f>IF(ISNA(VLOOKUP($N2863,'Data from Waybill Query'!$A:$M,12,FALSE)),0,VLOOKUP($N2863,'Data from Waybill Query'!$A:$M,12,FALSE))</f>
        <v>0</v>
      </c>
      <c r="M2863" s="104">
        <f>IF(ISNA(VLOOKUP($N2863,'Data from Waybill Query'!$A:$M,13,FALSE)),0,VLOOKUP($N2863,'Data from Waybill Query'!$A:$M,13,FALSE))</f>
        <v>0</v>
      </c>
      <c r="N2863" s="104">
        <f t="shared" si="98"/>
        <v>403</v>
      </c>
    </row>
    <row r="2864" spans="1:14" x14ac:dyDescent="0.25">
      <c r="A2864" s="104">
        <f t="shared" si="97"/>
        <v>58</v>
      </c>
      <c r="B2864" s="32">
        <f>'Data from Waybill Query'!B2864</f>
        <v>0</v>
      </c>
      <c r="C2864" s="32">
        <f>IF('Data from Waybill Query'!C2864="00","0",IF('Data from Waybill Query'!C2864="01","1",IF('Data from Waybill Query'!C2864="XX","2",'Data from Waybill Query'!C2864)))</f>
        <v>0</v>
      </c>
      <c r="D2864" s="33">
        <f>'Data from Waybill Query'!D2864</f>
        <v>0</v>
      </c>
      <c r="E2864" s="33">
        <f>'Data from Waybill Query'!E2864</f>
        <v>0</v>
      </c>
      <c r="F2864" s="33">
        <f>'Data from Waybill Query'!F2864</f>
        <v>0</v>
      </c>
      <c r="G2864" s="33">
        <f>'Data from Waybill Query'!G2864</f>
        <v>0</v>
      </c>
      <c r="H2864" s="104">
        <f>IF(ISNA(VLOOKUP($N2864,'Data from Waybill Query'!$A:$M,8,FALSE)),0,VLOOKUP($N2864,'Data from Waybill Query'!$A:$M,8,FALSE))</f>
        <v>0</v>
      </c>
      <c r="I2864" s="104">
        <f>IF(ISNA(VLOOKUP($N2864,'Data from Waybill Query'!$A:$M,9,FALSE)),0,VLOOKUP($N2864,'Data from Waybill Query'!$A:$M,9,FALSE))</f>
        <v>0</v>
      </c>
      <c r="J2864" s="104">
        <f>IF(ISNA(VLOOKUP($N2864,'Data from Waybill Query'!$A:$M,10,FALSE)),0,VLOOKUP($N2864,'Data from Waybill Query'!$A:$M,10,FALSE))</f>
        <v>0</v>
      </c>
      <c r="K2864" s="104">
        <f>IF(ISNA(VLOOKUP($N2864,'Data from Waybill Query'!$A:$M,11,FALSE)),0,VLOOKUP($N2864,'Data from Waybill Query'!$A:$M,11,FALSE))</f>
        <v>0</v>
      </c>
      <c r="L2864" s="104">
        <f>IF(ISNA(VLOOKUP($N2864,'Data from Waybill Query'!$A:$M,12,FALSE)),0,VLOOKUP($N2864,'Data from Waybill Query'!$A:$M,12,FALSE))</f>
        <v>0</v>
      </c>
      <c r="M2864" s="104">
        <f>IF(ISNA(VLOOKUP($N2864,'Data from Waybill Query'!$A:$M,13,FALSE)),0,VLOOKUP($N2864,'Data from Waybill Query'!$A:$M,13,FALSE))</f>
        <v>0</v>
      </c>
      <c r="N2864" s="104">
        <f t="shared" si="98"/>
        <v>403</v>
      </c>
    </row>
    <row r="2865" spans="1:14" x14ac:dyDescent="0.25">
      <c r="A2865" s="104">
        <f t="shared" si="97"/>
        <v>59</v>
      </c>
      <c r="B2865" s="32">
        <f>'Data from Waybill Query'!B2865</f>
        <v>0</v>
      </c>
      <c r="C2865" s="32">
        <f>IF('Data from Waybill Query'!C2865="00","0",IF('Data from Waybill Query'!C2865="01","1",IF('Data from Waybill Query'!C2865="XX","2",'Data from Waybill Query'!C2865)))</f>
        <v>0</v>
      </c>
      <c r="D2865" s="33">
        <f>'Data from Waybill Query'!D2865</f>
        <v>0</v>
      </c>
      <c r="E2865" s="33">
        <f>'Data from Waybill Query'!E2865</f>
        <v>0</v>
      </c>
      <c r="F2865" s="33">
        <f>'Data from Waybill Query'!F2865</f>
        <v>0</v>
      </c>
      <c r="G2865" s="33">
        <f>'Data from Waybill Query'!G2865</f>
        <v>0</v>
      </c>
      <c r="H2865" s="104">
        <f>IF(ISNA(VLOOKUP($N2865,'Data from Waybill Query'!$A:$M,8,FALSE)),0,VLOOKUP($N2865,'Data from Waybill Query'!$A:$M,8,FALSE))</f>
        <v>0</v>
      </c>
      <c r="I2865" s="104">
        <f>IF(ISNA(VLOOKUP($N2865,'Data from Waybill Query'!$A:$M,9,FALSE)),0,VLOOKUP($N2865,'Data from Waybill Query'!$A:$M,9,FALSE))</f>
        <v>0</v>
      </c>
      <c r="J2865" s="104">
        <f>IF(ISNA(VLOOKUP($N2865,'Data from Waybill Query'!$A:$M,10,FALSE)),0,VLOOKUP($N2865,'Data from Waybill Query'!$A:$M,10,FALSE))</f>
        <v>0</v>
      </c>
      <c r="K2865" s="104">
        <f>IF(ISNA(VLOOKUP($N2865,'Data from Waybill Query'!$A:$M,11,FALSE)),0,VLOOKUP($N2865,'Data from Waybill Query'!$A:$M,11,FALSE))</f>
        <v>0</v>
      </c>
      <c r="L2865" s="104">
        <f>IF(ISNA(VLOOKUP($N2865,'Data from Waybill Query'!$A:$M,12,FALSE)),0,VLOOKUP($N2865,'Data from Waybill Query'!$A:$M,12,FALSE))</f>
        <v>0</v>
      </c>
      <c r="M2865" s="104">
        <f>IF(ISNA(VLOOKUP($N2865,'Data from Waybill Query'!$A:$M,13,FALSE)),0,VLOOKUP($N2865,'Data from Waybill Query'!$A:$M,13,FALSE))</f>
        <v>0</v>
      </c>
      <c r="N2865" s="104">
        <f t="shared" si="98"/>
        <v>403</v>
      </c>
    </row>
    <row r="2866" spans="1:14" x14ac:dyDescent="0.25">
      <c r="A2866" s="104">
        <f t="shared" si="97"/>
        <v>60</v>
      </c>
      <c r="B2866" s="32">
        <f>'Data from Waybill Query'!B2866</f>
        <v>0</v>
      </c>
      <c r="C2866" s="32">
        <f>IF('Data from Waybill Query'!C2866="00","0",IF('Data from Waybill Query'!C2866="01","1",IF('Data from Waybill Query'!C2866="XX","2",'Data from Waybill Query'!C2866)))</f>
        <v>0</v>
      </c>
      <c r="D2866" s="33">
        <f>'Data from Waybill Query'!D2866</f>
        <v>0</v>
      </c>
      <c r="E2866" s="33">
        <f>'Data from Waybill Query'!E2866</f>
        <v>0</v>
      </c>
      <c r="F2866" s="33">
        <f>'Data from Waybill Query'!F2866</f>
        <v>0</v>
      </c>
      <c r="G2866" s="33">
        <f>'Data from Waybill Query'!G2866</f>
        <v>0</v>
      </c>
      <c r="H2866" s="104">
        <f>IF(ISNA(VLOOKUP($N2866,'Data from Waybill Query'!$A:$M,8,FALSE)),0,VLOOKUP($N2866,'Data from Waybill Query'!$A:$M,8,FALSE))</f>
        <v>0</v>
      </c>
      <c r="I2866" s="104">
        <f>IF(ISNA(VLOOKUP($N2866,'Data from Waybill Query'!$A:$M,9,FALSE)),0,VLOOKUP($N2866,'Data from Waybill Query'!$A:$M,9,FALSE))</f>
        <v>0</v>
      </c>
      <c r="J2866" s="104">
        <f>IF(ISNA(VLOOKUP($N2866,'Data from Waybill Query'!$A:$M,10,FALSE)),0,VLOOKUP($N2866,'Data from Waybill Query'!$A:$M,10,FALSE))</f>
        <v>0</v>
      </c>
      <c r="K2866" s="104">
        <f>IF(ISNA(VLOOKUP($N2866,'Data from Waybill Query'!$A:$M,11,FALSE)),0,VLOOKUP($N2866,'Data from Waybill Query'!$A:$M,11,FALSE))</f>
        <v>0</v>
      </c>
      <c r="L2866" s="104">
        <f>IF(ISNA(VLOOKUP($N2866,'Data from Waybill Query'!$A:$M,12,FALSE)),0,VLOOKUP($N2866,'Data from Waybill Query'!$A:$M,12,FALSE))</f>
        <v>0</v>
      </c>
      <c r="M2866" s="104">
        <f>IF(ISNA(VLOOKUP($N2866,'Data from Waybill Query'!$A:$M,13,FALSE)),0,VLOOKUP($N2866,'Data from Waybill Query'!$A:$M,13,FALSE))</f>
        <v>0</v>
      </c>
      <c r="N2866" s="104">
        <f t="shared" si="98"/>
        <v>403</v>
      </c>
    </row>
    <row r="2867" spans="1:14" x14ac:dyDescent="0.25">
      <c r="A2867" s="104">
        <f t="shared" si="97"/>
        <v>61</v>
      </c>
      <c r="B2867" s="32">
        <f>'Data from Waybill Query'!B2867</f>
        <v>0</v>
      </c>
      <c r="C2867" s="32">
        <f>IF('Data from Waybill Query'!C2867="00","0",IF('Data from Waybill Query'!C2867="01","1",IF('Data from Waybill Query'!C2867="XX","2",'Data from Waybill Query'!C2867)))</f>
        <v>0</v>
      </c>
      <c r="D2867" s="33">
        <f>'Data from Waybill Query'!D2867</f>
        <v>0</v>
      </c>
      <c r="E2867" s="33">
        <f>'Data from Waybill Query'!E2867</f>
        <v>0</v>
      </c>
      <c r="F2867" s="33">
        <f>'Data from Waybill Query'!F2867</f>
        <v>0</v>
      </c>
      <c r="G2867" s="33">
        <f>'Data from Waybill Query'!G2867</f>
        <v>0</v>
      </c>
      <c r="H2867" s="104">
        <f>IF(ISNA(VLOOKUP($N2867,'Data from Waybill Query'!$A:$M,8,FALSE)),0,VLOOKUP($N2867,'Data from Waybill Query'!$A:$M,8,FALSE))</f>
        <v>0</v>
      </c>
      <c r="I2867" s="104">
        <f>IF(ISNA(VLOOKUP($N2867,'Data from Waybill Query'!$A:$M,9,FALSE)),0,VLOOKUP($N2867,'Data from Waybill Query'!$A:$M,9,FALSE))</f>
        <v>0</v>
      </c>
      <c r="J2867" s="104">
        <f>IF(ISNA(VLOOKUP($N2867,'Data from Waybill Query'!$A:$M,10,FALSE)),0,VLOOKUP($N2867,'Data from Waybill Query'!$A:$M,10,FALSE))</f>
        <v>0</v>
      </c>
      <c r="K2867" s="104">
        <f>IF(ISNA(VLOOKUP($N2867,'Data from Waybill Query'!$A:$M,11,FALSE)),0,VLOOKUP($N2867,'Data from Waybill Query'!$A:$M,11,FALSE))</f>
        <v>0</v>
      </c>
      <c r="L2867" s="104">
        <f>IF(ISNA(VLOOKUP($N2867,'Data from Waybill Query'!$A:$M,12,FALSE)),0,VLOOKUP($N2867,'Data from Waybill Query'!$A:$M,12,FALSE))</f>
        <v>0</v>
      </c>
      <c r="M2867" s="104">
        <f>IF(ISNA(VLOOKUP($N2867,'Data from Waybill Query'!$A:$M,13,FALSE)),0,VLOOKUP($N2867,'Data from Waybill Query'!$A:$M,13,FALSE))</f>
        <v>0</v>
      </c>
      <c r="N2867" s="104">
        <f t="shared" si="98"/>
        <v>403</v>
      </c>
    </row>
    <row r="2868" spans="1:14" x14ac:dyDescent="0.25">
      <c r="A2868" s="104">
        <f t="shared" si="97"/>
        <v>62</v>
      </c>
      <c r="B2868" s="32">
        <f>'Data from Waybill Query'!B2868</f>
        <v>0</v>
      </c>
      <c r="C2868" s="32">
        <f>IF('Data from Waybill Query'!C2868="00","0",IF('Data from Waybill Query'!C2868="01","1",IF('Data from Waybill Query'!C2868="XX","2",'Data from Waybill Query'!C2868)))</f>
        <v>0</v>
      </c>
      <c r="D2868" s="33">
        <f>'Data from Waybill Query'!D2868</f>
        <v>0</v>
      </c>
      <c r="E2868" s="33">
        <f>'Data from Waybill Query'!E2868</f>
        <v>0</v>
      </c>
      <c r="F2868" s="33">
        <f>'Data from Waybill Query'!F2868</f>
        <v>0</v>
      </c>
      <c r="G2868" s="33">
        <f>'Data from Waybill Query'!G2868</f>
        <v>0</v>
      </c>
      <c r="H2868" s="104">
        <f>IF(ISNA(VLOOKUP($N2868,'Data from Waybill Query'!$A:$M,8,FALSE)),0,VLOOKUP($N2868,'Data from Waybill Query'!$A:$M,8,FALSE))</f>
        <v>0</v>
      </c>
      <c r="I2868" s="104">
        <f>IF(ISNA(VLOOKUP($N2868,'Data from Waybill Query'!$A:$M,9,FALSE)),0,VLOOKUP($N2868,'Data from Waybill Query'!$A:$M,9,FALSE))</f>
        <v>0</v>
      </c>
      <c r="J2868" s="104">
        <f>IF(ISNA(VLOOKUP($N2868,'Data from Waybill Query'!$A:$M,10,FALSE)),0,VLOOKUP($N2868,'Data from Waybill Query'!$A:$M,10,FALSE))</f>
        <v>0</v>
      </c>
      <c r="K2868" s="104">
        <f>IF(ISNA(VLOOKUP($N2868,'Data from Waybill Query'!$A:$M,11,FALSE)),0,VLOOKUP($N2868,'Data from Waybill Query'!$A:$M,11,FALSE))</f>
        <v>0</v>
      </c>
      <c r="L2868" s="104">
        <f>IF(ISNA(VLOOKUP($N2868,'Data from Waybill Query'!$A:$M,12,FALSE)),0,VLOOKUP($N2868,'Data from Waybill Query'!$A:$M,12,FALSE))</f>
        <v>0</v>
      </c>
      <c r="M2868" s="104">
        <f>IF(ISNA(VLOOKUP($N2868,'Data from Waybill Query'!$A:$M,13,FALSE)),0,VLOOKUP($N2868,'Data from Waybill Query'!$A:$M,13,FALSE))</f>
        <v>0</v>
      </c>
      <c r="N2868" s="104">
        <f t="shared" si="98"/>
        <v>403</v>
      </c>
    </row>
    <row r="2869" spans="1:14" x14ac:dyDescent="0.25">
      <c r="A2869" s="104">
        <f t="shared" si="97"/>
        <v>63</v>
      </c>
      <c r="B2869" s="32">
        <f>'Data from Waybill Query'!B2869</f>
        <v>0</v>
      </c>
      <c r="C2869" s="32">
        <f>IF('Data from Waybill Query'!C2869="00","0",IF('Data from Waybill Query'!C2869="01","1",IF('Data from Waybill Query'!C2869="XX","2",'Data from Waybill Query'!C2869)))</f>
        <v>0</v>
      </c>
      <c r="D2869" s="33">
        <f>'Data from Waybill Query'!D2869</f>
        <v>0</v>
      </c>
      <c r="E2869" s="33">
        <f>'Data from Waybill Query'!E2869</f>
        <v>0</v>
      </c>
      <c r="F2869" s="33">
        <f>'Data from Waybill Query'!F2869</f>
        <v>0</v>
      </c>
      <c r="G2869" s="33">
        <f>'Data from Waybill Query'!G2869</f>
        <v>0</v>
      </c>
      <c r="H2869" s="104">
        <f>IF(ISNA(VLOOKUP($N2869,'Data from Waybill Query'!$A:$M,8,FALSE)),0,VLOOKUP($N2869,'Data from Waybill Query'!$A:$M,8,FALSE))</f>
        <v>0</v>
      </c>
      <c r="I2869" s="104">
        <f>IF(ISNA(VLOOKUP($N2869,'Data from Waybill Query'!$A:$M,9,FALSE)),0,VLOOKUP($N2869,'Data from Waybill Query'!$A:$M,9,FALSE))</f>
        <v>0</v>
      </c>
      <c r="J2869" s="104">
        <f>IF(ISNA(VLOOKUP($N2869,'Data from Waybill Query'!$A:$M,10,FALSE)),0,VLOOKUP($N2869,'Data from Waybill Query'!$A:$M,10,FALSE))</f>
        <v>0</v>
      </c>
      <c r="K2869" s="104">
        <f>IF(ISNA(VLOOKUP($N2869,'Data from Waybill Query'!$A:$M,11,FALSE)),0,VLOOKUP($N2869,'Data from Waybill Query'!$A:$M,11,FALSE))</f>
        <v>0</v>
      </c>
      <c r="L2869" s="104">
        <f>IF(ISNA(VLOOKUP($N2869,'Data from Waybill Query'!$A:$M,12,FALSE)),0,VLOOKUP($N2869,'Data from Waybill Query'!$A:$M,12,FALSE))</f>
        <v>0</v>
      </c>
      <c r="M2869" s="104">
        <f>IF(ISNA(VLOOKUP($N2869,'Data from Waybill Query'!$A:$M,13,FALSE)),0,VLOOKUP($N2869,'Data from Waybill Query'!$A:$M,13,FALSE))</f>
        <v>0</v>
      </c>
      <c r="N2869" s="104">
        <f t="shared" si="98"/>
        <v>403</v>
      </c>
    </row>
    <row r="2870" spans="1:14" x14ac:dyDescent="0.25">
      <c r="A2870" s="104">
        <f t="shared" si="97"/>
        <v>64</v>
      </c>
      <c r="B2870" s="32">
        <f>'Data from Waybill Query'!B2870</f>
        <v>0</v>
      </c>
      <c r="C2870" s="32">
        <f>IF('Data from Waybill Query'!C2870="00","0",IF('Data from Waybill Query'!C2870="01","1",IF('Data from Waybill Query'!C2870="XX","2",'Data from Waybill Query'!C2870)))</f>
        <v>0</v>
      </c>
      <c r="D2870" s="33">
        <f>'Data from Waybill Query'!D2870</f>
        <v>0</v>
      </c>
      <c r="E2870" s="33">
        <f>'Data from Waybill Query'!E2870</f>
        <v>0</v>
      </c>
      <c r="F2870" s="33">
        <f>'Data from Waybill Query'!F2870</f>
        <v>0</v>
      </c>
      <c r="G2870" s="33">
        <f>'Data from Waybill Query'!G2870</f>
        <v>0</v>
      </c>
      <c r="H2870" s="104">
        <f>IF(ISNA(VLOOKUP($N2870,'Data from Waybill Query'!$A:$M,8,FALSE)),0,VLOOKUP($N2870,'Data from Waybill Query'!$A:$M,8,FALSE))</f>
        <v>0</v>
      </c>
      <c r="I2870" s="104">
        <f>IF(ISNA(VLOOKUP($N2870,'Data from Waybill Query'!$A:$M,9,FALSE)),0,VLOOKUP($N2870,'Data from Waybill Query'!$A:$M,9,FALSE))</f>
        <v>0</v>
      </c>
      <c r="J2870" s="104">
        <f>IF(ISNA(VLOOKUP($N2870,'Data from Waybill Query'!$A:$M,10,FALSE)),0,VLOOKUP($N2870,'Data from Waybill Query'!$A:$M,10,FALSE))</f>
        <v>0</v>
      </c>
      <c r="K2870" s="104">
        <f>IF(ISNA(VLOOKUP($N2870,'Data from Waybill Query'!$A:$M,11,FALSE)),0,VLOOKUP($N2870,'Data from Waybill Query'!$A:$M,11,FALSE))</f>
        <v>0</v>
      </c>
      <c r="L2870" s="104">
        <f>IF(ISNA(VLOOKUP($N2870,'Data from Waybill Query'!$A:$M,12,FALSE)),0,VLOOKUP($N2870,'Data from Waybill Query'!$A:$M,12,FALSE))</f>
        <v>0</v>
      </c>
      <c r="M2870" s="104">
        <f>IF(ISNA(VLOOKUP($N2870,'Data from Waybill Query'!$A:$M,13,FALSE)),0,VLOOKUP($N2870,'Data from Waybill Query'!$A:$M,13,FALSE))</f>
        <v>0</v>
      </c>
      <c r="N2870" s="104">
        <f t="shared" si="98"/>
        <v>403</v>
      </c>
    </row>
    <row r="2871" spans="1:14" x14ac:dyDescent="0.25">
      <c r="A2871" s="104">
        <f t="shared" si="97"/>
        <v>65</v>
      </c>
      <c r="B2871" s="32">
        <f>'Data from Waybill Query'!B2871</f>
        <v>0</v>
      </c>
      <c r="C2871" s="32">
        <f>IF('Data from Waybill Query'!C2871="00","0",IF('Data from Waybill Query'!C2871="01","1",IF('Data from Waybill Query'!C2871="XX","2",'Data from Waybill Query'!C2871)))</f>
        <v>0</v>
      </c>
      <c r="D2871" s="33">
        <f>'Data from Waybill Query'!D2871</f>
        <v>0</v>
      </c>
      <c r="E2871" s="33">
        <f>'Data from Waybill Query'!E2871</f>
        <v>0</v>
      </c>
      <c r="F2871" s="33">
        <f>'Data from Waybill Query'!F2871</f>
        <v>0</v>
      </c>
      <c r="G2871" s="33">
        <f>'Data from Waybill Query'!G2871</f>
        <v>0</v>
      </c>
      <c r="H2871" s="104">
        <f>IF(ISNA(VLOOKUP($N2871,'Data from Waybill Query'!$A:$M,8,FALSE)),0,VLOOKUP($N2871,'Data from Waybill Query'!$A:$M,8,FALSE))</f>
        <v>0</v>
      </c>
      <c r="I2871" s="104">
        <f>IF(ISNA(VLOOKUP($N2871,'Data from Waybill Query'!$A:$M,9,FALSE)),0,VLOOKUP($N2871,'Data from Waybill Query'!$A:$M,9,FALSE))</f>
        <v>0</v>
      </c>
      <c r="J2871" s="104">
        <f>IF(ISNA(VLOOKUP($N2871,'Data from Waybill Query'!$A:$M,10,FALSE)),0,VLOOKUP($N2871,'Data from Waybill Query'!$A:$M,10,FALSE))</f>
        <v>0</v>
      </c>
      <c r="K2871" s="104">
        <f>IF(ISNA(VLOOKUP($N2871,'Data from Waybill Query'!$A:$M,11,FALSE)),0,VLOOKUP($N2871,'Data from Waybill Query'!$A:$M,11,FALSE))</f>
        <v>0</v>
      </c>
      <c r="L2871" s="104">
        <f>IF(ISNA(VLOOKUP($N2871,'Data from Waybill Query'!$A:$M,12,FALSE)),0,VLOOKUP($N2871,'Data from Waybill Query'!$A:$M,12,FALSE))</f>
        <v>0</v>
      </c>
      <c r="M2871" s="104">
        <f>IF(ISNA(VLOOKUP($N2871,'Data from Waybill Query'!$A:$M,13,FALSE)),0,VLOOKUP($N2871,'Data from Waybill Query'!$A:$M,13,FALSE))</f>
        <v>0</v>
      </c>
      <c r="N2871" s="104">
        <f t="shared" si="98"/>
        <v>403</v>
      </c>
    </row>
    <row r="2872" spans="1:14" x14ac:dyDescent="0.25">
      <c r="A2872" s="104">
        <f t="shared" si="97"/>
        <v>66</v>
      </c>
      <c r="B2872" s="32">
        <f>'Data from Waybill Query'!B2872</f>
        <v>0</v>
      </c>
      <c r="C2872" s="32">
        <f>IF('Data from Waybill Query'!C2872="00","0",IF('Data from Waybill Query'!C2872="01","1",IF('Data from Waybill Query'!C2872="XX","2",'Data from Waybill Query'!C2872)))</f>
        <v>0</v>
      </c>
      <c r="D2872" s="33">
        <f>'Data from Waybill Query'!D2872</f>
        <v>0</v>
      </c>
      <c r="E2872" s="33">
        <f>'Data from Waybill Query'!E2872</f>
        <v>0</v>
      </c>
      <c r="F2872" s="33">
        <f>'Data from Waybill Query'!F2872</f>
        <v>0</v>
      </c>
      <c r="G2872" s="33">
        <f>'Data from Waybill Query'!G2872</f>
        <v>0</v>
      </c>
      <c r="H2872" s="104">
        <f>IF(ISNA(VLOOKUP($N2872,'Data from Waybill Query'!$A:$M,8,FALSE)),0,VLOOKUP($N2872,'Data from Waybill Query'!$A:$M,8,FALSE))</f>
        <v>0</v>
      </c>
      <c r="I2872" s="104">
        <f>IF(ISNA(VLOOKUP($N2872,'Data from Waybill Query'!$A:$M,9,FALSE)),0,VLOOKUP($N2872,'Data from Waybill Query'!$A:$M,9,FALSE))</f>
        <v>0</v>
      </c>
      <c r="J2872" s="104">
        <f>IF(ISNA(VLOOKUP($N2872,'Data from Waybill Query'!$A:$M,10,FALSE)),0,VLOOKUP($N2872,'Data from Waybill Query'!$A:$M,10,FALSE))</f>
        <v>0</v>
      </c>
      <c r="K2872" s="104">
        <f>IF(ISNA(VLOOKUP($N2872,'Data from Waybill Query'!$A:$M,11,FALSE)),0,VLOOKUP($N2872,'Data from Waybill Query'!$A:$M,11,FALSE))</f>
        <v>0</v>
      </c>
      <c r="L2872" s="104">
        <f>IF(ISNA(VLOOKUP($N2872,'Data from Waybill Query'!$A:$M,12,FALSE)),0,VLOOKUP($N2872,'Data from Waybill Query'!$A:$M,12,FALSE))</f>
        <v>0</v>
      </c>
      <c r="M2872" s="104">
        <f>IF(ISNA(VLOOKUP($N2872,'Data from Waybill Query'!$A:$M,13,FALSE)),0,VLOOKUP($N2872,'Data from Waybill Query'!$A:$M,13,FALSE))</f>
        <v>0</v>
      </c>
      <c r="N2872" s="104">
        <f t="shared" si="98"/>
        <v>403</v>
      </c>
    </row>
    <row r="2873" spans="1:14" x14ac:dyDescent="0.25">
      <c r="A2873" s="104">
        <f t="shared" si="97"/>
        <v>67</v>
      </c>
      <c r="B2873" s="32">
        <f>'Data from Waybill Query'!B2873</f>
        <v>0</v>
      </c>
      <c r="C2873" s="32">
        <f>IF('Data from Waybill Query'!C2873="00","0",IF('Data from Waybill Query'!C2873="01","1",IF('Data from Waybill Query'!C2873="XX","2",'Data from Waybill Query'!C2873)))</f>
        <v>0</v>
      </c>
      <c r="D2873" s="33">
        <f>'Data from Waybill Query'!D2873</f>
        <v>0</v>
      </c>
      <c r="E2873" s="33">
        <f>'Data from Waybill Query'!E2873</f>
        <v>0</v>
      </c>
      <c r="F2873" s="33">
        <f>'Data from Waybill Query'!F2873</f>
        <v>0</v>
      </c>
      <c r="G2873" s="33">
        <f>'Data from Waybill Query'!G2873</f>
        <v>0</v>
      </c>
      <c r="H2873" s="104">
        <f>IF(ISNA(VLOOKUP($N2873,'Data from Waybill Query'!$A:$M,8,FALSE)),0,VLOOKUP($N2873,'Data from Waybill Query'!$A:$M,8,FALSE))</f>
        <v>0</v>
      </c>
      <c r="I2873" s="104">
        <f>IF(ISNA(VLOOKUP($N2873,'Data from Waybill Query'!$A:$M,9,FALSE)),0,VLOOKUP($N2873,'Data from Waybill Query'!$A:$M,9,FALSE))</f>
        <v>0</v>
      </c>
      <c r="J2873" s="104">
        <f>IF(ISNA(VLOOKUP($N2873,'Data from Waybill Query'!$A:$M,10,FALSE)),0,VLOOKUP($N2873,'Data from Waybill Query'!$A:$M,10,FALSE))</f>
        <v>0</v>
      </c>
      <c r="K2873" s="104">
        <f>IF(ISNA(VLOOKUP($N2873,'Data from Waybill Query'!$A:$M,11,FALSE)),0,VLOOKUP($N2873,'Data from Waybill Query'!$A:$M,11,FALSE))</f>
        <v>0</v>
      </c>
      <c r="L2873" s="104">
        <f>IF(ISNA(VLOOKUP($N2873,'Data from Waybill Query'!$A:$M,12,FALSE)),0,VLOOKUP($N2873,'Data from Waybill Query'!$A:$M,12,FALSE))</f>
        <v>0</v>
      </c>
      <c r="M2873" s="104">
        <f>IF(ISNA(VLOOKUP($N2873,'Data from Waybill Query'!$A:$M,13,FALSE)),0,VLOOKUP($N2873,'Data from Waybill Query'!$A:$M,13,FALSE))</f>
        <v>0</v>
      </c>
      <c r="N2873" s="104">
        <f t="shared" si="98"/>
        <v>403</v>
      </c>
    </row>
    <row r="2874" spans="1:14" x14ac:dyDescent="0.25">
      <c r="A2874" s="104">
        <f t="shared" si="97"/>
        <v>68</v>
      </c>
      <c r="B2874" s="32">
        <f>'Data from Waybill Query'!B2874</f>
        <v>0</v>
      </c>
      <c r="C2874" s="32">
        <f>IF('Data from Waybill Query'!C2874="00","0",IF('Data from Waybill Query'!C2874="01","1",IF('Data from Waybill Query'!C2874="XX","2",'Data from Waybill Query'!C2874)))</f>
        <v>0</v>
      </c>
      <c r="D2874" s="33">
        <f>'Data from Waybill Query'!D2874</f>
        <v>0</v>
      </c>
      <c r="E2874" s="33">
        <f>'Data from Waybill Query'!E2874</f>
        <v>0</v>
      </c>
      <c r="F2874" s="33">
        <f>'Data from Waybill Query'!F2874</f>
        <v>0</v>
      </c>
      <c r="G2874" s="33">
        <f>'Data from Waybill Query'!G2874</f>
        <v>0</v>
      </c>
      <c r="H2874" s="104">
        <f>IF(ISNA(VLOOKUP($N2874,'Data from Waybill Query'!$A:$M,8,FALSE)),0,VLOOKUP($N2874,'Data from Waybill Query'!$A:$M,8,FALSE))</f>
        <v>0</v>
      </c>
      <c r="I2874" s="104">
        <f>IF(ISNA(VLOOKUP($N2874,'Data from Waybill Query'!$A:$M,9,FALSE)),0,VLOOKUP($N2874,'Data from Waybill Query'!$A:$M,9,FALSE))</f>
        <v>0</v>
      </c>
      <c r="J2874" s="104">
        <f>IF(ISNA(VLOOKUP($N2874,'Data from Waybill Query'!$A:$M,10,FALSE)),0,VLOOKUP($N2874,'Data from Waybill Query'!$A:$M,10,FALSE))</f>
        <v>0</v>
      </c>
      <c r="K2874" s="104">
        <f>IF(ISNA(VLOOKUP($N2874,'Data from Waybill Query'!$A:$M,11,FALSE)),0,VLOOKUP($N2874,'Data from Waybill Query'!$A:$M,11,FALSE))</f>
        <v>0</v>
      </c>
      <c r="L2874" s="104">
        <f>IF(ISNA(VLOOKUP($N2874,'Data from Waybill Query'!$A:$M,12,FALSE)),0,VLOOKUP($N2874,'Data from Waybill Query'!$A:$M,12,FALSE))</f>
        <v>0</v>
      </c>
      <c r="M2874" s="104">
        <f>IF(ISNA(VLOOKUP($N2874,'Data from Waybill Query'!$A:$M,13,FALSE)),0,VLOOKUP($N2874,'Data from Waybill Query'!$A:$M,13,FALSE))</f>
        <v>0</v>
      </c>
      <c r="N2874" s="104">
        <f t="shared" si="98"/>
        <v>403</v>
      </c>
    </row>
    <row r="2875" spans="1:14" x14ac:dyDescent="0.25">
      <c r="A2875" s="104">
        <f t="shared" ref="A2875:A2938" si="99">$B2875*100+MOD(ROW($B2875)-ROW($B$1476),70)</f>
        <v>69</v>
      </c>
      <c r="B2875" s="32">
        <f>'Data from Waybill Query'!B2875</f>
        <v>0</v>
      </c>
      <c r="C2875" s="32">
        <f>IF('Data from Waybill Query'!C2875="00","0",IF('Data from Waybill Query'!C2875="01","1",IF('Data from Waybill Query'!C2875="XX","2",'Data from Waybill Query'!C2875)))</f>
        <v>0</v>
      </c>
      <c r="D2875" s="33">
        <f>'Data from Waybill Query'!D2875</f>
        <v>0</v>
      </c>
      <c r="E2875" s="33">
        <f>'Data from Waybill Query'!E2875</f>
        <v>0</v>
      </c>
      <c r="F2875" s="33">
        <f>'Data from Waybill Query'!F2875</f>
        <v>0</v>
      </c>
      <c r="G2875" s="33">
        <f>'Data from Waybill Query'!G2875</f>
        <v>0</v>
      </c>
      <c r="H2875" s="104">
        <f>IF(ISNA(VLOOKUP($N2875,'Data from Waybill Query'!$A:$M,8,FALSE)),0,VLOOKUP($N2875,'Data from Waybill Query'!$A:$M,8,FALSE))</f>
        <v>0</v>
      </c>
      <c r="I2875" s="104">
        <f>IF(ISNA(VLOOKUP($N2875,'Data from Waybill Query'!$A:$M,9,FALSE)),0,VLOOKUP($N2875,'Data from Waybill Query'!$A:$M,9,FALSE))</f>
        <v>0</v>
      </c>
      <c r="J2875" s="104">
        <f>IF(ISNA(VLOOKUP($N2875,'Data from Waybill Query'!$A:$M,10,FALSE)),0,VLOOKUP($N2875,'Data from Waybill Query'!$A:$M,10,FALSE))</f>
        <v>0</v>
      </c>
      <c r="K2875" s="104">
        <f>IF(ISNA(VLOOKUP($N2875,'Data from Waybill Query'!$A:$M,11,FALSE)),0,VLOOKUP($N2875,'Data from Waybill Query'!$A:$M,11,FALSE))</f>
        <v>0</v>
      </c>
      <c r="L2875" s="104">
        <f>IF(ISNA(VLOOKUP($N2875,'Data from Waybill Query'!$A:$M,12,FALSE)),0,VLOOKUP($N2875,'Data from Waybill Query'!$A:$M,12,FALSE))</f>
        <v>0</v>
      </c>
      <c r="M2875" s="104">
        <f>IF(ISNA(VLOOKUP($N2875,'Data from Waybill Query'!$A:$M,13,FALSE)),0,VLOOKUP($N2875,'Data from Waybill Query'!$A:$M,13,FALSE))</f>
        <v>0</v>
      </c>
      <c r="N2875" s="104">
        <f t="shared" ref="N2875:N2938" si="100">1000000*B2875+10000*C2875+100*IF(LEFT(E2875,1)="S",1,IF(E2875="M",2,IF(E2875="L",3,4)))+10*IF(F2875="P",1,0)+IF(G2875="S",1,IF(G2875="M",2,3))</f>
        <v>403</v>
      </c>
    </row>
    <row r="2876" spans="1:14" x14ac:dyDescent="0.25">
      <c r="A2876" s="104">
        <f t="shared" si="99"/>
        <v>0</v>
      </c>
      <c r="B2876" s="32">
        <f>'Data from Waybill Query'!B2876</f>
        <v>0</v>
      </c>
      <c r="C2876" s="32">
        <f>IF('Data from Waybill Query'!C2876="00","0",IF('Data from Waybill Query'!C2876="01","1",IF('Data from Waybill Query'!C2876="XX","2",'Data from Waybill Query'!C2876)))</f>
        <v>0</v>
      </c>
      <c r="D2876" s="33">
        <f>'Data from Waybill Query'!D2876</f>
        <v>0</v>
      </c>
      <c r="E2876" s="33">
        <f>'Data from Waybill Query'!E2876</f>
        <v>0</v>
      </c>
      <c r="F2876" s="33">
        <f>'Data from Waybill Query'!F2876</f>
        <v>0</v>
      </c>
      <c r="G2876" s="33">
        <f>'Data from Waybill Query'!G2876</f>
        <v>0</v>
      </c>
      <c r="H2876" s="104">
        <f>IF(ISNA(VLOOKUP($N2876,'Data from Waybill Query'!$A:$M,8,FALSE)),0,VLOOKUP($N2876,'Data from Waybill Query'!$A:$M,8,FALSE))</f>
        <v>0</v>
      </c>
      <c r="I2876" s="104">
        <f>IF(ISNA(VLOOKUP($N2876,'Data from Waybill Query'!$A:$M,9,FALSE)),0,VLOOKUP($N2876,'Data from Waybill Query'!$A:$M,9,FALSE))</f>
        <v>0</v>
      </c>
      <c r="J2876" s="104">
        <f>IF(ISNA(VLOOKUP($N2876,'Data from Waybill Query'!$A:$M,10,FALSE)),0,VLOOKUP($N2876,'Data from Waybill Query'!$A:$M,10,FALSE))</f>
        <v>0</v>
      </c>
      <c r="K2876" s="104">
        <f>IF(ISNA(VLOOKUP($N2876,'Data from Waybill Query'!$A:$M,11,FALSE)),0,VLOOKUP($N2876,'Data from Waybill Query'!$A:$M,11,FALSE))</f>
        <v>0</v>
      </c>
      <c r="L2876" s="104">
        <f>IF(ISNA(VLOOKUP($N2876,'Data from Waybill Query'!$A:$M,12,FALSE)),0,VLOOKUP($N2876,'Data from Waybill Query'!$A:$M,12,FALSE))</f>
        <v>0</v>
      </c>
      <c r="M2876" s="104">
        <f>IF(ISNA(VLOOKUP($N2876,'Data from Waybill Query'!$A:$M,13,FALSE)),0,VLOOKUP($N2876,'Data from Waybill Query'!$A:$M,13,FALSE))</f>
        <v>0</v>
      </c>
      <c r="N2876" s="104">
        <f t="shared" si="100"/>
        <v>403</v>
      </c>
    </row>
    <row r="2877" spans="1:14" x14ac:dyDescent="0.25">
      <c r="A2877" s="104">
        <f t="shared" si="99"/>
        <v>1</v>
      </c>
      <c r="B2877" s="32">
        <f>'Data from Waybill Query'!B2877</f>
        <v>0</v>
      </c>
      <c r="C2877" s="32">
        <f>IF('Data from Waybill Query'!C2877="00","0",IF('Data from Waybill Query'!C2877="01","1",IF('Data from Waybill Query'!C2877="XX","2",'Data from Waybill Query'!C2877)))</f>
        <v>0</v>
      </c>
      <c r="D2877" s="33">
        <f>'Data from Waybill Query'!D2877</f>
        <v>0</v>
      </c>
      <c r="E2877" s="33">
        <f>'Data from Waybill Query'!E2877</f>
        <v>0</v>
      </c>
      <c r="F2877" s="33">
        <f>'Data from Waybill Query'!F2877</f>
        <v>0</v>
      </c>
      <c r="G2877" s="33">
        <f>'Data from Waybill Query'!G2877</f>
        <v>0</v>
      </c>
      <c r="H2877" s="104">
        <f>IF(ISNA(VLOOKUP($N2877,'Data from Waybill Query'!$A:$M,8,FALSE)),0,VLOOKUP($N2877,'Data from Waybill Query'!$A:$M,8,FALSE))</f>
        <v>0</v>
      </c>
      <c r="I2877" s="104">
        <f>IF(ISNA(VLOOKUP($N2877,'Data from Waybill Query'!$A:$M,9,FALSE)),0,VLOOKUP($N2877,'Data from Waybill Query'!$A:$M,9,FALSE))</f>
        <v>0</v>
      </c>
      <c r="J2877" s="104">
        <f>IF(ISNA(VLOOKUP($N2877,'Data from Waybill Query'!$A:$M,10,FALSE)),0,VLOOKUP($N2877,'Data from Waybill Query'!$A:$M,10,FALSE))</f>
        <v>0</v>
      </c>
      <c r="K2877" s="104">
        <f>IF(ISNA(VLOOKUP($N2877,'Data from Waybill Query'!$A:$M,11,FALSE)),0,VLOOKUP($N2877,'Data from Waybill Query'!$A:$M,11,FALSE))</f>
        <v>0</v>
      </c>
      <c r="L2877" s="104">
        <f>IF(ISNA(VLOOKUP($N2877,'Data from Waybill Query'!$A:$M,12,FALSE)),0,VLOOKUP($N2877,'Data from Waybill Query'!$A:$M,12,FALSE))</f>
        <v>0</v>
      </c>
      <c r="M2877" s="104">
        <f>IF(ISNA(VLOOKUP($N2877,'Data from Waybill Query'!$A:$M,13,FALSE)),0,VLOOKUP($N2877,'Data from Waybill Query'!$A:$M,13,FALSE))</f>
        <v>0</v>
      </c>
      <c r="N2877" s="104">
        <f t="shared" si="100"/>
        <v>403</v>
      </c>
    </row>
    <row r="2878" spans="1:14" x14ac:dyDescent="0.25">
      <c r="A2878" s="104">
        <f t="shared" si="99"/>
        <v>2</v>
      </c>
      <c r="B2878" s="32">
        <f>'Data from Waybill Query'!B2878</f>
        <v>0</v>
      </c>
      <c r="C2878" s="32">
        <f>IF('Data from Waybill Query'!C2878="00","0",IF('Data from Waybill Query'!C2878="01","1",IF('Data from Waybill Query'!C2878="XX","2",'Data from Waybill Query'!C2878)))</f>
        <v>0</v>
      </c>
      <c r="D2878" s="33">
        <f>'Data from Waybill Query'!D2878</f>
        <v>0</v>
      </c>
      <c r="E2878" s="33">
        <f>'Data from Waybill Query'!E2878</f>
        <v>0</v>
      </c>
      <c r="F2878" s="33">
        <f>'Data from Waybill Query'!F2878</f>
        <v>0</v>
      </c>
      <c r="G2878" s="33">
        <f>'Data from Waybill Query'!G2878</f>
        <v>0</v>
      </c>
      <c r="H2878" s="104">
        <f>IF(ISNA(VLOOKUP($N2878,'Data from Waybill Query'!$A:$M,8,FALSE)),0,VLOOKUP($N2878,'Data from Waybill Query'!$A:$M,8,FALSE))</f>
        <v>0</v>
      </c>
      <c r="I2878" s="104">
        <f>IF(ISNA(VLOOKUP($N2878,'Data from Waybill Query'!$A:$M,9,FALSE)),0,VLOOKUP($N2878,'Data from Waybill Query'!$A:$M,9,FALSE))</f>
        <v>0</v>
      </c>
      <c r="J2878" s="104">
        <f>IF(ISNA(VLOOKUP($N2878,'Data from Waybill Query'!$A:$M,10,FALSE)),0,VLOOKUP($N2878,'Data from Waybill Query'!$A:$M,10,FALSE))</f>
        <v>0</v>
      </c>
      <c r="K2878" s="104">
        <f>IF(ISNA(VLOOKUP($N2878,'Data from Waybill Query'!$A:$M,11,FALSE)),0,VLOOKUP($N2878,'Data from Waybill Query'!$A:$M,11,FALSE))</f>
        <v>0</v>
      </c>
      <c r="L2878" s="104">
        <f>IF(ISNA(VLOOKUP($N2878,'Data from Waybill Query'!$A:$M,12,FALSE)),0,VLOOKUP($N2878,'Data from Waybill Query'!$A:$M,12,FALSE))</f>
        <v>0</v>
      </c>
      <c r="M2878" s="104">
        <f>IF(ISNA(VLOOKUP($N2878,'Data from Waybill Query'!$A:$M,13,FALSE)),0,VLOOKUP($N2878,'Data from Waybill Query'!$A:$M,13,FALSE))</f>
        <v>0</v>
      </c>
      <c r="N2878" s="104">
        <f t="shared" si="100"/>
        <v>403</v>
      </c>
    </row>
    <row r="2879" spans="1:14" x14ac:dyDescent="0.25">
      <c r="A2879" s="104">
        <f t="shared" si="99"/>
        <v>3</v>
      </c>
      <c r="B2879" s="32">
        <f>'Data from Waybill Query'!B2879</f>
        <v>0</v>
      </c>
      <c r="C2879" s="32">
        <f>IF('Data from Waybill Query'!C2879="00","0",IF('Data from Waybill Query'!C2879="01","1",IF('Data from Waybill Query'!C2879="XX","2",'Data from Waybill Query'!C2879)))</f>
        <v>0</v>
      </c>
      <c r="D2879" s="33">
        <f>'Data from Waybill Query'!D2879</f>
        <v>0</v>
      </c>
      <c r="E2879" s="33">
        <f>'Data from Waybill Query'!E2879</f>
        <v>0</v>
      </c>
      <c r="F2879" s="33">
        <f>'Data from Waybill Query'!F2879</f>
        <v>0</v>
      </c>
      <c r="G2879" s="33">
        <f>'Data from Waybill Query'!G2879</f>
        <v>0</v>
      </c>
      <c r="H2879" s="104">
        <f>IF(ISNA(VLOOKUP($N2879,'Data from Waybill Query'!$A:$M,8,FALSE)),0,VLOOKUP($N2879,'Data from Waybill Query'!$A:$M,8,FALSE))</f>
        <v>0</v>
      </c>
      <c r="I2879" s="104">
        <f>IF(ISNA(VLOOKUP($N2879,'Data from Waybill Query'!$A:$M,9,FALSE)),0,VLOOKUP($N2879,'Data from Waybill Query'!$A:$M,9,FALSE))</f>
        <v>0</v>
      </c>
      <c r="J2879" s="104">
        <f>IF(ISNA(VLOOKUP($N2879,'Data from Waybill Query'!$A:$M,10,FALSE)),0,VLOOKUP($N2879,'Data from Waybill Query'!$A:$M,10,FALSE))</f>
        <v>0</v>
      </c>
      <c r="K2879" s="104">
        <f>IF(ISNA(VLOOKUP($N2879,'Data from Waybill Query'!$A:$M,11,FALSE)),0,VLOOKUP($N2879,'Data from Waybill Query'!$A:$M,11,FALSE))</f>
        <v>0</v>
      </c>
      <c r="L2879" s="104">
        <f>IF(ISNA(VLOOKUP($N2879,'Data from Waybill Query'!$A:$M,12,FALSE)),0,VLOOKUP($N2879,'Data from Waybill Query'!$A:$M,12,FALSE))</f>
        <v>0</v>
      </c>
      <c r="M2879" s="104">
        <f>IF(ISNA(VLOOKUP($N2879,'Data from Waybill Query'!$A:$M,13,FALSE)),0,VLOOKUP($N2879,'Data from Waybill Query'!$A:$M,13,FALSE))</f>
        <v>0</v>
      </c>
      <c r="N2879" s="104">
        <f t="shared" si="100"/>
        <v>403</v>
      </c>
    </row>
    <row r="2880" spans="1:14" x14ac:dyDescent="0.25">
      <c r="A2880" s="104">
        <f t="shared" si="99"/>
        <v>4</v>
      </c>
      <c r="B2880" s="32">
        <f>'Data from Waybill Query'!B2880</f>
        <v>0</v>
      </c>
      <c r="C2880" s="32">
        <f>IF('Data from Waybill Query'!C2880="00","0",IF('Data from Waybill Query'!C2880="01","1",IF('Data from Waybill Query'!C2880="XX","2",'Data from Waybill Query'!C2880)))</f>
        <v>0</v>
      </c>
      <c r="D2880" s="33">
        <f>'Data from Waybill Query'!D2880</f>
        <v>0</v>
      </c>
      <c r="E2880" s="33">
        <f>'Data from Waybill Query'!E2880</f>
        <v>0</v>
      </c>
      <c r="F2880" s="33">
        <f>'Data from Waybill Query'!F2880</f>
        <v>0</v>
      </c>
      <c r="G2880" s="33">
        <f>'Data from Waybill Query'!G2880</f>
        <v>0</v>
      </c>
      <c r="H2880" s="104">
        <f>IF(ISNA(VLOOKUP($N2880,'Data from Waybill Query'!$A:$M,8,FALSE)),0,VLOOKUP($N2880,'Data from Waybill Query'!$A:$M,8,FALSE))</f>
        <v>0</v>
      </c>
      <c r="I2880" s="104">
        <f>IF(ISNA(VLOOKUP($N2880,'Data from Waybill Query'!$A:$M,9,FALSE)),0,VLOOKUP($N2880,'Data from Waybill Query'!$A:$M,9,FALSE))</f>
        <v>0</v>
      </c>
      <c r="J2880" s="104">
        <f>IF(ISNA(VLOOKUP($N2880,'Data from Waybill Query'!$A:$M,10,FALSE)),0,VLOOKUP($N2880,'Data from Waybill Query'!$A:$M,10,FALSE))</f>
        <v>0</v>
      </c>
      <c r="K2880" s="104">
        <f>IF(ISNA(VLOOKUP($N2880,'Data from Waybill Query'!$A:$M,11,FALSE)),0,VLOOKUP($N2880,'Data from Waybill Query'!$A:$M,11,FALSE))</f>
        <v>0</v>
      </c>
      <c r="L2880" s="104">
        <f>IF(ISNA(VLOOKUP($N2880,'Data from Waybill Query'!$A:$M,12,FALSE)),0,VLOOKUP($N2880,'Data from Waybill Query'!$A:$M,12,FALSE))</f>
        <v>0</v>
      </c>
      <c r="M2880" s="104">
        <f>IF(ISNA(VLOOKUP($N2880,'Data from Waybill Query'!$A:$M,13,FALSE)),0,VLOOKUP($N2880,'Data from Waybill Query'!$A:$M,13,FALSE))</f>
        <v>0</v>
      </c>
      <c r="N2880" s="104">
        <f t="shared" si="100"/>
        <v>403</v>
      </c>
    </row>
    <row r="2881" spans="1:14" x14ac:dyDescent="0.25">
      <c r="A2881" s="104">
        <f t="shared" si="99"/>
        <v>5</v>
      </c>
      <c r="B2881" s="32">
        <f>'Data from Waybill Query'!B2881</f>
        <v>0</v>
      </c>
      <c r="C2881" s="32">
        <f>IF('Data from Waybill Query'!C2881="00","0",IF('Data from Waybill Query'!C2881="01","1",IF('Data from Waybill Query'!C2881="XX","2",'Data from Waybill Query'!C2881)))</f>
        <v>0</v>
      </c>
      <c r="D2881" s="33">
        <f>'Data from Waybill Query'!D2881</f>
        <v>0</v>
      </c>
      <c r="E2881" s="33">
        <f>'Data from Waybill Query'!E2881</f>
        <v>0</v>
      </c>
      <c r="F2881" s="33">
        <f>'Data from Waybill Query'!F2881</f>
        <v>0</v>
      </c>
      <c r="G2881" s="33">
        <f>'Data from Waybill Query'!G2881</f>
        <v>0</v>
      </c>
      <c r="H2881" s="104">
        <f>IF(ISNA(VLOOKUP($N2881,'Data from Waybill Query'!$A:$M,8,FALSE)),0,VLOOKUP($N2881,'Data from Waybill Query'!$A:$M,8,FALSE))</f>
        <v>0</v>
      </c>
      <c r="I2881" s="104">
        <f>IF(ISNA(VLOOKUP($N2881,'Data from Waybill Query'!$A:$M,9,FALSE)),0,VLOOKUP($N2881,'Data from Waybill Query'!$A:$M,9,FALSE))</f>
        <v>0</v>
      </c>
      <c r="J2881" s="104">
        <f>IF(ISNA(VLOOKUP($N2881,'Data from Waybill Query'!$A:$M,10,FALSE)),0,VLOOKUP($N2881,'Data from Waybill Query'!$A:$M,10,FALSE))</f>
        <v>0</v>
      </c>
      <c r="K2881" s="104">
        <f>IF(ISNA(VLOOKUP($N2881,'Data from Waybill Query'!$A:$M,11,FALSE)),0,VLOOKUP($N2881,'Data from Waybill Query'!$A:$M,11,FALSE))</f>
        <v>0</v>
      </c>
      <c r="L2881" s="104">
        <f>IF(ISNA(VLOOKUP($N2881,'Data from Waybill Query'!$A:$M,12,FALSE)),0,VLOOKUP($N2881,'Data from Waybill Query'!$A:$M,12,FALSE))</f>
        <v>0</v>
      </c>
      <c r="M2881" s="104">
        <f>IF(ISNA(VLOOKUP($N2881,'Data from Waybill Query'!$A:$M,13,FALSE)),0,VLOOKUP($N2881,'Data from Waybill Query'!$A:$M,13,FALSE))</f>
        <v>0</v>
      </c>
      <c r="N2881" s="104">
        <f t="shared" si="100"/>
        <v>403</v>
      </c>
    </row>
    <row r="2882" spans="1:14" x14ac:dyDescent="0.25">
      <c r="A2882" s="104">
        <f t="shared" si="99"/>
        <v>6</v>
      </c>
      <c r="B2882" s="32">
        <f>'Data from Waybill Query'!B2882</f>
        <v>0</v>
      </c>
      <c r="C2882" s="32">
        <f>IF('Data from Waybill Query'!C2882="00","0",IF('Data from Waybill Query'!C2882="01","1",IF('Data from Waybill Query'!C2882="XX","2",'Data from Waybill Query'!C2882)))</f>
        <v>0</v>
      </c>
      <c r="D2882" s="33">
        <f>'Data from Waybill Query'!D2882</f>
        <v>0</v>
      </c>
      <c r="E2882" s="33">
        <f>'Data from Waybill Query'!E2882</f>
        <v>0</v>
      </c>
      <c r="F2882" s="33">
        <f>'Data from Waybill Query'!F2882</f>
        <v>0</v>
      </c>
      <c r="G2882" s="33">
        <f>'Data from Waybill Query'!G2882</f>
        <v>0</v>
      </c>
      <c r="H2882" s="104">
        <f>IF(ISNA(VLOOKUP($N2882,'Data from Waybill Query'!$A:$M,8,FALSE)),0,VLOOKUP($N2882,'Data from Waybill Query'!$A:$M,8,FALSE))</f>
        <v>0</v>
      </c>
      <c r="I2882" s="104">
        <f>IF(ISNA(VLOOKUP($N2882,'Data from Waybill Query'!$A:$M,9,FALSE)),0,VLOOKUP($N2882,'Data from Waybill Query'!$A:$M,9,FALSE))</f>
        <v>0</v>
      </c>
      <c r="J2882" s="104">
        <f>IF(ISNA(VLOOKUP($N2882,'Data from Waybill Query'!$A:$M,10,FALSE)),0,VLOOKUP($N2882,'Data from Waybill Query'!$A:$M,10,FALSE))</f>
        <v>0</v>
      </c>
      <c r="K2882" s="104">
        <f>IF(ISNA(VLOOKUP($N2882,'Data from Waybill Query'!$A:$M,11,FALSE)),0,VLOOKUP($N2882,'Data from Waybill Query'!$A:$M,11,FALSE))</f>
        <v>0</v>
      </c>
      <c r="L2882" s="104">
        <f>IF(ISNA(VLOOKUP($N2882,'Data from Waybill Query'!$A:$M,12,FALSE)),0,VLOOKUP($N2882,'Data from Waybill Query'!$A:$M,12,FALSE))</f>
        <v>0</v>
      </c>
      <c r="M2882" s="104">
        <f>IF(ISNA(VLOOKUP($N2882,'Data from Waybill Query'!$A:$M,13,FALSE)),0,VLOOKUP($N2882,'Data from Waybill Query'!$A:$M,13,FALSE))</f>
        <v>0</v>
      </c>
      <c r="N2882" s="104">
        <f t="shared" si="100"/>
        <v>403</v>
      </c>
    </row>
    <row r="2883" spans="1:14" x14ac:dyDescent="0.25">
      <c r="A2883" s="104">
        <f t="shared" si="99"/>
        <v>7</v>
      </c>
      <c r="B2883" s="32">
        <f>'Data from Waybill Query'!B2883</f>
        <v>0</v>
      </c>
      <c r="C2883" s="32">
        <f>IF('Data from Waybill Query'!C2883="00","0",IF('Data from Waybill Query'!C2883="01","1",IF('Data from Waybill Query'!C2883="XX","2",'Data from Waybill Query'!C2883)))</f>
        <v>0</v>
      </c>
      <c r="D2883" s="33">
        <f>'Data from Waybill Query'!D2883</f>
        <v>0</v>
      </c>
      <c r="E2883" s="33">
        <f>'Data from Waybill Query'!E2883</f>
        <v>0</v>
      </c>
      <c r="F2883" s="33">
        <f>'Data from Waybill Query'!F2883</f>
        <v>0</v>
      </c>
      <c r="G2883" s="33">
        <f>'Data from Waybill Query'!G2883</f>
        <v>0</v>
      </c>
      <c r="H2883" s="104">
        <f>IF(ISNA(VLOOKUP($N2883,'Data from Waybill Query'!$A:$M,8,FALSE)),0,VLOOKUP($N2883,'Data from Waybill Query'!$A:$M,8,FALSE))</f>
        <v>0</v>
      </c>
      <c r="I2883" s="104">
        <f>IF(ISNA(VLOOKUP($N2883,'Data from Waybill Query'!$A:$M,9,FALSE)),0,VLOOKUP($N2883,'Data from Waybill Query'!$A:$M,9,FALSE))</f>
        <v>0</v>
      </c>
      <c r="J2883" s="104">
        <f>IF(ISNA(VLOOKUP($N2883,'Data from Waybill Query'!$A:$M,10,FALSE)),0,VLOOKUP($N2883,'Data from Waybill Query'!$A:$M,10,FALSE))</f>
        <v>0</v>
      </c>
      <c r="K2883" s="104">
        <f>IF(ISNA(VLOOKUP($N2883,'Data from Waybill Query'!$A:$M,11,FALSE)),0,VLOOKUP($N2883,'Data from Waybill Query'!$A:$M,11,FALSE))</f>
        <v>0</v>
      </c>
      <c r="L2883" s="104">
        <f>IF(ISNA(VLOOKUP($N2883,'Data from Waybill Query'!$A:$M,12,FALSE)),0,VLOOKUP($N2883,'Data from Waybill Query'!$A:$M,12,FALSE))</f>
        <v>0</v>
      </c>
      <c r="M2883" s="104">
        <f>IF(ISNA(VLOOKUP($N2883,'Data from Waybill Query'!$A:$M,13,FALSE)),0,VLOOKUP($N2883,'Data from Waybill Query'!$A:$M,13,FALSE))</f>
        <v>0</v>
      </c>
      <c r="N2883" s="104">
        <f t="shared" si="100"/>
        <v>403</v>
      </c>
    </row>
    <row r="2884" spans="1:14" x14ac:dyDescent="0.25">
      <c r="A2884" s="104">
        <f t="shared" si="99"/>
        <v>8</v>
      </c>
      <c r="B2884" s="32">
        <f>'Data from Waybill Query'!B2884</f>
        <v>0</v>
      </c>
      <c r="C2884" s="32">
        <f>IF('Data from Waybill Query'!C2884="00","0",IF('Data from Waybill Query'!C2884="01","1",IF('Data from Waybill Query'!C2884="XX","2",'Data from Waybill Query'!C2884)))</f>
        <v>0</v>
      </c>
      <c r="D2884" s="33">
        <f>'Data from Waybill Query'!D2884</f>
        <v>0</v>
      </c>
      <c r="E2884" s="33">
        <f>'Data from Waybill Query'!E2884</f>
        <v>0</v>
      </c>
      <c r="F2884" s="33">
        <f>'Data from Waybill Query'!F2884</f>
        <v>0</v>
      </c>
      <c r="G2884" s="33">
        <f>'Data from Waybill Query'!G2884</f>
        <v>0</v>
      </c>
      <c r="H2884" s="104">
        <f>IF(ISNA(VLOOKUP($N2884,'Data from Waybill Query'!$A:$M,8,FALSE)),0,VLOOKUP($N2884,'Data from Waybill Query'!$A:$M,8,FALSE))</f>
        <v>0</v>
      </c>
      <c r="I2884" s="104">
        <f>IF(ISNA(VLOOKUP($N2884,'Data from Waybill Query'!$A:$M,9,FALSE)),0,VLOOKUP($N2884,'Data from Waybill Query'!$A:$M,9,FALSE))</f>
        <v>0</v>
      </c>
      <c r="J2884" s="104">
        <f>IF(ISNA(VLOOKUP($N2884,'Data from Waybill Query'!$A:$M,10,FALSE)),0,VLOOKUP($N2884,'Data from Waybill Query'!$A:$M,10,FALSE))</f>
        <v>0</v>
      </c>
      <c r="K2884" s="104">
        <f>IF(ISNA(VLOOKUP($N2884,'Data from Waybill Query'!$A:$M,11,FALSE)),0,VLOOKUP($N2884,'Data from Waybill Query'!$A:$M,11,FALSE))</f>
        <v>0</v>
      </c>
      <c r="L2884" s="104">
        <f>IF(ISNA(VLOOKUP($N2884,'Data from Waybill Query'!$A:$M,12,FALSE)),0,VLOOKUP($N2884,'Data from Waybill Query'!$A:$M,12,FALSE))</f>
        <v>0</v>
      </c>
      <c r="M2884" s="104">
        <f>IF(ISNA(VLOOKUP($N2884,'Data from Waybill Query'!$A:$M,13,FALSE)),0,VLOOKUP($N2884,'Data from Waybill Query'!$A:$M,13,FALSE))</f>
        <v>0</v>
      </c>
      <c r="N2884" s="104">
        <f t="shared" si="100"/>
        <v>403</v>
      </c>
    </row>
    <row r="2885" spans="1:14" x14ac:dyDescent="0.25">
      <c r="A2885" s="104">
        <f t="shared" si="99"/>
        <v>9</v>
      </c>
      <c r="B2885" s="32">
        <f>'Data from Waybill Query'!B2885</f>
        <v>0</v>
      </c>
      <c r="C2885" s="32">
        <f>IF('Data from Waybill Query'!C2885="00","0",IF('Data from Waybill Query'!C2885="01","1",IF('Data from Waybill Query'!C2885="XX","2",'Data from Waybill Query'!C2885)))</f>
        <v>0</v>
      </c>
      <c r="D2885" s="33">
        <f>'Data from Waybill Query'!D2885</f>
        <v>0</v>
      </c>
      <c r="E2885" s="33">
        <f>'Data from Waybill Query'!E2885</f>
        <v>0</v>
      </c>
      <c r="F2885" s="33">
        <f>'Data from Waybill Query'!F2885</f>
        <v>0</v>
      </c>
      <c r="G2885" s="33">
        <f>'Data from Waybill Query'!G2885</f>
        <v>0</v>
      </c>
      <c r="H2885" s="104">
        <f>IF(ISNA(VLOOKUP($N2885,'Data from Waybill Query'!$A:$M,8,FALSE)),0,VLOOKUP($N2885,'Data from Waybill Query'!$A:$M,8,FALSE))</f>
        <v>0</v>
      </c>
      <c r="I2885" s="104">
        <f>IF(ISNA(VLOOKUP($N2885,'Data from Waybill Query'!$A:$M,9,FALSE)),0,VLOOKUP($N2885,'Data from Waybill Query'!$A:$M,9,FALSE))</f>
        <v>0</v>
      </c>
      <c r="J2885" s="104">
        <f>IF(ISNA(VLOOKUP($N2885,'Data from Waybill Query'!$A:$M,10,FALSE)),0,VLOOKUP($N2885,'Data from Waybill Query'!$A:$M,10,FALSE))</f>
        <v>0</v>
      </c>
      <c r="K2885" s="104">
        <f>IF(ISNA(VLOOKUP($N2885,'Data from Waybill Query'!$A:$M,11,FALSE)),0,VLOOKUP($N2885,'Data from Waybill Query'!$A:$M,11,FALSE))</f>
        <v>0</v>
      </c>
      <c r="L2885" s="104">
        <f>IF(ISNA(VLOOKUP($N2885,'Data from Waybill Query'!$A:$M,12,FALSE)),0,VLOOKUP($N2885,'Data from Waybill Query'!$A:$M,12,FALSE))</f>
        <v>0</v>
      </c>
      <c r="M2885" s="104">
        <f>IF(ISNA(VLOOKUP($N2885,'Data from Waybill Query'!$A:$M,13,FALSE)),0,VLOOKUP($N2885,'Data from Waybill Query'!$A:$M,13,FALSE))</f>
        <v>0</v>
      </c>
      <c r="N2885" s="104">
        <f t="shared" si="100"/>
        <v>403</v>
      </c>
    </row>
    <row r="2886" spans="1:14" x14ac:dyDescent="0.25">
      <c r="A2886" s="104">
        <f t="shared" si="99"/>
        <v>10</v>
      </c>
      <c r="B2886" s="32">
        <f>'Data from Waybill Query'!B2886</f>
        <v>0</v>
      </c>
      <c r="C2886" s="32">
        <f>IF('Data from Waybill Query'!C2886="00","0",IF('Data from Waybill Query'!C2886="01","1",IF('Data from Waybill Query'!C2886="XX","2",'Data from Waybill Query'!C2886)))</f>
        <v>0</v>
      </c>
      <c r="D2886" s="33">
        <f>'Data from Waybill Query'!D2886</f>
        <v>0</v>
      </c>
      <c r="E2886" s="33">
        <f>'Data from Waybill Query'!E2886</f>
        <v>0</v>
      </c>
      <c r="F2886" s="33">
        <f>'Data from Waybill Query'!F2886</f>
        <v>0</v>
      </c>
      <c r="G2886" s="33">
        <f>'Data from Waybill Query'!G2886</f>
        <v>0</v>
      </c>
      <c r="H2886" s="104">
        <f>IF(ISNA(VLOOKUP($N2886,'Data from Waybill Query'!$A:$M,8,FALSE)),0,VLOOKUP($N2886,'Data from Waybill Query'!$A:$M,8,FALSE))</f>
        <v>0</v>
      </c>
      <c r="I2886" s="104">
        <f>IF(ISNA(VLOOKUP($N2886,'Data from Waybill Query'!$A:$M,9,FALSE)),0,VLOOKUP($N2886,'Data from Waybill Query'!$A:$M,9,FALSE))</f>
        <v>0</v>
      </c>
      <c r="J2886" s="104">
        <f>IF(ISNA(VLOOKUP($N2886,'Data from Waybill Query'!$A:$M,10,FALSE)),0,VLOOKUP($N2886,'Data from Waybill Query'!$A:$M,10,FALSE))</f>
        <v>0</v>
      </c>
      <c r="K2886" s="104">
        <f>IF(ISNA(VLOOKUP($N2886,'Data from Waybill Query'!$A:$M,11,FALSE)),0,VLOOKUP($N2886,'Data from Waybill Query'!$A:$M,11,FALSE))</f>
        <v>0</v>
      </c>
      <c r="L2886" s="104">
        <f>IF(ISNA(VLOOKUP($N2886,'Data from Waybill Query'!$A:$M,12,FALSE)),0,VLOOKUP($N2886,'Data from Waybill Query'!$A:$M,12,FALSE))</f>
        <v>0</v>
      </c>
      <c r="M2886" s="104">
        <f>IF(ISNA(VLOOKUP($N2886,'Data from Waybill Query'!$A:$M,13,FALSE)),0,VLOOKUP($N2886,'Data from Waybill Query'!$A:$M,13,FALSE))</f>
        <v>0</v>
      </c>
      <c r="N2886" s="104">
        <f t="shared" si="100"/>
        <v>403</v>
      </c>
    </row>
    <row r="2887" spans="1:14" x14ac:dyDescent="0.25">
      <c r="A2887" s="104">
        <f t="shared" si="99"/>
        <v>11</v>
      </c>
      <c r="B2887" s="32">
        <f>'Data from Waybill Query'!B2887</f>
        <v>0</v>
      </c>
      <c r="C2887" s="32">
        <f>IF('Data from Waybill Query'!C2887="00","0",IF('Data from Waybill Query'!C2887="01","1",IF('Data from Waybill Query'!C2887="XX","2",'Data from Waybill Query'!C2887)))</f>
        <v>0</v>
      </c>
      <c r="D2887" s="33">
        <f>'Data from Waybill Query'!D2887</f>
        <v>0</v>
      </c>
      <c r="E2887" s="33">
        <f>'Data from Waybill Query'!E2887</f>
        <v>0</v>
      </c>
      <c r="F2887" s="33">
        <f>'Data from Waybill Query'!F2887</f>
        <v>0</v>
      </c>
      <c r="G2887" s="33">
        <f>'Data from Waybill Query'!G2887</f>
        <v>0</v>
      </c>
      <c r="H2887" s="104">
        <f>IF(ISNA(VLOOKUP($N2887,'Data from Waybill Query'!$A:$M,8,FALSE)),0,VLOOKUP($N2887,'Data from Waybill Query'!$A:$M,8,FALSE))</f>
        <v>0</v>
      </c>
      <c r="I2887" s="104">
        <f>IF(ISNA(VLOOKUP($N2887,'Data from Waybill Query'!$A:$M,9,FALSE)),0,VLOOKUP($N2887,'Data from Waybill Query'!$A:$M,9,FALSE))</f>
        <v>0</v>
      </c>
      <c r="J2887" s="104">
        <f>IF(ISNA(VLOOKUP($N2887,'Data from Waybill Query'!$A:$M,10,FALSE)),0,VLOOKUP($N2887,'Data from Waybill Query'!$A:$M,10,FALSE))</f>
        <v>0</v>
      </c>
      <c r="K2887" s="104">
        <f>IF(ISNA(VLOOKUP($N2887,'Data from Waybill Query'!$A:$M,11,FALSE)),0,VLOOKUP($N2887,'Data from Waybill Query'!$A:$M,11,FALSE))</f>
        <v>0</v>
      </c>
      <c r="L2887" s="104">
        <f>IF(ISNA(VLOOKUP($N2887,'Data from Waybill Query'!$A:$M,12,FALSE)),0,VLOOKUP($N2887,'Data from Waybill Query'!$A:$M,12,FALSE))</f>
        <v>0</v>
      </c>
      <c r="M2887" s="104">
        <f>IF(ISNA(VLOOKUP($N2887,'Data from Waybill Query'!$A:$M,13,FALSE)),0,VLOOKUP($N2887,'Data from Waybill Query'!$A:$M,13,FALSE))</f>
        <v>0</v>
      </c>
      <c r="N2887" s="104">
        <f t="shared" si="100"/>
        <v>403</v>
      </c>
    </row>
    <row r="2888" spans="1:14" x14ac:dyDescent="0.25">
      <c r="A2888" s="104">
        <f t="shared" si="99"/>
        <v>12</v>
      </c>
      <c r="B2888" s="32">
        <f>'Data from Waybill Query'!B2888</f>
        <v>0</v>
      </c>
      <c r="C2888" s="32">
        <f>IF('Data from Waybill Query'!C2888="00","0",IF('Data from Waybill Query'!C2888="01","1",IF('Data from Waybill Query'!C2888="XX","2",'Data from Waybill Query'!C2888)))</f>
        <v>0</v>
      </c>
      <c r="D2888" s="33">
        <f>'Data from Waybill Query'!D2888</f>
        <v>0</v>
      </c>
      <c r="E2888" s="33">
        <f>'Data from Waybill Query'!E2888</f>
        <v>0</v>
      </c>
      <c r="F2888" s="33">
        <f>'Data from Waybill Query'!F2888</f>
        <v>0</v>
      </c>
      <c r="G2888" s="33">
        <f>'Data from Waybill Query'!G2888</f>
        <v>0</v>
      </c>
      <c r="H2888" s="104">
        <f>IF(ISNA(VLOOKUP($N2888,'Data from Waybill Query'!$A:$M,8,FALSE)),0,VLOOKUP($N2888,'Data from Waybill Query'!$A:$M,8,FALSE))</f>
        <v>0</v>
      </c>
      <c r="I2888" s="104">
        <f>IF(ISNA(VLOOKUP($N2888,'Data from Waybill Query'!$A:$M,9,FALSE)),0,VLOOKUP($N2888,'Data from Waybill Query'!$A:$M,9,FALSE))</f>
        <v>0</v>
      </c>
      <c r="J2888" s="104">
        <f>IF(ISNA(VLOOKUP($N2888,'Data from Waybill Query'!$A:$M,10,FALSE)),0,VLOOKUP($N2888,'Data from Waybill Query'!$A:$M,10,FALSE))</f>
        <v>0</v>
      </c>
      <c r="K2888" s="104">
        <f>IF(ISNA(VLOOKUP($N2888,'Data from Waybill Query'!$A:$M,11,FALSE)),0,VLOOKUP($N2888,'Data from Waybill Query'!$A:$M,11,FALSE))</f>
        <v>0</v>
      </c>
      <c r="L2888" s="104">
        <f>IF(ISNA(VLOOKUP($N2888,'Data from Waybill Query'!$A:$M,12,FALSE)),0,VLOOKUP($N2888,'Data from Waybill Query'!$A:$M,12,FALSE))</f>
        <v>0</v>
      </c>
      <c r="M2888" s="104">
        <f>IF(ISNA(VLOOKUP($N2888,'Data from Waybill Query'!$A:$M,13,FALSE)),0,VLOOKUP($N2888,'Data from Waybill Query'!$A:$M,13,FALSE))</f>
        <v>0</v>
      </c>
      <c r="N2888" s="104">
        <f t="shared" si="100"/>
        <v>403</v>
      </c>
    </row>
    <row r="2889" spans="1:14" x14ac:dyDescent="0.25">
      <c r="A2889" s="104">
        <f t="shared" si="99"/>
        <v>13</v>
      </c>
      <c r="B2889" s="32">
        <f>'Data from Waybill Query'!B2889</f>
        <v>0</v>
      </c>
      <c r="C2889" s="32">
        <f>IF('Data from Waybill Query'!C2889="00","0",IF('Data from Waybill Query'!C2889="01","1",IF('Data from Waybill Query'!C2889="XX","2",'Data from Waybill Query'!C2889)))</f>
        <v>0</v>
      </c>
      <c r="D2889" s="33">
        <f>'Data from Waybill Query'!D2889</f>
        <v>0</v>
      </c>
      <c r="E2889" s="33">
        <f>'Data from Waybill Query'!E2889</f>
        <v>0</v>
      </c>
      <c r="F2889" s="33">
        <f>'Data from Waybill Query'!F2889</f>
        <v>0</v>
      </c>
      <c r="G2889" s="33">
        <f>'Data from Waybill Query'!G2889</f>
        <v>0</v>
      </c>
      <c r="H2889" s="104">
        <f>IF(ISNA(VLOOKUP($N2889,'Data from Waybill Query'!$A:$M,8,FALSE)),0,VLOOKUP($N2889,'Data from Waybill Query'!$A:$M,8,FALSE))</f>
        <v>0</v>
      </c>
      <c r="I2889" s="104">
        <f>IF(ISNA(VLOOKUP($N2889,'Data from Waybill Query'!$A:$M,9,FALSE)),0,VLOOKUP($N2889,'Data from Waybill Query'!$A:$M,9,FALSE))</f>
        <v>0</v>
      </c>
      <c r="J2889" s="104">
        <f>IF(ISNA(VLOOKUP($N2889,'Data from Waybill Query'!$A:$M,10,FALSE)),0,VLOOKUP($N2889,'Data from Waybill Query'!$A:$M,10,FALSE))</f>
        <v>0</v>
      </c>
      <c r="K2889" s="104">
        <f>IF(ISNA(VLOOKUP($N2889,'Data from Waybill Query'!$A:$M,11,FALSE)),0,VLOOKUP($N2889,'Data from Waybill Query'!$A:$M,11,FALSE))</f>
        <v>0</v>
      </c>
      <c r="L2889" s="104">
        <f>IF(ISNA(VLOOKUP($N2889,'Data from Waybill Query'!$A:$M,12,FALSE)),0,VLOOKUP($N2889,'Data from Waybill Query'!$A:$M,12,FALSE))</f>
        <v>0</v>
      </c>
      <c r="M2889" s="104">
        <f>IF(ISNA(VLOOKUP($N2889,'Data from Waybill Query'!$A:$M,13,FALSE)),0,VLOOKUP($N2889,'Data from Waybill Query'!$A:$M,13,FALSE))</f>
        <v>0</v>
      </c>
      <c r="N2889" s="104">
        <f t="shared" si="100"/>
        <v>403</v>
      </c>
    </row>
    <row r="2890" spans="1:14" x14ac:dyDescent="0.25">
      <c r="A2890" s="104">
        <f t="shared" si="99"/>
        <v>14</v>
      </c>
      <c r="B2890" s="32">
        <f>'Data from Waybill Query'!B2890</f>
        <v>0</v>
      </c>
      <c r="C2890" s="32">
        <f>IF('Data from Waybill Query'!C2890="00","0",IF('Data from Waybill Query'!C2890="01","1",IF('Data from Waybill Query'!C2890="XX","2",'Data from Waybill Query'!C2890)))</f>
        <v>0</v>
      </c>
      <c r="D2890" s="33">
        <f>'Data from Waybill Query'!D2890</f>
        <v>0</v>
      </c>
      <c r="E2890" s="33">
        <f>'Data from Waybill Query'!E2890</f>
        <v>0</v>
      </c>
      <c r="F2890" s="33">
        <f>'Data from Waybill Query'!F2890</f>
        <v>0</v>
      </c>
      <c r="G2890" s="33">
        <f>'Data from Waybill Query'!G2890</f>
        <v>0</v>
      </c>
      <c r="H2890" s="104">
        <f>IF(ISNA(VLOOKUP($N2890,'Data from Waybill Query'!$A:$M,8,FALSE)),0,VLOOKUP($N2890,'Data from Waybill Query'!$A:$M,8,FALSE))</f>
        <v>0</v>
      </c>
      <c r="I2890" s="104">
        <f>IF(ISNA(VLOOKUP($N2890,'Data from Waybill Query'!$A:$M,9,FALSE)),0,VLOOKUP($N2890,'Data from Waybill Query'!$A:$M,9,FALSE))</f>
        <v>0</v>
      </c>
      <c r="J2890" s="104">
        <f>IF(ISNA(VLOOKUP($N2890,'Data from Waybill Query'!$A:$M,10,FALSE)),0,VLOOKUP($N2890,'Data from Waybill Query'!$A:$M,10,FALSE))</f>
        <v>0</v>
      </c>
      <c r="K2890" s="104">
        <f>IF(ISNA(VLOOKUP($N2890,'Data from Waybill Query'!$A:$M,11,FALSE)),0,VLOOKUP($N2890,'Data from Waybill Query'!$A:$M,11,FALSE))</f>
        <v>0</v>
      </c>
      <c r="L2890" s="104">
        <f>IF(ISNA(VLOOKUP($N2890,'Data from Waybill Query'!$A:$M,12,FALSE)),0,VLOOKUP($N2890,'Data from Waybill Query'!$A:$M,12,FALSE))</f>
        <v>0</v>
      </c>
      <c r="M2890" s="104">
        <f>IF(ISNA(VLOOKUP($N2890,'Data from Waybill Query'!$A:$M,13,FALSE)),0,VLOOKUP($N2890,'Data from Waybill Query'!$A:$M,13,FALSE))</f>
        <v>0</v>
      </c>
      <c r="N2890" s="104">
        <f t="shared" si="100"/>
        <v>403</v>
      </c>
    </row>
    <row r="2891" spans="1:14" x14ac:dyDescent="0.25">
      <c r="A2891" s="104">
        <f t="shared" si="99"/>
        <v>15</v>
      </c>
      <c r="B2891" s="32">
        <f>'Data from Waybill Query'!B2891</f>
        <v>0</v>
      </c>
      <c r="C2891" s="32">
        <f>IF('Data from Waybill Query'!C2891="00","0",IF('Data from Waybill Query'!C2891="01","1",IF('Data from Waybill Query'!C2891="XX","2",'Data from Waybill Query'!C2891)))</f>
        <v>0</v>
      </c>
      <c r="D2891" s="33">
        <f>'Data from Waybill Query'!D2891</f>
        <v>0</v>
      </c>
      <c r="E2891" s="33">
        <f>'Data from Waybill Query'!E2891</f>
        <v>0</v>
      </c>
      <c r="F2891" s="33">
        <f>'Data from Waybill Query'!F2891</f>
        <v>0</v>
      </c>
      <c r="G2891" s="33">
        <f>'Data from Waybill Query'!G2891</f>
        <v>0</v>
      </c>
      <c r="H2891" s="104">
        <f>IF(ISNA(VLOOKUP($N2891,'Data from Waybill Query'!$A:$M,8,FALSE)),0,VLOOKUP($N2891,'Data from Waybill Query'!$A:$M,8,FALSE))</f>
        <v>0</v>
      </c>
      <c r="I2891" s="104">
        <f>IF(ISNA(VLOOKUP($N2891,'Data from Waybill Query'!$A:$M,9,FALSE)),0,VLOOKUP($N2891,'Data from Waybill Query'!$A:$M,9,FALSE))</f>
        <v>0</v>
      </c>
      <c r="J2891" s="104">
        <f>IF(ISNA(VLOOKUP($N2891,'Data from Waybill Query'!$A:$M,10,FALSE)),0,VLOOKUP($N2891,'Data from Waybill Query'!$A:$M,10,FALSE))</f>
        <v>0</v>
      </c>
      <c r="K2891" s="104">
        <f>IF(ISNA(VLOOKUP($N2891,'Data from Waybill Query'!$A:$M,11,FALSE)),0,VLOOKUP($N2891,'Data from Waybill Query'!$A:$M,11,FALSE))</f>
        <v>0</v>
      </c>
      <c r="L2891" s="104">
        <f>IF(ISNA(VLOOKUP($N2891,'Data from Waybill Query'!$A:$M,12,FALSE)),0,VLOOKUP($N2891,'Data from Waybill Query'!$A:$M,12,FALSE))</f>
        <v>0</v>
      </c>
      <c r="M2891" s="104">
        <f>IF(ISNA(VLOOKUP($N2891,'Data from Waybill Query'!$A:$M,13,FALSE)),0,VLOOKUP($N2891,'Data from Waybill Query'!$A:$M,13,FALSE))</f>
        <v>0</v>
      </c>
      <c r="N2891" s="104">
        <f t="shared" si="100"/>
        <v>403</v>
      </c>
    </row>
    <row r="2892" spans="1:14" x14ac:dyDescent="0.25">
      <c r="A2892" s="104">
        <f t="shared" si="99"/>
        <v>16</v>
      </c>
      <c r="B2892" s="32">
        <f>'Data from Waybill Query'!B2892</f>
        <v>0</v>
      </c>
      <c r="C2892" s="32">
        <f>IF('Data from Waybill Query'!C2892="00","0",IF('Data from Waybill Query'!C2892="01","1",IF('Data from Waybill Query'!C2892="XX","2",'Data from Waybill Query'!C2892)))</f>
        <v>0</v>
      </c>
      <c r="D2892" s="33">
        <f>'Data from Waybill Query'!D2892</f>
        <v>0</v>
      </c>
      <c r="E2892" s="33">
        <f>'Data from Waybill Query'!E2892</f>
        <v>0</v>
      </c>
      <c r="F2892" s="33">
        <f>'Data from Waybill Query'!F2892</f>
        <v>0</v>
      </c>
      <c r="G2892" s="33">
        <f>'Data from Waybill Query'!G2892</f>
        <v>0</v>
      </c>
      <c r="H2892" s="104">
        <f>IF(ISNA(VLOOKUP($N2892,'Data from Waybill Query'!$A:$M,8,FALSE)),0,VLOOKUP($N2892,'Data from Waybill Query'!$A:$M,8,FALSE))</f>
        <v>0</v>
      </c>
      <c r="I2892" s="104">
        <f>IF(ISNA(VLOOKUP($N2892,'Data from Waybill Query'!$A:$M,9,FALSE)),0,VLOOKUP($N2892,'Data from Waybill Query'!$A:$M,9,FALSE))</f>
        <v>0</v>
      </c>
      <c r="J2892" s="104">
        <f>IF(ISNA(VLOOKUP($N2892,'Data from Waybill Query'!$A:$M,10,FALSE)),0,VLOOKUP($N2892,'Data from Waybill Query'!$A:$M,10,FALSE))</f>
        <v>0</v>
      </c>
      <c r="K2892" s="104">
        <f>IF(ISNA(VLOOKUP($N2892,'Data from Waybill Query'!$A:$M,11,FALSE)),0,VLOOKUP($N2892,'Data from Waybill Query'!$A:$M,11,FALSE))</f>
        <v>0</v>
      </c>
      <c r="L2892" s="104">
        <f>IF(ISNA(VLOOKUP($N2892,'Data from Waybill Query'!$A:$M,12,FALSE)),0,VLOOKUP($N2892,'Data from Waybill Query'!$A:$M,12,FALSE))</f>
        <v>0</v>
      </c>
      <c r="M2892" s="104">
        <f>IF(ISNA(VLOOKUP($N2892,'Data from Waybill Query'!$A:$M,13,FALSE)),0,VLOOKUP($N2892,'Data from Waybill Query'!$A:$M,13,FALSE))</f>
        <v>0</v>
      </c>
      <c r="N2892" s="104">
        <f t="shared" si="100"/>
        <v>403</v>
      </c>
    </row>
    <row r="2893" spans="1:14" x14ac:dyDescent="0.25">
      <c r="A2893" s="104">
        <f t="shared" si="99"/>
        <v>17</v>
      </c>
      <c r="B2893" s="32">
        <f>'Data from Waybill Query'!B2893</f>
        <v>0</v>
      </c>
      <c r="C2893" s="32">
        <f>IF('Data from Waybill Query'!C2893="00","0",IF('Data from Waybill Query'!C2893="01","1",IF('Data from Waybill Query'!C2893="XX","2",'Data from Waybill Query'!C2893)))</f>
        <v>0</v>
      </c>
      <c r="D2893" s="33">
        <f>'Data from Waybill Query'!D2893</f>
        <v>0</v>
      </c>
      <c r="E2893" s="33">
        <f>'Data from Waybill Query'!E2893</f>
        <v>0</v>
      </c>
      <c r="F2893" s="33">
        <f>'Data from Waybill Query'!F2893</f>
        <v>0</v>
      </c>
      <c r="G2893" s="33">
        <f>'Data from Waybill Query'!G2893</f>
        <v>0</v>
      </c>
      <c r="H2893" s="104">
        <f>IF(ISNA(VLOOKUP($N2893,'Data from Waybill Query'!$A:$M,8,FALSE)),0,VLOOKUP($N2893,'Data from Waybill Query'!$A:$M,8,FALSE))</f>
        <v>0</v>
      </c>
      <c r="I2893" s="104">
        <f>IF(ISNA(VLOOKUP($N2893,'Data from Waybill Query'!$A:$M,9,FALSE)),0,VLOOKUP($N2893,'Data from Waybill Query'!$A:$M,9,FALSE))</f>
        <v>0</v>
      </c>
      <c r="J2893" s="104">
        <f>IF(ISNA(VLOOKUP($N2893,'Data from Waybill Query'!$A:$M,10,FALSE)),0,VLOOKUP($N2893,'Data from Waybill Query'!$A:$M,10,FALSE))</f>
        <v>0</v>
      </c>
      <c r="K2893" s="104">
        <f>IF(ISNA(VLOOKUP($N2893,'Data from Waybill Query'!$A:$M,11,FALSE)),0,VLOOKUP($N2893,'Data from Waybill Query'!$A:$M,11,FALSE))</f>
        <v>0</v>
      </c>
      <c r="L2893" s="104">
        <f>IF(ISNA(VLOOKUP($N2893,'Data from Waybill Query'!$A:$M,12,FALSE)),0,VLOOKUP($N2893,'Data from Waybill Query'!$A:$M,12,FALSE))</f>
        <v>0</v>
      </c>
      <c r="M2893" s="104">
        <f>IF(ISNA(VLOOKUP($N2893,'Data from Waybill Query'!$A:$M,13,FALSE)),0,VLOOKUP($N2893,'Data from Waybill Query'!$A:$M,13,FALSE))</f>
        <v>0</v>
      </c>
      <c r="N2893" s="104">
        <f t="shared" si="100"/>
        <v>403</v>
      </c>
    </row>
    <row r="2894" spans="1:14" x14ac:dyDescent="0.25">
      <c r="A2894" s="104">
        <f t="shared" si="99"/>
        <v>18</v>
      </c>
      <c r="B2894" s="32">
        <f>'Data from Waybill Query'!B2894</f>
        <v>0</v>
      </c>
      <c r="C2894" s="32">
        <f>IF('Data from Waybill Query'!C2894="00","0",IF('Data from Waybill Query'!C2894="01","1",IF('Data from Waybill Query'!C2894="XX","2",'Data from Waybill Query'!C2894)))</f>
        <v>0</v>
      </c>
      <c r="D2894" s="33">
        <f>'Data from Waybill Query'!D2894</f>
        <v>0</v>
      </c>
      <c r="E2894" s="33">
        <f>'Data from Waybill Query'!E2894</f>
        <v>0</v>
      </c>
      <c r="F2894" s="33">
        <f>'Data from Waybill Query'!F2894</f>
        <v>0</v>
      </c>
      <c r="G2894" s="33">
        <f>'Data from Waybill Query'!G2894</f>
        <v>0</v>
      </c>
      <c r="H2894" s="104">
        <f>IF(ISNA(VLOOKUP($N2894,'Data from Waybill Query'!$A:$M,8,FALSE)),0,VLOOKUP($N2894,'Data from Waybill Query'!$A:$M,8,FALSE))</f>
        <v>0</v>
      </c>
      <c r="I2894" s="104">
        <f>IF(ISNA(VLOOKUP($N2894,'Data from Waybill Query'!$A:$M,9,FALSE)),0,VLOOKUP($N2894,'Data from Waybill Query'!$A:$M,9,FALSE))</f>
        <v>0</v>
      </c>
      <c r="J2894" s="104">
        <f>IF(ISNA(VLOOKUP($N2894,'Data from Waybill Query'!$A:$M,10,FALSE)),0,VLOOKUP($N2894,'Data from Waybill Query'!$A:$M,10,FALSE))</f>
        <v>0</v>
      </c>
      <c r="K2894" s="104">
        <f>IF(ISNA(VLOOKUP($N2894,'Data from Waybill Query'!$A:$M,11,FALSE)),0,VLOOKUP($N2894,'Data from Waybill Query'!$A:$M,11,FALSE))</f>
        <v>0</v>
      </c>
      <c r="L2894" s="104">
        <f>IF(ISNA(VLOOKUP($N2894,'Data from Waybill Query'!$A:$M,12,FALSE)),0,VLOOKUP($N2894,'Data from Waybill Query'!$A:$M,12,FALSE))</f>
        <v>0</v>
      </c>
      <c r="M2894" s="104">
        <f>IF(ISNA(VLOOKUP($N2894,'Data from Waybill Query'!$A:$M,13,FALSE)),0,VLOOKUP($N2894,'Data from Waybill Query'!$A:$M,13,FALSE))</f>
        <v>0</v>
      </c>
      <c r="N2894" s="104">
        <f t="shared" si="100"/>
        <v>403</v>
      </c>
    </row>
    <row r="2895" spans="1:14" x14ac:dyDescent="0.25">
      <c r="A2895" s="104">
        <f t="shared" si="99"/>
        <v>19</v>
      </c>
      <c r="B2895" s="32">
        <f>'Data from Waybill Query'!B2895</f>
        <v>0</v>
      </c>
      <c r="C2895" s="32">
        <f>IF('Data from Waybill Query'!C2895="00","0",IF('Data from Waybill Query'!C2895="01","1",IF('Data from Waybill Query'!C2895="XX","2",'Data from Waybill Query'!C2895)))</f>
        <v>0</v>
      </c>
      <c r="D2895" s="33">
        <f>'Data from Waybill Query'!D2895</f>
        <v>0</v>
      </c>
      <c r="E2895" s="33">
        <f>'Data from Waybill Query'!E2895</f>
        <v>0</v>
      </c>
      <c r="F2895" s="33">
        <f>'Data from Waybill Query'!F2895</f>
        <v>0</v>
      </c>
      <c r="G2895" s="33">
        <f>'Data from Waybill Query'!G2895</f>
        <v>0</v>
      </c>
      <c r="H2895" s="104">
        <f>IF(ISNA(VLOOKUP($N2895,'Data from Waybill Query'!$A:$M,8,FALSE)),0,VLOOKUP($N2895,'Data from Waybill Query'!$A:$M,8,FALSE))</f>
        <v>0</v>
      </c>
      <c r="I2895" s="104">
        <f>IF(ISNA(VLOOKUP($N2895,'Data from Waybill Query'!$A:$M,9,FALSE)),0,VLOOKUP($N2895,'Data from Waybill Query'!$A:$M,9,FALSE))</f>
        <v>0</v>
      </c>
      <c r="J2895" s="104">
        <f>IF(ISNA(VLOOKUP($N2895,'Data from Waybill Query'!$A:$M,10,FALSE)),0,VLOOKUP($N2895,'Data from Waybill Query'!$A:$M,10,FALSE))</f>
        <v>0</v>
      </c>
      <c r="K2895" s="104">
        <f>IF(ISNA(VLOOKUP($N2895,'Data from Waybill Query'!$A:$M,11,FALSE)),0,VLOOKUP($N2895,'Data from Waybill Query'!$A:$M,11,FALSE))</f>
        <v>0</v>
      </c>
      <c r="L2895" s="104">
        <f>IF(ISNA(VLOOKUP($N2895,'Data from Waybill Query'!$A:$M,12,FALSE)),0,VLOOKUP($N2895,'Data from Waybill Query'!$A:$M,12,FALSE))</f>
        <v>0</v>
      </c>
      <c r="M2895" s="104">
        <f>IF(ISNA(VLOOKUP($N2895,'Data from Waybill Query'!$A:$M,13,FALSE)),0,VLOOKUP($N2895,'Data from Waybill Query'!$A:$M,13,FALSE))</f>
        <v>0</v>
      </c>
      <c r="N2895" s="104">
        <f t="shared" si="100"/>
        <v>403</v>
      </c>
    </row>
    <row r="2896" spans="1:14" x14ac:dyDescent="0.25">
      <c r="A2896" s="104">
        <f t="shared" si="99"/>
        <v>20</v>
      </c>
      <c r="B2896" s="32">
        <f>'Data from Waybill Query'!B2896</f>
        <v>0</v>
      </c>
      <c r="C2896" s="32">
        <f>IF('Data from Waybill Query'!C2896="00","0",IF('Data from Waybill Query'!C2896="01","1",IF('Data from Waybill Query'!C2896="XX","2",'Data from Waybill Query'!C2896)))</f>
        <v>0</v>
      </c>
      <c r="D2896" s="33">
        <f>'Data from Waybill Query'!D2896</f>
        <v>0</v>
      </c>
      <c r="E2896" s="33">
        <f>'Data from Waybill Query'!E2896</f>
        <v>0</v>
      </c>
      <c r="F2896" s="33">
        <f>'Data from Waybill Query'!F2896</f>
        <v>0</v>
      </c>
      <c r="G2896" s="33">
        <f>'Data from Waybill Query'!G2896</f>
        <v>0</v>
      </c>
      <c r="H2896" s="104">
        <f>IF(ISNA(VLOOKUP($N2896,'Data from Waybill Query'!$A:$M,8,FALSE)),0,VLOOKUP($N2896,'Data from Waybill Query'!$A:$M,8,FALSE))</f>
        <v>0</v>
      </c>
      <c r="I2896" s="104">
        <f>IF(ISNA(VLOOKUP($N2896,'Data from Waybill Query'!$A:$M,9,FALSE)),0,VLOOKUP($N2896,'Data from Waybill Query'!$A:$M,9,FALSE))</f>
        <v>0</v>
      </c>
      <c r="J2896" s="104">
        <f>IF(ISNA(VLOOKUP($N2896,'Data from Waybill Query'!$A:$M,10,FALSE)),0,VLOOKUP($N2896,'Data from Waybill Query'!$A:$M,10,FALSE))</f>
        <v>0</v>
      </c>
      <c r="K2896" s="104">
        <f>IF(ISNA(VLOOKUP($N2896,'Data from Waybill Query'!$A:$M,11,FALSE)),0,VLOOKUP($N2896,'Data from Waybill Query'!$A:$M,11,FALSE))</f>
        <v>0</v>
      </c>
      <c r="L2896" s="104">
        <f>IF(ISNA(VLOOKUP($N2896,'Data from Waybill Query'!$A:$M,12,FALSE)),0,VLOOKUP($N2896,'Data from Waybill Query'!$A:$M,12,FALSE))</f>
        <v>0</v>
      </c>
      <c r="M2896" s="104">
        <f>IF(ISNA(VLOOKUP($N2896,'Data from Waybill Query'!$A:$M,13,FALSE)),0,VLOOKUP($N2896,'Data from Waybill Query'!$A:$M,13,FALSE))</f>
        <v>0</v>
      </c>
      <c r="N2896" s="104">
        <f t="shared" si="100"/>
        <v>403</v>
      </c>
    </row>
    <row r="2897" spans="1:14" x14ac:dyDescent="0.25">
      <c r="A2897" s="104">
        <f t="shared" si="99"/>
        <v>21</v>
      </c>
      <c r="B2897" s="32">
        <f>'Data from Waybill Query'!B2897</f>
        <v>0</v>
      </c>
      <c r="C2897" s="32">
        <f>IF('Data from Waybill Query'!C2897="00","0",IF('Data from Waybill Query'!C2897="01","1",IF('Data from Waybill Query'!C2897="XX","2",'Data from Waybill Query'!C2897)))</f>
        <v>0</v>
      </c>
      <c r="D2897" s="33">
        <f>'Data from Waybill Query'!D2897</f>
        <v>0</v>
      </c>
      <c r="E2897" s="33">
        <f>'Data from Waybill Query'!E2897</f>
        <v>0</v>
      </c>
      <c r="F2897" s="33">
        <f>'Data from Waybill Query'!F2897</f>
        <v>0</v>
      </c>
      <c r="G2897" s="33">
        <f>'Data from Waybill Query'!G2897</f>
        <v>0</v>
      </c>
      <c r="H2897" s="104">
        <f>IF(ISNA(VLOOKUP($N2897,'Data from Waybill Query'!$A:$M,8,FALSE)),0,VLOOKUP($N2897,'Data from Waybill Query'!$A:$M,8,FALSE))</f>
        <v>0</v>
      </c>
      <c r="I2897" s="104">
        <f>IF(ISNA(VLOOKUP($N2897,'Data from Waybill Query'!$A:$M,9,FALSE)),0,VLOOKUP($N2897,'Data from Waybill Query'!$A:$M,9,FALSE))</f>
        <v>0</v>
      </c>
      <c r="J2897" s="104">
        <f>IF(ISNA(VLOOKUP($N2897,'Data from Waybill Query'!$A:$M,10,FALSE)),0,VLOOKUP($N2897,'Data from Waybill Query'!$A:$M,10,FALSE))</f>
        <v>0</v>
      </c>
      <c r="K2897" s="104">
        <f>IF(ISNA(VLOOKUP($N2897,'Data from Waybill Query'!$A:$M,11,FALSE)),0,VLOOKUP($N2897,'Data from Waybill Query'!$A:$M,11,FALSE))</f>
        <v>0</v>
      </c>
      <c r="L2897" s="104">
        <f>IF(ISNA(VLOOKUP($N2897,'Data from Waybill Query'!$A:$M,12,FALSE)),0,VLOOKUP($N2897,'Data from Waybill Query'!$A:$M,12,FALSE))</f>
        <v>0</v>
      </c>
      <c r="M2897" s="104">
        <f>IF(ISNA(VLOOKUP($N2897,'Data from Waybill Query'!$A:$M,13,FALSE)),0,VLOOKUP($N2897,'Data from Waybill Query'!$A:$M,13,FALSE))</f>
        <v>0</v>
      </c>
      <c r="N2897" s="104">
        <f t="shared" si="100"/>
        <v>403</v>
      </c>
    </row>
    <row r="2898" spans="1:14" x14ac:dyDescent="0.25">
      <c r="A2898" s="104">
        <f t="shared" si="99"/>
        <v>22</v>
      </c>
      <c r="B2898" s="32">
        <f>'Data from Waybill Query'!B2898</f>
        <v>0</v>
      </c>
      <c r="C2898" s="32">
        <f>IF('Data from Waybill Query'!C2898="00","0",IF('Data from Waybill Query'!C2898="01","1",IF('Data from Waybill Query'!C2898="XX","2",'Data from Waybill Query'!C2898)))</f>
        <v>0</v>
      </c>
      <c r="D2898" s="33">
        <f>'Data from Waybill Query'!D2898</f>
        <v>0</v>
      </c>
      <c r="E2898" s="33">
        <f>'Data from Waybill Query'!E2898</f>
        <v>0</v>
      </c>
      <c r="F2898" s="33">
        <f>'Data from Waybill Query'!F2898</f>
        <v>0</v>
      </c>
      <c r="G2898" s="33">
        <f>'Data from Waybill Query'!G2898</f>
        <v>0</v>
      </c>
      <c r="H2898" s="104">
        <f>IF(ISNA(VLOOKUP($N2898,'Data from Waybill Query'!$A:$M,8,FALSE)),0,VLOOKUP($N2898,'Data from Waybill Query'!$A:$M,8,FALSE))</f>
        <v>0</v>
      </c>
      <c r="I2898" s="104">
        <f>IF(ISNA(VLOOKUP($N2898,'Data from Waybill Query'!$A:$M,9,FALSE)),0,VLOOKUP($N2898,'Data from Waybill Query'!$A:$M,9,FALSE))</f>
        <v>0</v>
      </c>
      <c r="J2898" s="104">
        <f>IF(ISNA(VLOOKUP($N2898,'Data from Waybill Query'!$A:$M,10,FALSE)),0,VLOOKUP($N2898,'Data from Waybill Query'!$A:$M,10,FALSE))</f>
        <v>0</v>
      </c>
      <c r="K2898" s="104">
        <f>IF(ISNA(VLOOKUP($N2898,'Data from Waybill Query'!$A:$M,11,FALSE)),0,VLOOKUP($N2898,'Data from Waybill Query'!$A:$M,11,FALSE))</f>
        <v>0</v>
      </c>
      <c r="L2898" s="104">
        <f>IF(ISNA(VLOOKUP($N2898,'Data from Waybill Query'!$A:$M,12,FALSE)),0,VLOOKUP($N2898,'Data from Waybill Query'!$A:$M,12,FALSE))</f>
        <v>0</v>
      </c>
      <c r="M2898" s="104">
        <f>IF(ISNA(VLOOKUP($N2898,'Data from Waybill Query'!$A:$M,13,FALSE)),0,VLOOKUP($N2898,'Data from Waybill Query'!$A:$M,13,FALSE))</f>
        <v>0</v>
      </c>
      <c r="N2898" s="104">
        <f t="shared" si="100"/>
        <v>403</v>
      </c>
    </row>
    <row r="2899" spans="1:14" x14ac:dyDescent="0.25">
      <c r="A2899" s="104">
        <f t="shared" si="99"/>
        <v>23</v>
      </c>
      <c r="B2899" s="32">
        <f>'Data from Waybill Query'!B2899</f>
        <v>0</v>
      </c>
      <c r="C2899" s="32">
        <f>IF('Data from Waybill Query'!C2899="00","0",IF('Data from Waybill Query'!C2899="01","1",IF('Data from Waybill Query'!C2899="XX","2",'Data from Waybill Query'!C2899)))</f>
        <v>0</v>
      </c>
      <c r="D2899" s="33">
        <f>'Data from Waybill Query'!D2899</f>
        <v>0</v>
      </c>
      <c r="E2899" s="33">
        <f>'Data from Waybill Query'!E2899</f>
        <v>0</v>
      </c>
      <c r="F2899" s="33">
        <f>'Data from Waybill Query'!F2899</f>
        <v>0</v>
      </c>
      <c r="G2899" s="33">
        <f>'Data from Waybill Query'!G2899</f>
        <v>0</v>
      </c>
      <c r="H2899" s="104">
        <f>IF(ISNA(VLOOKUP($N2899,'Data from Waybill Query'!$A:$M,8,FALSE)),0,VLOOKUP($N2899,'Data from Waybill Query'!$A:$M,8,FALSE))</f>
        <v>0</v>
      </c>
      <c r="I2899" s="104">
        <f>IF(ISNA(VLOOKUP($N2899,'Data from Waybill Query'!$A:$M,9,FALSE)),0,VLOOKUP($N2899,'Data from Waybill Query'!$A:$M,9,FALSE))</f>
        <v>0</v>
      </c>
      <c r="J2899" s="104">
        <f>IF(ISNA(VLOOKUP($N2899,'Data from Waybill Query'!$A:$M,10,FALSE)),0,VLOOKUP($N2899,'Data from Waybill Query'!$A:$M,10,FALSE))</f>
        <v>0</v>
      </c>
      <c r="K2899" s="104">
        <f>IF(ISNA(VLOOKUP($N2899,'Data from Waybill Query'!$A:$M,11,FALSE)),0,VLOOKUP($N2899,'Data from Waybill Query'!$A:$M,11,FALSE))</f>
        <v>0</v>
      </c>
      <c r="L2899" s="104">
        <f>IF(ISNA(VLOOKUP($N2899,'Data from Waybill Query'!$A:$M,12,FALSE)),0,VLOOKUP($N2899,'Data from Waybill Query'!$A:$M,12,FALSE))</f>
        <v>0</v>
      </c>
      <c r="M2899" s="104">
        <f>IF(ISNA(VLOOKUP($N2899,'Data from Waybill Query'!$A:$M,13,FALSE)),0,VLOOKUP($N2899,'Data from Waybill Query'!$A:$M,13,FALSE))</f>
        <v>0</v>
      </c>
      <c r="N2899" s="104">
        <f t="shared" si="100"/>
        <v>403</v>
      </c>
    </row>
    <row r="2900" spans="1:14" x14ac:dyDescent="0.25">
      <c r="A2900" s="104">
        <f t="shared" si="99"/>
        <v>24</v>
      </c>
      <c r="B2900" s="32">
        <f>'Data from Waybill Query'!B2900</f>
        <v>0</v>
      </c>
      <c r="C2900" s="32">
        <f>IF('Data from Waybill Query'!C2900="00","0",IF('Data from Waybill Query'!C2900="01","1",IF('Data from Waybill Query'!C2900="XX","2",'Data from Waybill Query'!C2900)))</f>
        <v>0</v>
      </c>
      <c r="D2900" s="33">
        <f>'Data from Waybill Query'!D2900</f>
        <v>0</v>
      </c>
      <c r="E2900" s="33">
        <f>'Data from Waybill Query'!E2900</f>
        <v>0</v>
      </c>
      <c r="F2900" s="33">
        <f>'Data from Waybill Query'!F2900</f>
        <v>0</v>
      </c>
      <c r="G2900" s="33">
        <f>'Data from Waybill Query'!G2900</f>
        <v>0</v>
      </c>
      <c r="H2900" s="104">
        <f>IF(ISNA(VLOOKUP($N2900,'Data from Waybill Query'!$A:$M,8,FALSE)),0,VLOOKUP($N2900,'Data from Waybill Query'!$A:$M,8,FALSE))</f>
        <v>0</v>
      </c>
      <c r="I2900" s="104">
        <f>IF(ISNA(VLOOKUP($N2900,'Data from Waybill Query'!$A:$M,9,FALSE)),0,VLOOKUP($N2900,'Data from Waybill Query'!$A:$M,9,FALSE))</f>
        <v>0</v>
      </c>
      <c r="J2900" s="104">
        <f>IF(ISNA(VLOOKUP($N2900,'Data from Waybill Query'!$A:$M,10,FALSE)),0,VLOOKUP($N2900,'Data from Waybill Query'!$A:$M,10,FALSE))</f>
        <v>0</v>
      </c>
      <c r="K2900" s="104">
        <f>IF(ISNA(VLOOKUP($N2900,'Data from Waybill Query'!$A:$M,11,FALSE)),0,VLOOKUP($N2900,'Data from Waybill Query'!$A:$M,11,FALSE))</f>
        <v>0</v>
      </c>
      <c r="L2900" s="104">
        <f>IF(ISNA(VLOOKUP($N2900,'Data from Waybill Query'!$A:$M,12,FALSE)),0,VLOOKUP($N2900,'Data from Waybill Query'!$A:$M,12,FALSE))</f>
        <v>0</v>
      </c>
      <c r="M2900" s="104">
        <f>IF(ISNA(VLOOKUP($N2900,'Data from Waybill Query'!$A:$M,13,FALSE)),0,VLOOKUP($N2900,'Data from Waybill Query'!$A:$M,13,FALSE))</f>
        <v>0</v>
      </c>
      <c r="N2900" s="104">
        <f t="shared" si="100"/>
        <v>403</v>
      </c>
    </row>
    <row r="2901" spans="1:14" x14ac:dyDescent="0.25">
      <c r="A2901" s="104">
        <f t="shared" si="99"/>
        <v>25</v>
      </c>
      <c r="B2901" s="32">
        <f>'Data from Waybill Query'!B2901</f>
        <v>0</v>
      </c>
      <c r="C2901" s="32">
        <f>IF('Data from Waybill Query'!C2901="00","0",IF('Data from Waybill Query'!C2901="01","1",IF('Data from Waybill Query'!C2901="XX","2",'Data from Waybill Query'!C2901)))</f>
        <v>0</v>
      </c>
      <c r="D2901" s="33">
        <f>'Data from Waybill Query'!D2901</f>
        <v>0</v>
      </c>
      <c r="E2901" s="33">
        <f>'Data from Waybill Query'!E2901</f>
        <v>0</v>
      </c>
      <c r="F2901" s="33">
        <f>'Data from Waybill Query'!F2901</f>
        <v>0</v>
      </c>
      <c r="G2901" s="33">
        <f>'Data from Waybill Query'!G2901</f>
        <v>0</v>
      </c>
      <c r="H2901" s="104">
        <f>IF(ISNA(VLOOKUP($N2901,'Data from Waybill Query'!$A:$M,8,FALSE)),0,VLOOKUP($N2901,'Data from Waybill Query'!$A:$M,8,FALSE))</f>
        <v>0</v>
      </c>
      <c r="I2901" s="104">
        <f>IF(ISNA(VLOOKUP($N2901,'Data from Waybill Query'!$A:$M,9,FALSE)),0,VLOOKUP($N2901,'Data from Waybill Query'!$A:$M,9,FALSE))</f>
        <v>0</v>
      </c>
      <c r="J2901" s="104">
        <f>IF(ISNA(VLOOKUP($N2901,'Data from Waybill Query'!$A:$M,10,FALSE)),0,VLOOKUP($N2901,'Data from Waybill Query'!$A:$M,10,FALSE))</f>
        <v>0</v>
      </c>
      <c r="K2901" s="104">
        <f>IF(ISNA(VLOOKUP($N2901,'Data from Waybill Query'!$A:$M,11,FALSE)),0,VLOOKUP($N2901,'Data from Waybill Query'!$A:$M,11,FALSE))</f>
        <v>0</v>
      </c>
      <c r="L2901" s="104">
        <f>IF(ISNA(VLOOKUP($N2901,'Data from Waybill Query'!$A:$M,12,FALSE)),0,VLOOKUP($N2901,'Data from Waybill Query'!$A:$M,12,FALSE))</f>
        <v>0</v>
      </c>
      <c r="M2901" s="104">
        <f>IF(ISNA(VLOOKUP($N2901,'Data from Waybill Query'!$A:$M,13,FALSE)),0,VLOOKUP($N2901,'Data from Waybill Query'!$A:$M,13,FALSE))</f>
        <v>0</v>
      </c>
      <c r="N2901" s="104">
        <f t="shared" si="100"/>
        <v>403</v>
      </c>
    </row>
    <row r="2902" spans="1:14" x14ac:dyDescent="0.25">
      <c r="A2902" s="104">
        <f t="shared" si="99"/>
        <v>26</v>
      </c>
      <c r="B2902" s="32">
        <f>'Data from Waybill Query'!B2902</f>
        <v>0</v>
      </c>
      <c r="C2902" s="32">
        <f>IF('Data from Waybill Query'!C2902="00","0",IF('Data from Waybill Query'!C2902="01","1",IF('Data from Waybill Query'!C2902="XX","2",'Data from Waybill Query'!C2902)))</f>
        <v>0</v>
      </c>
      <c r="D2902" s="33">
        <f>'Data from Waybill Query'!D2902</f>
        <v>0</v>
      </c>
      <c r="E2902" s="33">
        <f>'Data from Waybill Query'!E2902</f>
        <v>0</v>
      </c>
      <c r="F2902" s="33">
        <f>'Data from Waybill Query'!F2902</f>
        <v>0</v>
      </c>
      <c r="G2902" s="33">
        <f>'Data from Waybill Query'!G2902</f>
        <v>0</v>
      </c>
      <c r="H2902" s="104">
        <f>IF(ISNA(VLOOKUP($N2902,'Data from Waybill Query'!$A:$M,8,FALSE)),0,VLOOKUP($N2902,'Data from Waybill Query'!$A:$M,8,FALSE))</f>
        <v>0</v>
      </c>
      <c r="I2902" s="104">
        <f>IF(ISNA(VLOOKUP($N2902,'Data from Waybill Query'!$A:$M,9,FALSE)),0,VLOOKUP($N2902,'Data from Waybill Query'!$A:$M,9,FALSE))</f>
        <v>0</v>
      </c>
      <c r="J2902" s="104">
        <f>IF(ISNA(VLOOKUP($N2902,'Data from Waybill Query'!$A:$M,10,FALSE)),0,VLOOKUP($N2902,'Data from Waybill Query'!$A:$M,10,FALSE))</f>
        <v>0</v>
      </c>
      <c r="K2902" s="104">
        <f>IF(ISNA(VLOOKUP($N2902,'Data from Waybill Query'!$A:$M,11,FALSE)),0,VLOOKUP($N2902,'Data from Waybill Query'!$A:$M,11,FALSE))</f>
        <v>0</v>
      </c>
      <c r="L2902" s="104">
        <f>IF(ISNA(VLOOKUP($N2902,'Data from Waybill Query'!$A:$M,12,FALSE)),0,VLOOKUP($N2902,'Data from Waybill Query'!$A:$M,12,FALSE))</f>
        <v>0</v>
      </c>
      <c r="M2902" s="104">
        <f>IF(ISNA(VLOOKUP($N2902,'Data from Waybill Query'!$A:$M,13,FALSE)),0,VLOOKUP($N2902,'Data from Waybill Query'!$A:$M,13,FALSE))</f>
        <v>0</v>
      </c>
      <c r="N2902" s="104">
        <f t="shared" si="100"/>
        <v>403</v>
      </c>
    </row>
    <row r="2903" spans="1:14" x14ac:dyDescent="0.25">
      <c r="A2903" s="104">
        <f t="shared" si="99"/>
        <v>27</v>
      </c>
      <c r="B2903" s="32">
        <f>'Data from Waybill Query'!B2903</f>
        <v>0</v>
      </c>
      <c r="C2903" s="32">
        <f>IF('Data from Waybill Query'!C2903="00","0",IF('Data from Waybill Query'!C2903="01","1",IF('Data from Waybill Query'!C2903="XX","2",'Data from Waybill Query'!C2903)))</f>
        <v>0</v>
      </c>
      <c r="D2903" s="33">
        <f>'Data from Waybill Query'!D2903</f>
        <v>0</v>
      </c>
      <c r="E2903" s="33">
        <f>'Data from Waybill Query'!E2903</f>
        <v>0</v>
      </c>
      <c r="F2903" s="33">
        <f>'Data from Waybill Query'!F2903</f>
        <v>0</v>
      </c>
      <c r="G2903" s="33">
        <f>'Data from Waybill Query'!G2903</f>
        <v>0</v>
      </c>
      <c r="H2903" s="104">
        <f>IF(ISNA(VLOOKUP($N2903,'Data from Waybill Query'!$A:$M,8,FALSE)),0,VLOOKUP($N2903,'Data from Waybill Query'!$A:$M,8,FALSE))</f>
        <v>0</v>
      </c>
      <c r="I2903" s="104">
        <f>IF(ISNA(VLOOKUP($N2903,'Data from Waybill Query'!$A:$M,9,FALSE)),0,VLOOKUP($N2903,'Data from Waybill Query'!$A:$M,9,FALSE))</f>
        <v>0</v>
      </c>
      <c r="J2903" s="104">
        <f>IF(ISNA(VLOOKUP($N2903,'Data from Waybill Query'!$A:$M,10,FALSE)),0,VLOOKUP($N2903,'Data from Waybill Query'!$A:$M,10,FALSE))</f>
        <v>0</v>
      </c>
      <c r="K2903" s="104">
        <f>IF(ISNA(VLOOKUP($N2903,'Data from Waybill Query'!$A:$M,11,FALSE)),0,VLOOKUP($N2903,'Data from Waybill Query'!$A:$M,11,FALSE))</f>
        <v>0</v>
      </c>
      <c r="L2903" s="104">
        <f>IF(ISNA(VLOOKUP($N2903,'Data from Waybill Query'!$A:$M,12,FALSE)),0,VLOOKUP($N2903,'Data from Waybill Query'!$A:$M,12,FALSE))</f>
        <v>0</v>
      </c>
      <c r="M2903" s="104">
        <f>IF(ISNA(VLOOKUP($N2903,'Data from Waybill Query'!$A:$M,13,FALSE)),0,VLOOKUP($N2903,'Data from Waybill Query'!$A:$M,13,FALSE))</f>
        <v>0</v>
      </c>
      <c r="N2903" s="104">
        <f t="shared" si="100"/>
        <v>403</v>
      </c>
    </row>
    <row r="2904" spans="1:14" x14ac:dyDescent="0.25">
      <c r="A2904" s="104">
        <f t="shared" si="99"/>
        <v>28</v>
      </c>
      <c r="B2904" s="32">
        <f>'Data from Waybill Query'!B2904</f>
        <v>0</v>
      </c>
      <c r="C2904" s="32">
        <f>IF('Data from Waybill Query'!C2904="00","0",IF('Data from Waybill Query'!C2904="01","1",IF('Data from Waybill Query'!C2904="XX","2",'Data from Waybill Query'!C2904)))</f>
        <v>0</v>
      </c>
      <c r="D2904" s="33">
        <f>'Data from Waybill Query'!D2904</f>
        <v>0</v>
      </c>
      <c r="E2904" s="33">
        <f>'Data from Waybill Query'!E2904</f>
        <v>0</v>
      </c>
      <c r="F2904" s="33">
        <f>'Data from Waybill Query'!F2904</f>
        <v>0</v>
      </c>
      <c r="G2904" s="33">
        <f>'Data from Waybill Query'!G2904</f>
        <v>0</v>
      </c>
      <c r="H2904" s="104">
        <f>IF(ISNA(VLOOKUP($N2904,'Data from Waybill Query'!$A:$M,8,FALSE)),0,VLOOKUP($N2904,'Data from Waybill Query'!$A:$M,8,FALSE))</f>
        <v>0</v>
      </c>
      <c r="I2904" s="104">
        <f>IF(ISNA(VLOOKUP($N2904,'Data from Waybill Query'!$A:$M,9,FALSE)),0,VLOOKUP($N2904,'Data from Waybill Query'!$A:$M,9,FALSE))</f>
        <v>0</v>
      </c>
      <c r="J2904" s="104">
        <f>IF(ISNA(VLOOKUP($N2904,'Data from Waybill Query'!$A:$M,10,FALSE)),0,VLOOKUP($N2904,'Data from Waybill Query'!$A:$M,10,FALSE))</f>
        <v>0</v>
      </c>
      <c r="K2904" s="104">
        <f>IF(ISNA(VLOOKUP($N2904,'Data from Waybill Query'!$A:$M,11,FALSE)),0,VLOOKUP($N2904,'Data from Waybill Query'!$A:$M,11,FALSE))</f>
        <v>0</v>
      </c>
      <c r="L2904" s="104">
        <f>IF(ISNA(VLOOKUP($N2904,'Data from Waybill Query'!$A:$M,12,FALSE)),0,VLOOKUP($N2904,'Data from Waybill Query'!$A:$M,12,FALSE))</f>
        <v>0</v>
      </c>
      <c r="M2904" s="104">
        <f>IF(ISNA(VLOOKUP($N2904,'Data from Waybill Query'!$A:$M,13,FALSE)),0,VLOOKUP($N2904,'Data from Waybill Query'!$A:$M,13,FALSE))</f>
        <v>0</v>
      </c>
      <c r="N2904" s="104">
        <f t="shared" si="100"/>
        <v>403</v>
      </c>
    </row>
    <row r="2905" spans="1:14" x14ac:dyDescent="0.25">
      <c r="A2905" s="104">
        <f t="shared" si="99"/>
        <v>29</v>
      </c>
      <c r="B2905" s="32">
        <f>'Data from Waybill Query'!B2905</f>
        <v>0</v>
      </c>
      <c r="C2905" s="32">
        <f>IF('Data from Waybill Query'!C2905="00","0",IF('Data from Waybill Query'!C2905="01","1",IF('Data from Waybill Query'!C2905="XX","2",'Data from Waybill Query'!C2905)))</f>
        <v>0</v>
      </c>
      <c r="D2905" s="33">
        <f>'Data from Waybill Query'!D2905</f>
        <v>0</v>
      </c>
      <c r="E2905" s="33">
        <f>'Data from Waybill Query'!E2905</f>
        <v>0</v>
      </c>
      <c r="F2905" s="33">
        <f>'Data from Waybill Query'!F2905</f>
        <v>0</v>
      </c>
      <c r="G2905" s="33">
        <f>'Data from Waybill Query'!G2905</f>
        <v>0</v>
      </c>
      <c r="H2905" s="104">
        <f>IF(ISNA(VLOOKUP($N2905,'Data from Waybill Query'!$A:$M,8,FALSE)),0,VLOOKUP($N2905,'Data from Waybill Query'!$A:$M,8,FALSE))</f>
        <v>0</v>
      </c>
      <c r="I2905" s="104">
        <f>IF(ISNA(VLOOKUP($N2905,'Data from Waybill Query'!$A:$M,9,FALSE)),0,VLOOKUP($N2905,'Data from Waybill Query'!$A:$M,9,FALSE))</f>
        <v>0</v>
      </c>
      <c r="J2905" s="104">
        <f>IF(ISNA(VLOOKUP($N2905,'Data from Waybill Query'!$A:$M,10,FALSE)),0,VLOOKUP($N2905,'Data from Waybill Query'!$A:$M,10,FALSE))</f>
        <v>0</v>
      </c>
      <c r="K2905" s="104">
        <f>IF(ISNA(VLOOKUP($N2905,'Data from Waybill Query'!$A:$M,11,FALSE)),0,VLOOKUP($N2905,'Data from Waybill Query'!$A:$M,11,FALSE))</f>
        <v>0</v>
      </c>
      <c r="L2905" s="104">
        <f>IF(ISNA(VLOOKUP($N2905,'Data from Waybill Query'!$A:$M,12,FALSE)),0,VLOOKUP($N2905,'Data from Waybill Query'!$A:$M,12,FALSE))</f>
        <v>0</v>
      </c>
      <c r="M2905" s="104">
        <f>IF(ISNA(VLOOKUP($N2905,'Data from Waybill Query'!$A:$M,13,FALSE)),0,VLOOKUP($N2905,'Data from Waybill Query'!$A:$M,13,FALSE))</f>
        <v>0</v>
      </c>
      <c r="N2905" s="104">
        <f t="shared" si="100"/>
        <v>403</v>
      </c>
    </row>
    <row r="2906" spans="1:14" x14ac:dyDescent="0.25">
      <c r="A2906" s="104">
        <f t="shared" si="99"/>
        <v>30</v>
      </c>
      <c r="B2906" s="32">
        <f>'Data from Waybill Query'!B2906</f>
        <v>0</v>
      </c>
      <c r="C2906" s="32">
        <f>IF('Data from Waybill Query'!C2906="00","0",IF('Data from Waybill Query'!C2906="01","1",IF('Data from Waybill Query'!C2906="XX","2",'Data from Waybill Query'!C2906)))</f>
        <v>0</v>
      </c>
      <c r="D2906" s="33">
        <f>'Data from Waybill Query'!D2906</f>
        <v>0</v>
      </c>
      <c r="E2906" s="33">
        <f>'Data from Waybill Query'!E2906</f>
        <v>0</v>
      </c>
      <c r="F2906" s="33">
        <f>'Data from Waybill Query'!F2906</f>
        <v>0</v>
      </c>
      <c r="G2906" s="33">
        <f>'Data from Waybill Query'!G2906</f>
        <v>0</v>
      </c>
      <c r="H2906" s="104">
        <f>IF(ISNA(VLOOKUP($N2906,'Data from Waybill Query'!$A:$M,8,FALSE)),0,VLOOKUP($N2906,'Data from Waybill Query'!$A:$M,8,FALSE))</f>
        <v>0</v>
      </c>
      <c r="I2906" s="104">
        <f>IF(ISNA(VLOOKUP($N2906,'Data from Waybill Query'!$A:$M,9,FALSE)),0,VLOOKUP($N2906,'Data from Waybill Query'!$A:$M,9,FALSE))</f>
        <v>0</v>
      </c>
      <c r="J2906" s="104">
        <f>IF(ISNA(VLOOKUP($N2906,'Data from Waybill Query'!$A:$M,10,FALSE)),0,VLOOKUP($N2906,'Data from Waybill Query'!$A:$M,10,FALSE))</f>
        <v>0</v>
      </c>
      <c r="K2906" s="104">
        <f>IF(ISNA(VLOOKUP($N2906,'Data from Waybill Query'!$A:$M,11,FALSE)),0,VLOOKUP($N2906,'Data from Waybill Query'!$A:$M,11,FALSE))</f>
        <v>0</v>
      </c>
      <c r="L2906" s="104">
        <f>IF(ISNA(VLOOKUP($N2906,'Data from Waybill Query'!$A:$M,12,FALSE)),0,VLOOKUP($N2906,'Data from Waybill Query'!$A:$M,12,FALSE))</f>
        <v>0</v>
      </c>
      <c r="M2906" s="104">
        <f>IF(ISNA(VLOOKUP($N2906,'Data from Waybill Query'!$A:$M,13,FALSE)),0,VLOOKUP($N2906,'Data from Waybill Query'!$A:$M,13,FALSE))</f>
        <v>0</v>
      </c>
      <c r="N2906" s="104">
        <f t="shared" si="100"/>
        <v>403</v>
      </c>
    </row>
    <row r="2907" spans="1:14" x14ac:dyDescent="0.25">
      <c r="A2907" s="104">
        <f t="shared" si="99"/>
        <v>31</v>
      </c>
      <c r="B2907" s="32">
        <f>'Data from Waybill Query'!B2907</f>
        <v>0</v>
      </c>
      <c r="C2907" s="32">
        <f>IF('Data from Waybill Query'!C2907="00","0",IF('Data from Waybill Query'!C2907="01","1",IF('Data from Waybill Query'!C2907="XX","2",'Data from Waybill Query'!C2907)))</f>
        <v>0</v>
      </c>
      <c r="D2907" s="33">
        <f>'Data from Waybill Query'!D2907</f>
        <v>0</v>
      </c>
      <c r="E2907" s="33">
        <f>'Data from Waybill Query'!E2907</f>
        <v>0</v>
      </c>
      <c r="F2907" s="33">
        <f>'Data from Waybill Query'!F2907</f>
        <v>0</v>
      </c>
      <c r="G2907" s="33">
        <f>'Data from Waybill Query'!G2907</f>
        <v>0</v>
      </c>
      <c r="H2907" s="104">
        <f>IF(ISNA(VLOOKUP($N2907,'Data from Waybill Query'!$A:$M,8,FALSE)),0,VLOOKUP($N2907,'Data from Waybill Query'!$A:$M,8,FALSE))</f>
        <v>0</v>
      </c>
      <c r="I2907" s="104">
        <f>IF(ISNA(VLOOKUP($N2907,'Data from Waybill Query'!$A:$M,9,FALSE)),0,VLOOKUP($N2907,'Data from Waybill Query'!$A:$M,9,FALSE))</f>
        <v>0</v>
      </c>
      <c r="J2907" s="104">
        <f>IF(ISNA(VLOOKUP($N2907,'Data from Waybill Query'!$A:$M,10,FALSE)),0,VLOOKUP($N2907,'Data from Waybill Query'!$A:$M,10,FALSE))</f>
        <v>0</v>
      </c>
      <c r="K2907" s="104">
        <f>IF(ISNA(VLOOKUP($N2907,'Data from Waybill Query'!$A:$M,11,FALSE)),0,VLOOKUP($N2907,'Data from Waybill Query'!$A:$M,11,FALSE))</f>
        <v>0</v>
      </c>
      <c r="L2907" s="104">
        <f>IF(ISNA(VLOOKUP($N2907,'Data from Waybill Query'!$A:$M,12,FALSE)),0,VLOOKUP($N2907,'Data from Waybill Query'!$A:$M,12,FALSE))</f>
        <v>0</v>
      </c>
      <c r="M2907" s="104">
        <f>IF(ISNA(VLOOKUP($N2907,'Data from Waybill Query'!$A:$M,13,FALSE)),0,VLOOKUP($N2907,'Data from Waybill Query'!$A:$M,13,FALSE))</f>
        <v>0</v>
      </c>
      <c r="N2907" s="104">
        <f t="shared" si="100"/>
        <v>403</v>
      </c>
    </row>
    <row r="2908" spans="1:14" x14ac:dyDescent="0.25">
      <c r="A2908" s="104">
        <f t="shared" si="99"/>
        <v>32</v>
      </c>
      <c r="B2908" s="32">
        <f>'Data from Waybill Query'!B2908</f>
        <v>0</v>
      </c>
      <c r="C2908" s="32">
        <f>IF('Data from Waybill Query'!C2908="00","0",IF('Data from Waybill Query'!C2908="01","1",IF('Data from Waybill Query'!C2908="XX","2",'Data from Waybill Query'!C2908)))</f>
        <v>0</v>
      </c>
      <c r="D2908" s="33">
        <f>'Data from Waybill Query'!D2908</f>
        <v>0</v>
      </c>
      <c r="E2908" s="33">
        <f>'Data from Waybill Query'!E2908</f>
        <v>0</v>
      </c>
      <c r="F2908" s="33">
        <f>'Data from Waybill Query'!F2908</f>
        <v>0</v>
      </c>
      <c r="G2908" s="33">
        <f>'Data from Waybill Query'!G2908</f>
        <v>0</v>
      </c>
      <c r="H2908" s="104">
        <f>IF(ISNA(VLOOKUP($N2908,'Data from Waybill Query'!$A:$M,8,FALSE)),0,VLOOKUP($N2908,'Data from Waybill Query'!$A:$M,8,FALSE))</f>
        <v>0</v>
      </c>
      <c r="I2908" s="104">
        <f>IF(ISNA(VLOOKUP($N2908,'Data from Waybill Query'!$A:$M,9,FALSE)),0,VLOOKUP($N2908,'Data from Waybill Query'!$A:$M,9,FALSE))</f>
        <v>0</v>
      </c>
      <c r="J2908" s="104">
        <f>IF(ISNA(VLOOKUP($N2908,'Data from Waybill Query'!$A:$M,10,FALSE)),0,VLOOKUP($N2908,'Data from Waybill Query'!$A:$M,10,FALSE))</f>
        <v>0</v>
      </c>
      <c r="K2908" s="104">
        <f>IF(ISNA(VLOOKUP($N2908,'Data from Waybill Query'!$A:$M,11,FALSE)),0,VLOOKUP($N2908,'Data from Waybill Query'!$A:$M,11,FALSE))</f>
        <v>0</v>
      </c>
      <c r="L2908" s="104">
        <f>IF(ISNA(VLOOKUP($N2908,'Data from Waybill Query'!$A:$M,12,FALSE)),0,VLOOKUP($N2908,'Data from Waybill Query'!$A:$M,12,FALSE))</f>
        <v>0</v>
      </c>
      <c r="M2908" s="104">
        <f>IF(ISNA(VLOOKUP($N2908,'Data from Waybill Query'!$A:$M,13,FALSE)),0,VLOOKUP($N2908,'Data from Waybill Query'!$A:$M,13,FALSE))</f>
        <v>0</v>
      </c>
      <c r="N2908" s="104">
        <f t="shared" si="100"/>
        <v>403</v>
      </c>
    </row>
    <row r="2909" spans="1:14" x14ac:dyDescent="0.25">
      <c r="A2909" s="104">
        <f t="shared" si="99"/>
        <v>33</v>
      </c>
      <c r="B2909" s="32">
        <f>'Data from Waybill Query'!B2909</f>
        <v>0</v>
      </c>
      <c r="C2909" s="32">
        <f>IF('Data from Waybill Query'!C2909="00","0",IF('Data from Waybill Query'!C2909="01","1",IF('Data from Waybill Query'!C2909="XX","2",'Data from Waybill Query'!C2909)))</f>
        <v>0</v>
      </c>
      <c r="D2909" s="33">
        <f>'Data from Waybill Query'!D2909</f>
        <v>0</v>
      </c>
      <c r="E2909" s="33">
        <f>'Data from Waybill Query'!E2909</f>
        <v>0</v>
      </c>
      <c r="F2909" s="33">
        <f>'Data from Waybill Query'!F2909</f>
        <v>0</v>
      </c>
      <c r="G2909" s="33">
        <f>'Data from Waybill Query'!G2909</f>
        <v>0</v>
      </c>
      <c r="H2909" s="104">
        <f>IF(ISNA(VLOOKUP($N2909,'Data from Waybill Query'!$A:$M,8,FALSE)),0,VLOOKUP($N2909,'Data from Waybill Query'!$A:$M,8,FALSE))</f>
        <v>0</v>
      </c>
      <c r="I2909" s="104">
        <f>IF(ISNA(VLOOKUP($N2909,'Data from Waybill Query'!$A:$M,9,FALSE)),0,VLOOKUP($N2909,'Data from Waybill Query'!$A:$M,9,FALSE))</f>
        <v>0</v>
      </c>
      <c r="J2909" s="104">
        <f>IF(ISNA(VLOOKUP($N2909,'Data from Waybill Query'!$A:$M,10,FALSE)),0,VLOOKUP($N2909,'Data from Waybill Query'!$A:$M,10,FALSE))</f>
        <v>0</v>
      </c>
      <c r="K2909" s="104">
        <f>IF(ISNA(VLOOKUP($N2909,'Data from Waybill Query'!$A:$M,11,FALSE)),0,VLOOKUP($N2909,'Data from Waybill Query'!$A:$M,11,FALSE))</f>
        <v>0</v>
      </c>
      <c r="L2909" s="104">
        <f>IF(ISNA(VLOOKUP($N2909,'Data from Waybill Query'!$A:$M,12,FALSE)),0,VLOOKUP($N2909,'Data from Waybill Query'!$A:$M,12,FALSE))</f>
        <v>0</v>
      </c>
      <c r="M2909" s="104">
        <f>IF(ISNA(VLOOKUP($N2909,'Data from Waybill Query'!$A:$M,13,FALSE)),0,VLOOKUP($N2909,'Data from Waybill Query'!$A:$M,13,FALSE))</f>
        <v>0</v>
      </c>
      <c r="N2909" s="104">
        <f t="shared" si="100"/>
        <v>403</v>
      </c>
    </row>
    <row r="2910" spans="1:14" x14ac:dyDescent="0.25">
      <c r="A2910" s="104">
        <f t="shared" si="99"/>
        <v>34</v>
      </c>
      <c r="B2910" s="32">
        <f>'Data from Waybill Query'!B2910</f>
        <v>0</v>
      </c>
      <c r="C2910" s="32">
        <f>IF('Data from Waybill Query'!C2910="00","0",IF('Data from Waybill Query'!C2910="01","1",IF('Data from Waybill Query'!C2910="XX","2",'Data from Waybill Query'!C2910)))</f>
        <v>0</v>
      </c>
      <c r="D2910" s="33">
        <f>'Data from Waybill Query'!D2910</f>
        <v>0</v>
      </c>
      <c r="E2910" s="33">
        <f>'Data from Waybill Query'!E2910</f>
        <v>0</v>
      </c>
      <c r="F2910" s="33">
        <f>'Data from Waybill Query'!F2910</f>
        <v>0</v>
      </c>
      <c r="G2910" s="33">
        <f>'Data from Waybill Query'!G2910</f>
        <v>0</v>
      </c>
      <c r="H2910" s="104">
        <f>IF(ISNA(VLOOKUP($N2910,'Data from Waybill Query'!$A:$M,8,FALSE)),0,VLOOKUP($N2910,'Data from Waybill Query'!$A:$M,8,FALSE))</f>
        <v>0</v>
      </c>
      <c r="I2910" s="104">
        <f>IF(ISNA(VLOOKUP($N2910,'Data from Waybill Query'!$A:$M,9,FALSE)),0,VLOOKUP($N2910,'Data from Waybill Query'!$A:$M,9,FALSE))</f>
        <v>0</v>
      </c>
      <c r="J2910" s="104">
        <f>IF(ISNA(VLOOKUP($N2910,'Data from Waybill Query'!$A:$M,10,FALSE)),0,VLOOKUP($N2910,'Data from Waybill Query'!$A:$M,10,FALSE))</f>
        <v>0</v>
      </c>
      <c r="K2910" s="104">
        <f>IF(ISNA(VLOOKUP($N2910,'Data from Waybill Query'!$A:$M,11,FALSE)),0,VLOOKUP($N2910,'Data from Waybill Query'!$A:$M,11,FALSE))</f>
        <v>0</v>
      </c>
      <c r="L2910" s="104">
        <f>IF(ISNA(VLOOKUP($N2910,'Data from Waybill Query'!$A:$M,12,FALSE)),0,VLOOKUP($N2910,'Data from Waybill Query'!$A:$M,12,FALSE))</f>
        <v>0</v>
      </c>
      <c r="M2910" s="104">
        <f>IF(ISNA(VLOOKUP($N2910,'Data from Waybill Query'!$A:$M,13,FALSE)),0,VLOOKUP($N2910,'Data from Waybill Query'!$A:$M,13,FALSE))</f>
        <v>0</v>
      </c>
      <c r="N2910" s="104">
        <f t="shared" si="100"/>
        <v>403</v>
      </c>
    </row>
    <row r="2911" spans="1:14" x14ac:dyDescent="0.25">
      <c r="A2911" s="104">
        <f t="shared" si="99"/>
        <v>35</v>
      </c>
      <c r="B2911" s="32">
        <f>'Data from Waybill Query'!B2911</f>
        <v>0</v>
      </c>
      <c r="C2911" s="32">
        <f>IF('Data from Waybill Query'!C2911="00","0",IF('Data from Waybill Query'!C2911="01","1",IF('Data from Waybill Query'!C2911="XX","2",'Data from Waybill Query'!C2911)))</f>
        <v>0</v>
      </c>
      <c r="D2911" s="33">
        <f>'Data from Waybill Query'!D2911</f>
        <v>0</v>
      </c>
      <c r="E2911" s="33">
        <f>'Data from Waybill Query'!E2911</f>
        <v>0</v>
      </c>
      <c r="F2911" s="33">
        <f>'Data from Waybill Query'!F2911</f>
        <v>0</v>
      </c>
      <c r="G2911" s="33">
        <f>'Data from Waybill Query'!G2911</f>
        <v>0</v>
      </c>
      <c r="H2911" s="104">
        <f>IF(ISNA(VLOOKUP($N2911,'Data from Waybill Query'!$A:$M,8,FALSE)),0,VLOOKUP($N2911,'Data from Waybill Query'!$A:$M,8,FALSE))</f>
        <v>0</v>
      </c>
      <c r="I2911" s="104">
        <f>IF(ISNA(VLOOKUP($N2911,'Data from Waybill Query'!$A:$M,9,FALSE)),0,VLOOKUP($N2911,'Data from Waybill Query'!$A:$M,9,FALSE))</f>
        <v>0</v>
      </c>
      <c r="J2911" s="104">
        <f>IF(ISNA(VLOOKUP($N2911,'Data from Waybill Query'!$A:$M,10,FALSE)),0,VLOOKUP($N2911,'Data from Waybill Query'!$A:$M,10,FALSE))</f>
        <v>0</v>
      </c>
      <c r="K2911" s="104">
        <f>IF(ISNA(VLOOKUP($N2911,'Data from Waybill Query'!$A:$M,11,FALSE)),0,VLOOKUP($N2911,'Data from Waybill Query'!$A:$M,11,FALSE))</f>
        <v>0</v>
      </c>
      <c r="L2911" s="104">
        <f>IF(ISNA(VLOOKUP($N2911,'Data from Waybill Query'!$A:$M,12,FALSE)),0,VLOOKUP($N2911,'Data from Waybill Query'!$A:$M,12,FALSE))</f>
        <v>0</v>
      </c>
      <c r="M2911" s="104">
        <f>IF(ISNA(VLOOKUP($N2911,'Data from Waybill Query'!$A:$M,13,FALSE)),0,VLOOKUP($N2911,'Data from Waybill Query'!$A:$M,13,FALSE))</f>
        <v>0</v>
      </c>
      <c r="N2911" s="104">
        <f t="shared" si="100"/>
        <v>403</v>
      </c>
    </row>
    <row r="2912" spans="1:14" x14ac:dyDescent="0.25">
      <c r="A2912" s="104">
        <f t="shared" si="99"/>
        <v>36</v>
      </c>
      <c r="B2912" s="32">
        <f>'Data from Waybill Query'!B2912</f>
        <v>0</v>
      </c>
      <c r="C2912" s="32">
        <f>IF('Data from Waybill Query'!C2912="00","0",IF('Data from Waybill Query'!C2912="01","1",IF('Data from Waybill Query'!C2912="XX","2",'Data from Waybill Query'!C2912)))</f>
        <v>0</v>
      </c>
      <c r="D2912" s="33">
        <f>'Data from Waybill Query'!D2912</f>
        <v>0</v>
      </c>
      <c r="E2912" s="33">
        <f>'Data from Waybill Query'!E2912</f>
        <v>0</v>
      </c>
      <c r="F2912" s="33">
        <f>'Data from Waybill Query'!F2912</f>
        <v>0</v>
      </c>
      <c r="G2912" s="33">
        <f>'Data from Waybill Query'!G2912</f>
        <v>0</v>
      </c>
      <c r="H2912" s="104">
        <f>IF(ISNA(VLOOKUP($N2912,'Data from Waybill Query'!$A:$M,8,FALSE)),0,VLOOKUP($N2912,'Data from Waybill Query'!$A:$M,8,FALSE))</f>
        <v>0</v>
      </c>
      <c r="I2912" s="104">
        <f>IF(ISNA(VLOOKUP($N2912,'Data from Waybill Query'!$A:$M,9,FALSE)),0,VLOOKUP($N2912,'Data from Waybill Query'!$A:$M,9,FALSE))</f>
        <v>0</v>
      </c>
      <c r="J2912" s="104">
        <f>IF(ISNA(VLOOKUP($N2912,'Data from Waybill Query'!$A:$M,10,FALSE)),0,VLOOKUP($N2912,'Data from Waybill Query'!$A:$M,10,FALSE))</f>
        <v>0</v>
      </c>
      <c r="K2912" s="104">
        <f>IF(ISNA(VLOOKUP($N2912,'Data from Waybill Query'!$A:$M,11,FALSE)),0,VLOOKUP($N2912,'Data from Waybill Query'!$A:$M,11,FALSE))</f>
        <v>0</v>
      </c>
      <c r="L2912" s="104">
        <f>IF(ISNA(VLOOKUP($N2912,'Data from Waybill Query'!$A:$M,12,FALSE)),0,VLOOKUP($N2912,'Data from Waybill Query'!$A:$M,12,FALSE))</f>
        <v>0</v>
      </c>
      <c r="M2912" s="104">
        <f>IF(ISNA(VLOOKUP($N2912,'Data from Waybill Query'!$A:$M,13,FALSE)),0,VLOOKUP($N2912,'Data from Waybill Query'!$A:$M,13,FALSE))</f>
        <v>0</v>
      </c>
      <c r="N2912" s="104">
        <f t="shared" si="100"/>
        <v>403</v>
      </c>
    </row>
    <row r="2913" spans="1:14" x14ac:dyDescent="0.25">
      <c r="A2913" s="104">
        <f t="shared" si="99"/>
        <v>37</v>
      </c>
      <c r="B2913" s="32">
        <f>'Data from Waybill Query'!B2913</f>
        <v>0</v>
      </c>
      <c r="C2913" s="32">
        <f>IF('Data from Waybill Query'!C2913="00","0",IF('Data from Waybill Query'!C2913="01","1",IF('Data from Waybill Query'!C2913="XX","2",'Data from Waybill Query'!C2913)))</f>
        <v>0</v>
      </c>
      <c r="D2913" s="33">
        <f>'Data from Waybill Query'!D2913</f>
        <v>0</v>
      </c>
      <c r="E2913" s="33">
        <f>'Data from Waybill Query'!E2913</f>
        <v>0</v>
      </c>
      <c r="F2913" s="33">
        <f>'Data from Waybill Query'!F2913</f>
        <v>0</v>
      </c>
      <c r="G2913" s="33">
        <f>'Data from Waybill Query'!G2913</f>
        <v>0</v>
      </c>
      <c r="H2913" s="104">
        <f>IF(ISNA(VLOOKUP($N2913,'Data from Waybill Query'!$A:$M,8,FALSE)),0,VLOOKUP($N2913,'Data from Waybill Query'!$A:$M,8,FALSE))</f>
        <v>0</v>
      </c>
      <c r="I2913" s="104">
        <f>IF(ISNA(VLOOKUP($N2913,'Data from Waybill Query'!$A:$M,9,FALSE)),0,VLOOKUP($N2913,'Data from Waybill Query'!$A:$M,9,FALSE))</f>
        <v>0</v>
      </c>
      <c r="J2913" s="104">
        <f>IF(ISNA(VLOOKUP($N2913,'Data from Waybill Query'!$A:$M,10,FALSE)),0,VLOOKUP($N2913,'Data from Waybill Query'!$A:$M,10,FALSE))</f>
        <v>0</v>
      </c>
      <c r="K2913" s="104">
        <f>IF(ISNA(VLOOKUP($N2913,'Data from Waybill Query'!$A:$M,11,FALSE)),0,VLOOKUP($N2913,'Data from Waybill Query'!$A:$M,11,FALSE))</f>
        <v>0</v>
      </c>
      <c r="L2913" s="104">
        <f>IF(ISNA(VLOOKUP($N2913,'Data from Waybill Query'!$A:$M,12,FALSE)),0,VLOOKUP($N2913,'Data from Waybill Query'!$A:$M,12,FALSE))</f>
        <v>0</v>
      </c>
      <c r="M2913" s="104">
        <f>IF(ISNA(VLOOKUP($N2913,'Data from Waybill Query'!$A:$M,13,FALSE)),0,VLOOKUP($N2913,'Data from Waybill Query'!$A:$M,13,FALSE))</f>
        <v>0</v>
      </c>
      <c r="N2913" s="104">
        <f t="shared" si="100"/>
        <v>403</v>
      </c>
    </row>
    <row r="2914" spans="1:14" x14ac:dyDescent="0.25">
      <c r="A2914" s="104">
        <f t="shared" si="99"/>
        <v>38</v>
      </c>
      <c r="B2914" s="32">
        <f>'Data from Waybill Query'!B2914</f>
        <v>0</v>
      </c>
      <c r="C2914" s="32">
        <f>IF('Data from Waybill Query'!C2914="00","0",IF('Data from Waybill Query'!C2914="01","1",IF('Data from Waybill Query'!C2914="XX","2",'Data from Waybill Query'!C2914)))</f>
        <v>0</v>
      </c>
      <c r="D2914" s="33">
        <f>'Data from Waybill Query'!D2914</f>
        <v>0</v>
      </c>
      <c r="E2914" s="33">
        <f>'Data from Waybill Query'!E2914</f>
        <v>0</v>
      </c>
      <c r="F2914" s="33">
        <f>'Data from Waybill Query'!F2914</f>
        <v>0</v>
      </c>
      <c r="G2914" s="33">
        <f>'Data from Waybill Query'!G2914</f>
        <v>0</v>
      </c>
      <c r="H2914" s="104">
        <f>IF(ISNA(VLOOKUP($N2914,'Data from Waybill Query'!$A:$M,8,FALSE)),0,VLOOKUP($N2914,'Data from Waybill Query'!$A:$M,8,FALSE))</f>
        <v>0</v>
      </c>
      <c r="I2914" s="104">
        <f>IF(ISNA(VLOOKUP($N2914,'Data from Waybill Query'!$A:$M,9,FALSE)),0,VLOOKUP($N2914,'Data from Waybill Query'!$A:$M,9,FALSE))</f>
        <v>0</v>
      </c>
      <c r="J2914" s="104">
        <f>IF(ISNA(VLOOKUP($N2914,'Data from Waybill Query'!$A:$M,10,FALSE)),0,VLOOKUP($N2914,'Data from Waybill Query'!$A:$M,10,FALSE))</f>
        <v>0</v>
      </c>
      <c r="K2914" s="104">
        <f>IF(ISNA(VLOOKUP($N2914,'Data from Waybill Query'!$A:$M,11,FALSE)),0,VLOOKUP($N2914,'Data from Waybill Query'!$A:$M,11,FALSE))</f>
        <v>0</v>
      </c>
      <c r="L2914" s="104">
        <f>IF(ISNA(VLOOKUP($N2914,'Data from Waybill Query'!$A:$M,12,FALSE)),0,VLOOKUP($N2914,'Data from Waybill Query'!$A:$M,12,FALSE))</f>
        <v>0</v>
      </c>
      <c r="M2914" s="104">
        <f>IF(ISNA(VLOOKUP($N2914,'Data from Waybill Query'!$A:$M,13,FALSE)),0,VLOOKUP($N2914,'Data from Waybill Query'!$A:$M,13,FALSE))</f>
        <v>0</v>
      </c>
      <c r="N2914" s="104">
        <f t="shared" si="100"/>
        <v>403</v>
      </c>
    </row>
    <row r="2915" spans="1:14" x14ac:dyDescent="0.25">
      <c r="A2915" s="104">
        <f t="shared" si="99"/>
        <v>39</v>
      </c>
      <c r="B2915" s="32">
        <f>'Data from Waybill Query'!B2915</f>
        <v>0</v>
      </c>
      <c r="C2915" s="32">
        <f>IF('Data from Waybill Query'!C2915="00","0",IF('Data from Waybill Query'!C2915="01","1",IF('Data from Waybill Query'!C2915="XX","2",'Data from Waybill Query'!C2915)))</f>
        <v>0</v>
      </c>
      <c r="D2915" s="33">
        <f>'Data from Waybill Query'!D2915</f>
        <v>0</v>
      </c>
      <c r="E2915" s="33">
        <f>'Data from Waybill Query'!E2915</f>
        <v>0</v>
      </c>
      <c r="F2915" s="33">
        <f>'Data from Waybill Query'!F2915</f>
        <v>0</v>
      </c>
      <c r="G2915" s="33">
        <f>'Data from Waybill Query'!G2915</f>
        <v>0</v>
      </c>
      <c r="H2915" s="104">
        <f>IF(ISNA(VLOOKUP($N2915,'Data from Waybill Query'!$A:$M,8,FALSE)),0,VLOOKUP($N2915,'Data from Waybill Query'!$A:$M,8,FALSE))</f>
        <v>0</v>
      </c>
      <c r="I2915" s="104">
        <f>IF(ISNA(VLOOKUP($N2915,'Data from Waybill Query'!$A:$M,9,FALSE)),0,VLOOKUP($N2915,'Data from Waybill Query'!$A:$M,9,FALSE))</f>
        <v>0</v>
      </c>
      <c r="J2915" s="104">
        <f>IF(ISNA(VLOOKUP($N2915,'Data from Waybill Query'!$A:$M,10,FALSE)),0,VLOOKUP($N2915,'Data from Waybill Query'!$A:$M,10,FALSE))</f>
        <v>0</v>
      </c>
      <c r="K2915" s="104">
        <f>IF(ISNA(VLOOKUP($N2915,'Data from Waybill Query'!$A:$M,11,FALSE)),0,VLOOKUP($N2915,'Data from Waybill Query'!$A:$M,11,FALSE))</f>
        <v>0</v>
      </c>
      <c r="L2915" s="104">
        <f>IF(ISNA(VLOOKUP($N2915,'Data from Waybill Query'!$A:$M,12,FALSE)),0,VLOOKUP($N2915,'Data from Waybill Query'!$A:$M,12,FALSE))</f>
        <v>0</v>
      </c>
      <c r="M2915" s="104">
        <f>IF(ISNA(VLOOKUP($N2915,'Data from Waybill Query'!$A:$M,13,FALSE)),0,VLOOKUP($N2915,'Data from Waybill Query'!$A:$M,13,FALSE))</f>
        <v>0</v>
      </c>
      <c r="N2915" s="104">
        <f t="shared" si="100"/>
        <v>403</v>
      </c>
    </row>
    <row r="2916" spans="1:14" x14ac:dyDescent="0.25">
      <c r="A2916" s="104">
        <f t="shared" si="99"/>
        <v>40</v>
      </c>
      <c r="B2916" s="32">
        <f>'Data from Waybill Query'!B2916</f>
        <v>0</v>
      </c>
      <c r="C2916" s="32">
        <f>IF('Data from Waybill Query'!C2916="00","0",IF('Data from Waybill Query'!C2916="01","1",IF('Data from Waybill Query'!C2916="XX","2",'Data from Waybill Query'!C2916)))</f>
        <v>0</v>
      </c>
      <c r="D2916" s="33">
        <f>'Data from Waybill Query'!D2916</f>
        <v>0</v>
      </c>
      <c r="E2916" s="33">
        <f>'Data from Waybill Query'!E2916</f>
        <v>0</v>
      </c>
      <c r="F2916" s="33">
        <f>'Data from Waybill Query'!F2916</f>
        <v>0</v>
      </c>
      <c r="G2916" s="33">
        <f>'Data from Waybill Query'!G2916</f>
        <v>0</v>
      </c>
      <c r="H2916" s="104">
        <f>IF(ISNA(VLOOKUP($N2916,'Data from Waybill Query'!$A:$M,8,FALSE)),0,VLOOKUP($N2916,'Data from Waybill Query'!$A:$M,8,FALSE))</f>
        <v>0</v>
      </c>
      <c r="I2916" s="104">
        <f>IF(ISNA(VLOOKUP($N2916,'Data from Waybill Query'!$A:$M,9,FALSE)),0,VLOOKUP($N2916,'Data from Waybill Query'!$A:$M,9,FALSE))</f>
        <v>0</v>
      </c>
      <c r="J2916" s="104">
        <f>IF(ISNA(VLOOKUP($N2916,'Data from Waybill Query'!$A:$M,10,FALSE)),0,VLOOKUP($N2916,'Data from Waybill Query'!$A:$M,10,FALSE))</f>
        <v>0</v>
      </c>
      <c r="K2916" s="104">
        <f>IF(ISNA(VLOOKUP($N2916,'Data from Waybill Query'!$A:$M,11,FALSE)),0,VLOOKUP($N2916,'Data from Waybill Query'!$A:$M,11,FALSE))</f>
        <v>0</v>
      </c>
      <c r="L2916" s="104">
        <f>IF(ISNA(VLOOKUP($N2916,'Data from Waybill Query'!$A:$M,12,FALSE)),0,VLOOKUP($N2916,'Data from Waybill Query'!$A:$M,12,FALSE))</f>
        <v>0</v>
      </c>
      <c r="M2916" s="104">
        <f>IF(ISNA(VLOOKUP($N2916,'Data from Waybill Query'!$A:$M,13,FALSE)),0,VLOOKUP($N2916,'Data from Waybill Query'!$A:$M,13,FALSE))</f>
        <v>0</v>
      </c>
      <c r="N2916" s="104">
        <f t="shared" si="100"/>
        <v>403</v>
      </c>
    </row>
    <row r="2917" spans="1:14" x14ac:dyDescent="0.25">
      <c r="A2917" s="104">
        <f t="shared" si="99"/>
        <v>41</v>
      </c>
      <c r="B2917" s="32">
        <f>'Data from Waybill Query'!B2917</f>
        <v>0</v>
      </c>
      <c r="C2917" s="32">
        <f>IF('Data from Waybill Query'!C2917="00","0",IF('Data from Waybill Query'!C2917="01","1",IF('Data from Waybill Query'!C2917="XX","2",'Data from Waybill Query'!C2917)))</f>
        <v>0</v>
      </c>
      <c r="D2917" s="33">
        <f>'Data from Waybill Query'!D2917</f>
        <v>0</v>
      </c>
      <c r="E2917" s="33">
        <f>'Data from Waybill Query'!E2917</f>
        <v>0</v>
      </c>
      <c r="F2917" s="33">
        <f>'Data from Waybill Query'!F2917</f>
        <v>0</v>
      </c>
      <c r="G2917" s="33">
        <f>'Data from Waybill Query'!G2917</f>
        <v>0</v>
      </c>
      <c r="H2917" s="104">
        <f>IF(ISNA(VLOOKUP($N2917,'Data from Waybill Query'!$A:$M,8,FALSE)),0,VLOOKUP($N2917,'Data from Waybill Query'!$A:$M,8,FALSE))</f>
        <v>0</v>
      </c>
      <c r="I2917" s="104">
        <f>IF(ISNA(VLOOKUP($N2917,'Data from Waybill Query'!$A:$M,9,FALSE)),0,VLOOKUP($N2917,'Data from Waybill Query'!$A:$M,9,FALSE))</f>
        <v>0</v>
      </c>
      <c r="J2917" s="104">
        <f>IF(ISNA(VLOOKUP($N2917,'Data from Waybill Query'!$A:$M,10,FALSE)),0,VLOOKUP($N2917,'Data from Waybill Query'!$A:$M,10,FALSE))</f>
        <v>0</v>
      </c>
      <c r="K2917" s="104">
        <f>IF(ISNA(VLOOKUP($N2917,'Data from Waybill Query'!$A:$M,11,FALSE)),0,VLOOKUP($N2917,'Data from Waybill Query'!$A:$M,11,FALSE))</f>
        <v>0</v>
      </c>
      <c r="L2917" s="104">
        <f>IF(ISNA(VLOOKUP($N2917,'Data from Waybill Query'!$A:$M,12,FALSE)),0,VLOOKUP($N2917,'Data from Waybill Query'!$A:$M,12,FALSE))</f>
        <v>0</v>
      </c>
      <c r="M2917" s="104">
        <f>IF(ISNA(VLOOKUP($N2917,'Data from Waybill Query'!$A:$M,13,FALSE)),0,VLOOKUP($N2917,'Data from Waybill Query'!$A:$M,13,FALSE))</f>
        <v>0</v>
      </c>
      <c r="N2917" s="104">
        <f t="shared" si="100"/>
        <v>403</v>
      </c>
    </row>
    <row r="2918" spans="1:14" x14ac:dyDescent="0.25">
      <c r="A2918" s="104">
        <f t="shared" si="99"/>
        <v>42</v>
      </c>
      <c r="B2918" s="32">
        <f>'Data from Waybill Query'!B2918</f>
        <v>0</v>
      </c>
      <c r="C2918" s="32">
        <f>IF('Data from Waybill Query'!C2918="00","0",IF('Data from Waybill Query'!C2918="01","1",IF('Data from Waybill Query'!C2918="XX","2",'Data from Waybill Query'!C2918)))</f>
        <v>0</v>
      </c>
      <c r="D2918" s="33">
        <f>'Data from Waybill Query'!D2918</f>
        <v>0</v>
      </c>
      <c r="E2918" s="33">
        <f>'Data from Waybill Query'!E2918</f>
        <v>0</v>
      </c>
      <c r="F2918" s="33">
        <f>'Data from Waybill Query'!F2918</f>
        <v>0</v>
      </c>
      <c r="G2918" s="33">
        <f>'Data from Waybill Query'!G2918</f>
        <v>0</v>
      </c>
      <c r="H2918" s="104">
        <f>IF(ISNA(VLOOKUP($N2918,'Data from Waybill Query'!$A:$M,8,FALSE)),0,VLOOKUP($N2918,'Data from Waybill Query'!$A:$M,8,FALSE))</f>
        <v>0</v>
      </c>
      <c r="I2918" s="104">
        <f>IF(ISNA(VLOOKUP($N2918,'Data from Waybill Query'!$A:$M,9,FALSE)),0,VLOOKUP($N2918,'Data from Waybill Query'!$A:$M,9,FALSE))</f>
        <v>0</v>
      </c>
      <c r="J2918" s="104">
        <f>IF(ISNA(VLOOKUP($N2918,'Data from Waybill Query'!$A:$M,10,FALSE)),0,VLOOKUP($N2918,'Data from Waybill Query'!$A:$M,10,FALSE))</f>
        <v>0</v>
      </c>
      <c r="K2918" s="104">
        <f>IF(ISNA(VLOOKUP($N2918,'Data from Waybill Query'!$A:$M,11,FALSE)),0,VLOOKUP($N2918,'Data from Waybill Query'!$A:$M,11,FALSE))</f>
        <v>0</v>
      </c>
      <c r="L2918" s="104">
        <f>IF(ISNA(VLOOKUP($N2918,'Data from Waybill Query'!$A:$M,12,FALSE)),0,VLOOKUP($N2918,'Data from Waybill Query'!$A:$M,12,FALSE))</f>
        <v>0</v>
      </c>
      <c r="M2918" s="104">
        <f>IF(ISNA(VLOOKUP($N2918,'Data from Waybill Query'!$A:$M,13,FALSE)),0,VLOOKUP($N2918,'Data from Waybill Query'!$A:$M,13,FALSE))</f>
        <v>0</v>
      </c>
      <c r="N2918" s="104">
        <f t="shared" si="100"/>
        <v>403</v>
      </c>
    </row>
    <row r="2919" spans="1:14" x14ac:dyDescent="0.25">
      <c r="A2919" s="104">
        <f t="shared" si="99"/>
        <v>43</v>
      </c>
      <c r="B2919" s="32">
        <f>'Data from Waybill Query'!B2919</f>
        <v>0</v>
      </c>
      <c r="C2919" s="32">
        <f>IF('Data from Waybill Query'!C2919="00","0",IF('Data from Waybill Query'!C2919="01","1",IF('Data from Waybill Query'!C2919="XX","2",'Data from Waybill Query'!C2919)))</f>
        <v>0</v>
      </c>
      <c r="D2919" s="33">
        <f>'Data from Waybill Query'!D2919</f>
        <v>0</v>
      </c>
      <c r="E2919" s="33">
        <f>'Data from Waybill Query'!E2919</f>
        <v>0</v>
      </c>
      <c r="F2919" s="33">
        <f>'Data from Waybill Query'!F2919</f>
        <v>0</v>
      </c>
      <c r="G2919" s="33">
        <f>'Data from Waybill Query'!G2919</f>
        <v>0</v>
      </c>
      <c r="H2919" s="104">
        <f>IF(ISNA(VLOOKUP($N2919,'Data from Waybill Query'!$A:$M,8,FALSE)),0,VLOOKUP($N2919,'Data from Waybill Query'!$A:$M,8,FALSE))</f>
        <v>0</v>
      </c>
      <c r="I2919" s="104">
        <f>IF(ISNA(VLOOKUP($N2919,'Data from Waybill Query'!$A:$M,9,FALSE)),0,VLOOKUP($N2919,'Data from Waybill Query'!$A:$M,9,FALSE))</f>
        <v>0</v>
      </c>
      <c r="J2919" s="104">
        <f>IF(ISNA(VLOOKUP($N2919,'Data from Waybill Query'!$A:$M,10,FALSE)),0,VLOOKUP($N2919,'Data from Waybill Query'!$A:$M,10,FALSE))</f>
        <v>0</v>
      </c>
      <c r="K2919" s="104">
        <f>IF(ISNA(VLOOKUP($N2919,'Data from Waybill Query'!$A:$M,11,FALSE)),0,VLOOKUP($N2919,'Data from Waybill Query'!$A:$M,11,FALSE))</f>
        <v>0</v>
      </c>
      <c r="L2919" s="104">
        <f>IF(ISNA(VLOOKUP($N2919,'Data from Waybill Query'!$A:$M,12,FALSE)),0,VLOOKUP($N2919,'Data from Waybill Query'!$A:$M,12,FALSE))</f>
        <v>0</v>
      </c>
      <c r="M2919" s="104">
        <f>IF(ISNA(VLOOKUP($N2919,'Data from Waybill Query'!$A:$M,13,FALSE)),0,VLOOKUP($N2919,'Data from Waybill Query'!$A:$M,13,FALSE))</f>
        <v>0</v>
      </c>
      <c r="N2919" s="104">
        <f t="shared" si="100"/>
        <v>403</v>
      </c>
    </row>
    <row r="2920" spans="1:14" x14ac:dyDescent="0.25">
      <c r="A2920" s="104">
        <f t="shared" si="99"/>
        <v>44</v>
      </c>
      <c r="B2920" s="32">
        <f>'Data from Waybill Query'!B2920</f>
        <v>0</v>
      </c>
      <c r="C2920" s="32">
        <f>IF('Data from Waybill Query'!C2920="00","0",IF('Data from Waybill Query'!C2920="01","1",IF('Data from Waybill Query'!C2920="XX","2",'Data from Waybill Query'!C2920)))</f>
        <v>0</v>
      </c>
      <c r="D2920" s="33">
        <f>'Data from Waybill Query'!D2920</f>
        <v>0</v>
      </c>
      <c r="E2920" s="33">
        <f>'Data from Waybill Query'!E2920</f>
        <v>0</v>
      </c>
      <c r="F2920" s="33">
        <f>'Data from Waybill Query'!F2920</f>
        <v>0</v>
      </c>
      <c r="G2920" s="33">
        <f>'Data from Waybill Query'!G2920</f>
        <v>0</v>
      </c>
      <c r="H2920" s="104">
        <f>IF(ISNA(VLOOKUP($N2920,'Data from Waybill Query'!$A:$M,8,FALSE)),0,VLOOKUP($N2920,'Data from Waybill Query'!$A:$M,8,FALSE))</f>
        <v>0</v>
      </c>
      <c r="I2920" s="104">
        <f>IF(ISNA(VLOOKUP($N2920,'Data from Waybill Query'!$A:$M,9,FALSE)),0,VLOOKUP($N2920,'Data from Waybill Query'!$A:$M,9,FALSE))</f>
        <v>0</v>
      </c>
      <c r="J2920" s="104">
        <f>IF(ISNA(VLOOKUP($N2920,'Data from Waybill Query'!$A:$M,10,FALSE)),0,VLOOKUP($N2920,'Data from Waybill Query'!$A:$M,10,FALSE))</f>
        <v>0</v>
      </c>
      <c r="K2920" s="104">
        <f>IF(ISNA(VLOOKUP($N2920,'Data from Waybill Query'!$A:$M,11,FALSE)),0,VLOOKUP($N2920,'Data from Waybill Query'!$A:$M,11,FALSE))</f>
        <v>0</v>
      </c>
      <c r="L2920" s="104">
        <f>IF(ISNA(VLOOKUP($N2920,'Data from Waybill Query'!$A:$M,12,FALSE)),0,VLOOKUP($N2920,'Data from Waybill Query'!$A:$M,12,FALSE))</f>
        <v>0</v>
      </c>
      <c r="M2920" s="104">
        <f>IF(ISNA(VLOOKUP($N2920,'Data from Waybill Query'!$A:$M,13,FALSE)),0,VLOOKUP($N2920,'Data from Waybill Query'!$A:$M,13,FALSE))</f>
        <v>0</v>
      </c>
      <c r="N2920" s="104">
        <f t="shared" si="100"/>
        <v>403</v>
      </c>
    </row>
    <row r="2921" spans="1:14" x14ac:dyDescent="0.25">
      <c r="A2921" s="104">
        <f t="shared" si="99"/>
        <v>45</v>
      </c>
      <c r="B2921" s="32">
        <f>'Data from Waybill Query'!B2921</f>
        <v>0</v>
      </c>
      <c r="C2921" s="32">
        <f>IF('Data from Waybill Query'!C2921="00","0",IF('Data from Waybill Query'!C2921="01","1",IF('Data from Waybill Query'!C2921="XX","2",'Data from Waybill Query'!C2921)))</f>
        <v>0</v>
      </c>
      <c r="D2921" s="33">
        <f>'Data from Waybill Query'!D2921</f>
        <v>0</v>
      </c>
      <c r="E2921" s="33">
        <f>'Data from Waybill Query'!E2921</f>
        <v>0</v>
      </c>
      <c r="F2921" s="33">
        <f>'Data from Waybill Query'!F2921</f>
        <v>0</v>
      </c>
      <c r="G2921" s="33">
        <f>'Data from Waybill Query'!G2921</f>
        <v>0</v>
      </c>
      <c r="H2921" s="104">
        <f>IF(ISNA(VLOOKUP($N2921,'Data from Waybill Query'!$A:$M,8,FALSE)),0,VLOOKUP($N2921,'Data from Waybill Query'!$A:$M,8,FALSE))</f>
        <v>0</v>
      </c>
      <c r="I2921" s="104">
        <f>IF(ISNA(VLOOKUP($N2921,'Data from Waybill Query'!$A:$M,9,FALSE)),0,VLOOKUP($N2921,'Data from Waybill Query'!$A:$M,9,FALSE))</f>
        <v>0</v>
      </c>
      <c r="J2921" s="104">
        <f>IF(ISNA(VLOOKUP($N2921,'Data from Waybill Query'!$A:$M,10,FALSE)),0,VLOOKUP($N2921,'Data from Waybill Query'!$A:$M,10,FALSE))</f>
        <v>0</v>
      </c>
      <c r="K2921" s="104">
        <f>IF(ISNA(VLOOKUP($N2921,'Data from Waybill Query'!$A:$M,11,FALSE)),0,VLOOKUP($N2921,'Data from Waybill Query'!$A:$M,11,FALSE))</f>
        <v>0</v>
      </c>
      <c r="L2921" s="104">
        <f>IF(ISNA(VLOOKUP($N2921,'Data from Waybill Query'!$A:$M,12,FALSE)),0,VLOOKUP($N2921,'Data from Waybill Query'!$A:$M,12,FALSE))</f>
        <v>0</v>
      </c>
      <c r="M2921" s="104">
        <f>IF(ISNA(VLOOKUP($N2921,'Data from Waybill Query'!$A:$M,13,FALSE)),0,VLOOKUP($N2921,'Data from Waybill Query'!$A:$M,13,FALSE))</f>
        <v>0</v>
      </c>
      <c r="N2921" s="104">
        <f t="shared" si="100"/>
        <v>403</v>
      </c>
    </row>
    <row r="2922" spans="1:14" x14ac:dyDescent="0.25">
      <c r="A2922" s="104">
        <f t="shared" si="99"/>
        <v>46</v>
      </c>
      <c r="B2922" s="32">
        <f>'Data from Waybill Query'!B2922</f>
        <v>0</v>
      </c>
      <c r="C2922" s="32">
        <f>IF('Data from Waybill Query'!C2922="00","0",IF('Data from Waybill Query'!C2922="01","1",IF('Data from Waybill Query'!C2922="XX","2",'Data from Waybill Query'!C2922)))</f>
        <v>0</v>
      </c>
      <c r="D2922" s="33">
        <f>'Data from Waybill Query'!D2922</f>
        <v>0</v>
      </c>
      <c r="E2922" s="33">
        <f>'Data from Waybill Query'!E2922</f>
        <v>0</v>
      </c>
      <c r="F2922" s="33">
        <f>'Data from Waybill Query'!F2922</f>
        <v>0</v>
      </c>
      <c r="G2922" s="33">
        <f>'Data from Waybill Query'!G2922</f>
        <v>0</v>
      </c>
      <c r="H2922" s="104">
        <f>IF(ISNA(VLOOKUP($N2922,'Data from Waybill Query'!$A:$M,8,FALSE)),0,VLOOKUP($N2922,'Data from Waybill Query'!$A:$M,8,FALSE))</f>
        <v>0</v>
      </c>
      <c r="I2922" s="104">
        <f>IF(ISNA(VLOOKUP($N2922,'Data from Waybill Query'!$A:$M,9,FALSE)),0,VLOOKUP($N2922,'Data from Waybill Query'!$A:$M,9,FALSE))</f>
        <v>0</v>
      </c>
      <c r="J2922" s="104">
        <f>IF(ISNA(VLOOKUP($N2922,'Data from Waybill Query'!$A:$M,10,FALSE)),0,VLOOKUP($N2922,'Data from Waybill Query'!$A:$M,10,FALSE))</f>
        <v>0</v>
      </c>
      <c r="K2922" s="104">
        <f>IF(ISNA(VLOOKUP($N2922,'Data from Waybill Query'!$A:$M,11,FALSE)),0,VLOOKUP($N2922,'Data from Waybill Query'!$A:$M,11,FALSE))</f>
        <v>0</v>
      </c>
      <c r="L2922" s="104">
        <f>IF(ISNA(VLOOKUP($N2922,'Data from Waybill Query'!$A:$M,12,FALSE)),0,VLOOKUP($N2922,'Data from Waybill Query'!$A:$M,12,FALSE))</f>
        <v>0</v>
      </c>
      <c r="M2922" s="104">
        <f>IF(ISNA(VLOOKUP($N2922,'Data from Waybill Query'!$A:$M,13,FALSE)),0,VLOOKUP($N2922,'Data from Waybill Query'!$A:$M,13,FALSE))</f>
        <v>0</v>
      </c>
      <c r="N2922" s="104">
        <f t="shared" si="100"/>
        <v>403</v>
      </c>
    </row>
    <row r="2923" spans="1:14" x14ac:dyDescent="0.25">
      <c r="A2923" s="104">
        <f t="shared" si="99"/>
        <v>47</v>
      </c>
      <c r="B2923" s="32">
        <f>'Data from Waybill Query'!B2923</f>
        <v>0</v>
      </c>
      <c r="C2923" s="32">
        <f>IF('Data from Waybill Query'!C2923="00","0",IF('Data from Waybill Query'!C2923="01","1",IF('Data from Waybill Query'!C2923="XX","2",'Data from Waybill Query'!C2923)))</f>
        <v>0</v>
      </c>
      <c r="D2923" s="33">
        <f>'Data from Waybill Query'!D2923</f>
        <v>0</v>
      </c>
      <c r="E2923" s="33">
        <f>'Data from Waybill Query'!E2923</f>
        <v>0</v>
      </c>
      <c r="F2923" s="33">
        <f>'Data from Waybill Query'!F2923</f>
        <v>0</v>
      </c>
      <c r="G2923" s="33">
        <f>'Data from Waybill Query'!G2923</f>
        <v>0</v>
      </c>
      <c r="H2923" s="104">
        <f>IF(ISNA(VLOOKUP($N2923,'Data from Waybill Query'!$A:$M,8,FALSE)),0,VLOOKUP($N2923,'Data from Waybill Query'!$A:$M,8,FALSE))</f>
        <v>0</v>
      </c>
      <c r="I2923" s="104">
        <f>IF(ISNA(VLOOKUP($N2923,'Data from Waybill Query'!$A:$M,9,FALSE)),0,VLOOKUP($N2923,'Data from Waybill Query'!$A:$M,9,FALSE))</f>
        <v>0</v>
      </c>
      <c r="J2923" s="104">
        <f>IF(ISNA(VLOOKUP($N2923,'Data from Waybill Query'!$A:$M,10,FALSE)),0,VLOOKUP($N2923,'Data from Waybill Query'!$A:$M,10,FALSE))</f>
        <v>0</v>
      </c>
      <c r="K2923" s="104">
        <f>IF(ISNA(VLOOKUP($N2923,'Data from Waybill Query'!$A:$M,11,FALSE)),0,VLOOKUP($N2923,'Data from Waybill Query'!$A:$M,11,FALSE))</f>
        <v>0</v>
      </c>
      <c r="L2923" s="104">
        <f>IF(ISNA(VLOOKUP($N2923,'Data from Waybill Query'!$A:$M,12,FALSE)),0,VLOOKUP($N2923,'Data from Waybill Query'!$A:$M,12,FALSE))</f>
        <v>0</v>
      </c>
      <c r="M2923" s="104">
        <f>IF(ISNA(VLOOKUP($N2923,'Data from Waybill Query'!$A:$M,13,FALSE)),0,VLOOKUP($N2923,'Data from Waybill Query'!$A:$M,13,FALSE))</f>
        <v>0</v>
      </c>
      <c r="N2923" s="104">
        <f t="shared" si="100"/>
        <v>403</v>
      </c>
    </row>
    <row r="2924" spans="1:14" x14ac:dyDescent="0.25">
      <c r="A2924" s="104">
        <f t="shared" si="99"/>
        <v>48</v>
      </c>
      <c r="B2924" s="32">
        <f>'Data from Waybill Query'!B2924</f>
        <v>0</v>
      </c>
      <c r="C2924" s="32">
        <f>IF('Data from Waybill Query'!C2924="00","0",IF('Data from Waybill Query'!C2924="01","1",IF('Data from Waybill Query'!C2924="XX","2",'Data from Waybill Query'!C2924)))</f>
        <v>0</v>
      </c>
      <c r="D2924" s="33">
        <f>'Data from Waybill Query'!D2924</f>
        <v>0</v>
      </c>
      <c r="E2924" s="33">
        <f>'Data from Waybill Query'!E2924</f>
        <v>0</v>
      </c>
      <c r="F2924" s="33">
        <f>'Data from Waybill Query'!F2924</f>
        <v>0</v>
      </c>
      <c r="G2924" s="33">
        <f>'Data from Waybill Query'!G2924</f>
        <v>0</v>
      </c>
      <c r="H2924" s="104">
        <f>IF(ISNA(VLOOKUP($N2924,'Data from Waybill Query'!$A:$M,8,FALSE)),0,VLOOKUP($N2924,'Data from Waybill Query'!$A:$M,8,FALSE))</f>
        <v>0</v>
      </c>
      <c r="I2924" s="104">
        <f>IF(ISNA(VLOOKUP($N2924,'Data from Waybill Query'!$A:$M,9,FALSE)),0,VLOOKUP($N2924,'Data from Waybill Query'!$A:$M,9,FALSE))</f>
        <v>0</v>
      </c>
      <c r="J2924" s="104">
        <f>IF(ISNA(VLOOKUP($N2924,'Data from Waybill Query'!$A:$M,10,FALSE)),0,VLOOKUP($N2924,'Data from Waybill Query'!$A:$M,10,FALSE))</f>
        <v>0</v>
      </c>
      <c r="K2924" s="104">
        <f>IF(ISNA(VLOOKUP($N2924,'Data from Waybill Query'!$A:$M,11,FALSE)),0,VLOOKUP($N2924,'Data from Waybill Query'!$A:$M,11,FALSE))</f>
        <v>0</v>
      </c>
      <c r="L2924" s="104">
        <f>IF(ISNA(VLOOKUP($N2924,'Data from Waybill Query'!$A:$M,12,FALSE)),0,VLOOKUP($N2924,'Data from Waybill Query'!$A:$M,12,FALSE))</f>
        <v>0</v>
      </c>
      <c r="M2924" s="104">
        <f>IF(ISNA(VLOOKUP($N2924,'Data from Waybill Query'!$A:$M,13,FALSE)),0,VLOOKUP($N2924,'Data from Waybill Query'!$A:$M,13,FALSE))</f>
        <v>0</v>
      </c>
      <c r="N2924" s="104">
        <f t="shared" si="100"/>
        <v>403</v>
      </c>
    </row>
    <row r="2925" spans="1:14" x14ac:dyDescent="0.25">
      <c r="A2925" s="104">
        <f t="shared" si="99"/>
        <v>49</v>
      </c>
      <c r="B2925" s="32">
        <f>'Data from Waybill Query'!B2925</f>
        <v>0</v>
      </c>
      <c r="C2925" s="32">
        <f>IF('Data from Waybill Query'!C2925="00","0",IF('Data from Waybill Query'!C2925="01","1",IF('Data from Waybill Query'!C2925="XX","2",'Data from Waybill Query'!C2925)))</f>
        <v>0</v>
      </c>
      <c r="D2925" s="33">
        <f>'Data from Waybill Query'!D2925</f>
        <v>0</v>
      </c>
      <c r="E2925" s="33">
        <f>'Data from Waybill Query'!E2925</f>
        <v>0</v>
      </c>
      <c r="F2925" s="33">
        <f>'Data from Waybill Query'!F2925</f>
        <v>0</v>
      </c>
      <c r="G2925" s="33">
        <f>'Data from Waybill Query'!G2925</f>
        <v>0</v>
      </c>
      <c r="H2925" s="104">
        <f>IF(ISNA(VLOOKUP($N2925,'Data from Waybill Query'!$A:$M,8,FALSE)),0,VLOOKUP($N2925,'Data from Waybill Query'!$A:$M,8,FALSE))</f>
        <v>0</v>
      </c>
      <c r="I2925" s="104">
        <f>IF(ISNA(VLOOKUP($N2925,'Data from Waybill Query'!$A:$M,9,FALSE)),0,VLOOKUP($N2925,'Data from Waybill Query'!$A:$M,9,FALSE))</f>
        <v>0</v>
      </c>
      <c r="J2925" s="104">
        <f>IF(ISNA(VLOOKUP($N2925,'Data from Waybill Query'!$A:$M,10,FALSE)),0,VLOOKUP($N2925,'Data from Waybill Query'!$A:$M,10,FALSE))</f>
        <v>0</v>
      </c>
      <c r="K2925" s="104">
        <f>IF(ISNA(VLOOKUP($N2925,'Data from Waybill Query'!$A:$M,11,FALSE)),0,VLOOKUP($N2925,'Data from Waybill Query'!$A:$M,11,FALSE))</f>
        <v>0</v>
      </c>
      <c r="L2925" s="104">
        <f>IF(ISNA(VLOOKUP($N2925,'Data from Waybill Query'!$A:$M,12,FALSE)),0,VLOOKUP($N2925,'Data from Waybill Query'!$A:$M,12,FALSE))</f>
        <v>0</v>
      </c>
      <c r="M2925" s="104">
        <f>IF(ISNA(VLOOKUP($N2925,'Data from Waybill Query'!$A:$M,13,FALSE)),0,VLOOKUP($N2925,'Data from Waybill Query'!$A:$M,13,FALSE))</f>
        <v>0</v>
      </c>
      <c r="N2925" s="104">
        <f t="shared" si="100"/>
        <v>403</v>
      </c>
    </row>
    <row r="2926" spans="1:14" x14ac:dyDescent="0.25">
      <c r="A2926" s="104">
        <f t="shared" si="99"/>
        <v>50</v>
      </c>
      <c r="B2926" s="32">
        <f>'Data from Waybill Query'!B2926</f>
        <v>0</v>
      </c>
      <c r="C2926" s="32">
        <f>IF('Data from Waybill Query'!C2926="00","0",IF('Data from Waybill Query'!C2926="01","1",IF('Data from Waybill Query'!C2926="XX","2",'Data from Waybill Query'!C2926)))</f>
        <v>0</v>
      </c>
      <c r="D2926" s="33">
        <f>'Data from Waybill Query'!D2926</f>
        <v>0</v>
      </c>
      <c r="E2926" s="33">
        <f>'Data from Waybill Query'!E2926</f>
        <v>0</v>
      </c>
      <c r="F2926" s="33">
        <f>'Data from Waybill Query'!F2926</f>
        <v>0</v>
      </c>
      <c r="G2926" s="33">
        <f>'Data from Waybill Query'!G2926</f>
        <v>0</v>
      </c>
      <c r="H2926" s="104">
        <f>IF(ISNA(VLOOKUP($N2926,'Data from Waybill Query'!$A:$M,8,FALSE)),0,VLOOKUP($N2926,'Data from Waybill Query'!$A:$M,8,FALSE))</f>
        <v>0</v>
      </c>
      <c r="I2926" s="104">
        <f>IF(ISNA(VLOOKUP($N2926,'Data from Waybill Query'!$A:$M,9,FALSE)),0,VLOOKUP($N2926,'Data from Waybill Query'!$A:$M,9,FALSE))</f>
        <v>0</v>
      </c>
      <c r="J2926" s="104">
        <f>IF(ISNA(VLOOKUP($N2926,'Data from Waybill Query'!$A:$M,10,FALSE)),0,VLOOKUP($N2926,'Data from Waybill Query'!$A:$M,10,FALSE))</f>
        <v>0</v>
      </c>
      <c r="K2926" s="104">
        <f>IF(ISNA(VLOOKUP($N2926,'Data from Waybill Query'!$A:$M,11,FALSE)),0,VLOOKUP($N2926,'Data from Waybill Query'!$A:$M,11,FALSE))</f>
        <v>0</v>
      </c>
      <c r="L2926" s="104">
        <f>IF(ISNA(VLOOKUP($N2926,'Data from Waybill Query'!$A:$M,12,FALSE)),0,VLOOKUP($N2926,'Data from Waybill Query'!$A:$M,12,FALSE))</f>
        <v>0</v>
      </c>
      <c r="M2926" s="104">
        <f>IF(ISNA(VLOOKUP($N2926,'Data from Waybill Query'!$A:$M,13,FALSE)),0,VLOOKUP($N2926,'Data from Waybill Query'!$A:$M,13,FALSE))</f>
        <v>0</v>
      </c>
      <c r="N2926" s="104">
        <f t="shared" si="100"/>
        <v>403</v>
      </c>
    </row>
    <row r="2927" spans="1:14" x14ac:dyDescent="0.25">
      <c r="A2927" s="104">
        <f t="shared" si="99"/>
        <v>51</v>
      </c>
      <c r="B2927" s="32">
        <f>'Data from Waybill Query'!B2927</f>
        <v>0</v>
      </c>
      <c r="C2927" s="32">
        <f>IF('Data from Waybill Query'!C2927="00","0",IF('Data from Waybill Query'!C2927="01","1",IF('Data from Waybill Query'!C2927="XX","2",'Data from Waybill Query'!C2927)))</f>
        <v>0</v>
      </c>
      <c r="D2927" s="33">
        <f>'Data from Waybill Query'!D2927</f>
        <v>0</v>
      </c>
      <c r="E2927" s="33">
        <f>'Data from Waybill Query'!E2927</f>
        <v>0</v>
      </c>
      <c r="F2927" s="33">
        <f>'Data from Waybill Query'!F2927</f>
        <v>0</v>
      </c>
      <c r="G2927" s="33">
        <f>'Data from Waybill Query'!G2927</f>
        <v>0</v>
      </c>
      <c r="H2927" s="104">
        <f>IF(ISNA(VLOOKUP($N2927,'Data from Waybill Query'!$A:$M,8,FALSE)),0,VLOOKUP($N2927,'Data from Waybill Query'!$A:$M,8,FALSE))</f>
        <v>0</v>
      </c>
      <c r="I2927" s="104">
        <f>IF(ISNA(VLOOKUP($N2927,'Data from Waybill Query'!$A:$M,9,FALSE)),0,VLOOKUP($N2927,'Data from Waybill Query'!$A:$M,9,FALSE))</f>
        <v>0</v>
      </c>
      <c r="J2927" s="104">
        <f>IF(ISNA(VLOOKUP($N2927,'Data from Waybill Query'!$A:$M,10,FALSE)),0,VLOOKUP($N2927,'Data from Waybill Query'!$A:$M,10,FALSE))</f>
        <v>0</v>
      </c>
      <c r="K2927" s="104">
        <f>IF(ISNA(VLOOKUP($N2927,'Data from Waybill Query'!$A:$M,11,FALSE)),0,VLOOKUP($N2927,'Data from Waybill Query'!$A:$M,11,FALSE))</f>
        <v>0</v>
      </c>
      <c r="L2927" s="104">
        <f>IF(ISNA(VLOOKUP($N2927,'Data from Waybill Query'!$A:$M,12,FALSE)),0,VLOOKUP($N2927,'Data from Waybill Query'!$A:$M,12,FALSE))</f>
        <v>0</v>
      </c>
      <c r="M2927" s="104">
        <f>IF(ISNA(VLOOKUP($N2927,'Data from Waybill Query'!$A:$M,13,FALSE)),0,VLOOKUP($N2927,'Data from Waybill Query'!$A:$M,13,FALSE))</f>
        <v>0</v>
      </c>
      <c r="N2927" s="104">
        <f t="shared" si="100"/>
        <v>403</v>
      </c>
    </row>
    <row r="2928" spans="1:14" x14ac:dyDescent="0.25">
      <c r="A2928" s="104">
        <f t="shared" si="99"/>
        <v>52</v>
      </c>
      <c r="B2928" s="32">
        <f>'Data from Waybill Query'!B2928</f>
        <v>0</v>
      </c>
      <c r="C2928" s="32">
        <f>IF('Data from Waybill Query'!C2928="00","0",IF('Data from Waybill Query'!C2928="01","1",IF('Data from Waybill Query'!C2928="XX","2",'Data from Waybill Query'!C2928)))</f>
        <v>0</v>
      </c>
      <c r="D2928" s="33">
        <f>'Data from Waybill Query'!D2928</f>
        <v>0</v>
      </c>
      <c r="E2928" s="33">
        <f>'Data from Waybill Query'!E2928</f>
        <v>0</v>
      </c>
      <c r="F2928" s="33">
        <f>'Data from Waybill Query'!F2928</f>
        <v>0</v>
      </c>
      <c r="G2928" s="33">
        <f>'Data from Waybill Query'!G2928</f>
        <v>0</v>
      </c>
      <c r="H2928" s="104">
        <f>IF(ISNA(VLOOKUP($N2928,'Data from Waybill Query'!$A:$M,8,FALSE)),0,VLOOKUP($N2928,'Data from Waybill Query'!$A:$M,8,FALSE))</f>
        <v>0</v>
      </c>
      <c r="I2928" s="104">
        <f>IF(ISNA(VLOOKUP($N2928,'Data from Waybill Query'!$A:$M,9,FALSE)),0,VLOOKUP($N2928,'Data from Waybill Query'!$A:$M,9,FALSE))</f>
        <v>0</v>
      </c>
      <c r="J2928" s="104">
        <f>IF(ISNA(VLOOKUP($N2928,'Data from Waybill Query'!$A:$M,10,FALSE)),0,VLOOKUP($N2928,'Data from Waybill Query'!$A:$M,10,FALSE))</f>
        <v>0</v>
      </c>
      <c r="K2928" s="104">
        <f>IF(ISNA(VLOOKUP($N2928,'Data from Waybill Query'!$A:$M,11,FALSE)),0,VLOOKUP($N2928,'Data from Waybill Query'!$A:$M,11,FALSE))</f>
        <v>0</v>
      </c>
      <c r="L2928" s="104">
        <f>IF(ISNA(VLOOKUP($N2928,'Data from Waybill Query'!$A:$M,12,FALSE)),0,VLOOKUP($N2928,'Data from Waybill Query'!$A:$M,12,FALSE))</f>
        <v>0</v>
      </c>
      <c r="M2928" s="104">
        <f>IF(ISNA(VLOOKUP($N2928,'Data from Waybill Query'!$A:$M,13,FALSE)),0,VLOOKUP($N2928,'Data from Waybill Query'!$A:$M,13,FALSE))</f>
        <v>0</v>
      </c>
      <c r="N2928" s="104">
        <f t="shared" si="100"/>
        <v>403</v>
      </c>
    </row>
    <row r="2929" spans="1:14" x14ac:dyDescent="0.25">
      <c r="A2929" s="104">
        <f t="shared" si="99"/>
        <v>53</v>
      </c>
      <c r="B2929" s="32">
        <f>'Data from Waybill Query'!B2929</f>
        <v>0</v>
      </c>
      <c r="C2929" s="32">
        <f>IF('Data from Waybill Query'!C2929="00","0",IF('Data from Waybill Query'!C2929="01","1",IF('Data from Waybill Query'!C2929="XX","2",'Data from Waybill Query'!C2929)))</f>
        <v>0</v>
      </c>
      <c r="D2929" s="33">
        <f>'Data from Waybill Query'!D2929</f>
        <v>0</v>
      </c>
      <c r="E2929" s="33">
        <f>'Data from Waybill Query'!E2929</f>
        <v>0</v>
      </c>
      <c r="F2929" s="33">
        <f>'Data from Waybill Query'!F2929</f>
        <v>0</v>
      </c>
      <c r="G2929" s="33">
        <f>'Data from Waybill Query'!G2929</f>
        <v>0</v>
      </c>
      <c r="H2929" s="104">
        <f>IF(ISNA(VLOOKUP($N2929,'Data from Waybill Query'!$A:$M,8,FALSE)),0,VLOOKUP($N2929,'Data from Waybill Query'!$A:$M,8,FALSE))</f>
        <v>0</v>
      </c>
      <c r="I2929" s="104">
        <f>IF(ISNA(VLOOKUP($N2929,'Data from Waybill Query'!$A:$M,9,FALSE)),0,VLOOKUP($N2929,'Data from Waybill Query'!$A:$M,9,FALSE))</f>
        <v>0</v>
      </c>
      <c r="J2929" s="104">
        <f>IF(ISNA(VLOOKUP($N2929,'Data from Waybill Query'!$A:$M,10,FALSE)),0,VLOOKUP($N2929,'Data from Waybill Query'!$A:$M,10,FALSE))</f>
        <v>0</v>
      </c>
      <c r="K2929" s="104">
        <f>IF(ISNA(VLOOKUP($N2929,'Data from Waybill Query'!$A:$M,11,FALSE)),0,VLOOKUP($N2929,'Data from Waybill Query'!$A:$M,11,FALSE))</f>
        <v>0</v>
      </c>
      <c r="L2929" s="104">
        <f>IF(ISNA(VLOOKUP($N2929,'Data from Waybill Query'!$A:$M,12,FALSE)),0,VLOOKUP($N2929,'Data from Waybill Query'!$A:$M,12,FALSE))</f>
        <v>0</v>
      </c>
      <c r="M2929" s="104">
        <f>IF(ISNA(VLOOKUP($N2929,'Data from Waybill Query'!$A:$M,13,FALSE)),0,VLOOKUP($N2929,'Data from Waybill Query'!$A:$M,13,FALSE))</f>
        <v>0</v>
      </c>
      <c r="N2929" s="104">
        <f t="shared" si="100"/>
        <v>403</v>
      </c>
    </row>
    <row r="2930" spans="1:14" x14ac:dyDescent="0.25">
      <c r="A2930" s="104">
        <f t="shared" si="99"/>
        <v>54</v>
      </c>
      <c r="B2930" s="32">
        <f>'Data from Waybill Query'!B2930</f>
        <v>0</v>
      </c>
      <c r="C2930" s="32">
        <f>IF('Data from Waybill Query'!C2930="00","0",IF('Data from Waybill Query'!C2930="01","1",IF('Data from Waybill Query'!C2930="XX","2",'Data from Waybill Query'!C2930)))</f>
        <v>0</v>
      </c>
      <c r="D2930" s="33">
        <f>'Data from Waybill Query'!D2930</f>
        <v>0</v>
      </c>
      <c r="E2930" s="33">
        <f>'Data from Waybill Query'!E2930</f>
        <v>0</v>
      </c>
      <c r="F2930" s="33">
        <f>'Data from Waybill Query'!F2930</f>
        <v>0</v>
      </c>
      <c r="G2930" s="33">
        <f>'Data from Waybill Query'!G2930</f>
        <v>0</v>
      </c>
      <c r="H2930" s="104">
        <f>IF(ISNA(VLOOKUP($N2930,'Data from Waybill Query'!$A:$M,8,FALSE)),0,VLOOKUP($N2930,'Data from Waybill Query'!$A:$M,8,FALSE))</f>
        <v>0</v>
      </c>
      <c r="I2930" s="104">
        <f>IF(ISNA(VLOOKUP($N2930,'Data from Waybill Query'!$A:$M,9,FALSE)),0,VLOOKUP($N2930,'Data from Waybill Query'!$A:$M,9,FALSE))</f>
        <v>0</v>
      </c>
      <c r="J2930" s="104">
        <f>IF(ISNA(VLOOKUP($N2930,'Data from Waybill Query'!$A:$M,10,FALSE)),0,VLOOKUP($N2930,'Data from Waybill Query'!$A:$M,10,FALSE))</f>
        <v>0</v>
      </c>
      <c r="K2930" s="104">
        <f>IF(ISNA(VLOOKUP($N2930,'Data from Waybill Query'!$A:$M,11,FALSE)),0,VLOOKUP($N2930,'Data from Waybill Query'!$A:$M,11,FALSE))</f>
        <v>0</v>
      </c>
      <c r="L2930" s="104">
        <f>IF(ISNA(VLOOKUP($N2930,'Data from Waybill Query'!$A:$M,12,FALSE)),0,VLOOKUP($N2930,'Data from Waybill Query'!$A:$M,12,FALSE))</f>
        <v>0</v>
      </c>
      <c r="M2930" s="104">
        <f>IF(ISNA(VLOOKUP($N2930,'Data from Waybill Query'!$A:$M,13,FALSE)),0,VLOOKUP($N2930,'Data from Waybill Query'!$A:$M,13,FALSE))</f>
        <v>0</v>
      </c>
      <c r="N2930" s="104">
        <f t="shared" si="100"/>
        <v>403</v>
      </c>
    </row>
    <row r="2931" spans="1:14" x14ac:dyDescent="0.25">
      <c r="A2931" s="104">
        <f t="shared" si="99"/>
        <v>55</v>
      </c>
      <c r="B2931" s="32">
        <f>'Data from Waybill Query'!B2931</f>
        <v>0</v>
      </c>
      <c r="C2931" s="32">
        <f>IF('Data from Waybill Query'!C2931="00","0",IF('Data from Waybill Query'!C2931="01","1",IF('Data from Waybill Query'!C2931="XX","2",'Data from Waybill Query'!C2931)))</f>
        <v>0</v>
      </c>
      <c r="D2931" s="33">
        <f>'Data from Waybill Query'!D2931</f>
        <v>0</v>
      </c>
      <c r="E2931" s="33">
        <f>'Data from Waybill Query'!E2931</f>
        <v>0</v>
      </c>
      <c r="F2931" s="33">
        <f>'Data from Waybill Query'!F2931</f>
        <v>0</v>
      </c>
      <c r="G2931" s="33">
        <f>'Data from Waybill Query'!G2931</f>
        <v>0</v>
      </c>
      <c r="H2931" s="104">
        <f>IF(ISNA(VLOOKUP($N2931,'Data from Waybill Query'!$A:$M,8,FALSE)),0,VLOOKUP($N2931,'Data from Waybill Query'!$A:$M,8,FALSE))</f>
        <v>0</v>
      </c>
      <c r="I2931" s="104">
        <f>IF(ISNA(VLOOKUP($N2931,'Data from Waybill Query'!$A:$M,9,FALSE)),0,VLOOKUP($N2931,'Data from Waybill Query'!$A:$M,9,FALSE))</f>
        <v>0</v>
      </c>
      <c r="J2931" s="104">
        <f>IF(ISNA(VLOOKUP($N2931,'Data from Waybill Query'!$A:$M,10,FALSE)),0,VLOOKUP($N2931,'Data from Waybill Query'!$A:$M,10,FALSE))</f>
        <v>0</v>
      </c>
      <c r="K2931" s="104">
        <f>IF(ISNA(VLOOKUP($N2931,'Data from Waybill Query'!$A:$M,11,FALSE)),0,VLOOKUP($N2931,'Data from Waybill Query'!$A:$M,11,FALSE))</f>
        <v>0</v>
      </c>
      <c r="L2931" s="104">
        <f>IF(ISNA(VLOOKUP($N2931,'Data from Waybill Query'!$A:$M,12,FALSE)),0,VLOOKUP($N2931,'Data from Waybill Query'!$A:$M,12,FALSE))</f>
        <v>0</v>
      </c>
      <c r="M2931" s="104">
        <f>IF(ISNA(VLOOKUP($N2931,'Data from Waybill Query'!$A:$M,13,FALSE)),0,VLOOKUP($N2931,'Data from Waybill Query'!$A:$M,13,FALSE))</f>
        <v>0</v>
      </c>
      <c r="N2931" s="104">
        <f t="shared" si="100"/>
        <v>403</v>
      </c>
    </row>
    <row r="2932" spans="1:14" x14ac:dyDescent="0.25">
      <c r="A2932" s="104">
        <f t="shared" si="99"/>
        <v>56</v>
      </c>
      <c r="B2932" s="32">
        <f>'Data from Waybill Query'!B2932</f>
        <v>0</v>
      </c>
      <c r="C2932" s="32">
        <f>IF('Data from Waybill Query'!C2932="00","0",IF('Data from Waybill Query'!C2932="01","1",IF('Data from Waybill Query'!C2932="XX","2",'Data from Waybill Query'!C2932)))</f>
        <v>0</v>
      </c>
      <c r="D2932" s="33">
        <f>'Data from Waybill Query'!D2932</f>
        <v>0</v>
      </c>
      <c r="E2932" s="33">
        <f>'Data from Waybill Query'!E2932</f>
        <v>0</v>
      </c>
      <c r="F2932" s="33">
        <f>'Data from Waybill Query'!F2932</f>
        <v>0</v>
      </c>
      <c r="G2932" s="33">
        <f>'Data from Waybill Query'!G2932</f>
        <v>0</v>
      </c>
      <c r="H2932" s="104">
        <f>IF(ISNA(VLOOKUP($N2932,'Data from Waybill Query'!$A:$M,8,FALSE)),0,VLOOKUP($N2932,'Data from Waybill Query'!$A:$M,8,FALSE))</f>
        <v>0</v>
      </c>
      <c r="I2932" s="104">
        <f>IF(ISNA(VLOOKUP($N2932,'Data from Waybill Query'!$A:$M,9,FALSE)),0,VLOOKUP($N2932,'Data from Waybill Query'!$A:$M,9,FALSE))</f>
        <v>0</v>
      </c>
      <c r="J2932" s="104">
        <f>IF(ISNA(VLOOKUP($N2932,'Data from Waybill Query'!$A:$M,10,FALSE)),0,VLOOKUP($N2932,'Data from Waybill Query'!$A:$M,10,FALSE))</f>
        <v>0</v>
      </c>
      <c r="K2932" s="104">
        <f>IF(ISNA(VLOOKUP($N2932,'Data from Waybill Query'!$A:$M,11,FALSE)),0,VLOOKUP($N2932,'Data from Waybill Query'!$A:$M,11,FALSE))</f>
        <v>0</v>
      </c>
      <c r="L2932" s="104">
        <f>IF(ISNA(VLOOKUP($N2932,'Data from Waybill Query'!$A:$M,12,FALSE)),0,VLOOKUP($N2932,'Data from Waybill Query'!$A:$M,12,FALSE))</f>
        <v>0</v>
      </c>
      <c r="M2932" s="104">
        <f>IF(ISNA(VLOOKUP($N2932,'Data from Waybill Query'!$A:$M,13,FALSE)),0,VLOOKUP($N2932,'Data from Waybill Query'!$A:$M,13,FALSE))</f>
        <v>0</v>
      </c>
      <c r="N2932" s="104">
        <f t="shared" si="100"/>
        <v>403</v>
      </c>
    </row>
    <row r="2933" spans="1:14" x14ac:dyDescent="0.25">
      <c r="A2933" s="104">
        <f t="shared" si="99"/>
        <v>57</v>
      </c>
      <c r="B2933" s="32">
        <f>'Data from Waybill Query'!B2933</f>
        <v>0</v>
      </c>
      <c r="C2933" s="32">
        <f>IF('Data from Waybill Query'!C2933="00","0",IF('Data from Waybill Query'!C2933="01","1",IF('Data from Waybill Query'!C2933="XX","2",'Data from Waybill Query'!C2933)))</f>
        <v>0</v>
      </c>
      <c r="D2933" s="33">
        <f>'Data from Waybill Query'!D2933</f>
        <v>0</v>
      </c>
      <c r="E2933" s="33">
        <f>'Data from Waybill Query'!E2933</f>
        <v>0</v>
      </c>
      <c r="F2933" s="33">
        <f>'Data from Waybill Query'!F2933</f>
        <v>0</v>
      </c>
      <c r="G2933" s="33">
        <f>'Data from Waybill Query'!G2933</f>
        <v>0</v>
      </c>
      <c r="H2933" s="104">
        <f>IF(ISNA(VLOOKUP($N2933,'Data from Waybill Query'!$A:$M,8,FALSE)),0,VLOOKUP($N2933,'Data from Waybill Query'!$A:$M,8,FALSE))</f>
        <v>0</v>
      </c>
      <c r="I2933" s="104">
        <f>IF(ISNA(VLOOKUP($N2933,'Data from Waybill Query'!$A:$M,9,FALSE)),0,VLOOKUP($N2933,'Data from Waybill Query'!$A:$M,9,FALSE))</f>
        <v>0</v>
      </c>
      <c r="J2933" s="104">
        <f>IF(ISNA(VLOOKUP($N2933,'Data from Waybill Query'!$A:$M,10,FALSE)),0,VLOOKUP($N2933,'Data from Waybill Query'!$A:$M,10,FALSE))</f>
        <v>0</v>
      </c>
      <c r="K2933" s="104">
        <f>IF(ISNA(VLOOKUP($N2933,'Data from Waybill Query'!$A:$M,11,FALSE)),0,VLOOKUP($N2933,'Data from Waybill Query'!$A:$M,11,FALSE))</f>
        <v>0</v>
      </c>
      <c r="L2933" s="104">
        <f>IF(ISNA(VLOOKUP($N2933,'Data from Waybill Query'!$A:$M,12,FALSE)),0,VLOOKUP($N2933,'Data from Waybill Query'!$A:$M,12,FALSE))</f>
        <v>0</v>
      </c>
      <c r="M2933" s="104">
        <f>IF(ISNA(VLOOKUP($N2933,'Data from Waybill Query'!$A:$M,13,FALSE)),0,VLOOKUP($N2933,'Data from Waybill Query'!$A:$M,13,FALSE))</f>
        <v>0</v>
      </c>
      <c r="N2933" s="104">
        <f t="shared" si="100"/>
        <v>403</v>
      </c>
    </row>
    <row r="2934" spans="1:14" x14ac:dyDescent="0.25">
      <c r="A2934" s="104">
        <f t="shared" si="99"/>
        <v>58</v>
      </c>
      <c r="B2934" s="32">
        <f>'Data from Waybill Query'!B2934</f>
        <v>0</v>
      </c>
      <c r="C2934" s="32">
        <f>IF('Data from Waybill Query'!C2934="00","0",IF('Data from Waybill Query'!C2934="01","1",IF('Data from Waybill Query'!C2934="XX","2",'Data from Waybill Query'!C2934)))</f>
        <v>0</v>
      </c>
      <c r="D2934" s="33">
        <f>'Data from Waybill Query'!D2934</f>
        <v>0</v>
      </c>
      <c r="E2934" s="33">
        <f>'Data from Waybill Query'!E2934</f>
        <v>0</v>
      </c>
      <c r="F2934" s="33">
        <f>'Data from Waybill Query'!F2934</f>
        <v>0</v>
      </c>
      <c r="G2934" s="33">
        <f>'Data from Waybill Query'!G2934</f>
        <v>0</v>
      </c>
      <c r="H2934" s="104">
        <f>IF(ISNA(VLOOKUP($N2934,'Data from Waybill Query'!$A:$M,8,FALSE)),0,VLOOKUP($N2934,'Data from Waybill Query'!$A:$M,8,FALSE))</f>
        <v>0</v>
      </c>
      <c r="I2934" s="104">
        <f>IF(ISNA(VLOOKUP($N2934,'Data from Waybill Query'!$A:$M,9,FALSE)),0,VLOOKUP($N2934,'Data from Waybill Query'!$A:$M,9,FALSE))</f>
        <v>0</v>
      </c>
      <c r="J2934" s="104">
        <f>IF(ISNA(VLOOKUP($N2934,'Data from Waybill Query'!$A:$M,10,FALSE)),0,VLOOKUP($N2934,'Data from Waybill Query'!$A:$M,10,FALSE))</f>
        <v>0</v>
      </c>
      <c r="K2934" s="104">
        <f>IF(ISNA(VLOOKUP($N2934,'Data from Waybill Query'!$A:$M,11,FALSE)),0,VLOOKUP($N2934,'Data from Waybill Query'!$A:$M,11,FALSE))</f>
        <v>0</v>
      </c>
      <c r="L2934" s="104">
        <f>IF(ISNA(VLOOKUP($N2934,'Data from Waybill Query'!$A:$M,12,FALSE)),0,VLOOKUP($N2934,'Data from Waybill Query'!$A:$M,12,FALSE))</f>
        <v>0</v>
      </c>
      <c r="M2934" s="104">
        <f>IF(ISNA(VLOOKUP($N2934,'Data from Waybill Query'!$A:$M,13,FALSE)),0,VLOOKUP($N2934,'Data from Waybill Query'!$A:$M,13,FALSE))</f>
        <v>0</v>
      </c>
      <c r="N2934" s="104">
        <f t="shared" si="100"/>
        <v>403</v>
      </c>
    </row>
    <row r="2935" spans="1:14" x14ac:dyDescent="0.25">
      <c r="A2935" s="104">
        <f t="shared" si="99"/>
        <v>59</v>
      </c>
      <c r="B2935" s="32">
        <f>'Data from Waybill Query'!B2935</f>
        <v>0</v>
      </c>
      <c r="C2935" s="32">
        <f>IF('Data from Waybill Query'!C2935="00","0",IF('Data from Waybill Query'!C2935="01","1",IF('Data from Waybill Query'!C2935="XX","2",'Data from Waybill Query'!C2935)))</f>
        <v>0</v>
      </c>
      <c r="D2935" s="33">
        <f>'Data from Waybill Query'!D2935</f>
        <v>0</v>
      </c>
      <c r="E2935" s="33">
        <f>'Data from Waybill Query'!E2935</f>
        <v>0</v>
      </c>
      <c r="F2935" s="33">
        <f>'Data from Waybill Query'!F2935</f>
        <v>0</v>
      </c>
      <c r="G2935" s="33">
        <f>'Data from Waybill Query'!G2935</f>
        <v>0</v>
      </c>
      <c r="H2935" s="104">
        <f>IF(ISNA(VLOOKUP($N2935,'Data from Waybill Query'!$A:$M,8,FALSE)),0,VLOOKUP($N2935,'Data from Waybill Query'!$A:$M,8,FALSE))</f>
        <v>0</v>
      </c>
      <c r="I2935" s="104">
        <f>IF(ISNA(VLOOKUP($N2935,'Data from Waybill Query'!$A:$M,9,FALSE)),0,VLOOKUP($N2935,'Data from Waybill Query'!$A:$M,9,FALSE))</f>
        <v>0</v>
      </c>
      <c r="J2935" s="104">
        <f>IF(ISNA(VLOOKUP($N2935,'Data from Waybill Query'!$A:$M,10,FALSE)),0,VLOOKUP($N2935,'Data from Waybill Query'!$A:$M,10,FALSE))</f>
        <v>0</v>
      </c>
      <c r="K2935" s="104">
        <f>IF(ISNA(VLOOKUP($N2935,'Data from Waybill Query'!$A:$M,11,FALSE)),0,VLOOKUP($N2935,'Data from Waybill Query'!$A:$M,11,FALSE))</f>
        <v>0</v>
      </c>
      <c r="L2935" s="104">
        <f>IF(ISNA(VLOOKUP($N2935,'Data from Waybill Query'!$A:$M,12,FALSE)),0,VLOOKUP($N2935,'Data from Waybill Query'!$A:$M,12,FALSE))</f>
        <v>0</v>
      </c>
      <c r="M2935" s="104">
        <f>IF(ISNA(VLOOKUP($N2935,'Data from Waybill Query'!$A:$M,13,FALSE)),0,VLOOKUP($N2935,'Data from Waybill Query'!$A:$M,13,FALSE))</f>
        <v>0</v>
      </c>
      <c r="N2935" s="104">
        <f t="shared" si="100"/>
        <v>403</v>
      </c>
    </row>
    <row r="2936" spans="1:14" x14ac:dyDescent="0.25">
      <c r="A2936" s="104">
        <f t="shared" si="99"/>
        <v>60</v>
      </c>
      <c r="B2936" s="32">
        <f>'Data from Waybill Query'!B2936</f>
        <v>0</v>
      </c>
      <c r="C2936" s="32">
        <f>IF('Data from Waybill Query'!C2936="00","0",IF('Data from Waybill Query'!C2936="01","1",IF('Data from Waybill Query'!C2936="XX","2",'Data from Waybill Query'!C2936)))</f>
        <v>0</v>
      </c>
      <c r="D2936" s="33">
        <f>'Data from Waybill Query'!D2936</f>
        <v>0</v>
      </c>
      <c r="E2936" s="33">
        <f>'Data from Waybill Query'!E2936</f>
        <v>0</v>
      </c>
      <c r="F2936" s="33">
        <f>'Data from Waybill Query'!F2936</f>
        <v>0</v>
      </c>
      <c r="G2936" s="33">
        <f>'Data from Waybill Query'!G2936</f>
        <v>0</v>
      </c>
      <c r="H2936" s="104">
        <f>IF(ISNA(VLOOKUP($N2936,'Data from Waybill Query'!$A:$M,8,FALSE)),0,VLOOKUP($N2936,'Data from Waybill Query'!$A:$M,8,FALSE))</f>
        <v>0</v>
      </c>
      <c r="I2936" s="104">
        <f>IF(ISNA(VLOOKUP($N2936,'Data from Waybill Query'!$A:$M,9,FALSE)),0,VLOOKUP($N2936,'Data from Waybill Query'!$A:$M,9,FALSE))</f>
        <v>0</v>
      </c>
      <c r="J2936" s="104">
        <f>IF(ISNA(VLOOKUP($N2936,'Data from Waybill Query'!$A:$M,10,FALSE)),0,VLOOKUP($N2936,'Data from Waybill Query'!$A:$M,10,FALSE))</f>
        <v>0</v>
      </c>
      <c r="K2936" s="104">
        <f>IF(ISNA(VLOOKUP($N2936,'Data from Waybill Query'!$A:$M,11,FALSE)),0,VLOOKUP($N2936,'Data from Waybill Query'!$A:$M,11,FALSE))</f>
        <v>0</v>
      </c>
      <c r="L2936" s="104">
        <f>IF(ISNA(VLOOKUP($N2936,'Data from Waybill Query'!$A:$M,12,FALSE)),0,VLOOKUP($N2936,'Data from Waybill Query'!$A:$M,12,FALSE))</f>
        <v>0</v>
      </c>
      <c r="M2936" s="104">
        <f>IF(ISNA(VLOOKUP($N2936,'Data from Waybill Query'!$A:$M,13,FALSE)),0,VLOOKUP($N2936,'Data from Waybill Query'!$A:$M,13,FALSE))</f>
        <v>0</v>
      </c>
      <c r="N2936" s="104">
        <f t="shared" si="100"/>
        <v>403</v>
      </c>
    </row>
    <row r="2937" spans="1:14" x14ac:dyDescent="0.25">
      <c r="A2937" s="104">
        <f t="shared" si="99"/>
        <v>61</v>
      </c>
      <c r="B2937" s="32">
        <f>'Data from Waybill Query'!B2937</f>
        <v>0</v>
      </c>
      <c r="C2937" s="32">
        <f>IF('Data from Waybill Query'!C2937="00","0",IF('Data from Waybill Query'!C2937="01","1",IF('Data from Waybill Query'!C2937="XX","2",'Data from Waybill Query'!C2937)))</f>
        <v>0</v>
      </c>
      <c r="D2937" s="33">
        <f>'Data from Waybill Query'!D2937</f>
        <v>0</v>
      </c>
      <c r="E2937" s="33">
        <f>'Data from Waybill Query'!E2937</f>
        <v>0</v>
      </c>
      <c r="F2937" s="33">
        <f>'Data from Waybill Query'!F2937</f>
        <v>0</v>
      </c>
      <c r="G2937" s="33">
        <f>'Data from Waybill Query'!G2937</f>
        <v>0</v>
      </c>
      <c r="H2937" s="104">
        <f>IF(ISNA(VLOOKUP($N2937,'Data from Waybill Query'!$A:$M,8,FALSE)),0,VLOOKUP($N2937,'Data from Waybill Query'!$A:$M,8,FALSE))</f>
        <v>0</v>
      </c>
      <c r="I2937" s="104">
        <f>IF(ISNA(VLOOKUP($N2937,'Data from Waybill Query'!$A:$M,9,FALSE)),0,VLOOKUP($N2937,'Data from Waybill Query'!$A:$M,9,FALSE))</f>
        <v>0</v>
      </c>
      <c r="J2937" s="104">
        <f>IF(ISNA(VLOOKUP($N2937,'Data from Waybill Query'!$A:$M,10,FALSE)),0,VLOOKUP($N2937,'Data from Waybill Query'!$A:$M,10,FALSE))</f>
        <v>0</v>
      </c>
      <c r="K2937" s="104">
        <f>IF(ISNA(VLOOKUP($N2937,'Data from Waybill Query'!$A:$M,11,FALSE)),0,VLOOKUP($N2937,'Data from Waybill Query'!$A:$M,11,FALSE))</f>
        <v>0</v>
      </c>
      <c r="L2937" s="104">
        <f>IF(ISNA(VLOOKUP($N2937,'Data from Waybill Query'!$A:$M,12,FALSE)),0,VLOOKUP($N2937,'Data from Waybill Query'!$A:$M,12,FALSE))</f>
        <v>0</v>
      </c>
      <c r="M2937" s="104">
        <f>IF(ISNA(VLOOKUP($N2937,'Data from Waybill Query'!$A:$M,13,FALSE)),0,VLOOKUP($N2937,'Data from Waybill Query'!$A:$M,13,FALSE))</f>
        <v>0</v>
      </c>
      <c r="N2937" s="104">
        <f t="shared" si="100"/>
        <v>403</v>
      </c>
    </row>
    <row r="2938" spans="1:14" x14ac:dyDescent="0.25">
      <c r="A2938" s="104">
        <f t="shared" si="99"/>
        <v>62</v>
      </c>
      <c r="B2938" s="32">
        <f>'Data from Waybill Query'!B2938</f>
        <v>0</v>
      </c>
      <c r="C2938" s="32">
        <f>IF('Data from Waybill Query'!C2938="00","0",IF('Data from Waybill Query'!C2938="01","1",IF('Data from Waybill Query'!C2938="XX","2",'Data from Waybill Query'!C2938)))</f>
        <v>0</v>
      </c>
      <c r="D2938" s="33">
        <f>'Data from Waybill Query'!D2938</f>
        <v>0</v>
      </c>
      <c r="E2938" s="33">
        <f>'Data from Waybill Query'!E2938</f>
        <v>0</v>
      </c>
      <c r="F2938" s="33">
        <f>'Data from Waybill Query'!F2938</f>
        <v>0</v>
      </c>
      <c r="G2938" s="33">
        <f>'Data from Waybill Query'!G2938</f>
        <v>0</v>
      </c>
      <c r="H2938" s="104">
        <f>IF(ISNA(VLOOKUP($N2938,'Data from Waybill Query'!$A:$M,8,FALSE)),0,VLOOKUP($N2938,'Data from Waybill Query'!$A:$M,8,FALSE))</f>
        <v>0</v>
      </c>
      <c r="I2938" s="104">
        <f>IF(ISNA(VLOOKUP($N2938,'Data from Waybill Query'!$A:$M,9,FALSE)),0,VLOOKUP($N2938,'Data from Waybill Query'!$A:$M,9,FALSE))</f>
        <v>0</v>
      </c>
      <c r="J2938" s="104">
        <f>IF(ISNA(VLOOKUP($N2938,'Data from Waybill Query'!$A:$M,10,FALSE)),0,VLOOKUP($N2938,'Data from Waybill Query'!$A:$M,10,FALSE))</f>
        <v>0</v>
      </c>
      <c r="K2938" s="104">
        <f>IF(ISNA(VLOOKUP($N2938,'Data from Waybill Query'!$A:$M,11,FALSE)),0,VLOOKUP($N2938,'Data from Waybill Query'!$A:$M,11,FALSE))</f>
        <v>0</v>
      </c>
      <c r="L2938" s="104">
        <f>IF(ISNA(VLOOKUP($N2938,'Data from Waybill Query'!$A:$M,12,FALSE)),0,VLOOKUP($N2938,'Data from Waybill Query'!$A:$M,12,FALSE))</f>
        <v>0</v>
      </c>
      <c r="M2938" s="104">
        <f>IF(ISNA(VLOOKUP($N2938,'Data from Waybill Query'!$A:$M,13,FALSE)),0,VLOOKUP($N2938,'Data from Waybill Query'!$A:$M,13,FALSE))</f>
        <v>0</v>
      </c>
      <c r="N2938" s="104">
        <f t="shared" si="100"/>
        <v>403</v>
      </c>
    </row>
    <row r="2939" spans="1:14" x14ac:dyDescent="0.25">
      <c r="A2939" s="104">
        <f t="shared" ref="A2939:A3002" si="101">$B2939*100+MOD(ROW($B2939)-ROW($B$1476),70)</f>
        <v>63</v>
      </c>
      <c r="B2939" s="32">
        <f>'Data from Waybill Query'!B2939</f>
        <v>0</v>
      </c>
      <c r="C2939" s="32">
        <f>IF('Data from Waybill Query'!C2939="00","0",IF('Data from Waybill Query'!C2939="01","1",IF('Data from Waybill Query'!C2939="XX","2",'Data from Waybill Query'!C2939)))</f>
        <v>0</v>
      </c>
      <c r="D2939" s="33">
        <f>'Data from Waybill Query'!D2939</f>
        <v>0</v>
      </c>
      <c r="E2939" s="33">
        <f>'Data from Waybill Query'!E2939</f>
        <v>0</v>
      </c>
      <c r="F2939" s="33">
        <f>'Data from Waybill Query'!F2939</f>
        <v>0</v>
      </c>
      <c r="G2939" s="33">
        <f>'Data from Waybill Query'!G2939</f>
        <v>0</v>
      </c>
      <c r="H2939" s="104">
        <f>IF(ISNA(VLOOKUP($N2939,'Data from Waybill Query'!$A:$M,8,FALSE)),0,VLOOKUP($N2939,'Data from Waybill Query'!$A:$M,8,FALSE))</f>
        <v>0</v>
      </c>
      <c r="I2939" s="104">
        <f>IF(ISNA(VLOOKUP($N2939,'Data from Waybill Query'!$A:$M,9,FALSE)),0,VLOOKUP($N2939,'Data from Waybill Query'!$A:$M,9,FALSE))</f>
        <v>0</v>
      </c>
      <c r="J2939" s="104">
        <f>IF(ISNA(VLOOKUP($N2939,'Data from Waybill Query'!$A:$M,10,FALSE)),0,VLOOKUP($N2939,'Data from Waybill Query'!$A:$M,10,FALSE))</f>
        <v>0</v>
      </c>
      <c r="K2939" s="104">
        <f>IF(ISNA(VLOOKUP($N2939,'Data from Waybill Query'!$A:$M,11,FALSE)),0,VLOOKUP($N2939,'Data from Waybill Query'!$A:$M,11,FALSE))</f>
        <v>0</v>
      </c>
      <c r="L2939" s="104">
        <f>IF(ISNA(VLOOKUP($N2939,'Data from Waybill Query'!$A:$M,12,FALSE)),0,VLOOKUP($N2939,'Data from Waybill Query'!$A:$M,12,FALSE))</f>
        <v>0</v>
      </c>
      <c r="M2939" s="104">
        <f>IF(ISNA(VLOOKUP($N2939,'Data from Waybill Query'!$A:$M,13,FALSE)),0,VLOOKUP($N2939,'Data from Waybill Query'!$A:$M,13,FALSE))</f>
        <v>0</v>
      </c>
      <c r="N2939" s="104">
        <f t="shared" ref="N2939:N3002" si="102">1000000*B2939+10000*C2939+100*IF(LEFT(E2939,1)="S",1,IF(E2939="M",2,IF(E2939="L",3,4)))+10*IF(F2939="P",1,0)+IF(G2939="S",1,IF(G2939="M",2,3))</f>
        <v>403</v>
      </c>
    </row>
    <row r="2940" spans="1:14" x14ac:dyDescent="0.25">
      <c r="A2940" s="104">
        <f t="shared" si="101"/>
        <v>64</v>
      </c>
      <c r="B2940" s="32">
        <f>'Data from Waybill Query'!B2940</f>
        <v>0</v>
      </c>
      <c r="C2940" s="32">
        <f>IF('Data from Waybill Query'!C2940="00","0",IF('Data from Waybill Query'!C2940="01","1",IF('Data from Waybill Query'!C2940="XX","2",'Data from Waybill Query'!C2940)))</f>
        <v>0</v>
      </c>
      <c r="D2940" s="33">
        <f>'Data from Waybill Query'!D2940</f>
        <v>0</v>
      </c>
      <c r="E2940" s="33">
        <f>'Data from Waybill Query'!E2940</f>
        <v>0</v>
      </c>
      <c r="F2940" s="33">
        <f>'Data from Waybill Query'!F2940</f>
        <v>0</v>
      </c>
      <c r="G2940" s="33">
        <f>'Data from Waybill Query'!G2940</f>
        <v>0</v>
      </c>
      <c r="H2940" s="104">
        <f>IF(ISNA(VLOOKUP($N2940,'Data from Waybill Query'!$A:$M,8,FALSE)),0,VLOOKUP($N2940,'Data from Waybill Query'!$A:$M,8,FALSE))</f>
        <v>0</v>
      </c>
      <c r="I2940" s="104">
        <f>IF(ISNA(VLOOKUP($N2940,'Data from Waybill Query'!$A:$M,9,FALSE)),0,VLOOKUP($N2940,'Data from Waybill Query'!$A:$M,9,FALSE))</f>
        <v>0</v>
      </c>
      <c r="J2940" s="104">
        <f>IF(ISNA(VLOOKUP($N2940,'Data from Waybill Query'!$A:$M,10,FALSE)),0,VLOOKUP($N2940,'Data from Waybill Query'!$A:$M,10,FALSE))</f>
        <v>0</v>
      </c>
      <c r="K2940" s="104">
        <f>IF(ISNA(VLOOKUP($N2940,'Data from Waybill Query'!$A:$M,11,FALSE)),0,VLOOKUP($N2940,'Data from Waybill Query'!$A:$M,11,FALSE))</f>
        <v>0</v>
      </c>
      <c r="L2940" s="104">
        <f>IF(ISNA(VLOOKUP($N2940,'Data from Waybill Query'!$A:$M,12,FALSE)),0,VLOOKUP($N2940,'Data from Waybill Query'!$A:$M,12,FALSE))</f>
        <v>0</v>
      </c>
      <c r="M2940" s="104">
        <f>IF(ISNA(VLOOKUP($N2940,'Data from Waybill Query'!$A:$M,13,FALSE)),0,VLOOKUP($N2940,'Data from Waybill Query'!$A:$M,13,FALSE))</f>
        <v>0</v>
      </c>
      <c r="N2940" s="104">
        <f t="shared" si="102"/>
        <v>403</v>
      </c>
    </row>
    <row r="2941" spans="1:14" x14ac:dyDescent="0.25">
      <c r="A2941" s="104">
        <f t="shared" si="101"/>
        <v>65</v>
      </c>
      <c r="B2941" s="32">
        <f>'Data from Waybill Query'!B2941</f>
        <v>0</v>
      </c>
      <c r="C2941" s="32">
        <f>IF('Data from Waybill Query'!C2941="00","0",IF('Data from Waybill Query'!C2941="01","1",IF('Data from Waybill Query'!C2941="XX","2",'Data from Waybill Query'!C2941)))</f>
        <v>0</v>
      </c>
      <c r="D2941" s="33">
        <f>'Data from Waybill Query'!D2941</f>
        <v>0</v>
      </c>
      <c r="E2941" s="33">
        <f>'Data from Waybill Query'!E2941</f>
        <v>0</v>
      </c>
      <c r="F2941" s="33">
        <f>'Data from Waybill Query'!F2941</f>
        <v>0</v>
      </c>
      <c r="G2941" s="33">
        <f>'Data from Waybill Query'!G2941</f>
        <v>0</v>
      </c>
      <c r="H2941" s="104">
        <f>IF(ISNA(VLOOKUP($N2941,'Data from Waybill Query'!$A:$M,8,FALSE)),0,VLOOKUP($N2941,'Data from Waybill Query'!$A:$M,8,FALSE))</f>
        <v>0</v>
      </c>
      <c r="I2941" s="104">
        <f>IF(ISNA(VLOOKUP($N2941,'Data from Waybill Query'!$A:$M,9,FALSE)),0,VLOOKUP($N2941,'Data from Waybill Query'!$A:$M,9,FALSE))</f>
        <v>0</v>
      </c>
      <c r="J2941" s="104">
        <f>IF(ISNA(VLOOKUP($N2941,'Data from Waybill Query'!$A:$M,10,FALSE)),0,VLOOKUP($N2941,'Data from Waybill Query'!$A:$M,10,FALSE))</f>
        <v>0</v>
      </c>
      <c r="K2941" s="104">
        <f>IF(ISNA(VLOOKUP($N2941,'Data from Waybill Query'!$A:$M,11,FALSE)),0,VLOOKUP($N2941,'Data from Waybill Query'!$A:$M,11,FALSE))</f>
        <v>0</v>
      </c>
      <c r="L2941" s="104">
        <f>IF(ISNA(VLOOKUP($N2941,'Data from Waybill Query'!$A:$M,12,FALSE)),0,VLOOKUP($N2941,'Data from Waybill Query'!$A:$M,12,FALSE))</f>
        <v>0</v>
      </c>
      <c r="M2941" s="104">
        <f>IF(ISNA(VLOOKUP($N2941,'Data from Waybill Query'!$A:$M,13,FALSE)),0,VLOOKUP($N2941,'Data from Waybill Query'!$A:$M,13,FALSE))</f>
        <v>0</v>
      </c>
      <c r="N2941" s="104">
        <f t="shared" si="102"/>
        <v>403</v>
      </c>
    </row>
    <row r="2942" spans="1:14" x14ac:dyDescent="0.25">
      <c r="A2942" s="104">
        <f t="shared" si="101"/>
        <v>66</v>
      </c>
      <c r="B2942" s="32">
        <f>'Data from Waybill Query'!B2942</f>
        <v>0</v>
      </c>
      <c r="C2942" s="32">
        <f>IF('Data from Waybill Query'!C2942="00","0",IF('Data from Waybill Query'!C2942="01","1",IF('Data from Waybill Query'!C2942="XX","2",'Data from Waybill Query'!C2942)))</f>
        <v>0</v>
      </c>
      <c r="D2942" s="33">
        <f>'Data from Waybill Query'!D2942</f>
        <v>0</v>
      </c>
      <c r="E2942" s="33">
        <f>'Data from Waybill Query'!E2942</f>
        <v>0</v>
      </c>
      <c r="F2942" s="33">
        <f>'Data from Waybill Query'!F2942</f>
        <v>0</v>
      </c>
      <c r="G2942" s="33">
        <f>'Data from Waybill Query'!G2942</f>
        <v>0</v>
      </c>
      <c r="H2942" s="104">
        <f>IF(ISNA(VLOOKUP($N2942,'Data from Waybill Query'!$A:$M,8,FALSE)),0,VLOOKUP($N2942,'Data from Waybill Query'!$A:$M,8,FALSE))</f>
        <v>0</v>
      </c>
      <c r="I2942" s="104">
        <f>IF(ISNA(VLOOKUP($N2942,'Data from Waybill Query'!$A:$M,9,FALSE)),0,VLOOKUP($N2942,'Data from Waybill Query'!$A:$M,9,FALSE))</f>
        <v>0</v>
      </c>
      <c r="J2942" s="104">
        <f>IF(ISNA(VLOOKUP($N2942,'Data from Waybill Query'!$A:$M,10,FALSE)),0,VLOOKUP($N2942,'Data from Waybill Query'!$A:$M,10,FALSE))</f>
        <v>0</v>
      </c>
      <c r="K2942" s="104">
        <f>IF(ISNA(VLOOKUP($N2942,'Data from Waybill Query'!$A:$M,11,FALSE)),0,VLOOKUP($N2942,'Data from Waybill Query'!$A:$M,11,FALSE))</f>
        <v>0</v>
      </c>
      <c r="L2942" s="104">
        <f>IF(ISNA(VLOOKUP($N2942,'Data from Waybill Query'!$A:$M,12,FALSE)),0,VLOOKUP($N2942,'Data from Waybill Query'!$A:$M,12,FALSE))</f>
        <v>0</v>
      </c>
      <c r="M2942" s="104">
        <f>IF(ISNA(VLOOKUP($N2942,'Data from Waybill Query'!$A:$M,13,FALSE)),0,VLOOKUP($N2942,'Data from Waybill Query'!$A:$M,13,FALSE))</f>
        <v>0</v>
      </c>
      <c r="N2942" s="104">
        <f t="shared" si="102"/>
        <v>403</v>
      </c>
    </row>
    <row r="2943" spans="1:14" x14ac:dyDescent="0.25">
      <c r="A2943" s="104">
        <f t="shared" si="101"/>
        <v>67</v>
      </c>
      <c r="B2943" s="32">
        <f>'Data from Waybill Query'!B2943</f>
        <v>0</v>
      </c>
      <c r="C2943" s="32">
        <f>IF('Data from Waybill Query'!C2943="00","0",IF('Data from Waybill Query'!C2943="01","1",IF('Data from Waybill Query'!C2943="XX","2",'Data from Waybill Query'!C2943)))</f>
        <v>0</v>
      </c>
      <c r="D2943" s="33">
        <f>'Data from Waybill Query'!D2943</f>
        <v>0</v>
      </c>
      <c r="E2943" s="33">
        <f>'Data from Waybill Query'!E2943</f>
        <v>0</v>
      </c>
      <c r="F2943" s="33">
        <f>'Data from Waybill Query'!F2943</f>
        <v>0</v>
      </c>
      <c r="G2943" s="33">
        <f>'Data from Waybill Query'!G2943</f>
        <v>0</v>
      </c>
      <c r="H2943" s="104">
        <f>IF(ISNA(VLOOKUP($N2943,'Data from Waybill Query'!$A:$M,8,FALSE)),0,VLOOKUP($N2943,'Data from Waybill Query'!$A:$M,8,FALSE))</f>
        <v>0</v>
      </c>
      <c r="I2943" s="104">
        <f>IF(ISNA(VLOOKUP($N2943,'Data from Waybill Query'!$A:$M,9,FALSE)),0,VLOOKUP($N2943,'Data from Waybill Query'!$A:$M,9,FALSE))</f>
        <v>0</v>
      </c>
      <c r="J2943" s="104">
        <f>IF(ISNA(VLOOKUP($N2943,'Data from Waybill Query'!$A:$M,10,FALSE)),0,VLOOKUP($N2943,'Data from Waybill Query'!$A:$M,10,FALSE))</f>
        <v>0</v>
      </c>
      <c r="K2943" s="104">
        <f>IF(ISNA(VLOOKUP($N2943,'Data from Waybill Query'!$A:$M,11,FALSE)),0,VLOOKUP($N2943,'Data from Waybill Query'!$A:$M,11,FALSE))</f>
        <v>0</v>
      </c>
      <c r="L2943" s="104">
        <f>IF(ISNA(VLOOKUP($N2943,'Data from Waybill Query'!$A:$M,12,FALSE)),0,VLOOKUP($N2943,'Data from Waybill Query'!$A:$M,12,FALSE))</f>
        <v>0</v>
      </c>
      <c r="M2943" s="104">
        <f>IF(ISNA(VLOOKUP($N2943,'Data from Waybill Query'!$A:$M,13,FALSE)),0,VLOOKUP($N2943,'Data from Waybill Query'!$A:$M,13,FALSE))</f>
        <v>0</v>
      </c>
      <c r="N2943" s="104">
        <f t="shared" si="102"/>
        <v>403</v>
      </c>
    </row>
    <row r="2944" spans="1:14" x14ac:dyDescent="0.25">
      <c r="A2944" s="104">
        <f t="shared" si="101"/>
        <v>68</v>
      </c>
      <c r="B2944" s="32">
        <f>'Data from Waybill Query'!B2944</f>
        <v>0</v>
      </c>
      <c r="C2944" s="32">
        <f>IF('Data from Waybill Query'!C2944="00","0",IF('Data from Waybill Query'!C2944="01","1",IF('Data from Waybill Query'!C2944="XX","2",'Data from Waybill Query'!C2944)))</f>
        <v>0</v>
      </c>
      <c r="D2944" s="33">
        <f>'Data from Waybill Query'!D2944</f>
        <v>0</v>
      </c>
      <c r="E2944" s="33">
        <f>'Data from Waybill Query'!E2944</f>
        <v>0</v>
      </c>
      <c r="F2944" s="33">
        <f>'Data from Waybill Query'!F2944</f>
        <v>0</v>
      </c>
      <c r="G2944" s="33">
        <f>'Data from Waybill Query'!G2944</f>
        <v>0</v>
      </c>
      <c r="H2944" s="104">
        <f>IF(ISNA(VLOOKUP($N2944,'Data from Waybill Query'!$A:$M,8,FALSE)),0,VLOOKUP($N2944,'Data from Waybill Query'!$A:$M,8,FALSE))</f>
        <v>0</v>
      </c>
      <c r="I2944" s="104">
        <f>IF(ISNA(VLOOKUP($N2944,'Data from Waybill Query'!$A:$M,9,FALSE)),0,VLOOKUP($N2944,'Data from Waybill Query'!$A:$M,9,FALSE))</f>
        <v>0</v>
      </c>
      <c r="J2944" s="104">
        <f>IF(ISNA(VLOOKUP($N2944,'Data from Waybill Query'!$A:$M,10,FALSE)),0,VLOOKUP($N2944,'Data from Waybill Query'!$A:$M,10,FALSE))</f>
        <v>0</v>
      </c>
      <c r="K2944" s="104">
        <f>IF(ISNA(VLOOKUP($N2944,'Data from Waybill Query'!$A:$M,11,FALSE)),0,VLOOKUP($N2944,'Data from Waybill Query'!$A:$M,11,FALSE))</f>
        <v>0</v>
      </c>
      <c r="L2944" s="104">
        <f>IF(ISNA(VLOOKUP($N2944,'Data from Waybill Query'!$A:$M,12,FALSE)),0,VLOOKUP($N2944,'Data from Waybill Query'!$A:$M,12,FALSE))</f>
        <v>0</v>
      </c>
      <c r="M2944" s="104">
        <f>IF(ISNA(VLOOKUP($N2944,'Data from Waybill Query'!$A:$M,13,FALSE)),0,VLOOKUP($N2944,'Data from Waybill Query'!$A:$M,13,FALSE))</f>
        <v>0</v>
      </c>
      <c r="N2944" s="104">
        <f t="shared" si="102"/>
        <v>403</v>
      </c>
    </row>
    <row r="2945" spans="1:14" x14ac:dyDescent="0.25">
      <c r="A2945" s="104">
        <f t="shared" si="101"/>
        <v>69</v>
      </c>
      <c r="B2945" s="32">
        <f>'Data from Waybill Query'!B2945</f>
        <v>0</v>
      </c>
      <c r="C2945" s="32">
        <f>IF('Data from Waybill Query'!C2945="00","0",IF('Data from Waybill Query'!C2945="01","1",IF('Data from Waybill Query'!C2945="XX","2",'Data from Waybill Query'!C2945)))</f>
        <v>0</v>
      </c>
      <c r="D2945" s="33">
        <f>'Data from Waybill Query'!D2945</f>
        <v>0</v>
      </c>
      <c r="E2945" s="33">
        <f>'Data from Waybill Query'!E2945</f>
        <v>0</v>
      </c>
      <c r="F2945" s="33">
        <f>'Data from Waybill Query'!F2945</f>
        <v>0</v>
      </c>
      <c r="G2945" s="33">
        <f>'Data from Waybill Query'!G2945</f>
        <v>0</v>
      </c>
      <c r="H2945" s="104">
        <f>IF(ISNA(VLOOKUP($N2945,'Data from Waybill Query'!$A:$M,8,FALSE)),0,VLOOKUP($N2945,'Data from Waybill Query'!$A:$M,8,FALSE))</f>
        <v>0</v>
      </c>
      <c r="I2945" s="104">
        <f>IF(ISNA(VLOOKUP($N2945,'Data from Waybill Query'!$A:$M,9,FALSE)),0,VLOOKUP($N2945,'Data from Waybill Query'!$A:$M,9,FALSE))</f>
        <v>0</v>
      </c>
      <c r="J2945" s="104">
        <f>IF(ISNA(VLOOKUP($N2945,'Data from Waybill Query'!$A:$M,10,FALSE)),0,VLOOKUP($N2945,'Data from Waybill Query'!$A:$M,10,FALSE))</f>
        <v>0</v>
      </c>
      <c r="K2945" s="104">
        <f>IF(ISNA(VLOOKUP($N2945,'Data from Waybill Query'!$A:$M,11,FALSE)),0,VLOOKUP($N2945,'Data from Waybill Query'!$A:$M,11,FALSE))</f>
        <v>0</v>
      </c>
      <c r="L2945" s="104">
        <f>IF(ISNA(VLOOKUP($N2945,'Data from Waybill Query'!$A:$M,12,FALSE)),0,VLOOKUP($N2945,'Data from Waybill Query'!$A:$M,12,FALSE))</f>
        <v>0</v>
      </c>
      <c r="M2945" s="104">
        <f>IF(ISNA(VLOOKUP($N2945,'Data from Waybill Query'!$A:$M,13,FALSE)),0,VLOOKUP($N2945,'Data from Waybill Query'!$A:$M,13,FALSE))</f>
        <v>0</v>
      </c>
      <c r="N2945" s="104">
        <f t="shared" si="102"/>
        <v>403</v>
      </c>
    </row>
    <row r="2946" spans="1:14" x14ac:dyDescent="0.25">
      <c r="A2946" s="104">
        <f t="shared" si="101"/>
        <v>0</v>
      </c>
      <c r="B2946" s="32">
        <f>'Data from Waybill Query'!B2946</f>
        <v>0</v>
      </c>
      <c r="C2946" s="32">
        <f>IF('Data from Waybill Query'!C2946="00","0",IF('Data from Waybill Query'!C2946="01","1",IF('Data from Waybill Query'!C2946="XX","2",'Data from Waybill Query'!C2946)))</f>
        <v>0</v>
      </c>
      <c r="D2946" s="33">
        <f>'Data from Waybill Query'!D2946</f>
        <v>0</v>
      </c>
      <c r="E2946" s="33">
        <f>'Data from Waybill Query'!E2946</f>
        <v>0</v>
      </c>
      <c r="F2946" s="33">
        <f>'Data from Waybill Query'!F2946</f>
        <v>0</v>
      </c>
      <c r="G2946" s="33">
        <f>'Data from Waybill Query'!G2946</f>
        <v>0</v>
      </c>
      <c r="H2946" s="104">
        <f>IF(ISNA(VLOOKUP($N2946,'Data from Waybill Query'!$A:$M,8,FALSE)),0,VLOOKUP($N2946,'Data from Waybill Query'!$A:$M,8,FALSE))</f>
        <v>0</v>
      </c>
      <c r="I2946" s="104">
        <f>IF(ISNA(VLOOKUP($N2946,'Data from Waybill Query'!$A:$M,9,FALSE)),0,VLOOKUP($N2946,'Data from Waybill Query'!$A:$M,9,FALSE))</f>
        <v>0</v>
      </c>
      <c r="J2946" s="104">
        <f>IF(ISNA(VLOOKUP($N2946,'Data from Waybill Query'!$A:$M,10,FALSE)),0,VLOOKUP($N2946,'Data from Waybill Query'!$A:$M,10,FALSE))</f>
        <v>0</v>
      </c>
      <c r="K2946" s="104">
        <f>IF(ISNA(VLOOKUP($N2946,'Data from Waybill Query'!$A:$M,11,FALSE)),0,VLOOKUP($N2946,'Data from Waybill Query'!$A:$M,11,FALSE))</f>
        <v>0</v>
      </c>
      <c r="L2946" s="104">
        <f>IF(ISNA(VLOOKUP($N2946,'Data from Waybill Query'!$A:$M,12,FALSE)),0,VLOOKUP($N2946,'Data from Waybill Query'!$A:$M,12,FALSE))</f>
        <v>0</v>
      </c>
      <c r="M2946" s="104">
        <f>IF(ISNA(VLOOKUP($N2946,'Data from Waybill Query'!$A:$M,13,FALSE)),0,VLOOKUP($N2946,'Data from Waybill Query'!$A:$M,13,FALSE))</f>
        <v>0</v>
      </c>
      <c r="N2946" s="104">
        <f t="shared" si="102"/>
        <v>403</v>
      </c>
    </row>
    <row r="2947" spans="1:14" x14ac:dyDescent="0.25">
      <c r="A2947" s="104">
        <f t="shared" si="101"/>
        <v>1</v>
      </c>
      <c r="B2947" s="32">
        <f>'Data from Waybill Query'!B2947</f>
        <v>0</v>
      </c>
      <c r="C2947" s="32">
        <f>IF('Data from Waybill Query'!C2947="00","0",IF('Data from Waybill Query'!C2947="01","1",IF('Data from Waybill Query'!C2947="XX","2",'Data from Waybill Query'!C2947)))</f>
        <v>0</v>
      </c>
      <c r="D2947" s="33">
        <f>'Data from Waybill Query'!D2947</f>
        <v>0</v>
      </c>
      <c r="E2947" s="33">
        <f>'Data from Waybill Query'!E2947</f>
        <v>0</v>
      </c>
      <c r="F2947" s="33">
        <f>'Data from Waybill Query'!F2947</f>
        <v>0</v>
      </c>
      <c r="G2947" s="33">
        <f>'Data from Waybill Query'!G2947</f>
        <v>0</v>
      </c>
      <c r="H2947" s="104">
        <f>IF(ISNA(VLOOKUP($N2947,'Data from Waybill Query'!$A:$M,8,FALSE)),0,VLOOKUP($N2947,'Data from Waybill Query'!$A:$M,8,FALSE))</f>
        <v>0</v>
      </c>
      <c r="I2947" s="104">
        <f>IF(ISNA(VLOOKUP($N2947,'Data from Waybill Query'!$A:$M,9,FALSE)),0,VLOOKUP($N2947,'Data from Waybill Query'!$A:$M,9,FALSE))</f>
        <v>0</v>
      </c>
      <c r="J2947" s="104">
        <f>IF(ISNA(VLOOKUP($N2947,'Data from Waybill Query'!$A:$M,10,FALSE)),0,VLOOKUP($N2947,'Data from Waybill Query'!$A:$M,10,FALSE))</f>
        <v>0</v>
      </c>
      <c r="K2947" s="104">
        <f>IF(ISNA(VLOOKUP($N2947,'Data from Waybill Query'!$A:$M,11,FALSE)),0,VLOOKUP($N2947,'Data from Waybill Query'!$A:$M,11,FALSE))</f>
        <v>0</v>
      </c>
      <c r="L2947" s="104">
        <f>IF(ISNA(VLOOKUP($N2947,'Data from Waybill Query'!$A:$M,12,FALSE)),0,VLOOKUP($N2947,'Data from Waybill Query'!$A:$M,12,FALSE))</f>
        <v>0</v>
      </c>
      <c r="M2947" s="104">
        <f>IF(ISNA(VLOOKUP($N2947,'Data from Waybill Query'!$A:$M,13,FALSE)),0,VLOOKUP($N2947,'Data from Waybill Query'!$A:$M,13,FALSE))</f>
        <v>0</v>
      </c>
      <c r="N2947" s="104">
        <f t="shared" si="102"/>
        <v>403</v>
      </c>
    </row>
    <row r="2948" spans="1:14" x14ac:dyDescent="0.25">
      <c r="A2948" s="104">
        <f t="shared" si="101"/>
        <v>2</v>
      </c>
      <c r="B2948" s="32">
        <f>'Data from Waybill Query'!B2948</f>
        <v>0</v>
      </c>
      <c r="C2948" s="32">
        <f>IF('Data from Waybill Query'!C2948="00","0",IF('Data from Waybill Query'!C2948="01","1",IF('Data from Waybill Query'!C2948="XX","2",'Data from Waybill Query'!C2948)))</f>
        <v>0</v>
      </c>
      <c r="D2948" s="33">
        <f>'Data from Waybill Query'!D2948</f>
        <v>0</v>
      </c>
      <c r="E2948" s="33">
        <f>'Data from Waybill Query'!E2948</f>
        <v>0</v>
      </c>
      <c r="F2948" s="33">
        <f>'Data from Waybill Query'!F2948</f>
        <v>0</v>
      </c>
      <c r="G2948" s="33">
        <f>'Data from Waybill Query'!G2948</f>
        <v>0</v>
      </c>
      <c r="H2948" s="104">
        <f>IF(ISNA(VLOOKUP($N2948,'Data from Waybill Query'!$A:$M,8,FALSE)),0,VLOOKUP($N2948,'Data from Waybill Query'!$A:$M,8,FALSE))</f>
        <v>0</v>
      </c>
      <c r="I2948" s="104">
        <f>IF(ISNA(VLOOKUP($N2948,'Data from Waybill Query'!$A:$M,9,FALSE)),0,VLOOKUP($N2948,'Data from Waybill Query'!$A:$M,9,FALSE))</f>
        <v>0</v>
      </c>
      <c r="J2948" s="104">
        <f>IF(ISNA(VLOOKUP($N2948,'Data from Waybill Query'!$A:$M,10,FALSE)),0,VLOOKUP($N2948,'Data from Waybill Query'!$A:$M,10,FALSE))</f>
        <v>0</v>
      </c>
      <c r="K2948" s="104">
        <f>IF(ISNA(VLOOKUP($N2948,'Data from Waybill Query'!$A:$M,11,FALSE)),0,VLOOKUP($N2948,'Data from Waybill Query'!$A:$M,11,FALSE))</f>
        <v>0</v>
      </c>
      <c r="L2948" s="104">
        <f>IF(ISNA(VLOOKUP($N2948,'Data from Waybill Query'!$A:$M,12,FALSE)),0,VLOOKUP($N2948,'Data from Waybill Query'!$A:$M,12,FALSE))</f>
        <v>0</v>
      </c>
      <c r="M2948" s="104">
        <f>IF(ISNA(VLOOKUP($N2948,'Data from Waybill Query'!$A:$M,13,FALSE)),0,VLOOKUP($N2948,'Data from Waybill Query'!$A:$M,13,FALSE))</f>
        <v>0</v>
      </c>
      <c r="N2948" s="104">
        <f t="shared" si="102"/>
        <v>403</v>
      </c>
    </row>
    <row r="2949" spans="1:14" x14ac:dyDescent="0.25">
      <c r="A2949" s="104">
        <f t="shared" si="101"/>
        <v>3</v>
      </c>
      <c r="B2949" s="32">
        <f>'Data from Waybill Query'!B2949</f>
        <v>0</v>
      </c>
      <c r="C2949" s="32">
        <f>IF('Data from Waybill Query'!C2949="00","0",IF('Data from Waybill Query'!C2949="01","1",IF('Data from Waybill Query'!C2949="XX","2",'Data from Waybill Query'!C2949)))</f>
        <v>0</v>
      </c>
      <c r="D2949" s="33">
        <f>'Data from Waybill Query'!D2949</f>
        <v>0</v>
      </c>
      <c r="E2949" s="33">
        <f>'Data from Waybill Query'!E2949</f>
        <v>0</v>
      </c>
      <c r="F2949" s="33">
        <f>'Data from Waybill Query'!F2949</f>
        <v>0</v>
      </c>
      <c r="G2949" s="33">
        <f>'Data from Waybill Query'!G2949</f>
        <v>0</v>
      </c>
      <c r="H2949" s="104">
        <f>IF(ISNA(VLOOKUP($N2949,'Data from Waybill Query'!$A:$M,8,FALSE)),0,VLOOKUP($N2949,'Data from Waybill Query'!$A:$M,8,FALSE))</f>
        <v>0</v>
      </c>
      <c r="I2949" s="104">
        <f>IF(ISNA(VLOOKUP($N2949,'Data from Waybill Query'!$A:$M,9,FALSE)),0,VLOOKUP($N2949,'Data from Waybill Query'!$A:$M,9,FALSE))</f>
        <v>0</v>
      </c>
      <c r="J2949" s="104">
        <f>IF(ISNA(VLOOKUP($N2949,'Data from Waybill Query'!$A:$M,10,FALSE)),0,VLOOKUP($N2949,'Data from Waybill Query'!$A:$M,10,FALSE))</f>
        <v>0</v>
      </c>
      <c r="K2949" s="104">
        <f>IF(ISNA(VLOOKUP($N2949,'Data from Waybill Query'!$A:$M,11,FALSE)),0,VLOOKUP($N2949,'Data from Waybill Query'!$A:$M,11,FALSE))</f>
        <v>0</v>
      </c>
      <c r="L2949" s="104">
        <f>IF(ISNA(VLOOKUP($N2949,'Data from Waybill Query'!$A:$M,12,FALSE)),0,VLOOKUP($N2949,'Data from Waybill Query'!$A:$M,12,FALSE))</f>
        <v>0</v>
      </c>
      <c r="M2949" s="104">
        <f>IF(ISNA(VLOOKUP($N2949,'Data from Waybill Query'!$A:$M,13,FALSE)),0,VLOOKUP($N2949,'Data from Waybill Query'!$A:$M,13,FALSE))</f>
        <v>0</v>
      </c>
      <c r="N2949" s="104">
        <f t="shared" si="102"/>
        <v>403</v>
      </c>
    </row>
    <row r="2950" spans="1:14" x14ac:dyDescent="0.25">
      <c r="A2950" s="104">
        <f t="shared" si="101"/>
        <v>4</v>
      </c>
      <c r="B2950" s="32">
        <f>'Data from Waybill Query'!B2950</f>
        <v>0</v>
      </c>
      <c r="C2950" s="32">
        <f>IF('Data from Waybill Query'!C2950="00","0",IF('Data from Waybill Query'!C2950="01","1",IF('Data from Waybill Query'!C2950="XX","2",'Data from Waybill Query'!C2950)))</f>
        <v>0</v>
      </c>
      <c r="D2950" s="33">
        <f>'Data from Waybill Query'!D2950</f>
        <v>0</v>
      </c>
      <c r="E2950" s="33">
        <f>'Data from Waybill Query'!E2950</f>
        <v>0</v>
      </c>
      <c r="F2950" s="33">
        <f>'Data from Waybill Query'!F2950</f>
        <v>0</v>
      </c>
      <c r="G2950" s="33">
        <f>'Data from Waybill Query'!G2950</f>
        <v>0</v>
      </c>
      <c r="H2950" s="104">
        <f>IF(ISNA(VLOOKUP($N2950,'Data from Waybill Query'!$A:$M,8,FALSE)),0,VLOOKUP($N2950,'Data from Waybill Query'!$A:$M,8,FALSE))</f>
        <v>0</v>
      </c>
      <c r="I2950" s="104">
        <f>IF(ISNA(VLOOKUP($N2950,'Data from Waybill Query'!$A:$M,9,FALSE)),0,VLOOKUP($N2950,'Data from Waybill Query'!$A:$M,9,FALSE))</f>
        <v>0</v>
      </c>
      <c r="J2950" s="104">
        <f>IF(ISNA(VLOOKUP($N2950,'Data from Waybill Query'!$A:$M,10,FALSE)),0,VLOOKUP($N2950,'Data from Waybill Query'!$A:$M,10,FALSE))</f>
        <v>0</v>
      </c>
      <c r="K2950" s="104">
        <f>IF(ISNA(VLOOKUP($N2950,'Data from Waybill Query'!$A:$M,11,FALSE)),0,VLOOKUP($N2950,'Data from Waybill Query'!$A:$M,11,FALSE))</f>
        <v>0</v>
      </c>
      <c r="L2950" s="104">
        <f>IF(ISNA(VLOOKUP($N2950,'Data from Waybill Query'!$A:$M,12,FALSE)),0,VLOOKUP($N2950,'Data from Waybill Query'!$A:$M,12,FALSE))</f>
        <v>0</v>
      </c>
      <c r="M2950" s="104">
        <f>IF(ISNA(VLOOKUP($N2950,'Data from Waybill Query'!$A:$M,13,FALSE)),0,VLOOKUP($N2950,'Data from Waybill Query'!$A:$M,13,FALSE))</f>
        <v>0</v>
      </c>
      <c r="N2950" s="104">
        <f t="shared" si="102"/>
        <v>403</v>
      </c>
    </row>
    <row r="2951" spans="1:14" x14ac:dyDescent="0.25">
      <c r="A2951" s="104">
        <f t="shared" si="101"/>
        <v>5</v>
      </c>
      <c r="B2951" s="32">
        <f>'Data from Waybill Query'!B2951</f>
        <v>0</v>
      </c>
      <c r="C2951" s="32">
        <f>IF('Data from Waybill Query'!C2951="00","0",IF('Data from Waybill Query'!C2951="01","1",IF('Data from Waybill Query'!C2951="XX","2",'Data from Waybill Query'!C2951)))</f>
        <v>0</v>
      </c>
      <c r="D2951" s="33">
        <f>'Data from Waybill Query'!D2951</f>
        <v>0</v>
      </c>
      <c r="E2951" s="33">
        <f>'Data from Waybill Query'!E2951</f>
        <v>0</v>
      </c>
      <c r="F2951" s="33">
        <f>'Data from Waybill Query'!F2951</f>
        <v>0</v>
      </c>
      <c r="G2951" s="33">
        <f>'Data from Waybill Query'!G2951</f>
        <v>0</v>
      </c>
      <c r="H2951" s="104">
        <f>IF(ISNA(VLOOKUP($N2951,'Data from Waybill Query'!$A:$M,8,FALSE)),0,VLOOKUP($N2951,'Data from Waybill Query'!$A:$M,8,FALSE))</f>
        <v>0</v>
      </c>
      <c r="I2951" s="104">
        <f>IF(ISNA(VLOOKUP($N2951,'Data from Waybill Query'!$A:$M,9,FALSE)),0,VLOOKUP($N2951,'Data from Waybill Query'!$A:$M,9,FALSE))</f>
        <v>0</v>
      </c>
      <c r="J2951" s="104">
        <f>IF(ISNA(VLOOKUP($N2951,'Data from Waybill Query'!$A:$M,10,FALSE)),0,VLOOKUP($N2951,'Data from Waybill Query'!$A:$M,10,FALSE))</f>
        <v>0</v>
      </c>
      <c r="K2951" s="104">
        <f>IF(ISNA(VLOOKUP($N2951,'Data from Waybill Query'!$A:$M,11,FALSE)),0,VLOOKUP($N2951,'Data from Waybill Query'!$A:$M,11,FALSE))</f>
        <v>0</v>
      </c>
      <c r="L2951" s="104">
        <f>IF(ISNA(VLOOKUP($N2951,'Data from Waybill Query'!$A:$M,12,FALSE)),0,VLOOKUP($N2951,'Data from Waybill Query'!$A:$M,12,FALSE))</f>
        <v>0</v>
      </c>
      <c r="M2951" s="104">
        <f>IF(ISNA(VLOOKUP($N2951,'Data from Waybill Query'!$A:$M,13,FALSE)),0,VLOOKUP($N2951,'Data from Waybill Query'!$A:$M,13,FALSE))</f>
        <v>0</v>
      </c>
      <c r="N2951" s="104">
        <f t="shared" si="102"/>
        <v>403</v>
      </c>
    </row>
    <row r="2952" spans="1:14" x14ac:dyDescent="0.25">
      <c r="A2952" s="104">
        <f t="shared" si="101"/>
        <v>6</v>
      </c>
      <c r="B2952" s="32">
        <f>'Data from Waybill Query'!B2952</f>
        <v>0</v>
      </c>
      <c r="C2952" s="32">
        <f>IF('Data from Waybill Query'!C2952="00","0",IF('Data from Waybill Query'!C2952="01","1",IF('Data from Waybill Query'!C2952="XX","2",'Data from Waybill Query'!C2952)))</f>
        <v>0</v>
      </c>
      <c r="D2952" s="33">
        <f>'Data from Waybill Query'!D2952</f>
        <v>0</v>
      </c>
      <c r="E2952" s="33">
        <f>'Data from Waybill Query'!E2952</f>
        <v>0</v>
      </c>
      <c r="F2952" s="33">
        <f>'Data from Waybill Query'!F2952</f>
        <v>0</v>
      </c>
      <c r="G2952" s="33">
        <f>'Data from Waybill Query'!G2952</f>
        <v>0</v>
      </c>
      <c r="H2952" s="104">
        <f>IF(ISNA(VLOOKUP($N2952,'Data from Waybill Query'!$A:$M,8,FALSE)),0,VLOOKUP($N2952,'Data from Waybill Query'!$A:$M,8,FALSE))</f>
        <v>0</v>
      </c>
      <c r="I2952" s="104">
        <f>IF(ISNA(VLOOKUP($N2952,'Data from Waybill Query'!$A:$M,9,FALSE)),0,VLOOKUP($N2952,'Data from Waybill Query'!$A:$M,9,FALSE))</f>
        <v>0</v>
      </c>
      <c r="J2952" s="104">
        <f>IF(ISNA(VLOOKUP($N2952,'Data from Waybill Query'!$A:$M,10,FALSE)),0,VLOOKUP($N2952,'Data from Waybill Query'!$A:$M,10,FALSE))</f>
        <v>0</v>
      </c>
      <c r="K2952" s="104">
        <f>IF(ISNA(VLOOKUP($N2952,'Data from Waybill Query'!$A:$M,11,FALSE)),0,VLOOKUP($N2952,'Data from Waybill Query'!$A:$M,11,FALSE))</f>
        <v>0</v>
      </c>
      <c r="L2952" s="104">
        <f>IF(ISNA(VLOOKUP($N2952,'Data from Waybill Query'!$A:$M,12,FALSE)),0,VLOOKUP($N2952,'Data from Waybill Query'!$A:$M,12,FALSE))</f>
        <v>0</v>
      </c>
      <c r="M2952" s="104">
        <f>IF(ISNA(VLOOKUP($N2952,'Data from Waybill Query'!$A:$M,13,FALSE)),0,VLOOKUP($N2952,'Data from Waybill Query'!$A:$M,13,FALSE))</f>
        <v>0</v>
      </c>
      <c r="N2952" s="104">
        <f t="shared" si="102"/>
        <v>403</v>
      </c>
    </row>
    <row r="2953" spans="1:14" x14ac:dyDescent="0.25">
      <c r="A2953" s="104">
        <f t="shared" si="101"/>
        <v>7</v>
      </c>
      <c r="B2953" s="32">
        <f>'Data from Waybill Query'!B2953</f>
        <v>0</v>
      </c>
      <c r="C2953" s="32">
        <f>IF('Data from Waybill Query'!C2953="00","0",IF('Data from Waybill Query'!C2953="01","1",IF('Data from Waybill Query'!C2953="XX","2",'Data from Waybill Query'!C2953)))</f>
        <v>0</v>
      </c>
      <c r="D2953" s="33">
        <f>'Data from Waybill Query'!D2953</f>
        <v>0</v>
      </c>
      <c r="E2953" s="33">
        <f>'Data from Waybill Query'!E2953</f>
        <v>0</v>
      </c>
      <c r="F2953" s="33">
        <f>'Data from Waybill Query'!F2953</f>
        <v>0</v>
      </c>
      <c r="G2953" s="33">
        <f>'Data from Waybill Query'!G2953</f>
        <v>0</v>
      </c>
      <c r="H2953" s="104">
        <f>IF(ISNA(VLOOKUP($N2953,'Data from Waybill Query'!$A:$M,8,FALSE)),0,VLOOKUP($N2953,'Data from Waybill Query'!$A:$M,8,FALSE))</f>
        <v>0</v>
      </c>
      <c r="I2953" s="104">
        <f>IF(ISNA(VLOOKUP($N2953,'Data from Waybill Query'!$A:$M,9,FALSE)),0,VLOOKUP($N2953,'Data from Waybill Query'!$A:$M,9,FALSE))</f>
        <v>0</v>
      </c>
      <c r="J2953" s="104">
        <f>IF(ISNA(VLOOKUP($N2953,'Data from Waybill Query'!$A:$M,10,FALSE)),0,VLOOKUP($N2953,'Data from Waybill Query'!$A:$M,10,FALSE))</f>
        <v>0</v>
      </c>
      <c r="K2953" s="104">
        <f>IF(ISNA(VLOOKUP($N2953,'Data from Waybill Query'!$A:$M,11,FALSE)),0,VLOOKUP($N2953,'Data from Waybill Query'!$A:$M,11,FALSE))</f>
        <v>0</v>
      </c>
      <c r="L2953" s="104">
        <f>IF(ISNA(VLOOKUP($N2953,'Data from Waybill Query'!$A:$M,12,FALSE)),0,VLOOKUP($N2953,'Data from Waybill Query'!$A:$M,12,FALSE))</f>
        <v>0</v>
      </c>
      <c r="M2953" s="104">
        <f>IF(ISNA(VLOOKUP($N2953,'Data from Waybill Query'!$A:$M,13,FALSE)),0,VLOOKUP($N2953,'Data from Waybill Query'!$A:$M,13,FALSE))</f>
        <v>0</v>
      </c>
      <c r="N2953" s="104">
        <f t="shared" si="102"/>
        <v>403</v>
      </c>
    </row>
    <row r="2954" spans="1:14" x14ac:dyDescent="0.25">
      <c r="A2954" s="104">
        <f t="shared" si="101"/>
        <v>8</v>
      </c>
      <c r="B2954" s="32">
        <f>'Data from Waybill Query'!B2954</f>
        <v>0</v>
      </c>
      <c r="C2954" s="32">
        <f>IF('Data from Waybill Query'!C2954="00","0",IF('Data from Waybill Query'!C2954="01","1",IF('Data from Waybill Query'!C2954="XX","2",'Data from Waybill Query'!C2954)))</f>
        <v>0</v>
      </c>
      <c r="D2954" s="33">
        <f>'Data from Waybill Query'!D2954</f>
        <v>0</v>
      </c>
      <c r="E2954" s="33">
        <f>'Data from Waybill Query'!E2954</f>
        <v>0</v>
      </c>
      <c r="F2954" s="33">
        <f>'Data from Waybill Query'!F2954</f>
        <v>0</v>
      </c>
      <c r="G2954" s="33">
        <f>'Data from Waybill Query'!G2954</f>
        <v>0</v>
      </c>
      <c r="H2954" s="104">
        <f>IF(ISNA(VLOOKUP($N2954,'Data from Waybill Query'!$A:$M,8,FALSE)),0,VLOOKUP($N2954,'Data from Waybill Query'!$A:$M,8,FALSE))</f>
        <v>0</v>
      </c>
      <c r="I2954" s="104">
        <f>IF(ISNA(VLOOKUP($N2954,'Data from Waybill Query'!$A:$M,9,FALSE)),0,VLOOKUP($N2954,'Data from Waybill Query'!$A:$M,9,FALSE))</f>
        <v>0</v>
      </c>
      <c r="J2954" s="104">
        <f>IF(ISNA(VLOOKUP($N2954,'Data from Waybill Query'!$A:$M,10,FALSE)),0,VLOOKUP($N2954,'Data from Waybill Query'!$A:$M,10,FALSE))</f>
        <v>0</v>
      </c>
      <c r="K2954" s="104">
        <f>IF(ISNA(VLOOKUP($N2954,'Data from Waybill Query'!$A:$M,11,FALSE)),0,VLOOKUP($N2954,'Data from Waybill Query'!$A:$M,11,FALSE))</f>
        <v>0</v>
      </c>
      <c r="L2954" s="104">
        <f>IF(ISNA(VLOOKUP($N2954,'Data from Waybill Query'!$A:$M,12,FALSE)),0,VLOOKUP($N2954,'Data from Waybill Query'!$A:$M,12,FALSE))</f>
        <v>0</v>
      </c>
      <c r="M2954" s="104">
        <f>IF(ISNA(VLOOKUP($N2954,'Data from Waybill Query'!$A:$M,13,FALSE)),0,VLOOKUP($N2954,'Data from Waybill Query'!$A:$M,13,FALSE))</f>
        <v>0</v>
      </c>
      <c r="N2954" s="104">
        <f t="shared" si="102"/>
        <v>403</v>
      </c>
    </row>
    <row r="2955" spans="1:14" x14ac:dyDescent="0.25">
      <c r="A2955" s="104">
        <f t="shared" si="101"/>
        <v>9</v>
      </c>
      <c r="B2955" s="32">
        <f>'Data from Waybill Query'!B2955</f>
        <v>0</v>
      </c>
      <c r="C2955" s="32">
        <f>IF('Data from Waybill Query'!C2955="00","0",IF('Data from Waybill Query'!C2955="01","1",IF('Data from Waybill Query'!C2955="XX","2",'Data from Waybill Query'!C2955)))</f>
        <v>0</v>
      </c>
      <c r="D2955" s="33">
        <f>'Data from Waybill Query'!D2955</f>
        <v>0</v>
      </c>
      <c r="E2955" s="33">
        <f>'Data from Waybill Query'!E2955</f>
        <v>0</v>
      </c>
      <c r="F2955" s="33">
        <f>'Data from Waybill Query'!F2955</f>
        <v>0</v>
      </c>
      <c r="G2955" s="33">
        <f>'Data from Waybill Query'!G2955</f>
        <v>0</v>
      </c>
      <c r="H2955" s="104">
        <f>IF(ISNA(VLOOKUP($N2955,'Data from Waybill Query'!$A:$M,8,FALSE)),0,VLOOKUP($N2955,'Data from Waybill Query'!$A:$M,8,FALSE))</f>
        <v>0</v>
      </c>
      <c r="I2955" s="104">
        <f>IF(ISNA(VLOOKUP($N2955,'Data from Waybill Query'!$A:$M,9,FALSE)),0,VLOOKUP($N2955,'Data from Waybill Query'!$A:$M,9,FALSE))</f>
        <v>0</v>
      </c>
      <c r="J2955" s="104">
        <f>IF(ISNA(VLOOKUP($N2955,'Data from Waybill Query'!$A:$M,10,FALSE)),0,VLOOKUP($N2955,'Data from Waybill Query'!$A:$M,10,FALSE))</f>
        <v>0</v>
      </c>
      <c r="K2955" s="104">
        <f>IF(ISNA(VLOOKUP($N2955,'Data from Waybill Query'!$A:$M,11,FALSE)),0,VLOOKUP($N2955,'Data from Waybill Query'!$A:$M,11,FALSE))</f>
        <v>0</v>
      </c>
      <c r="L2955" s="104">
        <f>IF(ISNA(VLOOKUP($N2955,'Data from Waybill Query'!$A:$M,12,FALSE)),0,VLOOKUP($N2955,'Data from Waybill Query'!$A:$M,12,FALSE))</f>
        <v>0</v>
      </c>
      <c r="M2955" s="104">
        <f>IF(ISNA(VLOOKUP($N2955,'Data from Waybill Query'!$A:$M,13,FALSE)),0,VLOOKUP($N2955,'Data from Waybill Query'!$A:$M,13,FALSE))</f>
        <v>0</v>
      </c>
      <c r="N2955" s="104">
        <f t="shared" si="102"/>
        <v>403</v>
      </c>
    </row>
    <row r="2956" spans="1:14" x14ac:dyDescent="0.25">
      <c r="A2956" s="104">
        <f t="shared" si="101"/>
        <v>10</v>
      </c>
      <c r="B2956" s="32">
        <f>'Data from Waybill Query'!B2956</f>
        <v>0</v>
      </c>
      <c r="C2956" s="32">
        <f>IF('Data from Waybill Query'!C2956="00","0",IF('Data from Waybill Query'!C2956="01","1",IF('Data from Waybill Query'!C2956="XX","2",'Data from Waybill Query'!C2956)))</f>
        <v>0</v>
      </c>
      <c r="D2956" s="33">
        <f>'Data from Waybill Query'!D2956</f>
        <v>0</v>
      </c>
      <c r="E2956" s="33">
        <f>'Data from Waybill Query'!E2956</f>
        <v>0</v>
      </c>
      <c r="F2956" s="33">
        <f>'Data from Waybill Query'!F2956</f>
        <v>0</v>
      </c>
      <c r="G2956" s="33">
        <f>'Data from Waybill Query'!G2956</f>
        <v>0</v>
      </c>
      <c r="H2956" s="104">
        <f>IF(ISNA(VLOOKUP($N2956,'Data from Waybill Query'!$A:$M,8,FALSE)),0,VLOOKUP($N2956,'Data from Waybill Query'!$A:$M,8,FALSE))</f>
        <v>0</v>
      </c>
      <c r="I2956" s="104">
        <f>IF(ISNA(VLOOKUP($N2956,'Data from Waybill Query'!$A:$M,9,FALSE)),0,VLOOKUP($N2956,'Data from Waybill Query'!$A:$M,9,FALSE))</f>
        <v>0</v>
      </c>
      <c r="J2956" s="104">
        <f>IF(ISNA(VLOOKUP($N2956,'Data from Waybill Query'!$A:$M,10,FALSE)),0,VLOOKUP($N2956,'Data from Waybill Query'!$A:$M,10,FALSE))</f>
        <v>0</v>
      </c>
      <c r="K2956" s="104">
        <f>IF(ISNA(VLOOKUP($N2956,'Data from Waybill Query'!$A:$M,11,FALSE)),0,VLOOKUP($N2956,'Data from Waybill Query'!$A:$M,11,FALSE))</f>
        <v>0</v>
      </c>
      <c r="L2956" s="104">
        <f>IF(ISNA(VLOOKUP($N2956,'Data from Waybill Query'!$A:$M,12,FALSE)),0,VLOOKUP($N2956,'Data from Waybill Query'!$A:$M,12,FALSE))</f>
        <v>0</v>
      </c>
      <c r="M2956" s="104">
        <f>IF(ISNA(VLOOKUP($N2956,'Data from Waybill Query'!$A:$M,13,FALSE)),0,VLOOKUP($N2956,'Data from Waybill Query'!$A:$M,13,FALSE))</f>
        <v>0</v>
      </c>
      <c r="N2956" s="104">
        <f t="shared" si="102"/>
        <v>403</v>
      </c>
    </row>
    <row r="2957" spans="1:14" x14ac:dyDescent="0.25">
      <c r="A2957" s="104">
        <f t="shared" si="101"/>
        <v>11</v>
      </c>
      <c r="B2957" s="32">
        <f>'Data from Waybill Query'!B2957</f>
        <v>0</v>
      </c>
      <c r="C2957" s="32">
        <f>IF('Data from Waybill Query'!C2957="00","0",IF('Data from Waybill Query'!C2957="01","1",IF('Data from Waybill Query'!C2957="XX","2",'Data from Waybill Query'!C2957)))</f>
        <v>0</v>
      </c>
      <c r="D2957" s="33">
        <f>'Data from Waybill Query'!D2957</f>
        <v>0</v>
      </c>
      <c r="E2957" s="33">
        <f>'Data from Waybill Query'!E2957</f>
        <v>0</v>
      </c>
      <c r="F2957" s="33">
        <f>'Data from Waybill Query'!F2957</f>
        <v>0</v>
      </c>
      <c r="G2957" s="33">
        <f>'Data from Waybill Query'!G2957</f>
        <v>0</v>
      </c>
      <c r="H2957" s="104">
        <f>IF(ISNA(VLOOKUP($N2957,'Data from Waybill Query'!$A:$M,8,FALSE)),0,VLOOKUP($N2957,'Data from Waybill Query'!$A:$M,8,FALSE))</f>
        <v>0</v>
      </c>
      <c r="I2957" s="104">
        <f>IF(ISNA(VLOOKUP($N2957,'Data from Waybill Query'!$A:$M,9,FALSE)),0,VLOOKUP($N2957,'Data from Waybill Query'!$A:$M,9,FALSE))</f>
        <v>0</v>
      </c>
      <c r="J2957" s="104">
        <f>IF(ISNA(VLOOKUP($N2957,'Data from Waybill Query'!$A:$M,10,FALSE)),0,VLOOKUP($N2957,'Data from Waybill Query'!$A:$M,10,FALSE))</f>
        <v>0</v>
      </c>
      <c r="K2957" s="104">
        <f>IF(ISNA(VLOOKUP($N2957,'Data from Waybill Query'!$A:$M,11,FALSE)),0,VLOOKUP($N2957,'Data from Waybill Query'!$A:$M,11,FALSE))</f>
        <v>0</v>
      </c>
      <c r="L2957" s="104">
        <f>IF(ISNA(VLOOKUP($N2957,'Data from Waybill Query'!$A:$M,12,FALSE)),0,VLOOKUP($N2957,'Data from Waybill Query'!$A:$M,12,FALSE))</f>
        <v>0</v>
      </c>
      <c r="M2957" s="104">
        <f>IF(ISNA(VLOOKUP($N2957,'Data from Waybill Query'!$A:$M,13,FALSE)),0,VLOOKUP($N2957,'Data from Waybill Query'!$A:$M,13,FALSE))</f>
        <v>0</v>
      </c>
      <c r="N2957" s="104">
        <f t="shared" si="102"/>
        <v>403</v>
      </c>
    </row>
    <row r="2958" spans="1:14" x14ac:dyDescent="0.25">
      <c r="A2958" s="104">
        <f t="shared" si="101"/>
        <v>12</v>
      </c>
      <c r="B2958" s="32">
        <f>'Data from Waybill Query'!B2958</f>
        <v>0</v>
      </c>
      <c r="C2958" s="32">
        <f>IF('Data from Waybill Query'!C2958="00","0",IF('Data from Waybill Query'!C2958="01","1",IF('Data from Waybill Query'!C2958="XX","2",'Data from Waybill Query'!C2958)))</f>
        <v>0</v>
      </c>
      <c r="D2958" s="33">
        <f>'Data from Waybill Query'!D2958</f>
        <v>0</v>
      </c>
      <c r="E2958" s="33">
        <f>'Data from Waybill Query'!E2958</f>
        <v>0</v>
      </c>
      <c r="F2958" s="33">
        <f>'Data from Waybill Query'!F2958</f>
        <v>0</v>
      </c>
      <c r="G2958" s="33">
        <f>'Data from Waybill Query'!G2958</f>
        <v>0</v>
      </c>
      <c r="H2958" s="104">
        <f>IF(ISNA(VLOOKUP($N2958,'Data from Waybill Query'!$A:$M,8,FALSE)),0,VLOOKUP($N2958,'Data from Waybill Query'!$A:$M,8,FALSE))</f>
        <v>0</v>
      </c>
      <c r="I2958" s="104">
        <f>IF(ISNA(VLOOKUP($N2958,'Data from Waybill Query'!$A:$M,9,FALSE)),0,VLOOKUP($N2958,'Data from Waybill Query'!$A:$M,9,FALSE))</f>
        <v>0</v>
      </c>
      <c r="J2958" s="104">
        <f>IF(ISNA(VLOOKUP($N2958,'Data from Waybill Query'!$A:$M,10,FALSE)),0,VLOOKUP($N2958,'Data from Waybill Query'!$A:$M,10,FALSE))</f>
        <v>0</v>
      </c>
      <c r="K2958" s="104">
        <f>IF(ISNA(VLOOKUP($N2958,'Data from Waybill Query'!$A:$M,11,FALSE)),0,VLOOKUP($N2958,'Data from Waybill Query'!$A:$M,11,FALSE))</f>
        <v>0</v>
      </c>
      <c r="L2958" s="104">
        <f>IF(ISNA(VLOOKUP($N2958,'Data from Waybill Query'!$A:$M,12,FALSE)),0,VLOOKUP($N2958,'Data from Waybill Query'!$A:$M,12,FALSE))</f>
        <v>0</v>
      </c>
      <c r="M2958" s="104">
        <f>IF(ISNA(VLOOKUP($N2958,'Data from Waybill Query'!$A:$M,13,FALSE)),0,VLOOKUP($N2958,'Data from Waybill Query'!$A:$M,13,FALSE))</f>
        <v>0</v>
      </c>
      <c r="N2958" s="104">
        <f t="shared" si="102"/>
        <v>403</v>
      </c>
    </row>
    <row r="2959" spans="1:14" x14ac:dyDescent="0.25">
      <c r="A2959" s="104">
        <f t="shared" si="101"/>
        <v>13</v>
      </c>
      <c r="B2959" s="32">
        <f>'Data from Waybill Query'!B2959</f>
        <v>0</v>
      </c>
      <c r="C2959" s="32">
        <f>IF('Data from Waybill Query'!C2959="00","0",IF('Data from Waybill Query'!C2959="01","1",IF('Data from Waybill Query'!C2959="XX","2",'Data from Waybill Query'!C2959)))</f>
        <v>0</v>
      </c>
      <c r="D2959" s="33">
        <f>'Data from Waybill Query'!D2959</f>
        <v>0</v>
      </c>
      <c r="E2959" s="33">
        <f>'Data from Waybill Query'!E2959</f>
        <v>0</v>
      </c>
      <c r="F2959" s="33">
        <f>'Data from Waybill Query'!F2959</f>
        <v>0</v>
      </c>
      <c r="G2959" s="33">
        <f>'Data from Waybill Query'!G2959</f>
        <v>0</v>
      </c>
      <c r="H2959" s="104">
        <f>IF(ISNA(VLOOKUP($N2959,'Data from Waybill Query'!$A:$M,8,FALSE)),0,VLOOKUP($N2959,'Data from Waybill Query'!$A:$M,8,FALSE))</f>
        <v>0</v>
      </c>
      <c r="I2959" s="104">
        <f>IF(ISNA(VLOOKUP($N2959,'Data from Waybill Query'!$A:$M,9,FALSE)),0,VLOOKUP($N2959,'Data from Waybill Query'!$A:$M,9,FALSE))</f>
        <v>0</v>
      </c>
      <c r="J2959" s="104">
        <f>IF(ISNA(VLOOKUP($N2959,'Data from Waybill Query'!$A:$M,10,FALSE)),0,VLOOKUP($N2959,'Data from Waybill Query'!$A:$M,10,FALSE))</f>
        <v>0</v>
      </c>
      <c r="K2959" s="104">
        <f>IF(ISNA(VLOOKUP($N2959,'Data from Waybill Query'!$A:$M,11,FALSE)),0,VLOOKUP($N2959,'Data from Waybill Query'!$A:$M,11,FALSE))</f>
        <v>0</v>
      </c>
      <c r="L2959" s="104">
        <f>IF(ISNA(VLOOKUP($N2959,'Data from Waybill Query'!$A:$M,12,FALSE)),0,VLOOKUP($N2959,'Data from Waybill Query'!$A:$M,12,FALSE))</f>
        <v>0</v>
      </c>
      <c r="M2959" s="104">
        <f>IF(ISNA(VLOOKUP($N2959,'Data from Waybill Query'!$A:$M,13,FALSE)),0,VLOOKUP($N2959,'Data from Waybill Query'!$A:$M,13,FALSE))</f>
        <v>0</v>
      </c>
      <c r="N2959" s="104">
        <f t="shared" si="102"/>
        <v>403</v>
      </c>
    </row>
    <row r="2960" spans="1:14" x14ac:dyDescent="0.25">
      <c r="A2960" s="104">
        <f t="shared" si="101"/>
        <v>14</v>
      </c>
      <c r="B2960" s="32">
        <f>'Data from Waybill Query'!B2960</f>
        <v>0</v>
      </c>
      <c r="C2960" s="32">
        <f>IF('Data from Waybill Query'!C2960="00","0",IF('Data from Waybill Query'!C2960="01","1",IF('Data from Waybill Query'!C2960="XX","2",'Data from Waybill Query'!C2960)))</f>
        <v>0</v>
      </c>
      <c r="D2960" s="33">
        <f>'Data from Waybill Query'!D2960</f>
        <v>0</v>
      </c>
      <c r="E2960" s="33">
        <f>'Data from Waybill Query'!E2960</f>
        <v>0</v>
      </c>
      <c r="F2960" s="33">
        <f>'Data from Waybill Query'!F2960</f>
        <v>0</v>
      </c>
      <c r="G2960" s="33">
        <f>'Data from Waybill Query'!G2960</f>
        <v>0</v>
      </c>
      <c r="H2960" s="104">
        <f>IF(ISNA(VLOOKUP($N2960,'Data from Waybill Query'!$A:$M,8,FALSE)),0,VLOOKUP($N2960,'Data from Waybill Query'!$A:$M,8,FALSE))</f>
        <v>0</v>
      </c>
      <c r="I2960" s="104">
        <f>IF(ISNA(VLOOKUP($N2960,'Data from Waybill Query'!$A:$M,9,FALSE)),0,VLOOKUP($N2960,'Data from Waybill Query'!$A:$M,9,FALSE))</f>
        <v>0</v>
      </c>
      <c r="J2960" s="104">
        <f>IF(ISNA(VLOOKUP($N2960,'Data from Waybill Query'!$A:$M,10,FALSE)),0,VLOOKUP($N2960,'Data from Waybill Query'!$A:$M,10,FALSE))</f>
        <v>0</v>
      </c>
      <c r="K2960" s="104">
        <f>IF(ISNA(VLOOKUP($N2960,'Data from Waybill Query'!$A:$M,11,FALSE)),0,VLOOKUP($N2960,'Data from Waybill Query'!$A:$M,11,FALSE))</f>
        <v>0</v>
      </c>
      <c r="L2960" s="104">
        <f>IF(ISNA(VLOOKUP($N2960,'Data from Waybill Query'!$A:$M,12,FALSE)),0,VLOOKUP($N2960,'Data from Waybill Query'!$A:$M,12,FALSE))</f>
        <v>0</v>
      </c>
      <c r="M2960" s="104">
        <f>IF(ISNA(VLOOKUP($N2960,'Data from Waybill Query'!$A:$M,13,FALSE)),0,VLOOKUP($N2960,'Data from Waybill Query'!$A:$M,13,FALSE))</f>
        <v>0</v>
      </c>
      <c r="N2960" s="104">
        <f t="shared" si="102"/>
        <v>403</v>
      </c>
    </row>
    <row r="2961" spans="1:14" x14ac:dyDescent="0.25">
      <c r="A2961" s="104">
        <f t="shared" si="101"/>
        <v>15</v>
      </c>
      <c r="B2961" s="32">
        <f>'Data from Waybill Query'!B2961</f>
        <v>0</v>
      </c>
      <c r="C2961" s="32">
        <f>IF('Data from Waybill Query'!C2961="00","0",IF('Data from Waybill Query'!C2961="01","1",IF('Data from Waybill Query'!C2961="XX","2",'Data from Waybill Query'!C2961)))</f>
        <v>0</v>
      </c>
      <c r="D2961" s="33">
        <f>'Data from Waybill Query'!D2961</f>
        <v>0</v>
      </c>
      <c r="E2961" s="33">
        <f>'Data from Waybill Query'!E2961</f>
        <v>0</v>
      </c>
      <c r="F2961" s="33">
        <f>'Data from Waybill Query'!F2961</f>
        <v>0</v>
      </c>
      <c r="G2961" s="33">
        <f>'Data from Waybill Query'!G2961</f>
        <v>0</v>
      </c>
      <c r="H2961" s="104">
        <f>IF(ISNA(VLOOKUP($N2961,'Data from Waybill Query'!$A:$M,8,FALSE)),0,VLOOKUP($N2961,'Data from Waybill Query'!$A:$M,8,FALSE))</f>
        <v>0</v>
      </c>
      <c r="I2961" s="104">
        <f>IF(ISNA(VLOOKUP($N2961,'Data from Waybill Query'!$A:$M,9,FALSE)),0,VLOOKUP($N2961,'Data from Waybill Query'!$A:$M,9,FALSE))</f>
        <v>0</v>
      </c>
      <c r="J2961" s="104">
        <f>IF(ISNA(VLOOKUP($N2961,'Data from Waybill Query'!$A:$M,10,FALSE)),0,VLOOKUP($N2961,'Data from Waybill Query'!$A:$M,10,FALSE))</f>
        <v>0</v>
      </c>
      <c r="K2961" s="104">
        <f>IF(ISNA(VLOOKUP($N2961,'Data from Waybill Query'!$A:$M,11,FALSE)),0,VLOOKUP($N2961,'Data from Waybill Query'!$A:$M,11,FALSE))</f>
        <v>0</v>
      </c>
      <c r="L2961" s="104">
        <f>IF(ISNA(VLOOKUP($N2961,'Data from Waybill Query'!$A:$M,12,FALSE)),0,VLOOKUP($N2961,'Data from Waybill Query'!$A:$M,12,FALSE))</f>
        <v>0</v>
      </c>
      <c r="M2961" s="104">
        <f>IF(ISNA(VLOOKUP($N2961,'Data from Waybill Query'!$A:$M,13,FALSE)),0,VLOOKUP($N2961,'Data from Waybill Query'!$A:$M,13,FALSE))</f>
        <v>0</v>
      </c>
      <c r="N2961" s="104">
        <f t="shared" si="102"/>
        <v>403</v>
      </c>
    </row>
    <row r="2962" spans="1:14" x14ac:dyDescent="0.25">
      <c r="A2962" s="104">
        <f t="shared" si="101"/>
        <v>16</v>
      </c>
      <c r="B2962" s="32">
        <f>'Data from Waybill Query'!B2962</f>
        <v>0</v>
      </c>
      <c r="C2962" s="32">
        <f>IF('Data from Waybill Query'!C2962="00","0",IF('Data from Waybill Query'!C2962="01","1",IF('Data from Waybill Query'!C2962="XX","2",'Data from Waybill Query'!C2962)))</f>
        <v>0</v>
      </c>
      <c r="D2962" s="33">
        <f>'Data from Waybill Query'!D2962</f>
        <v>0</v>
      </c>
      <c r="E2962" s="33">
        <f>'Data from Waybill Query'!E2962</f>
        <v>0</v>
      </c>
      <c r="F2962" s="33">
        <f>'Data from Waybill Query'!F2962</f>
        <v>0</v>
      </c>
      <c r="G2962" s="33">
        <f>'Data from Waybill Query'!G2962</f>
        <v>0</v>
      </c>
      <c r="H2962" s="104">
        <f>IF(ISNA(VLOOKUP($N2962,'Data from Waybill Query'!$A:$M,8,FALSE)),0,VLOOKUP($N2962,'Data from Waybill Query'!$A:$M,8,FALSE))</f>
        <v>0</v>
      </c>
      <c r="I2962" s="104">
        <f>IF(ISNA(VLOOKUP($N2962,'Data from Waybill Query'!$A:$M,9,FALSE)),0,VLOOKUP($N2962,'Data from Waybill Query'!$A:$M,9,FALSE))</f>
        <v>0</v>
      </c>
      <c r="J2962" s="104">
        <f>IF(ISNA(VLOOKUP($N2962,'Data from Waybill Query'!$A:$M,10,FALSE)),0,VLOOKUP($N2962,'Data from Waybill Query'!$A:$M,10,FALSE))</f>
        <v>0</v>
      </c>
      <c r="K2962" s="104">
        <f>IF(ISNA(VLOOKUP($N2962,'Data from Waybill Query'!$A:$M,11,FALSE)),0,VLOOKUP($N2962,'Data from Waybill Query'!$A:$M,11,FALSE))</f>
        <v>0</v>
      </c>
      <c r="L2962" s="104">
        <f>IF(ISNA(VLOOKUP($N2962,'Data from Waybill Query'!$A:$M,12,FALSE)),0,VLOOKUP($N2962,'Data from Waybill Query'!$A:$M,12,FALSE))</f>
        <v>0</v>
      </c>
      <c r="M2962" s="104">
        <f>IF(ISNA(VLOOKUP($N2962,'Data from Waybill Query'!$A:$M,13,FALSE)),0,VLOOKUP($N2962,'Data from Waybill Query'!$A:$M,13,FALSE))</f>
        <v>0</v>
      </c>
      <c r="N2962" s="104">
        <f t="shared" si="102"/>
        <v>403</v>
      </c>
    </row>
    <row r="2963" spans="1:14" x14ac:dyDescent="0.25">
      <c r="A2963" s="104">
        <f t="shared" si="101"/>
        <v>17</v>
      </c>
      <c r="B2963" s="32">
        <f>'Data from Waybill Query'!B2963</f>
        <v>0</v>
      </c>
      <c r="C2963" s="32">
        <f>IF('Data from Waybill Query'!C2963="00","0",IF('Data from Waybill Query'!C2963="01","1",IF('Data from Waybill Query'!C2963="XX","2",'Data from Waybill Query'!C2963)))</f>
        <v>0</v>
      </c>
      <c r="D2963" s="33">
        <f>'Data from Waybill Query'!D2963</f>
        <v>0</v>
      </c>
      <c r="E2963" s="33">
        <f>'Data from Waybill Query'!E2963</f>
        <v>0</v>
      </c>
      <c r="F2963" s="33">
        <f>'Data from Waybill Query'!F2963</f>
        <v>0</v>
      </c>
      <c r="G2963" s="33">
        <f>'Data from Waybill Query'!G2963</f>
        <v>0</v>
      </c>
      <c r="H2963" s="104">
        <f>IF(ISNA(VLOOKUP($N2963,'Data from Waybill Query'!$A:$M,8,FALSE)),0,VLOOKUP($N2963,'Data from Waybill Query'!$A:$M,8,FALSE))</f>
        <v>0</v>
      </c>
      <c r="I2963" s="104">
        <f>IF(ISNA(VLOOKUP($N2963,'Data from Waybill Query'!$A:$M,9,FALSE)),0,VLOOKUP($N2963,'Data from Waybill Query'!$A:$M,9,FALSE))</f>
        <v>0</v>
      </c>
      <c r="J2963" s="104">
        <f>IF(ISNA(VLOOKUP($N2963,'Data from Waybill Query'!$A:$M,10,FALSE)),0,VLOOKUP($N2963,'Data from Waybill Query'!$A:$M,10,FALSE))</f>
        <v>0</v>
      </c>
      <c r="K2963" s="104">
        <f>IF(ISNA(VLOOKUP($N2963,'Data from Waybill Query'!$A:$M,11,FALSE)),0,VLOOKUP($N2963,'Data from Waybill Query'!$A:$M,11,FALSE))</f>
        <v>0</v>
      </c>
      <c r="L2963" s="104">
        <f>IF(ISNA(VLOOKUP($N2963,'Data from Waybill Query'!$A:$M,12,FALSE)),0,VLOOKUP($N2963,'Data from Waybill Query'!$A:$M,12,FALSE))</f>
        <v>0</v>
      </c>
      <c r="M2963" s="104">
        <f>IF(ISNA(VLOOKUP($N2963,'Data from Waybill Query'!$A:$M,13,FALSE)),0,VLOOKUP($N2963,'Data from Waybill Query'!$A:$M,13,FALSE))</f>
        <v>0</v>
      </c>
      <c r="N2963" s="104">
        <f t="shared" si="102"/>
        <v>403</v>
      </c>
    </row>
    <row r="2964" spans="1:14" x14ac:dyDescent="0.25">
      <c r="A2964" s="104">
        <f t="shared" si="101"/>
        <v>18</v>
      </c>
      <c r="B2964" s="32">
        <f>'Data from Waybill Query'!B2964</f>
        <v>0</v>
      </c>
      <c r="C2964" s="32">
        <f>IF('Data from Waybill Query'!C2964="00","0",IF('Data from Waybill Query'!C2964="01","1",IF('Data from Waybill Query'!C2964="XX","2",'Data from Waybill Query'!C2964)))</f>
        <v>0</v>
      </c>
      <c r="D2964" s="33">
        <f>'Data from Waybill Query'!D2964</f>
        <v>0</v>
      </c>
      <c r="E2964" s="33">
        <f>'Data from Waybill Query'!E2964</f>
        <v>0</v>
      </c>
      <c r="F2964" s="33">
        <f>'Data from Waybill Query'!F2964</f>
        <v>0</v>
      </c>
      <c r="G2964" s="33">
        <f>'Data from Waybill Query'!G2964</f>
        <v>0</v>
      </c>
      <c r="H2964" s="104">
        <f>IF(ISNA(VLOOKUP($N2964,'Data from Waybill Query'!$A:$M,8,FALSE)),0,VLOOKUP($N2964,'Data from Waybill Query'!$A:$M,8,FALSE))</f>
        <v>0</v>
      </c>
      <c r="I2964" s="104">
        <f>IF(ISNA(VLOOKUP($N2964,'Data from Waybill Query'!$A:$M,9,FALSE)),0,VLOOKUP($N2964,'Data from Waybill Query'!$A:$M,9,FALSE))</f>
        <v>0</v>
      </c>
      <c r="J2964" s="104">
        <f>IF(ISNA(VLOOKUP($N2964,'Data from Waybill Query'!$A:$M,10,FALSE)),0,VLOOKUP($N2964,'Data from Waybill Query'!$A:$M,10,FALSE))</f>
        <v>0</v>
      </c>
      <c r="K2964" s="104">
        <f>IF(ISNA(VLOOKUP($N2964,'Data from Waybill Query'!$A:$M,11,FALSE)),0,VLOOKUP($N2964,'Data from Waybill Query'!$A:$M,11,FALSE))</f>
        <v>0</v>
      </c>
      <c r="L2964" s="104">
        <f>IF(ISNA(VLOOKUP($N2964,'Data from Waybill Query'!$A:$M,12,FALSE)),0,VLOOKUP($N2964,'Data from Waybill Query'!$A:$M,12,FALSE))</f>
        <v>0</v>
      </c>
      <c r="M2964" s="104">
        <f>IF(ISNA(VLOOKUP($N2964,'Data from Waybill Query'!$A:$M,13,FALSE)),0,VLOOKUP($N2964,'Data from Waybill Query'!$A:$M,13,FALSE))</f>
        <v>0</v>
      </c>
      <c r="N2964" s="104">
        <f t="shared" si="102"/>
        <v>403</v>
      </c>
    </row>
    <row r="2965" spans="1:14" x14ac:dyDescent="0.25">
      <c r="A2965" s="104">
        <f t="shared" si="101"/>
        <v>19</v>
      </c>
      <c r="B2965" s="32">
        <f>'Data from Waybill Query'!B2965</f>
        <v>0</v>
      </c>
      <c r="C2965" s="32">
        <f>IF('Data from Waybill Query'!C2965="00","0",IF('Data from Waybill Query'!C2965="01","1",IF('Data from Waybill Query'!C2965="XX","2",'Data from Waybill Query'!C2965)))</f>
        <v>0</v>
      </c>
      <c r="D2965" s="33">
        <f>'Data from Waybill Query'!D2965</f>
        <v>0</v>
      </c>
      <c r="E2965" s="33">
        <f>'Data from Waybill Query'!E2965</f>
        <v>0</v>
      </c>
      <c r="F2965" s="33">
        <f>'Data from Waybill Query'!F2965</f>
        <v>0</v>
      </c>
      <c r="G2965" s="33">
        <f>'Data from Waybill Query'!G2965</f>
        <v>0</v>
      </c>
      <c r="H2965" s="104">
        <f>IF(ISNA(VLOOKUP($N2965,'Data from Waybill Query'!$A:$M,8,FALSE)),0,VLOOKUP($N2965,'Data from Waybill Query'!$A:$M,8,FALSE))</f>
        <v>0</v>
      </c>
      <c r="I2965" s="104">
        <f>IF(ISNA(VLOOKUP($N2965,'Data from Waybill Query'!$A:$M,9,FALSE)),0,VLOOKUP($N2965,'Data from Waybill Query'!$A:$M,9,FALSE))</f>
        <v>0</v>
      </c>
      <c r="J2965" s="104">
        <f>IF(ISNA(VLOOKUP($N2965,'Data from Waybill Query'!$A:$M,10,FALSE)),0,VLOOKUP($N2965,'Data from Waybill Query'!$A:$M,10,FALSE))</f>
        <v>0</v>
      </c>
      <c r="K2965" s="104">
        <f>IF(ISNA(VLOOKUP($N2965,'Data from Waybill Query'!$A:$M,11,FALSE)),0,VLOOKUP($N2965,'Data from Waybill Query'!$A:$M,11,FALSE))</f>
        <v>0</v>
      </c>
      <c r="L2965" s="104">
        <f>IF(ISNA(VLOOKUP($N2965,'Data from Waybill Query'!$A:$M,12,FALSE)),0,VLOOKUP($N2965,'Data from Waybill Query'!$A:$M,12,FALSE))</f>
        <v>0</v>
      </c>
      <c r="M2965" s="104">
        <f>IF(ISNA(VLOOKUP($N2965,'Data from Waybill Query'!$A:$M,13,FALSE)),0,VLOOKUP($N2965,'Data from Waybill Query'!$A:$M,13,FALSE))</f>
        <v>0</v>
      </c>
      <c r="N2965" s="104">
        <f t="shared" si="102"/>
        <v>403</v>
      </c>
    </row>
    <row r="2966" spans="1:14" x14ac:dyDescent="0.25">
      <c r="A2966" s="104">
        <f t="shared" si="101"/>
        <v>20</v>
      </c>
      <c r="B2966" s="32">
        <f>'Data from Waybill Query'!B2966</f>
        <v>0</v>
      </c>
      <c r="C2966" s="32">
        <f>IF('Data from Waybill Query'!C2966="00","0",IF('Data from Waybill Query'!C2966="01","1",IF('Data from Waybill Query'!C2966="XX","2",'Data from Waybill Query'!C2966)))</f>
        <v>0</v>
      </c>
      <c r="D2966" s="33">
        <f>'Data from Waybill Query'!D2966</f>
        <v>0</v>
      </c>
      <c r="E2966" s="33">
        <f>'Data from Waybill Query'!E2966</f>
        <v>0</v>
      </c>
      <c r="F2966" s="33">
        <f>'Data from Waybill Query'!F2966</f>
        <v>0</v>
      </c>
      <c r="G2966" s="33">
        <f>'Data from Waybill Query'!G2966</f>
        <v>0</v>
      </c>
      <c r="H2966" s="104">
        <f>IF(ISNA(VLOOKUP($N2966,'Data from Waybill Query'!$A:$M,8,FALSE)),0,VLOOKUP($N2966,'Data from Waybill Query'!$A:$M,8,FALSE))</f>
        <v>0</v>
      </c>
      <c r="I2966" s="104">
        <f>IF(ISNA(VLOOKUP($N2966,'Data from Waybill Query'!$A:$M,9,FALSE)),0,VLOOKUP($N2966,'Data from Waybill Query'!$A:$M,9,FALSE))</f>
        <v>0</v>
      </c>
      <c r="J2966" s="104">
        <f>IF(ISNA(VLOOKUP($N2966,'Data from Waybill Query'!$A:$M,10,FALSE)),0,VLOOKUP($N2966,'Data from Waybill Query'!$A:$M,10,FALSE))</f>
        <v>0</v>
      </c>
      <c r="K2966" s="104">
        <f>IF(ISNA(VLOOKUP($N2966,'Data from Waybill Query'!$A:$M,11,FALSE)),0,VLOOKUP($N2966,'Data from Waybill Query'!$A:$M,11,FALSE))</f>
        <v>0</v>
      </c>
      <c r="L2966" s="104">
        <f>IF(ISNA(VLOOKUP($N2966,'Data from Waybill Query'!$A:$M,12,FALSE)),0,VLOOKUP($N2966,'Data from Waybill Query'!$A:$M,12,FALSE))</f>
        <v>0</v>
      </c>
      <c r="M2966" s="104">
        <f>IF(ISNA(VLOOKUP($N2966,'Data from Waybill Query'!$A:$M,13,FALSE)),0,VLOOKUP($N2966,'Data from Waybill Query'!$A:$M,13,FALSE))</f>
        <v>0</v>
      </c>
      <c r="N2966" s="104">
        <f t="shared" si="102"/>
        <v>403</v>
      </c>
    </row>
    <row r="2967" spans="1:14" x14ac:dyDescent="0.25">
      <c r="A2967" s="104">
        <f t="shared" si="101"/>
        <v>21</v>
      </c>
      <c r="B2967" s="32">
        <f>'Data from Waybill Query'!B2967</f>
        <v>0</v>
      </c>
      <c r="C2967" s="32">
        <f>IF('Data from Waybill Query'!C2967="00","0",IF('Data from Waybill Query'!C2967="01","1",IF('Data from Waybill Query'!C2967="XX","2",'Data from Waybill Query'!C2967)))</f>
        <v>0</v>
      </c>
      <c r="D2967" s="33">
        <f>'Data from Waybill Query'!D2967</f>
        <v>0</v>
      </c>
      <c r="E2967" s="33">
        <f>'Data from Waybill Query'!E2967</f>
        <v>0</v>
      </c>
      <c r="F2967" s="33">
        <f>'Data from Waybill Query'!F2967</f>
        <v>0</v>
      </c>
      <c r="G2967" s="33">
        <f>'Data from Waybill Query'!G2967</f>
        <v>0</v>
      </c>
      <c r="H2967" s="104">
        <f>IF(ISNA(VLOOKUP($N2967,'Data from Waybill Query'!$A:$M,8,FALSE)),0,VLOOKUP($N2967,'Data from Waybill Query'!$A:$M,8,FALSE))</f>
        <v>0</v>
      </c>
      <c r="I2967" s="104">
        <f>IF(ISNA(VLOOKUP($N2967,'Data from Waybill Query'!$A:$M,9,FALSE)),0,VLOOKUP($N2967,'Data from Waybill Query'!$A:$M,9,FALSE))</f>
        <v>0</v>
      </c>
      <c r="J2967" s="104">
        <f>IF(ISNA(VLOOKUP($N2967,'Data from Waybill Query'!$A:$M,10,FALSE)),0,VLOOKUP($N2967,'Data from Waybill Query'!$A:$M,10,FALSE))</f>
        <v>0</v>
      </c>
      <c r="K2967" s="104">
        <f>IF(ISNA(VLOOKUP($N2967,'Data from Waybill Query'!$A:$M,11,FALSE)),0,VLOOKUP($N2967,'Data from Waybill Query'!$A:$M,11,FALSE))</f>
        <v>0</v>
      </c>
      <c r="L2967" s="104">
        <f>IF(ISNA(VLOOKUP($N2967,'Data from Waybill Query'!$A:$M,12,FALSE)),0,VLOOKUP($N2967,'Data from Waybill Query'!$A:$M,12,FALSE))</f>
        <v>0</v>
      </c>
      <c r="M2967" s="104">
        <f>IF(ISNA(VLOOKUP($N2967,'Data from Waybill Query'!$A:$M,13,FALSE)),0,VLOOKUP($N2967,'Data from Waybill Query'!$A:$M,13,FALSE))</f>
        <v>0</v>
      </c>
      <c r="N2967" s="104">
        <f t="shared" si="102"/>
        <v>403</v>
      </c>
    </row>
    <row r="2968" spans="1:14" x14ac:dyDescent="0.25">
      <c r="A2968" s="104">
        <f t="shared" si="101"/>
        <v>22</v>
      </c>
      <c r="B2968" s="32">
        <f>'Data from Waybill Query'!B2968</f>
        <v>0</v>
      </c>
      <c r="C2968" s="32">
        <f>IF('Data from Waybill Query'!C2968="00","0",IF('Data from Waybill Query'!C2968="01","1",IF('Data from Waybill Query'!C2968="XX","2",'Data from Waybill Query'!C2968)))</f>
        <v>0</v>
      </c>
      <c r="D2968" s="33">
        <f>'Data from Waybill Query'!D2968</f>
        <v>0</v>
      </c>
      <c r="E2968" s="33">
        <f>'Data from Waybill Query'!E2968</f>
        <v>0</v>
      </c>
      <c r="F2968" s="33">
        <f>'Data from Waybill Query'!F2968</f>
        <v>0</v>
      </c>
      <c r="G2968" s="33">
        <f>'Data from Waybill Query'!G2968</f>
        <v>0</v>
      </c>
      <c r="H2968" s="104">
        <f>IF(ISNA(VLOOKUP($N2968,'Data from Waybill Query'!$A:$M,8,FALSE)),0,VLOOKUP($N2968,'Data from Waybill Query'!$A:$M,8,FALSE))</f>
        <v>0</v>
      </c>
      <c r="I2968" s="104">
        <f>IF(ISNA(VLOOKUP($N2968,'Data from Waybill Query'!$A:$M,9,FALSE)),0,VLOOKUP($N2968,'Data from Waybill Query'!$A:$M,9,FALSE))</f>
        <v>0</v>
      </c>
      <c r="J2968" s="104">
        <f>IF(ISNA(VLOOKUP($N2968,'Data from Waybill Query'!$A:$M,10,FALSE)),0,VLOOKUP($N2968,'Data from Waybill Query'!$A:$M,10,FALSE))</f>
        <v>0</v>
      </c>
      <c r="K2968" s="104">
        <f>IF(ISNA(VLOOKUP($N2968,'Data from Waybill Query'!$A:$M,11,FALSE)),0,VLOOKUP($N2968,'Data from Waybill Query'!$A:$M,11,FALSE))</f>
        <v>0</v>
      </c>
      <c r="L2968" s="104">
        <f>IF(ISNA(VLOOKUP($N2968,'Data from Waybill Query'!$A:$M,12,FALSE)),0,VLOOKUP($N2968,'Data from Waybill Query'!$A:$M,12,FALSE))</f>
        <v>0</v>
      </c>
      <c r="M2968" s="104">
        <f>IF(ISNA(VLOOKUP($N2968,'Data from Waybill Query'!$A:$M,13,FALSE)),0,VLOOKUP($N2968,'Data from Waybill Query'!$A:$M,13,FALSE))</f>
        <v>0</v>
      </c>
      <c r="N2968" s="104">
        <f t="shared" si="102"/>
        <v>403</v>
      </c>
    </row>
    <row r="2969" spans="1:14" x14ac:dyDescent="0.25">
      <c r="A2969" s="104">
        <f t="shared" si="101"/>
        <v>23</v>
      </c>
      <c r="B2969" s="32">
        <f>'Data from Waybill Query'!B2969</f>
        <v>0</v>
      </c>
      <c r="C2969" s="32">
        <f>IF('Data from Waybill Query'!C2969="00","0",IF('Data from Waybill Query'!C2969="01","1",IF('Data from Waybill Query'!C2969="XX","2",'Data from Waybill Query'!C2969)))</f>
        <v>0</v>
      </c>
      <c r="D2969" s="33">
        <f>'Data from Waybill Query'!D2969</f>
        <v>0</v>
      </c>
      <c r="E2969" s="33">
        <f>'Data from Waybill Query'!E2969</f>
        <v>0</v>
      </c>
      <c r="F2969" s="33">
        <f>'Data from Waybill Query'!F2969</f>
        <v>0</v>
      </c>
      <c r="G2969" s="33">
        <f>'Data from Waybill Query'!G2969</f>
        <v>0</v>
      </c>
      <c r="H2969" s="104">
        <f>IF(ISNA(VLOOKUP($N2969,'Data from Waybill Query'!$A:$M,8,FALSE)),0,VLOOKUP($N2969,'Data from Waybill Query'!$A:$M,8,FALSE))</f>
        <v>0</v>
      </c>
      <c r="I2969" s="104">
        <f>IF(ISNA(VLOOKUP($N2969,'Data from Waybill Query'!$A:$M,9,FALSE)),0,VLOOKUP($N2969,'Data from Waybill Query'!$A:$M,9,FALSE))</f>
        <v>0</v>
      </c>
      <c r="J2969" s="104">
        <f>IF(ISNA(VLOOKUP($N2969,'Data from Waybill Query'!$A:$M,10,FALSE)),0,VLOOKUP($N2969,'Data from Waybill Query'!$A:$M,10,FALSE))</f>
        <v>0</v>
      </c>
      <c r="K2969" s="104">
        <f>IF(ISNA(VLOOKUP($N2969,'Data from Waybill Query'!$A:$M,11,FALSE)),0,VLOOKUP($N2969,'Data from Waybill Query'!$A:$M,11,FALSE))</f>
        <v>0</v>
      </c>
      <c r="L2969" s="104">
        <f>IF(ISNA(VLOOKUP($N2969,'Data from Waybill Query'!$A:$M,12,FALSE)),0,VLOOKUP($N2969,'Data from Waybill Query'!$A:$M,12,FALSE))</f>
        <v>0</v>
      </c>
      <c r="M2969" s="104">
        <f>IF(ISNA(VLOOKUP($N2969,'Data from Waybill Query'!$A:$M,13,FALSE)),0,VLOOKUP($N2969,'Data from Waybill Query'!$A:$M,13,FALSE))</f>
        <v>0</v>
      </c>
      <c r="N2969" s="104">
        <f t="shared" si="102"/>
        <v>403</v>
      </c>
    </row>
    <row r="2970" spans="1:14" x14ac:dyDescent="0.25">
      <c r="A2970" s="104">
        <f t="shared" si="101"/>
        <v>24</v>
      </c>
      <c r="B2970" s="32">
        <f>'Data from Waybill Query'!B2970</f>
        <v>0</v>
      </c>
      <c r="C2970" s="32">
        <f>IF('Data from Waybill Query'!C2970="00","0",IF('Data from Waybill Query'!C2970="01","1",IF('Data from Waybill Query'!C2970="XX","2",'Data from Waybill Query'!C2970)))</f>
        <v>0</v>
      </c>
      <c r="D2970" s="33">
        <f>'Data from Waybill Query'!D2970</f>
        <v>0</v>
      </c>
      <c r="E2970" s="33">
        <f>'Data from Waybill Query'!E2970</f>
        <v>0</v>
      </c>
      <c r="F2970" s="33">
        <f>'Data from Waybill Query'!F2970</f>
        <v>0</v>
      </c>
      <c r="G2970" s="33">
        <f>'Data from Waybill Query'!G2970</f>
        <v>0</v>
      </c>
      <c r="H2970" s="104">
        <f>IF(ISNA(VLOOKUP($N2970,'Data from Waybill Query'!$A:$M,8,FALSE)),0,VLOOKUP($N2970,'Data from Waybill Query'!$A:$M,8,FALSE))</f>
        <v>0</v>
      </c>
      <c r="I2970" s="104">
        <f>IF(ISNA(VLOOKUP($N2970,'Data from Waybill Query'!$A:$M,9,FALSE)),0,VLOOKUP($N2970,'Data from Waybill Query'!$A:$M,9,FALSE))</f>
        <v>0</v>
      </c>
      <c r="J2970" s="104">
        <f>IF(ISNA(VLOOKUP($N2970,'Data from Waybill Query'!$A:$M,10,FALSE)),0,VLOOKUP($N2970,'Data from Waybill Query'!$A:$M,10,FALSE))</f>
        <v>0</v>
      </c>
      <c r="K2970" s="104">
        <f>IF(ISNA(VLOOKUP($N2970,'Data from Waybill Query'!$A:$M,11,FALSE)),0,VLOOKUP($N2970,'Data from Waybill Query'!$A:$M,11,FALSE))</f>
        <v>0</v>
      </c>
      <c r="L2970" s="104">
        <f>IF(ISNA(VLOOKUP($N2970,'Data from Waybill Query'!$A:$M,12,FALSE)),0,VLOOKUP($N2970,'Data from Waybill Query'!$A:$M,12,FALSE))</f>
        <v>0</v>
      </c>
      <c r="M2970" s="104">
        <f>IF(ISNA(VLOOKUP($N2970,'Data from Waybill Query'!$A:$M,13,FALSE)),0,VLOOKUP($N2970,'Data from Waybill Query'!$A:$M,13,FALSE))</f>
        <v>0</v>
      </c>
      <c r="N2970" s="104">
        <f t="shared" si="102"/>
        <v>403</v>
      </c>
    </row>
    <row r="2971" spans="1:14" x14ac:dyDescent="0.25">
      <c r="A2971" s="104">
        <f t="shared" si="101"/>
        <v>25</v>
      </c>
      <c r="B2971" s="32">
        <f>'Data from Waybill Query'!B2971</f>
        <v>0</v>
      </c>
      <c r="C2971" s="32">
        <f>IF('Data from Waybill Query'!C2971="00","0",IF('Data from Waybill Query'!C2971="01","1",IF('Data from Waybill Query'!C2971="XX","2",'Data from Waybill Query'!C2971)))</f>
        <v>0</v>
      </c>
      <c r="D2971" s="33">
        <f>'Data from Waybill Query'!D2971</f>
        <v>0</v>
      </c>
      <c r="E2971" s="33">
        <f>'Data from Waybill Query'!E2971</f>
        <v>0</v>
      </c>
      <c r="F2971" s="33">
        <f>'Data from Waybill Query'!F2971</f>
        <v>0</v>
      </c>
      <c r="G2971" s="33">
        <f>'Data from Waybill Query'!G2971</f>
        <v>0</v>
      </c>
      <c r="H2971" s="104">
        <f>IF(ISNA(VLOOKUP($N2971,'Data from Waybill Query'!$A:$M,8,FALSE)),0,VLOOKUP($N2971,'Data from Waybill Query'!$A:$M,8,FALSE))</f>
        <v>0</v>
      </c>
      <c r="I2971" s="104">
        <f>IF(ISNA(VLOOKUP($N2971,'Data from Waybill Query'!$A:$M,9,FALSE)),0,VLOOKUP($N2971,'Data from Waybill Query'!$A:$M,9,FALSE))</f>
        <v>0</v>
      </c>
      <c r="J2971" s="104">
        <f>IF(ISNA(VLOOKUP($N2971,'Data from Waybill Query'!$A:$M,10,FALSE)),0,VLOOKUP($N2971,'Data from Waybill Query'!$A:$M,10,FALSE))</f>
        <v>0</v>
      </c>
      <c r="K2971" s="104">
        <f>IF(ISNA(VLOOKUP($N2971,'Data from Waybill Query'!$A:$M,11,FALSE)),0,VLOOKUP($N2971,'Data from Waybill Query'!$A:$M,11,FALSE))</f>
        <v>0</v>
      </c>
      <c r="L2971" s="104">
        <f>IF(ISNA(VLOOKUP($N2971,'Data from Waybill Query'!$A:$M,12,FALSE)),0,VLOOKUP($N2971,'Data from Waybill Query'!$A:$M,12,FALSE))</f>
        <v>0</v>
      </c>
      <c r="M2971" s="104">
        <f>IF(ISNA(VLOOKUP($N2971,'Data from Waybill Query'!$A:$M,13,FALSE)),0,VLOOKUP($N2971,'Data from Waybill Query'!$A:$M,13,FALSE))</f>
        <v>0</v>
      </c>
      <c r="N2971" s="104">
        <f t="shared" si="102"/>
        <v>403</v>
      </c>
    </row>
    <row r="2972" spans="1:14" x14ac:dyDescent="0.25">
      <c r="A2972" s="104">
        <f t="shared" si="101"/>
        <v>26</v>
      </c>
      <c r="B2972" s="32">
        <f>'Data from Waybill Query'!B2972</f>
        <v>0</v>
      </c>
      <c r="C2972" s="32">
        <f>IF('Data from Waybill Query'!C2972="00","0",IF('Data from Waybill Query'!C2972="01","1",IF('Data from Waybill Query'!C2972="XX","2",'Data from Waybill Query'!C2972)))</f>
        <v>0</v>
      </c>
      <c r="D2972" s="33">
        <f>'Data from Waybill Query'!D2972</f>
        <v>0</v>
      </c>
      <c r="E2972" s="33">
        <f>'Data from Waybill Query'!E2972</f>
        <v>0</v>
      </c>
      <c r="F2972" s="33">
        <f>'Data from Waybill Query'!F2972</f>
        <v>0</v>
      </c>
      <c r="G2972" s="33">
        <f>'Data from Waybill Query'!G2972</f>
        <v>0</v>
      </c>
      <c r="H2972" s="104">
        <f>IF(ISNA(VLOOKUP($N2972,'Data from Waybill Query'!$A:$M,8,FALSE)),0,VLOOKUP($N2972,'Data from Waybill Query'!$A:$M,8,FALSE))</f>
        <v>0</v>
      </c>
      <c r="I2972" s="104">
        <f>IF(ISNA(VLOOKUP($N2972,'Data from Waybill Query'!$A:$M,9,FALSE)),0,VLOOKUP($N2972,'Data from Waybill Query'!$A:$M,9,FALSE))</f>
        <v>0</v>
      </c>
      <c r="J2972" s="104">
        <f>IF(ISNA(VLOOKUP($N2972,'Data from Waybill Query'!$A:$M,10,FALSE)),0,VLOOKUP($N2972,'Data from Waybill Query'!$A:$M,10,FALSE))</f>
        <v>0</v>
      </c>
      <c r="K2972" s="104">
        <f>IF(ISNA(VLOOKUP($N2972,'Data from Waybill Query'!$A:$M,11,FALSE)),0,VLOOKUP($N2972,'Data from Waybill Query'!$A:$M,11,FALSE))</f>
        <v>0</v>
      </c>
      <c r="L2972" s="104">
        <f>IF(ISNA(VLOOKUP($N2972,'Data from Waybill Query'!$A:$M,12,FALSE)),0,VLOOKUP($N2972,'Data from Waybill Query'!$A:$M,12,FALSE))</f>
        <v>0</v>
      </c>
      <c r="M2972" s="104">
        <f>IF(ISNA(VLOOKUP($N2972,'Data from Waybill Query'!$A:$M,13,FALSE)),0,VLOOKUP($N2972,'Data from Waybill Query'!$A:$M,13,FALSE))</f>
        <v>0</v>
      </c>
      <c r="N2972" s="104">
        <f t="shared" si="102"/>
        <v>403</v>
      </c>
    </row>
    <row r="2973" spans="1:14" x14ac:dyDescent="0.25">
      <c r="A2973" s="104">
        <f t="shared" si="101"/>
        <v>27</v>
      </c>
      <c r="B2973" s="32">
        <f>'Data from Waybill Query'!B2973</f>
        <v>0</v>
      </c>
      <c r="C2973" s="32">
        <f>IF('Data from Waybill Query'!C2973="00","0",IF('Data from Waybill Query'!C2973="01","1",IF('Data from Waybill Query'!C2973="XX","2",'Data from Waybill Query'!C2973)))</f>
        <v>0</v>
      </c>
      <c r="D2973" s="33">
        <f>'Data from Waybill Query'!D2973</f>
        <v>0</v>
      </c>
      <c r="E2973" s="33">
        <f>'Data from Waybill Query'!E2973</f>
        <v>0</v>
      </c>
      <c r="F2973" s="33">
        <f>'Data from Waybill Query'!F2973</f>
        <v>0</v>
      </c>
      <c r="G2973" s="33">
        <f>'Data from Waybill Query'!G2973</f>
        <v>0</v>
      </c>
      <c r="H2973" s="104">
        <f>IF(ISNA(VLOOKUP($N2973,'Data from Waybill Query'!$A:$M,8,FALSE)),0,VLOOKUP($N2973,'Data from Waybill Query'!$A:$M,8,FALSE))</f>
        <v>0</v>
      </c>
      <c r="I2973" s="104">
        <f>IF(ISNA(VLOOKUP($N2973,'Data from Waybill Query'!$A:$M,9,FALSE)),0,VLOOKUP($N2973,'Data from Waybill Query'!$A:$M,9,FALSE))</f>
        <v>0</v>
      </c>
      <c r="J2973" s="104">
        <f>IF(ISNA(VLOOKUP($N2973,'Data from Waybill Query'!$A:$M,10,FALSE)),0,VLOOKUP($N2973,'Data from Waybill Query'!$A:$M,10,FALSE))</f>
        <v>0</v>
      </c>
      <c r="K2973" s="104">
        <f>IF(ISNA(VLOOKUP($N2973,'Data from Waybill Query'!$A:$M,11,FALSE)),0,VLOOKUP($N2973,'Data from Waybill Query'!$A:$M,11,FALSE))</f>
        <v>0</v>
      </c>
      <c r="L2973" s="104">
        <f>IF(ISNA(VLOOKUP($N2973,'Data from Waybill Query'!$A:$M,12,FALSE)),0,VLOOKUP($N2973,'Data from Waybill Query'!$A:$M,12,FALSE))</f>
        <v>0</v>
      </c>
      <c r="M2973" s="104">
        <f>IF(ISNA(VLOOKUP($N2973,'Data from Waybill Query'!$A:$M,13,FALSE)),0,VLOOKUP($N2973,'Data from Waybill Query'!$A:$M,13,FALSE))</f>
        <v>0</v>
      </c>
      <c r="N2973" s="104">
        <f t="shared" si="102"/>
        <v>403</v>
      </c>
    </row>
    <row r="2974" spans="1:14" x14ac:dyDescent="0.25">
      <c r="A2974" s="104">
        <f t="shared" si="101"/>
        <v>28</v>
      </c>
      <c r="B2974" s="32">
        <f>'Data from Waybill Query'!B2974</f>
        <v>0</v>
      </c>
      <c r="C2974" s="32">
        <f>IF('Data from Waybill Query'!C2974="00","0",IF('Data from Waybill Query'!C2974="01","1",IF('Data from Waybill Query'!C2974="XX","2",'Data from Waybill Query'!C2974)))</f>
        <v>0</v>
      </c>
      <c r="D2974" s="33">
        <f>'Data from Waybill Query'!D2974</f>
        <v>0</v>
      </c>
      <c r="E2974" s="33">
        <f>'Data from Waybill Query'!E2974</f>
        <v>0</v>
      </c>
      <c r="F2974" s="33">
        <f>'Data from Waybill Query'!F2974</f>
        <v>0</v>
      </c>
      <c r="G2974" s="33">
        <f>'Data from Waybill Query'!G2974</f>
        <v>0</v>
      </c>
      <c r="H2974" s="104">
        <f>IF(ISNA(VLOOKUP($N2974,'Data from Waybill Query'!$A:$M,8,FALSE)),0,VLOOKUP($N2974,'Data from Waybill Query'!$A:$M,8,FALSE))</f>
        <v>0</v>
      </c>
      <c r="I2974" s="104">
        <f>IF(ISNA(VLOOKUP($N2974,'Data from Waybill Query'!$A:$M,9,FALSE)),0,VLOOKUP($N2974,'Data from Waybill Query'!$A:$M,9,FALSE))</f>
        <v>0</v>
      </c>
      <c r="J2974" s="104">
        <f>IF(ISNA(VLOOKUP($N2974,'Data from Waybill Query'!$A:$M,10,FALSE)),0,VLOOKUP($N2974,'Data from Waybill Query'!$A:$M,10,FALSE))</f>
        <v>0</v>
      </c>
      <c r="K2974" s="104">
        <f>IF(ISNA(VLOOKUP($N2974,'Data from Waybill Query'!$A:$M,11,FALSE)),0,VLOOKUP($N2974,'Data from Waybill Query'!$A:$M,11,FALSE))</f>
        <v>0</v>
      </c>
      <c r="L2974" s="104">
        <f>IF(ISNA(VLOOKUP($N2974,'Data from Waybill Query'!$A:$M,12,FALSE)),0,VLOOKUP($N2974,'Data from Waybill Query'!$A:$M,12,FALSE))</f>
        <v>0</v>
      </c>
      <c r="M2974" s="104">
        <f>IF(ISNA(VLOOKUP($N2974,'Data from Waybill Query'!$A:$M,13,FALSE)),0,VLOOKUP($N2974,'Data from Waybill Query'!$A:$M,13,FALSE))</f>
        <v>0</v>
      </c>
      <c r="N2974" s="104">
        <f t="shared" si="102"/>
        <v>403</v>
      </c>
    </row>
    <row r="2975" spans="1:14" x14ac:dyDescent="0.25">
      <c r="A2975" s="104">
        <f t="shared" si="101"/>
        <v>29</v>
      </c>
      <c r="B2975" s="32">
        <f>'Data from Waybill Query'!B2975</f>
        <v>0</v>
      </c>
      <c r="C2975" s="32">
        <f>IF('Data from Waybill Query'!C2975="00","0",IF('Data from Waybill Query'!C2975="01","1",IF('Data from Waybill Query'!C2975="XX","2",'Data from Waybill Query'!C2975)))</f>
        <v>0</v>
      </c>
      <c r="D2975" s="33">
        <f>'Data from Waybill Query'!D2975</f>
        <v>0</v>
      </c>
      <c r="E2975" s="33">
        <f>'Data from Waybill Query'!E2975</f>
        <v>0</v>
      </c>
      <c r="F2975" s="33">
        <f>'Data from Waybill Query'!F2975</f>
        <v>0</v>
      </c>
      <c r="G2975" s="33">
        <f>'Data from Waybill Query'!G2975</f>
        <v>0</v>
      </c>
      <c r="H2975" s="104">
        <f>IF(ISNA(VLOOKUP($N2975,'Data from Waybill Query'!$A:$M,8,FALSE)),0,VLOOKUP($N2975,'Data from Waybill Query'!$A:$M,8,FALSE))</f>
        <v>0</v>
      </c>
      <c r="I2975" s="104">
        <f>IF(ISNA(VLOOKUP($N2975,'Data from Waybill Query'!$A:$M,9,FALSE)),0,VLOOKUP($N2975,'Data from Waybill Query'!$A:$M,9,FALSE))</f>
        <v>0</v>
      </c>
      <c r="J2975" s="104">
        <f>IF(ISNA(VLOOKUP($N2975,'Data from Waybill Query'!$A:$M,10,FALSE)),0,VLOOKUP($N2975,'Data from Waybill Query'!$A:$M,10,FALSE))</f>
        <v>0</v>
      </c>
      <c r="K2975" s="104">
        <f>IF(ISNA(VLOOKUP($N2975,'Data from Waybill Query'!$A:$M,11,FALSE)),0,VLOOKUP($N2975,'Data from Waybill Query'!$A:$M,11,FALSE))</f>
        <v>0</v>
      </c>
      <c r="L2975" s="104">
        <f>IF(ISNA(VLOOKUP($N2975,'Data from Waybill Query'!$A:$M,12,FALSE)),0,VLOOKUP($N2975,'Data from Waybill Query'!$A:$M,12,FALSE))</f>
        <v>0</v>
      </c>
      <c r="M2975" s="104">
        <f>IF(ISNA(VLOOKUP($N2975,'Data from Waybill Query'!$A:$M,13,FALSE)),0,VLOOKUP($N2975,'Data from Waybill Query'!$A:$M,13,FALSE))</f>
        <v>0</v>
      </c>
      <c r="N2975" s="104">
        <f t="shared" si="102"/>
        <v>403</v>
      </c>
    </row>
    <row r="2976" spans="1:14" x14ac:dyDescent="0.25">
      <c r="A2976" s="104">
        <f t="shared" si="101"/>
        <v>30</v>
      </c>
      <c r="B2976" s="32">
        <f>'Data from Waybill Query'!B2976</f>
        <v>0</v>
      </c>
      <c r="C2976" s="32">
        <f>IF('Data from Waybill Query'!C2976="00","0",IF('Data from Waybill Query'!C2976="01","1",IF('Data from Waybill Query'!C2976="XX","2",'Data from Waybill Query'!C2976)))</f>
        <v>0</v>
      </c>
      <c r="D2976" s="33">
        <f>'Data from Waybill Query'!D2976</f>
        <v>0</v>
      </c>
      <c r="E2976" s="33">
        <f>'Data from Waybill Query'!E2976</f>
        <v>0</v>
      </c>
      <c r="F2976" s="33">
        <f>'Data from Waybill Query'!F2976</f>
        <v>0</v>
      </c>
      <c r="G2976" s="33">
        <f>'Data from Waybill Query'!G2976</f>
        <v>0</v>
      </c>
      <c r="H2976" s="104">
        <f>IF(ISNA(VLOOKUP($N2976,'Data from Waybill Query'!$A:$M,8,FALSE)),0,VLOOKUP($N2976,'Data from Waybill Query'!$A:$M,8,FALSE))</f>
        <v>0</v>
      </c>
      <c r="I2976" s="104">
        <f>IF(ISNA(VLOOKUP($N2976,'Data from Waybill Query'!$A:$M,9,FALSE)),0,VLOOKUP($N2976,'Data from Waybill Query'!$A:$M,9,FALSE))</f>
        <v>0</v>
      </c>
      <c r="J2976" s="104">
        <f>IF(ISNA(VLOOKUP($N2976,'Data from Waybill Query'!$A:$M,10,FALSE)),0,VLOOKUP($N2976,'Data from Waybill Query'!$A:$M,10,FALSE))</f>
        <v>0</v>
      </c>
      <c r="K2976" s="104">
        <f>IF(ISNA(VLOOKUP($N2976,'Data from Waybill Query'!$A:$M,11,FALSE)),0,VLOOKUP($N2976,'Data from Waybill Query'!$A:$M,11,FALSE))</f>
        <v>0</v>
      </c>
      <c r="L2976" s="104">
        <f>IF(ISNA(VLOOKUP($N2976,'Data from Waybill Query'!$A:$M,12,FALSE)),0,VLOOKUP($N2976,'Data from Waybill Query'!$A:$M,12,FALSE))</f>
        <v>0</v>
      </c>
      <c r="M2976" s="104">
        <f>IF(ISNA(VLOOKUP($N2976,'Data from Waybill Query'!$A:$M,13,FALSE)),0,VLOOKUP($N2976,'Data from Waybill Query'!$A:$M,13,FALSE))</f>
        <v>0</v>
      </c>
      <c r="N2976" s="104">
        <f t="shared" si="102"/>
        <v>403</v>
      </c>
    </row>
    <row r="2977" spans="1:14" x14ac:dyDescent="0.25">
      <c r="A2977" s="104">
        <f t="shared" si="101"/>
        <v>31</v>
      </c>
      <c r="B2977" s="32">
        <f>'Data from Waybill Query'!B2977</f>
        <v>0</v>
      </c>
      <c r="C2977" s="32">
        <f>IF('Data from Waybill Query'!C2977="00","0",IF('Data from Waybill Query'!C2977="01","1",IF('Data from Waybill Query'!C2977="XX","2",'Data from Waybill Query'!C2977)))</f>
        <v>0</v>
      </c>
      <c r="D2977" s="33">
        <f>'Data from Waybill Query'!D2977</f>
        <v>0</v>
      </c>
      <c r="E2977" s="33">
        <f>'Data from Waybill Query'!E2977</f>
        <v>0</v>
      </c>
      <c r="F2977" s="33">
        <f>'Data from Waybill Query'!F2977</f>
        <v>0</v>
      </c>
      <c r="G2977" s="33">
        <f>'Data from Waybill Query'!G2977</f>
        <v>0</v>
      </c>
      <c r="H2977" s="104">
        <f>IF(ISNA(VLOOKUP($N2977,'Data from Waybill Query'!$A:$M,8,FALSE)),0,VLOOKUP($N2977,'Data from Waybill Query'!$A:$M,8,FALSE))</f>
        <v>0</v>
      </c>
      <c r="I2977" s="104">
        <f>IF(ISNA(VLOOKUP($N2977,'Data from Waybill Query'!$A:$M,9,FALSE)),0,VLOOKUP($N2977,'Data from Waybill Query'!$A:$M,9,FALSE))</f>
        <v>0</v>
      </c>
      <c r="J2977" s="104">
        <f>IF(ISNA(VLOOKUP($N2977,'Data from Waybill Query'!$A:$M,10,FALSE)),0,VLOOKUP($N2977,'Data from Waybill Query'!$A:$M,10,FALSE))</f>
        <v>0</v>
      </c>
      <c r="K2977" s="104">
        <f>IF(ISNA(VLOOKUP($N2977,'Data from Waybill Query'!$A:$M,11,FALSE)),0,VLOOKUP($N2977,'Data from Waybill Query'!$A:$M,11,FALSE))</f>
        <v>0</v>
      </c>
      <c r="L2977" s="104">
        <f>IF(ISNA(VLOOKUP($N2977,'Data from Waybill Query'!$A:$M,12,FALSE)),0,VLOOKUP($N2977,'Data from Waybill Query'!$A:$M,12,FALSE))</f>
        <v>0</v>
      </c>
      <c r="M2977" s="104">
        <f>IF(ISNA(VLOOKUP($N2977,'Data from Waybill Query'!$A:$M,13,FALSE)),0,VLOOKUP($N2977,'Data from Waybill Query'!$A:$M,13,FALSE))</f>
        <v>0</v>
      </c>
      <c r="N2977" s="104">
        <f t="shared" si="102"/>
        <v>403</v>
      </c>
    </row>
    <row r="2978" spans="1:14" x14ac:dyDescent="0.25">
      <c r="A2978" s="104">
        <f t="shared" si="101"/>
        <v>32</v>
      </c>
      <c r="B2978" s="32">
        <f>'Data from Waybill Query'!B2978</f>
        <v>0</v>
      </c>
      <c r="C2978" s="32">
        <f>IF('Data from Waybill Query'!C2978="00","0",IF('Data from Waybill Query'!C2978="01","1",IF('Data from Waybill Query'!C2978="XX","2",'Data from Waybill Query'!C2978)))</f>
        <v>0</v>
      </c>
      <c r="D2978" s="33">
        <f>'Data from Waybill Query'!D2978</f>
        <v>0</v>
      </c>
      <c r="E2978" s="33">
        <f>'Data from Waybill Query'!E2978</f>
        <v>0</v>
      </c>
      <c r="F2978" s="33">
        <f>'Data from Waybill Query'!F2978</f>
        <v>0</v>
      </c>
      <c r="G2978" s="33">
        <f>'Data from Waybill Query'!G2978</f>
        <v>0</v>
      </c>
      <c r="H2978" s="104">
        <f>IF(ISNA(VLOOKUP($N2978,'Data from Waybill Query'!$A:$M,8,FALSE)),0,VLOOKUP($N2978,'Data from Waybill Query'!$A:$M,8,FALSE))</f>
        <v>0</v>
      </c>
      <c r="I2978" s="104">
        <f>IF(ISNA(VLOOKUP($N2978,'Data from Waybill Query'!$A:$M,9,FALSE)),0,VLOOKUP($N2978,'Data from Waybill Query'!$A:$M,9,FALSE))</f>
        <v>0</v>
      </c>
      <c r="J2978" s="104">
        <f>IF(ISNA(VLOOKUP($N2978,'Data from Waybill Query'!$A:$M,10,FALSE)),0,VLOOKUP($N2978,'Data from Waybill Query'!$A:$M,10,FALSE))</f>
        <v>0</v>
      </c>
      <c r="K2978" s="104">
        <f>IF(ISNA(VLOOKUP($N2978,'Data from Waybill Query'!$A:$M,11,FALSE)),0,VLOOKUP($N2978,'Data from Waybill Query'!$A:$M,11,FALSE))</f>
        <v>0</v>
      </c>
      <c r="L2978" s="104">
        <f>IF(ISNA(VLOOKUP($N2978,'Data from Waybill Query'!$A:$M,12,FALSE)),0,VLOOKUP($N2978,'Data from Waybill Query'!$A:$M,12,FALSE))</f>
        <v>0</v>
      </c>
      <c r="M2978" s="104">
        <f>IF(ISNA(VLOOKUP($N2978,'Data from Waybill Query'!$A:$M,13,FALSE)),0,VLOOKUP($N2978,'Data from Waybill Query'!$A:$M,13,FALSE))</f>
        <v>0</v>
      </c>
      <c r="N2978" s="104">
        <f t="shared" si="102"/>
        <v>403</v>
      </c>
    </row>
    <row r="2979" spans="1:14" x14ac:dyDescent="0.25">
      <c r="A2979" s="104">
        <f t="shared" si="101"/>
        <v>33</v>
      </c>
      <c r="B2979" s="32">
        <f>'Data from Waybill Query'!B2979</f>
        <v>0</v>
      </c>
      <c r="C2979" s="32">
        <f>IF('Data from Waybill Query'!C2979="00","0",IF('Data from Waybill Query'!C2979="01","1",IF('Data from Waybill Query'!C2979="XX","2",'Data from Waybill Query'!C2979)))</f>
        <v>0</v>
      </c>
      <c r="D2979" s="33">
        <f>'Data from Waybill Query'!D2979</f>
        <v>0</v>
      </c>
      <c r="E2979" s="33">
        <f>'Data from Waybill Query'!E2979</f>
        <v>0</v>
      </c>
      <c r="F2979" s="33">
        <f>'Data from Waybill Query'!F2979</f>
        <v>0</v>
      </c>
      <c r="G2979" s="33">
        <f>'Data from Waybill Query'!G2979</f>
        <v>0</v>
      </c>
      <c r="H2979" s="104">
        <f>IF(ISNA(VLOOKUP($N2979,'Data from Waybill Query'!$A:$M,8,FALSE)),0,VLOOKUP($N2979,'Data from Waybill Query'!$A:$M,8,FALSE))</f>
        <v>0</v>
      </c>
      <c r="I2979" s="104">
        <f>IF(ISNA(VLOOKUP($N2979,'Data from Waybill Query'!$A:$M,9,FALSE)),0,VLOOKUP($N2979,'Data from Waybill Query'!$A:$M,9,FALSE))</f>
        <v>0</v>
      </c>
      <c r="J2979" s="104">
        <f>IF(ISNA(VLOOKUP($N2979,'Data from Waybill Query'!$A:$M,10,FALSE)),0,VLOOKUP($N2979,'Data from Waybill Query'!$A:$M,10,FALSE))</f>
        <v>0</v>
      </c>
      <c r="K2979" s="104">
        <f>IF(ISNA(VLOOKUP($N2979,'Data from Waybill Query'!$A:$M,11,FALSE)),0,VLOOKUP($N2979,'Data from Waybill Query'!$A:$M,11,FALSE))</f>
        <v>0</v>
      </c>
      <c r="L2979" s="104">
        <f>IF(ISNA(VLOOKUP($N2979,'Data from Waybill Query'!$A:$M,12,FALSE)),0,VLOOKUP($N2979,'Data from Waybill Query'!$A:$M,12,FALSE))</f>
        <v>0</v>
      </c>
      <c r="M2979" s="104">
        <f>IF(ISNA(VLOOKUP($N2979,'Data from Waybill Query'!$A:$M,13,FALSE)),0,VLOOKUP($N2979,'Data from Waybill Query'!$A:$M,13,FALSE))</f>
        <v>0</v>
      </c>
      <c r="N2979" s="104">
        <f t="shared" si="102"/>
        <v>403</v>
      </c>
    </row>
    <row r="2980" spans="1:14" x14ac:dyDescent="0.25">
      <c r="A2980" s="104">
        <f t="shared" si="101"/>
        <v>34</v>
      </c>
      <c r="B2980" s="32">
        <f>'Data from Waybill Query'!B2980</f>
        <v>0</v>
      </c>
      <c r="C2980" s="32">
        <f>IF('Data from Waybill Query'!C2980="00","0",IF('Data from Waybill Query'!C2980="01","1",IF('Data from Waybill Query'!C2980="XX","2",'Data from Waybill Query'!C2980)))</f>
        <v>0</v>
      </c>
      <c r="D2980" s="33">
        <f>'Data from Waybill Query'!D2980</f>
        <v>0</v>
      </c>
      <c r="E2980" s="33">
        <f>'Data from Waybill Query'!E2980</f>
        <v>0</v>
      </c>
      <c r="F2980" s="33">
        <f>'Data from Waybill Query'!F2980</f>
        <v>0</v>
      </c>
      <c r="G2980" s="33">
        <f>'Data from Waybill Query'!G2980</f>
        <v>0</v>
      </c>
      <c r="H2980" s="104">
        <f>IF(ISNA(VLOOKUP($N2980,'Data from Waybill Query'!$A:$M,8,FALSE)),0,VLOOKUP($N2980,'Data from Waybill Query'!$A:$M,8,FALSE))</f>
        <v>0</v>
      </c>
      <c r="I2980" s="104">
        <f>IF(ISNA(VLOOKUP($N2980,'Data from Waybill Query'!$A:$M,9,FALSE)),0,VLOOKUP($N2980,'Data from Waybill Query'!$A:$M,9,FALSE))</f>
        <v>0</v>
      </c>
      <c r="J2980" s="104">
        <f>IF(ISNA(VLOOKUP($N2980,'Data from Waybill Query'!$A:$M,10,FALSE)),0,VLOOKUP($N2980,'Data from Waybill Query'!$A:$M,10,FALSE))</f>
        <v>0</v>
      </c>
      <c r="K2980" s="104">
        <f>IF(ISNA(VLOOKUP($N2980,'Data from Waybill Query'!$A:$M,11,FALSE)),0,VLOOKUP($N2980,'Data from Waybill Query'!$A:$M,11,FALSE))</f>
        <v>0</v>
      </c>
      <c r="L2980" s="104">
        <f>IF(ISNA(VLOOKUP($N2980,'Data from Waybill Query'!$A:$M,12,FALSE)),0,VLOOKUP($N2980,'Data from Waybill Query'!$A:$M,12,FALSE))</f>
        <v>0</v>
      </c>
      <c r="M2980" s="104">
        <f>IF(ISNA(VLOOKUP($N2980,'Data from Waybill Query'!$A:$M,13,FALSE)),0,VLOOKUP($N2980,'Data from Waybill Query'!$A:$M,13,FALSE))</f>
        <v>0</v>
      </c>
      <c r="N2980" s="104">
        <f t="shared" si="102"/>
        <v>403</v>
      </c>
    </row>
    <row r="2981" spans="1:14" x14ac:dyDescent="0.25">
      <c r="A2981" s="104">
        <f t="shared" si="101"/>
        <v>35</v>
      </c>
      <c r="B2981" s="32">
        <f>'Data from Waybill Query'!B2981</f>
        <v>0</v>
      </c>
      <c r="C2981" s="32">
        <f>IF('Data from Waybill Query'!C2981="00","0",IF('Data from Waybill Query'!C2981="01","1",IF('Data from Waybill Query'!C2981="XX","2",'Data from Waybill Query'!C2981)))</f>
        <v>0</v>
      </c>
      <c r="D2981" s="33">
        <f>'Data from Waybill Query'!D2981</f>
        <v>0</v>
      </c>
      <c r="E2981" s="33">
        <f>'Data from Waybill Query'!E2981</f>
        <v>0</v>
      </c>
      <c r="F2981" s="33">
        <f>'Data from Waybill Query'!F2981</f>
        <v>0</v>
      </c>
      <c r="G2981" s="33">
        <f>'Data from Waybill Query'!G2981</f>
        <v>0</v>
      </c>
      <c r="H2981" s="104">
        <f>IF(ISNA(VLOOKUP($N2981,'Data from Waybill Query'!$A:$M,8,FALSE)),0,VLOOKUP($N2981,'Data from Waybill Query'!$A:$M,8,FALSE))</f>
        <v>0</v>
      </c>
      <c r="I2981" s="104">
        <f>IF(ISNA(VLOOKUP($N2981,'Data from Waybill Query'!$A:$M,9,FALSE)),0,VLOOKUP($N2981,'Data from Waybill Query'!$A:$M,9,FALSE))</f>
        <v>0</v>
      </c>
      <c r="J2981" s="104">
        <f>IF(ISNA(VLOOKUP($N2981,'Data from Waybill Query'!$A:$M,10,FALSE)),0,VLOOKUP($N2981,'Data from Waybill Query'!$A:$M,10,FALSE))</f>
        <v>0</v>
      </c>
      <c r="K2981" s="104">
        <f>IF(ISNA(VLOOKUP($N2981,'Data from Waybill Query'!$A:$M,11,FALSE)),0,VLOOKUP($N2981,'Data from Waybill Query'!$A:$M,11,FALSE))</f>
        <v>0</v>
      </c>
      <c r="L2981" s="104">
        <f>IF(ISNA(VLOOKUP($N2981,'Data from Waybill Query'!$A:$M,12,FALSE)),0,VLOOKUP($N2981,'Data from Waybill Query'!$A:$M,12,FALSE))</f>
        <v>0</v>
      </c>
      <c r="M2981" s="104">
        <f>IF(ISNA(VLOOKUP($N2981,'Data from Waybill Query'!$A:$M,13,FALSE)),0,VLOOKUP($N2981,'Data from Waybill Query'!$A:$M,13,FALSE))</f>
        <v>0</v>
      </c>
      <c r="N2981" s="104">
        <f t="shared" si="102"/>
        <v>403</v>
      </c>
    </row>
    <row r="2982" spans="1:14" x14ac:dyDescent="0.25">
      <c r="A2982" s="104">
        <f t="shared" si="101"/>
        <v>36</v>
      </c>
      <c r="B2982" s="32">
        <f>'Data from Waybill Query'!B2982</f>
        <v>0</v>
      </c>
      <c r="C2982" s="32">
        <f>IF('Data from Waybill Query'!C2982="00","0",IF('Data from Waybill Query'!C2982="01","1",IF('Data from Waybill Query'!C2982="XX","2",'Data from Waybill Query'!C2982)))</f>
        <v>0</v>
      </c>
      <c r="D2982" s="33">
        <f>'Data from Waybill Query'!D2982</f>
        <v>0</v>
      </c>
      <c r="E2982" s="33">
        <f>'Data from Waybill Query'!E2982</f>
        <v>0</v>
      </c>
      <c r="F2982" s="33">
        <f>'Data from Waybill Query'!F2982</f>
        <v>0</v>
      </c>
      <c r="G2982" s="33">
        <f>'Data from Waybill Query'!G2982</f>
        <v>0</v>
      </c>
      <c r="H2982" s="104">
        <f>IF(ISNA(VLOOKUP($N2982,'Data from Waybill Query'!$A:$M,8,FALSE)),0,VLOOKUP($N2982,'Data from Waybill Query'!$A:$M,8,FALSE))</f>
        <v>0</v>
      </c>
      <c r="I2982" s="104">
        <f>IF(ISNA(VLOOKUP($N2982,'Data from Waybill Query'!$A:$M,9,FALSE)),0,VLOOKUP($N2982,'Data from Waybill Query'!$A:$M,9,FALSE))</f>
        <v>0</v>
      </c>
      <c r="J2982" s="104">
        <f>IF(ISNA(VLOOKUP($N2982,'Data from Waybill Query'!$A:$M,10,FALSE)),0,VLOOKUP($N2982,'Data from Waybill Query'!$A:$M,10,FALSE))</f>
        <v>0</v>
      </c>
      <c r="K2982" s="104">
        <f>IF(ISNA(VLOOKUP($N2982,'Data from Waybill Query'!$A:$M,11,FALSE)),0,VLOOKUP($N2982,'Data from Waybill Query'!$A:$M,11,FALSE))</f>
        <v>0</v>
      </c>
      <c r="L2982" s="104">
        <f>IF(ISNA(VLOOKUP($N2982,'Data from Waybill Query'!$A:$M,12,FALSE)),0,VLOOKUP($N2982,'Data from Waybill Query'!$A:$M,12,FALSE))</f>
        <v>0</v>
      </c>
      <c r="M2982" s="104">
        <f>IF(ISNA(VLOOKUP($N2982,'Data from Waybill Query'!$A:$M,13,FALSE)),0,VLOOKUP($N2982,'Data from Waybill Query'!$A:$M,13,FALSE))</f>
        <v>0</v>
      </c>
      <c r="N2982" s="104">
        <f t="shared" si="102"/>
        <v>403</v>
      </c>
    </row>
    <row r="2983" spans="1:14" x14ac:dyDescent="0.25">
      <c r="A2983" s="104">
        <f t="shared" si="101"/>
        <v>37</v>
      </c>
      <c r="B2983" s="32">
        <f>'Data from Waybill Query'!B2983</f>
        <v>0</v>
      </c>
      <c r="C2983" s="32">
        <f>IF('Data from Waybill Query'!C2983="00","0",IF('Data from Waybill Query'!C2983="01","1",IF('Data from Waybill Query'!C2983="XX","2",'Data from Waybill Query'!C2983)))</f>
        <v>0</v>
      </c>
      <c r="D2983" s="33">
        <f>'Data from Waybill Query'!D2983</f>
        <v>0</v>
      </c>
      <c r="E2983" s="33">
        <f>'Data from Waybill Query'!E2983</f>
        <v>0</v>
      </c>
      <c r="F2983" s="33">
        <f>'Data from Waybill Query'!F2983</f>
        <v>0</v>
      </c>
      <c r="G2983" s="33">
        <f>'Data from Waybill Query'!G2983</f>
        <v>0</v>
      </c>
      <c r="H2983" s="104">
        <f>IF(ISNA(VLOOKUP($N2983,'Data from Waybill Query'!$A:$M,8,FALSE)),0,VLOOKUP($N2983,'Data from Waybill Query'!$A:$M,8,FALSE))</f>
        <v>0</v>
      </c>
      <c r="I2983" s="104">
        <f>IF(ISNA(VLOOKUP($N2983,'Data from Waybill Query'!$A:$M,9,FALSE)),0,VLOOKUP($N2983,'Data from Waybill Query'!$A:$M,9,FALSE))</f>
        <v>0</v>
      </c>
      <c r="J2983" s="104">
        <f>IF(ISNA(VLOOKUP($N2983,'Data from Waybill Query'!$A:$M,10,FALSE)),0,VLOOKUP($N2983,'Data from Waybill Query'!$A:$M,10,FALSE))</f>
        <v>0</v>
      </c>
      <c r="K2983" s="104">
        <f>IF(ISNA(VLOOKUP($N2983,'Data from Waybill Query'!$A:$M,11,FALSE)),0,VLOOKUP($N2983,'Data from Waybill Query'!$A:$M,11,FALSE))</f>
        <v>0</v>
      </c>
      <c r="L2983" s="104">
        <f>IF(ISNA(VLOOKUP($N2983,'Data from Waybill Query'!$A:$M,12,FALSE)),0,VLOOKUP($N2983,'Data from Waybill Query'!$A:$M,12,FALSE))</f>
        <v>0</v>
      </c>
      <c r="M2983" s="104">
        <f>IF(ISNA(VLOOKUP($N2983,'Data from Waybill Query'!$A:$M,13,FALSE)),0,VLOOKUP($N2983,'Data from Waybill Query'!$A:$M,13,FALSE))</f>
        <v>0</v>
      </c>
      <c r="N2983" s="104">
        <f t="shared" si="102"/>
        <v>403</v>
      </c>
    </row>
    <row r="2984" spans="1:14" x14ac:dyDescent="0.25">
      <c r="A2984" s="104">
        <f t="shared" si="101"/>
        <v>38</v>
      </c>
      <c r="B2984" s="32">
        <f>'Data from Waybill Query'!B2984</f>
        <v>0</v>
      </c>
      <c r="C2984" s="32">
        <f>IF('Data from Waybill Query'!C2984="00","0",IF('Data from Waybill Query'!C2984="01","1",IF('Data from Waybill Query'!C2984="XX","2",'Data from Waybill Query'!C2984)))</f>
        <v>0</v>
      </c>
      <c r="D2984" s="33">
        <f>'Data from Waybill Query'!D2984</f>
        <v>0</v>
      </c>
      <c r="E2984" s="33">
        <f>'Data from Waybill Query'!E2984</f>
        <v>0</v>
      </c>
      <c r="F2984" s="33">
        <f>'Data from Waybill Query'!F2984</f>
        <v>0</v>
      </c>
      <c r="G2984" s="33">
        <f>'Data from Waybill Query'!G2984</f>
        <v>0</v>
      </c>
      <c r="H2984" s="104">
        <f>IF(ISNA(VLOOKUP($N2984,'Data from Waybill Query'!$A:$M,8,FALSE)),0,VLOOKUP($N2984,'Data from Waybill Query'!$A:$M,8,FALSE))</f>
        <v>0</v>
      </c>
      <c r="I2984" s="104">
        <f>IF(ISNA(VLOOKUP($N2984,'Data from Waybill Query'!$A:$M,9,FALSE)),0,VLOOKUP($N2984,'Data from Waybill Query'!$A:$M,9,FALSE))</f>
        <v>0</v>
      </c>
      <c r="J2984" s="104">
        <f>IF(ISNA(VLOOKUP($N2984,'Data from Waybill Query'!$A:$M,10,FALSE)),0,VLOOKUP($N2984,'Data from Waybill Query'!$A:$M,10,FALSE))</f>
        <v>0</v>
      </c>
      <c r="K2984" s="104">
        <f>IF(ISNA(VLOOKUP($N2984,'Data from Waybill Query'!$A:$M,11,FALSE)),0,VLOOKUP($N2984,'Data from Waybill Query'!$A:$M,11,FALSE))</f>
        <v>0</v>
      </c>
      <c r="L2984" s="104">
        <f>IF(ISNA(VLOOKUP($N2984,'Data from Waybill Query'!$A:$M,12,FALSE)),0,VLOOKUP($N2984,'Data from Waybill Query'!$A:$M,12,FALSE))</f>
        <v>0</v>
      </c>
      <c r="M2984" s="104">
        <f>IF(ISNA(VLOOKUP($N2984,'Data from Waybill Query'!$A:$M,13,FALSE)),0,VLOOKUP($N2984,'Data from Waybill Query'!$A:$M,13,FALSE))</f>
        <v>0</v>
      </c>
      <c r="N2984" s="104">
        <f t="shared" si="102"/>
        <v>403</v>
      </c>
    </row>
    <row r="2985" spans="1:14" x14ac:dyDescent="0.25">
      <c r="A2985" s="104">
        <f t="shared" si="101"/>
        <v>39</v>
      </c>
      <c r="B2985" s="32">
        <f>'Data from Waybill Query'!B2985</f>
        <v>0</v>
      </c>
      <c r="C2985" s="32">
        <f>IF('Data from Waybill Query'!C2985="00","0",IF('Data from Waybill Query'!C2985="01","1",IF('Data from Waybill Query'!C2985="XX","2",'Data from Waybill Query'!C2985)))</f>
        <v>0</v>
      </c>
      <c r="D2985" s="33">
        <f>'Data from Waybill Query'!D2985</f>
        <v>0</v>
      </c>
      <c r="E2985" s="33">
        <f>'Data from Waybill Query'!E2985</f>
        <v>0</v>
      </c>
      <c r="F2985" s="33">
        <f>'Data from Waybill Query'!F2985</f>
        <v>0</v>
      </c>
      <c r="G2985" s="33">
        <f>'Data from Waybill Query'!G2985</f>
        <v>0</v>
      </c>
      <c r="H2985" s="104">
        <f>IF(ISNA(VLOOKUP($N2985,'Data from Waybill Query'!$A:$M,8,FALSE)),0,VLOOKUP($N2985,'Data from Waybill Query'!$A:$M,8,FALSE))</f>
        <v>0</v>
      </c>
      <c r="I2985" s="104">
        <f>IF(ISNA(VLOOKUP($N2985,'Data from Waybill Query'!$A:$M,9,FALSE)),0,VLOOKUP($N2985,'Data from Waybill Query'!$A:$M,9,FALSE))</f>
        <v>0</v>
      </c>
      <c r="J2985" s="104">
        <f>IF(ISNA(VLOOKUP($N2985,'Data from Waybill Query'!$A:$M,10,FALSE)),0,VLOOKUP($N2985,'Data from Waybill Query'!$A:$M,10,FALSE))</f>
        <v>0</v>
      </c>
      <c r="K2985" s="104">
        <f>IF(ISNA(VLOOKUP($N2985,'Data from Waybill Query'!$A:$M,11,FALSE)),0,VLOOKUP($N2985,'Data from Waybill Query'!$A:$M,11,FALSE))</f>
        <v>0</v>
      </c>
      <c r="L2985" s="104">
        <f>IF(ISNA(VLOOKUP($N2985,'Data from Waybill Query'!$A:$M,12,FALSE)),0,VLOOKUP($N2985,'Data from Waybill Query'!$A:$M,12,FALSE))</f>
        <v>0</v>
      </c>
      <c r="M2985" s="104">
        <f>IF(ISNA(VLOOKUP($N2985,'Data from Waybill Query'!$A:$M,13,FALSE)),0,VLOOKUP($N2985,'Data from Waybill Query'!$A:$M,13,FALSE))</f>
        <v>0</v>
      </c>
      <c r="N2985" s="104">
        <f t="shared" si="102"/>
        <v>403</v>
      </c>
    </row>
    <row r="2986" spans="1:14" x14ac:dyDescent="0.25">
      <c r="A2986" s="104">
        <f t="shared" si="101"/>
        <v>40</v>
      </c>
      <c r="B2986" s="32">
        <f>'Data from Waybill Query'!B2986</f>
        <v>0</v>
      </c>
      <c r="C2986" s="32">
        <f>IF('Data from Waybill Query'!C2986="00","0",IF('Data from Waybill Query'!C2986="01","1",IF('Data from Waybill Query'!C2986="XX","2",'Data from Waybill Query'!C2986)))</f>
        <v>0</v>
      </c>
      <c r="D2986" s="33">
        <f>'Data from Waybill Query'!D2986</f>
        <v>0</v>
      </c>
      <c r="E2986" s="33">
        <f>'Data from Waybill Query'!E2986</f>
        <v>0</v>
      </c>
      <c r="F2986" s="33">
        <f>'Data from Waybill Query'!F2986</f>
        <v>0</v>
      </c>
      <c r="G2986" s="33">
        <f>'Data from Waybill Query'!G2986</f>
        <v>0</v>
      </c>
      <c r="H2986" s="104">
        <f>IF(ISNA(VLOOKUP($N2986,'Data from Waybill Query'!$A:$M,8,FALSE)),0,VLOOKUP($N2986,'Data from Waybill Query'!$A:$M,8,FALSE))</f>
        <v>0</v>
      </c>
      <c r="I2986" s="104">
        <f>IF(ISNA(VLOOKUP($N2986,'Data from Waybill Query'!$A:$M,9,FALSE)),0,VLOOKUP($N2986,'Data from Waybill Query'!$A:$M,9,FALSE))</f>
        <v>0</v>
      </c>
      <c r="J2986" s="104">
        <f>IF(ISNA(VLOOKUP($N2986,'Data from Waybill Query'!$A:$M,10,FALSE)),0,VLOOKUP($N2986,'Data from Waybill Query'!$A:$M,10,FALSE))</f>
        <v>0</v>
      </c>
      <c r="K2986" s="104">
        <f>IF(ISNA(VLOOKUP($N2986,'Data from Waybill Query'!$A:$M,11,FALSE)),0,VLOOKUP($N2986,'Data from Waybill Query'!$A:$M,11,FALSE))</f>
        <v>0</v>
      </c>
      <c r="L2986" s="104">
        <f>IF(ISNA(VLOOKUP($N2986,'Data from Waybill Query'!$A:$M,12,FALSE)),0,VLOOKUP($N2986,'Data from Waybill Query'!$A:$M,12,FALSE))</f>
        <v>0</v>
      </c>
      <c r="M2986" s="104">
        <f>IF(ISNA(VLOOKUP($N2986,'Data from Waybill Query'!$A:$M,13,FALSE)),0,VLOOKUP($N2986,'Data from Waybill Query'!$A:$M,13,FALSE))</f>
        <v>0</v>
      </c>
      <c r="N2986" s="104">
        <f t="shared" si="102"/>
        <v>403</v>
      </c>
    </row>
    <row r="2987" spans="1:14" x14ac:dyDescent="0.25">
      <c r="A2987" s="104">
        <f t="shared" si="101"/>
        <v>41</v>
      </c>
      <c r="B2987" s="32">
        <f>'Data from Waybill Query'!B2987</f>
        <v>0</v>
      </c>
      <c r="C2987" s="32">
        <f>IF('Data from Waybill Query'!C2987="00","0",IF('Data from Waybill Query'!C2987="01","1",IF('Data from Waybill Query'!C2987="XX","2",'Data from Waybill Query'!C2987)))</f>
        <v>0</v>
      </c>
      <c r="D2987" s="33">
        <f>'Data from Waybill Query'!D2987</f>
        <v>0</v>
      </c>
      <c r="E2987" s="33">
        <f>'Data from Waybill Query'!E2987</f>
        <v>0</v>
      </c>
      <c r="F2987" s="33">
        <f>'Data from Waybill Query'!F2987</f>
        <v>0</v>
      </c>
      <c r="G2987" s="33">
        <f>'Data from Waybill Query'!G2987</f>
        <v>0</v>
      </c>
      <c r="H2987" s="104">
        <f>IF(ISNA(VLOOKUP($N2987,'Data from Waybill Query'!$A:$M,8,FALSE)),0,VLOOKUP($N2987,'Data from Waybill Query'!$A:$M,8,FALSE))</f>
        <v>0</v>
      </c>
      <c r="I2987" s="104">
        <f>IF(ISNA(VLOOKUP($N2987,'Data from Waybill Query'!$A:$M,9,FALSE)),0,VLOOKUP($N2987,'Data from Waybill Query'!$A:$M,9,FALSE))</f>
        <v>0</v>
      </c>
      <c r="J2987" s="104">
        <f>IF(ISNA(VLOOKUP($N2987,'Data from Waybill Query'!$A:$M,10,FALSE)),0,VLOOKUP($N2987,'Data from Waybill Query'!$A:$M,10,FALSE))</f>
        <v>0</v>
      </c>
      <c r="K2987" s="104">
        <f>IF(ISNA(VLOOKUP($N2987,'Data from Waybill Query'!$A:$M,11,FALSE)),0,VLOOKUP($N2987,'Data from Waybill Query'!$A:$M,11,FALSE))</f>
        <v>0</v>
      </c>
      <c r="L2987" s="104">
        <f>IF(ISNA(VLOOKUP($N2987,'Data from Waybill Query'!$A:$M,12,FALSE)),0,VLOOKUP($N2987,'Data from Waybill Query'!$A:$M,12,FALSE))</f>
        <v>0</v>
      </c>
      <c r="M2987" s="104">
        <f>IF(ISNA(VLOOKUP($N2987,'Data from Waybill Query'!$A:$M,13,FALSE)),0,VLOOKUP($N2987,'Data from Waybill Query'!$A:$M,13,FALSE))</f>
        <v>0</v>
      </c>
      <c r="N2987" s="104">
        <f t="shared" si="102"/>
        <v>403</v>
      </c>
    </row>
    <row r="2988" spans="1:14" x14ac:dyDescent="0.25">
      <c r="A2988" s="104">
        <f t="shared" si="101"/>
        <v>42</v>
      </c>
      <c r="B2988" s="32">
        <f>'Data from Waybill Query'!B2988</f>
        <v>0</v>
      </c>
      <c r="C2988" s="32">
        <f>IF('Data from Waybill Query'!C2988="00","0",IF('Data from Waybill Query'!C2988="01","1",IF('Data from Waybill Query'!C2988="XX","2",'Data from Waybill Query'!C2988)))</f>
        <v>0</v>
      </c>
      <c r="D2988" s="33">
        <f>'Data from Waybill Query'!D2988</f>
        <v>0</v>
      </c>
      <c r="E2988" s="33">
        <f>'Data from Waybill Query'!E2988</f>
        <v>0</v>
      </c>
      <c r="F2988" s="33">
        <f>'Data from Waybill Query'!F2988</f>
        <v>0</v>
      </c>
      <c r="G2988" s="33">
        <f>'Data from Waybill Query'!G2988</f>
        <v>0</v>
      </c>
      <c r="H2988" s="104">
        <f>IF(ISNA(VLOOKUP($N2988,'Data from Waybill Query'!$A:$M,8,FALSE)),0,VLOOKUP($N2988,'Data from Waybill Query'!$A:$M,8,FALSE))</f>
        <v>0</v>
      </c>
      <c r="I2988" s="104">
        <f>IF(ISNA(VLOOKUP($N2988,'Data from Waybill Query'!$A:$M,9,FALSE)),0,VLOOKUP($N2988,'Data from Waybill Query'!$A:$M,9,FALSE))</f>
        <v>0</v>
      </c>
      <c r="J2988" s="104">
        <f>IF(ISNA(VLOOKUP($N2988,'Data from Waybill Query'!$A:$M,10,FALSE)),0,VLOOKUP($N2988,'Data from Waybill Query'!$A:$M,10,FALSE))</f>
        <v>0</v>
      </c>
      <c r="K2988" s="104">
        <f>IF(ISNA(VLOOKUP($N2988,'Data from Waybill Query'!$A:$M,11,FALSE)),0,VLOOKUP($N2988,'Data from Waybill Query'!$A:$M,11,FALSE))</f>
        <v>0</v>
      </c>
      <c r="L2988" s="104">
        <f>IF(ISNA(VLOOKUP($N2988,'Data from Waybill Query'!$A:$M,12,FALSE)),0,VLOOKUP($N2988,'Data from Waybill Query'!$A:$M,12,FALSE))</f>
        <v>0</v>
      </c>
      <c r="M2988" s="104">
        <f>IF(ISNA(VLOOKUP($N2988,'Data from Waybill Query'!$A:$M,13,FALSE)),0,VLOOKUP($N2988,'Data from Waybill Query'!$A:$M,13,FALSE))</f>
        <v>0</v>
      </c>
      <c r="N2988" s="104">
        <f t="shared" si="102"/>
        <v>403</v>
      </c>
    </row>
    <row r="2989" spans="1:14" x14ac:dyDescent="0.25">
      <c r="A2989" s="104">
        <f t="shared" si="101"/>
        <v>43</v>
      </c>
      <c r="B2989" s="32">
        <f>'Data from Waybill Query'!B2989</f>
        <v>0</v>
      </c>
      <c r="C2989" s="32">
        <f>IF('Data from Waybill Query'!C2989="00","0",IF('Data from Waybill Query'!C2989="01","1",IF('Data from Waybill Query'!C2989="XX","2",'Data from Waybill Query'!C2989)))</f>
        <v>0</v>
      </c>
      <c r="D2989" s="33">
        <f>'Data from Waybill Query'!D2989</f>
        <v>0</v>
      </c>
      <c r="E2989" s="33">
        <f>'Data from Waybill Query'!E2989</f>
        <v>0</v>
      </c>
      <c r="F2989" s="33">
        <f>'Data from Waybill Query'!F2989</f>
        <v>0</v>
      </c>
      <c r="G2989" s="33">
        <f>'Data from Waybill Query'!G2989</f>
        <v>0</v>
      </c>
      <c r="H2989" s="104">
        <f>IF(ISNA(VLOOKUP($N2989,'Data from Waybill Query'!$A:$M,8,FALSE)),0,VLOOKUP($N2989,'Data from Waybill Query'!$A:$M,8,FALSE))</f>
        <v>0</v>
      </c>
      <c r="I2989" s="104">
        <f>IF(ISNA(VLOOKUP($N2989,'Data from Waybill Query'!$A:$M,9,FALSE)),0,VLOOKUP($N2989,'Data from Waybill Query'!$A:$M,9,FALSE))</f>
        <v>0</v>
      </c>
      <c r="J2989" s="104">
        <f>IF(ISNA(VLOOKUP($N2989,'Data from Waybill Query'!$A:$M,10,FALSE)),0,VLOOKUP($N2989,'Data from Waybill Query'!$A:$M,10,FALSE))</f>
        <v>0</v>
      </c>
      <c r="K2989" s="104">
        <f>IF(ISNA(VLOOKUP($N2989,'Data from Waybill Query'!$A:$M,11,FALSE)),0,VLOOKUP($N2989,'Data from Waybill Query'!$A:$M,11,FALSE))</f>
        <v>0</v>
      </c>
      <c r="L2989" s="104">
        <f>IF(ISNA(VLOOKUP($N2989,'Data from Waybill Query'!$A:$M,12,FALSE)),0,VLOOKUP($N2989,'Data from Waybill Query'!$A:$M,12,FALSE))</f>
        <v>0</v>
      </c>
      <c r="M2989" s="104">
        <f>IF(ISNA(VLOOKUP($N2989,'Data from Waybill Query'!$A:$M,13,FALSE)),0,VLOOKUP($N2989,'Data from Waybill Query'!$A:$M,13,FALSE))</f>
        <v>0</v>
      </c>
      <c r="N2989" s="104">
        <f t="shared" si="102"/>
        <v>403</v>
      </c>
    </row>
    <row r="2990" spans="1:14" x14ac:dyDescent="0.25">
      <c r="A2990" s="104">
        <f t="shared" si="101"/>
        <v>44</v>
      </c>
      <c r="B2990" s="32">
        <f>'Data from Waybill Query'!B2990</f>
        <v>0</v>
      </c>
      <c r="C2990" s="32">
        <f>IF('Data from Waybill Query'!C2990="00","0",IF('Data from Waybill Query'!C2990="01","1",IF('Data from Waybill Query'!C2990="XX","2",'Data from Waybill Query'!C2990)))</f>
        <v>0</v>
      </c>
      <c r="D2990" s="33">
        <f>'Data from Waybill Query'!D2990</f>
        <v>0</v>
      </c>
      <c r="E2990" s="33">
        <f>'Data from Waybill Query'!E2990</f>
        <v>0</v>
      </c>
      <c r="F2990" s="33">
        <f>'Data from Waybill Query'!F2990</f>
        <v>0</v>
      </c>
      <c r="G2990" s="33">
        <f>'Data from Waybill Query'!G2990</f>
        <v>0</v>
      </c>
      <c r="H2990" s="104">
        <f>IF(ISNA(VLOOKUP($N2990,'Data from Waybill Query'!$A:$M,8,FALSE)),0,VLOOKUP($N2990,'Data from Waybill Query'!$A:$M,8,FALSE))</f>
        <v>0</v>
      </c>
      <c r="I2990" s="104">
        <f>IF(ISNA(VLOOKUP($N2990,'Data from Waybill Query'!$A:$M,9,FALSE)),0,VLOOKUP($N2990,'Data from Waybill Query'!$A:$M,9,FALSE))</f>
        <v>0</v>
      </c>
      <c r="J2990" s="104">
        <f>IF(ISNA(VLOOKUP($N2990,'Data from Waybill Query'!$A:$M,10,FALSE)),0,VLOOKUP($N2990,'Data from Waybill Query'!$A:$M,10,FALSE))</f>
        <v>0</v>
      </c>
      <c r="K2990" s="104">
        <f>IF(ISNA(VLOOKUP($N2990,'Data from Waybill Query'!$A:$M,11,FALSE)),0,VLOOKUP($N2990,'Data from Waybill Query'!$A:$M,11,FALSE))</f>
        <v>0</v>
      </c>
      <c r="L2990" s="104">
        <f>IF(ISNA(VLOOKUP($N2990,'Data from Waybill Query'!$A:$M,12,FALSE)),0,VLOOKUP($N2990,'Data from Waybill Query'!$A:$M,12,FALSE))</f>
        <v>0</v>
      </c>
      <c r="M2990" s="104">
        <f>IF(ISNA(VLOOKUP($N2990,'Data from Waybill Query'!$A:$M,13,FALSE)),0,VLOOKUP($N2990,'Data from Waybill Query'!$A:$M,13,FALSE))</f>
        <v>0</v>
      </c>
      <c r="N2990" s="104">
        <f t="shared" si="102"/>
        <v>403</v>
      </c>
    </row>
    <row r="2991" spans="1:14" x14ac:dyDescent="0.25">
      <c r="A2991" s="104">
        <f t="shared" si="101"/>
        <v>45</v>
      </c>
      <c r="B2991" s="32">
        <f>'Data from Waybill Query'!B2991</f>
        <v>0</v>
      </c>
      <c r="C2991" s="32">
        <f>IF('Data from Waybill Query'!C2991="00","0",IF('Data from Waybill Query'!C2991="01","1",IF('Data from Waybill Query'!C2991="XX","2",'Data from Waybill Query'!C2991)))</f>
        <v>0</v>
      </c>
      <c r="D2991" s="33">
        <f>'Data from Waybill Query'!D2991</f>
        <v>0</v>
      </c>
      <c r="E2991" s="33">
        <f>'Data from Waybill Query'!E2991</f>
        <v>0</v>
      </c>
      <c r="F2991" s="33">
        <f>'Data from Waybill Query'!F2991</f>
        <v>0</v>
      </c>
      <c r="G2991" s="33">
        <f>'Data from Waybill Query'!G2991</f>
        <v>0</v>
      </c>
      <c r="H2991" s="104">
        <f>IF(ISNA(VLOOKUP($N2991,'Data from Waybill Query'!$A:$M,8,FALSE)),0,VLOOKUP($N2991,'Data from Waybill Query'!$A:$M,8,FALSE))</f>
        <v>0</v>
      </c>
      <c r="I2991" s="104">
        <f>IF(ISNA(VLOOKUP($N2991,'Data from Waybill Query'!$A:$M,9,FALSE)),0,VLOOKUP($N2991,'Data from Waybill Query'!$A:$M,9,FALSE))</f>
        <v>0</v>
      </c>
      <c r="J2991" s="104">
        <f>IF(ISNA(VLOOKUP($N2991,'Data from Waybill Query'!$A:$M,10,FALSE)),0,VLOOKUP($N2991,'Data from Waybill Query'!$A:$M,10,FALSE))</f>
        <v>0</v>
      </c>
      <c r="K2991" s="104">
        <f>IF(ISNA(VLOOKUP($N2991,'Data from Waybill Query'!$A:$M,11,FALSE)),0,VLOOKUP($N2991,'Data from Waybill Query'!$A:$M,11,FALSE))</f>
        <v>0</v>
      </c>
      <c r="L2991" s="104">
        <f>IF(ISNA(VLOOKUP($N2991,'Data from Waybill Query'!$A:$M,12,FALSE)),0,VLOOKUP($N2991,'Data from Waybill Query'!$A:$M,12,FALSE))</f>
        <v>0</v>
      </c>
      <c r="M2991" s="104">
        <f>IF(ISNA(VLOOKUP($N2991,'Data from Waybill Query'!$A:$M,13,FALSE)),0,VLOOKUP($N2991,'Data from Waybill Query'!$A:$M,13,FALSE))</f>
        <v>0</v>
      </c>
      <c r="N2991" s="104">
        <f t="shared" si="102"/>
        <v>403</v>
      </c>
    </row>
    <row r="2992" spans="1:14" x14ac:dyDescent="0.25">
      <c r="A2992" s="104">
        <f t="shared" si="101"/>
        <v>46</v>
      </c>
      <c r="B2992" s="32">
        <f>'Data from Waybill Query'!B2992</f>
        <v>0</v>
      </c>
      <c r="C2992" s="32">
        <f>IF('Data from Waybill Query'!C2992="00","0",IF('Data from Waybill Query'!C2992="01","1",IF('Data from Waybill Query'!C2992="XX","2",'Data from Waybill Query'!C2992)))</f>
        <v>0</v>
      </c>
      <c r="D2992" s="33">
        <f>'Data from Waybill Query'!D2992</f>
        <v>0</v>
      </c>
      <c r="E2992" s="33">
        <f>'Data from Waybill Query'!E2992</f>
        <v>0</v>
      </c>
      <c r="F2992" s="33">
        <f>'Data from Waybill Query'!F2992</f>
        <v>0</v>
      </c>
      <c r="G2992" s="33">
        <f>'Data from Waybill Query'!G2992</f>
        <v>0</v>
      </c>
      <c r="H2992" s="104">
        <f>IF(ISNA(VLOOKUP($N2992,'Data from Waybill Query'!$A:$M,8,FALSE)),0,VLOOKUP($N2992,'Data from Waybill Query'!$A:$M,8,FALSE))</f>
        <v>0</v>
      </c>
      <c r="I2992" s="104">
        <f>IF(ISNA(VLOOKUP($N2992,'Data from Waybill Query'!$A:$M,9,FALSE)),0,VLOOKUP($N2992,'Data from Waybill Query'!$A:$M,9,FALSE))</f>
        <v>0</v>
      </c>
      <c r="J2992" s="104">
        <f>IF(ISNA(VLOOKUP($N2992,'Data from Waybill Query'!$A:$M,10,FALSE)),0,VLOOKUP($N2992,'Data from Waybill Query'!$A:$M,10,FALSE))</f>
        <v>0</v>
      </c>
      <c r="K2992" s="104">
        <f>IF(ISNA(VLOOKUP($N2992,'Data from Waybill Query'!$A:$M,11,FALSE)),0,VLOOKUP($N2992,'Data from Waybill Query'!$A:$M,11,FALSE))</f>
        <v>0</v>
      </c>
      <c r="L2992" s="104">
        <f>IF(ISNA(VLOOKUP($N2992,'Data from Waybill Query'!$A:$M,12,FALSE)),0,VLOOKUP($N2992,'Data from Waybill Query'!$A:$M,12,FALSE))</f>
        <v>0</v>
      </c>
      <c r="M2992" s="104">
        <f>IF(ISNA(VLOOKUP($N2992,'Data from Waybill Query'!$A:$M,13,FALSE)),0,VLOOKUP($N2992,'Data from Waybill Query'!$A:$M,13,FALSE))</f>
        <v>0</v>
      </c>
      <c r="N2992" s="104">
        <f t="shared" si="102"/>
        <v>403</v>
      </c>
    </row>
    <row r="2993" spans="1:14" x14ac:dyDescent="0.25">
      <c r="A2993" s="104">
        <f t="shared" si="101"/>
        <v>47</v>
      </c>
      <c r="B2993" s="32">
        <f>'Data from Waybill Query'!B2993</f>
        <v>0</v>
      </c>
      <c r="C2993" s="32">
        <f>IF('Data from Waybill Query'!C2993="00","0",IF('Data from Waybill Query'!C2993="01","1",IF('Data from Waybill Query'!C2993="XX","2",'Data from Waybill Query'!C2993)))</f>
        <v>0</v>
      </c>
      <c r="D2993" s="33">
        <f>'Data from Waybill Query'!D2993</f>
        <v>0</v>
      </c>
      <c r="E2993" s="33">
        <f>'Data from Waybill Query'!E2993</f>
        <v>0</v>
      </c>
      <c r="F2993" s="33">
        <f>'Data from Waybill Query'!F2993</f>
        <v>0</v>
      </c>
      <c r="G2993" s="33">
        <f>'Data from Waybill Query'!G2993</f>
        <v>0</v>
      </c>
      <c r="H2993" s="104">
        <f>IF(ISNA(VLOOKUP($N2993,'Data from Waybill Query'!$A:$M,8,FALSE)),0,VLOOKUP($N2993,'Data from Waybill Query'!$A:$M,8,FALSE))</f>
        <v>0</v>
      </c>
      <c r="I2993" s="104">
        <f>IF(ISNA(VLOOKUP($N2993,'Data from Waybill Query'!$A:$M,9,FALSE)),0,VLOOKUP($N2993,'Data from Waybill Query'!$A:$M,9,FALSE))</f>
        <v>0</v>
      </c>
      <c r="J2993" s="104">
        <f>IF(ISNA(VLOOKUP($N2993,'Data from Waybill Query'!$A:$M,10,FALSE)),0,VLOOKUP($N2993,'Data from Waybill Query'!$A:$M,10,FALSE))</f>
        <v>0</v>
      </c>
      <c r="K2993" s="104">
        <f>IF(ISNA(VLOOKUP($N2993,'Data from Waybill Query'!$A:$M,11,FALSE)),0,VLOOKUP($N2993,'Data from Waybill Query'!$A:$M,11,FALSE))</f>
        <v>0</v>
      </c>
      <c r="L2993" s="104">
        <f>IF(ISNA(VLOOKUP($N2993,'Data from Waybill Query'!$A:$M,12,FALSE)),0,VLOOKUP($N2993,'Data from Waybill Query'!$A:$M,12,FALSE))</f>
        <v>0</v>
      </c>
      <c r="M2993" s="104">
        <f>IF(ISNA(VLOOKUP($N2993,'Data from Waybill Query'!$A:$M,13,FALSE)),0,VLOOKUP($N2993,'Data from Waybill Query'!$A:$M,13,FALSE))</f>
        <v>0</v>
      </c>
      <c r="N2993" s="104">
        <f t="shared" si="102"/>
        <v>403</v>
      </c>
    </row>
    <row r="2994" spans="1:14" x14ac:dyDescent="0.25">
      <c r="A2994" s="104">
        <f t="shared" si="101"/>
        <v>48</v>
      </c>
      <c r="B2994" s="32">
        <f>'Data from Waybill Query'!B2994</f>
        <v>0</v>
      </c>
      <c r="C2994" s="32">
        <f>IF('Data from Waybill Query'!C2994="00","0",IF('Data from Waybill Query'!C2994="01","1",IF('Data from Waybill Query'!C2994="XX","2",'Data from Waybill Query'!C2994)))</f>
        <v>0</v>
      </c>
      <c r="D2994" s="33">
        <f>'Data from Waybill Query'!D2994</f>
        <v>0</v>
      </c>
      <c r="E2994" s="33">
        <f>'Data from Waybill Query'!E2994</f>
        <v>0</v>
      </c>
      <c r="F2994" s="33">
        <f>'Data from Waybill Query'!F2994</f>
        <v>0</v>
      </c>
      <c r="G2994" s="33">
        <f>'Data from Waybill Query'!G2994</f>
        <v>0</v>
      </c>
      <c r="H2994" s="104">
        <f>IF(ISNA(VLOOKUP($N2994,'Data from Waybill Query'!$A:$M,8,FALSE)),0,VLOOKUP($N2994,'Data from Waybill Query'!$A:$M,8,FALSE))</f>
        <v>0</v>
      </c>
      <c r="I2994" s="104">
        <f>IF(ISNA(VLOOKUP($N2994,'Data from Waybill Query'!$A:$M,9,FALSE)),0,VLOOKUP($N2994,'Data from Waybill Query'!$A:$M,9,FALSE))</f>
        <v>0</v>
      </c>
      <c r="J2994" s="104">
        <f>IF(ISNA(VLOOKUP($N2994,'Data from Waybill Query'!$A:$M,10,FALSE)),0,VLOOKUP($N2994,'Data from Waybill Query'!$A:$M,10,FALSE))</f>
        <v>0</v>
      </c>
      <c r="K2994" s="104">
        <f>IF(ISNA(VLOOKUP($N2994,'Data from Waybill Query'!$A:$M,11,FALSE)),0,VLOOKUP($N2994,'Data from Waybill Query'!$A:$M,11,FALSE))</f>
        <v>0</v>
      </c>
      <c r="L2994" s="104">
        <f>IF(ISNA(VLOOKUP($N2994,'Data from Waybill Query'!$A:$M,12,FALSE)),0,VLOOKUP($N2994,'Data from Waybill Query'!$A:$M,12,FALSE))</f>
        <v>0</v>
      </c>
      <c r="M2994" s="104">
        <f>IF(ISNA(VLOOKUP($N2994,'Data from Waybill Query'!$A:$M,13,FALSE)),0,VLOOKUP($N2994,'Data from Waybill Query'!$A:$M,13,FALSE))</f>
        <v>0</v>
      </c>
      <c r="N2994" s="104">
        <f t="shared" si="102"/>
        <v>403</v>
      </c>
    </row>
    <row r="2995" spans="1:14" x14ac:dyDescent="0.25">
      <c r="A2995" s="104">
        <f t="shared" si="101"/>
        <v>49</v>
      </c>
      <c r="B2995" s="32">
        <f>'Data from Waybill Query'!B2995</f>
        <v>0</v>
      </c>
      <c r="C2995" s="32">
        <f>IF('Data from Waybill Query'!C2995="00","0",IF('Data from Waybill Query'!C2995="01","1",IF('Data from Waybill Query'!C2995="XX","2",'Data from Waybill Query'!C2995)))</f>
        <v>0</v>
      </c>
      <c r="D2995" s="33">
        <f>'Data from Waybill Query'!D2995</f>
        <v>0</v>
      </c>
      <c r="E2995" s="33">
        <f>'Data from Waybill Query'!E2995</f>
        <v>0</v>
      </c>
      <c r="F2995" s="33">
        <f>'Data from Waybill Query'!F2995</f>
        <v>0</v>
      </c>
      <c r="G2995" s="33">
        <f>'Data from Waybill Query'!G2995</f>
        <v>0</v>
      </c>
      <c r="H2995" s="104">
        <f>IF(ISNA(VLOOKUP($N2995,'Data from Waybill Query'!$A:$M,8,FALSE)),0,VLOOKUP($N2995,'Data from Waybill Query'!$A:$M,8,FALSE))</f>
        <v>0</v>
      </c>
      <c r="I2995" s="104">
        <f>IF(ISNA(VLOOKUP($N2995,'Data from Waybill Query'!$A:$M,9,FALSE)),0,VLOOKUP($N2995,'Data from Waybill Query'!$A:$M,9,FALSE))</f>
        <v>0</v>
      </c>
      <c r="J2995" s="104">
        <f>IF(ISNA(VLOOKUP($N2995,'Data from Waybill Query'!$A:$M,10,FALSE)),0,VLOOKUP($N2995,'Data from Waybill Query'!$A:$M,10,FALSE))</f>
        <v>0</v>
      </c>
      <c r="K2995" s="104">
        <f>IF(ISNA(VLOOKUP($N2995,'Data from Waybill Query'!$A:$M,11,FALSE)),0,VLOOKUP($N2995,'Data from Waybill Query'!$A:$M,11,FALSE))</f>
        <v>0</v>
      </c>
      <c r="L2995" s="104">
        <f>IF(ISNA(VLOOKUP($N2995,'Data from Waybill Query'!$A:$M,12,FALSE)),0,VLOOKUP($N2995,'Data from Waybill Query'!$A:$M,12,FALSE))</f>
        <v>0</v>
      </c>
      <c r="M2995" s="104">
        <f>IF(ISNA(VLOOKUP($N2995,'Data from Waybill Query'!$A:$M,13,FALSE)),0,VLOOKUP($N2995,'Data from Waybill Query'!$A:$M,13,FALSE))</f>
        <v>0</v>
      </c>
      <c r="N2995" s="104">
        <f t="shared" si="102"/>
        <v>403</v>
      </c>
    </row>
    <row r="2996" spans="1:14" x14ac:dyDescent="0.25">
      <c r="A2996" s="104">
        <f t="shared" si="101"/>
        <v>50</v>
      </c>
      <c r="B2996" s="32">
        <f>'Data from Waybill Query'!B2996</f>
        <v>0</v>
      </c>
      <c r="C2996" s="32">
        <f>IF('Data from Waybill Query'!C2996="00","0",IF('Data from Waybill Query'!C2996="01","1",IF('Data from Waybill Query'!C2996="XX","2",'Data from Waybill Query'!C2996)))</f>
        <v>0</v>
      </c>
      <c r="D2996" s="33">
        <f>'Data from Waybill Query'!D2996</f>
        <v>0</v>
      </c>
      <c r="E2996" s="33">
        <f>'Data from Waybill Query'!E2996</f>
        <v>0</v>
      </c>
      <c r="F2996" s="33">
        <f>'Data from Waybill Query'!F2996</f>
        <v>0</v>
      </c>
      <c r="G2996" s="33">
        <f>'Data from Waybill Query'!G2996</f>
        <v>0</v>
      </c>
      <c r="H2996" s="104">
        <f>IF(ISNA(VLOOKUP($N2996,'Data from Waybill Query'!$A:$M,8,FALSE)),0,VLOOKUP($N2996,'Data from Waybill Query'!$A:$M,8,FALSE))</f>
        <v>0</v>
      </c>
      <c r="I2996" s="104">
        <f>IF(ISNA(VLOOKUP($N2996,'Data from Waybill Query'!$A:$M,9,FALSE)),0,VLOOKUP($N2996,'Data from Waybill Query'!$A:$M,9,FALSE))</f>
        <v>0</v>
      </c>
      <c r="J2996" s="104">
        <f>IF(ISNA(VLOOKUP($N2996,'Data from Waybill Query'!$A:$M,10,FALSE)),0,VLOOKUP($N2996,'Data from Waybill Query'!$A:$M,10,FALSE))</f>
        <v>0</v>
      </c>
      <c r="K2996" s="104">
        <f>IF(ISNA(VLOOKUP($N2996,'Data from Waybill Query'!$A:$M,11,FALSE)),0,VLOOKUP($N2996,'Data from Waybill Query'!$A:$M,11,FALSE))</f>
        <v>0</v>
      </c>
      <c r="L2996" s="104">
        <f>IF(ISNA(VLOOKUP($N2996,'Data from Waybill Query'!$A:$M,12,FALSE)),0,VLOOKUP($N2996,'Data from Waybill Query'!$A:$M,12,FALSE))</f>
        <v>0</v>
      </c>
      <c r="M2996" s="104">
        <f>IF(ISNA(VLOOKUP($N2996,'Data from Waybill Query'!$A:$M,13,FALSE)),0,VLOOKUP($N2996,'Data from Waybill Query'!$A:$M,13,FALSE))</f>
        <v>0</v>
      </c>
      <c r="N2996" s="104">
        <f t="shared" si="102"/>
        <v>403</v>
      </c>
    </row>
    <row r="2997" spans="1:14" x14ac:dyDescent="0.25">
      <c r="A2997" s="104">
        <f t="shared" si="101"/>
        <v>51</v>
      </c>
      <c r="B2997" s="32">
        <f>'Data from Waybill Query'!B2997</f>
        <v>0</v>
      </c>
      <c r="C2997" s="32">
        <f>IF('Data from Waybill Query'!C2997="00","0",IF('Data from Waybill Query'!C2997="01","1",IF('Data from Waybill Query'!C2997="XX","2",'Data from Waybill Query'!C2997)))</f>
        <v>0</v>
      </c>
      <c r="D2997" s="33">
        <f>'Data from Waybill Query'!D2997</f>
        <v>0</v>
      </c>
      <c r="E2997" s="33">
        <f>'Data from Waybill Query'!E2997</f>
        <v>0</v>
      </c>
      <c r="F2997" s="33">
        <f>'Data from Waybill Query'!F2997</f>
        <v>0</v>
      </c>
      <c r="G2997" s="33">
        <f>'Data from Waybill Query'!G2997</f>
        <v>0</v>
      </c>
      <c r="H2997" s="104">
        <f>IF(ISNA(VLOOKUP($N2997,'Data from Waybill Query'!$A:$M,8,FALSE)),0,VLOOKUP($N2997,'Data from Waybill Query'!$A:$M,8,FALSE))</f>
        <v>0</v>
      </c>
      <c r="I2997" s="104">
        <f>IF(ISNA(VLOOKUP($N2997,'Data from Waybill Query'!$A:$M,9,FALSE)),0,VLOOKUP($N2997,'Data from Waybill Query'!$A:$M,9,FALSE))</f>
        <v>0</v>
      </c>
      <c r="J2997" s="104">
        <f>IF(ISNA(VLOOKUP($N2997,'Data from Waybill Query'!$A:$M,10,FALSE)),0,VLOOKUP($N2997,'Data from Waybill Query'!$A:$M,10,FALSE))</f>
        <v>0</v>
      </c>
      <c r="K2997" s="104">
        <f>IF(ISNA(VLOOKUP($N2997,'Data from Waybill Query'!$A:$M,11,FALSE)),0,VLOOKUP($N2997,'Data from Waybill Query'!$A:$M,11,FALSE))</f>
        <v>0</v>
      </c>
      <c r="L2997" s="104">
        <f>IF(ISNA(VLOOKUP($N2997,'Data from Waybill Query'!$A:$M,12,FALSE)),0,VLOOKUP($N2997,'Data from Waybill Query'!$A:$M,12,FALSE))</f>
        <v>0</v>
      </c>
      <c r="M2997" s="104">
        <f>IF(ISNA(VLOOKUP($N2997,'Data from Waybill Query'!$A:$M,13,FALSE)),0,VLOOKUP($N2997,'Data from Waybill Query'!$A:$M,13,FALSE))</f>
        <v>0</v>
      </c>
      <c r="N2997" s="104">
        <f t="shared" si="102"/>
        <v>403</v>
      </c>
    </row>
    <row r="2998" spans="1:14" x14ac:dyDescent="0.25">
      <c r="A2998" s="104">
        <f t="shared" si="101"/>
        <v>52</v>
      </c>
      <c r="B2998" s="32">
        <f>'Data from Waybill Query'!B2998</f>
        <v>0</v>
      </c>
      <c r="C2998" s="32">
        <f>IF('Data from Waybill Query'!C2998="00","0",IF('Data from Waybill Query'!C2998="01","1",IF('Data from Waybill Query'!C2998="XX","2",'Data from Waybill Query'!C2998)))</f>
        <v>0</v>
      </c>
      <c r="D2998" s="33">
        <f>'Data from Waybill Query'!D2998</f>
        <v>0</v>
      </c>
      <c r="E2998" s="33">
        <f>'Data from Waybill Query'!E2998</f>
        <v>0</v>
      </c>
      <c r="F2998" s="33">
        <f>'Data from Waybill Query'!F2998</f>
        <v>0</v>
      </c>
      <c r="G2998" s="33">
        <f>'Data from Waybill Query'!G2998</f>
        <v>0</v>
      </c>
      <c r="H2998" s="104">
        <f>IF(ISNA(VLOOKUP($N2998,'Data from Waybill Query'!$A:$M,8,FALSE)),0,VLOOKUP($N2998,'Data from Waybill Query'!$A:$M,8,FALSE))</f>
        <v>0</v>
      </c>
      <c r="I2998" s="104">
        <f>IF(ISNA(VLOOKUP($N2998,'Data from Waybill Query'!$A:$M,9,FALSE)),0,VLOOKUP($N2998,'Data from Waybill Query'!$A:$M,9,FALSE))</f>
        <v>0</v>
      </c>
      <c r="J2998" s="104">
        <f>IF(ISNA(VLOOKUP($N2998,'Data from Waybill Query'!$A:$M,10,FALSE)),0,VLOOKUP($N2998,'Data from Waybill Query'!$A:$M,10,FALSE))</f>
        <v>0</v>
      </c>
      <c r="K2998" s="104">
        <f>IF(ISNA(VLOOKUP($N2998,'Data from Waybill Query'!$A:$M,11,FALSE)),0,VLOOKUP($N2998,'Data from Waybill Query'!$A:$M,11,FALSE))</f>
        <v>0</v>
      </c>
      <c r="L2998" s="104">
        <f>IF(ISNA(VLOOKUP($N2998,'Data from Waybill Query'!$A:$M,12,FALSE)),0,VLOOKUP($N2998,'Data from Waybill Query'!$A:$M,12,FALSE))</f>
        <v>0</v>
      </c>
      <c r="M2998" s="104">
        <f>IF(ISNA(VLOOKUP($N2998,'Data from Waybill Query'!$A:$M,13,FALSE)),0,VLOOKUP($N2998,'Data from Waybill Query'!$A:$M,13,FALSE))</f>
        <v>0</v>
      </c>
      <c r="N2998" s="104">
        <f t="shared" si="102"/>
        <v>403</v>
      </c>
    </row>
    <row r="2999" spans="1:14" x14ac:dyDescent="0.25">
      <c r="A2999" s="104">
        <f t="shared" si="101"/>
        <v>53</v>
      </c>
      <c r="B2999" s="32">
        <f>'Data from Waybill Query'!B2999</f>
        <v>0</v>
      </c>
      <c r="C2999" s="32">
        <f>IF('Data from Waybill Query'!C2999="00","0",IF('Data from Waybill Query'!C2999="01","1",IF('Data from Waybill Query'!C2999="XX","2",'Data from Waybill Query'!C2999)))</f>
        <v>0</v>
      </c>
      <c r="D2999" s="33">
        <f>'Data from Waybill Query'!D2999</f>
        <v>0</v>
      </c>
      <c r="E2999" s="33">
        <f>'Data from Waybill Query'!E2999</f>
        <v>0</v>
      </c>
      <c r="F2999" s="33">
        <f>'Data from Waybill Query'!F2999</f>
        <v>0</v>
      </c>
      <c r="G2999" s="33">
        <f>'Data from Waybill Query'!G2999</f>
        <v>0</v>
      </c>
      <c r="H2999" s="104">
        <f>IF(ISNA(VLOOKUP($N2999,'Data from Waybill Query'!$A:$M,8,FALSE)),0,VLOOKUP($N2999,'Data from Waybill Query'!$A:$M,8,FALSE))</f>
        <v>0</v>
      </c>
      <c r="I2999" s="104">
        <f>IF(ISNA(VLOOKUP($N2999,'Data from Waybill Query'!$A:$M,9,FALSE)),0,VLOOKUP($N2999,'Data from Waybill Query'!$A:$M,9,FALSE))</f>
        <v>0</v>
      </c>
      <c r="J2999" s="104">
        <f>IF(ISNA(VLOOKUP($N2999,'Data from Waybill Query'!$A:$M,10,FALSE)),0,VLOOKUP($N2999,'Data from Waybill Query'!$A:$M,10,FALSE))</f>
        <v>0</v>
      </c>
      <c r="K2999" s="104">
        <f>IF(ISNA(VLOOKUP($N2999,'Data from Waybill Query'!$A:$M,11,FALSE)),0,VLOOKUP($N2999,'Data from Waybill Query'!$A:$M,11,FALSE))</f>
        <v>0</v>
      </c>
      <c r="L2999" s="104">
        <f>IF(ISNA(VLOOKUP($N2999,'Data from Waybill Query'!$A:$M,12,FALSE)),0,VLOOKUP($N2999,'Data from Waybill Query'!$A:$M,12,FALSE))</f>
        <v>0</v>
      </c>
      <c r="M2999" s="104">
        <f>IF(ISNA(VLOOKUP($N2999,'Data from Waybill Query'!$A:$M,13,FALSE)),0,VLOOKUP($N2999,'Data from Waybill Query'!$A:$M,13,FALSE))</f>
        <v>0</v>
      </c>
      <c r="N2999" s="104">
        <f t="shared" si="102"/>
        <v>403</v>
      </c>
    </row>
    <row r="3000" spans="1:14" x14ac:dyDescent="0.25">
      <c r="A3000" s="104">
        <f t="shared" si="101"/>
        <v>54</v>
      </c>
      <c r="B3000" s="32">
        <f>'Data from Waybill Query'!B3000</f>
        <v>0</v>
      </c>
      <c r="C3000" s="32">
        <f>IF('Data from Waybill Query'!C3000="00","0",IF('Data from Waybill Query'!C3000="01","1",IF('Data from Waybill Query'!C3000="XX","2",'Data from Waybill Query'!C3000)))</f>
        <v>0</v>
      </c>
      <c r="D3000" s="33">
        <f>'Data from Waybill Query'!D3000</f>
        <v>0</v>
      </c>
      <c r="E3000" s="33">
        <f>'Data from Waybill Query'!E3000</f>
        <v>0</v>
      </c>
      <c r="F3000" s="33">
        <f>'Data from Waybill Query'!F3000</f>
        <v>0</v>
      </c>
      <c r="G3000" s="33">
        <f>'Data from Waybill Query'!G3000</f>
        <v>0</v>
      </c>
      <c r="H3000" s="104">
        <f>IF(ISNA(VLOOKUP($N3000,'Data from Waybill Query'!$A:$M,8,FALSE)),0,VLOOKUP($N3000,'Data from Waybill Query'!$A:$M,8,FALSE))</f>
        <v>0</v>
      </c>
      <c r="I3000" s="104">
        <f>IF(ISNA(VLOOKUP($N3000,'Data from Waybill Query'!$A:$M,9,FALSE)),0,VLOOKUP($N3000,'Data from Waybill Query'!$A:$M,9,FALSE))</f>
        <v>0</v>
      </c>
      <c r="J3000" s="104">
        <f>IF(ISNA(VLOOKUP($N3000,'Data from Waybill Query'!$A:$M,10,FALSE)),0,VLOOKUP($N3000,'Data from Waybill Query'!$A:$M,10,FALSE))</f>
        <v>0</v>
      </c>
      <c r="K3000" s="104">
        <f>IF(ISNA(VLOOKUP($N3000,'Data from Waybill Query'!$A:$M,11,FALSE)),0,VLOOKUP($N3000,'Data from Waybill Query'!$A:$M,11,FALSE))</f>
        <v>0</v>
      </c>
      <c r="L3000" s="104">
        <f>IF(ISNA(VLOOKUP($N3000,'Data from Waybill Query'!$A:$M,12,FALSE)),0,VLOOKUP($N3000,'Data from Waybill Query'!$A:$M,12,FALSE))</f>
        <v>0</v>
      </c>
      <c r="M3000" s="104">
        <f>IF(ISNA(VLOOKUP($N3000,'Data from Waybill Query'!$A:$M,13,FALSE)),0,VLOOKUP($N3000,'Data from Waybill Query'!$A:$M,13,FALSE))</f>
        <v>0</v>
      </c>
      <c r="N3000" s="104">
        <f t="shared" si="102"/>
        <v>403</v>
      </c>
    </row>
    <row r="3001" spans="1:14" x14ac:dyDescent="0.25">
      <c r="A3001" s="104">
        <f t="shared" si="101"/>
        <v>55</v>
      </c>
      <c r="B3001" s="32">
        <f>'Data from Waybill Query'!B3001</f>
        <v>0</v>
      </c>
      <c r="C3001" s="32">
        <f>IF('Data from Waybill Query'!C3001="00","0",IF('Data from Waybill Query'!C3001="01","1",IF('Data from Waybill Query'!C3001="XX","2",'Data from Waybill Query'!C3001)))</f>
        <v>0</v>
      </c>
      <c r="D3001" s="33">
        <f>'Data from Waybill Query'!D3001</f>
        <v>0</v>
      </c>
      <c r="E3001" s="33">
        <f>'Data from Waybill Query'!E3001</f>
        <v>0</v>
      </c>
      <c r="F3001" s="33">
        <f>'Data from Waybill Query'!F3001</f>
        <v>0</v>
      </c>
      <c r="G3001" s="33">
        <f>'Data from Waybill Query'!G3001</f>
        <v>0</v>
      </c>
      <c r="H3001" s="104">
        <f>IF(ISNA(VLOOKUP($N3001,'Data from Waybill Query'!$A:$M,8,FALSE)),0,VLOOKUP($N3001,'Data from Waybill Query'!$A:$M,8,FALSE))</f>
        <v>0</v>
      </c>
      <c r="I3001" s="104">
        <f>IF(ISNA(VLOOKUP($N3001,'Data from Waybill Query'!$A:$M,9,FALSE)),0,VLOOKUP($N3001,'Data from Waybill Query'!$A:$M,9,FALSE))</f>
        <v>0</v>
      </c>
      <c r="J3001" s="104">
        <f>IF(ISNA(VLOOKUP($N3001,'Data from Waybill Query'!$A:$M,10,FALSE)),0,VLOOKUP($N3001,'Data from Waybill Query'!$A:$M,10,FALSE))</f>
        <v>0</v>
      </c>
      <c r="K3001" s="104">
        <f>IF(ISNA(VLOOKUP($N3001,'Data from Waybill Query'!$A:$M,11,FALSE)),0,VLOOKUP($N3001,'Data from Waybill Query'!$A:$M,11,FALSE))</f>
        <v>0</v>
      </c>
      <c r="L3001" s="104">
        <f>IF(ISNA(VLOOKUP($N3001,'Data from Waybill Query'!$A:$M,12,FALSE)),0,VLOOKUP($N3001,'Data from Waybill Query'!$A:$M,12,FALSE))</f>
        <v>0</v>
      </c>
      <c r="M3001" s="104">
        <f>IF(ISNA(VLOOKUP($N3001,'Data from Waybill Query'!$A:$M,13,FALSE)),0,VLOOKUP($N3001,'Data from Waybill Query'!$A:$M,13,FALSE))</f>
        <v>0</v>
      </c>
      <c r="N3001" s="104">
        <f t="shared" si="102"/>
        <v>403</v>
      </c>
    </row>
    <row r="3002" spans="1:14" x14ac:dyDescent="0.25">
      <c r="A3002" s="104">
        <f t="shared" si="101"/>
        <v>56</v>
      </c>
      <c r="B3002" s="32">
        <f>'Data from Waybill Query'!B3002</f>
        <v>0</v>
      </c>
      <c r="C3002" s="32">
        <f>IF('Data from Waybill Query'!C3002="00","0",IF('Data from Waybill Query'!C3002="01","1",IF('Data from Waybill Query'!C3002="XX","2",'Data from Waybill Query'!C3002)))</f>
        <v>0</v>
      </c>
      <c r="D3002" s="33">
        <f>'Data from Waybill Query'!D3002</f>
        <v>0</v>
      </c>
      <c r="E3002" s="33">
        <f>'Data from Waybill Query'!E3002</f>
        <v>0</v>
      </c>
      <c r="F3002" s="33">
        <f>'Data from Waybill Query'!F3002</f>
        <v>0</v>
      </c>
      <c r="G3002" s="33">
        <f>'Data from Waybill Query'!G3002</f>
        <v>0</v>
      </c>
      <c r="H3002" s="104">
        <f>IF(ISNA(VLOOKUP($N3002,'Data from Waybill Query'!$A:$M,8,FALSE)),0,VLOOKUP($N3002,'Data from Waybill Query'!$A:$M,8,FALSE))</f>
        <v>0</v>
      </c>
      <c r="I3002" s="104">
        <f>IF(ISNA(VLOOKUP($N3002,'Data from Waybill Query'!$A:$M,9,FALSE)),0,VLOOKUP($N3002,'Data from Waybill Query'!$A:$M,9,FALSE))</f>
        <v>0</v>
      </c>
      <c r="J3002" s="104">
        <f>IF(ISNA(VLOOKUP($N3002,'Data from Waybill Query'!$A:$M,10,FALSE)),0,VLOOKUP($N3002,'Data from Waybill Query'!$A:$M,10,FALSE))</f>
        <v>0</v>
      </c>
      <c r="K3002" s="104">
        <f>IF(ISNA(VLOOKUP($N3002,'Data from Waybill Query'!$A:$M,11,FALSE)),0,VLOOKUP($N3002,'Data from Waybill Query'!$A:$M,11,FALSE))</f>
        <v>0</v>
      </c>
      <c r="L3002" s="104">
        <f>IF(ISNA(VLOOKUP($N3002,'Data from Waybill Query'!$A:$M,12,FALSE)),0,VLOOKUP($N3002,'Data from Waybill Query'!$A:$M,12,FALSE))</f>
        <v>0</v>
      </c>
      <c r="M3002" s="104">
        <f>IF(ISNA(VLOOKUP($N3002,'Data from Waybill Query'!$A:$M,13,FALSE)),0,VLOOKUP($N3002,'Data from Waybill Query'!$A:$M,13,FALSE))</f>
        <v>0</v>
      </c>
      <c r="N3002" s="104">
        <f t="shared" si="102"/>
        <v>403</v>
      </c>
    </row>
    <row r="3003" spans="1:14" x14ac:dyDescent="0.25">
      <c r="A3003" s="104">
        <f t="shared" ref="A3003:A3073" si="103">$B3003*100+MOD(ROW($B3003)-ROW($B$1476),70)</f>
        <v>57</v>
      </c>
      <c r="B3003" s="32">
        <f>'Data from Waybill Query'!B3003</f>
        <v>0</v>
      </c>
      <c r="C3003" s="32">
        <f>IF('Data from Waybill Query'!C3003="00","0",IF('Data from Waybill Query'!C3003="01","1",IF('Data from Waybill Query'!C3003="XX","2",'Data from Waybill Query'!C3003)))</f>
        <v>0</v>
      </c>
      <c r="D3003" s="33">
        <f>'Data from Waybill Query'!D3003</f>
        <v>0</v>
      </c>
      <c r="E3003" s="33">
        <f>'Data from Waybill Query'!E3003</f>
        <v>0</v>
      </c>
      <c r="F3003" s="33">
        <f>'Data from Waybill Query'!F3003</f>
        <v>0</v>
      </c>
      <c r="G3003" s="33">
        <f>'Data from Waybill Query'!G3003</f>
        <v>0</v>
      </c>
      <c r="H3003" s="104">
        <f>IF(ISNA(VLOOKUP($N3003,'Data from Waybill Query'!$A:$M,8,FALSE)),0,VLOOKUP($N3003,'Data from Waybill Query'!$A:$M,8,FALSE))</f>
        <v>0</v>
      </c>
      <c r="I3003" s="104">
        <f>IF(ISNA(VLOOKUP($N3003,'Data from Waybill Query'!$A:$M,9,FALSE)),0,VLOOKUP($N3003,'Data from Waybill Query'!$A:$M,9,FALSE))</f>
        <v>0</v>
      </c>
      <c r="J3003" s="104">
        <f>IF(ISNA(VLOOKUP($N3003,'Data from Waybill Query'!$A:$M,10,FALSE)),0,VLOOKUP($N3003,'Data from Waybill Query'!$A:$M,10,FALSE))</f>
        <v>0</v>
      </c>
      <c r="K3003" s="104">
        <f>IF(ISNA(VLOOKUP($N3003,'Data from Waybill Query'!$A:$M,11,FALSE)),0,VLOOKUP($N3003,'Data from Waybill Query'!$A:$M,11,FALSE))</f>
        <v>0</v>
      </c>
      <c r="L3003" s="104">
        <f>IF(ISNA(VLOOKUP($N3003,'Data from Waybill Query'!$A:$M,12,FALSE)),0,VLOOKUP($N3003,'Data from Waybill Query'!$A:$M,12,FALSE))</f>
        <v>0</v>
      </c>
      <c r="M3003" s="104">
        <f>IF(ISNA(VLOOKUP($N3003,'Data from Waybill Query'!$A:$M,13,FALSE)),0,VLOOKUP($N3003,'Data from Waybill Query'!$A:$M,13,FALSE))</f>
        <v>0</v>
      </c>
      <c r="N3003" s="104">
        <f t="shared" ref="N3003:N3055" si="104">1000000*B3003+10000*C3003+100*IF(LEFT(E3003,1)="S",1,IF(E3003="M",2,IF(E3003="L",3,4)))+10*IF(F3003="P",1,0)+IF(G3003="S",1,IF(G3003="M",2,3))</f>
        <v>403</v>
      </c>
    </row>
    <row r="3004" spans="1:14" x14ac:dyDescent="0.25">
      <c r="A3004" s="104">
        <f t="shared" si="103"/>
        <v>58</v>
      </c>
      <c r="B3004" s="32">
        <f>'Data from Waybill Query'!B3004</f>
        <v>0</v>
      </c>
      <c r="C3004" s="32">
        <f>IF('Data from Waybill Query'!C3004="00","0",IF('Data from Waybill Query'!C3004="01","1",IF('Data from Waybill Query'!C3004="XX","2",'Data from Waybill Query'!C3004)))</f>
        <v>0</v>
      </c>
      <c r="D3004" s="33">
        <f>'Data from Waybill Query'!D3004</f>
        <v>0</v>
      </c>
      <c r="E3004" s="33">
        <f>'Data from Waybill Query'!E3004</f>
        <v>0</v>
      </c>
      <c r="F3004" s="33">
        <f>'Data from Waybill Query'!F3004</f>
        <v>0</v>
      </c>
      <c r="G3004" s="33">
        <f>'Data from Waybill Query'!G3004</f>
        <v>0</v>
      </c>
      <c r="H3004" s="104">
        <f>IF(ISNA(VLOOKUP($N3004,'Data from Waybill Query'!$A:$M,8,FALSE)),0,VLOOKUP($N3004,'Data from Waybill Query'!$A:$M,8,FALSE))</f>
        <v>0</v>
      </c>
      <c r="I3004" s="104">
        <f>IF(ISNA(VLOOKUP($N3004,'Data from Waybill Query'!$A:$M,9,FALSE)),0,VLOOKUP($N3004,'Data from Waybill Query'!$A:$M,9,FALSE))</f>
        <v>0</v>
      </c>
      <c r="J3004" s="104">
        <f>IF(ISNA(VLOOKUP($N3004,'Data from Waybill Query'!$A:$M,10,FALSE)),0,VLOOKUP($N3004,'Data from Waybill Query'!$A:$M,10,FALSE))</f>
        <v>0</v>
      </c>
      <c r="K3004" s="104">
        <f>IF(ISNA(VLOOKUP($N3004,'Data from Waybill Query'!$A:$M,11,FALSE)),0,VLOOKUP($N3004,'Data from Waybill Query'!$A:$M,11,FALSE))</f>
        <v>0</v>
      </c>
      <c r="L3004" s="104">
        <f>IF(ISNA(VLOOKUP($N3004,'Data from Waybill Query'!$A:$M,12,FALSE)),0,VLOOKUP($N3004,'Data from Waybill Query'!$A:$M,12,FALSE))</f>
        <v>0</v>
      </c>
      <c r="M3004" s="104">
        <f>IF(ISNA(VLOOKUP($N3004,'Data from Waybill Query'!$A:$M,13,FALSE)),0,VLOOKUP($N3004,'Data from Waybill Query'!$A:$M,13,FALSE))</f>
        <v>0</v>
      </c>
      <c r="N3004" s="104">
        <f t="shared" si="104"/>
        <v>403</v>
      </c>
    </row>
    <row r="3005" spans="1:14" x14ac:dyDescent="0.25">
      <c r="A3005" s="104">
        <f t="shared" si="103"/>
        <v>59</v>
      </c>
      <c r="B3005" s="32">
        <f>'Data from Waybill Query'!B3005</f>
        <v>0</v>
      </c>
      <c r="C3005" s="32">
        <f>IF('Data from Waybill Query'!C3005="00","0",IF('Data from Waybill Query'!C3005="01","1",IF('Data from Waybill Query'!C3005="XX","2",'Data from Waybill Query'!C3005)))</f>
        <v>0</v>
      </c>
      <c r="D3005" s="33">
        <f>'Data from Waybill Query'!D3005</f>
        <v>0</v>
      </c>
      <c r="E3005" s="33">
        <f>'Data from Waybill Query'!E3005</f>
        <v>0</v>
      </c>
      <c r="F3005" s="33">
        <f>'Data from Waybill Query'!F3005</f>
        <v>0</v>
      </c>
      <c r="G3005" s="33">
        <f>'Data from Waybill Query'!G3005</f>
        <v>0</v>
      </c>
      <c r="H3005" s="104">
        <f>IF(ISNA(VLOOKUP($N3005,'Data from Waybill Query'!$A:$M,8,FALSE)),0,VLOOKUP($N3005,'Data from Waybill Query'!$A:$M,8,FALSE))</f>
        <v>0</v>
      </c>
      <c r="I3005" s="104">
        <f>IF(ISNA(VLOOKUP($N3005,'Data from Waybill Query'!$A:$M,9,FALSE)),0,VLOOKUP($N3005,'Data from Waybill Query'!$A:$M,9,FALSE))</f>
        <v>0</v>
      </c>
      <c r="J3005" s="104">
        <f>IF(ISNA(VLOOKUP($N3005,'Data from Waybill Query'!$A:$M,10,FALSE)),0,VLOOKUP($N3005,'Data from Waybill Query'!$A:$M,10,FALSE))</f>
        <v>0</v>
      </c>
      <c r="K3005" s="104">
        <f>IF(ISNA(VLOOKUP($N3005,'Data from Waybill Query'!$A:$M,11,FALSE)),0,VLOOKUP($N3005,'Data from Waybill Query'!$A:$M,11,FALSE))</f>
        <v>0</v>
      </c>
      <c r="L3005" s="104">
        <f>IF(ISNA(VLOOKUP($N3005,'Data from Waybill Query'!$A:$M,12,FALSE)),0,VLOOKUP($N3005,'Data from Waybill Query'!$A:$M,12,FALSE))</f>
        <v>0</v>
      </c>
      <c r="M3005" s="104">
        <f>IF(ISNA(VLOOKUP($N3005,'Data from Waybill Query'!$A:$M,13,FALSE)),0,VLOOKUP($N3005,'Data from Waybill Query'!$A:$M,13,FALSE))</f>
        <v>0</v>
      </c>
      <c r="N3005" s="104">
        <f t="shared" si="104"/>
        <v>403</v>
      </c>
    </row>
    <row r="3006" spans="1:14" x14ac:dyDescent="0.25">
      <c r="A3006" s="104">
        <f t="shared" si="103"/>
        <v>60</v>
      </c>
      <c r="B3006" s="32">
        <f>'Data from Waybill Query'!B3006</f>
        <v>0</v>
      </c>
      <c r="C3006" s="32">
        <f>IF('Data from Waybill Query'!C3006="00","0",IF('Data from Waybill Query'!C3006="01","1",IF('Data from Waybill Query'!C3006="XX","2",'Data from Waybill Query'!C3006)))</f>
        <v>0</v>
      </c>
      <c r="D3006" s="33">
        <f>'Data from Waybill Query'!D3006</f>
        <v>0</v>
      </c>
      <c r="E3006" s="33">
        <f>'Data from Waybill Query'!E3006</f>
        <v>0</v>
      </c>
      <c r="F3006" s="33">
        <f>'Data from Waybill Query'!F3006</f>
        <v>0</v>
      </c>
      <c r="G3006" s="33">
        <f>'Data from Waybill Query'!G3006</f>
        <v>0</v>
      </c>
      <c r="H3006" s="104">
        <f>IF(ISNA(VLOOKUP($N3006,'Data from Waybill Query'!$A:$M,8,FALSE)),0,VLOOKUP($N3006,'Data from Waybill Query'!$A:$M,8,FALSE))</f>
        <v>0</v>
      </c>
      <c r="I3006" s="104">
        <f>IF(ISNA(VLOOKUP($N3006,'Data from Waybill Query'!$A:$M,9,FALSE)),0,VLOOKUP($N3006,'Data from Waybill Query'!$A:$M,9,FALSE))</f>
        <v>0</v>
      </c>
      <c r="J3006" s="104">
        <f>IF(ISNA(VLOOKUP($N3006,'Data from Waybill Query'!$A:$M,10,FALSE)),0,VLOOKUP($N3006,'Data from Waybill Query'!$A:$M,10,FALSE))</f>
        <v>0</v>
      </c>
      <c r="K3006" s="104">
        <f>IF(ISNA(VLOOKUP($N3006,'Data from Waybill Query'!$A:$M,11,FALSE)),0,VLOOKUP($N3006,'Data from Waybill Query'!$A:$M,11,FALSE))</f>
        <v>0</v>
      </c>
      <c r="L3006" s="104">
        <f>IF(ISNA(VLOOKUP($N3006,'Data from Waybill Query'!$A:$M,12,FALSE)),0,VLOOKUP($N3006,'Data from Waybill Query'!$A:$M,12,FALSE))</f>
        <v>0</v>
      </c>
      <c r="M3006" s="104">
        <f>IF(ISNA(VLOOKUP($N3006,'Data from Waybill Query'!$A:$M,13,FALSE)),0,VLOOKUP($N3006,'Data from Waybill Query'!$A:$M,13,FALSE))</f>
        <v>0</v>
      </c>
      <c r="N3006" s="104">
        <f t="shared" si="104"/>
        <v>403</v>
      </c>
    </row>
    <row r="3007" spans="1:14" x14ac:dyDescent="0.25">
      <c r="A3007" s="104">
        <f t="shared" si="103"/>
        <v>61</v>
      </c>
      <c r="B3007" s="32">
        <f>'Data from Waybill Query'!B3007</f>
        <v>0</v>
      </c>
      <c r="C3007" s="32">
        <f>IF('Data from Waybill Query'!C3007="00","0",IF('Data from Waybill Query'!C3007="01","1",IF('Data from Waybill Query'!C3007="XX","2",'Data from Waybill Query'!C3007)))</f>
        <v>0</v>
      </c>
      <c r="D3007" s="33">
        <f>'Data from Waybill Query'!D3007</f>
        <v>0</v>
      </c>
      <c r="E3007" s="33">
        <f>'Data from Waybill Query'!E3007</f>
        <v>0</v>
      </c>
      <c r="F3007" s="33">
        <f>'Data from Waybill Query'!F3007</f>
        <v>0</v>
      </c>
      <c r="G3007" s="33">
        <f>'Data from Waybill Query'!G3007</f>
        <v>0</v>
      </c>
      <c r="H3007" s="104">
        <f>IF(ISNA(VLOOKUP($N3007,'Data from Waybill Query'!$A:$M,8,FALSE)),0,VLOOKUP($N3007,'Data from Waybill Query'!$A:$M,8,FALSE))</f>
        <v>0</v>
      </c>
      <c r="I3007" s="104">
        <f>IF(ISNA(VLOOKUP($N3007,'Data from Waybill Query'!$A:$M,9,FALSE)),0,VLOOKUP($N3007,'Data from Waybill Query'!$A:$M,9,FALSE))</f>
        <v>0</v>
      </c>
      <c r="J3007" s="104">
        <f>IF(ISNA(VLOOKUP($N3007,'Data from Waybill Query'!$A:$M,10,FALSE)),0,VLOOKUP($N3007,'Data from Waybill Query'!$A:$M,10,FALSE))</f>
        <v>0</v>
      </c>
      <c r="K3007" s="104">
        <f>IF(ISNA(VLOOKUP($N3007,'Data from Waybill Query'!$A:$M,11,FALSE)),0,VLOOKUP($N3007,'Data from Waybill Query'!$A:$M,11,FALSE))</f>
        <v>0</v>
      </c>
      <c r="L3007" s="104">
        <f>IF(ISNA(VLOOKUP($N3007,'Data from Waybill Query'!$A:$M,12,FALSE)),0,VLOOKUP($N3007,'Data from Waybill Query'!$A:$M,12,FALSE))</f>
        <v>0</v>
      </c>
      <c r="M3007" s="104">
        <f>IF(ISNA(VLOOKUP($N3007,'Data from Waybill Query'!$A:$M,13,FALSE)),0,VLOOKUP($N3007,'Data from Waybill Query'!$A:$M,13,FALSE))</f>
        <v>0</v>
      </c>
      <c r="N3007" s="104">
        <f t="shared" si="104"/>
        <v>403</v>
      </c>
    </row>
    <row r="3008" spans="1:14" x14ac:dyDescent="0.25">
      <c r="A3008" s="104">
        <f t="shared" si="103"/>
        <v>62</v>
      </c>
      <c r="B3008" s="32">
        <f>'Data from Waybill Query'!B3008</f>
        <v>0</v>
      </c>
      <c r="C3008" s="32">
        <f>IF('Data from Waybill Query'!C3008="00","0",IF('Data from Waybill Query'!C3008="01","1",IF('Data from Waybill Query'!C3008="XX","2",'Data from Waybill Query'!C3008)))</f>
        <v>0</v>
      </c>
      <c r="D3008" s="33">
        <f>'Data from Waybill Query'!D3008</f>
        <v>0</v>
      </c>
      <c r="E3008" s="33">
        <f>'Data from Waybill Query'!E3008</f>
        <v>0</v>
      </c>
      <c r="F3008" s="33">
        <f>'Data from Waybill Query'!F3008</f>
        <v>0</v>
      </c>
      <c r="G3008" s="33">
        <f>'Data from Waybill Query'!G3008</f>
        <v>0</v>
      </c>
      <c r="H3008" s="104">
        <f>IF(ISNA(VLOOKUP($N3008,'Data from Waybill Query'!$A:$M,8,FALSE)),0,VLOOKUP($N3008,'Data from Waybill Query'!$A:$M,8,FALSE))</f>
        <v>0</v>
      </c>
      <c r="I3008" s="104">
        <f>IF(ISNA(VLOOKUP($N3008,'Data from Waybill Query'!$A:$M,9,FALSE)),0,VLOOKUP($N3008,'Data from Waybill Query'!$A:$M,9,FALSE))</f>
        <v>0</v>
      </c>
      <c r="J3008" s="104">
        <f>IF(ISNA(VLOOKUP($N3008,'Data from Waybill Query'!$A:$M,10,FALSE)),0,VLOOKUP($N3008,'Data from Waybill Query'!$A:$M,10,FALSE))</f>
        <v>0</v>
      </c>
      <c r="K3008" s="104">
        <f>IF(ISNA(VLOOKUP($N3008,'Data from Waybill Query'!$A:$M,11,FALSE)),0,VLOOKUP($N3008,'Data from Waybill Query'!$A:$M,11,FALSE))</f>
        <v>0</v>
      </c>
      <c r="L3008" s="104">
        <f>IF(ISNA(VLOOKUP($N3008,'Data from Waybill Query'!$A:$M,12,FALSE)),0,VLOOKUP($N3008,'Data from Waybill Query'!$A:$M,12,FALSE))</f>
        <v>0</v>
      </c>
      <c r="M3008" s="104">
        <f>IF(ISNA(VLOOKUP($N3008,'Data from Waybill Query'!$A:$M,13,FALSE)),0,VLOOKUP($N3008,'Data from Waybill Query'!$A:$M,13,FALSE))</f>
        <v>0</v>
      </c>
      <c r="N3008" s="104">
        <f t="shared" si="104"/>
        <v>403</v>
      </c>
    </row>
    <row r="3009" spans="1:14" x14ac:dyDescent="0.25">
      <c r="A3009" s="104">
        <f t="shared" si="103"/>
        <v>63</v>
      </c>
      <c r="B3009" s="32">
        <f>'Data from Waybill Query'!B3009</f>
        <v>0</v>
      </c>
      <c r="C3009" s="32">
        <f>IF('Data from Waybill Query'!C3009="00","0",IF('Data from Waybill Query'!C3009="01","1",IF('Data from Waybill Query'!C3009="XX","2",'Data from Waybill Query'!C3009)))</f>
        <v>0</v>
      </c>
      <c r="D3009" s="33">
        <f>'Data from Waybill Query'!D3009</f>
        <v>0</v>
      </c>
      <c r="E3009" s="33">
        <f>'Data from Waybill Query'!E3009</f>
        <v>0</v>
      </c>
      <c r="F3009" s="33">
        <f>'Data from Waybill Query'!F3009</f>
        <v>0</v>
      </c>
      <c r="G3009" s="33">
        <f>'Data from Waybill Query'!G3009</f>
        <v>0</v>
      </c>
      <c r="H3009" s="104">
        <f>IF(ISNA(VLOOKUP($N3009,'Data from Waybill Query'!$A:$M,8,FALSE)),0,VLOOKUP($N3009,'Data from Waybill Query'!$A:$M,8,FALSE))</f>
        <v>0</v>
      </c>
      <c r="I3009" s="104">
        <f>IF(ISNA(VLOOKUP($N3009,'Data from Waybill Query'!$A:$M,9,FALSE)),0,VLOOKUP($N3009,'Data from Waybill Query'!$A:$M,9,FALSE))</f>
        <v>0</v>
      </c>
      <c r="J3009" s="104">
        <f>IF(ISNA(VLOOKUP($N3009,'Data from Waybill Query'!$A:$M,10,FALSE)),0,VLOOKUP($N3009,'Data from Waybill Query'!$A:$M,10,FALSE))</f>
        <v>0</v>
      </c>
      <c r="K3009" s="104">
        <f>IF(ISNA(VLOOKUP($N3009,'Data from Waybill Query'!$A:$M,11,FALSE)),0,VLOOKUP($N3009,'Data from Waybill Query'!$A:$M,11,FALSE))</f>
        <v>0</v>
      </c>
      <c r="L3009" s="104">
        <f>IF(ISNA(VLOOKUP($N3009,'Data from Waybill Query'!$A:$M,12,FALSE)),0,VLOOKUP($N3009,'Data from Waybill Query'!$A:$M,12,FALSE))</f>
        <v>0</v>
      </c>
      <c r="M3009" s="104">
        <f>IF(ISNA(VLOOKUP($N3009,'Data from Waybill Query'!$A:$M,13,FALSE)),0,VLOOKUP($N3009,'Data from Waybill Query'!$A:$M,13,FALSE))</f>
        <v>0</v>
      </c>
      <c r="N3009" s="104">
        <f t="shared" si="104"/>
        <v>403</v>
      </c>
    </row>
    <row r="3010" spans="1:14" x14ac:dyDescent="0.25">
      <c r="A3010" s="104">
        <f t="shared" si="103"/>
        <v>64</v>
      </c>
      <c r="B3010" s="32">
        <f>'Data from Waybill Query'!B3010</f>
        <v>0</v>
      </c>
      <c r="C3010" s="32">
        <f>IF('Data from Waybill Query'!C3010="00","0",IF('Data from Waybill Query'!C3010="01","1",IF('Data from Waybill Query'!C3010="XX","2",'Data from Waybill Query'!C3010)))</f>
        <v>0</v>
      </c>
      <c r="D3010" s="33">
        <f>'Data from Waybill Query'!D3010</f>
        <v>0</v>
      </c>
      <c r="E3010" s="33">
        <f>'Data from Waybill Query'!E3010</f>
        <v>0</v>
      </c>
      <c r="F3010" s="33">
        <f>'Data from Waybill Query'!F3010</f>
        <v>0</v>
      </c>
      <c r="G3010" s="33">
        <f>'Data from Waybill Query'!G3010</f>
        <v>0</v>
      </c>
      <c r="H3010" s="104">
        <f>IF(ISNA(VLOOKUP($N3010,'Data from Waybill Query'!$A:$M,8,FALSE)),0,VLOOKUP($N3010,'Data from Waybill Query'!$A:$M,8,FALSE))</f>
        <v>0</v>
      </c>
      <c r="I3010" s="104">
        <f>IF(ISNA(VLOOKUP($N3010,'Data from Waybill Query'!$A:$M,9,FALSE)),0,VLOOKUP($N3010,'Data from Waybill Query'!$A:$M,9,FALSE))</f>
        <v>0</v>
      </c>
      <c r="J3010" s="104">
        <f>IF(ISNA(VLOOKUP($N3010,'Data from Waybill Query'!$A:$M,10,FALSE)),0,VLOOKUP($N3010,'Data from Waybill Query'!$A:$M,10,FALSE))</f>
        <v>0</v>
      </c>
      <c r="K3010" s="104">
        <f>IF(ISNA(VLOOKUP($N3010,'Data from Waybill Query'!$A:$M,11,FALSE)),0,VLOOKUP($N3010,'Data from Waybill Query'!$A:$M,11,FALSE))</f>
        <v>0</v>
      </c>
      <c r="L3010" s="104">
        <f>IF(ISNA(VLOOKUP($N3010,'Data from Waybill Query'!$A:$M,12,FALSE)),0,VLOOKUP($N3010,'Data from Waybill Query'!$A:$M,12,FALSE))</f>
        <v>0</v>
      </c>
      <c r="M3010" s="104">
        <f>IF(ISNA(VLOOKUP($N3010,'Data from Waybill Query'!$A:$M,13,FALSE)),0,VLOOKUP($N3010,'Data from Waybill Query'!$A:$M,13,FALSE))</f>
        <v>0</v>
      </c>
      <c r="N3010" s="104">
        <f t="shared" si="104"/>
        <v>403</v>
      </c>
    </row>
    <row r="3011" spans="1:14" x14ac:dyDescent="0.25">
      <c r="A3011" s="104">
        <f t="shared" si="103"/>
        <v>65</v>
      </c>
      <c r="B3011" s="32">
        <f>'Data from Waybill Query'!B3011</f>
        <v>0</v>
      </c>
      <c r="C3011" s="32">
        <f>IF('Data from Waybill Query'!C3011="00","0",IF('Data from Waybill Query'!C3011="01","1",IF('Data from Waybill Query'!C3011="XX","2",'Data from Waybill Query'!C3011)))</f>
        <v>0</v>
      </c>
      <c r="D3011" s="33">
        <f>'Data from Waybill Query'!D3011</f>
        <v>0</v>
      </c>
      <c r="E3011" s="33">
        <f>'Data from Waybill Query'!E3011</f>
        <v>0</v>
      </c>
      <c r="F3011" s="33">
        <f>'Data from Waybill Query'!F3011</f>
        <v>0</v>
      </c>
      <c r="G3011" s="33">
        <f>'Data from Waybill Query'!G3011</f>
        <v>0</v>
      </c>
      <c r="H3011" s="104">
        <f>IF(ISNA(VLOOKUP($N3011,'Data from Waybill Query'!$A:$M,8,FALSE)),0,VLOOKUP($N3011,'Data from Waybill Query'!$A:$M,8,FALSE))</f>
        <v>0</v>
      </c>
      <c r="I3011" s="104">
        <f>IF(ISNA(VLOOKUP($N3011,'Data from Waybill Query'!$A:$M,9,FALSE)),0,VLOOKUP($N3011,'Data from Waybill Query'!$A:$M,9,FALSE))</f>
        <v>0</v>
      </c>
      <c r="J3011" s="104">
        <f>IF(ISNA(VLOOKUP($N3011,'Data from Waybill Query'!$A:$M,10,FALSE)),0,VLOOKUP($N3011,'Data from Waybill Query'!$A:$M,10,FALSE))</f>
        <v>0</v>
      </c>
      <c r="K3011" s="104">
        <f>IF(ISNA(VLOOKUP($N3011,'Data from Waybill Query'!$A:$M,11,FALSE)),0,VLOOKUP($N3011,'Data from Waybill Query'!$A:$M,11,FALSE))</f>
        <v>0</v>
      </c>
      <c r="L3011" s="104">
        <f>IF(ISNA(VLOOKUP($N3011,'Data from Waybill Query'!$A:$M,12,FALSE)),0,VLOOKUP($N3011,'Data from Waybill Query'!$A:$M,12,FALSE))</f>
        <v>0</v>
      </c>
      <c r="M3011" s="104">
        <f>IF(ISNA(VLOOKUP($N3011,'Data from Waybill Query'!$A:$M,13,FALSE)),0,VLOOKUP($N3011,'Data from Waybill Query'!$A:$M,13,FALSE))</f>
        <v>0</v>
      </c>
      <c r="N3011" s="104">
        <f t="shared" si="104"/>
        <v>403</v>
      </c>
    </row>
    <row r="3012" spans="1:14" x14ac:dyDescent="0.25">
      <c r="A3012" s="104">
        <f t="shared" si="103"/>
        <v>66</v>
      </c>
      <c r="B3012" s="32">
        <f>'Data from Waybill Query'!B3012</f>
        <v>0</v>
      </c>
      <c r="C3012" s="32">
        <f>IF('Data from Waybill Query'!C3012="00","0",IF('Data from Waybill Query'!C3012="01","1",IF('Data from Waybill Query'!C3012="XX","2",'Data from Waybill Query'!C3012)))</f>
        <v>0</v>
      </c>
      <c r="D3012" s="33">
        <f>'Data from Waybill Query'!D3012</f>
        <v>0</v>
      </c>
      <c r="E3012" s="33">
        <f>'Data from Waybill Query'!E3012</f>
        <v>0</v>
      </c>
      <c r="F3012" s="33">
        <f>'Data from Waybill Query'!F3012</f>
        <v>0</v>
      </c>
      <c r="G3012" s="33">
        <f>'Data from Waybill Query'!G3012</f>
        <v>0</v>
      </c>
      <c r="H3012" s="104">
        <f>IF(ISNA(VLOOKUP($N3012,'Data from Waybill Query'!$A:$M,8,FALSE)),0,VLOOKUP($N3012,'Data from Waybill Query'!$A:$M,8,FALSE))</f>
        <v>0</v>
      </c>
      <c r="I3012" s="104">
        <f>IF(ISNA(VLOOKUP($N3012,'Data from Waybill Query'!$A:$M,9,FALSE)),0,VLOOKUP($N3012,'Data from Waybill Query'!$A:$M,9,FALSE))</f>
        <v>0</v>
      </c>
      <c r="J3012" s="104">
        <f>IF(ISNA(VLOOKUP($N3012,'Data from Waybill Query'!$A:$M,10,FALSE)),0,VLOOKUP($N3012,'Data from Waybill Query'!$A:$M,10,FALSE))</f>
        <v>0</v>
      </c>
      <c r="K3012" s="104">
        <f>IF(ISNA(VLOOKUP($N3012,'Data from Waybill Query'!$A:$M,11,FALSE)),0,VLOOKUP($N3012,'Data from Waybill Query'!$A:$M,11,FALSE))</f>
        <v>0</v>
      </c>
      <c r="L3012" s="104">
        <f>IF(ISNA(VLOOKUP($N3012,'Data from Waybill Query'!$A:$M,12,FALSE)),0,VLOOKUP($N3012,'Data from Waybill Query'!$A:$M,12,FALSE))</f>
        <v>0</v>
      </c>
      <c r="M3012" s="104">
        <f>IF(ISNA(VLOOKUP($N3012,'Data from Waybill Query'!$A:$M,13,FALSE)),0,VLOOKUP($N3012,'Data from Waybill Query'!$A:$M,13,FALSE))</f>
        <v>0</v>
      </c>
      <c r="N3012" s="104">
        <f t="shared" si="104"/>
        <v>403</v>
      </c>
    </row>
    <row r="3013" spans="1:14" x14ac:dyDescent="0.25">
      <c r="A3013" s="104">
        <f t="shared" si="103"/>
        <v>67</v>
      </c>
      <c r="B3013" s="32">
        <f>'Data from Waybill Query'!B3013</f>
        <v>0</v>
      </c>
      <c r="C3013" s="32">
        <f>IF('Data from Waybill Query'!C3013="00","0",IF('Data from Waybill Query'!C3013="01","1",IF('Data from Waybill Query'!C3013="XX","2",'Data from Waybill Query'!C3013)))</f>
        <v>0</v>
      </c>
      <c r="D3013" s="33">
        <f>'Data from Waybill Query'!D3013</f>
        <v>0</v>
      </c>
      <c r="E3013" s="33">
        <f>'Data from Waybill Query'!E3013</f>
        <v>0</v>
      </c>
      <c r="F3013" s="33">
        <f>'Data from Waybill Query'!F3013</f>
        <v>0</v>
      </c>
      <c r="G3013" s="33">
        <f>'Data from Waybill Query'!G3013</f>
        <v>0</v>
      </c>
      <c r="H3013" s="104">
        <f>IF(ISNA(VLOOKUP($N3013,'Data from Waybill Query'!$A:$M,8,FALSE)),0,VLOOKUP($N3013,'Data from Waybill Query'!$A:$M,8,FALSE))</f>
        <v>0</v>
      </c>
      <c r="I3013" s="104">
        <f>IF(ISNA(VLOOKUP($N3013,'Data from Waybill Query'!$A:$M,9,FALSE)),0,VLOOKUP($N3013,'Data from Waybill Query'!$A:$M,9,FALSE))</f>
        <v>0</v>
      </c>
      <c r="J3013" s="104">
        <f>IF(ISNA(VLOOKUP($N3013,'Data from Waybill Query'!$A:$M,10,FALSE)),0,VLOOKUP($N3013,'Data from Waybill Query'!$A:$M,10,FALSE))</f>
        <v>0</v>
      </c>
      <c r="K3013" s="104">
        <f>IF(ISNA(VLOOKUP($N3013,'Data from Waybill Query'!$A:$M,11,FALSE)),0,VLOOKUP($N3013,'Data from Waybill Query'!$A:$M,11,FALSE))</f>
        <v>0</v>
      </c>
      <c r="L3013" s="104">
        <f>IF(ISNA(VLOOKUP($N3013,'Data from Waybill Query'!$A:$M,12,FALSE)),0,VLOOKUP($N3013,'Data from Waybill Query'!$A:$M,12,FALSE))</f>
        <v>0</v>
      </c>
      <c r="M3013" s="104">
        <f>IF(ISNA(VLOOKUP($N3013,'Data from Waybill Query'!$A:$M,13,FALSE)),0,VLOOKUP($N3013,'Data from Waybill Query'!$A:$M,13,FALSE))</f>
        <v>0</v>
      </c>
      <c r="N3013" s="104">
        <f t="shared" si="104"/>
        <v>403</v>
      </c>
    </row>
    <row r="3014" spans="1:14" x14ac:dyDescent="0.25">
      <c r="A3014" s="104">
        <f t="shared" si="103"/>
        <v>68</v>
      </c>
      <c r="B3014" s="32">
        <f>'Data from Waybill Query'!B3014</f>
        <v>0</v>
      </c>
      <c r="C3014" s="32">
        <f>IF('Data from Waybill Query'!C3014="00","0",IF('Data from Waybill Query'!C3014="01","1",IF('Data from Waybill Query'!C3014="XX","2",'Data from Waybill Query'!C3014)))</f>
        <v>0</v>
      </c>
      <c r="D3014" s="33">
        <f>'Data from Waybill Query'!D3014</f>
        <v>0</v>
      </c>
      <c r="E3014" s="33">
        <f>'Data from Waybill Query'!E3014</f>
        <v>0</v>
      </c>
      <c r="F3014" s="33">
        <f>'Data from Waybill Query'!F3014</f>
        <v>0</v>
      </c>
      <c r="G3014" s="33">
        <f>'Data from Waybill Query'!G3014</f>
        <v>0</v>
      </c>
      <c r="H3014" s="104">
        <f>IF(ISNA(VLOOKUP($N3014,'Data from Waybill Query'!$A:$M,8,FALSE)),0,VLOOKUP($N3014,'Data from Waybill Query'!$A:$M,8,FALSE))</f>
        <v>0</v>
      </c>
      <c r="I3014" s="104">
        <f>IF(ISNA(VLOOKUP($N3014,'Data from Waybill Query'!$A:$M,9,FALSE)),0,VLOOKUP($N3014,'Data from Waybill Query'!$A:$M,9,FALSE))</f>
        <v>0</v>
      </c>
      <c r="J3014" s="104">
        <f>IF(ISNA(VLOOKUP($N3014,'Data from Waybill Query'!$A:$M,10,FALSE)),0,VLOOKUP($N3014,'Data from Waybill Query'!$A:$M,10,FALSE))</f>
        <v>0</v>
      </c>
      <c r="K3014" s="104">
        <f>IF(ISNA(VLOOKUP($N3014,'Data from Waybill Query'!$A:$M,11,FALSE)),0,VLOOKUP($N3014,'Data from Waybill Query'!$A:$M,11,FALSE))</f>
        <v>0</v>
      </c>
      <c r="L3014" s="104">
        <f>IF(ISNA(VLOOKUP($N3014,'Data from Waybill Query'!$A:$M,12,FALSE)),0,VLOOKUP($N3014,'Data from Waybill Query'!$A:$M,12,FALSE))</f>
        <v>0</v>
      </c>
      <c r="M3014" s="104">
        <f>IF(ISNA(VLOOKUP($N3014,'Data from Waybill Query'!$A:$M,13,FALSE)),0,VLOOKUP($N3014,'Data from Waybill Query'!$A:$M,13,FALSE))</f>
        <v>0</v>
      </c>
      <c r="N3014" s="104">
        <f t="shared" si="104"/>
        <v>403</v>
      </c>
    </row>
    <row r="3015" spans="1:14" x14ac:dyDescent="0.25">
      <c r="A3015" s="104">
        <f t="shared" si="103"/>
        <v>69</v>
      </c>
      <c r="B3015" s="32">
        <f>'Data from Waybill Query'!B3015</f>
        <v>0</v>
      </c>
      <c r="C3015" s="32">
        <f>IF('Data from Waybill Query'!C3015="00","0",IF('Data from Waybill Query'!C3015="01","1",IF('Data from Waybill Query'!C3015="XX","2",'Data from Waybill Query'!C3015)))</f>
        <v>0</v>
      </c>
      <c r="D3015" s="33">
        <f>'Data from Waybill Query'!D3015</f>
        <v>0</v>
      </c>
      <c r="E3015" s="33">
        <f>'Data from Waybill Query'!E3015</f>
        <v>0</v>
      </c>
      <c r="F3015" s="33">
        <f>'Data from Waybill Query'!F3015</f>
        <v>0</v>
      </c>
      <c r="G3015" s="33">
        <f>'Data from Waybill Query'!G3015</f>
        <v>0</v>
      </c>
      <c r="H3015" s="104">
        <f>IF(ISNA(VLOOKUP($N3015,'Data from Waybill Query'!$A:$M,8,FALSE)),0,VLOOKUP($N3015,'Data from Waybill Query'!$A:$M,8,FALSE))</f>
        <v>0</v>
      </c>
      <c r="I3015" s="104">
        <f>IF(ISNA(VLOOKUP($N3015,'Data from Waybill Query'!$A:$M,9,FALSE)),0,VLOOKUP($N3015,'Data from Waybill Query'!$A:$M,9,FALSE))</f>
        <v>0</v>
      </c>
      <c r="J3015" s="104">
        <f>IF(ISNA(VLOOKUP($N3015,'Data from Waybill Query'!$A:$M,10,FALSE)),0,VLOOKUP($N3015,'Data from Waybill Query'!$A:$M,10,FALSE))</f>
        <v>0</v>
      </c>
      <c r="K3015" s="104">
        <f>IF(ISNA(VLOOKUP($N3015,'Data from Waybill Query'!$A:$M,11,FALSE)),0,VLOOKUP($N3015,'Data from Waybill Query'!$A:$M,11,FALSE))</f>
        <v>0</v>
      </c>
      <c r="L3015" s="104">
        <f>IF(ISNA(VLOOKUP($N3015,'Data from Waybill Query'!$A:$M,12,FALSE)),0,VLOOKUP($N3015,'Data from Waybill Query'!$A:$M,12,FALSE))</f>
        <v>0</v>
      </c>
      <c r="M3015" s="104">
        <f>IF(ISNA(VLOOKUP($N3015,'Data from Waybill Query'!$A:$M,13,FALSE)),0,VLOOKUP($N3015,'Data from Waybill Query'!$A:$M,13,FALSE))</f>
        <v>0</v>
      </c>
      <c r="N3015" s="104">
        <f t="shared" si="104"/>
        <v>403</v>
      </c>
    </row>
    <row r="3016" spans="1:14" x14ac:dyDescent="0.25">
      <c r="A3016" s="104">
        <f t="shared" si="103"/>
        <v>0</v>
      </c>
      <c r="B3016" s="32">
        <f>'Data from Waybill Query'!B3016</f>
        <v>0</v>
      </c>
      <c r="C3016" s="32">
        <f>IF('Data from Waybill Query'!C3016="00","0",IF('Data from Waybill Query'!C3016="01","1",IF('Data from Waybill Query'!C3016="XX","2",'Data from Waybill Query'!C3016)))</f>
        <v>0</v>
      </c>
      <c r="D3016" s="33">
        <f>'Data from Waybill Query'!D3016</f>
        <v>0</v>
      </c>
      <c r="E3016" s="33">
        <f>'Data from Waybill Query'!E3016</f>
        <v>0</v>
      </c>
      <c r="F3016" s="33">
        <f>'Data from Waybill Query'!F3016</f>
        <v>0</v>
      </c>
      <c r="G3016" s="33">
        <f>'Data from Waybill Query'!G3016</f>
        <v>0</v>
      </c>
      <c r="H3016" s="104">
        <f>IF(ISNA(VLOOKUP($N3016,'Data from Waybill Query'!$A:$M,8,FALSE)),0,VLOOKUP($N3016,'Data from Waybill Query'!$A:$M,8,FALSE))</f>
        <v>0</v>
      </c>
      <c r="I3016" s="104">
        <f>IF(ISNA(VLOOKUP($N3016,'Data from Waybill Query'!$A:$M,9,FALSE)),0,VLOOKUP($N3016,'Data from Waybill Query'!$A:$M,9,FALSE))</f>
        <v>0</v>
      </c>
      <c r="J3016" s="104">
        <f>IF(ISNA(VLOOKUP($N3016,'Data from Waybill Query'!$A:$M,10,FALSE)),0,VLOOKUP($N3016,'Data from Waybill Query'!$A:$M,10,FALSE))</f>
        <v>0</v>
      </c>
      <c r="K3016" s="104">
        <f>IF(ISNA(VLOOKUP($N3016,'Data from Waybill Query'!$A:$M,11,FALSE)),0,VLOOKUP($N3016,'Data from Waybill Query'!$A:$M,11,FALSE))</f>
        <v>0</v>
      </c>
      <c r="L3016" s="104">
        <f>IF(ISNA(VLOOKUP($N3016,'Data from Waybill Query'!$A:$M,12,FALSE)),0,VLOOKUP($N3016,'Data from Waybill Query'!$A:$M,12,FALSE))</f>
        <v>0</v>
      </c>
      <c r="M3016" s="104">
        <f>IF(ISNA(VLOOKUP($N3016,'Data from Waybill Query'!$A:$M,13,FALSE)),0,VLOOKUP($N3016,'Data from Waybill Query'!$A:$M,13,FALSE))</f>
        <v>0</v>
      </c>
      <c r="N3016" s="104">
        <f t="shared" si="104"/>
        <v>403</v>
      </c>
    </row>
    <row r="3017" spans="1:14" x14ac:dyDescent="0.25">
      <c r="A3017" s="104">
        <f t="shared" si="103"/>
        <v>1</v>
      </c>
      <c r="B3017" s="32">
        <f>'Data from Waybill Query'!B3017</f>
        <v>0</v>
      </c>
      <c r="C3017" s="32">
        <f>IF('Data from Waybill Query'!C3017="00","0",IF('Data from Waybill Query'!C3017="01","1",IF('Data from Waybill Query'!C3017="XX","2",'Data from Waybill Query'!C3017)))</f>
        <v>0</v>
      </c>
      <c r="D3017" s="33">
        <f>'Data from Waybill Query'!D3017</f>
        <v>0</v>
      </c>
      <c r="E3017" s="33">
        <f>'Data from Waybill Query'!E3017</f>
        <v>0</v>
      </c>
      <c r="F3017" s="33">
        <f>'Data from Waybill Query'!F3017</f>
        <v>0</v>
      </c>
      <c r="G3017" s="33">
        <f>'Data from Waybill Query'!G3017</f>
        <v>0</v>
      </c>
      <c r="H3017" s="104">
        <f>IF(ISNA(VLOOKUP($N3017,'Data from Waybill Query'!$A:$M,8,FALSE)),0,VLOOKUP($N3017,'Data from Waybill Query'!$A:$M,8,FALSE))</f>
        <v>0</v>
      </c>
      <c r="I3017" s="104">
        <f>IF(ISNA(VLOOKUP($N3017,'Data from Waybill Query'!$A:$M,9,FALSE)),0,VLOOKUP($N3017,'Data from Waybill Query'!$A:$M,9,FALSE))</f>
        <v>0</v>
      </c>
      <c r="J3017" s="104">
        <f>IF(ISNA(VLOOKUP($N3017,'Data from Waybill Query'!$A:$M,10,FALSE)),0,VLOOKUP($N3017,'Data from Waybill Query'!$A:$M,10,FALSE))</f>
        <v>0</v>
      </c>
      <c r="K3017" s="104">
        <f>IF(ISNA(VLOOKUP($N3017,'Data from Waybill Query'!$A:$M,11,FALSE)),0,VLOOKUP($N3017,'Data from Waybill Query'!$A:$M,11,FALSE))</f>
        <v>0</v>
      </c>
      <c r="L3017" s="104">
        <f>IF(ISNA(VLOOKUP($N3017,'Data from Waybill Query'!$A:$M,12,FALSE)),0,VLOOKUP($N3017,'Data from Waybill Query'!$A:$M,12,FALSE))</f>
        <v>0</v>
      </c>
      <c r="M3017" s="104">
        <f>IF(ISNA(VLOOKUP($N3017,'Data from Waybill Query'!$A:$M,13,FALSE)),0,VLOOKUP($N3017,'Data from Waybill Query'!$A:$M,13,FALSE))</f>
        <v>0</v>
      </c>
      <c r="N3017" s="104">
        <f t="shared" si="104"/>
        <v>403</v>
      </c>
    </row>
    <row r="3018" spans="1:14" x14ac:dyDescent="0.25">
      <c r="A3018" s="104">
        <f t="shared" si="103"/>
        <v>2</v>
      </c>
      <c r="B3018" s="32">
        <f>'Data from Waybill Query'!B3018</f>
        <v>0</v>
      </c>
      <c r="C3018" s="32">
        <f>IF('Data from Waybill Query'!C3018="00","0",IF('Data from Waybill Query'!C3018="01","1",IF('Data from Waybill Query'!C3018="XX","2",'Data from Waybill Query'!C3018)))</f>
        <v>0</v>
      </c>
      <c r="D3018" s="33">
        <f>'Data from Waybill Query'!D3018</f>
        <v>0</v>
      </c>
      <c r="E3018" s="33">
        <f>'Data from Waybill Query'!E3018</f>
        <v>0</v>
      </c>
      <c r="F3018" s="33">
        <f>'Data from Waybill Query'!F3018</f>
        <v>0</v>
      </c>
      <c r="G3018" s="33">
        <f>'Data from Waybill Query'!G3018</f>
        <v>0</v>
      </c>
      <c r="H3018" s="104">
        <f>IF(ISNA(VLOOKUP($N3018,'Data from Waybill Query'!$A:$M,8,FALSE)),0,VLOOKUP($N3018,'Data from Waybill Query'!$A:$M,8,FALSE))</f>
        <v>0</v>
      </c>
      <c r="I3018" s="104">
        <f>IF(ISNA(VLOOKUP($N3018,'Data from Waybill Query'!$A:$M,9,FALSE)),0,VLOOKUP($N3018,'Data from Waybill Query'!$A:$M,9,FALSE))</f>
        <v>0</v>
      </c>
      <c r="J3018" s="104">
        <f>IF(ISNA(VLOOKUP($N3018,'Data from Waybill Query'!$A:$M,10,FALSE)),0,VLOOKUP($N3018,'Data from Waybill Query'!$A:$M,10,FALSE))</f>
        <v>0</v>
      </c>
      <c r="K3018" s="104">
        <f>IF(ISNA(VLOOKUP($N3018,'Data from Waybill Query'!$A:$M,11,FALSE)),0,VLOOKUP($N3018,'Data from Waybill Query'!$A:$M,11,FALSE))</f>
        <v>0</v>
      </c>
      <c r="L3018" s="104">
        <f>IF(ISNA(VLOOKUP($N3018,'Data from Waybill Query'!$A:$M,12,FALSE)),0,VLOOKUP($N3018,'Data from Waybill Query'!$A:$M,12,FALSE))</f>
        <v>0</v>
      </c>
      <c r="M3018" s="104">
        <f>IF(ISNA(VLOOKUP($N3018,'Data from Waybill Query'!$A:$M,13,FALSE)),0,VLOOKUP($N3018,'Data from Waybill Query'!$A:$M,13,FALSE))</f>
        <v>0</v>
      </c>
      <c r="N3018" s="104">
        <f t="shared" si="104"/>
        <v>403</v>
      </c>
    </row>
    <row r="3019" spans="1:14" x14ac:dyDescent="0.25">
      <c r="A3019" s="104">
        <f t="shared" si="103"/>
        <v>3</v>
      </c>
      <c r="B3019" s="32">
        <f>'Data from Waybill Query'!B3019</f>
        <v>0</v>
      </c>
      <c r="C3019" s="32">
        <f>IF('Data from Waybill Query'!C3019="00","0",IF('Data from Waybill Query'!C3019="01","1",IF('Data from Waybill Query'!C3019="XX","2",'Data from Waybill Query'!C3019)))</f>
        <v>0</v>
      </c>
      <c r="D3019" s="33">
        <f>'Data from Waybill Query'!D3019</f>
        <v>0</v>
      </c>
      <c r="E3019" s="33">
        <f>'Data from Waybill Query'!E3019</f>
        <v>0</v>
      </c>
      <c r="F3019" s="33">
        <f>'Data from Waybill Query'!F3019</f>
        <v>0</v>
      </c>
      <c r="G3019" s="33">
        <f>'Data from Waybill Query'!G3019</f>
        <v>0</v>
      </c>
      <c r="H3019" s="104">
        <f>IF(ISNA(VLOOKUP($N3019,'Data from Waybill Query'!$A:$M,8,FALSE)),0,VLOOKUP($N3019,'Data from Waybill Query'!$A:$M,8,FALSE))</f>
        <v>0</v>
      </c>
      <c r="I3019" s="104">
        <f>IF(ISNA(VLOOKUP($N3019,'Data from Waybill Query'!$A:$M,9,FALSE)),0,VLOOKUP($N3019,'Data from Waybill Query'!$A:$M,9,FALSE))</f>
        <v>0</v>
      </c>
      <c r="J3019" s="104">
        <f>IF(ISNA(VLOOKUP($N3019,'Data from Waybill Query'!$A:$M,10,FALSE)),0,VLOOKUP($N3019,'Data from Waybill Query'!$A:$M,10,FALSE))</f>
        <v>0</v>
      </c>
      <c r="K3019" s="104">
        <f>IF(ISNA(VLOOKUP($N3019,'Data from Waybill Query'!$A:$M,11,FALSE)),0,VLOOKUP($N3019,'Data from Waybill Query'!$A:$M,11,FALSE))</f>
        <v>0</v>
      </c>
      <c r="L3019" s="104">
        <f>IF(ISNA(VLOOKUP($N3019,'Data from Waybill Query'!$A:$M,12,FALSE)),0,VLOOKUP($N3019,'Data from Waybill Query'!$A:$M,12,FALSE))</f>
        <v>0</v>
      </c>
      <c r="M3019" s="104">
        <f>IF(ISNA(VLOOKUP($N3019,'Data from Waybill Query'!$A:$M,13,FALSE)),0,VLOOKUP($N3019,'Data from Waybill Query'!$A:$M,13,FALSE))</f>
        <v>0</v>
      </c>
      <c r="N3019" s="104">
        <f t="shared" si="104"/>
        <v>403</v>
      </c>
    </row>
    <row r="3020" spans="1:14" x14ac:dyDescent="0.25">
      <c r="A3020" s="104">
        <f t="shared" si="103"/>
        <v>4</v>
      </c>
      <c r="B3020" s="32">
        <f>'Data from Waybill Query'!B3020</f>
        <v>0</v>
      </c>
      <c r="C3020" s="32">
        <f>IF('Data from Waybill Query'!C3020="00","0",IF('Data from Waybill Query'!C3020="01","1",IF('Data from Waybill Query'!C3020="XX","2",'Data from Waybill Query'!C3020)))</f>
        <v>0</v>
      </c>
      <c r="D3020" s="33">
        <f>'Data from Waybill Query'!D3020</f>
        <v>0</v>
      </c>
      <c r="E3020" s="33">
        <f>'Data from Waybill Query'!E3020</f>
        <v>0</v>
      </c>
      <c r="F3020" s="33">
        <f>'Data from Waybill Query'!F3020</f>
        <v>0</v>
      </c>
      <c r="G3020" s="33">
        <f>'Data from Waybill Query'!G3020</f>
        <v>0</v>
      </c>
      <c r="H3020" s="104">
        <f>IF(ISNA(VLOOKUP($N3020,'Data from Waybill Query'!$A:$M,8,FALSE)),0,VLOOKUP($N3020,'Data from Waybill Query'!$A:$M,8,FALSE))</f>
        <v>0</v>
      </c>
      <c r="I3020" s="104">
        <f>IF(ISNA(VLOOKUP($N3020,'Data from Waybill Query'!$A:$M,9,FALSE)),0,VLOOKUP($N3020,'Data from Waybill Query'!$A:$M,9,FALSE))</f>
        <v>0</v>
      </c>
      <c r="J3020" s="104">
        <f>IF(ISNA(VLOOKUP($N3020,'Data from Waybill Query'!$A:$M,10,FALSE)),0,VLOOKUP($N3020,'Data from Waybill Query'!$A:$M,10,FALSE))</f>
        <v>0</v>
      </c>
      <c r="K3020" s="104">
        <f>IF(ISNA(VLOOKUP($N3020,'Data from Waybill Query'!$A:$M,11,FALSE)),0,VLOOKUP($N3020,'Data from Waybill Query'!$A:$M,11,FALSE))</f>
        <v>0</v>
      </c>
      <c r="L3020" s="104">
        <f>IF(ISNA(VLOOKUP($N3020,'Data from Waybill Query'!$A:$M,12,FALSE)),0,VLOOKUP($N3020,'Data from Waybill Query'!$A:$M,12,FALSE))</f>
        <v>0</v>
      </c>
      <c r="M3020" s="104">
        <f>IF(ISNA(VLOOKUP($N3020,'Data from Waybill Query'!$A:$M,13,FALSE)),0,VLOOKUP($N3020,'Data from Waybill Query'!$A:$M,13,FALSE))</f>
        <v>0</v>
      </c>
      <c r="N3020" s="104">
        <f t="shared" si="104"/>
        <v>403</v>
      </c>
    </row>
    <row r="3021" spans="1:14" x14ac:dyDescent="0.25">
      <c r="A3021" s="104">
        <f t="shared" si="103"/>
        <v>5</v>
      </c>
      <c r="B3021" s="32">
        <f>'Data from Waybill Query'!B3021</f>
        <v>0</v>
      </c>
      <c r="C3021" s="32">
        <f>IF('Data from Waybill Query'!C3021="00","0",IF('Data from Waybill Query'!C3021="01","1",IF('Data from Waybill Query'!C3021="XX","2",'Data from Waybill Query'!C3021)))</f>
        <v>0</v>
      </c>
      <c r="D3021" s="33">
        <f>'Data from Waybill Query'!D3021</f>
        <v>0</v>
      </c>
      <c r="E3021" s="33">
        <f>'Data from Waybill Query'!E3021</f>
        <v>0</v>
      </c>
      <c r="F3021" s="33">
        <f>'Data from Waybill Query'!F3021</f>
        <v>0</v>
      </c>
      <c r="G3021" s="33">
        <f>'Data from Waybill Query'!G3021</f>
        <v>0</v>
      </c>
      <c r="H3021" s="104">
        <f>IF(ISNA(VLOOKUP($N3021,'Data from Waybill Query'!$A:$M,8,FALSE)),0,VLOOKUP($N3021,'Data from Waybill Query'!$A:$M,8,FALSE))</f>
        <v>0</v>
      </c>
      <c r="I3021" s="104">
        <f>IF(ISNA(VLOOKUP($N3021,'Data from Waybill Query'!$A:$M,9,FALSE)),0,VLOOKUP($N3021,'Data from Waybill Query'!$A:$M,9,FALSE))</f>
        <v>0</v>
      </c>
      <c r="J3021" s="104">
        <f>IF(ISNA(VLOOKUP($N3021,'Data from Waybill Query'!$A:$M,10,FALSE)),0,VLOOKUP($N3021,'Data from Waybill Query'!$A:$M,10,FALSE))</f>
        <v>0</v>
      </c>
      <c r="K3021" s="104">
        <f>IF(ISNA(VLOOKUP($N3021,'Data from Waybill Query'!$A:$M,11,FALSE)),0,VLOOKUP($N3021,'Data from Waybill Query'!$A:$M,11,FALSE))</f>
        <v>0</v>
      </c>
      <c r="L3021" s="104">
        <f>IF(ISNA(VLOOKUP($N3021,'Data from Waybill Query'!$A:$M,12,FALSE)),0,VLOOKUP($N3021,'Data from Waybill Query'!$A:$M,12,FALSE))</f>
        <v>0</v>
      </c>
      <c r="M3021" s="104">
        <f>IF(ISNA(VLOOKUP($N3021,'Data from Waybill Query'!$A:$M,13,FALSE)),0,VLOOKUP($N3021,'Data from Waybill Query'!$A:$M,13,FALSE))</f>
        <v>0</v>
      </c>
      <c r="N3021" s="104">
        <f t="shared" si="104"/>
        <v>403</v>
      </c>
    </row>
    <row r="3022" spans="1:14" x14ac:dyDescent="0.25">
      <c r="A3022" s="104">
        <f t="shared" si="103"/>
        <v>6</v>
      </c>
      <c r="B3022" s="32">
        <f>'Data from Waybill Query'!B3022</f>
        <v>0</v>
      </c>
      <c r="C3022" s="32">
        <f>IF('Data from Waybill Query'!C3022="00","0",IF('Data from Waybill Query'!C3022="01","1",IF('Data from Waybill Query'!C3022="XX","2",'Data from Waybill Query'!C3022)))</f>
        <v>0</v>
      </c>
      <c r="D3022" s="33">
        <f>'Data from Waybill Query'!D3022</f>
        <v>0</v>
      </c>
      <c r="E3022" s="33">
        <f>'Data from Waybill Query'!E3022</f>
        <v>0</v>
      </c>
      <c r="F3022" s="33">
        <f>'Data from Waybill Query'!F3022</f>
        <v>0</v>
      </c>
      <c r="G3022" s="33">
        <f>'Data from Waybill Query'!G3022</f>
        <v>0</v>
      </c>
      <c r="H3022" s="104">
        <f>IF(ISNA(VLOOKUP($N3022,'Data from Waybill Query'!$A:$M,8,FALSE)),0,VLOOKUP($N3022,'Data from Waybill Query'!$A:$M,8,FALSE))</f>
        <v>0</v>
      </c>
      <c r="I3022" s="104">
        <f>IF(ISNA(VLOOKUP($N3022,'Data from Waybill Query'!$A:$M,9,FALSE)),0,VLOOKUP($N3022,'Data from Waybill Query'!$A:$M,9,FALSE))</f>
        <v>0</v>
      </c>
      <c r="J3022" s="104">
        <f>IF(ISNA(VLOOKUP($N3022,'Data from Waybill Query'!$A:$M,10,FALSE)),0,VLOOKUP($N3022,'Data from Waybill Query'!$A:$M,10,FALSE))</f>
        <v>0</v>
      </c>
      <c r="K3022" s="104">
        <f>IF(ISNA(VLOOKUP($N3022,'Data from Waybill Query'!$A:$M,11,FALSE)),0,VLOOKUP($N3022,'Data from Waybill Query'!$A:$M,11,FALSE))</f>
        <v>0</v>
      </c>
      <c r="L3022" s="104">
        <f>IF(ISNA(VLOOKUP($N3022,'Data from Waybill Query'!$A:$M,12,FALSE)),0,VLOOKUP($N3022,'Data from Waybill Query'!$A:$M,12,FALSE))</f>
        <v>0</v>
      </c>
      <c r="M3022" s="104">
        <f>IF(ISNA(VLOOKUP($N3022,'Data from Waybill Query'!$A:$M,13,FALSE)),0,VLOOKUP($N3022,'Data from Waybill Query'!$A:$M,13,FALSE))</f>
        <v>0</v>
      </c>
      <c r="N3022" s="104">
        <f t="shared" si="104"/>
        <v>403</v>
      </c>
    </row>
    <row r="3023" spans="1:14" x14ac:dyDescent="0.25">
      <c r="A3023" s="104">
        <f t="shared" si="103"/>
        <v>7</v>
      </c>
      <c r="B3023" s="32">
        <f>'Data from Waybill Query'!B3023</f>
        <v>0</v>
      </c>
      <c r="C3023" s="32">
        <f>IF('Data from Waybill Query'!C3023="00","0",IF('Data from Waybill Query'!C3023="01","1",IF('Data from Waybill Query'!C3023="XX","2",'Data from Waybill Query'!C3023)))</f>
        <v>0</v>
      </c>
      <c r="D3023" s="33">
        <f>'Data from Waybill Query'!D3023</f>
        <v>0</v>
      </c>
      <c r="E3023" s="33">
        <f>'Data from Waybill Query'!E3023</f>
        <v>0</v>
      </c>
      <c r="F3023" s="33">
        <f>'Data from Waybill Query'!F3023</f>
        <v>0</v>
      </c>
      <c r="G3023" s="33">
        <f>'Data from Waybill Query'!G3023</f>
        <v>0</v>
      </c>
      <c r="H3023" s="104">
        <f>IF(ISNA(VLOOKUP($N3023,'Data from Waybill Query'!$A:$M,8,FALSE)),0,VLOOKUP($N3023,'Data from Waybill Query'!$A:$M,8,FALSE))</f>
        <v>0</v>
      </c>
      <c r="I3023" s="104">
        <f>IF(ISNA(VLOOKUP($N3023,'Data from Waybill Query'!$A:$M,9,FALSE)),0,VLOOKUP($N3023,'Data from Waybill Query'!$A:$M,9,FALSE))</f>
        <v>0</v>
      </c>
      <c r="J3023" s="104">
        <f>IF(ISNA(VLOOKUP($N3023,'Data from Waybill Query'!$A:$M,10,FALSE)),0,VLOOKUP($N3023,'Data from Waybill Query'!$A:$M,10,FALSE))</f>
        <v>0</v>
      </c>
      <c r="K3023" s="104">
        <f>IF(ISNA(VLOOKUP($N3023,'Data from Waybill Query'!$A:$M,11,FALSE)),0,VLOOKUP($N3023,'Data from Waybill Query'!$A:$M,11,FALSE))</f>
        <v>0</v>
      </c>
      <c r="L3023" s="104">
        <f>IF(ISNA(VLOOKUP($N3023,'Data from Waybill Query'!$A:$M,12,FALSE)),0,VLOOKUP($N3023,'Data from Waybill Query'!$A:$M,12,FALSE))</f>
        <v>0</v>
      </c>
      <c r="M3023" s="104">
        <f>IF(ISNA(VLOOKUP($N3023,'Data from Waybill Query'!$A:$M,13,FALSE)),0,VLOOKUP($N3023,'Data from Waybill Query'!$A:$M,13,FALSE))</f>
        <v>0</v>
      </c>
      <c r="N3023" s="104">
        <f t="shared" si="104"/>
        <v>403</v>
      </c>
    </row>
    <row r="3024" spans="1:14" x14ac:dyDescent="0.25">
      <c r="A3024" s="104">
        <f t="shared" si="103"/>
        <v>8</v>
      </c>
      <c r="B3024" s="32">
        <f>'Data from Waybill Query'!B3024</f>
        <v>0</v>
      </c>
      <c r="C3024" s="32">
        <f>IF('Data from Waybill Query'!C3024="00","0",IF('Data from Waybill Query'!C3024="01","1",IF('Data from Waybill Query'!C3024="XX","2",'Data from Waybill Query'!C3024)))</f>
        <v>0</v>
      </c>
      <c r="D3024" s="33">
        <f>'Data from Waybill Query'!D3024</f>
        <v>0</v>
      </c>
      <c r="E3024" s="33">
        <f>'Data from Waybill Query'!E3024</f>
        <v>0</v>
      </c>
      <c r="F3024" s="33">
        <f>'Data from Waybill Query'!F3024</f>
        <v>0</v>
      </c>
      <c r="G3024" s="33">
        <f>'Data from Waybill Query'!G3024</f>
        <v>0</v>
      </c>
      <c r="H3024" s="104">
        <f>IF(ISNA(VLOOKUP($N3024,'Data from Waybill Query'!$A:$M,8,FALSE)),0,VLOOKUP($N3024,'Data from Waybill Query'!$A:$M,8,FALSE))</f>
        <v>0</v>
      </c>
      <c r="I3024" s="104">
        <f>IF(ISNA(VLOOKUP($N3024,'Data from Waybill Query'!$A:$M,9,FALSE)),0,VLOOKUP($N3024,'Data from Waybill Query'!$A:$M,9,FALSE))</f>
        <v>0</v>
      </c>
      <c r="J3024" s="104">
        <f>IF(ISNA(VLOOKUP($N3024,'Data from Waybill Query'!$A:$M,10,FALSE)),0,VLOOKUP($N3024,'Data from Waybill Query'!$A:$M,10,FALSE))</f>
        <v>0</v>
      </c>
      <c r="K3024" s="104">
        <f>IF(ISNA(VLOOKUP($N3024,'Data from Waybill Query'!$A:$M,11,FALSE)),0,VLOOKUP($N3024,'Data from Waybill Query'!$A:$M,11,FALSE))</f>
        <v>0</v>
      </c>
      <c r="L3024" s="104">
        <f>IF(ISNA(VLOOKUP($N3024,'Data from Waybill Query'!$A:$M,12,FALSE)),0,VLOOKUP($N3024,'Data from Waybill Query'!$A:$M,12,FALSE))</f>
        <v>0</v>
      </c>
      <c r="M3024" s="104">
        <f>IF(ISNA(VLOOKUP($N3024,'Data from Waybill Query'!$A:$M,13,FALSE)),0,VLOOKUP($N3024,'Data from Waybill Query'!$A:$M,13,FALSE))</f>
        <v>0</v>
      </c>
      <c r="N3024" s="104">
        <f t="shared" si="104"/>
        <v>403</v>
      </c>
    </row>
    <row r="3025" spans="1:14" x14ac:dyDescent="0.25">
      <c r="A3025" s="104">
        <f t="shared" si="103"/>
        <v>9</v>
      </c>
      <c r="B3025" s="32">
        <f>'Data from Waybill Query'!B3025</f>
        <v>0</v>
      </c>
      <c r="C3025" s="32">
        <f>IF('Data from Waybill Query'!C3025="00","0",IF('Data from Waybill Query'!C3025="01","1",IF('Data from Waybill Query'!C3025="XX","2",'Data from Waybill Query'!C3025)))</f>
        <v>0</v>
      </c>
      <c r="D3025" s="33">
        <f>'Data from Waybill Query'!D3025</f>
        <v>0</v>
      </c>
      <c r="E3025" s="33">
        <f>'Data from Waybill Query'!E3025</f>
        <v>0</v>
      </c>
      <c r="F3025" s="33">
        <f>'Data from Waybill Query'!F3025</f>
        <v>0</v>
      </c>
      <c r="G3025" s="33">
        <f>'Data from Waybill Query'!G3025</f>
        <v>0</v>
      </c>
      <c r="H3025" s="104">
        <f>IF(ISNA(VLOOKUP($N3025,'Data from Waybill Query'!$A:$M,8,FALSE)),0,VLOOKUP($N3025,'Data from Waybill Query'!$A:$M,8,FALSE))</f>
        <v>0</v>
      </c>
      <c r="I3025" s="104">
        <f>IF(ISNA(VLOOKUP($N3025,'Data from Waybill Query'!$A:$M,9,FALSE)),0,VLOOKUP($N3025,'Data from Waybill Query'!$A:$M,9,FALSE))</f>
        <v>0</v>
      </c>
      <c r="J3025" s="104">
        <f>IF(ISNA(VLOOKUP($N3025,'Data from Waybill Query'!$A:$M,10,FALSE)),0,VLOOKUP($N3025,'Data from Waybill Query'!$A:$M,10,FALSE))</f>
        <v>0</v>
      </c>
      <c r="K3025" s="104">
        <f>IF(ISNA(VLOOKUP($N3025,'Data from Waybill Query'!$A:$M,11,FALSE)),0,VLOOKUP($N3025,'Data from Waybill Query'!$A:$M,11,FALSE))</f>
        <v>0</v>
      </c>
      <c r="L3025" s="104">
        <f>IF(ISNA(VLOOKUP($N3025,'Data from Waybill Query'!$A:$M,12,FALSE)),0,VLOOKUP($N3025,'Data from Waybill Query'!$A:$M,12,FALSE))</f>
        <v>0</v>
      </c>
      <c r="M3025" s="104">
        <f>IF(ISNA(VLOOKUP($N3025,'Data from Waybill Query'!$A:$M,13,FALSE)),0,VLOOKUP($N3025,'Data from Waybill Query'!$A:$M,13,FALSE))</f>
        <v>0</v>
      </c>
      <c r="N3025" s="104">
        <f t="shared" si="104"/>
        <v>403</v>
      </c>
    </row>
    <row r="3026" spans="1:14" x14ac:dyDescent="0.25">
      <c r="A3026" s="104">
        <f t="shared" si="103"/>
        <v>10</v>
      </c>
      <c r="B3026" s="32">
        <f>'Data from Waybill Query'!B3026</f>
        <v>0</v>
      </c>
      <c r="C3026" s="32">
        <f>IF('Data from Waybill Query'!C3026="00","0",IF('Data from Waybill Query'!C3026="01","1",IF('Data from Waybill Query'!C3026="XX","2",'Data from Waybill Query'!C3026)))</f>
        <v>0</v>
      </c>
      <c r="D3026" s="33">
        <f>'Data from Waybill Query'!D3026</f>
        <v>0</v>
      </c>
      <c r="E3026" s="33">
        <f>'Data from Waybill Query'!E3026</f>
        <v>0</v>
      </c>
      <c r="F3026" s="33">
        <f>'Data from Waybill Query'!F3026</f>
        <v>0</v>
      </c>
      <c r="G3026" s="33">
        <f>'Data from Waybill Query'!G3026</f>
        <v>0</v>
      </c>
      <c r="H3026" s="104">
        <f>IF(ISNA(VLOOKUP($N3026,'Data from Waybill Query'!$A:$M,8,FALSE)),0,VLOOKUP($N3026,'Data from Waybill Query'!$A:$M,8,FALSE))</f>
        <v>0</v>
      </c>
      <c r="I3026" s="104">
        <f>IF(ISNA(VLOOKUP($N3026,'Data from Waybill Query'!$A:$M,9,FALSE)),0,VLOOKUP($N3026,'Data from Waybill Query'!$A:$M,9,FALSE))</f>
        <v>0</v>
      </c>
      <c r="J3026" s="104">
        <f>IF(ISNA(VLOOKUP($N3026,'Data from Waybill Query'!$A:$M,10,FALSE)),0,VLOOKUP($N3026,'Data from Waybill Query'!$A:$M,10,FALSE))</f>
        <v>0</v>
      </c>
      <c r="K3026" s="104">
        <f>IF(ISNA(VLOOKUP($N3026,'Data from Waybill Query'!$A:$M,11,FALSE)),0,VLOOKUP($N3026,'Data from Waybill Query'!$A:$M,11,FALSE))</f>
        <v>0</v>
      </c>
      <c r="L3026" s="104">
        <f>IF(ISNA(VLOOKUP($N3026,'Data from Waybill Query'!$A:$M,12,FALSE)),0,VLOOKUP($N3026,'Data from Waybill Query'!$A:$M,12,FALSE))</f>
        <v>0</v>
      </c>
      <c r="M3026" s="104">
        <f>IF(ISNA(VLOOKUP($N3026,'Data from Waybill Query'!$A:$M,13,FALSE)),0,VLOOKUP($N3026,'Data from Waybill Query'!$A:$M,13,FALSE))</f>
        <v>0</v>
      </c>
      <c r="N3026" s="104">
        <f t="shared" si="104"/>
        <v>403</v>
      </c>
    </row>
    <row r="3027" spans="1:14" x14ac:dyDescent="0.25">
      <c r="A3027" s="104">
        <f t="shared" si="103"/>
        <v>11</v>
      </c>
      <c r="B3027" s="32">
        <f>'Data from Waybill Query'!B3027</f>
        <v>0</v>
      </c>
      <c r="C3027" s="32">
        <f>IF('Data from Waybill Query'!C3027="00","0",IF('Data from Waybill Query'!C3027="01","1",IF('Data from Waybill Query'!C3027="XX","2",'Data from Waybill Query'!C3027)))</f>
        <v>0</v>
      </c>
      <c r="D3027" s="33">
        <f>'Data from Waybill Query'!D3027</f>
        <v>0</v>
      </c>
      <c r="E3027" s="33">
        <f>'Data from Waybill Query'!E3027</f>
        <v>0</v>
      </c>
      <c r="F3027" s="33">
        <f>'Data from Waybill Query'!F3027</f>
        <v>0</v>
      </c>
      <c r="G3027" s="33">
        <f>'Data from Waybill Query'!G3027</f>
        <v>0</v>
      </c>
      <c r="H3027" s="104">
        <f>IF(ISNA(VLOOKUP($N3027,'Data from Waybill Query'!$A:$M,8,FALSE)),0,VLOOKUP($N3027,'Data from Waybill Query'!$A:$M,8,FALSE))</f>
        <v>0</v>
      </c>
      <c r="I3027" s="104">
        <f>IF(ISNA(VLOOKUP($N3027,'Data from Waybill Query'!$A:$M,9,FALSE)),0,VLOOKUP($N3027,'Data from Waybill Query'!$A:$M,9,FALSE))</f>
        <v>0</v>
      </c>
      <c r="J3027" s="104">
        <f>IF(ISNA(VLOOKUP($N3027,'Data from Waybill Query'!$A:$M,10,FALSE)),0,VLOOKUP($N3027,'Data from Waybill Query'!$A:$M,10,FALSE))</f>
        <v>0</v>
      </c>
      <c r="K3027" s="104">
        <f>IF(ISNA(VLOOKUP($N3027,'Data from Waybill Query'!$A:$M,11,FALSE)),0,VLOOKUP($N3027,'Data from Waybill Query'!$A:$M,11,FALSE))</f>
        <v>0</v>
      </c>
      <c r="L3027" s="104">
        <f>IF(ISNA(VLOOKUP($N3027,'Data from Waybill Query'!$A:$M,12,FALSE)),0,VLOOKUP($N3027,'Data from Waybill Query'!$A:$M,12,FALSE))</f>
        <v>0</v>
      </c>
      <c r="M3027" s="104">
        <f>IF(ISNA(VLOOKUP($N3027,'Data from Waybill Query'!$A:$M,13,FALSE)),0,VLOOKUP($N3027,'Data from Waybill Query'!$A:$M,13,FALSE))</f>
        <v>0</v>
      </c>
      <c r="N3027" s="104">
        <f t="shared" si="104"/>
        <v>403</v>
      </c>
    </row>
    <row r="3028" spans="1:14" x14ac:dyDescent="0.25">
      <c r="A3028" s="104">
        <f t="shared" si="103"/>
        <v>12</v>
      </c>
      <c r="B3028" s="32">
        <f>'Data from Waybill Query'!B3028</f>
        <v>0</v>
      </c>
      <c r="C3028" s="32">
        <f>IF('Data from Waybill Query'!C3028="00","0",IF('Data from Waybill Query'!C3028="01","1",IF('Data from Waybill Query'!C3028="XX","2",'Data from Waybill Query'!C3028)))</f>
        <v>0</v>
      </c>
      <c r="D3028" s="33">
        <f>'Data from Waybill Query'!D3028</f>
        <v>0</v>
      </c>
      <c r="E3028" s="33">
        <f>'Data from Waybill Query'!E3028</f>
        <v>0</v>
      </c>
      <c r="F3028" s="33">
        <f>'Data from Waybill Query'!F3028</f>
        <v>0</v>
      </c>
      <c r="G3028" s="33">
        <f>'Data from Waybill Query'!G3028</f>
        <v>0</v>
      </c>
      <c r="H3028" s="104">
        <f>IF(ISNA(VLOOKUP($N3028,'Data from Waybill Query'!$A:$M,8,FALSE)),0,VLOOKUP($N3028,'Data from Waybill Query'!$A:$M,8,FALSE))</f>
        <v>0</v>
      </c>
      <c r="I3028" s="104">
        <f>IF(ISNA(VLOOKUP($N3028,'Data from Waybill Query'!$A:$M,9,FALSE)),0,VLOOKUP($N3028,'Data from Waybill Query'!$A:$M,9,FALSE))</f>
        <v>0</v>
      </c>
      <c r="J3028" s="104">
        <f>IF(ISNA(VLOOKUP($N3028,'Data from Waybill Query'!$A:$M,10,FALSE)),0,VLOOKUP($N3028,'Data from Waybill Query'!$A:$M,10,FALSE))</f>
        <v>0</v>
      </c>
      <c r="K3028" s="104">
        <f>IF(ISNA(VLOOKUP($N3028,'Data from Waybill Query'!$A:$M,11,FALSE)),0,VLOOKUP($N3028,'Data from Waybill Query'!$A:$M,11,FALSE))</f>
        <v>0</v>
      </c>
      <c r="L3028" s="104">
        <f>IF(ISNA(VLOOKUP($N3028,'Data from Waybill Query'!$A:$M,12,FALSE)),0,VLOOKUP($N3028,'Data from Waybill Query'!$A:$M,12,FALSE))</f>
        <v>0</v>
      </c>
      <c r="M3028" s="104">
        <f>IF(ISNA(VLOOKUP($N3028,'Data from Waybill Query'!$A:$M,13,FALSE)),0,VLOOKUP($N3028,'Data from Waybill Query'!$A:$M,13,FALSE))</f>
        <v>0</v>
      </c>
      <c r="N3028" s="104">
        <f t="shared" si="104"/>
        <v>403</v>
      </c>
    </row>
    <row r="3029" spans="1:14" x14ac:dyDescent="0.25">
      <c r="A3029" s="104">
        <f t="shared" si="103"/>
        <v>13</v>
      </c>
      <c r="B3029" s="32">
        <f>'Data from Waybill Query'!B3029</f>
        <v>0</v>
      </c>
      <c r="C3029" s="32">
        <f>IF('Data from Waybill Query'!C3029="00","0",IF('Data from Waybill Query'!C3029="01","1",IF('Data from Waybill Query'!C3029="XX","2",'Data from Waybill Query'!C3029)))</f>
        <v>0</v>
      </c>
      <c r="D3029" s="33">
        <f>'Data from Waybill Query'!D3029</f>
        <v>0</v>
      </c>
      <c r="E3029" s="33">
        <f>'Data from Waybill Query'!E3029</f>
        <v>0</v>
      </c>
      <c r="F3029" s="33">
        <f>'Data from Waybill Query'!F3029</f>
        <v>0</v>
      </c>
      <c r="G3029" s="33">
        <f>'Data from Waybill Query'!G3029</f>
        <v>0</v>
      </c>
      <c r="H3029" s="104">
        <f>IF(ISNA(VLOOKUP($N3029,'Data from Waybill Query'!$A:$M,8,FALSE)),0,VLOOKUP($N3029,'Data from Waybill Query'!$A:$M,8,FALSE))</f>
        <v>0</v>
      </c>
      <c r="I3029" s="104">
        <f>IF(ISNA(VLOOKUP($N3029,'Data from Waybill Query'!$A:$M,9,FALSE)),0,VLOOKUP($N3029,'Data from Waybill Query'!$A:$M,9,FALSE))</f>
        <v>0</v>
      </c>
      <c r="J3029" s="104">
        <f>IF(ISNA(VLOOKUP($N3029,'Data from Waybill Query'!$A:$M,10,FALSE)),0,VLOOKUP($N3029,'Data from Waybill Query'!$A:$M,10,FALSE))</f>
        <v>0</v>
      </c>
      <c r="K3029" s="104">
        <f>IF(ISNA(VLOOKUP($N3029,'Data from Waybill Query'!$A:$M,11,FALSE)),0,VLOOKUP($N3029,'Data from Waybill Query'!$A:$M,11,FALSE))</f>
        <v>0</v>
      </c>
      <c r="L3029" s="104">
        <f>IF(ISNA(VLOOKUP($N3029,'Data from Waybill Query'!$A:$M,12,FALSE)),0,VLOOKUP($N3029,'Data from Waybill Query'!$A:$M,12,FALSE))</f>
        <v>0</v>
      </c>
      <c r="M3029" s="104">
        <f>IF(ISNA(VLOOKUP($N3029,'Data from Waybill Query'!$A:$M,13,FALSE)),0,VLOOKUP($N3029,'Data from Waybill Query'!$A:$M,13,FALSE))</f>
        <v>0</v>
      </c>
      <c r="N3029" s="104">
        <f t="shared" si="104"/>
        <v>403</v>
      </c>
    </row>
    <row r="3030" spans="1:14" x14ac:dyDescent="0.25">
      <c r="A3030" s="104">
        <f t="shared" si="103"/>
        <v>14</v>
      </c>
      <c r="B3030" s="32">
        <f>'Data from Waybill Query'!B3030</f>
        <v>0</v>
      </c>
      <c r="C3030" s="32">
        <f>IF('Data from Waybill Query'!C3030="00","0",IF('Data from Waybill Query'!C3030="01","1",IF('Data from Waybill Query'!C3030="XX","2",'Data from Waybill Query'!C3030)))</f>
        <v>0</v>
      </c>
      <c r="D3030" s="33">
        <f>'Data from Waybill Query'!D3030</f>
        <v>0</v>
      </c>
      <c r="E3030" s="33">
        <f>'Data from Waybill Query'!E3030</f>
        <v>0</v>
      </c>
      <c r="F3030" s="33">
        <f>'Data from Waybill Query'!F3030</f>
        <v>0</v>
      </c>
      <c r="G3030" s="33">
        <f>'Data from Waybill Query'!G3030</f>
        <v>0</v>
      </c>
      <c r="H3030" s="104">
        <f>IF(ISNA(VLOOKUP($N3030,'Data from Waybill Query'!$A:$M,8,FALSE)),0,VLOOKUP($N3030,'Data from Waybill Query'!$A:$M,8,FALSE))</f>
        <v>0</v>
      </c>
      <c r="I3030" s="104">
        <f>IF(ISNA(VLOOKUP($N3030,'Data from Waybill Query'!$A:$M,9,FALSE)),0,VLOOKUP($N3030,'Data from Waybill Query'!$A:$M,9,FALSE))</f>
        <v>0</v>
      </c>
      <c r="J3030" s="104">
        <f>IF(ISNA(VLOOKUP($N3030,'Data from Waybill Query'!$A:$M,10,FALSE)),0,VLOOKUP($N3030,'Data from Waybill Query'!$A:$M,10,FALSE))</f>
        <v>0</v>
      </c>
      <c r="K3030" s="104">
        <f>IF(ISNA(VLOOKUP($N3030,'Data from Waybill Query'!$A:$M,11,FALSE)),0,VLOOKUP($N3030,'Data from Waybill Query'!$A:$M,11,FALSE))</f>
        <v>0</v>
      </c>
      <c r="L3030" s="104">
        <f>IF(ISNA(VLOOKUP($N3030,'Data from Waybill Query'!$A:$M,12,FALSE)),0,VLOOKUP($N3030,'Data from Waybill Query'!$A:$M,12,FALSE))</f>
        <v>0</v>
      </c>
      <c r="M3030" s="104">
        <f>IF(ISNA(VLOOKUP($N3030,'Data from Waybill Query'!$A:$M,13,FALSE)),0,VLOOKUP($N3030,'Data from Waybill Query'!$A:$M,13,FALSE))</f>
        <v>0</v>
      </c>
      <c r="N3030" s="104">
        <f t="shared" si="104"/>
        <v>403</v>
      </c>
    </row>
    <row r="3031" spans="1:14" x14ac:dyDescent="0.25">
      <c r="A3031" s="104">
        <f t="shared" si="103"/>
        <v>15</v>
      </c>
      <c r="B3031" s="32">
        <f>'Data from Waybill Query'!B3031</f>
        <v>0</v>
      </c>
      <c r="C3031" s="32">
        <f>IF('Data from Waybill Query'!C3031="00","0",IF('Data from Waybill Query'!C3031="01","1",IF('Data from Waybill Query'!C3031="XX","2",'Data from Waybill Query'!C3031)))</f>
        <v>0</v>
      </c>
      <c r="D3031" s="33">
        <f>'Data from Waybill Query'!D3031</f>
        <v>0</v>
      </c>
      <c r="E3031" s="33">
        <f>'Data from Waybill Query'!E3031</f>
        <v>0</v>
      </c>
      <c r="F3031" s="33">
        <f>'Data from Waybill Query'!F3031</f>
        <v>0</v>
      </c>
      <c r="G3031" s="33">
        <f>'Data from Waybill Query'!G3031</f>
        <v>0</v>
      </c>
      <c r="H3031" s="104">
        <f>IF(ISNA(VLOOKUP($N3031,'Data from Waybill Query'!$A:$M,8,FALSE)),0,VLOOKUP($N3031,'Data from Waybill Query'!$A:$M,8,FALSE))</f>
        <v>0</v>
      </c>
      <c r="I3031" s="104">
        <f>IF(ISNA(VLOOKUP($N3031,'Data from Waybill Query'!$A:$M,9,FALSE)),0,VLOOKUP($N3031,'Data from Waybill Query'!$A:$M,9,FALSE))</f>
        <v>0</v>
      </c>
      <c r="J3031" s="104">
        <f>IF(ISNA(VLOOKUP($N3031,'Data from Waybill Query'!$A:$M,10,FALSE)),0,VLOOKUP($N3031,'Data from Waybill Query'!$A:$M,10,FALSE))</f>
        <v>0</v>
      </c>
      <c r="K3031" s="104">
        <f>IF(ISNA(VLOOKUP($N3031,'Data from Waybill Query'!$A:$M,11,FALSE)),0,VLOOKUP($N3031,'Data from Waybill Query'!$A:$M,11,FALSE))</f>
        <v>0</v>
      </c>
      <c r="L3031" s="104">
        <f>IF(ISNA(VLOOKUP($N3031,'Data from Waybill Query'!$A:$M,12,FALSE)),0,VLOOKUP($N3031,'Data from Waybill Query'!$A:$M,12,FALSE))</f>
        <v>0</v>
      </c>
      <c r="M3031" s="104">
        <f>IF(ISNA(VLOOKUP($N3031,'Data from Waybill Query'!$A:$M,13,FALSE)),0,VLOOKUP($N3031,'Data from Waybill Query'!$A:$M,13,FALSE))</f>
        <v>0</v>
      </c>
      <c r="N3031" s="104">
        <f t="shared" si="104"/>
        <v>403</v>
      </c>
    </row>
    <row r="3032" spans="1:14" x14ac:dyDescent="0.25">
      <c r="A3032" s="104">
        <f t="shared" si="103"/>
        <v>16</v>
      </c>
      <c r="B3032" s="32">
        <f>'Data from Waybill Query'!B3032</f>
        <v>0</v>
      </c>
      <c r="C3032" s="32">
        <f>IF('Data from Waybill Query'!C3032="00","0",IF('Data from Waybill Query'!C3032="01","1",IF('Data from Waybill Query'!C3032="XX","2",'Data from Waybill Query'!C3032)))</f>
        <v>0</v>
      </c>
      <c r="D3032" s="33">
        <f>'Data from Waybill Query'!D3032</f>
        <v>0</v>
      </c>
      <c r="E3032" s="33">
        <f>'Data from Waybill Query'!E3032</f>
        <v>0</v>
      </c>
      <c r="F3032" s="33">
        <f>'Data from Waybill Query'!F3032</f>
        <v>0</v>
      </c>
      <c r="G3032" s="33">
        <f>'Data from Waybill Query'!G3032</f>
        <v>0</v>
      </c>
      <c r="H3032" s="104">
        <f>IF(ISNA(VLOOKUP($N3032,'Data from Waybill Query'!$A:$M,8,FALSE)),0,VLOOKUP($N3032,'Data from Waybill Query'!$A:$M,8,FALSE))</f>
        <v>0</v>
      </c>
      <c r="I3032" s="104">
        <f>IF(ISNA(VLOOKUP($N3032,'Data from Waybill Query'!$A:$M,9,FALSE)),0,VLOOKUP($N3032,'Data from Waybill Query'!$A:$M,9,FALSE))</f>
        <v>0</v>
      </c>
      <c r="J3032" s="104">
        <f>IF(ISNA(VLOOKUP($N3032,'Data from Waybill Query'!$A:$M,10,FALSE)),0,VLOOKUP($N3032,'Data from Waybill Query'!$A:$M,10,FALSE))</f>
        <v>0</v>
      </c>
      <c r="K3032" s="104">
        <f>IF(ISNA(VLOOKUP($N3032,'Data from Waybill Query'!$A:$M,11,FALSE)),0,VLOOKUP($N3032,'Data from Waybill Query'!$A:$M,11,FALSE))</f>
        <v>0</v>
      </c>
      <c r="L3032" s="104">
        <f>IF(ISNA(VLOOKUP($N3032,'Data from Waybill Query'!$A:$M,12,FALSE)),0,VLOOKUP($N3032,'Data from Waybill Query'!$A:$M,12,FALSE))</f>
        <v>0</v>
      </c>
      <c r="M3032" s="104">
        <f>IF(ISNA(VLOOKUP($N3032,'Data from Waybill Query'!$A:$M,13,FALSE)),0,VLOOKUP($N3032,'Data from Waybill Query'!$A:$M,13,FALSE))</f>
        <v>0</v>
      </c>
      <c r="N3032" s="104">
        <f t="shared" si="104"/>
        <v>403</v>
      </c>
    </row>
    <row r="3033" spans="1:14" x14ac:dyDescent="0.25">
      <c r="A3033" s="104">
        <f t="shared" si="103"/>
        <v>17</v>
      </c>
      <c r="B3033" s="32">
        <f>'Data from Waybill Query'!B3033</f>
        <v>0</v>
      </c>
      <c r="C3033" s="32">
        <f>IF('Data from Waybill Query'!C3033="00","0",IF('Data from Waybill Query'!C3033="01","1",IF('Data from Waybill Query'!C3033="XX","2",'Data from Waybill Query'!C3033)))</f>
        <v>0</v>
      </c>
      <c r="D3033" s="33">
        <f>'Data from Waybill Query'!D3033</f>
        <v>0</v>
      </c>
      <c r="E3033" s="33">
        <f>'Data from Waybill Query'!E3033</f>
        <v>0</v>
      </c>
      <c r="F3033" s="33">
        <f>'Data from Waybill Query'!F3033</f>
        <v>0</v>
      </c>
      <c r="G3033" s="33">
        <f>'Data from Waybill Query'!G3033</f>
        <v>0</v>
      </c>
      <c r="H3033" s="104">
        <f>IF(ISNA(VLOOKUP($N3033,'Data from Waybill Query'!$A:$M,8,FALSE)),0,VLOOKUP($N3033,'Data from Waybill Query'!$A:$M,8,FALSE))</f>
        <v>0</v>
      </c>
      <c r="I3033" s="104">
        <f>IF(ISNA(VLOOKUP($N3033,'Data from Waybill Query'!$A:$M,9,FALSE)),0,VLOOKUP($N3033,'Data from Waybill Query'!$A:$M,9,FALSE))</f>
        <v>0</v>
      </c>
      <c r="J3033" s="104">
        <f>IF(ISNA(VLOOKUP($N3033,'Data from Waybill Query'!$A:$M,10,FALSE)),0,VLOOKUP($N3033,'Data from Waybill Query'!$A:$M,10,FALSE))</f>
        <v>0</v>
      </c>
      <c r="K3033" s="104">
        <f>IF(ISNA(VLOOKUP($N3033,'Data from Waybill Query'!$A:$M,11,FALSE)),0,VLOOKUP($N3033,'Data from Waybill Query'!$A:$M,11,FALSE))</f>
        <v>0</v>
      </c>
      <c r="L3033" s="104">
        <f>IF(ISNA(VLOOKUP($N3033,'Data from Waybill Query'!$A:$M,12,FALSE)),0,VLOOKUP($N3033,'Data from Waybill Query'!$A:$M,12,FALSE))</f>
        <v>0</v>
      </c>
      <c r="M3033" s="104">
        <f>IF(ISNA(VLOOKUP($N3033,'Data from Waybill Query'!$A:$M,13,FALSE)),0,VLOOKUP($N3033,'Data from Waybill Query'!$A:$M,13,FALSE))</f>
        <v>0</v>
      </c>
      <c r="N3033" s="104">
        <f t="shared" si="104"/>
        <v>403</v>
      </c>
    </row>
    <row r="3034" spans="1:14" x14ac:dyDescent="0.25">
      <c r="A3034" s="104">
        <f t="shared" si="103"/>
        <v>18</v>
      </c>
      <c r="B3034" s="32">
        <f>'Data from Waybill Query'!B3034</f>
        <v>0</v>
      </c>
      <c r="C3034" s="32">
        <f>IF('Data from Waybill Query'!C3034="00","0",IF('Data from Waybill Query'!C3034="01","1",IF('Data from Waybill Query'!C3034="XX","2",'Data from Waybill Query'!C3034)))</f>
        <v>0</v>
      </c>
      <c r="D3034" s="33">
        <f>'Data from Waybill Query'!D3034</f>
        <v>0</v>
      </c>
      <c r="E3034" s="33">
        <f>'Data from Waybill Query'!E3034</f>
        <v>0</v>
      </c>
      <c r="F3034" s="33">
        <f>'Data from Waybill Query'!F3034</f>
        <v>0</v>
      </c>
      <c r="G3034" s="33">
        <f>'Data from Waybill Query'!G3034</f>
        <v>0</v>
      </c>
      <c r="H3034" s="104">
        <f>IF(ISNA(VLOOKUP($N3034,'Data from Waybill Query'!$A:$M,8,FALSE)),0,VLOOKUP($N3034,'Data from Waybill Query'!$A:$M,8,FALSE))</f>
        <v>0</v>
      </c>
      <c r="I3034" s="104">
        <f>IF(ISNA(VLOOKUP($N3034,'Data from Waybill Query'!$A:$M,9,FALSE)),0,VLOOKUP($N3034,'Data from Waybill Query'!$A:$M,9,FALSE))</f>
        <v>0</v>
      </c>
      <c r="J3034" s="104">
        <f>IF(ISNA(VLOOKUP($N3034,'Data from Waybill Query'!$A:$M,10,FALSE)),0,VLOOKUP($N3034,'Data from Waybill Query'!$A:$M,10,FALSE))</f>
        <v>0</v>
      </c>
      <c r="K3034" s="104">
        <f>IF(ISNA(VLOOKUP($N3034,'Data from Waybill Query'!$A:$M,11,FALSE)),0,VLOOKUP($N3034,'Data from Waybill Query'!$A:$M,11,FALSE))</f>
        <v>0</v>
      </c>
      <c r="L3034" s="104">
        <f>IF(ISNA(VLOOKUP($N3034,'Data from Waybill Query'!$A:$M,12,FALSE)),0,VLOOKUP($N3034,'Data from Waybill Query'!$A:$M,12,FALSE))</f>
        <v>0</v>
      </c>
      <c r="M3034" s="104">
        <f>IF(ISNA(VLOOKUP($N3034,'Data from Waybill Query'!$A:$M,13,FALSE)),0,VLOOKUP($N3034,'Data from Waybill Query'!$A:$M,13,FALSE))</f>
        <v>0</v>
      </c>
      <c r="N3034" s="104">
        <f t="shared" si="104"/>
        <v>403</v>
      </c>
    </row>
    <row r="3035" spans="1:14" x14ac:dyDescent="0.25">
      <c r="A3035" s="104">
        <f t="shared" si="103"/>
        <v>19</v>
      </c>
      <c r="B3035" s="32">
        <f>'Data from Waybill Query'!B3035</f>
        <v>0</v>
      </c>
      <c r="C3035" s="32">
        <f>IF('Data from Waybill Query'!C3035="00","0",IF('Data from Waybill Query'!C3035="01","1",IF('Data from Waybill Query'!C3035="XX","2",'Data from Waybill Query'!C3035)))</f>
        <v>0</v>
      </c>
      <c r="D3035" s="33">
        <f>'Data from Waybill Query'!D3035</f>
        <v>0</v>
      </c>
      <c r="E3035" s="33">
        <f>'Data from Waybill Query'!E3035</f>
        <v>0</v>
      </c>
      <c r="F3035" s="33">
        <f>'Data from Waybill Query'!F3035</f>
        <v>0</v>
      </c>
      <c r="G3035" s="33">
        <f>'Data from Waybill Query'!G3035</f>
        <v>0</v>
      </c>
      <c r="H3035" s="104">
        <f>IF(ISNA(VLOOKUP($N3035,'Data from Waybill Query'!$A:$M,8,FALSE)),0,VLOOKUP($N3035,'Data from Waybill Query'!$A:$M,8,FALSE))</f>
        <v>0</v>
      </c>
      <c r="I3035" s="104">
        <f>IF(ISNA(VLOOKUP($N3035,'Data from Waybill Query'!$A:$M,9,FALSE)),0,VLOOKUP($N3035,'Data from Waybill Query'!$A:$M,9,FALSE))</f>
        <v>0</v>
      </c>
      <c r="J3035" s="104">
        <f>IF(ISNA(VLOOKUP($N3035,'Data from Waybill Query'!$A:$M,10,FALSE)),0,VLOOKUP($N3035,'Data from Waybill Query'!$A:$M,10,FALSE))</f>
        <v>0</v>
      </c>
      <c r="K3035" s="104">
        <f>IF(ISNA(VLOOKUP($N3035,'Data from Waybill Query'!$A:$M,11,FALSE)),0,VLOOKUP($N3035,'Data from Waybill Query'!$A:$M,11,FALSE))</f>
        <v>0</v>
      </c>
      <c r="L3035" s="104">
        <f>IF(ISNA(VLOOKUP($N3035,'Data from Waybill Query'!$A:$M,12,FALSE)),0,VLOOKUP($N3035,'Data from Waybill Query'!$A:$M,12,FALSE))</f>
        <v>0</v>
      </c>
      <c r="M3035" s="104">
        <f>IF(ISNA(VLOOKUP($N3035,'Data from Waybill Query'!$A:$M,13,FALSE)),0,VLOOKUP($N3035,'Data from Waybill Query'!$A:$M,13,FALSE))</f>
        <v>0</v>
      </c>
      <c r="N3035" s="104">
        <f t="shared" si="104"/>
        <v>403</v>
      </c>
    </row>
    <row r="3036" spans="1:14" x14ac:dyDescent="0.25">
      <c r="A3036" s="104">
        <f t="shared" si="103"/>
        <v>20</v>
      </c>
      <c r="B3036" s="32">
        <f>'Data from Waybill Query'!B3036</f>
        <v>0</v>
      </c>
      <c r="C3036" s="32">
        <f>IF('Data from Waybill Query'!C3036="00","0",IF('Data from Waybill Query'!C3036="01","1",IF('Data from Waybill Query'!C3036="XX","2",'Data from Waybill Query'!C3036)))</f>
        <v>0</v>
      </c>
      <c r="D3036" s="33">
        <f>'Data from Waybill Query'!D3036</f>
        <v>0</v>
      </c>
      <c r="E3036" s="33">
        <f>'Data from Waybill Query'!E3036</f>
        <v>0</v>
      </c>
      <c r="F3036" s="33">
        <f>'Data from Waybill Query'!F3036</f>
        <v>0</v>
      </c>
      <c r="G3036" s="33">
        <f>'Data from Waybill Query'!G3036</f>
        <v>0</v>
      </c>
      <c r="H3036" s="104">
        <f>IF(ISNA(VLOOKUP($N3036,'Data from Waybill Query'!$A:$M,8,FALSE)),0,VLOOKUP($N3036,'Data from Waybill Query'!$A:$M,8,FALSE))</f>
        <v>0</v>
      </c>
      <c r="I3036" s="104">
        <f>IF(ISNA(VLOOKUP($N3036,'Data from Waybill Query'!$A:$M,9,FALSE)),0,VLOOKUP($N3036,'Data from Waybill Query'!$A:$M,9,FALSE))</f>
        <v>0</v>
      </c>
      <c r="J3036" s="104">
        <f>IF(ISNA(VLOOKUP($N3036,'Data from Waybill Query'!$A:$M,10,FALSE)),0,VLOOKUP($N3036,'Data from Waybill Query'!$A:$M,10,FALSE))</f>
        <v>0</v>
      </c>
      <c r="K3036" s="104">
        <f>IF(ISNA(VLOOKUP($N3036,'Data from Waybill Query'!$A:$M,11,FALSE)),0,VLOOKUP($N3036,'Data from Waybill Query'!$A:$M,11,FALSE))</f>
        <v>0</v>
      </c>
      <c r="L3036" s="104">
        <f>IF(ISNA(VLOOKUP($N3036,'Data from Waybill Query'!$A:$M,12,FALSE)),0,VLOOKUP($N3036,'Data from Waybill Query'!$A:$M,12,FALSE))</f>
        <v>0</v>
      </c>
      <c r="M3036" s="104">
        <f>IF(ISNA(VLOOKUP($N3036,'Data from Waybill Query'!$A:$M,13,FALSE)),0,VLOOKUP($N3036,'Data from Waybill Query'!$A:$M,13,FALSE))</f>
        <v>0</v>
      </c>
      <c r="N3036" s="104">
        <f t="shared" si="104"/>
        <v>403</v>
      </c>
    </row>
    <row r="3037" spans="1:14" x14ac:dyDescent="0.25">
      <c r="A3037" s="104">
        <f t="shared" si="103"/>
        <v>21</v>
      </c>
      <c r="B3037" s="32">
        <f>'Data from Waybill Query'!B3037</f>
        <v>0</v>
      </c>
      <c r="C3037" s="32">
        <f>IF('Data from Waybill Query'!C3037="00","0",IF('Data from Waybill Query'!C3037="01","1",IF('Data from Waybill Query'!C3037="XX","2",'Data from Waybill Query'!C3037)))</f>
        <v>0</v>
      </c>
      <c r="D3037" s="33">
        <f>'Data from Waybill Query'!D3037</f>
        <v>0</v>
      </c>
      <c r="E3037" s="33">
        <f>'Data from Waybill Query'!E3037</f>
        <v>0</v>
      </c>
      <c r="F3037" s="33">
        <f>'Data from Waybill Query'!F3037</f>
        <v>0</v>
      </c>
      <c r="G3037" s="33">
        <f>'Data from Waybill Query'!G3037</f>
        <v>0</v>
      </c>
      <c r="H3037" s="104">
        <f>IF(ISNA(VLOOKUP($N3037,'Data from Waybill Query'!$A:$M,8,FALSE)),0,VLOOKUP($N3037,'Data from Waybill Query'!$A:$M,8,FALSE))</f>
        <v>0</v>
      </c>
      <c r="I3037" s="104">
        <f>IF(ISNA(VLOOKUP($N3037,'Data from Waybill Query'!$A:$M,9,FALSE)),0,VLOOKUP($N3037,'Data from Waybill Query'!$A:$M,9,FALSE))</f>
        <v>0</v>
      </c>
      <c r="J3037" s="104">
        <f>IF(ISNA(VLOOKUP($N3037,'Data from Waybill Query'!$A:$M,10,FALSE)),0,VLOOKUP($N3037,'Data from Waybill Query'!$A:$M,10,FALSE))</f>
        <v>0</v>
      </c>
      <c r="K3037" s="104">
        <f>IF(ISNA(VLOOKUP($N3037,'Data from Waybill Query'!$A:$M,11,FALSE)),0,VLOOKUP($N3037,'Data from Waybill Query'!$A:$M,11,FALSE))</f>
        <v>0</v>
      </c>
      <c r="L3037" s="104">
        <f>IF(ISNA(VLOOKUP($N3037,'Data from Waybill Query'!$A:$M,12,FALSE)),0,VLOOKUP($N3037,'Data from Waybill Query'!$A:$M,12,FALSE))</f>
        <v>0</v>
      </c>
      <c r="M3037" s="104">
        <f>IF(ISNA(VLOOKUP($N3037,'Data from Waybill Query'!$A:$M,13,FALSE)),0,VLOOKUP($N3037,'Data from Waybill Query'!$A:$M,13,FALSE))</f>
        <v>0</v>
      </c>
      <c r="N3037" s="104">
        <f t="shared" si="104"/>
        <v>403</v>
      </c>
    </row>
    <row r="3038" spans="1:14" x14ac:dyDescent="0.25">
      <c r="A3038" s="104">
        <f t="shared" si="103"/>
        <v>22</v>
      </c>
      <c r="B3038" s="32">
        <f>'Data from Waybill Query'!B3038</f>
        <v>0</v>
      </c>
      <c r="C3038" s="32">
        <f>IF('Data from Waybill Query'!C3038="00","0",IF('Data from Waybill Query'!C3038="01","1",IF('Data from Waybill Query'!C3038="XX","2",'Data from Waybill Query'!C3038)))</f>
        <v>0</v>
      </c>
      <c r="D3038" s="33">
        <f>'Data from Waybill Query'!D3038</f>
        <v>0</v>
      </c>
      <c r="E3038" s="33">
        <f>'Data from Waybill Query'!E3038</f>
        <v>0</v>
      </c>
      <c r="F3038" s="33">
        <f>'Data from Waybill Query'!F3038</f>
        <v>0</v>
      </c>
      <c r="G3038" s="33">
        <f>'Data from Waybill Query'!G3038</f>
        <v>0</v>
      </c>
      <c r="H3038" s="104">
        <f>IF(ISNA(VLOOKUP($N3038,'Data from Waybill Query'!$A:$M,8,FALSE)),0,VLOOKUP($N3038,'Data from Waybill Query'!$A:$M,8,FALSE))</f>
        <v>0</v>
      </c>
      <c r="I3038" s="104">
        <f>IF(ISNA(VLOOKUP($N3038,'Data from Waybill Query'!$A:$M,9,FALSE)),0,VLOOKUP($N3038,'Data from Waybill Query'!$A:$M,9,FALSE))</f>
        <v>0</v>
      </c>
      <c r="J3038" s="104">
        <f>IF(ISNA(VLOOKUP($N3038,'Data from Waybill Query'!$A:$M,10,FALSE)),0,VLOOKUP($N3038,'Data from Waybill Query'!$A:$M,10,FALSE))</f>
        <v>0</v>
      </c>
      <c r="K3038" s="104">
        <f>IF(ISNA(VLOOKUP($N3038,'Data from Waybill Query'!$A:$M,11,FALSE)),0,VLOOKUP($N3038,'Data from Waybill Query'!$A:$M,11,FALSE))</f>
        <v>0</v>
      </c>
      <c r="L3038" s="104">
        <f>IF(ISNA(VLOOKUP($N3038,'Data from Waybill Query'!$A:$M,12,FALSE)),0,VLOOKUP($N3038,'Data from Waybill Query'!$A:$M,12,FALSE))</f>
        <v>0</v>
      </c>
      <c r="M3038" s="104">
        <f>IF(ISNA(VLOOKUP($N3038,'Data from Waybill Query'!$A:$M,13,FALSE)),0,VLOOKUP($N3038,'Data from Waybill Query'!$A:$M,13,FALSE))</f>
        <v>0</v>
      </c>
      <c r="N3038" s="104">
        <f t="shared" si="104"/>
        <v>403</v>
      </c>
    </row>
    <row r="3039" spans="1:14" x14ac:dyDescent="0.25">
      <c r="A3039" s="104">
        <f t="shared" si="103"/>
        <v>23</v>
      </c>
      <c r="B3039" s="32">
        <f>'Data from Waybill Query'!B3039</f>
        <v>0</v>
      </c>
      <c r="C3039" s="32">
        <f>IF('Data from Waybill Query'!C3039="00","0",IF('Data from Waybill Query'!C3039="01","1",IF('Data from Waybill Query'!C3039="XX","2",'Data from Waybill Query'!C3039)))</f>
        <v>0</v>
      </c>
      <c r="D3039" s="33">
        <f>'Data from Waybill Query'!D3039</f>
        <v>0</v>
      </c>
      <c r="E3039" s="33">
        <f>'Data from Waybill Query'!E3039</f>
        <v>0</v>
      </c>
      <c r="F3039" s="33">
        <f>'Data from Waybill Query'!F3039</f>
        <v>0</v>
      </c>
      <c r="G3039" s="33">
        <f>'Data from Waybill Query'!G3039</f>
        <v>0</v>
      </c>
      <c r="H3039" s="104">
        <f>IF(ISNA(VLOOKUP($N3039,'Data from Waybill Query'!$A:$M,8,FALSE)),0,VLOOKUP($N3039,'Data from Waybill Query'!$A:$M,8,FALSE))</f>
        <v>0</v>
      </c>
      <c r="I3039" s="104">
        <f>IF(ISNA(VLOOKUP($N3039,'Data from Waybill Query'!$A:$M,9,FALSE)),0,VLOOKUP($N3039,'Data from Waybill Query'!$A:$M,9,FALSE))</f>
        <v>0</v>
      </c>
      <c r="J3039" s="104">
        <f>IF(ISNA(VLOOKUP($N3039,'Data from Waybill Query'!$A:$M,10,FALSE)),0,VLOOKUP($N3039,'Data from Waybill Query'!$A:$M,10,FALSE))</f>
        <v>0</v>
      </c>
      <c r="K3039" s="104">
        <f>IF(ISNA(VLOOKUP($N3039,'Data from Waybill Query'!$A:$M,11,FALSE)),0,VLOOKUP($N3039,'Data from Waybill Query'!$A:$M,11,FALSE))</f>
        <v>0</v>
      </c>
      <c r="L3039" s="104">
        <f>IF(ISNA(VLOOKUP($N3039,'Data from Waybill Query'!$A:$M,12,FALSE)),0,VLOOKUP($N3039,'Data from Waybill Query'!$A:$M,12,FALSE))</f>
        <v>0</v>
      </c>
      <c r="M3039" s="104">
        <f>IF(ISNA(VLOOKUP($N3039,'Data from Waybill Query'!$A:$M,13,FALSE)),0,VLOOKUP($N3039,'Data from Waybill Query'!$A:$M,13,FALSE))</f>
        <v>0</v>
      </c>
      <c r="N3039" s="104">
        <f t="shared" si="104"/>
        <v>403</v>
      </c>
    </row>
    <row r="3040" spans="1:14" x14ac:dyDescent="0.25">
      <c r="A3040" s="104">
        <f t="shared" si="103"/>
        <v>24</v>
      </c>
      <c r="B3040" s="32">
        <f>'Data from Waybill Query'!B3040</f>
        <v>0</v>
      </c>
      <c r="C3040" s="32">
        <f>IF('Data from Waybill Query'!C3040="00","0",IF('Data from Waybill Query'!C3040="01","1",IF('Data from Waybill Query'!C3040="XX","2",'Data from Waybill Query'!C3040)))</f>
        <v>0</v>
      </c>
      <c r="D3040" s="33">
        <f>'Data from Waybill Query'!D3040</f>
        <v>0</v>
      </c>
      <c r="E3040" s="33">
        <f>'Data from Waybill Query'!E3040</f>
        <v>0</v>
      </c>
      <c r="F3040" s="33">
        <f>'Data from Waybill Query'!F3040</f>
        <v>0</v>
      </c>
      <c r="G3040" s="33">
        <f>'Data from Waybill Query'!G3040</f>
        <v>0</v>
      </c>
      <c r="H3040" s="104">
        <f>IF(ISNA(VLOOKUP($N3040,'Data from Waybill Query'!$A:$M,8,FALSE)),0,VLOOKUP($N3040,'Data from Waybill Query'!$A:$M,8,FALSE))</f>
        <v>0</v>
      </c>
      <c r="I3040" s="104">
        <f>IF(ISNA(VLOOKUP($N3040,'Data from Waybill Query'!$A:$M,9,FALSE)),0,VLOOKUP($N3040,'Data from Waybill Query'!$A:$M,9,FALSE))</f>
        <v>0</v>
      </c>
      <c r="J3040" s="104">
        <f>IF(ISNA(VLOOKUP($N3040,'Data from Waybill Query'!$A:$M,10,FALSE)),0,VLOOKUP($N3040,'Data from Waybill Query'!$A:$M,10,FALSE))</f>
        <v>0</v>
      </c>
      <c r="K3040" s="104">
        <f>IF(ISNA(VLOOKUP($N3040,'Data from Waybill Query'!$A:$M,11,FALSE)),0,VLOOKUP($N3040,'Data from Waybill Query'!$A:$M,11,FALSE))</f>
        <v>0</v>
      </c>
      <c r="L3040" s="104">
        <f>IF(ISNA(VLOOKUP($N3040,'Data from Waybill Query'!$A:$M,12,FALSE)),0,VLOOKUP($N3040,'Data from Waybill Query'!$A:$M,12,FALSE))</f>
        <v>0</v>
      </c>
      <c r="M3040" s="104">
        <f>IF(ISNA(VLOOKUP($N3040,'Data from Waybill Query'!$A:$M,13,FALSE)),0,VLOOKUP($N3040,'Data from Waybill Query'!$A:$M,13,FALSE))</f>
        <v>0</v>
      </c>
      <c r="N3040" s="104">
        <f t="shared" si="104"/>
        <v>403</v>
      </c>
    </row>
    <row r="3041" spans="1:14" x14ac:dyDescent="0.25">
      <c r="A3041" s="104">
        <f t="shared" si="103"/>
        <v>25</v>
      </c>
      <c r="B3041" s="32">
        <f>'Data from Waybill Query'!B3041</f>
        <v>0</v>
      </c>
      <c r="C3041" s="32">
        <f>IF('Data from Waybill Query'!C3041="00","0",IF('Data from Waybill Query'!C3041="01","1",IF('Data from Waybill Query'!C3041="XX","2",'Data from Waybill Query'!C3041)))</f>
        <v>0</v>
      </c>
      <c r="D3041" s="33">
        <f>'Data from Waybill Query'!D3041</f>
        <v>0</v>
      </c>
      <c r="E3041" s="33">
        <f>'Data from Waybill Query'!E3041</f>
        <v>0</v>
      </c>
      <c r="F3041" s="33">
        <f>'Data from Waybill Query'!F3041</f>
        <v>0</v>
      </c>
      <c r="G3041" s="33">
        <f>'Data from Waybill Query'!G3041</f>
        <v>0</v>
      </c>
      <c r="H3041" s="104">
        <f>IF(ISNA(VLOOKUP($N3041,'Data from Waybill Query'!$A:$M,8,FALSE)),0,VLOOKUP($N3041,'Data from Waybill Query'!$A:$M,8,FALSE))</f>
        <v>0</v>
      </c>
      <c r="I3041" s="104">
        <f>IF(ISNA(VLOOKUP($N3041,'Data from Waybill Query'!$A:$M,9,FALSE)),0,VLOOKUP($N3041,'Data from Waybill Query'!$A:$M,9,FALSE))</f>
        <v>0</v>
      </c>
      <c r="J3041" s="104">
        <f>IF(ISNA(VLOOKUP($N3041,'Data from Waybill Query'!$A:$M,10,FALSE)),0,VLOOKUP($N3041,'Data from Waybill Query'!$A:$M,10,FALSE))</f>
        <v>0</v>
      </c>
      <c r="K3041" s="104">
        <f>IF(ISNA(VLOOKUP($N3041,'Data from Waybill Query'!$A:$M,11,FALSE)),0,VLOOKUP($N3041,'Data from Waybill Query'!$A:$M,11,FALSE))</f>
        <v>0</v>
      </c>
      <c r="L3041" s="104">
        <f>IF(ISNA(VLOOKUP($N3041,'Data from Waybill Query'!$A:$M,12,FALSE)),0,VLOOKUP($N3041,'Data from Waybill Query'!$A:$M,12,FALSE))</f>
        <v>0</v>
      </c>
      <c r="M3041" s="104">
        <f>IF(ISNA(VLOOKUP($N3041,'Data from Waybill Query'!$A:$M,13,FALSE)),0,VLOOKUP($N3041,'Data from Waybill Query'!$A:$M,13,FALSE))</f>
        <v>0</v>
      </c>
      <c r="N3041" s="104">
        <f t="shared" si="104"/>
        <v>403</v>
      </c>
    </row>
    <row r="3042" spans="1:14" x14ac:dyDescent="0.25">
      <c r="A3042" s="104">
        <f t="shared" si="103"/>
        <v>26</v>
      </c>
      <c r="B3042" s="32">
        <f>'Data from Waybill Query'!B3042</f>
        <v>0</v>
      </c>
      <c r="C3042" s="32">
        <f>IF('Data from Waybill Query'!C3042="00","0",IF('Data from Waybill Query'!C3042="01","1",IF('Data from Waybill Query'!C3042="XX","2",'Data from Waybill Query'!C3042)))</f>
        <v>0</v>
      </c>
      <c r="D3042" s="33">
        <f>'Data from Waybill Query'!D3042</f>
        <v>0</v>
      </c>
      <c r="E3042" s="33">
        <f>'Data from Waybill Query'!E3042</f>
        <v>0</v>
      </c>
      <c r="F3042" s="33">
        <f>'Data from Waybill Query'!F3042</f>
        <v>0</v>
      </c>
      <c r="G3042" s="33">
        <f>'Data from Waybill Query'!G3042</f>
        <v>0</v>
      </c>
      <c r="H3042" s="104">
        <f>IF(ISNA(VLOOKUP($N3042,'Data from Waybill Query'!$A:$M,8,FALSE)),0,VLOOKUP($N3042,'Data from Waybill Query'!$A:$M,8,FALSE))</f>
        <v>0</v>
      </c>
      <c r="I3042" s="104">
        <f>IF(ISNA(VLOOKUP($N3042,'Data from Waybill Query'!$A:$M,9,FALSE)),0,VLOOKUP($N3042,'Data from Waybill Query'!$A:$M,9,FALSE))</f>
        <v>0</v>
      </c>
      <c r="J3042" s="104">
        <f>IF(ISNA(VLOOKUP($N3042,'Data from Waybill Query'!$A:$M,10,FALSE)),0,VLOOKUP($N3042,'Data from Waybill Query'!$A:$M,10,FALSE))</f>
        <v>0</v>
      </c>
      <c r="K3042" s="104">
        <f>IF(ISNA(VLOOKUP($N3042,'Data from Waybill Query'!$A:$M,11,FALSE)),0,VLOOKUP($N3042,'Data from Waybill Query'!$A:$M,11,FALSE))</f>
        <v>0</v>
      </c>
      <c r="L3042" s="104">
        <f>IF(ISNA(VLOOKUP($N3042,'Data from Waybill Query'!$A:$M,12,FALSE)),0,VLOOKUP($N3042,'Data from Waybill Query'!$A:$M,12,FALSE))</f>
        <v>0</v>
      </c>
      <c r="M3042" s="104">
        <f>IF(ISNA(VLOOKUP($N3042,'Data from Waybill Query'!$A:$M,13,FALSE)),0,VLOOKUP($N3042,'Data from Waybill Query'!$A:$M,13,FALSE))</f>
        <v>0</v>
      </c>
      <c r="N3042" s="104">
        <f t="shared" si="104"/>
        <v>403</v>
      </c>
    </row>
    <row r="3043" spans="1:14" x14ac:dyDescent="0.25">
      <c r="A3043" s="104">
        <f t="shared" si="103"/>
        <v>27</v>
      </c>
      <c r="B3043" s="32">
        <f>'Data from Waybill Query'!B3043</f>
        <v>0</v>
      </c>
      <c r="C3043" s="32">
        <f>IF('Data from Waybill Query'!C3043="00","0",IF('Data from Waybill Query'!C3043="01","1",IF('Data from Waybill Query'!C3043="XX","2",'Data from Waybill Query'!C3043)))</f>
        <v>0</v>
      </c>
      <c r="D3043" s="33">
        <f>'Data from Waybill Query'!D3043</f>
        <v>0</v>
      </c>
      <c r="E3043" s="33">
        <f>'Data from Waybill Query'!E3043</f>
        <v>0</v>
      </c>
      <c r="F3043" s="33">
        <f>'Data from Waybill Query'!F3043</f>
        <v>0</v>
      </c>
      <c r="G3043" s="33">
        <f>'Data from Waybill Query'!G3043</f>
        <v>0</v>
      </c>
      <c r="H3043" s="104">
        <f>IF(ISNA(VLOOKUP($N3043,'Data from Waybill Query'!$A:$M,8,FALSE)),0,VLOOKUP($N3043,'Data from Waybill Query'!$A:$M,8,FALSE))</f>
        <v>0</v>
      </c>
      <c r="I3043" s="104">
        <f>IF(ISNA(VLOOKUP($N3043,'Data from Waybill Query'!$A:$M,9,FALSE)),0,VLOOKUP($N3043,'Data from Waybill Query'!$A:$M,9,FALSE))</f>
        <v>0</v>
      </c>
      <c r="J3043" s="104">
        <f>IF(ISNA(VLOOKUP($N3043,'Data from Waybill Query'!$A:$M,10,FALSE)),0,VLOOKUP($N3043,'Data from Waybill Query'!$A:$M,10,FALSE))</f>
        <v>0</v>
      </c>
      <c r="K3043" s="104">
        <f>IF(ISNA(VLOOKUP($N3043,'Data from Waybill Query'!$A:$M,11,FALSE)),0,VLOOKUP($N3043,'Data from Waybill Query'!$A:$M,11,FALSE))</f>
        <v>0</v>
      </c>
      <c r="L3043" s="104">
        <f>IF(ISNA(VLOOKUP($N3043,'Data from Waybill Query'!$A:$M,12,FALSE)),0,VLOOKUP($N3043,'Data from Waybill Query'!$A:$M,12,FALSE))</f>
        <v>0</v>
      </c>
      <c r="M3043" s="104">
        <f>IF(ISNA(VLOOKUP($N3043,'Data from Waybill Query'!$A:$M,13,FALSE)),0,VLOOKUP($N3043,'Data from Waybill Query'!$A:$M,13,FALSE))</f>
        <v>0</v>
      </c>
      <c r="N3043" s="104">
        <f t="shared" si="104"/>
        <v>403</v>
      </c>
    </row>
    <row r="3044" spans="1:14" x14ac:dyDescent="0.25">
      <c r="A3044" s="104">
        <f t="shared" si="103"/>
        <v>28</v>
      </c>
      <c r="B3044" s="32">
        <f>'Data from Waybill Query'!B3044</f>
        <v>0</v>
      </c>
      <c r="C3044" s="32">
        <f>IF('Data from Waybill Query'!C3044="00","0",IF('Data from Waybill Query'!C3044="01","1",IF('Data from Waybill Query'!C3044="XX","2",'Data from Waybill Query'!C3044)))</f>
        <v>0</v>
      </c>
      <c r="D3044" s="33">
        <f>'Data from Waybill Query'!D3044</f>
        <v>0</v>
      </c>
      <c r="E3044" s="33">
        <f>'Data from Waybill Query'!E3044</f>
        <v>0</v>
      </c>
      <c r="F3044" s="33">
        <f>'Data from Waybill Query'!F3044</f>
        <v>0</v>
      </c>
      <c r="G3044" s="33">
        <f>'Data from Waybill Query'!G3044</f>
        <v>0</v>
      </c>
      <c r="H3044" s="104">
        <f>IF(ISNA(VLOOKUP($N3044,'Data from Waybill Query'!$A:$M,8,FALSE)),0,VLOOKUP($N3044,'Data from Waybill Query'!$A:$M,8,FALSE))</f>
        <v>0</v>
      </c>
      <c r="I3044" s="104">
        <f>IF(ISNA(VLOOKUP($N3044,'Data from Waybill Query'!$A:$M,9,FALSE)),0,VLOOKUP($N3044,'Data from Waybill Query'!$A:$M,9,FALSE))</f>
        <v>0</v>
      </c>
      <c r="J3044" s="104">
        <f>IF(ISNA(VLOOKUP($N3044,'Data from Waybill Query'!$A:$M,10,FALSE)),0,VLOOKUP($N3044,'Data from Waybill Query'!$A:$M,10,FALSE))</f>
        <v>0</v>
      </c>
      <c r="K3044" s="104">
        <f>IF(ISNA(VLOOKUP($N3044,'Data from Waybill Query'!$A:$M,11,FALSE)),0,VLOOKUP($N3044,'Data from Waybill Query'!$A:$M,11,FALSE))</f>
        <v>0</v>
      </c>
      <c r="L3044" s="104">
        <f>IF(ISNA(VLOOKUP($N3044,'Data from Waybill Query'!$A:$M,12,FALSE)),0,VLOOKUP($N3044,'Data from Waybill Query'!$A:$M,12,FALSE))</f>
        <v>0</v>
      </c>
      <c r="M3044" s="104">
        <f>IF(ISNA(VLOOKUP($N3044,'Data from Waybill Query'!$A:$M,13,FALSE)),0,VLOOKUP($N3044,'Data from Waybill Query'!$A:$M,13,FALSE))</f>
        <v>0</v>
      </c>
      <c r="N3044" s="104">
        <f t="shared" si="104"/>
        <v>403</v>
      </c>
    </row>
    <row r="3045" spans="1:14" x14ac:dyDescent="0.25">
      <c r="A3045" s="104">
        <f t="shared" si="103"/>
        <v>29</v>
      </c>
      <c r="B3045" s="32">
        <f>'Data from Waybill Query'!B3045</f>
        <v>0</v>
      </c>
      <c r="C3045" s="32">
        <f>IF('Data from Waybill Query'!C3045="00","0",IF('Data from Waybill Query'!C3045="01","1",IF('Data from Waybill Query'!C3045="XX","2",'Data from Waybill Query'!C3045)))</f>
        <v>0</v>
      </c>
      <c r="D3045" s="33">
        <f>'Data from Waybill Query'!D3045</f>
        <v>0</v>
      </c>
      <c r="E3045" s="33">
        <f>'Data from Waybill Query'!E3045</f>
        <v>0</v>
      </c>
      <c r="F3045" s="33">
        <f>'Data from Waybill Query'!F3045</f>
        <v>0</v>
      </c>
      <c r="G3045" s="33">
        <f>'Data from Waybill Query'!G3045</f>
        <v>0</v>
      </c>
      <c r="H3045" s="104">
        <f>IF(ISNA(VLOOKUP($N3045,'Data from Waybill Query'!$A:$M,8,FALSE)),0,VLOOKUP($N3045,'Data from Waybill Query'!$A:$M,8,FALSE))</f>
        <v>0</v>
      </c>
      <c r="I3045" s="104">
        <f>IF(ISNA(VLOOKUP($N3045,'Data from Waybill Query'!$A:$M,9,FALSE)),0,VLOOKUP($N3045,'Data from Waybill Query'!$A:$M,9,FALSE))</f>
        <v>0</v>
      </c>
      <c r="J3045" s="104">
        <f>IF(ISNA(VLOOKUP($N3045,'Data from Waybill Query'!$A:$M,10,FALSE)),0,VLOOKUP($N3045,'Data from Waybill Query'!$A:$M,10,FALSE))</f>
        <v>0</v>
      </c>
      <c r="K3045" s="104">
        <f>IF(ISNA(VLOOKUP($N3045,'Data from Waybill Query'!$A:$M,11,FALSE)),0,VLOOKUP($N3045,'Data from Waybill Query'!$A:$M,11,FALSE))</f>
        <v>0</v>
      </c>
      <c r="L3045" s="104">
        <f>IF(ISNA(VLOOKUP($N3045,'Data from Waybill Query'!$A:$M,12,FALSE)),0,VLOOKUP($N3045,'Data from Waybill Query'!$A:$M,12,FALSE))</f>
        <v>0</v>
      </c>
      <c r="M3045" s="104">
        <f>IF(ISNA(VLOOKUP($N3045,'Data from Waybill Query'!$A:$M,13,FALSE)),0,VLOOKUP($N3045,'Data from Waybill Query'!$A:$M,13,FALSE))</f>
        <v>0</v>
      </c>
      <c r="N3045" s="104">
        <f t="shared" si="104"/>
        <v>403</v>
      </c>
    </row>
    <row r="3046" spans="1:14" x14ac:dyDescent="0.25">
      <c r="A3046" s="104">
        <f t="shared" si="103"/>
        <v>30</v>
      </c>
      <c r="B3046" s="32">
        <f>'Data from Waybill Query'!B3046</f>
        <v>0</v>
      </c>
      <c r="C3046" s="32">
        <f>IF('Data from Waybill Query'!C3046="00","0",IF('Data from Waybill Query'!C3046="01","1",IF('Data from Waybill Query'!C3046="XX","2",'Data from Waybill Query'!C3046)))</f>
        <v>0</v>
      </c>
      <c r="D3046" s="33">
        <f>'Data from Waybill Query'!D3046</f>
        <v>0</v>
      </c>
      <c r="E3046" s="33">
        <f>'Data from Waybill Query'!E3046</f>
        <v>0</v>
      </c>
      <c r="F3046" s="33">
        <f>'Data from Waybill Query'!F3046</f>
        <v>0</v>
      </c>
      <c r="G3046" s="33">
        <f>'Data from Waybill Query'!G3046</f>
        <v>0</v>
      </c>
      <c r="H3046" s="104">
        <f>IF(ISNA(VLOOKUP($N3046,'Data from Waybill Query'!$A:$M,8,FALSE)),0,VLOOKUP($N3046,'Data from Waybill Query'!$A:$M,8,FALSE))</f>
        <v>0</v>
      </c>
      <c r="I3046" s="104">
        <f>IF(ISNA(VLOOKUP($N3046,'Data from Waybill Query'!$A:$M,9,FALSE)),0,VLOOKUP($N3046,'Data from Waybill Query'!$A:$M,9,FALSE))</f>
        <v>0</v>
      </c>
      <c r="J3046" s="104">
        <f>IF(ISNA(VLOOKUP($N3046,'Data from Waybill Query'!$A:$M,10,FALSE)),0,VLOOKUP($N3046,'Data from Waybill Query'!$A:$M,10,FALSE))</f>
        <v>0</v>
      </c>
      <c r="K3046" s="104">
        <f>IF(ISNA(VLOOKUP($N3046,'Data from Waybill Query'!$A:$M,11,FALSE)),0,VLOOKUP($N3046,'Data from Waybill Query'!$A:$M,11,FALSE))</f>
        <v>0</v>
      </c>
      <c r="L3046" s="104">
        <f>IF(ISNA(VLOOKUP($N3046,'Data from Waybill Query'!$A:$M,12,FALSE)),0,VLOOKUP($N3046,'Data from Waybill Query'!$A:$M,12,FALSE))</f>
        <v>0</v>
      </c>
      <c r="M3046" s="104">
        <f>IF(ISNA(VLOOKUP($N3046,'Data from Waybill Query'!$A:$M,13,FALSE)),0,VLOOKUP($N3046,'Data from Waybill Query'!$A:$M,13,FALSE))</f>
        <v>0</v>
      </c>
      <c r="N3046" s="104">
        <f t="shared" si="104"/>
        <v>403</v>
      </c>
    </row>
    <row r="3047" spans="1:14" x14ac:dyDescent="0.25">
      <c r="A3047" s="104">
        <f t="shared" si="103"/>
        <v>31</v>
      </c>
      <c r="B3047" s="32">
        <f>'Data from Waybill Query'!B3047</f>
        <v>0</v>
      </c>
      <c r="C3047" s="32">
        <f>IF('Data from Waybill Query'!C3047="00","0",IF('Data from Waybill Query'!C3047="01","1",IF('Data from Waybill Query'!C3047="XX","2",'Data from Waybill Query'!C3047)))</f>
        <v>0</v>
      </c>
      <c r="D3047" s="33">
        <f>'Data from Waybill Query'!D3047</f>
        <v>0</v>
      </c>
      <c r="E3047" s="33">
        <f>'Data from Waybill Query'!E3047</f>
        <v>0</v>
      </c>
      <c r="F3047" s="33">
        <f>'Data from Waybill Query'!F3047</f>
        <v>0</v>
      </c>
      <c r="G3047" s="33">
        <f>'Data from Waybill Query'!G3047</f>
        <v>0</v>
      </c>
      <c r="H3047" s="104">
        <f>IF(ISNA(VLOOKUP($N3047,'Data from Waybill Query'!$A:$M,8,FALSE)),0,VLOOKUP($N3047,'Data from Waybill Query'!$A:$M,8,FALSE))</f>
        <v>0</v>
      </c>
      <c r="I3047" s="104">
        <f>IF(ISNA(VLOOKUP($N3047,'Data from Waybill Query'!$A:$M,9,FALSE)),0,VLOOKUP($N3047,'Data from Waybill Query'!$A:$M,9,FALSE))</f>
        <v>0</v>
      </c>
      <c r="J3047" s="104">
        <f>IF(ISNA(VLOOKUP($N3047,'Data from Waybill Query'!$A:$M,10,FALSE)),0,VLOOKUP($N3047,'Data from Waybill Query'!$A:$M,10,FALSE))</f>
        <v>0</v>
      </c>
      <c r="K3047" s="104">
        <f>IF(ISNA(VLOOKUP($N3047,'Data from Waybill Query'!$A:$M,11,FALSE)),0,VLOOKUP($N3047,'Data from Waybill Query'!$A:$M,11,FALSE))</f>
        <v>0</v>
      </c>
      <c r="L3047" s="104">
        <f>IF(ISNA(VLOOKUP($N3047,'Data from Waybill Query'!$A:$M,12,FALSE)),0,VLOOKUP($N3047,'Data from Waybill Query'!$A:$M,12,FALSE))</f>
        <v>0</v>
      </c>
      <c r="M3047" s="104">
        <f>IF(ISNA(VLOOKUP($N3047,'Data from Waybill Query'!$A:$M,13,FALSE)),0,VLOOKUP($N3047,'Data from Waybill Query'!$A:$M,13,FALSE))</f>
        <v>0</v>
      </c>
      <c r="N3047" s="104">
        <f t="shared" si="104"/>
        <v>403</v>
      </c>
    </row>
    <row r="3048" spans="1:14" x14ac:dyDescent="0.25">
      <c r="A3048" s="104">
        <f t="shared" si="103"/>
        <v>32</v>
      </c>
      <c r="B3048" s="32">
        <f>'Data from Waybill Query'!B3048</f>
        <v>0</v>
      </c>
      <c r="C3048" s="32">
        <f>IF('Data from Waybill Query'!C3048="00","0",IF('Data from Waybill Query'!C3048="01","1",IF('Data from Waybill Query'!C3048="XX","2",'Data from Waybill Query'!C3048)))</f>
        <v>0</v>
      </c>
      <c r="D3048" s="33">
        <f>'Data from Waybill Query'!D3048</f>
        <v>0</v>
      </c>
      <c r="E3048" s="33">
        <f>'Data from Waybill Query'!E3048</f>
        <v>0</v>
      </c>
      <c r="F3048" s="33">
        <f>'Data from Waybill Query'!F3048</f>
        <v>0</v>
      </c>
      <c r="G3048" s="33">
        <f>'Data from Waybill Query'!G3048</f>
        <v>0</v>
      </c>
      <c r="H3048" s="104">
        <f>IF(ISNA(VLOOKUP($N3048,'Data from Waybill Query'!$A:$M,8,FALSE)),0,VLOOKUP($N3048,'Data from Waybill Query'!$A:$M,8,FALSE))</f>
        <v>0</v>
      </c>
      <c r="I3048" s="104">
        <f>IF(ISNA(VLOOKUP($N3048,'Data from Waybill Query'!$A:$M,9,FALSE)),0,VLOOKUP($N3048,'Data from Waybill Query'!$A:$M,9,FALSE))</f>
        <v>0</v>
      </c>
      <c r="J3048" s="104">
        <f>IF(ISNA(VLOOKUP($N3048,'Data from Waybill Query'!$A:$M,10,FALSE)),0,VLOOKUP($N3048,'Data from Waybill Query'!$A:$M,10,FALSE))</f>
        <v>0</v>
      </c>
      <c r="K3048" s="104">
        <f>IF(ISNA(VLOOKUP($N3048,'Data from Waybill Query'!$A:$M,11,FALSE)),0,VLOOKUP($N3048,'Data from Waybill Query'!$A:$M,11,FALSE))</f>
        <v>0</v>
      </c>
      <c r="L3048" s="104">
        <f>IF(ISNA(VLOOKUP($N3048,'Data from Waybill Query'!$A:$M,12,FALSE)),0,VLOOKUP($N3048,'Data from Waybill Query'!$A:$M,12,FALSE))</f>
        <v>0</v>
      </c>
      <c r="M3048" s="104">
        <f>IF(ISNA(VLOOKUP($N3048,'Data from Waybill Query'!$A:$M,13,FALSE)),0,VLOOKUP($N3048,'Data from Waybill Query'!$A:$M,13,FALSE))</f>
        <v>0</v>
      </c>
      <c r="N3048" s="104">
        <f t="shared" si="104"/>
        <v>403</v>
      </c>
    </row>
    <row r="3049" spans="1:14" x14ac:dyDescent="0.25">
      <c r="A3049" s="104">
        <f t="shared" si="103"/>
        <v>33</v>
      </c>
      <c r="B3049" s="32">
        <f>'Data from Waybill Query'!B3049</f>
        <v>0</v>
      </c>
      <c r="C3049" s="32">
        <f>IF('Data from Waybill Query'!C3049="00","0",IF('Data from Waybill Query'!C3049="01","1",IF('Data from Waybill Query'!C3049="XX","2",'Data from Waybill Query'!C3049)))</f>
        <v>0</v>
      </c>
      <c r="D3049" s="33">
        <f>'Data from Waybill Query'!D3049</f>
        <v>0</v>
      </c>
      <c r="E3049" s="33">
        <f>'Data from Waybill Query'!E3049</f>
        <v>0</v>
      </c>
      <c r="F3049" s="33">
        <f>'Data from Waybill Query'!F3049</f>
        <v>0</v>
      </c>
      <c r="G3049" s="33">
        <f>'Data from Waybill Query'!G3049</f>
        <v>0</v>
      </c>
      <c r="H3049" s="104">
        <f>IF(ISNA(VLOOKUP($N3049,'Data from Waybill Query'!$A:$M,8,FALSE)),0,VLOOKUP($N3049,'Data from Waybill Query'!$A:$M,8,FALSE))</f>
        <v>0</v>
      </c>
      <c r="I3049" s="104">
        <f>IF(ISNA(VLOOKUP($N3049,'Data from Waybill Query'!$A:$M,9,FALSE)),0,VLOOKUP($N3049,'Data from Waybill Query'!$A:$M,9,FALSE))</f>
        <v>0</v>
      </c>
      <c r="J3049" s="104">
        <f>IF(ISNA(VLOOKUP($N3049,'Data from Waybill Query'!$A:$M,10,FALSE)),0,VLOOKUP($N3049,'Data from Waybill Query'!$A:$M,10,FALSE))</f>
        <v>0</v>
      </c>
      <c r="K3049" s="104">
        <f>IF(ISNA(VLOOKUP($N3049,'Data from Waybill Query'!$A:$M,11,FALSE)),0,VLOOKUP($N3049,'Data from Waybill Query'!$A:$M,11,FALSE))</f>
        <v>0</v>
      </c>
      <c r="L3049" s="104">
        <f>IF(ISNA(VLOOKUP($N3049,'Data from Waybill Query'!$A:$M,12,FALSE)),0,VLOOKUP($N3049,'Data from Waybill Query'!$A:$M,12,FALSE))</f>
        <v>0</v>
      </c>
      <c r="M3049" s="104">
        <f>IF(ISNA(VLOOKUP($N3049,'Data from Waybill Query'!$A:$M,13,FALSE)),0,VLOOKUP($N3049,'Data from Waybill Query'!$A:$M,13,FALSE))</f>
        <v>0</v>
      </c>
      <c r="N3049" s="104">
        <f t="shared" si="104"/>
        <v>403</v>
      </c>
    </row>
    <row r="3050" spans="1:14" x14ac:dyDescent="0.25">
      <c r="A3050" s="104">
        <f t="shared" si="103"/>
        <v>34</v>
      </c>
      <c r="B3050" s="32">
        <f>'Data from Waybill Query'!B3050</f>
        <v>0</v>
      </c>
      <c r="C3050" s="32">
        <f>IF('Data from Waybill Query'!C3050="00","0",IF('Data from Waybill Query'!C3050="01","1",IF('Data from Waybill Query'!C3050="XX","2",'Data from Waybill Query'!C3050)))</f>
        <v>0</v>
      </c>
      <c r="D3050" s="33">
        <f>'Data from Waybill Query'!D3050</f>
        <v>0</v>
      </c>
      <c r="E3050" s="33">
        <f>'Data from Waybill Query'!E3050</f>
        <v>0</v>
      </c>
      <c r="F3050" s="33">
        <f>'Data from Waybill Query'!F3050</f>
        <v>0</v>
      </c>
      <c r="G3050" s="33">
        <f>'Data from Waybill Query'!G3050</f>
        <v>0</v>
      </c>
      <c r="H3050" s="104">
        <f>IF(ISNA(VLOOKUP($N3050,'Data from Waybill Query'!$A:$M,8,FALSE)),0,VLOOKUP($N3050,'Data from Waybill Query'!$A:$M,8,FALSE))</f>
        <v>0</v>
      </c>
      <c r="I3050" s="104">
        <f>IF(ISNA(VLOOKUP($N3050,'Data from Waybill Query'!$A:$M,9,FALSE)),0,VLOOKUP($N3050,'Data from Waybill Query'!$A:$M,9,FALSE))</f>
        <v>0</v>
      </c>
      <c r="J3050" s="104">
        <f>IF(ISNA(VLOOKUP($N3050,'Data from Waybill Query'!$A:$M,10,FALSE)),0,VLOOKUP($N3050,'Data from Waybill Query'!$A:$M,10,FALSE))</f>
        <v>0</v>
      </c>
      <c r="K3050" s="104">
        <f>IF(ISNA(VLOOKUP($N3050,'Data from Waybill Query'!$A:$M,11,FALSE)),0,VLOOKUP($N3050,'Data from Waybill Query'!$A:$M,11,FALSE))</f>
        <v>0</v>
      </c>
      <c r="L3050" s="104">
        <f>IF(ISNA(VLOOKUP($N3050,'Data from Waybill Query'!$A:$M,12,FALSE)),0,VLOOKUP($N3050,'Data from Waybill Query'!$A:$M,12,FALSE))</f>
        <v>0</v>
      </c>
      <c r="M3050" s="104">
        <f>IF(ISNA(VLOOKUP($N3050,'Data from Waybill Query'!$A:$M,13,FALSE)),0,VLOOKUP($N3050,'Data from Waybill Query'!$A:$M,13,FALSE))</f>
        <v>0</v>
      </c>
      <c r="N3050" s="104">
        <f t="shared" si="104"/>
        <v>403</v>
      </c>
    </row>
    <row r="3051" spans="1:14" x14ac:dyDescent="0.25">
      <c r="A3051" s="104">
        <f t="shared" si="103"/>
        <v>35</v>
      </c>
      <c r="B3051" s="32">
        <f>'Data from Waybill Query'!B3051</f>
        <v>0</v>
      </c>
      <c r="C3051" s="32">
        <f>IF('Data from Waybill Query'!C3051="00","0",IF('Data from Waybill Query'!C3051="01","1",IF('Data from Waybill Query'!C3051="XX","2",'Data from Waybill Query'!C3051)))</f>
        <v>0</v>
      </c>
      <c r="D3051" s="33">
        <f>'Data from Waybill Query'!D3051</f>
        <v>0</v>
      </c>
      <c r="E3051" s="33">
        <f>'Data from Waybill Query'!E3051</f>
        <v>0</v>
      </c>
      <c r="F3051" s="33">
        <f>'Data from Waybill Query'!F3051</f>
        <v>0</v>
      </c>
      <c r="G3051" s="33">
        <f>'Data from Waybill Query'!G3051</f>
        <v>0</v>
      </c>
      <c r="H3051" s="104">
        <f>IF(ISNA(VLOOKUP($N3051,'Data from Waybill Query'!$A:$M,8,FALSE)),0,VLOOKUP($N3051,'Data from Waybill Query'!$A:$M,8,FALSE))</f>
        <v>0</v>
      </c>
      <c r="I3051" s="104">
        <f>IF(ISNA(VLOOKUP($N3051,'Data from Waybill Query'!$A:$M,9,FALSE)),0,VLOOKUP($N3051,'Data from Waybill Query'!$A:$M,9,FALSE))</f>
        <v>0</v>
      </c>
      <c r="J3051" s="104">
        <f>IF(ISNA(VLOOKUP($N3051,'Data from Waybill Query'!$A:$M,10,FALSE)),0,VLOOKUP($N3051,'Data from Waybill Query'!$A:$M,10,FALSE))</f>
        <v>0</v>
      </c>
      <c r="K3051" s="104">
        <f>IF(ISNA(VLOOKUP($N3051,'Data from Waybill Query'!$A:$M,11,FALSE)),0,VLOOKUP($N3051,'Data from Waybill Query'!$A:$M,11,FALSE))</f>
        <v>0</v>
      </c>
      <c r="L3051" s="104">
        <f>IF(ISNA(VLOOKUP($N3051,'Data from Waybill Query'!$A:$M,12,FALSE)),0,VLOOKUP($N3051,'Data from Waybill Query'!$A:$M,12,FALSE))</f>
        <v>0</v>
      </c>
      <c r="M3051" s="104">
        <f>IF(ISNA(VLOOKUP($N3051,'Data from Waybill Query'!$A:$M,13,FALSE)),0,VLOOKUP($N3051,'Data from Waybill Query'!$A:$M,13,FALSE))</f>
        <v>0</v>
      </c>
      <c r="N3051" s="104">
        <f t="shared" si="104"/>
        <v>403</v>
      </c>
    </row>
    <row r="3052" spans="1:14" x14ac:dyDescent="0.25">
      <c r="A3052" s="104">
        <f t="shared" si="103"/>
        <v>36</v>
      </c>
      <c r="B3052" s="32">
        <f>'Data from Waybill Query'!B3052</f>
        <v>0</v>
      </c>
      <c r="C3052" s="32">
        <f>IF('Data from Waybill Query'!C3052="00","0",IF('Data from Waybill Query'!C3052="01","1",IF('Data from Waybill Query'!C3052="XX","2",'Data from Waybill Query'!C3052)))</f>
        <v>0</v>
      </c>
      <c r="D3052" s="33">
        <f>'Data from Waybill Query'!D3052</f>
        <v>0</v>
      </c>
      <c r="E3052" s="33">
        <f>'Data from Waybill Query'!E3052</f>
        <v>0</v>
      </c>
      <c r="F3052" s="33">
        <f>'Data from Waybill Query'!F3052</f>
        <v>0</v>
      </c>
      <c r="G3052" s="33">
        <f>'Data from Waybill Query'!G3052</f>
        <v>0</v>
      </c>
      <c r="H3052" s="104">
        <f>IF(ISNA(VLOOKUP($N3052,'Data from Waybill Query'!$A:$M,8,FALSE)),0,VLOOKUP($N3052,'Data from Waybill Query'!$A:$M,8,FALSE))</f>
        <v>0</v>
      </c>
      <c r="I3052" s="104">
        <f>IF(ISNA(VLOOKUP($N3052,'Data from Waybill Query'!$A:$M,9,FALSE)),0,VLOOKUP($N3052,'Data from Waybill Query'!$A:$M,9,FALSE))</f>
        <v>0</v>
      </c>
      <c r="J3052" s="104">
        <f>IF(ISNA(VLOOKUP($N3052,'Data from Waybill Query'!$A:$M,10,FALSE)),0,VLOOKUP($N3052,'Data from Waybill Query'!$A:$M,10,FALSE))</f>
        <v>0</v>
      </c>
      <c r="K3052" s="104">
        <f>IF(ISNA(VLOOKUP($N3052,'Data from Waybill Query'!$A:$M,11,FALSE)),0,VLOOKUP($N3052,'Data from Waybill Query'!$A:$M,11,FALSE))</f>
        <v>0</v>
      </c>
      <c r="L3052" s="104">
        <f>IF(ISNA(VLOOKUP($N3052,'Data from Waybill Query'!$A:$M,12,FALSE)),0,VLOOKUP($N3052,'Data from Waybill Query'!$A:$M,12,FALSE))</f>
        <v>0</v>
      </c>
      <c r="M3052" s="104">
        <f>IF(ISNA(VLOOKUP($N3052,'Data from Waybill Query'!$A:$M,13,FALSE)),0,VLOOKUP($N3052,'Data from Waybill Query'!$A:$M,13,FALSE))</f>
        <v>0</v>
      </c>
      <c r="N3052" s="104">
        <f t="shared" si="104"/>
        <v>403</v>
      </c>
    </row>
    <row r="3053" spans="1:14" x14ac:dyDescent="0.25">
      <c r="A3053" s="104">
        <f t="shared" si="103"/>
        <v>37</v>
      </c>
      <c r="B3053" s="32">
        <f>'Data from Waybill Query'!B3053</f>
        <v>0</v>
      </c>
      <c r="C3053" s="32">
        <f>IF('Data from Waybill Query'!C3053="00","0",IF('Data from Waybill Query'!C3053="01","1",IF('Data from Waybill Query'!C3053="XX","2",'Data from Waybill Query'!C3053)))</f>
        <v>0</v>
      </c>
      <c r="D3053" s="33">
        <f>'Data from Waybill Query'!D3053</f>
        <v>0</v>
      </c>
      <c r="E3053" s="33">
        <f>'Data from Waybill Query'!E3053</f>
        <v>0</v>
      </c>
      <c r="F3053" s="33">
        <f>'Data from Waybill Query'!F3053</f>
        <v>0</v>
      </c>
      <c r="G3053" s="33">
        <f>'Data from Waybill Query'!G3053</f>
        <v>0</v>
      </c>
      <c r="H3053" s="104">
        <f>IF(ISNA(VLOOKUP($N3053,'Data from Waybill Query'!$A:$M,8,FALSE)),0,VLOOKUP($N3053,'Data from Waybill Query'!$A:$M,8,FALSE))</f>
        <v>0</v>
      </c>
      <c r="I3053" s="104">
        <f>IF(ISNA(VLOOKUP($N3053,'Data from Waybill Query'!$A:$M,9,FALSE)),0,VLOOKUP($N3053,'Data from Waybill Query'!$A:$M,9,FALSE))</f>
        <v>0</v>
      </c>
      <c r="J3053" s="104">
        <f>IF(ISNA(VLOOKUP($N3053,'Data from Waybill Query'!$A:$M,10,FALSE)),0,VLOOKUP($N3053,'Data from Waybill Query'!$A:$M,10,FALSE))</f>
        <v>0</v>
      </c>
      <c r="K3053" s="104">
        <f>IF(ISNA(VLOOKUP($N3053,'Data from Waybill Query'!$A:$M,11,FALSE)),0,VLOOKUP($N3053,'Data from Waybill Query'!$A:$M,11,FALSE))</f>
        <v>0</v>
      </c>
      <c r="L3053" s="104">
        <f>IF(ISNA(VLOOKUP($N3053,'Data from Waybill Query'!$A:$M,12,FALSE)),0,VLOOKUP($N3053,'Data from Waybill Query'!$A:$M,12,FALSE))</f>
        <v>0</v>
      </c>
      <c r="M3053" s="104">
        <f>IF(ISNA(VLOOKUP($N3053,'Data from Waybill Query'!$A:$M,13,FALSE)),0,VLOOKUP($N3053,'Data from Waybill Query'!$A:$M,13,FALSE))</f>
        <v>0</v>
      </c>
      <c r="N3053" s="104">
        <f t="shared" si="104"/>
        <v>403</v>
      </c>
    </row>
    <row r="3054" spans="1:14" x14ac:dyDescent="0.25">
      <c r="A3054" s="104">
        <f t="shared" si="103"/>
        <v>38</v>
      </c>
      <c r="B3054" s="32">
        <f>'Data from Waybill Query'!B3054</f>
        <v>0</v>
      </c>
      <c r="C3054" s="32">
        <f>IF('Data from Waybill Query'!C3054="00","0",IF('Data from Waybill Query'!C3054="01","1",IF('Data from Waybill Query'!C3054="XX","2",'Data from Waybill Query'!C3054)))</f>
        <v>0</v>
      </c>
      <c r="D3054" s="33">
        <f>'Data from Waybill Query'!D3054</f>
        <v>0</v>
      </c>
      <c r="E3054" s="33">
        <f>'Data from Waybill Query'!E3054</f>
        <v>0</v>
      </c>
      <c r="F3054" s="33">
        <f>'Data from Waybill Query'!F3054</f>
        <v>0</v>
      </c>
      <c r="G3054" s="33">
        <f>'Data from Waybill Query'!G3054</f>
        <v>0</v>
      </c>
      <c r="H3054" s="104">
        <f>IF(ISNA(VLOOKUP($N3054,'Data from Waybill Query'!$A:$M,8,FALSE)),0,VLOOKUP($N3054,'Data from Waybill Query'!$A:$M,8,FALSE))</f>
        <v>0</v>
      </c>
      <c r="I3054" s="104">
        <f>IF(ISNA(VLOOKUP($N3054,'Data from Waybill Query'!$A:$M,9,FALSE)),0,VLOOKUP($N3054,'Data from Waybill Query'!$A:$M,9,FALSE))</f>
        <v>0</v>
      </c>
      <c r="J3054" s="104">
        <f>IF(ISNA(VLOOKUP($N3054,'Data from Waybill Query'!$A:$M,10,FALSE)),0,VLOOKUP($N3054,'Data from Waybill Query'!$A:$M,10,FALSE))</f>
        <v>0</v>
      </c>
      <c r="K3054" s="104">
        <f>IF(ISNA(VLOOKUP($N3054,'Data from Waybill Query'!$A:$M,11,FALSE)),0,VLOOKUP($N3054,'Data from Waybill Query'!$A:$M,11,FALSE))</f>
        <v>0</v>
      </c>
      <c r="L3054" s="104">
        <f>IF(ISNA(VLOOKUP($N3054,'Data from Waybill Query'!$A:$M,12,FALSE)),0,VLOOKUP($N3054,'Data from Waybill Query'!$A:$M,12,FALSE))</f>
        <v>0</v>
      </c>
      <c r="M3054" s="104">
        <f>IF(ISNA(VLOOKUP($N3054,'Data from Waybill Query'!$A:$M,13,FALSE)),0,VLOOKUP($N3054,'Data from Waybill Query'!$A:$M,13,FALSE))</f>
        <v>0</v>
      </c>
      <c r="N3054" s="104">
        <f t="shared" si="104"/>
        <v>403</v>
      </c>
    </row>
    <row r="3055" spans="1:14" x14ac:dyDescent="0.25">
      <c r="A3055" s="104">
        <f t="shared" si="103"/>
        <v>39</v>
      </c>
      <c r="B3055" s="32">
        <f>'Data from Waybill Query'!B3055</f>
        <v>0</v>
      </c>
      <c r="C3055" s="32">
        <f>IF('Data from Waybill Query'!C3055="00","0",IF('Data from Waybill Query'!C3055="01","1",IF('Data from Waybill Query'!C3055="XX","2",'Data from Waybill Query'!C3055)))</f>
        <v>0</v>
      </c>
      <c r="D3055" s="33">
        <f>'Data from Waybill Query'!D3055</f>
        <v>0</v>
      </c>
      <c r="E3055" s="33">
        <f>'Data from Waybill Query'!E3055</f>
        <v>0</v>
      </c>
      <c r="F3055" s="33">
        <f>'Data from Waybill Query'!F3055</f>
        <v>0</v>
      </c>
      <c r="G3055" s="33">
        <f>'Data from Waybill Query'!G3055</f>
        <v>0</v>
      </c>
      <c r="H3055" s="104">
        <f>IF(ISNA(VLOOKUP($N3055,'Data from Waybill Query'!$A:$M,8,FALSE)),0,VLOOKUP($N3055,'Data from Waybill Query'!$A:$M,8,FALSE))</f>
        <v>0</v>
      </c>
      <c r="I3055" s="104">
        <f>IF(ISNA(VLOOKUP($N3055,'Data from Waybill Query'!$A:$M,9,FALSE)),0,VLOOKUP($N3055,'Data from Waybill Query'!$A:$M,9,FALSE))</f>
        <v>0</v>
      </c>
      <c r="J3055" s="104">
        <f>IF(ISNA(VLOOKUP($N3055,'Data from Waybill Query'!$A:$M,10,FALSE)),0,VLOOKUP($N3055,'Data from Waybill Query'!$A:$M,10,FALSE))</f>
        <v>0</v>
      </c>
      <c r="K3055" s="104">
        <f>IF(ISNA(VLOOKUP($N3055,'Data from Waybill Query'!$A:$M,11,FALSE)),0,VLOOKUP($N3055,'Data from Waybill Query'!$A:$M,11,FALSE))</f>
        <v>0</v>
      </c>
      <c r="L3055" s="104">
        <f>IF(ISNA(VLOOKUP($N3055,'Data from Waybill Query'!$A:$M,12,FALSE)),0,VLOOKUP($N3055,'Data from Waybill Query'!$A:$M,12,FALSE))</f>
        <v>0</v>
      </c>
      <c r="M3055" s="104">
        <f>IF(ISNA(VLOOKUP($N3055,'Data from Waybill Query'!$A:$M,13,FALSE)),0,VLOOKUP($N3055,'Data from Waybill Query'!$A:$M,13,FALSE))</f>
        <v>0</v>
      </c>
      <c r="N3055" s="104">
        <f t="shared" si="104"/>
        <v>403</v>
      </c>
    </row>
    <row r="3056" spans="1:14" x14ac:dyDescent="0.25">
      <c r="A3056" s="104">
        <f t="shared" si="103"/>
        <v>40</v>
      </c>
      <c r="B3056" s="32">
        <f>'Data from Waybill Query'!B3056</f>
        <v>0</v>
      </c>
      <c r="C3056" s="32">
        <f>IF('Data from Waybill Query'!C3056="00","0",IF('Data from Waybill Query'!C3056="01","1",IF('Data from Waybill Query'!C3056="XX","2",'Data from Waybill Query'!C3056)))</f>
        <v>0</v>
      </c>
      <c r="D3056" s="33">
        <f>'Data from Waybill Query'!D3056</f>
        <v>0</v>
      </c>
      <c r="E3056" s="33">
        <f>'Data from Waybill Query'!E3056</f>
        <v>0</v>
      </c>
      <c r="F3056" s="33">
        <f>'Data from Waybill Query'!F3056</f>
        <v>0</v>
      </c>
      <c r="G3056" s="33">
        <f>'Data from Waybill Query'!G3056</f>
        <v>0</v>
      </c>
      <c r="H3056" s="104">
        <f>IF(ISNA(VLOOKUP($N3056,'Data from Waybill Query'!$A:$M,8,FALSE)),0,VLOOKUP($N3056,'Data from Waybill Query'!$A:$M,8,FALSE))</f>
        <v>0</v>
      </c>
      <c r="I3056" s="104">
        <f>IF(ISNA(VLOOKUP($N3056,'Data from Waybill Query'!$A:$M,9,FALSE)),0,VLOOKUP($N3056,'Data from Waybill Query'!$A:$M,9,FALSE))</f>
        <v>0</v>
      </c>
      <c r="J3056" s="104">
        <f>IF(ISNA(VLOOKUP($N3056,'Data from Waybill Query'!$A:$M,10,FALSE)),0,VLOOKUP($N3056,'Data from Waybill Query'!$A:$M,10,FALSE))</f>
        <v>0</v>
      </c>
      <c r="K3056" s="104">
        <f>IF(ISNA(VLOOKUP($N3056,'Data from Waybill Query'!$A:$M,11,FALSE)),0,VLOOKUP($N3056,'Data from Waybill Query'!$A:$M,11,FALSE))</f>
        <v>0</v>
      </c>
      <c r="L3056" s="104">
        <f>IF(ISNA(VLOOKUP($N3056,'Data from Waybill Query'!$A:$M,12,FALSE)),0,VLOOKUP($N3056,'Data from Waybill Query'!$A:$M,12,FALSE))</f>
        <v>0</v>
      </c>
      <c r="M3056" s="104">
        <f>IF(ISNA(VLOOKUP($N3056,'Data from Waybill Query'!$A:$M,13,FALSE)),0,VLOOKUP($N3056,'Data from Waybill Query'!$A:$M,13,FALSE))</f>
        <v>0</v>
      </c>
      <c r="N3056" s="104">
        <f t="shared" ref="N3056:N3072" si="105">1000000*B3056+10000*C3056+100*IF(LEFT(E3056,1)="S",1,IF(E3056="M",2,IF(E3056="L",3,4)))+10*IF(F3056="P",1,0)+IF(G3056="S",1,IF(G3056="M",2,3))</f>
        <v>403</v>
      </c>
    </row>
    <row r="3057" spans="1:14" x14ac:dyDescent="0.25">
      <c r="A3057" s="104">
        <f t="shared" si="103"/>
        <v>41</v>
      </c>
      <c r="B3057" s="32">
        <f>'Data from Waybill Query'!B3057</f>
        <v>0</v>
      </c>
      <c r="C3057" s="32">
        <f>IF('Data from Waybill Query'!C3057="00","0",IF('Data from Waybill Query'!C3057="01","1",IF('Data from Waybill Query'!C3057="XX","2",'Data from Waybill Query'!C3057)))</f>
        <v>0</v>
      </c>
      <c r="D3057" s="33">
        <f>'Data from Waybill Query'!D3057</f>
        <v>0</v>
      </c>
      <c r="E3057" s="33">
        <f>'Data from Waybill Query'!E3057</f>
        <v>0</v>
      </c>
      <c r="F3057" s="33">
        <f>'Data from Waybill Query'!F3057</f>
        <v>0</v>
      </c>
      <c r="G3057" s="33">
        <f>'Data from Waybill Query'!G3057</f>
        <v>0</v>
      </c>
      <c r="H3057" s="104">
        <f>IF(ISNA(VLOOKUP($N3057,'Data from Waybill Query'!$A:$M,8,FALSE)),0,VLOOKUP($N3057,'Data from Waybill Query'!$A:$M,8,FALSE))</f>
        <v>0</v>
      </c>
      <c r="I3057" s="104">
        <f>IF(ISNA(VLOOKUP($N3057,'Data from Waybill Query'!$A:$M,9,FALSE)),0,VLOOKUP($N3057,'Data from Waybill Query'!$A:$M,9,FALSE))</f>
        <v>0</v>
      </c>
      <c r="J3057" s="104">
        <f>IF(ISNA(VLOOKUP($N3057,'Data from Waybill Query'!$A:$M,10,FALSE)),0,VLOOKUP($N3057,'Data from Waybill Query'!$A:$M,10,FALSE))</f>
        <v>0</v>
      </c>
      <c r="K3057" s="104">
        <f>IF(ISNA(VLOOKUP($N3057,'Data from Waybill Query'!$A:$M,11,FALSE)),0,VLOOKUP($N3057,'Data from Waybill Query'!$A:$M,11,FALSE))</f>
        <v>0</v>
      </c>
      <c r="L3057" s="104">
        <f>IF(ISNA(VLOOKUP($N3057,'Data from Waybill Query'!$A:$M,12,FALSE)),0,VLOOKUP($N3057,'Data from Waybill Query'!$A:$M,12,FALSE))</f>
        <v>0</v>
      </c>
      <c r="M3057" s="104">
        <f>IF(ISNA(VLOOKUP($N3057,'Data from Waybill Query'!$A:$M,13,FALSE)),0,VLOOKUP($N3057,'Data from Waybill Query'!$A:$M,13,FALSE))</f>
        <v>0</v>
      </c>
      <c r="N3057" s="104">
        <f t="shared" si="105"/>
        <v>403</v>
      </c>
    </row>
    <row r="3058" spans="1:14" x14ac:dyDescent="0.25">
      <c r="A3058" s="104">
        <f t="shared" si="103"/>
        <v>42</v>
      </c>
      <c r="B3058" s="32">
        <f>'Data from Waybill Query'!B3058</f>
        <v>0</v>
      </c>
      <c r="C3058" s="32">
        <f>IF('Data from Waybill Query'!C3058="00","0",IF('Data from Waybill Query'!C3058="01","1",IF('Data from Waybill Query'!C3058="XX","2",'Data from Waybill Query'!C3058)))</f>
        <v>0</v>
      </c>
      <c r="D3058" s="33">
        <f>'Data from Waybill Query'!D3058</f>
        <v>0</v>
      </c>
      <c r="E3058" s="33">
        <f>'Data from Waybill Query'!E3058</f>
        <v>0</v>
      </c>
      <c r="F3058" s="33">
        <f>'Data from Waybill Query'!F3058</f>
        <v>0</v>
      </c>
      <c r="G3058" s="33">
        <f>'Data from Waybill Query'!G3058</f>
        <v>0</v>
      </c>
      <c r="H3058" s="104">
        <f>IF(ISNA(VLOOKUP($N3058,'Data from Waybill Query'!$A:$M,8,FALSE)),0,VLOOKUP($N3058,'Data from Waybill Query'!$A:$M,8,FALSE))</f>
        <v>0</v>
      </c>
      <c r="I3058" s="104">
        <f>IF(ISNA(VLOOKUP($N3058,'Data from Waybill Query'!$A:$M,9,FALSE)),0,VLOOKUP($N3058,'Data from Waybill Query'!$A:$M,9,FALSE))</f>
        <v>0</v>
      </c>
      <c r="J3058" s="104">
        <f>IF(ISNA(VLOOKUP($N3058,'Data from Waybill Query'!$A:$M,10,FALSE)),0,VLOOKUP($N3058,'Data from Waybill Query'!$A:$M,10,FALSE))</f>
        <v>0</v>
      </c>
      <c r="K3058" s="104">
        <f>IF(ISNA(VLOOKUP($N3058,'Data from Waybill Query'!$A:$M,11,FALSE)),0,VLOOKUP($N3058,'Data from Waybill Query'!$A:$M,11,FALSE))</f>
        <v>0</v>
      </c>
      <c r="L3058" s="104">
        <f>IF(ISNA(VLOOKUP($N3058,'Data from Waybill Query'!$A:$M,12,FALSE)),0,VLOOKUP($N3058,'Data from Waybill Query'!$A:$M,12,FALSE))</f>
        <v>0</v>
      </c>
      <c r="M3058" s="104">
        <f>IF(ISNA(VLOOKUP($N3058,'Data from Waybill Query'!$A:$M,13,FALSE)),0,VLOOKUP($N3058,'Data from Waybill Query'!$A:$M,13,FALSE))</f>
        <v>0</v>
      </c>
      <c r="N3058" s="104">
        <f t="shared" si="105"/>
        <v>403</v>
      </c>
    </row>
    <row r="3059" spans="1:14" x14ac:dyDescent="0.25">
      <c r="A3059" s="104">
        <f t="shared" si="103"/>
        <v>43</v>
      </c>
      <c r="B3059" s="32">
        <f>'Data from Waybill Query'!B3059</f>
        <v>0</v>
      </c>
      <c r="C3059" s="32">
        <f>IF('Data from Waybill Query'!C3059="00","0",IF('Data from Waybill Query'!C3059="01","1",IF('Data from Waybill Query'!C3059="XX","2",'Data from Waybill Query'!C3059)))</f>
        <v>0</v>
      </c>
      <c r="D3059" s="33">
        <f>'Data from Waybill Query'!D3059</f>
        <v>0</v>
      </c>
      <c r="E3059" s="33">
        <f>'Data from Waybill Query'!E3059</f>
        <v>0</v>
      </c>
      <c r="F3059" s="33">
        <f>'Data from Waybill Query'!F3059</f>
        <v>0</v>
      </c>
      <c r="G3059" s="33">
        <f>'Data from Waybill Query'!G3059</f>
        <v>0</v>
      </c>
      <c r="H3059" s="104">
        <f>IF(ISNA(VLOOKUP($N3059,'Data from Waybill Query'!$A:$M,8,FALSE)),0,VLOOKUP($N3059,'Data from Waybill Query'!$A:$M,8,FALSE))</f>
        <v>0</v>
      </c>
      <c r="I3059" s="104">
        <f>IF(ISNA(VLOOKUP($N3059,'Data from Waybill Query'!$A:$M,9,FALSE)),0,VLOOKUP($N3059,'Data from Waybill Query'!$A:$M,9,FALSE))</f>
        <v>0</v>
      </c>
      <c r="J3059" s="104">
        <f>IF(ISNA(VLOOKUP($N3059,'Data from Waybill Query'!$A:$M,10,FALSE)),0,VLOOKUP($N3059,'Data from Waybill Query'!$A:$M,10,FALSE))</f>
        <v>0</v>
      </c>
      <c r="K3059" s="104">
        <f>IF(ISNA(VLOOKUP($N3059,'Data from Waybill Query'!$A:$M,11,FALSE)),0,VLOOKUP($N3059,'Data from Waybill Query'!$A:$M,11,FALSE))</f>
        <v>0</v>
      </c>
      <c r="L3059" s="104">
        <f>IF(ISNA(VLOOKUP($N3059,'Data from Waybill Query'!$A:$M,12,FALSE)),0,VLOOKUP($N3059,'Data from Waybill Query'!$A:$M,12,FALSE))</f>
        <v>0</v>
      </c>
      <c r="M3059" s="104">
        <f>IF(ISNA(VLOOKUP($N3059,'Data from Waybill Query'!$A:$M,13,FALSE)),0,VLOOKUP($N3059,'Data from Waybill Query'!$A:$M,13,FALSE))</f>
        <v>0</v>
      </c>
      <c r="N3059" s="104">
        <f t="shared" si="105"/>
        <v>403</v>
      </c>
    </row>
    <row r="3060" spans="1:14" x14ac:dyDescent="0.25">
      <c r="A3060" s="104">
        <f t="shared" si="103"/>
        <v>44</v>
      </c>
      <c r="B3060" s="32">
        <f>'Data from Waybill Query'!B3060</f>
        <v>0</v>
      </c>
      <c r="C3060" s="32">
        <f>IF('Data from Waybill Query'!C3060="00","0",IF('Data from Waybill Query'!C3060="01","1",IF('Data from Waybill Query'!C3060="XX","2",'Data from Waybill Query'!C3060)))</f>
        <v>0</v>
      </c>
      <c r="D3060" s="33">
        <f>'Data from Waybill Query'!D3060</f>
        <v>0</v>
      </c>
      <c r="E3060" s="33">
        <f>'Data from Waybill Query'!E3060</f>
        <v>0</v>
      </c>
      <c r="F3060" s="33">
        <f>'Data from Waybill Query'!F3060</f>
        <v>0</v>
      </c>
      <c r="G3060" s="33">
        <f>'Data from Waybill Query'!G3060</f>
        <v>0</v>
      </c>
      <c r="H3060" s="104">
        <f>IF(ISNA(VLOOKUP($N3060,'Data from Waybill Query'!$A:$M,8,FALSE)),0,VLOOKUP($N3060,'Data from Waybill Query'!$A:$M,8,FALSE))</f>
        <v>0</v>
      </c>
      <c r="I3060" s="104">
        <f>IF(ISNA(VLOOKUP($N3060,'Data from Waybill Query'!$A:$M,9,FALSE)),0,VLOOKUP($N3060,'Data from Waybill Query'!$A:$M,9,FALSE))</f>
        <v>0</v>
      </c>
      <c r="J3060" s="104">
        <f>IF(ISNA(VLOOKUP($N3060,'Data from Waybill Query'!$A:$M,10,FALSE)),0,VLOOKUP($N3060,'Data from Waybill Query'!$A:$M,10,FALSE))</f>
        <v>0</v>
      </c>
      <c r="K3060" s="104">
        <f>IF(ISNA(VLOOKUP($N3060,'Data from Waybill Query'!$A:$M,11,FALSE)),0,VLOOKUP($N3060,'Data from Waybill Query'!$A:$M,11,FALSE))</f>
        <v>0</v>
      </c>
      <c r="L3060" s="104">
        <f>IF(ISNA(VLOOKUP($N3060,'Data from Waybill Query'!$A:$M,12,FALSE)),0,VLOOKUP($N3060,'Data from Waybill Query'!$A:$M,12,FALSE))</f>
        <v>0</v>
      </c>
      <c r="M3060" s="104">
        <f>IF(ISNA(VLOOKUP($N3060,'Data from Waybill Query'!$A:$M,13,FALSE)),0,VLOOKUP($N3060,'Data from Waybill Query'!$A:$M,13,FALSE))</f>
        <v>0</v>
      </c>
      <c r="N3060" s="104">
        <f t="shared" si="105"/>
        <v>403</v>
      </c>
    </row>
    <row r="3061" spans="1:14" x14ac:dyDescent="0.25">
      <c r="A3061" s="104">
        <f t="shared" si="103"/>
        <v>45</v>
      </c>
      <c r="B3061" s="32">
        <f>'Data from Waybill Query'!B3061</f>
        <v>0</v>
      </c>
      <c r="C3061" s="32">
        <f>IF('Data from Waybill Query'!C3061="00","0",IF('Data from Waybill Query'!C3061="01","1",IF('Data from Waybill Query'!C3061="XX","2",'Data from Waybill Query'!C3061)))</f>
        <v>0</v>
      </c>
      <c r="D3061" s="33">
        <f>'Data from Waybill Query'!D3061</f>
        <v>0</v>
      </c>
      <c r="E3061" s="33">
        <f>'Data from Waybill Query'!E3061</f>
        <v>0</v>
      </c>
      <c r="F3061" s="33">
        <f>'Data from Waybill Query'!F3061</f>
        <v>0</v>
      </c>
      <c r="G3061" s="33">
        <f>'Data from Waybill Query'!G3061</f>
        <v>0</v>
      </c>
      <c r="H3061" s="104">
        <f>IF(ISNA(VLOOKUP($N3061,'Data from Waybill Query'!$A:$M,8,FALSE)),0,VLOOKUP($N3061,'Data from Waybill Query'!$A:$M,8,FALSE))</f>
        <v>0</v>
      </c>
      <c r="I3061" s="104">
        <f>IF(ISNA(VLOOKUP($N3061,'Data from Waybill Query'!$A:$M,9,FALSE)),0,VLOOKUP($N3061,'Data from Waybill Query'!$A:$M,9,FALSE))</f>
        <v>0</v>
      </c>
      <c r="J3061" s="104">
        <f>IF(ISNA(VLOOKUP($N3061,'Data from Waybill Query'!$A:$M,10,FALSE)),0,VLOOKUP($N3061,'Data from Waybill Query'!$A:$M,10,FALSE))</f>
        <v>0</v>
      </c>
      <c r="K3061" s="104">
        <f>IF(ISNA(VLOOKUP($N3061,'Data from Waybill Query'!$A:$M,11,FALSE)),0,VLOOKUP($N3061,'Data from Waybill Query'!$A:$M,11,FALSE))</f>
        <v>0</v>
      </c>
      <c r="L3061" s="104">
        <f>IF(ISNA(VLOOKUP($N3061,'Data from Waybill Query'!$A:$M,12,FALSE)),0,VLOOKUP($N3061,'Data from Waybill Query'!$A:$M,12,FALSE))</f>
        <v>0</v>
      </c>
      <c r="M3061" s="104">
        <f>IF(ISNA(VLOOKUP($N3061,'Data from Waybill Query'!$A:$M,13,FALSE)),0,VLOOKUP($N3061,'Data from Waybill Query'!$A:$M,13,FALSE))</f>
        <v>0</v>
      </c>
      <c r="N3061" s="104">
        <f t="shared" si="105"/>
        <v>403</v>
      </c>
    </row>
    <row r="3062" spans="1:14" x14ac:dyDescent="0.25">
      <c r="A3062" s="104">
        <f t="shared" si="103"/>
        <v>46</v>
      </c>
      <c r="B3062" s="32">
        <f>'Data from Waybill Query'!B3062</f>
        <v>0</v>
      </c>
      <c r="C3062" s="32">
        <f>IF('Data from Waybill Query'!C3062="00","0",IF('Data from Waybill Query'!C3062="01","1",IF('Data from Waybill Query'!C3062="XX","2",'Data from Waybill Query'!C3062)))</f>
        <v>0</v>
      </c>
      <c r="D3062" s="33">
        <f>'Data from Waybill Query'!D3062</f>
        <v>0</v>
      </c>
      <c r="E3062" s="33">
        <f>'Data from Waybill Query'!E3062</f>
        <v>0</v>
      </c>
      <c r="F3062" s="33">
        <f>'Data from Waybill Query'!F3062</f>
        <v>0</v>
      </c>
      <c r="G3062" s="33">
        <f>'Data from Waybill Query'!G3062</f>
        <v>0</v>
      </c>
      <c r="H3062" s="104">
        <f>IF(ISNA(VLOOKUP($N3062,'Data from Waybill Query'!$A:$M,8,FALSE)),0,VLOOKUP($N3062,'Data from Waybill Query'!$A:$M,8,FALSE))</f>
        <v>0</v>
      </c>
      <c r="I3062" s="104">
        <f>IF(ISNA(VLOOKUP($N3062,'Data from Waybill Query'!$A:$M,9,FALSE)),0,VLOOKUP($N3062,'Data from Waybill Query'!$A:$M,9,FALSE))</f>
        <v>0</v>
      </c>
      <c r="J3062" s="104">
        <f>IF(ISNA(VLOOKUP($N3062,'Data from Waybill Query'!$A:$M,10,FALSE)),0,VLOOKUP($N3062,'Data from Waybill Query'!$A:$M,10,FALSE))</f>
        <v>0</v>
      </c>
      <c r="K3062" s="104">
        <f>IF(ISNA(VLOOKUP($N3062,'Data from Waybill Query'!$A:$M,11,FALSE)),0,VLOOKUP($N3062,'Data from Waybill Query'!$A:$M,11,FALSE))</f>
        <v>0</v>
      </c>
      <c r="L3062" s="104">
        <f>IF(ISNA(VLOOKUP($N3062,'Data from Waybill Query'!$A:$M,12,FALSE)),0,VLOOKUP($N3062,'Data from Waybill Query'!$A:$M,12,FALSE))</f>
        <v>0</v>
      </c>
      <c r="M3062" s="104">
        <f>IF(ISNA(VLOOKUP($N3062,'Data from Waybill Query'!$A:$M,13,FALSE)),0,VLOOKUP($N3062,'Data from Waybill Query'!$A:$M,13,FALSE))</f>
        <v>0</v>
      </c>
      <c r="N3062" s="104">
        <f t="shared" si="105"/>
        <v>403</v>
      </c>
    </row>
    <row r="3063" spans="1:14" x14ac:dyDescent="0.25">
      <c r="A3063" s="104">
        <f t="shared" si="103"/>
        <v>47</v>
      </c>
      <c r="B3063" s="32">
        <f>'Data from Waybill Query'!B3063</f>
        <v>0</v>
      </c>
      <c r="C3063" s="32">
        <f>IF('Data from Waybill Query'!C3063="00","0",IF('Data from Waybill Query'!C3063="01","1",IF('Data from Waybill Query'!C3063="XX","2",'Data from Waybill Query'!C3063)))</f>
        <v>0</v>
      </c>
      <c r="D3063" s="33">
        <f>'Data from Waybill Query'!D3063</f>
        <v>0</v>
      </c>
      <c r="E3063" s="33">
        <f>'Data from Waybill Query'!E3063</f>
        <v>0</v>
      </c>
      <c r="F3063" s="33">
        <f>'Data from Waybill Query'!F3063</f>
        <v>0</v>
      </c>
      <c r="G3063" s="33">
        <f>'Data from Waybill Query'!G3063</f>
        <v>0</v>
      </c>
      <c r="H3063" s="104">
        <f>IF(ISNA(VLOOKUP($N3063,'Data from Waybill Query'!$A:$M,8,FALSE)),0,VLOOKUP($N3063,'Data from Waybill Query'!$A:$M,8,FALSE))</f>
        <v>0</v>
      </c>
      <c r="I3063" s="104">
        <f>IF(ISNA(VLOOKUP($N3063,'Data from Waybill Query'!$A:$M,9,FALSE)),0,VLOOKUP($N3063,'Data from Waybill Query'!$A:$M,9,FALSE))</f>
        <v>0</v>
      </c>
      <c r="J3063" s="104">
        <f>IF(ISNA(VLOOKUP($N3063,'Data from Waybill Query'!$A:$M,10,FALSE)),0,VLOOKUP($N3063,'Data from Waybill Query'!$A:$M,10,FALSE))</f>
        <v>0</v>
      </c>
      <c r="K3063" s="104">
        <f>IF(ISNA(VLOOKUP($N3063,'Data from Waybill Query'!$A:$M,11,FALSE)),0,VLOOKUP($N3063,'Data from Waybill Query'!$A:$M,11,FALSE))</f>
        <v>0</v>
      </c>
      <c r="L3063" s="104">
        <f>IF(ISNA(VLOOKUP($N3063,'Data from Waybill Query'!$A:$M,12,FALSE)),0,VLOOKUP($N3063,'Data from Waybill Query'!$A:$M,12,FALSE))</f>
        <v>0</v>
      </c>
      <c r="M3063" s="104">
        <f>IF(ISNA(VLOOKUP($N3063,'Data from Waybill Query'!$A:$M,13,FALSE)),0,VLOOKUP($N3063,'Data from Waybill Query'!$A:$M,13,FALSE))</f>
        <v>0</v>
      </c>
      <c r="N3063" s="104">
        <f t="shared" si="105"/>
        <v>403</v>
      </c>
    </row>
    <row r="3064" spans="1:14" x14ac:dyDescent="0.25">
      <c r="A3064" s="104">
        <f t="shared" si="103"/>
        <v>48</v>
      </c>
      <c r="B3064" s="32">
        <f>'Data from Waybill Query'!B3064</f>
        <v>0</v>
      </c>
      <c r="C3064" s="32">
        <f>IF('Data from Waybill Query'!C3064="00","0",IF('Data from Waybill Query'!C3064="01","1",IF('Data from Waybill Query'!C3064="XX","2",'Data from Waybill Query'!C3064)))</f>
        <v>0</v>
      </c>
      <c r="D3064" s="33">
        <f>'Data from Waybill Query'!D3064</f>
        <v>0</v>
      </c>
      <c r="E3064" s="33">
        <f>'Data from Waybill Query'!E3064</f>
        <v>0</v>
      </c>
      <c r="F3064" s="33">
        <f>'Data from Waybill Query'!F3064</f>
        <v>0</v>
      </c>
      <c r="G3064" s="33">
        <f>'Data from Waybill Query'!G3064</f>
        <v>0</v>
      </c>
      <c r="H3064" s="104">
        <f>IF(ISNA(VLOOKUP($N3064,'Data from Waybill Query'!$A:$M,8,FALSE)),0,VLOOKUP($N3064,'Data from Waybill Query'!$A:$M,8,FALSE))</f>
        <v>0</v>
      </c>
      <c r="I3064" s="104">
        <f>IF(ISNA(VLOOKUP($N3064,'Data from Waybill Query'!$A:$M,9,FALSE)),0,VLOOKUP($N3064,'Data from Waybill Query'!$A:$M,9,FALSE))</f>
        <v>0</v>
      </c>
      <c r="J3064" s="104">
        <f>IF(ISNA(VLOOKUP($N3064,'Data from Waybill Query'!$A:$M,10,FALSE)),0,VLOOKUP($N3064,'Data from Waybill Query'!$A:$M,10,FALSE))</f>
        <v>0</v>
      </c>
      <c r="K3064" s="104">
        <f>IF(ISNA(VLOOKUP($N3064,'Data from Waybill Query'!$A:$M,11,FALSE)),0,VLOOKUP($N3064,'Data from Waybill Query'!$A:$M,11,FALSE))</f>
        <v>0</v>
      </c>
      <c r="L3064" s="104">
        <f>IF(ISNA(VLOOKUP($N3064,'Data from Waybill Query'!$A:$M,12,FALSE)),0,VLOOKUP($N3064,'Data from Waybill Query'!$A:$M,12,FALSE))</f>
        <v>0</v>
      </c>
      <c r="M3064" s="104">
        <f>IF(ISNA(VLOOKUP($N3064,'Data from Waybill Query'!$A:$M,13,FALSE)),0,VLOOKUP($N3064,'Data from Waybill Query'!$A:$M,13,FALSE))</f>
        <v>0</v>
      </c>
      <c r="N3064" s="104">
        <f t="shared" si="105"/>
        <v>403</v>
      </c>
    </row>
    <row r="3065" spans="1:14" x14ac:dyDescent="0.25">
      <c r="A3065" s="104">
        <f t="shared" si="103"/>
        <v>49</v>
      </c>
      <c r="B3065" s="32">
        <f>'Data from Waybill Query'!B3065</f>
        <v>0</v>
      </c>
      <c r="C3065" s="32">
        <f>IF('Data from Waybill Query'!C3065="00","0",IF('Data from Waybill Query'!C3065="01","1",IF('Data from Waybill Query'!C3065="XX","2",'Data from Waybill Query'!C3065)))</f>
        <v>0</v>
      </c>
      <c r="D3065" s="33">
        <f>'Data from Waybill Query'!D3065</f>
        <v>0</v>
      </c>
      <c r="E3065" s="33">
        <f>'Data from Waybill Query'!E3065</f>
        <v>0</v>
      </c>
      <c r="F3065" s="33">
        <f>'Data from Waybill Query'!F3065</f>
        <v>0</v>
      </c>
      <c r="G3065" s="33">
        <f>'Data from Waybill Query'!G3065</f>
        <v>0</v>
      </c>
      <c r="H3065" s="104">
        <f>IF(ISNA(VLOOKUP($N3065,'Data from Waybill Query'!$A:$M,8,FALSE)),0,VLOOKUP($N3065,'Data from Waybill Query'!$A:$M,8,FALSE))</f>
        <v>0</v>
      </c>
      <c r="I3065" s="104">
        <f>IF(ISNA(VLOOKUP($N3065,'Data from Waybill Query'!$A:$M,9,FALSE)),0,VLOOKUP($N3065,'Data from Waybill Query'!$A:$M,9,FALSE))</f>
        <v>0</v>
      </c>
      <c r="J3065" s="104">
        <f>IF(ISNA(VLOOKUP($N3065,'Data from Waybill Query'!$A:$M,10,FALSE)),0,VLOOKUP($N3065,'Data from Waybill Query'!$A:$M,10,FALSE))</f>
        <v>0</v>
      </c>
      <c r="K3065" s="104">
        <f>IF(ISNA(VLOOKUP($N3065,'Data from Waybill Query'!$A:$M,11,FALSE)),0,VLOOKUP($N3065,'Data from Waybill Query'!$A:$M,11,FALSE))</f>
        <v>0</v>
      </c>
      <c r="L3065" s="104">
        <f>IF(ISNA(VLOOKUP($N3065,'Data from Waybill Query'!$A:$M,12,FALSE)),0,VLOOKUP($N3065,'Data from Waybill Query'!$A:$M,12,FALSE))</f>
        <v>0</v>
      </c>
      <c r="M3065" s="104">
        <f>IF(ISNA(VLOOKUP($N3065,'Data from Waybill Query'!$A:$M,13,FALSE)),0,VLOOKUP($N3065,'Data from Waybill Query'!$A:$M,13,FALSE))</f>
        <v>0</v>
      </c>
      <c r="N3065" s="104">
        <f t="shared" si="105"/>
        <v>403</v>
      </c>
    </row>
    <row r="3066" spans="1:14" x14ac:dyDescent="0.25">
      <c r="A3066" s="104">
        <f t="shared" si="103"/>
        <v>50</v>
      </c>
      <c r="B3066" s="32">
        <f>'Data from Waybill Query'!B3066</f>
        <v>0</v>
      </c>
      <c r="C3066" s="32">
        <f>IF('Data from Waybill Query'!C3066="00","0",IF('Data from Waybill Query'!C3066="01","1",IF('Data from Waybill Query'!C3066="XX","2",'Data from Waybill Query'!C3066)))</f>
        <v>0</v>
      </c>
      <c r="D3066" s="33">
        <f>'Data from Waybill Query'!D3066</f>
        <v>0</v>
      </c>
      <c r="E3066" s="33">
        <f>'Data from Waybill Query'!E3066</f>
        <v>0</v>
      </c>
      <c r="F3066" s="33">
        <f>'Data from Waybill Query'!F3066</f>
        <v>0</v>
      </c>
      <c r="G3066" s="33">
        <f>'Data from Waybill Query'!G3066</f>
        <v>0</v>
      </c>
      <c r="H3066" s="104">
        <f>IF(ISNA(VLOOKUP($N3066,'Data from Waybill Query'!$A:$M,8,FALSE)),0,VLOOKUP($N3066,'Data from Waybill Query'!$A:$M,8,FALSE))</f>
        <v>0</v>
      </c>
      <c r="I3066" s="104">
        <f>IF(ISNA(VLOOKUP($N3066,'Data from Waybill Query'!$A:$M,9,FALSE)),0,VLOOKUP($N3066,'Data from Waybill Query'!$A:$M,9,FALSE))</f>
        <v>0</v>
      </c>
      <c r="J3066" s="104">
        <f>IF(ISNA(VLOOKUP($N3066,'Data from Waybill Query'!$A:$M,10,FALSE)),0,VLOOKUP($N3066,'Data from Waybill Query'!$A:$M,10,FALSE))</f>
        <v>0</v>
      </c>
      <c r="K3066" s="104">
        <f>IF(ISNA(VLOOKUP($N3066,'Data from Waybill Query'!$A:$M,11,FALSE)),0,VLOOKUP($N3066,'Data from Waybill Query'!$A:$M,11,FALSE))</f>
        <v>0</v>
      </c>
      <c r="L3066" s="104">
        <f>IF(ISNA(VLOOKUP($N3066,'Data from Waybill Query'!$A:$M,12,FALSE)),0,VLOOKUP($N3066,'Data from Waybill Query'!$A:$M,12,FALSE))</f>
        <v>0</v>
      </c>
      <c r="M3066" s="104">
        <f>IF(ISNA(VLOOKUP($N3066,'Data from Waybill Query'!$A:$M,13,FALSE)),0,VLOOKUP($N3066,'Data from Waybill Query'!$A:$M,13,FALSE))</f>
        <v>0</v>
      </c>
      <c r="N3066" s="104">
        <f t="shared" si="105"/>
        <v>403</v>
      </c>
    </row>
    <row r="3067" spans="1:14" x14ac:dyDescent="0.25">
      <c r="A3067" s="104">
        <f t="shared" si="103"/>
        <v>51</v>
      </c>
      <c r="B3067" s="32">
        <f>'Data from Waybill Query'!B3067</f>
        <v>0</v>
      </c>
      <c r="C3067" s="32">
        <f>IF('Data from Waybill Query'!C3067="00","0",IF('Data from Waybill Query'!C3067="01","1",IF('Data from Waybill Query'!C3067="XX","2",'Data from Waybill Query'!C3067)))</f>
        <v>0</v>
      </c>
      <c r="D3067" s="33">
        <f>'Data from Waybill Query'!D3067</f>
        <v>0</v>
      </c>
      <c r="E3067" s="33">
        <f>'Data from Waybill Query'!E3067</f>
        <v>0</v>
      </c>
      <c r="F3067" s="33">
        <f>'Data from Waybill Query'!F3067</f>
        <v>0</v>
      </c>
      <c r="G3067" s="33">
        <f>'Data from Waybill Query'!G3067</f>
        <v>0</v>
      </c>
      <c r="H3067" s="104">
        <f>IF(ISNA(VLOOKUP($N3067,'Data from Waybill Query'!$A:$M,8,FALSE)),0,VLOOKUP($N3067,'Data from Waybill Query'!$A:$M,8,FALSE))</f>
        <v>0</v>
      </c>
      <c r="I3067" s="104">
        <f>IF(ISNA(VLOOKUP($N3067,'Data from Waybill Query'!$A:$M,9,FALSE)),0,VLOOKUP($N3067,'Data from Waybill Query'!$A:$M,9,FALSE))</f>
        <v>0</v>
      </c>
      <c r="J3067" s="104">
        <f>IF(ISNA(VLOOKUP($N3067,'Data from Waybill Query'!$A:$M,10,FALSE)),0,VLOOKUP($N3067,'Data from Waybill Query'!$A:$M,10,FALSE))</f>
        <v>0</v>
      </c>
      <c r="K3067" s="104">
        <f>IF(ISNA(VLOOKUP($N3067,'Data from Waybill Query'!$A:$M,11,FALSE)),0,VLOOKUP($N3067,'Data from Waybill Query'!$A:$M,11,FALSE))</f>
        <v>0</v>
      </c>
      <c r="L3067" s="104">
        <f>IF(ISNA(VLOOKUP($N3067,'Data from Waybill Query'!$A:$M,12,FALSE)),0,VLOOKUP($N3067,'Data from Waybill Query'!$A:$M,12,FALSE))</f>
        <v>0</v>
      </c>
      <c r="M3067" s="104">
        <f>IF(ISNA(VLOOKUP($N3067,'Data from Waybill Query'!$A:$M,13,FALSE)),0,VLOOKUP($N3067,'Data from Waybill Query'!$A:$M,13,FALSE))</f>
        <v>0</v>
      </c>
      <c r="N3067" s="104">
        <f t="shared" si="105"/>
        <v>403</v>
      </c>
    </row>
    <row r="3068" spans="1:14" x14ac:dyDescent="0.25">
      <c r="A3068" s="104">
        <f t="shared" si="103"/>
        <v>52</v>
      </c>
      <c r="B3068" s="32">
        <f>'Data from Waybill Query'!B3068</f>
        <v>0</v>
      </c>
      <c r="C3068" s="32">
        <f>IF('Data from Waybill Query'!C3068="00","0",IF('Data from Waybill Query'!C3068="01","1",IF('Data from Waybill Query'!C3068="XX","2",'Data from Waybill Query'!C3068)))</f>
        <v>0</v>
      </c>
      <c r="D3068" s="33">
        <f>'Data from Waybill Query'!D3068</f>
        <v>0</v>
      </c>
      <c r="E3068" s="33">
        <f>'Data from Waybill Query'!E3068</f>
        <v>0</v>
      </c>
      <c r="F3068" s="33">
        <f>'Data from Waybill Query'!F3068</f>
        <v>0</v>
      </c>
      <c r="G3068" s="33">
        <f>'Data from Waybill Query'!G3068</f>
        <v>0</v>
      </c>
      <c r="H3068" s="104">
        <f>IF(ISNA(VLOOKUP($N3068,'Data from Waybill Query'!$A:$M,8,FALSE)),0,VLOOKUP($N3068,'Data from Waybill Query'!$A:$M,8,FALSE))</f>
        <v>0</v>
      </c>
      <c r="I3068" s="104">
        <f>IF(ISNA(VLOOKUP($N3068,'Data from Waybill Query'!$A:$M,9,FALSE)),0,VLOOKUP($N3068,'Data from Waybill Query'!$A:$M,9,FALSE))</f>
        <v>0</v>
      </c>
      <c r="J3068" s="104">
        <f>IF(ISNA(VLOOKUP($N3068,'Data from Waybill Query'!$A:$M,10,FALSE)),0,VLOOKUP($N3068,'Data from Waybill Query'!$A:$M,10,FALSE))</f>
        <v>0</v>
      </c>
      <c r="K3068" s="104">
        <f>IF(ISNA(VLOOKUP($N3068,'Data from Waybill Query'!$A:$M,11,FALSE)),0,VLOOKUP($N3068,'Data from Waybill Query'!$A:$M,11,FALSE))</f>
        <v>0</v>
      </c>
      <c r="L3068" s="104">
        <f>IF(ISNA(VLOOKUP($N3068,'Data from Waybill Query'!$A:$M,12,FALSE)),0,VLOOKUP($N3068,'Data from Waybill Query'!$A:$M,12,FALSE))</f>
        <v>0</v>
      </c>
      <c r="M3068" s="104">
        <f>IF(ISNA(VLOOKUP($N3068,'Data from Waybill Query'!$A:$M,13,FALSE)),0,VLOOKUP($N3068,'Data from Waybill Query'!$A:$M,13,FALSE))</f>
        <v>0</v>
      </c>
      <c r="N3068" s="104">
        <f t="shared" si="105"/>
        <v>403</v>
      </c>
    </row>
    <row r="3069" spans="1:14" x14ac:dyDescent="0.25">
      <c r="A3069" s="104">
        <f t="shared" si="103"/>
        <v>53</v>
      </c>
      <c r="B3069" s="32">
        <f>'Data from Waybill Query'!B3069</f>
        <v>0</v>
      </c>
      <c r="C3069" s="32">
        <f>IF('Data from Waybill Query'!C3069="00","0",IF('Data from Waybill Query'!C3069="01","1",IF('Data from Waybill Query'!C3069="XX","2",'Data from Waybill Query'!C3069)))</f>
        <v>0</v>
      </c>
      <c r="D3069" s="33">
        <f>'Data from Waybill Query'!D3069</f>
        <v>0</v>
      </c>
      <c r="E3069" s="33">
        <f>'Data from Waybill Query'!E3069</f>
        <v>0</v>
      </c>
      <c r="F3069" s="33">
        <f>'Data from Waybill Query'!F3069</f>
        <v>0</v>
      </c>
      <c r="G3069" s="33">
        <f>'Data from Waybill Query'!G3069</f>
        <v>0</v>
      </c>
      <c r="H3069" s="104">
        <f>IF(ISNA(VLOOKUP($N3069,'Data from Waybill Query'!$A:$M,8,FALSE)),0,VLOOKUP($N3069,'Data from Waybill Query'!$A:$M,8,FALSE))</f>
        <v>0</v>
      </c>
      <c r="I3069" s="104">
        <f>IF(ISNA(VLOOKUP($N3069,'Data from Waybill Query'!$A:$M,9,FALSE)),0,VLOOKUP($N3069,'Data from Waybill Query'!$A:$M,9,FALSE))</f>
        <v>0</v>
      </c>
      <c r="J3069" s="104">
        <f>IF(ISNA(VLOOKUP($N3069,'Data from Waybill Query'!$A:$M,10,FALSE)),0,VLOOKUP($N3069,'Data from Waybill Query'!$A:$M,10,FALSE))</f>
        <v>0</v>
      </c>
      <c r="K3069" s="104">
        <f>IF(ISNA(VLOOKUP($N3069,'Data from Waybill Query'!$A:$M,11,FALSE)),0,VLOOKUP($N3069,'Data from Waybill Query'!$A:$M,11,FALSE))</f>
        <v>0</v>
      </c>
      <c r="L3069" s="104">
        <f>IF(ISNA(VLOOKUP($N3069,'Data from Waybill Query'!$A:$M,12,FALSE)),0,VLOOKUP($N3069,'Data from Waybill Query'!$A:$M,12,FALSE))</f>
        <v>0</v>
      </c>
      <c r="M3069" s="104">
        <f>IF(ISNA(VLOOKUP($N3069,'Data from Waybill Query'!$A:$M,13,FALSE)),0,VLOOKUP($N3069,'Data from Waybill Query'!$A:$M,13,FALSE))</f>
        <v>0</v>
      </c>
      <c r="N3069" s="104">
        <f t="shared" si="105"/>
        <v>403</v>
      </c>
    </row>
    <row r="3070" spans="1:14" x14ac:dyDescent="0.25">
      <c r="A3070" s="104">
        <f t="shared" si="103"/>
        <v>54</v>
      </c>
      <c r="B3070" s="32">
        <f>'Data from Waybill Query'!B3070</f>
        <v>0</v>
      </c>
      <c r="C3070" s="32">
        <f>IF('Data from Waybill Query'!C3070="00","0",IF('Data from Waybill Query'!C3070="01","1",IF('Data from Waybill Query'!C3070="XX","2",'Data from Waybill Query'!C3070)))</f>
        <v>0</v>
      </c>
      <c r="D3070" s="33">
        <f>'Data from Waybill Query'!D3070</f>
        <v>0</v>
      </c>
      <c r="E3070" s="33">
        <f>'Data from Waybill Query'!E3070</f>
        <v>0</v>
      </c>
      <c r="F3070" s="33">
        <f>'Data from Waybill Query'!F3070</f>
        <v>0</v>
      </c>
      <c r="G3070" s="33">
        <f>'Data from Waybill Query'!G3070</f>
        <v>0</v>
      </c>
      <c r="H3070" s="104">
        <f>IF(ISNA(VLOOKUP($N3070,'Data from Waybill Query'!$A:$M,8,FALSE)),0,VLOOKUP($N3070,'Data from Waybill Query'!$A:$M,8,FALSE))</f>
        <v>0</v>
      </c>
      <c r="I3070" s="104">
        <f>IF(ISNA(VLOOKUP($N3070,'Data from Waybill Query'!$A:$M,9,FALSE)),0,VLOOKUP($N3070,'Data from Waybill Query'!$A:$M,9,FALSE))</f>
        <v>0</v>
      </c>
      <c r="J3070" s="104">
        <f>IF(ISNA(VLOOKUP($N3070,'Data from Waybill Query'!$A:$M,10,FALSE)),0,VLOOKUP($N3070,'Data from Waybill Query'!$A:$M,10,FALSE))</f>
        <v>0</v>
      </c>
      <c r="K3070" s="104">
        <f>IF(ISNA(VLOOKUP($N3070,'Data from Waybill Query'!$A:$M,11,FALSE)),0,VLOOKUP($N3070,'Data from Waybill Query'!$A:$M,11,FALSE))</f>
        <v>0</v>
      </c>
      <c r="L3070" s="104">
        <f>IF(ISNA(VLOOKUP($N3070,'Data from Waybill Query'!$A:$M,12,FALSE)),0,VLOOKUP($N3070,'Data from Waybill Query'!$A:$M,12,FALSE))</f>
        <v>0</v>
      </c>
      <c r="M3070" s="104">
        <f>IF(ISNA(VLOOKUP($N3070,'Data from Waybill Query'!$A:$M,13,FALSE)),0,VLOOKUP($N3070,'Data from Waybill Query'!$A:$M,13,FALSE))</f>
        <v>0</v>
      </c>
      <c r="N3070" s="104">
        <f t="shared" si="105"/>
        <v>403</v>
      </c>
    </row>
    <row r="3071" spans="1:14" x14ac:dyDescent="0.25">
      <c r="A3071" s="104">
        <f t="shared" si="103"/>
        <v>55</v>
      </c>
      <c r="B3071" s="32">
        <f>'Data from Waybill Query'!B3071</f>
        <v>0</v>
      </c>
      <c r="C3071" s="32">
        <f>IF('Data from Waybill Query'!C3071="00","0",IF('Data from Waybill Query'!C3071="01","1",IF('Data from Waybill Query'!C3071="XX","2",'Data from Waybill Query'!C3071)))</f>
        <v>0</v>
      </c>
      <c r="D3071" s="33">
        <f>'Data from Waybill Query'!D3071</f>
        <v>0</v>
      </c>
      <c r="E3071" s="33">
        <f>'Data from Waybill Query'!E3071</f>
        <v>0</v>
      </c>
      <c r="F3071" s="33">
        <f>'Data from Waybill Query'!F3071</f>
        <v>0</v>
      </c>
      <c r="G3071" s="33">
        <f>'Data from Waybill Query'!G3071</f>
        <v>0</v>
      </c>
      <c r="H3071" s="104">
        <f>IF(ISNA(VLOOKUP($N3071,'Data from Waybill Query'!$A:$M,8,FALSE)),0,VLOOKUP($N3071,'Data from Waybill Query'!$A:$M,8,FALSE))</f>
        <v>0</v>
      </c>
      <c r="I3071" s="104">
        <f>IF(ISNA(VLOOKUP($N3071,'Data from Waybill Query'!$A:$M,9,FALSE)),0,VLOOKUP($N3071,'Data from Waybill Query'!$A:$M,9,FALSE))</f>
        <v>0</v>
      </c>
      <c r="J3071" s="104">
        <f>IF(ISNA(VLOOKUP($N3071,'Data from Waybill Query'!$A:$M,10,FALSE)),0,VLOOKUP($N3071,'Data from Waybill Query'!$A:$M,10,FALSE))</f>
        <v>0</v>
      </c>
      <c r="K3071" s="104">
        <f>IF(ISNA(VLOOKUP($N3071,'Data from Waybill Query'!$A:$M,11,FALSE)),0,VLOOKUP($N3071,'Data from Waybill Query'!$A:$M,11,FALSE))</f>
        <v>0</v>
      </c>
      <c r="L3071" s="104">
        <f>IF(ISNA(VLOOKUP($N3071,'Data from Waybill Query'!$A:$M,12,FALSE)),0,VLOOKUP($N3071,'Data from Waybill Query'!$A:$M,12,FALSE))</f>
        <v>0</v>
      </c>
      <c r="M3071" s="104">
        <f>IF(ISNA(VLOOKUP($N3071,'Data from Waybill Query'!$A:$M,13,FALSE)),0,VLOOKUP($N3071,'Data from Waybill Query'!$A:$M,13,FALSE))</f>
        <v>0</v>
      </c>
      <c r="N3071" s="104">
        <f t="shared" si="105"/>
        <v>403</v>
      </c>
    </row>
    <row r="3072" spans="1:14" x14ac:dyDescent="0.25">
      <c r="A3072" s="104">
        <f t="shared" si="103"/>
        <v>56</v>
      </c>
      <c r="B3072" s="32">
        <f>'Data from Waybill Query'!B3072</f>
        <v>0</v>
      </c>
      <c r="C3072" s="32">
        <f>IF('Data from Waybill Query'!C3072="00","0",IF('Data from Waybill Query'!C3072="01","1",IF('Data from Waybill Query'!C3072="XX","2",'Data from Waybill Query'!C3072)))</f>
        <v>0</v>
      </c>
      <c r="D3072" s="33">
        <f>'Data from Waybill Query'!D3072</f>
        <v>0</v>
      </c>
      <c r="E3072" s="33">
        <f>'Data from Waybill Query'!E3072</f>
        <v>0</v>
      </c>
      <c r="F3072" s="33">
        <f>'Data from Waybill Query'!F3072</f>
        <v>0</v>
      </c>
      <c r="G3072" s="33">
        <f>'Data from Waybill Query'!G3072</f>
        <v>0</v>
      </c>
      <c r="H3072" s="104">
        <f>IF(ISNA(VLOOKUP($N3072,'Data from Waybill Query'!$A:$M,8,FALSE)),0,VLOOKUP($N3072,'Data from Waybill Query'!$A:$M,8,FALSE))</f>
        <v>0</v>
      </c>
      <c r="I3072" s="104">
        <f>IF(ISNA(VLOOKUP($N3072,'Data from Waybill Query'!$A:$M,9,FALSE)),0,VLOOKUP($N3072,'Data from Waybill Query'!$A:$M,9,FALSE))</f>
        <v>0</v>
      </c>
      <c r="J3072" s="104">
        <f>IF(ISNA(VLOOKUP($N3072,'Data from Waybill Query'!$A:$M,10,FALSE)),0,VLOOKUP($N3072,'Data from Waybill Query'!$A:$M,10,FALSE))</f>
        <v>0</v>
      </c>
      <c r="K3072" s="104">
        <f>IF(ISNA(VLOOKUP($N3072,'Data from Waybill Query'!$A:$M,11,FALSE)),0,VLOOKUP($N3072,'Data from Waybill Query'!$A:$M,11,FALSE))</f>
        <v>0</v>
      </c>
      <c r="L3072" s="104">
        <f>IF(ISNA(VLOOKUP($N3072,'Data from Waybill Query'!$A:$M,12,FALSE)),0,VLOOKUP($N3072,'Data from Waybill Query'!$A:$M,12,FALSE))</f>
        <v>0</v>
      </c>
      <c r="M3072" s="104">
        <f>IF(ISNA(VLOOKUP($N3072,'Data from Waybill Query'!$A:$M,13,FALSE)),0,VLOOKUP($N3072,'Data from Waybill Query'!$A:$M,13,FALSE))</f>
        <v>0</v>
      </c>
      <c r="N3072" s="104">
        <f t="shared" si="105"/>
        <v>403</v>
      </c>
    </row>
    <row r="3073" spans="1:14" x14ac:dyDescent="0.25">
      <c r="A3073" s="104">
        <f t="shared" si="103"/>
        <v>57</v>
      </c>
      <c r="B3073" s="32">
        <f>'Data from Waybill Query'!B3073</f>
        <v>0</v>
      </c>
      <c r="C3073" s="32">
        <f>IF('Data from Waybill Query'!C3073="00","0",IF('Data from Waybill Query'!C3073="01","1",IF('Data from Waybill Query'!C3073="XX","2",'Data from Waybill Query'!C3073)))</f>
        <v>0</v>
      </c>
      <c r="D3073" s="33">
        <f>'Data from Waybill Query'!D3073</f>
        <v>0</v>
      </c>
      <c r="E3073" s="33">
        <f>'Data from Waybill Query'!E3073</f>
        <v>0</v>
      </c>
      <c r="F3073" s="33">
        <f>'Data from Waybill Query'!F3073</f>
        <v>0</v>
      </c>
      <c r="G3073" s="33">
        <f>'Data from Waybill Query'!G3073</f>
        <v>0</v>
      </c>
      <c r="H3073" s="104">
        <f>IF(ISNA(VLOOKUP($N3073,'Data from Waybill Query'!$A:$M,8,FALSE)),0,VLOOKUP($N3073,'Data from Waybill Query'!$A:$M,8,FALSE))</f>
        <v>0</v>
      </c>
      <c r="I3073" s="104">
        <f>IF(ISNA(VLOOKUP($N3073,'Data from Waybill Query'!$A:$M,9,FALSE)),0,VLOOKUP($N3073,'Data from Waybill Query'!$A:$M,9,FALSE))</f>
        <v>0</v>
      </c>
      <c r="J3073" s="104">
        <f>IF(ISNA(VLOOKUP($N3073,'Data from Waybill Query'!$A:$M,10,FALSE)),0,VLOOKUP($N3073,'Data from Waybill Query'!$A:$M,10,FALSE))</f>
        <v>0</v>
      </c>
      <c r="K3073" s="104">
        <f>IF(ISNA(VLOOKUP($N3073,'Data from Waybill Query'!$A:$M,11,FALSE)),0,VLOOKUP($N3073,'Data from Waybill Query'!$A:$M,11,FALSE))</f>
        <v>0</v>
      </c>
      <c r="L3073" s="104">
        <f>IF(ISNA(VLOOKUP($N3073,'Data from Waybill Query'!$A:$M,12,FALSE)),0,VLOOKUP($N3073,'Data from Waybill Query'!$A:$M,12,FALSE))</f>
        <v>0</v>
      </c>
      <c r="M3073" s="104">
        <f>IF(ISNA(VLOOKUP($N3073,'Data from Waybill Query'!$A:$M,13,FALSE)),0,VLOOKUP($N3073,'Data from Waybill Query'!$A:$M,13,FALSE))</f>
        <v>0</v>
      </c>
      <c r="N3073" s="104">
        <f t="shared" ref="N3073:N3080" si="106">1000000*B3073+10000*C3073+100*IF(LEFT(E3073,1)="S",1,IF(E3073="M",2,IF(E3073="L",3,4)))+10*IF(F3073="P",1,0)+IF(G3073="S",1,IF(G3073="M",2,3))</f>
        <v>403</v>
      </c>
    </row>
    <row r="3074" spans="1:14" x14ac:dyDescent="0.25">
      <c r="A3074" s="104">
        <f t="shared" ref="A3074:A3085" si="107">$B3074*100+MOD(ROW($B3074)-ROW($B$1476),70)</f>
        <v>58</v>
      </c>
      <c r="B3074" s="32">
        <f>'Data from Waybill Query'!B3074</f>
        <v>0</v>
      </c>
      <c r="C3074" s="32">
        <f>IF('Data from Waybill Query'!C3074="00","0",IF('Data from Waybill Query'!C3074="01","1",IF('Data from Waybill Query'!C3074="XX","2",'Data from Waybill Query'!C3074)))</f>
        <v>0</v>
      </c>
      <c r="D3074" s="33">
        <f>'Data from Waybill Query'!D3074</f>
        <v>0</v>
      </c>
      <c r="E3074" s="33">
        <f>'Data from Waybill Query'!E3074</f>
        <v>0</v>
      </c>
      <c r="F3074" s="33">
        <f>'Data from Waybill Query'!F3074</f>
        <v>0</v>
      </c>
      <c r="G3074" s="33">
        <f>'Data from Waybill Query'!G3074</f>
        <v>0</v>
      </c>
      <c r="H3074" s="104">
        <f>IF(ISNA(VLOOKUP($N3074,'Data from Waybill Query'!$A:$M,8,FALSE)),0,VLOOKUP($N3074,'Data from Waybill Query'!$A:$M,8,FALSE))</f>
        <v>0</v>
      </c>
      <c r="I3074" s="104">
        <f>IF(ISNA(VLOOKUP($N3074,'Data from Waybill Query'!$A:$M,9,FALSE)),0,VLOOKUP($N3074,'Data from Waybill Query'!$A:$M,9,FALSE))</f>
        <v>0</v>
      </c>
      <c r="J3074" s="104">
        <f>IF(ISNA(VLOOKUP($N3074,'Data from Waybill Query'!$A:$M,10,FALSE)),0,VLOOKUP($N3074,'Data from Waybill Query'!$A:$M,10,FALSE))</f>
        <v>0</v>
      </c>
      <c r="K3074" s="104">
        <f>IF(ISNA(VLOOKUP($N3074,'Data from Waybill Query'!$A:$M,11,FALSE)),0,VLOOKUP($N3074,'Data from Waybill Query'!$A:$M,11,FALSE))</f>
        <v>0</v>
      </c>
      <c r="L3074" s="104">
        <f>IF(ISNA(VLOOKUP($N3074,'Data from Waybill Query'!$A:$M,12,FALSE)),0,VLOOKUP($N3074,'Data from Waybill Query'!$A:$M,12,FALSE))</f>
        <v>0</v>
      </c>
      <c r="M3074" s="104">
        <f>IF(ISNA(VLOOKUP($N3074,'Data from Waybill Query'!$A:$M,13,FALSE)),0,VLOOKUP($N3074,'Data from Waybill Query'!$A:$M,13,FALSE))</f>
        <v>0</v>
      </c>
      <c r="N3074" s="104">
        <f t="shared" si="106"/>
        <v>403</v>
      </c>
    </row>
    <row r="3075" spans="1:14" x14ac:dyDescent="0.25">
      <c r="A3075" s="104">
        <f t="shared" si="107"/>
        <v>59</v>
      </c>
      <c r="B3075" s="32">
        <f>'Data from Waybill Query'!B3075</f>
        <v>0</v>
      </c>
      <c r="C3075" s="32">
        <f>IF('Data from Waybill Query'!C3075="00","0",IF('Data from Waybill Query'!C3075="01","1",IF('Data from Waybill Query'!C3075="XX","2",'Data from Waybill Query'!C3075)))</f>
        <v>0</v>
      </c>
      <c r="D3075" s="33">
        <f>'Data from Waybill Query'!D3075</f>
        <v>0</v>
      </c>
      <c r="E3075" s="33">
        <f>'Data from Waybill Query'!E3075</f>
        <v>0</v>
      </c>
      <c r="F3075" s="33">
        <f>'Data from Waybill Query'!F3075</f>
        <v>0</v>
      </c>
      <c r="G3075" s="33">
        <f>'Data from Waybill Query'!G3075</f>
        <v>0</v>
      </c>
      <c r="H3075" s="104">
        <f>IF(ISNA(VLOOKUP($N3075,'Data from Waybill Query'!$A:$M,8,FALSE)),0,VLOOKUP($N3075,'Data from Waybill Query'!$A:$M,8,FALSE))</f>
        <v>0</v>
      </c>
      <c r="I3075" s="104">
        <f>IF(ISNA(VLOOKUP($N3075,'Data from Waybill Query'!$A:$M,9,FALSE)),0,VLOOKUP($N3075,'Data from Waybill Query'!$A:$M,9,FALSE))</f>
        <v>0</v>
      </c>
      <c r="J3075" s="104">
        <f>IF(ISNA(VLOOKUP($N3075,'Data from Waybill Query'!$A:$M,10,FALSE)),0,VLOOKUP($N3075,'Data from Waybill Query'!$A:$M,10,FALSE))</f>
        <v>0</v>
      </c>
      <c r="K3075" s="104">
        <f>IF(ISNA(VLOOKUP($N3075,'Data from Waybill Query'!$A:$M,11,FALSE)),0,VLOOKUP($N3075,'Data from Waybill Query'!$A:$M,11,FALSE))</f>
        <v>0</v>
      </c>
      <c r="L3075" s="104">
        <f>IF(ISNA(VLOOKUP($N3075,'Data from Waybill Query'!$A:$M,12,FALSE)),0,VLOOKUP($N3075,'Data from Waybill Query'!$A:$M,12,FALSE))</f>
        <v>0</v>
      </c>
      <c r="M3075" s="104">
        <f>IF(ISNA(VLOOKUP($N3075,'Data from Waybill Query'!$A:$M,13,FALSE)),0,VLOOKUP($N3075,'Data from Waybill Query'!$A:$M,13,FALSE))</f>
        <v>0</v>
      </c>
      <c r="N3075" s="104">
        <f t="shared" si="106"/>
        <v>403</v>
      </c>
    </row>
    <row r="3076" spans="1:14" x14ac:dyDescent="0.25">
      <c r="A3076" s="104">
        <f t="shared" si="107"/>
        <v>60</v>
      </c>
      <c r="B3076" s="32">
        <f>'Data from Waybill Query'!B3076</f>
        <v>0</v>
      </c>
      <c r="C3076" s="32">
        <f>IF('Data from Waybill Query'!C3076="00","0",IF('Data from Waybill Query'!C3076="01","1",IF('Data from Waybill Query'!C3076="XX","2",'Data from Waybill Query'!C3076)))</f>
        <v>0</v>
      </c>
      <c r="D3076" s="33">
        <f>'Data from Waybill Query'!D3076</f>
        <v>0</v>
      </c>
      <c r="E3076" s="33">
        <f>'Data from Waybill Query'!E3076</f>
        <v>0</v>
      </c>
      <c r="F3076" s="33">
        <f>'Data from Waybill Query'!F3076</f>
        <v>0</v>
      </c>
      <c r="G3076" s="33">
        <f>'Data from Waybill Query'!G3076</f>
        <v>0</v>
      </c>
      <c r="H3076" s="104">
        <f>IF(ISNA(VLOOKUP($N3076,'Data from Waybill Query'!$A:$M,8,FALSE)),0,VLOOKUP($N3076,'Data from Waybill Query'!$A:$M,8,FALSE))</f>
        <v>0</v>
      </c>
      <c r="I3076" s="104">
        <f>IF(ISNA(VLOOKUP($N3076,'Data from Waybill Query'!$A:$M,9,FALSE)),0,VLOOKUP($N3076,'Data from Waybill Query'!$A:$M,9,FALSE))</f>
        <v>0</v>
      </c>
      <c r="J3076" s="104">
        <f>IF(ISNA(VLOOKUP($N3076,'Data from Waybill Query'!$A:$M,10,FALSE)),0,VLOOKUP($N3076,'Data from Waybill Query'!$A:$M,10,FALSE))</f>
        <v>0</v>
      </c>
      <c r="K3076" s="104">
        <f>IF(ISNA(VLOOKUP($N3076,'Data from Waybill Query'!$A:$M,11,FALSE)),0,VLOOKUP($N3076,'Data from Waybill Query'!$A:$M,11,FALSE))</f>
        <v>0</v>
      </c>
      <c r="L3076" s="104">
        <f>IF(ISNA(VLOOKUP($N3076,'Data from Waybill Query'!$A:$M,12,FALSE)),0,VLOOKUP($N3076,'Data from Waybill Query'!$A:$M,12,FALSE))</f>
        <v>0</v>
      </c>
      <c r="M3076" s="104">
        <f>IF(ISNA(VLOOKUP($N3076,'Data from Waybill Query'!$A:$M,13,FALSE)),0,VLOOKUP($N3076,'Data from Waybill Query'!$A:$M,13,FALSE))</f>
        <v>0</v>
      </c>
      <c r="N3076" s="104">
        <f t="shared" si="106"/>
        <v>403</v>
      </c>
    </row>
    <row r="3077" spans="1:14" x14ac:dyDescent="0.25">
      <c r="A3077" s="104">
        <f t="shared" si="107"/>
        <v>61</v>
      </c>
      <c r="B3077" s="32">
        <f>'Data from Waybill Query'!B3077</f>
        <v>0</v>
      </c>
      <c r="C3077" s="32">
        <f>IF('Data from Waybill Query'!C3077="00","0",IF('Data from Waybill Query'!C3077="01","1",IF('Data from Waybill Query'!C3077="XX","2",'Data from Waybill Query'!C3077)))</f>
        <v>0</v>
      </c>
      <c r="D3077" s="33">
        <f>'Data from Waybill Query'!D3077</f>
        <v>0</v>
      </c>
      <c r="E3077" s="33">
        <f>'Data from Waybill Query'!E3077</f>
        <v>0</v>
      </c>
      <c r="F3077" s="33">
        <f>'Data from Waybill Query'!F3077</f>
        <v>0</v>
      </c>
      <c r="G3077" s="33">
        <f>'Data from Waybill Query'!G3077</f>
        <v>0</v>
      </c>
      <c r="H3077" s="104">
        <f>IF(ISNA(VLOOKUP($N3077,'Data from Waybill Query'!$A:$M,8,FALSE)),0,VLOOKUP($N3077,'Data from Waybill Query'!$A:$M,8,FALSE))</f>
        <v>0</v>
      </c>
      <c r="I3077" s="104">
        <f>IF(ISNA(VLOOKUP($N3077,'Data from Waybill Query'!$A:$M,9,FALSE)),0,VLOOKUP($N3077,'Data from Waybill Query'!$A:$M,9,FALSE))</f>
        <v>0</v>
      </c>
      <c r="J3077" s="104">
        <f>IF(ISNA(VLOOKUP($N3077,'Data from Waybill Query'!$A:$M,10,FALSE)),0,VLOOKUP($N3077,'Data from Waybill Query'!$A:$M,10,FALSE))</f>
        <v>0</v>
      </c>
      <c r="K3077" s="104">
        <f>IF(ISNA(VLOOKUP($N3077,'Data from Waybill Query'!$A:$M,11,FALSE)),0,VLOOKUP($N3077,'Data from Waybill Query'!$A:$M,11,FALSE))</f>
        <v>0</v>
      </c>
      <c r="L3077" s="104">
        <f>IF(ISNA(VLOOKUP($N3077,'Data from Waybill Query'!$A:$M,12,FALSE)),0,VLOOKUP($N3077,'Data from Waybill Query'!$A:$M,12,FALSE))</f>
        <v>0</v>
      </c>
      <c r="M3077" s="104">
        <f>IF(ISNA(VLOOKUP($N3077,'Data from Waybill Query'!$A:$M,13,FALSE)),0,VLOOKUP($N3077,'Data from Waybill Query'!$A:$M,13,FALSE))</f>
        <v>0</v>
      </c>
      <c r="N3077" s="104">
        <f t="shared" si="106"/>
        <v>403</v>
      </c>
    </row>
    <row r="3078" spans="1:14" x14ac:dyDescent="0.25">
      <c r="A3078" s="104">
        <f t="shared" si="107"/>
        <v>62</v>
      </c>
      <c r="B3078" s="32">
        <f>'Data from Waybill Query'!B3078</f>
        <v>0</v>
      </c>
      <c r="C3078" s="32">
        <f>IF('Data from Waybill Query'!C3078="00","0",IF('Data from Waybill Query'!C3078="01","1",IF('Data from Waybill Query'!C3078="XX","2",'Data from Waybill Query'!C3078)))</f>
        <v>0</v>
      </c>
      <c r="D3078" s="33">
        <f>'Data from Waybill Query'!D3078</f>
        <v>0</v>
      </c>
      <c r="E3078" s="33">
        <f>'Data from Waybill Query'!E3078</f>
        <v>0</v>
      </c>
      <c r="F3078" s="33">
        <f>'Data from Waybill Query'!F3078</f>
        <v>0</v>
      </c>
      <c r="G3078" s="33">
        <f>'Data from Waybill Query'!G3078</f>
        <v>0</v>
      </c>
      <c r="H3078" s="104">
        <f>IF(ISNA(VLOOKUP($N3078,'Data from Waybill Query'!$A:$M,8,FALSE)),0,VLOOKUP($N3078,'Data from Waybill Query'!$A:$M,8,FALSE))</f>
        <v>0</v>
      </c>
      <c r="I3078" s="104">
        <f>IF(ISNA(VLOOKUP($N3078,'Data from Waybill Query'!$A:$M,9,FALSE)),0,VLOOKUP($N3078,'Data from Waybill Query'!$A:$M,9,FALSE))</f>
        <v>0</v>
      </c>
      <c r="J3078" s="104">
        <f>IF(ISNA(VLOOKUP($N3078,'Data from Waybill Query'!$A:$M,10,FALSE)),0,VLOOKUP($N3078,'Data from Waybill Query'!$A:$M,10,FALSE))</f>
        <v>0</v>
      </c>
      <c r="K3078" s="104">
        <f>IF(ISNA(VLOOKUP($N3078,'Data from Waybill Query'!$A:$M,11,FALSE)),0,VLOOKUP($N3078,'Data from Waybill Query'!$A:$M,11,FALSE))</f>
        <v>0</v>
      </c>
      <c r="L3078" s="104">
        <f>IF(ISNA(VLOOKUP($N3078,'Data from Waybill Query'!$A:$M,12,FALSE)),0,VLOOKUP($N3078,'Data from Waybill Query'!$A:$M,12,FALSE))</f>
        <v>0</v>
      </c>
      <c r="M3078" s="104">
        <f>IF(ISNA(VLOOKUP($N3078,'Data from Waybill Query'!$A:$M,13,FALSE)),0,VLOOKUP($N3078,'Data from Waybill Query'!$A:$M,13,FALSE))</f>
        <v>0</v>
      </c>
      <c r="N3078" s="104">
        <f t="shared" si="106"/>
        <v>403</v>
      </c>
    </row>
    <row r="3079" spans="1:14" x14ac:dyDescent="0.25">
      <c r="A3079" s="104">
        <f t="shared" si="107"/>
        <v>63</v>
      </c>
      <c r="B3079" s="32">
        <f>'Data from Waybill Query'!B3079</f>
        <v>0</v>
      </c>
      <c r="C3079" s="32">
        <f>IF('Data from Waybill Query'!C3079="00","0",IF('Data from Waybill Query'!C3079="01","1",IF('Data from Waybill Query'!C3079="XX","2",'Data from Waybill Query'!C3079)))</f>
        <v>0</v>
      </c>
      <c r="D3079" s="33">
        <f>'Data from Waybill Query'!D3079</f>
        <v>0</v>
      </c>
      <c r="E3079" s="33">
        <f>'Data from Waybill Query'!E3079</f>
        <v>0</v>
      </c>
      <c r="F3079" s="33">
        <f>'Data from Waybill Query'!F3079</f>
        <v>0</v>
      </c>
      <c r="G3079" s="33">
        <f>'Data from Waybill Query'!G3079</f>
        <v>0</v>
      </c>
      <c r="H3079" s="104">
        <f>IF(ISNA(VLOOKUP($N3079,'Data from Waybill Query'!$A:$M,8,FALSE)),0,VLOOKUP($N3079,'Data from Waybill Query'!$A:$M,8,FALSE))</f>
        <v>0</v>
      </c>
      <c r="I3079" s="104">
        <f>IF(ISNA(VLOOKUP($N3079,'Data from Waybill Query'!$A:$M,9,FALSE)),0,VLOOKUP($N3079,'Data from Waybill Query'!$A:$M,9,FALSE))</f>
        <v>0</v>
      </c>
      <c r="J3079" s="104">
        <f>IF(ISNA(VLOOKUP($N3079,'Data from Waybill Query'!$A:$M,10,FALSE)),0,VLOOKUP($N3079,'Data from Waybill Query'!$A:$M,10,FALSE))</f>
        <v>0</v>
      </c>
      <c r="K3079" s="104">
        <f>IF(ISNA(VLOOKUP($N3079,'Data from Waybill Query'!$A:$M,11,FALSE)),0,VLOOKUP($N3079,'Data from Waybill Query'!$A:$M,11,FALSE))</f>
        <v>0</v>
      </c>
      <c r="L3079" s="104">
        <f>IF(ISNA(VLOOKUP($N3079,'Data from Waybill Query'!$A:$M,12,FALSE)),0,VLOOKUP($N3079,'Data from Waybill Query'!$A:$M,12,FALSE))</f>
        <v>0</v>
      </c>
      <c r="M3079" s="104">
        <f>IF(ISNA(VLOOKUP($N3079,'Data from Waybill Query'!$A:$M,13,FALSE)),0,VLOOKUP($N3079,'Data from Waybill Query'!$A:$M,13,FALSE))</f>
        <v>0</v>
      </c>
      <c r="N3079" s="104">
        <f t="shared" si="106"/>
        <v>403</v>
      </c>
    </row>
    <row r="3080" spans="1:14" x14ac:dyDescent="0.25">
      <c r="A3080" s="104">
        <f t="shared" si="107"/>
        <v>64</v>
      </c>
      <c r="B3080" s="32">
        <f>'Data from Waybill Query'!B3080</f>
        <v>0</v>
      </c>
      <c r="C3080" s="32">
        <f>IF('Data from Waybill Query'!C3080="00","0",IF('Data from Waybill Query'!C3080="01","1",IF('Data from Waybill Query'!C3080="XX","2",'Data from Waybill Query'!C3080)))</f>
        <v>0</v>
      </c>
      <c r="D3080" s="33">
        <f>'Data from Waybill Query'!D3080</f>
        <v>0</v>
      </c>
      <c r="E3080" s="33">
        <f>'Data from Waybill Query'!E3080</f>
        <v>0</v>
      </c>
      <c r="F3080" s="33">
        <f>'Data from Waybill Query'!F3080</f>
        <v>0</v>
      </c>
      <c r="G3080" s="33">
        <f>'Data from Waybill Query'!G3080</f>
        <v>0</v>
      </c>
      <c r="H3080" s="104">
        <f>IF(ISNA(VLOOKUP($N3080,'Data from Waybill Query'!$A:$M,8,FALSE)),0,VLOOKUP($N3080,'Data from Waybill Query'!$A:$M,8,FALSE))</f>
        <v>0</v>
      </c>
      <c r="I3080" s="104">
        <f>IF(ISNA(VLOOKUP($N3080,'Data from Waybill Query'!$A:$M,9,FALSE)),0,VLOOKUP($N3080,'Data from Waybill Query'!$A:$M,9,FALSE))</f>
        <v>0</v>
      </c>
      <c r="J3080" s="104">
        <f>IF(ISNA(VLOOKUP($N3080,'Data from Waybill Query'!$A:$M,10,FALSE)),0,VLOOKUP($N3080,'Data from Waybill Query'!$A:$M,10,FALSE))</f>
        <v>0</v>
      </c>
      <c r="K3080" s="104">
        <f>IF(ISNA(VLOOKUP($N3080,'Data from Waybill Query'!$A:$M,11,FALSE)),0,VLOOKUP($N3080,'Data from Waybill Query'!$A:$M,11,FALSE))</f>
        <v>0</v>
      </c>
      <c r="L3080" s="104">
        <f>IF(ISNA(VLOOKUP($N3080,'Data from Waybill Query'!$A:$M,12,FALSE)),0,VLOOKUP($N3080,'Data from Waybill Query'!$A:$M,12,FALSE))</f>
        <v>0</v>
      </c>
      <c r="M3080" s="104">
        <f>IF(ISNA(VLOOKUP($N3080,'Data from Waybill Query'!$A:$M,13,FALSE)),0,VLOOKUP($N3080,'Data from Waybill Query'!$A:$M,13,FALSE))</f>
        <v>0</v>
      </c>
      <c r="N3080" s="104">
        <f t="shared" si="106"/>
        <v>403</v>
      </c>
    </row>
    <row r="3081" spans="1:14" x14ac:dyDescent="0.25">
      <c r="A3081" s="104">
        <f t="shared" si="107"/>
        <v>65</v>
      </c>
      <c r="B3081" s="32">
        <f>'Data from Waybill Query'!B3081</f>
        <v>0</v>
      </c>
      <c r="C3081" s="32">
        <f>IF('Data from Waybill Query'!C3081="00","0",IF('Data from Waybill Query'!C3081="01","1",IF('Data from Waybill Query'!C3081="XX","2",'Data from Waybill Query'!C3081)))</f>
        <v>0</v>
      </c>
      <c r="D3081" s="33">
        <f>'Data from Waybill Query'!D3081</f>
        <v>0</v>
      </c>
      <c r="E3081" s="33">
        <f>'Data from Waybill Query'!E3081</f>
        <v>0</v>
      </c>
      <c r="F3081" s="33">
        <f>'Data from Waybill Query'!F3081</f>
        <v>0</v>
      </c>
      <c r="G3081" s="33">
        <f>'Data from Waybill Query'!G3081</f>
        <v>0</v>
      </c>
      <c r="H3081" s="104">
        <f>IF(ISNA(VLOOKUP($N3081,'Data from Waybill Query'!$A:$M,8,FALSE)),0,VLOOKUP($N3081,'Data from Waybill Query'!$A:$M,8,FALSE))</f>
        <v>0</v>
      </c>
      <c r="I3081" s="104">
        <f>IF(ISNA(VLOOKUP($N3081,'Data from Waybill Query'!$A:$M,9,FALSE)),0,VLOOKUP($N3081,'Data from Waybill Query'!$A:$M,9,FALSE))</f>
        <v>0</v>
      </c>
      <c r="J3081" s="104">
        <f>IF(ISNA(VLOOKUP($N3081,'Data from Waybill Query'!$A:$M,10,FALSE)),0,VLOOKUP($N3081,'Data from Waybill Query'!$A:$M,10,FALSE))</f>
        <v>0</v>
      </c>
      <c r="K3081" s="104">
        <f>IF(ISNA(VLOOKUP($N3081,'Data from Waybill Query'!$A:$M,11,FALSE)),0,VLOOKUP($N3081,'Data from Waybill Query'!$A:$M,11,FALSE))</f>
        <v>0</v>
      </c>
      <c r="L3081" s="104">
        <f>IF(ISNA(VLOOKUP($N3081,'Data from Waybill Query'!$A:$M,12,FALSE)),0,VLOOKUP($N3081,'Data from Waybill Query'!$A:$M,12,FALSE))</f>
        <v>0</v>
      </c>
      <c r="M3081" s="104">
        <f>IF(ISNA(VLOOKUP($N3081,'Data from Waybill Query'!$A:$M,13,FALSE)),0,VLOOKUP($N3081,'Data from Waybill Query'!$A:$M,13,FALSE))</f>
        <v>0</v>
      </c>
      <c r="N3081" s="104">
        <f t="shared" ref="N3081:N3085" si="108">1000000*B3081+10000*C3081+100*IF(LEFT(E3081,1)="S",1,IF(E3081="M",2,IF(E3081="L",3,4)))+10*IF(F3081="P",1,0)+IF(G3081="S",1,IF(G3081="M",2,3))</f>
        <v>403</v>
      </c>
    </row>
    <row r="3082" spans="1:14" x14ac:dyDescent="0.25">
      <c r="A3082" s="104">
        <f t="shared" si="107"/>
        <v>66</v>
      </c>
      <c r="B3082" s="32">
        <f>'Data from Waybill Query'!B3082</f>
        <v>0</v>
      </c>
      <c r="C3082" s="32">
        <f>IF('Data from Waybill Query'!C3082="00","0",IF('Data from Waybill Query'!C3082="01","1",IF('Data from Waybill Query'!C3082="XX","2",'Data from Waybill Query'!C3082)))</f>
        <v>0</v>
      </c>
      <c r="D3082" s="33">
        <f>'Data from Waybill Query'!D3082</f>
        <v>0</v>
      </c>
      <c r="E3082" s="33">
        <f>'Data from Waybill Query'!E3082</f>
        <v>0</v>
      </c>
      <c r="F3082" s="33">
        <f>'Data from Waybill Query'!F3082</f>
        <v>0</v>
      </c>
      <c r="G3082" s="33">
        <f>'Data from Waybill Query'!G3082</f>
        <v>0</v>
      </c>
      <c r="H3082" s="104">
        <f>IF(ISNA(VLOOKUP($N3082,'Data from Waybill Query'!$A:$M,8,FALSE)),0,VLOOKUP($N3082,'Data from Waybill Query'!$A:$M,8,FALSE))</f>
        <v>0</v>
      </c>
      <c r="I3082" s="104">
        <f>IF(ISNA(VLOOKUP($N3082,'Data from Waybill Query'!$A:$M,9,FALSE)),0,VLOOKUP($N3082,'Data from Waybill Query'!$A:$M,9,FALSE))</f>
        <v>0</v>
      </c>
      <c r="J3082" s="104">
        <f>IF(ISNA(VLOOKUP($N3082,'Data from Waybill Query'!$A:$M,10,FALSE)),0,VLOOKUP($N3082,'Data from Waybill Query'!$A:$M,10,FALSE))</f>
        <v>0</v>
      </c>
      <c r="K3082" s="104">
        <f>IF(ISNA(VLOOKUP($N3082,'Data from Waybill Query'!$A:$M,11,FALSE)),0,VLOOKUP($N3082,'Data from Waybill Query'!$A:$M,11,FALSE))</f>
        <v>0</v>
      </c>
      <c r="L3082" s="104">
        <f>IF(ISNA(VLOOKUP($N3082,'Data from Waybill Query'!$A:$M,12,FALSE)),0,VLOOKUP($N3082,'Data from Waybill Query'!$A:$M,12,FALSE))</f>
        <v>0</v>
      </c>
      <c r="M3082" s="104">
        <f>IF(ISNA(VLOOKUP($N3082,'Data from Waybill Query'!$A:$M,13,FALSE)),0,VLOOKUP($N3082,'Data from Waybill Query'!$A:$M,13,FALSE))</f>
        <v>0</v>
      </c>
      <c r="N3082" s="104">
        <f t="shared" si="108"/>
        <v>403</v>
      </c>
    </row>
    <row r="3083" spans="1:14" x14ac:dyDescent="0.25">
      <c r="A3083" s="104">
        <f t="shared" si="107"/>
        <v>67</v>
      </c>
      <c r="B3083" s="32">
        <f>'Data from Waybill Query'!B3083</f>
        <v>0</v>
      </c>
      <c r="C3083" s="32">
        <f>IF('Data from Waybill Query'!C3083="00","0",IF('Data from Waybill Query'!C3083="01","1",IF('Data from Waybill Query'!C3083="XX","2",'Data from Waybill Query'!C3083)))</f>
        <v>0</v>
      </c>
      <c r="D3083" s="33">
        <f>'Data from Waybill Query'!D3083</f>
        <v>0</v>
      </c>
      <c r="E3083" s="33">
        <f>'Data from Waybill Query'!E3083</f>
        <v>0</v>
      </c>
      <c r="F3083" s="33">
        <f>'Data from Waybill Query'!F3083</f>
        <v>0</v>
      </c>
      <c r="G3083" s="33">
        <f>'Data from Waybill Query'!G3083</f>
        <v>0</v>
      </c>
      <c r="H3083" s="104">
        <f>IF(ISNA(VLOOKUP($N3083,'Data from Waybill Query'!$A:$M,8,FALSE)),0,VLOOKUP($N3083,'Data from Waybill Query'!$A:$M,8,FALSE))</f>
        <v>0</v>
      </c>
      <c r="I3083" s="104">
        <f>IF(ISNA(VLOOKUP($N3083,'Data from Waybill Query'!$A:$M,9,FALSE)),0,VLOOKUP($N3083,'Data from Waybill Query'!$A:$M,9,FALSE))</f>
        <v>0</v>
      </c>
      <c r="J3083" s="104">
        <f>IF(ISNA(VLOOKUP($N3083,'Data from Waybill Query'!$A:$M,10,FALSE)),0,VLOOKUP($N3083,'Data from Waybill Query'!$A:$M,10,FALSE))</f>
        <v>0</v>
      </c>
      <c r="K3083" s="104">
        <f>IF(ISNA(VLOOKUP($N3083,'Data from Waybill Query'!$A:$M,11,FALSE)),0,VLOOKUP($N3083,'Data from Waybill Query'!$A:$M,11,FALSE))</f>
        <v>0</v>
      </c>
      <c r="L3083" s="104">
        <f>IF(ISNA(VLOOKUP($N3083,'Data from Waybill Query'!$A:$M,12,FALSE)),0,VLOOKUP($N3083,'Data from Waybill Query'!$A:$M,12,FALSE))</f>
        <v>0</v>
      </c>
      <c r="M3083" s="104">
        <f>IF(ISNA(VLOOKUP($N3083,'Data from Waybill Query'!$A:$M,13,FALSE)),0,VLOOKUP($N3083,'Data from Waybill Query'!$A:$M,13,FALSE))</f>
        <v>0</v>
      </c>
      <c r="N3083" s="104">
        <f t="shared" si="108"/>
        <v>403</v>
      </c>
    </row>
    <row r="3084" spans="1:14" x14ac:dyDescent="0.25">
      <c r="A3084" s="104">
        <f t="shared" si="107"/>
        <v>68</v>
      </c>
      <c r="B3084" s="32">
        <f>'Data from Waybill Query'!B3084</f>
        <v>0</v>
      </c>
      <c r="C3084" s="32">
        <f>IF('Data from Waybill Query'!C3084="00","0",IF('Data from Waybill Query'!C3084="01","1",IF('Data from Waybill Query'!C3084="XX","2",'Data from Waybill Query'!C3084)))</f>
        <v>0</v>
      </c>
      <c r="D3084" s="33">
        <f>'Data from Waybill Query'!D3084</f>
        <v>0</v>
      </c>
      <c r="E3084" s="33">
        <f>'Data from Waybill Query'!E3084</f>
        <v>0</v>
      </c>
      <c r="F3084" s="33">
        <f>'Data from Waybill Query'!F3084</f>
        <v>0</v>
      </c>
      <c r="G3084" s="33">
        <f>'Data from Waybill Query'!G3084</f>
        <v>0</v>
      </c>
      <c r="H3084" s="104">
        <f>IF(ISNA(VLOOKUP($N3084,'Data from Waybill Query'!$A:$M,8,FALSE)),0,VLOOKUP($N3084,'Data from Waybill Query'!$A:$M,8,FALSE))</f>
        <v>0</v>
      </c>
      <c r="I3084" s="104">
        <f>IF(ISNA(VLOOKUP($N3084,'Data from Waybill Query'!$A:$M,9,FALSE)),0,VLOOKUP($N3084,'Data from Waybill Query'!$A:$M,9,FALSE))</f>
        <v>0</v>
      </c>
      <c r="J3084" s="104">
        <f>IF(ISNA(VLOOKUP($N3084,'Data from Waybill Query'!$A:$M,10,FALSE)),0,VLOOKUP($N3084,'Data from Waybill Query'!$A:$M,10,FALSE))</f>
        <v>0</v>
      </c>
      <c r="K3084" s="104">
        <f>IF(ISNA(VLOOKUP($N3084,'Data from Waybill Query'!$A:$M,11,FALSE)),0,VLOOKUP($N3084,'Data from Waybill Query'!$A:$M,11,FALSE))</f>
        <v>0</v>
      </c>
      <c r="L3084" s="104">
        <f>IF(ISNA(VLOOKUP($N3084,'Data from Waybill Query'!$A:$M,12,FALSE)),0,VLOOKUP($N3084,'Data from Waybill Query'!$A:$M,12,FALSE))</f>
        <v>0</v>
      </c>
      <c r="M3084" s="104">
        <f>IF(ISNA(VLOOKUP($N3084,'Data from Waybill Query'!$A:$M,13,FALSE)),0,VLOOKUP($N3084,'Data from Waybill Query'!$A:$M,13,FALSE))</f>
        <v>0</v>
      </c>
      <c r="N3084" s="104">
        <f t="shared" si="108"/>
        <v>403</v>
      </c>
    </row>
    <row r="3085" spans="1:14" x14ac:dyDescent="0.25">
      <c r="A3085" s="104">
        <f t="shared" si="107"/>
        <v>69</v>
      </c>
      <c r="B3085" s="32">
        <f>'Data from Waybill Query'!B3085</f>
        <v>0</v>
      </c>
      <c r="C3085" s="32">
        <f>IF('Data from Waybill Query'!C3085="00","0",IF('Data from Waybill Query'!C3085="01","1",IF('Data from Waybill Query'!C3085="XX","2",'Data from Waybill Query'!C3085)))</f>
        <v>0</v>
      </c>
      <c r="D3085" s="33">
        <f>'Data from Waybill Query'!D3085</f>
        <v>0</v>
      </c>
      <c r="E3085" s="33">
        <f>'Data from Waybill Query'!E3085</f>
        <v>0</v>
      </c>
      <c r="F3085" s="33">
        <f>'Data from Waybill Query'!F3085</f>
        <v>0</v>
      </c>
      <c r="G3085" s="33">
        <f>'Data from Waybill Query'!G3085</f>
        <v>0</v>
      </c>
      <c r="H3085" s="104">
        <f>IF(ISNA(VLOOKUP($N3085,'Data from Waybill Query'!$A:$M,8,FALSE)),0,VLOOKUP($N3085,'Data from Waybill Query'!$A:$M,8,FALSE))</f>
        <v>0</v>
      </c>
      <c r="I3085" s="104">
        <f>IF(ISNA(VLOOKUP($N3085,'Data from Waybill Query'!$A:$M,9,FALSE)),0,VLOOKUP($N3085,'Data from Waybill Query'!$A:$M,9,FALSE))</f>
        <v>0</v>
      </c>
      <c r="J3085" s="104">
        <f>IF(ISNA(VLOOKUP($N3085,'Data from Waybill Query'!$A:$M,10,FALSE)),0,VLOOKUP($N3085,'Data from Waybill Query'!$A:$M,10,FALSE))</f>
        <v>0</v>
      </c>
      <c r="K3085" s="104">
        <f>IF(ISNA(VLOOKUP($N3085,'Data from Waybill Query'!$A:$M,11,FALSE)),0,VLOOKUP($N3085,'Data from Waybill Query'!$A:$M,11,FALSE))</f>
        <v>0</v>
      </c>
      <c r="L3085" s="104">
        <f>IF(ISNA(VLOOKUP($N3085,'Data from Waybill Query'!$A:$M,12,FALSE)),0,VLOOKUP($N3085,'Data from Waybill Query'!$A:$M,12,FALSE))</f>
        <v>0</v>
      </c>
      <c r="M3085" s="104">
        <f>IF(ISNA(VLOOKUP($N3085,'Data from Waybill Query'!$A:$M,13,FALSE)),0,VLOOKUP($N3085,'Data from Waybill Query'!$A:$M,13,FALSE))</f>
        <v>0</v>
      </c>
      <c r="N3085" s="104">
        <f t="shared" si="108"/>
        <v>403</v>
      </c>
    </row>
  </sheetData>
  <phoneticPr fontId="4"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34998626667073579"/>
  </sheetPr>
  <dimension ref="A1:N2595"/>
  <sheetViews>
    <sheetView zoomScale="55" zoomScaleNormal="55" workbookViewId="0">
      <selection activeCell="I5" sqref="I5"/>
    </sheetView>
  </sheetViews>
  <sheetFormatPr defaultRowHeight="12.5" x14ac:dyDescent="0.25"/>
  <cols>
    <col min="1" max="1" width="13.7265625" customWidth="1"/>
    <col min="4" max="4" width="24.36328125" bestFit="1" customWidth="1"/>
    <col min="10" max="10" width="12.54296875" bestFit="1" customWidth="1"/>
    <col min="12" max="12" width="13.6328125" customWidth="1"/>
  </cols>
  <sheetData>
    <row r="1" spans="1:13" ht="14.5" x14ac:dyDescent="0.35">
      <c r="A1" s="300" t="s">
        <v>11</v>
      </c>
      <c r="B1" s="300" t="s">
        <v>0</v>
      </c>
      <c r="C1" s="300" t="s">
        <v>12</v>
      </c>
      <c r="D1" s="300" t="s">
        <v>13</v>
      </c>
      <c r="E1" s="300" t="s">
        <v>14</v>
      </c>
      <c r="F1" s="300" t="s">
        <v>15</v>
      </c>
      <c r="G1" s="300" t="s">
        <v>16</v>
      </c>
      <c r="H1" s="300" t="s">
        <v>17</v>
      </c>
      <c r="I1" s="300" t="s">
        <v>18</v>
      </c>
      <c r="J1" s="300" t="s">
        <v>19</v>
      </c>
      <c r="K1" s="300" t="s">
        <v>20</v>
      </c>
      <c r="L1" s="300" t="s">
        <v>21</v>
      </c>
      <c r="M1" s="300" t="s">
        <v>22</v>
      </c>
    </row>
    <row r="2" spans="1:13" ht="14.5" x14ac:dyDescent="0.35">
      <c r="A2" s="301">
        <v>1985000103</v>
      </c>
      <c r="B2" s="301">
        <v>1985</v>
      </c>
      <c r="C2" s="302" t="s">
        <v>23</v>
      </c>
      <c r="D2" s="302" t="s">
        <v>24</v>
      </c>
      <c r="E2" s="302" t="s">
        <v>25</v>
      </c>
      <c r="F2" s="302" t="s">
        <v>26</v>
      </c>
      <c r="G2" s="302" t="s">
        <v>26</v>
      </c>
      <c r="H2" s="301">
        <v>432903</v>
      </c>
      <c r="I2" s="301">
        <v>1062366</v>
      </c>
      <c r="J2" s="301">
        <v>310299</v>
      </c>
      <c r="K2" s="301">
        <v>36378853</v>
      </c>
      <c r="L2" s="301">
        <v>7986</v>
      </c>
      <c r="M2" s="301">
        <v>5.4211009999999997E-2</v>
      </c>
    </row>
    <row r="3" spans="1:13" ht="14.5" x14ac:dyDescent="0.35">
      <c r="A3" s="301">
        <v>1985000203</v>
      </c>
      <c r="B3" s="301">
        <v>1985</v>
      </c>
      <c r="C3" s="302" t="s">
        <v>23</v>
      </c>
      <c r="D3" s="302" t="s">
        <v>24</v>
      </c>
      <c r="E3" s="302" t="s">
        <v>27</v>
      </c>
      <c r="F3" s="302" t="s">
        <v>26</v>
      </c>
      <c r="G3" s="302" t="s">
        <v>26</v>
      </c>
      <c r="H3" s="301">
        <v>833585</v>
      </c>
      <c r="I3" s="301">
        <v>1266721</v>
      </c>
      <c r="J3" s="301">
        <v>995428</v>
      </c>
      <c r="K3" s="301">
        <v>24754398</v>
      </c>
      <c r="L3" s="301">
        <v>19404</v>
      </c>
      <c r="M3" s="301">
        <v>4.2959659999999997E-2</v>
      </c>
    </row>
    <row r="4" spans="1:13" ht="14.5" x14ac:dyDescent="0.35">
      <c r="A4" s="301">
        <v>1985000303</v>
      </c>
      <c r="B4" s="301">
        <v>1985</v>
      </c>
      <c r="C4" s="302" t="s">
        <v>23</v>
      </c>
      <c r="D4" s="302" t="s">
        <v>24</v>
      </c>
      <c r="E4" s="302" t="s">
        <v>28</v>
      </c>
      <c r="F4" s="302" t="s">
        <v>26</v>
      </c>
      <c r="G4" s="302" t="s">
        <v>26</v>
      </c>
      <c r="H4" s="301">
        <v>577033</v>
      </c>
      <c r="I4" s="301">
        <v>555539</v>
      </c>
      <c r="J4" s="301">
        <v>650497</v>
      </c>
      <c r="K4" s="301">
        <v>12440330</v>
      </c>
      <c r="L4" s="301">
        <v>14666</v>
      </c>
      <c r="M4" s="301">
        <v>3.9344549999999999E-2</v>
      </c>
    </row>
    <row r="5" spans="1:13" ht="14.5" x14ac:dyDescent="0.35">
      <c r="A5" s="301">
        <v>1985000403</v>
      </c>
      <c r="B5" s="301">
        <v>1985</v>
      </c>
      <c r="C5" s="302" t="s">
        <v>23</v>
      </c>
      <c r="D5" s="302" t="s">
        <v>24</v>
      </c>
      <c r="E5" s="302" t="s">
        <v>29</v>
      </c>
      <c r="F5" s="302" t="s">
        <v>26</v>
      </c>
      <c r="G5" s="302" t="s">
        <v>26</v>
      </c>
      <c r="H5" s="301">
        <v>2480903</v>
      </c>
      <c r="I5" s="301">
        <v>1511951</v>
      </c>
      <c r="J5" s="301">
        <v>3533686</v>
      </c>
      <c r="K5" s="301">
        <v>30455940</v>
      </c>
      <c r="L5" s="301">
        <v>72351</v>
      </c>
      <c r="M5" s="301">
        <v>3.4289930000000003E-2</v>
      </c>
    </row>
    <row r="6" spans="1:13" ht="14.5" x14ac:dyDescent="0.35">
      <c r="A6" s="301">
        <v>1985010403</v>
      </c>
      <c r="B6" s="301">
        <v>1985</v>
      </c>
      <c r="C6" s="302" t="s">
        <v>30</v>
      </c>
      <c r="D6" s="302" t="s">
        <v>31</v>
      </c>
      <c r="E6" s="302" t="s">
        <v>26</v>
      </c>
      <c r="F6" s="302" t="s">
        <v>26</v>
      </c>
      <c r="G6" s="302" t="s">
        <v>26</v>
      </c>
      <c r="H6" s="301">
        <v>176422</v>
      </c>
      <c r="I6" s="301">
        <v>103725</v>
      </c>
      <c r="J6" s="301">
        <v>99007</v>
      </c>
      <c r="K6" s="301">
        <v>5030180</v>
      </c>
      <c r="L6" s="301">
        <v>5549</v>
      </c>
      <c r="M6" s="301">
        <v>3.1795650000000002E-2</v>
      </c>
    </row>
    <row r="7" spans="1:13" ht="14.5" x14ac:dyDescent="0.35">
      <c r="A7" s="301">
        <v>1985020101</v>
      </c>
      <c r="B7" s="301">
        <v>1985</v>
      </c>
      <c r="C7" s="302" t="s">
        <v>32</v>
      </c>
      <c r="D7" s="302" t="s">
        <v>33</v>
      </c>
      <c r="E7" s="302" t="s">
        <v>25</v>
      </c>
      <c r="F7" s="302" t="s">
        <v>34</v>
      </c>
      <c r="G7" s="302" t="s">
        <v>25</v>
      </c>
      <c r="H7" s="301">
        <v>249451</v>
      </c>
      <c r="I7" s="301">
        <v>262964</v>
      </c>
      <c r="J7" s="301">
        <v>59315</v>
      </c>
      <c r="K7" s="301">
        <v>24640884</v>
      </c>
      <c r="L7" s="301">
        <v>5550</v>
      </c>
      <c r="M7" s="301">
        <v>4.494223E-2</v>
      </c>
    </row>
    <row r="8" spans="1:13" ht="14.5" x14ac:dyDescent="0.35">
      <c r="A8" s="301">
        <v>1985020102</v>
      </c>
      <c r="B8" s="301">
        <v>1985</v>
      </c>
      <c r="C8" s="302" t="s">
        <v>32</v>
      </c>
      <c r="D8" s="302" t="s">
        <v>33</v>
      </c>
      <c r="E8" s="302" t="s">
        <v>25</v>
      </c>
      <c r="F8" s="302" t="s">
        <v>34</v>
      </c>
      <c r="G8" s="302" t="s">
        <v>27</v>
      </c>
      <c r="H8" s="301">
        <v>154318</v>
      </c>
      <c r="I8" s="301">
        <v>185210</v>
      </c>
      <c r="J8" s="301">
        <v>41998</v>
      </c>
      <c r="K8" s="301">
        <v>17577967</v>
      </c>
      <c r="L8" s="301">
        <v>4025</v>
      </c>
      <c r="M8" s="301">
        <v>3.8335130000000002E-2</v>
      </c>
    </row>
    <row r="9" spans="1:13" ht="14.5" x14ac:dyDescent="0.35">
      <c r="A9" s="301">
        <v>1985020103</v>
      </c>
      <c r="B9" s="301">
        <v>1985</v>
      </c>
      <c r="C9" s="302" t="s">
        <v>32</v>
      </c>
      <c r="D9" s="302" t="s">
        <v>33</v>
      </c>
      <c r="E9" s="302" t="s">
        <v>25</v>
      </c>
      <c r="F9" s="302" t="s">
        <v>34</v>
      </c>
      <c r="G9" s="302" t="s">
        <v>35</v>
      </c>
      <c r="H9" s="301">
        <v>25587</v>
      </c>
      <c r="I9" s="301">
        <v>44020</v>
      </c>
      <c r="J9" s="301">
        <v>11396</v>
      </c>
      <c r="K9" s="301">
        <v>4191568</v>
      </c>
      <c r="L9" s="301">
        <v>1091</v>
      </c>
      <c r="M9" s="301">
        <v>2.345742E-2</v>
      </c>
    </row>
    <row r="10" spans="1:13" ht="14.5" x14ac:dyDescent="0.35">
      <c r="A10" s="301">
        <v>1985020111</v>
      </c>
      <c r="B10" s="301">
        <v>1985</v>
      </c>
      <c r="C10" s="302" t="s">
        <v>32</v>
      </c>
      <c r="D10" s="302" t="s">
        <v>33</v>
      </c>
      <c r="E10" s="302" t="s">
        <v>25</v>
      </c>
      <c r="F10" s="302" t="s">
        <v>36</v>
      </c>
      <c r="G10" s="302" t="s">
        <v>25</v>
      </c>
      <c r="H10" s="301">
        <v>59807</v>
      </c>
      <c r="I10" s="301">
        <v>58088</v>
      </c>
      <c r="J10" s="301">
        <v>14501</v>
      </c>
      <c r="K10" s="301">
        <v>5446332</v>
      </c>
      <c r="L10" s="301">
        <v>1364</v>
      </c>
      <c r="M10" s="301">
        <v>4.383476E-2</v>
      </c>
    </row>
    <row r="11" spans="1:13" ht="14.5" x14ac:dyDescent="0.35">
      <c r="A11" s="301">
        <v>1985020112</v>
      </c>
      <c r="B11" s="301">
        <v>1985</v>
      </c>
      <c r="C11" s="302" t="s">
        <v>32</v>
      </c>
      <c r="D11" s="302" t="s">
        <v>33</v>
      </c>
      <c r="E11" s="302" t="s">
        <v>25</v>
      </c>
      <c r="F11" s="302" t="s">
        <v>36</v>
      </c>
      <c r="G11" s="302" t="s">
        <v>27</v>
      </c>
      <c r="H11" s="301">
        <v>55185</v>
      </c>
      <c r="I11" s="301">
        <v>62547</v>
      </c>
      <c r="J11" s="301">
        <v>16914</v>
      </c>
      <c r="K11" s="301">
        <v>5972377</v>
      </c>
      <c r="L11" s="301">
        <v>1627</v>
      </c>
      <c r="M11" s="301">
        <v>3.3916439999999999E-2</v>
      </c>
    </row>
    <row r="12" spans="1:13" ht="14.5" x14ac:dyDescent="0.35">
      <c r="A12" s="301">
        <v>1985020113</v>
      </c>
      <c r="B12" s="301">
        <v>1985</v>
      </c>
      <c r="C12" s="302" t="s">
        <v>32</v>
      </c>
      <c r="D12" s="302" t="s">
        <v>33</v>
      </c>
      <c r="E12" s="302" t="s">
        <v>25</v>
      </c>
      <c r="F12" s="302" t="s">
        <v>36</v>
      </c>
      <c r="G12" s="302" t="s">
        <v>35</v>
      </c>
      <c r="H12" s="301">
        <v>25482</v>
      </c>
      <c r="I12" s="301">
        <v>38308</v>
      </c>
      <c r="J12" s="301">
        <v>10947</v>
      </c>
      <c r="K12" s="301">
        <v>3583916</v>
      </c>
      <c r="L12" s="301">
        <v>1060</v>
      </c>
      <c r="M12" s="301">
        <v>2.4042359999999999E-2</v>
      </c>
    </row>
    <row r="13" spans="1:13" ht="14.5" x14ac:dyDescent="0.35">
      <c r="A13" s="301">
        <v>1985020201</v>
      </c>
      <c r="B13" s="301">
        <v>1985</v>
      </c>
      <c r="C13" s="302" t="s">
        <v>32</v>
      </c>
      <c r="D13" s="302" t="s">
        <v>33</v>
      </c>
      <c r="E13" s="302" t="s">
        <v>27</v>
      </c>
      <c r="F13" s="302" t="s">
        <v>34</v>
      </c>
      <c r="G13" s="302" t="s">
        <v>25</v>
      </c>
      <c r="H13" s="301">
        <v>135726</v>
      </c>
      <c r="I13" s="301">
        <v>75648</v>
      </c>
      <c r="J13" s="301">
        <v>51317</v>
      </c>
      <c r="K13" s="301">
        <v>7007588</v>
      </c>
      <c r="L13" s="301">
        <v>4750</v>
      </c>
      <c r="M13" s="301">
        <v>2.8574459999999999E-2</v>
      </c>
    </row>
    <row r="14" spans="1:13" ht="14.5" x14ac:dyDescent="0.35">
      <c r="A14" s="301">
        <v>1985020202</v>
      </c>
      <c r="B14" s="301">
        <v>1985</v>
      </c>
      <c r="C14" s="302" t="s">
        <v>32</v>
      </c>
      <c r="D14" s="302" t="s">
        <v>33</v>
      </c>
      <c r="E14" s="302" t="s">
        <v>27</v>
      </c>
      <c r="F14" s="302" t="s">
        <v>34</v>
      </c>
      <c r="G14" s="302" t="s">
        <v>27</v>
      </c>
      <c r="H14" s="301">
        <v>78490</v>
      </c>
      <c r="I14" s="301">
        <v>49783</v>
      </c>
      <c r="J14" s="301">
        <v>35006</v>
      </c>
      <c r="K14" s="301">
        <v>4805764</v>
      </c>
      <c r="L14" s="301">
        <v>3393</v>
      </c>
      <c r="M14" s="301">
        <v>2.313318E-2</v>
      </c>
    </row>
    <row r="15" spans="1:13" ht="14.5" x14ac:dyDescent="0.35">
      <c r="A15" s="301">
        <v>1985020203</v>
      </c>
      <c r="B15" s="301">
        <v>1985</v>
      </c>
      <c r="C15" s="302" t="s">
        <v>32</v>
      </c>
      <c r="D15" s="302" t="s">
        <v>33</v>
      </c>
      <c r="E15" s="302" t="s">
        <v>27</v>
      </c>
      <c r="F15" s="302" t="s">
        <v>34</v>
      </c>
      <c r="G15" s="302" t="s">
        <v>35</v>
      </c>
      <c r="H15" s="301">
        <v>66184</v>
      </c>
      <c r="I15" s="301">
        <v>53876</v>
      </c>
      <c r="J15" s="301">
        <v>42077</v>
      </c>
      <c r="K15" s="301">
        <v>5280105</v>
      </c>
      <c r="L15" s="301">
        <v>4127</v>
      </c>
      <c r="M15" s="301">
        <v>1.6036669999999999E-2</v>
      </c>
    </row>
    <row r="16" spans="1:13" ht="14.5" x14ac:dyDescent="0.35">
      <c r="A16" s="301">
        <v>1985020211</v>
      </c>
      <c r="B16" s="301">
        <v>1985</v>
      </c>
      <c r="C16" s="302" t="s">
        <v>32</v>
      </c>
      <c r="D16" s="302" t="s">
        <v>33</v>
      </c>
      <c r="E16" s="302" t="s">
        <v>27</v>
      </c>
      <c r="F16" s="302" t="s">
        <v>36</v>
      </c>
      <c r="G16" s="302" t="s">
        <v>25</v>
      </c>
      <c r="H16" s="301">
        <v>43112</v>
      </c>
      <c r="I16" s="301">
        <v>23728</v>
      </c>
      <c r="J16" s="301">
        <v>15788</v>
      </c>
      <c r="K16" s="301">
        <v>2257060</v>
      </c>
      <c r="L16" s="301">
        <v>1502</v>
      </c>
      <c r="M16" s="301">
        <v>2.8698890000000001E-2</v>
      </c>
    </row>
    <row r="17" spans="1:13" ht="14.5" x14ac:dyDescent="0.35">
      <c r="A17" s="301">
        <v>1985020212</v>
      </c>
      <c r="B17" s="301">
        <v>1985</v>
      </c>
      <c r="C17" s="302" t="s">
        <v>32</v>
      </c>
      <c r="D17" s="302" t="s">
        <v>33</v>
      </c>
      <c r="E17" s="302" t="s">
        <v>27</v>
      </c>
      <c r="F17" s="302" t="s">
        <v>36</v>
      </c>
      <c r="G17" s="302" t="s">
        <v>27</v>
      </c>
      <c r="H17" s="301">
        <v>29265</v>
      </c>
      <c r="I17" s="301">
        <v>19266</v>
      </c>
      <c r="J17" s="301">
        <v>13693</v>
      </c>
      <c r="K17" s="301">
        <v>1847998</v>
      </c>
      <c r="L17" s="301">
        <v>1318</v>
      </c>
      <c r="M17" s="301">
        <v>2.2197080000000001E-2</v>
      </c>
    </row>
    <row r="18" spans="1:13" ht="14.5" x14ac:dyDescent="0.35">
      <c r="A18" s="301">
        <v>1985020213</v>
      </c>
      <c r="B18" s="301">
        <v>1985</v>
      </c>
      <c r="C18" s="302" t="s">
        <v>32</v>
      </c>
      <c r="D18" s="302" t="s">
        <v>33</v>
      </c>
      <c r="E18" s="302" t="s">
        <v>27</v>
      </c>
      <c r="F18" s="302" t="s">
        <v>36</v>
      </c>
      <c r="G18" s="302" t="s">
        <v>35</v>
      </c>
      <c r="H18" s="301">
        <v>133237</v>
      </c>
      <c r="I18" s="301">
        <v>128454</v>
      </c>
      <c r="J18" s="301">
        <v>98756</v>
      </c>
      <c r="K18" s="301">
        <v>12658901</v>
      </c>
      <c r="L18" s="301">
        <v>9754</v>
      </c>
      <c r="M18" s="301">
        <v>1.366037E-2</v>
      </c>
    </row>
    <row r="19" spans="1:13" ht="14.5" x14ac:dyDescent="0.35">
      <c r="A19" s="301">
        <v>1985020301</v>
      </c>
      <c r="B19" s="301">
        <v>1985</v>
      </c>
      <c r="C19" s="302" t="s">
        <v>32</v>
      </c>
      <c r="D19" s="302" t="s">
        <v>33</v>
      </c>
      <c r="E19" s="302" t="s">
        <v>28</v>
      </c>
      <c r="F19" s="302" t="s">
        <v>34</v>
      </c>
      <c r="G19" s="302" t="s">
        <v>25</v>
      </c>
      <c r="H19" s="301">
        <v>74822</v>
      </c>
      <c r="I19" s="301">
        <v>24988</v>
      </c>
      <c r="J19" s="301">
        <v>38740</v>
      </c>
      <c r="K19" s="301">
        <v>2278384</v>
      </c>
      <c r="L19" s="301">
        <v>3483</v>
      </c>
      <c r="M19" s="301">
        <v>2.1485020000000001E-2</v>
      </c>
    </row>
    <row r="20" spans="1:13" ht="14.5" x14ac:dyDescent="0.35">
      <c r="A20" s="301">
        <v>1985020302</v>
      </c>
      <c r="B20" s="301">
        <v>1985</v>
      </c>
      <c r="C20" s="302" t="s">
        <v>32</v>
      </c>
      <c r="D20" s="302" t="s">
        <v>33</v>
      </c>
      <c r="E20" s="302" t="s">
        <v>28</v>
      </c>
      <c r="F20" s="302" t="s">
        <v>34</v>
      </c>
      <c r="G20" s="302" t="s">
        <v>27</v>
      </c>
      <c r="H20" s="301">
        <v>80603</v>
      </c>
      <c r="I20" s="301">
        <v>35473</v>
      </c>
      <c r="J20" s="301">
        <v>50336</v>
      </c>
      <c r="K20" s="301">
        <v>3284498</v>
      </c>
      <c r="L20" s="301">
        <v>4681</v>
      </c>
      <c r="M20" s="301">
        <v>1.7219979999999999E-2</v>
      </c>
    </row>
    <row r="21" spans="1:13" ht="14.5" x14ac:dyDescent="0.35">
      <c r="A21" s="301">
        <v>1985020303</v>
      </c>
      <c r="B21" s="301">
        <v>1985</v>
      </c>
      <c r="C21" s="302" t="s">
        <v>32</v>
      </c>
      <c r="D21" s="302" t="s">
        <v>33</v>
      </c>
      <c r="E21" s="302" t="s">
        <v>28</v>
      </c>
      <c r="F21" s="302" t="s">
        <v>34</v>
      </c>
      <c r="G21" s="302" t="s">
        <v>35</v>
      </c>
      <c r="H21" s="301">
        <v>153182</v>
      </c>
      <c r="I21" s="301">
        <v>75243</v>
      </c>
      <c r="J21" s="301">
        <v>122585</v>
      </c>
      <c r="K21" s="301">
        <v>7274184</v>
      </c>
      <c r="L21" s="301">
        <v>11858</v>
      </c>
      <c r="M21" s="301">
        <v>1.2918310000000001E-2</v>
      </c>
    </row>
    <row r="22" spans="1:13" ht="14.5" x14ac:dyDescent="0.35">
      <c r="A22" s="301">
        <v>1985020311</v>
      </c>
      <c r="B22" s="301">
        <v>1985</v>
      </c>
      <c r="C22" s="302" t="s">
        <v>32</v>
      </c>
      <c r="D22" s="302" t="s">
        <v>33</v>
      </c>
      <c r="E22" s="302" t="s">
        <v>28</v>
      </c>
      <c r="F22" s="302" t="s">
        <v>36</v>
      </c>
      <c r="G22" s="302" t="s">
        <v>25</v>
      </c>
      <c r="H22" s="301">
        <v>28300</v>
      </c>
      <c r="I22" s="301">
        <v>9228</v>
      </c>
      <c r="J22" s="301">
        <v>14338</v>
      </c>
      <c r="K22" s="301">
        <v>861412</v>
      </c>
      <c r="L22" s="301">
        <v>1320</v>
      </c>
      <c r="M22" s="301">
        <v>2.1440440000000002E-2</v>
      </c>
    </row>
    <row r="23" spans="1:13" ht="14.5" x14ac:dyDescent="0.35">
      <c r="A23" s="301">
        <v>1985020312</v>
      </c>
      <c r="B23" s="301">
        <v>1985</v>
      </c>
      <c r="C23" s="302" t="s">
        <v>32</v>
      </c>
      <c r="D23" s="302" t="s">
        <v>33</v>
      </c>
      <c r="E23" s="302" t="s">
        <v>28</v>
      </c>
      <c r="F23" s="302" t="s">
        <v>36</v>
      </c>
      <c r="G23" s="302" t="s">
        <v>27</v>
      </c>
      <c r="H23" s="301">
        <v>40669</v>
      </c>
      <c r="I23" s="301">
        <v>19370</v>
      </c>
      <c r="J23" s="301">
        <v>27030</v>
      </c>
      <c r="K23" s="301">
        <v>1793100</v>
      </c>
      <c r="L23" s="301">
        <v>2499</v>
      </c>
      <c r="M23" s="301">
        <v>1.6277170000000001E-2</v>
      </c>
    </row>
    <row r="24" spans="1:13" ht="14.5" x14ac:dyDescent="0.35">
      <c r="A24" s="301">
        <v>1985020313</v>
      </c>
      <c r="B24" s="301">
        <v>1985</v>
      </c>
      <c r="C24" s="302" t="s">
        <v>32</v>
      </c>
      <c r="D24" s="302" t="s">
        <v>33</v>
      </c>
      <c r="E24" s="302" t="s">
        <v>28</v>
      </c>
      <c r="F24" s="302" t="s">
        <v>36</v>
      </c>
      <c r="G24" s="302" t="s">
        <v>35</v>
      </c>
      <c r="H24" s="301">
        <v>141887</v>
      </c>
      <c r="I24" s="301">
        <v>71674</v>
      </c>
      <c r="J24" s="301">
        <v>113150</v>
      </c>
      <c r="K24" s="301">
        <v>6963074</v>
      </c>
      <c r="L24" s="301">
        <v>10994</v>
      </c>
      <c r="M24" s="301">
        <v>1.290641E-2</v>
      </c>
    </row>
    <row r="25" spans="1:13" ht="14.5" x14ac:dyDescent="0.35">
      <c r="A25" s="301">
        <v>1985100103</v>
      </c>
      <c r="B25" s="301">
        <v>1985</v>
      </c>
      <c r="C25" s="302" t="s">
        <v>37</v>
      </c>
      <c r="D25" s="302" t="s">
        <v>38</v>
      </c>
      <c r="E25" s="302" t="s">
        <v>25</v>
      </c>
      <c r="F25" s="302" t="s">
        <v>26</v>
      </c>
      <c r="G25" s="302" t="s">
        <v>26</v>
      </c>
      <c r="H25" s="301">
        <v>136251</v>
      </c>
      <c r="I25" s="301">
        <v>647334</v>
      </c>
      <c r="J25" s="301">
        <v>27593</v>
      </c>
      <c r="K25" s="301">
        <v>51562126</v>
      </c>
      <c r="L25" s="301">
        <v>2158</v>
      </c>
      <c r="M25" s="301">
        <v>6.3140219999999997E-2</v>
      </c>
    </row>
    <row r="26" spans="1:13" ht="14.5" x14ac:dyDescent="0.35">
      <c r="A26" s="301">
        <v>1985100203</v>
      </c>
      <c r="B26" s="301">
        <v>1985</v>
      </c>
      <c r="C26" s="302" t="s">
        <v>37</v>
      </c>
      <c r="D26" s="302" t="s">
        <v>38</v>
      </c>
      <c r="E26" s="302" t="s">
        <v>27</v>
      </c>
      <c r="F26" s="302" t="s">
        <v>26</v>
      </c>
      <c r="G26" s="302" t="s">
        <v>26</v>
      </c>
      <c r="H26" s="301">
        <v>143645</v>
      </c>
      <c r="I26" s="301">
        <v>273304</v>
      </c>
      <c r="J26" s="301">
        <v>40363</v>
      </c>
      <c r="K26" s="301">
        <v>25486253</v>
      </c>
      <c r="L26" s="301">
        <v>3786</v>
      </c>
      <c r="M26" s="301">
        <v>3.7943480000000002E-2</v>
      </c>
    </row>
    <row r="27" spans="1:13" ht="14.5" x14ac:dyDescent="0.35">
      <c r="A27" s="301">
        <v>1985100303</v>
      </c>
      <c r="B27" s="301">
        <v>1985</v>
      </c>
      <c r="C27" s="302" t="s">
        <v>37</v>
      </c>
      <c r="D27" s="302" t="s">
        <v>38</v>
      </c>
      <c r="E27" s="302" t="s">
        <v>28</v>
      </c>
      <c r="F27" s="302" t="s">
        <v>26</v>
      </c>
      <c r="G27" s="302" t="s">
        <v>26</v>
      </c>
      <c r="H27" s="301">
        <v>243165</v>
      </c>
      <c r="I27" s="301">
        <v>132167</v>
      </c>
      <c r="J27" s="301">
        <v>106155</v>
      </c>
      <c r="K27" s="301">
        <v>12349970</v>
      </c>
      <c r="L27" s="301">
        <v>9865</v>
      </c>
      <c r="M27" s="301">
        <v>2.4649540000000001E-2</v>
      </c>
    </row>
    <row r="28" spans="1:13" ht="14.5" x14ac:dyDescent="0.35">
      <c r="A28" s="301">
        <v>1985110103</v>
      </c>
      <c r="B28" s="301">
        <v>1985</v>
      </c>
      <c r="C28" s="302" t="s">
        <v>39</v>
      </c>
      <c r="D28" s="302" t="s">
        <v>40</v>
      </c>
      <c r="E28" s="302" t="s">
        <v>25</v>
      </c>
      <c r="F28" s="302" t="s">
        <v>34</v>
      </c>
      <c r="G28" s="302" t="s">
        <v>26</v>
      </c>
      <c r="H28" s="301">
        <v>2400870</v>
      </c>
      <c r="I28" s="301">
        <v>2779544</v>
      </c>
      <c r="J28" s="301">
        <v>736288</v>
      </c>
      <c r="K28" s="301">
        <v>253932159</v>
      </c>
      <c r="L28" s="301">
        <v>66872</v>
      </c>
      <c r="M28" s="301">
        <v>3.5902450000000002E-2</v>
      </c>
    </row>
    <row r="29" spans="1:13" ht="14.5" x14ac:dyDescent="0.35">
      <c r="A29" s="301">
        <v>1985110113</v>
      </c>
      <c r="B29" s="301">
        <v>1985</v>
      </c>
      <c r="C29" s="302" t="s">
        <v>39</v>
      </c>
      <c r="D29" s="302" t="s">
        <v>40</v>
      </c>
      <c r="E29" s="302" t="s">
        <v>25</v>
      </c>
      <c r="F29" s="302" t="s">
        <v>36</v>
      </c>
      <c r="G29" s="302" t="s">
        <v>26</v>
      </c>
      <c r="H29" s="301">
        <v>641189</v>
      </c>
      <c r="I29" s="301">
        <v>1134046</v>
      </c>
      <c r="J29" s="301">
        <v>236536</v>
      </c>
      <c r="K29" s="301">
        <v>110955261</v>
      </c>
      <c r="L29" s="301">
        <v>23228</v>
      </c>
      <c r="M29" s="301">
        <v>2.7603630000000001E-2</v>
      </c>
    </row>
    <row r="30" spans="1:13" ht="14.5" x14ac:dyDescent="0.35">
      <c r="A30" s="301">
        <v>1985110203</v>
      </c>
      <c r="B30" s="301">
        <v>1985</v>
      </c>
      <c r="C30" s="302" t="s">
        <v>39</v>
      </c>
      <c r="D30" s="302" t="s">
        <v>40</v>
      </c>
      <c r="E30" s="302" t="s">
        <v>27</v>
      </c>
      <c r="F30" s="302" t="s">
        <v>34</v>
      </c>
      <c r="G30" s="302" t="s">
        <v>26</v>
      </c>
      <c r="H30" s="301">
        <v>1122780</v>
      </c>
      <c r="I30" s="301">
        <v>792248</v>
      </c>
      <c r="J30" s="301">
        <v>523911</v>
      </c>
      <c r="K30" s="301">
        <v>73504466</v>
      </c>
      <c r="L30" s="301">
        <v>48807</v>
      </c>
      <c r="M30" s="301">
        <v>2.300433E-2</v>
      </c>
    </row>
    <row r="31" spans="1:13" ht="14.5" x14ac:dyDescent="0.35">
      <c r="A31" s="301">
        <v>1985110213</v>
      </c>
      <c r="B31" s="301">
        <v>1985</v>
      </c>
      <c r="C31" s="302" t="s">
        <v>39</v>
      </c>
      <c r="D31" s="302" t="s">
        <v>40</v>
      </c>
      <c r="E31" s="302" t="s">
        <v>27</v>
      </c>
      <c r="F31" s="302" t="s">
        <v>36</v>
      </c>
      <c r="G31" s="302" t="s">
        <v>26</v>
      </c>
      <c r="H31" s="301">
        <v>590635</v>
      </c>
      <c r="I31" s="301">
        <v>444212</v>
      </c>
      <c r="J31" s="301">
        <v>329178</v>
      </c>
      <c r="K31" s="301">
        <v>44071164</v>
      </c>
      <c r="L31" s="301">
        <v>32663</v>
      </c>
      <c r="M31" s="301">
        <v>1.8082939999999999E-2</v>
      </c>
    </row>
    <row r="32" spans="1:13" ht="14.5" x14ac:dyDescent="0.35">
      <c r="A32" s="301">
        <v>1985110303</v>
      </c>
      <c r="B32" s="301">
        <v>1985</v>
      </c>
      <c r="C32" s="302" t="s">
        <v>39</v>
      </c>
      <c r="D32" s="302" t="s">
        <v>40</v>
      </c>
      <c r="E32" s="302" t="s">
        <v>28</v>
      </c>
      <c r="F32" s="302" t="s">
        <v>34</v>
      </c>
      <c r="G32" s="302" t="s">
        <v>26</v>
      </c>
      <c r="H32" s="301">
        <v>519738</v>
      </c>
      <c r="I32" s="301">
        <v>212213</v>
      </c>
      <c r="J32" s="301">
        <v>261444</v>
      </c>
      <c r="K32" s="301">
        <v>20346506</v>
      </c>
      <c r="L32" s="301">
        <v>25069</v>
      </c>
      <c r="M32" s="301">
        <v>2.0732029999999999E-2</v>
      </c>
    </row>
    <row r="33" spans="1:13" ht="14.5" x14ac:dyDescent="0.35">
      <c r="A33" s="301">
        <v>1985110313</v>
      </c>
      <c r="B33" s="301">
        <v>1985</v>
      </c>
      <c r="C33" s="302" t="s">
        <v>39</v>
      </c>
      <c r="D33" s="302" t="s">
        <v>40</v>
      </c>
      <c r="E33" s="302" t="s">
        <v>28</v>
      </c>
      <c r="F33" s="302" t="s">
        <v>36</v>
      </c>
      <c r="G33" s="302" t="s">
        <v>26</v>
      </c>
      <c r="H33" s="301">
        <v>969806</v>
      </c>
      <c r="I33" s="301">
        <v>547689</v>
      </c>
      <c r="J33" s="301">
        <v>656921</v>
      </c>
      <c r="K33" s="301">
        <v>55051228</v>
      </c>
      <c r="L33" s="301">
        <v>66006</v>
      </c>
      <c r="M33" s="301">
        <v>1.469263E-2</v>
      </c>
    </row>
    <row r="34" spans="1:13" ht="14.5" x14ac:dyDescent="0.35">
      <c r="A34" s="301">
        <v>1985110403</v>
      </c>
      <c r="B34" s="301">
        <v>1985</v>
      </c>
      <c r="C34" s="302" t="s">
        <v>39</v>
      </c>
      <c r="D34" s="302" t="s">
        <v>40</v>
      </c>
      <c r="E34" s="302" t="s">
        <v>29</v>
      </c>
      <c r="F34" s="302" t="s">
        <v>34</v>
      </c>
      <c r="G34" s="302" t="s">
        <v>26</v>
      </c>
      <c r="H34" s="301">
        <v>43369</v>
      </c>
      <c r="I34" s="301">
        <v>18167</v>
      </c>
      <c r="J34" s="301">
        <v>33866</v>
      </c>
      <c r="K34" s="301">
        <v>1820557</v>
      </c>
      <c r="L34" s="301">
        <v>3365</v>
      </c>
      <c r="M34" s="301">
        <v>1.2887350000000001E-2</v>
      </c>
    </row>
    <row r="35" spans="1:13" ht="14.5" x14ac:dyDescent="0.35">
      <c r="A35" s="301">
        <v>1985110413</v>
      </c>
      <c r="B35" s="301">
        <v>1985</v>
      </c>
      <c r="C35" s="302" t="s">
        <v>39</v>
      </c>
      <c r="D35" s="302" t="s">
        <v>40</v>
      </c>
      <c r="E35" s="302" t="s">
        <v>29</v>
      </c>
      <c r="F35" s="302" t="s">
        <v>36</v>
      </c>
      <c r="G35" s="302" t="s">
        <v>26</v>
      </c>
      <c r="H35" s="301">
        <v>408768</v>
      </c>
      <c r="I35" s="301">
        <v>169845</v>
      </c>
      <c r="J35" s="301">
        <v>280511</v>
      </c>
      <c r="K35" s="301">
        <v>17163740</v>
      </c>
      <c r="L35" s="301">
        <v>28292</v>
      </c>
      <c r="M35" s="301">
        <v>1.444807E-2</v>
      </c>
    </row>
    <row r="36" spans="1:13" ht="14.5" x14ac:dyDescent="0.35">
      <c r="A36" s="301">
        <v>1985140103</v>
      </c>
      <c r="B36" s="301">
        <v>1985</v>
      </c>
      <c r="C36" s="302" t="s">
        <v>41</v>
      </c>
      <c r="D36" s="302" t="s">
        <v>42</v>
      </c>
      <c r="E36" s="302" t="s">
        <v>25</v>
      </c>
      <c r="F36" s="302" t="s">
        <v>26</v>
      </c>
      <c r="G36" s="302" t="s">
        <v>26</v>
      </c>
      <c r="H36" s="301">
        <v>174174</v>
      </c>
      <c r="I36" s="301">
        <v>669884</v>
      </c>
      <c r="J36" s="301">
        <v>27273</v>
      </c>
      <c r="K36" s="301">
        <v>58293127</v>
      </c>
      <c r="L36" s="301">
        <v>2358</v>
      </c>
      <c r="M36" s="301">
        <v>7.3878879999999994E-2</v>
      </c>
    </row>
    <row r="37" spans="1:13" ht="14.5" x14ac:dyDescent="0.35">
      <c r="A37" s="301">
        <v>1985140203</v>
      </c>
      <c r="B37" s="301">
        <v>1985</v>
      </c>
      <c r="C37" s="302" t="s">
        <v>41</v>
      </c>
      <c r="D37" s="302" t="s">
        <v>42</v>
      </c>
      <c r="E37" s="302" t="s">
        <v>27</v>
      </c>
      <c r="F37" s="302" t="s">
        <v>26</v>
      </c>
      <c r="G37" s="302" t="s">
        <v>26</v>
      </c>
      <c r="H37" s="301">
        <v>154048</v>
      </c>
      <c r="I37" s="301">
        <v>287483</v>
      </c>
      <c r="J37" s="301">
        <v>49716</v>
      </c>
      <c r="K37" s="301">
        <v>24086835</v>
      </c>
      <c r="L37" s="301">
        <v>4162</v>
      </c>
      <c r="M37" s="301">
        <v>3.7016970000000003E-2</v>
      </c>
    </row>
    <row r="38" spans="1:13" ht="14.5" x14ac:dyDescent="0.35">
      <c r="A38" s="301">
        <v>1985140303</v>
      </c>
      <c r="B38" s="301">
        <v>1985</v>
      </c>
      <c r="C38" s="302" t="s">
        <v>41</v>
      </c>
      <c r="D38" s="302" t="s">
        <v>42</v>
      </c>
      <c r="E38" s="302" t="s">
        <v>28</v>
      </c>
      <c r="F38" s="302" t="s">
        <v>26</v>
      </c>
      <c r="G38" s="302" t="s">
        <v>26</v>
      </c>
      <c r="H38" s="301">
        <v>633126</v>
      </c>
      <c r="I38" s="301">
        <v>336574</v>
      </c>
      <c r="J38" s="301">
        <v>275233</v>
      </c>
      <c r="K38" s="301">
        <v>29884411</v>
      </c>
      <c r="L38" s="301">
        <v>24847</v>
      </c>
      <c r="M38" s="301">
        <v>2.5480539999999999E-2</v>
      </c>
    </row>
    <row r="39" spans="1:13" ht="14.5" x14ac:dyDescent="0.35">
      <c r="A39" s="301">
        <v>1985200103</v>
      </c>
      <c r="B39" s="301">
        <v>1985</v>
      </c>
      <c r="C39" s="302" t="s">
        <v>43</v>
      </c>
      <c r="D39" s="302" t="s">
        <v>44</v>
      </c>
      <c r="E39" s="302" t="s">
        <v>25</v>
      </c>
      <c r="F39" s="302" t="s">
        <v>26</v>
      </c>
      <c r="G39" s="302" t="s">
        <v>26</v>
      </c>
      <c r="H39" s="301">
        <v>380393</v>
      </c>
      <c r="I39" s="301">
        <v>441812</v>
      </c>
      <c r="J39" s="301">
        <v>115798</v>
      </c>
      <c r="K39" s="301">
        <v>29481689</v>
      </c>
      <c r="L39" s="301">
        <v>7601</v>
      </c>
      <c r="M39" s="301">
        <v>5.0046300000000002E-2</v>
      </c>
    </row>
    <row r="40" spans="1:13" ht="14.5" x14ac:dyDescent="0.35">
      <c r="A40" s="301">
        <v>1985200203</v>
      </c>
      <c r="B40" s="301">
        <v>1985</v>
      </c>
      <c r="C40" s="302" t="s">
        <v>43</v>
      </c>
      <c r="D40" s="302" t="s">
        <v>44</v>
      </c>
      <c r="E40" s="302" t="s">
        <v>27</v>
      </c>
      <c r="F40" s="302" t="s">
        <v>26</v>
      </c>
      <c r="G40" s="302" t="s">
        <v>26</v>
      </c>
      <c r="H40" s="301">
        <v>549085</v>
      </c>
      <c r="I40" s="301">
        <v>294039</v>
      </c>
      <c r="J40" s="301">
        <v>216458</v>
      </c>
      <c r="K40" s="301">
        <v>19641555</v>
      </c>
      <c r="L40" s="301">
        <v>14482</v>
      </c>
      <c r="M40" s="301">
        <v>3.7914759999999999E-2</v>
      </c>
    </row>
    <row r="41" spans="1:13" ht="14.5" x14ac:dyDescent="0.35">
      <c r="A41" s="301">
        <v>1985200303</v>
      </c>
      <c r="B41" s="301">
        <v>1985</v>
      </c>
      <c r="C41" s="302" t="s">
        <v>43</v>
      </c>
      <c r="D41" s="302" t="s">
        <v>44</v>
      </c>
      <c r="E41" s="302" t="s">
        <v>28</v>
      </c>
      <c r="F41" s="302" t="s">
        <v>26</v>
      </c>
      <c r="G41" s="302" t="s">
        <v>26</v>
      </c>
      <c r="H41" s="301">
        <v>1095578</v>
      </c>
      <c r="I41" s="301">
        <v>312304</v>
      </c>
      <c r="J41" s="301">
        <v>561555</v>
      </c>
      <c r="K41" s="301">
        <v>21417771</v>
      </c>
      <c r="L41" s="301">
        <v>37806</v>
      </c>
      <c r="M41" s="301">
        <v>2.8978980000000001E-2</v>
      </c>
    </row>
    <row r="42" spans="1:13" ht="14.5" x14ac:dyDescent="0.35">
      <c r="A42" s="301">
        <v>1985240103</v>
      </c>
      <c r="B42" s="301">
        <v>1985</v>
      </c>
      <c r="C42" s="302" t="s">
        <v>45</v>
      </c>
      <c r="D42" s="302" t="s">
        <v>46</v>
      </c>
      <c r="E42" s="302" t="s">
        <v>25</v>
      </c>
      <c r="F42" s="302" t="s">
        <v>26</v>
      </c>
      <c r="G42" s="302" t="s">
        <v>26</v>
      </c>
      <c r="H42" s="301">
        <v>244787</v>
      </c>
      <c r="I42" s="301">
        <v>398202</v>
      </c>
      <c r="J42" s="301">
        <v>67402</v>
      </c>
      <c r="K42" s="301">
        <v>28411764</v>
      </c>
      <c r="L42" s="301">
        <v>4720</v>
      </c>
      <c r="M42" s="301">
        <v>5.1860669999999998E-2</v>
      </c>
    </row>
    <row r="43" spans="1:13" ht="14.5" x14ac:dyDescent="0.35">
      <c r="A43" s="301">
        <v>1985240203</v>
      </c>
      <c r="B43" s="301">
        <v>1985</v>
      </c>
      <c r="C43" s="302" t="s">
        <v>45</v>
      </c>
      <c r="D43" s="302" t="s">
        <v>46</v>
      </c>
      <c r="E43" s="302" t="s">
        <v>27</v>
      </c>
      <c r="F43" s="302" t="s">
        <v>26</v>
      </c>
      <c r="G43" s="302" t="s">
        <v>26</v>
      </c>
      <c r="H43" s="301">
        <v>116789</v>
      </c>
      <c r="I43" s="301">
        <v>76030</v>
      </c>
      <c r="J43" s="301">
        <v>55202</v>
      </c>
      <c r="K43" s="301">
        <v>4857080</v>
      </c>
      <c r="L43" s="301">
        <v>3513</v>
      </c>
      <c r="M43" s="301">
        <v>3.3242430000000003E-2</v>
      </c>
    </row>
    <row r="44" spans="1:13" ht="14.5" x14ac:dyDescent="0.35">
      <c r="A44" s="301">
        <v>1985240303</v>
      </c>
      <c r="B44" s="301">
        <v>1985</v>
      </c>
      <c r="C44" s="302" t="s">
        <v>45</v>
      </c>
      <c r="D44" s="302" t="s">
        <v>46</v>
      </c>
      <c r="E44" s="302" t="s">
        <v>28</v>
      </c>
      <c r="F44" s="302" t="s">
        <v>26</v>
      </c>
      <c r="G44" s="302" t="s">
        <v>26</v>
      </c>
      <c r="H44" s="301">
        <v>540073</v>
      </c>
      <c r="I44" s="301">
        <v>162028</v>
      </c>
      <c r="J44" s="301">
        <v>357427</v>
      </c>
      <c r="K44" s="301">
        <v>9520392</v>
      </c>
      <c r="L44" s="301">
        <v>20583</v>
      </c>
      <c r="M44" s="301">
        <v>2.623899E-2</v>
      </c>
    </row>
    <row r="45" spans="1:13" ht="14.5" x14ac:dyDescent="0.35">
      <c r="A45" s="301">
        <v>1985260103</v>
      </c>
      <c r="B45" s="301">
        <v>1985</v>
      </c>
      <c r="C45" s="302" t="s">
        <v>47</v>
      </c>
      <c r="D45" s="302" t="s">
        <v>48</v>
      </c>
      <c r="E45" s="302" t="s">
        <v>25</v>
      </c>
      <c r="F45" s="302" t="s">
        <v>26</v>
      </c>
      <c r="G45" s="302" t="s">
        <v>26</v>
      </c>
      <c r="H45" s="301">
        <v>226851</v>
      </c>
      <c r="I45" s="301">
        <v>265242</v>
      </c>
      <c r="J45" s="301">
        <v>69935</v>
      </c>
      <c r="K45" s="301">
        <v>14335602</v>
      </c>
      <c r="L45" s="301">
        <v>3788</v>
      </c>
      <c r="M45" s="301">
        <v>5.9886839999999997E-2</v>
      </c>
    </row>
    <row r="46" spans="1:13" ht="14.5" x14ac:dyDescent="0.35">
      <c r="A46" s="301">
        <v>1985260203</v>
      </c>
      <c r="B46" s="301">
        <v>1985</v>
      </c>
      <c r="C46" s="302" t="s">
        <v>47</v>
      </c>
      <c r="D46" s="302" t="s">
        <v>48</v>
      </c>
      <c r="E46" s="302" t="s">
        <v>27</v>
      </c>
      <c r="F46" s="302" t="s">
        <v>26</v>
      </c>
      <c r="G46" s="302" t="s">
        <v>26</v>
      </c>
      <c r="H46" s="301">
        <v>566467</v>
      </c>
      <c r="I46" s="301">
        <v>288288</v>
      </c>
      <c r="J46" s="301">
        <v>216776</v>
      </c>
      <c r="K46" s="301">
        <v>16445980</v>
      </c>
      <c r="L46" s="301">
        <v>12426</v>
      </c>
      <c r="M46" s="301">
        <v>4.5586710000000003E-2</v>
      </c>
    </row>
    <row r="47" spans="1:13" ht="14.5" x14ac:dyDescent="0.35">
      <c r="A47" s="301">
        <v>1985260303</v>
      </c>
      <c r="B47" s="301">
        <v>1985</v>
      </c>
      <c r="C47" s="302" t="s">
        <v>47</v>
      </c>
      <c r="D47" s="302" t="s">
        <v>48</v>
      </c>
      <c r="E47" s="302" t="s">
        <v>28</v>
      </c>
      <c r="F47" s="302" t="s">
        <v>26</v>
      </c>
      <c r="G47" s="302" t="s">
        <v>26</v>
      </c>
      <c r="H47" s="301">
        <v>1086915</v>
      </c>
      <c r="I47" s="301">
        <v>341572</v>
      </c>
      <c r="J47" s="301">
        <v>533689</v>
      </c>
      <c r="K47" s="301">
        <v>19867840</v>
      </c>
      <c r="L47" s="301">
        <v>31112</v>
      </c>
      <c r="M47" s="301">
        <v>3.4935269999999997E-2</v>
      </c>
    </row>
    <row r="48" spans="1:13" ht="14.5" x14ac:dyDescent="0.35">
      <c r="A48" s="301">
        <v>1985280103</v>
      </c>
      <c r="B48" s="301">
        <v>1985</v>
      </c>
      <c r="C48" s="302" t="s">
        <v>49</v>
      </c>
      <c r="D48" s="302" t="s">
        <v>50</v>
      </c>
      <c r="E48" s="302" t="s">
        <v>25</v>
      </c>
      <c r="F48" s="302" t="s">
        <v>26</v>
      </c>
      <c r="G48" s="302" t="s">
        <v>26</v>
      </c>
      <c r="H48" s="301">
        <v>615578</v>
      </c>
      <c r="I48" s="301">
        <v>543099</v>
      </c>
      <c r="J48" s="301">
        <v>109764</v>
      </c>
      <c r="K48" s="301">
        <v>46803951</v>
      </c>
      <c r="L48" s="301">
        <v>9642</v>
      </c>
      <c r="M48" s="301">
        <v>6.3843399999999995E-2</v>
      </c>
    </row>
    <row r="49" spans="1:13" ht="14.5" x14ac:dyDescent="0.35">
      <c r="A49" s="301">
        <v>1985280203</v>
      </c>
      <c r="B49" s="301">
        <v>1985</v>
      </c>
      <c r="C49" s="302" t="s">
        <v>49</v>
      </c>
      <c r="D49" s="302" t="s">
        <v>50</v>
      </c>
      <c r="E49" s="302" t="s">
        <v>27</v>
      </c>
      <c r="F49" s="302" t="s">
        <v>26</v>
      </c>
      <c r="G49" s="302" t="s">
        <v>26</v>
      </c>
      <c r="H49" s="301">
        <v>960471</v>
      </c>
      <c r="I49" s="301">
        <v>349241</v>
      </c>
      <c r="J49" s="301">
        <v>266218</v>
      </c>
      <c r="K49" s="301">
        <v>30663560</v>
      </c>
      <c r="L49" s="301">
        <v>23434</v>
      </c>
      <c r="M49" s="301">
        <v>4.0986769999999999E-2</v>
      </c>
    </row>
    <row r="50" spans="1:13" ht="14.5" x14ac:dyDescent="0.35">
      <c r="A50" s="301">
        <v>1985280303</v>
      </c>
      <c r="B50" s="301">
        <v>1985</v>
      </c>
      <c r="C50" s="302" t="s">
        <v>49</v>
      </c>
      <c r="D50" s="302" t="s">
        <v>50</v>
      </c>
      <c r="E50" s="302" t="s">
        <v>28</v>
      </c>
      <c r="F50" s="302" t="s">
        <v>26</v>
      </c>
      <c r="G50" s="302" t="s">
        <v>26</v>
      </c>
      <c r="H50" s="301">
        <v>1879728</v>
      </c>
      <c r="I50" s="301">
        <v>404860</v>
      </c>
      <c r="J50" s="301">
        <v>640873</v>
      </c>
      <c r="K50" s="301">
        <v>35968000</v>
      </c>
      <c r="L50" s="301">
        <v>56757</v>
      </c>
      <c r="M50" s="301">
        <v>3.3119019999999999E-2</v>
      </c>
    </row>
    <row r="51" spans="1:13" ht="14.5" x14ac:dyDescent="0.35">
      <c r="A51" s="301">
        <v>1985290103</v>
      </c>
      <c r="B51" s="301">
        <v>1985</v>
      </c>
      <c r="C51" s="302" t="s">
        <v>51</v>
      </c>
      <c r="D51" s="302" t="s">
        <v>52</v>
      </c>
      <c r="E51" s="302" t="s">
        <v>25</v>
      </c>
      <c r="F51" s="302" t="s">
        <v>26</v>
      </c>
      <c r="G51" s="302" t="s">
        <v>26</v>
      </c>
      <c r="H51" s="301">
        <v>310339</v>
      </c>
      <c r="I51" s="301">
        <v>356310</v>
      </c>
      <c r="J51" s="301">
        <v>85387</v>
      </c>
      <c r="K51" s="301">
        <v>22900307</v>
      </c>
      <c r="L51" s="301">
        <v>5356</v>
      </c>
      <c r="M51" s="301">
        <v>5.79439E-2</v>
      </c>
    </row>
    <row r="52" spans="1:13" ht="14.5" x14ac:dyDescent="0.35">
      <c r="A52" s="301">
        <v>1985290203</v>
      </c>
      <c r="B52" s="301">
        <v>1985</v>
      </c>
      <c r="C52" s="302" t="s">
        <v>51</v>
      </c>
      <c r="D52" s="302" t="s">
        <v>52</v>
      </c>
      <c r="E52" s="302" t="s">
        <v>27</v>
      </c>
      <c r="F52" s="302" t="s">
        <v>26</v>
      </c>
      <c r="G52" s="302" t="s">
        <v>26</v>
      </c>
      <c r="H52" s="301">
        <v>274954</v>
      </c>
      <c r="I52" s="301">
        <v>123806</v>
      </c>
      <c r="J52" s="301">
        <v>91122</v>
      </c>
      <c r="K52" s="301">
        <v>8773684</v>
      </c>
      <c r="L52" s="301">
        <v>6383</v>
      </c>
      <c r="M52" s="301">
        <v>4.3075429999999998E-2</v>
      </c>
    </row>
    <row r="53" spans="1:13" ht="14.5" x14ac:dyDescent="0.35">
      <c r="A53" s="301">
        <v>1985290303</v>
      </c>
      <c r="B53" s="301">
        <v>1985</v>
      </c>
      <c r="C53" s="302" t="s">
        <v>51</v>
      </c>
      <c r="D53" s="302" t="s">
        <v>52</v>
      </c>
      <c r="E53" s="302" t="s">
        <v>28</v>
      </c>
      <c r="F53" s="302" t="s">
        <v>26</v>
      </c>
      <c r="G53" s="302" t="s">
        <v>26</v>
      </c>
      <c r="H53" s="301">
        <v>310525</v>
      </c>
      <c r="I53" s="301">
        <v>73732</v>
      </c>
      <c r="J53" s="301">
        <v>116224</v>
      </c>
      <c r="K53" s="301">
        <v>5356262</v>
      </c>
      <c r="L53" s="301">
        <v>8427</v>
      </c>
      <c r="M53" s="301">
        <v>3.6850269999999997E-2</v>
      </c>
    </row>
    <row r="54" spans="1:13" ht="14.5" x14ac:dyDescent="0.35">
      <c r="A54" s="301">
        <v>1985320103</v>
      </c>
      <c r="B54" s="301">
        <v>1985</v>
      </c>
      <c r="C54" s="302" t="s">
        <v>53</v>
      </c>
      <c r="D54" s="302" t="s">
        <v>54</v>
      </c>
      <c r="E54" s="302" t="s">
        <v>25</v>
      </c>
      <c r="F54" s="302" t="s">
        <v>26</v>
      </c>
      <c r="G54" s="302" t="s">
        <v>26</v>
      </c>
      <c r="H54" s="301">
        <v>322286</v>
      </c>
      <c r="I54" s="301">
        <v>323056</v>
      </c>
      <c r="J54" s="301">
        <v>82788</v>
      </c>
      <c r="K54" s="301">
        <v>28334513</v>
      </c>
      <c r="L54" s="301">
        <v>7192</v>
      </c>
      <c r="M54" s="301">
        <v>4.4808760000000003E-2</v>
      </c>
    </row>
    <row r="55" spans="1:13" ht="14.5" x14ac:dyDescent="0.35">
      <c r="A55" s="301">
        <v>1985320203</v>
      </c>
      <c r="B55" s="301">
        <v>1985</v>
      </c>
      <c r="C55" s="302" t="s">
        <v>53</v>
      </c>
      <c r="D55" s="302" t="s">
        <v>54</v>
      </c>
      <c r="E55" s="302" t="s">
        <v>27</v>
      </c>
      <c r="F55" s="302" t="s">
        <v>26</v>
      </c>
      <c r="G55" s="302" t="s">
        <v>26</v>
      </c>
      <c r="H55" s="301">
        <v>231264</v>
      </c>
      <c r="I55" s="301">
        <v>119758</v>
      </c>
      <c r="J55" s="301">
        <v>85357</v>
      </c>
      <c r="K55" s="301">
        <v>9267726</v>
      </c>
      <c r="L55" s="301">
        <v>6545</v>
      </c>
      <c r="M55" s="301">
        <v>3.5335110000000003E-2</v>
      </c>
    </row>
    <row r="56" spans="1:13" ht="14.5" x14ac:dyDescent="0.35">
      <c r="A56" s="301">
        <v>1985320303</v>
      </c>
      <c r="B56" s="301">
        <v>1985</v>
      </c>
      <c r="C56" s="302" t="s">
        <v>53</v>
      </c>
      <c r="D56" s="302" t="s">
        <v>54</v>
      </c>
      <c r="E56" s="302" t="s">
        <v>28</v>
      </c>
      <c r="F56" s="302" t="s">
        <v>26</v>
      </c>
      <c r="G56" s="302" t="s">
        <v>26</v>
      </c>
      <c r="H56" s="301">
        <v>333232</v>
      </c>
      <c r="I56" s="301">
        <v>97944</v>
      </c>
      <c r="J56" s="301">
        <v>163386</v>
      </c>
      <c r="K56" s="301">
        <v>7077680</v>
      </c>
      <c r="L56" s="301">
        <v>11952</v>
      </c>
      <c r="M56" s="301">
        <v>2.78815E-2</v>
      </c>
    </row>
    <row r="57" spans="1:13" ht="14.5" x14ac:dyDescent="0.35">
      <c r="A57" s="301">
        <v>1985330103</v>
      </c>
      <c r="B57" s="301">
        <v>1985</v>
      </c>
      <c r="C57" s="302" t="s">
        <v>55</v>
      </c>
      <c r="D57" s="302" t="s">
        <v>56</v>
      </c>
      <c r="E57" s="302" t="s">
        <v>25</v>
      </c>
      <c r="F57" s="302" t="s">
        <v>26</v>
      </c>
      <c r="G57" s="302" t="s">
        <v>26</v>
      </c>
      <c r="H57" s="301">
        <v>206754</v>
      </c>
      <c r="I57" s="301">
        <v>200841</v>
      </c>
      <c r="J57" s="301">
        <v>48173</v>
      </c>
      <c r="K57" s="301">
        <v>16073103</v>
      </c>
      <c r="L57" s="301">
        <v>3948</v>
      </c>
      <c r="M57" s="301">
        <v>5.2364290000000001E-2</v>
      </c>
    </row>
    <row r="58" spans="1:13" ht="14.5" x14ac:dyDescent="0.35">
      <c r="A58" s="301">
        <v>1985330203</v>
      </c>
      <c r="B58" s="301">
        <v>1985</v>
      </c>
      <c r="C58" s="302" t="s">
        <v>55</v>
      </c>
      <c r="D58" s="302" t="s">
        <v>56</v>
      </c>
      <c r="E58" s="302" t="s">
        <v>27</v>
      </c>
      <c r="F58" s="302" t="s">
        <v>26</v>
      </c>
      <c r="G58" s="302" t="s">
        <v>26</v>
      </c>
      <c r="H58" s="301">
        <v>211980</v>
      </c>
      <c r="I58" s="301">
        <v>104466</v>
      </c>
      <c r="J58" s="301">
        <v>77881</v>
      </c>
      <c r="K58" s="301">
        <v>8041074</v>
      </c>
      <c r="L58" s="301">
        <v>6012</v>
      </c>
      <c r="M58" s="301">
        <v>3.5258780000000003E-2</v>
      </c>
    </row>
    <row r="59" spans="1:13" ht="14.5" x14ac:dyDescent="0.35">
      <c r="A59" s="301">
        <v>1985330303</v>
      </c>
      <c r="B59" s="301">
        <v>1985</v>
      </c>
      <c r="C59" s="302" t="s">
        <v>55</v>
      </c>
      <c r="D59" s="302" t="s">
        <v>56</v>
      </c>
      <c r="E59" s="302" t="s">
        <v>28</v>
      </c>
      <c r="F59" s="302" t="s">
        <v>26</v>
      </c>
      <c r="G59" s="302" t="s">
        <v>26</v>
      </c>
      <c r="H59" s="301">
        <v>339848</v>
      </c>
      <c r="I59" s="301">
        <v>88992</v>
      </c>
      <c r="J59" s="301">
        <v>148656</v>
      </c>
      <c r="K59" s="301">
        <v>6618412</v>
      </c>
      <c r="L59" s="301">
        <v>11006</v>
      </c>
      <c r="M59" s="301">
        <v>3.0878240000000001E-2</v>
      </c>
    </row>
    <row r="60" spans="1:13" ht="14.5" x14ac:dyDescent="0.35">
      <c r="A60" s="301">
        <v>1985370103</v>
      </c>
      <c r="B60" s="301">
        <v>1985</v>
      </c>
      <c r="C60" s="302" t="s">
        <v>57</v>
      </c>
      <c r="D60" s="302" t="s">
        <v>58</v>
      </c>
      <c r="E60" s="302" t="s">
        <v>25</v>
      </c>
      <c r="F60" s="302" t="s">
        <v>26</v>
      </c>
      <c r="G60" s="302" t="s">
        <v>26</v>
      </c>
      <c r="H60" s="301">
        <v>268770</v>
      </c>
      <c r="I60" s="301">
        <v>229330</v>
      </c>
      <c r="J60" s="301">
        <v>63492</v>
      </c>
      <c r="K60" s="301">
        <v>5419715</v>
      </c>
      <c r="L60" s="301">
        <v>1469</v>
      </c>
      <c r="M60" s="301">
        <v>0.18295739999999999</v>
      </c>
    </row>
    <row r="61" spans="1:13" ht="14.5" x14ac:dyDescent="0.35">
      <c r="A61" s="301">
        <v>1985370203</v>
      </c>
      <c r="B61" s="301">
        <v>1985</v>
      </c>
      <c r="C61" s="302" t="s">
        <v>57</v>
      </c>
      <c r="D61" s="302" t="s">
        <v>58</v>
      </c>
      <c r="E61" s="302" t="s">
        <v>27</v>
      </c>
      <c r="F61" s="302" t="s">
        <v>26</v>
      </c>
      <c r="G61" s="302" t="s">
        <v>26</v>
      </c>
      <c r="H61" s="301">
        <v>872823</v>
      </c>
      <c r="I61" s="301">
        <v>430403</v>
      </c>
      <c r="J61" s="301">
        <v>324405</v>
      </c>
      <c r="K61" s="301">
        <v>10040580</v>
      </c>
      <c r="L61" s="301">
        <v>7555</v>
      </c>
      <c r="M61" s="301">
        <v>0.115522</v>
      </c>
    </row>
    <row r="62" spans="1:13" ht="14.5" x14ac:dyDescent="0.35">
      <c r="A62" s="301">
        <v>1985370303</v>
      </c>
      <c r="B62" s="301">
        <v>1985</v>
      </c>
      <c r="C62" s="302" t="s">
        <v>57</v>
      </c>
      <c r="D62" s="302" t="s">
        <v>58</v>
      </c>
      <c r="E62" s="302" t="s">
        <v>28</v>
      </c>
      <c r="F62" s="302" t="s">
        <v>26</v>
      </c>
      <c r="G62" s="302" t="s">
        <v>26</v>
      </c>
      <c r="H62" s="301">
        <v>1738826</v>
      </c>
      <c r="I62" s="301">
        <v>412333</v>
      </c>
      <c r="J62" s="301">
        <v>721907</v>
      </c>
      <c r="K62" s="301">
        <v>9399930</v>
      </c>
      <c r="L62" s="301">
        <v>16348</v>
      </c>
      <c r="M62" s="301">
        <v>0.1063605</v>
      </c>
    </row>
    <row r="63" spans="1:13" ht="14.5" x14ac:dyDescent="0.35">
      <c r="A63" s="301">
        <v>1985400103</v>
      </c>
      <c r="B63" s="301">
        <v>1985</v>
      </c>
      <c r="C63" s="302" t="s">
        <v>59</v>
      </c>
      <c r="D63" s="302" t="s">
        <v>60</v>
      </c>
      <c r="E63" s="302" t="s">
        <v>25</v>
      </c>
      <c r="F63" s="302" t="s">
        <v>26</v>
      </c>
      <c r="G63" s="302" t="s">
        <v>26</v>
      </c>
      <c r="H63" s="301">
        <v>260245</v>
      </c>
      <c r="I63" s="301">
        <v>338923</v>
      </c>
      <c r="J63" s="301">
        <v>62023</v>
      </c>
      <c r="K63" s="301">
        <v>20967245</v>
      </c>
      <c r="L63" s="301">
        <v>3868</v>
      </c>
      <c r="M63" s="301">
        <v>6.7285189999999995E-2</v>
      </c>
    </row>
    <row r="64" spans="1:13" ht="14.5" x14ac:dyDescent="0.35">
      <c r="A64" s="301">
        <v>1985400203</v>
      </c>
      <c r="B64" s="301">
        <v>1985</v>
      </c>
      <c r="C64" s="302" t="s">
        <v>59</v>
      </c>
      <c r="D64" s="302" t="s">
        <v>60</v>
      </c>
      <c r="E64" s="302" t="s">
        <v>27</v>
      </c>
      <c r="F64" s="302" t="s">
        <v>26</v>
      </c>
      <c r="G64" s="302" t="s">
        <v>26</v>
      </c>
      <c r="H64" s="301">
        <v>104823</v>
      </c>
      <c r="I64" s="301">
        <v>65990</v>
      </c>
      <c r="J64" s="301">
        <v>46527</v>
      </c>
      <c r="K64" s="301">
        <v>3984024</v>
      </c>
      <c r="L64" s="301">
        <v>2806</v>
      </c>
      <c r="M64" s="301">
        <v>3.7357939999999999E-2</v>
      </c>
    </row>
    <row r="65" spans="1:13" ht="14.5" x14ac:dyDescent="0.35">
      <c r="A65" s="301">
        <v>1985400303</v>
      </c>
      <c r="B65" s="301">
        <v>1985</v>
      </c>
      <c r="C65" s="302" t="s">
        <v>59</v>
      </c>
      <c r="D65" s="302" t="s">
        <v>60</v>
      </c>
      <c r="E65" s="302" t="s">
        <v>28</v>
      </c>
      <c r="F65" s="302" t="s">
        <v>26</v>
      </c>
      <c r="G65" s="302" t="s">
        <v>26</v>
      </c>
      <c r="H65" s="301">
        <v>85366</v>
      </c>
      <c r="I65" s="301">
        <v>31012</v>
      </c>
      <c r="J65" s="301">
        <v>49151</v>
      </c>
      <c r="K65" s="301">
        <v>1724888</v>
      </c>
      <c r="L65" s="301">
        <v>2695</v>
      </c>
      <c r="M65" s="301">
        <v>3.1670150000000001E-2</v>
      </c>
    </row>
    <row r="66" spans="1:13" ht="14.5" x14ac:dyDescent="0.35">
      <c r="A66" s="301">
        <v>1985990103</v>
      </c>
      <c r="B66" s="301">
        <v>1985</v>
      </c>
      <c r="C66" s="302" t="s">
        <v>61</v>
      </c>
      <c r="D66" s="302" t="s">
        <v>62</v>
      </c>
      <c r="E66" s="302" t="s">
        <v>25</v>
      </c>
      <c r="F66" s="302" t="s">
        <v>26</v>
      </c>
      <c r="G66" s="302" t="s">
        <v>26</v>
      </c>
      <c r="H66" s="301">
        <v>74513</v>
      </c>
      <c r="I66" s="301">
        <v>94345</v>
      </c>
      <c r="J66" s="301">
        <v>24645</v>
      </c>
      <c r="K66" s="301">
        <v>4118099</v>
      </c>
      <c r="L66" s="301">
        <v>1054</v>
      </c>
      <c r="M66" s="301">
        <v>7.0714449999999998E-2</v>
      </c>
    </row>
    <row r="67" spans="1:13" ht="14.5" x14ac:dyDescent="0.35">
      <c r="A67" s="301">
        <v>1985990203</v>
      </c>
      <c r="B67" s="301">
        <v>1985</v>
      </c>
      <c r="C67" s="302" t="s">
        <v>61</v>
      </c>
      <c r="D67" s="302" t="s">
        <v>62</v>
      </c>
      <c r="E67" s="302" t="s">
        <v>27</v>
      </c>
      <c r="F67" s="302" t="s">
        <v>26</v>
      </c>
      <c r="G67" s="302" t="s">
        <v>26</v>
      </c>
      <c r="H67" s="301">
        <v>105588</v>
      </c>
      <c r="I67" s="301">
        <v>67647</v>
      </c>
      <c r="J67" s="301">
        <v>51009</v>
      </c>
      <c r="K67" s="301">
        <v>1539817</v>
      </c>
      <c r="L67" s="301">
        <v>1167</v>
      </c>
      <c r="M67" s="301">
        <v>9.0478329999999996E-2</v>
      </c>
    </row>
    <row r="68" spans="1:13" ht="14.5" x14ac:dyDescent="0.35">
      <c r="A68" s="301">
        <v>1985990303</v>
      </c>
      <c r="B68" s="301">
        <v>1985</v>
      </c>
      <c r="C68" s="302" t="s">
        <v>61</v>
      </c>
      <c r="D68" s="302" t="s">
        <v>62</v>
      </c>
      <c r="E68" s="302" t="s">
        <v>28</v>
      </c>
      <c r="F68" s="302" t="s">
        <v>26</v>
      </c>
      <c r="G68" s="302" t="s">
        <v>26</v>
      </c>
      <c r="H68" s="301">
        <v>229935</v>
      </c>
      <c r="I68" s="301">
        <v>94373</v>
      </c>
      <c r="J68" s="301">
        <v>176928</v>
      </c>
      <c r="K68" s="301">
        <v>1975343</v>
      </c>
      <c r="L68" s="301">
        <v>3594</v>
      </c>
      <c r="M68" s="301">
        <v>6.3973489999999994E-2</v>
      </c>
    </row>
    <row r="69" spans="1:13" ht="14.5" x14ac:dyDescent="0.35">
      <c r="A69" s="301">
        <v>1986000103</v>
      </c>
      <c r="B69" s="301">
        <v>1986</v>
      </c>
      <c r="C69" s="302" t="s">
        <v>23</v>
      </c>
      <c r="D69" s="302" t="s">
        <v>24</v>
      </c>
      <c r="E69" s="302" t="s">
        <v>25</v>
      </c>
      <c r="F69" s="302" t="s">
        <v>26</v>
      </c>
      <c r="G69" s="302" t="s">
        <v>26</v>
      </c>
      <c r="H69" s="301">
        <v>434738</v>
      </c>
      <c r="I69" s="301">
        <v>1210440</v>
      </c>
      <c r="J69" s="301">
        <v>370526</v>
      </c>
      <c r="K69" s="301">
        <v>36223149</v>
      </c>
      <c r="L69" s="301">
        <v>8359</v>
      </c>
      <c r="M69" s="301">
        <v>5.2005820000000001E-2</v>
      </c>
    </row>
    <row r="70" spans="1:13" ht="14.5" x14ac:dyDescent="0.35">
      <c r="A70" s="301">
        <v>1986000203</v>
      </c>
      <c r="B70" s="301">
        <v>1986</v>
      </c>
      <c r="C70" s="302" t="s">
        <v>23</v>
      </c>
      <c r="D70" s="302" t="s">
        <v>24</v>
      </c>
      <c r="E70" s="302" t="s">
        <v>27</v>
      </c>
      <c r="F70" s="302" t="s">
        <v>26</v>
      </c>
      <c r="G70" s="302" t="s">
        <v>26</v>
      </c>
      <c r="H70" s="301">
        <v>935413</v>
      </c>
      <c r="I70" s="301">
        <v>1529574</v>
      </c>
      <c r="J70" s="301">
        <v>1211627</v>
      </c>
      <c r="K70" s="301">
        <v>28273711</v>
      </c>
      <c r="L70" s="301">
        <v>22276</v>
      </c>
      <c r="M70" s="301">
        <v>4.1991260000000002E-2</v>
      </c>
    </row>
    <row r="71" spans="1:13" ht="14.5" x14ac:dyDescent="0.35">
      <c r="A71" s="301">
        <v>1986000303</v>
      </c>
      <c r="B71" s="301">
        <v>1986</v>
      </c>
      <c r="C71" s="302" t="s">
        <v>23</v>
      </c>
      <c r="D71" s="302" t="s">
        <v>24</v>
      </c>
      <c r="E71" s="302" t="s">
        <v>28</v>
      </c>
      <c r="F71" s="302" t="s">
        <v>26</v>
      </c>
      <c r="G71" s="302" t="s">
        <v>26</v>
      </c>
      <c r="H71" s="301">
        <v>644180</v>
      </c>
      <c r="I71" s="301">
        <v>658519</v>
      </c>
      <c r="J71" s="301">
        <v>774122</v>
      </c>
      <c r="K71" s="301">
        <v>14151132</v>
      </c>
      <c r="L71" s="301">
        <v>16774</v>
      </c>
      <c r="M71" s="301">
        <v>3.8403470000000002E-2</v>
      </c>
    </row>
    <row r="72" spans="1:13" ht="14.5" x14ac:dyDescent="0.35">
      <c r="A72" s="301">
        <v>1986000403</v>
      </c>
      <c r="B72" s="301">
        <v>1986</v>
      </c>
      <c r="C72" s="302" t="s">
        <v>23</v>
      </c>
      <c r="D72" s="302" t="s">
        <v>24</v>
      </c>
      <c r="E72" s="302" t="s">
        <v>29</v>
      </c>
      <c r="F72" s="302" t="s">
        <v>26</v>
      </c>
      <c r="G72" s="302" t="s">
        <v>26</v>
      </c>
      <c r="H72" s="301">
        <v>2486793</v>
      </c>
      <c r="I72" s="301">
        <v>1649556</v>
      </c>
      <c r="J72" s="301">
        <v>3812562</v>
      </c>
      <c r="K72" s="301">
        <v>33312581</v>
      </c>
      <c r="L72" s="301">
        <v>78197</v>
      </c>
      <c r="M72" s="301">
        <v>3.1801690000000001E-2</v>
      </c>
    </row>
    <row r="73" spans="1:13" ht="14.5" x14ac:dyDescent="0.35">
      <c r="A73" s="301">
        <v>1986010403</v>
      </c>
      <c r="B73" s="301">
        <v>1986</v>
      </c>
      <c r="C73" s="302" t="s">
        <v>30</v>
      </c>
      <c r="D73" s="302" t="s">
        <v>31</v>
      </c>
      <c r="E73" s="302" t="s">
        <v>26</v>
      </c>
      <c r="F73" s="302" t="s">
        <v>26</v>
      </c>
      <c r="G73" s="302" t="s">
        <v>26</v>
      </c>
      <c r="H73" s="301">
        <v>182438</v>
      </c>
      <c r="I73" s="301">
        <v>114273</v>
      </c>
      <c r="J73" s="301">
        <v>106701</v>
      </c>
      <c r="K73" s="301">
        <v>5759103</v>
      </c>
      <c r="L73" s="301">
        <v>6043</v>
      </c>
      <c r="M73" s="301">
        <v>3.019202E-2</v>
      </c>
    </row>
    <row r="74" spans="1:13" ht="14.5" x14ac:dyDescent="0.35">
      <c r="A74" s="301">
        <v>1986020101</v>
      </c>
      <c r="B74" s="301">
        <v>1986</v>
      </c>
      <c r="C74" s="302" t="s">
        <v>32</v>
      </c>
      <c r="D74" s="302" t="s">
        <v>33</v>
      </c>
      <c r="E74" s="302" t="s">
        <v>25</v>
      </c>
      <c r="F74" s="302" t="s">
        <v>34</v>
      </c>
      <c r="G74" s="302" t="s">
        <v>25</v>
      </c>
      <c r="H74" s="301">
        <v>213237</v>
      </c>
      <c r="I74" s="301">
        <v>240376</v>
      </c>
      <c r="J74" s="301">
        <v>56049</v>
      </c>
      <c r="K74" s="301">
        <v>22543420</v>
      </c>
      <c r="L74" s="301">
        <v>5258</v>
      </c>
      <c r="M74" s="301">
        <v>4.0555929999999997E-2</v>
      </c>
    </row>
    <row r="75" spans="1:13" ht="14.5" x14ac:dyDescent="0.35">
      <c r="A75" s="301">
        <v>1986020102</v>
      </c>
      <c r="B75" s="301">
        <v>1986</v>
      </c>
      <c r="C75" s="302" t="s">
        <v>32</v>
      </c>
      <c r="D75" s="302" t="s">
        <v>33</v>
      </c>
      <c r="E75" s="302" t="s">
        <v>25</v>
      </c>
      <c r="F75" s="302" t="s">
        <v>34</v>
      </c>
      <c r="G75" s="302" t="s">
        <v>27</v>
      </c>
      <c r="H75" s="301">
        <v>170032</v>
      </c>
      <c r="I75" s="301">
        <v>215378</v>
      </c>
      <c r="J75" s="301">
        <v>51189</v>
      </c>
      <c r="K75" s="301">
        <v>20594076</v>
      </c>
      <c r="L75" s="301">
        <v>4912</v>
      </c>
      <c r="M75" s="301">
        <v>3.4615729999999997E-2</v>
      </c>
    </row>
    <row r="76" spans="1:13" ht="14.5" x14ac:dyDescent="0.35">
      <c r="A76" s="301">
        <v>1986020103</v>
      </c>
      <c r="B76" s="301">
        <v>1986</v>
      </c>
      <c r="C76" s="302" t="s">
        <v>32</v>
      </c>
      <c r="D76" s="302" t="s">
        <v>33</v>
      </c>
      <c r="E76" s="302" t="s">
        <v>25</v>
      </c>
      <c r="F76" s="302" t="s">
        <v>34</v>
      </c>
      <c r="G76" s="302" t="s">
        <v>35</v>
      </c>
      <c r="H76" s="301">
        <v>29828</v>
      </c>
      <c r="I76" s="301">
        <v>50976</v>
      </c>
      <c r="J76" s="301">
        <v>12885</v>
      </c>
      <c r="K76" s="301">
        <v>4909225</v>
      </c>
      <c r="L76" s="301">
        <v>1256</v>
      </c>
      <c r="M76" s="301">
        <v>2.3744660000000001E-2</v>
      </c>
    </row>
    <row r="77" spans="1:13" ht="14.5" x14ac:dyDescent="0.35">
      <c r="A77" s="301">
        <v>1986020111</v>
      </c>
      <c r="B77" s="301">
        <v>1986</v>
      </c>
      <c r="C77" s="302" t="s">
        <v>32</v>
      </c>
      <c r="D77" s="302" t="s">
        <v>33</v>
      </c>
      <c r="E77" s="302" t="s">
        <v>25</v>
      </c>
      <c r="F77" s="302" t="s">
        <v>36</v>
      </c>
      <c r="G77" s="302" t="s">
        <v>25</v>
      </c>
      <c r="H77" s="301">
        <v>55780</v>
      </c>
      <c r="I77" s="301">
        <v>59272</v>
      </c>
      <c r="J77" s="301">
        <v>15477</v>
      </c>
      <c r="K77" s="301">
        <v>5599316</v>
      </c>
      <c r="L77" s="301">
        <v>1472</v>
      </c>
      <c r="M77" s="301">
        <v>3.7890239999999999E-2</v>
      </c>
    </row>
    <row r="78" spans="1:13" ht="14.5" x14ac:dyDescent="0.35">
      <c r="A78" s="301">
        <v>1986020112</v>
      </c>
      <c r="B78" s="301">
        <v>1986</v>
      </c>
      <c r="C78" s="302" t="s">
        <v>32</v>
      </c>
      <c r="D78" s="302" t="s">
        <v>33</v>
      </c>
      <c r="E78" s="302" t="s">
        <v>25</v>
      </c>
      <c r="F78" s="302" t="s">
        <v>36</v>
      </c>
      <c r="G78" s="302" t="s">
        <v>27</v>
      </c>
      <c r="H78" s="301">
        <v>57624</v>
      </c>
      <c r="I78" s="301">
        <v>71530</v>
      </c>
      <c r="J78" s="301">
        <v>18860</v>
      </c>
      <c r="K78" s="301">
        <v>6916233</v>
      </c>
      <c r="L78" s="301">
        <v>1830</v>
      </c>
      <c r="M78" s="301">
        <v>3.1480099999999997E-2</v>
      </c>
    </row>
    <row r="79" spans="1:13" ht="14.5" x14ac:dyDescent="0.35">
      <c r="A79" s="301">
        <v>1986020113</v>
      </c>
      <c r="B79" s="301">
        <v>1986</v>
      </c>
      <c r="C79" s="302" t="s">
        <v>32</v>
      </c>
      <c r="D79" s="302" t="s">
        <v>33</v>
      </c>
      <c r="E79" s="302" t="s">
        <v>25</v>
      </c>
      <c r="F79" s="302" t="s">
        <v>36</v>
      </c>
      <c r="G79" s="302" t="s">
        <v>35</v>
      </c>
      <c r="H79" s="301">
        <v>25526</v>
      </c>
      <c r="I79" s="301">
        <v>50646</v>
      </c>
      <c r="J79" s="301">
        <v>13451</v>
      </c>
      <c r="K79" s="301">
        <v>4741512</v>
      </c>
      <c r="L79" s="301">
        <v>1285</v>
      </c>
      <c r="M79" s="301">
        <v>1.9870120000000002E-2</v>
      </c>
    </row>
    <row r="80" spans="1:13" ht="14.5" x14ac:dyDescent="0.35">
      <c r="A80" s="301">
        <v>1986020201</v>
      </c>
      <c r="B80" s="301">
        <v>1986</v>
      </c>
      <c r="C80" s="302" t="s">
        <v>32</v>
      </c>
      <c r="D80" s="302" t="s">
        <v>33</v>
      </c>
      <c r="E80" s="302" t="s">
        <v>27</v>
      </c>
      <c r="F80" s="302" t="s">
        <v>34</v>
      </c>
      <c r="G80" s="302" t="s">
        <v>25</v>
      </c>
      <c r="H80" s="301">
        <v>148632</v>
      </c>
      <c r="I80" s="301">
        <v>88680</v>
      </c>
      <c r="J80" s="301">
        <v>61384</v>
      </c>
      <c r="K80" s="301">
        <v>8343844</v>
      </c>
      <c r="L80" s="301">
        <v>5773</v>
      </c>
      <c r="M80" s="301">
        <v>2.5743930000000002E-2</v>
      </c>
    </row>
    <row r="81" spans="1:13" ht="14.5" x14ac:dyDescent="0.35">
      <c r="A81" s="301">
        <v>1986020202</v>
      </c>
      <c r="B81" s="301">
        <v>1986</v>
      </c>
      <c r="C81" s="302" t="s">
        <v>32</v>
      </c>
      <c r="D81" s="302" t="s">
        <v>33</v>
      </c>
      <c r="E81" s="302" t="s">
        <v>27</v>
      </c>
      <c r="F81" s="302" t="s">
        <v>34</v>
      </c>
      <c r="G81" s="302" t="s">
        <v>27</v>
      </c>
      <c r="H81" s="301">
        <v>141533</v>
      </c>
      <c r="I81" s="301">
        <v>95403</v>
      </c>
      <c r="J81" s="301">
        <v>68242</v>
      </c>
      <c r="K81" s="301">
        <v>9228914</v>
      </c>
      <c r="L81" s="301">
        <v>6600</v>
      </c>
      <c r="M81" s="301">
        <v>2.144507E-2</v>
      </c>
    </row>
    <row r="82" spans="1:13" ht="14.5" x14ac:dyDescent="0.35">
      <c r="A82" s="301">
        <v>1986020203</v>
      </c>
      <c r="B82" s="301">
        <v>1986</v>
      </c>
      <c r="C82" s="302" t="s">
        <v>32</v>
      </c>
      <c r="D82" s="302" t="s">
        <v>33</v>
      </c>
      <c r="E82" s="302" t="s">
        <v>27</v>
      </c>
      <c r="F82" s="302" t="s">
        <v>34</v>
      </c>
      <c r="G82" s="302" t="s">
        <v>35</v>
      </c>
      <c r="H82" s="301">
        <v>67793</v>
      </c>
      <c r="I82" s="301">
        <v>64136</v>
      </c>
      <c r="J82" s="301">
        <v>48742</v>
      </c>
      <c r="K82" s="301">
        <v>6269663</v>
      </c>
      <c r="L82" s="301">
        <v>4765</v>
      </c>
      <c r="M82" s="301">
        <v>1.4227800000000001E-2</v>
      </c>
    </row>
    <row r="83" spans="1:13" ht="14.5" x14ac:dyDescent="0.35">
      <c r="A83" s="301">
        <v>1986020211</v>
      </c>
      <c r="B83" s="301">
        <v>1986</v>
      </c>
      <c r="C83" s="302" t="s">
        <v>32</v>
      </c>
      <c r="D83" s="302" t="s">
        <v>33</v>
      </c>
      <c r="E83" s="302" t="s">
        <v>27</v>
      </c>
      <c r="F83" s="302" t="s">
        <v>36</v>
      </c>
      <c r="G83" s="302" t="s">
        <v>25</v>
      </c>
      <c r="H83" s="301">
        <v>47452</v>
      </c>
      <c r="I83" s="301">
        <v>28200</v>
      </c>
      <c r="J83" s="301">
        <v>19616</v>
      </c>
      <c r="K83" s="301">
        <v>2668872</v>
      </c>
      <c r="L83" s="301">
        <v>1861</v>
      </c>
      <c r="M83" s="301">
        <v>2.5496959999999999E-2</v>
      </c>
    </row>
    <row r="84" spans="1:13" ht="14.5" x14ac:dyDescent="0.35">
      <c r="A84" s="301">
        <v>1986020212</v>
      </c>
      <c r="B84" s="301">
        <v>1986</v>
      </c>
      <c r="C84" s="302" t="s">
        <v>32</v>
      </c>
      <c r="D84" s="302" t="s">
        <v>33</v>
      </c>
      <c r="E84" s="302" t="s">
        <v>27</v>
      </c>
      <c r="F84" s="302" t="s">
        <v>36</v>
      </c>
      <c r="G84" s="302" t="s">
        <v>27</v>
      </c>
      <c r="H84" s="301">
        <v>50040</v>
      </c>
      <c r="I84" s="301">
        <v>35721</v>
      </c>
      <c r="J84" s="301">
        <v>25653</v>
      </c>
      <c r="K84" s="301">
        <v>3461779</v>
      </c>
      <c r="L84" s="301">
        <v>2489</v>
      </c>
      <c r="M84" s="301">
        <v>2.0101939999999999E-2</v>
      </c>
    </row>
    <row r="85" spans="1:13" ht="14.5" x14ac:dyDescent="0.35">
      <c r="A85" s="301">
        <v>1986020213</v>
      </c>
      <c r="B85" s="301">
        <v>1986</v>
      </c>
      <c r="C85" s="302" t="s">
        <v>32</v>
      </c>
      <c r="D85" s="302" t="s">
        <v>33</v>
      </c>
      <c r="E85" s="302" t="s">
        <v>27</v>
      </c>
      <c r="F85" s="302" t="s">
        <v>36</v>
      </c>
      <c r="G85" s="302" t="s">
        <v>35</v>
      </c>
      <c r="H85" s="301">
        <v>96072</v>
      </c>
      <c r="I85" s="301">
        <v>103806</v>
      </c>
      <c r="J85" s="301">
        <v>79856</v>
      </c>
      <c r="K85" s="301">
        <v>10124071</v>
      </c>
      <c r="L85" s="301">
        <v>7780</v>
      </c>
      <c r="M85" s="301">
        <v>1.234884E-2</v>
      </c>
    </row>
    <row r="86" spans="1:13" ht="14.5" x14ac:dyDescent="0.35">
      <c r="A86" s="301">
        <v>1986020301</v>
      </c>
      <c r="B86" s="301">
        <v>1986</v>
      </c>
      <c r="C86" s="302" t="s">
        <v>32</v>
      </c>
      <c r="D86" s="302" t="s">
        <v>33</v>
      </c>
      <c r="E86" s="302" t="s">
        <v>28</v>
      </c>
      <c r="F86" s="302" t="s">
        <v>34</v>
      </c>
      <c r="G86" s="302" t="s">
        <v>25</v>
      </c>
      <c r="H86" s="301">
        <v>110948</v>
      </c>
      <c r="I86" s="301">
        <v>38400</v>
      </c>
      <c r="J86" s="301">
        <v>60050</v>
      </c>
      <c r="K86" s="301">
        <v>3526804</v>
      </c>
      <c r="L86" s="301">
        <v>5431</v>
      </c>
      <c r="M86" s="301">
        <v>2.0430179999999999E-2</v>
      </c>
    </row>
    <row r="87" spans="1:13" ht="14.5" x14ac:dyDescent="0.35">
      <c r="A87" s="301">
        <v>1986020302</v>
      </c>
      <c r="B87" s="301">
        <v>1986</v>
      </c>
      <c r="C87" s="302" t="s">
        <v>32</v>
      </c>
      <c r="D87" s="302" t="s">
        <v>33</v>
      </c>
      <c r="E87" s="302" t="s">
        <v>28</v>
      </c>
      <c r="F87" s="302" t="s">
        <v>34</v>
      </c>
      <c r="G87" s="302" t="s">
        <v>27</v>
      </c>
      <c r="H87" s="301">
        <v>98148</v>
      </c>
      <c r="I87" s="301">
        <v>48224</v>
      </c>
      <c r="J87" s="301">
        <v>66595</v>
      </c>
      <c r="K87" s="301">
        <v>4473031</v>
      </c>
      <c r="L87" s="301">
        <v>6197</v>
      </c>
      <c r="M87" s="301">
        <v>1.5836960000000001E-2</v>
      </c>
    </row>
    <row r="88" spans="1:13" ht="14.5" x14ac:dyDescent="0.35">
      <c r="A88" s="301">
        <v>1986020303</v>
      </c>
      <c r="B88" s="301">
        <v>1986</v>
      </c>
      <c r="C88" s="302" t="s">
        <v>32</v>
      </c>
      <c r="D88" s="302" t="s">
        <v>33</v>
      </c>
      <c r="E88" s="302" t="s">
        <v>28</v>
      </c>
      <c r="F88" s="302" t="s">
        <v>34</v>
      </c>
      <c r="G88" s="302" t="s">
        <v>35</v>
      </c>
      <c r="H88" s="301">
        <v>139904</v>
      </c>
      <c r="I88" s="301">
        <v>77926</v>
      </c>
      <c r="J88" s="301">
        <v>122150</v>
      </c>
      <c r="K88" s="301">
        <v>7464940</v>
      </c>
      <c r="L88" s="301">
        <v>11742</v>
      </c>
      <c r="M88" s="301">
        <v>1.191506E-2</v>
      </c>
    </row>
    <row r="89" spans="1:13" ht="14.5" x14ac:dyDescent="0.35">
      <c r="A89" s="301">
        <v>1986020311</v>
      </c>
      <c r="B89" s="301">
        <v>1986</v>
      </c>
      <c r="C89" s="302" t="s">
        <v>32</v>
      </c>
      <c r="D89" s="302" t="s">
        <v>33</v>
      </c>
      <c r="E89" s="302" t="s">
        <v>28</v>
      </c>
      <c r="F89" s="302" t="s">
        <v>36</v>
      </c>
      <c r="G89" s="302" t="s">
        <v>25</v>
      </c>
      <c r="H89" s="301">
        <v>38983</v>
      </c>
      <c r="I89" s="301">
        <v>13628</v>
      </c>
      <c r="J89" s="301">
        <v>22275</v>
      </c>
      <c r="K89" s="301">
        <v>1280576</v>
      </c>
      <c r="L89" s="301">
        <v>2077</v>
      </c>
      <c r="M89" s="301">
        <v>1.8772980000000002E-2</v>
      </c>
    </row>
    <row r="90" spans="1:13" ht="14.5" x14ac:dyDescent="0.35">
      <c r="A90" s="301">
        <v>1986020312</v>
      </c>
      <c r="B90" s="301">
        <v>1986</v>
      </c>
      <c r="C90" s="302" t="s">
        <v>32</v>
      </c>
      <c r="D90" s="302" t="s">
        <v>33</v>
      </c>
      <c r="E90" s="302" t="s">
        <v>28</v>
      </c>
      <c r="F90" s="302" t="s">
        <v>36</v>
      </c>
      <c r="G90" s="302" t="s">
        <v>27</v>
      </c>
      <c r="H90" s="301">
        <v>51103</v>
      </c>
      <c r="I90" s="301">
        <v>26411</v>
      </c>
      <c r="J90" s="301">
        <v>37520</v>
      </c>
      <c r="K90" s="301">
        <v>2527951</v>
      </c>
      <c r="L90" s="301">
        <v>3586</v>
      </c>
      <c r="M90" s="301">
        <v>1.425045E-2</v>
      </c>
    </row>
    <row r="91" spans="1:13" ht="14.5" x14ac:dyDescent="0.35">
      <c r="A91" s="301">
        <v>1986020313</v>
      </c>
      <c r="B91" s="301">
        <v>1986</v>
      </c>
      <c r="C91" s="302" t="s">
        <v>32</v>
      </c>
      <c r="D91" s="302" t="s">
        <v>33</v>
      </c>
      <c r="E91" s="302" t="s">
        <v>28</v>
      </c>
      <c r="F91" s="302" t="s">
        <v>36</v>
      </c>
      <c r="G91" s="302" t="s">
        <v>35</v>
      </c>
      <c r="H91" s="301">
        <v>99655</v>
      </c>
      <c r="I91" s="301">
        <v>59187</v>
      </c>
      <c r="J91" s="301">
        <v>88414</v>
      </c>
      <c r="K91" s="301">
        <v>5738014</v>
      </c>
      <c r="L91" s="301">
        <v>8572</v>
      </c>
      <c r="M91" s="301">
        <v>1.1625760000000001E-2</v>
      </c>
    </row>
    <row r="92" spans="1:13" ht="14.5" x14ac:dyDescent="0.35">
      <c r="A92" s="301">
        <v>1986100103</v>
      </c>
      <c r="B92" s="301">
        <v>1986</v>
      </c>
      <c r="C92" s="302" t="s">
        <v>37</v>
      </c>
      <c r="D92" s="302" t="s">
        <v>38</v>
      </c>
      <c r="E92" s="302" t="s">
        <v>25</v>
      </c>
      <c r="F92" s="302" t="s">
        <v>26</v>
      </c>
      <c r="G92" s="302" t="s">
        <v>26</v>
      </c>
      <c r="H92" s="301">
        <v>149813</v>
      </c>
      <c r="I92" s="301">
        <v>661185</v>
      </c>
      <c r="J92" s="301">
        <v>30808</v>
      </c>
      <c r="K92" s="301">
        <v>52639332</v>
      </c>
      <c r="L92" s="301">
        <v>2543</v>
      </c>
      <c r="M92" s="301">
        <v>5.8903530000000003E-2</v>
      </c>
    </row>
    <row r="93" spans="1:13" ht="14.5" x14ac:dyDescent="0.35">
      <c r="A93" s="301">
        <v>1986100203</v>
      </c>
      <c r="B93" s="301">
        <v>1986</v>
      </c>
      <c r="C93" s="302" t="s">
        <v>37</v>
      </c>
      <c r="D93" s="302" t="s">
        <v>38</v>
      </c>
      <c r="E93" s="302" t="s">
        <v>27</v>
      </c>
      <c r="F93" s="302" t="s">
        <v>26</v>
      </c>
      <c r="G93" s="302" t="s">
        <v>26</v>
      </c>
      <c r="H93" s="301">
        <v>93412</v>
      </c>
      <c r="I93" s="301">
        <v>172305</v>
      </c>
      <c r="J93" s="301">
        <v>25620</v>
      </c>
      <c r="K93" s="301">
        <v>15831195</v>
      </c>
      <c r="L93" s="301">
        <v>2372</v>
      </c>
      <c r="M93" s="301">
        <v>3.938759E-2</v>
      </c>
    </row>
    <row r="94" spans="1:13" ht="14.5" x14ac:dyDescent="0.35">
      <c r="A94" s="301">
        <v>1986100303</v>
      </c>
      <c r="B94" s="301">
        <v>1986</v>
      </c>
      <c r="C94" s="302" t="s">
        <v>37</v>
      </c>
      <c r="D94" s="302" t="s">
        <v>38</v>
      </c>
      <c r="E94" s="302" t="s">
        <v>28</v>
      </c>
      <c r="F94" s="302" t="s">
        <v>26</v>
      </c>
      <c r="G94" s="302" t="s">
        <v>26</v>
      </c>
      <c r="H94" s="301">
        <v>223868</v>
      </c>
      <c r="I94" s="301">
        <v>131493</v>
      </c>
      <c r="J94" s="301">
        <v>95893</v>
      </c>
      <c r="K94" s="301">
        <v>12344493</v>
      </c>
      <c r="L94" s="301">
        <v>8980</v>
      </c>
      <c r="M94" s="301">
        <v>2.4928990000000002E-2</v>
      </c>
    </row>
    <row r="95" spans="1:13" ht="14.5" x14ac:dyDescent="0.35">
      <c r="A95" s="301">
        <v>1986110103</v>
      </c>
      <c r="B95" s="301">
        <v>1986</v>
      </c>
      <c r="C95" s="302" t="s">
        <v>39</v>
      </c>
      <c r="D95" s="302" t="s">
        <v>40</v>
      </c>
      <c r="E95" s="302" t="s">
        <v>25</v>
      </c>
      <c r="F95" s="302" t="s">
        <v>34</v>
      </c>
      <c r="G95" s="302" t="s">
        <v>26</v>
      </c>
      <c r="H95" s="301">
        <v>2232206</v>
      </c>
      <c r="I95" s="301">
        <v>2660563</v>
      </c>
      <c r="J95" s="301">
        <v>690466</v>
      </c>
      <c r="K95" s="301">
        <v>245440597</v>
      </c>
      <c r="L95" s="301">
        <v>63439</v>
      </c>
      <c r="M95" s="301">
        <v>3.5186710000000003E-2</v>
      </c>
    </row>
    <row r="96" spans="1:13" ht="14.5" x14ac:dyDescent="0.35">
      <c r="A96" s="301">
        <v>1986110113</v>
      </c>
      <c r="B96" s="301">
        <v>1986</v>
      </c>
      <c r="C96" s="302" t="s">
        <v>39</v>
      </c>
      <c r="D96" s="302" t="s">
        <v>40</v>
      </c>
      <c r="E96" s="302" t="s">
        <v>25</v>
      </c>
      <c r="F96" s="302" t="s">
        <v>36</v>
      </c>
      <c r="G96" s="302" t="s">
        <v>26</v>
      </c>
      <c r="H96" s="301">
        <v>721470</v>
      </c>
      <c r="I96" s="301">
        <v>1282792</v>
      </c>
      <c r="J96" s="301">
        <v>270818</v>
      </c>
      <c r="K96" s="301">
        <v>126824345</v>
      </c>
      <c r="L96" s="301">
        <v>26914</v>
      </c>
      <c r="M96" s="301">
        <v>2.680652E-2</v>
      </c>
    </row>
    <row r="97" spans="1:13" ht="14.5" x14ac:dyDescent="0.35">
      <c r="A97" s="301">
        <v>1986110203</v>
      </c>
      <c r="B97" s="301">
        <v>1986</v>
      </c>
      <c r="C97" s="302" t="s">
        <v>39</v>
      </c>
      <c r="D97" s="302" t="s">
        <v>40</v>
      </c>
      <c r="E97" s="302" t="s">
        <v>27</v>
      </c>
      <c r="F97" s="302" t="s">
        <v>34</v>
      </c>
      <c r="G97" s="302" t="s">
        <v>26</v>
      </c>
      <c r="H97" s="301">
        <v>1051189</v>
      </c>
      <c r="I97" s="301">
        <v>745521</v>
      </c>
      <c r="J97" s="301">
        <v>485212</v>
      </c>
      <c r="K97" s="301">
        <v>69493700</v>
      </c>
      <c r="L97" s="301">
        <v>45391</v>
      </c>
      <c r="M97" s="301">
        <v>2.3158290000000002E-2</v>
      </c>
    </row>
    <row r="98" spans="1:13" ht="14.5" x14ac:dyDescent="0.35">
      <c r="A98" s="301">
        <v>1986110213</v>
      </c>
      <c r="B98" s="301">
        <v>1986</v>
      </c>
      <c r="C98" s="302" t="s">
        <v>39</v>
      </c>
      <c r="D98" s="302" t="s">
        <v>40</v>
      </c>
      <c r="E98" s="302" t="s">
        <v>27</v>
      </c>
      <c r="F98" s="302" t="s">
        <v>36</v>
      </c>
      <c r="G98" s="302" t="s">
        <v>26</v>
      </c>
      <c r="H98" s="301">
        <v>558149</v>
      </c>
      <c r="I98" s="301">
        <v>431309</v>
      </c>
      <c r="J98" s="301">
        <v>327493</v>
      </c>
      <c r="K98" s="301">
        <v>42894900</v>
      </c>
      <c r="L98" s="301">
        <v>32579</v>
      </c>
      <c r="M98" s="301">
        <v>1.7132370000000001E-2</v>
      </c>
    </row>
    <row r="99" spans="1:13" ht="14.5" x14ac:dyDescent="0.35">
      <c r="A99" s="301">
        <v>1986110303</v>
      </c>
      <c r="B99" s="301">
        <v>1986</v>
      </c>
      <c r="C99" s="302" t="s">
        <v>39</v>
      </c>
      <c r="D99" s="302" t="s">
        <v>40</v>
      </c>
      <c r="E99" s="302" t="s">
        <v>28</v>
      </c>
      <c r="F99" s="302" t="s">
        <v>34</v>
      </c>
      <c r="G99" s="302" t="s">
        <v>26</v>
      </c>
      <c r="H99" s="301">
        <v>499767</v>
      </c>
      <c r="I99" s="301">
        <v>212386</v>
      </c>
      <c r="J99" s="301">
        <v>254680</v>
      </c>
      <c r="K99" s="301">
        <v>20644001</v>
      </c>
      <c r="L99" s="301">
        <v>24734</v>
      </c>
      <c r="M99" s="301">
        <v>2.0205979999999998E-2</v>
      </c>
    </row>
    <row r="100" spans="1:13" ht="14.5" x14ac:dyDescent="0.35">
      <c r="A100" s="301">
        <v>1986110313</v>
      </c>
      <c r="B100" s="301">
        <v>1986</v>
      </c>
      <c r="C100" s="302" t="s">
        <v>39</v>
      </c>
      <c r="D100" s="302" t="s">
        <v>40</v>
      </c>
      <c r="E100" s="302" t="s">
        <v>28</v>
      </c>
      <c r="F100" s="302" t="s">
        <v>36</v>
      </c>
      <c r="G100" s="302" t="s">
        <v>26</v>
      </c>
      <c r="H100" s="301">
        <v>932610</v>
      </c>
      <c r="I100" s="301">
        <v>576510</v>
      </c>
      <c r="J100" s="301">
        <v>685775</v>
      </c>
      <c r="K100" s="301">
        <v>58322329</v>
      </c>
      <c r="L100" s="301">
        <v>69286</v>
      </c>
      <c r="M100" s="301">
        <v>1.346033E-2</v>
      </c>
    </row>
    <row r="101" spans="1:13" ht="14.5" x14ac:dyDescent="0.35">
      <c r="A101" s="301">
        <v>1986110403</v>
      </c>
      <c r="B101" s="301">
        <v>1986</v>
      </c>
      <c r="C101" s="302" t="s">
        <v>39</v>
      </c>
      <c r="D101" s="302" t="s">
        <v>40</v>
      </c>
      <c r="E101" s="302" t="s">
        <v>29</v>
      </c>
      <c r="F101" s="302" t="s">
        <v>34</v>
      </c>
      <c r="G101" s="302" t="s">
        <v>26</v>
      </c>
      <c r="H101" s="301">
        <v>21520</v>
      </c>
      <c r="I101" s="301">
        <v>8746</v>
      </c>
      <c r="J101" s="301">
        <v>18192</v>
      </c>
      <c r="K101" s="301">
        <v>849533</v>
      </c>
      <c r="L101" s="301">
        <v>1711</v>
      </c>
      <c r="M101" s="301">
        <v>1.2575619999999999E-2</v>
      </c>
    </row>
    <row r="102" spans="1:13" ht="14.5" x14ac:dyDescent="0.35">
      <c r="A102" s="301">
        <v>1986110413</v>
      </c>
      <c r="B102" s="301">
        <v>1986</v>
      </c>
      <c r="C102" s="302" t="s">
        <v>39</v>
      </c>
      <c r="D102" s="302" t="s">
        <v>40</v>
      </c>
      <c r="E102" s="302" t="s">
        <v>29</v>
      </c>
      <c r="F102" s="302" t="s">
        <v>36</v>
      </c>
      <c r="G102" s="302" t="s">
        <v>26</v>
      </c>
      <c r="H102" s="301">
        <v>396433</v>
      </c>
      <c r="I102" s="301">
        <v>181708</v>
      </c>
      <c r="J102" s="301">
        <v>295616</v>
      </c>
      <c r="K102" s="301">
        <v>18461345</v>
      </c>
      <c r="L102" s="301">
        <v>30018</v>
      </c>
      <c r="M102" s="301">
        <v>1.320644E-2</v>
      </c>
    </row>
    <row r="103" spans="1:13" ht="14.5" x14ac:dyDescent="0.35">
      <c r="A103" s="301">
        <v>1986140103</v>
      </c>
      <c r="B103" s="301">
        <v>1986</v>
      </c>
      <c r="C103" s="302" t="s">
        <v>41</v>
      </c>
      <c r="D103" s="302" t="s">
        <v>42</v>
      </c>
      <c r="E103" s="302" t="s">
        <v>25</v>
      </c>
      <c r="F103" s="302" t="s">
        <v>26</v>
      </c>
      <c r="G103" s="302" t="s">
        <v>26</v>
      </c>
      <c r="H103" s="301">
        <v>159261</v>
      </c>
      <c r="I103" s="301">
        <v>586636</v>
      </c>
      <c r="J103" s="301">
        <v>26975</v>
      </c>
      <c r="K103" s="301">
        <v>53053876</v>
      </c>
      <c r="L103" s="301">
        <v>2477</v>
      </c>
      <c r="M103" s="301">
        <v>6.4294439999999994E-2</v>
      </c>
    </row>
    <row r="104" spans="1:13" ht="14.5" x14ac:dyDescent="0.35">
      <c r="A104" s="301">
        <v>1986140203</v>
      </c>
      <c r="B104" s="301">
        <v>1986</v>
      </c>
      <c r="C104" s="302" t="s">
        <v>41</v>
      </c>
      <c r="D104" s="302" t="s">
        <v>42</v>
      </c>
      <c r="E104" s="302" t="s">
        <v>27</v>
      </c>
      <c r="F104" s="302" t="s">
        <v>26</v>
      </c>
      <c r="G104" s="302" t="s">
        <v>26</v>
      </c>
      <c r="H104" s="301">
        <v>164668</v>
      </c>
      <c r="I104" s="301">
        <v>315150</v>
      </c>
      <c r="J104" s="301">
        <v>54393</v>
      </c>
      <c r="K104" s="301">
        <v>29979613</v>
      </c>
      <c r="L104" s="301">
        <v>5183</v>
      </c>
      <c r="M104" s="301">
        <v>3.1770859999999998E-2</v>
      </c>
    </row>
    <row r="105" spans="1:13" ht="14.5" x14ac:dyDescent="0.35">
      <c r="A105" s="301">
        <v>1986140303</v>
      </c>
      <c r="B105" s="301">
        <v>1986</v>
      </c>
      <c r="C105" s="302" t="s">
        <v>41</v>
      </c>
      <c r="D105" s="302" t="s">
        <v>42</v>
      </c>
      <c r="E105" s="302" t="s">
        <v>28</v>
      </c>
      <c r="F105" s="302" t="s">
        <v>26</v>
      </c>
      <c r="G105" s="302" t="s">
        <v>26</v>
      </c>
      <c r="H105" s="301">
        <v>507055</v>
      </c>
      <c r="I105" s="301">
        <v>314904</v>
      </c>
      <c r="J105" s="301">
        <v>214023</v>
      </c>
      <c r="K105" s="301">
        <v>29478333</v>
      </c>
      <c r="L105" s="301">
        <v>19573</v>
      </c>
      <c r="M105" s="301">
        <v>2.5906330000000002E-2</v>
      </c>
    </row>
    <row r="106" spans="1:13" ht="14.5" x14ac:dyDescent="0.35">
      <c r="A106" s="301">
        <v>1986200103</v>
      </c>
      <c r="B106" s="301">
        <v>1986</v>
      </c>
      <c r="C106" s="302" t="s">
        <v>43</v>
      </c>
      <c r="D106" s="302" t="s">
        <v>44</v>
      </c>
      <c r="E106" s="302" t="s">
        <v>25</v>
      </c>
      <c r="F106" s="302" t="s">
        <v>26</v>
      </c>
      <c r="G106" s="302" t="s">
        <v>26</v>
      </c>
      <c r="H106" s="301">
        <v>389760</v>
      </c>
      <c r="I106" s="301">
        <v>474744</v>
      </c>
      <c r="J106" s="301">
        <v>122965</v>
      </c>
      <c r="K106" s="301">
        <v>33077636</v>
      </c>
      <c r="L106" s="301">
        <v>8383</v>
      </c>
      <c r="M106" s="301">
        <v>4.6492220000000001E-2</v>
      </c>
    </row>
    <row r="107" spans="1:13" ht="14.5" x14ac:dyDescent="0.35">
      <c r="A107" s="301">
        <v>1986200203</v>
      </c>
      <c r="B107" s="301">
        <v>1986</v>
      </c>
      <c r="C107" s="302" t="s">
        <v>43</v>
      </c>
      <c r="D107" s="302" t="s">
        <v>44</v>
      </c>
      <c r="E107" s="302" t="s">
        <v>27</v>
      </c>
      <c r="F107" s="302" t="s">
        <v>26</v>
      </c>
      <c r="G107" s="302" t="s">
        <v>26</v>
      </c>
      <c r="H107" s="301">
        <v>550425</v>
      </c>
      <c r="I107" s="301">
        <v>304735</v>
      </c>
      <c r="J107" s="301">
        <v>224575</v>
      </c>
      <c r="K107" s="301">
        <v>21220964</v>
      </c>
      <c r="L107" s="301">
        <v>15654</v>
      </c>
      <c r="M107" s="301">
        <v>3.51618E-2</v>
      </c>
    </row>
    <row r="108" spans="1:13" ht="14.5" x14ac:dyDescent="0.35">
      <c r="A108" s="301">
        <v>1986200303</v>
      </c>
      <c r="B108" s="301">
        <v>1986</v>
      </c>
      <c r="C108" s="302" t="s">
        <v>43</v>
      </c>
      <c r="D108" s="302" t="s">
        <v>44</v>
      </c>
      <c r="E108" s="302" t="s">
        <v>28</v>
      </c>
      <c r="F108" s="302" t="s">
        <v>26</v>
      </c>
      <c r="G108" s="302" t="s">
        <v>26</v>
      </c>
      <c r="H108" s="301">
        <v>1039825</v>
      </c>
      <c r="I108" s="301">
        <v>305570</v>
      </c>
      <c r="J108" s="301">
        <v>551878</v>
      </c>
      <c r="K108" s="301">
        <v>21118730</v>
      </c>
      <c r="L108" s="301">
        <v>37341</v>
      </c>
      <c r="M108" s="301">
        <v>2.7846760000000002E-2</v>
      </c>
    </row>
    <row r="109" spans="1:13" ht="14.5" x14ac:dyDescent="0.35">
      <c r="A109" s="301">
        <v>1986240103</v>
      </c>
      <c r="B109" s="301">
        <v>1986</v>
      </c>
      <c r="C109" s="302" t="s">
        <v>45</v>
      </c>
      <c r="D109" s="302" t="s">
        <v>46</v>
      </c>
      <c r="E109" s="302" t="s">
        <v>25</v>
      </c>
      <c r="F109" s="302" t="s">
        <v>26</v>
      </c>
      <c r="G109" s="302" t="s">
        <v>26</v>
      </c>
      <c r="H109" s="301">
        <v>248720</v>
      </c>
      <c r="I109" s="301">
        <v>415696</v>
      </c>
      <c r="J109" s="301">
        <v>70363</v>
      </c>
      <c r="K109" s="301">
        <v>29328215</v>
      </c>
      <c r="L109" s="301">
        <v>4939</v>
      </c>
      <c r="M109" s="301">
        <v>5.03621E-2</v>
      </c>
    </row>
    <row r="110" spans="1:13" ht="14.5" x14ac:dyDescent="0.35">
      <c r="A110" s="301">
        <v>1986240203</v>
      </c>
      <c r="B110" s="301">
        <v>1986</v>
      </c>
      <c r="C110" s="302" t="s">
        <v>45</v>
      </c>
      <c r="D110" s="302" t="s">
        <v>46</v>
      </c>
      <c r="E110" s="302" t="s">
        <v>27</v>
      </c>
      <c r="F110" s="302" t="s">
        <v>26</v>
      </c>
      <c r="G110" s="302" t="s">
        <v>26</v>
      </c>
      <c r="H110" s="301">
        <v>149358</v>
      </c>
      <c r="I110" s="301">
        <v>95922</v>
      </c>
      <c r="J110" s="301">
        <v>69595</v>
      </c>
      <c r="K110" s="301">
        <v>6403672</v>
      </c>
      <c r="L110" s="301">
        <v>4632</v>
      </c>
      <c r="M110" s="301">
        <v>3.2243439999999998E-2</v>
      </c>
    </row>
    <row r="111" spans="1:13" ht="14.5" x14ac:dyDescent="0.35">
      <c r="A111" s="301">
        <v>1986240303</v>
      </c>
      <c r="B111" s="301">
        <v>1986</v>
      </c>
      <c r="C111" s="302" t="s">
        <v>45</v>
      </c>
      <c r="D111" s="302" t="s">
        <v>46</v>
      </c>
      <c r="E111" s="302" t="s">
        <v>28</v>
      </c>
      <c r="F111" s="302" t="s">
        <v>26</v>
      </c>
      <c r="G111" s="302" t="s">
        <v>26</v>
      </c>
      <c r="H111" s="301">
        <v>546927</v>
      </c>
      <c r="I111" s="301">
        <v>174918</v>
      </c>
      <c r="J111" s="301">
        <v>370366</v>
      </c>
      <c r="K111" s="301">
        <v>10688460</v>
      </c>
      <c r="L111" s="301">
        <v>22426</v>
      </c>
      <c r="M111" s="301">
        <v>2.438763E-2</v>
      </c>
    </row>
    <row r="112" spans="1:13" ht="14.5" x14ac:dyDescent="0.35">
      <c r="A112" s="301">
        <v>1986260103</v>
      </c>
      <c r="B112" s="301">
        <v>1986</v>
      </c>
      <c r="C112" s="302" t="s">
        <v>47</v>
      </c>
      <c r="D112" s="302" t="s">
        <v>48</v>
      </c>
      <c r="E112" s="302" t="s">
        <v>25</v>
      </c>
      <c r="F112" s="302" t="s">
        <v>26</v>
      </c>
      <c r="G112" s="302" t="s">
        <v>26</v>
      </c>
      <c r="H112" s="301">
        <v>208826</v>
      </c>
      <c r="I112" s="301">
        <v>248712</v>
      </c>
      <c r="J112" s="301">
        <v>63388</v>
      </c>
      <c r="K112" s="301">
        <v>13888284</v>
      </c>
      <c r="L112" s="301">
        <v>3551</v>
      </c>
      <c r="M112" s="301">
        <v>5.8805160000000002E-2</v>
      </c>
    </row>
    <row r="113" spans="1:13" ht="14.5" x14ac:dyDescent="0.35">
      <c r="A113" s="301">
        <v>1986260203</v>
      </c>
      <c r="B113" s="301">
        <v>1986</v>
      </c>
      <c r="C113" s="302" t="s">
        <v>47</v>
      </c>
      <c r="D113" s="302" t="s">
        <v>48</v>
      </c>
      <c r="E113" s="302" t="s">
        <v>27</v>
      </c>
      <c r="F113" s="302" t="s">
        <v>26</v>
      </c>
      <c r="G113" s="302" t="s">
        <v>26</v>
      </c>
      <c r="H113" s="301">
        <v>564868</v>
      </c>
      <c r="I113" s="301">
        <v>284448</v>
      </c>
      <c r="J113" s="301">
        <v>215084</v>
      </c>
      <c r="K113" s="301">
        <v>16655908</v>
      </c>
      <c r="L113" s="301">
        <v>12656</v>
      </c>
      <c r="M113" s="301">
        <v>4.463226E-2</v>
      </c>
    </row>
    <row r="114" spans="1:13" ht="14.5" x14ac:dyDescent="0.35">
      <c r="A114" s="301">
        <v>1986260303</v>
      </c>
      <c r="B114" s="301">
        <v>1986</v>
      </c>
      <c r="C114" s="302" t="s">
        <v>47</v>
      </c>
      <c r="D114" s="302" t="s">
        <v>48</v>
      </c>
      <c r="E114" s="302" t="s">
        <v>28</v>
      </c>
      <c r="F114" s="302" t="s">
        <v>26</v>
      </c>
      <c r="G114" s="302" t="s">
        <v>26</v>
      </c>
      <c r="H114" s="301">
        <v>1043154</v>
      </c>
      <c r="I114" s="301">
        <v>323116</v>
      </c>
      <c r="J114" s="301">
        <v>503433</v>
      </c>
      <c r="K114" s="301">
        <v>19501656</v>
      </c>
      <c r="L114" s="301">
        <v>30343</v>
      </c>
      <c r="M114" s="301">
        <v>3.4379109999999997E-2</v>
      </c>
    </row>
    <row r="115" spans="1:13" ht="14.5" x14ac:dyDescent="0.35">
      <c r="A115" s="301">
        <v>1986280103</v>
      </c>
      <c r="B115" s="301">
        <v>1986</v>
      </c>
      <c r="C115" s="302" t="s">
        <v>49</v>
      </c>
      <c r="D115" s="302" t="s">
        <v>50</v>
      </c>
      <c r="E115" s="302" t="s">
        <v>25</v>
      </c>
      <c r="F115" s="302" t="s">
        <v>26</v>
      </c>
      <c r="G115" s="302" t="s">
        <v>26</v>
      </c>
      <c r="H115" s="301">
        <v>615761</v>
      </c>
      <c r="I115" s="301">
        <v>524295</v>
      </c>
      <c r="J115" s="301">
        <v>111122</v>
      </c>
      <c r="K115" s="301">
        <v>45448512</v>
      </c>
      <c r="L115" s="301">
        <v>9788</v>
      </c>
      <c r="M115" s="301">
        <v>6.2906970000000006E-2</v>
      </c>
    </row>
    <row r="116" spans="1:13" ht="14.5" x14ac:dyDescent="0.35">
      <c r="A116" s="301">
        <v>1986280203</v>
      </c>
      <c r="B116" s="301">
        <v>1986</v>
      </c>
      <c r="C116" s="302" t="s">
        <v>49</v>
      </c>
      <c r="D116" s="302" t="s">
        <v>50</v>
      </c>
      <c r="E116" s="302" t="s">
        <v>27</v>
      </c>
      <c r="F116" s="302" t="s">
        <v>26</v>
      </c>
      <c r="G116" s="302" t="s">
        <v>26</v>
      </c>
      <c r="H116" s="301">
        <v>958737</v>
      </c>
      <c r="I116" s="301">
        <v>348752</v>
      </c>
      <c r="J116" s="301">
        <v>265874</v>
      </c>
      <c r="K116" s="301">
        <v>30788803</v>
      </c>
      <c r="L116" s="301">
        <v>23501</v>
      </c>
      <c r="M116" s="301">
        <v>4.0795400000000002E-2</v>
      </c>
    </row>
    <row r="117" spans="1:13" ht="14.5" x14ac:dyDescent="0.35">
      <c r="A117" s="301">
        <v>1986280303</v>
      </c>
      <c r="B117" s="301">
        <v>1986</v>
      </c>
      <c r="C117" s="302" t="s">
        <v>49</v>
      </c>
      <c r="D117" s="302" t="s">
        <v>50</v>
      </c>
      <c r="E117" s="302" t="s">
        <v>28</v>
      </c>
      <c r="F117" s="302" t="s">
        <v>26</v>
      </c>
      <c r="G117" s="302" t="s">
        <v>26</v>
      </c>
      <c r="H117" s="301">
        <v>1886793</v>
      </c>
      <c r="I117" s="301">
        <v>406514</v>
      </c>
      <c r="J117" s="301">
        <v>641729</v>
      </c>
      <c r="K117" s="301">
        <v>36458486</v>
      </c>
      <c r="L117" s="301">
        <v>57434</v>
      </c>
      <c r="M117" s="301">
        <v>3.2851560000000002E-2</v>
      </c>
    </row>
    <row r="118" spans="1:13" ht="14.5" x14ac:dyDescent="0.35">
      <c r="A118" s="301">
        <v>1986290103</v>
      </c>
      <c r="B118" s="301">
        <v>1986</v>
      </c>
      <c r="C118" s="302" t="s">
        <v>51</v>
      </c>
      <c r="D118" s="302" t="s">
        <v>52</v>
      </c>
      <c r="E118" s="302" t="s">
        <v>25</v>
      </c>
      <c r="F118" s="302" t="s">
        <v>26</v>
      </c>
      <c r="G118" s="302" t="s">
        <v>26</v>
      </c>
      <c r="H118" s="301">
        <v>275994</v>
      </c>
      <c r="I118" s="301">
        <v>320893</v>
      </c>
      <c r="J118" s="301">
        <v>75571</v>
      </c>
      <c r="K118" s="301">
        <v>21580946</v>
      </c>
      <c r="L118" s="301">
        <v>4960</v>
      </c>
      <c r="M118" s="301">
        <v>5.5647769999999999E-2</v>
      </c>
    </row>
    <row r="119" spans="1:13" ht="14.5" x14ac:dyDescent="0.35">
      <c r="A119" s="301">
        <v>1986290203</v>
      </c>
      <c r="B119" s="301">
        <v>1986</v>
      </c>
      <c r="C119" s="302" t="s">
        <v>51</v>
      </c>
      <c r="D119" s="302" t="s">
        <v>52</v>
      </c>
      <c r="E119" s="302" t="s">
        <v>27</v>
      </c>
      <c r="F119" s="302" t="s">
        <v>26</v>
      </c>
      <c r="G119" s="302" t="s">
        <v>26</v>
      </c>
      <c r="H119" s="301">
        <v>241389</v>
      </c>
      <c r="I119" s="301">
        <v>105438</v>
      </c>
      <c r="J119" s="301">
        <v>75582</v>
      </c>
      <c r="K119" s="301">
        <v>7741804</v>
      </c>
      <c r="L119" s="301">
        <v>5534</v>
      </c>
      <c r="M119" s="301">
        <v>4.362299E-2</v>
      </c>
    </row>
    <row r="120" spans="1:13" ht="14.5" x14ac:dyDescent="0.35">
      <c r="A120" s="301">
        <v>1986290303</v>
      </c>
      <c r="B120" s="301">
        <v>1986</v>
      </c>
      <c r="C120" s="302" t="s">
        <v>51</v>
      </c>
      <c r="D120" s="302" t="s">
        <v>52</v>
      </c>
      <c r="E120" s="302" t="s">
        <v>28</v>
      </c>
      <c r="F120" s="302" t="s">
        <v>26</v>
      </c>
      <c r="G120" s="302" t="s">
        <v>26</v>
      </c>
      <c r="H120" s="301">
        <v>299928</v>
      </c>
      <c r="I120" s="301">
        <v>78010</v>
      </c>
      <c r="J120" s="301">
        <v>120482</v>
      </c>
      <c r="K120" s="301">
        <v>5665219</v>
      </c>
      <c r="L120" s="301">
        <v>8852</v>
      </c>
      <c r="M120" s="301">
        <v>3.3881519999999998E-2</v>
      </c>
    </row>
    <row r="121" spans="1:13" ht="14.5" x14ac:dyDescent="0.35">
      <c r="A121" s="301">
        <v>1986320103</v>
      </c>
      <c r="B121" s="301">
        <v>1986</v>
      </c>
      <c r="C121" s="302" t="s">
        <v>53</v>
      </c>
      <c r="D121" s="302" t="s">
        <v>54</v>
      </c>
      <c r="E121" s="302" t="s">
        <v>25</v>
      </c>
      <c r="F121" s="302" t="s">
        <v>26</v>
      </c>
      <c r="G121" s="302" t="s">
        <v>26</v>
      </c>
      <c r="H121" s="301">
        <v>314570</v>
      </c>
      <c r="I121" s="301">
        <v>323801</v>
      </c>
      <c r="J121" s="301">
        <v>82815</v>
      </c>
      <c r="K121" s="301">
        <v>28881593</v>
      </c>
      <c r="L121" s="301">
        <v>7293</v>
      </c>
      <c r="M121" s="301">
        <v>4.3133030000000003E-2</v>
      </c>
    </row>
    <row r="122" spans="1:13" ht="14.5" x14ac:dyDescent="0.35">
      <c r="A122" s="301">
        <v>1986320203</v>
      </c>
      <c r="B122" s="301">
        <v>1986</v>
      </c>
      <c r="C122" s="302" t="s">
        <v>53</v>
      </c>
      <c r="D122" s="302" t="s">
        <v>54</v>
      </c>
      <c r="E122" s="302" t="s">
        <v>27</v>
      </c>
      <c r="F122" s="302" t="s">
        <v>26</v>
      </c>
      <c r="G122" s="302" t="s">
        <v>26</v>
      </c>
      <c r="H122" s="301">
        <v>220861</v>
      </c>
      <c r="I122" s="301">
        <v>115496</v>
      </c>
      <c r="J122" s="301">
        <v>81778</v>
      </c>
      <c r="K122" s="301">
        <v>9250162</v>
      </c>
      <c r="L122" s="301">
        <v>6509</v>
      </c>
      <c r="M122" s="301">
        <v>3.393173E-2</v>
      </c>
    </row>
    <row r="123" spans="1:13" ht="14.5" x14ac:dyDescent="0.35">
      <c r="A123" s="301">
        <v>1986320303</v>
      </c>
      <c r="B123" s="301">
        <v>1986</v>
      </c>
      <c r="C123" s="302" t="s">
        <v>53</v>
      </c>
      <c r="D123" s="302" t="s">
        <v>54</v>
      </c>
      <c r="E123" s="302" t="s">
        <v>28</v>
      </c>
      <c r="F123" s="302" t="s">
        <v>26</v>
      </c>
      <c r="G123" s="302" t="s">
        <v>26</v>
      </c>
      <c r="H123" s="301">
        <v>314470</v>
      </c>
      <c r="I123" s="301">
        <v>91747</v>
      </c>
      <c r="J123" s="301">
        <v>142351</v>
      </c>
      <c r="K123" s="301">
        <v>6772953</v>
      </c>
      <c r="L123" s="301">
        <v>10381</v>
      </c>
      <c r="M123" s="301">
        <v>3.029184E-2</v>
      </c>
    </row>
    <row r="124" spans="1:13" ht="14.5" x14ac:dyDescent="0.35">
      <c r="A124" s="301">
        <v>1986330103</v>
      </c>
      <c r="B124" s="301">
        <v>1986</v>
      </c>
      <c r="C124" s="302" t="s">
        <v>55</v>
      </c>
      <c r="D124" s="302" t="s">
        <v>56</v>
      </c>
      <c r="E124" s="302" t="s">
        <v>25</v>
      </c>
      <c r="F124" s="302" t="s">
        <v>26</v>
      </c>
      <c r="G124" s="302" t="s">
        <v>26</v>
      </c>
      <c r="H124" s="301">
        <v>199413</v>
      </c>
      <c r="I124" s="301">
        <v>200256</v>
      </c>
      <c r="J124" s="301">
        <v>48029</v>
      </c>
      <c r="K124" s="301">
        <v>16495463</v>
      </c>
      <c r="L124" s="301">
        <v>4019</v>
      </c>
      <c r="M124" s="301">
        <v>4.9623090000000002E-2</v>
      </c>
    </row>
    <row r="125" spans="1:13" ht="14.5" x14ac:dyDescent="0.35">
      <c r="A125" s="301">
        <v>1986330203</v>
      </c>
      <c r="B125" s="301">
        <v>1986</v>
      </c>
      <c r="C125" s="302" t="s">
        <v>55</v>
      </c>
      <c r="D125" s="302" t="s">
        <v>56</v>
      </c>
      <c r="E125" s="302" t="s">
        <v>27</v>
      </c>
      <c r="F125" s="302" t="s">
        <v>26</v>
      </c>
      <c r="G125" s="302" t="s">
        <v>26</v>
      </c>
      <c r="H125" s="301">
        <v>189727</v>
      </c>
      <c r="I125" s="301">
        <v>93454</v>
      </c>
      <c r="J125" s="301">
        <v>69906</v>
      </c>
      <c r="K125" s="301">
        <v>7310967</v>
      </c>
      <c r="L125" s="301">
        <v>5488</v>
      </c>
      <c r="M125" s="301">
        <v>3.4570160000000003E-2</v>
      </c>
    </row>
    <row r="126" spans="1:13" ht="14.5" x14ac:dyDescent="0.35">
      <c r="A126" s="301">
        <v>1986330303</v>
      </c>
      <c r="B126" s="301">
        <v>1986</v>
      </c>
      <c r="C126" s="302" t="s">
        <v>55</v>
      </c>
      <c r="D126" s="302" t="s">
        <v>56</v>
      </c>
      <c r="E126" s="302" t="s">
        <v>28</v>
      </c>
      <c r="F126" s="302" t="s">
        <v>26</v>
      </c>
      <c r="G126" s="302" t="s">
        <v>26</v>
      </c>
      <c r="H126" s="301">
        <v>320211</v>
      </c>
      <c r="I126" s="301">
        <v>86924</v>
      </c>
      <c r="J126" s="301">
        <v>149148</v>
      </c>
      <c r="K126" s="301">
        <v>6689096</v>
      </c>
      <c r="L126" s="301">
        <v>11473</v>
      </c>
      <c r="M126" s="301">
        <v>2.7911169999999999E-2</v>
      </c>
    </row>
    <row r="127" spans="1:13" ht="14.5" x14ac:dyDescent="0.35">
      <c r="A127" s="301">
        <v>1986370103</v>
      </c>
      <c r="B127" s="301">
        <v>1986</v>
      </c>
      <c r="C127" s="302" t="s">
        <v>57</v>
      </c>
      <c r="D127" s="302" t="s">
        <v>58</v>
      </c>
      <c r="E127" s="302" t="s">
        <v>25</v>
      </c>
      <c r="F127" s="302" t="s">
        <v>26</v>
      </c>
      <c r="G127" s="302" t="s">
        <v>26</v>
      </c>
      <c r="H127" s="301">
        <v>252015</v>
      </c>
      <c r="I127" s="301">
        <v>213224</v>
      </c>
      <c r="J127" s="301">
        <v>58401</v>
      </c>
      <c r="K127" s="301">
        <v>4943845</v>
      </c>
      <c r="L127" s="301">
        <v>1324</v>
      </c>
      <c r="M127" s="301">
        <v>0.1902895</v>
      </c>
    </row>
    <row r="128" spans="1:13" ht="14.5" x14ac:dyDescent="0.35">
      <c r="A128" s="301">
        <v>1986370203</v>
      </c>
      <c r="B128" s="301">
        <v>1986</v>
      </c>
      <c r="C128" s="302" t="s">
        <v>57</v>
      </c>
      <c r="D128" s="302" t="s">
        <v>58</v>
      </c>
      <c r="E128" s="302" t="s">
        <v>27</v>
      </c>
      <c r="F128" s="302" t="s">
        <v>26</v>
      </c>
      <c r="G128" s="302" t="s">
        <v>26</v>
      </c>
      <c r="H128" s="301">
        <v>855680</v>
      </c>
      <c r="I128" s="301">
        <v>419906</v>
      </c>
      <c r="J128" s="301">
        <v>315293</v>
      </c>
      <c r="K128" s="301">
        <v>9830094</v>
      </c>
      <c r="L128" s="301">
        <v>7381</v>
      </c>
      <c r="M128" s="301">
        <v>0.1159285</v>
      </c>
    </row>
    <row r="129" spans="1:13" ht="14.5" x14ac:dyDescent="0.35">
      <c r="A129" s="301">
        <v>1986370303</v>
      </c>
      <c r="B129" s="301">
        <v>1986</v>
      </c>
      <c r="C129" s="302" t="s">
        <v>57</v>
      </c>
      <c r="D129" s="302" t="s">
        <v>58</v>
      </c>
      <c r="E129" s="302" t="s">
        <v>28</v>
      </c>
      <c r="F129" s="302" t="s">
        <v>26</v>
      </c>
      <c r="G129" s="302" t="s">
        <v>26</v>
      </c>
      <c r="H129" s="301">
        <v>1660550</v>
      </c>
      <c r="I129" s="301">
        <v>388358</v>
      </c>
      <c r="J129" s="301">
        <v>687675</v>
      </c>
      <c r="K129" s="301">
        <v>8839107</v>
      </c>
      <c r="L129" s="301">
        <v>15565</v>
      </c>
      <c r="M129" s="301">
        <v>0.10668279999999999</v>
      </c>
    </row>
    <row r="130" spans="1:13" ht="14.5" x14ac:dyDescent="0.35">
      <c r="A130" s="301">
        <v>1986400103</v>
      </c>
      <c r="B130" s="301">
        <v>1986</v>
      </c>
      <c r="C130" s="302" t="s">
        <v>59</v>
      </c>
      <c r="D130" s="302" t="s">
        <v>60</v>
      </c>
      <c r="E130" s="302" t="s">
        <v>25</v>
      </c>
      <c r="F130" s="302" t="s">
        <v>26</v>
      </c>
      <c r="G130" s="302" t="s">
        <v>26</v>
      </c>
      <c r="H130" s="301">
        <v>248919</v>
      </c>
      <c r="I130" s="301">
        <v>320122</v>
      </c>
      <c r="J130" s="301">
        <v>59507</v>
      </c>
      <c r="K130" s="301">
        <v>20555190</v>
      </c>
      <c r="L130" s="301">
        <v>3863</v>
      </c>
      <c r="M130" s="301">
        <v>6.4433909999999997E-2</v>
      </c>
    </row>
    <row r="131" spans="1:13" ht="14.5" x14ac:dyDescent="0.35">
      <c r="A131" s="301">
        <v>1986400203</v>
      </c>
      <c r="B131" s="301">
        <v>1986</v>
      </c>
      <c r="C131" s="302" t="s">
        <v>59</v>
      </c>
      <c r="D131" s="302" t="s">
        <v>60</v>
      </c>
      <c r="E131" s="302" t="s">
        <v>27</v>
      </c>
      <c r="F131" s="302" t="s">
        <v>26</v>
      </c>
      <c r="G131" s="302" t="s">
        <v>26</v>
      </c>
      <c r="H131" s="301">
        <v>103039</v>
      </c>
      <c r="I131" s="301">
        <v>65236</v>
      </c>
      <c r="J131" s="301">
        <v>45930</v>
      </c>
      <c r="K131" s="301">
        <v>4052986</v>
      </c>
      <c r="L131" s="301">
        <v>2847</v>
      </c>
      <c r="M131" s="301">
        <v>3.619667E-2</v>
      </c>
    </row>
    <row r="132" spans="1:13" ht="14.5" x14ac:dyDescent="0.35">
      <c r="A132" s="301">
        <v>1986400303</v>
      </c>
      <c r="B132" s="301">
        <v>1986</v>
      </c>
      <c r="C132" s="302" t="s">
        <v>59</v>
      </c>
      <c r="D132" s="302" t="s">
        <v>60</v>
      </c>
      <c r="E132" s="302" t="s">
        <v>28</v>
      </c>
      <c r="F132" s="302" t="s">
        <v>26</v>
      </c>
      <c r="G132" s="302" t="s">
        <v>26</v>
      </c>
      <c r="H132" s="301">
        <v>82560</v>
      </c>
      <c r="I132" s="301">
        <v>29426</v>
      </c>
      <c r="J132" s="301">
        <v>46278</v>
      </c>
      <c r="K132" s="301">
        <v>1696086</v>
      </c>
      <c r="L132" s="301">
        <v>2594</v>
      </c>
      <c r="M132" s="301">
        <v>3.1828410000000001E-2</v>
      </c>
    </row>
    <row r="133" spans="1:13" ht="14.5" x14ac:dyDescent="0.35">
      <c r="A133" s="301">
        <v>1986990103</v>
      </c>
      <c r="B133" s="301">
        <v>1986</v>
      </c>
      <c r="C133" s="302" t="s">
        <v>61</v>
      </c>
      <c r="D133" s="302" t="s">
        <v>62</v>
      </c>
      <c r="E133" s="302" t="s">
        <v>25</v>
      </c>
      <c r="F133" s="302" t="s">
        <v>26</v>
      </c>
      <c r="G133" s="302" t="s">
        <v>26</v>
      </c>
      <c r="H133" s="301">
        <v>62992</v>
      </c>
      <c r="I133" s="301">
        <v>88059</v>
      </c>
      <c r="J133" s="301">
        <v>21780</v>
      </c>
      <c r="K133" s="301">
        <v>4322463</v>
      </c>
      <c r="L133" s="301">
        <v>1033</v>
      </c>
      <c r="M133" s="301">
        <v>6.0998759999999999E-2</v>
      </c>
    </row>
    <row r="134" spans="1:13" ht="14.5" x14ac:dyDescent="0.35">
      <c r="A134" s="301">
        <v>1986990203</v>
      </c>
      <c r="B134" s="301">
        <v>1986</v>
      </c>
      <c r="C134" s="302" t="s">
        <v>61</v>
      </c>
      <c r="D134" s="302" t="s">
        <v>62</v>
      </c>
      <c r="E134" s="302" t="s">
        <v>27</v>
      </c>
      <c r="F134" s="302" t="s">
        <v>26</v>
      </c>
      <c r="G134" s="302" t="s">
        <v>26</v>
      </c>
      <c r="H134" s="301">
        <v>89403</v>
      </c>
      <c r="I134" s="301">
        <v>58008</v>
      </c>
      <c r="J134" s="301">
        <v>43916</v>
      </c>
      <c r="K134" s="301">
        <v>1333173</v>
      </c>
      <c r="L134" s="301">
        <v>1017</v>
      </c>
      <c r="M134" s="301">
        <v>8.7918360000000001E-2</v>
      </c>
    </row>
    <row r="135" spans="1:13" ht="14.5" x14ac:dyDescent="0.35">
      <c r="A135" s="301">
        <v>1986990303</v>
      </c>
      <c r="B135" s="301">
        <v>1986</v>
      </c>
      <c r="C135" s="302" t="s">
        <v>61</v>
      </c>
      <c r="D135" s="302" t="s">
        <v>62</v>
      </c>
      <c r="E135" s="302" t="s">
        <v>28</v>
      </c>
      <c r="F135" s="302" t="s">
        <v>26</v>
      </c>
      <c r="G135" s="302" t="s">
        <v>26</v>
      </c>
      <c r="H135" s="301">
        <v>199438</v>
      </c>
      <c r="I135" s="301">
        <v>81690</v>
      </c>
      <c r="J135" s="301">
        <v>157628</v>
      </c>
      <c r="K135" s="301">
        <v>1695577</v>
      </c>
      <c r="L135" s="301">
        <v>3222</v>
      </c>
      <c r="M135" s="301">
        <v>6.1897830000000001E-2</v>
      </c>
    </row>
    <row r="136" spans="1:13" ht="14.5" x14ac:dyDescent="0.35">
      <c r="A136" s="301">
        <v>1987000103</v>
      </c>
      <c r="B136" s="301">
        <v>1987</v>
      </c>
      <c r="C136" s="302" t="s">
        <v>23</v>
      </c>
      <c r="D136" s="302" t="s">
        <v>24</v>
      </c>
      <c r="E136" s="302" t="s">
        <v>25</v>
      </c>
      <c r="F136" s="302" t="s">
        <v>26</v>
      </c>
      <c r="G136" s="302" t="s">
        <v>26</v>
      </c>
      <c r="H136" s="301">
        <v>433942</v>
      </c>
      <c r="I136" s="301">
        <v>1322092</v>
      </c>
      <c r="J136" s="301">
        <v>401855</v>
      </c>
      <c r="K136" s="301">
        <v>38279061</v>
      </c>
      <c r="L136" s="301">
        <v>8909</v>
      </c>
      <c r="M136" s="301">
        <v>4.8709570000000001E-2</v>
      </c>
    </row>
    <row r="137" spans="1:13" ht="14.5" x14ac:dyDescent="0.35">
      <c r="A137" s="301">
        <v>1987000203</v>
      </c>
      <c r="B137" s="301">
        <v>1987</v>
      </c>
      <c r="C137" s="302" t="s">
        <v>23</v>
      </c>
      <c r="D137" s="302" t="s">
        <v>24</v>
      </c>
      <c r="E137" s="302" t="s">
        <v>27</v>
      </c>
      <c r="F137" s="302" t="s">
        <v>26</v>
      </c>
      <c r="G137" s="302" t="s">
        <v>26</v>
      </c>
      <c r="H137" s="301">
        <v>963553</v>
      </c>
      <c r="I137" s="301">
        <v>1636196</v>
      </c>
      <c r="J137" s="301">
        <v>1291970</v>
      </c>
      <c r="K137" s="301">
        <v>29821726</v>
      </c>
      <c r="L137" s="301">
        <v>23232</v>
      </c>
      <c r="M137" s="301">
        <v>4.1475350000000001E-2</v>
      </c>
    </row>
    <row r="138" spans="1:13" ht="14.5" x14ac:dyDescent="0.35">
      <c r="A138" s="301">
        <v>1987000303</v>
      </c>
      <c r="B138" s="301">
        <v>1987</v>
      </c>
      <c r="C138" s="302" t="s">
        <v>23</v>
      </c>
      <c r="D138" s="302" t="s">
        <v>24</v>
      </c>
      <c r="E138" s="302" t="s">
        <v>28</v>
      </c>
      <c r="F138" s="302" t="s">
        <v>26</v>
      </c>
      <c r="G138" s="302" t="s">
        <v>26</v>
      </c>
      <c r="H138" s="301">
        <v>676401</v>
      </c>
      <c r="I138" s="301">
        <v>737271</v>
      </c>
      <c r="J138" s="301">
        <v>866451</v>
      </c>
      <c r="K138" s="301">
        <v>15795574</v>
      </c>
      <c r="L138" s="301">
        <v>18678</v>
      </c>
      <c r="M138" s="301">
        <v>3.6213799999999997E-2</v>
      </c>
    </row>
    <row r="139" spans="1:13" ht="14.5" x14ac:dyDescent="0.35">
      <c r="A139" s="301">
        <v>1987000403</v>
      </c>
      <c r="B139" s="301">
        <v>1987</v>
      </c>
      <c r="C139" s="302" t="s">
        <v>23</v>
      </c>
      <c r="D139" s="302" t="s">
        <v>24</v>
      </c>
      <c r="E139" s="302" t="s">
        <v>29</v>
      </c>
      <c r="F139" s="302" t="s">
        <v>26</v>
      </c>
      <c r="G139" s="302" t="s">
        <v>26</v>
      </c>
      <c r="H139" s="301">
        <v>2468858</v>
      </c>
      <c r="I139" s="301">
        <v>1661850</v>
      </c>
      <c r="J139" s="301">
        <v>3794760</v>
      </c>
      <c r="K139" s="301">
        <v>35929240</v>
      </c>
      <c r="L139" s="301">
        <v>83035</v>
      </c>
      <c r="M139" s="301">
        <v>2.9732890000000001E-2</v>
      </c>
    </row>
    <row r="140" spans="1:13" ht="14.5" x14ac:dyDescent="0.35">
      <c r="A140" s="301">
        <v>1987010403</v>
      </c>
      <c r="B140" s="301">
        <v>1987</v>
      </c>
      <c r="C140" s="302" t="s">
        <v>30</v>
      </c>
      <c r="D140" s="302" t="s">
        <v>31</v>
      </c>
      <c r="E140" s="302" t="s">
        <v>26</v>
      </c>
      <c r="F140" s="302" t="s">
        <v>26</v>
      </c>
      <c r="G140" s="302" t="s">
        <v>26</v>
      </c>
      <c r="H140" s="301">
        <v>204984</v>
      </c>
      <c r="I140" s="301">
        <v>136418</v>
      </c>
      <c r="J140" s="301">
        <v>125321</v>
      </c>
      <c r="K140" s="301">
        <v>6984637</v>
      </c>
      <c r="L140" s="301">
        <v>7034</v>
      </c>
      <c r="M140" s="301">
        <v>2.9142660000000001E-2</v>
      </c>
    </row>
    <row r="141" spans="1:13" ht="14.5" x14ac:dyDescent="0.35">
      <c r="A141" s="301">
        <v>1987020101</v>
      </c>
      <c r="B141" s="301">
        <v>1987</v>
      </c>
      <c r="C141" s="302" t="s">
        <v>32</v>
      </c>
      <c r="D141" s="302" t="s">
        <v>33</v>
      </c>
      <c r="E141" s="302" t="s">
        <v>25</v>
      </c>
      <c r="F141" s="302" t="s">
        <v>34</v>
      </c>
      <c r="G141" s="302" t="s">
        <v>25</v>
      </c>
      <c r="H141" s="301">
        <v>191161</v>
      </c>
      <c r="I141" s="301">
        <v>232860</v>
      </c>
      <c r="J141" s="301">
        <v>52335</v>
      </c>
      <c r="K141" s="301">
        <v>21685804</v>
      </c>
      <c r="L141" s="301">
        <v>4920</v>
      </c>
      <c r="M141" s="301">
        <v>3.885363E-2</v>
      </c>
    </row>
    <row r="142" spans="1:13" ht="14.5" x14ac:dyDescent="0.35">
      <c r="A142" s="301">
        <v>1987020102</v>
      </c>
      <c r="B142" s="301">
        <v>1987</v>
      </c>
      <c r="C142" s="302" t="s">
        <v>32</v>
      </c>
      <c r="D142" s="302" t="s">
        <v>33</v>
      </c>
      <c r="E142" s="302" t="s">
        <v>25</v>
      </c>
      <c r="F142" s="302" t="s">
        <v>34</v>
      </c>
      <c r="G142" s="302" t="s">
        <v>27</v>
      </c>
      <c r="H142" s="301">
        <v>197516</v>
      </c>
      <c r="I142" s="301">
        <v>272979</v>
      </c>
      <c r="J142" s="301">
        <v>64564</v>
      </c>
      <c r="K142" s="301">
        <v>26433697</v>
      </c>
      <c r="L142" s="301">
        <v>6278</v>
      </c>
      <c r="M142" s="301">
        <v>3.1459559999999998E-2</v>
      </c>
    </row>
    <row r="143" spans="1:13" ht="14.5" x14ac:dyDescent="0.35">
      <c r="A143" s="301">
        <v>1987020103</v>
      </c>
      <c r="B143" s="301">
        <v>1987</v>
      </c>
      <c r="C143" s="302" t="s">
        <v>32</v>
      </c>
      <c r="D143" s="302" t="s">
        <v>33</v>
      </c>
      <c r="E143" s="302" t="s">
        <v>25</v>
      </c>
      <c r="F143" s="302" t="s">
        <v>34</v>
      </c>
      <c r="G143" s="302" t="s">
        <v>35</v>
      </c>
      <c r="H143" s="301">
        <v>57554</v>
      </c>
      <c r="I143" s="301">
        <v>105870</v>
      </c>
      <c r="J143" s="301">
        <v>25308</v>
      </c>
      <c r="K143" s="301">
        <v>10214606</v>
      </c>
      <c r="L143" s="301">
        <v>2444</v>
      </c>
      <c r="M143" s="301">
        <v>2.3550709999999999E-2</v>
      </c>
    </row>
    <row r="144" spans="1:13" ht="14.5" x14ac:dyDescent="0.35">
      <c r="A144" s="301">
        <v>1987020111</v>
      </c>
      <c r="B144" s="301">
        <v>1987</v>
      </c>
      <c r="C144" s="302" t="s">
        <v>32</v>
      </c>
      <c r="D144" s="302" t="s">
        <v>33</v>
      </c>
      <c r="E144" s="302" t="s">
        <v>25</v>
      </c>
      <c r="F144" s="302" t="s">
        <v>36</v>
      </c>
      <c r="G144" s="302" t="s">
        <v>25</v>
      </c>
      <c r="H144" s="301">
        <v>64111</v>
      </c>
      <c r="I144" s="301">
        <v>69724</v>
      </c>
      <c r="J144" s="301">
        <v>17634</v>
      </c>
      <c r="K144" s="301">
        <v>6604752</v>
      </c>
      <c r="L144" s="301">
        <v>1677</v>
      </c>
      <c r="M144" s="301">
        <v>3.8226139999999999E-2</v>
      </c>
    </row>
    <row r="145" spans="1:13" ht="14.5" x14ac:dyDescent="0.35">
      <c r="A145" s="301">
        <v>1987020112</v>
      </c>
      <c r="B145" s="301">
        <v>1987</v>
      </c>
      <c r="C145" s="302" t="s">
        <v>32</v>
      </c>
      <c r="D145" s="302" t="s">
        <v>33</v>
      </c>
      <c r="E145" s="302" t="s">
        <v>25</v>
      </c>
      <c r="F145" s="302" t="s">
        <v>36</v>
      </c>
      <c r="G145" s="302" t="s">
        <v>27</v>
      </c>
      <c r="H145" s="301">
        <v>65825</v>
      </c>
      <c r="I145" s="301">
        <v>82803</v>
      </c>
      <c r="J145" s="301">
        <v>22898</v>
      </c>
      <c r="K145" s="301">
        <v>8007470</v>
      </c>
      <c r="L145" s="301">
        <v>2220</v>
      </c>
      <c r="M145" s="301">
        <v>2.9651159999999999E-2</v>
      </c>
    </row>
    <row r="146" spans="1:13" ht="14.5" x14ac:dyDescent="0.35">
      <c r="A146" s="301">
        <v>1987020113</v>
      </c>
      <c r="B146" s="301">
        <v>1987</v>
      </c>
      <c r="C146" s="302" t="s">
        <v>32</v>
      </c>
      <c r="D146" s="302" t="s">
        <v>33</v>
      </c>
      <c r="E146" s="302" t="s">
        <v>25</v>
      </c>
      <c r="F146" s="302" t="s">
        <v>36</v>
      </c>
      <c r="G146" s="302" t="s">
        <v>35</v>
      </c>
      <c r="H146" s="301">
        <v>24100</v>
      </c>
      <c r="I146" s="301">
        <v>54612</v>
      </c>
      <c r="J146" s="301">
        <v>15312</v>
      </c>
      <c r="K146" s="301">
        <v>4859787</v>
      </c>
      <c r="L146" s="301">
        <v>1412</v>
      </c>
      <c r="M146" s="301">
        <v>1.7067240000000001E-2</v>
      </c>
    </row>
    <row r="147" spans="1:13" ht="14.5" x14ac:dyDescent="0.35">
      <c r="A147" s="301">
        <v>1987020201</v>
      </c>
      <c r="B147" s="301">
        <v>1987</v>
      </c>
      <c r="C147" s="302" t="s">
        <v>32</v>
      </c>
      <c r="D147" s="302" t="s">
        <v>33</v>
      </c>
      <c r="E147" s="302" t="s">
        <v>27</v>
      </c>
      <c r="F147" s="302" t="s">
        <v>34</v>
      </c>
      <c r="G147" s="302" t="s">
        <v>25</v>
      </c>
      <c r="H147" s="301">
        <v>120798</v>
      </c>
      <c r="I147" s="301">
        <v>75644</v>
      </c>
      <c r="J147" s="301">
        <v>52895</v>
      </c>
      <c r="K147" s="301">
        <v>7146528</v>
      </c>
      <c r="L147" s="301">
        <v>5002</v>
      </c>
      <c r="M147" s="301">
        <v>2.4152300000000002E-2</v>
      </c>
    </row>
    <row r="148" spans="1:13" ht="14.5" x14ac:dyDescent="0.35">
      <c r="A148" s="301">
        <v>1987020202</v>
      </c>
      <c r="B148" s="301">
        <v>1987</v>
      </c>
      <c r="C148" s="302" t="s">
        <v>32</v>
      </c>
      <c r="D148" s="302" t="s">
        <v>33</v>
      </c>
      <c r="E148" s="302" t="s">
        <v>27</v>
      </c>
      <c r="F148" s="302" t="s">
        <v>34</v>
      </c>
      <c r="G148" s="302" t="s">
        <v>27</v>
      </c>
      <c r="H148" s="301">
        <v>147349</v>
      </c>
      <c r="I148" s="301">
        <v>110120</v>
      </c>
      <c r="J148" s="301">
        <v>79336</v>
      </c>
      <c r="K148" s="301">
        <v>10631462</v>
      </c>
      <c r="L148" s="301">
        <v>7650</v>
      </c>
      <c r="M148" s="301">
        <v>1.9262370000000001E-2</v>
      </c>
    </row>
    <row r="149" spans="1:13" ht="14.5" x14ac:dyDescent="0.35">
      <c r="A149" s="301">
        <v>1987020203</v>
      </c>
      <c r="B149" s="301">
        <v>1987</v>
      </c>
      <c r="C149" s="302" t="s">
        <v>32</v>
      </c>
      <c r="D149" s="302" t="s">
        <v>33</v>
      </c>
      <c r="E149" s="302" t="s">
        <v>27</v>
      </c>
      <c r="F149" s="302" t="s">
        <v>34</v>
      </c>
      <c r="G149" s="302" t="s">
        <v>35</v>
      </c>
      <c r="H149" s="301">
        <v>115063</v>
      </c>
      <c r="I149" s="301">
        <v>107387</v>
      </c>
      <c r="J149" s="301">
        <v>84904</v>
      </c>
      <c r="K149" s="301">
        <v>10324750</v>
      </c>
      <c r="L149" s="301">
        <v>8159</v>
      </c>
      <c r="M149" s="301">
        <v>1.4103360000000001E-2</v>
      </c>
    </row>
    <row r="150" spans="1:13" ht="14.5" x14ac:dyDescent="0.35">
      <c r="A150" s="301">
        <v>1987020211</v>
      </c>
      <c r="B150" s="301">
        <v>1987</v>
      </c>
      <c r="C150" s="302" t="s">
        <v>32</v>
      </c>
      <c r="D150" s="302" t="s">
        <v>33</v>
      </c>
      <c r="E150" s="302" t="s">
        <v>27</v>
      </c>
      <c r="F150" s="302" t="s">
        <v>36</v>
      </c>
      <c r="G150" s="302" t="s">
        <v>25</v>
      </c>
      <c r="H150" s="301">
        <v>42186</v>
      </c>
      <c r="I150" s="301">
        <v>26684</v>
      </c>
      <c r="J150" s="301">
        <v>18845</v>
      </c>
      <c r="K150" s="301">
        <v>2555204</v>
      </c>
      <c r="L150" s="301">
        <v>1805</v>
      </c>
      <c r="M150" s="301">
        <v>2.3368710000000001E-2</v>
      </c>
    </row>
    <row r="151" spans="1:13" ht="14.5" x14ac:dyDescent="0.35">
      <c r="A151" s="301">
        <v>1987020212</v>
      </c>
      <c r="B151" s="301">
        <v>1987</v>
      </c>
      <c r="C151" s="302" t="s">
        <v>32</v>
      </c>
      <c r="D151" s="302" t="s">
        <v>33</v>
      </c>
      <c r="E151" s="302" t="s">
        <v>27</v>
      </c>
      <c r="F151" s="302" t="s">
        <v>36</v>
      </c>
      <c r="G151" s="302" t="s">
        <v>27</v>
      </c>
      <c r="H151" s="301">
        <v>67895</v>
      </c>
      <c r="I151" s="301">
        <v>48337</v>
      </c>
      <c r="J151" s="301">
        <v>34694</v>
      </c>
      <c r="K151" s="301">
        <v>4673081</v>
      </c>
      <c r="L151" s="301">
        <v>3347</v>
      </c>
      <c r="M151" s="301">
        <v>2.0286930000000002E-2</v>
      </c>
    </row>
    <row r="152" spans="1:13" ht="14.5" x14ac:dyDescent="0.35">
      <c r="A152" s="301">
        <v>1987020213</v>
      </c>
      <c r="B152" s="301">
        <v>1987</v>
      </c>
      <c r="C152" s="302" t="s">
        <v>32</v>
      </c>
      <c r="D152" s="302" t="s">
        <v>33</v>
      </c>
      <c r="E152" s="302" t="s">
        <v>27</v>
      </c>
      <c r="F152" s="302" t="s">
        <v>36</v>
      </c>
      <c r="G152" s="302" t="s">
        <v>35</v>
      </c>
      <c r="H152" s="301">
        <v>119636</v>
      </c>
      <c r="I152" s="301">
        <v>121950</v>
      </c>
      <c r="J152" s="301">
        <v>95475</v>
      </c>
      <c r="K152" s="301">
        <v>11605627</v>
      </c>
      <c r="L152" s="301">
        <v>9093</v>
      </c>
      <c r="M152" s="301">
        <v>1.315684E-2</v>
      </c>
    </row>
    <row r="153" spans="1:13" ht="14.5" x14ac:dyDescent="0.35">
      <c r="A153" s="301">
        <v>1987020301</v>
      </c>
      <c r="B153" s="301">
        <v>1987</v>
      </c>
      <c r="C153" s="302" t="s">
        <v>32</v>
      </c>
      <c r="D153" s="302" t="s">
        <v>33</v>
      </c>
      <c r="E153" s="302" t="s">
        <v>28</v>
      </c>
      <c r="F153" s="302" t="s">
        <v>34</v>
      </c>
      <c r="G153" s="302" t="s">
        <v>25</v>
      </c>
      <c r="H153" s="301">
        <v>80513</v>
      </c>
      <c r="I153" s="301">
        <v>34096</v>
      </c>
      <c r="J153" s="301">
        <v>51866</v>
      </c>
      <c r="K153" s="301">
        <v>3117956</v>
      </c>
      <c r="L153" s="301">
        <v>4676</v>
      </c>
      <c r="M153" s="301">
        <v>1.7219709999999999E-2</v>
      </c>
    </row>
    <row r="154" spans="1:13" ht="14.5" x14ac:dyDescent="0.35">
      <c r="A154" s="301">
        <v>1987020302</v>
      </c>
      <c r="B154" s="301">
        <v>1987</v>
      </c>
      <c r="C154" s="302" t="s">
        <v>32</v>
      </c>
      <c r="D154" s="302" t="s">
        <v>33</v>
      </c>
      <c r="E154" s="302" t="s">
        <v>28</v>
      </c>
      <c r="F154" s="302" t="s">
        <v>34</v>
      </c>
      <c r="G154" s="302" t="s">
        <v>27</v>
      </c>
      <c r="H154" s="301">
        <v>140118</v>
      </c>
      <c r="I154" s="301">
        <v>74190</v>
      </c>
      <c r="J154" s="301">
        <v>105443</v>
      </c>
      <c r="K154" s="301">
        <v>7032046</v>
      </c>
      <c r="L154" s="301">
        <v>10036</v>
      </c>
      <c r="M154" s="301">
        <v>1.3960810000000001E-2</v>
      </c>
    </row>
    <row r="155" spans="1:13" ht="14.5" x14ac:dyDescent="0.35">
      <c r="A155" s="301">
        <v>1987020303</v>
      </c>
      <c r="B155" s="301">
        <v>1987</v>
      </c>
      <c r="C155" s="302" t="s">
        <v>32</v>
      </c>
      <c r="D155" s="302" t="s">
        <v>33</v>
      </c>
      <c r="E155" s="302" t="s">
        <v>28</v>
      </c>
      <c r="F155" s="302" t="s">
        <v>34</v>
      </c>
      <c r="G155" s="302" t="s">
        <v>35</v>
      </c>
      <c r="H155" s="301">
        <v>183492</v>
      </c>
      <c r="I155" s="301">
        <v>101364</v>
      </c>
      <c r="J155" s="301">
        <v>158255</v>
      </c>
      <c r="K155" s="301">
        <v>9845336</v>
      </c>
      <c r="L155" s="301">
        <v>15382</v>
      </c>
      <c r="M155" s="301">
        <v>1.19288E-2</v>
      </c>
    </row>
    <row r="156" spans="1:13" ht="14.5" x14ac:dyDescent="0.35">
      <c r="A156" s="301">
        <v>1987020311</v>
      </c>
      <c r="B156" s="301">
        <v>1987</v>
      </c>
      <c r="C156" s="302" t="s">
        <v>32</v>
      </c>
      <c r="D156" s="302" t="s">
        <v>33</v>
      </c>
      <c r="E156" s="302" t="s">
        <v>28</v>
      </c>
      <c r="F156" s="302" t="s">
        <v>36</v>
      </c>
      <c r="G156" s="302" t="s">
        <v>25</v>
      </c>
      <c r="H156" s="301">
        <v>38142</v>
      </c>
      <c r="I156" s="301">
        <v>15480</v>
      </c>
      <c r="J156" s="301">
        <v>24065</v>
      </c>
      <c r="K156" s="301">
        <v>1478948</v>
      </c>
      <c r="L156" s="301">
        <v>2288</v>
      </c>
      <c r="M156" s="301">
        <v>1.6668570000000001E-2</v>
      </c>
    </row>
    <row r="157" spans="1:13" ht="14.5" x14ac:dyDescent="0.35">
      <c r="A157" s="301">
        <v>1987020312</v>
      </c>
      <c r="B157" s="301">
        <v>1987</v>
      </c>
      <c r="C157" s="302" t="s">
        <v>32</v>
      </c>
      <c r="D157" s="302" t="s">
        <v>33</v>
      </c>
      <c r="E157" s="302" t="s">
        <v>28</v>
      </c>
      <c r="F157" s="302" t="s">
        <v>36</v>
      </c>
      <c r="G157" s="302" t="s">
        <v>27</v>
      </c>
      <c r="H157" s="301">
        <v>71385</v>
      </c>
      <c r="I157" s="301">
        <v>38213</v>
      </c>
      <c r="J157" s="301">
        <v>54699</v>
      </c>
      <c r="K157" s="301">
        <v>3694725</v>
      </c>
      <c r="L157" s="301">
        <v>5301</v>
      </c>
      <c r="M157" s="301">
        <v>1.3466260000000001E-2</v>
      </c>
    </row>
    <row r="158" spans="1:13" ht="14.5" x14ac:dyDescent="0.35">
      <c r="A158" s="301">
        <v>1987020313</v>
      </c>
      <c r="B158" s="301">
        <v>1987</v>
      </c>
      <c r="C158" s="302" t="s">
        <v>32</v>
      </c>
      <c r="D158" s="302" t="s">
        <v>33</v>
      </c>
      <c r="E158" s="302" t="s">
        <v>28</v>
      </c>
      <c r="F158" s="302" t="s">
        <v>36</v>
      </c>
      <c r="G158" s="302" t="s">
        <v>35</v>
      </c>
      <c r="H158" s="301">
        <v>125686</v>
      </c>
      <c r="I158" s="301">
        <v>73122</v>
      </c>
      <c r="J158" s="301">
        <v>111532</v>
      </c>
      <c r="K158" s="301">
        <v>7035328</v>
      </c>
      <c r="L158" s="301">
        <v>10757</v>
      </c>
      <c r="M158" s="301">
        <v>1.168392E-2</v>
      </c>
    </row>
    <row r="159" spans="1:13" ht="14.5" x14ac:dyDescent="0.35">
      <c r="A159" s="301">
        <v>1987100103</v>
      </c>
      <c r="B159" s="301">
        <v>1987</v>
      </c>
      <c r="C159" s="302" t="s">
        <v>37</v>
      </c>
      <c r="D159" s="302" t="s">
        <v>38</v>
      </c>
      <c r="E159" s="302" t="s">
        <v>25</v>
      </c>
      <c r="F159" s="302" t="s">
        <v>26</v>
      </c>
      <c r="G159" s="302" t="s">
        <v>26</v>
      </c>
      <c r="H159" s="301">
        <v>120156</v>
      </c>
      <c r="I159" s="301">
        <v>556709</v>
      </c>
      <c r="J159" s="301">
        <v>24558</v>
      </c>
      <c r="K159" s="301">
        <v>42568841</v>
      </c>
      <c r="L159" s="301">
        <v>1967</v>
      </c>
      <c r="M159" s="301">
        <v>6.1091560000000003E-2</v>
      </c>
    </row>
    <row r="160" spans="1:13" ht="14.5" x14ac:dyDescent="0.35">
      <c r="A160" s="301">
        <v>1987100203</v>
      </c>
      <c r="B160" s="301">
        <v>1987</v>
      </c>
      <c r="C160" s="302" t="s">
        <v>37</v>
      </c>
      <c r="D160" s="302" t="s">
        <v>38</v>
      </c>
      <c r="E160" s="302" t="s">
        <v>27</v>
      </c>
      <c r="F160" s="302" t="s">
        <v>26</v>
      </c>
      <c r="G160" s="302" t="s">
        <v>26</v>
      </c>
      <c r="H160" s="301">
        <v>106336</v>
      </c>
      <c r="I160" s="301">
        <v>287410</v>
      </c>
      <c r="J160" s="301">
        <v>44028</v>
      </c>
      <c r="K160" s="301">
        <v>26742306</v>
      </c>
      <c r="L160" s="301">
        <v>4124</v>
      </c>
      <c r="M160" s="301">
        <v>2.5782550000000001E-2</v>
      </c>
    </row>
    <row r="161" spans="1:13" ht="14.5" x14ac:dyDescent="0.35">
      <c r="A161" s="301">
        <v>1987100303</v>
      </c>
      <c r="B161" s="301">
        <v>1987</v>
      </c>
      <c r="C161" s="302" t="s">
        <v>37</v>
      </c>
      <c r="D161" s="302" t="s">
        <v>38</v>
      </c>
      <c r="E161" s="302" t="s">
        <v>28</v>
      </c>
      <c r="F161" s="302" t="s">
        <v>26</v>
      </c>
      <c r="G161" s="302" t="s">
        <v>26</v>
      </c>
      <c r="H161" s="301">
        <v>211366</v>
      </c>
      <c r="I161" s="301">
        <v>131115</v>
      </c>
      <c r="J161" s="301">
        <v>87061</v>
      </c>
      <c r="K161" s="301">
        <v>12426137</v>
      </c>
      <c r="L161" s="301">
        <v>8233</v>
      </c>
      <c r="M161" s="301">
        <v>2.567177E-2</v>
      </c>
    </row>
    <row r="162" spans="1:13" ht="14.5" x14ac:dyDescent="0.35">
      <c r="A162" s="301">
        <v>1987110103</v>
      </c>
      <c r="B162" s="301">
        <v>1987</v>
      </c>
      <c r="C162" s="302" t="s">
        <v>39</v>
      </c>
      <c r="D162" s="302" t="s">
        <v>40</v>
      </c>
      <c r="E162" s="302" t="s">
        <v>25</v>
      </c>
      <c r="F162" s="302" t="s">
        <v>34</v>
      </c>
      <c r="G162" s="302" t="s">
        <v>26</v>
      </c>
      <c r="H162" s="301">
        <v>2109241</v>
      </c>
      <c r="I162" s="301">
        <v>2452638</v>
      </c>
      <c r="J162" s="301">
        <v>667271</v>
      </c>
      <c r="K162" s="301">
        <v>227761884</v>
      </c>
      <c r="L162" s="301">
        <v>61814</v>
      </c>
      <c r="M162" s="301">
        <v>3.4122609999999998E-2</v>
      </c>
    </row>
    <row r="163" spans="1:13" ht="14.5" x14ac:dyDescent="0.35">
      <c r="A163" s="301">
        <v>1987110113</v>
      </c>
      <c r="B163" s="301">
        <v>1987</v>
      </c>
      <c r="C163" s="302" t="s">
        <v>39</v>
      </c>
      <c r="D163" s="302" t="s">
        <v>40</v>
      </c>
      <c r="E163" s="302" t="s">
        <v>25</v>
      </c>
      <c r="F163" s="302" t="s">
        <v>36</v>
      </c>
      <c r="G163" s="302" t="s">
        <v>26</v>
      </c>
      <c r="H163" s="301">
        <v>784296</v>
      </c>
      <c r="I163" s="301">
        <v>1515281</v>
      </c>
      <c r="J163" s="301">
        <v>299848</v>
      </c>
      <c r="K163" s="301">
        <v>149994272</v>
      </c>
      <c r="L163" s="301">
        <v>29784</v>
      </c>
      <c r="M163" s="301">
        <v>2.6332660000000001E-2</v>
      </c>
    </row>
    <row r="164" spans="1:13" ht="14.5" x14ac:dyDescent="0.35">
      <c r="A164" s="301">
        <v>1987110203</v>
      </c>
      <c r="B164" s="301">
        <v>1987</v>
      </c>
      <c r="C164" s="302" t="s">
        <v>39</v>
      </c>
      <c r="D164" s="302" t="s">
        <v>40</v>
      </c>
      <c r="E164" s="302" t="s">
        <v>27</v>
      </c>
      <c r="F164" s="302" t="s">
        <v>34</v>
      </c>
      <c r="G164" s="302" t="s">
        <v>26</v>
      </c>
      <c r="H164" s="301">
        <v>951766</v>
      </c>
      <c r="I164" s="301">
        <v>687172</v>
      </c>
      <c r="J164" s="301">
        <v>456967</v>
      </c>
      <c r="K164" s="301">
        <v>65167162</v>
      </c>
      <c r="L164" s="301">
        <v>43501</v>
      </c>
      <c r="M164" s="301">
        <v>2.187913E-2</v>
      </c>
    </row>
    <row r="165" spans="1:13" ht="14.5" x14ac:dyDescent="0.35">
      <c r="A165" s="301">
        <v>1987110213</v>
      </c>
      <c r="B165" s="301">
        <v>1987</v>
      </c>
      <c r="C165" s="302" t="s">
        <v>39</v>
      </c>
      <c r="D165" s="302" t="s">
        <v>40</v>
      </c>
      <c r="E165" s="302" t="s">
        <v>27</v>
      </c>
      <c r="F165" s="302" t="s">
        <v>36</v>
      </c>
      <c r="G165" s="302" t="s">
        <v>26</v>
      </c>
      <c r="H165" s="301">
        <v>677849</v>
      </c>
      <c r="I165" s="301">
        <v>553713</v>
      </c>
      <c r="J165" s="301">
        <v>420449</v>
      </c>
      <c r="K165" s="301">
        <v>55271640</v>
      </c>
      <c r="L165" s="301">
        <v>41985</v>
      </c>
      <c r="M165" s="301">
        <v>1.6145010000000001E-2</v>
      </c>
    </row>
    <row r="166" spans="1:13" ht="14.5" x14ac:dyDescent="0.35">
      <c r="A166" s="301">
        <v>1987110303</v>
      </c>
      <c r="B166" s="301">
        <v>1987</v>
      </c>
      <c r="C166" s="302" t="s">
        <v>39</v>
      </c>
      <c r="D166" s="302" t="s">
        <v>40</v>
      </c>
      <c r="E166" s="302" t="s">
        <v>28</v>
      </c>
      <c r="F166" s="302" t="s">
        <v>34</v>
      </c>
      <c r="G166" s="302" t="s">
        <v>26</v>
      </c>
      <c r="H166" s="301">
        <v>460822</v>
      </c>
      <c r="I166" s="301">
        <v>221560</v>
      </c>
      <c r="J166" s="301">
        <v>261361</v>
      </c>
      <c r="K166" s="301">
        <v>21831784</v>
      </c>
      <c r="L166" s="301">
        <v>25719</v>
      </c>
      <c r="M166" s="301">
        <v>1.791775E-2</v>
      </c>
    </row>
    <row r="167" spans="1:13" ht="14.5" x14ac:dyDescent="0.35">
      <c r="A167" s="301">
        <v>1987110313</v>
      </c>
      <c r="B167" s="301">
        <v>1987</v>
      </c>
      <c r="C167" s="302" t="s">
        <v>39</v>
      </c>
      <c r="D167" s="302" t="s">
        <v>40</v>
      </c>
      <c r="E167" s="302" t="s">
        <v>28</v>
      </c>
      <c r="F167" s="302" t="s">
        <v>36</v>
      </c>
      <c r="G167" s="302" t="s">
        <v>26</v>
      </c>
      <c r="H167" s="301">
        <v>810360</v>
      </c>
      <c r="I167" s="301">
        <v>541951</v>
      </c>
      <c r="J167" s="301">
        <v>641480</v>
      </c>
      <c r="K167" s="301">
        <v>55346936</v>
      </c>
      <c r="L167" s="301">
        <v>65405</v>
      </c>
      <c r="M167" s="301">
        <v>1.2389799999999999E-2</v>
      </c>
    </row>
    <row r="168" spans="1:13" ht="14.5" x14ac:dyDescent="0.35">
      <c r="A168" s="301">
        <v>1987110403</v>
      </c>
      <c r="B168" s="301">
        <v>1987</v>
      </c>
      <c r="C168" s="302" t="s">
        <v>39</v>
      </c>
      <c r="D168" s="302" t="s">
        <v>40</v>
      </c>
      <c r="E168" s="302" t="s">
        <v>29</v>
      </c>
      <c r="F168" s="302" t="s">
        <v>34</v>
      </c>
      <c r="G168" s="302" t="s">
        <v>26</v>
      </c>
      <c r="H168" s="301">
        <v>26559</v>
      </c>
      <c r="I168" s="301">
        <v>12808</v>
      </c>
      <c r="J168" s="301">
        <v>20780</v>
      </c>
      <c r="K168" s="301">
        <v>1302038</v>
      </c>
      <c r="L168" s="301">
        <v>2105</v>
      </c>
      <c r="M168" s="301">
        <v>1.261432E-2</v>
      </c>
    </row>
    <row r="169" spans="1:13" ht="14.5" x14ac:dyDescent="0.35">
      <c r="A169" s="301">
        <v>1987110413</v>
      </c>
      <c r="B169" s="301">
        <v>1987</v>
      </c>
      <c r="C169" s="302" t="s">
        <v>39</v>
      </c>
      <c r="D169" s="302" t="s">
        <v>40</v>
      </c>
      <c r="E169" s="302" t="s">
        <v>29</v>
      </c>
      <c r="F169" s="302" t="s">
        <v>36</v>
      </c>
      <c r="G169" s="302" t="s">
        <v>26</v>
      </c>
      <c r="H169" s="301">
        <v>367095</v>
      </c>
      <c r="I169" s="301">
        <v>179274</v>
      </c>
      <c r="J169" s="301">
        <v>285929</v>
      </c>
      <c r="K169" s="301">
        <v>18402730</v>
      </c>
      <c r="L169" s="301">
        <v>29349</v>
      </c>
      <c r="M169" s="301">
        <v>1.250795E-2</v>
      </c>
    </row>
    <row r="170" spans="1:13" ht="14.5" x14ac:dyDescent="0.35">
      <c r="A170" s="301">
        <v>1987140103</v>
      </c>
      <c r="B170" s="301">
        <v>1987</v>
      </c>
      <c r="C170" s="302" t="s">
        <v>41</v>
      </c>
      <c r="D170" s="302" t="s">
        <v>42</v>
      </c>
      <c r="E170" s="302" t="s">
        <v>25</v>
      </c>
      <c r="F170" s="302" t="s">
        <v>26</v>
      </c>
      <c r="G170" s="302" t="s">
        <v>26</v>
      </c>
      <c r="H170" s="301">
        <v>171490</v>
      </c>
      <c r="I170" s="301">
        <v>638712</v>
      </c>
      <c r="J170" s="301">
        <v>29754</v>
      </c>
      <c r="K170" s="301">
        <v>58269890</v>
      </c>
      <c r="L170" s="301">
        <v>2755</v>
      </c>
      <c r="M170" s="301">
        <v>6.2239030000000001E-2</v>
      </c>
    </row>
    <row r="171" spans="1:13" ht="14.5" x14ac:dyDescent="0.35">
      <c r="A171" s="301">
        <v>1987140203</v>
      </c>
      <c r="B171" s="301">
        <v>1987</v>
      </c>
      <c r="C171" s="302" t="s">
        <v>41</v>
      </c>
      <c r="D171" s="302" t="s">
        <v>42</v>
      </c>
      <c r="E171" s="302" t="s">
        <v>27</v>
      </c>
      <c r="F171" s="302" t="s">
        <v>26</v>
      </c>
      <c r="G171" s="302" t="s">
        <v>26</v>
      </c>
      <c r="H171" s="301">
        <v>179550</v>
      </c>
      <c r="I171" s="301">
        <v>342143</v>
      </c>
      <c r="J171" s="301">
        <v>60377</v>
      </c>
      <c r="K171" s="301">
        <v>32940644</v>
      </c>
      <c r="L171" s="301">
        <v>5827</v>
      </c>
      <c r="M171" s="301">
        <v>3.081389E-2</v>
      </c>
    </row>
    <row r="172" spans="1:13" ht="14.5" x14ac:dyDescent="0.35">
      <c r="A172" s="301">
        <v>1987140303</v>
      </c>
      <c r="B172" s="301">
        <v>1987</v>
      </c>
      <c r="C172" s="302" t="s">
        <v>41</v>
      </c>
      <c r="D172" s="302" t="s">
        <v>42</v>
      </c>
      <c r="E172" s="302" t="s">
        <v>28</v>
      </c>
      <c r="F172" s="302" t="s">
        <v>26</v>
      </c>
      <c r="G172" s="302" t="s">
        <v>26</v>
      </c>
      <c r="H172" s="301">
        <v>516807</v>
      </c>
      <c r="I172" s="301">
        <v>332969</v>
      </c>
      <c r="J172" s="301">
        <v>221600</v>
      </c>
      <c r="K172" s="301">
        <v>31426959</v>
      </c>
      <c r="L172" s="301">
        <v>20519</v>
      </c>
      <c r="M172" s="301">
        <v>2.5186710000000001E-2</v>
      </c>
    </row>
    <row r="173" spans="1:13" ht="14.5" x14ac:dyDescent="0.35">
      <c r="A173" s="301">
        <v>1987200103</v>
      </c>
      <c r="B173" s="301">
        <v>1987</v>
      </c>
      <c r="C173" s="302" t="s">
        <v>43</v>
      </c>
      <c r="D173" s="302" t="s">
        <v>44</v>
      </c>
      <c r="E173" s="302" t="s">
        <v>25</v>
      </c>
      <c r="F173" s="302" t="s">
        <v>26</v>
      </c>
      <c r="G173" s="302" t="s">
        <v>26</v>
      </c>
      <c r="H173" s="301">
        <v>386290</v>
      </c>
      <c r="I173" s="301">
        <v>498372</v>
      </c>
      <c r="J173" s="301">
        <v>129685</v>
      </c>
      <c r="K173" s="301">
        <v>35541762</v>
      </c>
      <c r="L173" s="301">
        <v>9077</v>
      </c>
      <c r="M173" s="301">
        <v>4.2556009999999998E-2</v>
      </c>
    </row>
    <row r="174" spans="1:13" ht="14.5" x14ac:dyDescent="0.35">
      <c r="A174" s="301">
        <v>1987200203</v>
      </c>
      <c r="B174" s="301">
        <v>1987</v>
      </c>
      <c r="C174" s="302" t="s">
        <v>43</v>
      </c>
      <c r="D174" s="302" t="s">
        <v>44</v>
      </c>
      <c r="E174" s="302" t="s">
        <v>27</v>
      </c>
      <c r="F174" s="302" t="s">
        <v>26</v>
      </c>
      <c r="G174" s="302" t="s">
        <v>26</v>
      </c>
      <c r="H174" s="301">
        <v>523374</v>
      </c>
      <c r="I174" s="301">
        <v>322009</v>
      </c>
      <c r="J174" s="301">
        <v>237980</v>
      </c>
      <c r="K174" s="301">
        <v>22630746</v>
      </c>
      <c r="L174" s="301">
        <v>16698</v>
      </c>
      <c r="M174" s="301">
        <v>3.1344179999999999E-2</v>
      </c>
    </row>
    <row r="175" spans="1:13" ht="14.5" x14ac:dyDescent="0.35">
      <c r="A175" s="301">
        <v>1987200303</v>
      </c>
      <c r="B175" s="301">
        <v>1987</v>
      </c>
      <c r="C175" s="302" t="s">
        <v>43</v>
      </c>
      <c r="D175" s="302" t="s">
        <v>44</v>
      </c>
      <c r="E175" s="302" t="s">
        <v>28</v>
      </c>
      <c r="F175" s="302" t="s">
        <v>26</v>
      </c>
      <c r="G175" s="302" t="s">
        <v>26</v>
      </c>
      <c r="H175" s="301">
        <v>1025669</v>
      </c>
      <c r="I175" s="301">
        <v>310996</v>
      </c>
      <c r="J175" s="301">
        <v>579277</v>
      </c>
      <c r="K175" s="301">
        <v>21685332</v>
      </c>
      <c r="L175" s="301">
        <v>39631</v>
      </c>
      <c r="M175" s="301">
        <v>2.5880199999999999E-2</v>
      </c>
    </row>
    <row r="176" spans="1:13" ht="14.5" x14ac:dyDescent="0.35">
      <c r="A176" s="301">
        <v>1987240103</v>
      </c>
      <c r="B176" s="301">
        <v>1987</v>
      </c>
      <c r="C176" s="302" t="s">
        <v>45</v>
      </c>
      <c r="D176" s="302" t="s">
        <v>46</v>
      </c>
      <c r="E176" s="302" t="s">
        <v>25</v>
      </c>
      <c r="F176" s="302" t="s">
        <v>26</v>
      </c>
      <c r="G176" s="302" t="s">
        <v>26</v>
      </c>
      <c r="H176" s="301">
        <v>259135</v>
      </c>
      <c r="I176" s="301">
        <v>455567</v>
      </c>
      <c r="J176" s="301">
        <v>77004</v>
      </c>
      <c r="K176" s="301">
        <v>31998823</v>
      </c>
      <c r="L176" s="301">
        <v>5427</v>
      </c>
      <c r="M176" s="301">
        <v>4.7751099999999998E-2</v>
      </c>
    </row>
    <row r="177" spans="1:13" ht="14.5" x14ac:dyDescent="0.35">
      <c r="A177" s="301">
        <v>1987240203</v>
      </c>
      <c r="B177" s="301">
        <v>1987</v>
      </c>
      <c r="C177" s="302" t="s">
        <v>45</v>
      </c>
      <c r="D177" s="302" t="s">
        <v>46</v>
      </c>
      <c r="E177" s="302" t="s">
        <v>27</v>
      </c>
      <c r="F177" s="302" t="s">
        <v>26</v>
      </c>
      <c r="G177" s="302" t="s">
        <v>26</v>
      </c>
      <c r="H177" s="301">
        <v>172568</v>
      </c>
      <c r="I177" s="301">
        <v>112228</v>
      </c>
      <c r="J177" s="301">
        <v>82625</v>
      </c>
      <c r="K177" s="301">
        <v>7627214</v>
      </c>
      <c r="L177" s="301">
        <v>5606</v>
      </c>
      <c r="M177" s="301">
        <v>3.0783120000000001E-2</v>
      </c>
    </row>
    <row r="178" spans="1:13" ht="14.5" x14ac:dyDescent="0.35">
      <c r="A178" s="301">
        <v>1987240303</v>
      </c>
      <c r="B178" s="301">
        <v>1987</v>
      </c>
      <c r="C178" s="302" t="s">
        <v>45</v>
      </c>
      <c r="D178" s="302" t="s">
        <v>46</v>
      </c>
      <c r="E178" s="302" t="s">
        <v>28</v>
      </c>
      <c r="F178" s="302" t="s">
        <v>26</v>
      </c>
      <c r="G178" s="302" t="s">
        <v>26</v>
      </c>
      <c r="H178" s="301">
        <v>504130</v>
      </c>
      <c r="I178" s="301">
        <v>164752</v>
      </c>
      <c r="J178" s="301">
        <v>344833</v>
      </c>
      <c r="K178" s="301">
        <v>10359916</v>
      </c>
      <c r="L178" s="301">
        <v>21516</v>
      </c>
      <c r="M178" s="301">
        <v>2.3430159999999998E-2</v>
      </c>
    </row>
    <row r="179" spans="1:13" ht="14.5" x14ac:dyDescent="0.35">
      <c r="A179" s="301">
        <v>1987260103</v>
      </c>
      <c r="B179" s="301">
        <v>1987</v>
      </c>
      <c r="C179" s="302" t="s">
        <v>47</v>
      </c>
      <c r="D179" s="302" t="s">
        <v>48</v>
      </c>
      <c r="E179" s="302" t="s">
        <v>25</v>
      </c>
      <c r="F179" s="302" t="s">
        <v>26</v>
      </c>
      <c r="G179" s="302" t="s">
        <v>26</v>
      </c>
      <c r="H179" s="301">
        <v>209173</v>
      </c>
      <c r="I179" s="301">
        <v>250524</v>
      </c>
      <c r="J179" s="301">
        <v>64816</v>
      </c>
      <c r="K179" s="301">
        <v>14446668</v>
      </c>
      <c r="L179" s="301">
        <v>3761</v>
      </c>
      <c r="M179" s="301">
        <v>5.5617899999999998E-2</v>
      </c>
    </row>
    <row r="180" spans="1:13" ht="14.5" x14ac:dyDescent="0.35">
      <c r="A180" s="301">
        <v>1987260203</v>
      </c>
      <c r="B180" s="301">
        <v>1987</v>
      </c>
      <c r="C180" s="302" t="s">
        <v>47</v>
      </c>
      <c r="D180" s="302" t="s">
        <v>48</v>
      </c>
      <c r="E180" s="302" t="s">
        <v>27</v>
      </c>
      <c r="F180" s="302" t="s">
        <v>26</v>
      </c>
      <c r="G180" s="302" t="s">
        <v>26</v>
      </c>
      <c r="H180" s="301">
        <v>569258</v>
      </c>
      <c r="I180" s="301">
        <v>282852</v>
      </c>
      <c r="J180" s="301">
        <v>211390</v>
      </c>
      <c r="K180" s="301">
        <v>17086720</v>
      </c>
      <c r="L180" s="301">
        <v>12825</v>
      </c>
      <c r="M180" s="301">
        <v>4.438831E-2</v>
      </c>
    </row>
    <row r="181" spans="1:13" ht="14.5" x14ac:dyDescent="0.35">
      <c r="A181" s="301">
        <v>1987260303</v>
      </c>
      <c r="B181" s="301">
        <v>1987</v>
      </c>
      <c r="C181" s="302" t="s">
        <v>47</v>
      </c>
      <c r="D181" s="302" t="s">
        <v>48</v>
      </c>
      <c r="E181" s="302" t="s">
        <v>28</v>
      </c>
      <c r="F181" s="302" t="s">
        <v>26</v>
      </c>
      <c r="G181" s="302" t="s">
        <v>26</v>
      </c>
      <c r="H181" s="301">
        <v>1062857</v>
      </c>
      <c r="I181" s="301">
        <v>320940</v>
      </c>
      <c r="J181" s="301">
        <v>488967</v>
      </c>
      <c r="K181" s="301">
        <v>20007652</v>
      </c>
      <c r="L181" s="301">
        <v>30633</v>
      </c>
      <c r="M181" s="301">
        <v>3.4696400000000002E-2</v>
      </c>
    </row>
    <row r="182" spans="1:13" ht="14.5" x14ac:dyDescent="0.35">
      <c r="A182" s="301">
        <v>1987280103</v>
      </c>
      <c r="B182" s="301">
        <v>1987</v>
      </c>
      <c r="C182" s="302" t="s">
        <v>49</v>
      </c>
      <c r="D182" s="302" t="s">
        <v>50</v>
      </c>
      <c r="E182" s="302" t="s">
        <v>25</v>
      </c>
      <c r="F182" s="302" t="s">
        <v>26</v>
      </c>
      <c r="G182" s="302" t="s">
        <v>26</v>
      </c>
      <c r="H182" s="301">
        <v>607364</v>
      </c>
      <c r="I182" s="301">
        <v>572150</v>
      </c>
      <c r="J182" s="301">
        <v>111910</v>
      </c>
      <c r="K182" s="301">
        <v>49627796</v>
      </c>
      <c r="L182" s="301">
        <v>9954</v>
      </c>
      <c r="M182" s="301">
        <v>6.101579E-2</v>
      </c>
    </row>
    <row r="183" spans="1:13" ht="14.5" x14ac:dyDescent="0.35">
      <c r="A183" s="301">
        <v>1987280203</v>
      </c>
      <c r="B183" s="301">
        <v>1987</v>
      </c>
      <c r="C183" s="302" t="s">
        <v>49</v>
      </c>
      <c r="D183" s="302" t="s">
        <v>50</v>
      </c>
      <c r="E183" s="302" t="s">
        <v>27</v>
      </c>
      <c r="F183" s="302" t="s">
        <v>26</v>
      </c>
      <c r="G183" s="302" t="s">
        <v>26</v>
      </c>
      <c r="H183" s="301">
        <v>1004918</v>
      </c>
      <c r="I183" s="301">
        <v>387336</v>
      </c>
      <c r="J183" s="301">
        <v>294273</v>
      </c>
      <c r="K183" s="301">
        <v>34528594</v>
      </c>
      <c r="L183" s="301">
        <v>26268</v>
      </c>
      <c r="M183" s="301">
        <v>3.8256459999999999E-2</v>
      </c>
    </row>
    <row r="184" spans="1:13" ht="14.5" x14ac:dyDescent="0.35">
      <c r="A184" s="301">
        <v>1987280303</v>
      </c>
      <c r="B184" s="301">
        <v>1987</v>
      </c>
      <c r="C184" s="302" t="s">
        <v>49</v>
      </c>
      <c r="D184" s="302" t="s">
        <v>50</v>
      </c>
      <c r="E184" s="302" t="s">
        <v>28</v>
      </c>
      <c r="F184" s="302" t="s">
        <v>26</v>
      </c>
      <c r="G184" s="302" t="s">
        <v>26</v>
      </c>
      <c r="H184" s="301">
        <v>2009271</v>
      </c>
      <c r="I184" s="301">
        <v>443837</v>
      </c>
      <c r="J184" s="301">
        <v>692440</v>
      </c>
      <c r="K184" s="301">
        <v>40230270</v>
      </c>
      <c r="L184" s="301">
        <v>62632</v>
      </c>
      <c r="M184" s="301">
        <v>3.2080829999999998E-2</v>
      </c>
    </row>
    <row r="185" spans="1:13" ht="14.5" x14ac:dyDescent="0.35">
      <c r="A185" s="301">
        <v>1987290103</v>
      </c>
      <c r="B185" s="301">
        <v>1987</v>
      </c>
      <c r="C185" s="302" t="s">
        <v>51</v>
      </c>
      <c r="D185" s="302" t="s">
        <v>52</v>
      </c>
      <c r="E185" s="302" t="s">
        <v>25</v>
      </c>
      <c r="F185" s="302" t="s">
        <v>26</v>
      </c>
      <c r="G185" s="302" t="s">
        <v>26</v>
      </c>
      <c r="H185" s="301">
        <v>274013</v>
      </c>
      <c r="I185" s="301">
        <v>358487</v>
      </c>
      <c r="J185" s="301">
        <v>89231</v>
      </c>
      <c r="K185" s="301">
        <v>23272119</v>
      </c>
      <c r="L185" s="301">
        <v>5700</v>
      </c>
      <c r="M185" s="301">
        <v>4.807347E-2</v>
      </c>
    </row>
    <row r="186" spans="1:13" ht="14.5" x14ac:dyDescent="0.35">
      <c r="A186" s="301">
        <v>1987290203</v>
      </c>
      <c r="B186" s="301">
        <v>1987</v>
      </c>
      <c r="C186" s="302" t="s">
        <v>51</v>
      </c>
      <c r="D186" s="302" t="s">
        <v>52</v>
      </c>
      <c r="E186" s="302" t="s">
        <v>27</v>
      </c>
      <c r="F186" s="302" t="s">
        <v>26</v>
      </c>
      <c r="G186" s="302" t="s">
        <v>26</v>
      </c>
      <c r="H186" s="301">
        <v>241337</v>
      </c>
      <c r="I186" s="301">
        <v>119439</v>
      </c>
      <c r="J186" s="301">
        <v>83924</v>
      </c>
      <c r="K186" s="301">
        <v>8789171</v>
      </c>
      <c r="L186" s="301">
        <v>6181</v>
      </c>
      <c r="M186" s="301">
        <v>3.9044620000000002E-2</v>
      </c>
    </row>
    <row r="187" spans="1:13" ht="14.5" x14ac:dyDescent="0.35">
      <c r="A187" s="301">
        <v>1987290303</v>
      </c>
      <c r="B187" s="301">
        <v>1987</v>
      </c>
      <c r="C187" s="302" t="s">
        <v>51</v>
      </c>
      <c r="D187" s="302" t="s">
        <v>52</v>
      </c>
      <c r="E187" s="302" t="s">
        <v>28</v>
      </c>
      <c r="F187" s="302" t="s">
        <v>26</v>
      </c>
      <c r="G187" s="302" t="s">
        <v>26</v>
      </c>
      <c r="H187" s="301">
        <v>296607</v>
      </c>
      <c r="I187" s="301">
        <v>72592</v>
      </c>
      <c r="J187" s="301">
        <v>115420</v>
      </c>
      <c r="K187" s="301">
        <v>5508396</v>
      </c>
      <c r="L187" s="301">
        <v>8759</v>
      </c>
      <c r="M187" s="301">
        <v>3.3861200000000001E-2</v>
      </c>
    </row>
    <row r="188" spans="1:13" ht="14.5" x14ac:dyDescent="0.35">
      <c r="A188" s="301">
        <v>1987320103</v>
      </c>
      <c r="B188" s="301">
        <v>1987</v>
      </c>
      <c r="C188" s="302" t="s">
        <v>53</v>
      </c>
      <c r="D188" s="302" t="s">
        <v>54</v>
      </c>
      <c r="E188" s="302" t="s">
        <v>25</v>
      </c>
      <c r="F188" s="302" t="s">
        <v>26</v>
      </c>
      <c r="G188" s="302" t="s">
        <v>26</v>
      </c>
      <c r="H188" s="301">
        <v>317627</v>
      </c>
      <c r="I188" s="301">
        <v>339400</v>
      </c>
      <c r="J188" s="301">
        <v>87468</v>
      </c>
      <c r="K188" s="301">
        <v>30380951</v>
      </c>
      <c r="L188" s="301">
        <v>7729</v>
      </c>
      <c r="M188" s="301">
        <v>4.1097969999999998E-2</v>
      </c>
    </row>
    <row r="189" spans="1:13" ht="14.5" x14ac:dyDescent="0.35">
      <c r="A189" s="301">
        <v>1987320203</v>
      </c>
      <c r="B189" s="301">
        <v>1987</v>
      </c>
      <c r="C189" s="302" t="s">
        <v>53</v>
      </c>
      <c r="D189" s="302" t="s">
        <v>54</v>
      </c>
      <c r="E189" s="302" t="s">
        <v>27</v>
      </c>
      <c r="F189" s="302" t="s">
        <v>26</v>
      </c>
      <c r="G189" s="302" t="s">
        <v>26</v>
      </c>
      <c r="H189" s="301">
        <v>225190</v>
      </c>
      <c r="I189" s="301">
        <v>121274</v>
      </c>
      <c r="J189" s="301">
        <v>86530</v>
      </c>
      <c r="K189" s="301">
        <v>9808714</v>
      </c>
      <c r="L189" s="301">
        <v>6953</v>
      </c>
      <c r="M189" s="301">
        <v>3.2388849999999997E-2</v>
      </c>
    </row>
    <row r="190" spans="1:13" ht="14.5" x14ac:dyDescent="0.35">
      <c r="A190" s="301">
        <v>1987320303</v>
      </c>
      <c r="B190" s="301">
        <v>1987</v>
      </c>
      <c r="C190" s="302" t="s">
        <v>53</v>
      </c>
      <c r="D190" s="302" t="s">
        <v>54</v>
      </c>
      <c r="E190" s="302" t="s">
        <v>28</v>
      </c>
      <c r="F190" s="302" t="s">
        <v>26</v>
      </c>
      <c r="G190" s="302" t="s">
        <v>26</v>
      </c>
      <c r="H190" s="301">
        <v>319051</v>
      </c>
      <c r="I190" s="301">
        <v>94696</v>
      </c>
      <c r="J190" s="301">
        <v>146976</v>
      </c>
      <c r="K190" s="301">
        <v>7231033</v>
      </c>
      <c r="L190" s="301">
        <v>11056</v>
      </c>
      <c r="M190" s="301">
        <v>2.885882E-2</v>
      </c>
    </row>
    <row r="191" spans="1:13" ht="14.5" x14ac:dyDescent="0.35">
      <c r="A191" s="301">
        <v>1987330103</v>
      </c>
      <c r="B191" s="301">
        <v>1987</v>
      </c>
      <c r="C191" s="302" t="s">
        <v>55</v>
      </c>
      <c r="D191" s="302" t="s">
        <v>56</v>
      </c>
      <c r="E191" s="302" t="s">
        <v>25</v>
      </c>
      <c r="F191" s="302" t="s">
        <v>26</v>
      </c>
      <c r="G191" s="302" t="s">
        <v>26</v>
      </c>
      <c r="H191" s="301">
        <v>185450</v>
      </c>
      <c r="I191" s="301">
        <v>232094</v>
      </c>
      <c r="J191" s="301">
        <v>56412</v>
      </c>
      <c r="K191" s="301">
        <v>19384374</v>
      </c>
      <c r="L191" s="301">
        <v>4756</v>
      </c>
      <c r="M191" s="301">
        <v>3.8993269999999997E-2</v>
      </c>
    </row>
    <row r="192" spans="1:13" ht="14.5" x14ac:dyDescent="0.35">
      <c r="A192" s="301">
        <v>1987330203</v>
      </c>
      <c r="B192" s="301">
        <v>1987</v>
      </c>
      <c r="C192" s="302" t="s">
        <v>55</v>
      </c>
      <c r="D192" s="302" t="s">
        <v>56</v>
      </c>
      <c r="E192" s="302" t="s">
        <v>27</v>
      </c>
      <c r="F192" s="302" t="s">
        <v>26</v>
      </c>
      <c r="G192" s="302" t="s">
        <v>26</v>
      </c>
      <c r="H192" s="301">
        <v>191033</v>
      </c>
      <c r="I192" s="301">
        <v>99388</v>
      </c>
      <c r="J192" s="301">
        <v>73185</v>
      </c>
      <c r="K192" s="301">
        <v>7901892</v>
      </c>
      <c r="L192" s="301">
        <v>5830</v>
      </c>
      <c r="M192" s="301">
        <v>3.27695E-2</v>
      </c>
    </row>
    <row r="193" spans="1:13" ht="14.5" x14ac:dyDescent="0.35">
      <c r="A193" s="301">
        <v>1987330303</v>
      </c>
      <c r="B193" s="301">
        <v>1987</v>
      </c>
      <c r="C193" s="302" t="s">
        <v>55</v>
      </c>
      <c r="D193" s="302" t="s">
        <v>56</v>
      </c>
      <c r="E193" s="302" t="s">
        <v>28</v>
      </c>
      <c r="F193" s="302" t="s">
        <v>26</v>
      </c>
      <c r="G193" s="302" t="s">
        <v>26</v>
      </c>
      <c r="H193" s="301">
        <v>371220</v>
      </c>
      <c r="I193" s="301">
        <v>109000</v>
      </c>
      <c r="J193" s="301">
        <v>193678</v>
      </c>
      <c r="K193" s="301">
        <v>8790252</v>
      </c>
      <c r="L193" s="301">
        <v>15771</v>
      </c>
      <c r="M193" s="301">
        <v>2.3537389999999998E-2</v>
      </c>
    </row>
    <row r="194" spans="1:13" ht="14.5" x14ac:dyDescent="0.35">
      <c r="A194" s="301">
        <v>1987370103</v>
      </c>
      <c r="B194" s="301">
        <v>1987</v>
      </c>
      <c r="C194" s="302" t="s">
        <v>57</v>
      </c>
      <c r="D194" s="302" t="s">
        <v>58</v>
      </c>
      <c r="E194" s="302" t="s">
        <v>25</v>
      </c>
      <c r="F194" s="302" t="s">
        <v>26</v>
      </c>
      <c r="G194" s="302" t="s">
        <v>26</v>
      </c>
      <c r="H194" s="301">
        <v>220572</v>
      </c>
      <c r="I194" s="301">
        <v>196361</v>
      </c>
      <c r="J194" s="301">
        <v>52659</v>
      </c>
      <c r="K194" s="301">
        <v>4408507</v>
      </c>
      <c r="L194" s="301">
        <v>1161</v>
      </c>
      <c r="M194" s="301">
        <v>0.1899235</v>
      </c>
    </row>
    <row r="195" spans="1:13" ht="14.5" x14ac:dyDescent="0.35">
      <c r="A195" s="301">
        <v>1987370203</v>
      </c>
      <c r="B195" s="301">
        <v>1987</v>
      </c>
      <c r="C195" s="302" t="s">
        <v>57</v>
      </c>
      <c r="D195" s="302" t="s">
        <v>58</v>
      </c>
      <c r="E195" s="302" t="s">
        <v>27</v>
      </c>
      <c r="F195" s="302" t="s">
        <v>26</v>
      </c>
      <c r="G195" s="302" t="s">
        <v>26</v>
      </c>
      <c r="H195" s="301">
        <v>746491</v>
      </c>
      <c r="I195" s="301">
        <v>388905</v>
      </c>
      <c r="J195" s="301">
        <v>288738</v>
      </c>
      <c r="K195" s="301">
        <v>8991451</v>
      </c>
      <c r="L195" s="301">
        <v>6673</v>
      </c>
      <c r="M195" s="301">
        <v>0.1118634</v>
      </c>
    </row>
    <row r="196" spans="1:13" ht="14.5" x14ac:dyDescent="0.35">
      <c r="A196" s="301">
        <v>1987370303</v>
      </c>
      <c r="B196" s="301">
        <v>1987</v>
      </c>
      <c r="C196" s="302" t="s">
        <v>57</v>
      </c>
      <c r="D196" s="302" t="s">
        <v>58</v>
      </c>
      <c r="E196" s="302" t="s">
        <v>28</v>
      </c>
      <c r="F196" s="302" t="s">
        <v>26</v>
      </c>
      <c r="G196" s="302" t="s">
        <v>26</v>
      </c>
      <c r="H196" s="301">
        <v>1716648</v>
      </c>
      <c r="I196" s="301">
        <v>400162</v>
      </c>
      <c r="J196" s="301">
        <v>720016</v>
      </c>
      <c r="K196" s="301">
        <v>9204788</v>
      </c>
      <c r="L196" s="301">
        <v>16510</v>
      </c>
      <c r="M196" s="301">
        <v>0.1039783</v>
      </c>
    </row>
    <row r="197" spans="1:13" ht="14.5" x14ac:dyDescent="0.35">
      <c r="A197" s="301">
        <v>1987400103</v>
      </c>
      <c r="B197" s="301">
        <v>1987</v>
      </c>
      <c r="C197" s="302" t="s">
        <v>59</v>
      </c>
      <c r="D197" s="302" t="s">
        <v>60</v>
      </c>
      <c r="E197" s="302" t="s">
        <v>25</v>
      </c>
      <c r="F197" s="302" t="s">
        <v>26</v>
      </c>
      <c r="G197" s="302" t="s">
        <v>26</v>
      </c>
      <c r="H197" s="301">
        <v>252039</v>
      </c>
      <c r="I197" s="301">
        <v>343524</v>
      </c>
      <c r="J197" s="301">
        <v>67473</v>
      </c>
      <c r="K197" s="301">
        <v>23118348</v>
      </c>
      <c r="L197" s="301">
        <v>4605</v>
      </c>
      <c r="M197" s="301">
        <v>5.4737429999999997E-2</v>
      </c>
    </row>
    <row r="198" spans="1:13" ht="14.5" x14ac:dyDescent="0.35">
      <c r="A198" s="301">
        <v>1987400203</v>
      </c>
      <c r="B198" s="301">
        <v>1987</v>
      </c>
      <c r="C198" s="302" t="s">
        <v>59</v>
      </c>
      <c r="D198" s="302" t="s">
        <v>60</v>
      </c>
      <c r="E198" s="302" t="s">
        <v>27</v>
      </c>
      <c r="F198" s="302" t="s">
        <v>26</v>
      </c>
      <c r="G198" s="302" t="s">
        <v>26</v>
      </c>
      <c r="H198" s="301">
        <v>111395</v>
      </c>
      <c r="I198" s="301">
        <v>77880</v>
      </c>
      <c r="J198" s="301">
        <v>55541</v>
      </c>
      <c r="K198" s="301">
        <v>5279210</v>
      </c>
      <c r="L198" s="301">
        <v>3777</v>
      </c>
      <c r="M198" s="301">
        <v>2.9490189999999999E-2</v>
      </c>
    </row>
    <row r="199" spans="1:13" ht="14.5" x14ac:dyDescent="0.35">
      <c r="A199" s="301">
        <v>1987400303</v>
      </c>
      <c r="B199" s="301">
        <v>1987</v>
      </c>
      <c r="C199" s="302" t="s">
        <v>59</v>
      </c>
      <c r="D199" s="302" t="s">
        <v>60</v>
      </c>
      <c r="E199" s="302" t="s">
        <v>28</v>
      </c>
      <c r="F199" s="302" t="s">
        <v>26</v>
      </c>
      <c r="G199" s="302" t="s">
        <v>26</v>
      </c>
      <c r="H199" s="301">
        <v>86043</v>
      </c>
      <c r="I199" s="301">
        <v>31324</v>
      </c>
      <c r="J199" s="301">
        <v>48676</v>
      </c>
      <c r="K199" s="301">
        <v>1923896</v>
      </c>
      <c r="L199" s="301">
        <v>2963</v>
      </c>
      <c r="M199" s="301">
        <v>2.9036269999999999E-2</v>
      </c>
    </row>
    <row r="200" spans="1:13" ht="14.5" x14ac:dyDescent="0.35">
      <c r="A200" s="301">
        <v>1987990103</v>
      </c>
      <c r="B200" s="301">
        <v>1987</v>
      </c>
      <c r="C200" s="302" t="s">
        <v>61</v>
      </c>
      <c r="D200" s="302" t="s">
        <v>62</v>
      </c>
      <c r="E200" s="302" t="s">
        <v>25</v>
      </c>
      <c r="F200" s="302" t="s">
        <v>26</v>
      </c>
      <c r="G200" s="302" t="s">
        <v>26</v>
      </c>
      <c r="H200" s="301">
        <v>66182</v>
      </c>
      <c r="I200" s="301">
        <v>87078</v>
      </c>
      <c r="J200" s="301">
        <v>22295</v>
      </c>
      <c r="K200" s="301">
        <v>4647198</v>
      </c>
      <c r="L200" s="301">
        <v>1147</v>
      </c>
      <c r="M200" s="301">
        <v>5.7711129999999999E-2</v>
      </c>
    </row>
    <row r="201" spans="1:13" ht="14.5" x14ac:dyDescent="0.35">
      <c r="A201" s="301">
        <v>1987990203</v>
      </c>
      <c r="B201" s="301">
        <v>1987</v>
      </c>
      <c r="C201" s="302" t="s">
        <v>61</v>
      </c>
      <c r="D201" s="302" t="s">
        <v>62</v>
      </c>
      <c r="E201" s="302" t="s">
        <v>27</v>
      </c>
      <c r="F201" s="302" t="s">
        <v>26</v>
      </c>
      <c r="G201" s="302" t="s">
        <v>26</v>
      </c>
      <c r="H201" s="301">
        <v>88803</v>
      </c>
      <c r="I201" s="301">
        <v>64312</v>
      </c>
      <c r="J201" s="301">
        <v>49281</v>
      </c>
      <c r="K201" s="301">
        <v>1394292</v>
      </c>
      <c r="L201" s="301">
        <v>1063</v>
      </c>
      <c r="M201" s="301">
        <v>8.3575940000000001E-2</v>
      </c>
    </row>
    <row r="202" spans="1:13" ht="14.5" x14ac:dyDescent="0.35">
      <c r="A202" s="301">
        <v>1987990303</v>
      </c>
      <c r="B202" s="301">
        <v>1987</v>
      </c>
      <c r="C202" s="302" t="s">
        <v>61</v>
      </c>
      <c r="D202" s="302" t="s">
        <v>62</v>
      </c>
      <c r="E202" s="302" t="s">
        <v>28</v>
      </c>
      <c r="F202" s="302" t="s">
        <v>26</v>
      </c>
      <c r="G202" s="302" t="s">
        <v>26</v>
      </c>
      <c r="H202" s="301">
        <v>176768</v>
      </c>
      <c r="I202" s="301">
        <v>75490</v>
      </c>
      <c r="J202" s="301">
        <v>145596</v>
      </c>
      <c r="K202" s="301">
        <v>1726704</v>
      </c>
      <c r="L202" s="301">
        <v>3223</v>
      </c>
      <c r="M202" s="301">
        <v>5.4847180000000002E-2</v>
      </c>
    </row>
    <row r="203" spans="1:13" ht="14.5" x14ac:dyDescent="0.35">
      <c r="A203" s="301">
        <v>1988000103</v>
      </c>
      <c r="B203" s="301">
        <v>1988</v>
      </c>
      <c r="C203" s="302" t="s">
        <v>23</v>
      </c>
      <c r="D203" s="302" t="s">
        <v>24</v>
      </c>
      <c r="E203" s="302" t="s">
        <v>25</v>
      </c>
      <c r="F203" s="302" t="s">
        <v>26</v>
      </c>
      <c r="G203" s="302" t="s">
        <v>26</v>
      </c>
      <c r="H203" s="301">
        <v>429985</v>
      </c>
      <c r="I203" s="301">
        <v>1353089</v>
      </c>
      <c r="J203" s="301">
        <v>421146</v>
      </c>
      <c r="K203" s="301">
        <v>37108945</v>
      </c>
      <c r="L203" s="301">
        <v>8982</v>
      </c>
      <c r="M203" s="301">
        <v>4.7874390000000003E-2</v>
      </c>
    </row>
    <row r="204" spans="1:13" ht="14.5" x14ac:dyDescent="0.35">
      <c r="A204" s="301">
        <v>1988000203</v>
      </c>
      <c r="B204" s="301">
        <v>1988</v>
      </c>
      <c r="C204" s="302" t="s">
        <v>23</v>
      </c>
      <c r="D204" s="302" t="s">
        <v>24</v>
      </c>
      <c r="E204" s="302" t="s">
        <v>27</v>
      </c>
      <c r="F204" s="302" t="s">
        <v>26</v>
      </c>
      <c r="G204" s="302" t="s">
        <v>26</v>
      </c>
      <c r="H204" s="301">
        <v>1041782</v>
      </c>
      <c r="I204" s="301">
        <v>1818932</v>
      </c>
      <c r="J204" s="301">
        <v>1423425</v>
      </c>
      <c r="K204" s="301">
        <v>32900057</v>
      </c>
      <c r="L204" s="301">
        <v>25528</v>
      </c>
      <c r="M204" s="301">
        <v>4.0809430000000001E-2</v>
      </c>
    </row>
    <row r="205" spans="1:13" ht="14.5" x14ac:dyDescent="0.35">
      <c r="A205" s="301">
        <v>1988000303</v>
      </c>
      <c r="B205" s="301">
        <v>1988</v>
      </c>
      <c r="C205" s="302" t="s">
        <v>23</v>
      </c>
      <c r="D205" s="302" t="s">
        <v>24</v>
      </c>
      <c r="E205" s="302" t="s">
        <v>28</v>
      </c>
      <c r="F205" s="302" t="s">
        <v>26</v>
      </c>
      <c r="G205" s="302" t="s">
        <v>26</v>
      </c>
      <c r="H205" s="301">
        <v>768511</v>
      </c>
      <c r="I205" s="301">
        <v>856286</v>
      </c>
      <c r="J205" s="301">
        <v>1003475</v>
      </c>
      <c r="K205" s="301">
        <v>17543309</v>
      </c>
      <c r="L205" s="301">
        <v>20747</v>
      </c>
      <c r="M205" s="301">
        <v>3.7042199999999997E-2</v>
      </c>
    </row>
    <row r="206" spans="1:13" ht="14.5" x14ac:dyDescent="0.35">
      <c r="A206" s="301">
        <v>1988000403</v>
      </c>
      <c r="B206" s="301">
        <v>1988</v>
      </c>
      <c r="C206" s="302" t="s">
        <v>23</v>
      </c>
      <c r="D206" s="302" t="s">
        <v>24</v>
      </c>
      <c r="E206" s="302" t="s">
        <v>29</v>
      </c>
      <c r="F206" s="302" t="s">
        <v>26</v>
      </c>
      <c r="G206" s="302" t="s">
        <v>26</v>
      </c>
      <c r="H206" s="301">
        <v>2622410</v>
      </c>
      <c r="I206" s="301">
        <v>1659920</v>
      </c>
      <c r="J206" s="301">
        <v>3791828</v>
      </c>
      <c r="K206" s="301">
        <v>40420272</v>
      </c>
      <c r="L206" s="301">
        <v>92712</v>
      </c>
      <c r="M206" s="301">
        <v>2.828551E-2</v>
      </c>
    </row>
    <row r="207" spans="1:13" ht="14.5" x14ac:dyDescent="0.35">
      <c r="A207" s="301">
        <v>1988010403</v>
      </c>
      <c r="B207" s="301">
        <v>1988</v>
      </c>
      <c r="C207" s="302" t="s">
        <v>30</v>
      </c>
      <c r="D207" s="302" t="s">
        <v>31</v>
      </c>
      <c r="E207" s="302" t="s">
        <v>26</v>
      </c>
      <c r="F207" s="302" t="s">
        <v>26</v>
      </c>
      <c r="G207" s="302" t="s">
        <v>26</v>
      </c>
      <c r="H207" s="301">
        <v>201576</v>
      </c>
      <c r="I207" s="301">
        <v>133432</v>
      </c>
      <c r="J207" s="301">
        <v>123801</v>
      </c>
      <c r="K207" s="301">
        <v>6959462</v>
      </c>
      <c r="L207" s="301">
        <v>6934</v>
      </c>
      <c r="M207" s="301">
        <v>2.9071219999999998E-2</v>
      </c>
    </row>
    <row r="208" spans="1:13" ht="14.5" x14ac:dyDescent="0.35">
      <c r="A208" s="301">
        <v>1988020101</v>
      </c>
      <c r="B208" s="301">
        <v>1988</v>
      </c>
      <c r="C208" s="302" t="s">
        <v>32</v>
      </c>
      <c r="D208" s="302" t="s">
        <v>33</v>
      </c>
      <c r="E208" s="302" t="s">
        <v>25</v>
      </c>
      <c r="F208" s="302" t="s">
        <v>34</v>
      </c>
      <c r="G208" s="302" t="s">
        <v>25</v>
      </c>
      <c r="H208" s="301">
        <v>191735</v>
      </c>
      <c r="I208" s="301">
        <v>226408</v>
      </c>
      <c r="J208" s="301">
        <v>49506</v>
      </c>
      <c r="K208" s="301">
        <v>20586616</v>
      </c>
      <c r="L208" s="301">
        <v>4622</v>
      </c>
      <c r="M208" s="301">
        <v>4.1484199999999999E-2</v>
      </c>
    </row>
    <row r="209" spans="1:13" ht="14.5" x14ac:dyDescent="0.35">
      <c r="A209" s="301">
        <v>1988020102</v>
      </c>
      <c r="B209" s="301">
        <v>1988</v>
      </c>
      <c r="C209" s="302" t="s">
        <v>32</v>
      </c>
      <c r="D209" s="302" t="s">
        <v>33</v>
      </c>
      <c r="E209" s="302" t="s">
        <v>25</v>
      </c>
      <c r="F209" s="302" t="s">
        <v>34</v>
      </c>
      <c r="G209" s="302" t="s">
        <v>27</v>
      </c>
      <c r="H209" s="301">
        <v>230973</v>
      </c>
      <c r="I209" s="301">
        <v>298278</v>
      </c>
      <c r="J209" s="301">
        <v>75414</v>
      </c>
      <c r="K209" s="301">
        <v>28266077</v>
      </c>
      <c r="L209" s="301">
        <v>7239</v>
      </c>
      <c r="M209" s="301">
        <v>3.1905740000000002E-2</v>
      </c>
    </row>
    <row r="210" spans="1:13" ht="14.5" x14ac:dyDescent="0.35">
      <c r="A210" s="301">
        <v>1988020103</v>
      </c>
      <c r="B210" s="301">
        <v>1988</v>
      </c>
      <c r="C210" s="302" t="s">
        <v>32</v>
      </c>
      <c r="D210" s="302" t="s">
        <v>33</v>
      </c>
      <c r="E210" s="302" t="s">
        <v>25</v>
      </c>
      <c r="F210" s="302" t="s">
        <v>34</v>
      </c>
      <c r="G210" s="302" t="s">
        <v>35</v>
      </c>
      <c r="H210" s="301">
        <v>99006</v>
      </c>
      <c r="I210" s="301">
        <v>157905</v>
      </c>
      <c r="J210" s="301">
        <v>41357</v>
      </c>
      <c r="K210" s="301">
        <v>15322019</v>
      </c>
      <c r="L210" s="301">
        <v>4028</v>
      </c>
      <c r="M210" s="301">
        <v>2.4578099999999999E-2</v>
      </c>
    </row>
    <row r="211" spans="1:13" ht="14.5" x14ac:dyDescent="0.35">
      <c r="A211" s="301">
        <v>1988020111</v>
      </c>
      <c r="B211" s="301">
        <v>1988</v>
      </c>
      <c r="C211" s="302" t="s">
        <v>32</v>
      </c>
      <c r="D211" s="302" t="s">
        <v>33</v>
      </c>
      <c r="E211" s="302" t="s">
        <v>25</v>
      </c>
      <c r="F211" s="302" t="s">
        <v>36</v>
      </c>
      <c r="G211" s="302" t="s">
        <v>25</v>
      </c>
      <c r="H211" s="301">
        <v>67683</v>
      </c>
      <c r="I211" s="301">
        <v>70140</v>
      </c>
      <c r="J211" s="301">
        <v>17233</v>
      </c>
      <c r="K211" s="301">
        <v>6662004</v>
      </c>
      <c r="L211" s="301">
        <v>1637</v>
      </c>
      <c r="M211" s="301">
        <v>4.1338060000000003E-2</v>
      </c>
    </row>
    <row r="212" spans="1:13" ht="14.5" x14ac:dyDescent="0.35">
      <c r="A212" s="301">
        <v>1988020112</v>
      </c>
      <c r="B212" s="301">
        <v>1988</v>
      </c>
      <c r="C212" s="302" t="s">
        <v>32</v>
      </c>
      <c r="D212" s="302" t="s">
        <v>33</v>
      </c>
      <c r="E212" s="302" t="s">
        <v>25</v>
      </c>
      <c r="F212" s="302" t="s">
        <v>36</v>
      </c>
      <c r="G212" s="302" t="s">
        <v>27</v>
      </c>
      <c r="H212" s="301">
        <v>74146</v>
      </c>
      <c r="I212" s="301">
        <v>93585</v>
      </c>
      <c r="J212" s="301">
        <v>26454</v>
      </c>
      <c r="K212" s="301">
        <v>8875871</v>
      </c>
      <c r="L212" s="301">
        <v>2535</v>
      </c>
      <c r="M212" s="301">
        <v>2.9243430000000001E-2</v>
      </c>
    </row>
    <row r="213" spans="1:13" ht="14.5" x14ac:dyDescent="0.35">
      <c r="A213" s="301">
        <v>1988020113</v>
      </c>
      <c r="B213" s="301">
        <v>1988</v>
      </c>
      <c r="C213" s="302" t="s">
        <v>32</v>
      </c>
      <c r="D213" s="302" t="s">
        <v>33</v>
      </c>
      <c r="E213" s="302" t="s">
        <v>25</v>
      </c>
      <c r="F213" s="302" t="s">
        <v>36</v>
      </c>
      <c r="G213" s="302" t="s">
        <v>35</v>
      </c>
      <c r="H213" s="301">
        <v>30771</v>
      </c>
      <c r="I213" s="301">
        <v>60318</v>
      </c>
      <c r="J213" s="301">
        <v>18879</v>
      </c>
      <c r="K213" s="301">
        <v>5634029</v>
      </c>
      <c r="L213" s="301">
        <v>1813</v>
      </c>
      <c r="M213" s="301">
        <v>1.697075E-2</v>
      </c>
    </row>
    <row r="214" spans="1:13" ht="14.5" x14ac:dyDescent="0.35">
      <c r="A214" s="301">
        <v>1988020201</v>
      </c>
      <c r="B214" s="301">
        <v>1988</v>
      </c>
      <c r="C214" s="302" t="s">
        <v>32</v>
      </c>
      <c r="D214" s="302" t="s">
        <v>33</v>
      </c>
      <c r="E214" s="302" t="s">
        <v>27</v>
      </c>
      <c r="F214" s="302" t="s">
        <v>34</v>
      </c>
      <c r="G214" s="302" t="s">
        <v>25</v>
      </c>
      <c r="H214" s="301">
        <v>118230</v>
      </c>
      <c r="I214" s="301">
        <v>70496</v>
      </c>
      <c r="J214" s="301">
        <v>49634</v>
      </c>
      <c r="K214" s="301">
        <v>6619492</v>
      </c>
      <c r="L214" s="301">
        <v>4669</v>
      </c>
      <c r="M214" s="301">
        <v>2.532092E-2</v>
      </c>
    </row>
    <row r="215" spans="1:13" ht="14.5" x14ac:dyDescent="0.35">
      <c r="A215" s="301">
        <v>1988020202</v>
      </c>
      <c r="B215" s="301">
        <v>1988</v>
      </c>
      <c r="C215" s="302" t="s">
        <v>32</v>
      </c>
      <c r="D215" s="302" t="s">
        <v>33</v>
      </c>
      <c r="E215" s="302" t="s">
        <v>27</v>
      </c>
      <c r="F215" s="302" t="s">
        <v>34</v>
      </c>
      <c r="G215" s="302" t="s">
        <v>27</v>
      </c>
      <c r="H215" s="301">
        <v>165985</v>
      </c>
      <c r="I215" s="301">
        <v>118833</v>
      </c>
      <c r="J215" s="301">
        <v>86574</v>
      </c>
      <c r="K215" s="301">
        <v>11445721</v>
      </c>
      <c r="L215" s="301">
        <v>8326</v>
      </c>
      <c r="M215" s="301">
        <v>1.993636E-2</v>
      </c>
    </row>
    <row r="216" spans="1:13" ht="14.5" x14ac:dyDescent="0.35">
      <c r="A216" s="301">
        <v>1988020203</v>
      </c>
      <c r="B216" s="301">
        <v>1988</v>
      </c>
      <c r="C216" s="302" t="s">
        <v>32</v>
      </c>
      <c r="D216" s="302" t="s">
        <v>33</v>
      </c>
      <c r="E216" s="302" t="s">
        <v>27</v>
      </c>
      <c r="F216" s="302" t="s">
        <v>34</v>
      </c>
      <c r="G216" s="302" t="s">
        <v>35</v>
      </c>
      <c r="H216" s="301">
        <v>148746</v>
      </c>
      <c r="I216" s="301">
        <v>128162</v>
      </c>
      <c r="J216" s="301">
        <v>97644</v>
      </c>
      <c r="K216" s="301">
        <v>12447317</v>
      </c>
      <c r="L216" s="301">
        <v>9491</v>
      </c>
      <c r="M216" s="301">
        <v>1.5671830000000001E-2</v>
      </c>
    </row>
    <row r="217" spans="1:13" ht="14.5" x14ac:dyDescent="0.35">
      <c r="A217" s="301">
        <v>1988020211</v>
      </c>
      <c r="B217" s="301">
        <v>1988</v>
      </c>
      <c r="C217" s="302" t="s">
        <v>32</v>
      </c>
      <c r="D217" s="302" t="s">
        <v>33</v>
      </c>
      <c r="E217" s="302" t="s">
        <v>27</v>
      </c>
      <c r="F217" s="302" t="s">
        <v>36</v>
      </c>
      <c r="G217" s="302" t="s">
        <v>25</v>
      </c>
      <c r="H217" s="301">
        <v>36954</v>
      </c>
      <c r="I217" s="301">
        <v>22564</v>
      </c>
      <c r="J217" s="301">
        <v>15910</v>
      </c>
      <c r="K217" s="301">
        <v>2140164</v>
      </c>
      <c r="L217" s="301">
        <v>1507</v>
      </c>
      <c r="M217" s="301">
        <v>2.45265E-2</v>
      </c>
    </row>
    <row r="218" spans="1:13" ht="14.5" x14ac:dyDescent="0.35">
      <c r="A218" s="301">
        <v>1988020212</v>
      </c>
      <c r="B218" s="301">
        <v>1988</v>
      </c>
      <c r="C218" s="302" t="s">
        <v>32</v>
      </c>
      <c r="D218" s="302" t="s">
        <v>33</v>
      </c>
      <c r="E218" s="302" t="s">
        <v>27</v>
      </c>
      <c r="F218" s="302" t="s">
        <v>36</v>
      </c>
      <c r="G218" s="302" t="s">
        <v>27</v>
      </c>
      <c r="H218" s="301">
        <v>69958</v>
      </c>
      <c r="I218" s="301">
        <v>52566</v>
      </c>
      <c r="J218" s="301">
        <v>37960</v>
      </c>
      <c r="K218" s="301">
        <v>5095710</v>
      </c>
      <c r="L218" s="301">
        <v>3677</v>
      </c>
      <c r="M218" s="301">
        <v>1.9027849999999999E-2</v>
      </c>
    </row>
    <row r="219" spans="1:13" ht="14.5" x14ac:dyDescent="0.35">
      <c r="A219" s="301">
        <v>1988020213</v>
      </c>
      <c r="B219" s="301">
        <v>1988</v>
      </c>
      <c r="C219" s="302" t="s">
        <v>32</v>
      </c>
      <c r="D219" s="302" t="s">
        <v>33</v>
      </c>
      <c r="E219" s="302" t="s">
        <v>27</v>
      </c>
      <c r="F219" s="302" t="s">
        <v>36</v>
      </c>
      <c r="G219" s="302" t="s">
        <v>35</v>
      </c>
      <c r="H219" s="301">
        <v>102971</v>
      </c>
      <c r="I219" s="301">
        <v>94278</v>
      </c>
      <c r="J219" s="301">
        <v>72180</v>
      </c>
      <c r="K219" s="301">
        <v>9187519</v>
      </c>
      <c r="L219" s="301">
        <v>7033</v>
      </c>
      <c r="M219" s="301">
        <v>1.4641990000000001E-2</v>
      </c>
    </row>
    <row r="220" spans="1:13" ht="14.5" x14ac:dyDescent="0.35">
      <c r="A220" s="301">
        <v>1988020301</v>
      </c>
      <c r="B220" s="301">
        <v>1988</v>
      </c>
      <c r="C220" s="302" t="s">
        <v>32</v>
      </c>
      <c r="D220" s="302" t="s">
        <v>33</v>
      </c>
      <c r="E220" s="302" t="s">
        <v>28</v>
      </c>
      <c r="F220" s="302" t="s">
        <v>34</v>
      </c>
      <c r="G220" s="302" t="s">
        <v>25</v>
      </c>
      <c r="H220" s="301">
        <v>93719</v>
      </c>
      <c r="I220" s="301">
        <v>35928</v>
      </c>
      <c r="J220" s="301">
        <v>56619</v>
      </c>
      <c r="K220" s="301">
        <v>3252360</v>
      </c>
      <c r="L220" s="301">
        <v>5053</v>
      </c>
      <c r="M220" s="301">
        <v>1.854687E-2</v>
      </c>
    </row>
    <row r="221" spans="1:13" ht="14.5" x14ac:dyDescent="0.35">
      <c r="A221" s="301">
        <v>1988020302</v>
      </c>
      <c r="B221" s="301">
        <v>1988</v>
      </c>
      <c r="C221" s="302" t="s">
        <v>32</v>
      </c>
      <c r="D221" s="302" t="s">
        <v>33</v>
      </c>
      <c r="E221" s="302" t="s">
        <v>28</v>
      </c>
      <c r="F221" s="302" t="s">
        <v>34</v>
      </c>
      <c r="G221" s="302" t="s">
        <v>27</v>
      </c>
      <c r="H221" s="301">
        <v>137297</v>
      </c>
      <c r="I221" s="301">
        <v>61978</v>
      </c>
      <c r="J221" s="301">
        <v>87591</v>
      </c>
      <c r="K221" s="301">
        <v>5768579</v>
      </c>
      <c r="L221" s="301">
        <v>8197</v>
      </c>
      <c r="M221" s="301">
        <v>1.674869E-2</v>
      </c>
    </row>
    <row r="222" spans="1:13" ht="14.5" x14ac:dyDescent="0.35">
      <c r="A222" s="301">
        <v>1988020303</v>
      </c>
      <c r="B222" s="301">
        <v>1988</v>
      </c>
      <c r="C222" s="302" t="s">
        <v>32</v>
      </c>
      <c r="D222" s="302" t="s">
        <v>33</v>
      </c>
      <c r="E222" s="302" t="s">
        <v>28</v>
      </c>
      <c r="F222" s="302" t="s">
        <v>34</v>
      </c>
      <c r="G222" s="302" t="s">
        <v>35</v>
      </c>
      <c r="H222" s="301">
        <v>279909</v>
      </c>
      <c r="I222" s="301">
        <v>142348</v>
      </c>
      <c r="J222" s="301">
        <v>218068</v>
      </c>
      <c r="K222" s="301">
        <v>13708398</v>
      </c>
      <c r="L222" s="301">
        <v>21053</v>
      </c>
      <c r="M222" s="301">
        <v>1.329524E-2</v>
      </c>
    </row>
    <row r="223" spans="1:13" ht="14.5" x14ac:dyDescent="0.35">
      <c r="A223" s="301">
        <v>1988020311</v>
      </c>
      <c r="B223" s="301">
        <v>1988</v>
      </c>
      <c r="C223" s="302" t="s">
        <v>32</v>
      </c>
      <c r="D223" s="302" t="s">
        <v>33</v>
      </c>
      <c r="E223" s="302" t="s">
        <v>28</v>
      </c>
      <c r="F223" s="302" t="s">
        <v>36</v>
      </c>
      <c r="G223" s="302" t="s">
        <v>25</v>
      </c>
      <c r="H223" s="301">
        <v>44410</v>
      </c>
      <c r="I223" s="301">
        <v>16592</v>
      </c>
      <c r="J223" s="301">
        <v>25969</v>
      </c>
      <c r="K223" s="301">
        <v>1527576</v>
      </c>
      <c r="L223" s="301">
        <v>2388</v>
      </c>
      <c r="M223" s="301">
        <v>1.8599910000000001E-2</v>
      </c>
    </row>
    <row r="224" spans="1:13" ht="14.5" x14ac:dyDescent="0.35">
      <c r="A224" s="301">
        <v>1988020312</v>
      </c>
      <c r="B224" s="301">
        <v>1988</v>
      </c>
      <c r="C224" s="302" t="s">
        <v>32</v>
      </c>
      <c r="D224" s="302" t="s">
        <v>33</v>
      </c>
      <c r="E224" s="302" t="s">
        <v>28</v>
      </c>
      <c r="F224" s="302" t="s">
        <v>36</v>
      </c>
      <c r="G224" s="302" t="s">
        <v>27</v>
      </c>
      <c r="H224" s="301">
        <v>88389</v>
      </c>
      <c r="I224" s="301">
        <v>43875</v>
      </c>
      <c r="J224" s="301">
        <v>64616</v>
      </c>
      <c r="K224" s="301">
        <v>4209256</v>
      </c>
      <c r="L224" s="301">
        <v>6229</v>
      </c>
      <c r="M224" s="301">
        <v>1.4188879999999999E-2</v>
      </c>
    </row>
    <row r="225" spans="1:13" ht="14.5" x14ac:dyDescent="0.35">
      <c r="A225" s="301">
        <v>1988020313</v>
      </c>
      <c r="B225" s="301">
        <v>1988</v>
      </c>
      <c r="C225" s="302" t="s">
        <v>32</v>
      </c>
      <c r="D225" s="302" t="s">
        <v>33</v>
      </c>
      <c r="E225" s="302" t="s">
        <v>28</v>
      </c>
      <c r="F225" s="302" t="s">
        <v>36</v>
      </c>
      <c r="G225" s="302" t="s">
        <v>35</v>
      </c>
      <c r="H225" s="301">
        <v>209064</v>
      </c>
      <c r="I225" s="301">
        <v>104665</v>
      </c>
      <c r="J225" s="301">
        <v>162875</v>
      </c>
      <c r="K225" s="301">
        <v>10138368</v>
      </c>
      <c r="L225" s="301">
        <v>15809</v>
      </c>
      <c r="M225" s="301">
        <v>1.3224400000000001E-2</v>
      </c>
    </row>
    <row r="226" spans="1:13" ht="14.5" x14ac:dyDescent="0.35">
      <c r="A226" s="301">
        <v>1988100103</v>
      </c>
      <c r="B226" s="301">
        <v>1988</v>
      </c>
      <c r="C226" s="302" t="s">
        <v>37</v>
      </c>
      <c r="D226" s="302" t="s">
        <v>38</v>
      </c>
      <c r="E226" s="302" t="s">
        <v>25</v>
      </c>
      <c r="F226" s="302" t="s">
        <v>26</v>
      </c>
      <c r="G226" s="302" t="s">
        <v>26</v>
      </c>
      <c r="H226" s="301">
        <v>162460</v>
      </c>
      <c r="I226" s="301">
        <v>814096</v>
      </c>
      <c r="J226" s="301">
        <v>41382</v>
      </c>
      <c r="K226" s="301">
        <v>64141454</v>
      </c>
      <c r="L226" s="301">
        <v>3426</v>
      </c>
      <c r="M226" s="301">
        <v>4.7424510000000003E-2</v>
      </c>
    </row>
    <row r="227" spans="1:13" ht="14.5" x14ac:dyDescent="0.35">
      <c r="A227" s="301">
        <v>1988100203</v>
      </c>
      <c r="B227" s="301">
        <v>1988</v>
      </c>
      <c r="C227" s="302" t="s">
        <v>37</v>
      </c>
      <c r="D227" s="302" t="s">
        <v>38</v>
      </c>
      <c r="E227" s="302" t="s">
        <v>27</v>
      </c>
      <c r="F227" s="302" t="s">
        <v>26</v>
      </c>
      <c r="G227" s="302" t="s">
        <v>26</v>
      </c>
      <c r="H227" s="301">
        <v>73839</v>
      </c>
      <c r="I227" s="301">
        <v>204221</v>
      </c>
      <c r="J227" s="301">
        <v>30303</v>
      </c>
      <c r="K227" s="301">
        <v>18614031</v>
      </c>
      <c r="L227" s="301">
        <v>2789</v>
      </c>
      <c r="M227" s="301">
        <v>2.647246E-2</v>
      </c>
    </row>
    <row r="228" spans="1:13" ht="14.5" x14ac:dyDescent="0.35">
      <c r="A228" s="301">
        <v>1988100303</v>
      </c>
      <c r="B228" s="301">
        <v>1988</v>
      </c>
      <c r="C228" s="302" t="s">
        <v>37</v>
      </c>
      <c r="D228" s="302" t="s">
        <v>38</v>
      </c>
      <c r="E228" s="302" t="s">
        <v>28</v>
      </c>
      <c r="F228" s="302" t="s">
        <v>26</v>
      </c>
      <c r="G228" s="302" t="s">
        <v>26</v>
      </c>
      <c r="H228" s="301">
        <v>258432</v>
      </c>
      <c r="I228" s="301">
        <v>169186</v>
      </c>
      <c r="J228" s="301">
        <v>120373</v>
      </c>
      <c r="K228" s="301">
        <v>16101233</v>
      </c>
      <c r="L228" s="301">
        <v>11509</v>
      </c>
      <c r="M228" s="301">
        <v>2.245519E-2</v>
      </c>
    </row>
    <row r="229" spans="1:13" ht="14.5" x14ac:dyDescent="0.35">
      <c r="A229" s="301">
        <v>1988110103</v>
      </c>
      <c r="B229" s="301">
        <v>1988</v>
      </c>
      <c r="C229" s="302" t="s">
        <v>39</v>
      </c>
      <c r="D229" s="302" t="s">
        <v>40</v>
      </c>
      <c r="E229" s="302" t="s">
        <v>25</v>
      </c>
      <c r="F229" s="302" t="s">
        <v>34</v>
      </c>
      <c r="G229" s="302" t="s">
        <v>26</v>
      </c>
      <c r="H229" s="301">
        <v>2093122</v>
      </c>
      <c r="I229" s="301">
        <v>2462852</v>
      </c>
      <c r="J229" s="301">
        <v>686931</v>
      </c>
      <c r="K229" s="301">
        <v>229599043</v>
      </c>
      <c r="L229" s="301">
        <v>63976</v>
      </c>
      <c r="M229" s="301">
        <v>3.2717179999999998E-2</v>
      </c>
    </row>
    <row r="230" spans="1:13" ht="14.5" x14ac:dyDescent="0.35">
      <c r="A230" s="301">
        <v>1988110113</v>
      </c>
      <c r="B230" s="301">
        <v>1988</v>
      </c>
      <c r="C230" s="302" t="s">
        <v>39</v>
      </c>
      <c r="D230" s="302" t="s">
        <v>40</v>
      </c>
      <c r="E230" s="302" t="s">
        <v>25</v>
      </c>
      <c r="F230" s="302" t="s">
        <v>36</v>
      </c>
      <c r="G230" s="302" t="s">
        <v>26</v>
      </c>
      <c r="H230" s="301">
        <v>762597</v>
      </c>
      <c r="I230" s="301">
        <v>1533894</v>
      </c>
      <c r="J230" s="301">
        <v>304253</v>
      </c>
      <c r="K230" s="301">
        <v>152066001</v>
      </c>
      <c r="L230" s="301">
        <v>30298</v>
      </c>
      <c r="M230" s="301">
        <v>2.5169739999999999E-2</v>
      </c>
    </row>
    <row r="231" spans="1:13" ht="14.5" x14ac:dyDescent="0.35">
      <c r="A231" s="301">
        <v>1988110203</v>
      </c>
      <c r="B231" s="301">
        <v>1988</v>
      </c>
      <c r="C231" s="302" t="s">
        <v>39</v>
      </c>
      <c r="D231" s="302" t="s">
        <v>40</v>
      </c>
      <c r="E231" s="302" t="s">
        <v>27</v>
      </c>
      <c r="F231" s="302" t="s">
        <v>34</v>
      </c>
      <c r="G231" s="302" t="s">
        <v>26</v>
      </c>
      <c r="H231" s="301">
        <v>1103026</v>
      </c>
      <c r="I231" s="301">
        <v>794141</v>
      </c>
      <c r="J231" s="301">
        <v>526531</v>
      </c>
      <c r="K231" s="301">
        <v>75345674</v>
      </c>
      <c r="L231" s="301">
        <v>50180</v>
      </c>
      <c r="M231" s="301">
        <v>2.1981199999999999E-2</v>
      </c>
    </row>
    <row r="232" spans="1:13" ht="14.5" x14ac:dyDescent="0.35">
      <c r="A232" s="301">
        <v>1988110213</v>
      </c>
      <c r="B232" s="301">
        <v>1988</v>
      </c>
      <c r="C232" s="302" t="s">
        <v>39</v>
      </c>
      <c r="D232" s="302" t="s">
        <v>40</v>
      </c>
      <c r="E232" s="302" t="s">
        <v>27</v>
      </c>
      <c r="F232" s="302" t="s">
        <v>36</v>
      </c>
      <c r="G232" s="302" t="s">
        <v>26</v>
      </c>
      <c r="H232" s="301">
        <v>802351</v>
      </c>
      <c r="I232" s="301">
        <v>623497</v>
      </c>
      <c r="J232" s="301">
        <v>476725</v>
      </c>
      <c r="K232" s="301">
        <v>62393342</v>
      </c>
      <c r="L232" s="301">
        <v>47712</v>
      </c>
      <c r="M232" s="301">
        <v>1.6816589999999999E-2</v>
      </c>
    </row>
    <row r="233" spans="1:13" ht="14.5" x14ac:dyDescent="0.35">
      <c r="A233" s="301">
        <v>1988110303</v>
      </c>
      <c r="B233" s="301">
        <v>1988</v>
      </c>
      <c r="C233" s="302" t="s">
        <v>39</v>
      </c>
      <c r="D233" s="302" t="s">
        <v>40</v>
      </c>
      <c r="E233" s="302" t="s">
        <v>28</v>
      </c>
      <c r="F233" s="302" t="s">
        <v>34</v>
      </c>
      <c r="G233" s="302" t="s">
        <v>26</v>
      </c>
      <c r="H233" s="301">
        <v>484788</v>
      </c>
      <c r="I233" s="301">
        <v>247128</v>
      </c>
      <c r="J233" s="301">
        <v>290548</v>
      </c>
      <c r="K233" s="301">
        <v>24500078</v>
      </c>
      <c r="L233" s="301">
        <v>28779</v>
      </c>
      <c r="M233" s="301">
        <v>1.684534E-2</v>
      </c>
    </row>
    <row r="234" spans="1:13" ht="14.5" x14ac:dyDescent="0.35">
      <c r="A234" s="301">
        <v>1988110313</v>
      </c>
      <c r="B234" s="301">
        <v>1988</v>
      </c>
      <c r="C234" s="302" t="s">
        <v>39</v>
      </c>
      <c r="D234" s="302" t="s">
        <v>40</v>
      </c>
      <c r="E234" s="302" t="s">
        <v>28</v>
      </c>
      <c r="F234" s="302" t="s">
        <v>36</v>
      </c>
      <c r="G234" s="302" t="s">
        <v>26</v>
      </c>
      <c r="H234" s="301">
        <v>889779</v>
      </c>
      <c r="I234" s="301">
        <v>592549</v>
      </c>
      <c r="J234" s="301">
        <v>707882</v>
      </c>
      <c r="K234" s="301">
        <v>60618425</v>
      </c>
      <c r="L234" s="301">
        <v>72304</v>
      </c>
      <c r="M234" s="301">
        <v>1.230612E-2</v>
      </c>
    </row>
    <row r="235" spans="1:13" ht="14.5" x14ac:dyDescent="0.35">
      <c r="A235" s="301">
        <v>1988110403</v>
      </c>
      <c r="B235" s="301">
        <v>1988</v>
      </c>
      <c r="C235" s="302" t="s">
        <v>39</v>
      </c>
      <c r="D235" s="302" t="s">
        <v>40</v>
      </c>
      <c r="E235" s="302" t="s">
        <v>29</v>
      </c>
      <c r="F235" s="302" t="s">
        <v>34</v>
      </c>
      <c r="G235" s="302" t="s">
        <v>26</v>
      </c>
      <c r="H235" s="301">
        <v>71540</v>
      </c>
      <c r="I235" s="301">
        <v>31420</v>
      </c>
      <c r="J235" s="301">
        <v>50720</v>
      </c>
      <c r="K235" s="301">
        <v>3129982</v>
      </c>
      <c r="L235" s="301">
        <v>5038</v>
      </c>
      <c r="M235" s="301">
        <v>1.420097E-2</v>
      </c>
    </row>
    <row r="236" spans="1:13" ht="14.5" x14ac:dyDescent="0.35">
      <c r="A236" s="301">
        <v>1988110413</v>
      </c>
      <c r="B236" s="301">
        <v>1988</v>
      </c>
      <c r="C236" s="302" t="s">
        <v>39</v>
      </c>
      <c r="D236" s="302" t="s">
        <v>40</v>
      </c>
      <c r="E236" s="302" t="s">
        <v>29</v>
      </c>
      <c r="F236" s="302" t="s">
        <v>36</v>
      </c>
      <c r="G236" s="302" t="s">
        <v>26</v>
      </c>
      <c r="H236" s="301">
        <v>354407</v>
      </c>
      <c r="I236" s="301">
        <v>171304</v>
      </c>
      <c r="J236" s="301">
        <v>269445</v>
      </c>
      <c r="K236" s="301">
        <v>17687145</v>
      </c>
      <c r="L236" s="301">
        <v>27817</v>
      </c>
      <c r="M236" s="301">
        <v>1.274089E-2</v>
      </c>
    </row>
    <row r="237" spans="1:13" ht="14.5" x14ac:dyDescent="0.35">
      <c r="A237" s="301">
        <v>1988140103</v>
      </c>
      <c r="B237" s="301">
        <v>1988</v>
      </c>
      <c r="C237" s="302" t="s">
        <v>41</v>
      </c>
      <c r="D237" s="302" t="s">
        <v>42</v>
      </c>
      <c r="E237" s="302" t="s">
        <v>25</v>
      </c>
      <c r="F237" s="302" t="s">
        <v>26</v>
      </c>
      <c r="G237" s="302" t="s">
        <v>26</v>
      </c>
      <c r="H237" s="301">
        <v>185266</v>
      </c>
      <c r="I237" s="301">
        <v>733008</v>
      </c>
      <c r="J237" s="301">
        <v>32645</v>
      </c>
      <c r="K237" s="301">
        <v>65939910</v>
      </c>
      <c r="L237" s="301">
        <v>2997</v>
      </c>
      <c r="M237" s="301">
        <v>6.1824270000000001E-2</v>
      </c>
    </row>
    <row r="238" spans="1:13" ht="14.5" x14ac:dyDescent="0.35">
      <c r="A238" s="301">
        <v>1988140203</v>
      </c>
      <c r="B238" s="301">
        <v>1988</v>
      </c>
      <c r="C238" s="302" t="s">
        <v>41</v>
      </c>
      <c r="D238" s="302" t="s">
        <v>42</v>
      </c>
      <c r="E238" s="302" t="s">
        <v>27</v>
      </c>
      <c r="F238" s="302" t="s">
        <v>26</v>
      </c>
      <c r="G238" s="302" t="s">
        <v>26</v>
      </c>
      <c r="H238" s="301">
        <v>167834</v>
      </c>
      <c r="I238" s="301">
        <v>332955</v>
      </c>
      <c r="J238" s="301">
        <v>58944</v>
      </c>
      <c r="K238" s="301">
        <v>32070558</v>
      </c>
      <c r="L238" s="301">
        <v>5689</v>
      </c>
      <c r="M238" s="301">
        <v>2.9499870000000001E-2</v>
      </c>
    </row>
    <row r="239" spans="1:13" ht="14.5" x14ac:dyDescent="0.35">
      <c r="A239" s="301">
        <v>1988140303</v>
      </c>
      <c r="B239" s="301">
        <v>1988</v>
      </c>
      <c r="C239" s="302" t="s">
        <v>41</v>
      </c>
      <c r="D239" s="302" t="s">
        <v>42</v>
      </c>
      <c r="E239" s="302" t="s">
        <v>28</v>
      </c>
      <c r="F239" s="302" t="s">
        <v>26</v>
      </c>
      <c r="G239" s="302" t="s">
        <v>26</v>
      </c>
      <c r="H239" s="301">
        <v>559331</v>
      </c>
      <c r="I239" s="301">
        <v>357051</v>
      </c>
      <c r="J239" s="301">
        <v>242107</v>
      </c>
      <c r="K239" s="301">
        <v>33927065</v>
      </c>
      <c r="L239" s="301">
        <v>22579</v>
      </c>
      <c r="M239" s="301">
        <v>2.4771939999999999E-2</v>
      </c>
    </row>
    <row r="240" spans="1:13" ht="14.5" x14ac:dyDescent="0.35">
      <c r="A240" s="301">
        <v>1988200103</v>
      </c>
      <c r="B240" s="301">
        <v>1988</v>
      </c>
      <c r="C240" s="302" t="s">
        <v>43</v>
      </c>
      <c r="D240" s="302" t="s">
        <v>44</v>
      </c>
      <c r="E240" s="302" t="s">
        <v>25</v>
      </c>
      <c r="F240" s="302" t="s">
        <v>26</v>
      </c>
      <c r="G240" s="302" t="s">
        <v>26</v>
      </c>
      <c r="H240" s="301">
        <v>389061</v>
      </c>
      <c r="I240" s="301">
        <v>497236</v>
      </c>
      <c r="J240" s="301">
        <v>129055</v>
      </c>
      <c r="K240" s="301">
        <v>36006852</v>
      </c>
      <c r="L240" s="301">
        <v>9239</v>
      </c>
      <c r="M240" s="301">
        <v>4.2110050000000003E-2</v>
      </c>
    </row>
    <row r="241" spans="1:13" ht="14.5" x14ac:dyDescent="0.35">
      <c r="A241" s="301">
        <v>1988200203</v>
      </c>
      <c r="B241" s="301">
        <v>1988</v>
      </c>
      <c r="C241" s="302" t="s">
        <v>43</v>
      </c>
      <c r="D241" s="302" t="s">
        <v>44</v>
      </c>
      <c r="E241" s="302" t="s">
        <v>27</v>
      </c>
      <c r="F241" s="302" t="s">
        <v>26</v>
      </c>
      <c r="G241" s="302" t="s">
        <v>26</v>
      </c>
      <c r="H241" s="301">
        <v>477373</v>
      </c>
      <c r="I241" s="301">
        <v>293099</v>
      </c>
      <c r="J241" s="301">
        <v>216812</v>
      </c>
      <c r="K241" s="301">
        <v>21496997</v>
      </c>
      <c r="L241" s="301">
        <v>15926</v>
      </c>
      <c r="M241" s="301">
        <v>2.9974770000000001E-2</v>
      </c>
    </row>
    <row r="242" spans="1:13" ht="14.5" x14ac:dyDescent="0.35">
      <c r="A242" s="301">
        <v>1988200303</v>
      </c>
      <c r="B242" s="301">
        <v>1988</v>
      </c>
      <c r="C242" s="302" t="s">
        <v>43</v>
      </c>
      <c r="D242" s="302" t="s">
        <v>44</v>
      </c>
      <c r="E242" s="302" t="s">
        <v>28</v>
      </c>
      <c r="F242" s="302" t="s">
        <v>26</v>
      </c>
      <c r="G242" s="302" t="s">
        <v>26</v>
      </c>
      <c r="H242" s="301">
        <v>1019764</v>
      </c>
      <c r="I242" s="301">
        <v>310680</v>
      </c>
      <c r="J242" s="301">
        <v>572407</v>
      </c>
      <c r="K242" s="301">
        <v>22026439</v>
      </c>
      <c r="L242" s="301">
        <v>39728</v>
      </c>
      <c r="M242" s="301">
        <v>2.5668320000000001E-2</v>
      </c>
    </row>
    <row r="243" spans="1:13" ht="14.5" x14ac:dyDescent="0.35">
      <c r="A243" s="301">
        <v>1988240103</v>
      </c>
      <c r="B243" s="301">
        <v>1988</v>
      </c>
      <c r="C243" s="302" t="s">
        <v>45</v>
      </c>
      <c r="D243" s="302" t="s">
        <v>46</v>
      </c>
      <c r="E243" s="302" t="s">
        <v>25</v>
      </c>
      <c r="F243" s="302" t="s">
        <v>26</v>
      </c>
      <c r="G243" s="302" t="s">
        <v>26</v>
      </c>
      <c r="H243" s="301">
        <v>256675</v>
      </c>
      <c r="I243" s="301">
        <v>441125</v>
      </c>
      <c r="J243" s="301">
        <v>74838</v>
      </c>
      <c r="K243" s="301">
        <v>31119604</v>
      </c>
      <c r="L243" s="301">
        <v>5284</v>
      </c>
      <c r="M243" s="301">
        <v>4.857848E-2</v>
      </c>
    </row>
    <row r="244" spans="1:13" ht="14.5" x14ac:dyDescent="0.35">
      <c r="A244" s="301">
        <v>1988240203</v>
      </c>
      <c r="B244" s="301">
        <v>1988</v>
      </c>
      <c r="C244" s="302" t="s">
        <v>45</v>
      </c>
      <c r="D244" s="302" t="s">
        <v>46</v>
      </c>
      <c r="E244" s="302" t="s">
        <v>27</v>
      </c>
      <c r="F244" s="302" t="s">
        <v>26</v>
      </c>
      <c r="G244" s="302" t="s">
        <v>26</v>
      </c>
      <c r="H244" s="301">
        <v>172551</v>
      </c>
      <c r="I244" s="301">
        <v>108896</v>
      </c>
      <c r="J244" s="301">
        <v>80105</v>
      </c>
      <c r="K244" s="301">
        <v>7427950</v>
      </c>
      <c r="L244" s="301">
        <v>5463</v>
      </c>
      <c r="M244" s="301">
        <v>3.1586830000000003E-2</v>
      </c>
    </row>
    <row r="245" spans="1:13" ht="14.5" x14ac:dyDescent="0.35">
      <c r="A245" s="301">
        <v>1988240303</v>
      </c>
      <c r="B245" s="301">
        <v>1988</v>
      </c>
      <c r="C245" s="302" t="s">
        <v>45</v>
      </c>
      <c r="D245" s="302" t="s">
        <v>46</v>
      </c>
      <c r="E245" s="302" t="s">
        <v>28</v>
      </c>
      <c r="F245" s="302" t="s">
        <v>26</v>
      </c>
      <c r="G245" s="302" t="s">
        <v>26</v>
      </c>
      <c r="H245" s="301">
        <v>457463</v>
      </c>
      <c r="I245" s="301">
        <v>147012</v>
      </c>
      <c r="J245" s="301">
        <v>302828</v>
      </c>
      <c r="K245" s="301">
        <v>9371372</v>
      </c>
      <c r="L245" s="301">
        <v>19201</v>
      </c>
      <c r="M245" s="301">
        <v>2.3824680000000001E-2</v>
      </c>
    </row>
    <row r="246" spans="1:13" ht="14.5" x14ac:dyDescent="0.35">
      <c r="A246" s="301">
        <v>1988260103</v>
      </c>
      <c r="B246" s="301">
        <v>1988</v>
      </c>
      <c r="C246" s="302" t="s">
        <v>47</v>
      </c>
      <c r="D246" s="302" t="s">
        <v>48</v>
      </c>
      <c r="E246" s="302" t="s">
        <v>25</v>
      </c>
      <c r="F246" s="302" t="s">
        <v>26</v>
      </c>
      <c r="G246" s="302" t="s">
        <v>26</v>
      </c>
      <c r="H246" s="301">
        <v>209209</v>
      </c>
      <c r="I246" s="301">
        <v>237200</v>
      </c>
      <c r="J246" s="301">
        <v>62065</v>
      </c>
      <c r="K246" s="301">
        <v>14267100</v>
      </c>
      <c r="L246" s="301">
        <v>3706</v>
      </c>
      <c r="M246" s="301">
        <v>5.6455999999999999E-2</v>
      </c>
    </row>
    <row r="247" spans="1:13" ht="14.5" x14ac:dyDescent="0.35">
      <c r="A247" s="301">
        <v>1988260203</v>
      </c>
      <c r="B247" s="301">
        <v>1988</v>
      </c>
      <c r="C247" s="302" t="s">
        <v>47</v>
      </c>
      <c r="D247" s="302" t="s">
        <v>48</v>
      </c>
      <c r="E247" s="302" t="s">
        <v>27</v>
      </c>
      <c r="F247" s="302" t="s">
        <v>26</v>
      </c>
      <c r="G247" s="302" t="s">
        <v>26</v>
      </c>
      <c r="H247" s="301">
        <v>573402</v>
      </c>
      <c r="I247" s="301">
        <v>274852</v>
      </c>
      <c r="J247" s="301">
        <v>206437</v>
      </c>
      <c r="K247" s="301">
        <v>16741048</v>
      </c>
      <c r="L247" s="301">
        <v>12610</v>
      </c>
      <c r="M247" s="301">
        <v>4.5471329999999997E-2</v>
      </c>
    </row>
    <row r="248" spans="1:13" ht="14.5" x14ac:dyDescent="0.35">
      <c r="A248" s="301">
        <v>1988260303</v>
      </c>
      <c r="B248" s="301">
        <v>1988</v>
      </c>
      <c r="C248" s="302" t="s">
        <v>47</v>
      </c>
      <c r="D248" s="302" t="s">
        <v>48</v>
      </c>
      <c r="E248" s="302" t="s">
        <v>28</v>
      </c>
      <c r="F248" s="302" t="s">
        <v>26</v>
      </c>
      <c r="G248" s="302" t="s">
        <v>26</v>
      </c>
      <c r="H248" s="301">
        <v>1125432</v>
      </c>
      <c r="I248" s="301">
        <v>320264</v>
      </c>
      <c r="J248" s="301">
        <v>488295</v>
      </c>
      <c r="K248" s="301">
        <v>20368796</v>
      </c>
      <c r="L248" s="301">
        <v>31213</v>
      </c>
      <c r="M248" s="301">
        <v>3.605684E-2</v>
      </c>
    </row>
    <row r="249" spans="1:13" ht="14.5" x14ac:dyDescent="0.35">
      <c r="A249" s="301">
        <v>1988280103</v>
      </c>
      <c r="B249" s="301">
        <v>1988</v>
      </c>
      <c r="C249" s="302" t="s">
        <v>49</v>
      </c>
      <c r="D249" s="302" t="s">
        <v>50</v>
      </c>
      <c r="E249" s="302" t="s">
        <v>25</v>
      </c>
      <c r="F249" s="302" t="s">
        <v>26</v>
      </c>
      <c r="G249" s="302" t="s">
        <v>26</v>
      </c>
      <c r="H249" s="301">
        <v>649569</v>
      </c>
      <c r="I249" s="301">
        <v>594299</v>
      </c>
      <c r="J249" s="301">
        <v>120631</v>
      </c>
      <c r="K249" s="301">
        <v>51595675</v>
      </c>
      <c r="L249" s="301">
        <v>10752</v>
      </c>
      <c r="M249" s="301">
        <v>6.041469E-2</v>
      </c>
    </row>
    <row r="250" spans="1:13" ht="14.5" x14ac:dyDescent="0.35">
      <c r="A250" s="301">
        <v>1988280203</v>
      </c>
      <c r="B250" s="301">
        <v>1988</v>
      </c>
      <c r="C250" s="302" t="s">
        <v>49</v>
      </c>
      <c r="D250" s="302" t="s">
        <v>50</v>
      </c>
      <c r="E250" s="302" t="s">
        <v>27</v>
      </c>
      <c r="F250" s="302" t="s">
        <v>26</v>
      </c>
      <c r="G250" s="302" t="s">
        <v>26</v>
      </c>
      <c r="H250" s="301">
        <v>1040002</v>
      </c>
      <c r="I250" s="301">
        <v>391378</v>
      </c>
      <c r="J250" s="301">
        <v>296176</v>
      </c>
      <c r="K250" s="301">
        <v>35229324</v>
      </c>
      <c r="L250" s="301">
        <v>26704</v>
      </c>
      <c r="M250" s="301">
        <v>3.8944970000000002E-2</v>
      </c>
    </row>
    <row r="251" spans="1:13" ht="14.5" x14ac:dyDescent="0.35">
      <c r="A251" s="301">
        <v>1988280303</v>
      </c>
      <c r="B251" s="301">
        <v>1988</v>
      </c>
      <c r="C251" s="302" t="s">
        <v>49</v>
      </c>
      <c r="D251" s="302" t="s">
        <v>50</v>
      </c>
      <c r="E251" s="302" t="s">
        <v>28</v>
      </c>
      <c r="F251" s="302" t="s">
        <v>26</v>
      </c>
      <c r="G251" s="302" t="s">
        <v>26</v>
      </c>
      <c r="H251" s="301">
        <v>2194739</v>
      </c>
      <c r="I251" s="301">
        <v>483539</v>
      </c>
      <c r="J251" s="301">
        <v>741476</v>
      </c>
      <c r="K251" s="301">
        <v>43817118</v>
      </c>
      <c r="L251" s="301">
        <v>66985</v>
      </c>
      <c r="M251" s="301">
        <v>3.2764679999999997E-2</v>
      </c>
    </row>
    <row r="252" spans="1:13" ht="14.5" x14ac:dyDescent="0.35">
      <c r="A252" s="301">
        <v>1988290103</v>
      </c>
      <c r="B252" s="301">
        <v>1988</v>
      </c>
      <c r="C252" s="302" t="s">
        <v>51</v>
      </c>
      <c r="D252" s="302" t="s">
        <v>52</v>
      </c>
      <c r="E252" s="302" t="s">
        <v>25</v>
      </c>
      <c r="F252" s="302" t="s">
        <v>26</v>
      </c>
      <c r="G252" s="302" t="s">
        <v>26</v>
      </c>
      <c r="H252" s="301">
        <v>283368</v>
      </c>
      <c r="I252" s="301">
        <v>397896</v>
      </c>
      <c r="J252" s="301">
        <v>98381</v>
      </c>
      <c r="K252" s="301">
        <v>26083833</v>
      </c>
      <c r="L252" s="301">
        <v>6309</v>
      </c>
      <c r="M252" s="301">
        <v>4.491179E-2</v>
      </c>
    </row>
    <row r="253" spans="1:13" ht="14.5" x14ac:dyDescent="0.35">
      <c r="A253" s="301">
        <v>1988290203</v>
      </c>
      <c r="B253" s="301">
        <v>1988</v>
      </c>
      <c r="C253" s="302" t="s">
        <v>51</v>
      </c>
      <c r="D253" s="302" t="s">
        <v>52</v>
      </c>
      <c r="E253" s="302" t="s">
        <v>27</v>
      </c>
      <c r="F253" s="302" t="s">
        <v>26</v>
      </c>
      <c r="G253" s="302" t="s">
        <v>26</v>
      </c>
      <c r="H253" s="301">
        <v>262122</v>
      </c>
      <c r="I253" s="301">
        <v>128426</v>
      </c>
      <c r="J253" s="301">
        <v>92083</v>
      </c>
      <c r="K253" s="301">
        <v>9478073</v>
      </c>
      <c r="L253" s="301">
        <v>6788</v>
      </c>
      <c r="M253" s="301">
        <v>3.8615690000000001E-2</v>
      </c>
    </row>
    <row r="254" spans="1:13" ht="14.5" x14ac:dyDescent="0.35">
      <c r="A254" s="301">
        <v>1988290303</v>
      </c>
      <c r="B254" s="301">
        <v>1988</v>
      </c>
      <c r="C254" s="302" t="s">
        <v>51</v>
      </c>
      <c r="D254" s="302" t="s">
        <v>52</v>
      </c>
      <c r="E254" s="302" t="s">
        <v>28</v>
      </c>
      <c r="F254" s="302" t="s">
        <v>26</v>
      </c>
      <c r="G254" s="302" t="s">
        <v>26</v>
      </c>
      <c r="H254" s="301">
        <v>307065</v>
      </c>
      <c r="I254" s="301">
        <v>77305</v>
      </c>
      <c r="J254" s="301">
        <v>123437</v>
      </c>
      <c r="K254" s="301">
        <v>5878545</v>
      </c>
      <c r="L254" s="301">
        <v>9417</v>
      </c>
      <c r="M254" s="301">
        <v>3.260772E-2</v>
      </c>
    </row>
    <row r="255" spans="1:13" ht="14.5" x14ac:dyDescent="0.35">
      <c r="A255" s="301">
        <v>1988320103</v>
      </c>
      <c r="B255" s="301">
        <v>1988</v>
      </c>
      <c r="C255" s="302" t="s">
        <v>53</v>
      </c>
      <c r="D255" s="302" t="s">
        <v>54</v>
      </c>
      <c r="E255" s="302" t="s">
        <v>25</v>
      </c>
      <c r="F255" s="302" t="s">
        <v>26</v>
      </c>
      <c r="G255" s="302" t="s">
        <v>26</v>
      </c>
      <c r="H255" s="301">
        <v>322008</v>
      </c>
      <c r="I255" s="301">
        <v>337754</v>
      </c>
      <c r="J255" s="301">
        <v>87004</v>
      </c>
      <c r="K255" s="301">
        <v>30492593</v>
      </c>
      <c r="L255" s="301">
        <v>7760</v>
      </c>
      <c r="M255" s="301">
        <v>4.14946E-2</v>
      </c>
    </row>
    <row r="256" spans="1:13" ht="14.5" x14ac:dyDescent="0.35">
      <c r="A256" s="301">
        <v>1988320203</v>
      </c>
      <c r="B256" s="301">
        <v>1988</v>
      </c>
      <c r="C256" s="302" t="s">
        <v>53</v>
      </c>
      <c r="D256" s="302" t="s">
        <v>54</v>
      </c>
      <c r="E256" s="302" t="s">
        <v>27</v>
      </c>
      <c r="F256" s="302" t="s">
        <v>26</v>
      </c>
      <c r="G256" s="302" t="s">
        <v>26</v>
      </c>
      <c r="H256" s="301">
        <v>239441</v>
      </c>
      <c r="I256" s="301">
        <v>123049</v>
      </c>
      <c r="J256" s="301">
        <v>86960</v>
      </c>
      <c r="K256" s="301">
        <v>10374568</v>
      </c>
      <c r="L256" s="301">
        <v>7288</v>
      </c>
      <c r="M256" s="301">
        <v>3.2852760000000002E-2</v>
      </c>
    </row>
    <row r="257" spans="1:13" ht="14.5" x14ac:dyDescent="0.35">
      <c r="A257" s="301">
        <v>1988320303</v>
      </c>
      <c r="B257" s="301">
        <v>1988</v>
      </c>
      <c r="C257" s="302" t="s">
        <v>53</v>
      </c>
      <c r="D257" s="302" t="s">
        <v>54</v>
      </c>
      <c r="E257" s="302" t="s">
        <v>28</v>
      </c>
      <c r="F257" s="302" t="s">
        <v>26</v>
      </c>
      <c r="G257" s="302" t="s">
        <v>26</v>
      </c>
      <c r="H257" s="301">
        <v>366744</v>
      </c>
      <c r="I257" s="301">
        <v>105632</v>
      </c>
      <c r="J257" s="301">
        <v>164638</v>
      </c>
      <c r="K257" s="301">
        <v>8276212</v>
      </c>
      <c r="L257" s="301">
        <v>12695</v>
      </c>
      <c r="M257" s="301">
        <v>2.8887940000000001E-2</v>
      </c>
    </row>
    <row r="258" spans="1:13" ht="14.5" x14ac:dyDescent="0.35">
      <c r="A258" s="301">
        <v>1988330103</v>
      </c>
      <c r="B258" s="301">
        <v>1988</v>
      </c>
      <c r="C258" s="302" t="s">
        <v>55</v>
      </c>
      <c r="D258" s="302" t="s">
        <v>56</v>
      </c>
      <c r="E258" s="302" t="s">
        <v>25</v>
      </c>
      <c r="F258" s="302" t="s">
        <v>26</v>
      </c>
      <c r="G258" s="302" t="s">
        <v>26</v>
      </c>
      <c r="H258" s="301">
        <v>178495</v>
      </c>
      <c r="I258" s="301">
        <v>249591</v>
      </c>
      <c r="J258" s="301">
        <v>60119</v>
      </c>
      <c r="K258" s="301">
        <v>20607019</v>
      </c>
      <c r="L258" s="301">
        <v>5066</v>
      </c>
      <c r="M258" s="301">
        <v>3.5230919999999999E-2</v>
      </c>
    </row>
    <row r="259" spans="1:13" ht="14.5" x14ac:dyDescent="0.35">
      <c r="A259" s="301">
        <v>1988330203</v>
      </c>
      <c r="B259" s="301">
        <v>1988</v>
      </c>
      <c r="C259" s="302" t="s">
        <v>55</v>
      </c>
      <c r="D259" s="302" t="s">
        <v>56</v>
      </c>
      <c r="E259" s="302" t="s">
        <v>27</v>
      </c>
      <c r="F259" s="302" t="s">
        <v>26</v>
      </c>
      <c r="G259" s="302" t="s">
        <v>26</v>
      </c>
      <c r="H259" s="301">
        <v>227410</v>
      </c>
      <c r="I259" s="301">
        <v>126740</v>
      </c>
      <c r="J259" s="301">
        <v>93933</v>
      </c>
      <c r="K259" s="301">
        <v>10206696</v>
      </c>
      <c r="L259" s="301">
        <v>7574</v>
      </c>
      <c r="M259" s="301">
        <v>3.0024120000000001E-2</v>
      </c>
    </row>
    <row r="260" spans="1:13" ht="14.5" x14ac:dyDescent="0.35">
      <c r="A260" s="301">
        <v>1988330303</v>
      </c>
      <c r="B260" s="301">
        <v>1988</v>
      </c>
      <c r="C260" s="302" t="s">
        <v>55</v>
      </c>
      <c r="D260" s="302" t="s">
        <v>56</v>
      </c>
      <c r="E260" s="302" t="s">
        <v>28</v>
      </c>
      <c r="F260" s="302" t="s">
        <v>26</v>
      </c>
      <c r="G260" s="302" t="s">
        <v>26</v>
      </c>
      <c r="H260" s="301">
        <v>437601</v>
      </c>
      <c r="I260" s="301">
        <v>127876</v>
      </c>
      <c r="J260" s="301">
        <v>235720</v>
      </c>
      <c r="K260" s="301">
        <v>10437710</v>
      </c>
      <c r="L260" s="301">
        <v>19376</v>
      </c>
      <c r="M260" s="301">
        <v>2.258491E-2</v>
      </c>
    </row>
    <row r="261" spans="1:13" ht="14.5" x14ac:dyDescent="0.35">
      <c r="A261" s="301">
        <v>1988370103</v>
      </c>
      <c r="B261" s="301">
        <v>1988</v>
      </c>
      <c r="C261" s="302" t="s">
        <v>57</v>
      </c>
      <c r="D261" s="302" t="s">
        <v>58</v>
      </c>
      <c r="E261" s="302" t="s">
        <v>25</v>
      </c>
      <c r="F261" s="302" t="s">
        <v>26</v>
      </c>
      <c r="G261" s="302" t="s">
        <v>26</v>
      </c>
      <c r="H261" s="301">
        <v>207492</v>
      </c>
      <c r="I261" s="301">
        <v>182977</v>
      </c>
      <c r="J261" s="301">
        <v>50070</v>
      </c>
      <c r="K261" s="301">
        <v>4105474</v>
      </c>
      <c r="L261" s="301">
        <v>1099</v>
      </c>
      <c r="M261" s="301">
        <v>0.18881239999999999</v>
      </c>
    </row>
    <row r="262" spans="1:13" ht="14.5" x14ac:dyDescent="0.35">
      <c r="A262" s="301">
        <v>1988370203</v>
      </c>
      <c r="B262" s="301">
        <v>1988</v>
      </c>
      <c r="C262" s="302" t="s">
        <v>57</v>
      </c>
      <c r="D262" s="302" t="s">
        <v>58</v>
      </c>
      <c r="E262" s="302" t="s">
        <v>27</v>
      </c>
      <c r="F262" s="302" t="s">
        <v>26</v>
      </c>
      <c r="G262" s="302" t="s">
        <v>26</v>
      </c>
      <c r="H262" s="301">
        <v>730831</v>
      </c>
      <c r="I262" s="301">
        <v>377550</v>
      </c>
      <c r="J262" s="301">
        <v>277187</v>
      </c>
      <c r="K262" s="301">
        <v>8531416</v>
      </c>
      <c r="L262" s="301">
        <v>6289</v>
      </c>
      <c r="M262" s="301">
        <v>0.11619939999999999</v>
      </c>
    </row>
    <row r="263" spans="1:13" ht="14.5" x14ac:dyDescent="0.35">
      <c r="A263" s="301">
        <v>1988370303</v>
      </c>
      <c r="B263" s="301">
        <v>1988</v>
      </c>
      <c r="C263" s="302" t="s">
        <v>57</v>
      </c>
      <c r="D263" s="302" t="s">
        <v>58</v>
      </c>
      <c r="E263" s="302" t="s">
        <v>28</v>
      </c>
      <c r="F263" s="302" t="s">
        <v>26</v>
      </c>
      <c r="G263" s="302" t="s">
        <v>26</v>
      </c>
      <c r="H263" s="301">
        <v>2043463</v>
      </c>
      <c r="I263" s="301">
        <v>459371</v>
      </c>
      <c r="J263" s="301">
        <v>828023</v>
      </c>
      <c r="K263" s="301">
        <v>10565022</v>
      </c>
      <c r="L263" s="301">
        <v>18992</v>
      </c>
      <c r="M263" s="301">
        <v>0.1075976</v>
      </c>
    </row>
    <row r="264" spans="1:13" ht="14.5" x14ac:dyDescent="0.35">
      <c r="A264" s="301">
        <v>1988400103</v>
      </c>
      <c r="B264" s="301">
        <v>1988</v>
      </c>
      <c r="C264" s="302" t="s">
        <v>59</v>
      </c>
      <c r="D264" s="302" t="s">
        <v>60</v>
      </c>
      <c r="E264" s="302" t="s">
        <v>25</v>
      </c>
      <c r="F264" s="302" t="s">
        <v>26</v>
      </c>
      <c r="G264" s="302" t="s">
        <v>26</v>
      </c>
      <c r="H264" s="301">
        <v>255587</v>
      </c>
      <c r="I264" s="301">
        <v>366594</v>
      </c>
      <c r="J264" s="301">
        <v>71692</v>
      </c>
      <c r="K264" s="301">
        <v>24892040</v>
      </c>
      <c r="L264" s="301">
        <v>4932</v>
      </c>
      <c r="M264" s="301">
        <v>5.1826589999999999E-2</v>
      </c>
    </row>
    <row r="265" spans="1:13" ht="14.5" x14ac:dyDescent="0.35">
      <c r="A265" s="301">
        <v>1988400203</v>
      </c>
      <c r="B265" s="301">
        <v>1988</v>
      </c>
      <c r="C265" s="302" t="s">
        <v>59</v>
      </c>
      <c r="D265" s="302" t="s">
        <v>60</v>
      </c>
      <c r="E265" s="302" t="s">
        <v>27</v>
      </c>
      <c r="F265" s="302" t="s">
        <v>26</v>
      </c>
      <c r="G265" s="302" t="s">
        <v>26</v>
      </c>
      <c r="H265" s="301">
        <v>116434</v>
      </c>
      <c r="I265" s="301">
        <v>78720</v>
      </c>
      <c r="J265" s="301">
        <v>54761</v>
      </c>
      <c r="K265" s="301">
        <v>5304502</v>
      </c>
      <c r="L265" s="301">
        <v>3683</v>
      </c>
      <c r="M265" s="301">
        <v>3.1611609999999998E-2</v>
      </c>
    </row>
    <row r="266" spans="1:13" ht="14.5" x14ac:dyDescent="0.35">
      <c r="A266" s="301">
        <v>1988400303</v>
      </c>
      <c r="B266" s="301">
        <v>1988</v>
      </c>
      <c r="C266" s="302" t="s">
        <v>59</v>
      </c>
      <c r="D266" s="302" t="s">
        <v>60</v>
      </c>
      <c r="E266" s="302" t="s">
        <v>28</v>
      </c>
      <c r="F266" s="302" t="s">
        <v>26</v>
      </c>
      <c r="G266" s="302" t="s">
        <v>26</v>
      </c>
      <c r="H266" s="301">
        <v>90878</v>
      </c>
      <c r="I266" s="301">
        <v>32100</v>
      </c>
      <c r="J266" s="301">
        <v>50540</v>
      </c>
      <c r="K266" s="301">
        <v>2027996</v>
      </c>
      <c r="L266" s="301">
        <v>3184</v>
      </c>
      <c r="M266" s="301">
        <v>2.8544360000000001E-2</v>
      </c>
    </row>
    <row r="267" spans="1:13" ht="14.5" x14ac:dyDescent="0.35">
      <c r="A267" s="301">
        <v>1988990103</v>
      </c>
      <c r="B267" s="301">
        <v>1988</v>
      </c>
      <c r="C267" s="302" t="s">
        <v>61</v>
      </c>
      <c r="D267" s="302" t="s">
        <v>62</v>
      </c>
      <c r="E267" s="302" t="s">
        <v>25</v>
      </c>
      <c r="F267" s="302" t="s">
        <v>26</v>
      </c>
      <c r="G267" s="302" t="s">
        <v>26</v>
      </c>
      <c r="H267" s="301">
        <v>56920</v>
      </c>
      <c r="I267" s="301">
        <v>77083</v>
      </c>
      <c r="J267" s="301">
        <v>18376</v>
      </c>
      <c r="K267" s="301">
        <v>3842617</v>
      </c>
      <c r="L267" s="301">
        <v>927</v>
      </c>
      <c r="M267" s="301">
        <v>6.1386049999999998E-2</v>
      </c>
    </row>
    <row r="268" spans="1:13" ht="14.5" x14ac:dyDescent="0.35">
      <c r="A268" s="301">
        <v>1988990203</v>
      </c>
      <c r="B268" s="301">
        <v>1988</v>
      </c>
      <c r="C268" s="302" t="s">
        <v>61</v>
      </c>
      <c r="D268" s="302" t="s">
        <v>62</v>
      </c>
      <c r="E268" s="302" t="s">
        <v>27</v>
      </c>
      <c r="F268" s="302" t="s">
        <v>26</v>
      </c>
      <c r="G268" s="302" t="s">
        <v>26</v>
      </c>
      <c r="H268" s="301">
        <v>78784</v>
      </c>
      <c r="I268" s="301">
        <v>51209</v>
      </c>
      <c r="J268" s="301">
        <v>39014</v>
      </c>
      <c r="K268" s="301">
        <v>1299725</v>
      </c>
      <c r="L268" s="301">
        <v>986</v>
      </c>
      <c r="M268" s="301">
        <v>7.9934580000000005E-2</v>
      </c>
    </row>
    <row r="269" spans="1:13" ht="14.5" x14ac:dyDescent="0.35">
      <c r="A269" s="301">
        <v>1988990303</v>
      </c>
      <c r="B269" s="301">
        <v>1988</v>
      </c>
      <c r="C269" s="302" t="s">
        <v>61</v>
      </c>
      <c r="D269" s="302" t="s">
        <v>62</v>
      </c>
      <c r="E269" s="302" t="s">
        <v>28</v>
      </c>
      <c r="F269" s="302" t="s">
        <v>26</v>
      </c>
      <c r="G269" s="302" t="s">
        <v>26</v>
      </c>
      <c r="H269" s="301">
        <v>164637</v>
      </c>
      <c r="I269" s="301">
        <v>63990</v>
      </c>
      <c r="J269" s="301">
        <v>123759</v>
      </c>
      <c r="K269" s="301">
        <v>1679332</v>
      </c>
      <c r="L269" s="301">
        <v>3120</v>
      </c>
      <c r="M269" s="301">
        <v>5.2768740000000001E-2</v>
      </c>
    </row>
    <row r="270" spans="1:13" ht="14.5" x14ac:dyDescent="0.35">
      <c r="A270" s="301">
        <v>1989000103</v>
      </c>
      <c r="B270" s="301">
        <v>1989</v>
      </c>
      <c r="C270" s="302" t="s">
        <v>23</v>
      </c>
      <c r="D270" s="302" t="s">
        <v>24</v>
      </c>
      <c r="E270" s="302" t="s">
        <v>25</v>
      </c>
      <c r="F270" s="302" t="s">
        <v>26</v>
      </c>
      <c r="G270" s="302" t="s">
        <v>26</v>
      </c>
      <c r="H270" s="301">
        <v>249640</v>
      </c>
      <c r="I270" s="301">
        <v>1011401</v>
      </c>
      <c r="J270" s="301">
        <v>359610</v>
      </c>
      <c r="K270" s="301">
        <v>14348236</v>
      </c>
      <c r="L270" s="301">
        <v>5062</v>
      </c>
      <c r="M270" s="301">
        <v>4.9312300000000003E-2</v>
      </c>
    </row>
    <row r="271" spans="1:13" ht="14.5" x14ac:dyDescent="0.35">
      <c r="A271" s="301">
        <v>1989000203</v>
      </c>
      <c r="B271" s="301">
        <v>1989</v>
      </c>
      <c r="C271" s="302" t="s">
        <v>23</v>
      </c>
      <c r="D271" s="302" t="s">
        <v>24</v>
      </c>
      <c r="E271" s="302" t="s">
        <v>27</v>
      </c>
      <c r="F271" s="302" t="s">
        <v>26</v>
      </c>
      <c r="G271" s="302" t="s">
        <v>26</v>
      </c>
      <c r="H271" s="301">
        <v>869359</v>
      </c>
      <c r="I271" s="301">
        <v>1803696</v>
      </c>
      <c r="J271" s="301">
        <v>1441541</v>
      </c>
      <c r="K271" s="301">
        <v>26585428</v>
      </c>
      <c r="L271" s="301">
        <v>21193</v>
      </c>
      <c r="M271" s="301">
        <v>4.1020149999999998E-2</v>
      </c>
    </row>
    <row r="272" spans="1:13" ht="14.5" x14ac:dyDescent="0.35">
      <c r="A272" s="301">
        <v>1989000303</v>
      </c>
      <c r="B272" s="301">
        <v>1989</v>
      </c>
      <c r="C272" s="302" t="s">
        <v>23</v>
      </c>
      <c r="D272" s="302" t="s">
        <v>24</v>
      </c>
      <c r="E272" s="302" t="s">
        <v>28</v>
      </c>
      <c r="F272" s="302" t="s">
        <v>26</v>
      </c>
      <c r="G272" s="302" t="s">
        <v>26</v>
      </c>
      <c r="H272" s="301">
        <v>535008</v>
      </c>
      <c r="I272" s="301">
        <v>730414</v>
      </c>
      <c r="J272" s="301">
        <v>859671</v>
      </c>
      <c r="K272" s="301">
        <v>12072164</v>
      </c>
      <c r="L272" s="301">
        <v>14324</v>
      </c>
      <c r="M272" s="301">
        <v>3.7351599999999999E-2</v>
      </c>
    </row>
    <row r="273" spans="1:13" ht="14.5" x14ac:dyDescent="0.35">
      <c r="A273" s="301">
        <v>1989000403</v>
      </c>
      <c r="B273" s="301">
        <v>1989</v>
      </c>
      <c r="C273" s="302" t="s">
        <v>23</v>
      </c>
      <c r="D273" s="302" t="s">
        <v>24</v>
      </c>
      <c r="E273" s="302" t="s">
        <v>29</v>
      </c>
      <c r="F273" s="302" t="s">
        <v>26</v>
      </c>
      <c r="G273" s="302" t="s">
        <v>26</v>
      </c>
      <c r="H273" s="301">
        <v>2107599</v>
      </c>
      <c r="I273" s="301">
        <v>1700116</v>
      </c>
      <c r="J273" s="301">
        <v>3884192</v>
      </c>
      <c r="K273" s="301">
        <v>35612048</v>
      </c>
      <c r="L273" s="301">
        <v>79767</v>
      </c>
      <c r="M273" s="301">
        <v>2.6421940000000001E-2</v>
      </c>
    </row>
    <row r="274" spans="1:13" ht="14.5" x14ac:dyDescent="0.35">
      <c r="A274" s="301">
        <v>1989010403</v>
      </c>
      <c r="B274" s="301">
        <v>1989</v>
      </c>
      <c r="C274" s="302" t="s">
        <v>30</v>
      </c>
      <c r="D274" s="302" t="s">
        <v>31</v>
      </c>
      <c r="E274" s="302" t="s">
        <v>26</v>
      </c>
      <c r="F274" s="302" t="s">
        <v>26</v>
      </c>
      <c r="G274" s="302" t="s">
        <v>26</v>
      </c>
      <c r="H274" s="301">
        <v>183353</v>
      </c>
      <c r="I274" s="301">
        <v>107867</v>
      </c>
      <c r="J274" s="301">
        <v>112298</v>
      </c>
      <c r="K274" s="301">
        <v>5827568</v>
      </c>
      <c r="L274" s="301">
        <v>6352</v>
      </c>
      <c r="M274" s="301">
        <v>2.886739E-2</v>
      </c>
    </row>
    <row r="275" spans="1:13" ht="14.5" x14ac:dyDescent="0.35">
      <c r="A275" s="301">
        <v>1989020101</v>
      </c>
      <c r="B275" s="301">
        <v>1989</v>
      </c>
      <c r="C275" s="302" t="s">
        <v>32</v>
      </c>
      <c r="D275" s="302" t="s">
        <v>33</v>
      </c>
      <c r="E275" s="302" t="s">
        <v>25</v>
      </c>
      <c r="F275" s="302" t="s">
        <v>34</v>
      </c>
      <c r="G275" s="302" t="s">
        <v>25</v>
      </c>
      <c r="H275" s="301">
        <v>166753</v>
      </c>
      <c r="I275" s="301">
        <v>200608</v>
      </c>
      <c r="J275" s="301">
        <v>45399</v>
      </c>
      <c r="K275" s="301">
        <v>18223256</v>
      </c>
      <c r="L275" s="301">
        <v>4229</v>
      </c>
      <c r="M275" s="301">
        <v>3.9432229999999999E-2</v>
      </c>
    </row>
    <row r="276" spans="1:13" ht="14.5" x14ac:dyDescent="0.35">
      <c r="A276" s="301">
        <v>1989020102</v>
      </c>
      <c r="B276" s="301">
        <v>1989</v>
      </c>
      <c r="C276" s="302" t="s">
        <v>32</v>
      </c>
      <c r="D276" s="302" t="s">
        <v>33</v>
      </c>
      <c r="E276" s="302" t="s">
        <v>25</v>
      </c>
      <c r="F276" s="302" t="s">
        <v>34</v>
      </c>
      <c r="G276" s="302" t="s">
        <v>27</v>
      </c>
      <c r="H276" s="301">
        <v>205592</v>
      </c>
      <c r="I276" s="301">
        <v>287384</v>
      </c>
      <c r="J276" s="301">
        <v>67068</v>
      </c>
      <c r="K276" s="301">
        <v>26246383</v>
      </c>
      <c r="L276" s="301">
        <v>6393</v>
      </c>
      <c r="M276" s="301">
        <v>3.2160290000000001E-2</v>
      </c>
    </row>
    <row r="277" spans="1:13" ht="14.5" x14ac:dyDescent="0.35">
      <c r="A277" s="301">
        <v>1989020103</v>
      </c>
      <c r="B277" s="301">
        <v>1989</v>
      </c>
      <c r="C277" s="302" t="s">
        <v>32</v>
      </c>
      <c r="D277" s="302" t="s">
        <v>33</v>
      </c>
      <c r="E277" s="302" t="s">
        <v>25</v>
      </c>
      <c r="F277" s="302" t="s">
        <v>34</v>
      </c>
      <c r="G277" s="302" t="s">
        <v>35</v>
      </c>
      <c r="H277" s="301">
        <v>104127</v>
      </c>
      <c r="I277" s="301">
        <v>158669</v>
      </c>
      <c r="J277" s="301">
        <v>40309</v>
      </c>
      <c r="K277" s="301">
        <v>14916228</v>
      </c>
      <c r="L277" s="301">
        <v>3895</v>
      </c>
      <c r="M277" s="301">
        <v>2.6736010000000001E-2</v>
      </c>
    </row>
    <row r="278" spans="1:13" ht="14.5" x14ac:dyDescent="0.35">
      <c r="A278" s="301">
        <v>1989020111</v>
      </c>
      <c r="B278" s="301">
        <v>1989</v>
      </c>
      <c r="C278" s="302" t="s">
        <v>32</v>
      </c>
      <c r="D278" s="302" t="s">
        <v>33</v>
      </c>
      <c r="E278" s="302" t="s">
        <v>25</v>
      </c>
      <c r="F278" s="302" t="s">
        <v>36</v>
      </c>
      <c r="G278" s="302" t="s">
        <v>25</v>
      </c>
      <c r="H278" s="301">
        <v>49487</v>
      </c>
      <c r="I278" s="301">
        <v>54548</v>
      </c>
      <c r="J278" s="301">
        <v>13650</v>
      </c>
      <c r="K278" s="301">
        <v>5093172</v>
      </c>
      <c r="L278" s="301">
        <v>1287</v>
      </c>
      <c r="M278" s="301">
        <v>3.8461580000000002E-2</v>
      </c>
    </row>
    <row r="279" spans="1:13" ht="14.5" x14ac:dyDescent="0.35">
      <c r="A279" s="301">
        <v>1989020112</v>
      </c>
      <c r="B279" s="301">
        <v>1989</v>
      </c>
      <c r="C279" s="302" t="s">
        <v>32</v>
      </c>
      <c r="D279" s="302" t="s">
        <v>33</v>
      </c>
      <c r="E279" s="302" t="s">
        <v>25</v>
      </c>
      <c r="F279" s="302" t="s">
        <v>36</v>
      </c>
      <c r="G279" s="302" t="s">
        <v>27</v>
      </c>
      <c r="H279" s="301">
        <v>65551</v>
      </c>
      <c r="I279" s="301">
        <v>85536</v>
      </c>
      <c r="J279" s="301">
        <v>22285</v>
      </c>
      <c r="K279" s="301">
        <v>8015276</v>
      </c>
      <c r="L279" s="301">
        <v>2150</v>
      </c>
      <c r="M279" s="301">
        <v>3.049172E-2</v>
      </c>
    </row>
    <row r="280" spans="1:13" ht="14.5" x14ac:dyDescent="0.35">
      <c r="A280" s="301">
        <v>1989020113</v>
      </c>
      <c r="B280" s="301">
        <v>1989</v>
      </c>
      <c r="C280" s="302" t="s">
        <v>32</v>
      </c>
      <c r="D280" s="302" t="s">
        <v>33</v>
      </c>
      <c r="E280" s="302" t="s">
        <v>25</v>
      </c>
      <c r="F280" s="302" t="s">
        <v>36</v>
      </c>
      <c r="G280" s="302" t="s">
        <v>35</v>
      </c>
      <c r="H280" s="301">
        <v>33782</v>
      </c>
      <c r="I280" s="301">
        <v>64580</v>
      </c>
      <c r="J280" s="301">
        <v>20048</v>
      </c>
      <c r="K280" s="301">
        <v>6152637</v>
      </c>
      <c r="L280" s="301">
        <v>1968</v>
      </c>
      <c r="M280" s="301">
        <v>1.7166270000000001E-2</v>
      </c>
    </row>
    <row r="281" spans="1:13" ht="14.5" x14ac:dyDescent="0.35">
      <c r="A281" s="301">
        <v>1989020201</v>
      </c>
      <c r="B281" s="301">
        <v>1989</v>
      </c>
      <c r="C281" s="302" t="s">
        <v>32</v>
      </c>
      <c r="D281" s="302" t="s">
        <v>33</v>
      </c>
      <c r="E281" s="302" t="s">
        <v>27</v>
      </c>
      <c r="F281" s="302" t="s">
        <v>34</v>
      </c>
      <c r="G281" s="302" t="s">
        <v>25</v>
      </c>
      <c r="H281" s="301">
        <v>110135</v>
      </c>
      <c r="I281" s="301">
        <v>65116</v>
      </c>
      <c r="J281" s="301">
        <v>45891</v>
      </c>
      <c r="K281" s="301">
        <v>6097276</v>
      </c>
      <c r="L281" s="301">
        <v>4296</v>
      </c>
      <c r="M281" s="301">
        <v>2.5635040000000001E-2</v>
      </c>
    </row>
    <row r="282" spans="1:13" ht="14.5" x14ac:dyDescent="0.35">
      <c r="A282" s="301">
        <v>1989020202</v>
      </c>
      <c r="B282" s="301">
        <v>1989</v>
      </c>
      <c r="C282" s="302" t="s">
        <v>32</v>
      </c>
      <c r="D282" s="302" t="s">
        <v>33</v>
      </c>
      <c r="E282" s="302" t="s">
        <v>27</v>
      </c>
      <c r="F282" s="302" t="s">
        <v>34</v>
      </c>
      <c r="G282" s="302" t="s">
        <v>27</v>
      </c>
      <c r="H282" s="301">
        <v>147067</v>
      </c>
      <c r="I282" s="301">
        <v>97872</v>
      </c>
      <c r="J282" s="301">
        <v>70974</v>
      </c>
      <c r="K282" s="301">
        <v>9484183</v>
      </c>
      <c r="L282" s="301">
        <v>6876</v>
      </c>
      <c r="M282" s="301">
        <v>2.138841E-2</v>
      </c>
    </row>
    <row r="283" spans="1:13" ht="14.5" x14ac:dyDescent="0.35">
      <c r="A283" s="301">
        <v>1989020203</v>
      </c>
      <c r="B283" s="301">
        <v>1989</v>
      </c>
      <c r="C283" s="302" t="s">
        <v>32</v>
      </c>
      <c r="D283" s="302" t="s">
        <v>33</v>
      </c>
      <c r="E283" s="302" t="s">
        <v>27</v>
      </c>
      <c r="F283" s="302" t="s">
        <v>34</v>
      </c>
      <c r="G283" s="302" t="s">
        <v>35</v>
      </c>
      <c r="H283" s="301">
        <v>119584</v>
      </c>
      <c r="I283" s="301">
        <v>102816</v>
      </c>
      <c r="J283" s="301">
        <v>79511</v>
      </c>
      <c r="K283" s="301">
        <v>9990187</v>
      </c>
      <c r="L283" s="301">
        <v>7733</v>
      </c>
      <c r="M283" s="301">
        <v>1.546341E-2</v>
      </c>
    </row>
    <row r="284" spans="1:13" ht="14.5" x14ac:dyDescent="0.35">
      <c r="A284" s="301">
        <v>1989020211</v>
      </c>
      <c r="B284" s="301">
        <v>1989</v>
      </c>
      <c r="C284" s="302" t="s">
        <v>32</v>
      </c>
      <c r="D284" s="302" t="s">
        <v>33</v>
      </c>
      <c r="E284" s="302" t="s">
        <v>27</v>
      </c>
      <c r="F284" s="302" t="s">
        <v>36</v>
      </c>
      <c r="G284" s="302" t="s">
        <v>25</v>
      </c>
      <c r="H284" s="301">
        <v>32245</v>
      </c>
      <c r="I284" s="301">
        <v>20404</v>
      </c>
      <c r="J284" s="301">
        <v>14445</v>
      </c>
      <c r="K284" s="301">
        <v>1912464</v>
      </c>
      <c r="L284" s="301">
        <v>1354</v>
      </c>
      <c r="M284" s="301">
        <v>2.3822920000000001E-2</v>
      </c>
    </row>
    <row r="285" spans="1:13" ht="14.5" x14ac:dyDescent="0.35">
      <c r="A285" s="301">
        <v>1989020212</v>
      </c>
      <c r="B285" s="301">
        <v>1989</v>
      </c>
      <c r="C285" s="302" t="s">
        <v>32</v>
      </c>
      <c r="D285" s="302" t="s">
        <v>33</v>
      </c>
      <c r="E285" s="302" t="s">
        <v>27</v>
      </c>
      <c r="F285" s="302" t="s">
        <v>36</v>
      </c>
      <c r="G285" s="302" t="s">
        <v>27</v>
      </c>
      <c r="H285" s="301">
        <v>60319</v>
      </c>
      <c r="I285" s="301">
        <v>46802</v>
      </c>
      <c r="J285" s="301">
        <v>33766</v>
      </c>
      <c r="K285" s="301">
        <v>4564613</v>
      </c>
      <c r="L285" s="301">
        <v>3294</v>
      </c>
      <c r="M285" s="301">
        <v>1.8310679999999999E-2</v>
      </c>
    </row>
    <row r="286" spans="1:13" ht="14.5" x14ac:dyDescent="0.35">
      <c r="A286" s="301">
        <v>1989020213</v>
      </c>
      <c r="B286" s="301">
        <v>1989</v>
      </c>
      <c r="C286" s="302" t="s">
        <v>32</v>
      </c>
      <c r="D286" s="302" t="s">
        <v>33</v>
      </c>
      <c r="E286" s="302" t="s">
        <v>27</v>
      </c>
      <c r="F286" s="302" t="s">
        <v>36</v>
      </c>
      <c r="G286" s="302" t="s">
        <v>35</v>
      </c>
      <c r="H286" s="301">
        <v>100978</v>
      </c>
      <c r="I286" s="301">
        <v>92107</v>
      </c>
      <c r="J286" s="301">
        <v>70288</v>
      </c>
      <c r="K286" s="301">
        <v>8995173</v>
      </c>
      <c r="L286" s="301">
        <v>6860</v>
      </c>
      <c r="M286" s="301">
        <v>1.472092E-2</v>
      </c>
    </row>
    <row r="287" spans="1:13" ht="14.5" x14ac:dyDescent="0.35">
      <c r="A287" s="301">
        <v>1989020301</v>
      </c>
      <c r="B287" s="301">
        <v>1989</v>
      </c>
      <c r="C287" s="302" t="s">
        <v>32</v>
      </c>
      <c r="D287" s="302" t="s">
        <v>33</v>
      </c>
      <c r="E287" s="302" t="s">
        <v>28</v>
      </c>
      <c r="F287" s="302" t="s">
        <v>34</v>
      </c>
      <c r="G287" s="302" t="s">
        <v>25</v>
      </c>
      <c r="H287" s="301">
        <v>98295</v>
      </c>
      <c r="I287" s="301">
        <v>35996</v>
      </c>
      <c r="J287" s="301">
        <v>61247</v>
      </c>
      <c r="K287" s="301">
        <v>3247632</v>
      </c>
      <c r="L287" s="301">
        <v>5465</v>
      </c>
      <c r="M287" s="301">
        <v>1.7987550000000001E-2</v>
      </c>
    </row>
    <row r="288" spans="1:13" ht="14.5" x14ac:dyDescent="0.35">
      <c r="A288" s="301">
        <v>1989020302</v>
      </c>
      <c r="B288" s="301">
        <v>1989</v>
      </c>
      <c r="C288" s="302" t="s">
        <v>32</v>
      </c>
      <c r="D288" s="302" t="s">
        <v>33</v>
      </c>
      <c r="E288" s="302" t="s">
        <v>28</v>
      </c>
      <c r="F288" s="302" t="s">
        <v>34</v>
      </c>
      <c r="G288" s="302" t="s">
        <v>27</v>
      </c>
      <c r="H288" s="301">
        <v>167269</v>
      </c>
      <c r="I288" s="301">
        <v>66541</v>
      </c>
      <c r="J288" s="301">
        <v>99319</v>
      </c>
      <c r="K288" s="301">
        <v>6337804</v>
      </c>
      <c r="L288" s="301">
        <v>9468</v>
      </c>
      <c r="M288" s="301">
        <v>1.7667269999999999E-2</v>
      </c>
    </row>
    <row r="289" spans="1:13" ht="14.5" x14ac:dyDescent="0.35">
      <c r="A289" s="301">
        <v>1989020303</v>
      </c>
      <c r="B289" s="301">
        <v>1989</v>
      </c>
      <c r="C289" s="302" t="s">
        <v>32</v>
      </c>
      <c r="D289" s="302" t="s">
        <v>33</v>
      </c>
      <c r="E289" s="302" t="s">
        <v>28</v>
      </c>
      <c r="F289" s="302" t="s">
        <v>34</v>
      </c>
      <c r="G289" s="302" t="s">
        <v>35</v>
      </c>
      <c r="H289" s="301">
        <v>319058</v>
      </c>
      <c r="I289" s="301">
        <v>150890</v>
      </c>
      <c r="J289" s="301">
        <v>246098</v>
      </c>
      <c r="K289" s="301">
        <v>14508804</v>
      </c>
      <c r="L289" s="301">
        <v>23723</v>
      </c>
      <c r="M289" s="301">
        <v>1.344938E-2</v>
      </c>
    </row>
    <row r="290" spans="1:13" ht="14.5" x14ac:dyDescent="0.35">
      <c r="A290" s="301">
        <v>1989020311</v>
      </c>
      <c r="B290" s="301">
        <v>1989</v>
      </c>
      <c r="C290" s="302" t="s">
        <v>32</v>
      </c>
      <c r="D290" s="302" t="s">
        <v>33</v>
      </c>
      <c r="E290" s="302" t="s">
        <v>28</v>
      </c>
      <c r="F290" s="302" t="s">
        <v>36</v>
      </c>
      <c r="G290" s="302" t="s">
        <v>25</v>
      </c>
      <c r="H290" s="301">
        <v>37723</v>
      </c>
      <c r="I290" s="301">
        <v>13808</v>
      </c>
      <c r="J290" s="301">
        <v>23036</v>
      </c>
      <c r="K290" s="301">
        <v>1295392</v>
      </c>
      <c r="L290" s="301">
        <v>2139</v>
      </c>
      <c r="M290" s="301">
        <v>1.7633920000000001E-2</v>
      </c>
    </row>
    <row r="291" spans="1:13" ht="14.5" x14ac:dyDescent="0.35">
      <c r="A291" s="301">
        <v>1989020312</v>
      </c>
      <c r="B291" s="301">
        <v>1989</v>
      </c>
      <c r="C291" s="302" t="s">
        <v>32</v>
      </c>
      <c r="D291" s="302" t="s">
        <v>33</v>
      </c>
      <c r="E291" s="302" t="s">
        <v>28</v>
      </c>
      <c r="F291" s="302" t="s">
        <v>36</v>
      </c>
      <c r="G291" s="302" t="s">
        <v>27</v>
      </c>
      <c r="H291" s="301">
        <v>101816</v>
      </c>
      <c r="I291" s="301">
        <v>47030</v>
      </c>
      <c r="J291" s="301">
        <v>71499</v>
      </c>
      <c r="K291" s="301">
        <v>4557660</v>
      </c>
      <c r="L291" s="301">
        <v>6943</v>
      </c>
      <c r="M291" s="301">
        <v>1.466426E-2</v>
      </c>
    </row>
    <row r="292" spans="1:13" ht="14.5" x14ac:dyDescent="0.35">
      <c r="A292" s="301">
        <v>1989020313</v>
      </c>
      <c r="B292" s="301">
        <v>1989</v>
      </c>
      <c r="C292" s="302" t="s">
        <v>32</v>
      </c>
      <c r="D292" s="302" t="s">
        <v>33</v>
      </c>
      <c r="E292" s="302" t="s">
        <v>28</v>
      </c>
      <c r="F292" s="302" t="s">
        <v>36</v>
      </c>
      <c r="G292" s="302" t="s">
        <v>35</v>
      </c>
      <c r="H292" s="301">
        <v>224329</v>
      </c>
      <c r="I292" s="301">
        <v>106130</v>
      </c>
      <c r="J292" s="301">
        <v>173822</v>
      </c>
      <c r="K292" s="301">
        <v>10325130</v>
      </c>
      <c r="L292" s="301">
        <v>16939</v>
      </c>
      <c r="M292" s="301">
        <v>1.3243400000000001E-2</v>
      </c>
    </row>
    <row r="293" spans="1:13" ht="14.5" x14ac:dyDescent="0.35">
      <c r="A293" s="301">
        <v>1989100103</v>
      </c>
      <c r="B293" s="301">
        <v>1989</v>
      </c>
      <c r="C293" s="302" t="s">
        <v>37</v>
      </c>
      <c r="D293" s="302" t="s">
        <v>38</v>
      </c>
      <c r="E293" s="302" t="s">
        <v>25</v>
      </c>
      <c r="F293" s="302" t="s">
        <v>26</v>
      </c>
      <c r="G293" s="302" t="s">
        <v>26</v>
      </c>
      <c r="H293" s="301">
        <v>156737</v>
      </c>
      <c r="I293" s="301">
        <v>888597</v>
      </c>
      <c r="J293" s="301">
        <v>40358</v>
      </c>
      <c r="K293" s="301">
        <v>68537351</v>
      </c>
      <c r="L293" s="301">
        <v>3305</v>
      </c>
      <c r="M293" s="301">
        <v>4.7418839999999997E-2</v>
      </c>
    </row>
    <row r="294" spans="1:13" ht="14.5" x14ac:dyDescent="0.35">
      <c r="A294" s="301">
        <v>1989100203</v>
      </c>
      <c r="B294" s="301">
        <v>1989</v>
      </c>
      <c r="C294" s="302" t="s">
        <v>37</v>
      </c>
      <c r="D294" s="302" t="s">
        <v>38</v>
      </c>
      <c r="E294" s="302" t="s">
        <v>27</v>
      </c>
      <c r="F294" s="302" t="s">
        <v>26</v>
      </c>
      <c r="G294" s="302" t="s">
        <v>26</v>
      </c>
      <c r="H294" s="301">
        <v>80992</v>
      </c>
      <c r="I294" s="301">
        <v>206039</v>
      </c>
      <c r="J294" s="301">
        <v>30482</v>
      </c>
      <c r="K294" s="301">
        <v>19030561</v>
      </c>
      <c r="L294" s="301">
        <v>2845</v>
      </c>
      <c r="M294" s="301">
        <v>2.8467470000000002E-2</v>
      </c>
    </row>
    <row r="295" spans="1:13" ht="14.5" x14ac:dyDescent="0.35">
      <c r="A295" s="301">
        <v>1989100303</v>
      </c>
      <c r="B295" s="301">
        <v>1989</v>
      </c>
      <c r="C295" s="302" t="s">
        <v>37</v>
      </c>
      <c r="D295" s="302" t="s">
        <v>38</v>
      </c>
      <c r="E295" s="302" t="s">
        <v>28</v>
      </c>
      <c r="F295" s="302" t="s">
        <v>26</v>
      </c>
      <c r="G295" s="302" t="s">
        <v>26</v>
      </c>
      <c r="H295" s="301">
        <v>269605</v>
      </c>
      <c r="I295" s="301">
        <v>166925</v>
      </c>
      <c r="J295" s="301">
        <v>139700</v>
      </c>
      <c r="K295" s="301">
        <v>16023935</v>
      </c>
      <c r="L295" s="301">
        <v>13502</v>
      </c>
      <c r="M295" s="301">
        <v>1.9968489999999998E-2</v>
      </c>
    </row>
    <row r="296" spans="1:13" ht="14.5" x14ac:dyDescent="0.35">
      <c r="A296" s="301">
        <v>1989110103</v>
      </c>
      <c r="B296" s="301">
        <v>1989</v>
      </c>
      <c r="C296" s="302" t="s">
        <v>39</v>
      </c>
      <c r="D296" s="302" t="s">
        <v>40</v>
      </c>
      <c r="E296" s="302" t="s">
        <v>25</v>
      </c>
      <c r="F296" s="302" t="s">
        <v>34</v>
      </c>
      <c r="G296" s="302" t="s">
        <v>26</v>
      </c>
      <c r="H296" s="301">
        <v>2311481</v>
      </c>
      <c r="I296" s="301">
        <v>2611322</v>
      </c>
      <c r="J296" s="301">
        <v>738978</v>
      </c>
      <c r="K296" s="301">
        <v>246739385</v>
      </c>
      <c r="L296" s="301">
        <v>69932</v>
      </c>
      <c r="M296" s="301">
        <v>3.305346E-2</v>
      </c>
    </row>
    <row r="297" spans="1:13" ht="14.5" x14ac:dyDescent="0.35">
      <c r="A297" s="301">
        <v>1989110113</v>
      </c>
      <c r="B297" s="301">
        <v>1989</v>
      </c>
      <c r="C297" s="302" t="s">
        <v>39</v>
      </c>
      <c r="D297" s="302" t="s">
        <v>40</v>
      </c>
      <c r="E297" s="302" t="s">
        <v>25</v>
      </c>
      <c r="F297" s="302" t="s">
        <v>36</v>
      </c>
      <c r="G297" s="302" t="s">
        <v>26</v>
      </c>
      <c r="H297" s="301">
        <v>754397</v>
      </c>
      <c r="I297" s="301">
        <v>1499261</v>
      </c>
      <c r="J297" s="301">
        <v>300357</v>
      </c>
      <c r="K297" s="301">
        <v>148816976</v>
      </c>
      <c r="L297" s="301">
        <v>30046</v>
      </c>
      <c r="M297" s="301">
        <v>2.5107870000000001E-2</v>
      </c>
    </row>
    <row r="298" spans="1:13" ht="14.5" x14ac:dyDescent="0.35">
      <c r="A298" s="301">
        <v>1989110203</v>
      </c>
      <c r="B298" s="301">
        <v>1989</v>
      </c>
      <c r="C298" s="302" t="s">
        <v>39</v>
      </c>
      <c r="D298" s="302" t="s">
        <v>40</v>
      </c>
      <c r="E298" s="302" t="s">
        <v>27</v>
      </c>
      <c r="F298" s="302" t="s">
        <v>34</v>
      </c>
      <c r="G298" s="302" t="s">
        <v>26</v>
      </c>
      <c r="H298" s="301">
        <v>1045047</v>
      </c>
      <c r="I298" s="301">
        <v>744916</v>
      </c>
      <c r="J298" s="301">
        <v>505878</v>
      </c>
      <c r="K298" s="301">
        <v>71639113</v>
      </c>
      <c r="L298" s="301">
        <v>48797</v>
      </c>
      <c r="M298" s="301">
        <v>2.141616E-2</v>
      </c>
    </row>
    <row r="299" spans="1:13" ht="14.5" x14ac:dyDescent="0.35">
      <c r="A299" s="301">
        <v>1989110213</v>
      </c>
      <c r="B299" s="301">
        <v>1989</v>
      </c>
      <c r="C299" s="302" t="s">
        <v>39</v>
      </c>
      <c r="D299" s="302" t="s">
        <v>40</v>
      </c>
      <c r="E299" s="302" t="s">
        <v>27</v>
      </c>
      <c r="F299" s="302" t="s">
        <v>36</v>
      </c>
      <c r="G299" s="302" t="s">
        <v>26</v>
      </c>
      <c r="H299" s="301">
        <v>816062</v>
      </c>
      <c r="I299" s="301">
        <v>640458</v>
      </c>
      <c r="J299" s="301">
        <v>490078</v>
      </c>
      <c r="K299" s="301">
        <v>64486663</v>
      </c>
      <c r="L299" s="301">
        <v>49433</v>
      </c>
      <c r="M299" s="301">
        <v>1.6508330000000002E-2</v>
      </c>
    </row>
    <row r="300" spans="1:13" ht="14.5" x14ac:dyDescent="0.35">
      <c r="A300" s="301">
        <v>1989110303</v>
      </c>
      <c r="B300" s="301">
        <v>1989</v>
      </c>
      <c r="C300" s="302" t="s">
        <v>39</v>
      </c>
      <c r="D300" s="302" t="s">
        <v>40</v>
      </c>
      <c r="E300" s="302" t="s">
        <v>28</v>
      </c>
      <c r="F300" s="302" t="s">
        <v>34</v>
      </c>
      <c r="G300" s="302" t="s">
        <v>26</v>
      </c>
      <c r="H300" s="301">
        <v>453033</v>
      </c>
      <c r="I300" s="301">
        <v>241561</v>
      </c>
      <c r="J300" s="301">
        <v>282471</v>
      </c>
      <c r="K300" s="301">
        <v>24256742</v>
      </c>
      <c r="L300" s="301">
        <v>28363</v>
      </c>
      <c r="M300" s="301">
        <v>1.5972739999999999E-2</v>
      </c>
    </row>
    <row r="301" spans="1:13" ht="14.5" x14ac:dyDescent="0.35">
      <c r="A301" s="301">
        <v>1989110313</v>
      </c>
      <c r="B301" s="301">
        <v>1989</v>
      </c>
      <c r="C301" s="302" t="s">
        <v>39</v>
      </c>
      <c r="D301" s="302" t="s">
        <v>40</v>
      </c>
      <c r="E301" s="302" t="s">
        <v>28</v>
      </c>
      <c r="F301" s="302" t="s">
        <v>36</v>
      </c>
      <c r="G301" s="302" t="s">
        <v>26</v>
      </c>
      <c r="H301" s="301">
        <v>986737</v>
      </c>
      <c r="I301" s="301">
        <v>645347</v>
      </c>
      <c r="J301" s="301">
        <v>771041</v>
      </c>
      <c r="K301" s="301">
        <v>65958667</v>
      </c>
      <c r="L301" s="301">
        <v>78709</v>
      </c>
      <c r="M301" s="301">
        <v>1.2536500000000001E-2</v>
      </c>
    </row>
    <row r="302" spans="1:13" ht="14.5" x14ac:dyDescent="0.35">
      <c r="A302" s="301">
        <v>1989110403</v>
      </c>
      <c r="B302" s="301">
        <v>1989</v>
      </c>
      <c r="C302" s="302" t="s">
        <v>39</v>
      </c>
      <c r="D302" s="302" t="s">
        <v>40</v>
      </c>
      <c r="E302" s="302" t="s">
        <v>29</v>
      </c>
      <c r="F302" s="302" t="s">
        <v>34</v>
      </c>
      <c r="G302" s="302" t="s">
        <v>26</v>
      </c>
      <c r="H302" s="301">
        <v>61602</v>
      </c>
      <c r="I302" s="301">
        <v>28475</v>
      </c>
      <c r="J302" s="301">
        <v>46265</v>
      </c>
      <c r="K302" s="301">
        <v>2858751</v>
      </c>
      <c r="L302" s="301">
        <v>4622</v>
      </c>
      <c r="M302" s="301">
        <v>1.3327230000000001E-2</v>
      </c>
    </row>
    <row r="303" spans="1:13" ht="14.5" x14ac:dyDescent="0.35">
      <c r="A303" s="301">
        <v>1989110413</v>
      </c>
      <c r="B303" s="301">
        <v>1989</v>
      </c>
      <c r="C303" s="302" t="s">
        <v>39</v>
      </c>
      <c r="D303" s="302" t="s">
        <v>40</v>
      </c>
      <c r="E303" s="302" t="s">
        <v>29</v>
      </c>
      <c r="F303" s="302" t="s">
        <v>36</v>
      </c>
      <c r="G303" s="302" t="s">
        <v>26</v>
      </c>
      <c r="H303" s="301">
        <v>356378</v>
      </c>
      <c r="I303" s="301">
        <v>174261</v>
      </c>
      <c r="J303" s="301">
        <v>271336</v>
      </c>
      <c r="K303" s="301">
        <v>18030502</v>
      </c>
      <c r="L303" s="301">
        <v>28075</v>
      </c>
      <c r="M303" s="301">
        <v>1.2693869999999999E-2</v>
      </c>
    </row>
    <row r="304" spans="1:13" ht="14.5" x14ac:dyDescent="0.35">
      <c r="A304" s="301">
        <v>1989140103</v>
      </c>
      <c r="B304" s="301">
        <v>1989</v>
      </c>
      <c r="C304" s="302" t="s">
        <v>41</v>
      </c>
      <c r="D304" s="302" t="s">
        <v>42</v>
      </c>
      <c r="E304" s="302" t="s">
        <v>25</v>
      </c>
      <c r="F304" s="302" t="s">
        <v>26</v>
      </c>
      <c r="G304" s="302" t="s">
        <v>26</v>
      </c>
      <c r="H304" s="301">
        <v>186252</v>
      </c>
      <c r="I304" s="301">
        <v>702450</v>
      </c>
      <c r="J304" s="301">
        <v>30676</v>
      </c>
      <c r="K304" s="301">
        <v>63368924</v>
      </c>
      <c r="L304" s="301">
        <v>2813</v>
      </c>
      <c r="M304" s="301">
        <v>6.6214789999999996E-2</v>
      </c>
    </row>
    <row r="305" spans="1:13" ht="14.5" x14ac:dyDescent="0.35">
      <c r="A305" s="301">
        <v>1989140203</v>
      </c>
      <c r="B305" s="301">
        <v>1989</v>
      </c>
      <c r="C305" s="302" t="s">
        <v>41</v>
      </c>
      <c r="D305" s="302" t="s">
        <v>42</v>
      </c>
      <c r="E305" s="302" t="s">
        <v>27</v>
      </c>
      <c r="F305" s="302" t="s">
        <v>26</v>
      </c>
      <c r="G305" s="302" t="s">
        <v>26</v>
      </c>
      <c r="H305" s="301">
        <v>155499</v>
      </c>
      <c r="I305" s="301">
        <v>308028</v>
      </c>
      <c r="J305" s="301">
        <v>54464</v>
      </c>
      <c r="K305" s="301">
        <v>29286387</v>
      </c>
      <c r="L305" s="301">
        <v>5192</v>
      </c>
      <c r="M305" s="301">
        <v>2.994964E-2</v>
      </c>
    </row>
    <row r="306" spans="1:13" ht="14.5" x14ac:dyDescent="0.35">
      <c r="A306" s="301">
        <v>1989140303</v>
      </c>
      <c r="B306" s="301">
        <v>1989</v>
      </c>
      <c r="C306" s="302" t="s">
        <v>41</v>
      </c>
      <c r="D306" s="302" t="s">
        <v>42</v>
      </c>
      <c r="E306" s="302" t="s">
        <v>28</v>
      </c>
      <c r="F306" s="302" t="s">
        <v>26</v>
      </c>
      <c r="G306" s="302" t="s">
        <v>26</v>
      </c>
      <c r="H306" s="301">
        <v>534830</v>
      </c>
      <c r="I306" s="301">
        <v>328135</v>
      </c>
      <c r="J306" s="301">
        <v>242655</v>
      </c>
      <c r="K306" s="301">
        <v>31202822</v>
      </c>
      <c r="L306" s="301">
        <v>22582</v>
      </c>
      <c r="M306" s="301">
        <v>2.368431E-2</v>
      </c>
    </row>
    <row r="307" spans="1:13" ht="14.5" x14ac:dyDescent="0.35">
      <c r="A307" s="301">
        <v>1989200103</v>
      </c>
      <c r="B307" s="301">
        <v>1989</v>
      </c>
      <c r="C307" s="302" t="s">
        <v>43</v>
      </c>
      <c r="D307" s="302" t="s">
        <v>44</v>
      </c>
      <c r="E307" s="302" t="s">
        <v>25</v>
      </c>
      <c r="F307" s="302" t="s">
        <v>26</v>
      </c>
      <c r="G307" s="302" t="s">
        <v>26</v>
      </c>
      <c r="H307" s="301">
        <v>367735</v>
      </c>
      <c r="I307" s="301">
        <v>473458</v>
      </c>
      <c r="J307" s="301">
        <v>123447</v>
      </c>
      <c r="K307" s="301">
        <v>34611425</v>
      </c>
      <c r="L307" s="301">
        <v>8953</v>
      </c>
      <c r="M307" s="301">
        <v>4.107529E-2</v>
      </c>
    </row>
    <row r="308" spans="1:13" ht="14.5" x14ac:dyDescent="0.35">
      <c r="A308" s="301">
        <v>1989200203</v>
      </c>
      <c r="B308" s="301">
        <v>1989</v>
      </c>
      <c r="C308" s="302" t="s">
        <v>43</v>
      </c>
      <c r="D308" s="302" t="s">
        <v>44</v>
      </c>
      <c r="E308" s="302" t="s">
        <v>27</v>
      </c>
      <c r="F308" s="302" t="s">
        <v>26</v>
      </c>
      <c r="G308" s="302" t="s">
        <v>26</v>
      </c>
      <c r="H308" s="301">
        <v>475562</v>
      </c>
      <c r="I308" s="301">
        <v>294444</v>
      </c>
      <c r="J308" s="301">
        <v>215862</v>
      </c>
      <c r="K308" s="301">
        <v>21864766</v>
      </c>
      <c r="L308" s="301">
        <v>16051</v>
      </c>
      <c r="M308" s="301">
        <v>2.9627509999999999E-2</v>
      </c>
    </row>
    <row r="309" spans="1:13" ht="14.5" x14ac:dyDescent="0.35">
      <c r="A309" s="301">
        <v>1989200303</v>
      </c>
      <c r="B309" s="301">
        <v>1989</v>
      </c>
      <c r="C309" s="302" t="s">
        <v>43</v>
      </c>
      <c r="D309" s="302" t="s">
        <v>44</v>
      </c>
      <c r="E309" s="302" t="s">
        <v>28</v>
      </c>
      <c r="F309" s="302" t="s">
        <v>26</v>
      </c>
      <c r="G309" s="302" t="s">
        <v>26</v>
      </c>
      <c r="H309" s="301">
        <v>999324</v>
      </c>
      <c r="I309" s="301">
        <v>311754</v>
      </c>
      <c r="J309" s="301">
        <v>573274</v>
      </c>
      <c r="K309" s="301">
        <v>22484295</v>
      </c>
      <c r="L309" s="301">
        <v>40445</v>
      </c>
      <c r="M309" s="301">
        <v>2.470839E-2</v>
      </c>
    </row>
    <row r="310" spans="1:13" ht="14.5" x14ac:dyDescent="0.35">
      <c r="A310" s="301">
        <v>1989240103</v>
      </c>
      <c r="B310" s="301">
        <v>1989</v>
      </c>
      <c r="C310" s="302" t="s">
        <v>45</v>
      </c>
      <c r="D310" s="302" t="s">
        <v>46</v>
      </c>
      <c r="E310" s="302" t="s">
        <v>25</v>
      </c>
      <c r="F310" s="302" t="s">
        <v>26</v>
      </c>
      <c r="G310" s="302" t="s">
        <v>26</v>
      </c>
      <c r="H310" s="301">
        <v>381571</v>
      </c>
      <c r="I310" s="301">
        <v>707794</v>
      </c>
      <c r="J310" s="301">
        <v>115637</v>
      </c>
      <c r="K310" s="301">
        <v>48955178</v>
      </c>
      <c r="L310" s="301">
        <v>8089</v>
      </c>
      <c r="M310" s="301">
        <v>4.7172369999999998E-2</v>
      </c>
    </row>
    <row r="311" spans="1:13" ht="14.5" x14ac:dyDescent="0.35">
      <c r="A311" s="301">
        <v>1989240203</v>
      </c>
      <c r="B311" s="301">
        <v>1989</v>
      </c>
      <c r="C311" s="302" t="s">
        <v>45</v>
      </c>
      <c r="D311" s="302" t="s">
        <v>46</v>
      </c>
      <c r="E311" s="302" t="s">
        <v>27</v>
      </c>
      <c r="F311" s="302" t="s">
        <v>26</v>
      </c>
      <c r="G311" s="302" t="s">
        <v>26</v>
      </c>
      <c r="H311" s="301">
        <v>268466</v>
      </c>
      <c r="I311" s="301">
        <v>160118</v>
      </c>
      <c r="J311" s="301">
        <v>119257</v>
      </c>
      <c r="K311" s="301">
        <v>11412620</v>
      </c>
      <c r="L311" s="301">
        <v>8519</v>
      </c>
      <c r="M311" s="301">
        <v>3.1514140000000003E-2</v>
      </c>
    </row>
    <row r="312" spans="1:13" ht="14.5" x14ac:dyDescent="0.35">
      <c r="A312" s="301">
        <v>1989240303</v>
      </c>
      <c r="B312" s="301">
        <v>1989</v>
      </c>
      <c r="C312" s="302" t="s">
        <v>45</v>
      </c>
      <c r="D312" s="302" t="s">
        <v>46</v>
      </c>
      <c r="E312" s="302" t="s">
        <v>28</v>
      </c>
      <c r="F312" s="302" t="s">
        <v>26</v>
      </c>
      <c r="G312" s="302" t="s">
        <v>26</v>
      </c>
      <c r="H312" s="301">
        <v>949057</v>
      </c>
      <c r="I312" s="301">
        <v>263296</v>
      </c>
      <c r="J312" s="301">
        <v>555036</v>
      </c>
      <c r="K312" s="301">
        <v>18394008</v>
      </c>
      <c r="L312" s="301">
        <v>38700</v>
      </c>
      <c r="M312" s="301">
        <v>2.4523570000000001E-2</v>
      </c>
    </row>
    <row r="313" spans="1:13" ht="14.5" x14ac:dyDescent="0.35">
      <c r="A313" s="301">
        <v>1989260103</v>
      </c>
      <c r="B313" s="301">
        <v>1989</v>
      </c>
      <c r="C313" s="302" t="s">
        <v>47</v>
      </c>
      <c r="D313" s="302" t="s">
        <v>48</v>
      </c>
      <c r="E313" s="302" t="s">
        <v>25</v>
      </c>
      <c r="F313" s="302" t="s">
        <v>26</v>
      </c>
      <c r="G313" s="302" t="s">
        <v>26</v>
      </c>
      <c r="H313" s="301">
        <v>210101</v>
      </c>
      <c r="I313" s="301">
        <v>227448</v>
      </c>
      <c r="J313" s="301">
        <v>58519</v>
      </c>
      <c r="K313" s="301">
        <v>14043528</v>
      </c>
      <c r="L313" s="301">
        <v>3596</v>
      </c>
      <c r="M313" s="301">
        <v>5.8420670000000001E-2</v>
      </c>
    </row>
    <row r="314" spans="1:13" ht="14.5" x14ac:dyDescent="0.35">
      <c r="A314" s="301">
        <v>1989260203</v>
      </c>
      <c r="B314" s="301">
        <v>1989</v>
      </c>
      <c r="C314" s="302" t="s">
        <v>47</v>
      </c>
      <c r="D314" s="302" t="s">
        <v>48</v>
      </c>
      <c r="E314" s="302" t="s">
        <v>27</v>
      </c>
      <c r="F314" s="302" t="s">
        <v>26</v>
      </c>
      <c r="G314" s="302" t="s">
        <v>26</v>
      </c>
      <c r="H314" s="301">
        <v>544180</v>
      </c>
      <c r="I314" s="301">
        <v>255200</v>
      </c>
      <c r="J314" s="301">
        <v>192225</v>
      </c>
      <c r="K314" s="301">
        <v>15865712</v>
      </c>
      <c r="L314" s="301">
        <v>11954</v>
      </c>
      <c r="M314" s="301">
        <v>4.5521010000000001E-2</v>
      </c>
    </row>
    <row r="315" spans="1:13" ht="14.5" x14ac:dyDescent="0.35">
      <c r="A315" s="301">
        <v>1989260303</v>
      </c>
      <c r="B315" s="301">
        <v>1989</v>
      </c>
      <c r="C315" s="302" t="s">
        <v>47</v>
      </c>
      <c r="D315" s="302" t="s">
        <v>48</v>
      </c>
      <c r="E315" s="302" t="s">
        <v>28</v>
      </c>
      <c r="F315" s="302" t="s">
        <v>26</v>
      </c>
      <c r="G315" s="302" t="s">
        <v>26</v>
      </c>
      <c r="H315" s="301">
        <v>1085392</v>
      </c>
      <c r="I315" s="301">
        <v>306576</v>
      </c>
      <c r="J315" s="301">
        <v>469504</v>
      </c>
      <c r="K315" s="301">
        <v>19578344</v>
      </c>
      <c r="L315" s="301">
        <v>30162</v>
      </c>
      <c r="M315" s="301">
        <v>3.598552E-2</v>
      </c>
    </row>
    <row r="316" spans="1:13" ht="14.5" x14ac:dyDescent="0.35">
      <c r="A316" s="301">
        <v>1989280103</v>
      </c>
      <c r="B316" s="301">
        <v>1989</v>
      </c>
      <c r="C316" s="302" t="s">
        <v>49</v>
      </c>
      <c r="D316" s="302" t="s">
        <v>50</v>
      </c>
      <c r="E316" s="302" t="s">
        <v>25</v>
      </c>
      <c r="F316" s="302" t="s">
        <v>26</v>
      </c>
      <c r="G316" s="302" t="s">
        <v>26</v>
      </c>
      <c r="H316" s="301">
        <v>667004</v>
      </c>
      <c r="I316" s="301">
        <v>608437</v>
      </c>
      <c r="J316" s="301">
        <v>122032</v>
      </c>
      <c r="K316" s="301">
        <v>52487063</v>
      </c>
      <c r="L316" s="301">
        <v>10916</v>
      </c>
      <c r="M316" s="301">
        <v>6.1100700000000001E-2</v>
      </c>
    </row>
    <row r="317" spans="1:13" ht="14.5" x14ac:dyDescent="0.35">
      <c r="A317" s="301">
        <v>1989280203</v>
      </c>
      <c r="B317" s="301">
        <v>1989</v>
      </c>
      <c r="C317" s="302" t="s">
        <v>49</v>
      </c>
      <c r="D317" s="302" t="s">
        <v>50</v>
      </c>
      <c r="E317" s="302" t="s">
        <v>27</v>
      </c>
      <c r="F317" s="302" t="s">
        <v>26</v>
      </c>
      <c r="G317" s="302" t="s">
        <v>26</v>
      </c>
      <c r="H317" s="301">
        <v>1057214</v>
      </c>
      <c r="I317" s="301">
        <v>386052</v>
      </c>
      <c r="J317" s="301">
        <v>295274</v>
      </c>
      <c r="K317" s="301">
        <v>34793258</v>
      </c>
      <c r="L317" s="301">
        <v>26643</v>
      </c>
      <c r="M317" s="301">
        <v>3.9680189999999997E-2</v>
      </c>
    </row>
    <row r="318" spans="1:13" ht="14.5" x14ac:dyDescent="0.35">
      <c r="A318" s="301">
        <v>1989280303</v>
      </c>
      <c r="B318" s="301">
        <v>1989</v>
      </c>
      <c r="C318" s="302" t="s">
        <v>49</v>
      </c>
      <c r="D318" s="302" t="s">
        <v>50</v>
      </c>
      <c r="E318" s="302" t="s">
        <v>28</v>
      </c>
      <c r="F318" s="302" t="s">
        <v>26</v>
      </c>
      <c r="G318" s="302" t="s">
        <v>26</v>
      </c>
      <c r="H318" s="301">
        <v>2148096</v>
      </c>
      <c r="I318" s="301">
        <v>472505</v>
      </c>
      <c r="J318" s="301">
        <v>733235</v>
      </c>
      <c r="K318" s="301">
        <v>42969785</v>
      </c>
      <c r="L318" s="301">
        <v>66581</v>
      </c>
      <c r="M318" s="301">
        <v>3.2262770000000003E-2</v>
      </c>
    </row>
    <row r="319" spans="1:13" ht="14.5" x14ac:dyDescent="0.35">
      <c r="A319" s="301">
        <v>1989290103</v>
      </c>
      <c r="B319" s="301">
        <v>1989</v>
      </c>
      <c r="C319" s="302" t="s">
        <v>51</v>
      </c>
      <c r="D319" s="302" t="s">
        <v>52</v>
      </c>
      <c r="E319" s="302" t="s">
        <v>25</v>
      </c>
      <c r="F319" s="302" t="s">
        <v>26</v>
      </c>
      <c r="G319" s="302" t="s">
        <v>26</v>
      </c>
      <c r="H319" s="301">
        <v>279416</v>
      </c>
      <c r="I319" s="301">
        <v>382932</v>
      </c>
      <c r="J319" s="301">
        <v>93283</v>
      </c>
      <c r="K319" s="301">
        <v>25340642</v>
      </c>
      <c r="L319" s="301">
        <v>6071</v>
      </c>
      <c r="M319" s="301">
        <v>4.602784E-2</v>
      </c>
    </row>
    <row r="320" spans="1:13" ht="14.5" x14ac:dyDescent="0.35">
      <c r="A320" s="301">
        <v>1989290203</v>
      </c>
      <c r="B320" s="301">
        <v>1989</v>
      </c>
      <c r="C320" s="302" t="s">
        <v>51</v>
      </c>
      <c r="D320" s="302" t="s">
        <v>52</v>
      </c>
      <c r="E320" s="302" t="s">
        <v>27</v>
      </c>
      <c r="F320" s="302" t="s">
        <v>26</v>
      </c>
      <c r="G320" s="302" t="s">
        <v>26</v>
      </c>
      <c r="H320" s="301">
        <v>278015</v>
      </c>
      <c r="I320" s="301">
        <v>139421</v>
      </c>
      <c r="J320" s="301">
        <v>103014</v>
      </c>
      <c r="K320" s="301">
        <v>10169812</v>
      </c>
      <c r="L320" s="301">
        <v>7474</v>
      </c>
      <c r="M320" s="301">
        <v>3.7199379999999997E-2</v>
      </c>
    </row>
    <row r="321" spans="1:13" ht="14.5" x14ac:dyDescent="0.35">
      <c r="A321" s="301">
        <v>1989290303</v>
      </c>
      <c r="B321" s="301">
        <v>1989</v>
      </c>
      <c r="C321" s="302" t="s">
        <v>51</v>
      </c>
      <c r="D321" s="302" t="s">
        <v>52</v>
      </c>
      <c r="E321" s="302" t="s">
        <v>28</v>
      </c>
      <c r="F321" s="302" t="s">
        <v>26</v>
      </c>
      <c r="G321" s="302" t="s">
        <v>26</v>
      </c>
      <c r="H321" s="301">
        <v>341057</v>
      </c>
      <c r="I321" s="301">
        <v>87553</v>
      </c>
      <c r="J321" s="301">
        <v>136412</v>
      </c>
      <c r="K321" s="301">
        <v>6642796</v>
      </c>
      <c r="L321" s="301">
        <v>10324</v>
      </c>
      <c r="M321" s="301">
        <v>3.303644E-2</v>
      </c>
    </row>
    <row r="322" spans="1:13" ht="14.5" x14ac:dyDescent="0.35">
      <c r="A322" s="301">
        <v>1989320103</v>
      </c>
      <c r="B322" s="301">
        <v>1989</v>
      </c>
      <c r="C322" s="302" t="s">
        <v>53</v>
      </c>
      <c r="D322" s="302" t="s">
        <v>54</v>
      </c>
      <c r="E322" s="302" t="s">
        <v>25</v>
      </c>
      <c r="F322" s="302" t="s">
        <v>26</v>
      </c>
      <c r="G322" s="302" t="s">
        <v>26</v>
      </c>
      <c r="H322" s="301">
        <v>331753</v>
      </c>
      <c r="I322" s="301">
        <v>340003</v>
      </c>
      <c r="J322" s="301">
        <v>86746</v>
      </c>
      <c r="K322" s="301">
        <v>30905467</v>
      </c>
      <c r="L322" s="301">
        <v>7835</v>
      </c>
      <c r="M322" s="301">
        <v>4.233986E-2</v>
      </c>
    </row>
    <row r="323" spans="1:13" ht="14.5" x14ac:dyDescent="0.35">
      <c r="A323" s="301">
        <v>1989320203</v>
      </c>
      <c r="B323" s="301">
        <v>1989</v>
      </c>
      <c r="C323" s="302" t="s">
        <v>53</v>
      </c>
      <c r="D323" s="302" t="s">
        <v>54</v>
      </c>
      <c r="E323" s="302" t="s">
        <v>27</v>
      </c>
      <c r="F323" s="302" t="s">
        <v>26</v>
      </c>
      <c r="G323" s="302" t="s">
        <v>26</v>
      </c>
      <c r="H323" s="301">
        <v>243034</v>
      </c>
      <c r="I323" s="301">
        <v>128904</v>
      </c>
      <c r="J323" s="301">
        <v>91468</v>
      </c>
      <c r="K323" s="301">
        <v>11078218</v>
      </c>
      <c r="L323" s="301">
        <v>7826</v>
      </c>
      <c r="M323" s="301">
        <v>3.1053290000000001E-2</v>
      </c>
    </row>
    <row r="324" spans="1:13" ht="14.5" x14ac:dyDescent="0.35">
      <c r="A324" s="301">
        <v>1989320303</v>
      </c>
      <c r="B324" s="301">
        <v>1989</v>
      </c>
      <c r="C324" s="302" t="s">
        <v>53</v>
      </c>
      <c r="D324" s="302" t="s">
        <v>54</v>
      </c>
      <c r="E324" s="302" t="s">
        <v>28</v>
      </c>
      <c r="F324" s="302" t="s">
        <v>26</v>
      </c>
      <c r="G324" s="302" t="s">
        <v>26</v>
      </c>
      <c r="H324" s="301">
        <v>388151</v>
      </c>
      <c r="I324" s="301">
        <v>116532</v>
      </c>
      <c r="J324" s="301">
        <v>180739</v>
      </c>
      <c r="K324" s="301">
        <v>9057676</v>
      </c>
      <c r="L324" s="301">
        <v>13854</v>
      </c>
      <c r="M324" s="301">
        <v>2.801739E-2</v>
      </c>
    </row>
    <row r="325" spans="1:13" ht="14.5" x14ac:dyDescent="0.35">
      <c r="A325" s="301">
        <v>1989330103</v>
      </c>
      <c r="B325" s="301">
        <v>1989</v>
      </c>
      <c r="C325" s="302" t="s">
        <v>55</v>
      </c>
      <c r="D325" s="302" t="s">
        <v>56</v>
      </c>
      <c r="E325" s="302" t="s">
        <v>25</v>
      </c>
      <c r="F325" s="302" t="s">
        <v>26</v>
      </c>
      <c r="G325" s="302" t="s">
        <v>26</v>
      </c>
      <c r="H325" s="301">
        <v>190376</v>
      </c>
      <c r="I325" s="301">
        <v>274315</v>
      </c>
      <c r="J325" s="301">
        <v>61217</v>
      </c>
      <c r="K325" s="301">
        <v>22356761</v>
      </c>
      <c r="L325" s="301">
        <v>5138</v>
      </c>
      <c r="M325" s="301">
        <v>3.7054940000000001E-2</v>
      </c>
    </row>
    <row r="326" spans="1:13" ht="14.5" x14ac:dyDescent="0.35">
      <c r="A326" s="301">
        <v>1989330203</v>
      </c>
      <c r="B326" s="301">
        <v>1989</v>
      </c>
      <c r="C326" s="302" t="s">
        <v>55</v>
      </c>
      <c r="D326" s="302" t="s">
        <v>56</v>
      </c>
      <c r="E326" s="302" t="s">
        <v>27</v>
      </c>
      <c r="F326" s="302" t="s">
        <v>26</v>
      </c>
      <c r="G326" s="302" t="s">
        <v>26</v>
      </c>
      <c r="H326" s="301">
        <v>257982</v>
      </c>
      <c r="I326" s="301">
        <v>135488</v>
      </c>
      <c r="J326" s="301">
        <v>102519</v>
      </c>
      <c r="K326" s="301">
        <v>10868856</v>
      </c>
      <c r="L326" s="301">
        <v>8244</v>
      </c>
      <c r="M326" s="301">
        <v>3.1293670000000003E-2</v>
      </c>
    </row>
    <row r="327" spans="1:13" ht="14.5" x14ac:dyDescent="0.35">
      <c r="A327" s="301">
        <v>1989330303</v>
      </c>
      <c r="B327" s="301">
        <v>1989</v>
      </c>
      <c r="C327" s="302" t="s">
        <v>55</v>
      </c>
      <c r="D327" s="302" t="s">
        <v>56</v>
      </c>
      <c r="E327" s="302" t="s">
        <v>28</v>
      </c>
      <c r="F327" s="302" t="s">
        <v>26</v>
      </c>
      <c r="G327" s="302" t="s">
        <v>26</v>
      </c>
      <c r="H327" s="301">
        <v>493753</v>
      </c>
      <c r="I327" s="301">
        <v>141288</v>
      </c>
      <c r="J327" s="301">
        <v>270283</v>
      </c>
      <c r="K327" s="301">
        <v>11280488</v>
      </c>
      <c r="L327" s="301">
        <v>21718</v>
      </c>
      <c r="M327" s="301">
        <v>2.273478E-2</v>
      </c>
    </row>
    <row r="328" spans="1:13" ht="14.5" x14ac:dyDescent="0.35">
      <c r="A328" s="301">
        <v>1989370103</v>
      </c>
      <c r="B328" s="301">
        <v>1989</v>
      </c>
      <c r="C328" s="302" t="s">
        <v>57</v>
      </c>
      <c r="D328" s="302" t="s">
        <v>58</v>
      </c>
      <c r="E328" s="302" t="s">
        <v>25</v>
      </c>
      <c r="F328" s="302" t="s">
        <v>26</v>
      </c>
      <c r="G328" s="302" t="s">
        <v>26</v>
      </c>
      <c r="H328" s="301">
        <v>222225</v>
      </c>
      <c r="I328" s="301">
        <v>210417</v>
      </c>
      <c r="J328" s="301">
        <v>57071</v>
      </c>
      <c r="K328" s="301">
        <v>4908376</v>
      </c>
      <c r="L328" s="301">
        <v>1301</v>
      </c>
      <c r="M328" s="301">
        <v>0.17080609999999999</v>
      </c>
    </row>
    <row r="329" spans="1:13" ht="14.5" x14ac:dyDescent="0.35">
      <c r="A329" s="301">
        <v>1989370203</v>
      </c>
      <c r="B329" s="301">
        <v>1989</v>
      </c>
      <c r="C329" s="302" t="s">
        <v>57</v>
      </c>
      <c r="D329" s="302" t="s">
        <v>58</v>
      </c>
      <c r="E329" s="302" t="s">
        <v>27</v>
      </c>
      <c r="F329" s="302" t="s">
        <v>26</v>
      </c>
      <c r="G329" s="302" t="s">
        <v>26</v>
      </c>
      <c r="H329" s="301">
        <v>748193</v>
      </c>
      <c r="I329" s="301">
        <v>388029</v>
      </c>
      <c r="J329" s="301">
        <v>288412</v>
      </c>
      <c r="K329" s="301">
        <v>9010593</v>
      </c>
      <c r="L329" s="301">
        <v>6720</v>
      </c>
      <c r="M329" s="301">
        <v>0.1113316</v>
      </c>
    </row>
    <row r="330" spans="1:13" ht="14.5" x14ac:dyDescent="0.35">
      <c r="A330" s="301">
        <v>1989370303</v>
      </c>
      <c r="B330" s="301">
        <v>1989</v>
      </c>
      <c r="C330" s="302" t="s">
        <v>57</v>
      </c>
      <c r="D330" s="302" t="s">
        <v>58</v>
      </c>
      <c r="E330" s="302" t="s">
        <v>28</v>
      </c>
      <c r="F330" s="302" t="s">
        <v>26</v>
      </c>
      <c r="G330" s="302" t="s">
        <v>26</v>
      </c>
      <c r="H330" s="301">
        <v>2218987</v>
      </c>
      <c r="I330" s="301">
        <v>493620</v>
      </c>
      <c r="J330" s="301">
        <v>898539</v>
      </c>
      <c r="K330" s="301">
        <v>11365528</v>
      </c>
      <c r="L330" s="301">
        <v>20619</v>
      </c>
      <c r="M330" s="301">
        <v>0.10761610000000001</v>
      </c>
    </row>
    <row r="331" spans="1:13" ht="14.5" x14ac:dyDescent="0.35">
      <c r="A331" s="301">
        <v>1989400103</v>
      </c>
      <c r="B331" s="301">
        <v>1989</v>
      </c>
      <c r="C331" s="302" t="s">
        <v>59</v>
      </c>
      <c r="D331" s="302" t="s">
        <v>60</v>
      </c>
      <c r="E331" s="302" t="s">
        <v>25</v>
      </c>
      <c r="F331" s="302" t="s">
        <v>26</v>
      </c>
      <c r="G331" s="302" t="s">
        <v>26</v>
      </c>
      <c r="H331" s="301">
        <v>250141</v>
      </c>
      <c r="I331" s="301">
        <v>346982</v>
      </c>
      <c r="J331" s="301">
        <v>69098</v>
      </c>
      <c r="K331" s="301">
        <v>23463294</v>
      </c>
      <c r="L331" s="301">
        <v>4681</v>
      </c>
      <c r="M331" s="301">
        <v>5.3433590000000003E-2</v>
      </c>
    </row>
    <row r="332" spans="1:13" ht="14.5" x14ac:dyDescent="0.35">
      <c r="A332" s="301">
        <v>1989400203</v>
      </c>
      <c r="B332" s="301">
        <v>1989</v>
      </c>
      <c r="C332" s="302" t="s">
        <v>59</v>
      </c>
      <c r="D332" s="302" t="s">
        <v>60</v>
      </c>
      <c r="E332" s="302" t="s">
        <v>27</v>
      </c>
      <c r="F332" s="302" t="s">
        <v>26</v>
      </c>
      <c r="G332" s="302" t="s">
        <v>26</v>
      </c>
      <c r="H332" s="301">
        <v>103663</v>
      </c>
      <c r="I332" s="301">
        <v>71504</v>
      </c>
      <c r="J332" s="301">
        <v>49721</v>
      </c>
      <c r="K332" s="301">
        <v>4713828</v>
      </c>
      <c r="L332" s="301">
        <v>3257</v>
      </c>
      <c r="M332" s="301">
        <v>3.1824400000000003E-2</v>
      </c>
    </row>
    <row r="333" spans="1:13" ht="14.5" x14ac:dyDescent="0.35">
      <c r="A333" s="301">
        <v>1989400303</v>
      </c>
      <c r="B333" s="301">
        <v>1989</v>
      </c>
      <c r="C333" s="302" t="s">
        <v>59</v>
      </c>
      <c r="D333" s="302" t="s">
        <v>60</v>
      </c>
      <c r="E333" s="302" t="s">
        <v>28</v>
      </c>
      <c r="F333" s="302" t="s">
        <v>26</v>
      </c>
      <c r="G333" s="302" t="s">
        <v>26</v>
      </c>
      <c r="H333" s="301">
        <v>89926</v>
      </c>
      <c r="I333" s="301">
        <v>33388</v>
      </c>
      <c r="J333" s="301">
        <v>52295</v>
      </c>
      <c r="K333" s="301">
        <v>2122520</v>
      </c>
      <c r="L333" s="301">
        <v>3320</v>
      </c>
      <c r="M333" s="301">
        <v>2.708576E-2</v>
      </c>
    </row>
    <row r="334" spans="1:13" ht="14.5" x14ac:dyDescent="0.35">
      <c r="A334" s="301">
        <v>1989990103</v>
      </c>
      <c r="B334" s="301">
        <v>1989</v>
      </c>
      <c r="C334" s="302" t="s">
        <v>61</v>
      </c>
      <c r="D334" s="302" t="s">
        <v>62</v>
      </c>
      <c r="E334" s="302" t="s">
        <v>25</v>
      </c>
      <c r="F334" s="302" t="s">
        <v>26</v>
      </c>
      <c r="G334" s="302" t="s">
        <v>26</v>
      </c>
      <c r="H334" s="301">
        <v>67715</v>
      </c>
      <c r="I334" s="301">
        <v>127763</v>
      </c>
      <c r="J334" s="301">
        <v>36958</v>
      </c>
      <c r="K334" s="301">
        <v>4533508</v>
      </c>
      <c r="L334" s="301">
        <v>1189</v>
      </c>
      <c r="M334" s="301">
        <v>5.6930170000000002E-2</v>
      </c>
    </row>
    <row r="335" spans="1:13" ht="14.5" x14ac:dyDescent="0.35">
      <c r="A335" s="301">
        <v>1989990203</v>
      </c>
      <c r="B335" s="301">
        <v>1989</v>
      </c>
      <c r="C335" s="302" t="s">
        <v>61</v>
      </c>
      <c r="D335" s="302" t="s">
        <v>62</v>
      </c>
      <c r="E335" s="302" t="s">
        <v>27</v>
      </c>
      <c r="F335" s="302" t="s">
        <v>26</v>
      </c>
      <c r="G335" s="302" t="s">
        <v>26</v>
      </c>
      <c r="H335" s="301">
        <v>102333</v>
      </c>
      <c r="I335" s="301">
        <v>99207</v>
      </c>
      <c r="J335" s="301">
        <v>75972</v>
      </c>
      <c r="K335" s="301">
        <v>2489914</v>
      </c>
      <c r="L335" s="301">
        <v>1930</v>
      </c>
      <c r="M335" s="301">
        <v>5.3018240000000001E-2</v>
      </c>
    </row>
    <row r="336" spans="1:13" ht="14.5" x14ac:dyDescent="0.35">
      <c r="A336" s="301">
        <v>1989990303</v>
      </c>
      <c r="B336" s="301">
        <v>1989</v>
      </c>
      <c r="C336" s="302" t="s">
        <v>61</v>
      </c>
      <c r="D336" s="302" t="s">
        <v>62</v>
      </c>
      <c r="E336" s="302" t="s">
        <v>28</v>
      </c>
      <c r="F336" s="302" t="s">
        <v>26</v>
      </c>
      <c r="G336" s="302" t="s">
        <v>26</v>
      </c>
      <c r="H336" s="301">
        <v>250101</v>
      </c>
      <c r="I336" s="301">
        <v>98253</v>
      </c>
      <c r="J336" s="301">
        <v>180205</v>
      </c>
      <c r="K336" s="301">
        <v>2777077</v>
      </c>
      <c r="L336" s="301">
        <v>5048</v>
      </c>
      <c r="M336" s="301">
        <v>4.954339E-2</v>
      </c>
    </row>
    <row r="337" spans="1:13" ht="14.5" x14ac:dyDescent="0.35">
      <c r="A337" s="301">
        <v>1990000103</v>
      </c>
      <c r="B337" s="301">
        <v>1990</v>
      </c>
      <c r="C337" s="302" t="s">
        <v>23</v>
      </c>
      <c r="D337" s="302" t="s">
        <v>24</v>
      </c>
      <c r="E337" s="302" t="s">
        <v>25</v>
      </c>
      <c r="F337" s="302" t="s">
        <v>26</v>
      </c>
      <c r="G337" s="302" t="s">
        <v>26</v>
      </c>
      <c r="H337" s="301">
        <v>260774</v>
      </c>
      <c r="I337" s="301">
        <v>1017486</v>
      </c>
      <c r="J337" s="301">
        <v>359099</v>
      </c>
      <c r="K337" s="301">
        <v>14713936</v>
      </c>
      <c r="L337" s="301">
        <v>5168</v>
      </c>
      <c r="M337" s="301">
        <v>5.046341E-2</v>
      </c>
    </row>
    <row r="338" spans="1:13" ht="14.5" x14ac:dyDescent="0.35">
      <c r="A338" s="301">
        <v>1990000203</v>
      </c>
      <c r="B338" s="301">
        <v>1990</v>
      </c>
      <c r="C338" s="302" t="s">
        <v>23</v>
      </c>
      <c r="D338" s="302" t="s">
        <v>24</v>
      </c>
      <c r="E338" s="302" t="s">
        <v>27</v>
      </c>
      <c r="F338" s="302" t="s">
        <v>26</v>
      </c>
      <c r="G338" s="302" t="s">
        <v>26</v>
      </c>
      <c r="H338" s="301">
        <v>817863</v>
      </c>
      <c r="I338" s="301">
        <v>1625041</v>
      </c>
      <c r="J338" s="301">
        <v>1293164</v>
      </c>
      <c r="K338" s="301">
        <v>24062876</v>
      </c>
      <c r="L338" s="301">
        <v>19127</v>
      </c>
      <c r="M338" s="301">
        <v>4.2760489999999998E-2</v>
      </c>
    </row>
    <row r="339" spans="1:13" ht="14.5" x14ac:dyDescent="0.35">
      <c r="A339" s="301">
        <v>1990000303</v>
      </c>
      <c r="B339" s="301">
        <v>1990</v>
      </c>
      <c r="C339" s="302" t="s">
        <v>23</v>
      </c>
      <c r="D339" s="302" t="s">
        <v>24</v>
      </c>
      <c r="E339" s="302" t="s">
        <v>28</v>
      </c>
      <c r="F339" s="302" t="s">
        <v>26</v>
      </c>
      <c r="G339" s="302" t="s">
        <v>26</v>
      </c>
      <c r="H339" s="301">
        <v>599290</v>
      </c>
      <c r="I339" s="301">
        <v>786604</v>
      </c>
      <c r="J339" s="301">
        <v>926787</v>
      </c>
      <c r="K339" s="301">
        <v>13056468</v>
      </c>
      <c r="L339" s="301">
        <v>15542</v>
      </c>
      <c r="M339" s="301">
        <v>3.8559450000000002E-2</v>
      </c>
    </row>
    <row r="340" spans="1:13" ht="14.5" x14ac:dyDescent="0.35">
      <c r="A340" s="301">
        <v>1990000403</v>
      </c>
      <c r="B340" s="301">
        <v>1990</v>
      </c>
      <c r="C340" s="302" t="s">
        <v>23</v>
      </c>
      <c r="D340" s="302" t="s">
        <v>24</v>
      </c>
      <c r="E340" s="302" t="s">
        <v>29</v>
      </c>
      <c r="F340" s="302" t="s">
        <v>26</v>
      </c>
      <c r="G340" s="302" t="s">
        <v>26</v>
      </c>
      <c r="H340" s="301">
        <v>2265263</v>
      </c>
      <c r="I340" s="301">
        <v>1805436</v>
      </c>
      <c r="J340" s="301">
        <v>4032088</v>
      </c>
      <c r="K340" s="301">
        <v>39615295</v>
      </c>
      <c r="L340" s="301">
        <v>87135</v>
      </c>
      <c r="M340" s="301">
        <v>2.599715E-2</v>
      </c>
    </row>
    <row r="341" spans="1:13" ht="14.5" x14ac:dyDescent="0.35">
      <c r="A341" s="301">
        <v>1990010403</v>
      </c>
      <c r="B341" s="301">
        <v>1990</v>
      </c>
      <c r="C341" s="302" t="s">
        <v>30</v>
      </c>
      <c r="D341" s="302" t="s">
        <v>31</v>
      </c>
      <c r="E341" s="302" t="s">
        <v>26</v>
      </c>
      <c r="F341" s="302" t="s">
        <v>26</v>
      </c>
      <c r="G341" s="302" t="s">
        <v>26</v>
      </c>
      <c r="H341" s="301">
        <v>196557</v>
      </c>
      <c r="I341" s="301">
        <v>104078</v>
      </c>
      <c r="J341" s="301">
        <v>114165</v>
      </c>
      <c r="K341" s="301">
        <v>6135302</v>
      </c>
      <c r="L341" s="301">
        <v>6702</v>
      </c>
      <c r="M341" s="301">
        <v>2.9328650000000001E-2</v>
      </c>
    </row>
    <row r="342" spans="1:13" ht="14.5" x14ac:dyDescent="0.35">
      <c r="A342" s="301">
        <v>1990020101</v>
      </c>
      <c r="B342" s="301">
        <v>1990</v>
      </c>
      <c r="C342" s="302" t="s">
        <v>32</v>
      </c>
      <c r="D342" s="302" t="s">
        <v>33</v>
      </c>
      <c r="E342" s="302" t="s">
        <v>25</v>
      </c>
      <c r="F342" s="302" t="s">
        <v>34</v>
      </c>
      <c r="G342" s="302" t="s">
        <v>25</v>
      </c>
      <c r="H342" s="301">
        <v>153999</v>
      </c>
      <c r="I342" s="301">
        <v>173801</v>
      </c>
      <c r="J342" s="301">
        <v>40606</v>
      </c>
      <c r="K342" s="301">
        <v>15928562</v>
      </c>
      <c r="L342" s="301">
        <v>3798</v>
      </c>
      <c r="M342" s="301">
        <v>4.0542460000000002E-2</v>
      </c>
    </row>
    <row r="343" spans="1:13" ht="14.5" x14ac:dyDescent="0.35">
      <c r="A343" s="301">
        <v>1990020102</v>
      </c>
      <c r="B343" s="301">
        <v>1990</v>
      </c>
      <c r="C343" s="302" t="s">
        <v>32</v>
      </c>
      <c r="D343" s="302" t="s">
        <v>33</v>
      </c>
      <c r="E343" s="302" t="s">
        <v>25</v>
      </c>
      <c r="F343" s="302" t="s">
        <v>34</v>
      </c>
      <c r="G343" s="302" t="s">
        <v>27</v>
      </c>
      <c r="H343" s="301">
        <v>226036</v>
      </c>
      <c r="I343" s="301">
        <v>287251</v>
      </c>
      <c r="J343" s="301">
        <v>68936</v>
      </c>
      <c r="K343" s="301">
        <v>26706684</v>
      </c>
      <c r="L343" s="301">
        <v>6537</v>
      </c>
      <c r="M343" s="301">
        <v>3.4577450000000003E-2</v>
      </c>
    </row>
    <row r="344" spans="1:13" ht="14.5" x14ac:dyDescent="0.35">
      <c r="A344" s="301">
        <v>1990020103</v>
      </c>
      <c r="B344" s="301">
        <v>1990</v>
      </c>
      <c r="C344" s="302" t="s">
        <v>32</v>
      </c>
      <c r="D344" s="302" t="s">
        <v>33</v>
      </c>
      <c r="E344" s="302" t="s">
        <v>25</v>
      </c>
      <c r="F344" s="302" t="s">
        <v>34</v>
      </c>
      <c r="G344" s="302" t="s">
        <v>35</v>
      </c>
      <c r="H344" s="301">
        <v>110248</v>
      </c>
      <c r="I344" s="301">
        <v>167445</v>
      </c>
      <c r="J344" s="301">
        <v>40205</v>
      </c>
      <c r="K344" s="301">
        <v>14498612</v>
      </c>
      <c r="L344" s="301">
        <v>3639</v>
      </c>
      <c r="M344" s="301">
        <v>3.0294060000000001E-2</v>
      </c>
    </row>
    <row r="345" spans="1:13" ht="14.5" x14ac:dyDescent="0.35">
      <c r="A345" s="301">
        <v>1990020111</v>
      </c>
      <c r="B345" s="301">
        <v>1990</v>
      </c>
      <c r="C345" s="302" t="s">
        <v>32</v>
      </c>
      <c r="D345" s="302" t="s">
        <v>33</v>
      </c>
      <c r="E345" s="302" t="s">
        <v>25</v>
      </c>
      <c r="F345" s="302" t="s">
        <v>36</v>
      </c>
      <c r="G345" s="302" t="s">
        <v>25</v>
      </c>
      <c r="H345" s="301">
        <v>46048</v>
      </c>
      <c r="I345" s="301">
        <v>50280</v>
      </c>
      <c r="J345" s="301">
        <v>12090</v>
      </c>
      <c r="K345" s="301">
        <v>4676424</v>
      </c>
      <c r="L345" s="301">
        <v>1140</v>
      </c>
      <c r="M345" s="301">
        <v>4.0393810000000002E-2</v>
      </c>
    </row>
    <row r="346" spans="1:13" ht="14.5" x14ac:dyDescent="0.35">
      <c r="A346" s="301">
        <v>1990020112</v>
      </c>
      <c r="B346" s="301">
        <v>1990</v>
      </c>
      <c r="C346" s="302" t="s">
        <v>32</v>
      </c>
      <c r="D346" s="302" t="s">
        <v>33</v>
      </c>
      <c r="E346" s="302" t="s">
        <v>25</v>
      </c>
      <c r="F346" s="302" t="s">
        <v>36</v>
      </c>
      <c r="G346" s="302" t="s">
        <v>27</v>
      </c>
      <c r="H346" s="301">
        <v>67754</v>
      </c>
      <c r="I346" s="301">
        <v>80234</v>
      </c>
      <c r="J346" s="301">
        <v>21601</v>
      </c>
      <c r="K346" s="301">
        <v>7393860</v>
      </c>
      <c r="L346" s="301">
        <v>2051</v>
      </c>
      <c r="M346" s="301">
        <v>3.3029210000000003E-2</v>
      </c>
    </row>
    <row r="347" spans="1:13" ht="14.5" x14ac:dyDescent="0.35">
      <c r="A347" s="301">
        <v>1990020113</v>
      </c>
      <c r="B347" s="301">
        <v>1990</v>
      </c>
      <c r="C347" s="302" t="s">
        <v>32</v>
      </c>
      <c r="D347" s="302" t="s">
        <v>33</v>
      </c>
      <c r="E347" s="302" t="s">
        <v>25</v>
      </c>
      <c r="F347" s="302" t="s">
        <v>36</v>
      </c>
      <c r="G347" s="302" t="s">
        <v>35</v>
      </c>
      <c r="H347" s="301">
        <v>29420</v>
      </c>
      <c r="I347" s="301">
        <v>49554</v>
      </c>
      <c r="J347" s="301">
        <v>15719</v>
      </c>
      <c r="K347" s="301">
        <v>4554072</v>
      </c>
      <c r="L347" s="301">
        <v>1498</v>
      </c>
      <c r="M347" s="301">
        <v>1.9644709999999999E-2</v>
      </c>
    </row>
    <row r="348" spans="1:13" ht="14.5" x14ac:dyDescent="0.35">
      <c r="A348" s="301">
        <v>1990020201</v>
      </c>
      <c r="B348" s="301">
        <v>1990</v>
      </c>
      <c r="C348" s="302" t="s">
        <v>32</v>
      </c>
      <c r="D348" s="302" t="s">
        <v>33</v>
      </c>
      <c r="E348" s="302" t="s">
        <v>27</v>
      </c>
      <c r="F348" s="302" t="s">
        <v>34</v>
      </c>
      <c r="G348" s="302" t="s">
        <v>25</v>
      </c>
      <c r="H348" s="301">
        <v>104735</v>
      </c>
      <c r="I348" s="301">
        <v>59380</v>
      </c>
      <c r="J348" s="301">
        <v>42731</v>
      </c>
      <c r="K348" s="301">
        <v>5627468</v>
      </c>
      <c r="L348" s="301">
        <v>4047</v>
      </c>
      <c r="M348" s="301">
        <v>2.58789E-2</v>
      </c>
    </row>
    <row r="349" spans="1:13" ht="14.5" x14ac:dyDescent="0.35">
      <c r="A349" s="301">
        <v>1990020202</v>
      </c>
      <c r="B349" s="301">
        <v>1990</v>
      </c>
      <c r="C349" s="302" t="s">
        <v>32</v>
      </c>
      <c r="D349" s="302" t="s">
        <v>33</v>
      </c>
      <c r="E349" s="302" t="s">
        <v>27</v>
      </c>
      <c r="F349" s="302" t="s">
        <v>34</v>
      </c>
      <c r="G349" s="302" t="s">
        <v>27</v>
      </c>
      <c r="H349" s="301">
        <v>164494</v>
      </c>
      <c r="I349" s="301">
        <v>99706</v>
      </c>
      <c r="J349" s="301">
        <v>72199</v>
      </c>
      <c r="K349" s="301">
        <v>9493925</v>
      </c>
      <c r="L349" s="301">
        <v>6880</v>
      </c>
      <c r="M349" s="301">
        <v>2.3907540000000001E-2</v>
      </c>
    </row>
    <row r="350" spans="1:13" ht="14.5" x14ac:dyDescent="0.35">
      <c r="A350" s="301">
        <v>1990020203</v>
      </c>
      <c r="B350" s="301">
        <v>1990</v>
      </c>
      <c r="C350" s="302" t="s">
        <v>32</v>
      </c>
      <c r="D350" s="302" t="s">
        <v>33</v>
      </c>
      <c r="E350" s="302" t="s">
        <v>27</v>
      </c>
      <c r="F350" s="302" t="s">
        <v>34</v>
      </c>
      <c r="G350" s="302" t="s">
        <v>35</v>
      </c>
      <c r="H350" s="301">
        <v>109693</v>
      </c>
      <c r="I350" s="301">
        <v>81890</v>
      </c>
      <c r="J350" s="301">
        <v>61985</v>
      </c>
      <c r="K350" s="301">
        <v>7902493</v>
      </c>
      <c r="L350" s="301">
        <v>5961</v>
      </c>
      <c r="M350" s="301">
        <v>1.8401939999999999E-2</v>
      </c>
    </row>
    <row r="351" spans="1:13" ht="14.5" x14ac:dyDescent="0.35">
      <c r="A351" s="301">
        <v>1990020211</v>
      </c>
      <c r="B351" s="301">
        <v>1990</v>
      </c>
      <c r="C351" s="302" t="s">
        <v>32</v>
      </c>
      <c r="D351" s="302" t="s">
        <v>33</v>
      </c>
      <c r="E351" s="302" t="s">
        <v>27</v>
      </c>
      <c r="F351" s="302" t="s">
        <v>36</v>
      </c>
      <c r="G351" s="302" t="s">
        <v>25</v>
      </c>
      <c r="H351" s="301">
        <v>31286</v>
      </c>
      <c r="I351" s="301">
        <v>19828</v>
      </c>
      <c r="J351" s="301">
        <v>14537</v>
      </c>
      <c r="K351" s="301">
        <v>1861400</v>
      </c>
      <c r="L351" s="301">
        <v>1364</v>
      </c>
      <c r="M351" s="301">
        <v>2.2930590000000001E-2</v>
      </c>
    </row>
    <row r="352" spans="1:13" ht="14.5" x14ac:dyDescent="0.35">
      <c r="A352" s="301">
        <v>1990020212</v>
      </c>
      <c r="B352" s="301">
        <v>1990</v>
      </c>
      <c r="C352" s="302" t="s">
        <v>32</v>
      </c>
      <c r="D352" s="302" t="s">
        <v>33</v>
      </c>
      <c r="E352" s="302" t="s">
        <v>27</v>
      </c>
      <c r="F352" s="302" t="s">
        <v>36</v>
      </c>
      <c r="G352" s="302" t="s">
        <v>27</v>
      </c>
      <c r="H352" s="301">
        <v>77512</v>
      </c>
      <c r="I352" s="301">
        <v>54888</v>
      </c>
      <c r="J352" s="301">
        <v>39995</v>
      </c>
      <c r="K352" s="301">
        <v>5342271</v>
      </c>
      <c r="L352" s="301">
        <v>3890</v>
      </c>
      <c r="M352" s="301">
        <v>1.9924609999999999E-2</v>
      </c>
    </row>
    <row r="353" spans="1:13" ht="14.5" x14ac:dyDescent="0.35">
      <c r="A353" s="301">
        <v>1990020213</v>
      </c>
      <c r="B353" s="301">
        <v>1990</v>
      </c>
      <c r="C353" s="302" t="s">
        <v>32</v>
      </c>
      <c r="D353" s="302" t="s">
        <v>33</v>
      </c>
      <c r="E353" s="302" t="s">
        <v>27</v>
      </c>
      <c r="F353" s="302" t="s">
        <v>36</v>
      </c>
      <c r="G353" s="302" t="s">
        <v>35</v>
      </c>
      <c r="H353" s="301">
        <v>102430</v>
      </c>
      <c r="I353" s="301">
        <v>94431</v>
      </c>
      <c r="J353" s="301">
        <v>72844</v>
      </c>
      <c r="K353" s="301">
        <v>9173834</v>
      </c>
      <c r="L353" s="301">
        <v>7073</v>
      </c>
      <c r="M353" s="301">
        <v>1.4482139999999999E-2</v>
      </c>
    </row>
    <row r="354" spans="1:13" ht="14.5" x14ac:dyDescent="0.35">
      <c r="A354" s="301">
        <v>1990020301</v>
      </c>
      <c r="B354" s="301">
        <v>1990</v>
      </c>
      <c r="C354" s="302" t="s">
        <v>32</v>
      </c>
      <c r="D354" s="302" t="s">
        <v>33</v>
      </c>
      <c r="E354" s="302" t="s">
        <v>28</v>
      </c>
      <c r="F354" s="302" t="s">
        <v>34</v>
      </c>
      <c r="G354" s="302" t="s">
        <v>25</v>
      </c>
      <c r="H354" s="301">
        <v>112312</v>
      </c>
      <c r="I354" s="301">
        <v>40048</v>
      </c>
      <c r="J354" s="301">
        <v>68972</v>
      </c>
      <c r="K354" s="301">
        <v>3648648</v>
      </c>
      <c r="L354" s="301">
        <v>6216</v>
      </c>
      <c r="M354" s="301">
        <v>1.8068290000000001E-2</v>
      </c>
    </row>
    <row r="355" spans="1:13" ht="14.5" x14ac:dyDescent="0.35">
      <c r="A355" s="301">
        <v>1990020302</v>
      </c>
      <c r="B355" s="301">
        <v>1990</v>
      </c>
      <c r="C355" s="302" t="s">
        <v>32</v>
      </c>
      <c r="D355" s="302" t="s">
        <v>33</v>
      </c>
      <c r="E355" s="302" t="s">
        <v>28</v>
      </c>
      <c r="F355" s="302" t="s">
        <v>34</v>
      </c>
      <c r="G355" s="302" t="s">
        <v>27</v>
      </c>
      <c r="H355" s="301">
        <v>165191</v>
      </c>
      <c r="I355" s="301">
        <v>66681</v>
      </c>
      <c r="J355" s="301">
        <v>99623</v>
      </c>
      <c r="K355" s="301">
        <v>6409419</v>
      </c>
      <c r="L355" s="301">
        <v>9562</v>
      </c>
      <c r="M355" s="301">
        <v>1.7274879999999999E-2</v>
      </c>
    </row>
    <row r="356" spans="1:13" ht="14.5" x14ac:dyDescent="0.35">
      <c r="A356" s="301">
        <v>1990020303</v>
      </c>
      <c r="B356" s="301">
        <v>1990</v>
      </c>
      <c r="C356" s="302" t="s">
        <v>32</v>
      </c>
      <c r="D356" s="302" t="s">
        <v>33</v>
      </c>
      <c r="E356" s="302" t="s">
        <v>28</v>
      </c>
      <c r="F356" s="302" t="s">
        <v>34</v>
      </c>
      <c r="G356" s="302" t="s">
        <v>35</v>
      </c>
      <c r="H356" s="301">
        <v>281461</v>
      </c>
      <c r="I356" s="301">
        <v>123448</v>
      </c>
      <c r="J356" s="301">
        <v>204235</v>
      </c>
      <c r="K356" s="301">
        <v>11817648</v>
      </c>
      <c r="L356" s="301">
        <v>19592</v>
      </c>
      <c r="M356" s="301">
        <v>1.436609E-2</v>
      </c>
    </row>
    <row r="357" spans="1:13" ht="14.5" x14ac:dyDescent="0.35">
      <c r="A357" s="301">
        <v>1990020311</v>
      </c>
      <c r="B357" s="301">
        <v>1990</v>
      </c>
      <c r="C357" s="302" t="s">
        <v>32</v>
      </c>
      <c r="D357" s="302" t="s">
        <v>33</v>
      </c>
      <c r="E357" s="302" t="s">
        <v>28</v>
      </c>
      <c r="F357" s="302" t="s">
        <v>36</v>
      </c>
      <c r="G357" s="302" t="s">
        <v>25</v>
      </c>
      <c r="H357" s="301">
        <v>48380</v>
      </c>
      <c r="I357" s="301">
        <v>17816</v>
      </c>
      <c r="J357" s="301">
        <v>29762</v>
      </c>
      <c r="K357" s="301">
        <v>1604248</v>
      </c>
      <c r="L357" s="301">
        <v>2680</v>
      </c>
      <c r="M357" s="301">
        <v>1.8053739999999999E-2</v>
      </c>
    </row>
    <row r="358" spans="1:13" ht="14.5" x14ac:dyDescent="0.35">
      <c r="A358" s="301">
        <v>1990020312</v>
      </c>
      <c r="B358" s="301">
        <v>1990</v>
      </c>
      <c r="C358" s="302" t="s">
        <v>32</v>
      </c>
      <c r="D358" s="302" t="s">
        <v>33</v>
      </c>
      <c r="E358" s="302" t="s">
        <v>28</v>
      </c>
      <c r="F358" s="302" t="s">
        <v>36</v>
      </c>
      <c r="G358" s="302" t="s">
        <v>27</v>
      </c>
      <c r="H358" s="301">
        <v>105528</v>
      </c>
      <c r="I358" s="301">
        <v>45693</v>
      </c>
      <c r="J358" s="301">
        <v>69453</v>
      </c>
      <c r="K358" s="301">
        <v>4355251</v>
      </c>
      <c r="L358" s="301">
        <v>6607</v>
      </c>
      <c r="M358" s="301">
        <v>1.5971829999999999E-2</v>
      </c>
    </row>
    <row r="359" spans="1:13" ht="14.5" x14ac:dyDescent="0.35">
      <c r="A359" s="301">
        <v>1990020313</v>
      </c>
      <c r="B359" s="301">
        <v>1990</v>
      </c>
      <c r="C359" s="302" t="s">
        <v>32</v>
      </c>
      <c r="D359" s="302" t="s">
        <v>33</v>
      </c>
      <c r="E359" s="302" t="s">
        <v>28</v>
      </c>
      <c r="F359" s="302" t="s">
        <v>36</v>
      </c>
      <c r="G359" s="302" t="s">
        <v>35</v>
      </c>
      <c r="H359" s="301">
        <v>205214</v>
      </c>
      <c r="I359" s="301">
        <v>102537</v>
      </c>
      <c r="J359" s="301">
        <v>161433</v>
      </c>
      <c r="K359" s="301">
        <v>9657823</v>
      </c>
      <c r="L359" s="301">
        <v>15247</v>
      </c>
      <c r="M359" s="301">
        <v>1.345907E-2</v>
      </c>
    </row>
    <row r="360" spans="1:13" ht="14.5" x14ac:dyDescent="0.35">
      <c r="A360" s="301">
        <v>1990100103</v>
      </c>
      <c r="B360" s="301">
        <v>1990</v>
      </c>
      <c r="C360" s="302" t="s">
        <v>37</v>
      </c>
      <c r="D360" s="302" t="s">
        <v>38</v>
      </c>
      <c r="E360" s="302" t="s">
        <v>25</v>
      </c>
      <c r="F360" s="302" t="s">
        <v>26</v>
      </c>
      <c r="G360" s="302" t="s">
        <v>26</v>
      </c>
      <c r="H360" s="301">
        <v>154034</v>
      </c>
      <c r="I360" s="301">
        <v>758359</v>
      </c>
      <c r="J360" s="301">
        <v>37237</v>
      </c>
      <c r="K360" s="301">
        <v>60239976</v>
      </c>
      <c r="L360" s="301">
        <v>3121</v>
      </c>
      <c r="M360" s="301">
        <v>4.935693E-2</v>
      </c>
    </row>
    <row r="361" spans="1:13" ht="14.5" x14ac:dyDescent="0.35">
      <c r="A361" s="301">
        <v>1990100203</v>
      </c>
      <c r="B361" s="301">
        <v>1990</v>
      </c>
      <c r="C361" s="302" t="s">
        <v>37</v>
      </c>
      <c r="D361" s="302" t="s">
        <v>38</v>
      </c>
      <c r="E361" s="302" t="s">
        <v>27</v>
      </c>
      <c r="F361" s="302" t="s">
        <v>26</v>
      </c>
      <c r="G361" s="302" t="s">
        <v>26</v>
      </c>
      <c r="H361" s="301">
        <v>103796</v>
      </c>
      <c r="I361" s="301">
        <v>293604</v>
      </c>
      <c r="J361" s="301">
        <v>44064</v>
      </c>
      <c r="K361" s="301">
        <v>27914430</v>
      </c>
      <c r="L361" s="301">
        <v>4221</v>
      </c>
      <c r="M361" s="301">
        <v>2.4590049999999999E-2</v>
      </c>
    </row>
    <row r="362" spans="1:13" ht="14.5" x14ac:dyDescent="0.35">
      <c r="A362" s="301">
        <v>1990100303</v>
      </c>
      <c r="B362" s="301">
        <v>1990</v>
      </c>
      <c r="C362" s="302" t="s">
        <v>37</v>
      </c>
      <c r="D362" s="302" t="s">
        <v>38</v>
      </c>
      <c r="E362" s="302" t="s">
        <v>28</v>
      </c>
      <c r="F362" s="302" t="s">
        <v>26</v>
      </c>
      <c r="G362" s="302" t="s">
        <v>26</v>
      </c>
      <c r="H362" s="301">
        <v>266498</v>
      </c>
      <c r="I362" s="301">
        <v>159110</v>
      </c>
      <c r="J362" s="301">
        <v>118542</v>
      </c>
      <c r="K362" s="301">
        <v>15206748</v>
      </c>
      <c r="L362" s="301">
        <v>11369</v>
      </c>
      <c r="M362" s="301">
        <v>2.3440869999999999E-2</v>
      </c>
    </row>
    <row r="363" spans="1:13" ht="14.5" x14ac:dyDescent="0.35">
      <c r="A363" s="301">
        <v>1990110103</v>
      </c>
      <c r="B363" s="301">
        <v>1990</v>
      </c>
      <c r="C363" s="302" t="s">
        <v>39</v>
      </c>
      <c r="D363" s="302" t="s">
        <v>40</v>
      </c>
      <c r="E363" s="302" t="s">
        <v>25</v>
      </c>
      <c r="F363" s="302" t="s">
        <v>34</v>
      </c>
      <c r="G363" s="302" t="s">
        <v>26</v>
      </c>
      <c r="H363" s="301">
        <v>2327218</v>
      </c>
      <c r="I363" s="301">
        <v>2667758</v>
      </c>
      <c r="J363" s="301">
        <v>748949</v>
      </c>
      <c r="K363" s="301">
        <v>253598391</v>
      </c>
      <c r="L363" s="301">
        <v>71333</v>
      </c>
      <c r="M363" s="301">
        <v>3.2624500000000001E-2</v>
      </c>
    </row>
    <row r="364" spans="1:13" ht="14.5" x14ac:dyDescent="0.35">
      <c r="A364" s="301">
        <v>1990110113</v>
      </c>
      <c r="B364" s="301">
        <v>1990</v>
      </c>
      <c r="C364" s="302" t="s">
        <v>39</v>
      </c>
      <c r="D364" s="302" t="s">
        <v>40</v>
      </c>
      <c r="E364" s="302" t="s">
        <v>25</v>
      </c>
      <c r="F364" s="302" t="s">
        <v>36</v>
      </c>
      <c r="G364" s="302" t="s">
        <v>26</v>
      </c>
      <c r="H364" s="301">
        <v>675330</v>
      </c>
      <c r="I364" s="301">
        <v>1386388</v>
      </c>
      <c r="J364" s="301">
        <v>267934</v>
      </c>
      <c r="K364" s="301">
        <v>138035618</v>
      </c>
      <c r="L364" s="301">
        <v>26759</v>
      </c>
      <c r="M364" s="301">
        <v>2.5237220000000001E-2</v>
      </c>
    </row>
    <row r="365" spans="1:13" ht="14.5" x14ac:dyDescent="0.35">
      <c r="A365" s="301">
        <v>1990110203</v>
      </c>
      <c r="B365" s="301">
        <v>1990</v>
      </c>
      <c r="C365" s="302" t="s">
        <v>39</v>
      </c>
      <c r="D365" s="302" t="s">
        <v>40</v>
      </c>
      <c r="E365" s="302" t="s">
        <v>27</v>
      </c>
      <c r="F365" s="302" t="s">
        <v>34</v>
      </c>
      <c r="G365" s="302" t="s">
        <v>26</v>
      </c>
      <c r="H365" s="301">
        <v>1030810</v>
      </c>
      <c r="I365" s="301">
        <v>720956</v>
      </c>
      <c r="J365" s="301">
        <v>481353</v>
      </c>
      <c r="K365" s="301">
        <v>69853050</v>
      </c>
      <c r="L365" s="301">
        <v>46793</v>
      </c>
      <c r="M365" s="301">
        <v>2.2029360000000001E-2</v>
      </c>
    </row>
    <row r="366" spans="1:13" ht="14.5" x14ac:dyDescent="0.35">
      <c r="A366" s="301">
        <v>1990110213</v>
      </c>
      <c r="B366" s="301">
        <v>1990</v>
      </c>
      <c r="C366" s="302" t="s">
        <v>39</v>
      </c>
      <c r="D366" s="302" t="s">
        <v>40</v>
      </c>
      <c r="E366" s="302" t="s">
        <v>27</v>
      </c>
      <c r="F366" s="302" t="s">
        <v>36</v>
      </c>
      <c r="G366" s="302" t="s">
        <v>26</v>
      </c>
      <c r="H366" s="301">
        <v>884578</v>
      </c>
      <c r="I366" s="301">
        <v>689766</v>
      </c>
      <c r="J366" s="301">
        <v>520237</v>
      </c>
      <c r="K366" s="301">
        <v>69334062</v>
      </c>
      <c r="L366" s="301">
        <v>52367</v>
      </c>
      <c r="M366" s="301">
        <v>1.689183E-2</v>
      </c>
    </row>
    <row r="367" spans="1:13" ht="14.5" x14ac:dyDescent="0.35">
      <c r="A367" s="301">
        <v>1990110303</v>
      </c>
      <c r="B367" s="301">
        <v>1990</v>
      </c>
      <c r="C367" s="302" t="s">
        <v>39</v>
      </c>
      <c r="D367" s="302" t="s">
        <v>40</v>
      </c>
      <c r="E367" s="302" t="s">
        <v>28</v>
      </c>
      <c r="F367" s="302" t="s">
        <v>34</v>
      </c>
      <c r="G367" s="302" t="s">
        <v>26</v>
      </c>
      <c r="H367" s="301">
        <v>514855</v>
      </c>
      <c r="I367" s="301">
        <v>282504</v>
      </c>
      <c r="J367" s="301">
        <v>334227</v>
      </c>
      <c r="K367" s="301">
        <v>28230027</v>
      </c>
      <c r="L367" s="301">
        <v>33379</v>
      </c>
      <c r="M367" s="301">
        <v>1.542436E-2</v>
      </c>
    </row>
    <row r="368" spans="1:13" ht="14.5" x14ac:dyDescent="0.35">
      <c r="A368" s="301">
        <v>1990110313</v>
      </c>
      <c r="B368" s="301">
        <v>1990</v>
      </c>
      <c r="C368" s="302" t="s">
        <v>39</v>
      </c>
      <c r="D368" s="302" t="s">
        <v>40</v>
      </c>
      <c r="E368" s="302" t="s">
        <v>28</v>
      </c>
      <c r="F368" s="302" t="s">
        <v>36</v>
      </c>
      <c r="G368" s="302" t="s">
        <v>26</v>
      </c>
      <c r="H368" s="301">
        <v>1151939</v>
      </c>
      <c r="I368" s="301">
        <v>733556</v>
      </c>
      <c r="J368" s="301">
        <v>890776</v>
      </c>
      <c r="K368" s="301">
        <v>75614644</v>
      </c>
      <c r="L368" s="301">
        <v>91695</v>
      </c>
      <c r="M368" s="301">
        <v>1.2562719999999999E-2</v>
      </c>
    </row>
    <row r="369" spans="1:13" ht="14.5" x14ac:dyDescent="0.35">
      <c r="A369" s="301">
        <v>1990110403</v>
      </c>
      <c r="B369" s="301">
        <v>1990</v>
      </c>
      <c r="C369" s="302" t="s">
        <v>39</v>
      </c>
      <c r="D369" s="302" t="s">
        <v>40</v>
      </c>
      <c r="E369" s="302" t="s">
        <v>29</v>
      </c>
      <c r="F369" s="302" t="s">
        <v>34</v>
      </c>
      <c r="G369" s="302" t="s">
        <v>26</v>
      </c>
      <c r="H369" s="301">
        <v>64262</v>
      </c>
      <c r="I369" s="301">
        <v>26387</v>
      </c>
      <c r="J369" s="301">
        <v>43419</v>
      </c>
      <c r="K369" s="301">
        <v>2612968</v>
      </c>
      <c r="L369" s="301">
        <v>4279</v>
      </c>
      <c r="M369" s="301">
        <v>1.501654E-2</v>
      </c>
    </row>
    <row r="370" spans="1:13" ht="14.5" x14ac:dyDescent="0.35">
      <c r="A370" s="301">
        <v>1990110413</v>
      </c>
      <c r="B370" s="301">
        <v>1990</v>
      </c>
      <c r="C370" s="302" t="s">
        <v>39</v>
      </c>
      <c r="D370" s="302" t="s">
        <v>40</v>
      </c>
      <c r="E370" s="302" t="s">
        <v>29</v>
      </c>
      <c r="F370" s="302" t="s">
        <v>36</v>
      </c>
      <c r="G370" s="302" t="s">
        <v>26</v>
      </c>
      <c r="H370" s="301">
        <v>333811</v>
      </c>
      <c r="I370" s="301">
        <v>160561</v>
      </c>
      <c r="J370" s="301">
        <v>252360</v>
      </c>
      <c r="K370" s="301">
        <v>16557238</v>
      </c>
      <c r="L370" s="301">
        <v>26022</v>
      </c>
      <c r="M370" s="301">
        <v>1.2827959999999999E-2</v>
      </c>
    </row>
    <row r="371" spans="1:13" ht="14.5" x14ac:dyDescent="0.35">
      <c r="A371" s="301">
        <v>1990140103</v>
      </c>
      <c r="B371" s="301">
        <v>1990</v>
      </c>
      <c r="C371" s="302" t="s">
        <v>41</v>
      </c>
      <c r="D371" s="302" t="s">
        <v>42</v>
      </c>
      <c r="E371" s="302" t="s">
        <v>25</v>
      </c>
      <c r="F371" s="302" t="s">
        <v>26</v>
      </c>
      <c r="G371" s="302" t="s">
        <v>26</v>
      </c>
      <c r="H371" s="301">
        <v>179806</v>
      </c>
      <c r="I371" s="301">
        <v>668789</v>
      </c>
      <c r="J371" s="301">
        <v>30596</v>
      </c>
      <c r="K371" s="301">
        <v>61505268</v>
      </c>
      <c r="L371" s="301">
        <v>2841</v>
      </c>
      <c r="M371" s="301">
        <v>6.3285610000000006E-2</v>
      </c>
    </row>
    <row r="372" spans="1:13" ht="14.5" x14ac:dyDescent="0.35">
      <c r="A372" s="301">
        <v>1990140203</v>
      </c>
      <c r="B372" s="301">
        <v>1990</v>
      </c>
      <c r="C372" s="302" t="s">
        <v>41</v>
      </c>
      <c r="D372" s="302" t="s">
        <v>42</v>
      </c>
      <c r="E372" s="302" t="s">
        <v>27</v>
      </c>
      <c r="F372" s="302" t="s">
        <v>26</v>
      </c>
      <c r="G372" s="302" t="s">
        <v>26</v>
      </c>
      <c r="H372" s="301">
        <v>172114</v>
      </c>
      <c r="I372" s="301">
        <v>326131</v>
      </c>
      <c r="J372" s="301">
        <v>57378</v>
      </c>
      <c r="K372" s="301">
        <v>30954526</v>
      </c>
      <c r="L372" s="301">
        <v>5451</v>
      </c>
      <c r="M372" s="301">
        <v>3.1573919999999998E-2</v>
      </c>
    </row>
    <row r="373" spans="1:13" ht="14.5" x14ac:dyDescent="0.35">
      <c r="A373" s="301">
        <v>1990140303</v>
      </c>
      <c r="B373" s="301">
        <v>1990</v>
      </c>
      <c r="C373" s="302" t="s">
        <v>41</v>
      </c>
      <c r="D373" s="302" t="s">
        <v>42</v>
      </c>
      <c r="E373" s="302" t="s">
        <v>28</v>
      </c>
      <c r="F373" s="302" t="s">
        <v>26</v>
      </c>
      <c r="G373" s="302" t="s">
        <v>26</v>
      </c>
      <c r="H373" s="301">
        <v>560299</v>
      </c>
      <c r="I373" s="301">
        <v>349248</v>
      </c>
      <c r="J373" s="301">
        <v>265776</v>
      </c>
      <c r="K373" s="301">
        <v>32714010</v>
      </c>
      <c r="L373" s="301">
        <v>24474</v>
      </c>
      <c r="M373" s="301">
        <v>2.289327E-2</v>
      </c>
    </row>
    <row r="374" spans="1:13" ht="14.5" x14ac:dyDescent="0.35">
      <c r="A374" s="301">
        <v>1990200103</v>
      </c>
      <c r="B374" s="301">
        <v>1990</v>
      </c>
      <c r="C374" s="302" t="s">
        <v>43</v>
      </c>
      <c r="D374" s="302" t="s">
        <v>44</v>
      </c>
      <c r="E374" s="302" t="s">
        <v>25</v>
      </c>
      <c r="F374" s="302" t="s">
        <v>26</v>
      </c>
      <c r="G374" s="302" t="s">
        <v>26</v>
      </c>
      <c r="H374" s="301">
        <v>355772</v>
      </c>
      <c r="I374" s="301">
        <v>464671</v>
      </c>
      <c r="J374" s="301">
        <v>118288</v>
      </c>
      <c r="K374" s="301">
        <v>34029826</v>
      </c>
      <c r="L374" s="301">
        <v>8664</v>
      </c>
      <c r="M374" s="301">
        <v>4.106402E-2</v>
      </c>
    </row>
    <row r="375" spans="1:13" ht="14.5" x14ac:dyDescent="0.35">
      <c r="A375" s="301">
        <v>1990200203</v>
      </c>
      <c r="B375" s="301">
        <v>1990</v>
      </c>
      <c r="C375" s="302" t="s">
        <v>43</v>
      </c>
      <c r="D375" s="302" t="s">
        <v>44</v>
      </c>
      <c r="E375" s="302" t="s">
        <v>27</v>
      </c>
      <c r="F375" s="302" t="s">
        <v>26</v>
      </c>
      <c r="G375" s="302" t="s">
        <v>26</v>
      </c>
      <c r="H375" s="301">
        <v>469054</v>
      </c>
      <c r="I375" s="301">
        <v>290743</v>
      </c>
      <c r="J375" s="301">
        <v>214081</v>
      </c>
      <c r="K375" s="301">
        <v>22195223</v>
      </c>
      <c r="L375" s="301">
        <v>16385</v>
      </c>
      <c r="M375" s="301">
        <v>2.8627699999999999E-2</v>
      </c>
    </row>
    <row r="376" spans="1:13" ht="14.5" x14ac:dyDescent="0.35">
      <c r="A376" s="301">
        <v>1990200303</v>
      </c>
      <c r="B376" s="301">
        <v>1990</v>
      </c>
      <c r="C376" s="302" t="s">
        <v>43</v>
      </c>
      <c r="D376" s="302" t="s">
        <v>44</v>
      </c>
      <c r="E376" s="302" t="s">
        <v>28</v>
      </c>
      <c r="F376" s="302" t="s">
        <v>26</v>
      </c>
      <c r="G376" s="302" t="s">
        <v>26</v>
      </c>
      <c r="H376" s="301">
        <v>1075777</v>
      </c>
      <c r="I376" s="301">
        <v>337301</v>
      </c>
      <c r="J376" s="301">
        <v>619099</v>
      </c>
      <c r="K376" s="301">
        <v>24758316</v>
      </c>
      <c r="L376" s="301">
        <v>44427</v>
      </c>
      <c r="M376" s="301">
        <v>2.4214550000000001E-2</v>
      </c>
    </row>
    <row r="377" spans="1:13" ht="14.5" x14ac:dyDescent="0.35">
      <c r="A377" s="301">
        <v>1990240103</v>
      </c>
      <c r="B377" s="301">
        <v>1990</v>
      </c>
      <c r="C377" s="302" t="s">
        <v>45</v>
      </c>
      <c r="D377" s="302" t="s">
        <v>46</v>
      </c>
      <c r="E377" s="302" t="s">
        <v>25</v>
      </c>
      <c r="F377" s="302" t="s">
        <v>26</v>
      </c>
      <c r="G377" s="302" t="s">
        <v>26</v>
      </c>
      <c r="H377" s="301">
        <v>378388</v>
      </c>
      <c r="I377" s="301">
        <v>663570</v>
      </c>
      <c r="J377" s="301">
        <v>111478</v>
      </c>
      <c r="K377" s="301">
        <v>46434261</v>
      </c>
      <c r="L377" s="301">
        <v>7841</v>
      </c>
      <c r="M377" s="301">
        <v>4.825919E-2</v>
      </c>
    </row>
    <row r="378" spans="1:13" ht="14.5" x14ac:dyDescent="0.35">
      <c r="A378" s="301">
        <v>1990240203</v>
      </c>
      <c r="B378" s="301">
        <v>1990</v>
      </c>
      <c r="C378" s="302" t="s">
        <v>45</v>
      </c>
      <c r="D378" s="302" t="s">
        <v>46</v>
      </c>
      <c r="E378" s="302" t="s">
        <v>27</v>
      </c>
      <c r="F378" s="302" t="s">
        <v>26</v>
      </c>
      <c r="G378" s="302" t="s">
        <v>26</v>
      </c>
      <c r="H378" s="301">
        <v>248054</v>
      </c>
      <c r="I378" s="301">
        <v>148244</v>
      </c>
      <c r="J378" s="301">
        <v>109723</v>
      </c>
      <c r="K378" s="301">
        <v>10751068</v>
      </c>
      <c r="L378" s="301">
        <v>7986</v>
      </c>
      <c r="M378" s="301">
        <v>3.106124E-2</v>
      </c>
    </row>
    <row r="379" spans="1:13" ht="14.5" x14ac:dyDescent="0.35">
      <c r="A379" s="301">
        <v>1990240303</v>
      </c>
      <c r="B379" s="301">
        <v>1990</v>
      </c>
      <c r="C379" s="302" t="s">
        <v>45</v>
      </c>
      <c r="D379" s="302" t="s">
        <v>46</v>
      </c>
      <c r="E379" s="302" t="s">
        <v>28</v>
      </c>
      <c r="F379" s="302" t="s">
        <v>26</v>
      </c>
      <c r="G379" s="302" t="s">
        <v>26</v>
      </c>
      <c r="H379" s="301">
        <v>872184</v>
      </c>
      <c r="I379" s="301">
        <v>241692</v>
      </c>
      <c r="J379" s="301">
        <v>507575</v>
      </c>
      <c r="K379" s="301">
        <v>17070376</v>
      </c>
      <c r="L379" s="301">
        <v>35902</v>
      </c>
      <c r="M379" s="301">
        <v>2.429363E-2</v>
      </c>
    </row>
    <row r="380" spans="1:13" ht="14.5" x14ac:dyDescent="0.35">
      <c r="A380" s="301">
        <v>1990260103</v>
      </c>
      <c r="B380" s="301">
        <v>1990</v>
      </c>
      <c r="C380" s="302" t="s">
        <v>47</v>
      </c>
      <c r="D380" s="302" t="s">
        <v>48</v>
      </c>
      <c r="E380" s="302" t="s">
        <v>25</v>
      </c>
      <c r="F380" s="302" t="s">
        <v>26</v>
      </c>
      <c r="G380" s="302" t="s">
        <v>26</v>
      </c>
      <c r="H380" s="301">
        <v>204111</v>
      </c>
      <c r="I380" s="301">
        <v>220516</v>
      </c>
      <c r="J380" s="301">
        <v>56276</v>
      </c>
      <c r="K380" s="301">
        <v>13571208</v>
      </c>
      <c r="L380" s="301">
        <v>3503</v>
      </c>
      <c r="M380" s="301">
        <v>5.8266360000000003E-2</v>
      </c>
    </row>
    <row r="381" spans="1:13" ht="14.5" x14ac:dyDescent="0.35">
      <c r="A381" s="301">
        <v>1990260203</v>
      </c>
      <c r="B381" s="301">
        <v>1990</v>
      </c>
      <c r="C381" s="302" t="s">
        <v>47</v>
      </c>
      <c r="D381" s="302" t="s">
        <v>48</v>
      </c>
      <c r="E381" s="302" t="s">
        <v>27</v>
      </c>
      <c r="F381" s="302" t="s">
        <v>26</v>
      </c>
      <c r="G381" s="302" t="s">
        <v>26</v>
      </c>
      <c r="H381" s="301">
        <v>527420</v>
      </c>
      <c r="I381" s="301">
        <v>247316</v>
      </c>
      <c r="J381" s="301">
        <v>187055</v>
      </c>
      <c r="K381" s="301">
        <v>15749472</v>
      </c>
      <c r="L381" s="301">
        <v>11886</v>
      </c>
      <c r="M381" s="301">
        <v>4.4374410000000003E-2</v>
      </c>
    </row>
    <row r="382" spans="1:13" ht="14.5" x14ac:dyDescent="0.35">
      <c r="A382" s="301">
        <v>1990260303</v>
      </c>
      <c r="B382" s="301">
        <v>1990</v>
      </c>
      <c r="C382" s="302" t="s">
        <v>47</v>
      </c>
      <c r="D382" s="302" t="s">
        <v>48</v>
      </c>
      <c r="E382" s="302" t="s">
        <v>28</v>
      </c>
      <c r="F382" s="302" t="s">
        <v>26</v>
      </c>
      <c r="G382" s="302" t="s">
        <v>26</v>
      </c>
      <c r="H382" s="301">
        <v>1044465</v>
      </c>
      <c r="I382" s="301">
        <v>295276</v>
      </c>
      <c r="J382" s="301">
        <v>448607</v>
      </c>
      <c r="K382" s="301">
        <v>19247684</v>
      </c>
      <c r="L382" s="301">
        <v>29451</v>
      </c>
      <c r="M382" s="301">
        <v>3.5463929999999998E-2</v>
      </c>
    </row>
    <row r="383" spans="1:13" ht="14.5" x14ac:dyDescent="0.35">
      <c r="A383" s="301">
        <v>1990280103</v>
      </c>
      <c r="B383" s="301">
        <v>1990</v>
      </c>
      <c r="C383" s="302" t="s">
        <v>49</v>
      </c>
      <c r="D383" s="302" t="s">
        <v>50</v>
      </c>
      <c r="E383" s="302" t="s">
        <v>25</v>
      </c>
      <c r="F383" s="302" t="s">
        <v>26</v>
      </c>
      <c r="G383" s="302" t="s">
        <v>26</v>
      </c>
      <c r="H383" s="301">
        <v>662512</v>
      </c>
      <c r="I383" s="301">
        <v>603379</v>
      </c>
      <c r="J383" s="301">
        <v>120669</v>
      </c>
      <c r="K383" s="301">
        <v>51849113</v>
      </c>
      <c r="L383" s="301">
        <v>10840</v>
      </c>
      <c r="M383" s="301">
        <v>6.1115099999999999E-2</v>
      </c>
    </row>
    <row r="384" spans="1:13" ht="14.5" x14ac:dyDescent="0.35">
      <c r="A384" s="301">
        <v>1990280203</v>
      </c>
      <c r="B384" s="301">
        <v>1990</v>
      </c>
      <c r="C384" s="302" t="s">
        <v>49</v>
      </c>
      <c r="D384" s="302" t="s">
        <v>50</v>
      </c>
      <c r="E384" s="302" t="s">
        <v>27</v>
      </c>
      <c r="F384" s="302" t="s">
        <v>26</v>
      </c>
      <c r="G384" s="302" t="s">
        <v>26</v>
      </c>
      <c r="H384" s="301">
        <v>1103241</v>
      </c>
      <c r="I384" s="301">
        <v>399265</v>
      </c>
      <c r="J384" s="301">
        <v>305462</v>
      </c>
      <c r="K384" s="301">
        <v>36134079</v>
      </c>
      <c r="L384" s="301">
        <v>27683</v>
      </c>
      <c r="M384" s="301">
        <v>3.9851999999999999E-2</v>
      </c>
    </row>
    <row r="385" spans="1:13" ht="14.5" x14ac:dyDescent="0.35">
      <c r="A385" s="301">
        <v>1990280303</v>
      </c>
      <c r="B385" s="301">
        <v>1990</v>
      </c>
      <c r="C385" s="302" t="s">
        <v>49</v>
      </c>
      <c r="D385" s="302" t="s">
        <v>50</v>
      </c>
      <c r="E385" s="302" t="s">
        <v>28</v>
      </c>
      <c r="F385" s="302" t="s">
        <v>26</v>
      </c>
      <c r="G385" s="302" t="s">
        <v>26</v>
      </c>
      <c r="H385" s="301">
        <v>2242745</v>
      </c>
      <c r="I385" s="301">
        <v>491841</v>
      </c>
      <c r="J385" s="301">
        <v>762429</v>
      </c>
      <c r="K385" s="301">
        <v>44889521</v>
      </c>
      <c r="L385" s="301">
        <v>69498</v>
      </c>
      <c r="M385" s="301">
        <v>3.2270649999999998E-2</v>
      </c>
    </row>
    <row r="386" spans="1:13" ht="14.5" x14ac:dyDescent="0.35">
      <c r="A386" s="301">
        <v>1990290103</v>
      </c>
      <c r="B386" s="301">
        <v>1990</v>
      </c>
      <c r="C386" s="302" t="s">
        <v>51</v>
      </c>
      <c r="D386" s="302" t="s">
        <v>52</v>
      </c>
      <c r="E386" s="302" t="s">
        <v>25</v>
      </c>
      <c r="F386" s="302" t="s">
        <v>26</v>
      </c>
      <c r="G386" s="302" t="s">
        <v>26</v>
      </c>
      <c r="H386" s="301">
        <v>285889</v>
      </c>
      <c r="I386" s="301">
        <v>382897</v>
      </c>
      <c r="J386" s="301">
        <v>92534</v>
      </c>
      <c r="K386" s="301">
        <v>25625219</v>
      </c>
      <c r="L386" s="301">
        <v>6113</v>
      </c>
      <c r="M386" s="301">
        <v>4.6769860000000003E-2</v>
      </c>
    </row>
    <row r="387" spans="1:13" ht="14.5" x14ac:dyDescent="0.35">
      <c r="A387" s="301">
        <v>1990290203</v>
      </c>
      <c r="B387" s="301">
        <v>1990</v>
      </c>
      <c r="C387" s="302" t="s">
        <v>51</v>
      </c>
      <c r="D387" s="302" t="s">
        <v>52</v>
      </c>
      <c r="E387" s="302" t="s">
        <v>27</v>
      </c>
      <c r="F387" s="302" t="s">
        <v>26</v>
      </c>
      <c r="G387" s="302" t="s">
        <v>26</v>
      </c>
      <c r="H387" s="301">
        <v>287303</v>
      </c>
      <c r="I387" s="301">
        <v>143459</v>
      </c>
      <c r="J387" s="301">
        <v>104582</v>
      </c>
      <c r="K387" s="301">
        <v>10629584</v>
      </c>
      <c r="L387" s="301">
        <v>7705</v>
      </c>
      <c r="M387" s="301">
        <v>3.7288080000000001E-2</v>
      </c>
    </row>
    <row r="388" spans="1:13" ht="14.5" x14ac:dyDescent="0.35">
      <c r="A388" s="301">
        <v>1990290303</v>
      </c>
      <c r="B388" s="301">
        <v>1990</v>
      </c>
      <c r="C388" s="302" t="s">
        <v>51</v>
      </c>
      <c r="D388" s="302" t="s">
        <v>52</v>
      </c>
      <c r="E388" s="302" t="s">
        <v>28</v>
      </c>
      <c r="F388" s="302" t="s">
        <v>26</v>
      </c>
      <c r="G388" s="302" t="s">
        <v>26</v>
      </c>
      <c r="H388" s="301">
        <v>345848</v>
      </c>
      <c r="I388" s="301">
        <v>93602</v>
      </c>
      <c r="J388" s="301">
        <v>142598</v>
      </c>
      <c r="K388" s="301">
        <v>7252315</v>
      </c>
      <c r="L388" s="301">
        <v>11027</v>
      </c>
      <c r="M388" s="301">
        <v>3.136357E-2</v>
      </c>
    </row>
    <row r="389" spans="1:13" ht="14.5" x14ac:dyDescent="0.35">
      <c r="A389" s="301">
        <v>1990320103</v>
      </c>
      <c r="B389" s="301">
        <v>1990</v>
      </c>
      <c r="C389" s="302" t="s">
        <v>53</v>
      </c>
      <c r="D389" s="302" t="s">
        <v>54</v>
      </c>
      <c r="E389" s="302" t="s">
        <v>25</v>
      </c>
      <c r="F389" s="302" t="s">
        <v>26</v>
      </c>
      <c r="G389" s="302" t="s">
        <v>26</v>
      </c>
      <c r="H389" s="301">
        <v>332209</v>
      </c>
      <c r="I389" s="301">
        <v>334050</v>
      </c>
      <c r="J389" s="301">
        <v>85405</v>
      </c>
      <c r="K389" s="301">
        <v>30475085</v>
      </c>
      <c r="L389" s="301">
        <v>7770</v>
      </c>
      <c r="M389" s="301">
        <v>4.275288E-2</v>
      </c>
    </row>
    <row r="390" spans="1:13" ht="14.5" x14ac:dyDescent="0.35">
      <c r="A390" s="301">
        <v>1990320203</v>
      </c>
      <c r="B390" s="301">
        <v>1990</v>
      </c>
      <c r="C390" s="302" t="s">
        <v>53</v>
      </c>
      <c r="D390" s="302" t="s">
        <v>54</v>
      </c>
      <c r="E390" s="302" t="s">
        <v>27</v>
      </c>
      <c r="F390" s="302" t="s">
        <v>26</v>
      </c>
      <c r="G390" s="302" t="s">
        <v>26</v>
      </c>
      <c r="H390" s="301">
        <v>235158</v>
      </c>
      <c r="I390" s="301">
        <v>120160</v>
      </c>
      <c r="J390" s="301">
        <v>87431</v>
      </c>
      <c r="K390" s="301">
        <v>10352132</v>
      </c>
      <c r="L390" s="301">
        <v>7526</v>
      </c>
      <c r="M390" s="301">
        <v>3.124505E-2</v>
      </c>
    </row>
    <row r="391" spans="1:13" ht="14.5" x14ac:dyDescent="0.35">
      <c r="A391" s="301">
        <v>1990320303</v>
      </c>
      <c r="B391" s="301">
        <v>1990</v>
      </c>
      <c r="C391" s="302" t="s">
        <v>53</v>
      </c>
      <c r="D391" s="302" t="s">
        <v>54</v>
      </c>
      <c r="E391" s="302" t="s">
        <v>28</v>
      </c>
      <c r="F391" s="302" t="s">
        <v>26</v>
      </c>
      <c r="G391" s="302" t="s">
        <v>26</v>
      </c>
      <c r="H391" s="301">
        <v>365288</v>
      </c>
      <c r="I391" s="301">
        <v>108332</v>
      </c>
      <c r="J391" s="301">
        <v>170487</v>
      </c>
      <c r="K391" s="301">
        <v>8643628</v>
      </c>
      <c r="L391" s="301">
        <v>13437</v>
      </c>
      <c r="M391" s="301">
        <v>2.7184400000000001E-2</v>
      </c>
    </row>
    <row r="392" spans="1:13" ht="14.5" x14ac:dyDescent="0.35">
      <c r="A392" s="301">
        <v>1990330103</v>
      </c>
      <c r="B392" s="301">
        <v>1990</v>
      </c>
      <c r="C392" s="302" t="s">
        <v>55</v>
      </c>
      <c r="D392" s="302" t="s">
        <v>56</v>
      </c>
      <c r="E392" s="302" t="s">
        <v>25</v>
      </c>
      <c r="F392" s="302" t="s">
        <v>26</v>
      </c>
      <c r="G392" s="302" t="s">
        <v>26</v>
      </c>
      <c r="H392" s="301">
        <v>183428</v>
      </c>
      <c r="I392" s="301">
        <v>278388</v>
      </c>
      <c r="J392" s="301">
        <v>63954</v>
      </c>
      <c r="K392" s="301">
        <v>23477797</v>
      </c>
      <c r="L392" s="301">
        <v>5420</v>
      </c>
      <c r="M392" s="301">
        <v>3.3844430000000002E-2</v>
      </c>
    </row>
    <row r="393" spans="1:13" ht="14.5" x14ac:dyDescent="0.35">
      <c r="A393" s="301">
        <v>1990330203</v>
      </c>
      <c r="B393" s="301">
        <v>1990</v>
      </c>
      <c r="C393" s="302" t="s">
        <v>55</v>
      </c>
      <c r="D393" s="302" t="s">
        <v>56</v>
      </c>
      <c r="E393" s="302" t="s">
        <v>27</v>
      </c>
      <c r="F393" s="302" t="s">
        <v>26</v>
      </c>
      <c r="G393" s="302" t="s">
        <v>26</v>
      </c>
      <c r="H393" s="301">
        <v>268621</v>
      </c>
      <c r="I393" s="301">
        <v>141680</v>
      </c>
      <c r="J393" s="301">
        <v>106268</v>
      </c>
      <c r="K393" s="301">
        <v>11348540</v>
      </c>
      <c r="L393" s="301">
        <v>8516</v>
      </c>
      <c r="M393" s="301">
        <v>3.1542170000000001E-2</v>
      </c>
    </row>
    <row r="394" spans="1:13" ht="14.5" x14ac:dyDescent="0.35">
      <c r="A394" s="301">
        <v>1990330303</v>
      </c>
      <c r="B394" s="301">
        <v>1990</v>
      </c>
      <c r="C394" s="302" t="s">
        <v>55</v>
      </c>
      <c r="D394" s="302" t="s">
        <v>56</v>
      </c>
      <c r="E394" s="302" t="s">
        <v>28</v>
      </c>
      <c r="F394" s="302" t="s">
        <v>26</v>
      </c>
      <c r="G394" s="302" t="s">
        <v>26</v>
      </c>
      <c r="H394" s="301">
        <v>474472</v>
      </c>
      <c r="I394" s="301">
        <v>140624</v>
      </c>
      <c r="J394" s="301">
        <v>250340</v>
      </c>
      <c r="K394" s="301">
        <v>11236092</v>
      </c>
      <c r="L394" s="301">
        <v>19911</v>
      </c>
      <c r="M394" s="301">
        <v>2.3829389999999999E-2</v>
      </c>
    </row>
    <row r="395" spans="1:13" ht="14.5" x14ac:dyDescent="0.35">
      <c r="A395" s="301">
        <v>1990370103</v>
      </c>
      <c r="B395" s="301">
        <v>1990</v>
      </c>
      <c r="C395" s="302" t="s">
        <v>57</v>
      </c>
      <c r="D395" s="302" t="s">
        <v>58</v>
      </c>
      <c r="E395" s="302" t="s">
        <v>25</v>
      </c>
      <c r="F395" s="302" t="s">
        <v>26</v>
      </c>
      <c r="G395" s="302" t="s">
        <v>26</v>
      </c>
      <c r="H395" s="301">
        <v>212063</v>
      </c>
      <c r="I395" s="301">
        <v>211829</v>
      </c>
      <c r="J395" s="301">
        <v>58134</v>
      </c>
      <c r="K395" s="301">
        <v>5202682</v>
      </c>
      <c r="L395" s="301">
        <v>1396</v>
      </c>
      <c r="M395" s="301">
        <v>0.15194199999999999</v>
      </c>
    </row>
    <row r="396" spans="1:13" ht="14.5" x14ac:dyDescent="0.35">
      <c r="A396" s="301">
        <v>1990370203</v>
      </c>
      <c r="B396" s="301">
        <v>1990</v>
      </c>
      <c r="C396" s="302" t="s">
        <v>57</v>
      </c>
      <c r="D396" s="302" t="s">
        <v>58</v>
      </c>
      <c r="E396" s="302" t="s">
        <v>27</v>
      </c>
      <c r="F396" s="302" t="s">
        <v>26</v>
      </c>
      <c r="G396" s="302" t="s">
        <v>26</v>
      </c>
      <c r="H396" s="301">
        <v>670094</v>
      </c>
      <c r="I396" s="301">
        <v>361075</v>
      </c>
      <c r="J396" s="301">
        <v>265925</v>
      </c>
      <c r="K396" s="301">
        <v>8121551</v>
      </c>
      <c r="L396" s="301">
        <v>6010</v>
      </c>
      <c r="M396" s="301">
        <v>0.1115052</v>
      </c>
    </row>
    <row r="397" spans="1:13" ht="14.5" x14ac:dyDescent="0.35">
      <c r="A397" s="301">
        <v>1990370303</v>
      </c>
      <c r="B397" s="301">
        <v>1990</v>
      </c>
      <c r="C397" s="302" t="s">
        <v>57</v>
      </c>
      <c r="D397" s="302" t="s">
        <v>58</v>
      </c>
      <c r="E397" s="302" t="s">
        <v>28</v>
      </c>
      <c r="F397" s="302" t="s">
        <v>26</v>
      </c>
      <c r="G397" s="302" t="s">
        <v>26</v>
      </c>
      <c r="H397" s="301">
        <v>2108187</v>
      </c>
      <c r="I397" s="301">
        <v>474986</v>
      </c>
      <c r="J397" s="301">
        <v>867081</v>
      </c>
      <c r="K397" s="301">
        <v>10662442</v>
      </c>
      <c r="L397" s="301">
        <v>19410</v>
      </c>
      <c r="M397" s="301">
        <v>0.108616</v>
      </c>
    </row>
    <row r="398" spans="1:13" ht="14.5" x14ac:dyDescent="0.35">
      <c r="A398" s="301">
        <v>1990400103</v>
      </c>
      <c r="B398" s="301">
        <v>1990</v>
      </c>
      <c r="C398" s="302" t="s">
        <v>59</v>
      </c>
      <c r="D398" s="302" t="s">
        <v>60</v>
      </c>
      <c r="E398" s="302" t="s">
        <v>25</v>
      </c>
      <c r="F398" s="302" t="s">
        <v>26</v>
      </c>
      <c r="G398" s="302" t="s">
        <v>26</v>
      </c>
      <c r="H398" s="301">
        <v>230769</v>
      </c>
      <c r="I398" s="301">
        <v>324888</v>
      </c>
      <c r="J398" s="301">
        <v>65212</v>
      </c>
      <c r="K398" s="301">
        <v>22257142</v>
      </c>
      <c r="L398" s="301">
        <v>4495</v>
      </c>
      <c r="M398" s="301">
        <v>5.1341749999999998E-2</v>
      </c>
    </row>
    <row r="399" spans="1:13" ht="14.5" x14ac:dyDescent="0.35">
      <c r="A399" s="301">
        <v>1990400203</v>
      </c>
      <c r="B399" s="301">
        <v>1990</v>
      </c>
      <c r="C399" s="302" t="s">
        <v>59</v>
      </c>
      <c r="D399" s="302" t="s">
        <v>60</v>
      </c>
      <c r="E399" s="302" t="s">
        <v>27</v>
      </c>
      <c r="F399" s="302" t="s">
        <v>26</v>
      </c>
      <c r="G399" s="302" t="s">
        <v>26</v>
      </c>
      <c r="H399" s="301">
        <v>115316</v>
      </c>
      <c r="I399" s="301">
        <v>78156</v>
      </c>
      <c r="J399" s="301">
        <v>55057</v>
      </c>
      <c r="K399" s="301">
        <v>5298038</v>
      </c>
      <c r="L399" s="301">
        <v>3717</v>
      </c>
      <c r="M399" s="301">
        <v>3.1024139999999999E-2</v>
      </c>
    </row>
    <row r="400" spans="1:13" ht="14.5" x14ac:dyDescent="0.35">
      <c r="A400" s="301">
        <v>1990400303</v>
      </c>
      <c r="B400" s="301">
        <v>1990</v>
      </c>
      <c r="C400" s="302" t="s">
        <v>59</v>
      </c>
      <c r="D400" s="302" t="s">
        <v>60</v>
      </c>
      <c r="E400" s="302" t="s">
        <v>28</v>
      </c>
      <c r="F400" s="302" t="s">
        <v>26</v>
      </c>
      <c r="G400" s="302" t="s">
        <v>26</v>
      </c>
      <c r="H400" s="301">
        <v>105194</v>
      </c>
      <c r="I400" s="301">
        <v>40012</v>
      </c>
      <c r="J400" s="301">
        <v>61465</v>
      </c>
      <c r="K400" s="301">
        <v>2631684</v>
      </c>
      <c r="L400" s="301">
        <v>3984</v>
      </c>
      <c r="M400" s="301">
        <v>2.6406410000000002E-2</v>
      </c>
    </row>
    <row r="401" spans="1:13" ht="14.5" x14ac:dyDescent="0.35">
      <c r="A401" s="301">
        <v>1990990103</v>
      </c>
      <c r="B401" s="301">
        <v>1990</v>
      </c>
      <c r="C401" s="302" t="s">
        <v>61</v>
      </c>
      <c r="D401" s="302" t="s">
        <v>62</v>
      </c>
      <c r="E401" s="302" t="s">
        <v>25</v>
      </c>
      <c r="F401" s="302" t="s">
        <v>26</v>
      </c>
      <c r="G401" s="302" t="s">
        <v>26</v>
      </c>
      <c r="H401" s="301">
        <v>63036</v>
      </c>
      <c r="I401" s="301">
        <v>111179</v>
      </c>
      <c r="J401" s="301">
        <v>32550</v>
      </c>
      <c r="K401" s="301">
        <v>4905788</v>
      </c>
      <c r="L401" s="301">
        <v>1268</v>
      </c>
      <c r="M401" s="301">
        <v>4.9731020000000001E-2</v>
      </c>
    </row>
    <row r="402" spans="1:13" ht="14.5" x14ac:dyDescent="0.35">
      <c r="A402" s="301">
        <v>1990990203</v>
      </c>
      <c r="B402" s="301">
        <v>1990</v>
      </c>
      <c r="C402" s="302" t="s">
        <v>61</v>
      </c>
      <c r="D402" s="302" t="s">
        <v>62</v>
      </c>
      <c r="E402" s="302" t="s">
        <v>27</v>
      </c>
      <c r="F402" s="302" t="s">
        <v>26</v>
      </c>
      <c r="G402" s="302" t="s">
        <v>26</v>
      </c>
      <c r="H402" s="301">
        <v>92410</v>
      </c>
      <c r="I402" s="301">
        <v>110056</v>
      </c>
      <c r="J402" s="301">
        <v>82634</v>
      </c>
      <c r="K402" s="301">
        <v>2511014</v>
      </c>
      <c r="L402" s="301">
        <v>1899</v>
      </c>
      <c r="M402" s="301">
        <v>4.8671810000000003E-2</v>
      </c>
    </row>
    <row r="403" spans="1:13" ht="14.5" x14ac:dyDescent="0.35">
      <c r="A403" s="301">
        <v>1990990303</v>
      </c>
      <c r="B403" s="301">
        <v>1990</v>
      </c>
      <c r="C403" s="302" t="s">
        <v>61</v>
      </c>
      <c r="D403" s="302" t="s">
        <v>62</v>
      </c>
      <c r="E403" s="302" t="s">
        <v>28</v>
      </c>
      <c r="F403" s="302" t="s">
        <v>26</v>
      </c>
      <c r="G403" s="302" t="s">
        <v>26</v>
      </c>
      <c r="H403" s="301">
        <v>236632</v>
      </c>
      <c r="I403" s="301">
        <v>99386</v>
      </c>
      <c r="J403" s="301">
        <v>176881</v>
      </c>
      <c r="K403" s="301">
        <v>2842728</v>
      </c>
      <c r="L403" s="301">
        <v>5032</v>
      </c>
      <c r="M403" s="301">
        <v>4.7020970000000002E-2</v>
      </c>
    </row>
    <row r="404" spans="1:13" ht="14.5" x14ac:dyDescent="0.35">
      <c r="A404" s="301">
        <v>1991000103</v>
      </c>
      <c r="B404" s="301">
        <v>1991</v>
      </c>
      <c r="C404" s="302" t="s">
        <v>23</v>
      </c>
      <c r="D404" s="302" t="s">
        <v>24</v>
      </c>
      <c r="E404" s="302" t="s">
        <v>25</v>
      </c>
      <c r="F404" s="302" t="s">
        <v>26</v>
      </c>
      <c r="G404" s="302" t="s">
        <v>26</v>
      </c>
      <c r="H404" s="301">
        <v>266253</v>
      </c>
      <c r="I404" s="301">
        <v>1015287</v>
      </c>
      <c r="J404" s="301">
        <v>354979</v>
      </c>
      <c r="K404" s="301">
        <v>14976550</v>
      </c>
      <c r="L404" s="301">
        <v>5181</v>
      </c>
      <c r="M404" s="301">
        <v>5.1394269999999999E-2</v>
      </c>
    </row>
    <row r="405" spans="1:13" ht="14.5" x14ac:dyDescent="0.35">
      <c r="A405" s="301">
        <v>1991000203</v>
      </c>
      <c r="B405" s="301">
        <v>1991</v>
      </c>
      <c r="C405" s="302" t="s">
        <v>23</v>
      </c>
      <c r="D405" s="302" t="s">
        <v>24</v>
      </c>
      <c r="E405" s="302" t="s">
        <v>27</v>
      </c>
      <c r="F405" s="302" t="s">
        <v>26</v>
      </c>
      <c r="G405" s="302" t="s">
        <v>26</v>
      </c>
      <c r="H405" s="301">
        <v>822431</v>
      </c>
      <c r="I405" s="301">
        <v>1613256</v>
      </c>
      <c r="J405" s="301">
        <v>1286999</v>
      </c>
      <c r="K405" s="301">
        <v>23629423</v>
      </c>
      <c r="L405" s="301">
        <v>18843</v>
      </c>
      <c r="M405" s="301">
        <v>4.3645539999999997E-2</v>
      </c>
    </row>
    <row r="406" spans="1:13" ht="14.5" x14ac:dyDescent="0.35">
      <c r="A406" s="301">
        <v>1991000303</v>
      </c>
      <c r="B406" s="301">
        <v>1991</v>
      </c>
      <c r="C406" s="302" t="s">
        <v>23</v>
      </c>
      <c r="D406" s="302" t="s">
        <v>24</v>
      </c>
      <c r="E406" s="302" t="s">
        <v>28</v>
      </c>
      <c r="F406" s="302" t="s">
        <v>26</v>
      </c>
      <c r="G406" s="302" t="s">
        <v>26</v>
      </c>
      <c r="H406" s="301">
        <v>639869</v>
      </c>
      <c r="I406" s="301">
        <v>853500</v>
      </c>
      <c r="J406" s="301">
        <v>1005392</v>
      </c>
      <c r="K406" s="301">
        <v>14192346</v>
      </c>
      <c r="L406" s="301">
        <v>16924</v>
      </c>
      <c r="M406" s="301">
        <v>3.7808630000000003E-2</v>
      </c>
    </row>
    <row r="407" spans="1:13" ht="14.5" x14ac:dyDescent="0.35">
      <c r="A407" s="301">
        <v>1991000403</v>
      </c>
      <c r="B407" s="301">
        <v>1991</v>
      </c>
      <c r="C407" s="302" t="s">
        <v>23</v>
      </c>
      <c r="D407" s="302" t="s">
        <v>24</v>
      </c>
      <c r="E407" s="302" t="s">
        <v>29</v>
      </c>
      <c r="F407" s="302" t="s">
        <v>26</v>
      </c>
      <c r="G407" s="302" t="s">
        <v>26</v>
      </c>
      <c r="H407" s="301">
        <v>2422784</v>
      </c>
      <c r="I407" s="301">
        <v>2082194</v>
      </c>
      <c r="J407" s="301">
        <v>4663993</v>
      </c>
      <c r="K407" s="301">
        <v>43010153</v>
      </c>
      <c r="L407" s="301">
        <v>95073</v>
      </c>
      <c r="M407" s="301">
        <v>2.548338E-2</v>
      </c>
    </row>
    <row r="408" spans="1:13" ht="14.5" x14ac:dyDescent="0.35">
      <c r="A408" s="301">
        <v>1991010403</v>
      </c>
      <c r="B408" s="301">
        <v>1991</v>
      </c>
      <c r="C408" s="302" t="s">
        <v>30</v>
      </c>
      <c r="D408" s="302" t="s">
        <v>31</v>
      </c>
      <c r="E408" s="302" t="s">
        <v>26</v>
      </c>
      <c r="F408" s="302" t="s">
        <v>26</v>
      </c>
      <c r="G408" s="302" t="s">
        <v>26</v>
      </c>
      <c r="H408" s="301">
        <v>173545</v>
      </c>
      <c r="I408" s="301">
        <v>75117</v>
      </c>
      <c r="J408" s="301">
        <v>100268</v>
      </c>
      <c r="K408" s="301">
        <v>4610755</v>
      </c>
      <c r="L408" s="301">
        <v>6150</v>
      </c>
      <c r="M408" s="301">
        <v>2.8218960000000001E-2</v>
      </c>
    </row>
    <row r="409" spans="1:13" ht="14.5" x14ac:dyDescent="0.35">
      <c r="A409" s="301">
        <v>1991020101</v>
      </c>
      <c r="B409" s="301">
        <v>1991</v>
      </c>
      <c r="C409" s="302" t="s">
        <v>32</v>
      </c>
      <c r="D409" s="302" t="s">
        <v>33</v>
      </c>
      <c r="E409" s="302" t="s">
        <v>25</v>
      </c>
      <c r="F409" s="302" t="s">
        <v>34</v>
      </c>
      <c r="G409" s="302" t="s">
        <v>25</v>
      </c>
      <c r="H409" s="301">
        <v>122890</v>
      </c>
      <c r="I409" s="301">
        <v>139056</v>
      </c>
      <c r="J409" s="301">
        <v>32759</v>
      </c>
      <c r="K409" s="301">
        <v>12770368</v>
      </c>
      <c r="L409" s="301">
        <v>3050</v>
      </c>
      <c r="M409" s="301">
        <v>4.0294240000000002E-2</v>
      </c>
    </row>
    <row r="410" spans="1:13" ht="14.5" x14ac:dyDescent="0.35">
      <c r="A410" s="301">
        <v>1991020102</v>
      </c>
      <c r="B410" s="301">
        <v>1991</v>
      </c>
      <c r="C410" s="302" t="s">
        <v>32</v>
      </c>
      <c r="D410" s="302" t="s">
        <v>33</v>
      </c>
      <c r="E410" s="302" t="s">
        <v>25</v>
      </c>
      <c r="F410" s="302" t="s">
        <v>34</v>
      </c>
      <c r="G410" s="302" t="s">
        <v>27</v>
      </c>
      <c r="H410" s="301">
        <v>209812</v>
      </c>
      <c r="I410" s="301">
        <v>261868</v>
      </c>
      <c r="J410" s="301">
        <v>63724</v>
      </c>
      <c r="K410" s="301">
        <v>24006696</v>
      </c>
      <c r="L410" s="301">
        <v>6039</v>
      </c>
      <c r="M410" s="301">
        <v>3.4741550000000003E-2</v>
      </c>
    </row>
    <row r="411" spans="1:13" ht="14.5" x14ac:dyDescent="0.35">
      <c r="A411" s="301">
        <v>1991020103</v>
      </c>
      <c r="B411" s="301">
        <v>1991</v>
      </c>
      <c r="C411" s="302" t="s">
        <v>32</v>
      </c>
      <c r="D411" s="302" t="s">
        <v>33</v>
      </c>
      <c r="E411" s="302" t="s">
        <v>25</v>
      </c>
      <c r="F411" s="302" t="s">
        <v>34</v>
      </c>
      <c r="G411" s="302" t="s">
        <v>35</v>
      </c>
      <c r="H411" s="301">
        <v>105873</v>
      </c>
      <c r="I411" s="301">
        <v>148472</v>
      </c>
      <c r="J411" s="301">
        <v>37131</v>
      </c>
      <c r="K411" s="301">
        <v>14236445</v>
      </c>
      <c r="L411" s="301">
        <v>3579</v>
      </c>
      <c r="M411" s="301">
        <v>2.958268E-2</v>
      </c>
    </row>
    <row r="412" spans="1:13" ht="14.5" x14ac:dyDescent="0.35">
      <c r="A412" s="301">
        <v>1991020111</v>
      </c>
      <c r="B412" s="301">
        <v>1991</v>
      </c>
      <c r="C412" s="302" t="s">
        <v>32</v>
      </c>
      <c r="D412" s="302" t="s">
        <v>33</v>
      </c>
      <c r="E412" s="302" t="s">
        <v>25</v>
      </c>
      <c r="F412" s="302" t="s">
        <v>36</v>
      </c>
      <c r="G412" s="302" t="s">
        <v>25</v>
      </c>
      <c r="H412" s="301">
        <v>29924</v>
      </c>
      <c r="I412" s="301">
        <v>34220</v>
      </c>
      <c r="J412" s="301">
        <v>8150</v>
      </c>
      <c r="K412" s="301">
        <v>3115692</v>
      </c>
      <c r="L412" s="301">
        <v>754</v>
      </c>
      <c r="M412" s="301">
        <v>3.9672119999999998E-2</v>
      </c>
    </row>
    <row r="413" spans="1:13" ht="14.5" x14ac:dyDescent="0.35">
      <c r="A413" s="301">
        <v>1991020112</v>
      </c>
      <c r="B413" s="301">
        <v>1991</v>
      </c>
      <c r="C413" s="302" t="s">
        <v>32</v>
      </c>
      <c r="D413" s="302" t="s">
        <v>33</v>
      </c>
      <c r="E413" s="302" t="s">
        <v>25</v>
      </c>
      <c r="F413" s="302" t="s">
        <v>36</v>
      </c>
      <c r="G413" s="302" t="s">
        <v>27</v>
      </c>
      <c r="H413" s="301">
        <v>58145</v>
      </c>
      <c r="I413" s="301">
        <v>68514</v>
      </c>
      <c r="J413" s="301">
        <v>17351</v>
      </c>
      <c r="K413" s="301">
        <v>6434576</v>
      </c>
      <c r="L413" s="301">
        <v>1652</v>
      </c>
      <c r="M413" s="301">
        <v>3.5203789999999999E-2</v>
      </c>
    </row>
    <row r="414" spans="1:13" ht="14.5" x14ac:dyDescent="0.35">
      <c r="A414" s="301">
        <v>1991020113</v>
      </c>
      <c r="B414" s="301">
        <v>1991</v>
      </c>
      <c r="C414" s="302" t="s">
        <v>32</v>
      </c>
      <c r="D414" s="302" t="s">
        <v>33</v>
      </c>
      <c r="E414" s="302" t="s">
        <v>25</v>
      </c>
      <c r="F414" s="302" t="s">
        <v>36</v>
      </c>
      <c r="G414" s="302" t="s">
        <v>35</v>
      </c>
      <c r="H414" s="301">
        <v>28662</v>
      </c>
      <c r="I414" s="301">
        <v>48742</v>
      </c>
      <c r="J414" s="301">
        <v>14119</v>
      </c>
      <c r="K414" s="301">
        <v>4415091</v>
      </c>
      <c r="L414" s="301">
        <v>1310</v>
      </c>
      <c r="M414" s="301">
        <v>2.1881950000000001E-2</v>
      </c>
    </row>
    <row r="415" spans="1:13" ht="14.5" x14ac:dyDescent="0.35">
      <c r="A415" s="301">
        <v>1991020201</v>
      </c>
      <c r="B415" s="301">
        <v>1991</v>
      </c>
      <c r="C415" s="302" t="s">
        <v>32</v>
      </c>
      <c r="D415" s="302" t="s">
        <v>33</v>
      </c>
      <c r="E415" s="302" t="s">
        <v>27</v>
      </c>
      <c r="F415" s="302" t="s">
        <v>34</v>
      </c>
      <c r="G415" s="302" t="s">
        <v>25</v>
      </c>
      <c r="H415" s="301">
        <v>93000</v>
      </c>
      <c r="I415" s="301">
        <v>54616</v>
      </c>
      <c r="J415" s="301">
        <v>38078</v>
      </c>
      <c r="K415" s="301">
        <v>5168376</v>
      </c>
      <c r="L415" s="301">
        <v>3602</v>
      </c>
      <c r="M415" s="301">
        <v>2.5817860000000002E-2</v>
      </c>
    </row>
    <row r="416" spans="1:13" ht="14.5" x14ac:dyDescent="0.35">
      <c r="A416" s="301">
        <v>1991020202</v>
      </c>
      <c r="B416" s="301">
        <v>1991</v>
      </c>
      <c r="C416" s="302" t="s">
        <v>32</v>
      </c>
      <c r="D416" s="302" t="s">
        <v>33</v>
      </c>
      <c r="E416" s="302" t="s">
        <v>27</v>
      </c>
      <c r="F416" s="302" t="s">
        <v>34</v>
      </c>
      <c r="G416" s="302" t="s">
        <v>27</v>
      </c>
      <c r="H416" s="301">
        <v>167662</v>
      </c>
      <c r="I416" s="301">
        <v>102136</v>
      </c>
      <c r="J416" s="301">
        <v>73531</v>
      </c>
      <c r="K416" s="301">
        <v>9836256</v>
      </c>
      <c r="L416" s="301">
        <v>7077</v>
      </c>
      <c r="M416" s="301">
        <v>2.3692049999999999E-2</v>
      </c>
    </row>
    <row r="417" spans="1:13" ht="14.5" x14ac:dyDescent="0.35">
      <c r="A417" s="301">
        <v>1991020203</v>
      </c>
      <c r="B417" s="301">
        <v>1991</v>
      </c>
      <c r="C417" s="302" t="s">
        <v>32</v>
      </c>
      <c r="D417" s="302" t="s">
        <v>33</v>
      </c>
      <c r="E417" s="302" t="s">
        <v>27</v>
      </c>
      <c r="F417" s="302" t="s">
        <v>34</v>
      </c>
      <c r="G417" s="302" t="s">
        <v>35</v>
      </c>
      <c r="H417" s="301">
        <v>129954</v>
      </c>
      <c r="I417" s="301">
        <v>107712</v>
      </c>
      <c r="J417" s="301">
        <v>80779</v>
      </c>
      <c r="K417" s="301">
        <v>10431532</v>
      </c>
      <c r="L417" s="301">
        <v>7821</v>
      </c>
      <c r="M417" s="301">
        <v>1.6615600000000001E-2</v>
      </c>
    </row>
    <row r="418" spans="1:13" ht="14.5" x14ac:dyDescent="0.35">
      <c r="A418" s="301">
        <v>1991020211</v>
      </c>
      <c r="B418" s="301">
        <v>1991</v>
      </c>
      <c r="C418" s="302" t="s">
        <v>32</v>
      </c>
      <c r="D418" s="302" t="s">
        <v>33</v>
      </c>
      <c r="E418" s="302" t="s">
        <v>27</v>
      </c>
      <c r="F418" s="302" t="s">
        <v>36</v>
      </c>
      <c r="G418" s="302" t="s">
        <v>25</v>
      </c>
      <c r="H418" s="301">
        <v>27134</v>
      </c>
      <c r="I418" s="301">
        <v>16568</v>
      </c>
      <c r="J418" s="301">
        <v>11763</v>
      </c>
      <c r="K418" s="301">
        <v>1556116</v>
      </c>
      <c r="L418" s="301">
        <v>1107</v>
      </c>
      <c r="M418" s="301">
        <v>2.4520710000000001E-2</v>
      </c>
    </row>
    <row r="419" spans="1:13" ht="14.5" x14ac:dyDescent="0.35">
      <c r="A419" s="301">
        <v>1991020212</v>
      </c>
      <c r="B419" s="301">
        <v>1991</v>
      </c>
      <c r="C419" s="302" t="s">
        <v>32</v>
      </c>
      <c r="D419" s="302" t="s">
        <v>33</v>
      </c>
      <c r="E419" s="302" t="s">
        <v>27</v>
      </c>
      <c r="F419" s="302" t="s">
        <v>36</v>
      </c>
      <c r="G419" s="302" t="s">
        <v>27</v>
      </c>
      <c r="H419" s="301">
        <v>71507</v>
      </c>
      <c r="I419" s="301">
        <v>50211</v>
      </c>
      <c r="J419" s="301">
        <v>36458</v>
      </c>
      <c r="K419" s="301">
        <v>4860864</v>
      </c>
      <c r="L419" s="301">
        <v>3535</v>
      </c>
      <c r="M419" s="301">
        <v>2.0227579999999998E-2</v>
      </c>
    </row>
    <row r="420" spans="1:13" ht="14.5" x14ac:dyDescent="0.35">
      <c r="A420" s="301">
        <v>1991020213</v>
      </c>
      <c r="B420" s="301">
        <v>1991</v>
      </c>
      <c r="C420" s="302" t="s">
        <v>32</v>
      </c>
      <c r="D420" s="302" t="s">
        <v>33</v>
      </c>
      <c r="E420" s="302" t="s">
        <v>27</v>
      </c>
      <c r="F420" s="302" t="s">
        <v>36</v>
      </c>
      <c r="G420" s="302" t="s">
        <v>35</v>
      </c>
      <c r="H420" s="301">
        <v>94010</v>
      </c>
      <c r="I420" s="301">
        <v>86197</v>
      </c>
      <c r="J420" s="301">
        <v>64664</v>
      </c>
      <c r="K420" s="301">
        <v>8450201</v>
      </c>
      <c r="L420" s="301">
        <v>6345</v>
      </c>
      <c r="M420" s="301">
        <v>1.481533E-2</v>
      </c>
    </row>
    <row r="421" spans="1:13" ht="14.5" x14ac:dyDescent="0.35">
      <c r="A421" s="301">
        <v>1991020301</v>
      </c>
      <c r="B421" s="301">
        <v>1991</v>
      </c>
      <c r="C421" s="302" t="s">
        <v>32</v>
      </c>
      <c r="D421" s="302" t="s">
        <v>33</v>
      </c>
      <c r="E421" s="302" t="s">
        <v>28</v>
      </c>
      <c r="F421" s="302" t="s">
        <v>34</v>
      </c>
      <c r="G421" s="302" t="s">
        <v>25</v>
      </c>
      <c r="H421" s="301">
        <v>113977</v>
      </c>
      <c r="I421" s="301">
        <v>41888</v>
      </c>
      <c r="J421" s="301">
        <v>74456</v>
      </c>
      <c r="K421" s="301">
        <v>3755692</v>
      </c>
      <c r="L421" s="301">
        <v>6548</v>
      </c>
      <c r="M421" s="301">
        <v>1.7406040000000001E-2</v>
      </c>
    </row>
    <row r="422" spans="1:13" ht="14.5" x14ac:dyDescent="0.35">
      <c r="A422" s="301">
        <v>1991020302</v>
      </c>
      <c r="B422" s="301">
        <v>1991</v>
      </c>
      <c r="C422" s="302" t="s">
        <v>32</v>
      </c>
      <c r="D422" s="302" t="s">
        <v>33</v>
      </c>
      <c r="E422" s="302" t="s">
        <v>28</v>
      </c>
      <c r="F422" s="302" t="s">
        <v>34</v>
      </c>
      <c r="G422" s="302" t="s">
        <v>27</v>
      </c>
      <c r="H422" s="301">
        <v>178125</v>
      </c>
      <c r="I422" s="301">
        <v>71271</v>
      </c>
      <c r="J422" s="301">
        <v>102722</v>
      </c>
      <c r="K422" s="301">
        <v>6925408</v>
      </c>
      <c r="L422" s="301">
        <v>9969</v>
      </c>
      <c r="M422" s="301">
        <v>1.7868019999999998E-2</v>
      </c>
    </row>
    <row r="423" spans="1:13" ht="14.5" x14ac:dyDescent="0.35">
      <c r="A423" s="301">
        <v>1991020303</v>
      </c>
      <c r="B423" s="301">
        <v>1991</v>
      </c>
      <c r="C423" s="302" t="s">
        <v>32</v>
      </c>
      <c r="D423" s="302" t="s">
        <v>33</v>
      </c>
      <c r="E423" s="302" t="s">
        <v>28</v>
      </c>
      <c r="F423" s="302" t="s">
        <v>34</v>
      </c>
      <c r="G423" s="302" t="s">
        <v>35</v>
      </c>
      <c r="H423" s="301">
        <v>246156</v>
      </c>
      <c r="I423" s="301">
        <v>111023</v>
      </c>
      <c r="J423" s="301">
        <v>178949</v>
      </c>
      <c r="K423" s="301">
        <v>10723814</v>
      </c>
      <c r="L423" s="301">
        <v>17304</v>
      </c>
      <c r="M423" s="301">
        <v>1.422525E-2</v>
      </c>
    </row>
    <row r="424" spans="1:13" ht="14.5" x14ac:dyDescent="0.35">
      <c r="A424" s="301">
        <v>1991020311</v>
      </c>
      <c r="B424" s="301">
        <v>1991</v>
      </c>
      <c r="C424" s="302" t="s">
        <v>32</v>
      </c>
      <c r="D424" s="302" t="s">
        <v>33</v>
      </c>
      <c r="E424" s="302" t="s">
        <v>28</v>
      </c>
      <c r="F424" s="302" t="s">
        <v>36</v>
      </c>
      <c r="G424" s="302" t="s">
        <v>25</v>
      </c>
      <c r="H424" s="301">
        <v>40801</v>
      </c>
      <c r="I424" s="301">
        <v>15612</v>
      </c>
      <c r="J424" s="301">
        <v>25838</v>
      </c>
      <c r="K424" s="301">
        <v>1475984</v>
      </c>
      <c r="L424" s="301">
        <v>2428</v>
      </c>
      <c r="M424" s="301">
        <v>1.6805770000000001E-2</v>
      </c>
    </row>
    <row r="425" spans="1:13" ht="14.5" x14ac:dyDescent="0.35">
      <c r="A425" s="301">
        <v>1991020312</v>
      </c>
      <c r="B425" s="301">
        <v>1991</v>
      </c>
      <c r="C425" s="302" t="s">
        <v>32</v>
      </c>
      <c r="D425" s="302" t="s">
        <v>33</v>
      </c>
      <c r="E425" s="302" t="s">
        <v>28</v>
      </c>
      <c r="F425" s="302" t="s">
        <v>36</v>
      </c>
      <c r="G425" s="302" t="s">
        <v>27</v>
      </c>
      <c r="H425" s="301">
        <v>87190</v>
      </c>
      <c r="I425" s="301">
        <v>39413</v>
      </c>
      <c r="J425" s="301">
        <v>59762</v>
      </c>
      <c r="K425" s="301">
        <v>3618393</v>
      </c>
      <c r="L425" s="301">
        <v>5485</v>
      </c>
      <c r="M425" s="301">
        <v>1.589664E-2</v>
      </c>
    </row>
    <row r="426" spans="1:13" ht="14.5" x14ac:dyDescent="0.35">
      <c r="A426" s="301">
        <v>1991020313</v>
      </c>
      <c r="B426" s="301">
        <v>1991</v>
      </c>
      <c r="C426" s="302" t="s">
        <v>32</v>
      </c>
      <c r="D426" s="302" t="s">
        <v>33</v>
      </c>
      <c r="E426" s="302" t="s">
        <v>28</v>
      </c>
      <c r="F426" s="302" t="s">
        <v>36</v>
      </c>
      <c r="G426" s="302" t="s">
        <v>35</v>
      </c>
      <c r="H426" s="301">
        <v>204445</v>
      </c>
      <c r="I426" s="301">
        <v>97016</v>
      </c>
      <c r="J426" s="301">
        <v>153563</v>
      </c>
      <c r="K426" s="301">
        <v>9233715</v>
      </c>
      <c r="L426" s="301">
        <v>14659</v>
      </c>
      <c r="M426" s="301">
        <v>1.3946780000000001E-2</v>
      </c>
    </row>
    <row r="427" spans="1:13" ht="14.5" x14ac:dyDescent="0.35">
      <c r="A427" s="301">
        <v>1991100103</v>
      </c>
      <c r="B427" s="301">
        <v>1991</v>
      </c>
      <c r="C427" s="302" t="s">
        <v>37</v>
      </c>
      <c r="D427" s="302" t="s">
        <v>38</v>
      </c>
      <c r="E427" s="302" t="s">
        <v>25</v>
      </c>
      <c r="F427" s="302" t="s">
        <v>26</v>
      </c>
      <c r="G427" s="302" t="s">
        <v>26</v>
      </c>
      <c r="H427" s="301">
        <v>142947</v>
      </c>
      <c r="I427" s="301">
        <v>670856</v>
      </c>
      <c r="J427" s="301">
        <v>32012</v>
      </c>
      <c r="K427" s="301">
        <v>52337620</v>
      </c>
      <c r="L427" s="301">
        <v>2619</v>
      </c>
      <c r="M427" s="301">
        <v>5.4573620000000003E-2</v>
      </c>
    </row>
    <row r="428" spans="1:13" ht="14.5" x14ac:dyDescent="0.35">
      <c r="A428" s="301">
        <v>1991100203</v>
      </c>
      <c r="B428" s="301">
        <v>1991</v>
      </c>
      <c r="C428" s="302" t="s">
        <v>37</v>
      </c>
      <c r="D428" s="302" t="s">
        <v>38</v>
      </c>
      <c r="E428" s="302" t="s">
        <v>27</v>
      </c>
      <c r="F428" s="302" t="s">
        <v>26</v>
      </c>
      <c r="G428" s="302" t="s">
        <v>26</v>
      </c>
      <c r="H428" s="301">
        <v>117051</v>
      </c>
      <c r="I428" s="301">
        <v>252383</v>
      </c>
      <c r="J428" s="301">
        <v>32863</v>
      </c>
      <c r="K428" s="301">
        <v>24123758</v>
      </c>
      <c r="L428" s="301">
        <v>3145</v>
      </c>
      <c r="M428" s="301">
        <v>3.7223760000000002E-2</v>
      </c>
    </row>
    <row r="429" spans="1:13" ht="14.5" x14ac:dyDescent="0.35">
      <c r="A429" s="301">
        <v>1991100303</v>
      </c>
      <c r="B429" s="301">
        <v>1991</v>
      </c>
      <c r="C429" s="302" t="s">
        <v>37</v>
      </c>
      <c r="D429" s="302" t="s">
        <v>38</v>
      </c>
      <c r="E429" s="302" t="s">
        <v>28</v>
      </c>
      <c r="F429" s="302" t="s">
        <v>26</v>
      </c>
      <c r="G429" s="302" t="s">
        <v>26</v>
      </c>
      <c r="H429" s="301">
        <v>265469</v>
      </c>
      <c r="I429" s="301">
        <v>162582</v>
      </c>
      <c r="J429" s="301">
        <v>128913</v>
      </c>
      <c r="K429" s="301">
        <v>15656691</v>
      </c>
      <c r="L429" s="301">
        <v>12417</v>
      </c>
      <c r="M429" s="301">
        <v>2.1378979999999999E-2</v>
      </c>
    </row>
    <row r="430" spans="1:13" ht="14.5" x14ac:dyDescent="0.35">
      <c r="A430" s="301">
        <v>1991110103</v>
      </c>
      <c r="B430" s="301">
        <v>1991</v>
      </c>
      <c r="C430" s="302" t="s">
        <v>39</v>
      </c>
      <c r="D430" s="302" t="s">
        <v>40</v>
      </c>
      <c r="E430" s="302" t="s">
        <v>25</v>
      </c>
      <c r="F430" s="302" t="s">
        <v>34</v>
      </c>
      <c r="G430" s="302" t="s">
        <v>26</v>
      </c>
      <c r="H430" s="301">
        <v>1729941</v>
      </c>
      <c r="I430" s="301">
        <v>2066892</v>
      </c>
      <c r="J430" s="301">
        <v>536372</v>
      </c>
      <c r="K430" s="301">
        <v>197584002</v>
      </c>
      <c r="L430" s="301">
        <v>51420</v>
      </c>
      <c r="M430" s="301">
        <v>3.3643390000000002E-2</v>
      </c>
    </row>
    <row r="431" spans="1:13" ht="14.5" x14ac:dyDescent="0.35">
      <c r="A431" s="301">
        <v>1991110113</v>
      </c>
      <c r="B431" s="301">
        <v>1991</v>
      </c>
      <c r="C431" s="302" t="s">
        <v>39</v>
      </c>
      <c r="D431" s="302" t="s">
        <v>40</v>
      </c>
      <c r="E431" s="302" t="s">
        <v>25</v>
      </c>
      <c r="F431" s="302" t="s">
        <v>36</v>
      </c>
      <c r="G431" s="302" t="s">
        <v>26</v>
      </c>
      <c r="H431" s="301">
        <v>774010</v>
      </c>
      <c r="I431" s="301">
        <v>1434764</v>
      </c>
      <c r="J431" s="301">
        <v>277395</v>
      </c>
      <c r="K431" s="301">
        <v>143043018</v>
      </c>
      <c r="L431" s="301">
        <v>27763</v>
      </c>
      <c r="M431" s="301">
        <v>2.7879339999999999E-2</v>
      </c>
    </row>
    <row r="432" spans="1:13" ht="14.5" x14ac:dyDescent="0.35">
      <c r="A432" s="301">
        <v>1991110203</v>
      </c>
      <c r="B432" s="301">
        <v>1991</v>
      </c>
      <c r="C432" s="302" t="s">
        <v>39</v>
      </c>
      <c r="D432" s="302" t="s">
        <v>40</v>
      </c>
      <c r="E432" s="302" t="s">
        <v>27</v>
      </c>
      <c r="F432" s="302" t="s">
        <v>34</v>
      </c>
      <c r="G432" s="302" t="s">
        <v>26</v>
      </c>
      <c r="H432" s="301">
        <v>1057002</v>
      </c>
      <c r="I432" s="301">
        <v>720620</v>
      </c>
      <c r="J432" s="301">
        <v>483699</v>
      </c>
      <c r="K432" s="301">
        <v>70935079</v>
      </c>
      <c r="L432" s="301">
        <v>47729</v>
      </c>
      <c r="M432" s="301">
        <v>2.21458E-2</v>
      </c>
    </row>
    <row r="433" spans="1:13" ht="14.5" x14ac:dyDescent="0.35">
      <c r="A433" s="301">
        <v>1991110213</v>
      </c>
      <c r="B433" s="301">
        <v>1991</v>
      </c>
      <c r="C433" s="302" t="s">
        <v>39</v>
      </c>
      <c r="D433" s="302" t="s">
        <v>40</v>
      </c>
      <c r="E433" s="302" t="s">
        <v>27</v>
      </c>
      <c r="F433" s="302" t="s">
        <v>36</v>
      </c>
      <c r="G433" s="302" t="s">
        <v>26</v>
      </c>
      <c r="H433" s="301">
        <v>878282</v>
      </c>
      <c r="I433" s="301">
        <v>681726</v>
      </c>
      <c r="J433" s="301">
        <v>510756</v>
      </c>
      <c r="K433" s="301">
        <v>68847391</v>
      </c>
      <c r="L433" s="301">
        <v>51665</v>
      </c>
      <c r="M433" s="301">
        <v>1.6999609999999998E-2</v>
      </c>
    </row>
    <row r="434" spans="1:13" ht="14.5" x14ac:dyDescent="0.35">
      <c r="A434" s="301">
        <v>1991110303</v>
      </c>
      <c r="B434" s="301">
        <v>1991</v>
      </c>
      <c r="C434" s="302" t="s">
        <v>39</v>
      </c>
      <c r="D434" s="302" t="s">
        <v>40</v>
      </c>
      <c r="E434" s="302" t="s">
        <v>28</v>
      </c>
      <c r="F434" s="302" t="s">
        <v>34</v>
      </c>
      <c r="G434" s="302" t="s">
        <v>26</v>
      </c>
      <c r="H434" s="301">
        <v>502759</v>
      </c>
      <c r="I434" s="301">
        <v>274640</v>
      </c>
      <c r="J434" s="301">
        <v>325814</v>
      </c>
      <c r="K434" s="301">
        <v>27483254</v>
      </c>
      <c r="L434" s="301">
        <v>32597</v>
      </c>
      <c r="M434" s="301">
        <v>1.542351E-2</v>
      </c>
    </row>
    <row r="435" spans="1:13" ht="14.5" x14ac:dyDescent="0.35">
      <c r="A435" s="301">
        <v>1991110313</v>
      </c>
      <c r="B435" s="301">
        <v>1991</v>
      </c>
      <c r="C435" s="302" t="s">
        <v>39</v>
      </c>
      <c r="D435" s="302" t="s">
        <v>40</v>
      </c>
      <c r="E435" s="302" t="s">
        <v>28</v>
      </c>
      <c r="F435" s="302" t="s">
        <v>36</v>
      </c>
      <c r="G435" s="302" t="s">
        <v>26</v>
      </c>
      <c r="H435" s="301">
        <v>1106420</v>
      </c>
      <c r="I435" s="301">
        <v>726715</v>
      </c>
      <c r="J435" s="301">
        <v>866527</v>
      </c>
      <c r="K435" s="301">
        <v>75452729</v>
      </c>
      <c r="L435" s="301">
        <v>89834</v>
      </c>
      <c r="M435" s="301">
        <v>1.2316260000000001E-2</v>
      </c>
    </row>
    <row r="436" spans="1:13" ht="14.5" x14ac:dyDescent="0.35">
      <c r="A436" s="301">
        <v>1991110403</v>
      </c>
      <c r="B436" s="301">
        <v>1991</v>
      </c>
      <c r="C436" s="302" t="s">
        <v>39</v>
      </c>
      <c r="D436" s="302" t="s">
        <v>40</v>
      </c>
      <c r="E436" s="302" t="s">
        <v>29</v>
      </c>
      <c r="F436" s="302" t="s">
        <v>34</v>
      </c>
      <c r="G436" s="302" t="s">
        <v>26</v>
      </c>
      <c r="H436" s="301">
        <v>79867</v>
      </c>
      <c r="I436" s="301">
        <v>37092</v>
      </c>
      <c r="J436" s="301">
        <v>59953</v>
      </c>
      <c r="K436" s="301">
        <v>3720356</v>
      </c>
      <c r="L436" s="301">
        <v>5996</v>
      </c>
      <c r="M436" s="301">
        <v>1.3319279999999999E-2</v>
      </c>
    </row>
    <row r="437" spans="1:13" ht="14.5" x14ac:dyDescent="0.35">
      <c r="A437" s="301">
        <v>1991110413</v>
      </c>
      <c r="B437" s="301">
        <v>1991</v>
      </c>
      <c r="C437" s="302" t="s">
        <v>39</v>
      </c>
      <c r="D437" s="302" t="s">
        <v>40</v>
      </c>
      <c r="E437" s="302" t="s">
        <v>29</v>
      </c>
      <c r="F437" s="302" t="s">
        <v>36</v>
      </c>
      <c r="G437" s="302" t="s">
        <v>26</v>
      </c>
      <c r="H437" s="301">
        <v>421793</v>
      </c>
      <c r="I437" s="301">
        <v>212310</v>
      </c>
      <c r="J437" s="301">
        <v>332011</v>
      </c>
      <c r="K437" s="301">
        <v>22006726</v>
      </c>
      <c r="L437" s="301">
        <v>34416</v>
      </c>
      <c r="M437" s="301">
        <v>1.225584E-2</v>
      </c>
    </row>
    <row r="438" spans="1:13" ht="14.5" x14ac:dyDescent="0.35">
      <c r="A438" s="301">
        <v>1991140103</v>
      </c>
      <c r="B438" s="301">
        <v>1991</v>
      </c>
      <c r="C438" s="302" t="s">
        <v>41</v>
      </c>
      <c r="D438" s="302" t="s">
        <v>42</v>
      </c>
      <c r="E438" s="302" t="s">
        <v>25</v>
      </c>
      <c r="F438" s="302" t="s">
        <v>26</v>
      </c>
      <c r="G438" s="302" t="s">
        <v>26</v>
      </c>
      <c r="H438" s="301">
        <v>170659</v>
      </c>
      <c r="I438" s="301">
        <v>580289</v>
      </c>
      <c r="J438" s="301">
        <v>26054</v>
      </c>
      <c r="K438" s="301">
        <v>53714475</v>
      </c>
      <c r="L438" s="301">
        <v>2416</v>
      </c>
      <c r="M438" s="301">
        <v>7.0643020000000001E-2</v>
      </c>
    </row>
    <row r="439" spans="1:13" ht="14.5" x14ac:dyDescent="0.35">
      <c r="A439" s="301">
        <v>1991140203</v>
      </c>
      <c r="B439" s="301">
        <v>1991</v>
      </c>
      <c r="C439" s="302" t="s">
        <v>41</v>
      </c>
      <c r="D439" s="302" t="s">
        <v>42</v>
      </c>
      <c r="E439" s="302" t="s">
        <v>27</v>
      </c>
      <c r="F439" s="302" t="s">
        <v>26</v>
      </c>
      <c r="G439" s="302" t="s">
        <v>26</v>
      </c>
      <c r="H439" s="301">
        <v>161427</v>
      </c>
      <c r="I439" s="301">
        <v>289156</v>
      </c>
      <c r="J439" s="301">
        <v>51212</v>
      </c>
      <c r="K439" s="301">
        <v>27475343</v>
      </c>
      <c r="L439" s="301">
        <v>4874</v>
      </c>
      <c r="M439" s="301">
        <v>3.3118149999999999E-2</v>
      </c>
    </row>
    <row r="440" spans="1:13" ht="14.5" x14ac:dyDescent="0.35">
      <c r="A440" s="301">
        <v>1991140303</v>
      </c>
      <c r="B440" s="301">
        <v>1991</v>
      </c>
      <c r="C440" s="302" t="s">
        <v>41</v>
      </c>
      <c r="D440" s="302" t="s">
        <v>42</v>
      </c>
      <c r="E440" s="302" t="s">
        <v>28</v>
      </c>
      <c r="F440" s="302" t="s">
        <v>26</v>
      </c>
      <c r="G440" s="302" t="s">
        <v>26</v>
      </c>
      <c r="H440" s="301">
        <v>533556</v>
      </c>
      <c r="I440" s="301">
        <v>316971</v>
      </c>
      <c r="J440" s="301">
        <v>251200</v>
      </c>
      <c r="K440" s="301">
        <v>30047301</v>
      </c>
      <c r="L440" s="301">
        <v>23522</v>
      </c>
      <c r="M440" s="301">
        <v>2.268357E-2</v>
      </c>
    </row>
    <row r="441" spans="1:13" ht="14.5" x14ac:dyDescent="0.35">
      <c r="A441" s="301">
        <v>1991200103</v>
      </c>
      <c r="B441" s="301">
        <v>1991</v>
      </c>
      <c r="C441" s="302" t="s">
        <v>43</v>
      </c>
      <c r="D441" s="302" t="s">
        <v>44</v>
      </c>
      <c r="E441" s="302" t="s">
        <v>25</v>
      </c>
      <c r="F441" s="302" t="s">
        <v>26</v>
      </c>
      <c r="G441" s="302" t="s">
        <v>26</v>
      </c>
      <c r="H441" s="301">
        <v>363272</v>
      </c>
      <c r="I441" s="301">
        <v>450614</v>
      </c>
      <c r="J441" s="301">
        <v>113210</v>
      </c>
      <c r="K441" s="301">
        <v>34456896</v>
      </c>
      <c r="L441" s="301">
        <v>8614</v>
      </c>
      <c r="M441" s="301">
        <v>4.2171430000000003E-2</v>
      </c>
    </row>
    <row r="442" spans="1:13" ht="14.5" x14ac:dyDescent="0.35">
      <c r="A442" s="301">
        <v>1991200203</v>
      </c>
      <c r="B442" s="301">
        <v>1991</v>
      </c>
      <c r="C442" s="302" t="s">
        <v>43</v>
      </c>
      <c r="D442" s="302" t="s">
        <v>44</v>
      </c>
      <c r="E442" s="302" t="s">
        <v>27</v>
      </c>
      <c r="F442" s="302" t="s">
        <v>26</v>
      </c>
      <c r="G442" s="302" t="s">
        <v>26</v>
      </c>
      <c r="H442" s="301">
        <v>526089</v>
      </c>
      <c r="I442" s="301">
        <v>295024</v>
      </c>
      <c r="J442" s="301">
        <v>216635</v>
      </c>
      <c r="K442" s="301">
        <v>22918462</v>
      </c>
      <c r="L442" s="301">
        <v>16828</v>
      </c>
      <c r="M442" s="301">
        <v>3.1262690000000003E-2</v>
      </c>
    </row>
    <row r="443" spans="1:13" ht="14.5" x14ac:dyDescent="0.35">
      <c r="A443" s="301">
        <v>1991200303</v>
      </c>
      <c r="B443" s="301">
        <v>1991</v>
      </c>
      <c r="C443" s="302" t="s">
        <v>43</v>
      </c>
      <c r="D443" s="302" t="s">
        <v>44</v>
      </c>
      <c r="E443" s="302" t="s">
        <v>28</v>
      </c>
      <c r="F443" s="302" t="s">
        <v>26</v>
      </c>
      <c r="G443" s="302" t="s">
        <v>26</v>
      </c>
      <c r="H443" s="301">
        <v>1045095</v>
      </c>
      <c r="I443" s="301">
        <v>330135</v>
      </c>
      <c r="J443" s="301">
        <v>598866</v>
      </c>
      <c r="K443" s="301">
        <v>24338080</v>
      </c>
      <c r="L443" s="301">
        <v>43184</v>
      </c>
      <c r="M443" s="301">
        <v>2.4200719999999998E-2</v>
      </c>
    </row>
    <row r="444" spans="1:13" ht="14.5" x14ac:dyDescent="0.35">
      <c r="A444" s="301">
        <v>1991240103</v>
      </c>
      <c r="B444" s="301">
        <v>1991</v>
      </c>
      <c r="C444" s="302" t="s">
        <v>45</v>
      </c>
      <c r="D444" s="302" t="s">
        <v>46</v>
      </c>
      <c r="E444" s="302" t="s">
        <v>25</v>
      </c>
      <c r="F444" s="302" t="s">
        <v>26</v>
      </c>
      <c r="G444" s="302" t="s">
        <v>26</v>
      </c>
      <c r="H444" s="301">
        <v>347445</v>
      </c>
      <c r="I444" s="301">
        <v>601212</v>
      </c>
      <c r="J444" s="301">
        <v>100938</v>
      </c>
      <c r="K444" s="301">
        <v>41946700</v>
      </c>
      <c r="L444" s="301">
        <v>7082</v>
      </c>
      <c r="M444" s="301">
        <v>4.9061260000000002E-2</v>
      </c>
    </row>
    <row r="445" spans="1:13" ht="14.5" x14ac:dyDescent="0.35">
      <c r="A445" s="301">
        <v>1991240203</v>
      </c>
      <c r="B445" s="301">
        <v>1991</v>
      </c>
      <c r="C445" s="302" t="s">
        <v>45</v>
      </c>
      <c r="D445" s="302" t="s">
        <v>46</v>
      </c>
      <c r="E445" s="302" t="s">
        <v>27</v>
      </c>
      <c r="F445" s="302" t="s">
        <v>26</v>
      </c>
      <c r="G445" s="302" t="s">
        <v>26</v>
      </c>
      <c r="H445" s="301">
        <v>229916</v>
      </c>
      <c r="I445" s="301">
        <v>135240</v>
      </c>
      <c r="J445" s="301">
        <v>99264</v>
      </c>
      <c r="K445" s="301">
        <v>9901016</v>
      </c>
      <c r="L445" s="301">
        <v>7299</v>
      </c>
      <c r="M445" s="301">
        <v>3.1501590000000003E-2</v>
      </c>
    </row>
    <row r="446" spans="1:13" ht="14.5" x14ac:dyDescent="0.35">
      <c r="A446" s="301">
        <v>1991240303</v>
      </c>
      <c r="B446" s="301">
        <v>1991</v>
      </c>
      <c r="C446" s="302" t="s">
        <v>45</v>
      </c>
      <c r="D446" s="302" t="s">
        <v>46</v>
      </c>
      <c r="E446" s="302" t="s">
        <v>28</v>
      </c>
      <c r="F446" s="302" t="s">
        <v>26</v>
      </c>
      <c r="G446" s="302" t="s">
        <v>26</v>
      </c>
      <c r="H446" s="301">
        <v>789363</v>
      </c>
      <c r="I446" s="301">
        <v>227040</v>
      </c>
      <c r="J446" s="301">
        <v>472076</v>
      </c>
      <c r="K446" s="301">
        <v>16364848</v>
      </c>
      <c r="L446" s="301">
        <v>34088</v>
      </c>
      <c r="M446" s="301">
        <v>2.3156779999999998E-2</v>
      </c>
    </row>
    <row r="447" spans="1:13" ht="14.5" x14ac:dyDescent="0.35">
      <c r="A447" s="301">
        <v>1991260103</v>
      </c>
      <c r="B447" s="301">
        <v>1991</v>
      </c>
      <c r="C447" s="302" t="s">
        <v>47</v>
      </c>
      <c r="D447" s="302" t="s">
        <v>48</v>
      </c>
      <c r="E447" s="302" t="s">
        <v>25</v>
      </c>
      <c r="F447" s="302" t="s">
        <v>26</v>
      </c>
      <c r="G447" s="302" t="s">
        <v>26</v>
      </c>
      <c r="H447" s="301">
        <v>218196</v>
      </c>
      <c r="I447" s="301">
        <v>229329</v>
      </c>
      <c r="J447" s="301">
        <v>58037</v>
      </c>
      <c r="K447" s="301">
        <v>14309417</v>
      </c>
      <c r="L447" s="301">
        <v>3635</v>
      </c>
      <c r="M447" s="301">
        <v>6.0021169999999999E-2</v>
      </c>
    </row>
    <row r="448" spans="1:13" ht="14.5" x14ac:dyDescent="0.35">
      <c r="A448" s="301">
        <v>1991260203</v>
      </c>
      <c r="B448" s="301">
        <v>1991</v>
      </c>
      <c r="C448" s="302" t="s">
        <v>47</v>
      </c>
      <c r="D448" s="302" t="s">
        <v>48</v>
      </c>
      <c r="E448" s="302" t="s">
        <v>27</v>
      </c>
      <c r="F448" s="302" t="s">
        <v>26</v>
      </c>
      <c r="G448" s="302" t="s">
        <v>26</v>
      </c>
      <c r="H448" s="301">
        <v>493756</v>
      </c>
      <c r="I448" s="301">
        <v>236764</v>
      </c>
      <c r="J448" s="301">
        <v>177611</v>
      </c>
      <c r="K448" s="301">
        <v>15242596</v>
      </c>
      <c r="L448" s="301">
        <v>11422</v>
      </c>
      <c r="M448" s="301">
        <v>4.3229200000000002E-2</v>
      </c>
    </row>
    <row r="449" spans="1:13" ht="14.5" x14ac:dyDescent="0.35">
      <c r="A449" s="301">
        <v>1991260303</v>
      </c>
      <c r="B449" s="301">
        <v>1991</v>
      </c>
      <c r="C449" s="302" t="s">
        <v>47</v>
      </c>
      <c r="D449" s="302" t="s">
        <v>48</v>
      </c>
      <c r="E449" s="302" t="s">
        <v>28</v>
      </c>
      <c r="F449" s="302" t="s">
        <v>26</v>
      </c>
      <c r="G449" s="302" t="s">
        <v>26</v>
      </c>
      <c r="H449" s="301">
        <v>1030641</v>
      </c>
      <c r="I449" s="301">
        <v>284324</v>
      </c>
      <c r="J449" s="301">
        <v>440362</v>
      </c>
      <c r="K449" s="301">
        <v>18767412</v>
      </c>
      <c r="L449" s="301">
        <v>29349</v>
      </c>
      <c r="M449" s="301">
        <v>3.5116519999999998E-2</v>
      </c>
    </row>
    <row r="450" spans="1:13" ht="14.5" x14ac:dyDescent="0.35">
      <c r="A450" s="301">
        <v>1991280103</v>
      </c>
      <c r="B450" s="301">
        <v>1991</v>
      </c>
      <c r="C450" s="302" t="s">
        <v>49</v>
      </c>
      <c r="D450" s="302" t="s">
        <v>50</v>
      </c>
      <c r="E450" s="302" t="s">
        <v>25</v>
      </c>
      <c r="F450" s="302" t="s">
        <v>26</v>
      </c>
      <c r="G450" s="302" t="s">
        <v>26</v>
      </c>
      <c r="H450" s="301">
        <v>691612</v>
      </c>
      <c r="I450" s="301">
        <v>603344</v>
      </c>
      <c r="J450" s="301">
        <v>118050</v>
      </c>
      <c r="K450" s="301">
        <v>51952153</v>
      </c>
      <c r="L450" s="301">
        <v>10637</v>
      </c>
      <c r="M450" s="301">
        <v>6.5017519999999995E-2</v>
      </c>
    </row>
    <row r="451" spans="1:13" ht="14.5" x14ac:dyDescent="0.35">
      <c r="A451" s="301">
        <v>1991280203</v>
      </c>
      <c r="B451" s="301">
        <v>1991</v>
      </c>
      <c r="C451" s="302" t="s">
        <v>49</v>
      </c>
      <c r="D451" s="302" t="s">
        <v>50</v>
      </c>
      <c r="E451" s="302" t="s">
        <v>27</v>
      </c>
      <c r="F451" s="302" t="s">
        <v>26</v>
      </c>
      <c r="G451" s="302" t="s">
        <v>26</v>
      </c>
      <c r="H451" s="301">
        <v>1108670</v>
      </c>
      <c r="I451" s="301">
        <v>389994</v>
      </c>
      <c r="J451" s="301">
        <v>298742</v>
      </c>
      <c r="K451" s="301">
        <v>35413111</v>
      </c>
      <c r="L451" s="301">
        <v>27167</v>
      </c>
      <c r="M451" s="301">
        <v>4.080959E-2</v>
      </c>
    </row>
    <row r="452" spans="1:13" ht="14.5" x14ac:dyDescent="0.35">
      <c r="A452" s="301">
        <v>1991280303</v>
      </c>
      <c r="B452" s="301">
        <v>1991</v>
      </c>
      <c r="C452" s="302" t="s">
        <v>49</v>
      </c>
      <c r="D452" s="302" t="s">
        <v>50</v>
      </c>
      <c r="E452" s="302" t="s">
        <v>28</v>
      </c>
      <c r="F452" s="302" t="s">
        <v>26</v>
      </c>
      <c r="G452" s="302" t="s">
        <v>26</v>
      </c>
      <c r="H452" s="301">
        <v>2196212</v>
      </c>
      <c r="I452" s="301">
        <v>482801</v>
      </c>
      <c r="J452" s="301">
        <v>750080</v>
      </c>
      <c r="K452" s="301">
        <v>44132677</v>
      </c>
      <c r="L452" s="301">
        <v>68438</v>
      </c>
      <c r="M452" s="301">
        <v>3.209045E-2</v>
      </c>
    </row>
    <row r="453" spans="1:13" ht="14.5" x14ac:dyDescent="0.35">
      <c r="A453" s="301">
        <v>1991290103</v>
      </c>
      <c r="B453" s="301">
        <v>1991</v>
      </c>
      <c r="C453" s="302" t="s">
        <v>51</v>
      </c>
      <c r="D453" s="302" t="s">
        <v>52</v>
      </c>
      <c r="E453" s="302" t="s">
        <v>25</v>
      </c>
      <c r="F453" s="302" t="s">
        <v>26</v>
      </c>
      <c r="G453" s="302" t="s">
        <v>26</v>
      </c>
      <c r="H453" s="301">
        <v>321659</v>
      </c>
      <c r="I453" s="301">
        <v>356600</v>
      </c>
      <c r="J453" s="301">
        <v>83637</v>
      </c>
      <c r="K453" s="301">
        <v>24587642</v>
      </c>
      <c r="L453" s="301">
        <v>5715</v>
      </c>
      <c r="M453" s="301">
        <v>5.6279500000000003E-2</v>
      </c>
    </row>
    <row r="454" spans="1:13" ht="14.5" x14ac:dyDescent="0.35">
      <c r="A454" s="301">
        <v>1991290203</v>
      </c>
      <c r="B454" s="301">
        <v>1991</v>
      </c>
      <c r="C454" s="302" t="s">
        <v>51</v>
      </c>
      <c r="D454" s="302" t="s">
        <v>52</v>
      </c>
      <c r="E454" s="302" t="s">
        <v>27</v>
      </c>
      <c r="F454" s="302" t="s">
        <v>26</v>
      </c>
      <c r="G454" s="302" t="s">
        <v>26</v>
      </c>
      <c r="H454" s="301">
        <v>256145</v>
      </c>
      <c r="I454" s="301">
        <v>120505</v>
      </c>
      <c r="J454" s="301">
        <v>86111</v>
      </c>
      <c r="K454" s="301">
        <v>8826253</v>
      </c>
      <c r="L454" s="301">
        <v>6319</v>
      </c>
      <c r="M454" s="301">
        <v>4.0536370000000002E-2</v>
      </c>
    </row>
    <row r="455" spans="1:13" ht="14.5" x14ac:dyDescent="0.35">
      <c r="A455" s="301">
        <v>1991290303</v>
      </c>
      <c r="B455" s="301">
        <v>1991</v>
      </c>
      <c r="C455" s="302" t="s">
        <v>51</v>
      </c>
      <c r="D455" s="302" t="s">
        <v>52</v>
      </c>
      <c r="E455" s="302" t="s">
        <v>28</v>
      </c>
      <c r="F455" s="302" t="s">
        <v>26</v>
      </c>
      <c r="G455" s="302" t="s">
        <v>26</v>
      </c>
      <c r="H455" s="301">
        <v>317057</v>
      </c>
      <c r="I455" s="301">
        <v>86338</v>
      </c>
      <c r="J455" s="301">
        <v>134774</v>
      </c>
      <c r="K455" s="301">
        <v>6658315</v>
      </c>
      <c r="L455" s="301">
        <v>10405</v>
      </c>
      <c r="M455" s="301">
        <v>3.047182E-2</v>
      </c>
    </row>
    <row r="456" spans="1:13" ht="14.5" x14ac:dyDescent="0.35">
      <c r="A456" s="301">
        <v>1991320103</v>
      </c>
      <c r="B456" s="301">
        <v>1991</v>
      </c>
      <c r="C456" s="302" t="s">
        <v>53</v>
      </c>
      <c r="D456" s="302" t="s">
        <v>54</v>
      </c>
      <c r="E456" s="302" t="s">
        <v>25</v>
      </c>
      <c r="F456" s="302" t="s">
        <v>26</v>
      </c>
      <c r="G456" s="302" t="s">
        <v>26</v>
      </c>
      <c r="H456" s="301">
        <v>309647</v>
      </c>
      <c r="I456" s="301">
        <v>306086</v>
      </c>
      <c r="J456" s="301">
        <v>76952</v>
      </c>
      <c r="K456" s="301">
        <v>28099080</v>
      </c>
      <c r="L456" s="301">
        <v>7079</v>
      </c>
      <c r="M456" s="301">
        <v>4.3742179999999999E-2</v>
      </c>
    </row>
    <row r="457" spans="1:13" ht="14.5" x14ac:dyDescent="0.35">
      <c r="A457" s="301">
        <v>1991320203</v>
      </c>
      <c r="B457" s="301">
        <v>1991</v>
      </c>
      <c r="C457" s="302" t="s">
        <v>53</v>
      </c>
      <c r="D457" s="302" t="s">
        <v>54</v>
      </c>
      <c r="E457" s="302" t="s">
        <v>27</v>
      </c>
      <c r="F457" s="302" t="s">
        <v>26</v>
      </c>
      <c r="G457" s="302" t="s">
        <v>26</v>
      </c>
      <c r="H457" s="301">
        <v>216976</v>
      </c>
      <c r="I457" s="301">
        <v>104636</v>
      </c>
      <c r="J457" s="301">
        <v>75171</v>
      </c>
      <c r="K457" s="301">
        <v>9083192</v>
      </c>
      <c r="L457" s="301">
        <v>6530</v>
      </c>
      <c r="M457" s="301">
        <v>3.3229120000000001E-2</v>
      </c>
    </row>
    <row r="458" spans="1:13" ht="14.5" x14ac:dyDescent="0.35">
      <c r="A458" s="301">
        <v>1991320303</v>
      </c>
      <c r="B458" s="301">
        <v>1991</v>
      </c>
      <c r="C458" s="302" t="s">
        <v>53</v>
      </c>
      <c r="D458" s="302" t="s">
        <v>54</v>
      </c>
      <c r="E458" s="302" t="s">
        <v>28</v>
      </c>
      <c r="F458" s="302" t="s">
        <v>26</v>
      </c>
      <c r="G458" s="302" t="s">
        <v>26</v>
      </c>
      <c r="H458" s="301">
        <v>390624</v>
      </c>
      <c r="I458" s="301">
        <v>118288</v>
      </c>
      <c r="J458" s="301">
        <v>176081</v>
      </c>
      <c r="K458" s="301">
        <v>9766420</v>
      </c>
      <c r="L458" s="301">
        <v>14297</v>
      </c>
      <c r="M458" s="301">
        <v>2.7322450000000002E-2</v>
      </c>
    </row>
    <row r="459" spans="1:13" ht="14.5" x14ac:dyDescent="0.35">
      <c r="A459" s="301">
        <v>1991330103</v>
      </c>
      <c r="B459" s="301">
        <v>1991</v>
      </c>
      <c r="C459" s="302" t="s">
        <v>55</v>
      </c>
      <c r="D459" s="302" t="s">
        <v>56</v>
      </c>
      <c r="E459" s="302" t="s">
        <v>25</v>
      </c>
      <c r="F459" s="302" t="s">
        <v>26</v>
      </c>
      <c r="G459" s="302" t="s">
        <v>26</v>
      </c>
      <c r="H459" s="301">
        <v>236511</v>
      </c>
      <c r="I459" s="301">
        <v>255520</v>
      </c>
      <c r="J459" s="301">
        <v>59035</v>
      </c>
      <c r="K459" s="301">
        <v>21881436</v>
      </c>
      <c r="L459" s="301">
        <v>5071</v>
      </c>
      <c r="M459" s="301">
        <v>4.6643179999999999E-2</v>
      </c>
    </row>
    <row r="460" spans="1:13" ht="14.5" x14ac:dyDescent="0.35">
      <c r="A460" s="301">
        <v>1991330203</v>
      </c>
      <c r="B460" s="301">
        <v>1991</v>
      </c>
      <c r="C460" s="302" t="s">
        <v>55</v>
      </c>
      <c r="D460" s="302" t="s">
        <v>56</v>
      </c>
      <c r="E460" s="302" t="s">
        <v>27</v>
      </c>
      <c r="F460" s="302" t="s">
        <v>26</v>
      </c>
      <c r="G460" s="302" t="s">
        <v>26</v>
      </c>
      <c r="H460" s="301">
        <v>284105</v>
      </c>
      <c r="I460" s="301">
        <v>138020</v>
      </c>
      <c r="J460" s="301">
        <v>102732</v>
      </c>
      <c r="K460" s="301">
        <v>11128256</v>
      </c>
      <c r="L460" s="301">
        <v>8290</v>
      </c>
      <c r="M460" s="301">
        <v>3.4270179999999997E-2</v>
      </c>
    </row>
    <row r="461" spans="1:13" ht="14.5" x14ac:dyDescent="0.35">
      <c r="A461" s="301">
        <v>1991330303</v>
      </c>
      <c r="B461" s="301">
        <v>1991</v>
      </c>
      <c r="C461" s="302" t="s">
        <v>55</v>
      </c>
      <c r="D461" s="302" t="s">
        <v>56</v>
      </c>
      <c r="E461" s="302" t="s">
        <v>28</v>
      </c>
      <c r="F461" s="302" t="s">
        <v>26</v>
      </c>
      <c r="G461" s="302" t="s">
        <v>26</v>
      </c>
      <c r="H461" s="301">
        <v>461393</v>
      </c>
      <c r="I461" s="301">
        <v>139106</v>
      </c>
      <c r="J461" s="301">
        <v>245151</v>
      </c>
      <c r="K461" s="301">
        <v>11080862</v>
      </c>
      <c r="L461" s="301">
        <v>19475</v>
      </c>
      <c r="M461" s="301">
        <v>2.369185E-2</v>
      </c>
    </row>
    <row r="462" spans="1:13" ht="14.5" x14ac:dyDescent="0.35">
      <c r="A462" s="301">
        <v>1991370103</v>
      </c>
      <c r="B462" s="301">
        <v>1991</v>
      </c>
      <c r="C462" s="302" t="s">
        <v>57</v>
      </c>
      <c r="D462" s="302" t="s">
        <v>58</v>
      </c>
      <c r="E462" s="302" t="s">
        <v>25</v>
      </c>
      <c r="F462" s="302" t="s">
        <v>26</v>
      </c>
      <c r="G462" s="302" t="s">
        <v>26</v>
      </c>
      <c r="H462" s="301">
        <v>289344</v>
      </c>
      <c r="I462" s="301">
        <v>304943</v>
      </c>
      <c r="J462" s="301">
        <v>84593</v>
      </c>
      <c r="K462" s="301">
        <v>7223461</v>
      </c>
      <c r="L462" s="301">
        <v>1978</v>
      </c>
      <c r="M462" s="301">
        <v>0.14630019999999999</v>
      </c>
    </row>
    <row r="463" spans="1:13" ht="14.5" x14ac:dyDescent="0.35">
      <c r="A463" s="301">
        <v>1991370203</v>
      </c>
      <c r="B463" s="301">
        <v>1991</v>
      </c>
      <c r="C463" s="302" t="s">
        <v>57</v>
      </c>
      <c r="D463" s="302" t="s">
        <v>58</v>
      </c>
      <c r="E463" s="302" t="s">
        <v>27</v>
      </c>
      <c r="F463" s="302" t="s">
        <v>26</v>
      </c>
      <c r="G463" s="302" t="s">
        <v>26</v>
      </c>
      <c r="H463" s="301">
        <v>675370</v>
      </c>
      <c r="I463" s="301">
        <v>361175</v>
      </c>
      <c r="J463" s="301">
        <v>261147</v>
      </c>
      <c r="K463" s="301">
        <v>8310670</v>
      </c>
      <c r="L463" s="301">
        <v>6022</v>
      </c>
      <c r="M463" s="301">
        <v>0.1121427</v>
      </c>
    </row>
    <row r="464" spans="1:13" ht="14.5" x14ac:dyDescent="0.35">
      <c r="A464" s="301">
        <v>1991370303</v>
      </c>
      <c r="B464" s="301">
        <v>1991</v>
      </c>
      <c r="C464" s="302" t="s">
        <v>57</v>
      </c>
      <c r="D464" s="302" t="s">
        <v>58</v>
      </c>
      <c r="E464" s="302" t="s">
        <v>28</v>
      </c>
      <c r="F464" s="302" t="s">
        <v>26</v>
      </c>
      <c r="G464" s="302" t="s">
        <v>26</v>
      </c>
      <c r="H464" s="301">
        <v>1569715</v>
      </c>
      <c r="I464" s="301">
        <v>411592</v>
      </c>
      <c r="J464" s="301">
        <v>724968</v>
      </c>
      <c r="K464" s="301">
        <v>9447629</v>
      </c>
      <c r="L464" s="301">
        <v>16424</v>
      </c>
      <c r="M464" s="301">
        <v>9.5572340000000006E-2</v>
      </c>
    </row>
    <row r="465" spans="1:13" ht="14.5" x14ac:dyDescent="0.35">
      <c r="A465" s="301">
        <v>1991400103</v>
      </c>
      <c r="B465" s="301">
        <v>1991</v>
      </c>
      <c r="C465" s="302" t="s">
        <v>59</v>
      </c>
      <c r="D465" s="302" t="s">
        <v>60</v>
      </c>
      <c r="E465" s="302" t="s">
        <v>25</v>
      </c>
      <c r="F465" s="302" t="s">
        <v>26</v>
      </c>
      <c r="G465" s="302" t="s">
        <v>26</v>
      </c>
      <c r="H465" s="301">
        <v>255322</v>
      </c>
      <c r="I465" s="301">
        <v>299966</v>
      </c>
      <c r="J465" s="301">
        <v>61282</v>
      </c>
      <c r="K465" s="301">
        <v>20793272</v>
      </c>
      <c r="L465" s="301">
        <v>4250</v>
      </c>
      <c r="M465" s="301">
        <v>6.0075280000000002E-2</v>
      </c>
    </row>
    <row r="466" spans="1:13" ht="14.5" x14ac:dyDescent="0.35">
      <c r="A466" s="301">
        <v>1991400203</v>
      </c>
      <c r="B466" s="301">
        <v>1991</v>
      </c>
      <c r="C466" s="302" t="s">
        <v>59</v>
      </c>
      <c r="D466" s="302" t="s">
        <v>60</v>
      </c>
      <c r="E466" s="302" t="s">
        <v>27</v>
      </c>
      <c r="F466" s="302" t="s">
        <v>26</v>
      </c>
      <c r="G466" s="302" t="s">
        <v>26</v>
      </c>
      <c r="H466" s="301">
        <v>115136</v>
      </c>
      <c r="I466" s="301">
        <v>72604</v>
      </c>
      <c r="J466" s="301">
        <v>51503</v>
      </c>
      <c r="K466" s="301">
        <v>5003040</v>
      </c>
      <c r="L466" s="301">
        <v>3529</v>
      </c>
      <c r="M466" s="301">
        <v>3.262313E-2</v>
      </c>
    </row>
    <row r="467" spans="1:13" ht="14.5" x14ac:dyDescent="0.35">
      <c r="A467" s="301">
        <v>1991400303</v>
      </c>
      <c r="B467" s="301">
        <v>1991</v>
      </c>
      <c r="C467" s="302" t="s">
        <v>59</v>
      </c>
      <c r="D467" s="302" t="s">
        <v>60</v>
      </c>
      <c r="E467" s="302" t="s">
        <v>28</v>
      </c>
      <c r="F467" s="302" t="s">
        <v>26</v>
      </c>
      <c r="G467" s="302" t="s">
        <v>26</v>
      </c>
      <c r="H467" s="301">
        <v>121241</v>
      </c>
      <c r="I467" s="301">
        <v>50188</v>
      </c>
      <c r="J467" s="301">
        <v>77835</v>
      </c>
      <c r="K467" s="301">
        <v>3194528</v>
      </c>
      <c r="L467" s="301">
        <v>4867</v>
      </c>
      <c r="M467" s="301">
        <v>2.4912460000000001E-2</v>
      </c>
    </row>
    <row r="468" spans="1:13" ht="14.5" x14ac:dyDescent="0.35">
      <c r="A468" s="301">
        <v>1991990103</v>
      </c>
      <c r="B468" s="301">
        <v>1991</v>
      </c>
      <c r="C468" s="302" t="s">
        <v>61</v>
      </c>
      <c r="D468" s="302" t="s">
        <v>62</v>
      </c>
      <c r="E468" s="302" t="s">
        <v>25</v>
      </c>
      <c r="F468" s="302" t="s">
        <v>26</v>
      </c>
      <c r="G468" s="302" t="s">
        <v>26</v>
      </c>
      <c r="H468" s="301">
        <v>78925</v>
      </c>
      <c r="I468" s="301">
        <v>108670</v>
      </c>
      <c r="J468" s="301">
        <v>29179</v>
      </c>
      <c r="K468" s="301">
        <v>4689892</v>
      </c>
      <c r="L468" s="301">
        <v>1139</v>
      </c>
      <c r="M468" s="301">
        <v>6.9266910000000001E-2</v>
      </c>
    </row>
    <row r="469" spans="1:13" ht="14.5" x14ac:dyDescent="0.35">
      <c r="A469" s="301">
        <v>1991990203</v>
      </c>
      <c r="B469" s="301">
        <v>1991</v>
      </c>
      <c r="C469" s="302" t="s">
        <v>61</v>
      </c>
      <c r="D469" s="302" t="s">
        <v>62</v>
      </c>
      <c r="E469" s="302" t="s">
        <v>27</v>
      </c>
      <c r="F469" s="302" t="s">
        <v>26</v>
      </c>
      <c r="G469" s="302" t="s">
        <v>26</v>
      </c>
      <c r="H469" s="301">
        <v>124773</v>
      </c>
      <c r="I469" s="301">
        <v>141567</v>
      </c>
      <c r="J469" s="301">
        <v>107148</v>
      </c>
      <c r="K469" s="301">
        <v>3341968</v>
      </c>
      <c r="L469" s="301">
        <v>2542</v>
      </c>
      <c r="M469" s="301">
        <v>4.9076420000000003E-2</v>
      </c>
    </row>
    <row r="470" spans="1:13" ht="14.5" x14ac:dyDescent="0.35">
      <c r="A470" s="301">
        <v>1991990303</v>
      </c>
      <c r="B470" s="301">
        <v>1991</v>
      </c>
      <c r="C470" s="302" t="s">
        <v>61</v>
      </c>
      <c r="D470" s="302" t="s">
        <v>62</v>
      </c>
      <c r="E470" s="302" t="s">
        <v>28</v>
      </c>
      <c r="F470" s="302" t="s">
        <v>26</v>
      </c>
      <c r="G470" s="302" t="s">
        <v>26</v>
      </c>
      <c r="H470" s="301">
        <v>290055</v>
      </c>
      <c r="I470" s="301">
        <v>113246</v>
      </c>
      <c r="J470" s="301">
        <v>199064</v>
      </c>
      <c r="K470" s="301">
        <v>3361096</v>
      </c>
      <c r="L470" s="301">
        <v>5989</v>
      </c>
      <c r="M470" s="301">
        <v>4.8428859999999997E-2</v>
      </c>
    </row>
    <row r="471" spans="1:13" ht="14.5" x14ac:dyDescent="0.35">
      <c r="A471" s="301">
        <v>1992000103</v>
      </c>
      <c r="B471" s="301">
        <v>1992</v>
      </c>
      <c r="C471" s="302" t="s">
        <v>23</v>
      </c>
      <c r="D471" s="302" t="s">
        <v>24</v>
      </c>
      <c r="E471" s="302" t="s">
        <v>25</v>
      </c>
      <c r="F471" s="302" t="s">
        <v>26</v>
      </c>
      <c r="G471" s="302" t="s">
        <v>26</v>
      </c>
      <c r="H471" s="301">
        <v>312889</v>
      </c>
      <c r="I471" s="301">
        <v>1303537</v>
      </c>
      <c r="J471" s="301">
        <v>494349</v>
      </c>
      <c r="K471" s="301">
        <v>16476315</v>
      </c>
      <c r="L471" s="301">
        <v>5834</v>
      </c>
      <c r="M471" s="301">
        <v>5.3630270000000001E-2</v>
      </c>
    </row>
    <row r="472" spans="1:13" ht="14.5" x14ac:dyDescent="0.35">
      <c r="A472" s="301">
        <v>1992000203</v>
      </c>
      <c r="B472" s="301">
        <v>1992</v>
      </c>
      <c r="C472" s="302" t="s">
        <v>23</v>
      </c>
      <c r="D472" s="302" t="s">
        <v>24</v>
      </c>
      <c r="E472" s="302" t="s">
        <v>27</v>
      </c>
      <c r="F472" s="302" t="s">
        <v>26</v>
      </c>
      <c r="G472" s="302" t="s">
        <v>26</v>
      </c>
      <c r="H472" s="301">
        <v>931282</v>
      </c>
      <c r="I472" s="301">
        <v>1805874</v>
      </c>
      <c r="J472" s="301">
        <v>1448053</v>
      </c>
      <c r="K472" s="301">
        <v>26860687</v>
      </c>
      <c r="L472" s="301">
        <v>21542</v>
      </c>
      <c r="M472" s="301">
        <v>4.3230820000000003E-2</v>
      </c>
    </row>
    <row r="473" spans="1:13" ht="14.5" x14ac:dyDescent="0.35">
      <c r="A473" s="301">
        <v>1992000303</v>
      </c>
      <c r="B473" s="301">
        <v>1992</v>
      </c>
      <c r="C473" s="302" t="s">
        <v>23</v>
      </c>
      <c r="D473" s="302" t="s">
        <v>24</v>
      </c>
      <c r="E473" s="302" t="s">
        <v>28</v>
      </c>
      <c r="F473" s="302" t="s">
        <v>26</v>
      </c>
      <c r="G473" s="302" t="s">
        <v>26</v>
      </c>
      <c r="H473" s="301">
        <v>657989</v>
      </c>
      <c r="I473" s="301">
        <v>874580</v>
      </c>
      <c r="J473" s="301">
        <v>1031926</v>
      </c>
      <c r="K473" s="301">
        <v>14869636</v>
      </c>
      <c r="L473" s="301">
        <v>17711</v>
      </c>
      <c r="M473" s="301">
        <v>3.7151509999999999E-2</v>
      </c>
    </row>
    <row r="474" spans="1:13" ht="14.5" x14ac:dyDescent="0.35">
      <c r="A474" s="301">
        <v>1992000403</v>
      </c>
      <c r="B474" s="301">
        <v>1992</v>
      </c>
      <c r="C474" s="302" t="s">
        <v>23</v>
      </c>
      <c r="D474" s="302" t="s">
        <v>24</v>
      </c>
      <c r="E474" s="302" t="s">
        <v>29</v>
      </c>
      <c r="F474" s="302" t="s">
        <v>26</v>
      </c>
      <c r="G474" s="302" t="s">
        <v>26</v>
      </c>
      <c r="H474" s="301">
        <v>2599869</v>
      </c>
      <c r="I474" s="301">
        <v>2426481</v>
      </c>
      <c r="J474" s="301">
        <v>5362436</v>
      </c>
      <c r="K474" s="301">
        <v>47087283</v>
      </c>
      <c r="L474" s="301">
        <v>102538</v>
      </c>
      <c r="M474" s="301">
        <v>2.5355289999999999E-2</v>
      </c>
    </row>
    <row r="475" spans="1:13" ht="14.5" x14ac:dyDescent="0.35">
      <c r="A475" s="301">
        <v>1992010403</v>
      </c>
      <c r="B475" s="301">
        <v>1992</v>
      </c>
      <c r="C475" s="302" t="s">
        <v>30</v>
      </c>
      <c r="D475" s="302" t="s">
        <v>31</v>
      </c>
      <c r="E475" s="302" t="s">
        <v>26</v>
      </c>
      <c r="F475" s="302" t="s">
        <v>26</v>
      </c>
      <c r="G475" s="302" t="s">
        <v>26</v>
      </c>
      <c r="H475" s="301">
        <v>177911</v>
      </c>
      <c r="I475" s="301">
        <v>74392</v>
      </c>
      <c r="J475" s="301">
        <v>108415</v>
      </c>
      <c r="K475" s="301">
        <v>4702048</v>
      </c>
      <c r="L475" s="301">
        <v>6793</v>
      </c>
      <c r="M475" s="301">
        <v>2.618933E-2</v>
      </c>
    </row>
    <row r="476" spans="1:13" ht="14.5" x14ac:dyDescent="0.35">
      <c r="A476" s="301">
        <v>1992020101</v>
      </c>
      <c r="B476" s="301">
        <v>1992</v>
      </c>
      <c r="C476" s="302" t="s">
        <v>32</v>
      </c>
      <c r="D476" s="302" t="s">
        <v>33</v>
      </c>
      <c r="E476" s="302" t="s">
        <v>25</v>
      </c>
      <c r="F476" s="302" t="s">
        <v>34</v>
      </c>
      <c r="G476" s="302" t="s">
        <v>25</v>
      </c>
      <c r="H476" s="301">
        <v>133604</v>
      </c>
      <c r="I476" s="301">
        <v>148420</v>
      </c>
      <c r="J476" s="301">
        <v>35518</v>
      </c>
      <c r="K476" s="301">
        <v>13636520</v>
      </c>
      <c r="L476" s="301">
        <v>3293</v>
      </c>
      <c r="M476" s="301">
        <v>4.0577290000000002E-2</v>
      </c>
    </row>
    <row r="477" spans="1:13" ht="14.5" x14ac:dyDescent="0.35">
      <c r="A477" s="301">
        <v>1992020102</v>
      </c>
      <c r="B477" s="301">
        <v>1992</v>
      </c>
      <c r="C477" s="302" t="s">
        <v>32</v>
      </c>
      <c r="D477" s="302" t="s">
        <v>33</v>
      </c>
      <c r="E477" s="302" t="s">
        <v>25</v>
      </c>
      <c r="F477" s="302" t="s">
        <v>34</v>
      </c>
      <c r="G477" s="302" t="s">
        <v>27</v>
      </c>
      <c r="H477" s="301">
        <v>226013</v>
      </c>
      <c r="I477" s="301">
        <v>273142</v>
      </c>
      <c r="J477" s="301">
        <v>67030</v>
      </c>
      <c r="K477" s="301">
        <v>25756161</v>
      </c>
      <c r="L477" s="301">
        <v>6386</v>
      </c>
      <c r="M477" s="301">
        <v>3.539378E-2</v>
      </c>
    </row>
    <row r="478" spans="1:13" ht="14.5" x14ac:dyDescent="0.35">
      <c r="A478" s="301">
        <v>1992020103</v>
      </c>
      <c r="B478" s="301">
        <v>1992</v>
      </c>
      <c r="C478" s="302" t="s">
        <v>32</v>
      </c>
      <c r="D478" s="302" t="s">
        <v>33</v>
      </c>
      <c r="E478" s="302" t="s">
        <v>25</v>
      </c>
      <c r="F478" s="302" t="s">
        <v>34</v>
      </c>
      <c r="G478" s="302" t="s">
        <v>35</v>
      </c>
      <c r="H478" s="301">
        <v>111720</v>
      </c>
      <c r="I478" s="301">
        <v>158118</v>
      </c>
      <c r="J478" s="301">
        <v>38697</v>
      </c>
      <c r="K478" s="301">
        <v>15270853</v>
      </c>
      <c r="L478" s="301">
        <v>3749</v>
      </c>
      <c r="M478" s="301">
        <v>2.9801660000000001E-2</v>
      </c>
    </row>
    <row r="479" spans="1:13" ht="14.5" x14ac:dyDescent="0.35">
      <c r="A479" s="301">
        <v>1992020111</v>
      </c>
      <c r="B479" s="301">
        <v>1992</v>
      </c>
      <c r="C479" s="302" t="s">
        <v>32</v>
      </c>
      <c r="D479" s="302" t="s">
        <v>33</v>
      </c>
      <c r="E479" s="302" t="s">
        <v>25</v>
      </c>
      <c r="F479" s="302" t="s">
        <v>36</v>
      </c>
      <c r="G479" s="302" t="s">
        <v>25</v>
      </c>
      <c r="H479" s="301">
        <v>31043</v>
      </c>
      <c r="I479" s="301">
        <v>32980</v>
      </c>
      <c r="J479" s="301">
        <v>8478</v>
      </c>
      <c r="K479" s="301">
        <v>3049084</v>
      </c>
      <c r="L479" s="301">
        <v>789</v>
      </c>
      <c r="M479" s="301">
        <v>3.9348760000000003E-2</v>
      </c>
    </row>
    <row r="480" spans="1:13" ht="14.5" x14ac:dyDescent="0.35">
      <c r="A480" s="301">
        <v>1992020112</v>
      </c>
      <c r="B480" s="301">
        <v>1992</v>
      </c>
      <c r="C480" s="302" t="s">
        <v>32</v>
      </c>
      <c r="D480" s="302" t="s">
        <v>33</v>
      </c>
      <c r="E480" s="302" t="s">
        <v>25</v>
      </c>
      <c r="F480" s="302" t="s">
        <v>36</v>
      </c>
      <c r="G480" s="302" t="s">
        <v>27</v>
      </c>
      <c r="H480" s="301">
        <v>52432</v>
      </c>
      <c r="I480" s="301">
        <v>64534</v>
      </c>
      <c r="J480" s="301">
        <v>15993</v>
      </c>
      <c r="K480" s="301">
        <v>6139881</v>
      </c>
      <c r="L480" s="301">
        <v>1525</v>
      </c>
      <c r="M480" s="301">
        <v>3.4384030000000003E-2</v>
      </c>
    </row>
    <row r="481" spans="1:13" ht="14.5" x14ac:dyDescent="0.35">
      <c r="A481" s="301">
        <v>1992020113</v>
      </c>
      <c r="B481" s="301">
        <v>1992</v>
      </c>
      <c r="C481" s="302" t="s">
        <v>32</v>
      </c>
      <c r="D481" s="302" t="s">
        <v>33</v>
      </c>
      <c r="E481" s="302" t="s">
        <v>25</v>
      </c>
      <c r="F481" s="302" t="s">
        <v>36</v>
      </c>
      <c r="G481" s="302" t="s">
        <v>35</v>
      </c>
      <c r="H481" s="301">
        <v>26232</v>
      </c>
      <c r="I481" s="301">
        <v>41233</v>
      </c>
      <c r="J481" s="301">
        <v>11263</v>
      </c>
      <c r="K481" s="301">
        <v>3780880</v>
      </c>
      <c r="L481" s="301">
        <v>1051</v>
      </c>
      <c r="M481" s="301">
        <v>2.4957320000000002E-2</v>
      </c>
    </row>
    <row r="482" spans="1:13" ht="14.5" x14ac:dyDescent="0.35">
      <c r="A482" s="301">
        <v>1992020201</v>
      </c>
      <c r="B482" s="301">
        <v>1992</v>
      </c>
      <c r="C482" s="302" t="s">
        <v>32</v>
      </c>
      <c r="D482" s="302" t="s">
        <v>33</v>
      </c>
      <c r="E482" s="302" t="s">
        <v>27</v>
      </c>
      <c r="F482" s="302" t="s">
        <v>34</v>
      </c>
      <c r="G482" s="302" t="s">
        <v>25</v>
      </c>
      <c r="H482" s="301">
        <v>99751</v>
      </c>
      <c r="I482" s="301">
        <v>58172</v>
      </c>
      <c r="J482" s="301">
        <v>41085</v>
      </c>
      <c r="K482" s="301">
        <v>5471504</v>
      </c>
      <c r="L482" s="301">
        <v>3861</v>
      </c>
      <c r="M482" s="301">
        <v>2.5832219999999999E-2</v>
      </c>
    </row>
    <row r="483" spans="1:13" ht="14.5" x14ac:dyDescent="0.35">
      <c r="A483" s="301">
        <v>1992020202</v>
      </c>
      <c r="B483" s="301">
        <v>1992</v>
      </c>
      <c r="C483" s="302" t="s">
        <v>32</v>
      </c>
      <c r="D483" s="302" t="s">
        <v>33</v>
      </c>
      <c r="E483" s="302" t="s">
        <v>27</v>
      </c>
      <c r="F483" s="302" t="s">
        <v>34</v>
      </c>
      <c r="G483" s="302" t="s">
        <v>27</v>
      </c>
      <c r="H483" s="301">
        <v>225832</v>
      </c>
      <c r="I483" s="301">
        <v>138202</v>
      </c>
      <c r="J483" s="301">
        <v>102063</v>
      </c>
      <c r="K483" s="301">
        <v>13299318</v>
      </c>
      <c r="L483" s="301">
        <v>9814</v>
      </c>
      <c r="M483" s="301">
        <v>2.3010320000000001E-2</v>
      </c>
    </row>
    <row r="484" spans="1:13" ht="14.5" x14ac:dyDescent="0.35">
      <c r="A484" s="301">
        <v>1992020203</v>
      </c>
      <c r="B484" s="301">
        <v>1992</v>
      </c>
      <c r="C484" s="302" t="s">
        <v>32</v>
      </c>
      <c r="D484" s="302" t="s">
        <v>33</v>
      </c>
      <c r="E484" s="302" t="s">
        <v>27</v>
      </c>
      <c r="F484" s="302" t="s">
        <v>34</v>
      </c>
      <c r="G484" s="302" t="s">
        <v>35</v>
      </c>
      <c r="H484" s="301">
        <v>149118</v>
      </c>
      <c r="I484" s="301">
        <v>112769</v>
      </c>
      <c r="J484" s="301">
        <v>85578</v>
      </c>
      <c r="K484" s="301">
        <v>10916317</v>
      </c>
      <c r="L484" s="301">
        <v>8276</v>
      </c>
      <c r="M484" s="301">
        <v>1.8017399999999999E-2</v>
      </c>
    </row>
    <row r="485" spans="1:13" ht="14.5" x14ac:dyDescent="0.35">
      <c r="A485" s="301">
        <v>1992020211</v>
      </c>
      <c r="B485" s="301">
        <v>1992</v>
      </c>
      <c r="C485" s="302" t="s">
        <v>32</v>
      </c>
      <c r="D485" s="302" t="s">
        <v>33</v>
      </c>
      <c r="E485" s="302" t="s">
        <v>27</v>
      </c>
      <c r="F485" s="302" t="s">
        <v>36</v>
      </c>
      <c r="G485" s="302" t="s">
        <v>25</v>
      </c>
      <c r="H485" s="301">
        <v>28740</v>
      </c>
      <c r="I485" s="301">
        <v>17664</v>
      </c>
      <c r="J485" s="301">
        <v>12876</v>
      </c>
      <c r="K485" s="301">
        <v>1689576</v>
      </c>
      <c r="L485" s="301">
        <v>1231</v>
      </c>
      <c r="M485" s="301">
        <v>2.3345749999999998E-2</v>
      </c>
    </row>
    <row r="486" spans="1:13" ht="14.5" x14ac:dyDescent="0.35">
      <c r="A486" s="301">
        <v>1992020212</v>
      </c>
      <c r="B486" s="301">
        <v>1992</v>
      </c>
      <c r="C486" s="302" t="s">
        <v>32</v>
      </c>
      <c r="D486" s="302" t="s">
        <v>33</v>
      </c>
      <c r="E486" s="302" t="s">
        <v>27</v>
      </c>
      <c r="F486" s="302" t="s">
        <v>36</v>
      </c>
      <c r="G486" s="302" t="s">
        <v>27</v>
      </c>
      <c r="H486" s="301">
        <v>79956</v>
      </c>
      <c r="I486" s="301">
        <v>56693</v>
      </c>
      <c r="J486" s="301">
        <v>41388</v>
      </c>
      <c r="K486" s="301">
        <v>5505989</v>
      </c>
      <c r="L486" s="301">
        <v>4018</v>
      </c>
      <c r="M486" s="301">
        <v>1.989925E-2</v>
      </c>
    </row>
    <row r="487" spans="1:13" ht="14.5" x14ac:dyDescent="0.35">
      <c r="A487" s="301">
        <v>1992020213</v>
      </c>
      <c r="B487" s="301">
        <v>1992</v>
      </c>
      <c r="C487" s="302" t="s">
        <v>32</v>
      </c>
      <c r="D487" s="302" t="s">
        <v>33</v>
      </c>
      <c r="E487" s="302" t="s">
        <v>27</v>
      </c>
      <c r="F487" s="302" t="s">
        <v>36</v>
      </c>
      <c r="G487" s="302" t="s">
        <v>35</v>
      </c>
      <c r="H487" s="301">
        <v>100725</v>
      </c>
      <c r="I487" s="301">
        <v>86229</v>
      </c>
      <c r="J487" s="301">
        <v>66386</v>
      </c>
      <c r="K487" s="301">
        <v>8414388</v>
      </c>
      <c r="L487" s="301">
        <v>6483</v>
      </c>
      <c r="M487" s="301">
        <v>1.553616E-2</v>
      </c>
    </row>
    <row r="488" spans="1:13" ht="14.5" x14ac:dyDescent="0.35">
      <c r="A488" s="301">
        <v>1992020301</v>
      </c>
      <c r="B488" s="301">
        <v>1992</v>
      </c>
      <c r="C488" s="302" t="s">
        <v>32</v>
      </c>
      <c r="D488" s="302" t="s">
        <v>33</v>
      </c>
      <c r="E488" s="302" t="s">
        <v>28</v>
      </c>
      <c r="F488" s="302" t="s">
        <v>34</v>
      </c>
      <c r="G488" s="302" t="s">
        <v>25</v>
      </c>
      <c r="H488" s="301">
        <v>114411</v>
      </c>
      <c r="I488" s="301">
        <v>43840</v>
      </c>
      <c r="J488" s="301">
        <v>72540</v>
      </c>
      <c r="K488" s="301">
        <v>3884436</v>
      </c>
      <c r="L488" s="301">
        <v>6280</v>
      </c>
      <c r="M488" s="301">
        <v>1.8219369999999999E-2</v>
      </c>
    </row>
    <row r="489" spans="1:13" ht="14.5" x14ac:dyDescent="0.35">
      <c r="A489" s="301">
        <v>1992020302</v>
      </c>
      <c r="B489" s="301">
        <v>1992</v>
      </c>
      <c r="C489" s="302" t="s">
        <v>32</v>
      </c>
      <c r="D489" s="302" t="s">
        <v>33</v>
      </c>
      <c r="E489" s="302" t="s">
        <v>28</v>
      </c>
      <c r="F489" s="302" t="s">
        <v>34</v>
      </c>
      <c r="G489" s="302" t="s">
        <v>27</v>
      </c>
      <c r="H489" s="301">
        <v>220388</v>
      </c>
      <c r="I489" s="301">
        <v>89247</v>
      </c>
      <c r="J489" s="301">
        <v>127813</v>
      </c>
      <c r="K489" s="301">
        <v>8554706</v>
      </c>
      <c r="L489" s="301">
        <v>12209</v>
      </c>
      <c r="M489" s="301">
        <v>1.805054E-2</v>
      </c>
    </row>
    <row r="490" spans="1:13" ht="14.5" x14ac:dyDescent="0.35">
      <c r="A490" s="301">
        <v>1992020303</v>
      </c>
      <c r="B490" s="301">
        <v>1992</v>
      </c>
      <c r="C490" s="302" t="s">
        <v>32</v>
      </c>
      <c r="D490" s="302" t="s">
        <v>33</v>
      </c>
      <c r="E490" s="302" t="s">
        <v>28</v>
      </c>
      <c r="F490" s="302" t="s">
        <v>34</v>
      </c>
      <c r="G490" s="302" t="s">
        <v>35</v>
      </c>
      <c r="H490" s="301">
        <v>260624</v>
      </c>
      <c r="I490" s="301">
        <v>116844</v>
      </c>
      <c r="J490" s="301">
        <v>183831</v>
      </c>
      <c r="K490" s="301">
        <v>11349739</v>
      </c>
      <c r="L490" s="301">
        <v>17845</v>
      </c>
      <c r="M490" s="301">
        <v>1.4605150000000001E-2</v>
      </c>
    </row>
    <row r="491" spans="1:13" ht="14.5" x14ac:dyDescent="0.35">
      <c r="A491" s="301">
        <v>1992020311</v>
      </c>
      <c r="B491" s="301">
        <v>1992</v>
      </c>
      <c r="C491" s="302" t="s">
        <v>32</v>
      </c>
      <c r="D491" s="302" t="s">
        <v>33</v>
      </c>
      <c r="E491" s="302" t="s">
        <v>28</v>
      </c>
      <c r="F491" s="302" t="s">
        <v>36</v>
      </c>
      <c r="G491" s="302" t="s">
        <v>25</v>
      </c>
      <c r="H491" s="301">
        <v>38161</v>
      </c>
      <c r="I491" s="301">
        <v>13924</v>
      </c>
      <c r="J491" s="301">
        <v>22528</v>
      </c>
      <c r="K491" s="301">
        <v>1275904</v>
      </c>
      <c r="L491" s="301">
        <v>2046</v>
      </c>
      <c r="M491" s="301">
        <v>1.8652789999999999E-2</v>
      </c>
    </row>
    <row r="492" spans="1:13" ht="14.5" x14ac:dyDescent="0.35">
      <c r="A492" s="301">
        <v>1992020312</v>
      </c>
      <c r="B492" s="301">
        <v>1992</v>
      </c>
      <c r="C492" s="302" t="s">
        <v>32</v>
      </c>
      <c r="D492" s="302" t="s">
        <v>33</v>
      </c>
      <c r="E492" s="302" t="s">
        <v>28</v>
      </c>
      <c r="F492" s="302" t="s">
        <v>36</v>
      </c>
      <c r="G492" s="302" t="s">
        <v>27</v>
      </c>
      <c r="H492" s="301">
        <v>78584</v>
      </c>
      <c r="I492" s="301">
        <v>33957</v>
      </c>
      <c r="J492" s="301">
        <v>49790</v>
      </c>
      <c r="K492" s="301">
        <v>3260275</v>
      </c>
      <c r="L492" s="301">
        <v>4777</v>
      </c>
      <c r="M492" s="301">
        <v>1.6450510000000002E-2</v>
      </c>
    </row>
    <row r="493" spans="1:13" ht="14.5" x14ac:dyDescent="0.35">
      <c r="A493" s="301">
        <v>1992020313</v>
      </c>
      <c r="B493" s="301">
        <v>1992</v>
      </c>
      <c r="C493" s="302" t="s">
        <v>32</v>
      </c>
      <c r="D493" s="302" t="s">
        <v>33</v>
      </c>
      <c r="E493" s="302" t="s">
        <v>28</v>
      </c>
      <c r="F493" s="302" t="s">
        <v>36</v>
      </c>
      <c r="G493" s="302" t="s">
        <v>35</v>
      </c>
      <c r="H493" s="301">
        <v>212282</v>
      </c>
      <c r="I493" s="301">
        <v>100356</v>
      </c>
      <c r="J493" s="301">
        <v>155288</v>
      </c>
      <c r="K493" s="301">
        <v>9654166</v>
      </c>
      <c r="L493" s="301">
        <v>14898</v>
      </c>
      <c r="M493" s="301">
        <v>1.4249370000000001E-2</v>
      </c>
    </row>
    <row r="494" spans="1:13" ht="14.5" x14ac:dyDescent="0.35">
      <c r="A494" s="301">
        <v>1992100103</v>
      </c>
      <c r="B494" s="301">
        <v>1992</v>
      </c>
      <c r="C494" s="302" t="s">
        <v>37</v>
      </c>
      <c r="D494" s="302" t="s">
        <v>38</v>
      </c>
      <c r="E494" s="302" t="s">
        <v>25</v>
      </c>
      <c r="F494" s="302" t="s">
        <v>26</v>
      </c>
      <c r="G494" s="302" t="s">
        <v>26</v>
      </c>
      <c r="H494" s="301">
        <v>138001</v>
      </c>
      <c r="I494" s="301">
        <v>714684</v>
      </c>
      <c r="J494" s="301">
        <v>30083</v>
      </c>
      <c r="K494" s="301">
        <v>55793233</v>
      </c>
      <c r="L494" s="301">
        <v>2454</v>
      </c>
      <c r="M494" s="301">
        <v>5.6246459999999998E-2</v>
      </c>
    </row>
    <row r="495" spans="1:13" ht="14.5" x14ac:dyDescent="0.35">
      <c r="A495" s="301">
        <v>1992100203</v>
      </c>
      <c r="B495" s="301">
        <v>1992</v>
      </c>
      <c r="C495" s="302" t="s">
        <v>37</v>
      </c>
      <c r="D495" s="302" t="s">
        <v>38</v>
      </c>
      <c r="E495" s="302" t="s">
        <v>27</v>
      </c>
      <c r="F495" s="302" t="s">
        <v>26</v>
      </c>
      <c r="G495" s="302" t="s">
        <v>26</v>
      </c>
      <c r="H495" s="301">
        <v>123618</v>
      </c>
      <c r="I495" s="301">
        <v>255588</v>
      </c>
      <c r="J495" s="301">
        <v>33768</v>
      </c>
      <c r="K495" s="301">
        <v>24481247</v>
      </c>
      <c r="L495" s="301">
        <v>3239</v>
      </c>
      <c r="M495" s="301">
        <v>3.8164249999999997E-2</v>
      </c>
    </row>
    <row r="496" spans="1:13" ht="14.5" x14ac:dyDescent="0.35">
      <c r="A496" s="301">
        <v>1992100303</v>
      </c>
      <c r="B496" s="301">
        <v>1992</v>
      </c>
      <c r="C496" s="302" t="s">
        <v>37</v>
      </c>
      <c r="D496" s="302" t="s">
        <v>38</v>
      </c>
      <c r="E496" s="302" t="s">
        <v>28</v>
      </c>
      <c r="F496" s="302" t="s">
        <v>26</v>
      </c>
      <c r="G496" s="302" t="s">
        <v>26</v>
      </c>
      <c r="H496" s="301">
        <v>275952</v>
      </c>
      <c r="I496" s="301">
        <v>170494</v>
      </c>
      <c r="J496" s="301">
        <v>143757</v>
      </c>
      <c r="K496" s="301">
        <v>16509045</v>
      </c>
      <c r="L496" s="301">
        <v>13993</v>
      </c>
      <c r="M496" s="301">
        <v>1.9720339999999999E-2</v>
      </c>
    </row>
    <row r="497" spans="1:13" ht="14.5" x14ac:dyDescent="0.35">
      <c r="A497" s="301">
        <v>1992110103</v>
      </c>
      <c r="B497" s="301">
        <v>1992</v>
      </c>
      <c r="C497" s="302" t="s">
        <v>39</v>
      </c>
      <c r="D497" s="302" t="s">
        <v>40</v>
      </c>
      <c r="E497" s="302" t="s">
        <v>25</v>
      </c>
      <c r="F497" s="302" t="s">
        <v>34</v>
      </c>
      <c r="G497" s="302" t="s">
        <v>26</v>
      </c>
      <c r="H497" s="301">
        <v>1736300</v>
      </c>
      <c r="I497" s="301">
        <v>2094865</v>
      </c>
      <c r="J497" s="301">
        <v>538424</v>
      </c>
      <c r="K497" s="301">
        <v>202286978</v>
      </c>
      <c r="L497" s="301">
        <v>52154</v>
      </c>
      <c r="M497" s="301">
        <v>3.3292099999999998E-2</v>
      </c>
    </row>
    <row r="498" spans="1:13" ht="14.5" x14ac:dyDescent="0.35">
      <c r="A498" s="301">
        <v>1992110113</v>
      </c>
      <c r="B498" s="301">
        <v>1992</v>
      </c>
      <c r="C498" s="302" t="s">
        <v>39</v>
      </c>
      <c r="D498" s="302" t="s">
        <v>40</v>
      </c>
      <c r="E498" s="302" t="s">
        <v>25</v>
      </c>
      <c r="F498" s="302" t="s">
        <v>36</v>
      </c>
      <c r="G498" s="302" t="s">
        <v>26</v>
      </c>
      <c r="H498" s="301">
        <v>718555</v>
      </c>
      <c r="I498" s="301">
        <v>1422971</v>
      </c>
      <c r="J498" s="301">
        <v>262216</v>
      </c>
      <c r="K498" s="301">
        <v>142501095</v>
      </c>
      <c r="L498" s="301">
        <v>26432</v>
      </c>
      <c r="M498" s="301">
        <v>2.7184659999999999E-2</v>
      </c>
    </row>
    <row r="499" spans="1:13" ht="14.5" x14ac:dyDescent="0.35">
      <c r="A499" s="301">
        <v>1992110203</v>
      </c>
      <c r="B499" s="301">
        <v>1992</v>
      </c>
      <c r="C499" s="302" t="s">
        <v>39</v>
      </c>
      <c r="D499" s="302" t="s">
        <v>40</v>
      </c>
      <c r="E499" s="302" t="s">
        <v>27</v>
      </c>
      <c r="F499" s="302" t="s">
        <v>34</v>
      </c>
      <c r="G499" s="302" t="s">
        <v>26</v>
      </c>
      <c r="H499" s="301">
        <v>1024647</v>
      </c>
      <c r="I499" s="301">
        <v>677861</v>
      </c>
      <c r="J499" s="301">
        <v>454562</v>
      </c>
      <c r="K499" s="301">
        <v>66694011</v>
      </c>
      <c r="L499" s="301">
        <v>44820</v>
      </c>
      <c r="M499" s="301">
        <v>2.28615E-2</v>
      </c>
    </row>
    <row r="500" spans="1:13" ht="14.5" x14ac:dyDescent="0.35">
      <c r="A500" s="301">
        <v>1992110213</v>
      </c>
      <c r="B500" s="301">
        <v>1992</v>
      </c>
      <c r="C500" s="302" t="s">
        <v>39</v>
      </c>
      <c r="D500" s="302" t="s">
        <v>40</v>
      </c>
      <c r="E500" s="302" t="s">
        <v>27</v>
      </c>
      <c r="F500" s="302" t="s">
        <v>36</v>
      </c>
      <c r="G500" s="302" t="s">
        <v>26</v>
      </c>
      <c r="H500" s="301">
        <v>939844</v>
      </c>
      <c r="I500" s="301">
        <v>745856</v>
      </c>
      <c r="J500" s="301">
        <v>564862</v>
      </c>
      <c r="K500" s="301">
        <v>76326647</v>
      </c>
      <c r="L500" s="301">
        <v>57890</v>
      </c>
      <c r="M500" s="301">
        <v>1.6234999999999999E-2</v>
      </c>
    </row>
    <row r="501" spans="1:13" ht="14.5" x14ac:dyDescent="0.35">
      <c r="A501" s="301">
        <v>1992110303</v>
      </c>
      <c r="B501" s="301">
        <v>1992</v>
      </c>
      <c r="C501" s="302" t="s">
        <v>39</v>
      </c>
      <c r="D501" s="302" t="s">
        <v>40</v>
      </c>
      <c r="E501" s="302" t="s">
        <v>28</v>
      </c>
      <c r="F501" s="302" t="s">
        <v>34</v>
      </c>
      <c r="G501" s="302" t="s">
        <v>26</v>
      </c>
      <c r="H501" s="301">
        <v>453935</v>
      </c>
      <c r="I501" s="301">
        <v>242324</v>
      </c>
      <c r="J501" s="301">
        <v>290436</v>
      </c>
      <c r="K501" s="301">
        <v>24555817</v>
      </c>
      <c r="L501" s="301">
        <v>29407</v>
      </c>
      <c r="M501" s="301">
        <v>1.543633E-2</v>
      </c>
    </row>
    <row r="502" spans="1:13" ht="14.5" x14ac:dyDescent="0.35">
      <c r="A502" s="301">
        <v>1992110313</v>
      </c>
      <c r="B502" s="301">
        <v>1992</v>
      </c>
      <c r="C502" s="302" t="s">
        <v>39</v>
      </c>
      <c r="D502" s="302" t="s">
        <v>40</v>
      </c>
      <c r="E502" s="302" t="s">
        <v>28</v>
      </c>
      <c r="F502" s="302" t="s">
        <v>36</v>
      </c>
      <c r="G502" s="302" t="s">
        <v>26</v>
      </c>
      <c r="H502" s="301">
        <v>1127606</v>
      </c>
      <c r="I502" s="301">
        <v>756987</v>
      </c>
      <c r="J502" s="301">
        <v>898372</v>
      </c>
      <c r="K502" s="301">
        <v>79322142</v>
      </c>
      <c r="L502" s="301">
        <v>94069</v>
      </c>
      <c r="M502" s="301">
        <v>1.1987050000000001E-2</v>
      </c>
    </row>
    <row r="503" spans="1:13" ht="14.5" x14ac:dyDescent="0.35">
      <c r="A503" s="301">
        <v>1992110403</v>
      </c>
      <c r="B503" s="301">
        <v>1992</v>
      </c>
      <c r="C503" s="302" t="s">
        <v>39</v>
      </c>
      <c r="D503" s="302" t="s">
        <v>40</v>
      </c>
      <c r="E503" s="302" t="s">
        <v>29</v>
      </c>
      <c r="F503" s="302" t="s">
        <v>34</v>
      </c>
      <c r="G503" s="302" t="s">
        <v>26</v>
      </c>
      <c r="H503" s="301">
        <v>65904</v>
      </c>
      <c r="I503" s="301">
        <v>26400</v>
      </c>
      <c r="J503" s="301">
        <v>46916</v>
      </c>
      <c r="K503" s="301">
        <v>2613484</v>
      </c>
      <c r="L503" s="301">
        <v>4610</v>
      </c>
      <c r="M503" s="301">
        <v>1.42963E-2</v>
      </c>
    </row>
    <row r="504" spans="1:13" ht="14.5" x14ac:dyDescent="0.35">
      <c r="A504" s="301">
        <v>1992110413</v>
      </c>
      <c r="B504" s="301">
        <v>1992</v>
      </c>
      <c r="C504" s="302" t="s">
        <v>39</v>
      </c>
      <c r="D504" s="302" t="s">
        <v>40</v>
      </c>
      <c r="E504" s="302" t="s">
        <v>29</v>
      </c>
      <c r="F504" s="302" t="s">
        <v>36</v>
      </c>
      <c r="G504" s="302" t="s">
        <v>26</v>
      </c>
      <c r="H504" s="301">
        <v>417564</v>
      </c>
      <c r="I504" s="301">
        <v>217221</v>
      </c>
      <c r="J504" s="301">
        <v>336534</v>
      </c>
      <c r="K504" s="301">
        <v>22622754</v>
      </c>
      <c r="L504" s="301">
        <v>35049</v>
      </c>
      <c r="M504" s="301">
        <v>1.1913689999999999E-2</v>
      </c>
    </row>
    <row r="505" spans="1:13" ht="14.5" x14ac:dyDescent="0.35">
      <c r="A505" s="301">
        <v>1992140103</v>
      </c>
      <c r="B505" s="301">
        <v>1992</v>
      </c>
      <c r="C505" s="302" t="s">
        <v>41</v>
      </c>
      <c r="D505" s="302" t="s">
        <v>42</v>
      </c>
      <c r="E505" s="302" t="s">
        <v>25</v>
      </c>
      <c r="F505" s="302" t="s">
        <v>26</v>
      </c>
      <c r="G505" s="302" t="s">
        <v>26</v>
      </c>
      <c r="H505" s="301">
        <v>172668</v>
      </c>
      <c r="I505" s="301">
        <v>582021</v>
      </c>
      <c r="J505" s="301">
        <v>28198</v>
      </c>
      <c r="K505" s="301">
        <v>54882318</v>
      </c>
      <c r="L505" s="301">
        <v>2651</v>
      </c>
      <c r="M505" s="301">
        <v>6.5144540000000001E-2</v>
      </c>
    </row>
    <row r="506" spans="1:13" ht="14.5" x14ac:dyDescent="0.35">
      <c r="A506" s="301">
        <v>1992140203</v>
      </c>
      <c r="B506" s="301">
        <v>1992</v>
      </c>
      <c r="C506" s="302" t="s">
        <v>41</v>
      </c>
      <c r="D506" s="302" t="s">
        <v>42</v>
      </c>
      <c r="E506" s="302" t="s">
        <v>27</v>
      </c>
      <c r="F506" s="302" t="s">
        <v>26</v>
      </c>
      <c r="G506" s="302" t="s">
        <v>26</v>
      </c>
      <c r="H506" s="301">
        <v>185202</v>
      </c>
      <c r="I506" s="301">
        <v>331577</v>
      </c>
      <c r="J506" s="301">
        <v>57619</v>
      </c>
      <c r="K506" s="301">
        <v>31884416</v>
      </c>
      <c r="L506" s="301">
        <v>5542</v>
      </c>
      <c r="M506" s="301">
        <v>3.3415309999999997E-2</v>
      </c>
    </row>
    <row r="507" spans="1:13" ht="14.5" x14ac:dyDescent="0.35">
      <c r="A507" s="301">
        <v>1992140303</v>
      </c>
      <c r="B507" s="301">
        <v>1992</v>
      </c>
      <c r="C507" s="302" t="s">
        <v>41</v>
      </c>
      <c r="D507" s="302" t="s">
        <v>42</v>
      </c>
      <c r="E507" s="302" t="s">
        <v>28</v>
      </c>
      <c r="F507" s="302" t="s">
        <v>26</v>
      </c>
      <c r="G507" s="302" t="s">
        <v>26</v>
      </c>
      <c r="H507" s="301">
        <v>544859</v>
      </c>
      <c r="I507" s="301">
        <v>328953</v>
      </c>
      <c r="J507" s="301">
        <v>258293</v>
      </c>
      <c r="K507" s="301">
        <v>31119531</v>
      </c>
      <c r="L507" s="301">
        <v>24308</v>
      </c>
      <c r="M507" s="301">
        <v>2.241512E-2</v>
      </c>
    </row>
    <row r="508" spans="1:13" ht="14.5" x14ac:dyDescent="0.35">
      <c r="A508" s="301">
        <v>1992200103</v>
      </c>
      <c r="B508" s="301">
        <v>1992</v>
      </c>
      <c r="C508" s="302" t="s">
        <v>43</v>
      </c>
      <c r="D508" s="302" t="s">
        <v>44</v>
      </c>
      <c r="E508" s="302" t="s">
        <v>25</v>
      </c>
      <c r="F508" s="302" t="s">
        <v>26</v>
      </c>
      <c r="G508" s="302" t="s">
        <v>26</v>
      </c>
      <c r="H508" s="301">
        <v>369594</v>
      </c>
      <c r="I508" s="301">
        <v>463724</v>
      </c>
      <c r="J508" s="301">
        <v>117321</v>
      </c>
      <c r="K508" s="301">
        <v>35947331</v>
      </c>
      <c r="L508" s="301">
        <v>9014</v>
      </c>
      <c r="M508" s="301">
        <v>4.100202E-2</v>
      </c>
    </row>
    <row r="509" spans="1:13" ht="14.5" x14ac:dyDescent="0.35">
      <c r="A509" s="301">
        <v>1992200203</v>
      </c>
      <c r="B509" s="301">
        <v>1992</v>
      </c>
      <c r="C509" s="302" t="s">
        <v>43</v>
      </c>
      <c r="D509" s="302" t="s">
        <v>44</v>
      </c>
      <c r="E509" s="302" t="s">
        <v>27</v>
      </c>
      <c r="F509" s="302" t="s">
        <v>26</v>
      </c>
      <c r="G509" s="302" t="s">
        <v>26</v>
      </c>
      <c r="H509" s="301">
        <v>522892</v>
      </c>
      <c r="I509" s="301">
        <v>298616</v>
      </c>
      <c r="J509" s="301">
        <v>218025</v>
      </c>
      <c r="K509" s="301">
        <v>23401544</v>
      </c>
      <c r="L509" s="301">
        <v>17096</v>
      </c>
      <c r="M509" s="301">
        <v>3.0585879999999999E-2</v>
      </c>
    </row>
    <row r="510" spans="1:13" ht="14.5" x14ac:dyDescent="0.35">
      <c r="A510" s="301">
        <v>1992200303</v>
      </c>
      <c r="B510" s="301">
        <v>1992</v>
      </c>
      <c r="C510" s="302" t="s">
        <v>43</v>
      </c>
      <c r="D510" s="302" t="s">
        <v>44</v>
      </c>
      <c r="E510" s="302" t="s">
        <v>28</v>
      </c>
      <c r="F510" s="302" t="s">
        <v>26</v>
      </c>
      <c r="G510" s="302" t="s">
        <v>26</v>
      </c>
      <c r="H510" s="301">
        <v>1125901</v>
      </c>
      <c r="I510" s="301">
        <v>359808</v>
      </c>
      <c r="J510" s="301">
        <v>648970</v>
      </c>
      <c r="K510" s="301">
        <v>26719587</v>
      </c>
      <c r="L510" s="301">
        <v>47115</v>
      </c>
      <c r="M510" s="301">
        <v>2.3896690000000002E-2</v>
      </c>
    </row>
    <row r="511" spans="1:13" ht="14.5" x14ac:dyDescent="0.35">
      <c r="A511" s="301">
        <v>1992240103</v>
      </c>
      <c r="B511" s="301">
        <v>1992</v>
      </c>
      <c r="C511" s="302" t="s">
        <v>45</v>
      </c>
      <c r="D511" s="302" t="s">
        <v>46</v>
      </c>
      <c r="E511" s="302" t="s">
        <v>25</v>
      </c>
      <c r="F511" s="302" t="s">
        <v>26</v>
      </c>
      <c r="G511" s="302" t="s">
        <v>26</v>
      </c>
      <c r="H511" s="301">
        <v>356555</v>
      </c>
      <c r="I511" s="301">
        <v>607305</v>
      </c>
      <c r="J511" s="301">
        <v>106052</v>
      </c>
      <c r="K511" s="301">
        <v>42711992</v>
      </c>
      <c r="L511" s="301">
        <v>7485</v>
      </c>
      <c r="M511" s="301">
        <v>4.7637539999999999E-2</v>
      </c>
    </row>
    <row r="512" spans="1:13" ht="14.5" x14ac:dyDescent="0.35">
      <c r="A512" s="301">
        <v>1992240203</v>
      </c>
      <c r="B512" s="301">
        <v>1992</v>
      </c>
      <c r="C512" s="302" t="s">
        <v>45</v>
      </c>
      <c r="D512" s="302" t="s">
        <v>46</v>
      </c>
      <c r="E512" s="302" t="s">
        <v>27</v>
      </c>
      <c r="F512" s="302" t="s">
        <v>26</v>
      </c>
      <c r="G512" s="302" t="s">
        <v>26</v>
      </c>
      <c r="H512" s="301">
        <v>243328</v>
      </c>
      <c r="I512" s="301">
        <v>142342</v>
      </c>
      <c r="J512" s="301">
        <v>105646</v>
      </c>
      <c r="K512" s="301">
        <v>10560064</v>
      </c>
      <c r="L512" s="301">
        <v>7872</v>
      </c>
      <c r="M512" s="301">
        <v>3.0911729999999998E-2</v>
      </c>
    </row>
    <row r="513" spans="1:13" ht="14.5" x14ac:dyDescent="0.35">
      <c r="A513" s="301">
        <v>1992240303</v>
      </c>
      <c r="B513" s="301">
        <v>1992</v>
      </c>
      <c r="C513" s="302" t="s">
        <v>45</v>
      </c>
      <c r="D513" s="302" t="s">
        <v>46</v>
      </c>
      <c r="E513" s="302" t="s">
        <v>28</v>
      </c>
      <c r="F513" s="302" t="s">
        <v>26</v>
      </c>
      <c r="G513" s="302" t="s">
        <v>26</v>
      </c>
      <c r="H513" s="301">
        <v>876471</v>
      </c>
      <c r="I513" s="301">
        <v>250896</v>
      </c>
      <c r="J513" s="301">
        <v>524532</v>
      </c>
      <c r="K513" s="301">
        <v>18487172</v>
      </c>
      <c r="L513" s="301">
        <v>38742</v>
      </c>
      <c r="M513" s="301">
        <v>2.2623259999999999E-2</v>
      </c>
    </row>
    <row r="514" spans="1:13" ht="14.5" x14ac:dyDescent="0.35">
      <c r="A514" s="301">
        <v>1992260103</v>
      </c>
      <c r="B514" s="301">
        <v>1992</v>
      </c>
      <c r="C514" s="302" t="s">
        <v>47</v>
      </c>
      <c r="D514" s="302" t="s">
        <v>48</v>
      </c>
      <c r="E514" s="302" t="s">
        <v>25</v>
      </c>
      <c r="F514" s="302" t="s">
        <v>26</v>
      </c>
      <c r="G514" s="302" t="s">
        <v>26</v>
      </c>
      <c r="H514" s="301">
        <v>210893</v>
      </c>
      <c r="I514" s="301">
        <v>224268</v>
      </c>
      <c r="J514" s="301">
        <v>55841</v>
      </c>
      <c r="K514" s="301">
        <v>14234572</v>
      </c>
      <c r="L514" s="301">
        <v>3551</v>
      </c>
      <c r="M514" s="301">
        <v>5.9387839999999997E-2</v>
      </c>
    </row>
    <row r="515" spans="1:13" ht="14.5" x14ac:dyDescent="0.35">
      <c r="A515" s="301">
        <v>1992260203</v>
      </c>
      <c r="B515" s="301">
        <v>1992</v>
      </c>
      <c r="C515" s="302" t="s">
        <v>47</v>
      </c>
      <c r="D515" s="302" t="s">
        <v>48</v>
      </c>
      <c r="E515" s="302" t="s">
        <v>27</v>
      </c>
      <c r="F515" s="302" t="s">
        <v>26</v>
      </c>
      <c r="G515" s="302" t="s">
        <v>26</v>
      </c>
      <c r="H515" s="301">
        <v>507572</v>
      </c>
      <c r="I515" s="301">
        <v>249596</v>
      </c>
      <c r="J515" s="301">
        <v>186338</v>
      </c>
      <c r="K515" s="301">
        <v>16081028</v>
      </c>
      <c r="L515" s="301">
        <v>11994</v>
      </c>
      <c r="M515" s="301">
        <v>4.2317300000000002E-2</v>
      </c>
    </row>
    <row r="516" spans="1:13" ht="14.5" x14ac:dyDescent="0.35">
      <c r="A516" s="301">
        <v>1992260303</v>
      </c>
      <c r="B516" s="301">
        <v>1992</v>
      </c>
      <c r="C516" s="302" t="s">
        <v>47</v>
      </c>
      <c r="D516" s="302" t="s">
        <v>48</v>
      </c>
      <c r="E516" s="302" t="s">
        <v>28</v>
      </c>
      <c r="F516" s="302" t="s">
        <v>26</v>
      </c>
      <c r="G516" s="302" t="s">
        <v>26</v>
      </c>
      <c r="H516" s="301">
        <v>1029674</v>
      </c>
      <c r="I516" s="301">
        <v>299664</v>
      </c>
      <c r="J516" s="301">
        <v>460601</v>
      </c>
      <c r="K516" s="301">
        <v>19837680</v>
      </c>
      <c r="L516" s="301">
        <v>30792</v>
      </c>
      <c r="M516" s="301">
        <v>3.3439370000000003E-2</v>
      </c>
    </row>
    <row r="517" spans="1:13" ht="14.5" x14ac:dyDescent="0.35">
      <c r="A517" s="301">
        <v>1992280103</v>
      </c>
      <c r="B517" s="301">
        <v>1992</v>
      </c>
      <c r="C517" s="302" t="s">
        <v>49</v>
      </c>
      <c r="D517" s="302" t="s">
        <v>50</v>
      </c>
      <c r="E517" s="302" t="s">
        <v>25</v>
      </c>
      <c r="F517" s="302" t="s">
        <v>26</v>
      </c>
      <c r="G517" s="302" t="s">
        <v>26</v>
      </c>
      <c r="H517" s="301">
        <v>691674</v>
      </c>
      <c r="I517" s="301">
        <v>604814</v>
      </c>
      <c r="J517" s="301">
        <v>123522</v>
      </c>
      <c r="K517" s="301">
        <v>52871637</v>
      </c>
      <c r="L517" s="301">
        <v>11123</v>
      </c>
      <c r="M517" s="301">
        <v>6.2185709999999998E-2</v>
      </c>
    </row>
    <row r="518" spans="1:13" ht="14.5" x14ac:dyDescent="0.35">
      <c r="A518" s="301">
        <v>1992280203</v>
      </c>
      <c r="B518" s="301">
        <v>1992</v>
      </c>
      <c r="C518" s="302" t="s">
        <v>49</v>
      </c>
      <c r="D518" s="302" t="s">
        <v>50</v>
      </c>
      <c r="E518" s="302" t="s">
        <v>27</v>
      </c>
      <c r="F518" s="302" t="s">
        <v>26</v>
      </c>
      <c r="G518" s="302" t="s">
        <v>26</v>
      </c>
      <c r="H518" s="301">
        <v>1166253</v>
      </c>
      <c r="I518" s="301">
        <v>412445</v>
      </c>
      <c r="J518" s="301">
        <v>316844</v>
      </c>
      <c r="K518" s="301">
        <v>37862912</v>
      </c>
      <c r="L518" s="301">
        <v>29127</v>
      </c>
      <c r="M518" s="301">
        <v>4.0039949999999998E-2</v>
      </c>
    </row>
    <row r="519" spans="1:13" ht="14.5" x14ac:dyDescent="0.35">
      <c r="A519" s="301">
        <v>1992280303</v>
      </c>
      <c r="B519" s="301">
        <v>1992</v>
      </c>
      <c r="C519" s="302" t="s">
        <v>49</v>
      </c>
      <c r="D519" s="302" t="s">
        <v>50</v>
      </c>
      <c r="E519" s="302" t="s">
        <v>28</v>
      </c>
      <c r="F519" s="302" t="s">
        <v>26</v>
      </c>
      <c r="G519" s="302" t="s">
        <v>26</v>
      </c>
      <c r="H519" s="301">
        <v>2285250</v>
      </c>
      <c r="I519" s="301">
        <v>502270</v>
      </c>
      <c r="J519" s="301">
        <v>790719</v>
      </c>
      <c r="K519" s="301">
        <v>46221570</v>
      </c>
      <c r="L519" s="301">
        <v>72660</v>
      </c>
      <c r="M519" s="301">
        <v>3.1451149999999997E-2</v>
      </c>
    </row>
    <row r="520" spans="1:13" ht="14.5" x14ac:dyDescent="0.35">
      <c r="A520" s="301">
        <v>1992290103</v>
      </c>
      <c r="B520" s="301">
        <v>1992</v>
      </c>
      <c r="C520" s="302" t="s">
        <v>51</v>
      </c>
      <c r="D520" s="302" t="s">
        <v>52</v>
      </c>
      <c r="E520" s="302" t="s">
        <v>25</v>
      </c>
      <c r="F520" s="302" t="s">
        <v>26</v>
      </c>
      <c r="G520" s="302" t="s">
        <v>26</v>
      </c>
      <c r="H520" s="301">
        <v>346491</v>
      </c>
      <c r="I520" s="301">
        <v>393614</v>
      </c>
      <c r="J520" s="301">
        <v>93624</v>
      </c>
      <c r="K520" s="301">
        <v>27182495</v>
      </c>
      <c r="L520" s="301">
        <v>6518</v>
      </c>
      <c r="M520" s="301">
        <v>5.3155910000000001E-2</v>
      </c>
    </row>
    <row r="521" spans="1:13" ht="14.5" x14ac:dyDescent="0.35">
      <c r="A521" s="301">
        <v>1992290203</v>
      </c>
      <c r="B521" s="301">
        <v>1992</v>
      </c>
      <c r="C521" s="302" t="s">
        <v>51</v>
      </c>
      <c r="D521" s="302" t="s">
        <v>52</v>
      </c>
      <c r="E521" s="302" t="s">
        <v>27</v>
      </c>
      <c r="F521" s="302" t="s">
        <v>26</v>
      </c>
      <c r="G521" s="302" t="s">
        <v>26</v>
      </c>
      <c r="H521" s="301">
        <v>289001</v>
      </c>
      <c r="I521" s="301">
        <v>139197</v>
      </c>
      <c r="J521" s="301">
        <v>100948</v>
      </c>
      <c r="K521" s="301">
        <v>10425677</v>
      </c>
      <c r="L521" s="301">
        <v>7558</v>
      </c>
      <c r="M521" s="301">
        <v>3.8238679999999997E-2</v>
      </c>
    </row>
    <row r="522" spans="1:13" ht="14.5" x14ac:dyDescent="0.35">
      <c r="A522" s="301">
        <v>1992290303</v>
      </c>
      <c r="B522" s="301">
        <v>1992</v>
      </c>
      <c r="C522" s="302" t="s">
        <v>51</v>
      </c>
      <c r="D522" s="302" t="s">
        <v>52</v>
      </c>
      <c r="E522" s="302" t="s">
        <v>28</v>
      </c>
      <c r="F522" s="302" t="s">
        <v>26</v>
      </c>
      <c r="G522" s="302" t="s">
        <v>26</v>
      </c>
      <c r="H522" s="301">
        <v>335983</v>
      </c>
      <c r="I522" s="301">
        <v>94639</v>
      </c>
      <c r="J522" s="301">
        <v>148298</v>
      </c>
      <c r="K522" s="301">
        <v>7331153</v>
      </c>
      <c r="L522" s="301">
        <v>11450</v>
      </c>
      <c r="M522" s="301">
        <v>2.9342469999999999E-2</v>
      </c>
    </row>
    <row r="523" spans="1:13" ht="14.5" x14ac:dyDescent="0.35">
      <c r="A523" s="301">
        <v>1992320103</v>
      </c>
      <c r="B523" s="301">
        <v>1992</v>
      </c>
      <c r="C523" s="302" t="s">
        <v>53</v>
      </c>
      <c r="D523" s="302" t="s">
        <v>54</v>
      </c>
      <c r="E523" s="302" t="s">
        <v>25</v>
      </c>
      <c r="F523" s="302" t="s">
        <v>26</v>
      </c>
      <c r="G523" s="302" t="s">
        <v>26</v>
      </c>
      <c r="H523" s="301">
        <v>325961</v>
      </c>
      <c r="I523" s="301">
        <v>313850</v>
      </c>
      <c r="J523" s="301">
        <v>82232</v>
      </c>
      <c r="K523" s="301">
        <v>28724776</v>
      </c>
      <c r="L523" s="301">
        <v>7592</v>
      </c>
      <c r="M523" s="301">
        <v>4.2935670000000002E-2</v>
      </c>
    </row>
    <row r="524" spans="1:13" ht="14.5" x14ac:dyDescent="0.35">
      <c r="A524" s="301">
        <v>1992320203</v>
      </c>
      <c r="B524" s="301">
        <v>1992</v>
      </c>
      <c r="C524" s="302" t="s">
        <v>53</v>
      </c>
      <c r="D524" s="302" t="s">
        <v>54</v>
      </c>
      <c r="E524" s="302" t="s">
        <v>27</v>
      </c>
      <c r="F524" s="302" t="s">
        <v>26</v>
      </c>
      <c r="G524" s="302" t="s">
        <v>26</v>
      </c>
      <c r="H524" s="301">
        <v>251764</v>
      </c>
      <c r="I524" s="301">
        <v>124568</v>
      </c>
      <c r="J524" s="301">
        <v>89345</v>
      </c>
      <c r="K524" s="301">
        <v>10945600</v>
      </c>
      <c r="L524" s="301">
        <v>7811</v>
      </c>
      <c r="M524" s="301">
        <v>3.2233110000000002E-2</v>
      </c>
    </row>
    <row r="525" spans="1:13" ht="14.5" x14ac:dyDescent="0.35">
      <c r="A525" s="301">
        <v>1992320303</v>
      </c>
      <c r="B525" s="301">
        <v>1992</v>
      </c>
      <c r="C525" s="302" t="s">
        <v>53</v>
      </c>
      <c r="D525" s="302" t="s">
        <v>54</v>
      </c>
      <c r="E525" s="302" t="s">
        <v>28</v>
      </c>
      <c r="F525" s="302" t="s">
        <v>26</v>
      </c>
      <c r="G525" s="302" t="s">
        <v>26</v>
      </c>
      <c r="H525" s="301">
        <v>350032</v>
      </c>
      <c r="I525" s="301">
        <v>102264</v>
      </c>
      <c r="J525" s="301">
        <v>154043</v>
      </c>
      <c r="K525" s="301">
        <v>8480120</v>
      </c>
      <c r="L525" s="301">
        <v>12491</v>
      </c>
      <c r="M525" s="301">
        <v>2.8022450000000001E-2</v>
      </c>
    </row>
    <row r="526" spans="1:13" ht="14.5" x14ac:dyDescent="0.35">
      <c r="A526" s="301">
        <v>1992330103</v>
      </c>
      <c r="B526" s="301">
        <v>1992</v>
      </c>
      <c r="C526" s="302" t="s">
        <v>55</v>
      </c>
      <c r="D526" s="302" t="s">
        <v>56</v>
      </c>
      <c r="E526" s="302" t="s">
        <v>25</v>
      </c>
      <c r="F526" s="302" t="s">
        <v>26</v>
      </c>
      <c r="G526" s="302" t="s">
        <v>26</v>
      </c>
      <c r="H526" s="301">
        <v>246863</v>
      </c>
      <c r="I526" s="301">
        <v>270845</v>
      </c>
      <c r="J526" s="301">
        <v>59965</v>
      </c>
      <c r="K526" s="301">
        <v>23253221</v>
      </c>
      <c r="L526" s="301">
        <v>5143</v>
      </c>
      <c r="M526" s="301">
        <v>4.799544E-2</v>
      </c>
    </row>
    <row r="527" spans="1:13" ht="14.5" x14ac:dyDescent="0.35">
      <c r="A527" s="301">
        <v>1992330203</v>
      </c>
      <c r="B527" s="301">
        <v>1992</v>
      </c>
      <c r="C527" s="302" t="s">
        <v>55</v>
      </c>
      <c r="D527" s="302" t="s">
        <v>56</v>
      </c>
      <c r="E527" s="302" t="s">
        <v>27</v>
      </c>
      <c r="F527" s="302" t="s">
        <v>26</v>
      </c>
      <c r="G527" s="302" t="s">
        <v>26</v>
      </c>
      <c r="H527" s="301">
        <v>274494</v>
      </c>
      <c r="I527" s="301">
        <v>133068</v>
      </c>
      <c r="J527" s="301">
        <v>99588</v>
      </c>
      <c r="K527" s="301">
        <v>10846004</v>
      </c>
      <c r="L527" s="301">
        <v>8139</v>
      </c>
      <c r="M527" s="301">
        <v>3.3726100000000002E-2</v>
      </c>
    </row>
    <row r="528" spans="1:13" ht="14.5" x14ac:dyDescent="0.35">
      <c r="A528" s="301">
        <v>1992330303</v>
      </c>
      <c r="B528" s="301">
        <v>1992</v>
      </c>
      <c r="C528" s="302" t="s">
        <v>55</v>
      </c>
      <c r="D528" s="302" t="s">
        <v>56</v>
      </c>
      <c r="E528" s="302" t="s">
        <v>28</v>
      </c>
      <c r="F528" s="302" t="s">
        <v>26</v>
      </c>
      <c r="G528" s="302" t="s">
        <v>26</v>
      </c>
      <c r="H528" s="301">
        <v>472508</v>
      </c>
      <c r="I528" s="301">
        <v>150204</v>
      </c>
      <c r="J528" s="301">
        <v>259521</v>
      </c>
      <c r="K528" s="301">
        <v>12219252</v>
      </c>
      <c r="L528" s="301">
        <v>21005</v>
      </c>
      <c r="M528" s="301">
        <v>2.2495290000000001E-2</v>
      </c>
    </row>
    <row r="529" spans="1:13" ht="14.5" x14ac:dyDescent="0.35">
      <c r="A529" s="301">
        <v>1992370103</v>
      </c>
      <c r="B529" s="301">
        <v>1992</v>
      </c>
      <c r="C529" s="302" t="s">
        <v>57</v>
      </c>
      <c r="D529" s="302" t="s">
        <v>58</v>
      </c>
      <c r="E529" s="302" t="s">
        <v>25</v>
      </c>
      <c r="F529" s="302" t="s">
        <v>26</v>
      </c>
      <c r="G529" s="302" t="s">
        <v>26</v>
      </c>
      <c r="H529" s="301">
        <v>341875</v>
      </c>
      <c r="I529" s="301">
        <v>383938</v>
      </c>
      <c r="J529" s="301">
        <v>107794</v>
      </c>
      <c r="K529" s="301">
        <v>8920505</v>
      </c>
      <c r="L529" s="301">
        <v>2501</v>
      </c>
      <c r="M529" s="301">
        <v>0.13671349999999999</v>
      </c>
    </row>
    <row r="530" spans="1:13" ht="14.5" x14ac:dyDescent="0.35">
      <c r="A530" s="301">
        <v>1992370203</v>
      </c>
      <c r="B530" s="301">
        <v>1992</v>
      </c>
      <c r="C530" s="302" t="s">
        <v>57</v>
      </c>
      <c r="D530" s="302" t="s">
        <v>58</v>
      </c>
      <c r="E530" s="302" t="s">
        <v>27</v>
      </c>
      <c r="F530" s="302" t="s">
        <v>26</v>
      </c>
      <c r="G530" s="302" t="s">
        <v>26</v>
      </c>
      <c r="H530" s="301">
        <v>825143</v>
      </c>
      <c r="I530" s="301">
        <v>445802</v>
      </c>
      <c r="J530" s="301">
        <v>323677</v>
      </c>
      <c r="K530" s="301">
        <v>10290458</v>
      </c>
      <c r="L530" s="301">
        <v>7488</v>
      </c>
      <c r="M530" s="301">
        <v>0.1101925</v>
      </c>
    </row>
    <row r="531" spans="1:13" ht="14.5" x14ac:dyDescent="0.35">
      <c r="A531" s="301">
        <v>1992370303</v>
      </c>
      <c r="B531" s="301">
        <v>1992</v>
      </c>
      <c r="C531" s="302" t="s">
        <v>57</v>
      </c>
      <c r="D531" s="302" t="s">
        <v>58</v>
      </c>
      <c r="E531" s="302" t="s">
        <v>28</v>
      </c>
      <c r="F531" s="302" t="s">
        <v>26</v>
      </c>
      <c r="G531" s="302" t="s">
        <v>26</v>
      </c>
      <c r="H531" s="301">
        <v>1427527</v>
      </c>
      <c r="I531" s="301">
        <v>414072</v>
      </c>
      <c r="J531" s="301">
        <v>715262</v>
      </c>
      <c r="K531" s="301">
        <v>9838668</v>
      </c>
      <c r="L531" s="301">
        <v>16622</v>
      </c>
      <c r="M531" s="301">
        <v>8.5881899999999997E-2</v>
      </c>
    </row>
    <row r="532" spans="1:13" ht="14.5" x14ac:dyDescent="0.35">
      <c r="A532" s="301">
        <v>1992400103</v>
      </c>
      <c r="B532" s="301">
        <v>1992</v>
      </c>
      <c r="C532" s="302" t="s">
        <v>59</v>
      </c>
      <c r="D532" s="302" t="s">
        <v>60</v>
      </c>
      <c r="E532" s="302" t="s">
        <v>25</v>
      </c>
      <c r="F532" s="302" t="s">
        <v>26</v>
      </c>
      <c r="G532" s="302" t="s">
        <v>26</v>
      </c>
      <c r="H532" s="301">
        <v>261029</v>
      </c>
      <c r="I532" s="301">
        <v>305124</v>
      </c>
      <c r="J532" s="301">
        <v>63800</v>
      </c>
      <c r="K532" s="301">
        <v>21247944</v>
      </c>
      <c r="L532" s="301">
        <v>4455</v>
      </c>
      <c r="M532" s="301">
        <v>5.8586699999999999E-2</v>
      </c>
    </row>
    <row r="533" spans="1:13" ht="14.5" x14ac:dyDescent="0.35">
      <c r="A533" s="301">
        <v>1992400203</v>
      </c>
      <c r="B533" s="301">
        <v>1992</v>
      </c>
      <c r="C533" s="302" t="s">
        <v>59</v>
      </c>
      <c r="D533" s="302" t="s">
        <v>60</v>
      </c>
      <c r="E533" s="302" t="s">
        <v>27</v>
      </c>
      <c r="F533" s="302" t="s">
        <v>26</v>
      </c>
      <c r="G533" s="302" t="s">
        <v>26</v>
      </c>
      <c r="H533" s="301">
        <v>110802</v>
      </c>
      <c r="I533" s="301">
        <v>74660</v>
      </c>
      <c r="J533" s="301">
        <v>52745</v>
      </c>
      <c r="K533" s="301">
        <v>5035364</v>
      </c>
      <c r="L533" s="301">
        <v>3540</v>
      </c>
      <c r="M533" s="301">
        <v>3.130045E-2</v>
      </c>
    </row>
    <row r="534" spans="1:13" ht="14.5" x14ac:dyDescent="0.35">
      <c r="A534" s="301">
        <v>1992400303</v>
      </c>
      <c r="B534" s="301">
        <v>1992</v>
      </c>
      <c r="C534" s="302" t="s">
        <v>59</v>
      </c>
      <c r="D534" s="302" t="s">
        <v>60</v>
      </c>
      <c r="E534" s="302" t="s">
        <v>28</v>
      </c>
      <c r="F534" s="302" t="s">
        <v>26</v>
      </c>
      <c r="G534" s="302" t="s">
        <v>26</v>
      </c>
      <c r="H534" s="301">
        <v>137608</v>
      </c>
      <c r="I534" s="301">
        <v>58100</v>
      </c>
      <c r="J534" s="301">
        <v>90966</v>
      </c>
      <c r="K534" s="301">
        <v>3835712</v>
      </c>
      <c r="L534" s="301">
        <v>5963</v>
      </c>
      <c r="M534" s="301">
        <v>2.3075600000000002E-2</v>
      </c>
    </row>
    <row r="535" spans="1:13" ht="14.5" x14ac:dyDescent="0.35">
      <c r="A535" s="301">
        <v>1992990103</v>
      </c>
      <c r="B535" s="301">
        <v>1992</v>
      </c>
      <c r="C535" s="302" t="s">
        <v>61</v>
      </c>
      <c r="D535" s="302" t="s">
        <v>62</v>
      </c>
      <c r="E535" s="302" t="s">
        <v>25</v>
      </c>
      <c r="F535" s="302" t="s">
        <v>26</v>
      </c>
      <c r="G535" s="302" t="s">
        <v>26</v>
      </c>
      <c r="H535" s="301">
        <v>73066</v>
      </c>
      <c r="I535" s="301">
        <v>116940</v>
      </c>
      <c r="J535" s="301">
        <v>34531</v>
      </c>
      <c r="K535" s="301">
        <v>5387281</v>
      </c>
      <c r="L535" s="301">
        <v>1390</v>
      </c>
      <c r="M535" s="301">
        <v>5.2575459999999997E-2</v>
      </c>
    </row>
    <row r="536" spans="1:13" ht="14.5" x14ac:dyDescent="0.35">
      <c r="A536" s="301">
        <v>1992990203</v>
      </c>
      <c r="B536" s="301">
        <v>1992</v>
      </c>
      <c r="C536" s="302" t="s">
        <v>61</v>
      </c>
      <c r="D536" s="302" t="s">
        <v>62</v>
      </c>
      <c r="E536" s="302" t="s">
        <v>27</v>
      </c>
      <c r="F536" s="302" t="s">
        <v>26</v>
      </c>
      <c r="G536" s="302" t="s">
        <v>26</v>
      </c>
      <c r="H536" s="301">
        <v>114095</v>
      </c>
      <c r="I536" s="301">
        <v>147654</v>
      </c>
      <c r="J536" s="301">
        <v>109571</v>
      </c>
      <c r="K536" s="301">
        <v>3683841</v>
      </c>
      <c r="L536" s="301">
        <v>2755</v>
      </c>
      <c r="M536" s="301">
        <v>4.1420470000000001E-2</v>
      </c>
    </row>
    <row r="537" spans="1:13" ht="14.5" x14ac:dyDescent="0.35">
      <c r="A537" s="301">
        <v>1992990303</v>
      </c>
      <c r="B537" s="301">
        <v>1992</v>
      </c>
      <c r="C537" s="302" t="s">
        <v>61</v>
      </c>
      <c r="D537" s="302" t="s">
        <v>62</v>
      </c>
      <c r="E537" s="302" t="s">
        <v>28</v>
      </c>
      <c r="F537" s="302" t="s">
        <v>26</v>
      </c>
      <c r="G537" s="302" t="s">
        <v>26</v>
      </c>
      <c r="H537" s="301">
        <v>283136</v>
      </c>
      <c r="I537" s="301">
        <v>113603</v>
      </c>
      <c r="J537" s="301">
        <v>199461</v>
      </c>
      <c r="K537" s="301">
        <v>3680907</v>
      </c>
      <c r="L537" s="301">
        <v>6488</v>
      </c>
      <c r="M537" s="301">
        <v>4.3637889999999999E-2</v>
      </c>
    </row>
    <row r="538" spans="1:13" ht="14.5" x14ac:dyDescent="0.35">
      <c r="A538" s="301">
        <v>1993000103</v>
      </c>
      <c r="B538" s="301">
        <v>1993</v>
      </c>
      <c r="C538" s="302" t="s">
        <v>23</v>
      </c>
      <c r="D538" s="302" t="s">
        <v>24</v>
      </c>
      <c r="E538" s="302" t="s">
        <v>25</v>
      </c>
      <c r="F538" s="302" t="s">
        <v>26</v>
      </c>
      <c r="G538" s="302" t="s">
        <v>26</v>
      </c>
      <c r="H538" s="301">
        <v>360865</v>
      </c>
      <c r="I538" s="301">
        <v>1469982</v>
      </c>
      <c r="J538" s="301">
        <v>560231</v>
      </c>
      <c r="K538" s="301">
        <v>18650117</v>
      </c>
      <c r="L538" s="301">
        <v>6709</v>
      </c>
      <c r="M538" s="301">
        <v>5.3789190000000001E-2</v>
      </c>
    </row>
    <row r="539" spans="1:13" ht="14.5" x14ac:dyDescent="0.35">
      <c r="A539" s="301">
        <v>1993000203</v>
      </c>
      <c r="B539" s="301">
        <v>1993</v>
      </c>
      <c r="C539" s="302" t="s">
        <v>23</v>
      </c>
      <c r="D539" s="302" t="s">
        <v>24</v>
      </c>
      <c r="E539" s="302" t="s">
        <v>27</v>
      </c>
      <c r="F539" s="302" t="s">
        <v>26</v>
      </c>
      <c r="G539" s="302" t="s">
        <v>26</v>
      </c>
      <c r="H539" s="301">
        <v>1021520</v>
      </c>
      <c r="I539" s="301">
        <v>2024057</v>
      </c>
      <c r="J539" s="301">
        <v>1610034</v>
      </c>
      <c r="K539" s="301">
        <v>29796927</v>
      </c>
      <c r="L539" s="301">
        <v>23800</v>
      </c>
      <c r="M539" s="301">
        <v>4.2920409999999999E-2</v>
      </c>
    </row>
    <row r="540" spans="1:13" ht="14.5" x14ac:dyDescent="0.35">
      <c r="A540" s="301">
        <v>1993000303</v>
      </c>
      <c r="B540" s="301">
        <v>1993</v>
      </c>
      <c r="C540" s="302" t="s">
        <v>23</v>
      </c>
      <c r="D540" s="302" t="s">
        <v>24</v>
      </c>
      <c r="E540" s="302" t="s">
        <v>28</v>
      </c>
      <c r="F540" s="302" t="s">
        <v>26</v>
      </c>
      <c r="G540" s="302" t="s">
        <v>26</v>
      </c>
      <c r="H540" s="301">
        <v>766595</v>
      </c>
      <c r="I540" s="301">
        <v>1009817</v>
      </c>
      <c r="J540" s="301">
        <v>1193948</v>
      </c>
      <c r="K540" s="301">
        <v>16961827</v>
      </c>
      <c r="L540" s="301">
        <v>20216</v>
      </c>
      <c r="M540" s="301">
        <v>3.7920120000000002E-2</v>
      </c>
    </row>
    <row r="541" spans="1:13" ht="14.5" x14ac:dyDescent="0.35">
      <c r="A541" s="301">
        <v>1993000403</v>
      </c>
      <c r="B541" s="301">
        <v>1993</v>
      </c>
      <c r="C541" s="302" t="s">
        <v>23</v>
      </c>
      <c r="D541" s="302" t="s">
        <v>24</v>
      </c>
      <c r="E541" s="302" t="s">
        <v>29</v>
      </c>
      <c r="F541" s="302" t="s">
        <v>26</v>
      </c>
      <c r="G541" s="302" t="s">
        <v>26</v>
      </c>
      <c r="H541" s="301">
        <v>2756018</v>
      </c>
      <c r="I541" s="301">
        <v>2700922</v>
      </c>
      <c r="J541" s="301">
        <v>5910986</v>
      </c>
      <c r="K541" s="301">
        <v>49933172</v>
      </c>
      <c r="L541" s="301">
        <v>108077</v>
      </c>
      <c r="M541" s="301">
        <v>2.5500470000000001E-2</v>
      </c>
    </row>
    <row r="542" spans="1:13" ht="14.5" x14ac:dyDescent="0.35">
      <c r="A542" s="301">
        <v>1993010403</v>
      </c>
      <c r="B542" s="301">
        <v>1993</v>
      </c>
      <c r="C542" s="302" t="s">
        <v>30</v>
      </c>
      <c r="D542" s="302" t="s">
        <v>31</v>
      </c>
      <c r="E542" s="302" t="s">
        <v>26</v>
      </c>
      <c r="F542" s="302" t="s">
        <v>26</v>
      </c>
      <c r="G542" s="302" t="s">
        <v>26</v>
      </c>
      <c r="H542" s="301">
        <v>161512</v>
      </c>
      <c r="I542" s="301">
        <v>69785</v>
      </c>
      <c r="J542" s="301">
        <v>89056</v>
      </c>
      <c r="K542" s="301">
        <v>4482452</v>
      </c>
      <c r="L542" s="301">
        <v>5806</v>
      </c>
      <c r="M542" s="301">
        <v>2.782018E-2</v>
      </c>
    </row>
    <row r="543" spans="1:13" ht="14.5" x14ac:dyDescent="0.35">
      <c r="A543" s="301">
        <v>1993020101</v>
      </c>
      <c r="B543" s="301">
        <v>1993</v>
      </c>
      <c r="C543" s="302" t="s">
        <v>32</v>
      </c>
      <c r="D543" s="302" t="s">
        <v>33</v>
      </c>
      <c r="E543" s="302" t="s">
        <v>25</v>
      </c>
      <c r="F543" s="302" t="s">
        <v>34</v>
      </c>
      <c r="G543" s="302" t="s">
        <v>25</v>
      </c>
      <c r="H543" s="301">
        <v>125327</v>
      </c>
      <c r="I543" s="301">
        <v>137232</v>
      </c>
      <c r="J543" s="301">
        <v>33412</v>
      </c>
      <c r="K543" s="301">
        <v>12580788</v>
      </c>
      <c r="L543" s="301">
        <v>3112</v>
      </c>
      <c r="M543" s="301">
        <v>4.0274039999999997E-2</v>
      </c>
    </row>
    <row r="544" spans="1:13" ht="14.5" x14ac:dyDescent="0.35">
      <c r="A544" s="301">
        <v>1993020102</v>
      </c>
      <c r="B544" s="301">
        <v>1993</v>
      </c>
      <c r="C544" s="302" t="s">
        <v>32</v>
      </c>
      <c r="D544" s="302" t="s">
        <v>33</v>
      </c>
      <c r="E544" s="302" t="s">
        <v>25</v>
      </c>
      <c r="F544" s="302" t="s">
        <v>34</v>
      </c>
      <c r="G544" s="302" t="s">
        <v>27</v>
      </c>
      <c r="H544" s="301">
        <v>213295</v>
      </c>
      <c r="I544" s="301">
        <v>251247</v>
      </c>
      <c r="J544" s="301">
        <v>62454</v>
      </c>
      <c r="K544" s="301">
        <v>23664330</v>
      </c>
      <c r="L544" s="301">
        <v>5961</v>
      </c>
      <c r="M544" s="301">
        <v>3.5779100000000001E-2</v>
      </c>
    </row>
    <row r="545" spans="1:13" ht="14.5" x14ac:dyDescent="0.35">
      <c r="A545" s="301">
        <v>1993020103</v>
      </c>
      <c r="B545" s="301">
        <v>1993</v>
      </c>
      <c r="C545" s="302" t="s">
        <v>32</v>
      </c>
      <c r="D545" s="302" t="s">
        <v>33</v>
      </c>
      <c r="E545" s="302" t="s">
        <v>25</v>
      </c>
      <c r="F545" s="302" t="s">
        <v>34</v>
      </c>
      <c r="G545" s="302" t="s">
        <v>35</v>
      </c>
      <c r="H545" s="301">
        <v>101152</v>
      </c>
      <c r="I545" s="301">
        <v>137276</v>
      </c>
      <c r="J545" s="301">
        <v>33943</v>
      </c>
      <c r="K545" s="301">
        <v>13171745</v>
      </c>
      <c r="L545" s="301">
        <v>3291</v>
      </c>
      <c r="M545" s="301">
        <v>3.0732349999999999E-2</v>
      </c>
    </row>
    <row r="546" spans="1:13" ht="14.5" x14ac:dyDescent="0.35">
      <c r="A546" s="301">
        <v>1993020111</v>
      </c>
      <c r="B546" s="301">
        <v>1993</v>
      </c>
      <c r="C546" s="302" t="s">
        <v>32</v>
      </c>
      <c r="D546" s="302" t="s">
        <v>33</v>
      </c>
      <c r="E546" s="302" t="s">
        <v>25</v>
      </c>
      <c r="F546" s="302" t="s">
        <v>36</v>
      </c>
      <c r="G546" s="302" t="s">
        <v>25</v>
      </c>
      <c r="H546" s="301">
        <v>32925</v>
      </c>
      <c r="I546" s="301">
        <v>33584</v>
      </c>
      <c r="J546" s="301">
        <v>8877</v>
      </c>
      <c r="K546" s="301">
        <v>3125832</v>
      </c>
      <c r="L546" s="301">
        <v>833</v>
      </c>
      <c r="M546" s="301">
        <v>3.954887E-2</v>
      </c>
    </row>
    <row r="547" spans="1:13" ht="14.5" x14ac:dyDescent="0.35">
      <c r="A547" s="301">
        <v>1993020112</v>
      </c>
      <c r="B547" s="301">
        <v>1993</v>
      </c>
      <c r="C547" s="302" t="s">
        <v>32</v>
      </c>
      <c r="D547" s="302" t="s">
        <v>33</v>
      </c>
      <c r="E547" s="302" t="s">
        <v>25</v>
      </c>
      <c r="F547" s="302" t="s">
        <v>36</v>
      </c>
      <c r="G547" s="302" t="s">
        <v>27</v>
      </c>
      <c r="H547" s="301">
        <v>59233</v>
      </c>
      <c r="I547" s="301">
        <v>69929</v>
      </c>
      <c r="J547" s="301">
        <v>18631</v>
      </c>
      <c r="K547" s="301">
        <v>6452546</v>
      </c>
      <c r="L547" s="301">
        <v>1740</v>
      </c>
      <c r="M547" s="301">
        <v>3.4034010000000003E-2</v>
      </c>
    </row>
    <row r="548" spans="1:13" ht="14.5" x14ac:dyDescent="0.35">
      <c r="A548" s="301">
        <v>1993020113</v>
      </c>
      <c r="B548" s="301">
        <v>1993</v>
      </c>
      <c r="C548" s="302" t="s">
        <v>32</v>
      </c>
      <c r="D548" s="302" t="s">
        <v>33</v>
      </c>
      <c r="E548" s="302" t="s">
        <v>25</v>
      </c>
      <c r="F548" s="302" t="s">
        <v>36</v>
      </c>
      <c r="G548" s="302" t="s">
        <v>35</v>
      </c>
      <c r="H548" s="301">
        <v>31153</v>
      </c>
      <c r="I548" s="301">
        <v>54935</v>
      </c>
      <c r="J548" s="301">
        <v>15515</v>
      </c>
      <c r="K548" s="301">
        <v>5234294</v>
      </c>
      <c r="L548" s="301">
        <v>1491</v>
      </c>
      <c r="M548" s="301">
        <v>2.0897329999999999E-2</v>
      </c>
    </row>
    <row r="549" spans="1:13" ht="14.5" x14ac:dyDescent="0.35">
      <c r="A549" s="301">
        <v>1993020201</v>
      </c>
      <c r="B549" s="301">
        <v>1993</v>
      </c>
      <c r="C549" s="302" t="s">
        <v>32</v>
      </c>
      <c r="D549" s="302" t="s">
        <v>33</v>
      </c>
      <c r="E549" s="302" t="s">
        <v>27</v>
      </c>
      <c r="F549" s="302" t="s">
        <v>34</v>
      </c>
      <c r="G549" s="302" t="s">
        <v>25</v>
      </c>
      <c r="H549" s="301">
        <v>106340</v>
      </c>
      <c r="I549" s="301">
        <v>60900</v>
      </c>
      <c r="J549" s="301">
        <v>43630</v>
      </c>
      <c r="K549" s="301">
        <v>5673232</v>
      </c>
      <c r="L549" s="301">
        <v>4053</v>
      </c>
      <c r="M549" s="301">
        <v>2.6234480000000001E-2</v>
      </c>
    </row>
    <row r="550" spans="1:13" ht="14.5" x14ac:dyDescent="0.35">
      <c r="A550" s="301">
        <v>1993020202</v>
      </c>
      <c r="B550" s="301">
        <v>1993</v>
      </c>
      <c r="C550" s="302" t="s">
        <v>32</v>
      </c>
      <c r="D550" s="302" t="s">
        <v>33</v>
      </c>
      <c r="E550" s="302" t="s">
        <v>27</v>
      </c>
      <c r="F550" s="302" t="s">
        <v>34</v>
      </c>
      <c r="G550" s="302" t="s">
        <v>27</v>
      </c>
      <c r="H550" s="301">
        <v>267842</v>
      </c>
      <c r="I550" s="301">
        <v>163340</v>
      </c>
      <c r="J550" s="301">
        <v>117607</v>
      </c>
      <c r="K550" s="301">
        <v>15819316</v>
      </c>
      <c r="L550" s="301">
        <v>11384</v>
      </c>
      <c r="M550" s="301">
        <v>2.3528779999999999E-2</v>
      </c>
    </row>
    <row r="551" spans="1:13" ht="14.5" x14ac:dyDescent="0.35">
      <c r="A551" s="301">
        <v>1993020203</v>
      </c>
      <c r="B551" s="301">
        <v>1993</v>
      </c>
      <c r="C551" s="302" t="s">
        <v>32</v>
      </c>
      <c r="D551" s="302" t="s">
        <v>33</v>
      </c>
      <c r="E551" s="302" t="s">
        <v>27</v>
      </c>
      <c r="F551" s="302" t="s">
        <v>34</v>
      </c>
      <c r="G551" s="302" t="s">
        <v>35</v>
      </c>
      <c r="H551" s="301">
        <v>148808</v>
      </c>
      <c r="I551" s="301">
        <v>105625</v>
      </c>
      <c r="J551" s="301">
        <v>78330</v>
      </c>
      <c r="K551" s="301">
        <v>10270311</v>
      </c>
      <c r="L551" s="301">
        <v>7605</v>
      </c>
      <c r="M551" s="301">
        <v>1.9566010000000002E-2</v>
      </c>
    </row>
    <row r="552" spans="1:13" ht="14.5" x14ac:dyDescent="0.35">
      <c r="A552" s="301">
        <v>1993020211</v>
      </c>
      <c r="B552" s="301">
        <v>1993</v>
      </c>
      <c r="C552" s="302" t="s">
        <v>32</v>
      </c>
      <c r="D552" s="302" t="s">
        <v>33</v>
      </c>
      <c r="E552" s="302" t="s">
        <v>27</v>
      </c>
      <c r="F552" s="302" t="s">
        <v>36</v>
      </c>
      <c r="G552" s="302" t="s">
        <v>25</v>
      </c>
      <c r="H552" s="301">
        <v>35246</v>
      </c>
      <c r="I552" s="301">
        <v>21328</v>
      </c>
      <c r="J552" s="301">
        <v>15312</v>
      </c>
      <c r="K552" s="301">
        <v>2017884</v>
      </c>
      <c r="L552" s="301">
        <v>1445</v>
      </c>
      <c r="M552" s="301">
        <v>2.4392850000000001E-2</v>
      </c>
    </row>
    <row r="553" spans="1:13" ht="14.5" x14ac:dyDescent="0.35">
      <c r="A553" s="301">
        <v>1993020212</v>
      </c>
      <c r="B553" s="301">
        <v>1993</v>
      </c>
      <c r="C553" s="302" t="s">
        <v>32</v>
      </c>
      <c r="D553" s="302" t="s">
        <v>33</v>
      </c>
      <c r="E553" s="302" t="s">
        <v>27</v>
      </c>
      <c r="F553" s="302" t="s">
        <v>36</v>
      </c>
      <c r="G553" s="302" t="s">
        <v>27</v>
      </c>
      <c r="H553" s="301">
        <v>104704</v>
      </c>
      <c r="I553" s="301">
        <v>71472</v>
      </c>
      <c r="J553" s="301">
        <v>51911</v>
      </c>
      <c r="K553" s="301">
        <v>6867418</v>
      </c>
      <c r="L553" s="301">
        <v>4978</v>
      </c>
      <c r="M553" s="301">
        <v>2.1033380000000001E-2</v>
      </c>
    </row>
    <row r="554" spans="1:13" ht="14.5" x14ac:dyDescent="0.35">
      <c r="A554" s="301">
        <v>1993020213</v>
      </c>
      <c r="B554" s="301">
        <v>1993</v>
      </c>
      <c r="C554" s="302" t="s">
        <v>32</v>
      </c>
      <c r="D554" s="302" t="s">
        <v>33</v>
      </c>
      <c r="E554" s="302" t="s">
        <v>27</v>
      </c>
      <c r="F554" s="302" t="s">
        <v>36</v>
      </c>
      <c r="G554" s="302" t="s">
        <v>35</v>
      </c>
      <c r="H554" s="301">
        <v>108981</v>
      </c>
      <c r="I554" s="301">
        <v>92920</v>
      </c>
      <c r="J554" s="301">
        <v>68868</v>
      </c>
      <c r="K554" s="301">
        <v>8883452</v>
      </c>
      <c r="L554" s="301">
        <v>6594</v>
      </c>
      <c r="M554" s="301">
        <v>1.6527440000000001E-2</v>
      </c>
    </row>
    <row r="555" spans="1:13" ht="14.5" x14ac:dyDescent="0.35">
      <c r="A555" s="301">
        <v>1993020301</v>
      </c>
      <c r="B555" s="301">
        <v>1993</v>
      </c>
      <c r="C555" s="302" t="s">
        <v>32</v>
      </c>
      <c r="D555" s="302" t="s">
        <v>33</v>
      </c>
      <c r="E555" s="302" t="s">
        <v>28</v>
      </c>
      <c r="F555" s="302" t="s">
        <v>34</v>
      </c>
      <c r="G555" s="302" t="s">
        <v>25</v>
      </c>
      <c r="H555" s="301">
        <v>117975</v>
      </c>
      <c r="I555" s="301">
        <v>42804</v>
      </c>
      <c r="J555" s="301">
        <v>70489</v>
      </c>
      <c r="K555" s="301">
        <v>3768248</v>
      </c>
      <c r="L555" s="301">
        <v>6055</v>
      </c>
      <c r="M555" s="301">
        <v>1.948509E-2</v>
      </c>
    </row>
    <row r="556" spans="1:13" ht="14.5" x14ac:dyDescent="0.35">
      <c r="A556" s="301">
        <v>1993020302</v>
      </c>
      <c r="B556" s="301">
        <v>1993</v>
      </c>
      <c r="C556" s="302" t="s">
        <v>32</v>
      </c>
      <c r="D556" s="302" t="s">
        <v>33</v>
      </c>
      <c r="E556" s="302" t="s">
        <v>28</v>
      </c>
      <c r="F556" s="302" t="s">
        <v>34</v>
      </c>
      <c r="G556" s="302" t="s">
        <v>27</v>
      </c>
      <c r="H556" s="301">
        <v>244544</v>
      </c>
      <c r="I556" s="301">
        <v>93512</v>
      </c>
      <c r="J556" s="301">
        <v>135068</v>
      </c>
      <c r="K556" s="301">
        <v>9111951</v>
      </c>
      <c r="L556" s="301">
        <v>13146</v>
      </c>
      <c r="M556" s="301">
        <v>1.8601510000000002E-2</v>
      </c>
    </row>
    <row r="557" spans="1:13" ht="14.5" x14ac:dyDescent="0.35">
      <c r="A557" s="301">
        <v>1993020303</v>
      </c>
      <c r="B557" s="301">
        <v>1993</v>
      </c>
      <c r="C557" s="302" t="s">
        <v>32</v>
      </c>
      <c r="D557" s="302" t="s">
        <v>33</v>
      </c>
      <c r="E557" s="302" t="s">
        <v>28</v>
      </c>
      <c r="F557" s="302" t="s">
        <v>34</v>
      </c>
      <c r="G557" s="302" t="s">
        <v>35</v>
      </c>
      <c r="H557" s="301">
        <v>283628</v>
      </c>
      <c r="I557" s="301">
        <v>117960</v>
      </c>
      <c r="J557" s="301">
        <v>178905</v>
      </c>
      <c r="K557" s="301">
        <v>11607790</v>
      </c>
      <c r="L557" s="301">
        <v>17597</v>
      </c>
      <c r="M557" s="301">
        <v>1.6117699999999999E-2</v>
      </c>
    </row>
    <row r="558" spans="1:13" ht="14.5" x14ac:dyDescent="0.35">
      <c r="A558" s="301">
        <v>1993020311</v>
      </c>
      <c r="B558" s="301">
        <v>1993</v>
      </c>
      <c r="C558" s="302" t="s">
        <v>32</v>
      </c>
      <c r="D558" s="302" t="s">
        <v>33</v>
      </c>
      <c r="E558" s="302" t="s">
        <v>28</v>
      </c>
      <c r="F558" s="302" t="s">
        <v>36</v>
      </c>
      <c r="G558" s="302" t="s">
        <v>25</v>
      </c>
      <c r="H558" s="301">
        <v>52384</v>
      </c>
      <c r="I558" s="301">
        <v>17380</v>
      </c>
      <c r="J558" s="301">
        <v>28285</v>
      </c>
      <c r="K558" s="301">
        <v>1597764</v>
      </c>
      <c r="L558" s="301">
        <v>2571</v>
      </c>
      <c r="M558" s="301">
        <v>2.0375529999999999E-2</v>
      </c>
    </row>
    <row r="559" spans="1:13" ht="14.5" x14ac:dyDescent="0.35">
      <c r="A559" s="301">
        <v>1993020312</v>
      </c>
      <c r="B559" s="301">
        <v>1993</v>
      </c>
      <c r="C559" s="302" t="s">
        <v>32</v>
      </c>
      <c r="D559" s="302" t="s">
        <v>33</v>
      </c>
      <c r="E559" s="302" t="s">
        <v>28</v>
      </c>
      <c r="F559" s="302" t="s">
        <v>36</v>
      </c>
      <c r="G559" s="302" t="s">
        <v>27</v>
      </c>
      <c r="H559" s="301">
        <v>92397</v>
      </c>
      <c r="I559" s="301">
        <v>37278</v>
      </c>
      <c r="J559" s="301">
        <v>54927</v>
      </c>
      <c r="K559" s="301">
        <v>3592587</v>
      </c>
      <c r="L559" s="301">
        <v>5263</v>
      </c>
      <c r="M559" s="301">
        <v>1.7556169999999999E-2</v>
      </c>
    </row>
    <row r="560" spans="1:13" ht="14.5" x14ac:dyDescent="0.35">
      <c r="A560" s="301">
        <v>1993020313</v>
      </c>
      <c r="B560" s="301">
        <v>1993</v>
      </c>
      <c r="C560" s="302" t="s">
        <v>32</v>
      </c>
      <c r="D560" s="302" t="s">
        <v>33</v>
      </c>
      <c r="E560" s="302" t="s">
        <v>28</v>
      </c>
      <c r="F560" s="302" t="s">
        <v>36</v>
      </c>
      <c r="G560" s="302" t="s">
        <v>35</v>
      </c>
      <c r="H560" s="301">
        <v>189582</v>
      </c>
      <c r="I560" s="301">
        <v>82299</v>
      </c>
      <c r="J560" s="301">
        <v>127246</v>
      </c>
      <c r="K560" s="301">
        <v>7989673</v>
      </c>
      <c r="L560" s="301">
        <v>12393</v>
      </c>
      <c r="M560" s="301">
        <v>1.5298000000000001E-2</v>
      </c>
    </row>
    <row r="561" spans="1:13" ht="14.5" x14ac:dyDescent="0.35">
      <c r="A561" s="301">
        <v>1993100103</v>
      </c>
      <c r="B561" s="301">
        <v>1993</v>
      </c>
      <c r="C561" s="302" t="s">
        <v>37</v>
      </c>
      <c r="D561" s="302" t="s">
        <v>38</v>
      </c>
      <c r="E561" s="302" t="s">
        <v>25</v>
      </c>
      <c r="F561" s="302" t="s">
        <v>26</v>
      </c>
      <c r="G561" s="302" t="s">
        <v>26</v>
      </c>
      <c r="H561" s="301">
        <v>149414</v>
      </c>
      <c r="I561" s="301">
        <v>580785</v>
      </c>
      <c r="J561" s="301">
        <v>35747</v>
      </c>
      <c r="K561" s="301">
        <v>47677805</v>
      </c>
      <c r="L561" s="301">
        <v>3067</v>
      </c>
      <c r="M561" s="301">
        <v>4.8720510000000002E-2</v>
      </c>
    </row>
    <row r="562" spans="1:13" ht="14.5" x14ac:dyDescent="0.35">
      <c r="A562" s="301">
        <v>1993100203</v>
      </c>
      <c r="B562" s="301">
        <v>1993</v>
      </c>
      <c r="C562" s="302" t="s">
        <v>37</v>
      </c>
      <c r="D562" s="302" t="s">
        <v>38</v>
      </c>
      <c r="E562" s="302" t="s">
        <v>27</v>
      </c>
      <c r="F562" s="302" t="s">
        <v>26</v>
      </c>
      <c r="G562" s="302" t="s">
        <v>26</v>
      </c>
      <c r="H562" s="301">
        <v>94497</v>
      </c>
      <c r="I562" s="301">
        <v>162919</v>
      </c>
      <c r="J562" s="301">
        <v>25268</v>
      </c>
      <c r="K562" s="301">
        <v>14929085</v>
      </c>
      <c r="L562" s="301">
        <v>2373</v>
      </c>
      <c r="M562" s="301">
        <v>3.9818069999999997E-2</v>
      </c>
    </row>
    <row r="563" spans="1:13" ht="14.5" x14ac:dyDescent="0.35">
      <c r="A563" s="301">
        <v>1993100303</v>
      </c>
      <c r="B563" s="301">
        <v>1993</v>
      </c>
      <c r="C563" s="302" t="s">
        <v>37</v>
      </c>
      <c r="D563" s="302" t="s">
        <v>38</v>
      </c>
      <c r="E563" s="302" t="s">
        <v>28</v>
      </c>
      <c r="F563" s="302" t="s">
        <v>26</v>
      </c>
      <c r="G563" s="302" t="s">
        <v>26</v>
      </c>
      <c r="H563" s="301">
        <v>259633</v>
      </c>
      <c r="I563" s="301">
        <v>167004</v>
      </c>
      <c r="J563" s="301">
        <v>141616</v>
      </c>
      <c r="K563" s="301">
        <v>15980662</v>
      </c>
      <c r="L563" s="301">
        <v>13757</v>
      </c>
      <c r="M563" s="301">
        <v>1.8873439999999998E-2</v>
      </c>
    </row>
    <row r="564" spans="1:13" ht="14.5" x14ac:dyDescent="0.35">
      <c r="A564" s="301">
        <v>1993110103</v>
      </c>
      <c r="B564" s="301">
        <v>1993</v>
      </c>
      <c r="C564" s="302" t="s">
        <v>39</v>
      </c>
      <c r="D564" s="302" t="s">
        <v>40</v>
      </c>
      <c r="E564" s="302" t="s">
        <v>25</v>
      </c>
      <c r="F564" s="302" t="s">
        <v>34</v>
      </c>
      <c r="G564" s="302" t="s">
        <v>26</v>
      </c>
      <c r="H564" s="301">
        <v>1609618</v>
      </c>
      <c r="I564" s="301">
        <v>1960673</v>
      </c>
      <c r="J564" s="301">
        <v>482983</v>
      </c>
      <c r="K564" s="301">
        <v>191671425</v>
      </c>
      <c r="L564" s="301">
        <v>47470</v>
      </c>
      <c r="M564" s="301">
        <v>3.3908269999999997E-2</v>
      </c>
    </row>
    <row r="565" spans="1:13" ht="14.5" x14ac:dyDescent="0.35">
      <c r="A565" s="301">
        <v>1993110113</v>
      </c>
      <c r="B565" s="301">
        <v>1993</v>
      </c>
      <c r="C565" s="302" t="s">
        <v>39</v>
      </c>
      <c r="D565" s="302" t="s">
        <v>40</v>
      </c>
      <c r="E565" s="302" t="s">
        <v>25</v>
      </c>
      <c r="F565" s="302" t="s">
        <v>36</v>
      </c>
      <c r="G565" s="302" t="s">
        <v>26</v>
      </c>
      <c r="H565" s="301">
        <v>629322</v>
      </c>
      <c r="I565" s="301">
        <v>1276942</v>
      </c>
      <c r="J565" s="301">
        <v>223928</v>
      </c>
      <c r="K565" s="301">
        <v>128328285</v>
      </c>
      <c r="L565" s="301">
        <v>22582</v>
      </c>
      <c r="M565" s="301">
        <v>2.786812E-2</v>
      </c>
    </row>
    <row r="566" spans="1:13" ht="14.5" x14ac:dyDescent="0.35">
      <c r="A566" s="301">
        <v>1993110203</v>
      </c>
      <c r="B566" s="301">
        <v>1993</v>
      </c>
      <c r="C566" s="302" t="s">
        <v>39</v>
      </c>
      <c r="D566" s="302" t="s">
        <v>40</v>
      </c>
      <c r="E566" s="302" t="s">
        <v>27</v>
      </c>
      <c r="F566" s="302" t="s">
        <v>34</v>
      </c>
      <c r="G566" s="302" t="s">
        <v>26</v>
      </c>
      <c r="H566" s="301">
        <v>947363</v>
      </c>
      <c r="I566" s="301">
        <v>656701</v>
      </c>
      <c r="J566" s="301">
        <v>452797</v>
      </c>
      <c r="K566" s="301">
        <v>65128355</v>
      </c>
      <c r="L566" s="301">
        <v>45100</v>
      </c>
      <c r="M566" s="301">
        <v>2.1005900000000001E-2</v>
      </c>
    </row>
    <row r="567" spans="1:13" ht="14.5" x14ac:dyDescent="0.35">
      <c r="A567" s="301">
        <v>1993110213</v>
      </c>
      <c r="B567" s="301">
        <v>1993</v>
      </c>
      <c r="C567" s="302" t="s">
        <v>39</v>
      </c>
      <c r="D567" s="302" t="s">
        <v>40</v>
      </c>
      <c r="E567" s="302" t="s">
        <v>27</v>
      </c>
      <c r="F567" s="302" t="s">
        <v>36</v>
      </c>
      <c r="G567" s="302" t="s">
        <v>26</v>
      </c>
      <c r="H567" s="301">
        <v>967383</v>
      </c>
      <c r="I567" s="301">
        <v>792848</v>
      </c>
      <c r="J567" s="301">
        <v>586362</v>
      </c>
      <c r="K567" s="301">
        <v>82704518</v>
      </c>
      <c r="L567" s="301">
        <v>61137</v>
      </c>
      <c r="M567" s="301">
        <v>1.5823110000000001E-2</v>
      </c>
    </row>
    <row r="568" spans="1:13" ht="14.5" x14ac:dyDescent="0.35">
      <c r="A568" s="301">
        <v>1993110303</v>
      </c>
      <c r="B568" s="301">
        <v>1993</v>
      </c>
      <c r="C568" s="302" t="s">
        <v>39</v>
      </c>
      <c r="D568" s="302" t="s">
        <v>40</v>
      </c>
      <c r="E568" s="302" t="s">
        <v>28</v>
      </c>
      <c r="F568" s="302" t="s">
        <v>34</v>
      </c>
      <c r="G568" s="302" t="s">
        <v>26</v>
      </c>
      <c r="H568" s="301">
        <v>411274</v>
      </c>
      <c r="I568" s="301">
        <v>252111</v>
      </c>
      <c r="J568" s="301">
        <v>296718</v>
      </c>
      <c r="K568" s="301">
        <v>26199813</v>
      </c>
      <c r="L568" s="301">
        <v>30763</v>
      </c>
      <c r="M568" s="301">
        <v>1.33689E-2</v>
      </c>
    </row>
    <row r="569" spans="1:13" ht="14.5" x14ac:dyDescent="0.35">
      <c r="A569" s="301">
        <v>1993110313</v>
      </c>
      <c r="B569" s="301">
        <v>1993</v>
      </c>
      <c r="C569" s="302" t="s">
        <v>39</v>
      </c>
      <c r="D569" s="302" t="s">
        <v>40</v>
      </c>
      <c r="E569" s="302" t="s">
        <v>28</v>
      </c>
      <c r="F569" s="302" t="s">
        <v>36</v>
      </c>
      <c r="G569" s="302" t="s">
        <v>26</v>
      </c>
      <c r="H569" s="301">
        <v>1302801</v>
      </c>
      <c r="I569" s="301">
        <v>865503</v>
      </c>
      <c r="J569" s="301">
        <v>1030796</v>
      </c>
      <c r="K569" s="301">
        <v>91620180</v>
      </c>
      <c r="L569" s="301">
        <v>108953</v>
      </c>
      <c r="M569" s="301">
        <v>1.1957479999999999E-2</v>
      </c>
    </row>
    <row r="570" spans="1:13" ht="14.5" x14ac:dyDescent="0.35">
      <c r="A570" s="301">
        <v>1993110403</v>
      </c>
      <c r="B570" s="301">
        <v>1993</v>
      </c>
      <c r="C570" s="302" t="s">
        <v>39</v>
      </c>
      <c r="D570" s="302" t="s">
        <v>40</v>
      </c>
      <c r="E570" s="302" t="s">
        <v>29</v>
      </c>
      <c r="F570" s="302" t="s">
        <v>34</v>
      </c>
      <c r="G570" s="302" t="s">
        <v>26</v>
      </c>
      <c r="H570" s="301">
        <v>94428</v>
      </c>
      <c r="I570" s="301">
        <v>47352</v>
      </c>
      <c r="J570" s="301">
        <v>75543</v>
      </c>
      <c r="K570" s="301">
        <v>4864708</v>
      </c>
      <c r="L570" s="301">
        <v>7740</v>
      </c>
      <c r="M570" s="301">
        <v>1.220009E-2</v>
      </c>
    </row>
    <row r="571" spans="1:13" ht="14.5" x14ac:dyDescent="0.35">
      <c r="A571" s="301">
        <v>1993110413</v>
      </c>
      <c r="B571" s="301">
        <v>1993</v>
      </c>
      <c r="C571" s="302" t="s">
        <v>39</v>
      </c>
      <c r="D571" s="302" t="s">
        <v>40</v>
      </c>
      <c r="E571" s="302" t="s">
        <v>29</v>
      </c>
      <c r="F571" s="302" t="s">
        <v>36</v>
      </c>
      <c r="G571" s="302" t="s">
        <v>26</v>
      </c>
      <c r="H571" s="301">
        <v>376720</v>
      </c>
      <c r="I571" s="301">
        <v>189497</v>
      </c>
      <c r="J571" s="301">
        <v>302255</v>
      </c>
      <c r="K571" s="301">
        <v>19755343</v>
      </c>
      <c r="L571" s="301">
        <v>31521</v>
      </c>
      <c r="M571" s="301">
        <v>1.1951349999999999E-2</v>
      </c>
    </row>
    <row r="572" spans="1:13" ht="14.5" x14ac:dyDescent="0.35">
      <c r="A572" s="301">
        <v>1993140103</v>
      </c>
      <c r="B572" s="301">
        <v>1993</v>
      </c>
      <c r="C572" s="302" t="s">
        <v>41</v>
      </c>
      <c r="D572" s="302" t="s">
        <v>42</v>
      </c>
      <c r="E572" s="302" t="s">
        <v>25</v>
      </c>
      <c r="F572" s="302" t="s">
        <v>26</v>
      </c>
      <c r="G572" s="302" t="s">
        <v>26</v>
      </c>
      <c r="H572" s="301">
        <v>169118</v>
      </c>
      <c r="I572" s="301">
        <v>593063</v>
      </c>
      <c r="J572" s="301">
        <v>28480</v>
      </c>
      <c r="K572" s="301">
        <v>56178214</v>
      </c>
      <c r="L572" s="301">
        <v>2691</v>
      </c>
      <c r="M572" s="301">
        <v>6.2844860000000002E-2</v>
      </c>
    </row>
    <row r="573" spans="1:13" ht="14.5" x14ac:dyDescent="0.35">
      <c r="A573" s="301">
        <v>1993140203</v>
      </c>
      <c r="B573" s="301">
        <v>1993</v>
      </c>
      <c r="C573" s="302" t="s">
        <v>41</v>
      </c>
      <c r="D573" s="302" t="s">
        <v>42</v>
      </c>
      <c r="E573" s="302" t="s">
        <v>27</v>
      </c>
      <c r="F573" s="302" t="s">
        <v>26</v>
      </c>
      <c r="G573" s="302" t="s">
        <v>26</v>
      </c>
      <c r="H573" s="301">
        <v>204747</v>
      </c>
      <c r="I573" s="301">
        <v>351492</v>
      </c>
      <c r="J573" s="301">
        <v>62493</v>
      </c>
      <c r="K573" s="301">
        <v>33915287</v>
      </c>
      <c r="L573" s="301">
        <v>6030</v>
      </c>
      <c r="M573" s="301">
        <v>3.3952389999999999E-2</v>
      </c>
    </row>
    <row r="574" spans="1:13" ht="14.5" x14ac:dyDescent="0.35">
      <c r="A574" s="301">
        <v>1993140303</v>
      </c>
      <c r="B574" s="301">
        <v>1993</v>
      </c>
      <c r="C574" s="302" t="s">
        <v>41</v>
      </c>
      <c r="D574" s="302" t="s">
        <v>42</v>
      </c>
      <c r="E574" s="302" t="s">
        <v>28</v>
      </c>
      <c r="F574" s="302" t="s">
        <v>26</v>
      </c>
      <c r="G574" s="302" t="s">
        <v>26</v>
      </c>
      <c r="H574" s="301">
        <v>538122</v>
      </c>
      <c r="I574" s="301">
        <v>349026</v>
      </c>
      <c r="J574" s="301">
        <v>244997</v>
      </c>
      <c r="K574" s="301">
        <v>33168941</v>
      </c>
      <c r="L574" s="301">
        <v>23017</v>
      </c>
      <c r="M574" s="301">
        <v>2.3379730000000001E-2</v>
      </c>
    </row>
    <row r="575" spans="1:13" ht="14.5" x14ac:dyDescent="0.35">
      <c r="A575" s="301">
        <v>1993200103</v>
      </c>
      <c r="B575" s="301">
        <v>1993</v>
      </c>
      <c r="C575" s="302" t="s">
        <v>43</v>
      </c>
      <c r="D575" s="302" t="s">
        <v>44</v>
      </c>
      <c r="E575" s="302" t="s">
        <v>25</v>
      </c>
      <c r="F575" s="302" t="s">
        <v>26</v>
      </c>
      <c r="G575" s="302" t="s">
        <v>26</v>
      </c>
      <c r="H575" s="301">
        <v>391060</v>
      </c>
      <c r="I575" s="301">
        <v>476478</v>
      </c>
      <c r="J575" s="301">
        <v>122199</v>
      </c>
      <c r="K575" s="301">
        <v>37331960</v>
      </c>
      <c r="L575" s="301">
        <v>9529</v>
      </c>
      <c r="M575" s="301">
        <v>4.1039520000000003E-2</v>
      </c>
    </row>
    <row r="576" spans="1:13" ht="14.5" x14ac:dyDescent="0.35">
      <c r="A576" s="301">
        <v>1993200203</v>
      </c>
      <c r="B576" s="301">
        <v>1993</v>
      </c>
      <c r="C576" s="302" t="s">
        <v>43</v>
      </c>
      <c r="D576" s="302" t="s">
        <v>44</v>
      </c>
      <c r="E576" s="302" t="s">
        <v>27</v>
      </c>
      <c r="F576" s="302" t="s">
        <v>26</v>
      </c>
      <c r="G576" s="302" t="s">
        <v>26</v>
      </c>
      <c r="H576" s="301">
        <v>556858</v>
      </c>
      <c r="I576" s="301">
        <v>310676</v>
      </c>
      <c r="J576" s="301">
        <v>227616</v>
      </c>
      <c r="K576" s="301">
        <v>24505204</v>
      </c>
      <c r="L576" s="301">
        <v>17949</v>
      </c>
      <c r="M576" s="301">
        <v>3.102398E-2</v>
      </c>
    </row>
    <row r="577" spans="1:13" ht="14.5" x14ac:dyDescent="0.35">
      <c r="A577" s="301">
        <v>1993200303</v>
      </c>
      <c r="B577" s="301">
        <v>1993</v>
      </c>
      <c r="C577" s="302" t="s">
        <v>43</v>
      </c>
      <c r="D577" s="302" t="s">
        <v>44</v>
      </c>
      <c r="E577" s="302" t="s">
        <v>28</v>
      </c>
      <c r="F577" s="302" t="s">
        <v>26</v>
      </c>
      <c r="G577" s="302" t="s">
        <v>26</v>
      </c>
      <c r="H577" s="301">
        <v>1109968</v>
      </c>
      <c r="I577" s="301">
        <v>352913</v>
      </c>
      <c r="J577" s="301">
        <v>636727</v>
      </c>
      <c r="K577" s="301">
        <v>26556992</v>
      </c>
      <c r="L577" s="301">
        <v>46804</v>
      </c>
      <c r="M577" s="301">
        <v>2.3715E-2</v>
      </c>
    </row>
    <row r="578" spans="1:13" ht="14.5" x14ac:dyDescent="0.35">
      <c r="A578" s="301">
        <v>1993240103</v>
      </c>
      <c r="B578" s="301">
        <v>1993</v>
      </c>
      <c r="C578" s="302" t="s">
        <v>45</v>
      </c>
      <c r="D578" s="302" t="s">
        <v>46</v>
      </c>
      <c r="E578" s="302" t="s">
        <v>25</v>
      </c>
      <c r="F578" s="302" t="s">
        <v>26</v>
      </c>
      <c r="G578" s="302" t="s">
        <v>26</v>
      </c>
      <c r="H578" s="301">
        <v>358330</v>
      </c>
      <c r="I578" s="301">
        <v>590966</v>
      </c>
      <c r="J578" s="301">
        <v>104290</v>
      </c>
      <c r="K578" s="301">
        <v>42042660</v>
      </c>
      <c r="L578" s="301">
        <v>7440</v>
      </c>
      <c r="M578" s="301">
        <v>4.8160590000000003E-2</v>
      </c>
    </row>
    <row r="579" spans="1:13" ht="14.5" x14ac:dyDescent="0.35">
      <c r="A579" s="301">
        <v>1993240203</v>
      </c>
      <c r="B579" s="301">
        <v>1993</v>
      </c>
      <c r="C579" s="302" t="s">
        <v>45</v>
      </c>
      <c r="D579" s="302" t="s">
        <v>46</v>
      </c>
      <c r="E579" s="302" t="s">
        <v>27</v>
      </c>
      <c r="F579" s="302" t="s">
        <v>26</v>
      </c>
      <c r="G579" s="302" t="s">
        <v>26</v>
      </c>
      <c r="H579" s="301">
        <v>256602</v>
      </c>
      <c r="I579" s="301">
        <v>148062</v>
      </c>
      <c r="J579" s="301">
        <v>109649</v>
      </c>
      <c r="K579" s="301">
        <v>10955540</v>
      </c>
      <c r="L579" s="301">
        <v>8143</v>
      </c>
      <c r="M579" s="301">
        <v>3.1512770000000002E-2</v>
      </c>
    </row>
    <row r="580" spans="1:13" ht="14.5" x14ac:dyDescent="0.35">
      <c r="A580" s="301">
        <v>1993240303</v>
      </c>
      <c r="B580" s="301">
        <v>1993</v>
      </c>
      <c r="C580" s="302" t="s">
        <v>45</v>
      </c>
      <c r="D580" s="302" t="s">
        <v>46</v>
      </c>
      <c r="E580" s="302" t="s">
        <v>28</v>
      </c>
      <c r="F580" s="302" t="s">
        <v>26</v>
      </c>
      <c r="G580" s="302" t="s">
        <v>26</v>
      </c>
      <c r="H580" s="301">
        <v>939868</v>
      </c>
      <c r="I580" s="301">
        <v>262032</v>
      </c>
      <c r="J580" s="301">
        <v>530825</v>
      </c>
      <c r="K580" s="301">
        <v>19504484</v>
      </c>
      <c r="L580" s="301">
        <v>39660</v>
      </c>
      <c r="M580" s="301">
        <v>2.369798E-2</v>
      </c>
    </row>
    <row r="581" spans="1:13" ht="14.5" x14ac:dyDescent="0.35">
      <c r="A581" s="301">
        <v>1993260103</v>
      </c>
      <c r="B581" s="301">
        <v>1993</v>
      </c>
      <c r="C581" s="302" t="s">
        <v>47</v>
      </c>
      <c r="D581" s="302" t="s">
        <v>48</v>
      </c>
      <c r="E581" s="302" t="s">
        <v>25</v>
      </c>
      <c r="F581" s="302" t="s">
        <v>26</v>
      </c>
      <c r="G581" s="302" t="s">
        <v>26</v>
      </c>
      <c r="H581" s="301">
        <v>207936</v>
      </c>
      <c r="I581" s="301">
        <v>222052</v>
      </c>
      <c r="J581" s="301">
        <v>54064</v>
      </c>
      <c r="K581" s="301">
        <v>14478088</v>
      </c>
      <c r="L581" s="301">
        <v>3512</v>
      </c>
      <c r="M581" s="301">
        <v>5.9213910000000002E-2</v>
      </c>
    </row>
    <row r="582" spans="1:13" ht="14.5" x14ac:dyDescent="0.35">
      <c r="A582" s="301">
        <v>1993260203</v>
      </c>
      <c r="B582" s="301">
        <v>1993</v>
      </c>
      <c r="C582" s="302" t="s">
        <v>47</v>
      </c>
      <c r="D582" s="302" t="s">
        <v>48</v>
      </c>
      <c r="E582" s="302" t="s">
        <v>27</v>
      </c>
      <c r="F582" s="302" t="s">
        <v>26</v>
      </c>
      <c r="G582" s="302" t="s">
        <v>26</v>
      </c>
      <c r="H582" s="301">
        <v>511544</v>
      </c>
      <c r="I582" s="301">
        <v>246136</v>
      </c>
      <c r="J582" s="301">
        <v>185793</v>
      </c>
      <c r="K582" s="301">
        <v>16045048</v>
      </c>
      <c r="L582" s="301">
        <v>12110</v>
      </c>
      <c r="M582" s="301">
        <v>4.2242120000000001E-2</v>
      </c>
    </row>
    <row r="583" spans="1:13" ht="14.5" x14ac:dyDescent="0.35">
      <c r="A583" s="301">
        <v>1993260303</v>
      </c>
      <c r="B583" s="301">
        <v>1993</v>
      </c>
      <c r="C583" s="302" t="s">
        <v>47</v>
      </c>
      <c r="D583" s="302" t="s">
        <v>48</v>
      </c>
      <c r="E583" s="302" t="s">
        <v>28</v>
      </c>
      <c r="F583" s="302" t="s">
        <v>26</v>
      </c>
      <c r="G583" s="302" t="s">
        <v>26</v>
      </c>
      <c r="H583" s="301">
        <v>1074392</v>
      </c>
      <c r="I583" s="301">
        <v>314440</v>
      </c>
      <c r="J583" s="301">
        <v>497157</v>
      </c>
      <c r="K583" s="301">
        <v>21178676</v>
      </c>
      <c r="L583" s="301">
        <v>33821</v>
      </c>
      <c r="M583" s="301">
        <v>3.1766879999999997E-2</v>
      </c>
    </row>
    <row r="584" spans="1:13" ht="14.5" x14ac:dyDescent="0.35">
      <c r="A584" s="301">
        <v>1993280103</v>
      </c>
      <c r="B584" s="301">
        <v>1993</v>
      </c>
      <c r="C584" s="302" t="s">
        <v>49</v>
      </c>
      <c r="D584" s="302" t="s">
        <v>50</v>
      </c>
      <c r="E584" s="302" t="s">
        <v>25</v>
      </c>
      <c r="F584" s="302" t="s">
        <v>26</v>
      </c>
      <c r="G584" s="302" t="s">
        <v>26</v>
      </c>
      <c r="H584" s="301">
        <v>704505</v>
      </c>
      <c r="I584" s="301">
        <v>606049</v>
      </c>
      <c r="J584" s="301">
        <v>126008</v>
      </c>
      <c r="K584" s="301">
        <v>53428922</v>
      </c>
      <c r="L584" s="301">
        <v>11450</v>
      </c>
      <c r="M584" s="301">
        <v>6.152813E-2</v>
      </c>
    </row>
    <row r="585" spans="1:13" ht="14.5" x14ac:dyDescent="0.35">
      <c r="A585" s="301">
        <v>1993280203</v>
      </c>
      <c r="B585" s="301">
        <v>1993</v>
      </c>
      <c r="C585" s="302" t="s">
        <v>49</v>
      </c>
      <c r="D585" s="302" t="s">
        <v>50</v>
      </c>
      <c r="E585" s="302" t="s">
        <v>27</v>
      </c>
      <c r="F585" s="302" t="s">
        <v>26</v>
      </c>
      <c r="G585" s="302" t="s">
        <v>26</v>
      </c>
      <c r="H585" s="301">
        <v>1246244</v>
      </c>
      <c r="I585" s="301">
        <v>440849</v>
      </c>
      <c r="J585" s="301">
        <v>336395</v>
      </c>
      <c r="K585" s="301">
        <v>40483845</v>
      </c>
      <c r="L585" s="301">
        <v>30948</v>
      </c>
      <c r="M585" s="301">
        <v>4.0269279999999998E-2</v>
      </c>
    </row>
    <row r="586" spans="1:13" ht="14.5" x14ac:dyDescent="0.35">
      <c r="A586" s="301">
        <v>1993280303</v>
      </c>
      <c r="B586" s="301">
        <v>1993</v>
      </c>
      <c r="C586" s="302" t="s">
        <v>49</v>
      </c>
      <c r="D586" s="302" t="s">
        <v>50</v>
      </c>
      <c r="E586" s="302" t="s">
        <v>28</v>
      </c>
      <c r="F586" s="302" t="s">
        <v>26</v>
      </c>
      <c r="G586" s="302" t="s">
        <v>26</v>
      </c>
      <c r="H586" s="301">
        <v>2361958</v>
      </c>
      <c r="I586" s="301">
        <v>529807</v>
      </c>
      <c r="J586" s="301">
        <v>829956</v>
      </c>
      <c r="K586" s="301">
        <v>48838941</v>
      </c>
      <c r="L586" s="301">
        <v>76377</v>
      </c>
      <c r="M586" s="301">
        <v>3.0925080000000001E-2</v>
      </c>
    </row>
    <row r="587" spans="1:13" ht="14.5" x14ac:dyDescent="0.35">
      <c r="A587" s="301">
        <v>1993290103</v>
      </c>
      <c r="B587" s="301">
        <v>1993</v>
      </c>
      <c r="C587" s="302" t="s">
        <v>51</v>
      </c>
      <c r="D587" s="302" t="s">
        <v>52</v>
      </c>
      <c r="E587" s="302" t="s">
        <v>25</v>
      </c>
      <c r="F587" s="302" t="s">
        <v>26</v>
      </c>
      <c r="G587" s="302" t="s">
        <v>26</v>
      </c>
      <c r="H587" s="301">
        <v>334876</v>
      </c>
      <c r="I587" s="301">
        <v>385196</v>
      </c>
      <c r="J587" s="301">
        <v>91357</v>
      </c>
      <c r="K587" s="301">
        <v>27051435</v>
      </c>
      <c r="L587" s="301">
        <v>6335</v>
      </c>
      <c r="M587" s="301">
        <v>5.286039E-2</v>
      </c>
    </row>
    <row r="588" spans="1:13" ht="14.5" x14ac:dyDescent="0.35">
      <c r="A588" s="301">
        <v>1993290203</v>
      </c>
      <c r="B588" s="301">
        <v>1993</v>
      </c>
      <c r="C588" s="302" t="s">
        <v>51</v>
      </c>
      <c r="D588" s="302" t="s">
        <v>52</v>
      </c>
      <c r="E588" s="302" t="s">
        <v>27</v>
      </c>
      <c r="F588" s="302" t="s">
        <v>26</v>
      </c>
      <c r="G588" s="302" t="s">
        <v>26</v>
      </c>
      <c r="H588" s="301">
        <v>299468</v>
      </c>
      <c r="I588" s="301">
        <v>139646</v>
      </c>
      <c r="J588" s="301">
        <v>101556</v>
      </c>
      <c r="K588" s="301">
        <v>10521482</v>
      </c>
      <c r="L588" s="301">
        <v>7658</v>
      </c>
      <c r="M588" s="301">
        <v>3.9105279999999999E-2</v>
      </c>
    </row>
    <row r="589" spans="1:13" ht="14.5" x14ac:dyDescent="0.35">
      <c r="A589" s="301">
        <v>1993290303</v>
      </c>
      <c r="B589" s="301">
        <v>1993</v>
      </c>
      <c r="C589" s="302" t="s">
        <v>51</v>
      </c>
      <c r="D589" s="302" t="s">
        <v>52</v>
      </c>
      <c r="E589" s="302" t="s">
        <v>28</v>
      </c>
      <c r="F589" s="302" t="s">
        <v>26</v>
      </c>
      <c r="G589" s="302" t="s">
        <v>26</v>
      </c>
      <c r="H589" s="301">
        <v>328869</v>
      </c>
      <c r="I589" s="301">
        <v>94284</v>
      </c>
      <c r="J589" s="301">
        <v>144956</v>
      </c>
      <c r="K589" s="301">
        <v>7310405</v>
      </c>
      <c r="L589" s="301">
        <v>11178</v>
      </c>
      <c r="M589" s="301">
        <v>2.9422159999999999E-2</v>
      </c>
    </row>
    <row r="590" spans="1:13" ht="14.5" x14ac:dyDescent="0.35">
      <c r="A590" s="301">
        <v>1993320103</v>
      </c>
      <c r="B590" s="301">
        <v>1993</v>
      </c>
      <c r="C590" s="302" t="s">
        <v>53</v>
      </c>
      <c r="D590" s="302" t="s">
        <v>54</v>
      </c>
      <c r="E590" s="302" t="s">
        <v>25</v>
      </c>
      <c r="F590" s="302" t="s">
        <v>26</v>
      </c>
      <c r="G590" s="302" t="s">
        <v>26</v>
      </c>
      <c r="H590" s="301">
        <v>346712</v>
      </c>
      <c r="I590" s="301">
        <v>311275</v>
      </c>
      <c r="J590" s="301">
        <v>83070</v>
      </c>
      <c r="K590" s="301">
        <v>28673205</v>
      </c>
      <c r="L590" s="301">
        <v>7693</v>
      </c>
      <c r="M590" s="301">
        <v>4.5068499999999997E-2</v>
      </c>
    </row>
    <row r="591" spans="1:13" ht="14.5" x14ac:dyDescent="0.35">
      <c r="A591" s="301">
        <v>1993320203</v>
      </c>
      <c r="B591" s="301">
        <v>1993</v>
      </c>
      <c r="C591" s="302" t="s">
        <v>53</v>
      </c>
      <c r="D591" s="302" t="s">
        <v>54</v>
      </c>
      <c r="E591" s="302" t="s">
        <v>27</v>
      </c>
      <c r="F591" s="302" t="s">
        <v>26</v>
      </c>
      <c r="G591" s="302" t="s">
        <v>26</v>
      </c>
      <c r="H591" s="301">
        <v>277514</v>
      </c>
      <c r="I591" s="301">
        <v>131520</v>
      </c>
      <c r="J591" s="301">
        <v>93491</v>
      </c>
      <c r="K591" s="301">
        <v>11804092</v>
      </c>
      <c r="L591" s="301">
        <v>8369</v>
      </c>
      <c r="M591" s="301">
        <v>3.316032E-2</v>
      </c>
    </row>
    <row r="592" spans="1:13" ht="14.5" x14ac:dyDescent="0.35">
      <c r="A592" s="301">
        <v>1993320303</v>
      </c>
      <c r="B592" s="301">
        <v>1993</v>
      </c>
      <c r="C592" s="302" t="s">
        <v>53</v>
      </c>
      <c r="D592" s="302" t="s">
        <v>54</v>
      </c>
      <c r="E592" s="302" t="s">
        <v>28</v>
      </c>
      <c r="F592" s="302" t="s">
        <v>26</v>
      </c>
      <c r="G592" s="302" t="s">
        <v>26</v>
      </c>
      <c r="H592" s="301">
        <v>359743</v>
      </c>
      <c r="I592" s="301">
        <v>102948</v>
      </c>
      <c r="J592" s="301">
        <v>158410</v>
      </c>
      <c r="K592" s="301">
        <v>8431508</v>
      </c>
      <c r="L592" s="301">
        <v>12648</v>
      </c>
      <c r="M592" s="301">
        <v>2.8443699999999999E-2</v>
      </c>
    </row>
    <row r="593" spans="1:13" ht="14.5" x14ac:dyDescent="0.35">
      <c r="A593" s="301">
        <v>1993330103</v>
      </c>
      <c r="B593" s="301">
        <v>1993</v>
      </c>
      <c r="C593" s="302" t="s">
        <v>55</v>
      </c>
      <c r="D593" s="302" t="s">
        <v>56</v>
      </c>
      <c r="E593" s="302" t="s">
        <v>25</v>
      </c>
      <c r="F593" s="302" t="s">
        <v>26</v>
      </c>
      <c r="G593" s="302" t="s">
        <v>26</v>
      </c>
      <c r="H593" s="301">
        <v>282688</v>
      </c>
      <c r="I593" s="301">
        <v>304201</v>
      </c>
      <c r="J593" s="301">
        <v>71120</v>
      </c>
      <c r="K593" s="301">
        <v>26225434</v>
      </c>
      <c r="L593" s="301">
        <v>6096</v>
      </c>
      <c r="M593" s="301">
        <v>4.6371469999999998E-2</v>
      </c>
    </row>
    <row r="594" spans="1:13" ht="14.5" x14ac:dyDescent="0.35">
      <c r="A594" s="301">
        <v>1993330203</v>
      </c>
      <c r="B594" s="301">
        <v>1993</v>
      </c>
      <c r="C594" s="302" t="s">
        <v>55</v>
      </c>
      <c r="D594" s="302" t="s">
        <v>56</v>
      </c>
      <c r="E594" s="302" t="s">
        <v>27</v>
      </c>
      <c r="F594" s="302" t="s">
        <v>26</v>
      </c>
      <c r="G594" s="302" t="s">
        <v>26</v>
      </c>
      <c r="H594" s="301">
        <v>273334</v>
      </c>
      <c r="I594" s="301">
        <v>134456</v>
      </c>
      <c r="J594" s="301">
        <v>98210</v>
      </c>
      <c r="K594" s="301">
        <v>11071436</v>
      </c>
      <c r="L594" s="301">
        <v>8094</v>
      </c>
      <c r="M594" s="301">
        <v>3.3769100000000003E-2</v>
      </c>
    </row>
    <row r="595" spans="1:13" ht="14.5" x14ac:dyDescent="0.35">
      <c r="A595" s="301">
        <v>1993330303</v>
      </c>
      <c r="B595" s="301">
        <v>1993</v>
      </c>
      <c r="C595" s="302" t="s">
        <v>55</v>
      </c>
      <c r="D595" s="302" t="s">
        <v>56</v>
      </c>
      <c r="E595" s="302" t="s">
        <v>28</v>
      </c>
      <c r="F595" s="302" t="s">
        <v>26</v>
      </c>
      <c r="G595" s="302" t="s">
        <v>26</v>
      </c>
      <c r="H595" s="301">
        <v>502966</v>
      </c>
      <c r="I595" s="301">
        <v>162276</v>
      </c>
      <c r="J595" s="301">
        <v>275342</v>
      </c>
      <c r="K595" s="301">
        <v>13338748</v>
      </c>
      <c r="L595" s="301">
        <v>22573</v>
      </c>
      <c r="M595" s="301">
        <v>2.2281809999999999E-2</v>
      </c>
    </row>
    <row r="596" spans="1:13" ht="14.5" x14ac:dyDescent="0.35">
      <c r="A596" s="301">
        <v>1993370103</v>
      </c>
      <c r="B596" s="301">
        <v>1993</v>
      </c>
      <c r="C596" s="302" t="s">
        <v>57</v>
      </c>
      <c r="D596" s="302" t="s">
        <v>58</v>
      </c>
      <c r="E596" s="302" t="s">
        <v>25</v>
      </c>
      <c r="F596" s="302" t="s">
        <v>26</v>
      </c>
      <c r="G596" s="302" t="s">
        <v>26</v>
      </c>
      <c r="H596" s="301">
        <v>424068</v>
      </c>
      <c r="I596" s="301">
        <v>469417</v>
      </c>
      <c r="J596" s="301">
        <v>132593</v>
      </c>
      <c r="K596" s="301">
        <v>11314365</v>
      </c>
      <c r="L596" s="301">
        <v>3160</v>
      </c>
      <c r="M596" s="301">
        <v>0.13419400000000001</v>
      </c>
    </row>
    <row r="597" spans="1:13" ht="14.5" x14ac:dyDescent="0.35">
      <c r="A597" s="301">
        <v>1993370203</v>
      </c>
      <c r="B597" s="301">
        <v>1993</v>
      </c>
      <c r="C597" s="302" t="s">
        <v>57</v>
      </c>
      <c r="D597" s="302" t="s">
        <v>58</v>
      </c>
      <c r="E597" s="302" t="s">
        <v>27</v>
      </c>
      <c r="F597" s="302" t="s">
        <v>26</v>
      </c>
      <c r="G597" s="302" t="s">
        <v>26</v>
      </c>
      <c r="H597" s="301">
        <v>1005207</v>
      </c>
      <c r="I597" s="301">
        <v>514206</v>
      </c>
      <c r="J597" s="301">
        <v>374795</v>
      </c>
      <c r="K597" s="301">
        <v>11666000</v>
      </c>
      <c r="L597" s="301">
        <v>8517</v>
      </c>
      <c r="M597" s="301">
        <v>0.11801879999999999</v>
      </c>
    </row>
    <row r="598" spans="1:13" ht="14.5" x14ac:dyDescent="0.35">
      <c r="A598" s="301">
        <v>1993370303</v>
      </c>
      <c r="B598" s="301">
        <v>1993</v>
      </c>
      <c r="C598" s="302" t="s">
        <v>57</v>
      </c>
      <c r="D598" s="302" t="s">
        <v>58</v>
      </c>
      <c r="E598" s="302" t="s">
        <v>28</v>
      </c>
      <c r="F598" s="302" t="s">
        <v>26</v>
      </c>
      <c r="G598" s="302" t="s">
        <v>26</v>
      </c>
      <c r="H598" s="301">
        <v>1520060</v>
      </c>
      <c r="I598" s="301">
        <v>442021</v>
      </c>
      <c r="J598" s="301">
        <v>762333</v>
      </c>
      <c r="K598" s="301">
        <v>10385296</v>
      </c>
      <c r="L598" s="301">
        <v>17494</v>
      </c>
      <c r="M598" s="301">
        <v>8.6892259999999999E-2</v>
      </c>
    </row>
    <row r="599" spans="1:13" ht="14.5" x14ac:dyDescent="0.35">
      <c r="A599" s="301">
        <v>1993400103</v>
      </c>
      <c r="B599" s="301">
        <v>1993</v>
      </c>
      <c r="C599" s="302" t="s">
        <v>59</v>
      </c>
      <c r="D599" s="302" t="s">
        <v>60</v>
      </c>
      <c r="E599" s="302" t="s">
        <v>25</v>
      </c>
      <c r="F599" s="302" t="s">
        <v>26</v>
      </c>
      <c r="G599" s="302" t="s">
        <v>26</v>
      </c>
      <c r="H599" s="301">
        <v>278852</v>
      </c>
      <c r="I599" s="301">
        <v>334710</v>
      </c>
      <c r="J599" s="301">
        <v>70024</v>
      </c>
      <c r="K599" s="301">
        <v>24093140</v>
      </c>
      <c r="L599" s="301">
        <v>5047</v>
      </c>
      <c r="M599" s="301">
        <v>5.5250830000000001E-2</v>
      </c>
    </row>
    <row r="600" spans="1:13" ht="14.5" x14ac:dyDescent="0.35">
      <c r="A600" s="301">
        <v>1993400203</v>
      </c>
      <c r="B600" s="301">
        <v>1993</v>
      </c>
      <c r="C600" s="302" t="s">
        <v>59</v>
      </c>
      <c r="D600" s="302" t="s">
        <v>60</v>
      </c>
      <c r="E600" s="302" t="s">
        <v>27</v>
      </c>
      <c r="F600" s="302" t="s">
        <v>26</v>
      </c>
      <c r="G600" s="302" t="s">
        <v>26</v>
      </c>
      <c r="H600" s="301">
        <v>136062</v>
      </c>
      <c r="I600" s="301">
        <v>92232</v>
      </c>
      <c r="J600" s="301">
        <v>65742</v>
      </c>
      <c r="K600" s="301">
        <v>6541696</v>
      </c>
      <c r="L600" s="301">
        <v>4650</v>
      </c>
      <c r="M600" s="301">
        <v>2.9261849999999999E-2</v>
      </c>
    </row>
    <row r="601" spans="1:13" ht="14.5" x14ac:dyDescent="0.35">
      <c r="A601" s="301">
        <v>1993400303</v>
      </c>
      <c r="B601" s="301">
        <v>1993</v>
      </c>
      <c r="C601" s="302" t="s">
        <v>59</v>
      </c>
      <c r="D601" s="302" t="s">
        <v>60</v>
      </c>
      <c r="E601" s="302" t="s">
        <v>28</v>
      </c>
      <c r="F601" s="302" t="s">
        <v>26</v>
      </c>
      <c r="G601" s="302" t="s">
        <v>26</v>
      </c>
      <c r="H601" s="301">
        <v>159485</v>
      </c>
      <c r="I601" s="301">
        <v>65843</v>
      </c>
      <c r="J601" s="301">
        <v>103291</v>
      </c>
      <c r="K601" s="301">
        <v>4469674</v>
      </c>
      <c r="L601" s="301">
        <v>7006</v>
      </c>
      <c r="M601" s="301">
        <v>2.276541E-2</v>
      </c>
    </row>
    <row r="602" spans="1:13" ht="14.5" x14ac:dyDescent="0.35">
      <c r="A602" s="301">
        <v>1993990103</v>
      </c>
      <c r="B602" s="301">
        <v>1993</v>
      </c>
      <c r="C602" s="302" t="s">
        <v>61</v>
      </c>
      <c r="D602" s="302" t="s">
        <v>62</v>
      </c>
      <c r="E602" s="302" t="s">
        <v>25</v>
      </c>
      <c r="F602" s="302" t="s">
        <v>26</v>
      </c>
      <c r="G602" s="302" t="s">
        <v>26</v>
      </c>
      <c r="H602" s="301">
        <v>72614</v>
      </c>
      <c r="I602" s="301">
        <v>135450</v>
      </c>
      <c r="J602" s="301">
        <v>42561</v>
      </c>
      <c r="K602" s="301">
        <v>5022196</v>
      </c>
      <c r="L602" s="301">
        <v>1386</v>
      </c>
      <c r="M602" s="301">
        <v>5.2401499999999997E-2</v>
      </c>
    </row>
    <row r="603" spans="1:13" ht="14.5" x14ac:dyDescent="0.35">
      <c r="A603" s="301">
        <v>1993990203</v>
      </c>
      <c r="B603" s="301">
        <v>1993</v>
      </c>
      <c r="C603" s="302" t="s">
        <v>61</v>
      </c>
      <c r="D603" s="302" t="s">
        <v>62</v>
      </c>
      <c r="E603" s="302" t="s">
        <v>27</v>
      </c>
      <c r="F603" s="302" t="s">
        <v>26</v>
      </c>
      <c r="G603" s="302" t="s">
        <v>26</v>
      </c>
      <c r="H603" s="301">
        <v>105150</v>
      </c>
      <c r="I603" s="301">
        <v>150234</v>
      </c>
      <c r="J603" s="301">
        <v>111476</v>
      </c>
      <c r="K603" s="301">
        <v>3203350</v>
      </c>
      <c r="L603" s="301">
        <v>2371</v>
      </c>
      <c r="M603" s="301">
        <v>4.4357840000000003E-2</v>
      </c>
    </row>
    <row r="604" spans="1:13" ht="14.5" x14ac:dyDescent="0.35">
      <c r="A604" s="301">
        <v>1993990303</v>
      </c>
      <c r="B604" s="301">
        <v>1993</v>
      </c>
      <c r="C604" s="302" t="s">
        <v>61</v>
      </c>
      <c r="D604" s="302" t="s">
        <v>62</v>
      </c>
      <c r="E604" s="302" t="s">
        <v>28</v>
      </c>
      <c r="F604" s="302" t="s">
        <v>26</v>
      </c>
      <c r="G604" s="302" t="s">
        <v>26</v>
      </c>
      <c r="H604" s="301">
        <v>254328</v>
      </c>
      <c r="I604" s="301">
        <v>111887</v>
      </c>
      <c r="J604" s="301">
        <v>193915</v>
      </c>
      <c r="K604" s="301">
        <v>3156363</v>
      </c>
      <c r="L604" s="301">
        <v>5632</v>
      </c>
      <c r="M604" s="301">
        <v>4.5153800000000001E-2</v>
      </c>
    </row>
    <row r="605" spans="1:13" ht="14.5" x14ac:dyDescent="0.35">
      <c r="A605" s="301">
        <v>1994000103</v>
      </c>
      <c r="B605" s="301">
        <v>1994</v>
      </c>
      <c r="C605" s="302" t="s">
        <v>23</v>
      </c>
      <c r="D605" s="302" t="s">
        <v>24</v>
      </c>
      <c r="E605" s="302" t="s">
        <v>25</v>
      </c>
      <c r="F605" s="302" t="s">
        <v>26</v>
      </c>
      <c r="G605" s="302" t="s">
        <v>26</v>
      </c>
      <c r="H605" s="301">
        <v>383396</v>
      </c>
      <c r="I605" s="301">
        <v>1555466</v>
      </c>
      <c r="J605" s="301">
        <v>567747</v>
      </c>
      <c r="K605" s="301">
        <v>22296793</v>
      </c>
      <c r="L605" s="301">
        <v>8112</v>
      </c>
      <c r="M605" s="301">
        <v>4.7265359999999999E-2</v>
      </c>
    </row>
    <row r="606" spans="1:13" ht="14.5" x14ac:dyDescent="0.35">
      <c r="A606" s="301">
        <v>1994000203</v>
      </c>
      <c r="B606" s="301">
        <v>1994</v>
      </c>
      <c r="C606" s="302" t="s">
        <v>23</v>
      </c>
      <c r="D606" s="302" t="s">
        <v>24</v>
      </c>
      <c r="E606" s="302" t="s">
        <v>27</v>
      </c>
      <c r="F606" s="302" t="s">
        <v>26</v>
      </c>
      <c r="G606" s="302" t="s">
        <v>26</v>
      </c>
      <c r="H606" s="301">
        <v>1122638</v>
      </c>
      <c r="I606" s="301">
        <v>2290403</v>
      </c>
      <c r="J606" s="301">
        <v>1821989</v>
      </c>
      <c r="K606" s="301">
        <v>33948764</v>
      </c>
      <c r="L606" s="301">
        <v>27085</v>
      </c>
      <c r="M606" s="301">
        <v>4.144917E-2</v>
      </c>
    </row>
    <row r="607" spans="1:13" ht="14.5" x14ac:dyDescent="0.35">
      <c r="A607" s="301">
        <v>1994000303</v>
      </c>
      <c r="B607" s="301">
        <v>1994</v>
      </c>
      <c r="C607" s="302" t="s">
        <v>23</v>
      </c>
      <c r="D607" s="302" t="s">
        <v>24</v>
      </c>
      <c r="E607" s="302" t="s">
        <v>28</v>
      </c>
      <c r="F607" s="302" t="s">
        <v>26</v>
      </c>
      <c r="G607" s="302" t="s">
        <v>26</v>
      </c>
      <c r="H607" s="301">
        <v>876398</v>
      </c>
      <c r="I607" s="301">
        <v>1197466</v>
      </c>
      <c r="J607" s="301">
        <v>1420978</v>
      </c>
      <c r="K607" s="301">
        <v>18778174</v>
      </c>
      <c r="L607" s="301">
        <v>22319</v>
      </c>
      <c r="M607" s="301">
        <v>3.926698E-2</v>
      </c>
    </row>
    <row r="608" spans="1:13" ht="14.5" x14ac:dyDescent="0.35">
      <c r="A608" s="301">
        <v>1994000403</v>
      </c>
      <c r="B608" s="301">
        <v>1994</v>
      </c>
      <c r="C608" s="302" t="s">
        <v>23</v>
      </c>
      <c r="D608" s="302" t="s">
        <v>24</v>
      </c>
      <c r="E608" s="302" t="s">
        <v>29</v>
      </c>
      <c r="F608" s="302" t="s">
        <v>26</v>
      </c>
      <c r="G608" s="302" t="s">
        <v>26</v>
      </c>
      <c r="H608" s="301">
        <v>3174351</v>
      </c>
      <c r="I608" s="301">
        <v>3466495</v>
      </c>
      <c r="J608" s="301">
        <v>7491121</v>
      </c>
      <c r="K608" s="301">
        <v>55667258</v>
      </c>
      <c r="L608" s="301">
        <v>120390</v>
      </c>
      <c r="M608" s="301">
        <v>2.636726E-2</v>
      </c>
    </row>
    <row r="609" spans="1:13" ht="14.5" x14ac:dyDescent="0.35">
      <c r="A609" s="301">
        <v>1994010403</v>
      </c>
      <c r="B609" s="301">
        <v>1994</v>
      </c>
      <c r="C609" s="302" t="s">
        <v>30</v>
      </c>
      <c r="D609" s="302" t="s">
        <v>31</v>
      </c>
      <c r="E609" s="302" t="s">
        <v>26</v>
      </c>
      <c r="F609" s="302" t="s">
        <v>26</v>
      </c>
      <c r="G609" s="302" t="s">
        <v>26</v>
      </c>
      <c r="H609" s="301">
        <v>179883</v>
      </c>
      <c r="I609" s="301">
        <v>70969</v>
      </c>
      <c r="J609" s="301">
        <v>98107</v>
      </c>
      <c r="K609" s="301">
        <v>4498952</v>
      </c>
      <c r="L609" s="301">
        <v>6310</v>
      </c>
      <c r="M609" s="301">
        <v>2.8508680000000002E-2</v>
      </c>
    </row>
    <row r="610" spans="1:13" ht="14.5" x14ac:dyDescent="0.35">
      <c r="A610" s="301">
        <v>1994020101</v>
      </c>
      <c r="B610" s="301">
        <v>1994</v>
      </c>
      <c r="C610" s="302" t="s">
        <v>32</v>
      </c>
      <c r="D610" s="302" t="s">
        <v>33</v>
      </c>
      <c r="E610" s="302" t="s">
        <v>25</v>
      </c>
      <c r="F610" s="302" t="s">
        <v>34</v>
      </c>
      <c r="G610" s="302" t="s">
        <v>25</v>
      </c>
      <c r="H610" s="301">
        <v>125737</v>
      </c>
      <c r="I610" s="301">
        <v>134908</v>
      </c>
      <c r="J610" s="301">
        <v>33469</v>
      </c>
      <c r="K610" s="301">
        <v>12360788</v>
      </c>
      <c r="L610" s="301">
        <v>3092</v>
      </c>
      <c r="M610" s="301">
        <v>4.0662579999999997E-2</v>
      </c>
    </row>
    <row r="611" spans="1:13" ht="14.5" x14ac:dyDescent="0.35">
      <c r="A611" s="301">
        <v>1994020102</v>
      </c>
      <c r="B611" s="301">
        <v>1994</v>
      </c>
      <c r="C611" s="302" t="s">
        <v>32</v>
      </c>
      <c r="D611" s="302" t="s">
        <v>33</v>
      </c>
      <c r="E611" s="302" t="s">
        <v>25</v>
      </c>
      <c r="F611" s="302" t="s">
        <v>34</v>
      </c>
      <c r="G611" s="302" t="s">
        <v>27</v>
      </c>
      <c r="H611" s="301">
        <v>214676</v>
      </c>
      <c r="I611" s="301">
        <v>252349</v>
      </c>
      <c r="J611" s="301">
        <v>64063</v>
      </c>
      <c r="K611" s="301">
        <v>23261350</v>
      </c>
      <c r="L611" s="301">
        <v>5895</v>
      </c>
      <c r="M611" s="301">
        <v>3.6415059999999999E-2</v>
      </c>
    </row>
    <row r="612" spans="1:13" ht="14.5" x14ac:dyDescent="0.35">
      <c r="A612" s="301">
        <v>1994020103</v>
      </c>
      <c r="B612" s="301">
        <v>1994</v>
      </c>
      <c r="C612" s="302" t="s">
        <v>32</v>
      </c>
      <c r="D612" s="302" t="s">
        <v>33</v>
      </c>
      <c r="E612" s="302" t="s">
        <v>25</v>
      </c>
      <c r="F612" s="302" t="s">
        <v>34</v>
      </c>
      <c r="G612" s="302" t="s">
        <v>35</v>
      </c>
      <c r="H612" s="301">
        <v>90764</v>
      </c>
      <c r="I612" s="301">
        <v>128333</v>
      </c>
      <c r="J612" s="301">
        <v>28951</v>
      </c>
      <c r="K612" s="301">
        <v>12034088</v>
      </c>
      <c r="L612" s="301">
        <v>2741</v>
      </c>
      <c r="M612" s="301">
        <v>3.311294E-2</v>
      </c>
    </row>
    <row r="613" spans="1:13" ht="14.5" x14ac:dyDescent="0.35">
      <c r="A613" s="301">
        <v>1994020111</v>
      </c>
      <c r="B613" s="301">
        <v>1994</v>
      </c>
      <c r="C613" s="302" t="s">
        <v>32</v>
      </c>
      <c r="D613" s="302" t="s">
        <v>33</v>
      </c>
      <c r="E613" s="302" t="s">
        <v>25</v>
      </c>
      <c r="F613" s="302" t="s">
        <v>36</v>
      </c>
      <c r="G613" s="302" t="s">
        <v>25</v>
      </c>
      <c r="H613" s="301">
        <v>35213</v>
      </c>
      <c r="I613" s="301">
        <v>35044</v>
      </c>
      <c r="J613" s="301">
        <v>9766</v>
      </c>
      <c r="K613" s="301">
        <v>3262736</v>
      </c>
      <c r="L613" s="301">
        <v>911</v>
      </c>
      <c r="M613" s="301">
        <v>3.864977E-2</v>
      </c>
    </row>
    <row r="614" spans="1:13" ht="14.5" x14ac:dyDescent="0.35">
      <c r="A614" s="301">
        <v>1994020112</v>
      </c>
      <c r="B614" s="301">
        <v>1994</v>
      </c>
      <c r="C614" s="302" t="s">
        <v>32</v>
      </c>
      <c r="D614" s="302" t="s">
        <v>33</v>
      </c>
      <c r="E614" s="302" t="s">
        <v>25</v>
      </c>
      <c r="F614" s="302" t="s">
        <v>36</v>
      </c>
      <c r="G614" s="302" t="s">
        <v>27</v>
      </c>
      <c r="H614" s="301">
        <v>65919</v>
      </c>
      <c r="I614" s="301">
        <v>79694</v>
      </c>
      <c r="J614" s="301">
        <v>22003</v>
      </c>
      <c r="K614" s="301">
        <v>7501958</v>
      </c>
      <c r="L614" s="301">
        <v>2064</v>
      </c>
      <c r="M614" s="301">
        <v>3.1937029999999998E-2</v>
      </c>
    </row>
    <row r="615" spans="1:13" ht="14.5" x14ac:dyDescent="0.35">
      <c r="A615" s="301">
        <v>1994020113</v>
      </c>
      <c r="B615" s="301">
        <v>1994</v>
      </c>
      <c r="C615" s="302" t="s">
        <v>32</v>
      </c>
      <c r="D615" s="302" t="s">
        <v>33</v>
      </c>
      <c r="E615" s="302" t="s">
        <v>25</v>
      </c>
      <c r="F615" s="302" t="s">
        <v>36</v>
      </c>
      <c r="G615" s="302" t="s">
        <v>35</v>
      </c>
      <c r="H615" s="301">
        <v>19677</v>
      </c>
      <c r="I615" s="301">
        <v>33980</v>
      </c>
      <c r="J615" s="301">
        <v>9799</v>
      </c>
      <c r="K615" s="301">
        <v>3266131</v>
      </c>
      <c r="L615" s="301">
        <v>944</v>
      </c>
      <c r="M615" s="301">
        <v>2.0849289999999999E-2</v>
      </c>
    </row>
    <row r="616" spans="1:13" ht="14.5" x14ac:dyDescent="0.35">
      <c r="A616" s="301">
        <v>1994020201</v>
      </c>
      <c r="B616" s="301">
        <v>1994</v>
      </c>
      <c r="C616" s="302" t="s">
        <v>32</v>
      </c>
      <c r="D616" s="302" t="s">
        <v>33</v>
      </c>
      <c r="E616" s="302" t="s">
        <v>27</v>
      </c>
      <c r="F616" s="302" t="s">
        <v>34</v>
      </c>
      <c r="G616" s="302" t="s">
        <v>25</v>
      </c>
      <c r="H616" s="301">
        <v>110735</v>
      </c>
      <c r="I616" s="301">
        <v>61856</v>
      </c>
      <c r="J616" s="301">
        <v>44499</v>
      </c>
      <c r="K616" s="301">
        <v>5698848</v>
      </c>
      <c r="L616" s="301">
        <v>4089</v>
      </c>
      <c r="M616" s="301">
        <v>2.7081460000000002E-2</v>
      </c>
    </row>
    <row r="617" spans="1:13" ht="14.5" x14ac:dyDescent="0.35">
      <c r="A617" s="301">
        <v>1994020202</v>
      </c>
      <c r="B617" s="301">
        <v>1994</v>
      </c>
      <c r="C617" s="302" t="s">
        <v>32</v>
      </c>
      <c r="D617" s="302" t="s">
        <v>33</v>
      </c>
      <c r="E617" s="302" t="s">
        <v>27</v>
      </c>
      <c r="F617" s="302" t="s">
        <v>34</v>
      </c>
      <c r="G617" s="302" t="s">
        <v>27</v>
      </c>
      <c r="H617" s="301">
        <v>261513</v>
      </c>
      <c r="I617" s="301">
        <v>160141</v>
      </c>
      <c r="J617" s="301">
        <v>115727</v>
      </c>
      <c r="K617" s="301">
        <v>14464701</v>
      </c>
      <c r="L617" s="301">
        <v>10496</v>
      </c>
      <c r="M617" s="301">
        <v>2.491438E-2</v>
      </c>
    </row>
    <row r="618" spans="1:13" ht="14.5" x14ac:dyDescent="0.35">
      <c r="A618" s="301">
        <v>1994020203</v>
      </c>
      <c r="B618" s="301">
        <v>1994</v>
      </c>
      <c r="C618" s="302" t="s">
        <v>32</v>
      </c>
      <c r="D618" s="302" t="s">
        <v>33</v>
      </c>
      <c r="E618" s="302" t="s">
        <v>27</v>
      </c>
      <c r="F618" s="302" t="s">
        <v>34</v>
      </c>
      <c r="G618" s="302" t="s">
        <v>35</v>
      </c>
      <c r="H618" s="301">
        <v>137844</v>
      </c>
      <c r="I618" s="301">
        <v>90719</v>
      </c>
      <c r="J618" s="301">
        <v>68519</v>
      </c>
      <c r="K618" s="301">
        <v>8829591</v>
      </c>
      <c r="L618" s="301">
        <v>6670</v>
      </c>
      <c r="M618" s="301">
        <v>2.0665010000000001E-2</v>
      </c>
    </row>
    <row r="619" spans="1:13" ht="14.5" x14ac:dyDescent="0.35">
      <c r="A619" s="301">
        <v>1994020211</v>
      </c>
      <c r="B619" s="301">
        <v>1994</v>
      </c>
      <c r="C619" s="302" t="s">
        <v>32</v>
      </c>
      <c r="D619" s="302" t="s">
        <v>33</v>
      </c>
      <c r="E619" s="302" t="s">
        <v>27</v>
      </c>
      <c r="F619" s="302" t="s">
        <v>36</v>
      </c>
      <c r="G619" s="302" t="s">
        <v>25</v>
      </c>
      <c r="H619" s="301">
        <v>44264</v>
      </c>
      <c r="I619" s="301">
        <v>25808</v>
      </c>
      <c r="J619" s="301">
        <v>19150</v>
      </c>
      <c r="K619" s="301">
        <v>2420388</v>
      </c>
      <c r="L619" s="301">
        <v>1790</v>
      </c>
      <c r="M619" s="301">
        <v>2.472359E-2</v>
      </c>
    </row>
    <row r="620" spans="1:13" ht="14.5" x14ac:dyDescent="0.35">
      <c r="A620" s="301">
        <v>1994020212</v>
      </c>
      <c r="B620" s="301">
        <v>1994</v>
      </c>
      <c r="C620" s="302" t="s">
        <v>32</v>
      </c>
      <c r="D620" s="302" t="s">
        <v>33</v>
      </c>
      <c r="E620" s="302" t="s">
        <v>27</v>
      </c>
      <c r="F620" s="302" t="s">
        <v>36</v>
      </c>
      <c r="G620" s="302" t="s">
        <v>27</v>
      </c>
      <c r="H620" s="301">
        <v>91917</v>
      </c>
      <c r="I620" s="301">
        <v>63537</v>
      </c>
      <c r="J620" s="301">
        <v>46104</v>
      </c>
      <c r="K620" s="301">
        <v>5900822</v>
      </c>
      <c r="L620" s="301">
        <v>4273</v>
      </c>
      <c r="M620" s="301">
        <v>2.150912E-2</v>
      </c>
    </row>
    <row r="621" spans="1:13" ht="14.5" x14ac:dyDescent="0.35">
      <c r="A621" s="301">
        <v>1994020213</v>
      </c>
      <c r="B621" s="301">
        <v>1994</v>
      </c>
      <c r="C621" s="302" t="s">
        <v>32</v>
      </c>
      <c r="D621" s="302" t="s">
        <v>33</v>
      </c>
      <c r="E621" s="302" t="s">
        <v>27</v>
      </c>
      <c r="F621" s="302" t="s">
        <v>36</v>
      </c>
      <c r="G621" s="302" t="s">
        <v>35</v>
      </c>
      <c r="H621" s="301">
        <v>99769</v>
      </c>
      <c r="I621" s="301">
        <v>82326</v>
      </c>
      <c r="J621" s="301">
        <v>62804</v>
      </c>
      <c r="K621" s="301">
        <v>8078433</v>
      </c>
      <c r="L621" s="301">
        <v>6158</v>
      </c>
      <c r="M621" s="301">
        <v>1.620166E-2</v>
      </c>
    </row>
    <row r="622" spans="1:13" ht="14.5" x14ac:dyDescent="0.35">
      <c r="A622" s="301">
        <v>1994020301</v>
      </c>
      <c r="B622" s="301">
        <v>1994</v>
      </c>
      <c r="C622" s="302" t="s">
        <v>32</v>
      </c>
      <c r="D622" s="302" t="s">
        <v>33</v>
      </c>
      <c r="E622" s="302" t="s">
        <v>28</v>
      </c>
      <c r="F622" s="302" t="s">
        <v>34</v>
      </c>
      <c r="G622" s="302" t="s">
        <v>25</v>
      </c>
      <c r="H622" s="301">
        <v>117819</v>
      </c>
      <c r="I622" s="301">
        <v>39952</v>
      </c>
      <c r="J622" s="301">
        <v>65991</v>
      </c>
      <c r="K622" s="301">
        <v>3415680</v>
      </c>
      <c r="L622" s="301">
        <v>5543</v>
      </c>
      <c r="M622" s="301">
        <v>2.125726E-2</v>
      </c>
    </row>
    <row r="623" spans="1:13" ht="14.5" x14ac:dyDescent="0.35">
      <c r="A623" s="301">
        <v>1994020302</v>
      </c>
      <c r="B623" s="301">
        <v>1994</v>
      </c>
      <c r="C623" s="302" t="s">
        <v>32</v>
      </c>
      <c r="D623" s="302" t="s">
        <v>33</v>
      </c>
      <c r="E623" s="302" t="s">
        <v>28</v>
      </c>
      <c r="F623" s="302" t="s">
        <v>34</v>
      </c>
      <c r="G623" s="302" t="s">
        <v>27</v>
      </c>
      <c r="H623" s="301">
        <v>263722</v>
      </c>
      <c r="I623" s="301">
        <v>98509</v>
      </c>
      <c r="J623" s="301">
        <v>140449</v>
      </c>
      <c r="K623" s="301">
        <v>9174525</v>
      </c>
      <c r="L623" s="301">
        <v>12967</v>
      </c>
      <c r="M623" s="301">
        <v>2.0338120000000001E-2</v>
      </c>
    </row>
    <row r="624" spans="1:13" ht="14.5" x14ac:dyDescent="0.35">
      <c r="A624" s="301">
        <v>1994020303</v>
      </c>
      <c r="B624" s="301">
        <v>1994</v>
      </c>
      <c r="C624" s="302" t="s">
        <v>32</v>
      </c>
      <c r="D624" s="302" t="s">
        <v>33</v>
      </c>
      <c r="E624" s="302" t="s">
        <v>28</v>
      </c>
      <c r="F624" s="302" t="s">
        <v>34</v>
      </c>
      <c r="G624" s="302" t="s">
        <v>35</v>
      </c>
      <c r="H624" s="301">
        <v>237403</v>
      </c>
      <c r="I624" s="301">
        <v>93303</v>
      </c>
      <c r="J624" s="301">
        <v>137875</v>
      </c>
      <c r="K624" s="301">
        <v>9110431</v>
      </c>
      <c r="L624" s="301">
        <v>13518</v>
      </c>
      <c r="M624" s="301">
        <v>1.7561340000000002E-2</v>
      </c>
    </row>
    <row r="625" spans="1:13" ht="14.5" x14ac:dyDescent="0.35">
      <c r="A625" s="301">
        <v>1994020311</v>
      </c>
      <c r="B625" s="301">
        <v>1994</v>
      </c>
      <c r="C625" s="302" t="s">
        <v>32</v>
      </c>
      <c r="D625" s="302" t="s">
        <v>33</v>
      </c>
      <c r="E625" s="302" t="s">
        <v>28</v>
      </c>
      <c r="F625" s="302" t="s">
        <v>36</v>
      </c>
      <c r="G625" s="302" t="s">
        <v>25</v>
      </c>
      <c r="H625" s="301">
        <v>73291</v>
      </c>
      <c r="I625" s="301">
        <v>23048</v>
      </c>
      <c r="J625" s="301">
        <v>37903</v>
      </c>
      <c r="K625" s="301">
        <v>2049672</v>
      </c>
      <c r="L625" s="301">
        <v>3352</v>
      </c>
      <c r="M625" s="301">
        <v>2.1862920000000001E-2</v>
      </c>
    </row>
    <row r="626" spans="1:13" ht="14.5" x14ac:dyDescent="0.35">
      <c r="A626" s="301">
        <v>1994020312</v>
      </c>
      <c r="B626" s="301">
        <v>1994</v>
      </c>
      <c r="C626" s="302" t="s">
        <v>32</v>
      </c>
      <c r="D626" s="302" t="s">
        <v>33</v>
      </c>
      <c r="E626" s="302" t="s">
        <v>28</v>
      </c>
      <c r="F626" s="302" t="s">
        <v>36</v>
      </c>
      <c r="G626" s="302" t="s">
        <v>27</v>
      </c>
      <c r="H626" s="301">
        <v>97508</v>
      </c>
      <c r="I626" s="301">
        <v>37217</v>
      </c>
      <c r="J626" s="301">
        <v>53466</v>
      </c>
      <c r="K626" s="301">
        <v>3460959</v>
      </c>
      <c r="L626" s="301">
        <v>4918</v>
      </c>
      <c r="M626" s="301">
        <v>1.9825829999999999E-2</v>
      </c>
    </row>
    <row r="627" spans="1:13" ht="14.5" x14ac:dyDescent="0.35">
      <c r="A627" s="301">
        <v>1994020313</v>
      </c>
      <c r="B627" s="301">
        <v>1994</v>
      </c>
      <c r="C627" s="302" t="s">
        <v>32</v>
      </c>
      <c r="D627" s="302" t="s">
        <v>33</v>
      </c>
      <c r="E627" s="302" t="s">
        <v>28</v>
      </c>
      <c r="F627" s="302" t="s">
        <v>36</v>
      </c>
      <c r="G627" s="302" t="s">
        <v>35</v>
      </c>
      <c r="H627" s="301">
        <v>146615</v>
      </c>
      <c r="I627" s="301">
        <v>58946</v>
      </c>
      <c r="J627" s="301">
        <v>88887</v>
      </c>
      <c r="K627" s="301">
        <v>5752625</v>
      </c>
      <c r="L627" s="301">
        <v>8701</v>
      </c>
      <c r="M627" s="301">
        <v>1.68495E-2</v>
      </c>
    </row>
    <row r="628" spans="1:13" ht="14.5" x14ac:dyDescent="0.35">
      <c r="A628" s="301">
        <v>1994100103</v>
      </c>
      <c r="B628" s="301">
        <v>1994</v>
      </c>
      <c r="C628" s="302" t="s">
        <v>37</v>
      </c>
      <c r="D628" s="302" t="s">
        <v>38</v>
      </c>
      <c r="E628" s="302" t="s">
        <v>25</v>
      </c>
      <c r="F628" s="302" t="s">
        <v>26</v>
      </c>
      <c r="G628" s="302" t="s">
        <v>26</v>
      </c>
      <c r="H628" s="301">
        <v>157019</v>
      </c>
      <c r="I628" s="301">
        <v>658152</v>
      </c>
      <c r="J628" s="301">
        <v>37003</v>
      </c>
      <c r="K628" s="301">
        <v>52769687</v>
      </c>
      <c r="L628" s="301">
        <v>3112</v>
      </c>
      <c r="M628" s="301">
        <v>5.044879E-2</v>
      </c>
    </row>
    <row r="629" spans="1:13" ht="14.5" x14ac:dyDescent="0.35">
      <c r="A629" s="301">
        <v>1994100203</v>
      </c>
      <c r="B629" s="301">
        <v>1994</v>
      </c>
      <c r="C629" s="302" t="s">
        <v>37</v>
      </c>
      <c r="D629" s="302" t="s">
        <v>38</v>
      </c>
      <c r="E629" s="302" t="s">
        <v>27</v>
      </c>
      <c r="F629" s="302" t="s">
        <v>26</v>
      </c>
      <c r="G629" s="302" t="s">
        <v>26</v>
      </c>
      <c r="H629" s="301">
        <v>95393</v>
      </c>
      <c r="I629" s="301">
        <v>163304</v>
      </c>
      <c r="J629" s="301">
        <v>24520</v>
      </c>
      <c r="K629" s="301">
        <v>14957729</v>
      </c>
      <c r="L629" s="301">
        <v>2306</v>
      </c>
      <c r="M629" s="301">
        <v>4.1359010000000002E-2</v>
      </c>
    </row>
    <row r="630" spans="1:13" ht="14.5" x14ac:dyDescent="0.35">
      <c r="A630" s="301">
        <v>1994100303</v>
      </c>
      <c r="B630" s="301">
        <v>1994</v>
      </c>
      <c r="C630" s="302" t="s">
        <v>37</v>
      </c>
      <c r="D630" s="302" t="s">
        <v>38</v>
      </c>
      <c r="E630" s="302" t="s">
        <v>28</v>
      </c>
      <c r="F630" s="302" t="s">
        <v>26</v>
      </c>
      <c r="G630" s="302" t="s">
        <v>26</v>
      </c>
      <c r="H630" s="301">
        <v>251627</v>
      </c>
      <c r="I630" s="301">
        <v>162014</v>
      </c>
      <c r="J630" s="301">
        <v>142127</v>
      </c>
      <c r="K630" s="301">
        <v>15546251</v>
      </c>
      <c r="L630" s="301">
        <v>13668</v>
      </c>
      <c r="M630" s="301">
        <v>1.8410389999999999E-2</v>
      </c>
    </row>
    <row r="631" spans="1:13" ht="14.5" x14ac:dyDescent="0.35">
      <c r="A631" s="301">
        <v>1994110103</v>
      </c>
      <c r="B631" s="301">
        <v>1994</v>
      </c>
      <c r="C631" s="302" t="s">
        <v>39</v>
      </c>
      <c r="D631" s="302" t="s">
        <v>40</v>
      </c>
      <c r="E631" s="302" t="s">
        <v>25</v>
      </c>
      <c r="F631" s="302" t="s">
        <v>34</v>
      </c>
      <c r="G631" s="302" t="s">
        <v>26</v>
      </c>
      <c r="H631" s="301">
        <v>1938580</v>
      </c>
      <c r="I631" s="301">
        <v>2327978</v>
      </c>
      <c r="J631" s="301">
        <v>628104</v>
      </c>
      <c r="K631" s="301">
        <v>228415207</v>
      </c>
      <c r="L631" s="301">
        <v>61927</v>
      </c>
      <c r="M631" s="301">
        <v>3.130405E-2</v>
      </c>
    </row>
    <row r="632" spans="1:13" ht="14.5" x14ac:dyDescent="0.35">
      <c r="A632" s="301">
        <v>1994110113</v>
      </c>
      <c r="B632" s="301">
        <v>1994</v>
      </c>
      <c r="C632" s="302" t="s">
        <v>39</v>
      </c>
      <c r="D632" s="302" t="s">
        <v>40</v>
      </c>
      <c r="E632" s="302" t="s">
        <v>25</v>
      </c>
      <c r="F632" s="302" t="s">
        <v>36</v>
      </c>
      <c r="G632" s="302" t="s">
        <v>26</v>
      </c>
      <c r="H632" s="301">
        <v>708947</v>
      </c>
      <c r="I632" s="301">
        <v>1506532</v>
      </c>
      <c r="J632" s="301">
        <v>270249</v>
      </c>
      <c r="K632" s="301">
        <v>152148514</v>
      </c>
      <c r="L632" s="301">
        <v>27559</v>
      </c>
      <c r="M632" s="301">
        <v>2.5724839999999999E-2</v>
      </c>
    </row>
    <row r="633" spans="1:13" ht="14.5" x14ac:dyDescent="0.35">
      <c r="A633" s="301">
        <v>1994110203</v>
      </c>
      <c r="B633" s="301">
        <v>1994</v>
      </c>
      <c r="C633" s="302" t="s">
        <v>39</v>
      </c>
      <c r="D633" s="302" t="s">
        <v>40</v>
      </c>
      <c r="E633" s="302" t="s">
        <v>27</v>
      </c>
      <c r="F633" s="302" t="s">
        <v>34</v>
      </c>
      <c r="G633" s="302" t="s">
        <v>26</v>
      </c>
      <c r="H633" s="301">
        <v>915157</v>
      </c>
      <c r="I633" s="301">
        <v>684125</v>
      </c>
      <c r="J633" s="301">
        <v>455716</v>
      </c>
      <c r="K633" s="301">
        <v>68349637</v>
      </c>
      <c r="L633" s="301">
        <v>45715</v>
      </c>
      <c r="M633" s="301">
        <v>2.0018830000000001E-2</v>
      </c>
    </row>
    <row r="634" spans="1:13" ht="14.5" x14ac:dyDescent="0.35">
      <c r="A634" s="301">
        <v>1994110213</v>
      </c>
      <c r="B634" s="301">
        <v>1994</v>
      </c>
      <c r="C634" s="302" t="s">
        <v>39</v>
      </c>
      <c r="D634" s="302" t="s">
        <v>40</v>
      </c>
      <c r="E634" s="302" t="s">
        <v>27</v>
      </c>
      <c r="F634" s="302" t="s">
        <v>36</v>
      </c>
      <c r="G634" s="302" t="s">
        <v>26</v>
      </c>
      <c r="H634" s="301">
        <v>1016115</v>
      </c>
      <c r="I634" s="301">
        <v>885503</v>
      </c>
      <c r="J634" s="301">
        <v>668380</v>
      </c>
      <c r="K634" s="301">
        <v>93026892</v>
      </c>
      <c r="L634" s="301">
        <v>70200</v>
      </c>
      <c r="M634" s="301">
        <v>1.447468E-2</v>
      </c>
    </row>
    <row r="635" spans="1:13" ht="14.5" x14ac:dyDescent="0.35">
      <c r="A635" s="301">
        <v>1994110303</v>
      </c>
      <c r="B635" s="301">
        <v>1994</v>
      </c>
      <c r="C635" s="302" t="s">
        <v>39</v>
      </c>
      <c r="D635" s="302" t="s">
        <v>40</v>
      </c>
      <c r="E635" s="302" t="s">
        <v>28</v>
      </c>
      <c r="F635" s="302" t="s">
        <v>34</v>
      </c>
      <c r="G635" s="302" t="s">
        <v>26</v>
      </c>
      <c r="H635" s="301">
        <v>534546</v>
      </c>
      <c r="I635" s="301">
        <v>350247</v>
      </c>
      <c r="J635" s="301">
        <v>421859</v>
      </c>
      <c r="K635" s="301">
        <v>36604585</v>
      </c>
      <c r="L635" s="301">
        <v>44017</v>
      </c>
      <c r="M635" s="301">
        <v>1.21441E-2</v>
      </c>
    </row>
    <row r="636" spans="1:13" ht="14.5" x14ac:dyDescent="0.35">
      <c r="A636" s="301">
        <v>1994110313</v>
      </c>
      <c r="B636" s="301">
        <v>1994</v>
      </c>
      <c r="C636" s="302" t="s">
        <v>39</v>
      </c>
      <c r="D636" s="302" t="s">
        <v>40</v>
      </c>
      <c r="E636" s="302" t="s">
        <v>28</v>
      </c>
      <c r="F636" s="302" t="s">
        <v>36</v>
      </c>
      <c r="G636" s="302" t="s">
        <v>26</v>
      </c>
      <c r="H636" s="301">
        <v>1428901</v>
      </c>
      <c r="I636" s="301">
        <v>953222</v>
      </c>
      <c r="J636" s="301">
        <v>1155089</v>
      </c>
      <c r="K636" s="301">
        <v>102024393</v>
      </c>
      <c r="L636" s="301">
        <v>123489</v>
      </c>
      <c r="M636" s="301">
        <v>1.1571110000000001E-2</v>
      </c>
    </row>
    <row r="637" spans="1:13" ht="14.5" x14ac:dyDescent="0.35">
      <c r="A637" s="301">
        <v>1994110403</v>
      </c>
      <c r="B637" s="301">
        <v>1994</v>
      </c>
      <c r="C637" s="302" t="s">
        <v>39</v>
      </c>
      <c r="D637" s="302" t="s">
        <v>40</v>
      </c>
      <c r="E637" s="302" t="s">
        <v>29</v>
      </c>
      <c r="F637" s="302" t="s">
        <v>34</v>
      </c>
      <c r="G637" s="302" t="s">
        <v>26</v>
      </c>
      <c r="H637" s="301">
        <v>89475</v>
      </c>
      <c r="I637" s="301">
        <v>41969</v>
      </c>
      <c r="J637" s="301">
        <v>67626</v>
      </c>
      <c r="K637" s="301">
        <v>4278337</v>
      </c>
      <c r="L637" s="301">
        <v>6871</v>
      </c>
      <c r="M637" s="301">
        <v>1.3021690000000001E-2</v>
      </c>
    </row>
    <row r="638" spans="1:13" ht="14.5" x14ac:dyDescent="0.35">
      <c r="A638" s="301">
        <v>1994110413</v>
      </c>
      <c r="B638" s="301">
        <v>1994</v>
      </c>
      <c r="C638" s="302" t="s">
        <v>39</v>
      </c>
      <c r="D638" s="302" t="s">
        <v>40</v>
      </c>
      <c r="E638" s="302" t="s">
        <v>29</v>
      </c>
      <c r="F638" s="302" t="s">
        <v>36</v>
      </c>
      <c r="G638" s="302" t="s">
        <v>26</v>
      </c>
      <c r="H638" s="301">
        <v>451680</v>
      </c>
      <c r="I638" s="301">
        <v>219387</v>
      </c>
      <c r="J638" s="301">
        <v>346759</v>
      </c>
      <c r="K638" s="301">
        <v>23016609</v>
      </c>
      <c r="L638" s="301">
        <v>36371</v>
      </c>
      <c r="M638" s="301">
        <v>1.2418719999999999E-2</v>
      </c>
    </row>
    <row r="639" spans="1:13" ht="14.5" x14ac:dyDescent="0.35">
      <c r="A639" s="301">
        <v>1994140103</v>
      </c>
      <c r="B639" s="301">
        <v>1994</v>
      </c>
      <c r="C639" s="302" t="s">
        <v>41</v>
      </c>
      <c r="D639" s="302" t="s">
        <v>42</v>
      </c>
      <c r="E639" s="302" t="s">
        <v>25</v>
      </c>
      <c r="F639" s="302" t="s">
        <v>26</v>
      </c>
      <c r="G639" s="302" t="s">
        <v>26</v>
      </c>
      <c r="H639" s="301">
        <v>167946</v>
      </c>
      <c r="I639" s="301">
        <v>600195</v>
      </c>
      <c r="J639" s="301">
        <v>27303</v>
      </c>
      <c r="K639" s="301">
        <v>54928265</v>
      </c>
      <c r="L639" s="301">
        <v>2484</v>
      </c>
      <c r="M639" s="301">
        <v>6.7605120000000005E-2</v>
      </c>
    </row>
    <row r="640" spans="1:13" ht="14.5" x14ac:dyDescent="0.35">
      <c r="A640" s="301">
        <v>1994140203</v>
      </c>
      <c r="B640" s="301">
        <v>1994</v>
      </c>
      <c r="C640" s="302" t="s">
        <v>41</v>
      </c>
      <c r="D640" s="302" t="s">
        <v>42</v>
      </c>
      <c r="E640" s="302" t="s">
        <v>27</v>
      </c>
      <c r="F640" s="302" t="s">
        <v>26</v>
      </c>
      <c r="G640" s="302" t="s">
        <v>26</v>
      </c>
      <c r="H640" s="301">
        <v>232682</v>
      </c>
      <c r="I640" s="301">
        <v>407109</v>
      </c>
      <c r="J640" s="301">
        <v>69552</v>
      </c>
      <c r="K640" s="301">
        <v>38688441</v>
      </c>
      <c r="L640" s="301">
        <v>6604</v>
      </c>
      <c r="M640" s="301">
        <v>3.5231360000000003E-2</v>
      </c>
    </row>
    <row r="641" spans="1:13" ht="14.5" x14ac:dyDescent="0.35">
      <c r="A641" s="301">
        <v>1994140303</v>
      </c>
      <c r="B641" s="301">
        <v>1994</v>
      </c>
      <c r="C641" s="302" t="s">
        <v>41</v>
      </c>
      <c r="D641" s="302" t="s">
        <v>42</v>
      </c>
      <c r="E641" s="302" t="s">
        <v>28</v>
      </c>
      <c r="F641" s="302" t="s">
        <v>26</v>
      </c>
      <c r="G641" s="302" t="s">
        <v>26</v>
      </c>
      <c r="H641" s="301">
        <v>571649</v>
      </c>
      <c r="I641" s="301">
        <v>368599</v>
      </c>
      <c r="J641" s="301">
        <v>264027</v>
      </c>
      <c r="K641" s="301">
        <v>34434673</v>
      </c>
      <c r="L641" s="301">
        <v>24563</v>
      </c>
      <c r="M641" s="301">
        <v>2.3272310000000001E-2</v>
      </c>
    </row>
    <row r="642" spans="1:13" ht="14.5" x14ac:dyDescent="0.35">
      <c r="A642" s="301">
        <v>1994200103</v>
      </c>
      <c r="B642" s="301">
        <v>1994</v>
      </c>
      <c r="C642" s="302" t="s">
        <v>43</v>
      </c>
      <c r="D642" s="302" t="s">
        <v>44</v>
      </c>
      <c r="E642" s="302" t="s">
        <v>25</v>
      </c>
      <c r="F642" s="302" t="s">
        <v>26</v>
      </c>
      <c r="G642" s="302" t="s">
        <v>26</v>
      </c>
      <c r="H642" s="301">
        <v>396977</v>
      </c>
      <c r="I642" s="301">
        <v>467712</v>
      </c>
      <c r="J642" s="301">
        <v>120898</v>
      </c>
      <c r="K642" s="301">
        <v>37502865</v>
      </c>
      <c r="L642" s="301">
        <v>9661</v>
      </c>
      <c r="M642" s="301">
        <v>4.1091610000000001E-2</v>
      </c>
    </row>
    <row r="643" spans="1:13" ht="14.5" x14ac:dyDescent="0.35">
      <c r="A643" s="301">
        <v>1994200203</v>
      </c>
      <c r="B643" s="301">
        <v>1994</v>
      </c>
      <c r="C643" s="302" t="s">
        <v>43</v>
      </c>
      <c r="D643" s="302" t="s">
        <v>44</v>
      </c>
      <c r="E643" s="302" t="s">
        <v>27</v>
      </c>
      <c r="F643" s="302" t="s">
        <v>26</v>
      </c>
      <c r="G643" s="302" t="s">
        <v>26</v>
      </c>
      <c r="H643" s="301">
        <v>617981</v>
      </c>
      <c r="I643" s="301">
        <v>328763</v>
      </c>
      <c r="J643" s="301">
        <v>242028</v>
      </c>
      <c r="K643" s="301">
        <v>26400487</v>
      </c>
      <c r="L643" s="301">
        <v>19439</v>
      </c>
      <c r="M643" s="301">
        <v>3.179038E-2</v>
      </c>
    </row>
    <row r="644" spans="1:13" ht="14.5" x14ac:dyDescent="0.35">
      <c r="A644" s="301">
        <v>1994200303</v>
      </c>
      <c r="B644" s="301">
        <v>1994</v>
      </c>
      <c r="C644" s="302" t="s">
        <v>43</v>
      </c>
      <c r="D644" s="302" t="s">
        <v>44</v>
      </c>
      <c r="E644" s="302" t="s">
        <v>28</v>
      </c>
      <c r="F644" s="302" t="s">
        <v>26</v>
      </c>
      <c r="G644" s="302" t="s">
        <v>26</v>
      </c>
      <c r="H644" s="301">
        <v>1210663</v>
      </c>
      <c r="I644" s="301">
        <v>382362</v>
      </c>
      <c r="J644" s="301">
        <v>695605</v>
      </c>
      <c r="K644" s="301">
        <v>28735217</v>
      </c>
      <c r="L644" s="301">
        <v>51050</v>
      </c>
      <c r="M644" s="301">
        <v>2.371537E-2</v>
      </c>
    </row>
    <row r="645" spans="1:13" ht="14.5" x14ac:dyDescent="0.35">
      <c r="A645" s="301">
        <v>1994240103</v>
      </c>
      <c r="B645" s="301">
        <v>1994</v>
      </c>
      <c r="C645" s="302" t="s">
        <v>45</v>
      </c>
      <c r="D645" s="302" t="s">
        <v>46</v>
      </c>
      <c r="E645" s="302" t="s">
        <v>25</v>
      </c>
      <c r="F645" s="302" t="s">
        <v>26</v>
      </c>
      <c r="G645" s="302" t="s">
        <v>26</v>
      </c>
      <c r="H645" s="301">
        <v>361614</v>
      </c>
      <c r="I645" s="301">
        <v>576367</v>
      </c>
      <c r="J645" s="301">
        <v>103167</v>
      </c>
      <c r="K645" s="301">
        <v>41190727</v>
      </c>
      <c r="L645" s="301">
        <v>7427</v>
      </c>
      <c r="M645" s="301">
        <v>4.8689540000000003E-2</v>
      </c>
    </row>
    <row r="646" spans="1:13" ht="14.5" x14ac:dyDescent="0.35">
      <c r="A646" s="301">
        <v>1994240203</v>
      </c>
      <c r="B646" s="301">
        <v>1994</v>
      </c>
      <c r="C646" s="302" t="s">
        <v>45</v>
      </c>
      <c r="D646" s="302" t="s">
        <v>46</v>
      </c>
      <c r="E646" s="302" t="s">
        <v>27</v>
      </c>
      <c r="F646" s="302" t="s">
        <v>26</v>
      </c>
      <c r="G646" s="302" t="s">
        <v>26</v>
      </c>
      <c r="H646" s="301">
        <v>265321</v>
      </c>
      <c r="I646" s="301">
        <v>147292</v>
      </c>
      <c r="J646" s="301">
        <v>109996</v>
      </c>
      <c r="K646" s="301">
        <v>10984540</v>
      </c>
      <c r="L646" s="301">
        <v>8217</v>
      </c>
      <c r="M646" s="301">
        <v>3.2291229999999997E-2</v>
      </c>
    </row>
    <row r="647" spans="1:13" ht="14.5" x14ac:dyDescent="0.35">
      <c r="A647" s="301">
        <v>1994240303</v>
      </c>
      <c r="B647" s="301">
        <v>1994</v>
      </c>
      <c r="C647" s="302" t="s">
        <v>45</v>
      </c>
      <c r="D647" s="302" t="s">
        <v>46</v>
      </c>
      <c r="E647" s="302" t="s">
        <v>28</v>
      </c>
      <c r="F647" s="302" t="s">
        <v>26</v>
      </c>
      <c r="G647" s="302" t="s">
        <v>26</v>
      </c>
      <c r="H647" s="301">
        <v>1008622</v>
      </c>
      <c r="I647" s="301">
        <v>276312</v>
      </c>
      <c r="J647" s="301">
        <v>552790</v>
      </c>
      <c r="K647" s="301">
        <v>20567124</v>
      </c>
      <c r="L647" s="301">
        <v>41373</v>
      </c>
      <c r="M647" s="301">
        <v>2.437897E-2</v>
      </c>
    </row>
    <row r="648" spans="1:13" ht="14.5" x14ac:dyDescent="0.35">
      <c r="A648" s="301">
        <v>1994260103</v>
      </c>
      <c r="B648" s="301">
        <v>1994</v>
      </c>
      <c r="C648" s="302" t="s">
        <v>47</v>
      </c>
      <c r="D648" s="302" t="s">
        <v>48</v>
      </c>
      <c r="E648" s="302" t="s">
        <v>25</v>
      </c>
      <c r="F648" s="302" t="s">
        <v>26</v>
      </c>
      <c r="G648" s="302" t="s">
        <v>26</v>
      </c>
      <c r="H648" s="301">
        <v>211339</v>
      </c>
      <c r="I648" s="301">
        <v>233792</v>
      </c>
      <c r="J648" s="301">
        <v>56018</v>
      </c>
      <c r="K648" s="301">
        <v>14934788</v>
      </c>
      <c r="L648" s="301">
        <v>3623</v>
      </c>
      <c r="M648" s="301">
        <v>5.8340410000000002E-2</v>
      </c>
    </row>
    <row r="649" spans="1:13" ht="14.5" x14ac:dyDescent="0.35">
      <c r="A649" s="301">
        <v>1994260203</v>
      </c>
      <c r="B649" s="301">
        <v>1994</v>
      </c>
      <c r="C649" s="302" t="s">
        <v>47</v>
      </c>
      <c r="D649" s="302" t="s">
        <v>48</v>
      </c>
      <c r="E649" s="302" t="s">
        <v>27</v>
      </c>
      <c r="F649" s="302" t="s">
        <v>26</v>
      </c>
      <c r="G649" s="302" t="s">
        <v>26</v>
      </c>
      <c r="H649" s="301">
        <v>498588</v>
      </c>
      <c r="I649" s="301">
        <v>246172</v>
      </c>
      <c r="J649" s="301">
        <v>184950</v>
      </c>
      <c r="K649" s="301">
        <v>16139044</v>
      </c>
      <c r="L649" s="301">
        <v>12124</v>
      </c>
      <c r="M649" s="301">
        <v>4.1122449999999998E-2</v>
      </c>
    </row>
    <row r="650" spans="1:13" ht="14.5" x14ac:dyDescent="0.35">
      <c r="A650" s="301">
        <v>1994260303</v>
      </c>
      <c r="B650" s="301">
        <v>1994</v>
      </c>
      <c r="C650" s="302" t="s">
        <v>47</v>
      </c>
      <c r="D650" s="302" t="s">
        <v>48</v>
      </c>
      <c r="E650" s="302" t="s">
        <v>28</v>
      </c>
      <c r="F650" s="302" t="s">
        <v>26</v>
      </c>
      <c r="G650" s="302" t="s">
        <v>26</v>
      </c>
      <c r="H650" s="301">
        <v>1013072</v>
      </c>
      <c r="I650" s="301">
        <v>301176</v>
      </c>
      <c r="J650" s="301">
        <v>471097</v>
      </c>
      <c r="K650" s="301">
        <v>20402424</v>
      </c>
      <c r="L650" s="301">
        <v>32285</v>
      </c>
      <c r="M650" s="301">
        <v>3.1379190000000001E-2</v>
      </c>
    </row>
    <row r="651" spans="1:13" ht="14.5" x14ac:dyDescent="0.35">
      <c r="A651" s="301">
        <v>1994280103</v>
      </c>
      <c r="B651" s="301">
        <v>1994</v>
      </c>
      <c r="C651" s="302" t="s">
        <v>49</v>
      </c>
      <c r="D651" s="302" t="s">
        <v>50</v>
      </c>
      <c r="E651" s="302" t="s">
        <v>25</v>
      </c>
      <c r="F651" s="302" t="s">
        <v>26</v>
      </c>
      <c r="G651" s="302" t="s">
        <v>26</v>
      </c>
      <c r="H651" s="301">
        <v>738991</v>
      </c>
      <c r="I651" s="301">
        <v>659219</v>
      </c>
      <c r="J651" s="301">
        <v>133752</v>
      </c>
      <c r="K651" s="301">
        <v>57686159</v>
      </c>
      <c r="L651" s="301">
        <v>12124</v>
      </c>
      <c r="M651" s="301">
        <v>6.0954950000000001E-2</v>
      </c>
    </row>
    <row r="652" spans="1:13" ht="14.5" x14ac:dyDescent="0.35">
      <c r="A652" s="301">
        <v>1994280203</v>
      </c>
      <c r="B652" s="301">
        <v>1994</v>
      </c>
      <c r="C652" s="302" t="s">
        <v>49</v>
      </c>
      <c r="D652" s="302" t="s">
        <v>50</v>
      </c>
      <c r="E652" s="302" t="s">
        <v>27</v>
      </c>
      <c r="F652" s="302" t="s">
        <v>26</v>
      </c>
      <c r="G652" s="302" t="s">
        <v>26</v>
      </c>
      <c r="H652" s="301">
        <v>1275064</v>
      </c>
      <c r="I652" s="301">
        <v>464144</v>
      </c>
      <c r="J652" s="301">
        <v>351618</v>
      </c>
      <c r="K652" s="301">
        <v>42762112</v>
      </c>
      <c r="L652" s="301">
        <v>32462</v>
      </c>
      <c r="M652" s="301">
        <v>3.9278140000000003E-2</v>
      </c>
    </row>
    <row r="653" spans="1:13" ht="14.5" x14ac:dyDescent="0.35">
      <c r="A653" s="301">
        <v>1994280303</v>
      </c>
      <c r="B653" s="301">
        <v>1994</v>
      </c>
      <c r="C653" s="302" t="s">
        <v>49</v>
      </c>
      <c r="D653" s="302" t="s">
        <v>50</v>
      </c>
      <c r="E653" s="302" t="s">
        <v>28</v>
      </c>
      <c r="F653" s="302" t="s">
        <v>26</v>
      </c>
      <c r="G653" s="302" t="s">
        <v>26</v>
      </c>
      <c r="H653" s="301">
        <v>2477337</v>
      </c>
      <c r="I653" s="301">
        <v>566822</v>
      </c>
      <c r="J653" s="301">
        <v>883377</v>
      </c>
      <c r="K653" s="301">
        <v>52480098</v>
      </c>
      <c r="L653" s="301">
        <v>81616</v>
      </c>
      <c r="M653" s="301">
        <v>3.0353640000000001E-2</v>
      </c>
    </row>
    <row r="654" spans="1:13" ht="14.5" x14ac:dyDescent="0.35">
      <c r="A654" s="301">
        <v>1994290103</v>
      </c>
      <c r="B654" s="301">
        <v>1994</v>
      </c>
      <c r="C654" s="302" t="s">
        <v>51</v>
      </c>
      <c r="D654" s="302" t="s">
        <v>52</v>
      </c>
      <c r="E654" s="302" t="s">
        <v>25</v>
      </c>
      <c r="F654" s="302" t="s">
        <v>26</v>
      </c>
      <c r="G654" s="302" t="s">
        <v>26</v>
      </c>
      <c r="H654" s="301">
        <v>337722</v>
      </c>
      <c r="I654" s="301">
        <v>390143</v>
      </c>
      <c r="J654" s="301">
        <v>91449</v>
      </c>
      <c r="K654" s="301">
        <v>27164425</v>
      </c>
      <c r="L654" s="301">
        <v>6233</v>
      </c>
      <c r="M654" s="301">
        <v>5.418005E-2</v>
      </c>
    </row>
    <row r="655" spans="1:13" ht="14.5" x14ac:dyDescent="0.35">
      <c r="A655" s="301">
        <v>1994290203</v>
      </c>
      <c r="B655" s="301">
        <v>1994</v>
      </c>
      <c r="C655" s="302" t="s">
        <v>51</v>
      </c>
      <c r="D655" s="302" t="s">
        <v>52</v>
      </c>
      <c r="E655" s="302" t="s">
        <v>27</v>
      </c>
      <c r="F655" s="302" t="s">
        <v>26</v>
      </c>
      <c r="G655" s="302" t="s">
        <v>26</v>
      </c>
      <c r="H655" s="301">
        <v>304018</v>
      </c>
      <c r="I655" s="301">
        <v>147820</v>
      </c>
      <c r="J655" s="301">
        <v>107512</v>
      </c>
      <c r="K655" s="301">
        <v>11062280</v>
      </c>
      <c r="L655" s="301">
        <v>8070</v>
      </c>
      <c r="M655" s="301">
        <v>3.767181E-2</v>
      </c>
    </row>
    <row r="656" spans="1:13" ht="14.5" x14ac:dyDescent="0.35">
      <c r="A656" s="301">
        <v>1994290303</v>
      </c>
      <c r="B656" s="301">
        <v>1994</v>
      </c>
      <c r="C656" s="302" t="s">
        <v>51</v>
      </c>
      <c r="D656" s="302" t="s">
        <v>52</v>
      </c>
      <c r="E656" s="302" t="s">
        <v>28</v>
      </c>
      <c r="F656" s="302" t="s">
        <v>26</v>
      </c>
      <c r="G656" s="302" t="s">
        <v>26</v>
      </c>
      <c r="H656" s="301">
        <v>355203</v>
      </c>
      <c r="I656" s="301">
        <v>104457</v>
      </c>
      <c r="J656" s="301">
        <v>159449</v>
      </c>
      <c r="K656" s="301">
        <v>8086117</v>
      </c>
      <c r="L656" s="301">
        <v>12289</v>
      </c>
      <c r="M656" s="301">
        <v>2.8903620000000001E-2</v>
      </c>
    </row>
    <row r="657" spans="1:13" ht="14.5" x14ac:dyDescent="0.35">
      <c r="A657" s="301">
        <v>1994320103</v>
      </c>
      <c r="B657" s="301">
        <v>1994</v>
      </c>
      <c r="C657" s="302" t="s">
        <v>53</v>
      </c>
      <c r="D657" s="302" t="s">
        <v>54</v>
      </c>
      <c r="E657" s="302" t="s">
        <v>25</v>
      </c>
      <c r="F657" s="302" t="s">
        <v>26</v>
      </c>
      <c r="G657" s="302" t="s">
        <v>26</v>
      </c>
      <c r="H657" s="301">
        <v>338830</v>
      </c>
      <c r="I657" s="301">
        <v>315491</v>
      </c>
      <c r="J657" s="301">
        <v>83752</v>
      </c>
      <c r="K657" s="301">
        <v>29271763</v>
      </c>
      <c r="L657" s="301">
        <v>7758</v>
      </c>
      <c r="M657" s="301">
        <v>4.3676130000000001E-2</v>
      </c>
    </row>
    <row r="658" spans="1:13" ht="14.5" x14ac:dyDescent="0.35">
      <c r="A658" s="301">
        <v>1994320203</v>
      </c>
      <c r="B658" s="301">
        <v>1994</v>
      </c>
      <c r="C658" s="302" t="s">
        <v>53</v>
      </c>
      <c r="D658" s="302" t="s">
        <v>54</v>
      </c>
      <c r="E658" s="302" t="s">
        <v>27</v>
      </c>
      <c r="F658" s="302" t="s">
        <v>26</v>
      </c>
      <c r="G658" s="302" t="s">
        <v>26</v>
      </c>
      <c r="H658" s="301">
        <v>266990</v>
      </c>
      <c r="I658" s="301">
        <v>131684</v>
      </c>
      <c r="J658" s="301">
        <v>93388</v>
      </c>
      <c r="K658" s="301">
        <v>11886024</v>
      </c>
      <c r="L658" s="301">
        <v>8392</v>
      </c>
      <c r="M658" s="301">
        <v>3.1814259999999997E-2</v>
      </c>
    </row>
    <row r="659" spans="1:13" ht="14.5" x14ac:dyDescent="0.35">
      <c r="A659" s="301">
        <v>1994320303</v>
      </c>
      <c r="B659" s="301">
        <v>1994</v>
      </c>
      <c r="C659" s="302" t="s">
        <v>53</v>
      </c>
      <c r="D659" s="302" t="s">
        <v>54</v>
      </c>
      <c r="E659" s="302" t="s">
        <v>28</v>
      </c>
      <c r="F659" s="302" t="s">
        <v>26</v>
      </c>
      <c r="G659" s="302" t="s">
        <v>26</v>
      </c>
      <c r="H659" s="301">
        <v>390947</v>
      </c>
      <c r="I659" s="301">
        <v>112258</v>
      </c>
      <c r="J659" s="301">
        <v>171841</v>
      </c>
      <c r="K659" s="301">
        <v>9233928</v>
      </c>
      <c r="L659" s="301">
        <v>13936</v>
      </c>
      <c r="M659" s="301">
        <v>2.8052649999999998E-2</v>
      </c>
    </row>
    <row r="660" spans="1:13" ht="14.5" x14ac:dyDescent="0.35">
      <c r="A660" s="301">
        <v>1994330103</v>
      </c>
      <c r="B660" s="301">
        <v>1994</v>
      </c>
      <c r="C660" s="302" t="s">
        <v>55</v>
      </c>
      <c r="D660" s="302" t="s">
        <v>56</v>
      </c>
      <c r="E660" s="302" t="s">
        <v>25</v>
      </c>
      <c r="F660" s="302" t="s">
        <v>26</v>
      </c>
      <c r="G660" s="302" t="s">
        <v>26</v>
      </c>
      <c r="H660" s="301">
        <v>326974</v>
      </c>
      <c r="I660" s="301">
        <v>356034</v>
      </c>
      <c r="J660" s="301">
        <v>78742</v>
      </c>
      <c r="K660" s="301">
        <v>30522292</v>
      </c>
      <c r="L660" s="301">
        <v>6750</v>
      </c>
      <c r="M660" s="301">
        <v>4.8440909999999997E-2</v>
      </c>
    </row>
    <row r="661" spans="1:13" ht="14.5" x14ac:dyDescent="0.35">
      <c r="A661" s="301">
        <v>1994330203</v>
      </c>
      <c r="B661" s="301">
        <v>1994</v>
      </c>
      <c r="C661" s="302" t="s">
        <v>55</v>
      </c>
      <c r="D661" s="302" t="s">
        <v>56</v>
      </c>
      <c r="E661" s="302" t="s">
        <v>27</v>
      </c>
      <c r="F661" s="302" t="s">
        <v>26</v>
      </c>
      <c r="G661" s="302" t="s">
        <v>26</v>
      </c>
      <c r="H661" s="301">
        <v>307513</v>
      </c>
      <c r="I661" s="301">
        <v>153839</v>
      </c>
      <c r="J661" s="301">
        <v>115603</v>
      </c>
      <c r="K661" s="301">
        <v>12709002</v>
      </c>
      <c r="L661" s="301">
        <v>9559</v>
      </c>
      <c r="M661" s="301">
        <v>3.2168469999999998E-2</v>
      </c>
    </row>
    <row r="662" spans="1:13" ht="14.5" x14ac:dyDescent="0.35">
      <c r="A662" s="301">
        <v>1994330303</v>
      </c>
      <c r="B662" s="301">
        <v>1994</v>
      </c>
      <c r="C662" s="302" t="s">
        <v>55</v>
      </c>
      <c r="D662" s="302" t="s">
        <v>56</v>
      </c>
      <c r="E662" s="302" t="s">
        <v>28</v>
      </c>
      <c r="F662" s="302" t="s">
        <v>26</v>
      </c>
      <c r="G662" s="302" t="s">
        <v>26</v>
      </c>
      <c r="H662" s="301">
        <v>513481</v>
      </c>
      <c r="I662" s="301">
        <v>163980</v>
      </c>
      <c r="J662" s="301">
        <v>278927</v>
      </c>
      <c r="K662" s="301">
        <v>13520496</v>
      </c>
      <c r="L662" s="301">
        <v>22944</v>
      </c>
      <c r="M662" s="301">
        <v>2.2379920000000001E-2</v>
      </c>
    </row>
    <row r="663" spans="1:13" ht="14.5" x14ac:dyDescent="0.35">
      <c r="A663" s="301">
        <v>1994370103</v>
      </c>
      <c r="B663" s="301">
        <v>1994</v>
      </c>
      <c r="C663" s="302" t="s">
        <v>57</v>
      </c>
      <c r="D663" s="302" t="s">
        <v>58</v>
      </c>
      <c r="E663" s="302" t="s">
        <v>25</v>
      </c>
      <c r="F663" s="302" t="s">
        <v>26</v>
      </c>
      <c r="G663" s="302" t="s">
        <v>26</v>
      </c>
      <c r="H663" s="301">
        <v>449659</v>
      </c>
      <c r="I663" s="301">
        <v>510241</v>
      </c>
      <c r="J663" s="301">
        <v>144422</v>
      </c>
      <c r="K663" s="301">
        <v>12339391</v>
      </c>
      <c r="L663" s="301">
        <v>3436</v>
      </c>
      <c r="M663" s="301">
        <v>0.1308521</v>
      </c>
    </row>
    <row r="664" spans="1:13" ht="14.5" x14ac:dyDescent="0.35">
      <c r="A664" s="301">
        <v>1994370203</v>
      </c>
      <c r="B664" s="301">
        <v>1994</v>
      </c>
      <c r="C664" s="302" t="s">
        <v>57</v>
      </c>
      <c r="D664" s="302" t="s">
        <v>58</v>
      </c>
      <c r="E664" s="302" t="s">
        <v>27</v>
      </c>
      <c r="F664" s="302" t="s">
        <v>26</v>
      </c>
      <c r="G664" s="302" t="s">
        <v>26</v>
      </c>
      <c r="H664" s="301">
        <v>1063130</v>
      </c>
      <c r="I664" s="301">
        <v>572450</v>
      </c>
      <c r="J664" s="301">
        <v>416325</v>
      </c>
      <c r="K664" s="301">
        <v>12760462</v>
      </c>
      <c r="L664" s="301">
        <v>9286</v>
      </c>
      <c r="M664" s="301">
        <v>0.11449040000000001</v>
      </c>
    </row>
    <row r="665" spans="1:13" ht="14.5" x14ac:dyDescent="0.35">
      <c r="A665" s="301">
        <v>1994370303</v>
      </c>
      <c r="B665" s="301">
        <v>1994</v>
      </c>
      <c r="C665" s="302" t="s">
        <v>57</v>
      </c>
      <c r="D665" s="302" t="s">
        <v>58</v>
      </c>
      <c r="E665" s="302" t="s">
        <v>28</v>
      </c>
      <c r="F665" s="302" t="s">
        <v>26</v>
      </c>
      <c r="G665" s="302" t="s">
        <v>26</v>
      </c>
      <c r="H665" s="301">
        <v>1674450</v>
      </c>
      <c r="I665" s="301">
        <v>474879</v>
      </c>
      <c r="J665" s="301">
        <v>801735</v>
      </c>
      <c r="K665" s="301">
        <v>10844685</v>
      </c>
      <c r="L665" s="301">
        <v>18080</v>
      </c>
      <c r="M665" s="301">
        <v>9.2611239999999997E-2</v>
      </c>
    </row>
    <row r="666" spans="1:13" ht="14.5" x14ac:dyDescent="0.35">
      <c r="A666" s="301">
        <v>1994400103</v>
      </c>
      <c r="B666" s="301">
        <v>1994</v>
      </c>
      <c r="C666" s="302" t="s">
        <v>59</v>
      </c>
      <c r="D666" s="302" t="s">
        <v>60</v>
      </c>
      <c r="E666" s="302" t="s">
        <v>25</v>
      </c>
      <c r="F666" s="302" t="s">
        <v>26</v>
      </c>
      <c r="G666" s="302" t="s">
        <v>26</v>
      </c>
      <c r="H666" s="301">
        <v>287208</v>
      </c>
      <c r="I666" s="301">
        <v>354345</v>
      </c>
      <c r="J666" s="301">
        <v>72941</v>
      </c>
      <c r="K666" s="301">
        <v>25718352</v>
      </c>
      <c r="L666" s="301">
        <v>5348</v>
      </c>
      <c r="M666" s="301">
        <v>5.3707249999999998E-2</v>
      </c>
    </row>
    <row r="667" spans="1:13" ht="14.5" x14ac:dyDescent="0.35">
      <c r="A667" s="301">
        <v>1994400203</v>
      </c>
      <c r="B667" s="301">
        <v>1994</v>
      </c>
      <c r="C667" s="302" t="s">
        <v>59</v>
      </c>
      <c r="D667" s="302" t="s">
        <v>60</v>
      </c>
      <c r="E667" s="302" t="s">
        <v>27</v>
      </c>
      <c r="F667" s="302" t="s">
        <v>26</v>
      </c>
      <c r="G667" s="302" t="s">
        <v>26</v>
      </c>
      <c r="H667" s="301">
        <v>151788</v>
      </c>
      <c r="I667" s="301">
        <v>103271</v>
      </c>
      <c r="J667" s="301">
        <v>74830</v>
      </c>
      <c r="K667" s="301">
        <v>7457728</v>
      </c>
      <c r="L667" s="301">
        <v>5374</v>
      </c>
      <c r="M667" s="301">
        <v>2.824287E-2</v>
      </c>
    </row>
    <row r="668" spans="1:13" ht="14.5" x14ac:dyDescent="0.35">
      <c r="A668" s="301">
        <v>1994400303</v>
      </c>
      <c r="B668" s="301">
        <v>1994</v>
      </c>
      <c r="C668" s="302" t="s">
        <v>59</v>
      </c>
      <c r="D668" s="302" t="s">
        <v>60</v>
      </c>
      <c r="E668" s="302" t="s">
        <v>28</v>
      </c>
      <c r="F668" s="302" t="s">
        <v>26</v>
      </c>
      <c r="G668" s="302" t="s">
        <v>26</v>
      </c>
      <c r="H668" s="301">
        <v>152112</v>
      </c>
      <c r="I668" s="301">
        <v>63549</v>
      </c>
      <c r="J668" s="301">
        <v>99249</v>
      </c>
      <c r="K668" s="301">
        <v>4253002</v>
      </c>
      <c r="L668" s="301">
        <v>6630</v>
      </c>
      <c r="M668" s="301">
        <v>2.2942790000000001E-2</v>
      </c>
    </row>
    <row r="669" spans="1:13" ht="14.5" x14ac:dyDescent="0.35">
      <c r="A669" s="301">
        <v>1994990103</v>
      </c>
      <c r="B669" s="301">
        <v>1994</v>
      </c>
      <c r="C669" s="302" t="s">
        <v>61</v>
      </c>
      <c r="D669" s="302" t="s">
        <v>62</v>
      </c>
      <c r="E669" s="302" t="s">
        <v>25</v>
      </c>
      <c r="F669" s="302" t="s">
        <v>26</v>
      </c>
      <c r="G669" s="302" t="s">
        <v>26</v>
      </c>
      <c r="H669" s="301">
        <v>76951</v>
      </c>
      <c r="I669" s="301">
        <v>143756</v>
      </c>
      <c r="J669" s="301">
        <v>41572</v>
      </c>
      <c r="K669" s="301">
        <v>5291055</v>
      </c>
      <c r="L669" s="301">
        <v>1370</v>
      </c>
      <c r="M669" s="301">
        <v>5.6156320000000003E-2</v>
      </c>
    </row>
    <row r="670" spans="1:13" ht="14.5" x14ac:dyDescent="0.35">
      <c r="A670" s="301">
        <v>1994990203</v>
      </c>
      <c r="B670" s="301">
        <v>1994</v>
      </c>
      <c r="C670" s="302" t="s">
        <v>61</v>
      </c>
      <c r="D670" s="302" t="s">
        <v>62</v>
      </c>
      <c r="E670" s="302" t="s">
        <v>27</v>
      </c>
      <c r="F670" s="302" t="s">
        <v>26</v>
      </c>
      <c r="G670" s="302" t="s">
        <v>26</v>
      </c>
      <c r="H670" s="301">
        <v>112798</v>
      </c>
      <c r="I670" s="301">
        <v>164535</v>
      </c>
      <c r="J670" s="301">
        <v>120237</v>
      </c>
      <c r="K670" s="301">
        <v>3387791</v>
      </c>
      <c r="L670" s="301">
        <v>2492</v>
      </c>
      <c r="M670" s="301">
        <v>4.5268570000000001E-2</v>
      </c>
    </row>
    <row r="671" spans="1:13" ht="14.5" x14ac:dyDescent="0.35">
      <c r="A671" s="301">
        <v>1994990303</v>
      </c>
      <c r="B671" s="301">
        <v>1994</v>
      </c>
      <c r="C671" s="302" t="s">
        <v>61</v>
      </c>
      <c r="D671" s="302" t="s">
        <v>62</v>
      </c>
      <c r="E671" s="302" t="s">
        <v>28</v>
      </c>
      <c r="F671" s="302" t="s">
        <v>26</v>
      </c>
      <c r="G671" s="302" t="s">
        <v>26</v>
      </c>
      <c r="H671" s="301">
        <v>244369</v>
      </c>
      <c r="I671" s="301">
        <v>97055</v>
      </c>
      <c r="J671" s="301">
        <v>168134</v>
      </c>
      <c r="K671" s="301">
        <v>2871750</v>
      </c>
      <c r="L671" s="301">
        <v>5092</v>
      </c>
      <c r="M671" s="301">
        <v>4.7986670000000002E-2</v>
      </c>
    </row>
    <row r="672" spans="1:13" ht="14.5" x14ac:dyDescent="0.35">
      <c r="A672" s="301">
        <v>1995000103</v>
      </c>
      <c r="B672" s="301">
        <v>1995</v>
      </c>
      <c r="C672" s="302" t="s">
        <v>23</v>
      </c>
      <c r="D672" s="302" t="s">
        <v>24</v>
      </c>
      <c r="E672" s="302" t="s">
        <v>25</v>
      </c>
      <c r="F672" s="302" t="s">
        <v>26</v>
      </c>
      <c r="G672" s="302" t="s">
        <v>26</v>
      </c>
      <c r="H672" s="301">
        <v>324501</v>
      </c>
      <c r="I672" s="301">
        <v>1275177</v>
      </c>
      <c r="J672" s="301">
        <v>442792</v>
      </c>
      <c r="K672" s="301">
        <v>18845334</v>
      </c>
      <c r="L672" s="301">
        <v>6597</v>
      </c>
      <c r="M672" s="301">
        <v>4.9187170000000002E-2</v>
      </c>
    </row>
    <row r="673" spans="1:13" ht="14.5" x14ac:dyDescent="0.35">
      <c r="A673" s="301">
        <v>1995000203</v>
      </c>
      <c r="B673" s="301">
        <v>1995</v>
      </c>
      <c r="C673" s="302" t="s">
        <v>23</v>
      </c>
      <c r="D673" s="302" t="s">
        <v>24</v>
      </c>
      <c r="E673" s="302" t="s">
        <v>27</v>
      </c>
      <c r="F673" s="302" t="s">
        <v>26</v>
      </c>
      <c r="G673" s="302" t="s">
        <v>26</v>
      </c>
      <c r="H673" s="301">
        <v>1136018</v>
      </c>
      <c r="I673" s="301">
        <v>2489835</v>
      </c>
      <c r="J673" s="301">
        <v>1928812</v>
      </c>
      <c r="K673" s="301">
        <v>37474262</v>
      </c>
      <c r="L673" s="301">
        <v>28785</v>
      </c>
      <c r="M673" s="301">
        <v>3.9466260000000003E-2</v>
      </c>
    </row>
    <row r="674" spans="1:13" ht="14.5" x14ac:dyDescent="0.35">
      <c r="A674" s="301">
        <v>1995000303</v>
      </c>
      <c r="B674" s="301">
        <v>1995</v>
      </c>
      <c r="C674" s="302" t="s">
        <v>23</v>
      </c>
      <c r="D674" s="302" t="s">
        <v>24</v>
      </c>
      <c r="E674" s="302" t="s">
        <v>28</v>
      </c>
      <c r="F674" s="302" t="s">
        <v>26</v>
      </c>
      <c r="G674" s="302" t="s">
        <v>26</v>
      </c>
      <c r="H674" s="301">
        <v>853529</v>
      </c>
      <c r="I674" s="301">
        <v>1174189</v>
      </c>
      <c r="J674" s="301">
        <v>1408684</v>
      </c>
      <c r="K674" s="301">
        <v>17907351</v>
      </c>
      <c r="L674" s="301">
        <v>21455</v>
      </c>
      <c r="M674" s="301">
        <v>3.9781850000000001E-2</v>
      </c>
    </row>
    <row r="675" spans="1:13" ht="14.5" x14ac:dyDescent="0.35">
      <c r="A675" s="301">
        <v>1995000403</v>
      </c>
      <c r="B675" s="301">
        <v>1995</v>
      </c>
      <c r="C675" s="302" t="s">
        <v>23</v>
      </c>
      <c r="D675" s="302" t="s">
        <v>24</v>
      </c>
      <c r="E675" s="302" t="s">
        <v>29</v>
      </c>
      <c r="F675" s="302" t="s">
        <v>26</v>
      </c>
      <c r="G675" s="302" t="s">
        <v>26</v>
      </c>
      <c r="H675" s="301">
        <v>3280463</v>
      </c>
      <c r="I675" s="301">
        <v>3884827</v>
      </c>
      <c r="J675" s="301">
        <v>8306537</v>
      </c>
      <c r="K675" s="301">
        <v>59557214</v>
      </c>
      <c r="L675" s="301">
        <v>127797</v>
      </c>
      <c r="M675" s="301">
        <v>2.566939E-2</v>
      </c>
    </row>
    <row r="676" spans="1:13" ht="14.5" x14ac:dyDescent="0.35">
      <c r="A676" s="301">
        <v>1995010403</v>
      </c>
      <c r="B676" s="301">
        <v>1995</v>
      </c>
      <c r="C676" s="302" t="s">
        <v>30</v>
      </c>
      <c r="D676" s="302" t="s">
        <v>31</v>
      </c>
      <c r="E676" s="302" t="s">
        <v>26</v>
      </c>
      <c r="F676" s="302" t="s">
        <v>26</v>
      </c>
      <c r="G676" s="302" t="s">
        <v>26</v>
      </c>
      <c r="H676" s="301">
        <v>165790</v>
      </c>
      <c r="I676" s="301">
        <v>72706</v>
      </c>
      <c r="J676" s="301">
        <v>91145</v>
      </c>
      <c r="K676" s="301">
        <v>4735969</v>
      </c>
      <c r="L676" s="301">
        <v>5927</v>
      </c>
      <c r="M676" s="301">
        <v>2.7971510000000002E-2</v>
      </c>
    </row>
    <row r="677" spans="1:13" ht="14.5" x14ac:dyDescent="0.35">
      <c r="A677" s="301">
        <v>1995020101</v>
      </c>
      <c r="B677" s="301">
        <v>1995</v>
      </c>
      <c r="C677" s="302" t="s">
        <v>32</v>
      </c>
      <c r="D677" s="302" t="s">
        <v>33</v>
      </c>
      <c r="E677" s="302" t="s">
        <v>25</v>
      </c>
      <c r="F677" s="302" t="s">
        <v>34</v>
      </c>
      <c r="G677" s="302" t="s">
        <v>25</v>
      </c>
      <c r="H677" s="301">
        <v>119541</v>
      </c>
      <c r="I677" s="301">
        <v>119816</v>
      </c>
      <c r="J677" s="301">
        <v>31804</v>
      </c>
      <c r="K677" s="301">
        <v>11200884</v>
      </c>
      <c r="L677" s="301">
        <v>2994</v>
      </c>
      <c r="M677" s="301">
        <v>3.9930399999999998E-2</v>
      </c>
    </row>
    <row r="678" spans="1:13" ht="14.5" x14ac:dyDescent="0.35">
      <c r="A678" s="301">
        <v>1995020102</v>
      </c>
      <c r="B678" s="301">
        <v>1995</v>
      </c>
      <c r="C678" s="302" t="s">
        <v>32</v>
      </c>
      <c r="D678" s="302" t="s">
        <v>33</v>
      </c>
      <c r="E678" s="302" t="s">
        <v>25</v>
      </c>
      <c r="F678" s="302" t="s">
        <v>34</v>
      </c>
      <c r="G678" s="302" t="s">
        <v>27</v>
      </c>
      <c r="H678" s="301">
        <v>208365</v>
      </c>
      <c r="I678" s="301">
        <v>234567</v>
      </c>
      <c r="J678" s="301">
        <v>61185</v>
      </c>
      <c r="K678" s="301">
        <v>22376100</v>
      </c>
      <c r="L678" s="301">
        <v>5844</v>
      </c>
      <c r="M678" s="301">
        <v>3.565289E-2</v>
      </c>
    </row>
    <row r="679" spans="1:13" ht="14.5" x14ac:dyDescent="0.35">
      <c r="A679" s="301">
        <v>1995020103</v>
      </c>
      <c r="B679" s="301">
        <v>1995</v>
      </c>
      <c r="C679" s="302" t="s">
        <v>32</v>
      </c>
      <c r="D679" s="302" t="s">
        <v>33</v>
      </c>
      <c r="E679" s="302" t="s">
        <v>25</v>
      </c>
      <c r="F679" s="302" t="s">
        <v>34</v>
      </c>
      <c r="G679" s="302" t="s">
        <v>35</v>
      </c>
      <c r="H679" s="301">
        <v>103435</v>
      </c>
      <c r="I679" s="301">
        <v>130166</v>
      </c>
      <c r="J679" s="301">
        <v>31722</v>
      </c>
      <c r="K679" s="301">
        <v>12632219</v>
      </c>
      <c r="L679" s="301">
        <v>3079</v>
      </c>
      <c r="M679" s="301">
        <v>3.3591089999999997E-2</v>
      </c>
    </row>
    <row r="680" spans="1:13" ht="14.5" x14ac:dyDescent="0.35">
      <c r="A680" s="301">
        <v>1995020111</v>
      </c>
      <c r="B680" s="301">
        <v>1995</v>
      </c>
      <c r="C680" s="302" t="s">
        <v>32</v>
      </c>
      <c r="D680" s="302" t="s">
        <v>33</v>
      </c>
      <c r="E680" s="302" t="s">
        <v>25</v>
      </c>
      <c r="F680" s="302" t="s">
        <v>36</v>
      </c>
      <c r="G680" s="302" t="s">
        <v>25</v>
      </c>
      <c r="H680" s="301">
        <v>45128</v>
      </c>
      <c r="I680" s="301">
        <v>43532</v>
      </c>
      <c r="J680" s="301">
        <v>13133</v>
      </c>
      <c r="K680" s="301">
        <v>4107772</v>
      </c>
      <c r="L680" s="301">
        <v>1246</v>
      </c>
      <c r="M680" s="301">
        <v>3.6209100000000001E-2</v>
      </c>
    </row>
    <row r="681" spans="1:13" ht="14.5" x14ac:dyDescent="0.35">
      <c r="A681" s="301">
        <v>1995020112</v>
      </c>
      <c r="B681" s="301">
        <v>1995</v>
      </c>
      <c r="C681" s="302" t="s">
        <v>32</v>
      </c>
      <c r="D681" s="302" t="s">
        <v>33</v>
      </c>
      <c r="E681" s="302" t="s">
        <v>25</v>
      </c>
      <c r="F681" s="302" t="s">
        <v>36</v>
      </c>
      <c r="G681" s="302" t="s">
        <v>27</v>
      </c>
      <c r="H681" s="301">
        <v>53861</v>
      </c>
      <c r="I681" s="301">
        <v>62689</v>
      </c>
      <c r="J681" s="301">
        <v>17895</v>
      </c>
      <c r="K681" s="301">
        <v>5838440</v>
      </c>
      <c r="L681" s="301">
        <v>1691</v>
      </c>
      <c r="M681" s="301">
        <v>3.1844549999999999E-2</v>
      </c>
    </row>
    <row r="682" spans="1:13" ht="14.5" x14ac:dyDescent="0.35">
      <c r="A682" s="301">
        <v>1995020113</v>
      </c>
      <c r="B682" s="301">
        <v>1995</v>
      </c>
      <c r="C682" s="302" t="s">
        <v>32</v>
      </c>
      <c r="D682" s="302" t="s">
        <v>33</v>
      </c>
      <c r="E682" s="302" t="s">
        <v>25</v>
      </c>
      <c r="F682" s="302" t="s">
        <v>36</v>
      </c>
      <c r="G682" s="302" t="s">
        <v>35</v>
      </c>
      <c r="H682" s="301">
        <v>22813</v>
      </c>
      <c r="I682" s="301">
        <v>33360</v>
      </c>
      <c r="J682" s="301">
        <v>9972</v>
      </c>
      <c r="K682" s="301">
        <v>3289074</v>
      </c>
      <c r="L682" s="301">
        <v>988</v>
      </c>
      <c r="M682" s="301">
        <v>2.3080489999999999E-2</v>
      </c>
    </row>
    <row r="683" spans="1:13" ht="14.5" x14ac:dyDescent="0.35">
      <c r="A683" s="301">
        <v>1995020201</v>
      </c>
      <c r="B683" s="301">
        <v>1995</v>
      </c>
      <c r="C683" s="302" t="s">
        <v>32</v>
      </c>
      <c r="D683" s="302" t="s">
        <v>33</v>
      </c>
      <c r="E683" s="302" t="s">
        <v>27</v>
      </c>
      <c r="F683" s="302" t="s">
        <v>34</v>
      </c>
      <c r="G683" s="302" t="s">
        <v>25</v>
      </c>
      <c r="H683" s="301">
        <v>125551</v>
      </c>
      <c r="I683" s="301">
        <v>69684</v>
      </c>
      <c r="J683" s="301">
        <v>49269</v>
      </c>
      <c r="K683" s="301">
        <v>6434504</v>
      </c>
      <c r="L683" s="301">
        <v>4529</v>
      </c>
      <c r="M683" s="301">
        <v>2.7720229999999998E-2</v>
      </c>
    </row>
    <row r="684" spans="1:13" ht="14.5" x14ac:dyDescent="0.35">
      <c r="A684" s="301">
        <v>1995020202</v>
      </c>
      <c r="B684" s="301">
        <v>1995</v>
      </c>
      <c r="C684" s="302" t="s">
        <v>32</v>
      </c>
      <c r="D684" s="302" t="s">
        <v>33</v>
      </c>
      <c r="E684" s="302" t="s">
        <v>27</v>
      </c>
      <c r="F684" s="302" t="s">
        <v>34</v>
      </c>
      <c r="G684" s="302" t="s">
        <v>27</v>
      </c>
      <c r="H684" s="301">
        <v>323375</v>
      </c>
      <c r="I684" s="301">
        <v>193724</v>
      </c>
      <c r="J684" s="301">
        <v>140657</v>
      </c>
      <c r="K684" s="301">
        <v>18628954</v>
      </c>
      <c r="L684" s="301">
        <v>13583</v>
      </c>
      <c r="M684" s="301">
        <v>2.3806879999999999E-2</v>
      </c>
    </row>
    <row r="685" spans="1:13" ht="14.5" x14ac:dyDescent="0.35">
      <c r="A685" s="301">
        <v>1995020203</v>
      </c>
      <c r="B685" s="301">
        <v>1995</v>
      </c>
      <c r="C685" s="302" t="s">
        <v>32</v>
      </c>
      <c r="D685" s="302" t="s">
        <v>33</v>
      </c>
      <c r="E685" s="302" t="s">
        <v>27</v>
      </c>
      <c r="F685" s="302" t="s">
        <v>34</v>
      </c>
      <c r="G685" s="302" t="s">
        <v>35</v>
      </c>
      <c r="H685" s="301">
        <v>202780</v>
      </c>
      <c r="I685" s="301">
        <v>128885</v>
      </c>
      <c r="J685" s="301">
        <v>98877</v>
      </c>
      <c r="K685" s="301">
        <v>12572426</v>
      </c>
      <c r="L685" s="301">
        <v>9644</v>
      </c>
      <c r="M685" s="301">
        <v>2.1027489999999999E-2</v>
      </c>
    </row>
    <row r="686" spans="1:13" ht="14.5" x14ac:dyDescent="0.35">
      <c r="A686" s="301">
        <v>1995020211</v>
      </c>
      <c r="B686" s="301">
        <v>1995</v>
      </c>
      <c r="C686" s="302" t="s">
        <v>32</v>
      </c>
      <c r="D686" s="302" t="s">
        <v>33</v>
      </c>
      <c r="E686" s="302" t="s">
        <v>27</v>
      </c>
      <c r="F686" s="302" t="s">
        <v>36</v>
      </c>
      <c r="G686" s="302" t="s">
        <v>25</v>
      </c>
      <c r="H686" s="301">
        <v>61304</v>
      </c>
      <c r="I686" s="301">
        <v>34640</v>
      </c>
      <c r="J686" s="301">
        <v>24827</v>
      </c>
      <c r="K686" s="301">
        <v>3285256</v>
      </c>
      <c r="L686" s="301">
        <v>2345</v>
      </c>
      <c r="M686" s="301">
        <v>2.6140340000000001E-2</v>
      </c>
    </row>
    <row r="687" spans="1:13" ht="14.5" x14ac:dyDescent="0.35">
      <c r="A687" s="301">
        <v>1995020212</v>
      </c>
      <c r="B687" s="301">
        <v>1995</v>
      </c>
      <c r="C687" s="302" t="s">
        <v>32</v>
      </c>
      <c r="D687" s="302" t="s">
        <v>33</v>
      </c>
      <c r="E687" s="302" t="s">
        <v>27</v>
      </c>
      <c r="F687" s="302" t="s">
        <v>36</v>
      </c>
      <c r="G687" s="302" t="s">
        <v>27</v>
      </c>
      <c r="H687" s="301">
        <v>110423</v>
      </c>
      <c r="I687" s="301">
        <v>76008</v>
      </c>
      <c r="J687" s="301">
        <v>55495</v>
      </c>
      <c r="K687" s="301">
        <v>7387145</v>
      </c>
      <c r="L687" s="301">
        <v>5388</v>
      </c>
      <c r="M687" s="301">
        <v>2.0494200000000001E-2</v>
      </c>
    </row>
    <row r="688" spans="1:13" ht="14.5" x14ac:dyDescent="0.35">
      <c r="A688" s="301">
        <v>1995020213</v>
      </c>
      <c r="B688" s="301">
        <v>1995</v>
      </c>
      <c r="C688" s="302" t="s">
        <v>32</v>
      </c>
      <c r="D688" s="302" t="s">
        <v>33</v>
      </c>
      <c r="E688" s="302" t="s">
        <v>27</v>
      </c>
      <c r="F688" s="302" t="s">
        <v>36</v>
      </c>
      <c r="G688" s="302" t="s">
        <v>35</v>
      </c>
      <c r="H688" s="301">
        <v>85774</v>
      </c>
      <c r="I688" s="301">
        <v>70467</v>
      </c>
      <c r="J688" s="301">
        <v>53219</v>
      </c>
      <c r="K688" s="301">
        <v>6968934</v>
      </c>
      <c r="L688" s="301">
        <v>5262</v>
      </c>
      <c r="M688" s="301">
        <v>1.630067E-2</v>
      </c>
    </row>
    <row r="689" spans="1:13" ht="14.5" x14ac:dyDescent="0.35">
      <c r="A689" s="301">
        <v>1995020301</v>
      </c>
      <c r="B689" s="301">
        <v>1995</v>
      </c>
      <c r="C689" s="302" t="s">
        <v>32</v>
      </c>
      <c r="D689" s="302" t="s">
        <v>33</v>
      </c>
      <c r="E689" s="302" t="s">
        <v>28</v>
      </c>
      <c r="F689" s="302" t="s">
        <v>34</v>
      </c>
      <c r="G689" s="302" t="s">
        <v>25</v>
      </c>
      <c r="H689" s="301">
        <v>131062</v>
      </c>
      <c r="I689" s="301">
        <v>46996</v>
      </c>
      <c r="J689" s="301">
        <v>76782</v>
      </c>
      <c r="K689" s="301">
        <v>4179108</v>
      </c>
      <c r="L689" s="301">
        <v>6631</v>
      </c>
      <c r="M689" s="301">
        <v>1.9764230000000001E-2</v>
      </c>
    </row>
    <row r="690" spans="1:13" ht="14.5" x14ac:dyDescent="0.35">
      <c r="A690" s="301">
        <v>1995020302</v>
      </c>
      <c r="B690" s="301">
        <v>1995</v>
      </c>
      <c r="C690" s="302" t="s">
        <v>32</v>
      </c>
      <c r="D690" s="302" t="s">
        <v>33</v>
      </c>
      <c r="E690" s="302" t="s">
        <v>28</v>
      </c>
      <c r="F690" s="302" t="s">
        <v>34</v>
      </c>
      <c r="G690" s="302" t="s">
        <v>27</v>
      </c>
      <c r="H690" s="301">
        <v>333800</v>
      </c>
      <c r="I690" s="301">
        <v>122711</v>
      </c>
      <c r="J690" s="301">
        <v>182015</v>
      </c>
      <c r="K690" s="301">
        <v>12024381</v>
      </c>
      <c r="L690" s="301">
        <v>17841</v>
      </c>
      <c r="M690" s="301">
        <v>1.870979E-2</v>
      </c>
    </row>
    <row r="691" spans="1:13" ht="14.5" x14ac:dyDescent="0.35">
      <c r="A691" s="301">
        <v>1995020303</v>
      </c>
      <c r="B691" s="301">
        <v>1995</v>
      </c>
      <c r="C691" s="302" t="s">
        <v>32</v>
      </c>
      <c r="D691" s="302" t="s">
        <v>33</v>
      </c>
      <c r="E691" s="302" t="s">
        <v>28</v>
      </c>
      <c r="F691" s="302" t="s">
        <v>34</v>
      </c>
      <c r="G691" s="302" t="s">
        <v>35</v>
      </c>
      <c r="H691" s="301">
        <v>486677</v>
      </c>
      <c r="I691" s="301">
        <v>185799</v>
      </c>
      <c r="J691" s="301">
        <v>303482</v>
      </c>
      <c r="K691" s="301">
        <v>18350825</v>
      </c>
      <c r="L691" s="301">
        <v>30181</v>
      </c>
      <c r="M691" s="301">
        <v>1.6125319999999999E-2</v>
      </c>
    </row>
    <row r="692" spans="1:13" ht="14.5" x14ac:dyDescent="0.35">
      <c r="A692" s="301">
        <v>1995020311</v>
      </c>
      <c r="B692" s="301">
        <v>1995</v>
      </c>
      <c r="C692" s="302" t="s">
        <v>32</v>
      </c>
      <c r="D692" s="302" t="s">
        <v>33</v>
      </c>
      <c r="E692" s="302" t="s">
        <v>28</v>
      </c>
      <c r="F692" s="302" t="s">
        <v>36</v>
      </c>
      <c r="G692" s="302" t="s">
        <v>25</v>
      </c>
      <c r="H692" s="301">
        <v>73113</v>
      </c>
      <c r="I692" s="301">
        <v>26164</v>
      </c>
      <c r="J692" s="301">
        <v>41191</v>
      </c>
      <c r="K692" s="301">
        <v>2426712</v>
      </c>
      <c r="L692" s="301">
        <v>3767</v>
      </c>
      <c r="M692" s="301">
        <v>1.9410589999999998E-2</v>
      </c>
    </row>
    <row r="693" spans="1:13" ht="14.5" x14ac:dyDescent="0.35">
      <c r="A693" s="301">
        <v>1995020312</v>
      </c>
      <c r="B693" s="301">
        <v>1995</v>
      </c>
      <c r="C693" s="302" t="s">
        <v>32</v>
      </c>
      <c r="D693" s="302" t="s">
        <v>33</v>
      </c>
      <c r="E693" s="302" t="s">
        <v>28</v>
      </c>
      <c r="F693" s="302" t="s">
        <v>36</v>
      </c>
      <c r="G693" s="302" t="s">
        <v>27</v>
      </c>
      <c r="H693" s="301">
        <v>125319</v>
      </c>
      <c r="I693" s="301">
        <v>46832</v>
      </c>
      <c r="J693" s="301">
        <v>71149</v>
      </c>
      <c r="K693" s="301">
        <v>4570588</v>
      </c>
      <c r="L693" s="301">
        <v>6938</v>
      </c>
      <c r="M693" s="301">
        <v>1.8061560000000001E-2</v>
      </c>
    </row>
    <row r="694" spans="1:13" ht="14.5" x14ac:dyDescent="0.35">
      <c r="A694" s="301">
        <v>1995020313</v>
      </c>
      <c r="B694" s="301">
        <v>1995</v>
      </c>
      <c r="C694" s="302" t="s">
        <v>32</v>
      </c>
      <c r="D694" s="302" t="s">
        <v>33</v>
      </c>
      <c r="E694" s="302" t="s">
        <v>28</v>
      </c>
      <c r="F694" s="302" t="s">
        <v>36</v>
      </c>
      <c r="G694" s="302" t="s">
        <v>35</v>
      </c>
      <c r="H694" s="301">
        <v>327418</v>
      </c>
      <c r="I694" s="301">
        <v>131013</v>
      </c>
      <c r="J694" s="301">
        <v>212100</v>
      </c>
      <c r="K694" s="301">
        <v>12848780</v>
      </c>
      <c r="L694" s="301">
        <v>20866</v>
      </c>
      <c r="M694" s="301">
        <v>1.56916E-2</v>
      </c>
    </row>
    <row r="695" spans="1:13" ht="14.5" x14ac:dyDescent="0.35">
      <c r="A695" s="301">
        <v>1995100103</v>
      </c>
      <c r="B695" s="301">
        <v>1995</v>
      </c>
      <c r="C695" s="302" t="s">
        <v>37</v>
      </c>
      <c r="D695" s="302" t="s">
        <v>38</v>
      </c>
      <c r="E695" s="302" t="s">
        <v>25</v>
      </c>
      <c r="F695" s="302" t="s">
        <v>26</v>
      </c>
      <c r="G695" s="302" t="s">
        <v>26</v>
      </c>
      <c r="H695" s="301">
        <v>152540</v>
      </c>
      <c r="I695" s="301">
        <v>637283</v>
      </c>
      <c r="J695" s="301">
        <v>35557</v>
      </c>
      <c r="K695" s="301">
        <v>51586809</v>
      </c>
      <c r="L695" s="301">
        <v>3016</v>
      </c>
      <c r="M695" s="301">
        <v>5.0585239999999997E-2</v>
      </c>
    </row>
    <row r="696" spans="1:13" ht="14.5" x14ac:dyDescent="0.35">
      <c r="A696" s="301">
        <v>1995100203</v>
      </c>
      <c r="B696" s="301">
        <v>1995</v>
      </c>
      <c r="C696" s="302" t="s">
        <v>37</v>
      </c>
      <c r="D696" s="302" t="s">
        <v>38</v>
      </c>
      <c r="E696" s="302" t="s">
        <v>27</v>
      </c>
      <c r="F696" s="302" t="s">
        <v>26</v>
      </c>
      <c r="G696" s="302" t="s">
        <v>26</v>
      </c>
      <c r="H696" s="301">
        <v>104724</v>
      </c>
      <c r="I696" s="301">
        <v>186698</v>
      </c>
      <c r="J696" s="301">
        <v>27497</v>
      </c>
      <c r="K696" s="301">
        <v>17866440</v>
      </c>
      <c r="L696" s="301">
        <v>2673</v>
      </c>
      <c r="M696" s="301">
        <v>3.9183969999999999E-2</v>
      </c>
    </row>
    <row r="697" spans="1:13" ht="14.5" x14ac:dyDescent="0.35">
      <c r="A697" s="301">
        <v>1995100303</v>
      </c>
      <c r="B697" s="301">
        <v>1995</v>
      </c>
      <c r="C697" s="302" t="s">
        <v>37</v>
      </c>
      <c r="D697" s="302" t="s">
        <v>38</v>
      </c>
      <c r="E697" s="302" t="s">
        <v>28</v>
      </c>
      <c r="F697" s="302" t="s">
        <v>26</v>
      </c>
      <c r="G697" s="302" t="s">
        <v>26</v>
      </c>
      <c r="H697" s="301">
        <v>286720</v>
      </c>
      <c r="I697" s="301">
        <v>191599</v>
      </c>
      <c r="J697" s="301">
        <v>180542</v>
      </c>
      <c r="K697" s="301">
        <v>18287293</v>
      </c>
      <c r="L697" s="301">
        <v>17504</v>
      </c>
      <c r="M697" s="301">
        <v>1.6380490000000001E-2</v>
      </c>
    </row>
    <row r="698" spans="1:13" ht="14.5" x14ac:dyDescent="0.35">
      <c r="A698" s="301">
        <v>1995110103</v>
      </c>
      <c r="B698" s="301">
        <v>1995</v>
      </c>
      <c r="C698" s="302" t="s">
        <v>39</v>
      </c>
      <c r="D698" s="302" t="s">
        <v>40</v>
      </c>
      <c r="E698" s="302" t="s">
        <v>25</v>
      </c>
      <c r="F698" s="302" t="s">
        <v>34</v>
      </c>
      <c r="G698" s="302" t="s">
        <v>26</v>
      </c>
      <c r="H698" s="301">
        <v>1944829</v>
      </c>
      <c r="I698" s="301">
        <v>2258824</v>
      </c>
      <c r="J698" s="301">
        <v>622310</v>
      </c>
      <c r="K698" s="301">
        <v>223442154</v>
      </c>
      <c r="L698" s="301">
        <v>61805</v>
      </c>
      <c r="M698" s="301">
        <v>3.146728E-2</v>
      </c>
    </row>
    <row r="699" spans="1:13" ht="14.5" x14ac:dyDescent="0.35">
      <c r="A699" s="301">
        <v>1995110113</v>
      </c>
      <c r="B699" s="301">
        <v>1995</v>
      </c>
      <c r="C699" s="302" t="s">
        <v>39</v>
      </c>
      <c r="D699" s="302" t="s">
        <v>40</v>
      </c>
      <c r="E699" s="302" t="s">
        <v>25</v>
      </c>
      <c r="F699" s="302" t="s">
        <v>36</v>
      </c>
      <c r="G699" s="302" t="s">
        <v>26</v>
      </c>
      <c r="H699" s="301">
        <v>715860</v>
      </c>
      <c r="I699" s="301">
        <v>1528599</v>
      </c>
      <c r="J699" s="301">
        <v>285903</v>
      </c>
      <c r="K699" s="301">
        <v>156939773</v>
      </c>
      <c r="L699" s="301">
        <v>29638</v>
      </c>
      <c r="M699" s="301">
        <v>2.4153649999999999E-2</v>
      </c>
    </row>
    <row r="700" spans="1:13" ht="14.5" x14ac:dyDescent="0.35">
      <c r="A700" s="301">
        <v>1995110203</v>
      </c>
      <c r="B700" s="301">
        <v>1995</v>
      </c>
      <c r="C700" s="302" t="s">
        <v>39</v>
      </c>
      <c r="D700" s="302" t="s">
        <v>40</v>
      </c>
      <c r="E700" s="302" t="s">
        <v>27</v>
      </c>
      <c r="F700" s="302" t="s">
        <v>34</v>
      </c>
      <c r="G700" s="302" t="s">
        <v>26</v>
      </c>
      <c r="H700" s="301">
        <v>996026</v>
      </c>
      <c r="I700" s="301">
        <v>745491</v>
      </c>
      <c r="J700" s="301">
        <v>505896</v>
      </c>
      <c r="K700" s="301">
        <v>75794086</v>
      </c>
      <c r="L700" s="301">
        <v>51742</v>
      </c>
      <c r="M700" s="301">
        <v>1.9249789999999999E-2</v>
      </c>
    </row>
    <row r="701" spans="1:13" ht="14.5" x14ac:dyDescent="0.35">
      <c r="A701" s="301">
        <v>1995110213</v>
      </c>
      <c r="B701" s="301">
        <v>1995</v>
      </c>
      <c r="C701" s="302" t="s">
        <v>39</v>
      </c>
      <c r="D701" s="302" t="s">
        <v>40</v>
      </c>
      <c r="E701" s="302" t="s">
        <v>27</v>
      </c>
      <c r="F701" s="302" t="s">
        <v>36</v>
      </c>
      <c r="G701" s="302" t="s">
        <v>26</v>
      </c>
      <c r="H701" s="301">
        <v>1101773</v>
      </c>
      <c r="I701" s="301">
        <v>960249</v>
      </c>
      <c r="J701" s="301">
        <v>710744</v>
      </c>
      <c r="K701" s="301">
        <v>101946587</v>
      </c>
      <c r="L701" s="301">
        <v>75499</v>
      </c>
      <c r="M701" s="301">
        <v>1.4593139999999999E-2</v>
      </c>
    </row>
    <row r="702" spans="1:13" ht="14.5" x14ac:dyDescent="0.35">
      <c r="A702" s="301">
        <v>1995110303</v>
      </c>
      <c r="B702" s="301">
        <v>1995</v>
      </c>
      <c r="C702" s="302" t="s">
        <v>39</v>
      </c>
      <c r="D702" s="302" t="s">
        <v>40</v>
      </c>
      <c r="E702" s="302" t="s">
        <v>28</v>
      </c>
      <c r="F702" s="302" t="s">
        <v>34</v>
      </c>
      <c r="G702" s="302" t="s">
        <v>26</v>
      </c>
      <c r="H702" s="301">
        <v>545942</v>
      </c>
      <c r="I702" s="301">
        <v>339864</v>
      </c>
      <c r="J702" s="301">
        <v>422971</v>
      </c>
      <c r="K702" s="301">
        <v>36296039</v>
      </c>
      <c r="L702" s="301">
        <v>45087</v>
      </c>
      <c r="M702" s="301">
        <v>1.21087E-2</v>
      </c>
    </row>
    <row r="703" spans="1:13" ht="14.5" x14ac:dyDescent="0.35">
      <c r="A703" s="301">
        <v>1995110313</v>
      </c>
      <c r="B703" s="301">
        <v>1995</v>
      </c>
      <c r="C703" s="302" t="s">
        <v>39</v>
      </c>
      <c r="D703" s="302" t="s">
        <v>40</v>
      </c>
      <c r="E703" s="302" t="s">
        <v>28</v>
      </c>
      <c r="F703" s="302" t="s">
        <v>36</v>
      </c>
      <c r="G703" s="302" t="s">
        <v>26</v>
      </c>
      <c r="H703" s="301">
        <v>1575815</v>
      </c>
      <c r="I703" s="301">
        <v>1043273</v>
      </c>
      <c r="J703" s="301">
        <v>1255775</v>
      </c>
      <c r="K703" s="301">
        <v>114575319</v>
      </c>
      <c r="L703" s="301">
        <v>137888</v>
      </c>
      <c r="M703" s="301">
        <v>1.142819E-2</v>
      </c>
    </row>
    <row r="704" spans="1:13" ht="14.5" x14ac:dyDescent="0.35">
      <c r="A704" s="301">
        <v>1995110403</v>
      </c>
      <c r="B704" s="301">
        <v>1995</v>
      </c>
      <c r="C704" s="302" t="s">
        <v>39</v>
      </c>
      <c r="D704" s="302" t="s">
        <v>40</v>
      </c>
      <c r="E704" s="302" t="s">
        <v>29</v>
      </c>
      <c r="F704" s="302" t="s">
        <v>34</v>
      </c>
      <c r="G704" s="302" t="s">
        <v>26</v>
      </c>
      <c r="H704" s="301">
        <v>96439</v>
      </c>
      <c r="I704" s="301">
        <v>51206</v>
      </c>
      <c r="J704" s="301">
        <v>81903</v>
      </c>
      <c r="K704" s="301">
        <v>5198043</v>
      </c>
      <c r="L704" s="301">
        <v>8296</v>
      </c>
      <c r="M704" s="301">
        <v>1.162524E-2</v>
      </c>
    </row>
    <row r="705" spans="1:13" ht="14.5" x14ac:dyDescent="0.35">
      <c r="A705" s="301">
        <v>1995110413</v>
      </c>
      <c r="B705" s="301">
        <v>1995</v>
      </c>
      <c r="C705" s="302" t="s">
        <v>39</v>
      </c>
      <c r="D705" s="302" t="s">
        <v>40</v>
      </c>
      <c r="E705" s="302" t="s">
        <v>29</v>
      </c>
      <c r="F705" s="302" t="s">
        <v>36</v>
      </c>
      <c r="G705" s="302" t="s">
        <v>26</v>
      </c>
      <c r="H705" s="301">
        <v>527929</v>
      </c>
      <c r="I705" s="301">
        <v>268470</v>
      </c>
      <c r="J705" s="301">
        <v>421125</v>
      </c>
      <c r="K705" s="301">
        <v>28174855</v>
      </c>
      <c r="L705" s="301">
        <v>44187</v>
      </c>
      <c r="M705" s="301">
        <v>1.1947640000000001E-2</v>
      </c>
    </row>
    <row r="706" spans="1:13" ht="14.5" x14ac:dyDescent="0.35">
      <c r="A706" s="301">
        <v>1995140103</v>
      </c>
      <c r="B706" s="301">
        <v>1995</v>
      </c>
      <c r="C706" s="302" t="s">
        <v>41</v>
      </c>
      <c r="D706" s="302" t="s">
        <v>42</v>
      </c>
      <c r="E706" s="302" t="s">
        <v>25</v>
      </c>
      <c r="F706" s="302" t="s">
        <v>26</v>
      </c>
      <c r="G706" s="302" t="s">
        <v>26</v>
      </c>
      <c r="H706" s="301">
        <v>166308</v>
      </c>
      <c r="I706" s="301">
        <v>617390</v>
      </c>
      <c r="J706" s="301">
        <v>27570</v>
      </c>
      <c r="K706" s="301">
        <v>59570300</v>
      </c>
      <c r="L706" s="301">
        <v>2629</v>
      </c>
      <c r="M706" s="301">
        <v>6.3254669999999999E-2</v>
      </c>
    </row>
    <row r="707" spans="1:13" ht="14.5" x14ac:dyDescent="0.35">
      <c r="A707" s="301">
        <v>1995140203</v>
      </c>
      <c r="B707" s="301">
        <v>1995</v>
      </c>
      <c r="C707" s="302" t="s">
        <v>41</v>
      </c>
      <c r="D707" s="302" t="s">
        <v>42</v>
      </c>
      <c r="E707" s="302" t="s">
        <v>27</v>
      </c>
      <c r="F707" s="302" t="s">
        <v>26</v>
      </c>
      <c r="G707" s="302" t="s">
        <v>26</v>
      </c>
      <c r="H707" s="301">
        <v>227668</v>
      </c>
      <c r="I707" s="301">
        <v>409469</v>
      </c>
      <c r="J707" s="301">
        <v>68525</v>
      </c>
      <c r="K707" s="301">
        <v>39020458</v>
      </c>
      <c r="L707" s="301">
        <v>6529</v>
      </c>
      <c r="M707" s="301">
        <v>3.487001E-2</v>
      </c>
    </row>
    <row r="708" spans="1:13" ht="14.5" x14ac:dyDescent="0.35">
      <c r="A708" s="301">
        <v>1995140303</v>
      </c>
      <c r="B708" s="301">
        <v>1995</v>
      </c>
      <c r="C708" s="302" t="s">
        <v>41</v>
      </c>
      <c r="D708" s="302" t="s">
        <v>42</v>
      </c>
      <c r="E708" s="302" t="s">
        <v>28</v>
      </c>
      <c r="F708" s="302" t="s">
        <v>26</v>
      </c>
      <c r="G708" s="302" t="s">
        <v>26</v>
      </c>
      <c r="H708" s="301">
        <v>630163</v>
      </c>
      <c r="I708" s="301">
        <v>378989</v>
      </c>
      <c r="J708" s="301">
        <v>290656</v>
      </c>
      <c r="K708" s="301">
        <v>36030507</v>
      </c>
      <c r="L708" s="301">
        <v>27405</v>
      </c>
      <c r="M708" s="301">
        <v>2.299464E-2</v>
      </c>
    </row>
    <row r="709" spans="1:13" ht="14.5" x14ac:dyDescent="0.35">
      <c r="A709" s="301">
        <v>1995200103</v>
      </c>
      <c r="B709" s="301">
        <v>1995</v>
      </c>
      <c r="C709" s="302" t="s">
        <v>43</v>
      </c>
      <c r="D709" s="302" t="s">
        <v>44</v>
      </c>
      <c r="E709" s="302" t="s">
        <v>25</v>
      </c>
      <c r="F709" s="302" t="s">
        <v>26</v>
      </c>
      <c r="G709" s="302" t="s">
        <v>26</v>
      </c>
      <c r="H709" s="301">
        <v>398450</v>
      </c>
      <c r="I709" s="301">
        <v>470931</v>
      </c>
      <c r="J709" s="301">
        <v>121388</v>
      </c>
      <c r="K709" s="301">
        <v>38524780</v>
      </c>
      <c r="L709" s="301">
        <v>9905</v>
      </c>
      <c r="M709" s="301">
        <v>4.0228840000000002E-2</v>
      </c>
    </row>
    <row r="710" spans="1:13" ht="14.5" x14ac:dyDescent="0.35">
      <c r="A710" s="301">
        <v>1995200203</v>
      </c>
      <c r="B710" s="301">
        <v>1995</v>
      </c>
      <c r="C710" s="302" t="s">
        <v>43</v>
      </c>
      <c r="D710" s="302" t="s">
        <v>44</v>
      </c>
      <c r="E710" s="302" t="s">
        <v>27</v>
      </c>
      <c r="F710" s="302" t="s">
        <v>26</v>
      </c>
      <c r="G710" s="302" t="s">
        <v>26</v>
      </c>
      <c r="H710" s="301">
        <v>640427</v>
      </c>
      <c r="I710" s="301">
        <v>344367</v>
      </c>
      <c r="J710" s="301">
        <v>253854</v>
      </c>
      <c r="K710" s="301">
        <v>28037996</v>
      </c>
      <c r="L710" s="301">
        <v>20692</v>
      </c>
      <c r="M710" s="301">
        <v>3.0951159999999998E-2</v>
      </c>
    </row>
    <row r="711" spans="1:13" ht="14.5" x14ac:dyDescent="0.35">
      <c r="A711" s="301">
        <v>1995200303</v>
      </c>
      <c r="B711" s="301">
        <v>1995</v>
      </c>
      <c r="C711" s="302" t="s">
        <v>43</v>
      </c>
      <c r="D711" s="302" t="s">
        <v>44</v>
      </c>
      <c r="E711" s="302" t="s">
        <v>28</v>
      </c>
      <c r="F711" s="302" t="s">
        <v>26</v>
      </c>
      <c r="G711" s="302" t="s">
        <v>26</v>
      </c>
      <c r="H711" s="301">
        <v>1156848</v>
      </c>
      <c r="I711" s="301">
        <v>365383</v>
      </c>
      <c r="J711" s="301">
        <v>659572</v>
      </c>
      <c r="K711" s="301">
        <v>27780052</v>
      </c>
      <c r="L711" s="301">
        <v>48977</v>
      </c>
      <c r="M711" s="301">
        <v>2.362007E-2</v>
      </c>
    </row>
    <row r="712" spans="1:13" ht="14.5" x14ac:dyDescent="0.35">
      <c r="A712" s="301">
        <v>1995240103</v>
      </c>
      <c r="B712" s="301">
        <v>1995</v>
      </c>
      <c r="C712" s="302" t="s">
        <v>45</v>
      </c>
      <c r="D712" s="302" t="s">
        <v>46</v>
      </c>
      <c r="E712" s="302" t="s">
        <v>25</v>
      </c>
      <c r="F712" s="302" t="s">
        <v>26</v>
      </c>
      <c r="G712" s="302" t="s">
        <v>26</v>
      </c>
      <c r="H712" s="301">
        <v>346444</v>
      </c>
      <c r="I712" s="301">
        <v>540541</v>
      </c>
      <c r="J712" s="301">
        <v>97557</v>
      </c>
      <c r="K712" s="301">
        <v>39013799</v>
      </c>
      <c r="L712" s="301">
        <v>7125</v>
      </c>
      <c r="M712" s="301">
        <v>4.8626820000000001E-2</v>
      </c>
    </row>
    <row r="713" spans="1:13" ht="14.5" x14ac:dyDescent="0.35">
      <c r="A713" s="301">
        <v>1995240203</v>
      </c>
      <c r="B713" s="301">
        <v>1995</v>
      </c>
      <c r="C713" s="302" t="s">
        <v>45</v>
      </c>
      <c r="D713" s="302" t="s">
        <v>46</v>
      </c>
      <c r="E713" s="302" t="s">
        <v>27</v>
      </c>
      <c r="F713" s="302" t="s">
        <v>26</v>
      </c>
      <c r="G713" s="302" t="s">
        <v>26</v>
      </c>
      <c r="H713" s="301">
        <v>256259</v>
      </c>
      <c r="I713" s="301">
        <v>145468</v>
      </c>
      <c r="J713" s="301">
        <v>108215</v>
      </c>
      <c r="K713" s="301">
        <v>10894980</v>
      </c>
      <c r="L713" s="301">
        <v>8120</v>
      </c>
      <c r="M713" s="301">
        <v>3.1557399999999999E-2</v>
      </c>
    </row>
    <row r="714" spans="1:13" ht="14.5" x14ac:dyDescent="0.35">
      <c r="A714" s="301">
        <v>1995240303</v>
      </c>
      <c r="B714" s="301">
        <v>1995</v>
      </c>
      <c r="C714" s="302" t="s">
        <v>45</v>
      </c>
      <c r="D714" s="302" t="s">
        <v>46</v>
      </c>
      <c r="E714" s="302" t="s">
        <v>28</v>
      </c>
      <c r="F714" s="302" t="s">
        <v>26</v>
      </c>
      <c r="G714" s="302" t="s">
        <v>26</v>
      </c>
      <c r="H714" s="301">
        <v>986166</v>
      </c>
      <c r="I714" s="301">
        <v>263724</v>
      </c>
      <c r="J714" s="301">
        <v>527772</v>
      </c>
      <c r="K714" s="301">
        <v>20018940</v>
      </c>
      <c r="L714" s="301">
        <v>40193</v>
      </c>
      <c r="M714" s="301">
        <v>2.453578E-2</v>
      </c>
    </row>
    <row r="715" spans="1:13" ht="14.5" x14ac:dyDescent="0.35">
      <c r="A715" s="301">
        <v>1995260103</v>
      </c>
      <c r="B715" s="301">
        <v>1995</v>
      </c>
      <c r="C715" s="302" t="s">
        <v>47</v>
      </c>
      <c r="D715" s="302" t="s">
        <v>48</v>
      </c>
      <c r="E715" s="302" t="s">
        <v>25</v>
      </c>
      <c r="F715" s="302" t="s">
        <v>26</v>
      </c>
      <c r="G715" s="302" t="s">
        <v>26</v>
      </c>
      <c r="H715" s="301">
        <v>216671</v>
      </c>
      <c r="I715" s="301">
        <v>234284</v>
      </c>
      <c r="J715" s="301">
        <v>56181</v>
      </c>
      <c r="K715" s="301">
        <v>15195868</v>
      </c>
      <c r="L715" s="301">
        <v>3685</v>
      </c>
      <c r="M715" s="301">
        <v>5.8799049999999999E-2</v>
      </c>
    </row>
    <row r="716" spans="1:13" ht="14.5" x14ac:dyDescent="0.35">
      <c r="A716" s="301">
        <v>1995260203</v>
      </c>
      <c r="B716" s="301">
        <v>1995</v>
      </c>
      <c r="C716" s="302" t="s">
        <v>47</v>
      </c>
      <c r="D716" s="302" t="s">
        <v>48</v>
      </c>
      <c r="E716" s="302" t="s">
        <v>27</v>
      </c>
      <c r="F716" s="302" t="s">
        <v>26</v>
      </c>
      <c r="G716" s="302" t="s">
        <v>26</v>
      </c>
      <c r="H716" s="301">
        <v>506830</v>
      </c>
      <c r="I716" s="301">
        <v>251500</v>
      </c>
      <c r="J716" s="301">
        <v>188348</v>
      </c>
      <c r="K716" s="301">
        <v>16456380</v>
      </c>
      <c r="L716" s="301">
        <v>12329</v>
      </c>
      <c r="M716" s="301">
        <v>4.1109809999999997E-2</v>
      </c>
    </row>
    <row r="717" spans="1:13" ht="14.5" x14ac:dyDescent="0.35">
      <c r="A717" s="301">
        <v>1995260303</v>
      </c>
      <c r="B717" s="301">
        <v>1995</v>
      </c>
      <c r="C717" s="302" t="s">
        <v>47</v>
      </c>
      <c r="D717" s="302" t="s">
        <v>48</v>
      </c>
      <c r="E717" s="302" t="s">
        <v>28</v>
      </c>
      <c r="F717" s="302" t="s">
        <v>26</v>
      </c>
      <c r="G717" s="302" t="s">
        <v>26</v>
      </c>
      <c r="H717" s="301">
        <v>989101</v>
      </c>
      <c r="I717" s="301">
        <v>295468</v>
      </c>
      <c r="J717" s="301">
        <v>459979</v>
      </c>
      <c r="K717" s="301">
        <v>20108964</v>
      </c>
      <c r="L717" s="301">
        <v>31619</v>
      </c>
      <c r="M717" s="301">
        <v>3.1282360000000002E-2</v>
      </c>
    </row>
    <row r="718" spans="1:13" ht="14.5" x14ac:dyDescent="0.35">
      <c r="A718" s="301">
        <v>1995280103</v>
      </c>
      <c r="B718" s="301">
        <v>1995</v>
      </c>
      <c r="C718" s="302" t="s">
        <v>49</v>
      </c>
      <c r="D718" s="302" t="s">
        <v>50</v>
      </c>
      <c r="E718" s="302" t="s">
        <v>25</v>
      </c>
      <c r="F718" s="302" t="s">
        <v>26</v>
      </c>
      <c r="G718" s="302" t="s">
        <v>26</v>
      </c>
      <c r="H718" s="301">
        <v>735387</v>
      </c>
      <c r="I718" s="301">
        <v>663417</v>
      </c>
      <c r="J718" s="301">
        <v>130773</v>
      </c>
      <c r="K718" s="301">
        <v>58184073</v>
      </c>
      <c r="L718" s="301">
        <v>11919</v>
      </c>
      <c r="M718" s="301">
        <v>6.1700110000000002E-2</v>
      </c>
    </row>
    <row r="719" spans="1:13" ht="14.5" x14ac:dyDescent="0.35">
      <c r="A719" s="301">
        <v>1995280203</v>
      </c>
      <c r="B719" s="301">
        <v>1995</v>
      </c>
      <c r="C719" s="302" t="s">
        <v>49</v>
      </c>
      <c r="D719" s="302" t="s">
        <v>50</v>
      </c>
      <c r="E719" s="302" t="s">
        <v>27</v>
      </c>
      <c r="F719" s="302" t="s">
        <v>26</v>
      </c>
      <c r="G719" s="302" t="s">
        <v>26</v>
      </c>
      <c r="H719" s="301">
        <v>1243074</v>
      </c>
      <c r="I719" s="301">
        <v>457363</v>
      </c>
      <c r="J719" s="301">
        <v>344951</v>
      </c>
      <c r="K719" s="301">
        <v>42277074</v>
      </c>
      <c r="L719" s="301">
        <v>31927</v>
      </c>
      <c r="M719" s="301">
        <v>3.8934610000000001E-2</v>
      </c>
    </row>
    <row r="720" spans="1:13" ht="14.5" x14ac:dyDescent="0.35">
      <c r="A720" s="301">
        <v>1995280303</v>
      </c>
      <c r="B720" s="301">
        <v>1995</v>
      </c>
      <c r="C720" s="302" t="s">
        <v>49</v>
      </c>
      <c r="D720" s="302" t="s">
        <v>50</v>
      </c>
      <c r="E720" s="302" t="s">
        <v>28</v>
      </c>
      <c r="F720" s="302" t="s">
        <v>26</v>
      </c>
      <c r="G720" s="302" t="s">
        <v>26</v>
      </c>
      <c r="H720" s="301">
        <v>2455344</v>
      </c>
      <c r="I720" s="301">
        <v>576421</v>
      </c>
      <c r="J720" s="301">
        <v>898779</v>
      </c>
      <c r="K720" s="301">
        <v>53191766</v>
      </c>
      <c r="L720" s="301">
        <v>82833</v>
      </c>
      <c r="M720" s="301">
        <v>2.9642189999999999E-2</v>
      </c>
    </row>
    <row r="721" spans="1:13" ht="14.5" x14ac:dyDescent="0.35">
      <c r="A721" s="301">
        <v>1995290103</v>
      </c>
      <c r="B721" s="301">
        <v>1995</v>
      </c>
      <c r="C721" s="302" t="s">
        <v>51</v>
      </c>
      <c r="D721" s="302" t="s">
        <v>52</v>
      </c>
      <c r="E721" s="302" t="s">
        <v>25</v>
      </c>
      <c r="F721" s="302" t="s">
        <v>26</v>
      </c>
      <c r="G721" s="302" t="s">
        <v>26</v>
      </c>
      <c r="H721" s="301">
        <v>321471</v>
      </c>
      <c r="I721" s="301">
        <v>366612</v>
      </c>
      <c r="J721" s="301">
        <v>83746</v>
      </c>
      <c r="K721" s="301">
        <v>25988344</v>
      </c>
      <c r="L721" s="301">
        <v>5969</v>
      </c>
      <c r="M721" s="301">
        <v>5.3853539999999998E-2</v>
      </c>
    </row>
    <row r="722" spans="1:13" ht="14.5" x14ac:dyDescent="0.35">
      <c r="A722" s="301">
        <v>1995290203</v>
      </c>
      <c r="B722" s="301">
        <v>1995</v>
      </c>
      <c r="C722" s="302" t="s">
        <v>51</v>
      </c>
      <c r="D722" s="302" t="s">
        <v>52</v>
      </c>
      <c r="E722" s="302" t="s">
        <v>27</v>
      </c>
      <c r="F722" s="302" t="s">
        <v>26</v>
      </c>
      <c r="G722" s="302" t="s">
        <v>26</v>
      </c>
      <c r="H722" s="301">
        <v>317459</v>
      </c>
      <c r="I722" s="301">
        <v>154592</v>
      </c>
      <c r="J722" s="301">
        <v>113211</v>
      </c>
      <c r="K722" s="301">
        <v>11750831</v>
      </c>
      <c r="L722" s="301">
        <v>8623</v>
      </c>
      <c r="M722" s="301">
        <v>3.6816410000000001E-2</v>
      </c>
    </row>
    <row r="723" spans="1:13" ht="14.5" x14ac:dyDescent="0.35">
      <c r="A723" s="301">
        <v>1995290303</v>
      </c>
      <c r="B723" s="301">
        <v>1995</v>
      </c>
      <c r="C723" s="302" t="s">
        <v>51</v>
      </c>
      <c r="D723" s="302" t="s">
        <v>52</v>
      </c>
      <c r="E723" s="302" t="s">
        <v>28</v>
      </c>
      <c r="F723" s="302" t="s">
        <v>26</v>
      </c>
      <c r="G723" s="302" t="s">
        <v>26</v>
      </c>
      <c r="H723" s="301">
        <v>380441</v>
      </c>
      <c r="I723" s="301">
        <v>116088</v>
      </c>
      <c r="J723" s="301">
        <v>179545</v>
      </c>
      <c r="K723" s="301">
        <v>9065265</v>
      </c>
      <c r="L723" s="301">
        <v>13926</v>
      </c>
      <c r="M723" s="301">
        <v>2.731946E-2</v>
      </c>
    </row>
    <row r="724" spans="1:13" ht="14.5" x14ac:dyDescent="0.35">
      <c r="A724" s="301">
        <v>1995320103</v>
      </c>
      <c r="B724" s="301">
        <v>1995</v>
      </c>
      <c r="C724" s="302" t="s">
        <v>53</v>
      </c>
      <c r="D724" s="302" t="s">
        <v>54</v>
      </c>
      <c r="E724" s="302" t="s">
        <v>25</v>
      </c>
      <c r="F724" s="302" t="s">
        <v>26</v>
      </c>
      <c r="G724" s="302" t="s">
        <v>26</v>
      </c>
      <c r="H724" s="301">
        <v>347487</v>
      </c>
      <c r="I724" s="301">
        <v>313876</v>
      </c>
      <c r="J724" s="301">
        <v>84139</v>
      </c>
      <c r="K724" s="301">
        <v>29619054</v>
      </c>
      <c r="L724" s="301">
        <v>7949</v>
      </c>
      <c r="M724" s="301">
        <v>4.3712439999999998E-2</v>
      </c>
    </row>
    <row r="725" spans="1:13" ht="14.5" x14ac:dyDescent="0.35">
      <c r="A725" s="301">
        <v>1995320203</v>
      </c>
      <c r="B725" s="301">
        <v>1995</v>
      </c>
      <c r="C725" s="302" t="s">
        <v>53</v>
      </c>
      <c r="D725" s="302" t="s">
        <v>54</v>
      </c>
      <c r="E725" s="302" t="s">
        <v>27</v>
      </c>
      <c r="F725" s="302" t="s">
        <v>26</v>
      </c>
      <c r="G725" s="302" t="s">
        <v>26</v>
      </c>
      <c r="H725" s="301">
        <v>276793</v>
      </c>
      <c r="I725" s="301">
        <v>136420</v>
      </c>
      <c r="J725" s="301">
        <v>96331</v>
      </c>
      <c r="K725" s="301">
        <v>12327940</v>
      </c>
      <c r="L725" s="301">
        <v>8666</v>
      </c>
      <c r="M725" s="301">
        <v>3.1939170000000003E-2</v>
      </c>
    </row>
    <row r="726" spans="1:13" ht="14.5" x14ac:dyDescent="0.35">
      <c r="A726" s="301">
        <v>1995320303</v>
      </c>
      <c r="B726" s="301">
        <v>1995</v>
      </c>
      <c r="C726" s="302" t="s">
        <v>53</v>
      </c>
      <c r="D726" s="302" t="s">
        <v>54</v>
      </c>
      <c r="E726" s="302" t="s">
        <v>28</v>
      </c>
      <c r="F726" s="302" t="s">
        <v>26</v>
      </c>
      <c r="G726" s="302" t="s">
        <v>26</v>
      </c>
      <c r="H726" s="301">
        <v>403823</v>
      </c>
      <c r="I726" s="301">
        <v>116456</v>
      </c>
      <c r="J726" s="301">
        <v>174270</v>
      </c>
      <c r="K726" s="301">
        <v>9804972</v>
      </c>
      <c r="L726" s="301">
        <v>14478</v>
      </c>
      <c r="M726" s="301">
        <v>2.7892529999999999E-2</v>
      </c>
    </row>
    <row r="727" spans="1:13" ht="14.5" x14ac:dyDescent="0.35">
      <c r="A727" s="301">
        <v>1995330103</v>
      </c>
      <c r="B727" s="301">
        <v>1995</v>
      </c>
      <c r="C727" s="302" t="s">
        <v>55</v>
      </c>
      <c r="D727" s="302" t="s">
        <v>56</v>
      </c>
      <c r="E727" s="302" t="s">
        <v>25</v>
      </c>
      <c r="F727" s="302" t="s">
        <v>26</v>
      </c>
      <c r="G727" s="302" t="s">
        <v>26</v>
      </c>
      <c r="H727" s="301">
        <v>327644</v>
      </c>
      <c r="I727" s="301">
        <v>344827</v>
      </c>
      <c r="J727" s="301">
        <v>72304</v>
      </c>
      <c r="K727" s="301">
        <v>29402752</v>
      </c>
      <c r="L727" s="301">
        <v>6244</v>
      </c>
      <c r="M727" s="301">
        <v>5.247479E-2</v>
      </c>
    </row>
    <row r="728" spans="1:13" ht="14.5" x14ac:dyDescent="0.35">
      <c r="A728" s="301">
        <v>1995330203</v>
      </c>
      <c r="B728" s="301">
        <v>1995</v>
      </c>
      <c r="C728" s="302" t="s">
        <v>55</v>
      </c>
      <c r="D728" s="302" t="s">
        <v>56</v>
      </c>
      <c r="E728" s="302" t="s">
        <v>27</v>
      </c>
      <c r="F728" s="302" t="s">
        <v>26</v>
      </c>
      <c r="G728" s="302" t="s">
        <v>26</v>
      </c>
      <c r="H728" s="301">
        <v>312371</v>
      </c>
      <c r="I728" s="301">
        <v>152748</v>
      </c>
      <c r="J728" s="301">
        <v>115956</v>
      </c>
      <c r="K728" s="301">
        <v>12705662</v>
      </c>
      <c r="L728" s="301">
        <v>9657</v>
      </c>
      <c r="M728" s="301">
        <v>3.2347720000000003E-2</v>
      </c>
    </row>
    <row r="729" spans="1:13" ht="14.5" x14ac:dyDescent="0.35">
      <c r="A729" s="301">
        <v>1995330303</v>
      </c>
      <c r="B729" s="301">
        <v>1995</v>
      </c>
      <c r="C729" s="302" t="s">
        <v>55</v>
      </c>
      <c r="D729" s="302" t="s">
        <v>56</v>
      </c>
      <c r="E729" s="302" t="s">
        <v>28</v>
      </c>
      <c r="F729" s="302" t="s">
        <v>26</v>
      </c>
      <c r="G729" s="302" t="s">
        <v>26</v>
      </c>
      <c r="H729" s="301">
        <v>582801</v>
      </c>
      <c r="I729" s="301">
        <v>182996</v>
      </c>
      <c r="J729" s="301">
        <v>316152</v>
      </c>
      <c r="K729" s="301">
        <v>15092932</v>
      </c>
      <c r="L729" s="301">
        <v>26006</v>
      </c>
      <c r="M729" s="301">
        <v>2.2410670000000001E-2</v>
      </c>
    </row>
    <row r="730" spans="1:13" ht="14.5" x14ac:dyDescent="0.35">
      <c r="A730" s="301">
        <v>1995370103</v>
      </c>
      <c r="B730" s="301">
        <v>1995</v>
      </c>
      <c r="C730" s="302" t="s">
        <v>57</v>
      </c>
      <c r="D730" s="302" t="s">
        <v>58</v>
      </c>
      <c r="E730" s="302" t="s">
        <v>25</v>
      </c>
      <c r="F730" s="302" t="s">
        <v>26</v>
      </c>
      <c r="G730" s="302" t="s">
        <v>26</v>
      </c>
      <c r="H730" s="301">
        <v>461257</v>
      </c>
      <c r="I730" s="301">
        <v>520188</v>
      </c>
      <c r="J730" s="301">
        <v>137279</v>
      </c>
      <c r="K730" s="301">
        <v>13434675</v>
      </c>
      <c r="L730" s="301">
        <v>3491</v>
      </c>
      <c r="M730" s="301">
        <v>0.1321263</v>
      </c>
    </row>
    <row r="731" spans="1:13" ht="14.5" x14ac:dyDescent="0.35">
      <c r="A731" s="301">
        <v>1995370203</v>
      </c>
      <c r="B731" s="301">
        <v>1995</v>
      </c>
      <c r="C731" s="302" t="s">
        <v>57</v>
      </c>
      <c r="D731" s="302" t="s">
        <v>58</v>
      </c>
      <c r="E731" s="302" t="s">
        <v>27</v>
      </c>
      <c r="F731" s="302" t="s">
        <v>26</v>
      </c>
      <c r="G731" s="302" t="s">
        <v>26</v>
      </c>
      <c r="H731" s="301">
        <v>1128156</v>
      </c>
      <c r="I731" s="301">
        <v>652928</v>
      </c>
      <c r="J731" s="301">
        <v>471229</v>
      </c>
      <c r="K731" s="301">
        <v>14731957</v>
      </c>
      <c r="L731" s="301">
        <v>10619</v>
      </c>
      <c r="M731" s="301">
        <v>0.10623440000000001</v>
      </c>
    </row>
    <row r="732" spans="1:13" ht="14.5" x14ac:dyDescent="0.35">
      <c r="A732" s="301">
        <v>1995370303</v>
      </c>
      <c r="B732" s="301">
        <v>1995</v>
      </c>
      <c r="C732" s="302" t="s">
        <v>57</v>
      </c>
      <c r="D732" s="302" t="s">
        <v>58</v>
      </c>
      <c r="E732" s="302" t="s">
        <v>28</v>
      </c>
      <c r="F732" s="302" t="s">
        <v>26</v>
      </c>
      <c r="G732" s="302" t="s">
        <v>26</v>
      </c>
      <c r="H732" s="301">
        <v>1509668</v>
      </c>
      <c r="I732" s="301">
        <v>461026</v>
      </c>
      <c r="J732" s="301">
        <v>773431</v>
      </c>
      <c r="K732" s="301">
        <v>10427626</v>
      </c>
      <c r="L732" s="301">
        <v>17419</v>
      </c>
      <c r="M732" s="301">
        <v>8.6666820000000006E-2</v>
      </c>
    </row>
    <row r="733" spans="1:13" ht="14.5" x14ac:dyDescent="0.35">
      <c r="A733" s="301">
        <v>1995400103</v>
      </c>
      <c r="B733" s="301">
        <v>1995</v>
      </c>
      <c r="C733" s="302" t="s">
        <v>59</v>
      </c>
      <c r="D733" s="302" t="s">
        <v>60</v>
      </c>
      <c r="E733" s="302" t="s">
        <v>25</v>
      </c>
      <c r="F733" s="302" t="s">
        <v>26</v>
      </c>
      <c r="G733" s="302" t="s">
        <v>26</v>
      </c>
      <c r="H733" s="301">
        <v>308723</v>
      </c>
      <c r="I733" s="301">
        <v>362397</v>
      </c>
      <c r="J733" s="301">
        <v>74976</v>
      </c>
      <c r="K733" s="301">
        <v>26889734</v>
      </c>
      <c r="L733" s="301">
        <v>5639</v>
      </c>
      <c r="M733" s="301">
        <v>5.4751170000000002E-2</v>
      </c>
    </row>
    <row r="734" spans="1:13" ht="14.5" x14ac:dyDescent="0.35">
      <c r="A734" s="301">
        <v>1995400203</v>
      </c>
      <c r="B734" s="301">
        <v>1995</v>
      </c>
      <c r="C734" s="302" t="s">
        <v>59</v>
      </c>
      <c r="D734" s="302" t="s">
        <v>60</v>
      </c>
      <c r="E734" s="302" t="s">
        <v>27</v>
      </c>
      <c r="F734" s="302" t="s">
        <v>26</v>
      </c>
      <c r="G734" s="302" t="s">
        <v>26</v>
      </c>
      <c r="H734" s="301">
        <v>158012</v>
      </c>
      <c r="I734" s="301">
        <v>106968</v>
      </c>
      <c r="J734" s="301">
        <v>76622</v>
      </c>
      <c r="K734" s="301">
        <v>7730088</v>
      </c>
      <c r="L734" s="301">
        <v>5512</v>
      </c>
      <c r="M734" s="301">
        <v>2.8669050000000001E-2</v>
      </c>
    </row>
    <row r="735" spans="1:13" ht="14.5" x14ac:dyDescent="0.35">
      <c r="A735" s="301">
        <v>1995400303</v>
      </c>
      <c r="B735" s="301">
        <v>1995</v>
      </c>
      <c r="C735" s="302" t="s">
        <v>59</v>
      </c>
      <c r="D735" s="302" t="s">
        <v>60</v>
      </c>
      <c r="E735" s="302" t="s">
        <v>28</v>
      </c>
      <c r="F735" s="302" t="s">
        <v>26</v>
      </c>
      <c r="G735" s="302" t="s">
        <v>26</v>
      </c>
      <c r="H735" s="301">
        <v>159083</v>
      </c>
      <c r="I735" s="301">
        <v>68668</v>
      </c>
      <c r="J735" s="301">
        <v>103182</v>
      </c>
      <c r="K735" s="301">
        <v>4585084</v>
      </c>
      <c r="L735" s="301">
        <v>6870</v>
      </c>
      <c r="M735" s="301">
        <v>2.3157609999999999E-2</v>
      </c>
    </row>
    <row r="736" spans="1:13" ht="14.5" x14ac:dyDescent="0.35">
      <c r="A736" s="301">
        <v>1995990103</v>
      </c>
      <c r="B736" s="301">
        <v>1995</v>
      </c>
      <c r="C736" s="302" t="s">
        <v>61</v>
      </c>
      <c r="D736" s="302" t="s">
        <v>62</v>
      </c>
      <c r="E736" s="302" t="s">
        <v>25</v>
      </c>
      <c r="F736" s="302" t="s">
        <v>26</v>
      </c>
      <c r="G736" s="302" t="s">
        <v>26</v>
      </c>
      <c r="H736" s="301">
        <v>61556</v>
      </c>
      <c r="I736" s="301">
        <v>110889</v>
      </c>
      <c r="J736" s="301">
        <v>26500</v>
      </c>
      <c r="K736" s="301">
        <v>4657328</v>
      </c>
      <c r="L736" s="301">
        <v>1152</v>
      </c>
      <c r="M736" s="301">
        <v>5.3452560000000003E-2</v>
      </c>
    </row>
    <row r="737" spans="1:13" ht="14.5" x14ac:dyDescent="0.35">
      <c r="A737" s="301">
        <v>1995990203</v>
      </c>
      <c r="B737" s="301">
        <v>1995</v>
      </c>
      <c r="C737" s="302" t="s">
        <v>61</v>
      </c>
      <c r="D737" s="302" t="s">
        <v>62</v>
      </c>
      <c r="E737" s="302" t="s">
        <v>27</v>
      </c>
      <c r="F737" s="302" t="s">
        <v>26</v>
      </c>
      <c r="G737" s="302" t="s">
        <v>26</v>
      </c>
      <c r="H737" s="301">
        <v>106139</v>
      </c>
      <c r="I737" s="301">
        <v>204761</v>
      </c>
      <c r="J737" s="301">
        <v>139825</v>
      </c>
      <c r="K737" s="301">
        <v>4041268</v>
      </c>
      <c r="L737" s="301">
        <v>2830</v>
      </c>
      <c r="M737" s="301">
        <v>3.7509149999999998E-2</v>
      </c>
    </row>
    <row r="738" spans="1:13" ht="14.5" x14ac:dyDescent="0.35">
      <c r="A738" s="301">
        <v>1995990303</v>
      </c>
      <c r="B738" s="301">
        <v>1995</v>
      </c>
      <c r="C738" s="302" t="s">
        <v>61</v>
      </c>
      <c r="D738" s="302" t="s">
        <v>62</v>
      </c>
      <c r="E738" s="302" t="s">
        <v>28</v>
      </c>
      <c r="F738" s="302" t="s">
        <v>26</v>
      </c>
      <c r="G738" s="302" t="s">
        <v>26</v>
      </c>
      <c r="H738" s="301">
        <v>208473</v>
      </c>
      <c r="I738" s="301">
        <v>84589</v>
      </c>
      <c r="J738" s="301">
        <v>145159</v>
      </c>
      <c r="K738" s="301">
        <v>2547110</v>
      </c>
      <c r="L738" s="301">
        <v>4489</v>
      </c>
      <c r="M738" s="301">
        <v>4.6445350000000003E-2</v>
      </c>
    </row>
    <row r="739" spans="1:13" ht="14.5" x14ac:dyDescent="0.35">
      <c r="A739" s="301">
        <v>1996000103</v>
      </c>
      <c r="B739" s="301">
        <v>1996</v>
      </c>
      <c r="C739" s="302" t="s">
        <v>23</v>
      </c>
      <c r="D739" s="302" t="s">
        <v>24</v>
      </c>
      <c r="E739" s="302" t="s">
        <v>25</v>
      </c>
      <c r="F739" s="302" t="s">
        <v>26</v>
      </c>
      <c r="G739" s="302" t="s">
        <v>26</v>
      </c>
      <c r="H739" s="301">
        <v>300028</v>
      </c>
      <c r="I739" s="301">
        <v>1131807</v>
      </c>
      <c r="J739" s="301">
        <v>377702</v>
      </c>
      <c r="K739" s="301">
        <v>16479713</v>
      </c>
      <c r="L739" s="301">
        <v>5425</v>
      </c>
      <c r="M739" s="301">
        <v>5.5307599999999998E-2</v>
      </c>
    </row>
    <row r="740" spans="1:13" ht="14.5" x14ac:dyDescent="0.35">
      <c r="A740" s="301">
        <v>1996000203</v>
      </c>
      <c r="B740" s="301">
        <v>1996</v>
      </c>
      <c r="C740" s="302" t="s">
        <v>23</v>
      </c>
      <c r="D740" s="302" t="s">
        <v>24</v>
      </c>
      <c r="E740" s="302" t="s">
        <v>27</v>
      </c>
      <c r="F740" s="302" t="s">
        <v>26</v>
      </c>
      <c r="G740" s="302" t="s">
        <v>26</v>
      </c>
      <c r="H740" s="301">
        <v>1172566</v>
      </c>
      <c r="I740" s="301">
        <v>2454108</v>
      </c>
      <c r="J740" s="301">
        <v>1961126</v>
      </c>
      <c r="K740" s="301">
        <v>36297496</v>
      </c>
      <c r="L740" s="301">
        <v>29097</v>
      </c>
      <c r="M740" s="301">
        <v>4.0298170000000001E-2</v>
      </c>
    </row>
    <row r="741" spans="1:13" ht="14.5" x14ac:dyDescent="0.35">
      <c r="A741" s="301">
        <v>1996000303</v>
      </c>
      <c r="B741" s="301">
        <v>1996</v>
      </c>
      <c r="C741" s="302" t="s">
        <v>23</v>
      </c>
      <c r="D741" s="302" t="s">
        <v>24</v>
      </c>
      <c r="E741" s="302" t="s">
        <v>28</v>
      </c>
      <c r="F741" s="302" t="s">
        <v>26</v>
      </c>
      <c r="G741" s="302" t="s">
        <v>26</v>
      </c>
      <c r="H741" s="301">
        <v>933584</v>
      </c>
      <c r="I741" s="301">
        <v>1306284</v>
      </c>
      <c r="J741" s="301">
        <v>1594966</v>
      </c>
      <c r="K741" s="301">
        <v>19393743</v>
      </c>
      <c r="L741" s="301">
        <v>23531</v>
      </c>
      <c r="M741" s="301">
        <v>3.9675290000000002E-2</v>
      </c>
    </row>
    <row r="742" spans="1:13" ht="14.5" x14ac:dyDescent="0.35">
      <c r="A742" s="301">
        <v>1996000403</v>
      </c>
      <c r="B742" s="301">
        <v>1996</v>
      </c>
      <c r="C742" s="302" t="s">
        <v>23</v>
      </c>
      <c r="D742" s="302" t="s">
        <v>24</v>
      </c>
      <c r="E742" s="302" t="s">
        <v>29</v>
      </c>
      <c r="F742" s="302" t="s">
        <v>26</v>
      </c>
      <c r="G742" s="302" t="s">
        <v>26</v>
      </c>
      <c r="H742" s="301">
        <v>3502371</v>
      </c>
      <c r="I742" s="301">
        <v>4084144</v>
      </c>
      <c r="J742" s="301">
        <v>8932784</v>
      </c>
      <c r="K742" s="301">
        <v>62324963</v>
      </c>
      <c r="L742" s="301">
        <v>136339</v>
      </c>
      <c r="M742" s="301">
        <v>2.5688740000000002E-2</v>
      </c>
    </row>
    <row r="743" spans="1:13" ht="14.5" x14ac:dyDescent="0.35">
      <c r="A743" s="301">
        <v>1996010403</v>
      </c>
      <c r="B743" s="301">
        <v>1996</v>
      </c>
      <c r="C743" s="302" t="s">
        <v>30</v>
      </c>
      <c r="D743" s="302" t="s">
        <v>31</v>
      </c>
      <c r="E743" s="302" t="s">
        <v>26</v>
      </c>
      <c r="F743" s="302" t="s">
        <v>26</v>
      </c>
      <c r="G743" s="302" t="s">
        <v>26</v>
      </c>
      <c r="H743" s="301">
        <v>149919</v>
      </c>
      <c r="I743" s="301">
        <v>64660</v>
      </c>
      <c r="J743" s="301">
        <v>77785</v>
      </c>
      <c r="K743" s="301">
        <v>4561509</v>
      </c>
      <c r="L743" s="301">
        <v>5286</v>
      </c>
      <c r="M743" s="301">
        <v>2.836108E-2</v>
      </c>
    </row>
    <row r="744" spans="1:13" ht="14.5" x14ac:dyDescent="0.35">
      <c r="A744" s="301">
        <v>1996020101</v>
      </c>
      <c r="B744" s="301">
        <v>1996</v>
      </c>
      <c r="C744" s="302" t="s">
        <v>32</v>
      </c>
      <c r="D744" s="302" t="s">
        <v>33</v>
      </c>
      <c r="E744" s="302" t="s">
        <v>25</v>
      </c>
      <c r="F744" s="302" t="s">
        <v>34</v>
      </c>
      <c r="G744" s="302" t="s">
        <v>25</v>
      </c>
      <c r="H744" s="301">
        <v>98574</v>
      </c>
      <c r="I744" s="301">
        <v>99620</v>
      </c>
      <c r="J744" s="301">
        <v>27583</v>
      </c>
      <c r="K744" s="301">
        <v>9456840</v>
      </c>
      <c r="L744" s="301">
        <v>2640</v>
      </c>
      <c r="M744" s="301">
        <v>3.7332900000000002E-2</v>
      </c>
    </row>
    <row r="745" spans="1:13" ht="14.5" x14ac:dyDescent="0.35">
      <c r="A745" s="301">
        <v>1996020102</v>
      </c>
      <c r="B745" s="301">
        <v>1996</v>
      </c>
      <c r="C745" s="302" t="s">
        <v>32</v>
      </c>
      <c r="D745" s="302" t="s">
        <v>33</v>
      </c>
      <c r="E745" s="302" t="s">
        <v>25</v>
      </c>
      <c r="F745" s="302" t="s">
        <v>34</v>
      </c>
      <c r="G745" s="302" t="s">
        <v>27</v>
      </c>
      <c r="H745" s="301">
        <v>178471</v>
      </c>
      <c r="I745" s="301">
        <v>197948</v>
      </c>
      <c r="J745" s="301">
        <v>53520</v>
      </c>
      <c r="K745" s="301">
        <v>19337688</v>
      </c>
      <c r="L745" s="301">
        <v>5242</v>
      </c>
      <c r="M745" s="301">
        <v>3.4048580000000002E-2</v>
      </c>
    </row>
    <row r="746" spans="1:13" ht="14.5" x14ac:dyDescent="0.35">
      <c r="A746" s="301">
        <v>1996020103</v>
      </c>
      <c r="B746" s="301">
        <v>1996</v>
      </c>
      <c r="C746" s="302" t="s">
        <v>32</v>
      </c>
      <c r="D746" s="302" t="s">
        <v>33</v>
      </c>
      <c r="E746" s="302" t="s">
        <v>25</v>
      </c>
      <c r="F746" s="302" t="s">
        <v>34</v>
      </c>
      <c r="G746" s="302" t="s">
        <v>35</v>
      </c>
      <c r="H746" s="301">
        <v>89826</v>
      </c>
      <c r="I746" s="301">
        <v>104154</v>
      </c>
      <c r="J746" s="301">
        <v>27441</v>
      </c>
      <c r="K746" s="301">
        <v>10179154</v>
      </c>
      <c r="L746" s="301">
        <v>2673</v>
      </c>
      <c r="M746" s="301">
        <v>3.3603349999999997E-2</v>
      </c>
    </row>
    <row r="747" spans="1:13" ht="14.5" x14ac:dyDescent="0.35">
      <c r="A747" s="301">
        <v>1996020111</v>
      </c>
      <c r="B747" s="301">
        <v>1996</v>
      </c>
      <c r="C747" s="302" t="s">
        <v>32</v>
      </c>
      <c r="D747" s="302" t="s">
        <v>33</v>
      </c>
      <c r="E747" s="302" t="s">
        <v>25</v>
      </c>
      <c r="F747" s="302" t="s">
        <v>36</v>
      </c>
      <c r="G747" s="302" t="s">
        <v>25</v>
      </c>
      <c r="H747" s="301">
        <v>47710</v>
      </c>
      <c r="I747" s="301">
        <v>52004</v>
      </c>
      <c r="J747" s="301">
        <v>15403</v>
      </c>
      <c r="K747" s="301">
        <v>4990736</v>
      </c>
      <c r="L747" s="301">
        <v>1482</v>
      </c>
      <c r="M747" s="301">
        <v>3.2191119999999997E-2</v>
      </c>
    </row>
    <row r="748" spans="1:13" ht="14.5" x14ac:dyDescent="0.35">
      <c r="A748" s="301">
        <v>1996020112</v>
      </c>
      <c r="B748" s="301">
        <v>1996</v>
      </c>
      <c r="C748" s="302" t="s">
        <v>32</v>
      </c>
      <c r="D748" s="302" t="s">
        <v>33</v>
      </c>
      <c r="E748" s="302" t="s">
        <v>25</v>
      </c>
      <c r="F748" s="302" t="s">
        <v>36</v>
      </c>
      <c r="G748" s="302" t="s">
        <v>27</v>
      </c>
      <c r="H748" s="301">
        <v>75408</v>
      </c>
      <c r="I748" s="301">
        <v>93873</v>
      </c>
      <c r="J748" s="301">
        <v>26725</v>
      </c>
      <c r="K748" s="301">
        <v>9165399</v>
      </c>
      <c r="L748" s="301">
        <v>2612</v>
      </c>
      <c r="M748" s="301">
        <v>2.887296E-2</v>
      </c>
    </row>
    <row r="749" spans="1:13" ht="14.5" x14ac:dyDescent="0.35">
      <c r="A749" s="301">
        <v>1996020113</v>
      </c>
      <c r="B749" s="301">
        <v>1996</v>
      </c>
      <c r="C749" s="302" t="s">
        <v>32</v>
      </c>
      <c r="D749" s="302" t="s">
        <v>33</v>
      </c>
      <c r="E749" s="302" t="s">
        <v>25</v>
      </c>
      <c r="F749" s="302" t="s">
        <v>36</v>
      </c>
      <c r="G749" s="302" t="s">
        <v>35</v>
      </c>
      <c r="H749" s="301">
        <v>36874</v>
      </c>
      <c r="I749" s="301">
        <v>53670</v>
      </c>
      <c r="J749" s="301">
        <v>14733</v>
      </c>
      <c r="K749" s="301">
        <v>5253890</v>
      </c>
      <c r="L749" s="301">
        <v>1439</v>
      </c>
      <c r="M749" s="301">
        <v>2.5617669999999999E-2</v>
      </c>
    </row>
    <row r="750" spans="1:13" ht="14.5" x14ac:dyDescent="0.35">
      <c r="A750" s="301">
        <v>1996020201</v>
      </c>
      <c r="B750" s="301">
        <v>1996</v>
      </c>
      <c r="C750" s="302" t="s">
        <v>32</v>
      </c>
      <c r="D750" s="302" t="s">
        <v>33</v>
      </c>
      <c r="E750" s="302" t="s">
        <v>27</v>
      </c>
      <c r="F750" s="302" t="s">
        <v>34</v>
      </c>
      <c r="G750" s="302" t="s">
        <v>25</v>
      </c>
      <c r="H750" s="301">
        <v>132062</v>
      </c>
      <c r="I750" s="301">
        <v>69396</v>
      </c>
      <c r="J750" s="301">
        <v>50376</v>
      </c>
      <c r="K750" s="301">
        <v>6450020</v>
      </c>
      <c r="L750" s="301">
        <v>4660</v>
      </c>
      <c r="M750" s="301">
        <v>2.8337589999999999E-2</v>
      </c>
    </row>
    <row r="751" spans="1:13" ht="14.5" x14ac:dyDescent="0.35">
      <c r="A751" s="301">
        <v>1996020202</v>
      </c>
      <c r="B751" s="301">
        <v>1996</v>
      </c>
      <c r="C751" s="302" t="s">
        <v>32</v>
      </c>
      <c r="D751" s="302" t="s">
        <v>33</v>
      </c>
      <c r="E751" s="302" t="s">
        <v>27</v>
      </c>
      <c r="F751" s="302" t="s">
        <v>34</v>
      </c>
      <c r="G751" s="302" t="s">
        <v>27</v>
      </c>
      <c r="H751" s="301">
        <v>285207</v>
      </c>
      <c r="I751" s="301">
        <v>162082</v>
      </c>
      <c r="J751" s="301">
        <v>119028</v>
      </c>
      <c r="K751" s="301">
        <v>15889732</v>
      </c>
      <c r="L751" s="301">
        <v>11672</v>
      </c>
      <c r="M751" s="301">
        <v>2.4435990000000001E-2</v>
      </c>
    </row>
    <row r="752" spans="1:13" ht="14.5" x14ac:dyDescent="0.35">
      <c r="A752" s="301">
        <v>1996020203</v>
      </c>
      <c r="B752" s="301">
        <v>1996</v>
      </c>
      <c r="C752" s="302" t="s">
        <v>32</v>
      </c>
      <c r="D752" s="302" t="s">
        <v>33</v>
      </c>
      <c r="E752" s="302" t="s">
        <v>27</v>
      </c>
      <c r="F752" s="302" t="s">
        <v>34</v>
      </c>
      <c r="G752" s="302" t="s">
        <v>35</v>
      </c>
      <c r="H752" s="301">
        <v>159701</v>
      </c>
      <c r="I752" s="301">
        <v>101663</v>
      </c>
      <c r="J752" s="301">
        <v>77585</v>
      </c>
      <c r="K752" s="301">
        <v>10076901</v>
      </c>
      <c r="L752" s="301">
        <v>7686</v>
      </c>
      <c r="M752" s="301">
        <v>2.0779220000000001E-2</v>
      </c>
    </row>
    <row r="753" spans="1:13" ht="14.5" x14ac:dyDescent="0.35">
      <c r="A753" s="301">
        <v>1996020211</v>
      </c>
      <c r="B753" s="301">
        <v>1996</v>
      </c>
      <c r="C753" s="302" t="s">
        <v>32</v>
      </c>
      <c r="D753" s="302" t="s">
        <v>33</v>
      </c>
      <c r="E753" s="302" t="s">
        <v>27</v>
      </c>
      <c r="F753" s="302" t="s">
        <v>36</v>
      </c>
      <c r="G753" s="302" t="s">
        <v>25</v>
      </c>
      <c r="H753" s="301">
        <v>72134</v>
      </c>
      <c r="I753" s="301">
        <v>41136</v>
      </c>
      <c r="J753" s="301">
        <v>29461</v>
      </c>
      <c r="K753" s="301">
        <v>3867028</v>
      </c>
      <c r="L753" s="301">
        <v>2766</v>
      </c>
      <c r="M753" s="301">
        <v>2.608299E-2</v>
      </c>
    </row>
    <row r="754" spans="1:13" ht="14.5" x14ac:dyDescent="0.35">
      <c r="A754" s="301">
        <v>1996020212</v>
      </c>
      <c r="B754" s="301">
        <v>1996</v>
      </c>
      <c r="C754" s="302" t="s">
        <v>32</v>
      </c>
      <c r="D754" s="302" t="s">
        <v>33</v>
      </c>
      <c r="E754" s="302" t="s">
        <v>27</v>
      </c>
      <c r="F754" s="302" t="s">
        <v>36</v>
      </c>
      <c r="G754" s="302" t="s">
        <v>27</v>
      </c>
      <c r="H754" s="301">
        <v>115846</v>
      </c>
      <c r="I754" s="301">
        <v>75246</v>
      </c>
      <c r="J754" s="301">
        <v>55086</v>
      </c>
      <c r="K754" s="301">
        <v>7427885</v>
      </c>
      <c r="L754" s="301">
        <v>5443</v>
      </c>
      <c r="M754" s="301">
        <v>2.1283219999999999E-2</v>
      </c>
    </row>
    <row r="755" spans="1:13" ht="14.5" x14ac:dyDescent="0.35">
      <c r="A755" s="301">
        <v>1996020213</v>
      </c>
      <c r="B755" s="301">
        <v>1996</v>
      </c>
      <c r="C755" s="302" t="s">
        <v>32</v>
      </c>
      <c r="D755" s="302" t="s">
        <v>33</v>
      </c>
      <c r="E755" s="302" t="s">
        <v>27</v>
      </c>
      <c r="F755" s="302" t="s">
        <v>36</v>
      </c>
      <c r="G755" s="302" t="s">
        <v>35</v>
      </c>
      <c r="H755" s="301">
        <v>85810</v>
      </c>
      <c r="I755" s="301">
        <v>69411</v>
      </c>
      <c r="J755" s="301">
        <v>52886</v>
      </c>
      <c r="K755" s="301">
        <v>6812294</v>
      </c>
      <c r="L755" s="301">
        <v>5195</v>
      </c>
      <c r="M755" s="301">
        <v>1.651791E-2</v>
      </c>
    </row>
    <row r="756" spans="1:13" ht="14.5" x14ac:dyDescent="0.35">
      <c r="A756" s="301">
        <v>1996020301</v>
      </c>
      <c r="B756" s="301">
        <v>1996</v>
      </c>
      <c r="C756" s="302" t="s">
        <v>32</v>
      </c>
      <c r="D756" s="302" t="s">
        <v>33</v>
      </c>
      <c r="E756" s="302" t="s">
        <v>28</v>
      </c>
      <c r="F756" s="302" t="s">
        <v>34</v>
      </c>
      <c r="G756" s="302" t="s">
        <v>25</v>
      </c>
      <c r="H756" s="301">
        <v>128879</v>
      </c>
      <c r="I756" s="301">
        <v>45460</v>
      </c>
      <c r="J756" s="301">
        <v>72663</v>
      </c>
      <c r="K756" s="301">
        <v>4084044</v>
      </c>
      <c r="L756" s="301">
        <v>6402</v>
      </c>
      <c r="M756" s="301">
        <v>2.013061E-2</v>
      </c>
    </row>
    <row r="757" spans="1:13" ht="14.5" x14ac:dyDescent="0.35">
      <c r="A757" s="301">
        <v>1996020302</v>
      </c>
      <c r="B757" s="301">
        <v>1996</v>
      </c>
      <c r="C757" s="302" t="s">
        <v>32</v>
      </c>
      <c r="D757" s="302" t="s">
        <v>33</v>
      </c>
      <c r="E757" s="302" t="s">
        <v>28</v>
      </c>
      <c r="F757" s="302" t="s">
        <v>34</v>
      </c>
      <c r="G757" s="302" t="s">
        <v>27</v>
      </c>
      <c r="H757" s="301">
        <v>317629</v>
      </c>
      <c r="I757" s="301">
        <v>112666</v>
      </c>
      <c r="J757" s="301">
        <v>169238</v>
      </c>
      <c r="K757" s="301">
        <v>11021495</v>
      </c>
      <c r="L757" s="301">
        <v>16573</v>
      </c>
      <c r="M757" s="301">
        <v>1.9165729999999999E-2</v>
      </c>
    </row>
    <row r="758" spans="1:13" ht="14.5" x14ac:dyDescent="0.35">
      <c r="A758" s="301">
        <v>1996020303</v>
      </c>
      <c r="B758" s="301">
        <v>1996</v>
      </c>
      <c r="C758" s="302" t="s">
        <v>32</v>
      </c>
      <c r="D758" s="302" t="s">
        <v>33</v>
      </c>
      <c r="E758" s="302" t="s">
        <v>28</v>
      </c>
      <c r="F758" s="302" t="s">
        <v>34</v>
      </c>
      <c r="G758" s="302" t="s">
        <v>35</v>
      </c>
      <c r="H758" s="301">
        <v>351436</v>
      </c>
      <c r="I758" s="301">
        <v>134782</v>
      </c>
      <c r="J758" s="301">
        <v>205839</v>
      </c>
      <c r="K758" s="301">
        <v>13263238</v>
      </c>
      <c r="L758" s="301">
        <v>20284</v>
      </c>
      <c r="M758" s="301">
        <v>1.7325839999999999E-2</v>
      </c>
    </row>
    <row r="759" spans="1:13" ht="14.5" x14ac:dyDescent="0.35">
      <c r="A759" s="301">
        <v>1996020311</v>
      </c>
      <c r="B759" s="301">
        <v>1996</v>
      </c>
      <c r="C759" s="302" t="s">
        <v>32</v>
      </c>
      <c r="D759" s="302" t="s">
        <v>33</v>
      </c>
      <c r="E759" s="302" t="s">
        <v>28</v>
      </c>
      <c r="F759" s="302" t="s">
        <v>36</v>
      </c>
      <c r="G759" s="302" t="s">
        <v>25</v>
      </c>
      <c r="H759" s="301">
        <v>75918</v>
      </c>
      <c r="I759" s="301">
        <v>26348</v>
      </c>
      <c r="J759" s="301">
        <v>40108</v>
      </c>
      <c r="K759" s="301">
        <v>2433388</v>
      </c>
      <c r="L759" s="301">
        <v>3667</v>
      </c>
      <c r="M759" s="301">
        <v>2.0703909999999999E-2</v>
      </c>
    </row>
    <row r="760" spans="1:13" ht="14.5" x14ac:dyDescent="0.35">
      <c r="A760" s="301">
        <v>1996020312</v>
      </c>
      <c r="B760" s="301">
        <v>1996</v>
      </c>
      <c r="C760" s="302" t="s">
        <v>32</v>
      </c>
      <c r="D760" s="302" t="s">
        <v>33</v>
      </c>
      <c r="E760" s="302" t="s">
        <v>28</v>
      </c>
      <c r="F760" s="302" t="s">
        <v>36</v>
      </c>
      <c r="G760" s="302" t="s">
        <v>27</v>
      </c>
      <c r="H760" s="301">
        <v>126206</v>
      </c>
      <c r="I760" s="301">
        <v>46428</v>
      </c>
      <c r="J760" s="301">
        <v>69178</v>
      </c>
      <c r="K760" s="301">
        <v>4554806</v>
      </c>
      <c r="L760" s="301">
        <v>6780</v>
      </c>
      <c r="M760" s="301">
        <v>1.8613680000000001E-2</v>
      </c>
    </row>
    <row r="761" spans="1:13" ht="14.5" x14ac:dyDescent="0.35">
      <c r="A761" s="301">
        <v>1996020313</v>
      </c>
      <c r="B761" s="301">
        <v>1996</v>
      </c>
      <c r="C761" s="302" t="s">
        <v>32</v>
      </c>
      <c r="D761" s="302" t="s">
        <v>33</v>
      </c>
      <c r="E761" s="302" t="s">
        <v>28</v>
      </c>
      <c r="F761" s="302" t="s">
        <v>36</v>
      </c>
      <c r="G761" s="302" t="s">
        <v>35</v>
      </c>
      <c r="H761" s="301">
        <v>286749</v>
      </c>
      <c r="I761" s="301">
        <v>120564</v>
      </c>
      <c r="J761" s="301">
        <v>190883</v>
      </c>
      <c r="K761" s="301">
        <v>11924049</v>
      </c>
      <c r="L761" s="301">
        <v>18984</v>
      </c>
      <c r="M761" s="301">
        <v>1.510471E-2</v>
      </c>
    </row>
    <row r="762" spans="1:13" ht="14.5" x14ac:dyDescent="0.35">
      <c r="A762" s="301">
        <v>1996100103</v>
      </c>
      <c r="B762" s="301">
        <v>1996</v>
      </c>
      <c r="C762" s="302" t="s">
        <v>37</v>
      </c>
      <c r="D762" s="302" t="s">
        <v>38</v>
      </c>
      <c r="E762" s="302" t="s">
        <v>25</v>
      </c>
      <c r="F762" s="302" t="s">
        <v>26</v>
      </c>
      <c r="G762" s="302" t="s">
        <v>26</v>
      </c>
      <c r="H762" s="301">
        <v>164924</v>
      </c>
      <c r="I762" s="301">
        <v>681792</v>
      </c>
      <c r="J762" s="301">
        <v>38195</v>
      </c>
      <c r="K762" s="301">
        <v>54228742</v>
      </c>
      <c r="L762" s="301">
        <v>3177</v>
      </c>
      <c r="M762" s="301">
        <v>5.1904039999999999E-2</v>
      </c>
    </row>
    <row r="763" spans="1:13" ht="14.5" x14ac:dyDescent="0.35">
      <c r="A763" s="301">
        <v>1996100203</v>
      </c>
      <c r="B763" s="301">
        <v>1996</v>
      </c>
      <c r="C763" s="302" t="s">
        <v>37</v>
      </c>
      <c r="D763" s="302" t="s">
        <v>38</v>
      </c>
      <c r="E763" s="302" t="s">
        <v>27</v>
      </c>
      <c r="F763" s="302" t="s">
        <v>26</v>
      </c>
      <c r="G763" s="302" t="s">
        <v>26</v>
      </c>
      <c r="H763" s="301">
        <v>84429</v>
      </c>
      <c r="I763" s="301">
        <v>145401</v>
      </c>
      <c r="J763" s="301">
        <v>22894</v>
      </c>
      <c r="K763" s="301">
        <v>14722338</v>
      </c>
      <c r="L763" s="301">
        <v>2334</v>
      </c>
      <c r="M763" s="301">
        <v>3.617107E-2</v>
      </c>
    </row>
    <row r="764" spans="1:13" ht="14.5" x14ac:dyDescent="0.35">
      <c r="A764" s="301">
        <v>1996100303</v>
      </c>
      <c r="B764" s="301">
        <v>1996</v>
      </c>
      <c r="C764" s="302" t="s">
        <v>37</v>
      </c>
      <c r="D764" s="302" t="s">
        <v>38</v>
      </c>
      <c r="E764" s="302" t="s">
        <v>28</v>
      </c>
      <c r="F764" s="302" t="s">
        <v>26</v>
      </c>
      <c r="G764" s="302" t="s">
        <v>26</v>
      </c>
      <c r="H764" s="301">
        <v>294110</v>
      </c>
      <c r="I764" s="301">
        <v>199329</v>
      </c>
      <c r="J764" s="301">
        <v>183548</v>
      </c>
      <c r="K764" s="301">
        <v>19181128</v>
      </c>
      <c r="L764" s="301">
        <v>17903</v>
      </c>
      <c r="M764" s="301">
        <v>1.6428229999999999E-2</v>
      </c>
    </row>
    <row r="765" spans="1:13" ht="14.5" x14ac:dyDescent="0.35">
      <c r="A765" s="301">
        <v>1996110103</v>
      </c>
      <c r="B765" s="301">
        <v>1996</v>
      </c>
      <c r="C765" s="302" t="s">
        <v>39</v>
      </c>
      <c r="D765" s="302" t="s">
        <v>40</v>
      </c>
      <c r="E765" s="302" t="s">
        <v>25</v>
      </c>
      <c r="F765" s="302" t="s">
        <v>34</v>
      </c>
      <c r="G765" s="302" t="s">
        <v>26</v>
      </c>
      <c r="H765" s="301">
        <v>1946694</v>
      </c>
      <c r="I765" s="301">
        <v>2251029</v>
      </c>
      <c r="J765" s="301">
        <v>643881</v>
      </c>
      <c r="K765" s="301">
        <v>225625475</v>
      </c>
      <c r="L765" s="301">
        <v>64750</v>
      </c>
      <c r="M765" s="301">
        <v>3.0064730000000001E-2</v>
      </c>
    </row>
    <row r="766" spans="1:13" ht="14.5" x14ac:dyDescent="0.35">
      <c r="A766" s="301">
        <v>1996110113</v>
      </c>
      <c r="B766" s="301">
        <v>1996</v>
      </c>
      <c r="C766" s="302" t="s">
        <v>39</v>
      </c>
      <c r="D766" s="302" t="s">
        <v>40</v>
      </c>
      <c r="E766" s="302" t="s">
        <v>25</v>
      </c>
      <c r="F766" s="302" t="s">
        <v>36</v>
      </c>
      <c r="G766" s="302" t="s">
        <v>26</v>
      </c>
      <c r="H766" s="301">
        <v>696718</v>
      </c>
      <c r="I766" s="301">
        <v>1523689</v>
      </c>
      <c r="J766" s="301">
        <v>263536</v>
      </c>
      <c r="K766" s="301">
        <v>157402451</v>
      </c>
      <c r="L766" s="301">
        <v>27697</v>
      </c>
      <c r="M766" s="301">
        <v>2.515531E-2</v>
      </c>
    </row>
    <row r="767" spans="1:13" ht="14.5" x14ac:dyDescent="0.35">
      <c r="A767" s="301">
        <v>1996110203</v>
      </c>
      <c r="B767" s="301">
        <v>1996</v>
      </c>
      <c r="C767" s="302" t="s">
        <v>39</v>
      </c>
      <c r="D767" s="302" t="s">
        <v>40</v>
      </c>
      <c r="E767" s="302" t="s">
        <v>27</v>
      </c>
      <c r="F767" s="302" t="s">
        <v>34</v>
      </c>
      <c r="G767" s="302" t="s">
        <v>26</v>
      </c>
      <c r="H767" s="301">
        <v>1066451</v>
      </c>
      <c r="I767" s="301">
        <v>809322</v>
      </c>
      <c r="J767" s="301">
        <v>559981</v>
      </c>
      <c r="K767" s="301">
        <v>82990491</v>
      </c>
      <c r="L767" s="301">
        <v>57711</v>
      </c>
      <c r="M767" s="301">
        <v>1.8478999999999999E-2</v>
      </c>
    </row>
    <row r="768" spans="1:13" ht="14.5" x14ac:dyDescent="0.35">
      <c r="A768" s="301">
        <v>1996110213</v>
      </c>
      <c r="B768" s="301">
        <v>1996</v>
      </c>
      <c r="C768" s="302" t="s">
        <v>39</v>
      </c>
      <c r="D768" s="302" t="s">
        <v>40</v>
      </c>
      <c r="E768" s="302" t="s">
        <v>27</v>
      </c>
      <c r="F768" s="302" t="s">
        <v>36</v>
      </c>
      <c r="G768" s="302" t="s">
        <v>26</v>
      </c>
      <c r="H768" s="301">
        <v>1206228</v>
      </c>
      <c r="I768" s="301">
        <v>1033019</v>
      </c>
      <c r="J768" s="301">
        <v>761615</v>
      </c>
      <c r="K768" s="301">
        <v>110601645</v>
      </c>
      <c r="L768" s="301">
        <v>81628</v>
      </c>
      <c r="M768" s="301">
        <v>1.477707E-2</v>
      </c>
    </row>
    <row r="769" spans="1:14" ht="14.5" x14ac:dyDescent="0.35">
      <c r="A769" s="301">
        <v>1996110303</v>
      </c>
      <c r="B769" s="301">
        <v>1996</v>
      </c>
      <c r="C769" s="302" t="s">
        <v>39</v>
      </c>
      <c r="D769" s="302" t="s">
        <v>40</v>
      </c>
      <c r="E769" s="302" t="s">
        <v>28</v>
      </c>
      <c r="F769" s="302" t="s">
        <v>34</v>
      </c>
      <c r="G769" s="302" t="s">
        <v>26</v>
      </c>
      <c r="H769" s="301">
        <v>595861</v>
      </c>
      <c r="I769" s="301">
        <v>380880</v>
      </c>
      <c r="J769" s="301">
        <v>468891</v>
      </c>
      <c r="K769" s="301">
        <v>41124053</v>
      </c>
      <c r="L769" s="301">
        <v>50607</v>
      </c>
      <c r="M769" s="301">
        <v>1.177431E-2</v>
      </c>
    </row>
    <row r="770" spans="1:14" ht="14.5" x14ac:dyDescent="0.35">
      <c r="A770" s="301">
        <v>1996110313</v>
      </c>
      <c r="B770" s="301">
        <v>1996</v>
      </c>
      <c r="C770" s="302" t="s">
        <v>39</v>
      </c>
      <c r="D770" s="302" t="s">
        <v>40</v>
      </c>
      <c r="E770" s="302" t="s">
        <v>28</v>
      </c>
      <c r="F770" s="302" t="s">
        <v>36</v>
      </c>
      <c r="G770" s="302" t="s">
        <v>26</v>
      </c>
      <c r="H770" s="301">
        <v>1803021</v>
      </c>
      <c r="I770" s="301">
        <v>1180479</v>
      </c>
      <c r="J770" s="301">
        <v>1441795</v>
      </c>
      <c r="K770" s="301">
        <v>130704793</v>
      </c>
      <c r="L770" s="301">
        <v>159676</v>
      </c>
      <c r="M770" s="301">
        <v>1.129172E-2</v>
      </c>
    </row>
    <row r="771" spans="1:14" ht="14.5" x14ac:dyDescent="0.35">
      <c r="A771" s="301">
        <v>1996110403</v>
      </c>
      <c r="B771" s="301">
        <v>1996</v>
      </c>
      <c r="C771" s="302" t="s">
        <v>39</v>
      </c>
      <c r="D771" s="302" t="s">
        <v>40</v>
      </c>
      <c r="E771" s="302" t="s">
        <v>29</v>
      </c>
      <c r="F771" s="302" t="s">
        <v>34</v>
      </c>
      <c r="G771" s="302" t="s">
        <v>26</v>
      </c>
      <c r="H771" s="301">
        <v>121611</v>
      </c>
      <c r="I771" s="301">
        <v>72057</v>
      </c>
      <c r="J771" s="301">
        <v>115035</v>
      </c>
      <c r="K771" s="301">
        <v>7259773</v>
      </c>
      <c r="L771" s="301">
        <v>11573</v>
      </c>
      <c r="M771" s="301">
        <v>1.0507839999999999E-2</v>
      </c>
    </row>
    <row r="772" spans="1:14" ht="14.5" x14ac:dyDescent="0.35">
      <c r="A772" s="301">
        <v>1996110413</v>
      </c>
      <c r="B772" s="301">
        <v>1996</v>
      </c>
      <c r="C772" s="302" t="s">
        <v>39</v>
      </c>
      <c r="D772" s="302" t="s">
        <v>40</v>
      </c>
      <c r="E772" s="302" t="s">
        <v>29</v>
      </c>
      <c r="F772" s="302" t="s">
        <v>36</v>
      </c>
      <c r="G772" s="302" t="s">
        <v>26</v>
      </c>
      <c r="H772" s="301">
        <v>470216</v>
      </c>
      <c r="I772" s="301">
        <v>266485</v>
      </c>
      <c r="J772" s="301">
        <v>419982</v>
      </c>
      <c r="K772" s="301">
        <v>28092149</v>
      </c>
      <c r="L772" s="301">
        <v>44290</v>
      </c>
      <c r="M772" s="301">
        <v>1.061666E-2</v>
      </c>
    </row>
    <row r="773" spans="1:14" ht="14.5" x14ac:dyDescent="0.35">
      <c r="A773" s="301">
        <v>1996140103</v>
      </c>
      <c r="B773" s="301">
        <v>1996</v>
      </c>
      <c r="C773" s="302" t="s">
        <v>41</v>
      </c>
      <c r="D773" s="302" t="s">
        <v>42</v>
      </c>
      <c r="E773" s="302" t="s">
        <v>25</v>
      </c>
      <c r="F773" s="302" t="s">
        <v>26</v>
      </c>
      <c r="G773" s="302" t="s">
        <v>26</v>
      </c>
      <c r="H773" s="301">
        <v>174410</v>
      </c>
      <c r="I773" s="301">
        <v>633899</v>
      </c>
      <c r="J773" s="301">
        <v>29544</v>
      </c>
      <c r="K773" s="301">
        <v>60931724</v>
      </c>
      <c r="L773" s="301">
        <v>2817</v>
      </c>
      <c r="M773" s="301">
        <v>6.190582E-2</v>
      </c>
    </row>
    <row r="774" spans="1:14" ht="14.5" x14ac:dyDescent="0.35">
      <c r="A774" s="301">
        <v>1996140203</v>
      </c>
      <c r="B774" s="301">
        <v>1996</v>
      </c>
      <c r="C774" s="302" t="s">
        <v>41</v>
      </c>
      <c r="D774" s="302" t="s">
        <v>42</v>
      </c>
      <c r="E774" s="302" t="s">
        <v>27</v>
      </c>
      <c r="F774" s="302" t="s">
        <v>26</v>
      </c>
      <c r="G774" s="302" t="s">
        <v>26</v>
      </c>
      <c r="H774" s="301">
        <v>240583</v>
      </c>
      <c r="I774" s="301">
        <v>415673</v>
      </c>
      <c r="J774" s="301">
        <v>69801</v>
      </c>
      <c r="K774" s="301">
        <v>40557529</v>
      </c>
      <c r="L774" s="301">
        <v>6811</v>
      </c>
      <c r="M774" s="301">
        <v>3.5323060000000003E-2</v>
      </c>
    </row>
    <row r="775" spans="1:14" ht="14.5" x14ac:dyDescent="0.35">
      <c r="A775" s="301">
        <v>1996140303</v>
      </c>
      <c r="B775" s="301">
        <v>1996</v>
      </c>
      <c r="C775" s="302" t="s">
        <v>41</v>
      </c>
      <c r="D775" s="302" t="s">
        <v>42</v>
      </c>
      <c r="E775" s="302" t="s">
        <v>28</v>
      </c>
      <c r="F775" s="302" t="s">
        <v>26</v>
      </c>
      <c r="G775" s="302" t="s">
        <v>26</v>
      </c>
      <c r="H775" s="301">
        <v>623629</v>
      </c>
      <c r="I775" s="301">
        <v>373310</v>
      </c>
      <c r="J775" s="301">
        <v>291071</v>
      </c>
      <c r="K775" s="301">
        <v>35809398</v>
      </c>
      <c r="L775" s="301">
        <v>27695</v>
      </c>
      <c r="M775" s="301">
        <v>2.2517990000000002E-2</v>
      </c>
    </row>
    <row r="776" spans="1:14" ht="14.5" x14ac:dyDescent="0.35">
      <c r="A776" s="301">
        <v>1996200103</v>
      </c>
      <c r="B776" s="301">
        <v>1996</v>
      </c>
      <c r="C776" s="302" t="s">
        <v>43</v>
      </c>
      <c r="D776" s="302" t="s">
        <v>44</v>
      </c>
      <c r="E776" s="302" t="s">
        <v>25</v>
      </c>
      <c r="F776" s="302" t="s">
        <v>26</v>
      </c>
      <c r="G776" s="302" t="s">
        <v>26</v>
      </c>
      <c r="H776" s="301">
        <v>378481</v>
      </c>
      <c r="I776" s="301">
        <v>435775</v>
      </c>
      <c r="J776" s="301">
        <v>113798</v>
      </c>
      <c r="K776" s="301">
        <v>36226488</v>
      </c>
      <c r="L776" s="301">
        <v>9506</v>
      </c>
      <c r="M776" s="301">
        <v>3.981618E-2</v>
      </c>
      <c r="N776" s="104"/>
    </row>
    <row r="777" spans="1:14" ht="14.5" x14ac:dyDescent="0.35">
      <c r="A777" s="301">
        <v>1996200203</v>
      </c>
      <c r="B777" s="301">
        <v>1996</v>
      </c>
      <c r="C777" s="302" t="s">
        <v>43</v>
      </c>
      <c r="D777" s="302" t="s">
        <v>44</v>
      </c>
      <c r="E777" s="302" t="s">
        <v>27</v>
      </c>
      <c r="F777" s="302" t="s">
        <v>26</v>
      </c>
      <c r="G777" s="302" t="s">
        <v>26</v>
      </c>
      <c r="H777" s="301">
        <v>648505</v>
      </c>
      <c r="I777" s="301">
        <v>342440</v>
      </c>
      <c r="J777" s="301">
        <v>251978</v>
      </c>
      <c r="K777" s="301">
        <v>28512336</v>
      </c>
      <c r="L777" s="301">
        <v>21007</v>
      </c>
      <c r="M777" s="301">
        <v>3.0870169999999999E-2</v>
      </c>
      <c r="N777" s="104"/>
    </row>
    <row r="778" spans="1:14" ht="14.5" x14ac:dyDescent="0.35">
      <c r="A778" s="301">
        <v>1996200303</v>
      </c>
      <c r="B778" s="301">
        <v>1996</v>
      </c>
      <c r="C778" s="302" t="s">
        <v>43</v>
      </c>
      <c r="D778" s="302" t="s">
        <v>44</v>
      </c>
      <c r="E778" s="302" t="s">
        <v>28</v>
      </c>
      <c r="F778" s="302" t="s">
        <v>26</v>
      </c>
      <c r="G778" s="302" t="s">
        <v>26</v>
      </c>
      <c r="H778" s="301">
        <v>1110818</v>
      </c>
      <c r="I778" s="301">
        <v>349414</v>
      </c>
      <c r="J778" s="301">
        <v>639932</v>
      </c>
      <c r="K778" s="301">
        <v>26900802</v>
      </c>
      <c r="L778" s="301">
        <v>47935</v>
      </c>
      <c r="M778" s="301">
        <v>2.3173530000000001E-2</v>
      </c>
      <c r="N778" s="104"/>
    </row>
    <row r="779" spans="1:14" ht="14.5" x14ac:dyDescent="0.35">
      <c r="A779" s="301">
        <v>1996240103</v>
      </c>
      <c r="B779" s="301">
        <v>1996</v>
      </c>
      <c r="C779" s="302" t="s">
        <v>45</v>
      </c>
      <c r="D779" s="302" t="s">
        <v>46</v>
      </c>
      <c r="E779" s="302" t="s">
        <v>25</v>
      </c>
      <c r="F779" s="302" t="s">
        <v>26</v>
      </c>
      <c r="G779" s="302" t="s">
        <v>26</v>
      </c>
      <c r="H779" s="301">
        <v>312648</v>
      </c>
      <c r="I779" s="301">
        <v>477502</v>
      </c>
      <c r="J779" s="301">
        <v>87040</v>
      </c>
      <c r="K779" s="301">
        <v>35199505</v>
      </c>
      <c r="L779" s="301">
        <v>6526</v>
      </c>
      <c r="M779" s="301">
        <v>4.790697E-2</v>
      </c>
      <c r="N779" s="104"/>
    </row>
    <row r="780" spans="1:14" ht="14.5" x14ac:dyDescent="0.35">
      <c r="A780" s="301">
        <v>1996240203</v>
      </c>
      <c r="B780" s="301">
        <v>1996</v>
      </c>
      <c r="C780" s="302" t="s">
        <v>45</v>
      </c>
      <c r="D780" s="302" t="s">
        <v>46</v>
      </c>
      <c r="E780" s="302" t="s">
        <v>27</v>
      </c>
      <c r="F780" s="302" t="s">
        <v>26</v>
      </c>
      <c r="G780" s="302" t="s">
        <v>26</v>
      </c>
      <c r="H780" s="301">
        <v>258983</v>
      </c>
      <c r="I780" s="301">
        <v>143276</v>
      </c>
      <c r="J780" s="301">
        <v>108045</v>
      </c>
      <c r="K780" s="301">
        <v>10869552</v>
      </c>
      <c r="L780" s="301">
        <v>8211</v>
      </c>
      <c r="M780" s="301">
        <v>3.1539919999999999E-2</v>
      </c>
      <c r="N780" s="104"/>
    </row>
    <row r="781" spans="1:14" ht="14.5" x14ac:dyDescent="0.35">
      <c r="A781" s="301">
        <v>1996240303</v>
      </c>
      <c r="B781" s="301">
        <v>1996</v>
      </c>
      <c r="C781" s="302" t="s">
        <v>45</v>
      </c>
      <c r="D781" s="302" t="s">
        <v>46</v>
      </c>
      <c r="E781" s="302" t="s">
        <v>28</v>
      </c>
      <c r="F781" s="302" t="s">
        <v>26</v>
      </c>
      <c r="G781" s="302" t="s">
        <v>26</v>
      </c>
      <c r="H781" s="301">
        <v>1009356</v>
      </c>
      <c r="I781" s="301">
        <v>265628</v>
      </c>
      <c r="J781" s="301">
        <v>525852</v>
      </c>
      <c r="K781" s="301">
        <v>20301040</v>
      </c>
      <c r="L781" s="301">
        <v>40324</v>
      </c>
      <c r="M781" s="301">
        <v>2.5031129999999999E-2</v>
      </c>
    </row>
    <row r="782" spans="1:14" ht="14.5" x14ac:dyDescent="0.35">
      <c r="A782" s="301">
        <v>1996260103</v>
      </c>
      <c r="B782" s="301">
        <v>1996</v>
      </c>
      <c r="C782" s="302" t="s">
        <v>47</v>
      </c>
      <c r="D782" s="302" t="s">
        <v>48</v>
      </c>
      <c r="E782" s="302" t="s">
        <v>25</v>
      </c>
      <c r="F782" s="302" t="s">
        <v>26</v>
      </c>
      <c r="G782" s="302" t="s">
        <v>26</v>
      </c>
      <c r="H782" s="301">
        <v>226457</v>
      </c>
      <c r="I782" s="301">
        <v>234848</v>
      </c>
      <c r="J782" s="301">
        <v>56874</v>
      </c>
      <c r="K782" s="301">
        <v>15394936</v>
      </c>
      <c r="L782" s="301">
        <v>3750</v>
      </c>
      <c r="M782" s="301">
        <v>6.0382199999999997E-2</v>
      </c>
    </row>
    <row r="783" spans="1:14" ht="14.5" x14ac:dyDescent="0.35">
      <c r="A783" s="301">
        <v>1996260203</v>
      </c>
      <c r="B783" s="301">
        <v>1996</v>
      </c>
      <c r="C783" s="302" t="s">
        <v>47</v>
      </c>
      <c r="D783" s="302" t="s">
        <v>48</v>
      </c>
      <c r="E783" s="302" t="s">
        <v>27</v>
      </c>
      <c r="F783" s="302" t="s">
        <v>26</v>
      </c>
      <c r="G783" s="302" t="s">
        <v>26</v>
      </c>
      <c r="H783" s="301">
        <v>477429</v>
      </c>
      <c r="I783" s="301">
        <v>230996</v>
      </c>
      <c r="J783" s="301">
        <v>174339</v>
      </c>
      <c r="K783" s="301">
        <v>15256212</v>
      </c>
      <c r="L783" s="301">
        <v>11496</v>
      </c>
      <c r="M783" s="301">
        <v>4.1530600000000001E-2</v>
      </c>
    </row>
    <row r="784" spans="1:14" ht="14.5" x14ac:dyDescent="0.35">
      <c r="A784" s="301">
        <v>1996260303</v>
      </c>
      <c r="B784" s="301">
        <v>1996</v>
      </c>
      <c r="C784" s="302" t="s">
        <v>47</v>
      </c>
      <c r="D784" s="302" t="s">
        <v>48</v>
      </c>
      <c r="E784" s="302" t="s">
        <v>28</v>
      </c>
      <c r="F784" s="302" t="s">
        <v>26</v>
      </c>
      <c r="G784" s="302" t="s">
        <v>26</v>
      </c>
      <c r="H784" s="301">
        <v>916026</v>
      </c>
      <c r="I784" s="301">
        <v>271004</v>
      </c>
      <c r="J784" s="301">
        <v>426540</v>
      </c>
      <c r="K784" s="301">
        <v>18330632</v>
      </c>
      <c r="L784" s="301">
        <v>29067</v>
      </c>
      <c r="M784" s="301">
        <v>3.1514019999999997E-2</v>
      </c>
    </row>
    <row r="785" spans="1:13" ht="14.5" x14ac:dyDescent="0.35">
      <c r="A785" s="301">
        <v>1996280103</v>
      </c>
      <c r="B785" s="301">
        <v>1996</v>
      </c>
      <c r="C785" s="302" t="s">
        <v>49</v>
      </c>
      <c r="D785" s="302" t="s">
        <v>50</v>
      </c>
      <c r="E785" s="302" t="s">
        <v>25</v>
      </c>
      <c r="F785" s="302" t="s">
        <v>26</v>
      </c>
      <c r="G785" s="302" t="s">
        <v>26</v>
      </c>
      <c r="H785" s="301">
        <v>758906</v>
      </c>
      <c r="I785" s="301">
        <v>680702</v>
      </c>
      <c r="J785" s="301">
        <v>135227</v>
      </c>
      <c r="K785" s="301">
        <v>59858733</v>
      </c>
      <c r="L785" s="301">
        <v>12365</v>
      </c>
      <c r="M785" s="301">
        <v>6.1374400000000003E-2</v>
      </c>
    </row>
    <row r="786" spans="1:13" ht="14.5" x14ac:dyDescent="0.35">
      <c r="A786" s="301">
        <v>1996280203</v>
      </c>
      <c r="B786" s="301">
        <v>1996</v>
      </c>
      <c r="C786" s="302" t="s">
        <v>49</v>
      </c>
      <c r="D786" s="302" t="s">
        <v>50</v>
      </c>
      <c r="E786" s="302" t="s">
        <v>27</v>
      </c>
      <c r="F786" s="302" t="s">
        <v>26</v>
      </c>
      <c r="G786" s="302" t="s">
        <v>26</v>
      </c>
      <c r="H786" s="301">
        <v>1278820</v>
      </c>
      <c r="I786" s="301">
        <v>471031</v>
      </c>
      <c r="J786" s="301">
        <v>353474</v>
      </c>
      <c r="K786" s="301">
        <v>43443442</v>
      </c>
      <c r="L786" s="301">
        <v>32660</v>
      </c>
      <c r="M786" s="301">
        <v>3.9155299999999997E-2</v>
      </c>
    </row>
    <row r="787" spans="1:13" ht="14.5" x14ac:dyDescent="0.35">
      <c r="A787" s="301">
        <v>1996280303</v>
      </c>
      <c r="B787" s="301">
        <v>1996</v>
      </c>
      <c r="C787" s="302" t="s">
        <v>49</v>
      </c>
      <c r="D787" s="302" t="s">
        <v>50</v>
      </c>
      <c r="E787" s="302" t="s">
        <v>28</v>
      </c>
      <c r="F787" s="302" t="s">
        <v>26</v>
      </c>
      <c r="G787" s="302" t="s">
        <v>26</v>
      </c>
      <c r="H787" s="301">
        <v>2649376</v>
      </c>
      <c r="I787" s="301">
        <v>617289</v>
      </c>
      <c r="J787" s="301">
        <v>959873</v>
      </c>
      <c r="K787" s="301">
        <v>56930772</v>
      </c>
      <c r="L787" s="301">
        <v>88457</v>
      </c>
      <c r="M787" s="301">
        <v>2.9951060000000002E-2</v>
      </c>
    </row>
    <row r="788" spans="1:13" ht="14.5" x14ac:dyDescent="0.35">
      <c r="A788" s="301">
        <v>1996290103</v>
      </c>
      <c r="B788" s="301">
        <v>1996</v>
      </c>
      <c r="C788" s="302" t="s">
        <v>51</v>
      </c>
      <c r="D788" s="302" t="s">
        <v>52</v>
      </c>
      <c r="E788" s="302" t="s">
        <v>25</v>
      </c>
      <c r="F788" s="302" t="s">
        <v>26</v>
      </c>
      <c r="G788" s="302" t="s">
        <v>26</v>
      </c>
      <c r="H788" s="301">
        <v>359963</v>
      </c>
      <c r="I788" s="301">
        <v>395805</v>
      </c>
      <c r="J788" s="301">
        <v>94404</v>
      </c>
      <c r="K788" s="301">
        <v>28800010</v>
      </c>
      <c r="L788" s="301">
        <v>6837</v>
      </c>
      <c r="M788" s="301">
        <v>5.2650750000000003E-2</v>
      </c>
    </row>
    <row r="789" spans="1:13" ht="14.5" x14ac:dyDescent="0.35">
      <c r="A789" s="301">
        <v>1996290203</v>
      </c>
      <c r="B789" s="301">
        <v>1996</v>
      </c>
      <c r="C789" s="302" t="s">
        <v>51</v>
      </c>
      <c r="D789" s="302" t="s">
        <v>52</v>
      </c>
      <c r="E789" s="302" t="s">
        <v>27</v>
      </c>
      <c r="F789" s="302" t="s">
        <v>26</v>
      </c>
      <c r="G789" s="302" t="s">
        <v>26</v>
      </c>
      <c r="H789" s="301">
        <v>316420</v>
      </c>
      <c r="I789" s="301">
        <v>152586</v>
      </c>
      <c r="J789" s="301">
        <v>112251</v>
      </c>
      <c r="K789" s="301">
        <v>11868896</v>
      </c>
      <c r="L789" s="301">
        <v>8738</v>
      </c>
      <c r="M789" s="301">
        <v>3.6213179999999998E-2</v>
      </c>
    </row>
    <row r="790" spans="1:13" ht="14.5" x14ac:dyDescent="0.35">
      <c r="A790" s="301">
        <v>1996290303</v>
      </c>
      <c r="B790" s="301">
        <v>1996</v>
      </c>
      <c r="C790" s="302" t="s">
        <v>51</v>
      </c>
      <c r="D790" s="302" t="s">
        <v>52</v>
      </c>
      <c r="E790" s="302" t="s">
        <v>28</v>
      </c>
      <c r="F790" s="302" t="s">
        <v>26</v>
      </c>
      <c r="G790" s="302" t="s">
        <v>26</v>
      </c>
      <c r="H790" s="301">
        <v>395273</v>
      </c>
      <c r="I790" s="301">
        <v>121739</v>
      </c>
      <c r="J790" s="301">
        <v>188470</v>
      </c>
      <c r="K790" s="301">
        <v>9639445</v>
      </c>
      <c r="L790" s="301">
        <v>14826</v>
      </c>
      <c r="M790" s="301">
        <v>2.6661190000000001E-2</v>
      </c>
    </row>
    <row r="791" spans="1:13" ht="14.5" x14ac:dyDescent="0.35">
      <c r="A791" s="301">
        <v>1996320103</v>
      </c>
      <c r="B791" s="301">
        <v>1996</v>
      </c>
      <c r="C791" s="302" t="s">
        <v>53</v>
      </c>
      <c r="D791" s="302" t="s">
        <v>54</v>
      </c>
      <c r="E791" s="302" t="s">
        <v>25</v>
      </c>
      <c r="F791" s="302" t="s">
        <v>26</v>
      </c>
      <c r="G791" s="302" t="s">
        <v>26</v>
      </c>
      <c r="H791" s="301">
        <v>363491</v>
      </c>
      <c r="I791" s="301">
        <v>325467</v>
      </c>
      <c r="J791" s="301">
        <v>87265</v>
      </c>
      <c r="K791" s="301">
        <v>30931557</v>
      </c>
      <c r="L791" s="301">
        <v>8308</v>
      </c>
      <c r="M791" s="301">
        <v>4.3749370000000003E-2</v>
      </c>
    </row>
    <row r="792" spans="1:13" ht="14.5" x14ac:dyDescent="0.35">
      <c r="A792" s="301">
        <v>1996320203</v>
      </c>
      <c r="B792" s="301">
        <v>1996</v>
      </c>
      <c r="C792" s="302" t="s">
        <v>53</v>
      </c>
      <c r="D792" s="302" t="s">
        <v>54</v>
      </c>
      <c r="E792" s="302" t="s">
        <v>27</v>
      </c>
      <c r="F792" s="302" t="s">
        <v>26</v>
      </c>
      <c r="G792" s="302" t="s">
        <v>26</v>
      </c>
      <c r="H792" s="301">
        <v>268626</v>
      </c>
      <c r="I792" s="301">
        <v>130376</v>
      </c>
      <c r="J792" s="301">
        <v>92196</v>
      </c>
      <c r="K792" s="301">
        <v>11829048</v>
      </c>
      <c r="L792" s="301">
        <v>8342</v>
      </c>
      <c r="M792" s="301">
        <v>3.2203549999999997E-2</v>
      </c>
    </row>
    <row r="793" spans="1:13" ht="14.5" x14ac:dyDescent="0.35">
      <c r="A793" s="301">
        <v>1996320303</v>
      </c>
      <c r="B793" s="301">
        <v>1996</v>
      </c>
      <c r="C793" s="302" t="s">
        <v>53</v>
      </c>
      <c r="D793" s="302" t="s">
        <v>54</v>
      </c>
      <c r="E793" s="302" t="s">
        <v>28</v>
      </c>
      <c r="F793" s="302" t="s">
        <v>26</v>
      </c>
      <c r="G793" s="302" t="s">
        <v>26</v>
      </c>
      <c r="H793" s="301">
        <v>376502</v>
      </c>
      <c r="I793" s="301">
        <v>106992</v>
      </c>
      <c r="J793" s="301">
        <v>166671</v>
      </c>
      <c r="K793" s="301">
        <v>9054500</v>
      </c>
      <c r="L793" s="301">
        <v>13865</v>
      </c>
      <c r="M793" s="301">
        <v>2.7155619999999998E-2</v>
      </c>
    </row>
    <row r="794" spans="1:13" ht="14.5" x14ac:dyDescent="0.35">
      <c r="A794" s="301">
        <v>1996330103</v>
      </c>
      <c r="B794" s="301">
        <v>1996</v>
      </c>
      <c r="C794" s="302" t="s">
        <v>55</v>
      </c>
      <c r="D794" s="302" t="s">
        <v>56</v>
      </c>
      <c r="E794" s="302" t="s">
        <v>25</v>
      </c>
      <c r="F794" s="302" t="s">
        <v>26</v>
      </c>
      <c r="G794" s="302" t="s">
        <v>26</v>
      </c>
      <c r="H794" s="301">
        <v>357003</v>
      </c>
      <c r="I794" s="301">
        <v>352497</v>
      </c>
      <c r="J794" s="301">
        <v>78209</v>
      </c>
      <c r="K794" s="301">
        <v>30917943</v>
      </c>
      <c r="L794" s="301">
        <v>6877</v>
      </c>
      <c r="M794" s="301">
        <v>5.1913979999999998E-2</v>
      </c>
    </row>
    <row r="795" spans="1:13" ht="14.5" x14ac:dyDescent="0.35">
      <c r="A795" s="301">
        <v>1996330203</v>
      </c>
      <c r="B795" s="301">
        <v>1996</v>
      </c>
      <c r="C795" s="302" t="s">
        <v>55</v>
      </c>
      <c r="D795" s="302" t="s">
        <v>56</v>
      </c>
      <c r="E795" s="302" t="s">
        <v>27</v>
      </c>
      <c r="F795" s="302" t="s">
        <v>26</v>
      </c>
      <c r="G795" s="302" t="s">
        <v>26</v>
      </c>
      <c r="H795" s="301">
        <v>333454</v>
      </c>
      <c r="I795" s="301">
        <v>163000</v>
      </c>
      <c r="J795" s="301">
        <v>124743</v>
      </c>
      <c r="K795" s="301">
        <v>13732115</v>
      </c>
      <c r="L795" s="301">
        <v>10510</v>
      </c>
      <c r="M795" s="301">
        <v>3.1726259999999999E-2</v>
      </c>
    </row>
    <row r="796" spans="1:13" ht="14.5" x14ac:dyDescent="0.35">
      <c r="A796" s="301">
        <v>1996330303</v>
      </c>
      <c r="B796" s="301">
        <v>1996</v>
      </c>
      <c r="C796" s="302" t="s">
        <v>55</v>
      </c>
      <c r="D796" s="302" t="s">
        <v>56</v>
      </c>
      <c r="E796" s="302" t="s">
        <v>28</v>
      </c>
      <c r="F796" s="302" t="s">
        <v>26</v>
      </c>
      <c r="G796" s="302" t="s">
        <v>26</v>
      </c>
      <c r="H796" s="301">
        <v>601669</v>
      </c>
      <c r="I796" s="301">
        <v>183962</v>
      </c>
      <c r="J796" s="301">
        <v>322108</v>
      </c>
      <c r="K796" s="301">
        <v>15289150</v>
      </c>
      <c r="L796" s="301">
        <v>26811</v>
      </c>
      <c r="M796" s="301">
        <v>2.24408E-2</v>
      </c>
    </row>
    <row r="797" spans="1:13" ht="14.5" x14ac:dyDescent="0.35">
      <c r="A797" s="301">
        <v>1996370103</v>
      </c>
      <c r="B797" s="301">
        <v>1996</v>
      </c>
      <c r="C797" s="302" t="s">
        <v>57</v>
      </c>
      <c r="D797" s="302" t="s">
        <v>58</v>
      </c>
      <c r="E797" s="302" t="s">
        <v>25</v>
      </c>
      <c r="F797" s="302" t="s">
        <v>26</v>
      </c>
      <c r="G797" s="302" t="s">
        <v>26</v>
      </c>
      <c r="H797" s="301">
        <v>453240</v>
      </c>
      <c r="I797" s="301">
        <v>481555</v>
      </c>
      <c r="J797" s="301">
        <v>127006</v>
      </c>
      <c r="K797" s="301">
        <v>11319072</v>
      </c>
      <c r="L797" s="301">
        <v>2975</v>
      </c>
      <c r="M797" s="301">
        <v>0.15235860000000001</v>
      </c>
    </row>
    <row r="798" spans="1:13" ht="14.5" x14ac:dyDescent="0.35">
      <c r="A798" s="301">
        <v>1996370203</v>
      </c>
      <c r="B798" s="301">
        <v>1996</v>
      </c>
      <c r="C798" s="302" t="s">
        <v>57</v>
      </c>
      <c r="D798" s="302" t="s">
        <v>58</v>
      </c>
      <c r="E798" s="302" t="s">
        <v>27</v>
      </c>
      <c r="F798" s="302" t="s">
        <v>26</v>
      </c>
      <c r="G798" s="302" t="s">
        <v>26</v>
      </c>
      <c r="H798" s="301">
        <v>1206015</v>
      </c>
      <c r="I798" s="301">
        <v>679327</v>
      </c>
      <c r="J798" s="301">
        <v>488382</v>
      </c>
      <c r="K798" s="301">
        <v>15077192</v>
      </c>
      <c r="L798" s="301">
        <v>10839</v>
      </c>
      <c r="M798" s="301">
        <v>0.1112691</v>
      </c>
    </row>
    <row r="799" spans="1:13" ht="14.5" x14ac:dyDescent="0.35">
      <c r="A799" s="301">
        <v>1996370303</v>
      </c>
      <c r="B799" s="301">
        <v>1996</v>
      </c>
      <c r="C799" s="302" t="s">
        <v>57</v>
      </c>
      <c r="D799" s="302" t="s">
        <v>58</v>
      </c>
      <c r="E799" s="302" t="s">
        <v>28</v>
      </c>
      <c r="F799" s="302" t="s">
        <v>26</v>
      </c>
      <c r="G799" s="302" t="s">
        <v>26</v>
      </c>
      <c r="H799" s="301">
        <v>1717255</v>
      </c>
      <c r="I799" s="301">
        <v>546732</v>
      </c>
      <c r="J799" s="301">
        <v>921147</v>
      </c>
      <c r="K799" s="301">
        <v>12205554</v>
      </c>
      <c r="L799" s="301">
        <v>20369</v>
      </c>
      <c r="M799" s="301">
        <v>8.4306889999999995E-2</v>
      </c>
    </row>
    <row r="800" spans="1:13" ht="14.5" x14ac:dyDescent="0.35">
      <c r="A800" s="301">
        <v>1996400103</v>
      </c>
      <c r="B800" s="301">
        <v>1996</v>
      </c>
      <c r="C800" s="302" t="s">
        <v>59</v>
      </c>
      <c r="D800" s="302" t="s">
        <v>60</v>
      </c>
      <c r="E800" s="302" t="s">
        <v>25</v>
      </c>
      <c r="F800" s="302" t="s">
        <v>26</v>
      </c>
      <c r="G800" s="302" t="s">
        <v>26</v>
      </c>
      <c r="H800" s="301">
        <v>322511</v>
      </c>
      <c r="I800" s="301">
        <v>352103</v>
      </c>
      <c r="J800" s="301">
        <v>74612</v>
      </c>
      <c r="K800" s="301">
        <v>26746412</v>
      </c>
      <c r="L800" s="301">
        <v>5702</v>
      </c>
      <c r="M800" s="301">
        <v>5.656448E-2</v>
      </c>
    </row>
    <row r="801" spans="1:13" ht="14.5" x14ac:dyDescent="0.35">
      <c r="A801" s="301">
        <v>1996400203</v>
      </c>
      <c r="B801" s="301">
        <v>1996</v>
      </c>
      <c r="C801" s="302" t="s">
        <v>59</v>
      </c>
      <c r="D801" s="302" t="s">
        <v>60</v>
      </c>
      <c r="E801" s="302" t="s">
        <v>27</v>
      </c>
      <c r="F801" s="302" t="s">
        <v>26</v>
      </c>
      <c r="G801" s="302" t="s">
        <v>26</v>
      </c>
      <c r="H801" s="301">
        <v>165830</v>
      </c>
      <c r="I801" s="301">
        <v>108488</v>
      </c>
      <c r="J801" s="301">
        <v>78012</v>
      </c>
      <c r="K801" s="301">
        <v>7753396</v>
      </c>
      <c r="L801" s="301">
        <v>5554</v>
      </c>
      <c r="M801" s="301">
        <v>2.985958E-2</v>
      </c>
    </row>
    <row r="802" spans="1:13" ht="14.5" x14ac:dyDescent="0.35">
      <c r="A802" s="301">
        <v>1996400303</v>
      </c>
      <c r="B802" s="301">
        <v>1996</v>
      </c>
      <c r="C802" s="302" t="s">
        <v>59</v>
      </c>
      <c r="D802" s="302" t="s">
        <v>60</v>
      </c>
      <c r="E802" s="302" t="s">
        <v>28</v>
      </c>
      <c r="F802" s="302" t="s">
        <v>26</v>
      </c>
      <c r="G802" s="302" t="s">
        <v>26</v>
      </c>
      <c r="H802" s="301">
        <v>159638</v>
      </c>
      <c r="I802" s="301">
        <v>67708</v>
      </c>
      <c r="J802" s="301">
        <v>104551</v>
      </c>
      <c r="K802" s="301">
        <v>4562644</v>
      </c>
      <c r="L802" s="301">
        <v>7061</v>
      </c>
      <c r="M802" s="301">
        <v>2.2608010000000001E-2</v>
      </c>
    </row>
    <row r="803" spans="1:13" ht="14.5" x14ac:dyDescent="0.35">
      <c r="A803" s="301">
        <v>1996990103</v>
      </c>
      <c r="B803" s="301">
        <v>1996</v>
      </c>
      <c r="C803" s="302" t="s">
        <v>61</v>
      </c>
      <c r="D803" s="302" t="s">
        <v>62</v>
      </c>
      <c r="E803" s="302" t="s">
        <v>25</v>
      </c>
      <c r="F803" s="302" t="s">
        <v>26</v>
      </c>
      <c r="G803" s="302" t="s">
        <v>26</v>
      </c>
      <c r="H803" s="301">
        <v>61080</v>
      </c>
      <c r="I803" s="301">
        <v>119409</v>
      </c>
      <c r="J803" s="301">
        <v>28232</v>
      </c>
      <c r="K803" s="301">
        <v>4907580</v>
      </c>
      <c r="L803" s="301">
        <v>1185</v>
      </c>
      <c r="M803" s="301">
        <v>5.153804E-2</v>
      </c>
    </row>
    <row r="804" spans="1:13" ht="14.5" x14ac:dyDescent="0.35">
      <c r="A804" s="301">
        <v>1996990203</v>
      </c>
      <c r="B804" s="301">
        <v>1996</v>
      </c>
      <c r="C804" s="302" t="s">
        <v>61</v>
      </c>
      <c r="D804" s="302" t="s">
        <v>62</v>
      </c>
      <c r="E804" s="302" t="s">
        <v>27</v>
      </c>
      <c r="F804" s="302" t="s">
        <v>26</v>
      </c>
      <c r="G804" s="302" t="s">
        <v>26</v>
      </c>
      <c r="H804" s="301">
        <v>99730</v>
      </c>
      <c r="I804" s="301">
        <v>209460</v>
      </c>
      <c r="J804" s="301">
        <v>143025</v>
      </c>
      <c r="K804" s="301">
        <v>3704475</v>
      </c>
      <c r="L804" s="301">
        <v>2591</v>
      </c>
      <c r="M804" s="301">
        <v>3.8497539999999997E-2</v>
      </c>
    </row>
    <row r="805" spans="1:13" ht="14.5" x14ac:dyDescent="0.35">
      <c r="A805" s="301">
        <v>1996990303</v>
      </c>
      <c r="B805" s="301">
        <v>1996</v>
      </c>
      <c r="C805" s="302" t="s">
        <v>61</v>
      </c>
      <c r="D805" s="302" t="s">
        <v>62</v>
      </c>
      <c r="E805" s="302" t="s">
        <v>28</v>
      </c>
      <c r="F805" s="302" t="s">
        <v>26</v>
      </c>
      <c r="G805" s="302" t="s">
        <v>26</v>
      </c>
      <c r="H805" s="301">
        <v>210396</v>
      </c>
      <c r="I805" s="301">
        <v>92104</v>
      </c>
      <c r="J805" s="301">
        <v>154279</v>
      </c>
      <c r="K805" s="301">
        <v>2797577</v>
      </c>
      <c r="L805" s="301">
        <v>4879</v>
      </c>
      <c r="M805" s="301">
        <v>4.3125490000000002E-2</v>
      </c>
    </row>
    <row r="806" spans="1:13" ht="14.5" x14ac:dyDescent="0.35">
      <c r="A806" s="301">
        <v>1997000103</v>
      </c>
      <c r="B806" s="301">
        <v>1997</v>
      </c>
      <c r="C806" s="302" t="s">
        <v>23</v>
      </c>
      <c r="D806" s="302" t="s">
        <v>24</v>
      </c>
      <c r="E806" s="302" t="s">
        <v>25</v>
      </c>
      <c r="F806" s="302" t="s">
        <v>26</v>
      </c>
      <c r="G806" s="302" t="s">
        <v>26</v>
      </c>
      <c r="H806" s="301">
        <v>326326</v>
      </c>
      <c r="I806" s="301">
        <v>1243790</v>
      </c>
      <c r="J806" s="301">
        <v>406436</v>
      </c>
      <c r="K806" s="301">
        <v>18363118</v>
      </c>
      <c r="L806" s="301">
        <v>5905</v>
      </c>
      <c r="M806" s="301">
        <v>5.526172E-2</v>
      </c>
    </row>
    <row r="807" spans="1:13" ht="14.5" x14ac:dyDescent="0.35">
      <c r="A807" s="301">
        <v>1997000203</v>
      </c>
      <c r="B807" s="301">
        <v>1997</v>
      </c>
      <c r="C807" s="302" t="s">
        <v>23</v>
      </c>
      <c r="D807" s="302" t="s">
        <v>24</v>
      </c>
      <c r="E807" s="302" t="s">
        <v>27</v>
      </c>
      <c r="F807" s="302" t="s">
        <v>26</v>
      </c>
      <c r="G807" s="302" t="s">
        <v>26</v>
      </c>
      <c r="H807" s="301">
        <v>1175140</v>
      </c>
      <c r="I807" s="301">
        <v>2449520</v>
      </c>
      <c r="J807" s="301">
        <v>1937758</v>
      </c>
      <c r="K807" s="301">
        <v>35666116</v>
      </c>
      <c r="L807" s="301">
        <v>28362</v>
      </c>
      <c r="M807" s="301">
        <v>4.1434180000000001E-2</v>
      </c>
    </row>
    <row r="808" spans="1:13" ht="14.5" x14ac:dyDescent="0.35">
      <c r="A808" s="301">
        <v>1997000303</v>
      </c>
      <c r="B808" s="301">
        <v>1997</v>
      </c>
      <c r="C808" s="302" t="s">
        <v>23</v>
      </c>
      <c r="D808" s="302" t="s">
        <v>24</v>
      </c>
      <c r="E808" s="302" t="s">
        <v>28</v>
      </c>
      <c r="F808" s="302" t="s">
        <v>26</v>
      </c>
      <c r="G808" s="302" t="s">
        <v>26</v>
      </c>
      <c r="H808" s="301">
        <v>958493</v>
      </c>
      <c r="I808" s="301">
        <v>1435816</v>
      </c>
      <c r="J808" s="301">
        <v>1746894</v>
      </c>
      <c r="K808" s="301">
        <v>21286872</v>
      </c>
      <c r="L808" s="301">
        <v>25869</v>
      </c>
      <c r="M808" s="301">
        <v>3.7051939999999998E-2</v>
      </c>
    </row>
    <row r="809" spans="1:13" ht="14.5" x14ac:dyDescent="0.35">
      <c r="A809" s="301">
        <v>1997000403</v>
      </c>
      <c r="B809" s="301">
        <v>1997</v>
      </c>
      <c r="C809" s="302" t="s">
        <v>23</v>
      </c>
      <c r="D809" s="302" t="s">
        <v>24</v>
      </c>
      <c r="E809" s="302" t="s">
        <v>29</v>
      </c>
      <c r="F809" s="302" t="s">
        <v>26</v>
      </c>
      <c r="G809" s="302" t="s">
        <v>26</v>
      </c>
      <c r="H809" s="301">
        <v>3652064</v>
      </c>
      <c r="I809" s="301">
        <v>4220888</v>
      </c>
      <c r="J809" s="301">
        <v>9191606</v>
      </c>
      <c r="K809" s="301">
        <v>64599376</v>
      </c>
      <c r="L809" s="301">
        <v>140988</v>
      </c>
      <c r="M809" s="301">
        <v>2.5903389999999998E-2</v>
      </c>
    </row>
    <row r="810" spans="1:13" ht="14.5" x14ac:dyDescent="0.35">
      <c r="A810" s="301">
        <v>1997010403</v>
      </c>
      <c r="B810" s="301">
        <v>1997</v>
      </c>
      <c r="C810" s="302" t="s">
        <v>30</v>
      </c>
      <c r="D810" s="302" t="s">
        <v>31</v>
      </c>
      <c r="E810" s="302" t="s">
        <v>26</v>
      </c>
      <c r="F810" s="302" t="s">
        <v>26</v>
      </c>
      <c r="G810" s="302" t="s">
        <v>26</v>
      </c>
      <c r="H810" s="301">
        <v>155609</v>
      </c>
      <c r="I810" s="301">
        <v>66998</v>
      </c>
      <c r="J810" s="301">
        <v>78934</v>
      </c>
      <c r="K810" s="301">
        <v>4813389</v>
      </c>
      <c r="L810" s="301">
        <v>5357</v>
      </c>
      <c r="M810" s="301">
        <v>2.9048640000000001E-2</v>
      </c>
    </row>
    <row r="811" spans="1:13" ht="14.5" x14ac:dyDescent="0.35">
      <c r="A811" s="301">
        <v>1997020101</v>
      </c>
      <c r="B811" s="301">
        <v>1997</v>
      </c>
      <c r="C811" s="302" t="s">
        <v>32</v>
      </c>
      <c r="D811" s="302" t="s">
        <v>33</v>
      </c>
      <c r="E811" s="302" t="s">
        <v>25</v>
      </c>
      <c r="F811" s="302" t="s">
        <v>34</v>
      </c>
      <c r="G811" s="302" t="s">
        <v>25</v>
      </c>
      <c r="H811" s="301">
        <v>78946</v>
      </c>
      <c r="I811" s="301">
        <v>81136</v>
      </c>
      <c r="J811" s="301">
        <v>22261</v>
      </c>
      <c r="K811" s="301">
        <v>7636088</v>
      </c>
      <c r="L811" s="301">
        <v>2099</v>
      </c>
      <c r="M811" s="301">
        <v>3.7618970000000002E-2</v>
      </c>
    </row>
    <row r="812" spans="1:13" ht="14.5" x14ac:dyDescent="0.35">
      <c r="A812" s="301">
        <v>1997020102</v>
      </c>
      <c r="B812" s="301">
        <v>1997</v>
      </c>
      <c r="C812" s="302" t="s">
        <v>32</v>
      </c>
      <c r="D812" s="302" t="s">
        <v>33</v>
      </c>
      <c r="E812" s="302" t="s">
        <v>25</v>
      </c>
      <c r="F812" s="302" t="s">
        <v>34</v>
      </c>
      <c r="G812" s="302" t="s">
        <v>27</v>
      </c>
      <c r="H812" s="301">
        <v>175332</v>
      </c>
      <c r="I812" s="301">
        <v>194621</v>
      </c>
      <c r="J812" s="301">
        <v>52236</v>
      </c>
      <c r="K812" s="301">
        <v>18715993</v>
      </c>
      <c r="L812" s="301">
        <v>5031</v>
      </c>
      <c r="M812" s="301">
        <v>3.4850119999999998E-2</v>
      </c>
    </row>
    <row r="813" spans="1:13" ht="14.5" x14ac:dyDescent="0.35">
      <c r="A813" s="301">
        <v>1997020103</v>
      </c>
      <c r="B813" s="301">
        <v>1997</v>
      </c>
      <c r="C813" s="302" t="s">
        <v>32</v>
      </c>
      <c r="D813" s="302" t="s">
        <v>33</v>
      </c>
      <c r="E813" s="302" t="s">
        <v>25</v>
      </c>
      <c r="F813" s="302" t="s">
        <v>34</v>
      </c>
      <c r="G813" s="302" t="s">
        <v>35</v>
      </c>
      <c r="H813" s="301">
        <v>56491</v>
      </c>
      <c r="I813" s="301">
        <v>63169</v>
      </c>
      <c r="J813" s="301">
        <v>18261</v>
      </c>
      <c r="K813" s="301">
        <v>5608385</v>
      </c>
      <c r="L813" s="301">
        <v>1618</v>
      </c>
      <c r="M813" s="301">
        <v>3.4914460000000001E-2</v>
      </c>
    </row>
    <row r="814" spans="1:13" ht="14.5" x14ac:dyDescent="0.35">
      <c r="A814" s="301">
        <v>1997020111</v>
      </c>
      <c r="B814" s="301">
        <v>1997</v>
      </c>
      <c r="C814" s="302" t="s">
        <v>32</v>
      </c>
      <c r="D814" s="302" t="s">
        <v>33</v>
      </c>
      <c r="E814" s="302" t="s">
        <v>25</v>
      </c>
      <c r="F814" s="302" t="s">
        <v>36</v>
      </c>
      <c r="G814" s="302" t="s">
        <v>25</v>
      </c>
      <c r="H814" s="301">
        <v>44812</v>
      </c>
      <c r="I814" s="301">
        <v>47656</v>
      </c>
      <c r="J814" s="301">
        <v>14118</v>
      </c>
      <c r="K814" s="301">
        <v>4507988</v>
      </c>
      <c r="L814" s="301">
        <v>1338</v>
      </c>
      <c r="M814" s="301">
        <v>3.3491439999999997E-2</v>
      </c>
    </row>
    <row r="815" spans="1:13" ht="14.5" x14ac:dyDescent="0.35">
      <c r="A815" s="301">
        <v>1997020112</v>
      </c>
      <c r="B815" s="301">
        <v>1997</v>
      </c>
      <c r="C815" s="302" t="s">
        <v>32</v>
      </c>
      <c r="D815" s="302" t="s">
        <v>33</v>
      </c>
      <c r="E815" s="302" t="s">
        <v>25</v>
      </c>
      <c r="F815" s="302" t="s">
        <v>36</v>
      </c>
      <c r="G815" s="302" t="s">
        <v>27</v>
      </c>
      <c r="H815" s="301">
        <v>82673</v>
      </c>
      <c r="I815" s="301">
        <v>93256</v>
      </c>
      <c r="J815" s="301">
        <v>27158</v>
      </c>
      <c r="K815" s="301">
        <v>8985956</v>
      </c>
      <c r="L815" s="301">
        <v>2610</v>
      </c>
      <c r="M815" s="301">
        <v>3.167155E-2</v>
      </c>
    </row>
    <row r="816" spans="1:13" ht="14.5" x14ac:dyDescent="0.35">
      <c r="A816" s="301">
        <v>1997020113</v>
      </c>
      <c r="B816" s="301">
        <v>1997</v>
      </c>
      <c r="C816" s="302" t="s">
        <v>32</v>
      </c>
      <c r="D816" s="302" t="s">
        <v>33</v>
      </c>
      <c r="E816" s="302" t="s">
        <v>25</v>
      </c>
      <c r="F816" s="302" t="s">
        <v>36</v>
      </c>
      <c r="G816" s="302" t="s">
        <v>35</v>
      </c>
      <c r="H816" s="301">
        <v>56973</v>
      </c>
      <c r="I816" s="301">
        <v>69391</v>
      </c>
      <c r="J816" s="301">
        <v>19590</v>
      </c>
      <c r="K816" s="301">
        <v>5908938</v>
      </c>
      <c r="L816" s="301">
        <v>1683</v>
      </c>
      <c r="M816" s="301">
        <v>3.3846429999999997E-2</v>
      </c>
    </row>
    <row r="817" spans="1:13" ht="14.5" x14ac:dyDescent="0.35">
      <c r="A817" s="301">
        <v>1997020201</v>
      </c>
      <c r="B817" s="301">
        <v>1997</v>
      </c>
      <c r="C817" s="302" t="s">
        <v>32</v>
      </c>
      <c r="D817" s="302" t="s">
        <v>33</v>
      </c>
      <c r="E817" s="302" t="s">
        <v>27</v>
      </c>
      <c r="F817" s="302" t="s">
        <v>34</v>
      </c>
      <c r="G817" s="302" t="s">
        <v>25</v>
      </c>
      <c r="H817" s="301">
        <v>124879</v>
      </c>
      <c r="I817" s="301">
        <v>63060</v>
      </c>
      <c r="J817" s="301">
        <v>46044</v>
      </c>
      <c r="K817" s="301">
        <v>5879824</v>
      </c>
      <c r="L817" s="301">
        <v>4290</v>
      </c>
      <c r="M817" s="301">
        <v>2.9110239999999999E-2</v>
      </c>
    </row>
    <row r="818" spans="1:13" ht="14.5" x14ac:dyDescent="0.35">
      <c r="A818" s="301">
        <v>1997020202</v>
      </c>
      <c r="B818" s="301">
        <v>1997</v>
      </c>
      <c r="C818" s="302" t="s">
        <v>32</v>
      </c>
      <c r="D818" s="302" t="s">
        <v>33</v>
      </c>
      <c r="E818" s="302" t="s">
        <v>27</v>
      </c>
      <c r="F818" s="302" t="s">
        <v>34</v>
      </c>
      <c r="G818" s="302" t="s">
        <v>27</v>
      </c>
      <c r="H818" s="301">
        <v>254187</v>
      </c>
      <c r="I818" s="301">
        <v>145884</v>
      </c>
      <c r="J818" s="301">
        <v>106150</v>
      </c>
      <c r="K818" s="301">
        <v>14253811</v>
      </c>
      <c r="L818" s="301">
        <v>10381</v>
      </c>
      <c r="M818" s="301">
        <v>2.44867E-2</v>
      </c>
    </row>
    <row r="819" spans="1:13" ht="14.5" x14ac:dyDescent="0.35">
      <c r="A819" s="301">
        <v>1997020203</v>
      </c>
      <c r="B819" s="301">
        <v>1997</v>
      </c>
      <c r="C819" s="302" t="s">
        <v>32</v>
      </c>
      <c r="D819" s="302" t="s">
        <v>33</v>
      </c>
      <c r="E819" s="302" t="s">
        <v>27</v>
      </c>
      <c r="F819" s="302" t="s">
        <v>34</v>
      </c>
      <c r="G819" s="302" t="s">
        <v>35</v>
      </c>
      <c r="H819" s="301">
        <v>144107</v>
      </c>
      <c r="I819" s="301">
        <v>89554</v>
      </c>
      <c r="J819" s="301">
        <v>68972</v>
      </c>
      <c r="K819" s="301">
        <v>8766940</v>
      </c>
      <c r="L819" s="301">
        <v>6749</v>
      </c>
      <c r="M819" s="301">
        <v>2.135221E-2</v>
      </c>
    </row>
    <row r="820" spans="1:13" ht="14.5" x14ac:dyDescent="0.35">
      <c r="A820" s="301">
        <v>1997020211</v>
      </c>
      <c r="B820" s="301">
        <v>1997</v>
      </c>
      <c r="C820" s="302" t="s">
        <v>32</v>
      </c>
      <c r="D820" s="302" t="s">
        <v>33</v>
      </c>
      <c r="E820" s="302" t="s">
        <v>27</v>
      </c>
      <c r="F820" s="302" t="s">
        <v>36</v>
      </c>
      <c r="G820" s="302" t="s">
        <v>25</v>
      </c>
      <c r="H820" s="301">
        <v>93626</v>
      </c>
      <c r="I820" s="301">
        <v>50340</v>
      </c>
      <c r="J820" s="301">
        <v>36737</v>
      </c>
      <c r="K820" s="301">
        <v>4720948</v>
      </c>
      <c r="L820" s="301">
        <v>3447</v>
      </c>
      <c r="M820" s="301">
        <v>2.7165109999999999E-2</v>
      </c>
    </row>
    <row r="821" spans="1:13" ht="14.5" x14ac:dyDescent="0.35">
      <c r="A821" s="301">
        <v>1997020212</v>
      </c>
      <c r="B821" s="301">
        <v>1997</v>
      </c>
      <c r="C821" s="302" t="s">
        <v>32</v>
      </c>
      <c r="D821" s="302" t="s">
        <v>33</v>
      </c>
      <c r="E821" s="302" t="s">
        <v>27</v>
      </c>
      <c r="F821" s="302" t="s">
        <v>36</v>
      </c>
      <c r="G821" s="302" t="s">
        <v>27</v>
      </c>
      <c r="H821" s="301">
        <v>142663</v>
      </c>
      <c r="I821" s="301">
        <v>91381</v>
      </c>
      <c r="J821" s="301">
        <v>65889</v>
      </c>
      <c r="K821" s="301">
        <v>8924797</v>
      </c>
      <c r="L821" s="301">
        <v>6436</v>
      </c>
      <c r="M821" s="301">
        <v>2.2166849999999998E-2</v>
      </c>
    </row>
    <row r="822" spans="1:13" ht="14.5" x14ac:dyDescent="0.35">
      <c r="A822" s="301">
        <v>1997020213</v>
      </c>
      <c r="B822" s="301">
        <v>1997</v>
      </c>
      <c r="C822" s="302" t="s">
        <v>32</v>
      </c>
      <c r="D822" s="302" t="s">
        <v>33</v>
      </c>
      <c r="E822" s="302" t="s">
        <v>27</v>
      </c>
      <c r="F822" s="302" t="s">
        <v>36</v>
      </c>
      <c r="G822" s="302" t="s">
        <v>35</v>
      </c>
      <c r="H822" s="301">
        <v>124587</v>
      </c>
      <c r="I822" s="301">
        <v>90801</v>
      </c>
      <c r="J822" s="301">
        <v>69146</v>
      </c>
      <c r="K822" s="301">
        <v>8839474</v>
      </c>
      <c r="L822" s="301">
        <v>6752</v>
      </c>
      <c r="M822" s="301">
        <v>1.845132E-2</v>
      </c>
    </row>
    <row r="823" spans="1:13" ht="14.5" x14ac:dyDescent="0.35">
      <c r="A823" s="301">
        <v>1997020301</v>
      </c>
      <c r="B823" s="301">
        <v>1997</v>
      </c>
      <c r="C823" s="302" t="s">
        <v>32</v>
      </c>
      <c r="D823" s="302" t="s">
        <v>33</v>
      </c>
      <c r="E823" s="302" t="s">
        <v>28</v>
      </c>
      <c r="F823" s="302" t="s">
        <v>34</v>
      </c>
      <c r="G823" s="302" t="s">
        <v>25</v>
      </c>
      <c r="H823" s="301">
        <v>105747</v>
      </c>
      <c r="I823" s="301">
        <v>37092</v>
      </c>
      <c r="J823" s="301">
        <v>59909</v>
      </c>
      <c r="K823" s="301">
        <v>3342584</v>
      </c>
      <c r="L823" s="301">
        <v>5310</v>
      </c>
      <c r="M823" s="301">
        <v>1.9914299999999999E-2</v>
      </c>
    </row>
    <row r="824" spans="1:13" ht="14.5" x14ac:dyDescent="0.35">
      <c r="A824" s="301">
        <v>1997020302</v>
      </c>
      <c r="B824" s="301">
        <v>1997</v>
      </c>
      <c r="C824" s="302" t="s">
        <v>32</v>
      </c>
      <c r="D824" s="302" t="s">
        <v>33</v>
      </c>
      <c r="E824" s="302" t="s">
        <v>28</v>
      </c>
      <c r="F824" s="302" t="s">
        <v>34</v>
      </c>
      <c r="G824" s="302" t="s">
        <v>27</v>
      </c>
      <c r="H824" s="301">
        <v>270441</v>
      </c>
      <c r="I824" s="301">
        <v>97535</v>
      </c>
      <c r="J824" s="301">
        <v>144048</v>
      </c>
      <c r="K824" s="301">
        <v>9513960</v>
      </c>
      <c r="L824" s="301">
        <v>14062</v>
      </c>
      <c r="M824" s="301">
        <v>1.9231890000000001E-2</v>
      </c>
    </row>
    <row r="825" spans="1:13" ht="14.5" x14ac:dyDescent="0.35">
      <c r="A825" s="301">
        <v>1997020303</v>
      </c>
      <c r="B825" s="301">
        <v>1997</v>
      </c>
      <c r="C825" s="302" t="s">
        <v>32</v>
      </c>
      <c r="D825" s="302" t="s">
        <v>33</v>
      </c>
      <c r="E825" s="302" t="s">
        <v>28</v>
      </c>
      <c r="F825" s="302" t="s">
        <v>34</v>
      </c>
      <c r="G825" s="302" t="s">
        <v>35</v>
      </c>
      <c r="H825" s="301">
        <v>328813</v>
      </c>
      <c r="I825" s="301">
        <v>131024</v>
      </c>
      <c r="J825" s="301">
        <v>205438</v>
      </c>
      <c r="K825" s="301">
        <v>12927637</v>
      </c>
      <c r="L825" s="301">
        <v>20306</v>
      </c>
      <c r="M825" s="301">
        <v>1.6192890000000001E-2</v>
      </c>
    </row>
    <row r="826" spans="1:13" ht="14.5" x14ac:dyDescent="0.35">
      <c r="A826" s="301">
        <v>1997020311</v>
      </c>
      <c r="B826" s="301">
        <v>1997</v>
      </c>
      <c r="C826" s="302" t="s">
        <v>32</v>
      </c>
      <c r="D826" s="302" t="s">
        <v>33</v>
      </c>
      <c r="E826" s="302" t="s">
        <v>28</v>
      </c>
      <c r="F826" s="302" t="s">
        <v>36</v>
      </c>
      <c r="G826" s="302" t="s">
        <v>25</v>
      </c>
      <c r="H826" s="301">
        <v>112246</v>
      </c>
      <c r="I826" s="301">
        <v>37628</v>
      </c>
      <c r="J826" s="301">
        <v>59112</v>
      </c>
      <c r="K826" s="301">
        <v>3454796</v>
      </c>
      <c r="L826" s="301">
        <v>5348</v>
      </c>
      <c r="M826" s="301">
        <v>2.098999E-2</v>
      </c>
    </row>
    <row r="827" spans="1:13" ht="14.5" x14ac:dyDescent="0.35">
      <c r="A827" s="301">
        <v>1997020312</v>
      </c>
      <c r="B827" s="301">
        <v>1997</v>
      </c>
      <c r="C827" s="302" t="s">
        <v>32</v>
      </c>
      <c r="D827" s="302" t="s">
        <v>33</v>
      </c>
      <c r="E827" s="302" t="s">
        <v>28</v>
      </c>
      <c r="F827" s="302" t="s">
        <v>36</v>
      </c>
      <c r="G827" s="302" t="s">
        <v>27</v>
      </c>
      <c r="H827" s="301">
        <v>146755</v>
      </c>
      <c r="I827" s="301">
        <v>54471</v>
      </c>
      <c r="J827" s="301">
        <v>78990</v>
      </c>
      <c r="K827" s="301">
        <v>5323054</v>
      </c>
      <c r="L827" s="301">
        <v>7718</v>
      </c>
      <c r="M827" s="301">
        <v>1.9014619999999999E-2</v>
      </c>
    </row>
    <row r="828" spans="1:13" ht="14.5" x14ac:dyDescent="0.35">
      <c r="A828" s="301">
        <v>1997020313</v>
      </c>
      <c r="B828" s="301">
        <v>1997</v>
      </c>
      <c r="C828" s="302" t="s">
        <v>32</v>
      </c>
      <c r="D828" s="302" t="s">
        <v>33</v>
      </c>
      <c r="E828" s="302" t="s">
        <v>28</v>
      </c>
      <c r="F828" s="302" t="s">
        <v>36</v>
      </c>
      <c r="G828" s="302" t="s">
        <v>35</v>
      </c>
      <c r="H828" s="301">
        <v>279547</v>
      </c>
      <c r="I828" s="301">
        <v>110478</v>
      </c>
      <c r="J828" s="301">
        <v>183333</v>
      </c>
      <c r="K828" s="301">
        <v>10952851</v>
      </c>
      <c r="L828" s="301">
        <v>18223</v>
      </c>
      <c r="M828" s="301">
        <v>1.534043E-2</v>
      </c>
    </row>
    <row r="829" spans="1:13" ht="14.5" x14ac:dyDescent="0.35">
      <c r="A829" s="301">
        <v>1997100103</v>
      </c>
      <c r="B829" s="301">
        <v>1997</v>
      </c>
      <c r="C829" s="302" t="s">
        <v>37</v>
      </c>
      <c r="D829" s="302" t="s">
        <v>38</v>
      </c>
      <c r="E829" s="302" t="s">
        <v>25</v>
      </c>
      <c r="F829" s="302" t="s">
        <v>26</v>
      </c>
      <c r="G829" s="302" t="s">
        <v>26</v>
      </c>
      <c r="H829" s="301">
        <v>167493</v>
      </c>
      <c r="I829" s="301">
        <v>616834</v>
      </c>
      <c r="J829" s="301">
        <v>33038</v>
      </c>
      <c r="K829" s="301">
        <v>49402887</v>
      </c>
      <c r="L829" s="301">
        <v>2777</v>
      </c>
      <c r="M829" s="301">
        <v>6.0310929999999999E-2</v>
      </c>
    </row>
    <row r="830" spans="1:13" ht="14.5" x14ac:dyDescent="0.35">
      <c r="A830" s="301">
        <v>1997100203</v>
      </c>
      <c r="B830" s="301">
        <v>1997</v>
      </c>
      <c r="C830" s="302" t="s">
        <v>37</v>
      </c>
      <c r="D830" s="302" t="s">
        <v>38</v>
      </c>
      <c r="E830" s="302" t="s">
        <v>27</v>
      </c>
      <c r="F830" s="302" t="s">
        <v>26</v>
      </c>
      <c r="G830" s="302" t="s">
        <v>26</v>
      </c>
      <c r="H830" s="301">
        <v>84519</v>
      </c>
      <c r="I830" s="301">
        <v>140460</v>
      </c>
      <c r="J830" s="301">
        <v>22992</v>
      </c>
      <c r="K830" s="301">
        <v>14082326</v>
      </c>
      <c r="L830" s="301">
        <v>2327</v>
      </c>
      <c r="M830" s="301">
        <v>3.6327100000000001E-2</v>
      </c>
    </row>
    <row r="831" spans="1:13" ht="14.5" x14ac:dyDescent="0.35">
      <c r="A831" s="301">
        <v>1997100303</v>
      </c>
      <c r="B831" s="301">
        <v>1997</v>
      </c>
      <c r="C831" s="302" t="s">
        <v>37</v>
      </c>
      <c r="D831" s="302" t="s">
        <v>38</v>
      </c>
      <c r="E831" s="302" t="s">
        <v>28</v>
      </c>
      <c r="F831" s="302" t="s">
        <v>26</v>
      </c>
      <c r="G831" s="302" t="s">
        <v>26</v>
      </c>
      <c r="H831" s="301">
        <v>268980</v>
      </c>
      <c r="I831" s="301">
        <v>166630</v>
      </c>
      <c r="J831" s="301">
        <v>137767</v>
      </c>
      <c r="K831" s="301">
        <v>16350754</v>
      </c>
      <c r="L831" s="301">
        <v>13492</v>
      </c>
      <c r="M831" s="301">
        <v>1.993673E-2</v>
      </c>
    </row>
    <row r="832" spans="1:13" ht="14.5" x14ac:dyDescent="0.35">
      <c r="A832" s="301">
        <v>1997110103</v>
      </c>
      <c r="B832" s="301">
        <v>1997</v>
      </c>
      <c r="C832" s="302" t="s">
        <v>39</v>
      </c>
      <c r="D832" s="302" t="s">
        <v>40</v>
      </c>
      <c r="E832" s="302" t="s">
        <v>25</v>
      </c>
      <c r="F832" s="302" t="s">
        <v>34</v>
      </c>
      <c r="G832" s="302" t="s">
        <v>26</v>
      </c>
      <c r="H832" s="301">
        <v>2029347</v>
      </c>
      <c r="I832" s="301">
        <v>2214128</v>
      </c>
      <c r="J832" s="301">
        <v>642644</v>
      </c>
      <c r="K832" s="301">
        <v>223629630</v>
      </c>
      <c r="L832" s="301">
        <v>65138</v>
      </c>
      <c r="M832" s="301">
        <v>3.1154459999999998E-2</v>
      </c>
    </row>
    <row r="833" spans="1:14" ht="14.5" x14ac:dyDescent="0.35">
      <c r="A833" s="301">
        <v>1997110113</v>
      </c>
      <c r="B833" s="301">
        <v>1997</v>
      </c>
      <c r="C833" s="302" t="s">
        <v>39</v>
      </c>
      <c r="D833" s="302" t="s">
        <v>40</v>
      </c>
      <c r="E833" s="302" t="s">
        <v>25</v>
      </c>
      <c r="F833" s="302" t="s">
        <v>36</v>
      </c>
      <c r="G833" s="302" t="s">
        <v>26</v>
      </c>
      <c r="H833" s="301">
        <v>750300</v>
      </c>
      <c r="I833" s="301">
        <v>1587510</v>
      </c>
      <c r="J833" s="301">
        <v>277486</v>
      </c>
      <c r="K833" s="301">
        <v>165043673</v>
      </c>
      <c r="L833" s="301">
        <v>29368</v>
      </c>
      <c r="M833" s="301">
        <v>2.554797E-2</v>
      </c>
    </row>
    <row r="834" spans="1:14" ht="14.5" x14ac:dyDescent="0.35">
      <c r="A834" s="301">
        <v>1997110203</v>
      </c>
      <c r="B834" s="301">
        <v>1997</v>
      </c>
      <c r="C834" s="302" t="s">
        <v>39</v>
      </c>
      <c r="D834" s="302" t="s">
        <v>40</v>
      </c>
      <c r="E834" s="302" t="s">
        <v>27</v>
      </c>
      <c r="F834" s="302" t="s">
        <v>34</v>
      </c>
      <c r="G834" s="302" t="s">
        <v>26</v>
      </c>
      <c r="H834" s="301">
        <v>1005204</v>
      </c>
      <c r="I834" s="301">
        <v>736653</v>
      </c>
      <c r="J834" s="301">
        <v>507379</v>
      </c>
      <c r="K834" s="301">
        <v>76213156</v>
      </c>
      <c r="L834" s="301">
        <v>52742</v>
      </c>
      <c r="M834" s="301">
        <v>1.9058780000000001E-2</v>
      </c>
    </row>
    <row r="835" spans="1:14" ht="14.5" x14ac:dyDescent="0.35">
      <c r="A835" s="301">
        <v>1997110213</v>
      </c>
      <c r="B835" s="301">
        <v>1997</v>
      </c>
      <c r="C835" s="302" t="s">
        <v>39</v>
      </c>
      <c r="D835" s="302" t="s">
        <v>40</v>
      </c>
      <c r="E835" s="302" t="s">
        <v>27</v>
      </c>
      <c r="F835" s="302" t="s">
        <v>36</v>
      </c>
      <c r="G835" s="302" t="s">
        <v>26</v>
      </c>
      <c r="H835" s="301">
        <v>1206607</v>
      </c>
      <c r="I835" s="301">
        <v>987341</v>
      </c>
      <c r="J835" s="301">
        <v>733183</v>
      </c>
      <c r="K835" s="301">
        <v>105516197</v>
      </c>
      <c r="L835" s="301">
        <v>78441</v>
      </c>
      <c r="M835" s="301">
        <v>1.538231E-2</v>
      </c>
    </row>
    <row r="836" spans="1:14" ht="14.5" x14ac:dyDescent="0.35">
      <c r="A836" s="301">
        <v>1997110303</v>
      </c>
      <c r="B836" s="301">
        <v>1997</v>
      </c>
      <c r="C836" s="302" t="s">
        <v>39</v>
      </c>
      <c r="D836" s="302" t="s">
        <v>40</v>
      </c>
      <c r="E836" s="302" t="s">
        <v>28</v>
      </c>
      <c r="F836" s="302" t="s">
        <v>34</v>
      </c>
      <c r="G836" s="302" t="s">
        <v>26</v>
      </c>
      <c r="H836" s="301">
        <v>537517</v>
      </c>
      <c r="I836" s="301">
        <v>353773</v>
      </c>
      <c r="J836" s="301">
        <v>435771</v>
      </c>
      <c r="K836" s="301">
        <v>38572757</v>
      </c>
      <c r="L836" s="301">
        <v>47473</v>
      </c>
      <c r="M836" s="301">
        <v>1.1322509999999999E-2</v>
      </c>
    </row>
    <row r="837" spans="1:14" ht="14.5" x14ac:dyDescent="0.35">
      <c r="A837" s="301">
        <v>1997110313</v>
      </c>
      <c r="B837" s="301">
        <v>1997</v>
      </c>
      <c r="C837" s="302" t="s">
        <v>39</v>
      </c>
      <c r="D837" s="302" t="s">
        <v>40</v>
      </c>
      <c r="E837" s="302" t="s">
        <v>28</v>
      </c>
      <c r="F837" s="302" t="s">
        <v>36</v>
      </c>
      <c r="G837" s="302" t="s">
        <v>26</v>
      </c>
      <c r="H837" s="301">
        <v>1641375</v>
      </c>
      <c r="I837" s="301">
        <v>1143190</v>
      </c>
      <c r="J837" s="301">
        <v>1368778</v>
      </c>
      <c r="K837" s="301">
        <v>127851772</v>
      </c>
      <c r="L837" s="301">
        <v>153180</v>
      </c>
      <c r="M837" s="301">
        <v>1.071531E-2</v>
      </c>
    </row>
    <row r="838" spans="1:14" ht="14.5" x14ac:dyDescent="0.35">
      <c r="A838" s="301">
        <v>1997110403</v>
      </c>
      <c r="B838" s="301">
        <v>1997</v>
      </c>
      <c r="C838" s="302" t="s">
        <v>39</v>
      </c>
      <c r="D838" s="302" t="s">
        <v>40</v>
      </c>
      <c r="E838" s="302" t="s">
        <v>29</v>
      </c>
      <c r="F838" s="302" t="s">
        <v>34</v>
      </c>
      <c r="G838" s="302" t="s">
        <v>26</v>
      </c>
      <c r="H838" s="301">
        <v>97226</v>
      </c>
      <c r="I838" s="301">
        <v>59183</v>
      </c>
      <c r="J838" s="301">
        <v>94410</v>
      </c>
      <c r="K838" s="301">
        <v>6149220</v>
      </c>
      <c r="L838" s="301">
        <v>9790</v>
      </c>
      <c r="M838" s="301">
        <v>9.9311E-3</v>
      </c>
    </row>
    <row r="839" spans="1:14" ht="14.5" x14ac:dyDescent="0.35">
      <c r="A839" s="301">
        <v>1997110413</v>
      </c>
      <c r="B839" s="301">
        <v>1997</v>
      </c>
      <c r="C839" s="302" t="s">
        <v>39</v>
      </c>
      <c r="D839" s="302" t="s">
        <v>40</v>
      </c>
      <c r="E839" s="302" t="s">
        <v>29</v>
      </c>
      <c r="F839" s="302" t="s">
        <v>36</v>
      </c>
      <c r="G839" s="302" t="s">
        <v>26</v>
      </c>
      <c r="H839" s="301">
        <v>458733</v>
      </c>
      <c r="I839" s="301">
        <v>271375</v>
      </c>
      <c r="J839" s="301">
        <v>432171</v>
      </c>
      <c r="K839" s="301">
        <v>28972246</v>
      </c>
      <c r="L839" s="301">
        <v>46138</v>
      </c>
      <c r="M839" s="301">
        <v>9.9426059999999997E-3</v>
      </c>
    </row>
    <row r="840" spans="1:14" ht="14.5" x14ac:dyDescent="0.35">
      <c r="A840" s="301">
        <v>1997140103</v>
      </c>
      <c r="B840" s="301">
        <v>1997</v>
      </c>
      <c r="C840" s="302" t="s">
        <v>41</v>
      </c>
      <c r="D840" s="302" t="s">
        <v>42</v>
      </c>
      <c r="E840" s="302" t="s">
        <v>25</v>
      </c>
      <c r="F840" s="302" t="s">
        <v>26</v>
      </c>
      <c r="G840" s="302" t="s">
        <v>26</v>
      </c>
      <c r="H840" s="301">
        <v>170956</v>
      </c>
      <c r="I840" s="301">
        <v>632466</v>
      </c>
      <c r="J840" s="301">
        <v>29369</v>
      </c>
      <c r="K840" s="301">
        <v>61017696</v>
      </c>
      <c r="L840" s="301">
        <v>2789</v>
      </c>
      <c r="M840" s="301">
        <v>6.1293069999999998E-2</v>
      </c>
      <c r="N840" s="104"/>
    </row>
    <row r="841" spans="1:14" ht="14.5" x14ac:dyDescent="0.35">
      <c r="A841" s="301">
        <v>1997140203</v>
      </c>
      <c r="B841" s="301">
        <v>1997</v>
      </c>
      <c r="C841" s="302" t="s">
        <v>41</v>
      </c>
      <c r="D841" s="302" t="s">
        <v>42</v>
      </c>
      <c r="E841" s="302" t="s">
        <v>27</v>
      </c>
      <c r="F841" s="302" t="s">
        <v>26</v>
      </c>
      <c r="G841" s="302" t="s">
        <v>26</v>
      </c>
      <c r="H841" s="301">
        <v>233692</v>
      </c>
      <c r="I841" s="301">
        <v>436736</v>
      </c>
      <c r="J841" s="301">
        <v>71738</v>
      </c>
      <c r="K841" s="301">
        <v>42660542</v>
      </c>
      <c r="L841" s="301">
        <v>7014</v>
      </c>
      <c r="M841" s="301">
        <v>3.3315999999999998E-2</v>
      </c>
      <c r="N841" s="104"/>
    </row>
    <row r="842" spans="1:14" ht="14.5" x14ac:dyDescent="0.35">
      <c r="A842" s="301">
        <v>1997140303</v>
      </c>
      <c r="B842" s="301">
        <v>1997</v>
      </c>
      <c r="C842" s="302" t="s">
        <v>41</v>
      </c>
      <c r="D842" s="302" t="s">
        <v>42</v>
      </c>
      <c r="E842" s="302" t="s">
        <v>28</v>
      </c>
      <c r="F842" s="302" t="s">
        <v>26</v>
      </c>
      <c r="G842" s="302" t="s">
        <v>26</v>
      </c>
      <c r="H842" s="301">
        <v>602770</v>
      </c>
      <c r="I842" s="301">
        <v>376650</v>
      </c>
      <c r="J842" s="301">
        <v>280796</v>
      </c>
      <c r="K842" s="301">
        <v>36268639</v>
      </c>
      <c r="L842" s="301">
        <v>26839</v>
      </c>
      <c r="M842" s="301">
        <v>2.2458430000000001E-2</v>
      </c>
      <c r="N842" s="104"/>
    </row>
    <row r="843" spans="1:14" ht="14.5" x14ac:dyDescent="0.35">
      <c r="A843" s="301">
        <v>1997200103</v>
      </c>
      <c r="B843" s="301">
        <v>1997</v>
      </c>
      <c r="C843" s="302" t="s">
        <v>43</v>
      </c>
      <c r="D843" s="302" t="s">
        <v>44</v>
      </c>
      <c r="E843" s="302" t="s">
        <v>25</v>
      </c>
      <c r="F843" s="302" t="s">
        <v>26</v>
      </c>
      <c r="G843" s="302" t="s">
        <v>26</v>
      </c>
      <c r="H843" s="301">
        <v>368414</v>
      </c>
      <c r="I843" s="301">
        <v>427540</v>
      </c>
      <c r="J843" s="301">
        <v>112999</v>
      </c>
      <c r="K843" s="301">
        <v>35956684</v>
      </c>
      <c r="L843" s="301">
        <v>9506</v>
      </c>
      <c r="M843" s="301">
        <v>3.8755169999999999E-2</v>
      </c>
      <c r="N843" s="104"/>
    </row>
    <row r="844" spans="1:14" ht="14.5" x14ac:dyDescent="0.35">
      <c r="A844" s="301">
        <v>1997200203</v>
      </c>
      <c r="B844" s="301">
        <v>1997</v>
      </c>
      <c r="C844" s="302" t="s">
        <v>43</v>
      </c>
      <c r="D844" s="302" t="s">
        <v>44</v>
      </c>
      <c r="E844" s="302" t="s">
        <v>27</v>
      </c>
      <c r="F844" s="302" t="s">
        <v>26</v>
      </c>
      <c r="G844" s="302" t="s">
        <v>26</v>
      </c>
      <c r="H844" s="301">
        <v>693813</v>
      </c>
      <c r="I844" s="301">
        <v>366733</v>
      </c>
      <c r="J844" s="301">
        <v>271000</v>
      </c>
      <c r="K844" s="301">
        <v>31027966</v>
      </c>
      <c r="L844" s="301">
        <v>22983</v>
      </c>
      <c r="M844" s="301">
        <v>3.0188220000000002E-2</v>
      </c>
      <c r="N844" s="104"/>
    </row>
    <row r="845" spans="1:14" ht="14.5" x14ac:dyDescent="0.35">
      <c r="A845" s="301">
        <v>1997200303</v>
      </c>
      <c r="B845" s="301">
        <v>1997</v>
      </c>
      <c r="C845" s="302" t="s">
        <v>43</v>
      </c>
      <c r="D845" s="302" t="s">
        <v>44</v>
      </c>
      <c r="E845" s="302" t="s">
        <v>28</v>
      </c>
      <c r="F845" s="302" t="s">
        <v>26</v>
      </c>
      <c r="G845" s="302" t="s">
        <v>26</v>
      </c>
      <c r="H845" s="301">
        <v>1102065</v>
      </c>
      <c r="I845" s="301">
        <v>358643</v>
      </c>
      <c r="J845" s="301">
        <v>642901</v>
      </c>
      <c r="K845" s="301">
        <v>28226141</v>
      </c>
      <c r="L845" s="301">
        <v>49296</v>
      </c>
      <c r="M845" s="301">
        <v>2.2356040000000001E-2</v>
      </c>
      <c r="N845" s="104"/>
    </row>
    <row r="846" spans="1:14" ht="14.5" x14ac:dyDescent="0.35">
      <c r="A846" s="301">
        <v>1997240103</v>
      </c>
      <c r="B846" s="301">
        <v>1997</v>
      </c>
      <c r="C846" s="302" t="s">
        <v>45</v>
      </c>
      <c r="D846" s="302" t="s">
        <v>46</v>
      </c>
      <c r="E846" s="302" t="s">
        <v>25</v>
      </c>
      <c r="F846" s="302" t="s">
        <v>26</v>
      </c>
      <c r="G846" s="302" t="s">
        <v>26</v>
      </c>
      <c r="H846" s="301">
        <v>341501</v>
      </c>
      <c r="I846" s="301">
        <v>501261</v>
      </c>
      <c r="J846" s="301">
        <v>94483</v>
      </c>
      <c r="K846" s="301">
        <v>37446263</v>
      </c>
      <c r="L846" s="301">
        <v>7148</v>
      </c>
      <c r="M846" s="301">
        <v>4.7778479999999998E-2</v>
      </c>
    </row>
    <row r="847" spans="1:14" ht="14.5" x14ac:dyDescent="0.35">
      <c r="A847" s="301">
        <v>1997240203</v>
      </c>
      <c r="B847" s="301">
        <v>1997</v>
      </c>
      <c r="C847" s="302" t="s">
        <v>45</v>
      </c>
      <c r="D847" s="302" t="s">
        <v>46</v>
      </c>
      <c r="E847" s="302" t="s">
        <v>27</v>
      </c>
      <c r="F847" s="302" t="s">
        <v>26</v>
      </c>
      <c r="G847" s="302" t="s">
        <v>26</v>
      </c>
      <c r="H847" s="301">
        <v>265555</v>
      </c>
      <c r="I847" s="301">
        <v>146428</v>
      </c>
      <c r="J847" s="301">
        <v>110066</v>
      </c>
      <c r="K847" s="301">
        <v>11302792</v>
      </c>
      <c r="L847" s="301">
        <v>8487</v>
      </c>
      <c r="M847" s="301">
        <v>3.1289240000000003E-2</v>
      </c>
    </row>
    <row r="848" spans="1:14" ht="14.5" x14ac:dyDescent="0.35">
      <c r="A848" s="301">
        <v>1997240303</v>
      </c>
      <c r="B848" s="301">
        <v>1997</v>
      </c>
      <c r="C848" s="302" t="s">
        <v>45</v>
      </c>
      <c r="D848" s="302" t="s">
        <v>46</v>
      </c>
      <c r="E848" s="302" t="s">
        <v>28</v>
      </c>
      <c r="F848" s="302" t="s">
        <v>26</v>
      </c>
      <c r="G848" s="302" t="s">
        <v>26</v>
      </c>
      <c r="H848" s="301">
        <v>1119839</v>
      </c>
      <c r="I848" s="301">
        <v>293388</v>
      </c>
      <c r="J848" s="301">
        <v>586031</v>
      </c>
      <c r="K848" s="301">
        <v>22789668</v>
      </c>
      <c r="L848" s="301">
        <v>45685</v>
      </c>
      <c r="M848" s="301">
        <v>2.4512389999999998E-2</v>
      </c>
    </row>
    <row r="849" spans="1:13" ht="14.5" x14ac:dyDescent="0.35">
      <c r="A849" s="301">
        <v>1997260103</v>
      </c>
      <c r="B849" s="301">
        <v>1997</v>
      </c>
      <c r="C849" s="302" t="s">
        <v>47</v>
      </c>
      <c r="D849" s="302" t="s">
        <v>48</v>
      </c>
      <c r="E849" s="302" t="s">
        <v>25</v>
      </c>
      <c r="F849" s="302" t="s">
        <v>26</v>
      </c>
      <c r="G849" s="302" t="s">
        <v>26</v>
      </c>
      <c r="H849" s="301">
        <v>248917</v>
      </c>
      <c r="I849" s="301">
        <v>255924</v>
      </c>
      <c r="J849" s="301">
        <v>62349</v>
      </c>
      <c r="K849" s="301">
        <v>17031156</v>
      </c>
      <c r="L849" s="301">
        <v>4175</v>
      </c>
      <c r="M849" s="301">
        <v>5.9616089999999997E-2</v>
      </c>
    </row>
    <row r="850" spans="1:13" ht="14.5" x14ac:dyDescent="0.35">
      <c r="A850" s="301">
        <v>1997260203</v>
      </c>
      <c r="B850" s="301">
        <v>1997</v>
      </c>
      <c r="C850" s="302" t="s">
        <v>47</v>
      </c>
      <c r="D850" s="302" t="s">
        <v>48</v>
      </c>
      <c r="E850" s="302" t="s">
        <v>27</v>
      </c>
      <c r="F850" s="302" t="s">
        <v>26</v>
      </c>
      <c r="G850" s="302" t="s">
        <v>26</v>
      </c>
      <c r="H850" s="301">
        <v>511204</v>
      </c>
      <c r="I850" s="301">
        <v>240748</v>
      </c>
      <c r="J850" s="301">
        <v>181313</v>
      </c>
      <c r="K850" s="301">
        <v>16239116</v>
      </c>
      <c r="L850" s="301">
        <v>12211</v>
      </c>
      <c r="M850" s="301">
        <v>4.1863820000000003E-2</v>
      </c>
    </row>
    <row r="851" spans="1:13" ht="14.5" x14ac:dyDescent="0.35">
      <c r="A851" s="301">
        <v>1997260303</v>
      </c>
      <c r="B851" s="301">
        <v>1997</v>
      </c>
      <c r="C851" s="302" t="s">
        <v>47</v>
      </c>
      <c r="D851" s="302" t="s">
        <v>48</v>
      </c>
      <c r="E851" s="302" t="s">
        <v>28</v>
      </c>
      <c r="F851" s="302" t="s">
        <v>26</v>
      </c>
      <c r="G851" s="302" t="s">
        <v>26</v>
      </c>
      <c r="H851" s="301">
        <v>1137473</v>
      </c>
      <c r="I851" s="301">
        <v>334592</v>
      </c>
      <c r="J851" s="301">
        <v>531685</v>
      </c>
      <c r="K851" s="301">
        <v>23135440</v>
      </c>
      <c r="L851" s="301">
        <v>37004</v>
      </c>
      <c r="M851" s="301">
        <v>3.0738870000000001E-2</v>
      </c>
    </row>
    <row r="852" spans="1:13" ht="14.5" x14ac:dyDescent="0.35">
      <c r="A852" s="301">
        <v>1997280103</v>
      </c>
      <c r="B852" s="301">
        <v>1997</v>
      </c>
      <c r="C852" s="302" t="s">
        <v>49</v>
      </c>
      <c r="D852" s="302" t="s">
        <v>50</v>
      </c>
      <c r="E852" s="302" t="s">
        <v>25</v>
      </c>
      <c r="F852" s="302" t="s">
        <v>26</v>
      </c>
      <c r="G852" s="302" t="s">
        <v>26</v>
      </c>
      <c r="H852" s="301">
        <v>799419</v>
      </c>
      <c r="I852" s="301">
        <v>713472</v>
      </c>
      <c r="J852" s="301">
        <v>145021</v>
      </c>
      <c r="K852" s="301">
        <v>63445930</v>
      </c>
      <c r="L852" s="301">
        <v>13315</v>
      </c>
      <c r="M852" s="301">
        <v>6.0040250000000003E-2</v>
      </c>
    </row>
    <row r="853" spans="1:13" ht="14.5" x14ac:dyDescent="0.35">
      <c r="A853" s="301">
        <v>1997280203</v>
      </c>
      <c r="B853" s="301">
        <v>1997</v>
      </c>
      <c r="C853" s="302" t="s">
        <v>49</v>
      </c>
      <c r="D853" s="302" t="s">
        <v>50</v>
      </c>
      <c r="E853" s="302" t="s">
        <v>27</v>
      </c>
      <c r="F853" s="302" t="s">
        <v>26</v>
      </c>
      <c r="G853" s="302" t="s">
        <v>26</v>
      </c>
      <c r="H853" s="301">
        <v>1335520</v>
      </c>
      <c r="I853" s="301">
        <v>485056</v>
      </c>
      <c r="J853" s="301">
        <v>368671</v>
      </c>
      <c r="K853" s="301">
        <v>44775083</v>
      </c>
      <c r="L853" s="301">
        <v>34081</v>
      </c>
      <c r="M853" s="301">
        <v>3.9186510000000001E-2</v>
      </c>
    </row>
    <row r="854" spans="1:13" ht="14.5" x14ac:dyDescent="0.35">
      <c r="A854" s="301">
        <v>1997280303</v>
      </c>
      <c r="B854" s="301">
        <v>1997</v>
      </c>
      <c r="C854" s="302" t="s">
        <v>49</v>
      </c>
      <c r="D854" s="302" t="s">
        <v>50</v>
      </c>
      <c r="E854" s="302" t="s">
        <v>28</v>
      </c>
      <c r="F854" s="302" t="s">
        <v>26</v>
      </c>
      <c r="G854" s="302" t="s">
        <v>26</v>
      </c>
      <c r="H854" s="301">
        <v>2667259</v>
      </c>
      <c r="I854" s="301">
        <v>627773</v>
      </c>
      <c r="J854" s="301">
        <v>964104</v>
      </c>
      <c r="K854" s="301">
        <v>58206415</v>
      </c>
      <c r="L854" s="301">
        <v>89307</v>
      </c>
      <c r="M854" s="301">
        <v>2.986604E-2</v>
      </c>
    </row>
    <row r="855" spans="1:13" ht="14.5" x14ac:dyDescent="0.35">
      <c r="A855" s="301">
        <v>1997290103</v>
      </c>
      <c r="B855" s="301">
        <v>1997</v>
      </c>
      <c r="C855" s="302" t="s">
        <v>51</v>
      </c>
      <c r="D855" s="302" t="s">
        <v>52</v>
      </c>
      <c r="E855" s="302" t="s">
        <v>25</v>
      </c>
      <c r="F855" s="302" t="s">
        <v>26</v>
      </c>
      <c r="G855" s="302" t="s">
        <v>26</v>
      </c>
      <c r="H855" s="301">
        <v>353321</v>
      </c>
      <c r="I855" s="301">
        <v>379458</v>
      </c>
      <c r="J855" s="301">
        <v>97170</v>
      </c>
      <c r="K855" s="301">
        <v>28086194</v>
      </c>
      <c r="L855" s="301">
        <v>7163</v>
      </c>
      <c r="M855" s="301">
        <v>4.9323560000000002E-2</v>
      </c>
    </row>
    <row r="856" spans="1:13" ht="14.5" x14ac:dyDescent="0.35">
      <c r="A856" s="301">
        <v>1997290203</v>
      </c>
      <c r="B856" s="301">
        <v>1997</v>
      </c>
      <c r="C856" s="302" t="s">
        <v>51</v>
      </c>
      <c r="D856" s="302" t="s">
        <v>52</v>
      </c>
      <c r="E856" s="302" t="s">
        <v>27</v>
      </c>
      <c r="F856" s="302" t="s">
        <v>26</v>
      </c>
      <c r="G856" s="302" t="s">
        <v>26</v>
      </c>
      <c r="H856" s="301">
        <v>326460</v>
      </c>
      <c r="I856" s="301">
        <v>155467</v>
      </c>
      <c r="J856" s="301">
        <v>113803</v>
      </c>
      <c r="K856" s="301">
        <v>12074408</v>
      </c>
      <c r="L856" s="301">
        <v>8837</v>
      </c>
      <c r="M856" s="301">
        <v>3.6942660000000002E-2</v>
      </c>
    </row>
    <row r="857" spans="1:13" ht="14.5" x14ac:dyDescent="0.35">
      <c r="A857" s="301">
        <v>1997290303</v>
      </c>
      <c r="B857" s="301">
        <v>1997</v>
      </c>
      <c r="C857" s="302" t="s">
        <v>51</v>
      </c>
      <c r="D857" s="302" t="s">
        <v>52</v>
      </c>
      <c r="E857" s="302" t="s">
        <v>28</v>
      </c>
      <c r="F857" s="302" t="s">
        <v>26</v>
      </c>
      <c r="G857" s="302" t="s">
        <v>26</v>
      </c>
      <c r="H857" s="301">
        <v>400936</v>
      </c>
      <c r="I857" s="301">
        <v>123565</v>
      </c>
      <c r="J857" s="301">
        <v>191991</v>
      </c>
      <c r="K857" s="301">
        <v>9698547</v>
      </c>
      <c r="L857" s="301">
        <v>15064</v>
      </c>
      <c r="M857" s="301">
        <v>2.6615030000000001E-2</v>
      </c>
    </row>
    <row r="858" spans="1:13" ht="14.5" x14ac:dyDescent="0.35">
      <c r="A858" s="301">
        <v>1997320103</v>
      </c>
      <c r="B858" s="301">
        <v>1997</v>
      </c>
      <c r="C858" s="302" t="s">
        <v>53</v>
      </c>
      <c r="D858" s="302" t="s">
        <v>54</v>
      </c>
      <c r="E858" s="302" t="s">
        <v>25</v>
      </c>
      <c r="F858" s="302" t="s">
        <v>26</v>
      </c>
      <c r="G858" s="302" t="s">
        <v>26</v>
      </c>
      <c r="H858" s="301">
        <v>368778</v>
      </c>
      <c r="I858" s="301">
        <v>328418</v>
      </c>
      <c r="J858" s="301">
        <v>88792</v>
      </c>
      <c r="K858" s="301">
        <v>31277544</v>
      </c>
      <c r="L858" s="301">
        <v>8489</v>
      </c>
      <c r="M858" s="301">
        <v>4.3442229999999998E-2</v>
      </c>
    </row>
    <row r="859" spans="1:13" ht="14.5" x14ac:dyDescent="0.35">
      <c r="A859" s="301">
        <v>1997320203</v>
      </c>
      <c r="B859" s="301">
        <v>1997</v>
      </c>
      <c r="C859" s="302" t="s">
        <v>53</v>
      </c>
      <c r="D859" s="302" t="s">
        <v>54</v>
      </c>
      <c r="E859" s="302" t="s">
        <v>27</v>
      </c>
      <c r="F859" s="302" t="s">
        <v>26</v>
      </c>
      <c r="G859" s="302" t="s">
        <v>26</v>
      </c>
      <c r="H859" s="301">
        <v>293390</v>
      </c>
      <c r="I859" s="301">
        <v>136980</v>
      </c>
      <c r="J859" s="301">
        <v>97535</v>
      </c>
      <c r="K859" s="301">
        <v>12443572</v>
      </c>
      <c r="L859" s="301">
        <v>8836</v>
      </c>
      <c r="M859" s="301">
        <v>3.3202229999999999E-2</v>
      </c>
    </row>
    <row r="860" spans="1:13" ht="14.5" x14ac:dyDescent="0.35">
      <c r="A860" s="301">
        <v>1997320303</v>
      </c>
      <c r="B860" s="301">
        <v>1997</v>
      </c>
      <c r="C860" s="302" t="s">
        <v>53</v>
      </c>
      <c r="D860" s="302" t="s">
        <v>54</v>
      </c>
      <c r="E860" s="302" t="s">
        <v>28</v>
      </c>
      <c r="F860" s="302" t="s">
        <v>26</v>
      </c>
      <c r="G860" s="302" t="s">
        <v>26</v>
      </c>
      <c r="H860" s="301">
        <v>470669</v>
      </c>
      <c r="I860" s="301">
        <v>131320</v>
      </c>
      <c r="J860" s="301">
        <v>197657</v>
      </c>
      <c r="K860" s="301">
        <v>11492372</v>
      </c>
      <c r="L860" s="301">
        <v>17006</v>
      </c>
      <c r="M860" s="301">
        <v>2.767733E-2</v>
      </c>
    </row>
    <row r="861" spans="1:13" ht="14.5" x14ac:dyDescent="0.35">
      <c r="A861" s="301">
        <v>1997330103</v>
      </c>
      <c r="B861" s="301">
        <v>1997</v>
      </c>
      <c r="C861" s="302" t="s">
        <v>55</v>
      </c>
      <c r="D861" s="302" t="s">
        <v>56</v>
      </c>
      <c r="E861" s="302" t="s">
        <v>25</v>
      </c>
      <c r="F861" s="302" t="s">
        <v>26</v>
      </c>
      <c r="G861" s="302" t="s">
        <v>26</v>
      </c>
      <c r="H861" s="301">
        <v>347493</v>
      </c>
      <c r="I861" s="301">
        <v>338916</v>
      </c>
      <c r="J861" s="301">
        <v>81489</v>
      </c>
      <c r="K861" s="301">
        <v>29998901</v>
      </c>
      <c r="L861" s="301">
        <v>7141</v>
      </c>
      <c r="M861" s="301">
        <v>4.8663449999999997E-2</v>
      </c>
    </row>
    <row r="862" spans="1:13" ht="14.5" x14ac:dyDescent="0.35">
      <c r="A862" s="301">
        <v>1997330203</v>
      </c>
      <c r="B862" s="301">
        <v>1997</v>
      </c>
      <c r="C862" s="302" t="s">
        <v>55</v>
      </c>
      <c r="D862" s="302" t="s">
        <v>56</v>
      </c>
      <c r="E862" s="302" t="s">
        <v>27</v>
      </c>
      <c r="F862" s="302" t="s">
        <v>26</v>
      </c>
      <c r="G862" s="302" t="s">
        <v>26</v>
      </c>
      <c r="H862" s="301">
        <v>347421</v>
      </c>
      <c r="I862" s="301">
        <v>168539</v>
      </c>
      <c r="J862" s="301">
        <v>126989</v>
      </c>
      <c r="K862" s="301">
        <v>14328489</v>
      </c>
      <c r="L862" s="301">
        <v>10804</v>
      </c>
      <c r="M862" s="301">
        <v>3.2157560000000002E-2</v>
      </c>
    </row>
    <row r="863" spans="1:13" ht="14.5" x14ac:dyDescent="0.35">
      <c r="A863" s="301">
        <v>1997330303</v>
      </c>
      <c r="B863" s="301">
        <v>1997</v>
      </c>
      <c r="C863" s="302" t="s">
        <v>55</v>
      </c>
      <c r="D863" s="302" t="s">
        <v>56</v>
      </c>
      <c r="E863" s="302" t="s">
        <v>28</v>
      </c>
      <c r="F863" s="302" t="s">
        <v>26</v>
      </c>
      <c r="G863" s="302" t="s">
        <v>26</v>
      </c>
      <c r="H863" s="301">
        <v>614913</v>
      </c>
      <c r="I863" s="301">
        <v>182940</v>
      </c>
      <c r="J863" s="301">
        <v>317300</v>
      </c>
      <c r="K863" s="301">
        <v>15324124</v>
      </c>
      <c r="L863" s="301">
        <v>26654</v>
      </c>
      <c r="M863" s="301">
        <v>2.3070130000000001E-2</v>
      </c>
    </row>
    <row r="864" spans="1:13" ht="14.5" x14ac:dyDescent="0.35">
      <c r="A864" s="301">
        <v>1997370103</v>
      </c>
      <c r="B864" s="301">
        <v>1997</v>
      </c>
      <c r="C864" s="302" t="s">
        <v>57</v>
      </c>
      <c r="D864" s="302" t="s">
        <v>58</v>
      </c>
      <c r="E864" s="302" t="s">
        <v>25</v>
      </c>
      <c r="F864" s="302" t="s">
        <v>26</v>
      </c>
      <c r="G864" s="302" t="s">
        <v>26</v>
      </c>
      <c r="H864" s="301">
        <v>452180</v>
      </c>
      <c r="I864" s="301">
        <v>515176</v>
      </c>
      <c r="J864" s="301">
        <v>126819</v>
      </c>
      <c r="K864" s="301">
        <v>12474210</v>
      </c>
      <c r="L864" s="301">
        <v>3092</v>
      </c>
      <c r="M864" s="301">
        <v>0.14626349999999999</v>
      </c>
    </row>
    <row r="865" spans="1:13" ht="14.5" x14ac:dyDescent="0.35">
      <c r="A865" s="301">
        <v>1997370203</v>
      </c>
      <c r="B865" s="301">
        <v>1997</v>
      </c>
      <c r="C865" s="302" t="s">
        <v>57</v>
      </c>
      <c r="D865" s="302" t="s">
        <v>58</v>
      </c>
      <c r="E865" s="302" t="s">
        <v>27</v>
      </c>
      <c r="F865" s="302" t="s">
        <v>26</v>
      </c>
      <c r="G865" s="302" t="s">
        <v>26</v>
      </c>
      <c r="H865" s="301">
        <v>1107771</v>
      </c>
      <c r="I865" s="301">
        <v>652262</v>
      </c>
      <c r="J865" s="301">
        <v>472501</v>
      </c>
      <c r="K865" s="301">
        <v>14931324</v>
      </c>
      <c r="L865" s="301">
        <v>10807</v>
      </c>
      <c r="M865" s="301">
        <v>0.1025018</v>
      </c>
    </row>
    <row r="866" spans="1:13" ht="14.5" x14ac:dyDescent="0.35">
      <c r="A866" s="301">
        <v>1997370303</v>
      </c>
      <c r="B866" s="301">
        <v>1997</v>
      </c>
      <c r="C866" s="302" t="s">
        <v>57</v>
      </c>
      <c r="D866" s="302" t="s">
        <v>58</v>
      </c>
      <c r="E866" s="302" t="s">
        <v>28</v>
      </c>
      <c r="F866" s="302" t="s">
        <v>26</v>
      </c>
      <c r="G866" s="302" t="s">
        <v>26</v>
      </c>
      <c r="H866" s="301">
        <v>1649041</v>
      </c>
      <c r="I866" s="301">
        <v>570969</v>
      </c>
      <c r="J866" s="301">
        <v>971217</v>
      </c>
      <c r="K866" s="301">
        <v>12433385</v>
      </c>
      <c r="L866" s="301">
        <v>21124</v>
      </c>
      <c r="M866" s="301">
        <v>7.8064309999999998E-2</v>
      </c>
    </row>
    <row r="867" spans="1:13" ht="14.5" x14ac:dyDescent="0.35">
      <c r="A867" s="301">
        <v>1997400103</v>
      </c>
      <c r="B867" s="301">
        <v>1997</v>
      </c>
      <c r="C867" s="302" t="s">
        <v>59</v>
      </c>
      <c r="D867" s="302" t="s">
        <v>60</v>
      </c>
      <c r="E867" s="302" t="s">
        <v>25</v>
      </c>
      <c r="F867" s="302" t="s">
        <v>26</v>
      </c>
      <c r="G867" s="302" t="s">
        <v>26</v>
      </c>
      <c r="H867" s="301">
        <v>317941</v>
      </c>
      <c r="I867" s="301">
        <v>353723</v>
      </c>
      <c r="J867" s="301">
        <v>72837</v>
      </c>
      <c r="K867" s="301">
        <v>27067272</v>
      </c>
      <c r="L867" s="301">
        <v>5612</v>
      </c>
      <c r="M867" s="301">
        <v>5.6654009999999998E-2</v>
      </c>
    </row>
    <row r="868" spans="1:13" ht="14.5" x14ac:dyDescent="0.35">
      <c r="A868" s="301">
        <v>1997400203</v>
      </c>
      <c r="B868" s="301">
        <v>1997</v>
      </c>
      <c r="C868" s="302" t="s">
        <v>59</v>
      </c>
      <c r="D868" s="302" t="s">
        <v>60</v>
      </c>
      <c r="E868" s="302" t="s">
        <v>27</v>
      </c>
      <c r="F868" s="302" t="s">
        <v>26</v>
      </c>
      <c r="G868" s="302" t="s">
        <v>26</v>
      </c>
      <c r="H868" s="301">
        <v>185386</v>
      </c>
      <c r="I868" s="301">
        <v>120476</v>
      </c>
      <c r="J868" s="301">
        <v>87779</v>
      </c>
      <c r="K868" s="301">
        <v>8880028</v>
      </c>
      <c r="L868" s="301">
        <v>6464</v>
      </c>
      <c r="M868" s="301">
        <v>2.8677970000000001E-2</v>
      </c>
    </row>
    <row r="869" spans="1:13" ht="14.5" x14ac:dyDescent="0.35">
      <c r="A869" s="301">
        <v>1997400303</v>
      </c>
      <c r="B869" s="301">
        <v>1997</v>
      </c>
      <c r="C869" s="302" t="s">
        <v>59</v>
      </c>
      <c r="D869" s="302" t="s">
        <v>60</v>
      </c>
      <c r="E869" s="302" t="s">
        <v>28</v>
      </c>
      <c r="F869" s="302" t="s">
        <v>26</v>
      </c>
      <c r="G869" s="302" t="s">
        <v>26</v>
      </c>
      <c r="H869" s="301">
        <v>168833</v>
      </c>
      <c r="I869" s="301">
        <v>67828</v>
      </c>
      <c r="J869" s="301">
        <v>102499</v>
      </c>
      <c r="K869" s="301">
        <v>4656892</v>
      </c>
      <c r="L869" s="301">
        <v>7038</v>
      </c>
      <c r="M869" s="301">
        <v>2.3987149999999999E-2</v>
      </c>
    </row>
    <row r="870" spans="1:13" ht="14.5" x14ac:dyDescent="0.35">
      <c r="A870" s="301">
        <v>1997990103</v>
      </c>
      <c r="B870" s="301">
        <v>1997</v>
      </c>
      <c r="C870" s="302" t="s">
        <v>61</v>
      </c>
      <c r="D870" s="302" t="s">
        <v>62</v>
      </c>
      <c r="E870" s="302" t="s">
        <v>25</v>
      </c>
      <c r="F870" s="302" t="s">
        <v>26</v>
      </c>
      <c r="G870" s="302" t="s">
        <v>26</v>
      </c>
      <c r="H870" s="301">
        <v>61812</v>
      </c>
      <c r="I870" s="301">
        <v>130977</v>
      </c>
      <c r="J870" s="301">
        <v>29344</v>
      </c>
      <c r="K870" s="301">
        <v>4744200</v>
      </c>
      <c r="L870" s="301">
        <v>1025</v>
      </c>
      <c r="M870" s="301">
        <v>6.0283589999999998E-2</v>
      </c>
    </row>
    <row r="871" spans="1:13" ht="14.5" x14ac:dyDescent="0.35">
      <c r="A871" s="301">
        <v>1997990203</v>
      </c>
      <c r="B871" s="301">
        <v>1997</v>
      </c>
      <c r="C871" s="302" t="s">
        <v>61</v>
      </c>
      <c r="D871" s="302" t="s">
        <v>62</v>
      </c>
      <c r="E871" s="302" t="s">
        <v>27</v>
      </c>
      <c r="F871" s="302" t="s">
        <v>26</v>
      </c>
      <c r="G871" s="302" t="s">
        <v>26</v>
      </c>
      <c r="H871" s="301">
        <v>116228</v>
      </c>
      <c r="I871" s="301">
        <v>236490</v>
      </c>
      <c r="J871" s="301">
        <v>159610</v>
      </c>
      <c r="K871" s="301">
        <v>4313433</v>
      </c>
      <c r="L871" s="301">
        <v>3000</v>
      </c>
      <c r="M871" s="301">
        <v>3.8747480000000001E-2</v>
      </c>
    </row>
    <row r="872" spans="1:13" ht="14.5" x14ac:dyDescent="0.35">
      <c r="A872" s="301">
        <v>1997990303</v>
      </c>
      <c r="B872" s="301">
        <v>1997</v>
      </c>
      <c r="C872" s="302" t="s">
        <v>61</v>
      </c>
      <c r="D872" s="302" t="s">
        <v>62</v>
      </c>
      <c r="E872" s="302" t="s">
        <v>28</v>
      </c>
      <c r="F872" s="302" t="s">
        <v>26</v>
      </c>
      <c r="G872" s="302" t="s">
        <v>26</v>
      </c>
      <c r="H872" s="301">
        <v>225782</v>
      </c>
      <c r="I872" s="301">
        <v>103281</v>
      </c>
      <c r="J872" s="301">
        <v>168393</v>
      </c>
      <c r="K872" s="301">
        <v>3053447</v>
      </c>
      <c r="L872" s="301">
        <v>5221</v>
      </c>
      <c r="M872" s="301">
        <v>4.3243160000000003E-2</v>
      </c>
    </row>
    <row r="873" spans="1:13" ht="14.5" x14ac:dyDescent="0.35">
      <c r="A873" s="301">
        <v>1998000103</v>
      </c>
      <c r="B873" s="301">
        <v>1998</v>
      </c>
      <c r="C873" s="302" t="s">
        <v>23</v>
      </c>
      <c r="D873" s="302" t="s">
        <v>24</v>
      </c>
      <c r="E873" s="302" t="s">
        <v>25</v>
      </c>
      <c r="F873" s="302" t="s">
        <v>26</v>
      </c>
      <c r="G873" s="302" t="s">
        <v>26</v>
      </c>
      <c r="H873" s="301">
        <v>348160</v>
      </c>
      <c r="I873" s="301">
        <v>1245538</v>
      </c>
      <c r="J873" s="301">
        <v>414263</v>
      </c>
      <c r="K873" s="301">
        <v>18882388</v>
      </c>
      <c r="L873" s="301">
        <v>6069</v>
      </c>
      <c r="M873" s="301">
        <v>5.7365159999999998E-2</v>
      </c>
    </row>
    <row r="874" spans="1:13" ht="14.5" x14ac:dyDescent="0.35">
      <c r="A874" s="301">
        <v>1998000203</v>
      </c>
      <c r="B874" s="301">
        <v>1998</v>
      </c>
      <c r="C874" s="302" t="s">
        <v>23</v>
      </c>
      <c r="D874" s="302" t="s">
        <v>24</v>
      </c>
      <c r="E874" s="302" t="s">
        <v>27</v>
      </c>
      <c r="F874" s="302" t="s">
        <v>26</v>
      </c>
      <c r="G874" s="302" t="s">
        <v>26</v>
      </c>
      <c r="H874" s="301">
        <v>1160528</v>
      </c>
      <c r="I874" s="301">
        <v>2368552</v>
      </c>
      <c r="J874" s="301">
        <v>1898645</v>
      </c>
      <c r="K874" s="301">
        <v>34437248</v>
      </c>
      <c r="L874" s="301">
        <v>27702</v>
      </c>
      <c r="M874" s="301">
        <v>4.1893369999999999E-2</v>
      </c>
    </row>
    <row r="875" spans="1:13" ht="14.5" x14ac:dyDescent="0.35">
      <c r="A875" s="301">
        <v>1998000303</v>
      </c>
      <c r="B875" s="301">
        <v>1998</v>
      </c>
      <c r="C875" s="302" t="s">
        <v>23</v>
      </c>
      <c r="D875" s="302" t="s">
        <v>24</v>
      </c>
      <c r="E875" s="302" t="s">
        <v>28</v>
      </c>
      <c r="F875" s="302" t="s">
        <v>26</v>
      </c>
      <c r="G875" s="302" t="s">
        <v>26</v>
      </c>
      <c r="H875" s="301">
        <v>982555</v>
      </c>
      <c r="I875" s="301">
        <v>1492487</v>
      </c>
      <c r="J875" s="301">
        <v>1817332</v>
      </c>
      <c r="K875" s="301">
        <v>22275287</v>
      </c>
      <c r="L875" s="301">
        <v>27077</v>
      </c>
      <c r="M875" s="301">
        <v>3.628779E-2</v>
      </c>
    </row>
    <row r="876" spans="1:13" ht="14.5" x14ac:dyDescent="0.35">
      <c r="A876" s="301">
        <v>1998000403</v>
      </c>
      <c r="B876" s="301">
        <v>1998</v>
      </c>
      <c r="C876" s="302" t="s">
        <v>23</v>
      </c>
      <c r="D876" s="302" t="s">
        <v>24</v>
      </c>
      <c r="E876" s="302" t="s">
        <v>29</v>
      </c>
      <c r="F876" s="302" t="s">
        <v>26</v>
      </c>
      <c r="G876" s="302" t="s">
        <v>26</v>
      </c>
      <c r="H876" s="301">
        <v>3804765</v>
      </c>
      <c r="I876" s="301">
        <v>4521328</v>
      </c>
      <c r="J876" s="301">
        <v>9810820</v>
      </c>
      <c r="K876" s="301">
        <v>67653500</v>
      </c>
      <c r="L876" s="301">
        <v>147115</v>
      </c>
      <c r="M876" s="301">
        <v>2.5862449999999999E-2</v>
      </c>
    </row>
    <row r="877" spans="1:13" ht="14.5" x14ac:dyDescent="0.35">
      <c r="A877" s="301">
        <v>1998010403</v>
      </c>
      <c r="B877" s="301">
        <v>1998</v>
      </c>
      <c r="C877" s="302" t="s">
        <v>30</v>
      </c>
      <c r="D877" s="302" t="s">
        <v>31</v>
      </c>
      <c r="E877" s="302" t="s">
        <v>26</v>
      </c>
      <c r="F877" s="302" t="s">
        <v>26</v>
      </c>
      <c r="G877" s="302" t="s">
        <v>26</v>
      </c>
      <c r="H877" s="301">
        <v>153897</v>
      </c>
      <c r="I877" s="301">
        <v>70955</v>
      </c>
      <c r="J877" s="301">
        <v>76300</v>
      </c>
      <c r="K877" s="301">
        <v>5345386</v>
      </c>
      <c r="L877" s="301">
        <v>5409</v>
      </c>
      <c r="M877" s="301">
        <v>2.8452229999999998E-2</v>
      </c>
    </row>
    <row r="878" spans="1:13" ht="14.5" x14ac:dyDescent="0.35">
      <c r="A878" s="301">
        <v>1998020101</v>
      </c>
      <c r="B878" s="301">
        <v>1998</v>
      </c>
      <c r="C878" s="302" t="s">
        <v>32</v>
      </c>
      <c r="D878" s="302" t="s">
        <v>33</v>
      </c>
      <c r="E878" s="302" t="s">
        <v>25</v>
      </c>
      <c r="F878" s="302" t="s">
        <v>34</v>
      </c>
      <c r="G878" s="302" t="s">
        <v>25</v>
      </c>
      <c r="H878" s="301">
        <v>68142</v>
      </c>
      <c r="I878" s="301">
        <v>73356</v>
      </c>
      <c r="J878" s="301">
        <v>19317</v>
      </c>
      <c r="K878" s="301">
        <v>6866060</v>
      </c>
      <c r="L878" s="301">
        <v>1838</v>
      </c>
      <c r="M878" s="301">
        <v>3.7072349999999997E-2</v>
      </c>
    </row>
    <row r="879" spans="1:13" ht="14.5" x14ac:dyDescent="0.35">
      <c r="A879" s="301">
        <v>1998020102</v>
      </c>
      <c r="B879" s="301">
        <v>1998</v>
      </c>
      <c r="C879" s="302" t="s">
        <v>32</v>
      </c>
      <c r="D879" s="302" t="s">
        <v>33</v>
      </c>
      <c r="E879" s="302" t="s">
        <v>25</v>
      </c>
      <c r="F879" s="302" t="s">
        <v>34</v>
      </c>
      <c r="G879" s="302" t="s">
        <v>27</v>
      </c>
      <c r="H879" s="301">
        <v>149878</v>
      </c>
      <c r="I879" s="301">
        <v>175590</v>
      </c>
      <c r="J879" s="301">
        <v>46582</v>
      </c>
      <c r="K879" s="301">
        <v>17049929</v>
      </c>
      <c r="L879" s="301">
        <v>4544</v>
      </c>
      <c r="M879" s="301">
        <v>3.298301E-2</v>
      </c>
    </row>
    <row r="880" spans="1:13" ht="14.5" x14ac:dyDescent="0.35">
      <c r="A880" s="301">
        <v>1998020103</v>
      </c>
      <c r="B880" s="301">
        <v>1998</v>
      </c>
      <c r="C880" s="302" t="s">
        <v>32</v>
      </c>
      <c r="D880" s="302" t="s">
        <v>33</v>
      </c>
      <c r="E880" s="302" t="s">
        <v>25</v>
      </c>
      <c r="F880" s="302" t="s">
        <v>34</v>
      </c>
      <c r="G880" s="302" t="s">
        <v>35</v>
      </c>
      <c r="H880" s="301">
        <v>50340</v>
      </c>
      <c r="I880" s="301">
        <v>60972</v>
      </c>
      <c r="J880" s="301">
        <v>16207</v>
      </c>
      <c r="K880" s="301">
        <v>6071119</v>
      </c>
      <c r="L880" s="301">
        <v>1614</v>
      </c>
      <c r="M880" s="301">
        <v>3.1180619999999999E-2</v>
      </c>
    </row>
    <row r="881" spans="1:13" ht="14.5" x14ac:dyDescent="0.35">
      <c r="A881" s="301">
        <v>1998020111</v>
      </c>
      <c r="B881" s="301">
        <v>1998</v>
      </c>
      <c r="C881" s="302" t="s">
        <v>32</v>
      </c>
      <c r="D881" s="302" t="s">
        <v>33</v>
      </c>
      <c r="E881" s="302" t="s">
        <v>25</v>
      </c>
      <c r="F881" s="302" t="s">
        <v>36</v>
      </c>
      <c r="G881" s="302" t="s">
        <v>25</v>
      </c>
      <c r="H881" s="301">
        <v>48243</v>
      </c>
      <c r="I881" s="301">
        <v>50136</v>
      </c>
      <c r="J881" s="301">
        <v>15343</v>
      </c>
      <c r="K881" s="301">
        <v>4845312</v>
      </c>
      <c r="L881" s="301">
        <v>1483</v>
      </c>
      <c r="M881" s="301">
        <v>3.253897E-2</v>
      </c>
    </row>
    <row r="882" spans="1:13" ht="14.5" x14ac:dyDescent="0.35">
      <c r="A882" s="301">
        <v>1998020112</v>
      </c>
      <c r="B882" s="301">
        <v>1998</v>
      </c>
      <c r="C882" s="302" t="s">
        <v>32</v>
      </c>
      <c r="D882" s="302" t="s">
        <v>33</v>
      </c>
      <c r="E882" s="302" t="s">
        <v>25</v>
      </c>
      <c r="F882" s="302" t="s">
        <v>36</v>
      </c>
      <c r="G882" s="302" t="s">
        <v>27</v>
      </c>
      <c r="H882" s="301">
        <v>81650</v>
      </c>
      <c r="I882" s="301">
        <v>93012</v>
      </c>
      <c r="J882" s="301">
        <v>27337</v>
      </c>
      <c r="K882" s="301">
        <v>9096906</v>
      </c>
      <c r="L882" s="301">
        <v>2678</v>
      </c>
      <c r="M882" s="301">
        <v>3.0489470000000001E-2</v>
      </c>
    </row>
    <row r="883" spans="1:13" ht="14.5" x14ac:dyDescent="0.35">
      <c r="A883" s="301">
        <v>1998020113</v>
      </c>
      <c r="B883" s="301">
        <v>1998</v>
      </c>
      <c r="C883" s="302" t="s">
        <v>32</v>
      </c>
      <c r="D883" s="302" t="s">
        <v>33</v>
      </c>
      <c r="E883" s="302" t="s">
        <v>25</v>
      </c>
      <c r="F883" s="302" t="s">
        <v>36</v>
      </c>
      <c r="G883" s="302" t="s">
        <v>35</v>
      </c>
      <c r="H883" s="301">
        <v>54790</v>
      </c>
      <c r="I883" s="301">
        <v>69527</v>
      </c>
      <c r="J883" s="301">
        <v>18431</v>
      </c>
      <c r="K883" s="301">
        <v>6846286</v>
      </c>
      <c r="L883" s="301">
        <v>1816</v>
      </c>
      <c r="M883" s="301">
        <v>3.0166709999999999E-2</v>
      </c>
    </row>
    <row r="884" spans="1:13" ht="14.5" x14ac:dyDescent="0.35">
      <c r="A884" s="301">
        <v>1998020201</v>
      </c>
      <c r="B884" s="301">
        <v>1998</v>
      </c>
      <c r="C884" s="302" t="s">
        <v>32</v>
      </c>
      <c r="D884" s="302" t="s">
        <v>33</v>
      </c>
      <c r="E884" s="302" t="s">
        <v>27</v>
      </c>
      <c r="F884" s="302" t="s">
        <v>34</v>
      </c>
      <c r="G884" s="302" t="s">
        <v>25</v>
      </c>
      <c r="H884" s="301">
        <v>114648</v>
      </c>
      <c r="I884" s="301">
        <v>58436</v>
      </c>
      <c r="J884" s="301">
        <v>42409</v>
      </c>
      <c r="K884" s="301">
        <v>5525936</v>
      </c>
      <c r="L884" s="301">
        <v>4014</v>
      </c>
      <c r="M884" s="301">
        <v>2.8558859999999998E-2</v>
      </c>
    </row>
    <row r="885" spans="1:13" ht="14.5" x14ac:dyDescent="0.35">
      <c r="A885" s="301">
        <v>1998020202</v>
      </c>
      <c r="B885" s="301">
        <v>1998</v>
      </c>
      <c r="C885" s="302" t="s">
        <v>32</v>
      </c>
      <c r="D885" s="302" t="s">
        <v>33</v>
      </c>
      <c r="E885" s="302" t="s">
        <v>27</v>
      </c>
      <c r="F885" s="302" t="s">
        <v>34</v>
      </c>
      <c r="G885" s="302" t="s">
        <v>27</v>
      </c>
      <c r="H885" s="301">
        <v>256126</v>
      </c>
      <c r="I885" s="301">
        <v>150258</v>
      </c>
      <c r="J885" s="301">
        <v>108652</v>
      </c>
      <c r="K885" s="301">
        <v>14765105</v>
      </c>
      <c r="L885" s="301">
        <v>10662</v>
      </c>
      <c r="M885" s="301">
        <v>2.4022479999999999E-2</v>
      </c>
    </row>
    <row r="886" spans="1:13" ht="14.5" x14ac:dyDescent="0.35">
      <c r="A886" s="301">
        <v>1998020203</v>
      </c>
      <c r="B886" s="301">
        <v>1998</v>
      </c>
      <c r="C886" s="302" t="s">
        <v>32</v>
      </c>
      <c r="D886" s="302" t="s">
        <v>33</v>
      </c>
      <c r="E886" s="302" t="s">
        <v>27</v>
      </c>
      <c r="F886" s="302" t="s">
        <v>34</v>
      </c>
      <c r="G886" s="302" t="s">
        <v>35</v>
      </c>
      <c r="H886" s="301">
        <v>207187</v>
      </c>
      <c r="I886" s="301">
        <v>127097</v>
      </c>
      <c r="J886" s="301">
        <v>96531</v>
      </c>
      <c r="K886" s="301">
        <v>12798130</v>
      </c>
      <c r="L886" s="301">
        <v>9696</v>
      </c>
      <c r="M886" s="301">
        <v>2.1367649999999998E-2</v>
      </c>
    </row>
    <row r="887" spans="1:13" ht="14.5" x14ac:dyDescent="0.35">
      <c r="A887" s="301">
        <v>1998020211</v>
      </c>
      <c r="B887" s="301">
        <v>1998</v>
      </c>
      <c r="C887" s="302" t="s">
        <v>32</v>
      </c>
      <c r="D887" s="302" t="s">
        <v>33</v>
      </c>
      <c r="E887" s="302" t="s">
        <v>27</v>
      </c>
      <c r="F887" s="302" t="s">
        <v>36</v>
      </c>
      <c r="G887" s="302" t="s">
        <v>25</v>
      </c>
      <c r="H887" s="301">
        <v>90347</v>
      </c>
      <c r="I887" s="301">
        <v>48380</v>
      </c>
      <c r="J887" s="301">
        <v>34936</v>
      </c>
      <c r="K887" s="301">
        <v>4658920</v>
      </c>
      <c r="L887" s="301">
        <v>3364</v>
      </c>
      <c r="M887" s="301">
        <v>2.685711E-2</v>
      </c>
    </row>
    <row r="888" spans="1:13" ht="14.5" x14ac:dyDescent="0.35">
      <c r="A888" s="301">
        <v>1998020212</v>
      </c>
      <c r="B888" s="301">
        <v>1998</v>
      </c>
      <c r="C888" s="302" t="s">
        <v>32</v>
      </c>
      <c r="D888" s="302" t="s">
        <v>33</v>
      </c>
      <c r="E888" s="302" t="s">
        <v>27</v>
      </c>
      <c r="F888" s="302" t="s">
        <v>36</v>
      </c>
      <c r="G888" s="302" t="s">
        <v>27</v>
      </c>
      <c r="H888" s="301">
        <v>159304</v>
      </c>
      <c r="I888" s="301">
        <v>96382</v>
      </c>
      <c r="J888" s="301">
        <v>70805</v>
      </c>
      <c r="K888" s="301">
        <v>9511659</v>
      </c>
      <c r="L888" s="301">
        <v>6984</v>
      </c>
      <c r="M888" s="301">
        <v>2.280952E-2</v>
      </c>
    </row>
    <row r="889" spans="1:13" ht="14.5" x14ac:dyDescent="0.35">
      <c r="A889" s="301">
        <v>1998020213</v>
      </c>
      <c r="B889" s="301">
        <v>1998</v>
      </c>
      <c r="C889" s="302" t="s">
        <v>32</v>
      </c>
      <c r="D889" s="302" t="s">
        <v>33</v>
      </c>
      <c r="E889" s="302" t="s">
        <v>27</v>
      </c>
      <c r="F889" s="302" t="s">
        <v>36</v>
      </c>
      <c r="G889" s="302" t="s">
        <v>35</v>
      </c>
      <c r="H889" s="301">
        <v>160517</v>
      </c>
      <c r="I889" s="301">
        <v>112570</v>
      </c>
      <c r="J889" s="301">
        <v>84684</v>
      </c>
      <c r="K889" s="301">
        <v>11285002</v>
      </c>
      <c r="L889" s="301">
        <v>8473</v>
      </c>
      <c r="M889" s="301">
        <v>1.8944300000000001E-2</v>
      </c>
    </row>
    <row r="890" spans="1:13" ht="14.5" x14ac:dyDescent="0.35">
      <c r="A890" s="301">
        <v>1998020301</v>
      </c>
      <c r="B890" s="301">
        <v>1998</v>
      </c>
      <c r="C890" s="302" t="s">
        <v>32</v>
      </c>
      <c r="D890" s="302" t="s">
        <v>33</v>
      </c>
      <c r="E890" s="302" t="s">
        <v>28</v>
      </c>
      <c r="F890" s="302" t="s">
        <v>34</v>
      </c>
      <c r="G890" s="302" t="s">
        <v>25</v>
      </c>
      <c r="H890" s="301">
        <v>77559</v>
      </c>
      <c r="I890" s="301">
        <v>27356</v>
      </c>
      <c r="J890" s="301">
        <v>42425</v>
      </c>
      <c r="K890" s="301">
        <v>2530172</v>
      </c>
      <c r="L890" s="301">
        <v>3862</v>
      </c>
      <c r="M890" s="301">
        <v>2.0083699999999999E-2</v>
      </c>
    </row>
    <row r="891" spans="1:13" ht="14.5" x14ac:dyDescent="0.35">
      <c r="A891" s="301">
        <v>1998020302</v>
      </c>
      <c r="B891" s="301">
        <v>1998</v>
      </c>
      <c r="C891" s="302" t="s">
        <v>32</v>
      </c>
      <c r="D891" s="302" t="s">
        <v>33</v>
      </c>
      <c r="E891" s="302" t="s">
        <v>28</v>
      </c>
      <c r="F891" s="302" t="s">
        <v>34</v>
      </c>
      <c r="G891" s="302" t="s">
        <v>27</v>
      </c>
      <c r="H891" s="301">
        <v>213271</v>
      </c>
      <c r="I891" s="301">
        <v>84241</v>
      </c>
      <c r="J891" s="301">
        <v>117717</v>
      </c>
      <c r="K891" s="301">
        <v>8331742</v>
      </c>
      <c r="L891" s="301">
        <v>11631</v>
      </c>
      <c r="M891" s="301">
        <v>1.833597E-2</v>
      </c>
    </row>
    <row r="892" spans="1:13" ht="14.5" x14ac:dyDescent="0.35">
      <c r="A892" s="301">
        <v>1998020303</v>
      </c>
      <c r="B892" s="301">
        <v>1998</v>
      </c>
      <c r="C892" s="302" t="s">
        <v>32</v>
      </c>
      <c r="D892" s="302" t="s">
        <v>33</v>
      </c>
      <c r="E892" s="302" t="s">
        <v>28</v>
      </c>
      <c r="F892" s="302" t="s">
        <v>34</v>
      </c>
      <c r="G892" s="302" t="s">
        <v>35</v>
      </c>
      <c r="H892" s="301">
        <v>293158</v>
      </c>
      <c r="I892" s="301">
        <v>118163</v>
      </c>
      <c r="J892" s="301">
        <v>174680</v>
      </c>
      <c r="K892" s="301">
        <v>11910589</v>
      </c>
      <c r="L892" s="301">
        <v>17729</v>
      </c>
      <c r="M892" s="301">
        <v>1.653553E-2</v>
      </c>
    </row>
    <row r="893" spans="1:13" ht="14.5" x14ac:dyDescent="0.35">
      <c r="A893" s="301">
        <v>1998020311</v>
      </c>
      <c r="B893" s="301">
        <v>1998</v>
      </c>
      <c r="C893" s="302" t="s">
        <v>32</v>
      </c>
      <c r="D893" s="302" t="s">
        <v>33</v>
      </c>
      <c r="E893" s="302" t="s">
        <v>28</v>
      </c>
      <c r="F893" s="302" t="s">
        <v>36</v>
      </c>
      <c r="G893" s="302" t="s">
        <v>25</v>
      </c>
      <c r="H893" s="301">
        <v>84791</v>
      </c>
      <c r="I893" s="301">
        <v>29616</v>
      </c>
      <c r="J893" s="301">
        <v>44157</v>
      </c>
      <c r="K893" s="301">
        <v>2778476</v>
      </c>
      <c r="L893" s="301">
        <v>4076</v>
      </c>
      <c r="M893" s="301">
        <v>2.0803970000000001E-2</v>
      </c>
    </row>
    <row r="894" spans="1:13" ht="14.5" x14ac:dyDescent="0.35">
      <c r="A894" s="301">
        <v>1998020312</v>
      </c>
      <c r="B894" s="301">
        <v>1998</v>
      </c>
      <c r="C894" s="302" t="s">
        <v>32</v>
      </c>
      <c r="D894" s="302" t="s">
        <v>33</v>
      </c>
      <c r="E894" s="302" t="s">
        <v>28</v>
      </c>
      <c r="F894" s="302" t="s">
        <v>36</v>
      </c>
      <c r="G894" s="302" t="s">
        <v>27</v>
      </c>
      <c r="H894" s="301">
        <v>135739</v>
      </c>
      <c r="I894" s="301">
        <v>53675</v>
      </c>
      <c r="J894" s="301">
        <v>73603</v>
      </c>
      <c r="K894" s="301">
        <v>5330837</v>
      </c>
      <c r="L894" s="301">
        <v>7295</v>
      </c>
      <c r="M894" s="301">
        <v>1.8606589999999999E-2</v>
      </c>
    </row>
    <row r="895" spans="1:13" ht="14.5" x14ac:dyDescent="0.35">
      <c r="A895" s="301">
        <v>1998020313</v>
      </c>
      <c r="B895" s="301">
        <v>1998</v>
      </c>
      <c r="C895" s="302" t="s">
        <v>32</v>
      </c>
      <c r="D895" s="302" t="s">
        <v>33</v>
      </c>
      <c r="E895" s="302" t="s">
        <v>28</v>
      </c>
      <c r="F895" s="302" t="s">
        <v>36</v>
      </c>
      <c r="G895" s="302" t="s">
        <v>35</v>
      </c>
      <c r="H895" s="301">
        <v>249808</v>
      </c>
      <c r="I895" s="301">
        <v>101149</v>
      </c>
      <c r="J895" s="301">
        <v>154192</v>
      </c>
      <c r="K895" s="301">
        <v>10359990</v>
      </c>
      <c r="L895" s="301">
        <v>15921</v>
      </c>
      <c r="M895" s="301">
        <v>1.569015E-2</v>
      </c>
    </row>
    <row r="896" spans="1:13" ht="14.5" x14ac:dyDescent="0.35">
      <c r="A896" s="301">
        <v>1998100103</v>
      </c>
      <c r="B896" s="301">
        <v>1998</v>
      </c>
      <c r="C896" s="302" t="s">
        <v>37</v>
      </c>
      <c r="D896" s="302" t="s">
        <v>38</v>
      </c>
      <c r="E896" s="302" t="s">
        <v>25</v>
      </c>
      <c r="F896" s="302" t="s">
        <v>26</v>
      </c>
      <c r="G896" s="302" t="s">
        <v>26</v>
      </c>
      <c r="H896" s="301">
        <v>129108</v>
      </c>
      <c r="I896" s="301">
        <v>517818</v>
      </c>
      <c r="J896" s="301">
        <v>27077</v>
      </c>
      <c r="K896" s="301">
        <v>39378119</v>
      </c>
      <c r="L896" s="301">
        <v>2088</v>
      </c>
      <c r="M896" s="301">
        <v>6.1836250000000002E-2</v>
      </c>
    </row>
    <row r="897" spans="1:13" ht="14.5" x14ac:dyDescent="0.35">
      <c r="A897" s="301">
        <v>1998100203</v>
      </c>
      <c r="B897" s="301">
        <v>1998</v>
      </c>
      <c r="C897" s="302" t="s">
        <v>37</v>
      </c>
      <c r="D897" s="302" t="s">
        <v>38</v>
      </c>
      <c r="E897" s="302" t="s">
        <v>27</v>
      </c>
      <c r="F897" s="302" t="s">
        <v>26</v>
      </c>
      <c r="G897" s="302" t="s">
        <v>26</v>
      </c>
      <c r="H897" s="301">
        <v>132955</v>
      </c>
      <c r="I897" s="301">
        <v>235753</v>
      </c>
      <c r="J897" s="301">
        <v>34030</v>
      </c>
      <c r="K897" s="301">
        <v>24229162</v>
      </c>
      <c r="L897" s="301">
        <v>3501</v>
      </c>
      <c r="M897" s="301">
        <v>3.7972220000000001E-2</v>
      </c>
    </row>
    <row r="898" spans="1:13" ht="14.5" x14ac:dyDescent="0.35">
      <c r="A898" s="301">
        <v>1998100303</v>
      </c>
      <c r="B898" s="301">
        <v>1998</v>
      </c>
      <c r="C898" s="302" t="s">
        <v>37</v>
      </c>
      <c r="D898" s="302" t="s">
        <v>38</v>
      </c>
      <c r="E898" s="302" t="s">
        <v>28</v>
      </c>
      <c r="F898" s="302" t="s">
        <v>26</v>
      </c>
      <c r="G898" s="302" t="s">
        <v>26</v>
      </c>
      <c r="H898" s="301">
        <v>225525</v>
      </c>
      <c r="I898" s="301">
        <v>133730</v>
      </c>
      <c r="J898" s="301">
        <v>107372</v>
      </c>
      <c r="K898" s="301">
        <v>13253062</v>
      </c>
      <c r="L898" s="301">
        <v>10590</v>
      </c>
      <c r="M898" s="301">
        <v>2.1296260000000001E-2</v>
      </c>
    </row>
    <row r="899" spans="1:13" ht="14.5" x14ac:dyDescent="0.35">
      <c r="A899" s="301">
        <v>1998110103</v>
      </c>
      <c r="B899" s="301">
        <v>1998</v>
      </c>
      <c r="C899" s="302" t="s">
        <v>39</v>
      </c>
      <c r="D899" s="302" t="s">
        <v>40</v>
      </c>
      <c r="E899" s="302" t="s">
        <v>25</v>
      </c>
      <c r="F899" s="302" t="s">
        <v>34</v>
      </c>
      <c r="G899" s="302" t="s">
        <v>26</v>
      </c>
      <c r="H899" s="301">
        <v>1986758</v>
      </c>
      <c r="I899" s="301">
        <v>2203617</v>
      </c>
      <c r="J899" s="301">
        <v>628458</v>
      </c>
      <c r="K899" s="301">
        <v>224046137</v>
      </c>
      <c r="L899" s="301">
        <v>64048</v>
      </c>
      <c r="M899" s="301">
        <v>3.1019890000000001E-2</v>
      </c>
    </row>
    <row r="900" spans="1:13" ht="14.5" x14ac:dyDescent="0.35">
      <c r="A900" s="301">
        <v>1998110113</v>
      </c>
      <c r="B900" s="301">
        <v>1998</v>
      </c>
      <c r="C900" s="302" t="s">
        <v>39</v>
      </c>
      <c r="D900" s="302" t="s">
        <v>40</v>
      </c>
      <c r="E900" s="302" t="s">
        <v>25</v>
      </c>
      <c r="F900" s="302" t="s">
        <v>36</v>
      </c>
      <c r="G900" s="302" t="s">
        <v>26</v>
      </c>
      <c r="H900" s="301">
        <v>801697</v>
      </c>
      <c r="I900" s="301">
        <v>1739678</v>
      </c>
      <c r="J900" s="301">
        <v>299069</v>
      </c>
      <c r="K900" s="301">
        <v>182956740</v>
      </c>
      <c r="L900" s="301">
        <v>31966</v>
      </c>
      <c r="M900" s="301">
        <v>2.507972E-2</v>
      </c>
    </row>
    <row r="901" spans="1:13" ht="14.5" x14ac:dyDescent="0.35">
      <c r="A901" s="301">
        <v>1998110203</v>
      </c>
      <c r="B901" s="301">
        <v>1998</v>
      </c>
      <c r="C901" s="302" t="s">
        <v>39</v>
      </c>
      <c r="D901" s="302" t="s">
        <v>40</v>
      </c>
      <c r="E901" s="302" t="s">
        <v>27</v>
      </c>
      <c r="F901" s="302" t="s">
        <v>34</v>
      </c>
      <c r="G901" s="302" t="s">
        <v>26</v>
      </c>
      <c r="H901" s="301">
        <v>946163</v>
      </c>
      <c r="I901" s="301">
        <v>707489</v>
      </c>
      <c r="J901" s="301">
        <v>475957</v>
      </c>
      <c r="K901" s="301">
        <v>73772219</v>
      </c>
      <c r="L901" s="301">
        <v>49905</v>
      </c>
      <c r="M901" s="301">
        <v>1.8959090000000001E-2</v>
      </c>
    </row>
    <row r="902" spans="1:13" ht="14.5" x14ac:dyDescent="0.35">
      <c r="A902" s="301">
        <v>1998110213</v>
      </c>
      <c r="B902" s="301">
        <v>1998</v>
      </c>
      <c r="C902" s="302" t="s">
        <v>39</v>
      </c>
      <c r="D902" s="302" t="s">
        <v>40</v>
      </c>
      <c r="E902" s="302" t="s">
        <v>27</v>
      </c>
      <c r="F902" s="302" t="s">
        <v>36</v>
      </c>
      <c r="G902" s="302" t="s">
        <v>26</v>
      </c>
      <c r="H902" s="301">
        <v>1056300</v>
      </c>
      <c r="I902" s="301">
        <v>942669</v>
      </c>
      <c r="J902" s="301">
        <v>701723</v>
      </c>
      <c r="K902" s="301">
        <v>102573959</v>
      </c>
      <c r="L902" s="301">
        <v>76419</v>
      </c>
      <c r="M902" s="301">
        <v>1.382245E-2</v>
      </c>
    </row>
    <row r="903" spans="1:13" ht="14.5" x14ac:dyDescent="0.35">
      <c r="A903" s="301">
        <v>1998110303</v>
      </c>
      <c r="B903" s="301">
        <v>1998</v>
      </c>
      <c r="C903" s="302" t="s">
        <v>39</v>
      </c>
      <c r="D903" s="302" t="s">
        <v>40</v>
      </c>
      <c r="E903" s="302" t="s">
        <v>28</v>
      </c>
      <c r="F903" s="302" t="s">
        <v>34</v>
      </c>
      <c r="G903" s="302" t="s">
        <v>26</v>
      </c>
      <c r="H903" s="301">
        <v>572008</v>
      </c>
      <c r="I903" s="301">
        <v>378261</v>
      </c>
      <c r="J903" s="301">
        <v>460946</v>
      </c>
      <c r="K903" s="301">
        <v>41663988</v>
      </c>
      <c r="L903" s="301">
        <v>50757</v>
      </c>
      <c r="M903" s="301">
        <v>1.126956E-2</v>
      </c>
    </row>
    <row r="904" spans="1:13" ht="14.5" x14ac:dyDescent="0.35">
      <c r="A904" s="301">
        <v>1998110313</v>
      </c>
      <c r="B904" s="301">
        <v>1998</v>
      </c>
      <c r="C904" s="302" t="s">
        <v>39</v>
      </c>
      <c r="D904" s="302" t="s">
        <v>40</v>
      </c>
      <c r="E904" s="302" t="s">
        <v>28</v>
      </c>
      <c r="F904" s="302" t="s">
        <v>36</v>
      </c>
      <c r="G904" s="302" t="s">
        <v>26</v>
      </c>
      <c r="H904" s="301">
        <v>1902392</v>
      </c>
      <c r="I904" s="301">
        <v>1428216</v>
      </c>
      <c r="J904" s="301">
        <v>1675633</v>
      </c>
      <c r="K904" s="301">
        <v>160799085</v>
      </c>
      <c r="L904" s="301">
        <v>188865</v>
      </c>
      <c r="M904" s="301">
        <v>1.007276E-2</v>
      </c>
    </row>
    <row r="905" spans="1:13" ht="14.5" x14ac:dyDescent="0.35">
      <c r="A905" s="301">
        <v>1998110403</v>
      </c>
      <c r="B905" s="301">
        <v>1998</v>
      </c>
      <c r="C905" s="302" t="s">
        <v>39</v>
      </c>
      <c r="D905" s="302" t="s">
        <v>40</v>
      </c>
      <c r="E905" s="302" t="s">
        <v>29</v>
      </c>
      <c r="F905" s="302" t="s">
        <v>34</v>
      </c>
      <c r="G905" s="302" t="s">
        <v>26</v>
      </c>
      <c r="H905" s="301">
        <v>140076</v>
      </c>
      <c r="I905" s="301">
        <v>90438</v>
      </c>
      <c r="J905" s="301">
        <v>146955</v>
      </c>
      <c r="K905" s="301">
        <v>9351844</v>
      </c>
      <c r="L905" s="301">
        <v>15175</v>
      </c>
      <c r="M905" s="301">
        <v>9.2305359999999993E-3</v>
      </c>
    </row>
    <row r="906" spans="1:13" ht="14.5" x14ac:dyDescent="0.35">
      <c r="A906" s="301">
        <v>1998110413</v>
      </c>
      <c r="B906" s="301">
        <v>1998</v>
      </c>
      <c r="C906" s="302" t="s">
        <v>39</v>
      </c>
      <c r="D906" s="302" t="s">
        <v>40</v>
      </c>
      <c r="E906" s="302" t="s">
        <v>29</v>
      </c>
      <c r="F906" s="302" t="s">
        <v>36</v>
      </c>
      <c r="G906" s="302" t="s">
        <v>26</v>
      </c>
      <c r="H906" s="301">
        <v>533268</v>
      </c>
      <c r="I906" s="301">
        <v>326319</v>
      </c>
      <c r="J906" s="301">
        <v>520027</v>
      </c>
      <c r="K906" s="301">
        <v>35348231</v>
      </c>
      <c r="L906" s="301">
        <v>56310</v>
      </c>
      <c r="M906" s="301">
        <v>9.4702359999999999E-3</v>
      </c>
    </row>
    <row r="907" spans="1:13" ht="14.5" x14ac:dyDescent="0.35">
      <c r="A907" s="301">
        <v>1998140103</v>
      </c>
      <c r="B907" s="301">
        <v>1998</v>
      </c>
      <c r="C907" s="302" t="s">
        <v>41</v>
      </c>
      <c r="D907" s="302" t="s">
        <v>42</v>
      </c>
      <c r="E907" s="302" t="s">
        <v>25</v>
      </c>
      <c r="F907" s="302" t="s">
        <v>26</v>
      </c>
      <c r="G907" s="302" t="s">
        <v>26</v>
      </c>
      <c r="H907" s="301">
        <v>180529</v>
      </c>
      <c r="I907" s="301">
        <v>680231</v>
      </c>
      <c r="J907" s="301">
        <v>29546</v>
      </c>
      <c r="K907" s="301">
        <v>65194754</v>
      </c>
      <c r="L907" s="301">
        <v>2787</v>
      </c>
      <c r="M907" s="301">
        <v>6.4766729999999995E-2</v>
      </c>
    </row>
    <row r="908" spans="1:13" ht="14.5" x14ac:dyDescent="0.35">
      <c r="A908" s="301">
        <v>1998140203</v>
      </c>
      <c r="B908" s="301">
        <v>1998</v>
      </c>
      <c r="C908" s="302" t="s">
        <v>41</v>
      </c>
      <c r="D908" s="302" t="s">
        <v>42</v>
      </c>
      <c r="E908" s="302" t="s">
        <v>27</v>
      </c>
      <c r="F908" s="302" t="s">
        <v>26</v>
      </c>
      <c r="G908" s="302" t="s">
        <v>26</v>
      </c>
      <c r="H908" s="301">
        <v>281087</v>
      </c>
      <c r="I908" s="301">
        <v>530023</v>
      </c>
      <c r="J908" s="301">
        <v>88174</v>
      </c>
      <c r="K908" s="301">
        <v>51573905</v>
      </c>
      <c r="L908" s="301">
        <v>8592</v>
      </c>
      <c r="M908" s="301">
        <v>3.2714149999999997E-2</v>
      </c>
    </row>
    <row r="909" spans="1:13" ht="14.5" x14ac:dyDescent="0.35">
      <c r="A909" s="301">
        <v>1998140303</v>
      </c>
      <c r="B909" s="301">
        <v>1998</v>
      </c>
      <c r="C909" s="302" t="s">
        <v>41</v>
      </c>
      <c r="D909" s="302" t="s">
        <v>42</v>
      </c>
      <c r="E909" s="302" t="s">
        <v>28</v>
      </c>
      <c r="F909" s="302" t="s">
        <v>26</v>
      </c>
      <c r="G909" s="302" t="s">
        <v>26</v>
      </c>
      <c r="H909" s="301">
        <v>592856</v>
      </c>
      <c r="I909" s="301">
        <v>381935</v>
      </c>
      <c r="J909" s="301">
        <v>277782</v>
      </c>
      <c r="K909" s="301">
        <v>37055562</v>
      </c>
      <c r="L909" s="301">
        <v>26866</v>
      </c>
      <c r="M909" s="301">
        <v>2.206675E-2</v>
      </c>
    </row>
    <row r="910" spans="1:13" ht="14.5" x14ac:dyDescent="0.35">
      <c r="A910" s="301">
        <v>1998200103</v>
      </c>
      <c r="B910" s="301">
        <v>1998</v>
      </c>
      <c r="C910" s="302" t="s">
        <v>43</v>
      </c>
      <c r="D910" s="302" t="s">
        <v>44</v>
      </c>
      <c r="E910" s="302" t="s">
        <v>25</v>
      </c>
      <c r="F910" s="302" t="s">
        <v>26</v>
      </c>
      <c r="G910" s="302" t="s">
        <v>26</v>
      </c>
      <c r="H910" s="301">
        <v>374123</v>
      </c>
      <c r="I910" s="301">
        <v>429691</v>
      </c>
      <c r="J910" s="301">
        <v>114544</v>
      </c>
      <c r="K910" s="301">
        <v>37131239</v>
      </c>
      <c r="L910" s="301">
        <v>9893</v>
      </c>
      <c r="M910" s="301">
        <v>3.7818650000000002E-2</v>
      </c>
    </row>
    <row r="911" spans="1:13" ht="14.5" x14ac:dyDescent="0.35">
      <c r="A911" s="301">
        <v>1998200203</v>
      </c>
      <c r="B911" s="301">
        <v>1998</v>
      </c>
      <c r="C911" s="302" t="s">
        <v>43</v>
      </c>
      <c r="D911" s="302" t="s">
        <v>44</v>
      </c>
      <c r="E911" s="302" t="s">
        <v>27</v>
      </c>
      <c r="F911" s="302" t="s">
        <v>26</v>
      </c>
      <c r="G911" s="302" t="s">
        <v>26</v>
      </c>
      <c r="H911" s="301">
        <v>684000</v>
      </c>
      <c r="I911" s="301">
        <v>372376</v>
      </c>
      <c r="J911" s="301">
        <v>276109</v>
      </c>
      <c r="K911" s="301">
        <v>31794061</v>
      </c>
      <c r="L911" s="301">
        <v>23615</v>
      </c>
      <c r="M911" s="301">
        <v>2.8964110000000001E-2</v>
      </c>
    </row>
    <row r="912" spans="1:13" ht="14.5" x14ac:dyDescent="0.35">
      <c r="A912" s="301">
        <v>1998200303</v>
      </c>
      <c r="B912" s="301">
        <v>1998</v>
      </c>
      <c r="C912" s="302" t="s">
        <v>43</v>
      </c>
      <c r="D912" s="302" t="s">
        <v>44</v>
      </c>
      <c r="E912" s="302" t="s">
        <v>28</v>
      </c>
      <c r="F912" s="302" t="s">
        <v>26</v>
      </c>
      <c r="G912" s="302" t="s">
        <v>26</v>
      </c>
      <c r="H912" s="301">
        <v>1148064</v>
      </c>
      <c r="I912" s="301">
        <v>372404</v>
      </c>
      <c r="J912" s="301">
        <v>653837</v>
      </c>
      <c r="K912" s="301">
        <v>29661318</v>
      </c>
      <c r="L912" s="301">
        <v>50852</v>
      </c>
      <c r="M912" s="301">
        <v>2.2576679999999998E-2</v>
      </c>
    </row>
    <row r="913" spans="1:13" ht="14.5" x14ac:dyDescent="0.35">
      <c r="A913" s="301">
        <v>1998240103</v>
      </c>
      <c r="B913" s="301">
        <v>1998</v>
      </c>
      <c r="C913" s="302" t="s">
        <v>45</v>
      </c>
      <c r="D913" s="302" t="s">
        <v>46</v>
      </c>
      <c r="E913" s="302" t="s">
        <v>25</v>
      </c>
      <c r="F913" s="302" t="s">
        <v>26</v>
      </c>
      <c r="G913" s="302" t="s">
        <v>26</v>
      </c>
      <c r="H913" s="301">
        <v>316201</v>
      </c>
      <c r="I913" s="301">
        <v>456005</v>
      </c>
      <c r="J913" s="301">
        <v>87061</v>
      </c>
      <c r="K913" s="301">
        <v>35112328</v>
      </c>
      <c r="L913" s="301">
        <v>6756</v>
      </c>
      <c r="M913" s="301">
        <v>4.680306E-2</v>
      </c>
    </row>
    <row r="914" spans="1:13" ht="14.5" x14ac:dyDescent="0.35">
      <c r="A914" s="301">
        <v>1998240203</v>
      </c>
      <c r="B914" s="301">
        <v>1998</v>
      </c>
      <c r="C914" s="302" t="s">
        <v>45</v>
      </c>
      <c r="D914" s="302" t="s">
        <v>46</v>
      </c>
      <c r="E914" s="302" t="s">
        <v>27</v>
      </c>
      <c r="F914" s="302" t="s">
        <v>26</v>
      </c>
      <c r="G914" s="302" t="s">
        <v>26</v>
      </c>
      <c r="H914" s="301">
        <v>288042</v>
      </c>
      <c r="I914" s="301">
        <v>151436</v>
      </c>
      <c r="J914" s="301">
        <v>115403</v>
      </c>
      <c r="K914" s="301">
        <v>11915536</v>
      </c>
      <c r="L914" s="301">
        <v>9086</v>
      </c>
      <c r="M914" s="301">
        <v>3.1701239999999999E-2</v>
      </c>
    </row>
    <row r="915" spans="1:13" ht="14.5" x14ac:dyDescent="0.35">
      <c r="A915" s="301">
        <v>1998240303</v>
      </c>
      <c r="B915" s="301">
        <v>1998</v>
      </c>
      <c r="C915" s="302" t="s">
        <v>45</v>
      </c>
      <c r="D915" s="302" t="s">
        <v>46</v>
      </c>
      <c r="E915" s="302" t="s">
        <v>28</v>
      </c>
      <c r="F915" s="302" t="s">
        <v>26</v>
      </c>
      <c r="G915" s="302" t="s">
        <v>26</v>
      </c>
      <c r="H915" s="301">
        <v>1266078</v>
      </c>
      <c r="I915" s="301">
        <v>330020</v>
      </c>
      <c r="J915" s="301">
        <v>639511</v>
      </c>
      <c r="K915" s="301">
        <v>26256264</v>
      </c>
      <c r="L915" s="301">
        <v>51119</v>
      </c>
      <c r="M915" s="301">
        <v>2.4767150000000002E-2</v>
      </c>
    </row>
    <row r="916" spans="1:13" ht="14.5" x14ac:dyDescent="0.35">
      <c r="A916" s="301">
        <v>1998260103</v>
      </c>
      <c r="B916" s="301">
        <v>1998</v>
      </c>
      <c r="C916" s="302" t="s">
        <v>47</v>
      </c>
      <c r="D916" s="302" t="s">
        <v>48</v>
      </c>
      <c r="E916" s="302" t="s">
        <v>25</v>
      </c>
      <c r="F916" s="302" t="s">
        <v>26</v>
      </c>
      <c r="G916" s="302" t="s">
        <v>26</v>
      </c>
      <c r="H916" s="301">
        <v>230700</v>
      </c>
      <c r="I916" s="301">
        <v>239048</v>
      </c>
      <c r="J916" s="301">
        <v>58739</v>
      </c>
      <c r="K916" s="301">
        <v>15847052</v>
      </c>
      <c r="L916" s="301">
        <v>3910</v>
      </c>
      <c r="M916" s="301">
        <v>5.9001079999999997E-2</v>
      </c>
    </row>
    <row r="917" spans="1:13" ht="14.5" x14ac:dyDescent="0.35">
      <c r="A917" s="301">
        <v>1998260203</v>
      </c>
      <c r="B917" s="301">
        <v>1998</v>
      </c>
      <c r="C917" s="302" t="s">
        <v>47</v>
      </c>
      <c r="D917" s="302" t="s">
        <v>48</v>
      </c>
      <c r="E917" s="302" t="s">
        <v>27</v>
      </c>
      <c r="F917" s="302" t="s">
        <v>26</v>
      </c>
      <c r="G917" s="302" t="s">
        <v>26</v>
      </c>
      <c r="H917" s="301">
        <v>494797</v>
      </c>
      <c r="I917" s="301">
        <v>236068</v>
      </c>
      <c r="J917" s="301">
        <v>177824</v>
      </c>
      <c r="K917" s="301">
        <v>15848172</v>
      </c>
      <c r="L917" s="301">
        <v>11940</v>
      </c>
      <c r="M917" s="301">
        <v>4.1440739999999997E-2</v>
      </c>
    </row>
    <row r="918" spans="1:13" ht="14.5" x14ac:dyDescent="0.35">
      <c r="A918" s="301">
        <v>1998260303</v>
      </c>
      <c r="B918" s="301">
        <v>1998</v>
      </c>
      <c r="C918" s="302" t="s">
        <v>47</v>
      </c>
      <c r="D918" s="302" t="s">
        <v>48</v>
      </c>
      <c r="E918" s="302" t="s">
        <v>28</v>
      </c>
      <c r="F918" s="302" t="s">
        <v>26</v>
      </c>
      <c r="G918" s="302" t="s">
        <v>26</v>
      </c>
      <c r="H918" s="301">
        <v>1063056</v>
      </c>
      <c r="I918" s="301">
        <v>312372</v>
      </c>
      <c r="J918" s="301">
        <v>485175</v>
      </c>
      <c r="K918" s="301">
        <v>21598872</v>
      </c>
      <c r="L918" s="301">
        <v>33864</v>
      </c>
      <c r="M918" s="301">
        <v>3.1391929999999998E-2</v>
      </c>
    </row>
    <row r="919" spans="1:13" ht="14.5" x14ac:dyDescent="0.35">
      <c r="A919" s="301">
        <v>1998280103</v>
      </c>
      <c r="B919" s="301">
        <v>1998</v>
      </c>
      <c r="C919" s="302" t="s">
        <v>49</v>
      </c>
      <c r="D919" s="302" t="s">
        <v>50</v>
      </c>
      <c r="E919" s="302" t="s">
        <v>25</v>
      </c>
      <c r="F919" s="302" t="s">
        <v>26</v>
      </c>
      <c r="G919" s="302" t="s">
        <v>26</v>
      </c>
      <c r="H919" s="301">
        <v>780833</v>
      </c>
      <c r="I919" s="301">
        <v>724520</v>
      </c>
      <c r="J919" s="301">
        <v>141855</v>
      </c>
      <c r="K919" s="301">
        <v>64335081</v>
      </c>
      <c r="L919" s="301">
        <v>13009</v>
      </c>
      <c r="M919" s="301">
        <v>6.0021310000000001E-2</v>
      </c>
    </row>
    <row r="920" spans="1:13" ht="14.5" x14ac:dyDescent="0.35">
      <c r="A920" s="301">
        <v>1998280203</v>
      </c>
      <c r="B920" s="301">
        <v>1998</v>
      </c>
      <c r="C920" s="302" t="s">
        <v>49</v>
      </c>
      <c r="D920" s="302" t="s">
        <v>50</v>
      </c>
      <c r="E920" s="302" t="s">
        <v>27</v>
      </c>
      <c r="F920" s="302" t="s">
        <v>26</v>
      </c>
      <c r="G920" s="302" t="s">
        <v>26</v>
      </c>
      <c r="H920" s="301">
        <v>1270199</v>
      </c>
      <c r="I920" s="301">
        <v>479363</v>
      </c>
      <c r="J920" s="301">
        <v>360367</v>
      </c>
      <c r="K920" s="301">
        <v>44318494</v>
      </c>
      <c r="L920" s="301">
        <v>33360</v>
      </c>
      <c r="M920" s="301">
        <v>3.8075489999999997E-2</v>
      </c>
    </row>
    <row r="921" spans="1:13" ht="14.5" x14ac:dyDescent="0.35">
      <c r="A921" s="301">
        <v>1998280303</v>
      </c>
      <c r="B921" s="301">
        <v>1998</v>
      </c>
      <c r="C921" s="302" t="s">
        <v>49</v>
      </c>
      <c r="D921" s="302" t="s">
        <v>50</v>
      </c>
      <c r="E921" s="302" t="s">
        <v>28</v>
      </c>
      <c r="F921" s="302" t="s">
        <v>26</v>
      </c>
      <c r="G921" s="302" t="s">
        <v>26</v>
      </c>
      <c r="H921" s="301">
        <v>2675307</v>
      </c>
      <c r="I921" s="301">
        <v>635378</v>
      </c>
      <c r="J921" s="301">
        <v>965266</v>
      </c>
      <c r="K921" s="301">
        <v>59045632</v>
      </c>
      <c r="L921" s="301">
        <v>89756</v>
      </c>
      <c r="M921" s="301">
        <v>2.9806550000000001E-2</v>
      </c>
    </row>
    <row r="922" spans="1:13" ht="14.5" x14ac:dyDescent="0.35">
      <c r="A922" s="301">
        <v>1998290103</v>
      </c>
      <c r="B922" s="301">
        <v>1998</v>
      </c>
      <c r="C922" s="302" t="s">
        <v>51</v>
      </c>
      <c r="D922" s="302" t="s">
        <v>52</v>
      </c>
      <c r="E922" s="302" t="s">
        <v>25</v>
      </c>
      <c r="F922" s="302" t="s">
        <v>26</v>
      </c>
      <c r="G922" s="302" t="s">
        <v>26</v>
      </c>
      <c r="H922" s="301">
        <v>321413</v>
      </c>
      <c r="I922" s="301">
        <v>345168</v>
      </c>
      <c r="J922" s="301">
        <v>83205</v>
      </c>
      <c r="K922" s="301">
        <v>25457946</v>
      </c>
      <c r="L922" s="301">
        <v>6169</v>
      </c>
      <c r="M922" s="301">
        <v>5.2098079999999998E-2</v>
      </c>
    </row>
    <row r="923" spans="1:13" ht="14.5" x14ac:dyDescent="0.35">
      <c r="A923" s="301">
        <v>1998290203</v>
      </c>
      <c r="B923" s="301">
        <v>1998</v>
      </c>
      <c r="C923" s="302" t="s">
        <v>51</v>
      </c>
      <c r="D923" s="302" t="s">
        <v>52</v>
      </c>
      <c r="E923" s="302" t="s">
        <v>27</v>
      </c>
      <c r="F923" s="302" t="s">
        <v>26</v>
      </c>
      <c r="G923" s="302" t="s">
        <v>26</v>
      </c>
      <c r="H923" s="301">
        <v>334110</v>
      </c>
      <c r="I923" s="301">
        <v>162438</v>
      </c>
      <c r="J923" s="301">
        <v>117530</v>
      </c>
      <c r="K923" s="301">
        <v>12771804</v>
      </c>
      <c r="L923" s="301">
        <v>9261</v>
      </c>
      <c r="M923" s="301">
        <v>3.6076820000000002E-2</v>
      </c>
    </row>
    <row r="924" spans="1:13" ht="14.5" x14ac:dyDescent="0.35">
      <c r="A924" s="301">
        <v>1998290303</v>
      </c>
      <c r="B924" s="301">
        <v>1998</v>
      </c>
      <c r="C924" s="302" t="s">
        <v>51</v>
      </c>
      <c r="D924" s="302" t="s">
        <v>52</v>
      </c>
      <c r="E924" s="302" t="s">
        <v>28</v>
      </c>
      <c r="F924" s="302" t="s">
        <v>26</v>
      </c>
      <c r="G924" s="302" t="s">
        <v>26</v>
      </c>
      <c r="H924" s="301">
        <v>420629</v>
      </c>
      <c r="I924" s="301">
        <v>134875</v>
      </c>
      <c r="J924" s="301">
        <v>205216</v>
      </c>
      <c r="K924" s="301">
        <v>10686744</v>
      </c>
      <c r="L924" s="301">
        <v>16150</v>
      </c>
      <c r="M924" s="301">
        <v>2.604592E-2</v>
      </c>
    </row>
    <row r="925" spans="1:13" ht="14.5" x14ac:dyDescent="0.35">
      <c r="A925" s="301">
        <v>1998320103</v>
      </c>
      <c r="B925" s="301">
        <v>1998</v>
      </c>
      <c r="C925" s="302" t="s">
        <v>53</v>
      </c>
      <c r="D925" s="302" t="s">
        <v>54</v>
      </c>
      <c r="E925" s="302" t="s">
        <v>25</v>
      </c>
      <c r="F925" s="302" t="s">
        <v>26</v>
      </c>
      <c r="G925" s="302" t="s">
        <v>26</v>
      </c>
      <c r="H925" s="301">
        <v>378646</v>
      </c>
      <c r="I925" s="301">
        <v>335093</v>
      </c>
      <c r="J925" s="301">
        <v>90968</v>
      </c>
      <c r="K925" s="301">
        <v>31685114</v>
      </c>
      <c r="L925" s="301">
        <v>8584</v>
      </c>
      <c r="M925" s="301">
        <v>4.4108960000000003E-2</v>
      </c>
    </row>
    <row r="926" spans="1:13" ht="14.5" x14ac:dyDescent="0.35">
      <c r="A926" s="301">
        <v>1998320203</v>
      </c>
      <c r="B926" s="301">
        <v>1998</v>
      </c>
      <c r="C926" s="302" t="s">
        <v>53</v>
      </c>
      <c r="D926" s="302" t="s">
        <v>54</v>
      </c>
      <c r="E926" s="302" t="s">
        <v>27</v>
      </c>
      <c r="F926" s="302" t="s">
        <v>26</v>
      </c>
      <c r="G926" s="302" t="s">
        <v>26</v>
      </c>
      <c r="H926" s="301">
        <v>291651</v>
      </c>
      <c r="I926" s="301">
        <v>133184</v>
      </c>
      <c r="J926" s="301">
        <v>96521</v>
      </c>
      <c r="K926" s="301">
        <v>12214324</v>
      </c>
      <c r="L926" s="301">
        <v>8837</v>
      </c>
      <c r="M926" s="301">
        <v>3.3005140000000002E-2</v>
      </c>
    </row>
    <row r="927" spans="1:13" ht="14.5" x14ac:dyDescent="0.35">
      <c r="A927" s="301">
        <v>1998320303</v>
      </c>
      <c r="B927" s="301">
        <v>1998</v>
      </c>
      <c r="C927" s="302" t="s">
        <v>53</v>
      </c>
      <c r="D927" s="302" t="s">
        <v>54</v>
      </c>
      <c r="E927" s="302" t="s">
        <v>28</v>
      </c>
      <c r="F927" s="302" t="s">
        <v>26</v>
      </c>
      <c r="G927" s="302" t="s">
        <v>26</v>
      </c>
      <c r="H927" s="301">
        <v>448123</v>
      </c>
      <c r="I927" s="301">
        <v>125208</v>
      </c>
      <c r="J927" s="301">
        <v>184739</v>
      </c>
      <c r="K927" s="301">
        <v>11019004</v>
      </c>
      <c r="L927" s="301">
        <v>16076</v>
      </c>
      <c r="M927" s="301">
        <v>2.787568E-2</v>
      </c>
    </row>
    <row r="928" spans="1:13" ht="14.5" x14ac:dyDescent="0.35">
      <c r="A928" s="301">
        <v>1998330103</v>
      </c>
      <c r="B928" s="301">
        <v>1998</v>
      </c>
      <c r="C928" s="302" t="s">
        <v>55</v>
      </c>
      <c r="D928" s="302" t="s">
        <v>56</v>
      </c>
      <c r="E928" s="302" t="s">
        <v>25</v>
      </c>
      <c r="F928" s="302" t="s">
        <v>26</v>
      </c>
      <c r="G928" s="302" t="s">
        <v>26</v>
      </c>
      <c r="H928" s="301">
        <v>375830</v>
      </c>
      <c r="I928" s="301">
        <v>382724</v>
      </c>
      <c r="J928" s="301">
        <v>89022</v>
      </c>
      <c r="K928" s="301">
        <v>34057796</v>
      </c>
      <c r="L928" s="301">
        <v>7871</v>
      </c>
      <c r="M928" s="301">
        <v>4.774718E-2</v>
      </c>
    </row>
    <row r="929" spans="1:13" ht="14.5" x14ac:dyDescent="0.35">
      <c r="A929" s="301">
        <v>1998330203</v>
      </c>
      <c r="B929" s="301">
        <v>1998</v>
      </c>
      <c r="C929" s="302" t="s">
        <v>55</v>
      </c>
      <c r="D929" s="302" t="s">
        <v>56</v>
      </c>
      <c r="E929" s="302" t="s">
        <v>27</v>
      </c>
      <c r="F929" s="302" t="s">
        <v>26</v>
      </c>
      <c r="G929" s="302" t="s">
        <v>26</v>
      </c>
      <c r="H929" s="301">
        <v>363351</v>
      </c>
      <c r="I929" s="301">
        <v>181197</v>
      </c>
      <c r="J929" s="301">
        <v>137762</v>
      </c>
      <c r="K929" s="301">
        <v>15431148</v>
      </c>
      <c r="L929" s="301">
        <v>11748</v>
      </c>
      <c r="M929" s="301">
        <v>3.092862E-2</v>
      </c>
    </row>
    <row r="930" spans="1:13" ht="14.5" x14ac:dyDescent="0.35">
      <c r="A930" s="301">
        <v>1998330303</v>
      </c>
      <c r="B930" s="301">
        <v>1998</v>
      </c>
      <c r="C930" s="302" t="s">
        <v>55</v>
      </c>
      <c r="D930" s="302" t="s">
        <v>56</v>
      </c>
      <c r="E930" s="302" t="s">
        <v>28</v>
      </c>
      <c r="F930" s="302" t="s">
        <v>26</v>
      </c>
      <c r="G930" s="302" t="s">
        <v>26</v>
      </c>
      <c r="H930" s="301">
        <v>620188</v>
      </c>
      <c r="I930" s="301">
        <v>187080</v>
      </c>
      <c r="J930" s="301">
        <v>315846</v>
      </c>
      <c r="K930" s="301">
        <v>15537780</v>
      </c>
      <c r="L930" s="301">
        <v>26336</v>
      </c>
      <c r="M930" s="301">
        <v>2.3549400000000002E-2</v>
      </c>
    </row>
    <row r="931" spans="1:13" ht="14.5" x14ac:dyDescent="0.35">
      <c r="A931" s="301">
        <v>1998370103</v>
      </c>
      <c r="B931" s="301">
        <v>1998</v>
      </c>
      <c r="C931" s="302" t="s">
        <v>57</v>
      </c>
      <c r="D931" s="302" t="s">
        <v>58</v>
      </c>
      <c r="E931" s="302" t="s">
        <v>25</v>
      </c>
      <c r="F931" s="302" t="s">
        <v>26</v>
      </c>
      <c r="G931" s="302" t="s">
        <v>26</v>
      </c>
      <c r="H931" s="301">
        <v>625665</v>
      </c>
      <c r="I931" s="301">
        <v>756481</v>
      </c>
      <c r="J931" s="301">
        <v>200273</v>
      </c>
      <c r="K931" s="301">
        <v>17767461</v>
      </c>
      <c r="L931" s="301">
        <v>4711</v>
      </c>
      <c r="M931" s="301">
        <v>0.1328183</v>
      </c>
    </row>
    <row r="932" spans="1:13" ht="14.5" x14ac:dyDescent="0.35">
      <c r="A932" s="301">
        <v>1998370203</v>
      </c>
      <c r="B932" s="301">
        <v>1998</v>
      </c>
      <c r="C932" s="302" t="s">
        <v>57</v>
      </c>
      <c r="D932" s="302" t="s">
        <v>58</v>
      </c>
      <c r="E932" s="302" t="s">
        <v>27</v>
      </c>
      <c r="F932" s="302" t="s">
        <v>26</v>
      </c>
      <c r="G932" s="302" t="s">
        <v>26</v>
      </c>
      <c r="H932" s="301">
        <v>1106777</v>
      </c>
      <c r="I932" s="301">
        <v>720555</v>
      </c>
      <c r="J932" s="301">
        <v>521984</v>
      </c>
      <c r="K932" s="301">
        <v>16512022</v>
      </c>
      <c r="L932" s="301">
        <v>11963</v>
      </c>
      <c r="M932" s="301">
        <v>9.2518639999999999E-2</v>
      </c>
    </row>
    <row r="933" spans="1:13" ht="14.5" x14ac:dyDescent="0.35">
      <c r="A933" s="301">
        <v>1998370303</v>
      </c>
      <c r="B933" s="301">
        <v>1998</v>
      </c>
      <c r="C933" s="302" t="s">
        <v>57</v>
      </c>
      <c r="D933" s="302" t="s">
        <v>58</v>
      </c>
      <c r="E933" s="302" t="s">
        <v>28</v>
      </c>
      <c r="F933" s="302" t="s">
        <v>26</v>
      </c>
      <c r="G933" s="302" t="s">
        <v>26</v>
      </c>
      <c r="H933" s="301">
        <v>1366543</v>
      </c>
      <c r="I933" s="301">
        <v>547604</v>
      </c>
      <c r="J933" s="301">
        <v>892604</v>
      </c>
      <c r="K933" s="301">
        <v>11986200</v>
      </c>
      <c r="L933" s="301">
        <v>19554</v>
      </c>
      <c r="M933" s="301">
        <v>6.9886889999999993E-2</v>
      </c>
    </row>
    <row r="934" spans="1:13" ht="14.5" x14ac:dyDescent="0.35">
      <c r="A934" s="301">
        <v>1998400103</v>
      </c>
      <c r="B934" s="301">
        <v>1998</v>
      </c>
      <c r="C934" s="302" t="s">
        <v>59</v>
      </c>
      <c r="D934" s="302" t="s">
        <v>60</v>
      </c>
      <c r="E934" s="302" t="s">
        <v>25</v>
      </c>
      <c r="F934" s="302" t="s">
        <v>26</v>
      </c>
      <c r="G934" s="302" t="s">
        <v>26</v>
      </c>
      <c r="H934" s="301">
        <v>300531</v>
      </c>
      <c r="I934" s="301">
        <v>329378</v>
      </c>
      <c r="J934" s="301">
        <v>69608</v>
      </c>
      <c r="K934" s="301">
        <v>25960910</v>
      </c>
      <c r="L934" s="301">
        <v>5485</v>
      </c>
      <c r="M934" s="301">
        <v>5.4794589999999997E-2</v>
      </c>
    </row>
    <row r="935" spans="1:13" ht="14.5" x14ac:dyDescent="0.35">
      <c r="A935" s="301">
        <v>1998400203</v>
      </c>
      <c r="B935" s="301">
        <v>1998</v>
      </c>
      <c r="C935" s="302" t="s">
        <v>59</v>
      </c>
      <c r="D935" s="302" t="s">
        <v>60</v>
      </c>
      <c r="E935" s="302" t="s">
        <v>27</v>
      </c>
      <c r="F935" s="302" t="s">
        <v>26</v>
      </c>
      <c r="G935" s="302" t="s">
        <v>26</v>
      </c>
      <c r="H935" s="301">
        <v>183840</v>
      </c>
      <c r="I935" s="301">
        <v>120316</v>
      </c>
      <c r="J935" s="301">
        <v>88069</v>
      </c>
      <c r="K935" s="301">
        <v>9175084</v>
      </c>
      <c r="L935" s="301">
        <v>6688</v>
      </c>
      <c r="M935" s="301">
        <v>2.7488559999999999E-2</v>
      </c>
    </row>
    <row r="936" spans="1:13" ht="14.5" x14ac:dyDescent="0.35">
      <c r="A936" s="301">
        <v>1998400303</v>
      </c>
      <c r="B936" s="301">
        <v>1998</v>
      </c>
      <c r="C936" s="302" t="s">
        <v>59</v>
      </c>
      <c r="D936" s="302" t="s">
        <v>60</v>
      </c>
      <c r="E936" s="302" t="s">
        <v>28</v>
      </c>
      <c r="F936" s="302" t="s">
        <v>26</v>
      </c>
      <c r="G936" s="302" t="s">
        <v>26</v>
      </c>
      <c r="H936" s="301">
        <v>175854</v>
      </c>
      <c r="I936" s="301">
        <v>67988</v>
      </c>
      <c r="J936" s="301">
        <v>103254</v>
      </c>
      <c r="K936" s="301">
        <v>4977684</v>
      </c>
      <c r="L936" s="301">
        <v>7547</v>
      </c>
      <c r="M936" s="301">
        <v>2.330057E-2</v>
      </c>
    </row>
    <row r="937" spans="1:13" ht="14.5" x14ac:dyDescent="0.35">
      <c r="A937" s="301">
        <v>1998990103</v>
      </c>
      <c r="B937" s="301">
        <v>1998</v>
      </c>
      <c r="C937" s="302" t="s">
        <v>61</v>
      </c>
      <c r="D937" s="302" t="s">
        <v>62</v>
      </c>
      <c r="E937" s="302" t="s">
        <v>25</v>
      </c>
      <c r="F937" s="302" t="s">
        <v>26</v>
      </c>
      <c r="G937" s="302" t="s">
        <v>26</v>
      </c>
      <c r="H937" s="301">
        <v>64114</v>
      </c>
      <c r="I937" s="301">
        <v>154646</v>
      </c>
      <c r="J937" s="301">
        <v>45241</v>
      </c>
      <c r="K937" s="301">
        <v>5005602</v>
      </c>
      <c r="L937" s="301">
        <v>1274</v>
      </c>
      <c r="M937" s="301">
        <v>5.0328680000000001E-2</v>
      </c>
    </row>
    <row r="938" spans="1:13" ht="14.5" x14ac:dyDescent="0.35">
      <c r="A938" s="301">
        <v>1998990203</v>
      </c>
      <c r="B938" s="301">
        <v>1998</v>
      </c>
      <c r="C938" s="302" t="s">
        <v>61</v>
      </c>
      <c r="D938" s="302" t="s">
        <v>62</v>
      </c>
      <c r="E938" s="302" t="s">
        <v>27</v>
      </c>
      <c r="F938" s="302" t="s">
        <v>26</v>
      </c>
      <c r="G938" s="302" t="s">
        <v>26</v>
      </c>
      <c r="H938" s="301">
        <v>142345</v>
      </c>
      <c r="I938" s="301">
        <v>264301</v>
      </c>
      <c r="J938" s="301">
        <v>185813</v>
      </c>
      <c r="K938" s="301">
        <v>4921556</v>
      </c>
      <c r="L938" s="301">
        <v>3522</v>
      </c>
      <c r="M938" s="301">
        <v>4.0412860000000002E-2</v>
      </c>
    </row>
    <row r="939" spans="1:13" ht="14.5" x14ac:dyDescent="0.35">
      <c r="A939" s="301">
        <v>1998990303</v>
      </c>
      <c r="B939" s="301">
        <v>1998</v>
      </c>
      <c r="C939" s="302" t="s">
        <v>61</v>
      </c>
      <c r="D939" s="302" t="s">
        <v>62</v>
      </c>
      <c r="E939" s="302" t="s">
        <v>28</v>
      </c>
      <c r="F939" s="302" t="s">
        <v>26</v>
      </c>
      <c r="G939" s="302" t="s">
        <v>26</v>
      </c>
      <c r="H939" s="301">
        <v>224521</v>
      </c>
      <c r="I939" s="301">
        <v>99768</v>
      </c>
      <c r="J939" s="301">
        <v>159801</v>
      </c>
      <c r="K939" s="301">
        <v>3000897</v>
      </c>
      <c r="L939" s="301">
        <v>5102</v>
      </c>
      <c r="M939" s="301">
        <v>4.4002159999999998E-2</v>
      </c>
    </row>
    <row r="940" spans="1:13" ht="14.5" x14ac:dyDescent="0.35">
      <c r="A940" s="301">
        <v>1999000103</v>
      </c>
      <c r="B940" s="301">
        <v>1999</v>
      </c>
      <c r="C940" s="302" t="s">
        <v>23</v>
      </c>
      <c r="D940" s="302" t="s">
        <v>24</v>
      </c>
      <c r="E940" s="302" t="s">
        <v>25</v>
      </c>
      <c r="F940" s="302" t="s">
        <v>26</v>
      </c>
      <c r="G940" s="302" t="s">
        <v>26</v>
      </c>
      <c r="H940" s="301">
        <v>361957</v>
      </c>
      <c r="I940" s="301">
        <v>1306692</v>
      </c>
      <c r="J940" s="301">
        <v>427301</v>
      </c>
      <c r="K940" s="301">
        <v>19793328</v>
      </c>
      <c r="L940" s="301">
        <v>6279</v>
      </c>
      <c r="M940" s="301">
        <v>5.7646299999999998E-2</v>
      </c>
    </row>
    <row r="941" spans="1:13" ht="14.5" x14ac:dyDescent="0.35">
      <c r="A941" s="301">
        <v>1999000203</v>
      </c>
      <c r="B941" s="301">
        <v>1999</v>
      </c>
      <c r="C941" s="302" t="s">
        <v>23</v>
      </c>
      <c r="D941" s="302" t="s">
        <v>24</v>
      </c>
      <c r="E941" s="302" t="s">
        <v>27</v>
      </c>
      <c r="F941" s="302" t="s">
        <v>26</v>
      </c>
      <c r="G941" s="302" t="s">
        <v>26</v>
      </c>
      <c r="H941" s="301">
        <v>1259658</v>
      </c>
      <c r="I941" s="301">
        <v>2650880</v>
      </c>
      <c r="J941" s="301">
        <v>2124971</v>
      </c>
      <c r="K941" s="301">
        <v>37956616</v>
      </c>
      <c r="L941" s="301">
        <v>30402</v>
      </c>
      <c r="M941" s="301">
        <v>4.1433459999999998E-2</v>
      </c>
    </row>
    <row r="942" spans="1:13" ht="14.5" x14ac:dyDescent="0.35">
      <c r="A942" s="301">
        <v>1999000303</v>
      </c>
      <c r="B942" s="301">
        <v>1999</v>
      </c>
      <c r="C942" s="302" t="s">
        <v>23</v>
      </c>
      <c r="D942" s="302" t="s">
        <v>24</v>
      </c>
      <c r="E942" s="302" t="s">
        <v>28</v>
      </c>
      <c r="F942" s="302" t="s">
        <v>26</v>
      </c>
      <c r="G942" s="302" t="s">
        <v>26</v>
      </c>
      <c r="H942" s="301">
        <v>994781</v>
      </c>
      <c r="I942" s="301">
        <v>1506567</v>
      </c>
      <c r="J942" s="301">
        <v>1857011</v>
      </c>
      <c r="K942" s="301">
        <v>22734575</v>
      </c>
      <c r="L942" s="301">
        <v>28009</v>
      </c>
      <c r="M942" s="301">
        <v>3.5516850000000003E-2</v>
      </c>
    </row>
    <row r="943" spans="1:13" ht="14.5" x14ac:dyDescent="0.35">
      <c r="A943" s="301">
        <v>1999000403</v>
      </c>
      <c r="B943" s="301">
        <v>1999</v>
      </c>
      <c r="C943" s="302" t="s">
        <v>23</v>
      </c>
      <c r="D943" s="302" t="s">
        <v>24</v>
      </c>
      <c r="E943" s="302" t="s">
        <v>29</v>
      </c>
      <c r="F943" s="302" t="s">
        <v>26</v>
      </c>
      <c r="G943" s="302" t="s">
        <v>26</v>
      </c>
      <c r="H943" s="301">
        <v>4094923</v>
      </c>
      <c r="I943" s="301">
        <v>4899444</v>
      </c>
      <c r="J943" s="301">
        <v>10519999</v>
      </c>
      <c r="K943" s="301">
        <v>73277316</v>
      </c>
      <c r="L943" s="301">
        <v>157671</v>
      </c>
      <c r="M943" s="301">
        <v>2.5971250000000001E-2</v>
      </c>
    </row>
    <row r="944" spans="1:13" ht="14.5" x14ac:dyDescent="0.35">
      <c r="A944" s="301">
        <v>1999010403</v>
      </c>
      <c r="B944" s="301">
        <v>1999</v>
      </c>
      <c r="C944" s="302" t="s">
        <v>30</v>
      </c>
      <c r="D944" s="302" t="s">
        <v>31</v>
      </c>
      <c r="E944" s="302" t="s">
        <v>26</v>
      </c>
      <c r="F944" s="302" t="s">
        <v>26</v>
      </c>
      <c r="G944" s="302" t="s">
        <v>26</v>
      </c>
      <c r="H944" s="301">
        <v>126508</v>
      </c>
      <c r="I944" s="301">
        <v>57494</v>
      </c>
      <c r="J944" s="301">
        <v>62011</v>
      </c>
      <c r="K944" s="301">
        <v>4415248</v>
      </c>
      <c r="L944" s="301">
        <v>4484</v>
      </c>
      <c r="M944" s="301">
        <v>2.8213149999999999E-2</v>
      </c>
    </row>
    <row r="945" spans="1:13" ht="14.5" x14ac:dyDescent="0.35">
      <c r="A945" s="301">
        <v>1999020101</v>
      </c>
      <c r="B945" s="301">
        <v>1999</v>
      </c>
      <c r="C945" s="302" t="s">
        <v>32</v>
      </c>
      <c r="D945" s="302" t="s">
        <v>33</v>
      </c>
      <c r="E945" s="302" t="s">
        <v>25</v>
      </c>
      <c r="F945" s="302" t="s">
        <v>34</v>
      </c>
      <c r="G945" s="302" t="s">
        <v>25</v>
      </c>
      <c r="H945" s="301">
        <v>73216</v>
      </c>
      <c r="I945" s="301">
        <v>73376</v>
      </c>
      <c r="J945" s="301">
        <v>21016</v>
      </c>
      <c r="K945" s="301">
        <v>7080220</v>
      </c>
      <c r="L945" s="301">
        <v>2038</v>
      </c>
      <c r="M945" s="301">
        <v>3.5920069999999998E-2</v>
      </c>
    </row>
    <row r="946" spans="1:13" ht="14.5" x14ac:dyDescent="0.35">
      <c r="A946" s="301">
        <v>1999020102</v>
      </c>
      <c r="B946" s="301">
        <v>1999</v>
      </c>
      <c r="C946" s="302" t="s">
        <v>32</v>
      </c>
      <c r="D946" s="302" t="s">
        <v>33</v>
      </c>
      <c r="E946" s="302" t="s">
        <v>25</v>
      </c>
      <c r="F946" s="302" t="s">
        <v>34</v>
      </c>
      <c r="G946" s="302" t="s">
        <v>27</v>
      </c>
      <c r="H946" s="301">
        <v>158784</v>
      </c>
      <c r="I946" s="301">
        <v>175395</v>
      </c>
      <c r="J946" s="301">
        <v>49083</v>
      </c>
      <c r="K946" s="301">
        <v>17173009</v>
      </c>
      <c r="L946" s="301">
        <v>4822</v>
      </c>
      <c r="M946" s="301">
        <v>3.2931240000000001E-2</v>
      </c>
    </row>
    <row r="947" spans="1:13" ht="14.5" x14ac:dyDescent="0.35">
      <c r="A947" s="301">
        <v>1999020103</v>
      </c>
      <c r="B947" s="301">
        <v>1999</v>
      </c>
      <c r="C947" s="302" t="s">
        <v>32</v>
      </c>
      <c r="D947" s="302" t="s">
        <v>33</v>
      </c>
      <c r="E947" s="302" t="s">
        <v>25</v>
      </c>
      <c r="F947" s="302" t="s">
        <v>34</v>
      </c>
      <c r="G947" s="302" t="s">
        <v>35</v>
      </c>
      <c r="H947" s="301">
        <v>49915</v>
      </c>
      <c r="I947" s="301">
        <v>55291</v>
      </c>
      <c r="J947" s="301">
        <v>15784</v>
      </c>
      <c r="K947" s="301">
        <v>5497978</v>
      </c>
      <c r="L947" s="301">
        <v>1569</v>
      </c>
      <c r="M947" s="301">
        <v>3.1817190000000002E-2</v>
      </c>
    </row>
    <row r="948" spans="1:13" ht="14.5" x14ac:dyDescent="0.35">
      <c r="A948" s="301">
        <v>1999020111</v>
      </c>
      <c r="B948" s="301">
        <v>1999</v>
      </c>
      <c r="C948" s="302" t="s">
        <v>32</v>
      </c>
      <c r="D948" s="302" t="s">
        <v>33</v>
      </c>
      <c r="E948" s="302" t="s">
        <v>25</v>
      </c>
      <c r="F948" s="302" t="s">
        <v>36</v>
      </c>
      <c r="G948" s="302" t="s">
        <v>25</v>
      </c>
      <c r="H948" s="301">
        <v>40070</v>
      </c>
      <c r="I948" s="301">
        <v>40576</v>
      </c>
      <c r="J948" s="301">
        <v>12515</v>
      </c>
      <c r="K948" s="301">
        <v>3899556</v>
      </c>
      <c r="L948" s="301">
        <v>1206</v>
      </c>
      <c r="M948" s="301">
        <v>3.3212430000000001E-2</v>
      </c>
    </row>
    <row r="949" spans="1:13" ht="14.5" x14ac:dyDescent="0.35">
      <c r="A949" s="301">
        <v>1999020112</v>
      </c>
      <c r="B949" s="301">
        <v>1999</v>
      </c>
      <c r="C949" s="302" t="s">
        <v>32</v>
      </c>
      <c r="D949" s="302" t="s">
        <v>33</v>
      </c>
      <c r="E949" s="302" t="s">
        <v>25</v>
      </c>
      <c r="F949" s="302" t="s">
        <v>36</v>
      </c>
      <c r="G949" s="302" t="s">
        <v>27</v>
      </c>
      <c r="H949" s="301">
        <v>78846</v>
      </c>
      <c r="I949" s="301">
        <v>89522</v>
      </c>
      <c r="J949" s="301">
        <v>26327</v>
      </c>
      <c r="K949" s="301">
        <v>8785358</v>
      </c>
      <c r="L949" s="301">
        <v>2580</v>
      </c>
      <c r="M949" s="301">
        <v>3.0555990000000002E-2</v>
      </c>
    </row>
    <row r="950" spans="1:13" ht="14.5" x14ac:dyDescent="0.35">
      <c r="A950" s="301">
        <v>1999020113</v>
      </c>
      <c r="B950" s="301">
        <v>1999</v>
      </c>
      <c r="C950" s="302" t="s">
        <v>32</v>
      </c>
      <c r="D950" s="302" t="s">
        <v>33</v>
      </c>
      <c r="E950" s="302" t="s">
        <v>25</v>
      </c>
      <c r="F950" s="302" t="s">
        <v>36</v>
      </c>
      <c r="G950" s="302" t="s">
        <v>35</v>
      </c>
      <c r="H950" s="301">
        <v>60581</v>
      </c>
      <c r="I950" s="301">
        <v>73675</v>
      </c>
      <c r="J950" s="301">
        <v>19062</v>
      </c>
      <c r="K950" s="301">
        <v>7262248</v>
      </c>
      <c r="L950" s="301">
        <v>1889</v>
      </c>
      <c r="M950" s="301">
        <v>3.2069159999999999E-2</v>
      </c>
    </row>
    <row r="951" spans="1:13" ht="14.5" x14ac:dyDescent="0.35">
      <c r="A951" s="301">
        <v>1999020201</v>
      </c>
      <c r="B951" s="301">
        <v>1999</v>
      </c>
      <c r="C951" s="302" t="s">
        <v>32</v>
      </c>
      <c r="D951" s="302" t="s">
        <v>33</v>
      </c>
      <c r="E951" s="302" t="s">
        <v>27</v>
      </c>
      <c r="F951" s="302" t="s">
        <v>34</v>
      </c>
      <c r="G951" s="302" t="s">
        <v>25</v>
      </c>
      <c r="H951" s="301">
        <v>106383</v>
      </c>
      <c r="I951" s="301">
        <v>55912</v>
      </c>
      <c r="J951" s="301">
        <v>40631</v>
      </c>
      <c r="K951" s="301">
        <v>5327288</v>
      </c>
      <c r="L951" s="301">
        <v>3871</v>
      </c>
      <c r="M951" s="301">
        <v>2.7479190000000001E-2</v>
      </c>
    </row>
    <row r="952" spans="1:13" ht="14.5" x14ac:dyDescent="0.35">
      <c r="A952" s="301">
        <v>1999020202</v>
      </c>
      <c r="B952" s="301">
        <v>1999</v>
      </c>
      <c r="C952" s="302" t="s">
        <v>32</v>
      </c>
      <c r="D952" s="302" t="s">
        <v>33</v>
      </c>
      <c r="E952" s="302" t="s">
        <v>27</v>
      </c>
      <c r="F952" s="302" t="s">
        <v>34</v>
      </c>
      <c r="G952" s="302" t="s">
        <v>27</v>
      </c>
      <c r="H952" s="301">
        <v>238995</v>
      </c>
      <c r="I952" s="301">
        <v>140689</v>
      </c>
      <c r="J952" s="301">
        <v>103250</v>
      </c>
      <c r="K952" s="301">
        <v>13894978</v>
      </c>
      <c r="L952" s="301">
        <v>10190</v>
      </c>
      <c r="M952" s="301">
        <v>2.3452770000000001E-2</v>
      </c>
    </row>
    <row r="953" spans="1:13" ht="14.5" x14ac:dyDescent="0.35">
      <c r="A953" s="301">
        <v>1999020203</v>
      </c>
      <c r="B953" s="301">
        <v>1999</v>
      </c>
      <c r="C953" s="302" t="s">
        <v>32</v>
      </c>
      <c r="D953" s="302" t="s">
        <v>33</v>
      </c>
      <c r="E953" s="302" t="s">
        <v>27</v>
      </c>
      <c r="F953" s="302" t="s">
        <v>34</v>
      </c>
      <c r="G953" s="302" t="s">
        <v>35</v>
      </c>
      <c r="H953" s="301">
        <v>247076</v>
      </c>
      <c r="I953" s="301">
        <v>145710</v>
      </c>
      <c r="J953" s="301">
        <v>112576</v>
      </c>
      <c r="K953" s="301">
        <v>14808405</v>
      </c>
      <c r="L953" s="301">
        <v>11434</v>
      </c>
      <c r="M953" s="301">
        <v>2.1607990000000001E-2</v>
      </c>
    </row>
    <row r="954" spans="1:13" ht="14.5" x14ac:dyDescent="0.35">
      <c r="A954" s="301">
        <v>1999020211</v>
      </c>
      <c r="B954" s="301">
        <v>1999</v>
      </c>
      <c r="C954" s="302" t="s">
        <v>32</v>
      </c>
      <c r="D954" s="302" t="s">
        <v>33</v>
      </c>
      <c r="E954" s="302" t="s">
        <v>27</v>
      </c>
      <c r="F954" s="302" t="s">
        <v>36</v>
      </c>
      <c r="G954" s="302" t="s">
        <v>25</v>
      </c>
      <c r="H954" s="301">
        <v>94461</v>
      </c>
      <c r="I954" s="301">
        <v>53320</v>
      </c>
      <c r="J954" s="301">
        <v>39265</v>
      </c>
      <c r="K954" s="301">
        <v>5151764</v>
      </c>
      <c r="L954" s="301">
        <v>3798</v>
      </c>
      <c r="M954" s="301">
        <v>2.4874549999999999E-2</v>
      </c>
    </row>
    <row r="955" spans="1:13" ht="14.5" x14ac:dyDescent="0.35">
      <c r="A955" s="301">
        <v>1999020212</v>
      </c>
      <c r="B955" s="301">
        <v>1999</v>
      </c>
      <c r="C955" s="302" t="s">
        <v>32</v>
      </c>
      <c r="D955" s="302" t="s">
        <v>33</v>
      </c>
      <c r="E955" s="302" t="s">
        <v>27</v>
      </c>
      <c r="F955" s="302" t="s">
        <v>36</v>
      </c>
      <c r="G955" s="302" t="s">
        <v>27</v>
      </c>
      <c r="H955" s="301">
        <v>142724</v>
      </c>
      <c r="I955" s="301">
        <v>90486</v>
      </c>
      <c r="J955" s="301">
        <v>66822</v>
      </c>
      <c r="K955" s="301">
        <v>9018770</v>
      </c>
      <c r="L955" s="301">
        <v>6656</v>
      </c>
      <c r="M955" s="301">
        <v>2.1443879999999998E-2</v>
      </c>
    </row>
    <row r="956" spans="1:13" ht="14.5" x14ac:dyDescent="0.35">
      <c r="A956" s="301">
        <v>1999020213</v>
      </c>
      <c r="B956" s="301">
        <v>1999</v>
      </c>
      <c r="C956" s="302" t="s">
        <v>32</v>
      </c>
      <c r="D956" s="302" t="s">
        <v>33</v>
      </c>
      <c r="E956" s="302" t="s">
        <v>27</v>
      </c>
      <c r="F956" s="302" t="s">
        <v>36</v>
      </c>
      <c r="G956" s="302" t="s">
        <v>35</v>
      </c>
      <c r="H956" s="301">
        <v>164113</v>
      </c>
      <c r="I956" s="301">
        <v>113750</v>
      </c>
      <c r="J956" s="301">
        <v>85613</v>
      </c>
      <c r="K956" s="301">
        <v>11513669</v>
      </c>
      <c r="L956" s="301">
        <v>8643</v>
      </c>
      <c r="M956" s="301">
        <v>1.8987009999999999E-2</v>
      </c>
    </row>
    <row r="957" spans="1:13" ht="14.5" x14ac:dyDescent="0.35">
      <c r="A957" s="301">
        <v>1999020301</v>
      </c>
      <c r="B957" s="301">
        <v>1999</v>
      </c>
      <c r="C957" s="302" t="s">
        <v>32</v>
      </c>
      <c r="D957" s="302" t="s">
        <v>33</v>
      </c>
      <c r="E957" s="302" t="s">
        <v>28</v>
      </c>
      <c r="F957" s="302" t="s">
        <v>34</v>
      </c>
      <c r="G957" s="302" t="s">
        <v>25</v>
      </c>
      <c r="H957" s="301">
        <v>90074</v>
      </c>
      <c r="I957" s="301">
        <v>30848</v>
      </c>
      <c r="J957" s="301">
        <v>49264</v>
      </c>
      <c r="K957" s="301">
        <v>2866492</v>
      </c>
      <c r="L957" s="301">
        <v>4522</v>
      </c>
      <c r="M957" s="301">
        <v>1.992099E-2</v>
      </c>
    </row>
    <row r="958" spans="1:13" ht="14.5" x14ac:dyDescent="0.35">
      <c r="A958" s="301">
        <v>1999020302</v>
      </c>
      <c r="B958" s="301">
        <v>1999</v>
      </c>
      <c r="C958" s="302" t="s">
        <v>32</v>
      </c>
      <c r="D958" s="302" t="s">
        <v>33</v>
      </c>
      <c r="E958" s="302" t="s">
        <v>28</v>
      </c>
      <c r="F958" s="302" t="s">
        <v>34</v>
      </c>
      <c r="G958" s="302" t="s">
        <v>27</v>
      </c>
      <c r="H958" s="301">
        <v>201707</v>
      </c>
      <c r="I958" s="301">
        <v>80082</v>
      </c>
      <c r="J958" s="301">
        <v>110826</v>
      </c>
      <c r="K958" s="301">
        <v>7991232</v>
      </c>
      <c r="L958" s="301">
        <v>11049</v>
      </c>
      <c r="M958" s="301">
        <v>1.8255919999999998E-2</v>
      </c>
    </row>
    <row r="959" spans="1:13" ht="14.5" x14ac:dyDescent="0.35">
      <c r="A959" s="301">
        <v>1999020303</v>
      </c>
      <c r="B959" s="301">
        <v>1999</v>
      </c>
      <c r="C959" s="302" t="s">
        <v>32</v>
      </c>
      <c r="D959" s="302" t="s">
        <v>33</v>
      </c>
      <c r="E959" s="302" t="s">
        <v>28</v>
      </c>
      <c r="F959" s="302" t="s">
        <v>34</v>
      </c>
      <c r="G959" s="302" t="s">
        <v>35</v>
      </c>
      <c r="H959" s="301">
        <v>449680</v>
      </c>
      <c r="I959" s="301">
        <v>175295</v>
      </c>
      <c r="J959" s="301">
        <v>270705</v>
      </c>
      <c r="K959" s="301">
        <v>18305542</v>
      </c>
      <c r="L959" s="301">
        <v>28476</v>
      </c>
      <c r="M959" s="301">
        <v>1.579146E-2</v>
      </c>
    </row>
    <row r="960" spans="1:13" ht="14.5" x14ac:dyDescent="0.35">
      <c r="A960" s="301">
        <v>1999020311</v>
      </c>
      <c r="B960" s="301">
        <v>1999</v>
      </c>
      <c r="C960" s="302" t="s">
        <v>32</v>
      </c>
      <c r="D960" s="302" t="s">
        <v>33</v>
      </c>
      <c r="E960" s="302" t="s">
        <v>28</v>
      </c>
      <c r="F960" s="302" t="s">
        <v>36</v>
      </c>
      <c r="G960" s="302" t="s">
        <v>25</v>
      </c>
      <c r="H960" s="301">
        <v>94212</v>
      </c>
      <c r="I960" s="301">
        <v>33916</v>
      </c>
      <c r="J960" s="301">
        <v>50897</v>
      </c>
      <c r="K960" s="301">
        <v>3201472</v>
      </c>
      <c r="L960" s="301">
        <v>4750</v>
      </c>
      <c r="M960" s="301">
        <v>1.9833980000000001E-2</v>
      </c>
    </row>
    <row r="961" spans="1:13" ht="14.5" x14ac:dyDescent="0.35">
      <c r="A961" s="301">
        <v>1999020312</v>
      </c>
      <c r="B961" s="301">
        <v>1999</v>
      </c>
      <c r="C961" s="302" t="s">
        <v>32</v>
      </c>
      <c r="D961" s="302" t="s">
        <v>33</v>
      </c>
      <c r="E961" s="302" t="s">
        <v>28</v>
      </c>
      <c r="F961" s="302" t="s">
        <v>36</v>
      </c>
      <c r="G961" s="302" t="s">
        <v>27</v>
      </c>
      <c r="H961" s="301">
        <v>127711</v>
      </c>
      <c r="I961" s="301">
        <v>54144</v>
      </c>
      <c r="J961" s="301">
        <v>73311</v>
      </c>
      <c r="K961" s="301">
        <v>5409154</v>
      </c>
      <c r="L961" s="301">
        <v>7311</v>
      </c>
      <c r="M961" s="301">
        <v>1.746764E-2</v>
      </c>
    </row>
    <row r="962" spans="1:13" ht="14.5" x14ac:dyDescent="0.35">
      <c r="A962" s="301">
        <v>1999020313</v>
      </c>
      <c r="B962" s="301">
        <v>1999</v>
      </c>
      <c r="C962" s="302" t="s">
        <v>32</v>
      </c>
      <c r="D962" s="302" t="s">
        <v>33</v>
      </c>
      <c r="E962" s="302" t="s">
        <v>28</v>
      </c>
      <c r="F962" s="302" t="s">
        <v>36</v>
      </c>
      <c r="G962" s="302" t="s">
        <v>35</v>
      </c>
      <c r="H962" s="301">
        <v>286215</v>
      </c>
      <c r="I962" s="301">
        <v>114734</v>
      </c>
      <c r="J962" s="301">
        <v>173130</v>
      </c>
      <c r="K962" s="301">
        <v>11951515</v>
      </c>
      <c r="L962" s="301">
        <v>18164</v>
      </c>
      <c r="M962" s="301">
        <v>1.575706E-2</v>
      </c>
    </row>
    <row r="963" spans="1:13" ht="14.5" x14ac:dyDescent="0.35">
      <c r="A963" s="301">
        <v>1999100103</v>
      </c>
      <c r="B963" s="301">
        <v>1999</v>
      </c>
      <c r="C963" s="302" t="s">
        <v>37</v>
      </c>
      <c r="D963" s="302" t="s">
        <v>38</v>
      </c>
      <c r="E963" s="302" t="s">
        <v>25</v>
      </c>
      <c r="F963" s="302" t="s">
        <v>26</v>
      </c>
      <c r="G963" s="302" t="s">
        <v>26</v>
      </c>
      <c r="H963" s="301">
        <v>105189</v>
      </c>
      <c r="I963" s="301">
        <v>398620</v>
      </c>
      <c r="J963" s="301">
        <v>22748</v>
      </c>
      <c r="K963" s="301">
        <v>30686154</v>
      </c>
      <c r="L963" s="301">
        <v>1762</v>
      </c>
      <c r="M963" s="301">
        <v>5.968942E-2</v>
      </c>
    </row>
    <row r="964" spans="1:13" ht="14.5" x14ac:dyDescent="0.35">
      <c r="A964" s="301">
        <v>1999100203</v>
      </c>
      <c r="B964" s="301">
        <v>1999</v>
      </c>
      <c r="C964" s="302" t="s">
        <v>37</v>
      </c>
      <c r="D964" s="302" t="s">
        <v>38</v>
      </c>
      <c r="E964" s="302" t="s">
        <v>27</v>
      </c>
      <c r="F964" s="302" t="s">
        <v>26</v>
      </c>
      <c r="G964" s="302" t="s">
        <v>26</v>
      </c>
      <c r="H964" s="301">
        <v>115910</v>
      </c>
      <c r="I964" s="301">
        <v>206277</v>
      </c>
      <c r="J964" s="301">
        <v>26345</v>
      </c>
      <c r="K964" s="301">
        <v>21524344</v>
      </c>
      <c r="L964" s="301">
        <v>2735</v>
      </c>
      <c r="M964" s="301">
        <v>4.2379920000000001E-2</v>
      </c>
    </row>
    <row r="965" spans="1:13" ht="14.5" x14ac:dyDescent="0.35">
      <c r="A965" s="301">
        <v>1999100303</v>
      </c>
      <c r="B965" s="301">
        <v>1999</v>
      </c>
      <c r="C965" s="302" t="s">
        <v>37</v>
      </c>
      <c r="D965" s="302" t="s">
        <v>38</v>
      </c>
      <c r="E965" s="302" t="s">
        <v>28</v>
      </c>
      <c r="F965" s="302" t="s">
        <v>26</v>
      </c>
      <c r="G965" s="302" t="s">
        <v>26</v>
      </c>
      <c r="H965" s="301">
        <v>235858</v>
      </c>
      <c r="I965" s="301">
        <v>142650</v>
      </c>
      <c r="J965" s="301">
        <v>119128</v>
      </c>
      <c r="K965" s="301">
        <v>14157775</v>
      </c>
      <c r="L965" s="301">
        <v>11781</v>
      </c>
      <c r="M965" s="301">
        <v>2.0020509999999998E-2</v>
      </c>
    </row>
    <row r="966" spans="1:13" ht="14.5" x14ac:dyDescent="0.35">
      <c r="A966" s="301">
        <v>1999110103</v>
      </c>
      <c r="B966" s="301">
        <v>1999</v>
      </c>
      <c r="C966" s="302" t="s">
        <v>39</v>
      </c>
      <c r="D966" s="302" t="s">
        <v>40</v>
      </c>
      <c r="E966" s="302" t="s">
        <v>25</v>
      </c>
      <c r="F966" s="302" t="s">
        <v>34</v>
      </c>
      <c r="G966" s="302" t="s">
        <v>26</v>
      </c>
      <c r="H966" s="301">
        <v>1605333</v>
      </c>
      <c r="I966" s="301">
        <v>1874558</v>
      </c>
      <c r="J966" s="301">
        <v>528128</v>
      </c>
      <c r="K966" s="301">
        <v>191255584</v>
      </c>
      <c r="L966" s="301">
        <v>53972</v>
      </c>
      <c r="M966" s="301">
        <v>2.9743700000000001E-2</v>
      </c>
    </row>
    <row r="967" spans="1:13" ht="14.5" x14ac:dyDescent="0.35">
      <c r="A967" s="301">
        <v>1999110113</v>
      </c>
      <c r="B967" s="301">
        <v>1999</v>
      </c>
      <c r="C967" s="302" t="s">
        <v>39</v>
      </c>
      <c r="D967" s="302" t="s">
        <v>40</v>
      </c>
      <c r="E967" s="302" t="s">
        <v>25</v>
      </c>
      <c r="F967" s="302" t="s">
        <v>36</v>
      </c>
      <c r="G967" s="302" t="s">
        <v>26</v>
      </c>
      <c r="H967" s="301">
        <v>808356</v>
      </c>
      <c r="I967" s="301">
        <v>1700318</v>
      </c>
      <c r="J967" s="301">
        <v>296547</v>
      </c>
      <c r="K967" s="301">
        <v>182780967</v>
      </c>
      <c r="L967" s="301">
        <v>32226</v>
      </c>
      <c r="M967" s="301">
        <v>2.5083660000000001E-2</v>
      </c>
    </row>
    <row r="968" spans="1:13" ht="14.5" x14ac:dyDescent="0.35">
      <c r="A968" s="301">
        <v>1999110203</v>
      </c>
      <c r="B968" s="301">
        <v>1999</v>
      </c>
      <c r="C968" s="302" t="s">
        <v>39</v>
      </c>
      <c r="D968" s="302" t="s">
        <v>40</v>
      </c>
      <c r="E968" s="302" t="s">
        <v>27</v>
      </c>
      <c r="F968" s="302" t="s">
        <v>34</v>
      </c>
      <c r="G968" s="302" t="s">
        <v>26</v>
      </c>
      <c r="H968" s="301">
        <v>838029</v>
      </c>
      <c r="I968" s="301">
        <v>629836</v>
      </c>
      <c r="J968" s="301">
        <v>432990</v>
      </c>
      <c r="K968" s="301">
        <v>65748344</v>
      </c>
      <c r="L968" s="301">
        <v>45450</v>
      </c>
      <c r="M968" s="301">
        <v>1.8438690000000001E-2</v>
      </c>
    </row>
    <row r="969" spans="1:13" ht="14.5" x14ac:dyDescent="0.35">
      <c r="A969" s="301">
        <v>1999110213</v>
      </c>
      <c r="B969" s="301">
        <v>1999</v>
      </c>
      <c r="C969" s="302" t="s">
        <v>39</v>
      </c>
      <c r="D969" s="302" t="s">
        <v>40</v>
      </c>
      <c r="E969" s="302" t="s">
        <v>27</v>
      </c>
      <c r="F969" s="302" t="s">
        <v>36</v>
      </c>
      <c r="G969" s="302" t="s">
        <v>26</v>
      </c>
      <c r="H969" s="301">
        <v>1149827</v>
      </c>
      <c r="I969" s="301">
        <v>1008052</v>
      </c>
      <c r="J969" s="301">
        <v>745316</v>
      </c>
      <c r="K969" s="301">
        <v>112166861</v>
      </c>
      <c r="L969" s="301">
        <v>83061</v>
      </c>
      <c r="M969" s="301">
        <v>1.384318E-2</v>
      </c>
    </row>
    <row r="970" spans="1:13" ht="14.5" x14ac:dyDescent="0.35">
      <c r="A970" s="301">
        <v>1999110303</v>
      </c>
      <c r="B970" s="301">
        <v>1999</v>
      </c>
      <c r="C970" s="302" t="s">
        <v>39</v>
      </c>
      <c r="D970" s="302" t="s">
        <v>40</v>
      </c>
      <c r="E970" s="302" t="s">
        <v>28</v>
      </c>
      <c r="F970" s="302" t="s">
        <v>34</v>
      </c>
      <c r="G970" s="302" t="s">
        <v>26</v>
      </c>
      <c r="H970" s="301">
        <v>637670</v>
      </c>
      <c r="I970" s="301">
        <v>406401</v>
      </c>
      <c r="J970" s="301">
        <v>499632</v>
      </c>
      <c r="K970" s="301">
        <v>45464969</v>
      </c>
      <c r="L970" s="301">
        <v>55791</v>
      </c>
      <c r="M970" s="301">
        <v>1.142958E-2</v>
      </c>
    </row>
    <row r="971" spans="1:13" ht="14.5" x14ac:dyDescent="0.35">
      <c r="A971" s="301">
        <v>1999110313</v>
      </c>
      <c r="B971" s="301">
        <v>1999</v>
      </c>
      <c r="C971" s="302" t="s">
        <v>39</v>
      </c>
      <c r="D971" s="302" t="s">
        <v>40</v>
      </c>
      <c r="E971" s="302" t="s">
        <v>28</v>
      </c>
      <c r="F971" s="302" t="s">
        <v>36</v>
      </c>
      <c r="G971" s="302" t="s">
        <v>26</v>
      </c>
      <c r="H971" s="301">
        <v>1906507</v>
      </c>
      <c r="I971" s="301">
        <v>1406465</v>
      </c>
      <c r="J971" s="301">
        <v>1655861</v>
      </c>
      <c r="K971" s="301">
        <v>160326669</v>
      </c>
      <c r="L971" s="301">
        <v>188871</v>
      </c>
      <c r="M971" s="301">
        <v>1.0094250000000001E-2</v>
      </c>
    </row>
    <row r="972" spans="1:13" ht="14.5" x14ac:dyDescent="0.35">
      <c r="A972" s="301">
        <v>1999110403</v>
      </c>
      <c r="B972" s="301">
        <v>1999</v>
      </c>
      <c r="C972" s="302" t="s">
        <v>39</v>
      </c>
      <c r="D972" s="302" t="s">
        <v>40</v>
      </c>
      <c r="E972" s="302" t="s">
        <v>29</v>
      </c>
      <c r="F972" s="302" t="s">
        <v>34</v>
      </c>
      <c r="G972" s="302" t="s">
        <v>26</v>
      </c>
      <c r="H972" s="301">
        <v>203121</v>
      </c>
      <c r="I972" s="301">
        <v>127287</v>
      </c>
      <c r="J972" s="301">
        <v>205173</v>
      </c>
      <c r="K972" s="301">
        <v>13493800</v>
      </c>
      <c r="L972" s="301">
        <v>21726</v>
      </c>
      <c r="M972" s="301">
        <v>9.3490229999999997E-3</v>
      </c>
    </row>
    <row r="973" spans="1:13" ht="14.5" x14ac:dyDescent="0.35">
      <c r="A973" s="301">
        <v>1999110413</v>
      </c>
      <c r="B973" s="301">
        <v>1999</v>
      </c>
      <c r="C973" s="302" t="s">
        <v>39</v>
      </c>
      <c r="D973" s="302" t="s">
        <v>40</v>
      </c>
      <c r="E973" s="302" t="s">
        <v>29</v>
      </c>
      <c r="F973" s="302" t="s">
        <v>36</v>
      </c>
      <c r="G973" s="302" t="s">
        <v>26</v>
      </c>
      <c r="H973" s="301">
        <v>584224</v>
      </c>
      <c r="I973" s="301">
        <v>353654</v>
      </c>
      <c r="J973" s="301">
        <v>563559</v>
      </c>
      <c r="K973" s="301">
        <v>39246721</v>
      </c>
      <c r="L973" s="301">
        <v>62535</v>
      </c>
      <c r="M973" s="301">
        <v>9.3424170000000004E-3</v>
      </c>
    </row>
    <row r="974" spans="1:13" ht="14.5" x14ac:dyDescent="0.35">
      <c r="A974" s="301">
        <v>1999140103</v>
      </c>
      <c r="B974" s="301">
        <v>1999</v>
      </c>
      <c r="C974" s="302" t="s">
        <v>41</v>
      </c>
      <c r="D974" s="302" t="s">
        <v>42</v>
      </c>
      <c r="E974" s="302" t="s">
        <v>25</v>
      </c>
      <c r="F974" s="302" t="s">
        <v>26</v>
      </c>
      <c r="G974" s="302" t="s">
        <v>26</v>
      </c>
      <c r="H974" s="301">
        <v>181993</v>
      </c>
      <c r="I974" s="301">
        <v>639568</v>
      </c>
      <c r="J974" s="301">
        <v>29812</v>
      </c>
      <c r="K974" s="301">
        <v>61706963</v>
      </c>
      <c r="L974" s="301">
        <v>2834</v>
      </c>
      <c r="M974" s="301">
        <v>6.4226969999999994E-2</v>
      </c>
    </row>
    <row r="975" spans="1:13" ht="14.5" x14ac:dyDescent="0.35">
      <c r="A975" s="301">
        <v>1999140203</v>
      </c>
      <c r="B975" s="301">
        <v>1999</v>
      </c>
      <c r="C975" s="302" t="s">
        <v>41</v>
      </c>
      <c r="D975" s="302" t="s">
        <v>42</v>
      </c>
      <c r="E975" s="302" t="s">
        <v>27</v>
      </c>
      <c r="F975" s="302" t="s">
        <v>26</v>
      </c>
      <c r="G975" s="302" t="s">
        <v>26</v>
      </c>
      <c r="H975" s="301">
        <v>293355</v>
      </c>
      <c r="I975" s="301">
        <v>547557</v>
      </c>
      <c r="J975" s="301">
        <v>91681</v>
      </c>
      <c r="K975" s="301">
        <v>53516874</v>
      </c>
      <c r="L975" s="301">
        <v>8975</v>
      </c>
      <c r="M975" s="301">
        <v>3.2685760000000001E-2</v>
      </c>
    </row>
    <row r="976" spans="1:13" ht="14.5" x14ac:dyDescent="0.35">
      <c r="A976" s="301">
        <v>1999140303</v>
      </c>
      <c r="B976" s="301">
        <v>1999</v>
      </c>
      <c r="C976" s="302" t="s">
        <v>41</v>
      </c>
      <c r="D976" s="302" t="s">
        <v>42</v>
      </c>
      <c r="E976" s="302" t="s">
        <v>28</v>
      </c>
      <c r="F976" s="302" t="s">
        <v>26</v>
      </c>
      <c r="G976" s="302" t="s">
        <v>26</v>
      </c>
      <c r="H976" s="301">
        <v>617033</v>
      </c>
      <c r="I976" s="301">
        <v>410704</v>
      </c>
      <c r="J976" s="301">
        <v>291261</v>
      </c>
      <c r="K976" s="301">
        <v>40056716</v>
      </c>
      <c r="L976" s="301">
        <v>28361</v>
      </c>
      <c r="M976" s="301">
        <v>2.1756279999999999E-2</v>
      </c>
    </row>
    <row r="977" spans="1:13" ht="14.5" x14ac:dyDescent="0.35">
      <c r="A977" s="301">
        <v>1999200103</v>
      </c>
      <c r="B977" s="301">
        <v>1999</v>
      </c>
      <c r="C977" s="302" t="s">
        <v>43</v>
      </c>
      <c r="D977" s="302" t="s">
        <v>44</v>
      </c>
      <c r="E977" s="302" t="s">
        <v>25</v>
      </c>
      <c r="F977" s="302" t="s">
        <v>26</v>
      </c>
      <c r="G977" s="302" t="s">
        <v>26</v>
      </c>
      <c r="H977" s="301">
        <v>375294</v>
      </c>
      <c r="I977" s="301">
        <v>426975</v>
      </c>
      <c r="J977" s="301">
        <v>113050</v>
      </c>
      <c r="K977" s="301">
        <v>37503403</v>
      </c>
      <c r="L977" s="301">
        <v>9878</v>
      </c>
      <c r="M977" s="301">
        <v>3.799371E-2</v>
      </c>
    </row>
    <row r="978" spans="1:13" ht="14.5" x14ac:dyDescent="0.35">
      <c r="A978" s="301">
        <v>1999200203</v>
      </c>
      <c r="B978" s="301">
        <v>1999</v>
      </c>
      <c r="C978" s="302" t="s">
        <v>43</v>
      </c>
      <c r="D978" s="302" t="s">
        <v>44</v>
      </c>
      <c r="E978" s="302" t="s">
        <v>27</v>
      </c>
      <c r="F978" s="302" t="s">
        <v>26</v>
      </c>
      <c r="G978" s="302" t="s">
        <v>26</v>
      </c>
      <c r="H978" s="301">
        <v>676287</v>
      </c>
      <c r="I978" s="301">
        <v>371052</v>
      </c>
      <c r="J978" s="301">
        <v>274766</v>
      </c>
      <c r="K978" s="301">
        <v>32243354</v>
      </c>
      <c r="L978" s="301">
        <v>23919</v>
      </c>
      <c r="M978" s="301">
        <v>2.827352E-2</v>
      </c>
    </row>
    <row r="979" spans="1:13" ht="14.5" x14ac:dyDescent="0.35">
      <c r="A979" s="301">
        <v>1999200303</v>
      </c>
      <c r="B979" s="301">
        <v>1999</v>
      </c>
      <c r="C979" s="302" t="s">
        <v>43</v>
      </c>
      <c r="D979" s="302" t="s">
        <v>44</v>
      </c>
      <c r="E979" s="302" t="s">
        <v>28</v>
      </c>
      <c r="F979" s="302" t="s">
        <v>26</v>
      </c>
      <c r="G979" s="302" t="s">
        <v>26</v>
      </c>
      <c r="H979" s="301">
        <v>1148707</v>
      </c>
      <c r="I979" s="301">
        <v>377509</v>
      </c>
      <c r="J979" s="301">
        <v>661508</v>
      </c>
      <c r="K979" s="301">
        <v>30145597</v>
      </c>
      <c r="L979" s="301">
        <v>51491</v>
      </c>
      <c r="M979" s="301">
        <v>2.2309030000000001E-2</v>
      </c>
    </row>
    <row r="980" spans="1:13" ht="14.5" x14ac:dyDescent="0.35">
      <c r="A980" s="301">
        <v>1999240103</v>
      </c>
      <c r="B980" s="301">
        <v>1999</v>
      </c>
      <c r="C980" s="302" t="s">
        <v>45</v>
      </c>
      <c r="D980" s="302" t="s">
        <v>46</v>
      </c>
      <c r="E980" s="302" t="s">
        <v>25</v>
      </c>
      <c r="F980" s="302" t="s">
        <v>26</v>
      </c>
      <c r="G980" s="302" t="s">
        <v>26</v>
      </c>
      <c r="H980" s="301">
        <v>289396</v>
      </c>
      <c r="I980" s="301">
        <v>422363</v>
      </c>
      <c r="J980" s="301">
        <v>79219</v>
      </c>
      <c r="K980" s="301">
        <v>32779022</v>
      </c>
      <c r="L980" s="301">
        <v>6178</v>
      </c>
      <c r="M980" s="301">
        <v>4.6840380000000001E-2</v>
      </c>
    </row>
    <row r="981" spans="1:13" ht="14.5" x14ac:dyDescent="0.35">
      <c r="A981" s="301">
        <v>1999240203</v>
      </c>
      <c r="B981" s="301">
        <v>1999</v>
      </c>
      <c r="C981" s="302" t="s">
        <v>45</v>
      </c>
      <c r="D981" s="302" t="s">
        <v>46</v>
      </c>
      <c r="E981" s="302" t="s">
        <v>27</v>
      </c>
      <c r="F981" s="302" t="s">
        <v>26</v>
      </c>
      <c r="G981" s="302" t="s">
        <v>26</v>
      </c>
      <c r="H981" s="301">
        <v>295924</v>
      </c>
      <c r="I981" s="301">
        <v>156848</v>
      </c>
      <c r="J981" s="301">
        <v>118340</v>
      </c>
      <c r="K981" s="301">
        <v>12533276</v>
      </c>
      <c r="L981" s="301">
        <v>9456</v>
      </c>
      <c r="M981" s="301">
        <v>3.1294570000000001E-2</v>
      </c>
    </row>
    <row r="982" spans="1:13" ht="14.5" x14ac:dyDescent="0.35">
      <c r="A982" s="301">
        <v>1999240303</v>
      </c>
      <c r="B982" s="301">
        <v>1999</v>
      </c>
      <c r="C982" s="302" t="s">
        <v>45</v>
      </c>
      <c r="D982" s="302" t="s">
        <v>46</v>
      </c>
      <c r="E982" s="302" t="s">
        <v>28</v>
      </c>
      <c r="F982" s="302" t="s">
        <v>26</v>
      </c>
      <c r="G982" s="302" t="s">
        <v>26</v>
      </c>
      <c r="H982" s="301">
        <v>1293875</v>
      </c>
      <c r="I982" s="301">
        <v>339580</v>
      </c>
      <c r="J982" s="301">
        <v>653262</v>
      </c>
      <c r="K982" s="301">
        <v>27489108</v>
      </c>
      <c r="L982" s="301">
        <v>53106</v>
      </c>
      <c r="M982" s="301">
        <v>2.436408E-2</v>
      </c>
    </row>
    <row r="983" spans="1:13" ht="14.5" x14ac:dyDescent="0.35">
      <c r="A983" s="301">
        <v>1999260103</v>
      </c>
      <c r="B983" s="301">
        <v>1999</v>
      </c>
      <c r="C983" s="302" t="s">
        <v>47</v>
      </c>
      <c r="D983" s="302" t="s">
        <v>48</v>
      </c>
      <c r="E983" s="302" t="s">
        <v>25</v>
      </c>
      <c r="F983" s="302" t="s">
        <v>26</v>
      </c>
      <c r="G983" s="302" t="s">
        <v>26</v>
      </c>
      <c r="H983" s="301">
        <v>223454</v>
      </c>
      <c r="I983" s="301">
        <v>221200</v>
      </c>
      <c r="J983" s="301">
        <v>56221</v>
      </c>
      <c r="K983" s="301">
        <v>14979188</v>
      </c>
      <c r="L983" s="301">
        <v>3782</v>
      </c>
      <c r="M983" s="301">
        <v>5.9089349999999999E-2</v>
      </c>
    </row>
    <row r="984" spans="1:13" ht="14.5" x14ac:dyDescent="0.35">
      <c r="A984" s="301">
        <v>1999260203</v>
      </c>
      <c r="B984" s="301">
        <v>1999</v>
      </c>
      <c r="C984" s="302" t="s">
        <v>47</v>
      </c>
      <c r="D984" s="302" t="s">
        <v>48</v>
      </c>
      <c r="E984" s="302" t="s">
        <v>27</v>
      </c>
      <c r="F984" s="302" t="s">
        <v>26</v>
      </c>
      <c r="G984" s="302" t="s">
        <v>26</v>
      </c>
      <c r="H984" s="301">
        <v>526849</v>
      </c>
      <c r="I984" s="301">
        <v>250176</v>
      </c>
      <c r="J984" s="301">
        <v>188164</v>
      </c>
      <c r="K984" s="301">
        <v>16886920</v>
      </c>
      <c r="L984" s="301">
        <v>12696</v>
      </c>
      <c r="M984" s="301">
        <v>4.1496360000000003E-2</v>
      </c>
    </row>
    <row r="985" spans="1:13" ht="14.5" x14ac:dyDescent="0.35">
      <c r="A985" s="301">
        <v>1999260303</v>
      </c>
      <c r="B985" s="301">
        <v>1999</v>
      </c>
      <c r="C985" s="302" t="s">
        <v>47</v>
      </c>
      <c r="D985" s="302" t="s">
        <v>48</v>
      </c>
      <c r="E985" s="302" t="s">
        <v>28</v>
      </c>
      <c r="F985" s="302" t="s">
        <v>26</v>
      </c>
      <c r="G985" s="302" t="s">
        <v>26</v>
      </c>
      <c r="H985" s="301">
        <v>1102514</v>
      </c>
      <c r="I985" s="301">
        <v>317792</v>
      </c>
      <c r="J985" s="301">
        <v>501084</v>
      </c>
      <c r="K985" s="301">
        <v>22249844</v>
      </c>
      <c r="L985" s="301">
        <v>35540</v>
      </c>
      <c r="M985" s="301">
        <v>3.1021460000000001E-2</v>
      </c>
    </row>
    <row r="986" spans="1:13" ht="14.5" x14ac:dyDescent="0.35">
      <c r="A986" s="301">
        <v>1999280103</v>
      </c>
      <c r="B986" s="301">
        <v>1999</v>
      </c>
      <c r="C986" s="302" t="s">
        <v>49</v>
      </c>
      <c r="D986" s="302" t="s">
        <v>50</v>
      </c>
      <c r="E986" s="302" t="s">
        <v>25</v>
      </c>
      <c r="F986" s="302" t="s">
        <v>26</v>
      </c>
      <c r="G986" s="302" t="s">
        <v>26</v>
      </c>
      <c r="H986" s="301">
        <v>801146</v>
      </c>
      <c r="I986" s="301">
        <v>730364</v>
      </c>
      <c r="J986" s="301">
        <v>145942</v>
      </c>
      <c r="K986" s="301">
        <v>65118870</v>
      </c>
      <c r="L986" s="301">
        <v>13417</v>
      </c>
      <c r="M986" s="301">
        <v>5.9709180000000001E-2</v>
      </c>
    </row>
    <row r="987" spans="1:13" ht="14.5" x14ac:dyDescent="0.35">
      <c r="A987" s="301">
        <v>1999280203</v>
      </c>
      <c r="B987" s="301">
        <v>1999</v>
      </c>
      <c r="C987" s="302" t="s">
        <v>49</v>
      </c>
      <c r="D987" s="302" t="s">
        <v>50</v>
      </c>
      <c r="E987" s="302" t="s">
        <v>27</v>
      </c>
      <c r="F987" s="302" t="s">
        <v>26</v>
      </c>
      <c r="G987" s="302" t="s">
        <v>26</v>
      </c>
      <c r="H987" s="301">
        <v>1287244</v>
      </c>
      <c r="I987" s="301">
        <v>497729</v>
      </c>
      <c r="J987" s="301">
        <v>375333</v>
      </c>
      <c r="K987" s="301">
        <v>46222151</v>
      </c>
      <c r="L987" s="301">
        <v>34897</v>
      </c>
      <c r="M987" s="301">
        <v>3.6887410000000002E-2</v>
      </c>
    </row>
    <row r="988" spans="1:13" ht="14.5" x14ac:dyDescent="0.35">
      <c r="A988" s="301">
        <v>1999280303</v>
      </c>
      <c r="B988" s="301">
        <v>1999</v>
      </c>
      <c r="C988" s="302" t="s">
        <v>49</v>
      </c>
      <c r="D988" s="302" t="s">
        <v>50</v>
      </c>
      <c r="E988" s="302" t="s">
        <v>28</v>
      </c>
      <c r="F988" s="302" t="s">
        <v>26</v>
      </c>
      <c r="G988" s="302" t="s">
        <v>26</v>
      </c>
      <c r="H988" s="301">
        <v>2679333</v>
      </c>
      <c r="I988" s="301">
        <v>654330</v>
      </c>
      <c r="J988" s="301">
        <v>992087</v>
      </c>
      <c r="K988" s="301">
        <v>61073029</v>
      </c>
      <c r="L988" s="301">
        <v>92570</v>
      </c>
      <c r="M988" s="301">
        <v>2.8943750000000001E-2</v>
      </c>
    </row>
    <row r="989" spans="1:13" ht="14.5" x14ac:dyDescent="0.35">
      <c r="A989" s="301">
        <v>1999290103</v>
      </c>
      <c r="B989" s="301">
        <v>1999</v>
      </c>
      <c r="C989" s="302" t="s">
        <v>51</v>
      </c>
      <c r="D989" s="302" t="s">
        <v>52</v>
      </c>
      <c r="E989" s="302" t="s">
        <v>25</v>
      </c>
      <c r="F989" s="302" t="s">
        <v>26</v>
      </c>
      <c r="G989" s="302" t="s">
        <v>26</v>
      </c>
      <c r="H989" s="301">
        <v>306034</v>
      </c>
      <c r="I989" s="301">
        <v>320434</v>
      </c>
      <c r="J989" s="301">
        <v>77752</v>
      </c>
      <c r="K989" s="301">
        <v>24062036</v>
      </c>
      <c r="L989" s="301">
        <v>5840</v>
      </c>
      <c r="M989" s="301">
        <v>5.2399660000000001E-2</v>
      </c>
    </row>
    <row r="990" spans="1:13" ht="14.5" x14ac:dyDescent="0.35">
      <c r="A990" s="301">
        <v>1999290203</v>
      </c>
      <c r="B990" s="301">
        <v>1999</v>
      </c>
      <c r="C990" s="302" t="s">
        <v>51</v>
      </c>
      <c r="D990" s="302" t="s">
        <v>52</v>
      </c>
      <c r="E990" s="302" t="s">
        <v>27</v>
      </c>
      <c r="F990" s="302" t="s">
        <v>26</v>
      </c>
      <c r="G990" s="302" t="s">
        <v>26</v>
      </c>
      <c r="H990" s="301">
        <v>323359</v>
      </c>
      <c r="I990" s="301">
        <v>158822</v>
      </c>
      <c r="J990" s="301">
        <v>115658</v>
      </c>
      <c r="K990" s="301">
        <v>12684905</v>
      </c>
      <c r="L990" s="301">
        <v>9238</v>
      </c>
      <c r="M990" s="301">
        <v>3.5003289999999999E-2</v>
      </c>
    </row>
    <row r="991" spans="1:13" ht="14.5" x14ac:dyDescent="0.35">
      <c r="A991" s="301">
        <v>1999290303</v>
      </c>
      <c r="B991" s="301">
        <v>1999</v>
      </c>
      <c r="C991" s="302" t="s">
        <v>51</v>
      </c>
      <c r="D991" s="302" t="s">
        <v>52</v>
      </c>
      <c r="E991" s="302" t="s">
        <v>28</v>
      </c>
      <c r="F991" s="302" t="s">
        <v>26</v>
      </c>
      <c r="G991" s="302" t="s">
        <v>26</v>
      </c>
      <c r="H991" s="301">
        <v>416149</v>
      </c>
      <c r="I991" s="301">
        <v>134220</v>
      </c>
      <c r="J991" s="301">
        <v>206784</v>
      </c>
      <c r="K991" s="301">
        <v>10631876</v>
      </c>
      <c r="L991" s="301">
        <v>16335</v>
      </c>
      <c r="M991" s="301">
        <v>2.5476220000000001E-2</v>
      </c>
    </row>
    <row r="992" spans="1:13" ht="14.5" x14ac:dyDescent="0.35">
      <c r="A992" s="301">
        <v>1999320103</v>
      </c>
      <c r="B992" s="301">
        <v>1999</v>
      </c>
      <c r="C992" s="302" t="s">
        <v>53</v>
      </c>
      <c r="D992" s="302" t="s">
        <v>54</v>
      </c>
      <c r="E992" s="302" t="s">
        <v>25</v>
      </c>
      <c r="F992" s="302" t="s">
        <v>26</v>
      </c>
      <c r="G992" s="302" t="s">
        <v>26</v>
      </c>
      <c r="H992" s="301">
        <v>371222</v>
      </c>
      <c r="I992" s="301">
        <v>331638</v>
      </c>
      <c r="J992" s="301">
        <v>89216</v>
      </c>
      <c r="K992" s="301">
        <v>32046076</v>
      </c>
      <c r="L992" s="301">
        <v>8642</v>
      </c>
      <c r="M992" s="301">
        <v>4.2954190000000003E-2</v>
      </c>
    </row>
    <row r="993" spans="1:13" ht="14.5" x14ac:dyDescent="0.35">
      <c r="A993" s="301">
        <v>1999320203</v>
      </c>
      <c r="B993" s="301">
        <v>1999</v>
      </c>
      <c r="C993" s="302" t="s">
        <v>53</v>
      </c>
      <c r="D993" s="302" t="s">
        <v>54</v>
      </c>
      <c r="E993" s="302" t="s">
        <v>27</v>
      </c>
      <c r="F993" s="302" t="s">
        <v>26</v>
      </c>
      <c r="G993" s="302" t="s">
        <v>26</v>
      </c>
      <c r="H993" s="301">
        <v>313651</v>
      </c>
      <c r="I993" s="301">
        <v>141880</v>
      </c>
      <c r="J993" s="301">
        <v>102697</v>
      </c>
      <c r="K993" s="301">
        <v>13136900</v>
      </c>
      <c r="L993" s="301">
        <v>9481</v>
      </c>
      <c r="M993" s="301">
        <v>3.3082460000000001E-2</v>
      </c>
    </row>
    <row r="994" spans="1:13" ht="14.5" x14ac:dyDescent="0.35">
      <c r="A994" s="301">
        <v>1999320303</v>
      </c>
      <c r="B994" s="301">
        <v>1999</v>
      </c>
      <c r="C994" s="302" t="s">
        <v>53</v>
      </c>
      <c r="D994" s="302" t="s">
        <v>54</v>
      </c>
      <c r="E994" s="302" t="s">
        <v>28</v>
      </c>
      <c r="F994" s="302" t="s">
        <v>26</v>
      </c>
      <c r="G994" s="302" t="s">
        <v>26</v>
      </c>
      <c r="H994" s="301">
        <v>468253</v>
      </c>
      <c r="I994" s="301">
        <v>131615</v>
      </c>
      <c r="J994" s="301">
        <v>193489</v>
      </c>
      <c r="K994" s="301">
        <v>11713897</v>
      </c>
      <c r="L994" s="301">
        <v>17009</v>
      </c>
      <c r="M994" s="301">
        <v>2.7529149999999999E-2</v>
      </c>
    </row>
    <row r="995" spans="1:13" ht="14.5" x14ac:dyDescent="0.35">
      <c r="A995" s="301">
        <v>1999330103</v>
      </c>
      <c r="B995" s="301">
        <v>1999</v>
      </c>
      <c r="C995" s="302" t="s">
        <v>55</v>
      </c>
      <c r="D995" s="302" t="s">
        <v>56</v>
      </c>
      <c r="E995" s="302" t="s">
        <v>25</v>
      </c>
      <c r="F995" s="302" t="s">
        <v>26</v>
      </c>
      <c r="G995" s="302" t="s">
        <v>26</v>
      </c>
      <c r="H995" s="301">
        <v>423665</v>
      </c>
      <c r="I995" s="301">
        <v>422618</v>
      </c>
      <c r="J995" s="301">
        <v>104694</v>
      </c>
      <c r="K995" s="301">
        <v>37484193</v>
      </c>
      <c r="L995" s="301">
        <v>9248</v>
      </c>
      <c r="M995" s="301">
        <v>4.5812909999999998E-2</v>
      </c>
    </row>
    <row r="996" spans="1:13" ht="14.5" x14ac:dyDescent="0.35">
      <c r="A996" s="301">
        <v>1999330203</v>
      </c>
      <c r="B996" s="301">
        <v>1999</v>
      </c>
      <c r="C996" s="302" t="s">
        <v>55</v>
      </c>
      <c r="D996" s="302" t="s">
        <v>56</v>
      </c>
      <c r="E996" s="302" t="s">
        <v>27</v>
      </c>
      <c r="F996" s="302" t="s">
        <v>26</v>
      </c>
      <c r="G996" s="302" t="s">
        <v>26</v>
      </c>
      <c r="H996" s="301">
        <v>335930</v>
      </c>
      <c r="I996" s="301">
        <v>167513</v>
      </c>
      <c r="J996" s="301">
        <v>125361</v>
      </c>
      <c r="K996" s="301">
        <v>14422989</v>
      </c>
      <c r="L996" s="301">
        <v>10803</v>
      </c>
      <c r="M996" s="301">
        <v>3.1097070000000001E-2</v>
      </c>
    </row>
    <row r="997" spans="1:13" ht="14.5" x14ac:dyDescent="0.35">
      <c r="A997" s="301">
        <v>1999330303</v>
      </c>
      <c r="B997" s="301">
        <v>1999</v>
      </c>
      <c r="C997" s="302" t="s">
        <v>55</v>
      </c>
      <c r="D997" s="302" t="s">
        <v>56</v>
      </c>
      <c r="E997" s="302" t="s">
        <v>28</v>
      </c>
      <c r="F997" s="302" t="s">
        <v>26</v>
      </c>
      <c r="G997" s="302" t="s">
        <v>26</v>
      </c>
      <c r="H997" s="301">
        <v>615200</v>
      </c>
      <c r="I997" s="301">
        <v>183347</v>
      </c>
      <c r="J997" s="301">
        <v>308236</v>
      </c>
      <c r="K997" s="301">
        <v>15408822</v>
      </c>
      <c r="L997" s="301">
        <v>26003</v>
      </c>
      <c r="M997" s="301">
        <v>2.3658459999999999E-2</v>
      </c>
    </row>
    <row r="998" spans="1:13" ht="14.5" x14ac:dyDescent="0.35">
      <c r="A998" s="301">
        <v>1999370103</v>
      </c>
      <c r="B998" s="301">
        <v>1999</v>
      </c>
      <c r="C998" s="302" t="s">
        <v>57</v>
      </c>
      <c r="D998" s="302" t="s">
        <v>58</v>
      </c>
      <c r="E998" s="302" t="s">
        <v>25</v>
      </c>
      <c r="F998" s="302" t="s">
        <v>26</v>
      </c>
      <c r="G998" s="302" t="s">
        <v>26</v>
      </c>
      <c r="H998" s="301">
        <v>751703</v>
      </c>
      <c r="I998" s="301">
        <v>903579</v>
      </c>
      <c r="J998" s="301">
        <v>232603</v>
      </c>
      <c r="K998" s="301">
        <v>21341943</v>
      </c>
      <c r="L998" s="301">
        <v>5486</v>
      </c>
      <c r="M998" s="301">
        <v>0.13702500000000001</v>
      </c>
    </row>
    <row r="999" spans="1:13" ht="14.5" x14ac:dyDescent="0.35">
      <c r="A999" s="301">
        <v>1999370203</v>
      </c>
      <c r="B999" s="301">
        <v>1999</v>
      </c>
      <c r="C999" s="302" t="s">
        <v>57</v>
      </c>
      <c r="D999" s="302" t="s">
        <v>58</v>
      </c>
      <c r="E999" s="302" t="s">
        <v>27</v>
      </c>
      <c r="F999" s="302" t="s">
        <v>26</v>
      </c>
      <c r="G999" s="302" t="s">
        <v>26</v>
      </c>
      <c r="H999" s="301">
        <v>1257855</v>
      </c>
      <c r="I999" s="301">
        <v>839442</v>
      </c>
      <c r="J999" s="301">
        <v>603174</v>
      </c>
      <c r="K999" s="301">
        <v>19202845</v>
      </c>
      <c r="L999" s="301">
        <v>13807</v>
      </c>
      <c r="M999" s="301">
        <v>9.110596E-2</v>
      </c>
    </row>
    <row r="1000" spans="1:13" ht="14.5" x14ac:dyDescent="0.35">
      <c r="A1000" s="301">
        <v>1999370303</v>
      </c>
      <c r="B1000" s="301">
        <v>1999</v>
      </c>
      <c r="C1000" s="302" t="s">
        <v>57</v>
      </c>
      <c r="D1000" s="302" t="s">
        <v>58</v>
      </c>
      <c r="E1000" s="302" t="s">
        <v>28</v>
      </c>
      <c r="F1000" s="302" t="s">
        <v>26</v>
      </c>
      <c r="G1000" s="302" t="s">
        <v>26</v>
      </c>
      <c r="H1000" s="301">
        <v>1475321</v>
      </c>
      <c r="I1000" s="301">
        <v>596693</v>
      </c>
      <c r="J1000" s="301">
        <v>986024</v>
      </c>
      <c r="K1000" s="301">
        <v>13259289</v>
      </c>
      <c r="L1000" s="301">
        <v>22028</v>
      </c>
      <c r="M1000" s="301">
        <v>6.6975889999999996E-2</v>
      </c>
    </row>
    <row r="1001" spans="1:13" ht="14.5" x14ac:dyDescent="0.35">
      <c r="A1001" s="301">
        <v>1999400103</v>
      </c>
      <c r="B1001" s="301">
        <v>1999</v>
      </c>
      <c r="C1001" s="302" t="s">
        <v>59</v>
      </c>
      <c r="D1001" s="302" t="s">
        <v>60</v>
      </c>
      <c r="E1001" s="302" t="s">
        <v>25</v>
      </c>
      <c r="F1001" s="302" t="s">
        <v>26</v>
      </c>
      <c r="G1001" s="302" t="s">
        <v>26</v>
      </c>
      <c r="H1001" s="301">
        <v>288908</v>
      </c>
      <c r="I1001" s="301">
        <v>319976</v>
      </c>
      <c r="J1001" s="301">
        <v>68387</v>
      </c>
      <c r="K1001" s="301">
        <v>25855166</v>
      </c>
      <c r="L1001" s="301">
        <v>5521</v>
      </c>
      <c r="M1001" s="301">
        <v>5.2332999999999998E-2</v>
      </c>
    </row>
    <row r="1002" spans="1:13" ht="14.5" x14ac:dyDescent="0.35">
      <c r="A1002" s="301">
        <v>1999400203</v>
      </c>
      <c r="B1002" s="301">
        <v>1999</v>
      </c>
      <c r="C1002" s="302" t="s">
        <v>59</v>
      </c>
      <c r="D1002" s="302" t="s">
        <v>60</v>
      </c>
      <c r="E1002" s="302" t="s">
        <v>27</v>
      </c>
      <c r="F1002" s="302" t="s">
        <v>26</v>
      </c>
      <c r="G1002" s="302" t="s">
        <v>26</v>
      </c>
      <c r="H1002" s="301">
        <v>184732</v>
      </c>
      <c r="I1002" s="301">
        <v>119740</v>
      </c>
      <c r="J1002" s="301">
        <v>87354</v>
      </c>
      <c r="K1002" s="301">
        <v>9272096</v>
      </c>
      <c r="L1002" s="301">
        <v>6737</v>
      </c>
      <c r="M1002" s="301">
        <v>2.742207E-2</v>
      </c>
    </row>
    <row r="1003" spans="1:13" ht="14.5" x14ac:dyDescent="0.35">
      <c r="A1003" s="301">
        <v>1999400303</v>
      </c>
      <c r="B1003" s="301">
        <v>1999</v>
      </c>
      <c r="C1003" s="302" t="s">
        <v>59</v>
      </c>
      <c r="D1003" s="302" t="s">
        <v>60</v>
      </c>
      <c r="E1003" s="302" t="s">
        <v>28</v>
      </c>
      <c r="F1003" s="302" t="s">
        <v>26</v>
      </c>
      <c r="G1003" s="302" t="s">
        <v>26</v>
      </c>
      <c r="H1003" s="301">
        <v>175378</v>
      </c>
      <c r="I1003" s="301">
        <v>69224</v>
      </c>
      <c r="J1003" s="301">
        <v>104994</v>
      </c>
      <c r="K1003" s="301">
        <v>5096588</v>
      </c>
      <c r="L1003" s="301">
        <v>7690</v>
      </c>
      <c r="M1003" s="301">
        <v>2.280691E-2</v>
      </c>
    </row>
    <row r="1004" spans="1:13" ht="14.5" x14ac:dyDescent="0.35">
      <c r="A1004" s="301">
        <v>1999990103</v>
      </c>
      <c r="B1004" s="301">
        <v>1999</v>
      </c>
      <c r="C1004" s="302" t="s">
        <v>61</v>
      </c>
      <c r="D1004" s="302" t="s">
        <v>62</v>
      </c>
      <c r="E1004" s="302" t="s">
        <v>25</v>
      </c>
      <c r="F1004" s="302" t="s">
        <v>26</v>
      </c>
      <c r="G1004" s="302" t="s">
        <v>26</v>
      </c>
      <c r="H1004" s="301">
        <v>63055</v>
      </c>
      <c r="I1004" s="301">
        <v>139028</v>
      </c>
      <c r="J1004" s="301">
        <v>47855</v>
      </c>
      <c r="K1004" s="301">
        <v>4347809</v>
      </c>
      <c r="L1004" s="301">
        <v>1303</v>
      </c>
      <c r="M1004" s="301">
        <v>4.8375979999999999E-2</v>
      </c>
    </row>
    <row r="1005" spans="1:13" ht="14.5" x14ac:dyDescent="0.35">
      <c r="A1005" s="301">
        <v>1999990203</v>
      </c>
      <c r="B1005" s="301">
        <v>1999</v>
      </c>
      <c r="C1005" s="302" t="s">
        <v>61</v>
      </c>
      <c r="D1005" s="302" t="s">
        <v>62</v>
      </c>
      <c r="E1005" s="302" t="s">
        <v>27</v>
      </c>
      <c r="F1005" s="302" t="s">
        <v>26</v>
      </c>
      <c r="G1005" s="302" t="s">
        <v>26</v>
      </c>
      <c r="H1005" s="301">
        <v>128672</v>
      </c>
      <c r="I1005" s="301">
        <v>255596</v>
      </c>
      <c r="J1005" s="301">
        <v>182824</v>
      </c>
      <c r="K1005" s="301">
        <v>4605856</v>
      </c>
      <c r="L1005" s="301">
        <v>3368</v>
      </c>
      <c r="M1005" s="301">
        <v>3.8201270000000002E-2</v>
      </c>
    </row>
    <row r="1006" spans="1:13" ht="14.5" x14ac:dyDescent="0.35">
      <c r="A1006" s="301">
        <v>1999990303</v>
      </c>
      <c r="B1006" s="301">
        <v>1999</v>
      </c>
      <c r="C1006" s="302" t="s">
        <v>61</v>
      </c>
      <c r="D1006" s="302" t="s">
        <v>62</v>
      </c>
      <c r="E1006" s="302" t="s">
        <v>28</v>
      </c>
      <c r="F1006" s="302" t="s">
        <v>26</v>
      </c>
      <c r="G1006" s="302" t="s">
        <v>26</v>
      </c>
      <c r="H1006" s="301">
        <v>219546</v>
      </c>
      <c r="I1006" s="301">
        <v>95224</v>
      </c>
      <c r="J1006" s="301">
        <v>151305</v>
      </c>
      <c r="K1006" s="301">
        <v>2936803</v>
      </c>
      <c r="L1006" s="301">
        <v>4872</v>
      </c>
      <c r="M1006" s="301">
        <v>4.5064569999999998E-2</v>
      </c>
    </row>
    <row r="1007" spans="1:13" ht="14.5" x14ac:dyDescent="0.35">
      <c r="A1007" s="301">
        <v>2000000103</v>
      </c>
      <c r="B1007" s="301">
        <v>2000</v>
      </c>
      <c r="C1007" s="302" t="s">
        <v>23</v>
      </c>
      <c r="D1007" s="302" t="s">
        <v>24</v>
      </c>
      <c r="E1007" s="302" t="s">
        <v>25</v>
      </c>
      <c r="F1007" s="302" t="s">
        <v>26</v>
      </c>
      <c r="G1007" s="302" t="s">
        <v>26</v>
      </c>
      <c r="H1007" s="301">
        <v>404927</v>
      </c>
      <c r="I1007" s="301">
        <v>1428004</v>
      </c>
      <c r="J1007" s="301">
        <v>470085</v>
      </c>
      <c r="K1007" s="301">
        <v>21193680</v>
      </c>
      <c r="L1007" s="301">
        <v>6708</v>
      </c>
      <c r="M1007" s="301">
        <v>6.0368100000000001E-2</v>
      </c>
    </row>
    <row r="1008" spans="1:13" ht="14.5" x14ac:dyDescent="0.35">
      <c r="A1008" s="301">
        <v>2000000203</v>
      </c>
      <c r="B1008" s="301">
        <v>2000</v>
      </c>
      <c r="C1008" s="302" t="s">
        <v>23</v>
      </c>
      <c r="D1008" s="302" t="s">
        <v>24</v>
      </c>
      <c r="E1008" s="302" t="s">
        <v>27</v>
      </c>
      <c r="F1008" s="302" t="s">
        <v>26</v>
      </c>
      <c r="G1008" s="302" t="s">
        <v>26</v>
      </c>
      <c r="H1008" s="301">
        <v>1316537</v>
      </c>
      <c r="I1008" s="301">
        <v>2932532</v>
      </c>
      <c r="J1008" s="301">
        <v>2377243</v>
      </c>
      <c r="K1008" s="301">
        <v>40550012</v>
      </c>
      <c r="L1008" s="301">
        <v>32848</v>
      </c>
      <c r="M1008" s="301">
        <v>4.0080169999999998E-2</v>
      </c>
    </row>
    <row r="1009" spans="1:13" ht="14.5" x14ac:dyDescent="0.35">
      <c r="A1009" s="301">
        <v>2000000303</v>
      </c>
      <c r="B1009" s="301">
        <v>2000</v>
      </c>
      <c r="C1009" s="302" t="s">
        <v>23</v>
      </c>
      <c r="D1009" s="302" t="s">
        <v>24</v>
      </c>
      <c r="E1009" s="302" t="s">
        <v>28</v>
      </c>
      <c r="F1009" s="302" t="s">
        <v>26</v>
      </c>
      <c r="G1009" s="302" t="s">
        <v>26</v>
      </c>
      <c r="H1009" s="301">
        <v>1010149</v>
      </c>
      <c r="I1009" s="301">
        <v>1524800</v>
      </c>
      <c r="J1009" s="301">
        <v>1887957</v>
      </c>
      <c r="K1009" s="301">
        <v>23132556</v>
      </c>
      <c r="L1009" s="301">
        <v>28553</v>
      </c>
      <c r="M1009" s="301">
        <v>3.5377730000000003E-2</v>
      </c>
    </row>
    <row r="1010" spans="1:13" ht="14.5" x14ac:dyDescent="0.35">
      <c r="A1010" s="301">
        <v>2000000403</v>
      </c>
      <c r="B1010" s="301">
        <v>2000</v>
      </c>
      <c r="C1010" s="302" t="s">
        <v>23</v>
      </c>
      <c r="D1010" s="302" t="s">
        <v>24</v>
      </c>
      <c r="E1010" s="302" t="s">
        <v>29</v>
      </c>
      <c r="F1010" s="302" t="s">
        <v>26</v>
      </c>
      <c r="G1010" s="302" t="s">
        <v>26</v>
      </c>
      <c r="H1010" s="301">
        <v>4412625</v>
      </c>
      <c r="I1010" s="301">
        <v>5339710</v>
      </c>
      <c r="J1010" s="301">
        <v>11480578</v>
      </c>
      <c r="K1010" s="301">
        <v>78383408</v>
      </c>
      <c r="L1010" s="301">
        <v>168873</v>
      </c>
      <c r="M1010" s="301">
        <v>2.6129909999999999E-2</v>
      </c>
    </row>
    <row r="1011" spans="1:13" ht="14.5" x14ac:dyDescent="0.35">
      <c r="A1011" s="301">
        <v>2000010403</v>
      </c>
      <c r="B1011" s="301">
        <v>2000</v>
      </c>
      <c r="C1011" s="302" t="s">
        <v>30</v>
      </c>
      <c r="D1011" s="302" t="s">
        <v>31</v>
      </c>
      <c r="E1011" s="302" t="s">
        <v>26</v>
      </c>
      <c r="F1011" s="302" t="s">
        <v>26</v>
      </c>
      <c r="G1011" s="302" t="s">
        <v>26</v>
      </c>
      <c r="H1011" s="301">
        <v>142099</v>
      </c>
      <c r="I1011" s="301">
        <v>54941</v>
      </c>
      <c r="J1011" s="301">
        <v>74091</v>
      </c>
      <c r="K1011" s="301">
        <v>4074010</v>
      </c>
      <c r="L1011" s="301">
        <v>5191</v>
      </c>
      <c r="M1011" s="301">
        <v>2.7376580000000001E-2</v>
      </c>
    </row>
    <row r="1012" spans="1:13" ht="14.5" x14ac:dyDescent="0.35">
      <c r="A1012" s="301">
        <v>2000020101</v>
      </c>
      <c r="B1012" s="301">
        <v>2000</v>
      </c>
      <c r="C1012" s="302" t="s">
        <v>32</v>
      </c>
      <c r="D1012" s="302" t="s">
        <v>33</v>
      </c>
      <c r="E1012" s="302" t="s">
        <v>25</v>
      </c>
      <c r="F1012" s="302" t="s">
        <v>34</v>
      </c>
      <c r="G1012" s="302" t="s">
        <v>25</v>
      </c>
      <c r="H1012" s="301">
        <v>48186</v>
      </c>
      <c r="I1012" s="301">
        <v>47540</v>
      </c>
      <c r="J1012" s="301">
        <v>12423</v>
      </c>
      <c r="K1012" s="301">
        <v>4528560</v>
      </c>
      <c r="L1012" s="301">
        <v>1190</v>
      </c>
      <c r="M1012" s="301">
        <v>4.0502000000000003E-2</v>
      </c>
    </row>
    <row r="1013" spans="1:13" ht="14.5" x14ac:dyDescent="0.35">
      <c r="A1013" s="301">
        <v>2000020102</v>
      </c>
      <c r="B1013" s="301">
        <v>2000</v>
      </c>
      <c r="C1013" s="302" t="s">
        <v>32</v>
      </c>
      <c r="D1013" s="302" t="s">
        <v>33</v>
      </c>
      <c r="E1013" s="302" t="s">
        <v>25</v>
      </c>
      <c r="F1013" s="302" t="s">
        <v>34</v>
      </c>
      <c r="G1013" s="302" t="s">
        <v>27</v>
      </c>
      <c r="H1013" s="301">
        <v>156163</v>
      </c>
      <c r="I1013" s="301">
        <v>168458</v>
      </c>
      <c r="J1013" s="301">
        <v>45637</v>
      </c>
      <c r="K1013" s="301">
        <v>16499276</v>
      </c>
      <c r="L1013" s="301">
        <v>4498</v>
      </c>
      <c r="M1013" s="301">
        <v>3.4719090000000001E-2</v>
      </c>
    </row>
    <row r="1014" spans="1:13" ht="14.5" x14ac:dyDescent="0.35">
      <c r="A1014" s="301">
        <v>2000020103</v>
      </c>
      <c r="B1014" s="301">
        <v>2000</v>
      </c>
      <c r="C1014" s="302" t="s">
        <v>32</v>
      </c>
      <c r="D1014" s="302" t="s">
        <v>33</v>
      </c>
      <c r="E1014" s="302" t="s">
        <v>25</v>
      </c>
      <c r="F1014" s="302" t="s">
        <v>34</v>
      </c>
      <c r="G1014" s="302" t="s">
        <v>35</v>
      </c>
      <c r="H1014" s="301">
        <v>53906</v>
      </c>
      <c r="I1014" s="301">
        <v>56931</v>
      </c>
      <c r="J1014" s="301">
        <v>17098</v>
      </c>
      <c r="K1014" s="301">
        <v>5749854</v>
      </c>
      <c r="L1014" s="301">
        <v>1735</v>
      </c>
      <c r="M1014" s="301">
        <v>3.1066130000000001E-2</v>
      </c>
    </row>
    <row r="1015" spans="1:13" ht="14.5" x14ac:dyDescent="0.35">
      <c r="A1015" s="301">
        <v>2000020111</v>
      </c>
      <c r="B1015" s="301">
        <v>2000</v>
      </c>
      <c r="C1015" s="302" t="s">
        <v>32</v>
      </c>
      <c r="D1015" s="302" t="s">
        <v>33</v>
      </c>
      <c r="E1015" s="302" t="s">
        <v>25</v>
      </c>
      <c r="F1015" s="302" t="s">
        <v>36</v>
      </c>
      <c r="G1015" s="302" t="s">
        <v>25</v>
      </c>
      <c r="H1015" s="301">
        <v>29534</v>
      </c>
      <c r="I1015" s="301">
        <v>31808</v>
      </c>
      <c r="J1015" s="301">
        <v>8225</v>
      </c>
      <c r="K1015" s="301">
        <v>3000532</v>
      </c>
      <c r="L1015" s="301">
        <v>777</v>
      </c>
      <c r="M1015" s="301">
        <v>3.800336E-2</v>
      </c>
    </row>
    <row r="1016" spans="1:13" ht="14.5" x14ac:dyDescent="0.35">
      <c r="A1016" s="301">
        <v>2000020112</v>
      </c>
      <c r="B1016" s="301">
        <v>2000</v>
      </c>
      <c r="C1016" s="302" t="s">
        <v>32</v>
      </c>
      <c r="D1016" s="302" t="s">
        <v>33</v>
      </c>
      <c r="E1016" s="302" t="s">
        <v>25</v>
      </c>
      <c r="F1016" s="302" t="s">
        <v>36</v>
      </c>
      <c r="G1016" s="302" t="s">
        <v>27</v>
      </c>
      <c r="H1016" s="301">
        <v>63650</v>
      </c>
      <c r="I1016" s="301">
        <v>77826</v>
      </c>
      <c r="J1016" s="301">
        <v>21209</v>
      </c>
      <c r="K1016" s="301">
        <v>7653978</v>
      </c>
      <c r="L1016" s="301">
        <v>2096</v>
      </c>
      <c r="M1016" s="301">
        <v>3.0372329999999999E-2</v>
      </c>
    </row>
    <row r="1017" spans="1:13" ht="14.5" x14ac:dyDescent="0.35">
      <c r="A1017" s="301">
        <v>2000020113</v>
      </c>
      <c r="B1017" s="301">
        <v>2000</v>
      </c>
      <c r="C1017" s="302" t="s">
        <v>32</v>
      </c>
      <c r="D1017" s="302" t="s">
        <v>33</v>
      </c>
      <c r="E1017" s="302" t="s">
        <v>25</v>
      </c>
      <c r="F1017" s="302" t="s">
        <v>36</v>
      </c>
      <c r="G1017" s="302" t="s">
        <v>35</v>
      </c>
      <c r="H1017" s="301">
        <v>43074</v>
      </c>
      <c r="I1017" s="301">
        <v>58839</v>
      </c>
      <c r="J1017" s="301">
        <v>14159</v>
      </c>
      <c r="K1017" s="301">
        <v>5775070</v>
      </c>
      <c r="L1017" s="301">
        <v>1397</v>
      </c>
      <c r="M1017" s="301">
        <v>3.0840320000000001E-2</v>
      </c>
    </row>
    <row r="1018" spans="1:13" ht="14.5" x14ac:dyDescent="0.35">
      <c r="A1018" s="301">
        <v>2000020201</v>
      </c>
      <c r="B1018" s="301">
        <v>2000</v>
      </c>
      <c r="C1018" s="302" t="s">
        <v>32</v>
      </c>
      <c r="D1018" s="302" t="s">
        <v>33</v>
      </c>
      <c r="E1018" s="302" t="s">
        <v>27</v>
      </c>
      <c r="F1018" s="302" t="s">
        <v>34</v>
      </c>
      <c r="G1018" s="302" t="s">
        <v>25</v>
      </c>
      <c r="H1018" s="301">
        <v>81485</v>
      </c>
      <c r="I1018" s="301">
        <v>44516</v>
      </c>
      <c r="J1018" s="301">
        <v>32369</v>
      </c>
      <c r="K1018" s="301">
        <v>4172536</v>
      </c>
      <c r="L1018" s="301">
        <v>3029</v>
      </c>
      <c r="M1018" s="301">
        <v>2.6905869999999998E-2</v>
      </c>
    </row>
    <row r="1019" spans="1:13" ht="14.5" x14ac:dyDescent="0.35">
      <c r="A1019" s="301">
        <v>2000020202</v>
      </c>
      <c r="B1019" s="301">
        <v>2000</v>
      </c>
      <c r="C1019" s="302" t="s">
        <v>32</v>
      </c>
      <c r="D1019" s="302" t="s">
        <v>33</v>
      </c>
      <c r="E1019" s="302" t="s">
        <v>27</v>
      </c>
      <c r="F1019" s="302" t="s">
        <v>34</v>
      </c>
      <c r="G1019" s="302" t="s">
        <v>27</v>
      </c>
      <c r="H1019" s="301">
        <v>235725</v>
      </c>
      <c r="I1019" s="301">
        <v>139749</v>
      </c>
      <c r="J1019" s="301">
        <v>101467</v>
      </c>
      <c r="K1019" s="301">
        <v>13891582</v>
      </c>
      <c r="L1019" s="301">
        <v>10080</v>
      </c>
      <c r="M1019" s="301">
        <v>2.338523E-2</v>
      </c>
    </row>
    <row r="1020" spans="1:13" ht="14.5" x14ac:dyDescent="0.35">
      <c r="A1020" s="301">
        <v>2000020203</v>
      </c>
      <c r="B1020" s="301">
        <v>2000</v>
      </c>
      <c r="C1020" s="302" t="s">
        <v>32</v>
      </c>
      <c r="D1020" s="302" t="s">
        <v>33</v>
      </c>
      <c r="E1020" s="302" t="s">
        <v>27</v>
      </c>
      <c r="F1020" s="302" t="s">
        <v>34</v>
      </c>
      <c r="G1020" s="302" t="s">
        <v>35</v>
      </c>
      <c r="H1020" s="301">
        <v>275315</v>
      </c>
      <c r="I1020" s="301">
        <v>158366</v>
      </c>
      <c r="J1020" s="301">
        <v>122276</v>
      </c>
      <c r="K1020" s="301">
        <v>16479144</v>
      </c>
      <c r="L1020" s="301">
        <v>12703</v>
      </c>
      <c r="M1020" s="301">
        <v>2.167285E-2</v>
      </c>
    </row>
    <row r="1021" spans="1:13" ht="14.5" x14ac:dyDescent="0.35">
      <c r="A1021" s="301">
        <v>2000020211</v>
      </c>
      <c r="B1021" s="301">
        <v>2000</v>
      </c>
      <c r="C1021" s="302" t="s">
        <v>32</v>
      </c>
      <c r="D1021" s="302" t="s">
        <v>33</v>
      </c>
      <c r="E1021" s="302" t="s">
        <v>27</v>
      </c>
      <c r="F1021" s="302" t="s">
        <v>36</v>
      </c>
      <c r="G1021" s="302" t="s">
        <v>25</v>
      </c>
      <c r="H1021" s="301">
        <v>69783</v>
      </c>
      <c r="I1021" s="301">
        <v>40648</v>
      </c>
      <c r="J1021" s="301">
        <v>30030</v>
      </c>
      <c r="K1021" s="301">
        <v>3881236</v>
      </c>
      <c r="L1021" s="301">
        <v>2866</v>
      </c>
      <c r="M1021" s="301">
        <v>2.4345780000000001E-2</v>
      </c>
    </row>
    <row r="1022" spans="1:13" ht="14.5" x14ac:dyDescent="0.35">
      <c r="A1022" s="301">
        <v>2000020212</v>
      </c>
      <c r="B1022" s="301">
        <v>2000</v>
      </c>
      <c r="C1022" s="302" t="s">
        <v>32</v>
      </c>
      <c r="D1022" s="302" t="s">
        <v>33</v>
      </c>
      <c r="E1022" s="302" t="s">
        <v>27</v>
      </c>
      <c r="F1022" s="302" t="s">
        <v>36</v>
      </c>
      <c r="G1022" s="302" t="s">
        <v>27</v>
      </c>
      <c r="H1022" s="301">
        <v>134247</v>
      </c>
      <c r="I1022" s="301">
        <v>88523</v>
      </c>
      <c r="J1022" s="301">
        <v>64468</v>
      </c>
      <c r="K1022" s="301">
        <v>8834478</v>
      </c>
      <c r="L1022" s="301">
        <v>6428</v>
      </c>
      <c r="M1022" s="301">
        <v>2.088626E-2</v>
      </c>
    </row>
    <row r="1023" spans="1:13" ht="14.5" x14ac:dyDescent="0.35">
      <c r="A1023" s="301">
        <v>2000020213</v>
      </c>
      <c r="B1023" s="301">
        <v>2000</v>
      </c>
      <c r="C1023" s="302" t="s">
        <v>32</v>
      </c>
      <c r="D1023" s="302" t="s">
        <v>33</v>
      </c>
      <c r="E1023" s="302" t="s">
        <v>27</v>
      </c>
      <c r="F1023" s="302" t="s">
        <v>36</v>
      </c>
      <c r="G1023" s="302" t="s">
        <v>35</v>
      </c>
      <c r="H1023" s="301">
        <v>160569</v>
      </c>
      <c r="I1023" s="301">
        <v>113259</v>
      </c>
      <c r="J1023" s="301">
        <v>85998</v>
      </c>
      <c r="K1023" s="301">
        <v>11392664</v>
      </c>
      <c r="L1023" s="301">
        <v>8663</v>
      </c>
      <c r="M1023" s="301">
        <v>1.853407E-2</v>
      </c>
    </row>
    <row r="1024" spans="1:13" ht="14.5" x14ac:dyDescent="0.35">
      <c r="A1024" s="301">
        <v>2000020301</v>
      </c>
      <c r="B1024" s="301">
        <v>2000</v>
      </c>
      <c r="C1024" s="302" t="s">
        <v>32</v>
      </c>
      <c r="D1024" s="302" t="s">
        <v>33</v>
      </c>
      <c r="E1024" s="302" t="s">
        <v>28</v>
      </c>
      <c r="F1024" s="302" t="s">
        <v>34</v>
      </c>
      <c r="G1024" s="302" t="s">
        <v>25</v>
      </c>
      <c r="H1024" s="301">
        <v>93576</v>
      </c>
      <c r="I1024" s="301">
        <v>32240</v>
      </c>
      <c r="J1024" s="301">
        <v>52284</v>
      </c>
      <c r="K1024" s="301">
        <v>3002844</v>
      </c>
      <c r="L1024" s="301">
        <v>4822</v>
      </c>
      <c r="M1024" s="301">
        <v>1.940656E-2</v>
      </c>
    </row>
    <row r="1025" spans="1:13" ht="14.5" x14ac:dyDescent="0.35">
      <c r="A1025" s="301">
        <v>2000020302</v>
      </c>
      <c r="B1025" s="301">
        <v>2000</v>
      </c>
      <c r="C1025" s="302" t="s">
        <v>32</v>
      </c>
      <c r="D1025" s="302" t="s">
        <v>33</v>
      </c>
      <c r="E1025" s="302" t="s">
        <v>28</v>
      </c>
      <c r="F1025" s="302" t="s">
        <v>34</v>
      </c>
      <c r="G1025" s="302" t="s">
        <v>27</v>
      </c>
      <c r="H1025" s="301">
        <v>214434</v>
      </c>
      <c r="I1025" s="301">
        <v>81763</v>
      </c>
      <c r="J1025" s="301">
        <v>117577</v>
      </c>
      <c r="K1025" s="301">
        <v>8143960</v>
      </c>
      <c r="L1025" s="301">
        <v>11706</v>
      </c>
      <c r="M1025" s="301">
        <v>1.83187E-2</v>
      </c>
    </row>
    <row r="1026" spans="1:13" ht="14.5" x14ac:dyDescent="0.35">
      <c r="A1026" s="301">
        <v>2000020303</v>
      </c>
      <c r="B1026" s="301">
        <v>2000</v>
      </c>
      <c r="C1026" s="302" t="s">
        <v>32</v>
      </c>
      <c r="D1026" s="302" t="s">
        <v>33</v>
      </c>
      <c r="E1026" s="302" t="s">
        <v>28</v>
      </c>
      <c r="F1026" s="302" t="s">
        <v>34</v>
      </c>
      <c r="G1026" s="302" t="s">
        <v>35</v>
      </c>
      <c r="H1026" s="301">
        <v>466799</v>
      </c>
      <c r="I1026" s="301">
        <v>180984</v>
      </c>
      <c r="J1026" s="301">
        <v>281965</v>
      </c>
      <c r="K1026" s="301">
        <v>18906899</v>
      </c>
      <c r="L1026" s="301">
        <v>29626</v>
      </c>
      <c r="M1026" s="301">
        <v>1.575617E-2</v>
      </c>
    </row>
    <row r="1027" spans="1:13" ht="14.5" x14ac:dyDescent="0.35">
      <c r="A1027" s="301">
        <v>2000020311</v>
      </c>
      <c r="B1027" s="301">
        <v>2000</v>
      </c>
      <c r="C1027" s="302" t="s">
        <v>32</v>
      </c>
      <c r="D1027" s="302" t="s">
        <v>33</v>
      </c>
      <c r="E1027" s="302" t="s">
        <v>28</v>
      </c>
      <c r="F1027" s="302" t="s">
        <v>36</v>
      </c>
      <c r="G1027" s="302" t="s">
        <v>25</v>
      </c>
      <c r="H1027" s="301">
        <v>83993</v>
      </c>
      <c r="I1027" s="301">
        <v>30776</v>
      </c>
      <c r="J1027" s="301">
        <v>46639</v>
      </c>
      <c r="K1027" s="301">
        <v>2877172</v>
      </c>
      <c r="L1027" s="301">
        <v>4340</v>
      </c>
      <c r="M1027" s="301">
        <v>1.9353249999999999E-2</v>
      </c>
    </row>
    <row r="1028" spans="1:13" ht="14.5" x14ac:dyDescent="0.35">
      <c r="A1028" s="301">
        <v>2000020312</v>
      </c>
      <c r="B1028" s="301">
        <v>2000</v>
      </c>
      <c r="C1028" s="302" t="s">
        <v>32</v>
      </c>
      <c r="D1028" s="302" t="s">
        <v>33</v>
      </c>
      <c r="E1028" s="302" t="s">
        <v>28</v>
      </c>
      <c r="F1028" s="302" t="s">
        <v>36</v>
      </c>
      <c r="G1028" s="302" t="s">
        <v>27</v>
      </c>
      <c r="H1028" s="301">
        <v>112899</v>
      </c>
      <c r="I1028" s="301">
        <v>46581</v>
      </c>
      <c r="J1028" s="301">
        <v>63312</v>
      </c>
      <c r="K1028" s="301">
        <v>4658994</v>
      </c>
      <c r="L1028" s="301">
        <v>6314</v>
      </c>
      <c r="M1028" s="301">
        <v>1.7881009999999999E-2</v>
      </c>
    </row>
    <row r="1029" spans="1:13" ht="14.5" x14ac:dyDescent="0.35">
      <c r="A1029" s="301">
        <v>2000020313</v>
      </c>
      <c r="B1029" s="301">
        <v>2000</v>
      </c>
      <c r="C1029" s="302" t="s">
        <v>32</v>
      </c>
      <c r="D1029" s="302" t="s">
        <v>33</v>
      </c>
      <c r="E1029" s="302" t="s">
        <v>28</v>
      </c>
      <c r="F1029" s="302" t="s">
        <v>36</v>
      </c>
      <c r="G1029" s="302" t="s">
        <v>35</v>
      </c>
      <c r="H1029" s="301">
        <v>269179</v>
      </c>
      <c r="I1029" s="301">
        <v>108313</v>
      </c>
      <c r="J1029" s="301">
        <v>161836</v>
      </c>
      <c r="K1029" s="301">
        <v>11166977</v>
      </c>
      <c r="L1029" s="301">
        <v>16846</v>
      </c>
      <c r="M1029" s="301">
        <v>1.5978539999999999E-2</v>
      </c>
    </row>
    <row r="1030" spans="1:13" ht="14.5" x14ac:dyDescent="0.35">
      <c r="A1030" s="301">
        <v>2000100103</v>
      </c>
      <c r="B1030" s="301">
        <v>2000</v>
      </c>
      <c r="C1030" s="302" t="s">
        <v>37</v>
      </c>
      <c r="D1030" s="302" t="s">
        <v>38</v>
      </c>
      <c r="E1030" s="302" t="s">
        <v>25</v>
      </c>
      <c r="F1030" s="302" t="s">
        <v>26</v>
      </c>
      <c r="G1030" s="302" t="s">
        <v>26</v>
      </c>
      <c r="H1030" s="301">
        <v>131509</v>
      </c>
      <c r="I1030" s="301">
        <v>489602</v>
      </c>
      <c r="J1030" s="301">
        <v>27857</v>
      </c>
      <c r="K1030" s="301">
        <v>37671519</v>
      </c>
      <c r="L1030" s="301">
        <v>2186</v>
      </c>
      <c r="M1030" s="301">
        <v>6.0161029999999997E-2</v>
      </c>
    </row>
    <row r="1031" spans="1:13" ht="14.5" x14ac:dyDescent="0.35">
      <c r="A1031" s="301">
        <v>2000100203</v>
      </c>
      <c r="B1031" s="301">
        <v>2000</v>
      </c>
      <c r="C1031" s="302" t="s">
        <v>37</v>
      </c>
      <c r="D1031" s="302" t="s">
        <v>38</v>
      </c>
      <c r="E1031" s="302" t="s">
        <v>27</v>
      </c>
      <c r="F1031" s="302" t="s">
        <v>26</v>
      </c>
      <c r="G1031" s="302" t="s">
        <v>26</v>
      </c>
      <c r="H1031" s="301">
        <v>121883</v>
      </c>
      <c r="I1031" s="301">
        <v>213152</v>
      </c>
      <c r="J1031" s="301">
        <v>28616</v>
      </c>
      <c r="K1031" s="301">
        <v>22430142</v>
      </c>
      <c r="L1031" s="301">
        <v>2987</v>
      </c>
      <c r="M1031" s="301">
        <v>4.0798540000000001E-2</v>
      </c>
    </row>
    <row r="1032" spans="1:13" ht="14.5" x14ac:dyDescent="0.35">
      <c r="A1032" s="301">
        <v>2000100303</v>
      </c>
      <c r="B1032" s="301">
        <v>2000</v>
      </c>
      <c r="C1032" s="302" t="s">
        <v>37</v>
      </c>
      <c r="D1032" s="302" t="s">
        <v>38</v>
      </c>
      <c r="E1032" s="302" t="s">
        <v>28</v>
      </c>
      <c r="F1032" s="302" t="s">
        <v>26</v>
      </c>
      <c r="G1032" s="302" t="s">
        <v>26</v>
      </c>
      <c r="H1032" s="301">
        <v>210592</v>
      </c>
      <c r="I1032" s="301">
        <v>141799</v>
      </c>
      <c r="J1032" s="301">
        <v>103062</v>
      </c>
      <c r="K1032" s="301">
        <v>14005787</v>
      </c>
      <c r="L1032" s="301">
        <v>10168</v>
      </c>
      <c r="M1032" s="301">
        <v>2.0711009999999998E-2</v>
      </c>
    </row>
    <row r="1033" spans="1:13" ht="14.5" x14ac:dyDescent="0.35">
      <c r="A1033" s="301">
        <v>2000110103</v>
      </c>
      <c r="B1033" s="301">
        <v>2000</v>
      </c>
      <c r="C1033" s="302" t="s">
        <v>39</v>
      </c>
      <c r="D1033" s="302" t="s">
        <v>40</v>
      </c>
      <c r="E1033" s="302" t="s">
        <v>25</v>
      </c>
      <c r="F1033" s="302" t="s">
        <v>34</v>
      </c>
      <c r="G1033" s="302" t="s">
        <v>26</v>
      </c>
      <c r="H1033" s="301">
        <v>1526585</v>
      </c>
      <c r="I1033" s="301">
        <v>1767331</v>
      </c>
      <c r="J1033" s="301">
        <v>506633</v>
      </c>
      <c r="K1033" s="301">
        <v>182034280</v>
      </c>
      <c r="L1033" s="301">
        <v>52054</v>
      </c>
      <c r="M1033" s="301">
        <v>2.9326919999999999E-2</v>
      </c>
    </row>
    <row r="1034" spans="1:13" ht="14.5" x14ac:dyDescent="0.35">
      <c r="A1034" s="301">
        <v>2000110113</v>
      </c>
      <c r="B1034" s="301">
        <v>2000</v>
      </c>
      <c r="C1034" s="302" t="s">
        <v>39</v>
      </c>
      <c r="D1034" s="302" t="s">
        <v>40</v>
      </c>
      <c r="E1034" s="302" t="s">
        <v>25</v>
      </c>
      <c r="F1034" s="302" t="s">
        <v>36</v>
      </c>
      <c r="G1034" s="302" t="s">
        <v>26</v>
      </c>
      <c r="H1034" s="301">
        <v>797853</v>
      </c>
      <c r="I1034" s="301">
        <v>1671274</v>
      </c>
      <c r="J1034" s="301">
        <v>303149</v>
      </c>
      <c r="K1034" s="301">
        <v>181519416</v>
      </c>
      <c r="L1034" s="301">
        <v>33147</v>
      </c>
      <c r="M1034" s="301">
        <v>2.4070310000000001E-2</v>
      </c>
    </row>
    <row r="1035" spans="1:13" ht="14.5" x14ac:dyDescent="0.35">
      <c r="A1035" s="301">
        <v>2000110203</v>
      </c>
      <c r="B1035" s="301">
        <v>2000</v>
      </c>
      <c r="C1035" s="302" t="s">
        <v>39</v>
      </c>
      <c r="D1035" s="302" t="s">
        <v>40</v>
      </c>
      <c r="E1035" s="302" t="s">
        <v>27</v>
      </c>
      <c r="F1035" s="302" t="s">
        <v>34</v>
      </c>
      <c r="G1035" s="302" t="s">
        <v>26</v>
      </c>
      <c r="H1035" s="301">
        <v>863397</v>
      </c>
      <c r="I1035" s="301">
        <v>628103</v>
      </c>
      <c r="J1035" s="301">
        <v>435391</v>
      </c>
      <c r="K1035" s="301">
        <v>66645648</v>
      </c>
      <c r="L1035" s="301">
        <v>46583</v>
      </c>
      <c r="M1035" s="301">
        <v>1.8534709999999999E-2</v>
      </c>
    </row>
    <row r="1036" spans="1:13" ht="14.5" x14ac:dyDescent="0.35">
      <c r="A1036" s="301">
        <v>2000110213</v>
      </c>
      <c r="B1036" s="301">
        <v>2000</v>
      </c>
      <c r="C1036" s="302" t="s">
        <v>39</v>
      </c>
      <c r="D1036" s="302" t="s">
        <v>40</v>
      </c>
      <c r="E1036" s="302" t="s">
        <v>27</v>
      </c>
      <c r="F1036" s="302" t="s">
        <v>36</v>
      </c>
      <c r="G1036" s="302" t="s">
        <v>26</v>
      </c>
      <c r="H1036" s="301">
        <v>1104831</v>
      </c>
      <c r="I1036" s="301">
        <v>940042</v>
      </c>
      <c r="J1036" s="301">
        <v>696813</v>
      </c>
      <c r="K1036" s="301">
        <v>106206823</v>
      </c>
      <c r="L1036" s="301">
        <v>78895</v>
      </c>
      <c r="M1036" s="301">
        <v>1.40038E-2</v>
      </c>
    </row>
    <row r="1037" spans="1:13" ht="14.5" x14ac:dyDescent="0.35">
      <c r="A1037" s="301">
        <v>2000110303</v>
      </c>
      <c r="B1037" s="301">
        <v>2000</v>
      </c>
      <c r="C1037" s="302" t="s">
        <v>39</v>
      </c>
      <c r="D1037" s="302" t="s">
        <v>40</v>
      </c>
      <c r="E1037" s="302" t="s">
        <v>28</v>
      </c>
      <c r="F1037" s="302" t="s">
        <v>34</v>
      </c>
      <c r="G1037" s="302" t="s">
        <v>26</v>
      </c>
      <c r="H1037" s="301">
        <v>661080</v>
      </c>
      <c r="I1037" s="301">
        <v>414895</v>
      </c>
      <c r="J1037" s="301">
        <v>503175</v>
      </c>
      <c r="K1037" s="301">
        <v>46224172</v>
      </c>
      <c r="L1037" s="301">
        <v>55949</v>
      </c>
      <c r="M1037" s="301">
        <v>1.181581E-2</v>
      </c>
    </row>
    <row r="1038" spans="1:13" ht="14.5" x14ac:dyDescent="0.35">
      <c r="A1038" s="301">
        <v>2000110313</v>
      </c>
      <c r="B1038" s="301">
        <v>2000</v>
      </c>
      <c r="C1038" s="302" t="s">
        <v>39</v>
      </c>
      <c r="D1038" s="302" t="s">
        <v>40</v>
      </c>
      <c r="E1038" s="302" t="s">
        <v>28</v>
      </c>
      <c r="F1038" s="302" t="s">
        <v>36</v>
      </c>
      <c r="G1038" s="302" t="s">
        <v>26</v>
      </c>
      <c r="H1038" s="301">
        <v>1888006</v>
      </c>
      <c r="I1038" s="301">
        <v>1429698</v>
      </c>
      <c r="J1038" s="301">
        <v>1685162</v>
      </c>
      <c r="K1038" s="301">
        <v>164055988</v>
      </c>
      <c r="L1038" s="301">
        <v>193576</v>
      </c>
      <c r="M1038" s="301">
        <v>9.753332E-3</v>
      </c>
    </row>
    <row r="1039" spans="1:13" ht="14.5" x14ac:dyDescent="0.35">
      <c r="A1039" s="301">
        <v>2000110403</v>
      </c>
      <c r="B1039" s="301">
        <v>2000</v>
      </c>
      <c r="C1039" s="302" t="s">
        <v>39</v>
      </c>
      <c r="D1039" s="302" t="s">
        <v>40</v>
      </c>
      <c r="E1039" s="302" t="s">
        <v>29</v>
      </c>
      <c r="F1039" s="302" t="s">
        <v>34</v>
      </c>
      <c r="G1039" s="302" t="s">
        <v>26</v>
      </c>
      <c r="H1039" s="301">
        <v>210022</v>
      </c>
      <c r="I1039" s="301">
        <v>114243</v>
      </c>
      <c r="J1039" s="301">
        <v>178921</v>
      </c>
      <c r="K1039" s="301">
        <v>12215602</v>
      </c>
      <c r="L1039" s="301">
        <v>19130</v>
      </c>
      <c r="M1039" s="301">
        <v>1.09786E-2</v>
      </c>
    </row>
    <row r="1040" spans="1:13" ht="14.5" x14ac:dyDescent="0.35">
      <c r="A1040" s="301">
        <v>2000110413</v>
      </c>
      <c r="B1040" s="301">
        <v>2000</v>
      </c>
      <c r="C1040" s="302" t="s">
        <v>39</v>
      </c>
      <c r="D1040" s="302" t="s">
        <v>40</v>
      </c>
      <c r="E1040" s="302" t="s">
        <v>29</v>
      </c>
      <c r="F1040" s="302" t="s">
        <v>36</v>
      </c>
      <c r="G1040" s="302" t="s">
        <v>26</v>
      </c>
      <c r="H1040" s="301">
        <v>579237</v>
      </c>
      <c r="I1040" s="301">
        <v>359275</v>
      </c>
      <c r="J1040" s="301">
        <v>571567</v>
      </c>
      <c r="K1040" s="301">
        <v>40208979</v>
      </c>
      <c r="L1040" s="301">
        <v>64002</v>
      </c>
      <c r="M1040" s="301">
        <v>9.0502480000000003E-3</v>
      </c>
    </row>
    <row r="1041" spans="1:13" ht="14.5" x14ac:dyDescent="0.35">
      <c r="A1041" s="301">
        <v>2000140103</v>
      </c>
      <c r="B1041" s="301">
        <v>2000</v>
      </c>
      <c r="C1041" s="302" t="s">
        <v>41</v>
      </c>
      <c r="D1041" s="302" t="s">
        <v>42</v>
      </c>
      <c r="E1041" s="302" t="s">
        <v>25</v>
      </c>
      <c r="F1041" s="302" t="s">
        <v>26</v>
      </c>
      <c r="G1041" s="302" t="s">
        <v>26</v>
      </c>
      <c r="H1041" s="301">
        <v>169787</v>
      </c>
      <c r="I1041" s="301">
        <v>603962</v>
      </c>
      <c r="J1041" s="301">
        <v>28350</v>
      </c>
      <c r="K1041" s="301">
        <v>58955859</v>
      </c>
      <c r="L1041" s="301">
        <v>2737</v>
      </c>
      <c r="M1041" s="301">
        <v>6.2044099999999998E-2</v>
      </c>
    </row>
    <row r="1042" spans="1:13" ht="14.5" x14ac:dyDescent="0.35">
      <c r="A1042" s="301">
        <v>2000140203</v>
      </c>
      <c r="B1042" s="301">
        <v>2000</v>
      </c>
      <c r="C1042" s="302" t="s">
        <v>41</v>
      </c>
      <c r="D1042" s="302" t="s">
        <v>42</v>
      </c>
      <c r="E1042" s="302" t="s">
        <v>27</v>
      </c>
      <c r="F1042" s="302" t="s">
        <v>26</v>
      </c>
      <c r="G1042" s="302" t="s">
        <v>26</v>
      </c>
      <c r="H1042" s="301">
        <v>290521</v>
      </c>
      <c r="I1042" s="301">
        <v>545396</v>
      </c>
      <c r="J1042" s="301">
        <v>90788</v>
      </c>
      <c r="K1042" s="301">
        <v>53693472</v>
      </c>
      <c r="L1042" s="301">
        <v>8937</v>
      </c>
      <c r="M1042" s="301">
        <v>3.2508679999999998E-2</v>
      </c>
    </row>
    <row r="1043" spans="1:13" ht="14.5" x14ac:dyDescent="0.35">
      <c r="A1043" s="301">
        <v>2000140303</v>
      </c>
      <c r="B1043" s="301">
        <v>2000</v>
      </c>
      <c r="C1043" s="302" t="s">
        <v>41</v>
      </c>
      <c r="D1043" s="302" t="s">
        <v>42</v>
      </c>
      <c r="E1043" s="302" t="s">
        <v>28</v>
      </c>
      <c r="F1043" s="302" t="s">
        <v>26</v>
      </c>
      <c r="G1043" s="302" t="s">
        <v>26</v>
      </c>
      <c r="H1043" s="301">
        <v>621807</v>
      </c>
      <c r="I1043" s="301">
        <v>441638</v>
      </c>
      <c r="J1043" s="301">
        <v>302195</v>
      </c>
      <c r="K1043" s="301">
        <v>43042737</v>
      </c>
      <c r="L1043" s="301">
        <v>29403</v>
      </c>
      <c r="M1043" s="301">
        <v>2.114773E-2</v>
      </c>
    </row>
    <row r="1044" spans="1:13" ht="14.5" x14ac:dyDescent="0.35">
      <c r="A1044" s="301">
        <v>2000200103</v>
      </c>
      <c r="B1044" s="301">
        <v>2000</v>
      </c>
      <c r="C1044" s="302" t="s">
        <v>43</v>
      </c>
      <c r="D1044" s="302" t="s">
        <v>44</v>
      </c>
      <c r="E1044" s="302" t="s">
        <v>25</v>
      </c>
      <c r="F1044" s="302" t="s">
        <v>26</v>
      </c>
      <c r="G1044" s="302" t="s">
        <v>26</v>
      </c>
      <c r="H1044" s="301">
        <v>359900</v>
      </c>
      <c r="I1044" s="301">
        <v>411778</v>
      </c>
      <c r="J1044" s="301">
        <v>106666</v>
      </c>
      <c r="K1044" s="301">
        <v>36497090</v>
      </c>
      <c r="L1044" s="301">
        <v>9365</v>
      </c>
      <c r="M1044" s="301">
        <v>3.8429940000000003E-2</v>
      </c>
    </row>
    <row r="1045" spans="1:13" ht="14.5" x14ac:dyDescent="0.35">
      <c r="A1045" s="301">
        <v>2000200203</v>
      </c>
      <c r="B1045" s="301">
        <v>2000</v>
      </c>
      <c r="C1045" s="302" t="s">
        <v>43</v>
      </c>
      <c r="D1045" s="302" t="s">
        <v>44</v>
      </c>
      <c r="E1045" s="302" t="s">
        <v>27</v>
      </c>
      <c r="F1045" s="302" t="s">
        <v>26</v>
      </c>
      <c r="G1045" s="302" t="s">
        <v>26</v>
      </c>
      <c r="H1045" s="301">
        <v>660055</v>
      </c>
      <c r="I1045" s="301">
        <v>371194</v>
      </c>
      <c r="J1045" s="301">
        <v>274636</v>
      </c>
      <c r="K1045" s="301">
        <v>32472256</v>
      </c>
      <c r="L1045" s="301">
        <v>24083</v>
      </c>
      <c r="M1045" s="301">
        <v>2.7407170000000002E-2</v>
      </c>
    </row>
    <row r="1046" spans="1:13" ht="14.5" x14ac:dyDescent="0.35">
      <c r="A1046" s="301">
        <v>2000200303</v>
      </c>
      <c r="B1046" s="301">
        <v>2000</v>
      </c>
      <c r="C1046" s="302" t="s">
        <v>43</v>
      </c>
      <c r="D1046" s="302" t="s">
        <v>44</v>
      </c>
      <c r="E1046" s="302" t="s">
        <v>28</v>
      </c>
      <c r="F1046" s="302" t="s">
        <v>26</v>
      </c>
      <c r="G1046" s="302" t="s">
        <v>26</v>
      </c>
      <c r="H1046" s="301">
        <v>1200608</v>
      </c>
      <c r="I1046" s="301">
        <v>399579</v>
      </c>
      <c r="J1046" s="301">
        <v>699308</v>
      </c>
      <c r="K1046" s="301">
        <v>32189925</v>
      </c>
      <c r="L1046" s="301">
        <v>54799</v>
      </c>
      <c r="M1046" s="301">
        <v>2.1909319999999999E-2</v>
      </c>
    </row>
    <row r="1047" spans="1:13" ht="14.5" x14ac:dyDescent="0.35">
      <c r="A1047" s="301">
        <v>2000240103</v>
      </c>
      <c r="B1047" s="301">
        <v>2000</v>
      </c>
      <c r="C1047" s="302" t="s">
        <v>45</v>
      </c>
      <c r="D1047" s="302" t="s">
        <v>46</v>
      </c>
      <c r="E1047" s="302" t="s">
        <v>25</v>
      </c>
      <c r="F1047" s="302" t="s">
        <v>26</v>
      </c>
      <c r="G1047" s="302" t="s">
        <v>26</v>
      </c>
      <c r="H1047" s="301">
        <v>280769</v>
      </c>
      <c r="I1047" s="301">
        <v>396701</v>
      </c>
      <c r="J1047" s="301">
        <v>78470</v>
      </c>
      <c r="K1047" s="301">
        <v>30855989</v>
      </c>
      <c r="L1047" s="301">
        <v>6144</v>
      </c>
      <c r="M1047" s="301">
        <v>4.5695270000000003E-2</v>
      </c>
    </row>
    <row r="1048" spans="1:13" ht="14.5" x14ac:dyDescent="0.35">
      <c r="A1048" s="301">
        <v>2000240203</v>
      </c>
      <c r="B1048" s="301">
        <v>2000</v>
      </c>
      <c r="C1048" s="302" t="s">
        <v>45</v>
      </c>
      <c r="D1048" s="302" t="s">
        <v>46</v>
      </c>
      <c r="E1048" s="302" t="s">
        <v>27</v>
      </c>
      <c r="F1048" s="302" t="s">
        <v>26</v>
      </c>
      <c r="G1048" s="302" t="s">
        <v>26</v>
      </c>
      <c r="H1048" s="301">
        <v>318185</v>
      </c>
      <c r="I1048" s="301">
        <v>168084</v>
      </c>
      <c r="J1048" s="301">
        <v>125842</v>
      </c>
      <c r="K1048" s="301">
        <v>13615476</v>
      </c>
      <c r="L1048" s="301">
        <v>10197</v>
      </c>
      <c r="M1048" s="301">
        <v>3.1203350000000001E-2</v>
      </c>
    </row>
    <row r="1049" spans="1:13" ht="14.5" x14ac:dyDescent="0.35">
      <c r="A1049" s="301">
        <v>2000240303</v>
      </c>
      <c r="B1049" s="301">
        <v>2000</v>
      </c>
      <c r="C1049" s="302" t="s">
        <v>45</v>
      </c>
      <c r="D1049" s="302" t="s">
        <v>46</v>
      </c>
      <c r="E1049" s="302" t="s">
        <v>28</v>
      </c>
      <c r="F1049" s="302" t="s">
        <v>26</v>
      </c>
      <c r="G1049" s="302" t="s">
        <v>26</v>
      </c>
      <c r="H1049" s="301">
        <v>1287130</v>
      </c>
      <c r="I1049" s="301">
        <v>338388</v>
      </c>
      <c r="J1049" s="301">
        <v>640381</v>
      </c>
      <c r="K1049" s="301">
        <v>28082888</v>
      </c>
      <c r="L1049" s="301">
        <v>53400</v>
      </c>
      <c r="M1049" s="301">
        <v>2.4103449999999998E-2</v>
      </c>
    </row>
    <row r="1050" spans="1:13" ht="14.5" x14ac:dyDescent="0.35">
      <c r="A1050" s="301">
        <v>2000260103</v>
      </c>
      <c r="B1050" s="301">
        <v>2000</v>
      </c>
      <c r="C1050" s="302" t="s">
        <v>47</v>
      </c>
      <c r="D1050" s="302" t="s">
        <v>48</v>
      </c>
      <c r="E1050" s="302" t="s">
        <v>25</v>
      </c>
      <c r="F1050" s="302" t="s">
        <v>26</v>
      </c>
      <c r="G1050" s="302" t="s">
        <v>26</v>
      </c>
      <c r="H1050" s="301">
        <v>216578</v>
      </c>
      <c r="I1050" s="301">
        <v>214040</v>
      </c>
      <c r="J1050" s="301">
        <v>55142</v>
      </c>
      <c r="K1050" s="301">
        <v>14477364</v>
      </c>
      <c r="L1050" s="301">
        <v>3714</v>
      </c>
      <c r="M1050" s="301">
        <v>5.831136E-2</v>
      </c>
    </row>
    <row r="1051" spans="1:13" ht="14.5" x14ac:dyDescent="0.35">
      <c r="A1051" s="301">
        <v>2000260203</v>
      </c>
      <c r="B1051" s="301">
        <v>2000</v>
      </c>
      <c r="C1051" s="302" t="s">
        <v>47</v>
      </c>
      <c r="D1051" s="302" t="s">
        <v>48</v>
      </c>
      <c r="E1051" s="302" t="s">
        <v>27</v>
      </c>
      <c r="F1051" s="302" t="s">
        <v>26</v>
      </c>
      <c r="G1051" s="302" t="s">
        <v>26</v>
      </c>
      <c r="H1051" s="301">
        <v>542677</v>
      </c>
      <c r="I1051" s="301">
        <v>253528</v>
      </c>
      <c r="J1051" s="301">
        <v>190666</v>
      </c>
      <c r="K1051" s="301">
        <v>17049820</v>
      </c>
      <c r="L1051" s="301">
        <v>12821</v>
      </c>
      <c r="M1051" s="301">
        <v>4.2327940000000001E-2</v>
      </c>
    </row>
    <row r="1052" spans="1:13" ht="14.5" x14ac:dyDescent="0.35">
      <c r="A1052" s="301">
        <v>2000260303</v>
      </c>
      <c r="B1052" s="301">
        <v>2000</v>
      </c>
      <c r="C1052" s="302" t="s">
        <v>47</v>
      </c>
      <c r="D1052" s="302" t="s">
        <v>48</v>
      </c>
      <c r="E1052" s="302" t="s">
        <v>28</v>
      </c>
      <c r="F1052" s="302" t="s">
        <v>26</v>
      </c>
      <c r="G1052" s="302" t="s">
        <v>26</v>
      </c>
      <c r="H1052" s="301">
        <v>1182033</v>
      </c>
      <c r="I1052" s="301">
        <v>339136</v>
      </c>
      <c r="J1052" s="301">
        <v>535799</v>
      </c>
      <c r="K1052" s="301">
        <v>23891632</v>
      </c>
      <c r="L1052" s="301">
        <v>38140</v>
      </c>
      <c r="M1052" s="301">
        <v>3.0992100000000002E-2</v>
      </c>
    </row>
    <row r="1053" spans="1:13" ht="14.5" x14ac:dyDescent="0.35">
      <c r="A1053" s="301">
        <v>2000280103</v>
      </c>
      <c r="B1053" s="301">
        <v>2000</v>
      </c>
      <c r="C1053" s="302" t="s">
        <v>49</v>
      </c>
      <c r="D1053" s="302" t="s">
        <v>50</v>
      </c>
      <c r="E1053" s="302" t="s">
        <v>25</v>
      </c>
      <c r="F1053" s="302" t="s">
        <v>26</v>
      </c>
      <c r="G1053" s="302" t="s">
        <v>26</v>
      </c>
      <c r="H1053" s="301">
        <v>797045</v>
      </c>
      <c r="I1053" s="301">
        <v>708542</v>
      </c>
      <c r="J1053" s="301">
        <v>147048</v>
      </c>
      <c r="K1053" s="301">
        <v>63491879</v>
      </c>
      <c r="L1053" s="301">
        <v>13537</v>
      </c>
      <c r="M1053" s="301">
        <v>5.887788E-2</v>
      </c>
    </row>
    <row r="1054" spans="1:13" ht="14.5" x14ac:dyDescent="0.35">
      <c r="A1054" s="301">
        <v>2000280203</v>
      </c>
      <c r="B1054" s="301">
        <v>2000</v>
      </c>
      <c r="C1054" s="302" t="s">
        <v>49</v>
      </c>
      <c r="D1054" s="302" t="s">
        <v>50</v>
      </c>
      <c r="E1054" s="302" t="s">
        <v>27</v>
      </c>
      <c r="F1054" s="302" t="s">
        <v>26</v>
      </c>
      <c r="G1054" s="302" t="s">
        <v>26</v>
      </c>
      <c r="H1054" s="301">
        <v>1316155</v>
      </c>
      <c r="I1054" s="301">
        <v>526097</v>
      </c>
      <c r="J1054" s="301">
        <v>397227</v>
      </c>
      <c r="K1054" s="301">
        <v>48984811</v>
      </c>
      <c r="L1054" s="301">
        <v>37035</v>
      </c>
      <c r="M1054" s="301">
        <v>3.5538189999999997E-2</v>
      </c>
    </row>
    <row r="1055" spans="1:13" ht="14.5" x14ac:dyDescent="0.35">
      <c r="A1055" s="301">
        <v>2000280303</v>
      </c>
      <c r="B1055" s="301">
        <v>2000</v>
      </c>
      <c r="C1055" s="302" t="s">
        <v>49</v>
      </c>
      <c r="D1055" s="302" t="s">
        <v>50</v>
      </c>
      <c r="E1055" s="302" t="s">
        <v>28</v>
      </c>
      <c r="F1055" s="302" t="s">
        <v>26</v>
      </c>
      <c r="G1055" s="302" t="s">
        <v>26</v>
      </c>
      <c r="H1055" s="301">
        <v>2748775</v>
      </c>
      <c r="I1055" s="301">
        <v>688409</v>
      </c>
      <c r="J1055" s="301">
        <v>1053081</v>
      </c>
      <c r="K1055" s="301">
        <v>64486876</v>
      </c>
      <c r="L1055" s="301">
        <v>98589</v>
      </c>
      <c r="M1055" s="301">
        <v>2.788129E-2</v>
      </c>
    </row>
    <row r="1056" spans="1:13" ht="14.5" x14ac:dyDescent="0.35">
      <c r="A1056" s="301">
        <v>2000290103</v>
      </c>
      <c r="B1056" s="301">
        <v>2000</v>
      </c>
      <c r="C1056" s="302" t="s">
        <v>51</v>
      </c>
      <c r="D1056" s="302" t="s">
        <v>52</v>
      </c>
      <c r="E1056" s="302" t="s">
        <v>25</v>
      </c>
      <c r="F1056" s="302" t="s">
        <v>26</v>
      </c>
      <c r="G1056" s="302" t="s">
        <v>26</v>
      </c>
      <c r="H1056" s="301">
        <v>328277</v>
      </c>
      <c r="I1056" s="301">
        <v>333464</v>
      </c>
      <c r="J1056" s="301">
        <v>80224</v>
      </c>
      <c r="K1056" s="301">
        <v>25308478</v>
      </c>
      <c r="L1056" s="301">
        <v>6163</v>
      </c>
      <c r="M1056" s="301">
        <v>5.3266040000000001E-2</v>
      </c>
    </row>
    <row r="1057" spans="1:13" ht="14.5" x14ac:dyDescent="0.35">
      <c r="A1057" s="301">
        <v>2000290203</v>
      </c>
      <c r="B1057" s="301">
        <v>2000</v>
      </c>
      <c r="C1057" s="302" t="s">
        <v>51</v>
      </c>
      <c r="D1057" s="302" t="s">
        <v>52</v>
      </c>
      <c r="E1057" s="302" t="s">
        <v>27</v>
      </c>
      <c r="F1057" s="302" t="s">
        <v>26</v>
      </c>
      <c r="G1057" s="302" t="s">
        <v>26</v>
      </c>
      <c r="H1057" s="301">
        <v>319950</v>
      </c>
      <c r="I1057" s="301">
        <v>161025</v>
      </c>
      <c r="J1057" s="301">
        <v>117827</v>
      </c>
      <c r="K1057" s="301">
        <v>12875525</v>
      </c>
      <c r="L1057" s="301">
        <v>9436</v>
      </c>
      <c r="M1057" s="301">
        <v>3.3907569999999998E-2</v>
      </c>
    </row>
    <row r="1058" spans="1:13" ht="14.5" x14ac:dyDescent="0.35">
      <c r="A1058" s="301">
        <v>2000290303</v>
      </c>
      <c r="B1058" s="301">
        <v>2000</v>
      </c>
      <c r="C1058" s="302" t="s">
        <v>51</v>
      </c>
      <c r="D1058" s="302" t="s">
        <v>52</v>
      </c>
      <c r="E1058" s="302" t="s">
        <v>28</v>
      </c>
      <c r="F1058" s="302" t="s">
        <v>26</v>
      </c>
      <c r="G1058" s="302" t="s">
        <v>26</v>
      </c>
      <c r="H1058" s="301">
        <v>454154</v>
      </c>
      <c r="I1058" s="301">
        <v>151725</v>
      </c>
      <c r="J1058" s="301">
        <v>239506</v>
      </c>
      <c r="K1058" s="301">
        <v>11965240</v>
      </c>
      <c r="L1058" s="301">
        <v>18840</v>
      </c>
      <c r="M1058" s="301">
        <v>2.4106240000000001E-2</v>
      </c>
    </row>
    <row r="1059" spans="1:13" ht="14.5" x14ac:dyDescent="0.35">
      <c r="A1059" s="301">
        <v>2000320103</v>
      </c>
      <c r="B1059" s="301">
        <v>2000</v>
      </c>
      <c r="C1059" s="302" t="s">
        <v>53</v>
      </c>
      <c r="D1059" s="302" t="s">
        <v>54</v>
      </c>
      <c r="E1059" s="302" t="s">
        <v>25</v>
      </c>
      <c r="F1059" s="302" t="s">
        <v>26</v>
      </c>
      <c r="G1059" s="302" t="s">
        <v>26</v>
      </c>
      <c r="H1059" s="301">
        <v>382816</v>
      </c>
      <c r="I1059" s="301">
        <v>339594</v>
      </c>
      <c r="J1059" s="301">
        <v>90199</v>
      </c>
      <c r="K1059" s="301">
        <v>32912002</v>
      </c>
      <c r="L1059" s="301">
        <v>8772</v>
      </c>
      <c r="M1059" s="301">
        <v>4.3641939999999997E-2</v>
      </c>
    </row>
    <row r="1060" spans="1:13" ht="14.5" x14ac:dyDescent="0.35">
      <c r="A1060" s="301">
        <v>2000320203</v>
      </c>
      <c r="B1060" s="301">
        <v>2000</v>
      </c>
      <c r="C1060" s="302" t="s">
        <v>53</v>
      </c>
      <c r="D1060" s="302" t="s">
        <v>54</v>
      </c>
      <c r="E1060" s="302" t="s">
        <v>27</v>
      </c>
      <c r="F1060" s="302" t="s">
        <v>26</v>
      </c>
      <c r="G1060" s="302" t="s">
        <v>26</v>
      </c>
      <c r="H1060" s="301">
        <v>347824</v>
      </c>
      <c r="I1060" s="301">
        <v>157992</v>
      </c>
      <c r="J1060" s="301">
        <v>114357</v>
      </c>
      <c r="K1060" s="301">
        <v>14751044</v>
      </c>
      <c r="L1060" s="301">
        <v>10640</v>
      </c>
      <c r="M1060" s="301">
        <v>3.2689389999999999E-2</v>
      </c>
    </row>
    <row r="1061" spans="1:13" ht="14.5" x14ac:dyDescent="0.35">
      <c r="A1061" s="301">
        <v>2000320303</v>
      </c>
      <c r="B1061" s="301">
        <v>2000</v>
      </c>
      <c r="C1061" s="302" t="s">
        <v>53</v>
      </c>
      <c r="D1061" s="302" t="s">
        <v>54</v>
      </c>
      <c r="E1061" s="302" t="s">
        <v>28</v>
      </c>
      <c r="F1061" s="302" t="s">
        <v>26</v>
      </c>
      <c r="G1061" s="302" t="s">
        <v>26</v>
      </c>
      <c r="H1061" s="301">
        <v>517190</v>
      </c>
      <c r="I1061" s="301">
        <v>144460</v>
      </c>
      <c r="J1061" s="301">
        <v>218192</v>
      </c>
      <c r="K1061" s="301">
        <v>12824252</v>
      </c>
      <c r="L1061" s="301">
        <v>19217</v>
      </c>
      <c r="M1061" s="301">
        <v>2.6913110000000001E-2</v>
      </c>
    </row>
    <row r="1062" spans="1:13" ht="14.5" x14ac:dyDescent="0.35">
      <c r="A1062" s="301">
        <v>2000330103</v>
      </c>
      <c r="B1062" s="301">
        <v>2000</v>
      </c>
      <c r="C1062" s="302" t="s">
        <v>55</v>
      </c>
      <c r="D1062" s="302" t="s">
        <v>56</v>
      </c>
      <c r="E1062" s="302" t="s">
        <v>25</v>
      </c>
      <c r="F1062" s="302" t="s">
        <v>26</v>
      </c>
      <c r="G1062" s="302" t="s">
        <v>26</v>
      </c>
      <c r="H1062" s="301">
        <v>433081</v>
      </c>
      <c r="I1062" s="301">
        <v>445752</v>
      </c>
      <c r="J1062" s="301">
        <v>108598</v>
      </c>
      <c r="K1062" s="301">
        <v>39616465</v>
      </c>
      <c r="L1062" s="301">
        <v>9623</v>
      </c>
      <c r="M1062" s="301">
        <v>4.5007020000000002E-2</v>
      </c>
    </row>
    <row r="1063" spans="1:13" ht="14.5" x14ac:dyDescent="0.35">
      <c r="A1063" s="301">
        <v>2000330203</v>
      </c>
      <c r="B1063" s="301">
        <v>2000</v>
      </c>
      <c r="C1063" s="302" t="s">
        <v>55</v>
      </c>
      <c r="D1063" s="302" t="s">
        <v>56</v>
      </c>
      <c r="E1063" s="302" t="s">
        <v>27</v>
      </c>
      <c r="F1063" s="302" t="s">
        <v>26</v>
      </c>
      <c r="G1063" s="302" t="s">
        <v>26</v>
      </c>
      <c r="H1063" s="301">
        <v>381752</v>
      </c>
      <c r="I1063" s="301">
        <v>190504</v>
      </c>
      <c r="J1063" s="301">
        <v>141920</v>
      </c>
      <c r="K1063" s="301">
        <v>16361095</v>
      </c>
      <c r="L1063" s="301">
        <v>12174</v>
      </c>
      <c r="M1063" s="301">
        <v>3.1359049999999999E-2</v>
      </c>
    </row>
    <row r="1064" spans="1:13" ht="14.5" x14ac:dyDescent="0.35">
      <c r="A1064" s="301">
        <v>2000330303</v>
      </c>
      <c r="B1064" s="301">
        <v>2000</v>
      </c>
      <c r="C1064" s="302" t="s">
        <v>55</v>
      </c>
      <c r="D1064" s="302" t="s">
        <v>56</v>
      </c>
      <c r="E1064" s="302" t="s">
        <v>28</v>
      </c>
      <c r="F1064" s="302" t="s">
        <v>26</v>
      </c>
      <c r="G1064" s="302" t="s">
        <v>26</v>
      </c>
      <c r="H1064" s="301">
        <v>636948</v>
      </c>
      <c r="I1064" s="301">
        <v>193048</v>
      </c>
      <c r="J1064" s="301">
        <v>326140</v>
      </c>
      <c r="K1064" s="301">
        <v>16321808</v>
      </c>
      <c r="L1064" s="301">
        <v>27637</v>
      </c>
      <c r="M1064" s="301">
        <v>2.3046730000000001E-2</v>
      </c>
    </row>
    <row r="1065" spans="1:13" ht="14.5" x14ac:dyDescent="0.35">
      <c r="A1065" s="301">
        <v>2000370103</v>
      </c>
      <c r="B1065" s="301">
        <v>2000</v>
      </c>
      <c r="C1065" s="302" t="s">
        <v>57</v>
      </c>
      <c r="D1065" s="302" t="s">
        <v>58</v>
      </c>
      <c r="E1065" s="302" t="s">
        <v>25</v>
      </c>
      <c r="F1065" s="302" t="s">
        <v>26</v>
      </c>
      <c r="G1065" s="302" t="s">
        <v>26</v>
      </c>
      <c r="H1065" s="301">
        <v>900453</v>
      </c>
      <c r="I1065" s="301">
        <v>951701</v>
      </c>
      <c r="J1065" s="301">
        <v>254032</v>
      </c>
      <c r="K1065" s="301">
        <v>22438021</v>
      </c>
      <c r="L1065" s="301">
        <v>5942</v>
      </c>
      <c r="M1065" s="301">
        <v>0.1515473</v>
      </c>
    </row>
    <row r="1066" spans="1:13" ht="14.5" x14ac:dyDescent="0.35">
      <c r="A1066" s="301">
        <v>2000370203</v>
      </c>
      <c r="B1066" s="301">
        <v>2000</v>
      </c>
      <c r="C1066" s="302" t="s">
        <v>57</v>
      </c>
      <c r="D1066" s="302" t="s">
        <v>58</v>
      </c>
      <c r="E1066" s="302" t="s">
        <v>27</v>
      </c>
      <c r="F1066" s="302" t="s">
        <v>26</v>
      </c>
      <c r="G1066" s="302" t="s">
        <v>26</v>
      </c>
      <c r="H1066" s="301">
        <v>1263576</v>
      </c>
      <c r="I1066" s="301">
        <v>828584</v>
      </c>
      <c r="J1066" s="301">
        <v>593004</v>
      </c>
      <c r="K1066" s="301">
        <v>19262123</v>
      </c>
      <c r="L1066" s="301">
        <v>13816</v>
      </c>
      <c r="M1066" s="301">
        <v>9.1459970000000002E-2</v>
      </c>
    </row>
    <row r="1067" spans="1:13" ht="14.5" x14ac:dyDescent="0.35">
      <c r="A1067" s="301">
        <v>2000370303</v>
      </c>
      <c r="B1067" s="301">
        <v>2000</v>
      </c>
      <c r="C1067" s="302" t="s">
        <v>57</v>
      </c>
      <c r="D1067" s="302" t="s">
        <v>58</v>
      </c>
      <c r="E1067" s="302" t="s">
        <v>28</v>
      </c>
      <c r="F1067" s="302" t="s">
        <v>26</v>
      </c>
      <c r="G1067" s="302" t="s">
        <v>26</v>
      </c>
      <c r="H1067" s="301">
        <v>1608614</v>
      </c>
      <c r="I1067" s="301">
        <v>632267</v>
      </c>
      <c r="J1067" s="301">
        <v>1056010</v>
      </c>
      <c r="K1067" s="301">
        <v>14046173</v>
      </c>
      <c r="L1067" s="301">
        <v>23653</v>
      </c>
      <c r="M1067" s="301">
        <v>6.8008899999999997E-2</v>
      </c>
    </row>
    <row r="1068" spans="1:13" ht="14.5" x14ac:dyDescent="0.35">
      <c r="A1068" s="301">
        <v>2000400103</v>
      </c>
      <c r="B1068" s="301">
        <v>2000</v>
      </c>
      <c r="C1068" s="302" t="s">
        <v>59</v>
      </c>
      <c r="D1068" s="302" t="s">
        <v>60</v>
      </c>
      <c r="E1068" s="302" t="s">
        <v>25</v>
      </c>
      <c r="F1068" s="302" t="s">
        <v>26</v>
      </c>
      <c r="G1068" s="302" t="s">
        <v>26</v>
      </c>
      <c r="H1068" s="301">
        <v>294274</v>
      </c>
      <c r="I1068" s="301">
        <v>323372</v>
      </c>
      <c r="J1068" s="301">
        <v>69593</v>
      </c>
      <c r="K1068" s="301">
        <v>26388969</v>
      </c>
      <c r="L1068" s="301">
        <v>5677</v>
      </c>
      <c r="M1068" s="301">
        <v>5.1836590000000002E-2</v>
      </c>
    </row>
    <row r="1069" spans="1:13" ht="14.5" x14ac:dyDescent="0.35">
      <c r="A1069" s="301">
        <v>2000400203</v>
      </c>
      <c r="B1069" s="301">
        <v>2000</v>
      </c>
      <c r="C1069" s="302" t="s">
        <v>59</v>
      </c>
      <c r="D1069" s="302" t="s">
        <v>60</v>
      </c>
      <c r="E1069" s="302" t="s">
        <v>27</v>
      </c>
      <c r="F1069" s="302" t="s">
        <v>26</v>
      </c>
      <c r="G1069" s="302" t="s">
        <v>26</v>
      </c>
      <c r="H1069" s="301">
        <v>205453</v>
      </c>
      <c r="I1069" s="301">
        <v>130184</v>
      </c>
      <c r="J1069" s="301">
        <v>93146</v>
      </c>
      <c r="K1069" s="301">
        <v>10292092</v>
      </c>
      <c r="L1069" s="301">
        <v>7331</v>
      </c>
      <c r="M1069" s="301">
        <v>2.8024690000000001E-2</v>
      </c>
    </row>
    <row r="1070" spans="1:13" ht="14.5" x14ac:dyDescent="0.35">
      <c r="A1070" s="301">
        <v>2000400303</v>
      </c>
      <c r="B1070" s="301">
        <v>2000</v>
      </c>
      <c r="C1070" s="302" t="s">
        <v>59</v>
      </c>
      <c r="D1070" s="302" t="s">
        <v>60</v>
      </c>
      <c r="E1070" s="302" t="s">
        <v>28</v>
      </c>
      <c r="F1070" s="302" t="s">
        <v>26</v>
      </c>
      <c r="G1070" s="302" t="s">
        <v>26</v>
      </c>
      <c r="H1070" s="301">
        <v>185295</v>
      </c>
      <c r="I1070" s="301">
        <v>72992</v>
      </c>
      <c r="J1070" s="301">
        <v>112463</v>
      </c>
      <c r="K1070" s="301">
        <v>5454220</v>
      </c>
      <c r="L1070" s="301">
        <v>8331</v>
      </c>
      <c r="M1070" s="301">
        <v>2.2242499999999998E-2</v>
      </c>
    </row>
    <row r="1071" spans="1:13" ht="14.5" x14ac:dyDescent="0.35">
      <c r="A1071" s="301">
        <v>2000990103</v>
      </c>
      <c r="B1071" s="301">
        <v>2000</v>
      </c>
      <c r="C1071" s="302" t="s">
        <v>61</v>
      </c>
      <c r="D1071" s="302" t="s">
        <v>62</v>
      </c>
      <c r="E1071" s="302" t="s">
        <v>25</v>
      </c>
      <c r="F1071" s="302" t="s">
        <v>26</v>
      </c>
      <c r="G1071" s="302" t="s">
        <v>26</v>
      </c>
      <c r="H1071" s="301">
        <v>64522</v>
      </c>
      <c r="I1071" s="301">
        <v>112162</v>
      </c>
      <c r="J1071" s="301">
        <v>41509</v>
      </c>
      <c r="K1071" s="301">
        <v>3473010</v>
      </c>
      <c r="L1071" s="301">
        <v>1144</v>
      </c>
      <c r="M1071" s="301">
        <v>5.6384579999999997E-2</v>
      </c>
    </row>
    <row r="1072" spans="1:13" ht="14.5" x14ac:dyDescent="0.35">
      <c r="A1072" s="301">
        <v>2000990203</v>
      </c>
      <c r="B1072" s="301">
        <v>2000</v>
      </c>
      <c r="C1072" s="302" t="s">
        <v>61</v>
      </c>
      <c r="D1072" s="302" t="s">
        <v>62</v>
      </c>
      <c r="E1072" s="302" t="s">
        <v>27</v>
      </c>
      <c r="F1072" s="302" t="s">
        <v>26</v>
      </c>
      <c r="G1072" s="302" t="s">
        <v>26</v>
      </c>
      <c r="H1072" s="301">
        <v>128573</v>
      </c>
      <c r="I1072" s="301">
        <v>254553</v>
      </c>
      <c r="J1072" s="301">
        <v>181361</v>
      </c>
      <c r="K1072" s="301">
        <v>4735983</v>
      </c>
      <c r="L1072" s="301">
        <v>3452</v>
      </c>
      <c r="M1072" s="301">
        <v>3.7245430000000003E-2</v>
      </c>
    </row>
    <row r="1073" spans="1:13" ht="14.5" x14ac:dyDescent="0.35">
      <c r="A1073" s="301">
        <v>2000990303</v>
      </c>
      <c r="B1073" s="301">
        <v>2000</v>
      </c>
      <c r="C1073" s="302" t="s">
        <v>61</v>
      </c>
      <c r="D1073" s="302" t="s">
        <v>62</v>
      </c>
      <c r="E1073" s="302" t="s">
        <v>28</v>
      </c>
      <c r="F1073" s="302" t="s">
        <v>26</v>
      </c>
      <c r="G1073" s="302" t="s">
        <v>26</v>
      </c>
      <c r="H1073" s="301">
        <v>245142</v>
      </c>
      <c r="I1073" s="301">
        <v>103980</v>
      </c>
      <c r="J1073" s="301">
        <v>167003</v>
      </c>
      <c r="K1073" s="301">
        <v>3516386</v>
      </c>
      <c r="L1073" s="301">
        <v>5927</v>
      </c>
      <c r="M1073" s="301">
        <v>4.1361460000000003E-2</v>
      </c>
    </row>
    <row r="1074" spans="1:13" ht="14.5" x14ac:dyDescent="0.35">
      <c r="A1074" s="301">
        <v>2001000103</v>
      </c>
      <c r="B1074" s="301">
        <v>2001</v>
      </c>
      <c r="C1074" s="302" t="s">
        <v>23</v>
      </c>
      <c r="D1074" s="302" t="s">
        <v>24</v>
      </c>
      <c r="E1074" s="302" t="s">
        <v>25</v>
      </c>
      <c r="F1074" s="302" t="s">
        <v>26</v>
      </c>
      <c r="G1074" s="302" t="s">
        <v>26</v>
      </c>
      <c r="H1074" s="301">
        <v>440596</v>
      </c>
      <c r="I1074" s="301">
        <v>1430658</v>
      </c>
      <c r="J1074" s="301">
        <v>471520</v>
      </c>
      <c r="K1074" s="301">
        <v>21466880</v>
      </c>
      <c r="L1074" s="301">
        <v>6851</v>
      </c>
      <c r="M1074" s="301">
        <v>6.4315720000000007E-2</v>
      </c>
    </row>
    <row r="1075" spans="1:13" ht="14.5" x14ac:dyDescent="0.35">
      <c r="A1075" s="301">
        <v>2001000203</v>
      </c>
      <c r="B1075" s="301">
        <v>2001</v>
      </c>
      <c r="C1075" s="302" t="s">
        <v>23</v>
      </c>
      <c r="D1075" s="302" t="s">
        <v>24</v>
      </c>
      <c r="E1075" s="302" t="s">
        <v>27</v>
      </c>
      <c r="F1075" s="302" t="s">
        <v>26</v>
      </c>
      <c r="G1075" s="302" t="s">
        <v>26</v>
      </c>
      <c r="H1075" s="301">
        <v>1356100</v>
      </c>
      <c r="I1075" s="301">
        <v>2932410</v>
      </c>
      <c r="J1075" s="301">
        <v>2370956</v>
      </c>
      <c r="K1075" s="301">
        <v>40319184</v>
      </c>
      <c r="L1075" s="301">
        <v>32554</v>
      </c>
      <c r="M1075" s="301">
        <v>4.1656529999999997E-2</v>
      </c>
    </row>
    <row r="1076" spans="1:13" ht="14.5" x14ac:dyDescent="0.35">
      <c r="A1076" s="301">
        <v>2001000303</v>
      </c>
      <c r="B1076" s="301">
        <v>2001</v>
      </c>
      <c r="C1076" s="302" t="s">
        <v>23</v>
      </c>
      <c r="D1076" s="302" t="s">
        <v>24</v>
      </c>
      <c r="E1076" s="302" t="s">
        <v>28</v>
      </c>
      <c r="F1076" s="302" t="s">
        <v>26</v>
      </c>
      <c r="G1076" s="302" t="s">
        <v>26</v>
      </c>
      <c r="H1076" s="301">
        <v>974405</v>
      </c>
      <c r="I1076" s="301">
        <v>1430410</v>
      </c>
      <c r="J1076" s="301">
        <v>1787932</v>
      </c>
      <c r="K1076" s="301">
        <v>22085284</v>
      </c>
      <c r="L1076" s="301">
        <v>27649</v>
      </c>
      <c r="M1076" s="301">
        <v>3.5241380000000003E-2</v>
      </c>
    </row>
    <row r="1077" spans="1:13" ht="14.5" x14ac:dyDescent="0.35">
      <c r="A1077" s="301">
        <v>2001000403</v>
      </c>
      <c r="B1077" s="301">
        <v>2001</v>
      </c>
      <c r="C1077" s="302" t="s">
        <v>23</v>
      </c>
      <c r="D1077" s="302" t="s">
        <v>24</v>
      </c>
      <c r="E1077" s="302" t="s">
        <v>29</v>
      </c>
      <c r="F1077" s="302" t="s">
        <v>26</v>
      </c>
      <c r="G1077" s="302" t="s">
        <v>26</v>
      </c>
      <c r="H1077" s="301">
        <v>4353921</v>
      </c>
      <c r="I1077" s="301">
        <v>5206260</v>
      </c>
      <c r="J1077" s="301">
        <v>11105985</v>
      </c>
      <c r="K1077" s="301">
        <v>75722884</v>
      </c>
      <c r="L1077" s="301">
        <v>161941</v>
      </c>
      <c r="M1077" s="301">
        <v>2.6885800000000001E-2</v>
      </c>
    </row>
    <row r="1078" spans="1:13" ht="14.5" x14ac:dyDescent="0.35">
      <c r="A1078" s="301">
        <v>2001010403</v>
      </c>
      <c r="B1078" s="301">
        <v>2001</v>
      </c>
      <c r="C1078" s="302" t="s">
        <v>30</v>
      </c>
      <c r="D1078" s="302" t="s">
        <v>31</v>
      </c>
      <c r="E1078" s="302" t="s">
        <v>26</v>
      </c>
      <c r="F1078" s="302" t="s">
        <v>26</v>
      </c>
      <c r="G1078" s="302" t="s">
        <v>26</v>
      </c>
      <c r="H1078" s="301">
        <v>151517</v>
      </c>
      <c r="I1078" s="301">
        <v>55433</v>
      </c>
      <c r="J1078" s="301">
        <v>75048</v>
      </c>
      <c r="K1078" s="301">
        <v>4110104</v>
      </c>
      <c r="L1078" s="301">
        <v>5225</v>
      </c>
      <c r="M1078" s="301">
        <v>2.900105E-2</v>
      </c>
    </row>
    <row r="1079" spans="1:13" ht="14.5" x14ac:dyDescent="0.35">
      <c r="A1079" s="301">
        <v>2001020101</v>
      </c>
      <c r="B1079" s="301">
        <v>2001</v>
      </c>
      <c r="C1079" s="302" t="s">
        <v>32</v>
      </c>
      <c r="D1079" s="302" t="s">
        <v>33</v>
      </c>
      <c r="E1079" s="302" t="s">
        <v>25</v>
      </c>
      <c r="F1079" s="302" t="s">
        <v>34</v>
      </c>
      <c r="G1079" s="302" t="s">
        <v>25</v>
      </c>
      <c r="H1079" s="301">
        <v>46496</v>
      </c>
      <c r="I1079" s="301">
        <v>44264</v>
      </c>
      <c r="J1079" s="301">
        <v>10777</v>
      </c>
      <c r="K1079" s="301">
        <v>4170912</v>
      </c>
      <c r="L1079" s="301">
        <v>1020</v>
      </c>
      <c r="M1079" s="301">
        <v>4.5565960000000003E-2</v>
      </c>
    </row>
    <row r="1080" spans="1:13" ht="14.5" x14ac:dyDescent="0.35">
      <c r="A1080" s="301">
        <v>2001020102</v>
      </c>
      <c r="B1080" s="301">
        <v>2001</v>
      </c>
      <c r="C1080" s="302" t="s">
        <v>32</v>
      </c>
      <c r="D1080" s="302" t="s">
        <v>33</v>
      </c>
      <c r="E1080" s="302" t="s">
        <v>25</v>
      </c>
      <c r="F1080" s="302" t="s">
        <v>34</v>
      </c>
      <c r="G1080" s="302" t="s">
        <v>27</v>
      </c>
      <c r="H1080" s="301">
        <v>163360</v>
      </c>
      <c r="I1080" s="301">
        <v>176086</v>
      </c>
      <c r="J1080" s="301">
        <v>47934</v>
      </c>
      <c r="K1080" s="301">
        <v>17202791</v>
      </c>
      <c r="L1080" s="301">
        <v>4677</v>
      </c>
      <c r="M1080" s="301">
        <v>3.4926890000000002E-2</v>
      </c>
    </row>
    <row r="1081" spans="1:13" ht="14.5" x14ac:dyDescent="0.35">
      <c r="A1081" s="301">
        <v>2001020103</v>
      </c>
      <c r="B1081" s="301">
        <v>2001</v>
      </c>
      <c r="C1081" s="302" t="s">
        <v>32</v>
      </c>
      <c r="D1081" s="302" t="s">
        <v>33</v>
      </c>
      <c r="E1081" s="302" t="s">
        <v>25</v>
      </c>
      <c r="F1081" s="302" t="s">
        <v>34</v>
      </c>
      <c r="G1081" s="302" t="s">
        <v>35</v>
      </c>
      <c r="H1081" s="301">
        <v>44958</v>
      </c>
      <c r="I1081" s="301">
        <v>48566</v>
      </c>
      <c r="J1081" s="301">
        <v>14491</v>
      </c>
      <c r="K1081" s="301">
        <v>4856181</v>
      </c>
      <c r="L1081" s="301">
        <v>1455</v>
      </c>
      <c r="M1081" s="301">
        <v>3.0899980000000001E-2</v>
      </c>
    </row>
    <row r="1082" spans="1:13" ht="14.5" x14ac:dyDescent="0.35">
      <c r="A1082" s="301">
        <v>2001020111</v>
      </c>
      <c r="B1082" s="301">
        <v>2001</v>
      </c>
      <c r="C1082" s="302" t="s">
        <v>32</v>
      </c>
      <c r="D1082" s="302" t="s">
        <v>33</v>
      </c>
      <c r="E1082" s="302" t="s">
        <v>25</v>
      </c>
      <c r="F1082" s="302" t="s">
        <v>36</v>
      </c>
      <c r="G1082" s="302" t="s">
        <v>25</v>
      </c>
      <c r="H1082" s="301">
        <v>31697</v>
      </c>
      <c r="I1082" s="301">
        <v>32288</v>
      </c>
      <c r="J1082" s="301">
        <v>8009</v>
      </c>
      <c r="K1082" s="301">
        <v>3101028</v>
      </c>
      <c r="L1082" s="301">
        <v>766</v>
      </c>
      <c r="M1082" s="301">
        <v>4.1387090000000001E-2</v>
      </c>
    </row>
    <row r="1083" spans="1:13" ht="14.5" x14ac:dyDescent="0.35">
      <c r="A1083" s="301">
        <v>2001020112</v>
      </c>
      <c r="B1083" s="301">
        <v>2001</v>
      </c>
      <c r="C1083" s="302" t="s">
        <v>32</v>
      </c>
      <c r="D1083" s="302" t="s">
        <v>33</v>
      </c>
      <c r="E1083" s="302" t="s">
        <v>25</v>
      </c>
      <c r="F1083" s="302" t="s">
        <v>36</v>
      </c>
      <c r="G1083" s="302" t="s">
        <v>27</v>
      </c>
      <c r="H1083" s="301">
        <v>61879</v>
      </c>
      <c r="I1083" s="301">
        <v>78091</v>
      </c>
      <c r="J1083" s="301">
        <v>20568</v>
      </c>
      <c r="K1083" s="301">
        <v>7609794</v>
      </c>
      <c r="L1083" s="301">
        <v>2007</v>
      </c>
      <c r="M1083" s="301">
        <v>3.083168E-2</v>
      </c>
    </row>
    <row r="1084" spans="1:13" ht="14.5" x14ac:dyDescent="0.35">
      <c r="A1084" s="301">
        <v>2001020113</v>
      </c>
      <c r="B1084" s="301">
        <v>2001</v>
      </c>
      <c r="C1084" s="302" t="s">
        <v>32</v>
      </c>
      <c r="D1084" s="302" t="s">
        <v>33</v>
      </c>
      <c r="E1084" s="302" t="s">
        <v>25</v>
      </c>
      <c r="F1084" s="302" t="s">
        <v>36</v>
      </c>
      <c r="G1084" s="302" t="s">
        <v>35</v>
      </c>
      <c r="H1084" s="301">
        <v>47604</v>
      </c>
      <c r="I1084" s="301">
        <v>61518</v>
      </c>
      <c r="J1084" s="301">
        <v>15961</v>
      </c>
      <c r="K1084" s="301">
        <v>6052621</v>
      </c>
      <c r="L1084" s="301">
        <v>1583</v>
      </c>
      <c r="M1084" s="301">
        <v>3.0073599999999999E-2</v>
      </c>
    </row>
    <row r="1085" spans="1:13" ht="14.5" x14ac:dyDescent="0.35">
      <c r="A1085" s="301">
        <v>2001020201</v>
      </c>
      <c r="B1085" s="301">
        <v>2001</v>
      </c>
      <c r="C1085" s="302" t="s">
        <v>32</v>
      </c>
      <c r="D1085" s="302" t="s">
        <v>33</v>
      </c>
      <c r="E1085" s="302" t="s">
        <v>27</v>
      </c>
      <c r="F1085" s="302" t="s">
        <v>34</v>
      </c>
      <c r="G1085" s="302" t="s">
        <v>25</v>
      </c>
      <c r="H1085" s="301">
        <v>81765</v>
      </c>
      <c r="I1085" s="301">
        <v>44152</v>
      </c>
      <c r="J1085" s="301">
        <v>32531</v>
      </c>
      <c r="K1085" s="301">
        <v>4102652</v>
      </c>
      <c r="L1085" s="301">
        <v>3016</v>
      </c>
      <c r="M1085" s="301">
        <v>2.7110459999999999E-2</v>
      </c>
    </row>
    <row r="1086" spans="1:13" ht="14.5" x14ac:dyDescent="0.35">
      <c r="A1086" s="301">
        <v>2001020202</v>
      </c>
      <c r="B1086" s="301">
        <v>2001</v>
      </c>
      <c r="C1086" s="302" t="s">
        <v>32</v>
      </c>
      <c r="D1086" s="302" t="s">
        <v>33</v>
      </c>
      <c r="E1086" s="302" t="s">
        <v>27</v>
      </c>
      <c r="F1086" s="302" t="s">
        <v>34</v>
      </c>
      <c r="G1086" s="302" t="s">
        <v>27</v>
      </c>
      <c r="H1086" s="301">
        <v>244749</v>
      </c>
      <c r="I1086" s="301">
        <v>142720</v>
      </c>
      <c r="J1086" s="301">
        <v>104709</v>
      </c>
      <c r="K1086" s="301">
        <v>14141580</v>
      </c>
      <c r="L1086" s="301">
        <v>10375</v>
      </c>
      <c r="M1086" s="301">
        <v>2.3589200000000001E-2</v>
      </c>
    </row>
    <row r="1087" spans="1:13" ht="14.5" x14ac:dyDescent="0.35">
      <c r="A1087" s="301">
        <v>2001020203</v>
      </c>
      <c r="B1087" s="301">
        <v>2001</v>
      </c>
      <c r="C1087" s="302" t="s">
        <v>32</v>
      </c>
      <c r="D1087" s="302" t="s">
        <v>33</v>
      </c>
      <c r="E1087" s="302" t="s">
        <v>27</v>
      </c>
      <c r="F1087" s="302" t="s">
        <v>34</v>
      </c>
      <c r="G1087" s="302" t="s">
        <v>35</v>
      </c>
      <c r="H1087" s="301">
        <v>274814</v>
      </c>
      <c r="I1087" s="301">
        <v>162757</v>
      </c>
      <c r="J1087" s="301">
        <v>124312</v>
      </c>
      <c r="K1087" s="301">
        <v>16844991</v>
      </c>
      <c r="L1087" s="301">
        <v>12854</v>
      </c>
      <c r="M1087" s="301">
        <v>2.1379559999999999E-2</v>
      </c>
    </row>
    <row r="1088" spans="1:13" ht="14.5" x14ac:dyDescent="0.35">
      <c r="A1088" s="301">
        <v>2001020211</v>
      </c>
      <c r="B1088" s="301">
        <v>2001</v>
      </c>
      <c r="C1088" s="302" t="s">
        <v>32</v>
      </c>
      <c r="D1088" s="302" t="s">
        <v>33</v>
      </c>
      <c r="E1088" s="302" t="s">
        <v>27</v>
      </c>
      <c r="F1088" s="302" t="s">
        <v>36</v>
      </c>
      <c r="G1088" s="302" t="s">
        <v>25</v>
      </c>
      <c r="H1088" s="301">
        <v>76454</v>
      </c>
      <c r="I1088" s="301">
        <v>44240</v>
      </c>
      <c r="J1088" s="301">
        <v>32468</v>
      </c>
      <c r="K1088" s="301">
        <v>4157924</v>
      </c>
      <c r="L1088" s="301">
        <v>3047</v>
      </c>
      <c r="M1088" s="301">
        <v>2.509132E-2</v>
      </c>
    </row>
    <row r="1089" spans="1:13" ht="14.5" x14ac:dyDescent="0.35">
      <c r="A1089" s="301">
        <v>2001020212</v>
      </c>
      <c r="B1089" s="301">
        <v>2001</v>
      </c>
      <c r="C1089" s="302" t="s">
        <v>32</v>
      </c>
      <c r="D1089" s="302" t="s">
        <v>33</v>
      </c>
      <c r="E1089" s="302" t="s">
        <v>27</v>
      </c>
      <c r="F1089" s="302" t="s">
        <v>36</v>
      </c>
      <c r="G1089" s="302" t="s">
        <v>27</v>
      </c>
      <c r="H1089" s="301">
        <v>124499</v>
      </c>
      <c r="I1089" s="301">
        <v>83786</v>
      </c>
      <c r="J1089" s="301">
        <v>60396</v>
      </c>
      <c r="K1089" s="301">
        <v>8270864</v>
      </c>
      <c r="L1089" s="301">
        <v>5948</v>
      </c>
      <c r="M1089" s="301">
        <v>2.0932869999999999E-2</v>
      </c>
    </row>
    <row r="1090" spans="1:13" ht="14.5" x14ac:dyDescent="0.35">
      <c r="A1090" s="301">
        <v>2001020213</v>
      </c>
      <c r="B1090" s="301">
        <v>2001</v>
      </c>
      <c r="C1090" s="302" t="s">
        <v>32</v>
      </c>
      <c r="D1090" s="302" t="s">
        <v>33</v>
      </c>
      <c r="E1090" s="302" t="s">
        <v>27</v>
      </c>
      <c r="F1090" s="302" t="s">
        <v>36</v>
      </c>
      <c r="G1090" s="302" t="s">
        <v>35</v>
      </c>
      <c r="H1090" s="301">
        <v>165370</v>
      </c>
      <c r="I1090" s="301">
        <v>114944</v>
      </c>
      <c r="J1090" s="301">
        <v>86946</v>
      </c>
      <c r="K1090" s="301">
        <v>11600211</v>
      </c>
      <c r="L1090" s="301">
        <v>8779</v>
      </c>
      <c r="M1090" s="301">
        <v>1.8836060000000002E-2</v>
      </c>
    </row>
    <row r="1091" spans="1:13" ht="14.5" x14ac:dyDescent="0.35">
      <c r="A1091" s="301">
        <v>2001020301</v>
      </c>
      <c r="B1091" s="301">
        <v>2001</v>
      </c>
      <c r="C1091" s="302" t="s">
        <v>32</v>
      </c>
      <c r="D1091" s="302" t="s">
        <v>33</v>
      </c>
      <c r="E1091" s="302" t="s">
        <v>28</v>
      </c>
      <c r="F1091" s="302" t="s">
        <v>34</v>
      </c>
      <c r="G1091" s="302" t="s">
        <v>25</v>
      </c>
      <c r="H1091" s="301">
        <v>96204</v>
      </c>
      <c r="I1091" s="301">
        <v>31820</v>
      </c>
      <c r="J1091" s="301">
        <v>53124</v>
      </c>
      <c r="K1091" s="301">
        <v>2904200</v>
      </c>
      <c r="L1091" s="301">
        <v>4781</v>
      </c>
      <c r="M1091" s="301">
        <v>2.0120829999999999E-2</v>
      </c>
    </row>
    <row r="1092" spans="1:13" ht="14.5" x14ac:dyDescent="0.35">
      <c r="A1092" s="301">
        <v>2001020302</v>
      </c>
      <c r="B1092" s="301">
        <v>2001</v>
      </c>
      <c r="C1092" s="302" t="s">
        <v>32</v>
      </c>
      <c r="D1092" s="302" t="s">
        <v>33</v>
      </c>
      <c r="E1092" s="302" t="s">
        <v>28</v>
      </c>
      <c r="F1092" s="302" t="s">
        <v>34</v>
      </c>
      <c r="G1092" s="302" t="s">
        <v>27</v>
      </c>
      <c r="H1092" s="301">
        <v>235227</v>
      </c>
      <c r="I1092" s="301">
        <v>87615</v>
      </c>
      <c r="J1092" s="301">
        <v>127707</v>
      </c>
      <c r="K1092" s="301">
        <v>8701558</v>
      </c>
      <c r="L1092" s="301">
        <v>12675</v>
      </c>
      <c r="M1092" s="301">
        <v>1.8557730000000001E-2</v>
      </c>
    </row>
    <row r="1093" spans="1:13" ht="14.5" x14ac:dyDescent="0.35">
      <c r="A1093" s="301">
        <v>2001020303</v>
      </c>
      <c r="B1093" s="301">
        <v>2001</v>
      </c>
      <c r="C1093" s="302" t="s">
        <v>32</v>
      </c>
      <c r="D1093" s="302" t="s">
        <v>33</v>
      </c>
      <c r="E1093" s="302" t="s">
        <v>28</v>
      </c>
      <c r="F1093" s="302" t="s">
        <v>34</v>
      </c>
      <c r="G1093" s="302" t="s">
        <v>35</v>
      </c>
      <c r="H1093" s="301">
        <v>615630</v>
      </c>
      <c r="I1093" s="301">
        <v>240898</v>
      </c>
      <c r="J1093" s="301">
        <v>374596</v>
      </c>
      <c r="K1093" s="301">
        <v>25313820</v>
      </c>
      <c r="L1093" s="301">
        <v>39535</v>
      </c>
      <c r="M1093" s="301">
        <v>1.5571689999999999E-2</v>
      </c>
    </row>
    <row r="1094" spans="1:13" ht="14.5" x14ac:dyDescent="0.35">
      <c r="A1094" s="301">
        <v>2001020311</v>
      </c>
      <c r="B1094" s="301">
        <v>2001</v>
      </c>
      <c r="C1094" s="302" t="s">
        <v>32</v>
      </c>
      <c r="D1094" s="302" t="s">
        <v>33</v>
      </c>
      <c r="E1094" s="302" t="s">
        <v>28</v>
      </c>
      <c r="F1094" s="302" t="s">
        <v>36</v>
      </c>
      <c r="G1094" s="302" t="s">
        <v>25</v>
      </c>
      <c r="H1094" s="301">
        <v>77302</v>
      </c>
      <c r="I1094" s="301">
        <v>26920</v>
      </c>
      <c r="J1094" s="301">
        <v>41941</v>
      </c>
      <c r="K1094" s="301">
        <v>2463876</v>
      </c>
      <c r="L1094" s="301">
        <v>3779</v>
      </c>
      <c r="M1094" s="301">
        <v>2.045425E-2</v>
      </c>
    </row>
    <row r="1095" spans="1:13" ht="14.5" x14ac:dyDescent="0.35">
      <c r="A1095" s="301">
        <v>2001020312</v>
      </c>
      <c r="B1095" s="301">
        <v>2001</v>
      </c>
      <c r="C1095" s="302" t="s">
        <v>32</v>
      </c>
      <c r="D1095" s="302" t="s">
        <v>33</v>
      </c>
      <c r="E1095" s="302" t="s">
        <v>28</v>
      </c>
      <c r="F1095" s="302" t="s">
        <v>36</v>
      </c>
      <c r="G1095" s="302" t="s">
        <v>27</v>
      </c>
      <c r="H1095" s="301">
        <v>96089</v>
      </c>
      <c r="I1095" s="301">
        <v>39722</v>
      </c>
      <c r="J1095" s="301">
        <v>53057</v>
      </c>
      <c r="K1095" s="301">
        <v>3950024</v>
      </c>
      <c r="L1095" s="301">
        <v>5269</v>
      </c>
      <c r="M1095" s="301">
        <v>1.8236519999999999E-2</v>
      </c>
    </row>
    <row r="1096" spans="1:13" ht="14.5" x14ac:dyDescent="0.35">
      <c r="A1096" s="301">
        <v>2001020313</v>
      </c>
      <c r="B1096" s="301">
        <v>2001</v>
      </c>
      <c r="C1096" s="302" t="s">
        <v>32</v>
      </c>
      <c r="D1096" s="302" t="s">
        <v>33</v>
      </c>
      <c r="E1096" s="302" t="s">
        <v>28</v>
      </c>
      <c r="F1096" s="302" t="s">
        <v>36</v>
      </c>
      <c r="G1096" s="302" t="s">
        <v>35</v>
      </c>
      <c r="H1096" s="301">
        <v>236953</v>
      </c>
      <c r="I1096" s="301">
        <v>96434</v>
      </c>
      <c r="J1096" s="301">
        <v>144710</v>
      </c>
      <c r="K1096" s="301">
        <v>9954489</v>
      </c>
      <c r="L1096" s="301">
        <v>15040</v>
      </c>
      <c r="M1096" s="301">
        <v>1.5754830000000001E-2</v>
      </c>
    </row>
    <row r="1097" spans="1:13" ht="14.5" x14ac:dyDescent="0.35">
      <c r="A1097" s="301">
        <v>2001100103</v>
      </c>
      <c r="B1097" s="301">
        <v>2001</v>
      </c>
      <c r="C1097" s="302" t="s">
        <v>37</v>
      </c>
      <c r="D1097" s="302" t="s">
        <v>38</v>
      </c>
      <c r="E1097" s="302" t="s">
        <v>25</v>
      </c>
      <c r="F1097" s="302" t="s">
        <v>26</v>
      </c>
      <c r="G1097" s="302" t="s">
        <v>26</v>
      </c>
      <c r="H1097" s="301">
        <v>116650</v>
      </c>
      <c r="I1097" s="301">
        <v>425513</v>
      </c>
      <c r="J1097" s="301">
        <v>24922</v>
      </c>
      <c r="K1097" s="301">
        <v>33038675</v>
      </c>
      <c r="L1097" s="301">
        <v>1955</v>
      </c>
      <c r="M1097" s="301">
        <v>5.9676220000000002E-2</v>
      </c>
    </row>
    <row r="1098" spans="1:13" ht="14.5" x14ac:dyDescent="0.35">
      <c r="A1098" s="301">
        <v>2001100203</v>
      </c>
      <c r="B1098" s="301">
        <v>2001</v>
      </c>
      <c r="C1098" s="302" t="s">
        <v>37</v>
      </c>
      <c r="D1098" s="302" t="s">
        <v>38</v>
      </c>
      <c r="E1098" s="302" t="s">
        <v>27</v>
      </c>
      <c r="F1098" s="302" t="s">
        <v>26</v>
      </c>
      <c r="G1098" s="302" t="s">
        <v>26</v>
      </c>
      <c r="H1098" s="301">
        <v>99137</v>
      </c>
      <c r="I1098" s="301">
        <v>178820</v>
      </c>
      <c r="J1098" s="301">
        <v>26529</v>
      </c>
      <c r="K1098" s="301">
        <v>18794506</v>
      </c>
      <c r="L1098" s="301">
        <v>2765</v>
      </c>
      <c r="M1098" s="301">
        <v>3.5854499999999997E-2</v>
      </c>
    </row>
    <row r="1099" spans="1:13" ht="14.5" x14ac:dyDescent="0.35">
      <c r="A1099" s="301">
        <v>2001100303</v>
      </c>
      <c r="B1099" s="301">
        <v>2001</v>
      </c>
      <c r="C1099" s="302" t="s">
        <v>37</v>
      </c>
      <c r="D1099" s="302" t="s">
        <v>38</v>
      </c>
      <c r="E1099" s="302" t="s">
        <v>28</v>
      </c>
      <c r="F1099" s="302" t="s">
        <v>26</v>
      </c>
      <c r="G1099" s="302" t="s">
        <v>26</v>
      </c>
      <c r="H1099" s="301">
        <v>243431</v>
      </c>
      <c r="I1099" s="301">
        <v>168683</v>
      </c>
      <c r="J1099" s="301">
        <v>148057</v>
      </c>
      <c r="K1099" s="301">
        <v>16646075</v>
      </c>
      <c r="L1099" s="301">
        <v>14613</v>
      </c>
      <c r="M1099" s="301">
        <v>1.6658050000000001E-2</v>
      </c>
    </row>
    <row r="1100" spans="1:13" ht="14.5" x14ac:dyDescent="0.35">
      <c r="A1100" s="301">
        <v>2001110103</v>
      </c>
      <c r="B1100" s="301">
        <v>2001</v>
      </c>
      <c r="C1100" s="302" t="s">
        <v>39</v>
      </c>
      <c r="D1100" s="302" t="s">
        <v>40</v>
      </c>
      <c r="E1100" s="302" t="s">
        <v>25</v>
      </c>
      <c r="F1100" s="302" t="s">
        <v>34</v>
      </c>
      <c r="G1100" s="302" t="s">
        <v>26</v>
      </c>
      <c r="H1100" s="301">
        <v>1531346</v>
      </c>
      <c r="I1100" s="301">
        <v>1732013</v>
      </c>
      <c r="J1100" s="301">
        <v>491938</v>
      </c>
      <c r="K1100" s="301">
        <v>179387809</v>
      </c>
      <c r="L1100" s="301">
        <v>50824</v>
      </c>
      <c r="M1100" s="301">
        <v>3.0130379999999998E-2</v>
      </c>
    </row>
    <row r="1101" spans="1:13" ht="14.5" x14ac:dyDescent="0.35">
      <c r="A1101" s="301">
        <v>2001110113</v>
      </c>
      <c r="B1101" s="301">
        <v>2001</v>
      </c>
      <c r="C1101" s="302" t="s">
        <v>39</v>
      </c>
      <c r="D1101" s="302" t="s">
        <v>40</v>
      </c>
      <c r="E1101" s="302" t="s">
        <v>25</v>
      </c>
      <c r="F1101" s="302" t="s">
        <v>36</v>
      </c>
      <c r="G1101" s="302" t="s">
        <v>26</v>
      </c>
      <c r="H1101" s="301">
        <v>894964</v>
      </c>
      <c r="I1101" s="301">
        <v>1796360</v>
      </c>
      <c r="J1101" s="301">
        <v>338396</v>
      </c>
      <c r="K1101" s="301">
        <v>195716316</v>
      </c>
      <c r="L1101" s="301">
        <v>37292</v>
      </c>
      <c r="M1101" s="301">
        <v>2.3998950000000002E-2</v>
      </c>
    </row>
    <row r="1102" spans="1:13" ht="14.5" x14ac:dyDescent="0.35">
      <c r="A1102" s="301">
        <v>2001110203</v>
      </c>
      <c r="B1102" s="301">
        <v>2001</v>
      </c>
      <c r="C1102" s="302" t="s">
        <v>39</v>
      </c>
      <c r="D1102" s="302" t="s">
        <v>40</v>
      </c>
      <c r="E1102" s="302" t="s">
        <v>27</v>
      </c>
      <c r="F1102" s="302" t="s">
        <v>34</v>
      </c>
      <c r="G1102" s="302" t="s">
        <v>26</v>
      </c>
      <c r="H1102" s="301">
        <v>890010</v>
      </c>
      <c r="I1102" s="301">
        <v>650937</v>
      </c>
      <c r="J1102" s="301">
        <v>446321</v>
      </c>
      <c r="K1102" s="301">
        <v>68245636</v>
      </c>
      <c r="L1102" s="301">
        <v>47141</v>
      </c>
      <c r="M1102" s="301">
        <v>1.887993E-2</v>
      </c>
    </row>
    <row r="1103" spans="1:13" ht="14.5" x14ac:dyDescent="0.35">
      <c r="A1103" s="301">
        <v>2001110213</v>
      </c>
      <c r="B1103" s="301">
        <v>2001</v>
      </c>
      <c r="C1103" s="302" t="s">
        <v>39</v>
      </c>
      <c r="D1103" s="302" t="s">
        <v>40</v>
      </c>
      <c r="E1103" s="302" t="s">
        <v>27</v>
      </c>
      <c r="F1103" s="302" t="s">
        <v>36</v>
      </c>
      <c r="G1103" s="302" t="s">
        <v>26</v>
      </c>
      <c r="H1103" s="301">
        <v>1366868</v>
      </c>
      <c r="I1103" s="301">
        <v>1168894</v>
      </c>
      <c r="J1103" s="301">
        <v>872549</v>
      </c>
      <c r="K1103" s="301">
        <v>133503781</v>
      </c>
      <c r="L1103" s="301">
        <v>99852</v>
      </c>
      <c r="M1103" s="301">
        <v>1.3689E-2</v>
      </c>
    </row>
    <row r="1104" spans="1:13" ht="14.5" x14ac:dyDescent="0.35">
      <c r="A1104" s="301">
        <v>2001110303</v>
      </c>
      <c r="B1104" s="301">
        <v>2001</v>
      </c>
      <c r="C1104" s="302" t="s">
        <v>39</v>
      </c>
      <c r="D1104" s="302" t="s">
        <v>40</v>
      </c>
      <c r="E1104" s="302" t="s">
        <v>28</v>
      </c>
      <c r="F1104" s="302" t="s">
        <v>34</v>
      </c>
      <c r="G1104" s="302" t="s">
        <v>26</v>
      </c>
      <c r="H1104" s="301">
        <v>666308</v>
      </c>
      <c r="I1104" s="301">
        <v>438279</v>
      </c>
      <c r="J1104" s="301">
        <v>533405</v>
      </c>
      <c r="K1104" s="301">
        <v>48709600</v>
      </c>
      <c r="L1104" s="301">
        <v>59193</v>
      </c>
      <c r="M1104" s="301">
        <v>1.125657E-2</v>
      </c>
    </row>
    <row r="1105" spans="1:13" ht="14.5" x14ac:dyDescent="0.35">
      <c r="A1105" s="301">
        <v>2001110313</v>
      </c>
      <c r="B1105" s="301">
        <v>2001</v>
      </c>
      <c r="C1105" s="302" t="s">
        <v>39</v>
      </c>
      <c r="D1105" s="302" t="s">
        <v>40</v>
      </c>
      <c r="E1105" s="302" t="s">
        <v>28</v>
      </c>
      <c r="F1105" s="302" t="s">
        <v>36</v>
      </c>
      <c r="G1105" s="302" t="s">
        <v>26</v>
      </c>
      <c r="H1105" s="301">
        <v>2100114</v>
      </c>
      <c r="I1105" s="301">
        <v>1658141</v>
      </c>
      <c r="J1105" s="301">
        <v>1951015</v>
      </c>
      <c r="K1105" s="301">
        <v>191271623</v>
      </c>
      <c r="L1105" s="301">
        <v>225129</v>
      </c>
      <c r="M1105" s="301">
        <v>9.3285009999999995E-3</v>
      </c>
    </row>
    <row r="1106" spans="1:13" ht="14.5" x14ac:dyDescent="0.35">
      <c r="A1106" s="301">
        <v>2001110403</v>
      </c>
      <c r="B1106" s="301">
        <v>2001</v>
      </c>
      <c r="C1106" s="302" t="s">
        <v>39</v>
      </c>
      <c r="D1106" s="302" t="s">
        <v>40</v>
      </c>
      <c r="E1106" s="302" t="s">
        <v>29</v>
      </c>
      <c r="F1106" s="302" t="s">
        <v>34</v>
      </c>
      <c r="G1106" s="302" t="s">
        <v>26</v>
      </c>
      <c r="H1106" s="301">
        <v>253467</v>
      </c>
      <c r="I1106" s="301">
        <v>131882</v>
      </c>
      <c r="J1106" s="301">
        <v>210605</v>
      </c>
      <c r="K1106" s="301">
        <v>14295613</v>
      </c>
      <c r="L1106" s="301">
        <v>22807</v>
      </c>
      <c r="M1106" s="301">
        <v>1.1113629999999999E-2</v>
      </c>
    </row>
    <row r="1107" spans="1:13" ht="14.5" x14ac:dyDescent="0.35">
      <c r="A1107" s="301">
        <v>2001110413</v>
      </c>
      <c r="B1107" s="301">
        <v>2001</v>
      </c>
      <c r="C1107" s="302" t="s">
        <v>39</v>
      </c>
      <c r="D1107" s="302" t="s">
        <v>40</v>
      </c>
      <c r="E1107" s="302" t="s">
        <v>29</v>
      </c>
      <c r="F1107" s="302" t="s">
        <v>36</v>
      </c>
      <c r="G1107" s="302" t="s">
        <v>26</v>
      </c>
      <c r="H1107" s="301">
        <v>553326</v>
      </c>
      <c r="I1107" s="301">
        <v>348104</v>
      </c>
      <c r="J1107" s="301">
        <v>561931</v>
      </c>
      <c r="K1107" s="301">
        <v>39162656</v>
      </c>
      <c r="L1107" s="301">
        <v>63227</v>
      </c>
      <c r="M1107" s="301">
        <v>8.7514819999999997E-3</v>
      </c>
    </row>
    <row r="1108" spans="1:13" ht="14.5" x14ac:dyDescent="0.35">
      <c r="A1108" s="301">
        <v>2001140103</v>
      </c>
      <c r="B1108" s="301">
        <v>2001</v>
      </c>
      <c r="C1108" s="302" t="s">
        <v>41</v>
      </c>
      <c r="D1108" s="302" t="s">
        <v>42</v>
      </c>
      <c r="E1108" s="302" t="s">
        <v>25</v>
      </c>
      <c r="F1108" s="302" t="s">
        <v>26</v>
      </c>
      <c r="G1108" s="302" t="s">
        <v>26</v>
      </c>
      <c r="H1108" s="301">
        <v>158915</v>
      </c>
      <c r="I1108" s="301">
        <v>552398</v>
      </c>
      <c r="J1108" s="301">
        <v>26449</v>
      </c>
      <c r="K1108" s="301">
        <v>54258604</v>
      </c>
      <c r="L1108" s="301">
        <v>2582</v>
      </c>
      <c r="M1108" s="301">
        <v>6.1544910000000001E-2</v>
      </c>
    </row>
    <row r="1109" spans="1:13" ht="14.5" x14ac:dyDescent="0.35">
      <c r="A1109" s="301">
        <v>2001140203</v>
      </c>
      <c r="B1109" s="301">
        <v>2001</v>
      </c>
      <c r="C1109" s="302" t="s">
        <v>41</v>
      </c>
      <c r="D1109" s="302" t="s">
        <v>42</v>
      </c>
      <c r="E1109" s="302" t="s">
        <v>27</v>
      </c>
      <c r="F1109" s="302" t="s">
        <v>26</v>
      </c>
      <c r="G1109" s="302" t="s">
        <v>26</v>
      </c>
      <c r="H1109" s="301">
        <v>311298</v>
      </c>
      <c r="I1109" s="301">
        <v>572450</v>
      </c>
      <c r="J1109" s="301">
        <v>96595</v>
      </c>
      <c r="K1109" s="301">
        <v>56517296</v>
      </c>
      <c r="L1109" s="301">
        <v>9541</v>
      </c>
      <c r="M1109" s="301">
        <v>3.2626799999999997E-2</v>
      </c>
    </row>
    <row r="1110" spans="1:13" ht="14.5" x14ac:dyDescent="0.35">
      <c r="A1110" s="301">
        <v>2001140303</v>
      </c>
      <c r="B1110" s="301">
        <v>2001</v>
      </c>
      <c r="C1110" s="302" t="s">
        <v>41</v>
      </c>
      <c r="D1110" s="302" t="s">
        <v>42</v>
      </c>
      <c r="E1110" s="302" t="s">
        <v>28</v>
      </c>
      <c r="F1110" s="302" t="s">
        <v>26</v>
      </c>
      <c r="G1110" s="302" t="s">
        <v>26</v>
      </c>
      <c r="H1110" s="301">
        <v>601178</v>
      </c>
      <c r="I1110" s="301">
        <v>432425</v>
      </c>
      <c r="J1110" s="301">
        <v>272590</v>
      </c>
      <c r="K1110" s="301">
        <v>42170565</v>
      </c>
      <c r="L1110" s="301">
        <v>26385</v>
      </c>
      <c r="M1110" s="301">
        <v>2.2784570000000001E-2</v>
      </c>
    </row>
    <row r="1111" spans="1:13" ht="14.5" x14ac:dyDescent="0.35">
      <c r="A1111" s="301">
        <v>2001200103</v>
      </c>
      <c r="B1111" s="301">
        <v>2001</v>
      </c>
      <c r="C1111" s="302" t="s">
        <v>43</v>
      </c>
      <c r="D1111" s="302" t="s">
        <v>44</v>
      </c>
      <c r="E1111" s="302" t="s">
        <v>25</v>
      </c>
      <c r="F1111" s="302" t="s">
        <v>26</v>
      </c>
      <c r="G1111" s="302" t="s">
        <v>26</v>
      </c>
      <c r="H1111" s="301">
        <v>390970</v>
      </c>
      <c r="I1111" s="301">
        <v>426255</v>
      </c>
      <c r="J1111" s="301">
        <v>115022</v>
      </c>
      <c r="K1111" s="301">
        <v>37401053</v>
      </c>
      <c r="L1111" s="301">
        <v>10053</v>
      </c>
      <c r="M1111" s="301">
        <v>3.8889130000000001E-2</v>
      </c>
    </row>
    <row r="1112" spans="1:13" ht="14.5" x14ac:dyDescent="0.35">
      <c r="A1112" s="301">
        <v>2001200203</v>
      </c>
      <c r="B1112" s="301">
        <v>2001</v>
      </c>
      <c r="C1112" s="302" t="s">
        <v>43</v>
      </c>
      <c r="D1112" s="302" t="s">
        <v>44</v>
      </c>
      <c r="E1112" s="302" t="s">
        <v>27</v>
      </c>
      <c r="F1112" s="302" t="s">
        <v>26</v>
      </c>
      <c r="G1112" s="302" t="s">
        <v>26</v>
      </c>
      <c r="H1112" s="301">
        <v>699780</v>
      </c>
      <c r="I1112" s="301">
        <v>386070</v>
      </c>
      <c r="J1112" s="301">
        <v>284975</v>
      </c>
      <c r="K1112" s="301">
        <v>33869350</v>
      </c>
      <c r="L1112" s="301">
        <v>25060</v>
      </c>
      <c r="M1112" s="301">
        <v>2.792466E-2</v>
      </c>
    </row>
    <row r="1113" spans="1:13" ht="14.5" x14ac:dyDescent="0.35">
      <c r="A1113" s="301">
        <v>2001200303</v>
      </c>
      <c r="B1113" s="301">
        <v>2001</v>
      </c>
      <c r="C1113" s="302" t="s">
        <v>43</v>
      </c>
      <c r="D1113" s="302" t="s">
        <v>44</v>
      </c>
      <c r="E1113" s="302" t="s">
        <v>28</v>
      </c>
      <c r="F1113" s="302" t="s">
        <v>26</v>
      </c>
      <c r="G1113" s="302" t="s">
        <v>26</v>
      </c>
      <c r="H1113" s="301">
        <v>1310972</v>
      </c>
      <c r="I1113" s="301">
        <v>427225</v>
      </c>
      <c r="J1113" s="301">
        <v>741853</v>
      </c>
      <c r="K1113" s="301">
        <v>34271680</v>
      </c>
      <c r="L1113" s="301">
        <v>57980</v>
      </c>
      <c r="M1113" s="301">
        <v>2.261078E-2</v>
      </c>
    </row>
    <row r="1114" spans="1:13" ht="14.5" x14ac:dyDescent="0.35">
      <c r="A1114" s="301">
        <v>2001240103</v>
      </c>
      <c r="B1114" s="301">
        <v>2001</v>
      </c>
      <c r="C1114" s="302" t="s">
        <v>45</v>
      </c>
      <c r="D1114" s="302" t="s">
        <v>46</v>
      </c>
      <c r="E1114" s="302" t="s">
        <v>25</v>
      </c>
      <c r="F1114" s="302" t="s">
        <v>26</v>
      </c>
      <c r="G1114" s="302" t="s">
        <v>26</v>
      </c>
      <c r="H1114" s="301">
        <v>269210</v>
      </c>
      <c r="I1114" s="301">
        <v>374188</v>
      </c>
      <c r="J1114" s="301">
        <v>74130</v>
      </c>
      <c r="K1114" s="301">
        <v>29315538</v>
      </c>
      <c r="L1114" s="301">
        <v>5836</v>
      </c>
      <c r="M1114" s="301">
        <v>4.6126010000000002E-2</v>
      </c>
    </row>
    <row r="1115" spans="1:13" ht="14.5" x14ac:dyDescent="0.35">
      <c r="A1115" s="301">
        <v>2001240203</v>
      </c>
      <c r="B1115" s="301">
        <v>2001</v>
      </c>
      <c r="C1115" s="302" t="s">
        <v>45</v>
      </c>
      <c r="D1115" s="302" t="s">
        <v>46</v>
      </c>
      <c r="E1115" s="302" t="s">
        <v>27</v>
      </c>
      <c r="F1115" s="302" t="s">
        <v>26</v>
      </c>
      <c r="G1115" s="302" t="s">
        <v>26</v>
      </c>
      <c r="H1115" s="301">
        <v>331051</v>
      </c>
      <c r="I1115" s="301">
        <v>171180</v>
      </c>
      <c r="J1115" s="301">
        <v>127789</v>
      </c>
      <c r="K1115" s="301">
        <v>13790676</v>
      </c>
      <c r="L1115" s="301">
        <v>10304</v>
      </c>
      <c r="M1115" s="301">
        <v>3.212901E-2</v>
      </c>
    </row>
    <row r="1116" spans="1:13" ht="14.5" x14ac:dyDescent="0.35">
      <c r="A1116" s="301">
        <v>2001240303</v>
      </c>
      <c r="B1116" s="301">
        <v>2001</v>
      </c>
      <c r="C1116" s="302" t="s">
        <v>45</v>
      </c>
      <c r="D1116" s="302" t="s">
        <v>46</v>
      </c>
      <c r="E1116" s="302" t="s">
        <v>28</v>
      </c>
      <c r="F1116" s="302" t="s">
        <v>26</v>
      </c>
      <c r="G1116" s="302" t="s">
        <v>26</v>
      </c>
      <c r="H1116" s="301">
        <v>1280849</v>
      </c>
      <c r="I1116" s="301">
        <v>337704</v>
      </c>
      <c r="J1116" s="301">
        <v>634329</v>
      </c>
      <c r="K1116" s="301">
        <v>28022236</v>
      </c>
      <c r="L1116" s="301">
        <v>52816</v>
      </c>
      <c r="M1116" s="301">
        <v>2.4251379999999999E-2</v>
      </c>
    </row>
    <row r="1117" spans="1:13" ht="14.5" x14ac:dyDescent="0.35">
      <c r="A1117" s="301">
        <v>2001260103</v>
      </c>
      <c r="B1117" s="301">
        <v>2001</v>
      </c>
      <c r="C1117" s="302" t="s">
        <v>47</v>
      </c>
      <c r="D1117" s="302" t="s">
        <v>48</v>
      </c>
      <c r="E1117" s="302" t="s">
        <v>25</v>
      </c>
      <c r="F1117" s="302" t="s">
        <v>26</v>
      </c>
      <c r="G1117" s="302" t="s">
        <v>26</v>
      </c>
      <c r="H1117" s="301">
        <v>214959</v>
      </c>
      <c r="I1117" s="301">
        <v>206020</v>
      </c>
      <c r="J1117" s="301">
        <v>53444</v>
      </c>
      <c r="K1117" s="301">
        <v>14069536</v>
      </c>
      <c r="L1117" s="301">
        <v>3620</v>
      </c>
      <c r="M1117" s="301">
        <v>5.937394E-2</v>
      </c>
    </row>
    <row r="1118" spans="1:13" ht="14.5" x14ac:dyDescent="0.35">
      <c r="A1118" s="301">
        <v>2001260203</v>
      </c>
      <c r="B1118" s="301">
        <v>2001</v>
      </c>
      <c r="C1118" s="302" t="s">
        <v>47</v>
      </c>
      <c r="D1118" s="302" t="s">
        <v>48</v>
      </c>
      <c r="E1118" s="302" t="s">
        <v>27</v>
      </c>
      <c r="F1118" s="302" t="s">
        <v>26</v>
      </c>
      <c r="G1118" s="302" t="s">
        <v>26</v>
      </c>
      <c r="H1118" s="301">
        <v>507848</v>
      </c>
      <c r="I1118" s="301">
        <v>229532</v>
      </c>
      <c r="J1118" s="301">
        <v>173640</v>
      </c>
      <c r="K1118" s="301">
        <v>15480448</v>
      </c>
      <c r="L1118" s="301">
        <v>11709</v>
      </c>
      <c r="M1118" s="301">
        <v>4.3373090000000003E-2</v>
      </c>
    </row>
    <row r="1119" spans="1:13" ht="14.5" x14ac:dyDescent="0.35">
      <c r="A1119" s="301">
        <v>2001260303</v>
      </c>
      <c r="B1119" s="301">
        <v>2001</v>
      </c>
      <c r="C1119" s="302" t="s">
        <v>47</v>
      </c>
      <c r="D1119" s="302" t="s">
        <v>48</v>
      </c>
      <c r="E1119" s="302" t="s">
        <v>28</v>
      </c>
      <c r="F1119" s="302" t="s">
        <v>26</v>
      </c>
      <c r="G1119" s="302" t="s">
        <v>26</v>
      </c>
      <c r="H1119" s="301">
        <v>1107962</v>
      </c>
      <c r="I1119" s="301">
        <v>313276</v>
      </c>
      <c r="J1119" s="301">
        <v>503224</v>
      </c>
      <c r="K1119" s="301">
        <v>21897280</v>
      </c>
      <c r="L1119" s="301">
        <v>35490</v>
      </c>
      <c r="M1119" s="301">
        <v>3.1219159999999999E-2</v>
      </c>
    </row>
    <row r="1120" spans="1:13" ht="14.5" x14ac:dyDescent="0.35">
      <c r="A1120" s="301">
        <v>2001280103</v>
      </c>
      <c r="B1120" s="301">
        <v>2001</v>
      </c>
      <c r="C1120" s="302" t="s">
        <v>49</v>
      </c>
      <c r="D1120" s="302" t="s">
        <v>50</v>
      </c>
      <c r="E1120" s="302" t="s">
        <v>25</v>
      </c>
      <c r="F1120" s="302" t="s">
        <v>26</v>
      </c>
      <c r="G1120" s="302" t="s">
        <v>26</v>
      </c>
      <c r="H1120" s="301">
        <v>805732</v>
      </c>
      <c r="I1120" s="301">
        <v>695439</v>
      </c>
      <c r="J1120" s="301">
        <v>144075</v>
      </c>
      <c r="K1120" s="301">
        <v>62848784</v>
      </c>
      <c r="L1120" s="301">
        <v>13192</v>
      </c>
      <c r="M1120" s="301">
        <v>6.1079029999999999E-2</v>
      </c>
    </row>
    <row r="1121" spans="1:13" ht="14.5" x14ac:dyDescent="0.35">
      <c r="A1121" s="301">
        <v>2001280203</v>
      </c>
      <c r="B1121" s="301">
        <v>2001</v>
      </c>
      <c r="C1121" s="302" t="s">
        <v>49</v>
      </c>
      <c r="D1121" s="302" t="s">
        <v>50</v>
      </c>
      <c r="E1121" s="302" t="s">
        <v>27</v>
      </c>
      <c r="F1121" s="302" t="s">
        <v>26</v>
      </c>
      <c r="G1121" s="302" t="s">
        <v>26</v>
      </c>
      <c r="H1121" s="301">
        <v>1310170</v>
      </c>
      <c r="I1121" s="301">
        <v>514460</v>
      </c>
      <c r="J1121" s="301">
        <v>387385</v>
      </c>
      <c r="K1121" s="301">
        <v>47682722</v>
      </c>
      <c r="L1121" s="301">
        <v>35953</v>
      </c>
      <c r="M1121" s="301">
        <v>3.6441349999999997E-2</v>
      </c>
    </row>
    <row r="1122" spans="1:13" ht="14.5" x14ac:dyDescent="0.35">
      <c r="A1122" s="301">
        <v>2001280303</v>
      </c>
      <c r="B1122" s="301">
        <v>2001</v>
      </c>
      <c r="C1122" s="302" t="s">
        <v>49</v>
      </c>
      <c r="D1122" s="302" t="s">
        <v>50</v>
      </c>
      <c r="E1122" s="302" t="s">
        <v>28</v>
      </c>
      <c r="F1122" s="302" t="s">
        <v>26</v>
      </c>
      <c r="G1122" s="302" t="s">
        <v>26</v>
      </c>
      <c r="H1122" s="301">
        <v>2773949</v>
      </c>
      <c r="I1122" s="301">
        <v>695587</v>
      </c>
      <c r="J1122" s="301">
        <v>1062637</v>
      </c>
      <c r="K1122" s="301">
        <v>64668252</v>
      </c>
      <c r="L1122" s="301">
        <v>98753</v>
      </c>
      <c r="M1122" s="301">
        <v>2.8089820000000001E-2</v>
      </c>
    </row>
    <row r="1123" spans="1:13" ht="14.5" x14ac:dyDescent="0.35">
      <c r="A1123" s="301">
        <v>2001290103</v>
      </c>
      <c r="B1123" s="301">
        <v>2001</v>
      </c>
      <c r="C1123" s="302" t="s">
        <v>51</v>
      </c>
      <c r="D1123" s="302" t="s">
        <v>52</v>
      </c>
      <c r="E1123" s="302" t="s">
        <v>25</v>
      </c>
      <c r="F1123" s="302" t="s">
        <v>26</v>
      </c>
      <c r="G1123" s="302" t="s">
        <v>26</v>
      </c>
      <c r="H1123" s="301">
        <v>334716</v>
      </c>
      <c r="I1123" s="301">
        <v>339149</v>
      </c>
      <c r="J1123" s="301">
        <v>76144</v>
      </c>
      <c r="K1123" s="301">
        <v>27227755</v>
      </c>
      <c r="L1123" s="301">
        <v>6078</v>
      </c>
      <c r="M1123" s="301">
        <v>5.506991E-2</v>
      </c>
    </row>
    <row r="1124" spans="1:13" ht="14.5" x14ac:dyDescent="0.35">
      <c r="A1124" s="301">
        <v>2001290203</v>
      </c>
      <c r="B1124" s="301">
        <v>2001</v>
      </c>
      <c r="C1124" s="302" t="s">
        <v>51</v>
      </c>
      <c r="D1124" s="302" t="s">
        <v>52</v>
      </c>
      <c r="E1124" s="302" t="s">
        <v>27</v>
      </c>
      <c r="F1124" s="302" t="s">
        <v>26</v>
      </c>
      <c r="G1124" s="302" t="s">
        <v>26</v>
      </c>
      <c r="H1124" s="301">
        <v>325583</v>
      </c>
      <c r="I1124" s="301">
        <v>165751</v>
      </c>
      <c r="J1124" s="301">
        <v>119151</v>
      </c>
      <c r="K1124" s="301">
        <v>12969124</v>
      </c>
      <c r="L1124" s="301">
        <v>9370</v>
      </c>
      <c r="M1124" s="301">
        <v>3.4748649999999999E-2</v>
      </c>
    </row>
    <row r="1125" spans="1:13" ht="14.5" x14ac:dyDescent="0.35">
      <c r="A1125" s="301">
        <v>2001290303</v>
      </c>
      <c r="B1125" s="301">
        <v>2001</v>
      </c>
      <c r="C1125" s="302" t="s">
        <v>51</v>
      </c>
      <c r="D1125" s="302" t="s">
        <v>52</v>
      </c>
      <c r="E1125" s="302" t="s">
        <v>28</v>
      </c>
      <c r="F1125" s="302" t="s">
        <v>26</v>
      </c>
      <c r="G1125" s="302" t="s">
        <v>26</v>
      </c>
      <c r="H1125" s="301">
        <v>486543</v>
      </c>
      <c r="I1125" s="301">
        <v>161530</v>
      </c>
      <c r="J1125" s="301">
        <v>259294</v>
      </c>
      <c r="K1125" s="301">
        <v>12599092</v>
      </c>
      <c r="L1125" s="301">
        <v>20132</v>
      </c>
      <c r="M1125" s="301">
        <v>2.4168140000000001E-2</v>
      </c>
    </row>
    <row r="1126" spans="1:13" ht="14.5" x14ac:dyDescent="0.35">
      <c r="A1126" s="301">
        <v>2001320103</v>
      </c>
      <c r="B1126" s="301">
        <v>2001</v>
      </c>
      <c r="C1126" s="302" t="s">
        <v>53</v>
      </c>
      <c r="D1126" s="302" t="s">
        <v>54</v>
      </c>
      <c r="E1126" s="302" t="s">
        <v>25</v>
      </c>
      <c r="F1126" s="302" t="s">
        <v>26</v>
      </c>
      <c r="G1126" s="302" t="s">
        <v>26</v>
      </c>
      <c r="H1126" s="301">
        <v>396795</v>
      </c>
      <c r="I1126" s="301">
        <v>339217</v>
      </c>
      <c r="J1126" s="301">
        <v>90995</v>
      </c>
      <c r="K1126" s="301">
        <v>32882377</v>
      </c>
      <c r="L1126" s="301">
        <v>8855</v>
      </c>
      <c r="M1126" s="301">
        <v>4.4809809999999999E-2</v>
      </c>
    </row>
    <row r="1127" spans="1:13" ht="14.5" x14ac:dyDescent="0.35">
      <c r="A1127" s="301">
        <v>2001320203</v>
      </c>
      <c r="B1127" s="301">
        <v>2001</v>
      </c>
      <c r="C1127" s="302" t="s">
        <v>53</v>
      </c>
      <c r="D1127" s="302" t="s">
        <v>54</v>
      </c>
      <c r="E1127" s="302" t="s">
        <v>27</v>
      </c>
      <c r="F1127" s="302" t="s">
        <v>26</v>
      </c>
      <c r="G1127" s="302" t="s">
        <v>26</v>
      </c>
      <c r="H1127" s="301">
        <v>347413</v>
      </c>
      <c r="I1127" s="301">
        <v>155586</v>
      </c>
      <c r="J1127" s="301">
        <v>112815</v>
      </c>
      <c r="K1127" s="301">
        <v>14365076</v>
      </c>
      <c r="L1127" s="301">
        <v>10322</v>
      </c>
      <c r="M1127" s="301">
        <v>3.3656779999999997E-2</v>
      </c>
    </row>
    <row r="1128" spans="1:13" ht="14.5" x14ac:dyDescent="0.35">
      <c r="A1128" s="301">
        <v>2001320303</v>
      </c>
      <c r="B1128" s="301">
        <v>2001</v>
      </c>
      <c r="C1128" s="302" t="s">
        <v>53</v>
      </c>
      <c r="D1128" s="302" t="s">
        <v>54</v>
      </c>
      <c r="E1128" s="302" t="s">
        <v>28</v>
      </c>
      <c r="F1128" s="302" t="s">
        <v>26</v>
      </c>
      <c r="G1128" s="302" t="s">
        <v>26</v>
      </c>
      <c r="H1128" s="301">
        <v>490792</v>
      </c>
      <c r="I1128" s="301">
        <v>133824</v>
      </c>
      <c r="J1128" s="301">
        <v>199025</v>
      </c>
      <c r="K1128" s="301">
        <v>11891764</v>
      </c>
      <c r="L1128" s="301">
        <v>17488</v>
      </c>
      <c r="M1128" s="301">
        <v>2.8064550000000001E-2</v>
      </c>
    </row>
    <row r="1129" spans="1:13" ht="14.5" x14ac:dyDescent="0.35">
      <c r="A1129" s="301">
        <v>2001330103</v>
      </c>
      <c r="B1129" s="301">
        <v>2001</v>
      </c>
      <c r="C1129" s="302" t="s">
        <v>55</v>
      </c>
      <c r="D1129" s="302" t="s">
        <v>56</v>
      </c>
      <c r="E1129" s="302" t="s">
        <v>25</v>
      </c>
      <c r="F1129" s="302" t="s">
        <v>26</v>
      </c>
      <c r="G1129" s="302" t="s">
        <v>26</v>
      </c>
      <c r="H1129" s="301">
        <v>389465</v>
      </c>
      <c r="I1129" s="301">
        <v>390288</v>
      </c>
      <c r="J1129" s="301">
        <v>92900</v>
      </c>
      <c r="K1129" s="301">
        <v>34710020</v>
      </c>
      <c r="L1129" s="301">
        <v>8191</v>
      </c>
      <c r="M1129" s="301">
        <v>4.7547600000000002E-2</v>
      </c>
    </row>
    <row r="1130" spans="1:13" ht="14.5" x14ac:dyDescent="0.35">
      <c r="A1130" s="301">
        <v>2001330203</v>
      </c>
      <c r="B1130" s="301">
        <v>2001</v>
      </c>
      <c r="C1130" s="302" t="s">
        <v>55</v>
      </c>
      <c r="D1130" s="302" t="s">
        <v>56</v>
      </c>
      <c r="E1130" s="302" t="s">
        <v>27</v>
      </c>
      <c r="F1130" s="302" t="s">
        <v>26</v>
      </c>
      <c r="G1130" s="302" t="s">
        <v>26</v>
      </c>
      <c r="H1130" s="301">
        <v>372335</v>
      </c>
      <c r="I1130" s="301">
        <v>180088</v>
      </c>
      <c r="J1130" s="301">
        <v>133501</v>
      </c>
      <c r="K1130" s="301">
        <v>15312567</v>
      </c>
      <c r="L1130" s="301">
        <v>11346</v>
      </c>
      <c r="M1130" s="301">
        <v>3.2815150000000001E-2</v>
      </c>
    </row>
    <row r="1131" spans="1:13" ht="14.5" x14ac:dyDescent="0.35">
      <c r="A1131" s="301">
        <v>2001330303</v>
      </c>
      <c r="B1131" s="301">
        <v>2001</v>
      </c>
      <c r="C1131" s="302" t="s">
        <v>55</v>
      </c>
      <c r="D1131" s="302" t="s">
        <v>56</v>
      </c>
      <c r="E1131" s="302" t="s">
        <v>28</v>
      </c>
      <c r="F1131" s="302" t="s">
        <v>26</v>
      </c>
      <c r="G1131" s="302" t="s">
        <v>26</v>
      </c>
      <c r="H1131" s="301">
        <v>619615</v>
      </c>
      <c r="I1131" s="301">
        <v>180720</v>
      </c>
      <c r="J1131" s="301">
        <v>298070</v>
      </c>
      <c r="K1131" s="301">
        <v>14911180</v>
      </c>
      <c r="L1131" s="301">
        <v>24556</v>
      </c>
      <c r="M1131" s="301">
        <v>2.5232480000000002E-2</v>
      </c>
    </row>
    <row r="1132" spans="1:13" ht="14.5" x14ac:dyDescent="0.35">
      <c r="A1132" s="301">
        <v>2001370103</v>
      </c>
      <c r="B1132" s="301">
        <v>2001</v>
      </c>
      <c r="C1132" s="302" t="s">
        <v>57</v>
      </c>
      <c r="D1132" s="302" t="s">
        <v>58</v>
      </c>
      <c r="E1132" s="302" t="s">
        <v>25</v>
      </c>
      <c r="F1132" s="302" t="s">
        <v>26</v>
      </c>
      <c r="G1132" s="302" t="s">
        <v>26</v>
      </c>
      <c r="H1132" s="301">
        <v>785443</v>
      </c>
      <c r="I1132" s="301">
        <v>817072</v>
      </c>
      <c r="J1132" s="301">
        <v>219627</v>
      </c>
      <c r="K1132" s="301">
        <v>19012837</v>
      </c>
      <c r="L1132" s="301">
        <v>5106</v>
      </c>
      <c r="M1132" s="301">
        <v>0.15383279999999999</v>
      </c>
    </row>
    <row r="1133" spans="1:13" ht="14.5" x14ac:dyDescent="0.35">
      <c r="A1133" s="301">
        <v>2001370203</v>
      </c>
      <c r="B1133" s="301">
        <v>2001</v>
      </c>
      <c r="C1133" s="302" t="s">
        <v>57</v>
      </c>
      <c r="D1133" s="302" t="s">
        <v>58</v>
      </c>
      <c r="E1133" s="302" t="s">
        <v>27</v>
      </c>
      <c r="F1133" s="302" t="s">
        <v>26</v>
      </c>
      <c r="G1133" s="302" t="s">
        <v>26</v>
      </c>
      <c r="H1133" s="301">
        <v>1196632</v>
      </c>
      <c r="I1133" s="301">
        <v>735412</v>
      </c>
      <c r="J1133" s="301">
        <v>526598</v>
      </c>
      <c r="K1133" s="301">
        <v>16731254</v>
      </c>
      <c r="L1133" s="301">
        <v>11996</v>
      </c>
      <c r="M1133" s="301">
        <v>9.9752549999999995E-2</v>
      </c>
    </row>
    <row r="1134" spans="1:13" ht="14.5" x14ac:dyDescent="0.35">
      <c r="A1134" s="301">
        <v>2001370303</v>
      </c>
      <c r="B1134" s="301">
        <v>2001</v>
      </c>
      <c r="C1134" s="302" t="s">
        <v>57</v>
      </c>
      <c r="D1134" s="302" t="s">
        <v>58</v>
      </c>
      <c r="E1134" s="302" t="s">
        <v>28</v>
      </c>
      <c r="F1134" s="302" t="s">
        <v>26</v>
      </c>
      <c r="G1134" s="302" t="s">
        <v>26</v>
      </c>
      <c r="H1134" s="301">
        <v>1625602</v>
      </c>
      <c r="I1134" s="301">
        <v>613486</v>
      </c>
      <c r="J1134" s="301">
        <v>1030896</v>
      </c>
      <c r="K1134" s="301">
        <v>13324062</v>
      </c>
      <c r="L1134" s="301">
        <v>22401</v>
      </c>
      <c r="M1134" s="301">
        <v>7.2569309999999998E-2</v>
      </c>
    </row>
    <row r="1135" spans="1:13" ht="14.5" x14ac:dyDescent="0.35">
      <c r="A1135" s="301">
        <v>2001400103</v>
      </c>
      <c r="B1135" s="301">
        <v>2001</v>
      </c>
      <c r="C1135" s="302" t="s">
        <v>59</v>
      </c>
      <c r="D1135" s="302" t="s">
        <v>60</v>
      </c>
      <c r="E1135" s="302" t="s">
        <v>25</v>
      </c>
      <c r="F1135" s="302" t="s">
        <v>26</v>
      </c>
      <c r="G1135" s="302" t="s">
        <v>26</v>
      </c>
      <c r="H1135" s="301">
        <v>288597</v>
      </c>
      <c r="I1135" s="301">
        <v>299487</v>
      </c>
      <c r="J1135" s="301">
        <v>67316</v>
      </c>
      <c r="K1135" s="301">
        <v>24545068</v>
      </c>
      <c r="L1135" s="301">
        <v>5553</v>
      </c>
      <c r="M1135" s="301">
        <v>5.1973369999999998E-2</v>
      </c>
    </row>
    <row r="1136" spans="1:13" ht="14.5" x14ac:dyDescent="0.35">
      <c r="A1136" s="301">
        <v>2001400203</v>
      </c>
      <c r="B1136" s="301">
        <v>2001</v>
      </c>
      <c r="C1136" s="302" t="s">
        <v>59</v>
      </c>
      <c r="D1136" s="302" t="s">
        <v>60</v>
      </c>
      <c r="E1136" s="302" t="s">
        <v>27</v>
      </c>
      <c r="F1136" s="302" t="s">
        <v>26</v>
      </c>
      <c r="G1136" s="302" t="s">
        <v>26</v>
      </c>
      <c r="H1136" s="301">
        <v>198104</v>
      </c>
      <c r="I1136" s="301">
        <v>123240</v>
      </c>
      <c r="J1136" s="301">
        <v>86401</v>
      </c>
      <c r="K1136" s="301">
        <v>9896768</v>
      </c>
      <c r="L1136" s="301">
        <v>6914</v>
      </c>
      <c r="M1136" s="301">
        <v>2.865115E-2</v>
      </c>
    </row>
    <row r="1137" spans="1:13" ht="14.5" x14ac:dyDescent="0.35">
      <c r="A1137" s="301">
        <v>2001400303</v>
      </c>
      <c r="B1137" s="301">
        <v>2001</v>
      </c>
      <c r="C1137" s="302" t="s">
        <v>59</v>
      </c>
      <c r="D1137" s="302" t="s">
        <v>60</v>
      </c>
      <c r="E1137" s="302" t="s">
        <v>28</v>
      </c>
      <c r="F1137" s="302" t="s">
        <v>26</v>
      </c>
      <c r="G1137" s="302" t="s">
        <v>26</v>
      </c>
      <c r="H1137" s="301">
        <v>189400</v>
      </c>
      <c r="I1137" s="301">
        <v>73452</v>
      </c>
      <c r="J1137" s="301">
        <v>110796</v>
      </c>
      <c r="K1137" s="301">
        <v>5508320</v>
      </c>
      <c r="L1137" s="301">
        <v>8251</v>
      </c>
      <c r="M1137" s="301">
        <v>2.2953609999999999E-2</v>
      </c>
    </row>
    <row r="1138" spans="1:13" ht="14.5" x14ac:dyDescent="0.35">
      <c r="A1138" s="301">
        <v>2001990103</v>
      </c>
      <c r="B1138" s="301">
        <v>2001</v>
      </c>
      <c r="C1138" s="302" t="s">
        <v>61</v>
      </c>
      <c r="D1138" s="302" t="s">
        <v>62</v>
      </c>
      <c r="E1138" s="302" t="s">
        <v>25</v>
      </c>
      <c r="F1138" s="302" t="s">
        <v>26</v>
      </c>
      <c r="G1138" s="302" t="s">
        <v>26</v>
      </c>
      <c r="H1138" s="301">
        <v>65926</v>
      </c>
      <c r="I1138" s="301">
        <v>96425</v>
      </c>
      <c r="J1138" s="301">
        <v>34082</v>
      </c>
      <c r="K1138" s="301">
        <v>3041725</v>
      </c>
      <c r="L1138" s="301">
        <v>961</v>
      </c>
      <c r="M1138" s="301">
        <v>6.8598770000000003E-2</v>
      </c>
    </row>
    <row r="1139" spans="1:13" ht="14.5" x14ac:dyDescent="0.35">
      <c r="A1139" s="301">
        <v>2001990203</v>
      </c>
      <c r="B1139" s="301">
        <v>2001</v>
      </c>
      <c r="C1139" s="302" t="s">
        <v>61</v>
      </c>
      <c r="D1139" s="302" t="s">
        <v>62</v>
      </c>
      <c r="E1139" s="302" t="s">
        <v>27</v>
      </c>
      <c r="F1139" s="302" t="s">
        <v>26</v>
      </c>
      <c r="G1139" s="302" t="s">
        <v>26</v>
      </c>
      <c r="H1139" s="301">
        <v>135328</v>
      </c>
      <c r="I1139" s="301">
        <v>281977</v>
      </c>
      <c r="J1139" s="301">
        <v>198139</v>
      </c>
      <c r="K1139" s="301">
        <v>4863617</v>
      </c>
      <c r="L1139" s="301">
        <v>3491</v>
      </c>
      <c r="M1139" s="301">
        <v>3.8766259999999997E-2</v>
      </c>
    </row>
    <row r="1140" spans="1:13" ht="14.5" x14ac:dyDescent="0.35">
      <c r="A1140" s="301">
        <v>2001990303</v>
      </c>
      <c r="B1140" s="301">
        <v>2001</v>
      </c>
      <c r="C1140" s="302" t="s">
        <v>61</v>
      </c>
      <c r="D1140" s="302" t="s">
        <v>62</v>
      </c>
      <c r="E1140" s="302" t="s">
        <v>28</v>
      </c>
      <c r="F1140" s="302" t="s">
        <v>26</v>
      </c>
      <c r="G1140" s="302" t="s">
        <v>26</v>
      </c>
      <c r="H1140" s="301">
        <v>242786</v>
      </c>
      <c r="I1140" s="301">
        <v>101860</v>
      </c>
      <c r="J1140" s="301">
        <v>158072</v>
      </c>
      <c r="K1140" s="301">
        <v>3163654</v>
      </c>
      <c r="L1140" s="301">
        <v>5104</v>
      </c>
      <c r="M1140" s="301">
        <v>4.7564870000000002E-2</v>
      </c>
    </row>
    <row r="1141" spans="1:13" ht="14.5" x14ac:dyDescent="0.35">
      <c r="A1141" s="301">
        <v>2002000103</v>
      </c>
      <c r="B1141" s="301">
        <v>2002</v>
      </c>
      <c r="C1141" s="302" t="s">
        <v>23</v>
      </c>
      <c r="D1141" s="302" t="s">
        <v>24</v>
      </c>
      <c r="E1141" s="302" t="s">
        <v>25</v>
      </c>
      <c r="F1141" s="302" t="s">
        <v>26</v>
      </c>
      <c r="G1141" s="302" t="s">
        <v>26</v>
      </c>
      <c r="H1141" s="301">
        <v>502468</v>
      </c>
      <c r="I1141" s="301">
        <v>1507974</v>
      </c>
      <c r="J1141" s="301">
        <v>489654</v>
      </c>
      <c r="K1141" s="301">
        <v>23622434</v>
      </c>
      <c r="L1141" s="301">
        <v>7368</v>
      </c>
      <c r="M1141" s="301">
        <v>6.819306E-2</v>
      </c>
    </row>
    <row r="1142" spans="1:13" ht="14.5" x14ac:dyDescent="0.35">
      <c r="A1142" s="301">
        <v>2002000203</v>
      </c>
      <c r="B1142" s="301">
        <v>2002</v>
      </c>
      <c r="C1142" s="302" t="s">
        <v>23</v>
      </c>
      <c r="D1142" s="302" t="s">
        <v>24</v>
      </c>
      <c r="E1142" s="302" t="s">
        <v>27</v>
      </c>
      <c r="F1142" s="302" t="s">
        <v>26</v>
      </c>
      <c r="G1142" s="302" t="s">
        <v>26</v>
      </c>
      <c r="H1142" s="301">
        <v>1521483</v>
      </c>
      <c r="I1142" s="301">
        <v>3026479</v>
      </c>
      <c r="J1142" s="301">
        <v>2435847</v>
      </c>
      <c r="K1142" s="301">
        <v>43572936</v>
      </c>
      <c r="L1142" s="301">
        <v>34921</v>
      </c>
      <c r="M1142" s="301">
        <v>4.3569759999999999E-2</v>
      </c>
    </row>
    <row r="1143" spans="1:13" ht="14.5" x14ac:dyDescent="0.35">
      <c r="A1143" s="301">
        <v>2002000303</v>
      </c>
      <c r="B1143" s="301">
        <v>2002</v>
      </c>
      <c r="C1143" s="302" t="s">
        <v>23</v>
      </c>
      <c r="D1143" s="302" t="s">
        <v>24</v>
      </c>
      <c r="E1143" s="302" t="s">
        <v>28</v>
      </c>
      <c r="F1143" s="302" t="s">
        <v>26</v>
      </c>
      <c r="G1143" s="302" t="s">
        <v>26</v>
      </c>
      <c r="H1143" s="301">
        <v>1046376</v>
      </c>
      <c r="I1143" s="301">
        <v>1460544</v>
      </c>
      <c r="J1143" s="301">
        <v>1827559</v>
      </c>
      <c r="K1143" s="301">
        <v>23979710</v>
      </c>
      <c r="L1143" s="301">
        <v>30041</v>
      </c>
      <c r="M1143" s="301">
        <v>3.4831010000000003E-2</v>
      </c>
    </row>
    <row r="1144" spans="1:13" ht="14.5" x14ac:dyDescent="0.35">
      <c r="A1144" s="301">
        <v>2002000403</v>
      </c>
      <c r="B1144" s="301">
        <v>2002</v>
      </c>
      <c r="C1144" s="302" t="s">
        <v>23</v>
      </c>
      <c r="D1144" s="302" t="s">
        <v>24</v>
      </c>
      <c r="E1144" s="302" t="s">
        <v>29</v>
      </c>
      <c r="F1144" s="302" t="s">
        <v>26</v>
      </c>
      <c r="G1144" s="302" t="s">
        <v>26</v>
      </c>
      <c r="H1144" s="301">
        <v>4735573</v>
      </c>
      <c r="I1144" s="301">
        <v>5553898</v>
      </c>
      <c r="J1144" s="301">
        <v>11831794</v>
      </c>
      <c r="K1144" s="301">
        <v>81440088</v>
      </c>
      <c r="L1144" s="301">
        <v>173497</v>
      </c>
      <c r="M1144" s="301">
        <v>2.7294760000000001E-2</v>
      </c>
    </row>
    <row r="1145" spans="1:13" ht="14.5" x14ac:dyDescent="0.35">
      <c r="A1145" s="301">
        <v>2002010403</v>
      </c>
      <c r="B1145" s="301">
        <v>2002</v>
      </c>
      <c r="C1145" s="302" t="s">
        <v>30</v>
      </c>
      <c r="D1145" s="302" t="s">
        <v>31</v>
      </c>
      <c r="E1145" s="302" t="s">
        <v>26</v>
      </c>
      <c r="F1145" s="302" t="s">
        <v>26</v>
      </c>
      <c r="G1145" s="302" t="s">
        <v>26</v>
      </c>
      <c r="H1145" s="301">
        <v>154969</v>
      </c>
      <c r="I1145" s="301">
        <v>51740</v>
      </c>
      <c r="J1145" s="301">
        <v>72536</v>
      </c>
      <c r="K1145" s="301">
        <v>3807784</v>
      </c>
      <c r="L1145" s="301">
        <v>4964</v>
      </c>
      <c r="M1145" s="301">
        <v>3.1219489999999999E-2</v>
      </c>
    </row>
    <row r="1146" spans="1:13" ht="14.5" x14ac:dyDescent="0.35">
      <c r="A1146" s="301">
        <v>2002020101</v>
      </c>
      <c r="B1146" s="301">
        <v>2002</v>
      </c>
      <c r="C1146" s="302" t="s">
        <v>32</v>
      </c>
      <c r="D1146" s="302" t="s">
        <v>33</v>
      </c>
      <c r="E1146" s="302" t="s">
        <v>25</v>
      </c>
      <c r="F1146" s="302" t="s">
        <v>34</v>
      </c>
      <c r="G1146" s="302" t="s">
        <v>25</v>
      </c>
      <c r="H1146" s="301">
        <v>42956</v>
      </c>
      <c r="I1146" s="301">
        <v>42296</v>
      </c>
      <c r="J1146" s="301">
        <v>10594</v>
      </c>
      <c r="K1146" s="301">
        <v>3880640</v>
      </c>
      <c r="L1146" s="301">
        <v>989</v>
      </c>
      <c r="M1146" s="301">
        <v>4.3417520000000001E-2</v>
      </c>
    </row>
    <row r="1147" spans="1:13" ht="14.5" x14ac:dyDescent="0.35">
      <c r="A1147" s="301">
        <v>2002020102</v>
      </c>
      <c r="B1147" s="301">
        <v>2002</v>
      </c>
      <c r="C1147" s="302" t="s">
        <v>32</v>
      </c>
      <c r="D1147" s="302" t="s">
        <v>33</v>
      </c>
      <c r="E1147" s="302" t="s">
        <v>25</v>
      </c>
      <c r="F1147" s="302" t="s">
        <v>34</v>
      </c>
      <c r="G1147" s="302" t="s">
        <v>27</v>
      </c>
      <c r="H1147" s="301">
        <v>146073</v>
      </c>
      <c r="I1147" s="301">
        <v>153875</v>
      </c>
      <c r="J1147" s="301">
        <v>40755</v>
      </c>
      <c r="K1147" s="301">
        <v>14462225</v>
      </c>
      <c r="L1147" s="301">
        <v>3903</v>
      </c>
      <c r="M1147" s="301">
        <v>3.7427889999999998E-2</v>
      </c>
    </row>
    <row r="1148" spans="1:13" ht="14.5" x14ac:dyDescent="0.35">
      <c r="A1148" s="301">
        <v>2002020103</v>
      </c>
      <c r="B1148" s="301">
        <v>2002</v>
      </c>
      <c r="C1148" s="302" t="s">
        <v>32</v>
      </c>
      <c r="D1148" s="302" t="s">
        <v>33</v>
      </c>
      <c r="E1148" s="302" t="s">
        <v>25</v>
      </c>
      <c r="F1148" s="302" t="s">
        <v>34</v>
      </c>
      <c r="G1148" s="302" t="s">
        <v>35</v>
      </c>
      <c r="H1148" s="301">
        <v>53421</v>
      </c>
      <c r="I1148" s="301">
        <v>48920</v>
      </c>
      <c r="J1148" s="301">
        <v>14325</v>
      </c>
      <c r="K1148" s="301">
        <v>4845080</v>
      </c>
      <c r="L1148" s="301">
        <v>1407</v>
      </c>
      <c r="M1148" s="301">
        <v>3.7963789999999997E-2</v>
      </c>
    </row>
    <row r="1149" spans="1:13" ht="14.5" x14ac:dyDescent="0.35">
      <c r="A1149" s="301">
        <v>2002020111</v>
      </c>
      <c r="B1149" s="301">
        <v>2002</v>
      </c>
      <c r="C1149" s="302" t="s">
        <v>32</v>
      </c>
      <c r="D1149" s="302" t="s">
        <v>33</v>
      </c>
      <c r="E1149" s="302" t="s">
        <v>25</v>
      </c>
      <c r="F1149" s="302" t="s">
        <v>36</v>
      </c>
      <c r="G1149" s="302" t="s">
        <v>25</v>
      </c>
      <c r="H1149" s="301">
        <v>27983</v>
      </c>
      <c r="I1149" s="301">
        <v>27388</v>
      </c>
      <c r="J1149" s="301">
        <v>7719</v>
      </c>
      <c r="K1149" s="301">
        <v>2595740</v>
      </c>
      <c r="L1149" s="301">
        <v>727</v>
      </c>
      <c r="M1149" s="301">
        <v>3.8484049999999999E-2</v>
      </c>
    </row>
    <row r="1150" spans="1:13" ht="14.5" x14ac:dyDescent="0.35">
      <c r="A1150" s="301">
        <v>2002020112</v>
      </c>
      <c r="B1150" s="301">
        <v>2002</v>
      </c>
      <c r="C1150" s="302" t="s">
        <v>32</v>
      </c>
      <c r="D1150" s="302" t="s">
        <v>33</v>
      </c>
      <c r="E1150" s="302" t="s">
        <v>25</v>
      </c>
      <c r="F1150" s="302" t="s">
        <v>36</v>
      </c>
      <c r="G1150" s="302" t="s">
        <v>27</v>
      </c>
      <c r="H1150" s="301">
        <v>64130</v>
      </c>
      <c r="I1150" s="301">
        <v>85346</v>
      </c>
      <c r="J1150" s="301">
        <v>20818</v>
      </c>
      <c r="K1150" s="301">
        <v>8234744</v>
      </c>
      <c r="L1150" s="301">
        <v>2019</v>
      </c>
      <c r="M1150" s="301">
        <v>3.1760080000000003E-2</v>
      </c>
    </row>
    <row r="1151" spans="1:13" ht="14.5" x14ac:dyDescent="0.35">
      <c r="A1151" s="301">
        <v>2002020113</v>
      </c>
      <c r="B1151" s="301">
        <v>2002</v>
      </c>
      <c r="C1151" s="302" t="s">
        <v>32</v>
      </c>
      <c r="D1151" s="302" t="s">
        <v>33</v>
      </c>
      <c r="E1151" s="302" t="s">
        <v>25</v>
      </c>
      <c r="F1151" s="302" t="s">
        <v>36</v>
      </c>
      <c r="G1151" s="302" t="s">
        <v>35</v>
      </c>
      <c r="H1151" s="301">
        <v>51145</v>
      </c>
      <c r="I1151" s="301">
        <v>64157</v>
      </c>
      <c r="J1151" s="301">
        <v>16469</v>
      </c>
      <c r="K1151" s="301">
        <v>6362036</v>
      </c>
      <c r="L1151" s="301">
        <v>1632</v>
      </c>
      <c r="M1151" s="301">
        <v>3.1345699999999997E-2</v>
      </c>
    </row>
    <row r="1152" spans="1:13" ht="14.5" x14ac:dyDescent="0.35">
      <c r="A1152" s="301">
        <v>2002020201</v>
      </c>
      <c r="B1152" s="301">
        <v>2002</v>
      </c>
      <c r="C1152" s="302" t="s">
        <v>32</v>
      </c>
      <c r="D1152" s="302" t="s">
        <v>33</v>
      </c>
      <c r="E1152" s="302" t="s">
        <v>27</v>
      </c>
      <c r="F1152" s="302" t="s">
        <v>34</v>
      </c>
      <c r="G1152" s="302" t="s">
        <v>25</v>
      </c>
      <c r="H1152" s="301">
        <v>72392</v>
      </c>
      <c r="I1152" s="301">
        <v>38324</v>
      </c>
      <c r="J1152" s="301">
        <v>27889</v>
      </c>
      <c r="K1152" s="301">
        <v>3576760</v>
      </c>
      <c r="L1152" s="301">
        <v>2593</v>
      </c>
      <c r="M1152" s="301">
        <v>2.7914640000000001E-2</v>
      </c>
    </row>
    <row r="1153" spans="1:13" ht="14.5" x14ac:dyDescent="0.35">
      <c r="A1153" s="301">
        <v>2002020202</v>
      </c>
      <c r="B1153" s="301">
        <v>2002</v>
      </c>
      <c r="C1153" s="302" t="s">
        <v>32</v>
      </c>
      <c r="D1153" s="302" t="s">
        <v>33</v>
      </c>
      <c r="E1153" s="302" t="s">
        <v>27</v>
      </c>
      <c r="F1153" s="302" t="s">
        <v>34</v>
      </c>
      <c r="G1153" s="302" t="s">
        <v>27</v>
      </c>
      <c r="H1153" s="301">
        <v>255222</v>
      </c>
      <c r="I1153" s="301">
        <v>143048</v>
      </c>
      <c r="J1153" s="301">
        <v>104107</v>
      </c>
      <c r="K1153" s="301">
        <v>14223832</v>
      </c>
      <c r="L1153" s="301">
        <v>10343</v>
      </c>
      <c r="M1153" s="301">
        <v>2.467548E-2</v>
      </c>
    </row>
    <row r="1154" spans="1:13" ht="14.5" x14ac:dyDescent="0.35">
      <c r="A1154" s="301">
        <v>2002020203</v>
      </c>
      <c r="B1154" s="301">
        <v>2002</v>
      </c>
      <c r="C1154" s="302" t="s">
        <v>32</v>
      </c>
      <c r="D1154" s="302" t="s">
        <v>33</v>
      </c>
      <c r="E1154" s="302" t="s">
        <v>27</v>
      </c>
      <c r="F1154" s="302" t="s">
        <v>34</v>
      </c>
      <c r="G1154" s="302" t="s">
        <v>35</v>
      </c>
      <c r="H1154" s="301">
        <v>325860</v>
      </c>
      <c r="I1154" s="301">
        <v>186546</v>
      </c>
      <c r="J1154" s="301">
        <v>145920</v>
      </c>
      <c r="K1154" s="301">
        <v>19091998</v>
      </c>
      <c r="L1154" s="301">
        <v>14930</v>
      </c>
      <c r="M1154" s="301">
        <v>2.182599E-2</v>
      </c>
    </row>
    <row r="1155" spans="1:13" ht="14.5" x14ac:dyDescent="0.35">
      <c r="A1155" s="301">
        <v>2002020211</v>
      </c>
      <c r="B1155" s="301">
        <v>2002</v>
      </c>
      <c r="C1155" s="302" t="s">
        <v>32</v>
      </c>
      <c r="D1155" s="302" t="s">
        <v>33</v>
      </c>
      <c r="E1155" s="302" t="s">
        <v>27</v>
      </c>
      <c r="F1155" s="302" t="s">
        <v>36</v>
      </c>
      <c r="G1155" s="302" t="s">
        <v>25</v>
      </c>
      <c r="H1155" s="301">
        <v>70203</v>
      </c>
      <c r="I1155" s="301">
        <v>41488</v>
      </c>
      <c r="J1155" s="301">
        <v>29985</v>
      </c>
      <c r="K1155" s="301">
        <v>3956400</v>
      </c>
      <c r="L1155" s="301">
        <v>2856</v>
      </c>
      <c r="M1155" s="301">
        <v>2.4577080000000001E-2</v>
      </c>
    </row>
    <row r="1156" spans="1:13" ht="14.5" x14ac:dyDescent="0.35">
      <c r="A1156" s="301">
        <v>2002020212</v>
      </c>
      <c r="B1156" s="301">
        <v>2002</v>
      </c>
      <c r="C1156" s="302" t="s">
        <v>32</v>
      </c>
      <c r="D1156" s="302" t="s">
        <v>33</v>
      </c>
      <c r="E1156" s="302" t="s">
        <v>27</v>
      </c>
      <c r="F1156" s="302" t="s">
        <v>36</v>
      </c>
      <c r="G1156" s="302" t="s">
        <v>27</v>
      </c>
      <c r="H1156" s="301">
        <v>127151</v>
      </c>
      <c r="I1156" s="301">
        <v>80709</v>
      </c>
      <c r="J1156" s="301">
        <v>58806</v>
      </c>
      <c r="K1156" s="301">
        <v>7946671</v>
      </c>
      <c r="L1156" s="301">
        <v>5782</v>
      </c>
      <c r="M1156" s="301">
        <v>2.1991489999999999E-2</v>
      </c>
    </row>
    <row r="1157" spans="1:13" ht="14.5" x14ac:dyDescent="0.35">
      <c r="A1157" s="301">
        <v>2002020213</v>
      </c>
      <c r="B1157" s="301">
        <v>2002</v>
      </c>
      <c r="C1157" s="302" t="s">
        <v>32</v>
      </c>
      <c r="D1157" s="302" t="s">
        <v>33</v>
      </c>
      <c r="E1157" s="302" t="s">
        <v>27</v>
      </c>
      <c r="F1157" s="302" t="s">
        <v>36</v>
      </c>
      <c r="G1157" s="302" t="s">
        <v>35</v>
      </c>
      <c r="H1157" s="301">
        <v>147861</v>
      </c>
      <c r="I1157" s="301">
        <v>103866</v>
      </c>
      <c r="J1157" s="301">
        <v>78864</v>
      </c>
      <c r="K1157" s="301">
        <v>10609517</v>
      </c>
      <c r="L1157" s="301">
        <v>8042</v>
      </c>
      <c r="M1157" s="301">
        <v>1.8386590000000001E-2</v>
      </c>
    </row>
    <row r="1158" spans="1:13" ht="14.5" x14ac:dyDescent="0.35">
      <c r="A1158" s="301">
        <v>2002020301</v>
      </c>
      <c r="B1158" s="301">
        <v>2002</v>
      </c>
      <c r="C1158" s="302" t="s">
        <v>32</v>
      </c>
      <c r="D1158" s="302" t="s">
        <v>33</v>
      </c>
      <c r="E1158" s="302" t="s">
        <v>28</v>
      </c>
      <c r="F1158" s="302" t="s">
        <v>34</v>
      </c>
      <c r="G1158" s="302" t="s">
        <v>25</v>
      </c>
      <c r="H1158" s="301">
        <v>90197</v>
      </c>
      <c r="I1158" s="301">
        <v>30268</v>
      </c>
      <c r="J1158" s="301">
        <v>49861</v>
      </c>
      <c r="K1158" s="301">
        <v>2679544</v>
      </c>
      <c r="L1158" s="301">
        <v>4333</v>
      </c>
      <c r="M1158" s="301">
        <v>2.0818059999999999E-2</v>
      </c>
    </row>
    <row r="1159" spans="1:13" ht="14.5" x14ac:dyDescent="0.35">
      <c r="A1159" s="301">
        <v>2002020302</v>
      </c>
      <c r="B1159" s="301">
        <v>2002</v>
      </c>
      <c r="C1159" s="302" t="s">
        <v>32</v>
      </c>
      <c r="D1159" s="302" t="s">
        <v>33</v>
      </c>
      <c r="E1159" s="302" t="s">
        <v>28</v>
      </c>
      <c r="F1159" s="302" t="s">
        <v>34</v>
      </c>
      <c r="G1159" s="302" t="s">
        <v>27</v>
      </c>
      <c r="H1159" s="301">
        <v>183819</v>
      </c>
      <c r="I1159" s="301">
        <v>69250</v>
      </c>
      <c r="J1159" s="301">
        <v>97460</v>
      </c>
      <c r="K1159" s="301">
        <v>6733630</v>
      </c>
      <c r="L1159" s="301">
        <v>9480</v>
      </c>
      <c r="M1159" s="301">
        <v>1.9389960000000001E-2</v>
      </c>
    </row>
    <row r="1160" spans="1:13" ht="14.5" x14ac:dyDescent="0.35">
      <c r="A1160" s="301">
        <v>2002020303</v>
      </c>
      <c r="B1160" s="301">
        <v>2002</v>
      </c>
      <c r="C1160" s="302" t="s">
        <v>32</v>
      </c>
      <c r="D1160" s="302" t="s">
        <v>33</v>
      </c>
      <c r="E1160" s="302" t="s">
        <v>28</v>
      </c>
      <c r="F1160" s="302" t="s">
        <v>34</v>
      </c>
      <c r="G1160" s="302" t="s">
        <v>35</v>
      </c>
      <c r="H1160" s="301">
        <v>642481</v>
      </c>
      <c r="I1160" s="301">
        <v>250999</v>
      </c>
      <c r="J1160" s="301">
        <v>395562</v>
      </c>
      <c r="K1160" s="301">
        <v>26143661</v>
      </c>
      <c r="L1160" s="301">
        <v>41376</v>
      </c>
      <c r="M1160" s="301">
        <v>1.552794E-2</v>
      </c>
    </row>
    <row r="1161" spans="1:13" ht="14.5" x14ac:dyDescent="0.35">
      <c r="A1161" s="301">
        <v>2002020311</v>
      </c>
      <c r="B1161" s="301">
        <v>2002</v>
      </c>
      <c r="C1161" s="302" t="s">
        <v>32</v>
      </c>
      <c r="D1161" s="302" t="s">
        <v>33</v>
      </c>
      <c r="E1161" s="302" t="s">
        <v>28</v>
      </c>
      <c r="F1161" s="302" t="s">
        <v>36</v>
      </c>
      <c r="G1161" s="302" t="s">
        <v>25</v>
      </c>
      <c r="H1161" s="301">
        <v>73288</v>
      </c>
      <c r="I1161" s="301">
        <v>25696</v>
      </c>
      <c r="J1161" s="301">
        <v>41276</v>
      </c>
      <c r="K1161" s="301">
        <v>2283912</v>
      </c>
      <c r="L1161" s="301">
        <v>3583</v>
      </c>
      <c r="M1161" s="301">
        <v>2.0454480000000001E-2</v>
      </c>
    </row>
    <row r="1162" spans="1:13" ht="14.5" x14ac:dyDescent="0.35">
      <c r="A1162" s="301">
        <v>2002020312</v>
      </c>
      <c r="B1162" s="301">
        <v>2002</v>
      </c>
      <c r="C1162" s="302" t="s">
        <v>32</v>
      </c>
      <c r="D1162" s="302" t="s">
        <v>33</v>
      </c>
      <c r="E1162" s="302" t="s">
        <v>28</v>
      </c>
      <c r="F1162" s="302" t="s">
        <v>36</v>
      </c>
      <c r="G1162" s="302" t="s">
        <v>27</v>
      </c>
      <c r="H1162" s="301">
        <v>90165</v>
      </c>
      <c r="I1162" s="301">
        <v>36588</v>
      </c>
      <c r="J1162" s="301">
        <v>50438</v>
      </c>
      <c r="K1162" s="301">
        <v>3528872</v>
      </c>
      <c r="L1162" s="301">
        <v>4813</v>
      </c>
      <c r="M1162" s="301">
        <v>1.8733400000000001E-2</v>
      </c>
    </row>
    <row r="1163" spans="1:13" ht="14.5" x14ac:dyDescent="0.35">
      <c r="A1163" s="301">
        <v>2002020313</v>
      </c>
      <c r="B1163" s="301">
        <v>2002</v>
      </c>
      <c r="C1163" s="302" t="s">
        <v>32</v>
      </c>
      <c r="D1163" s="302" t="s">
        <v>33</v>
      </c>
      <c r="E1163" s="302" t="s">
        <v>28</v>
      </c>
      <c r="F1163" s="302" t="s">
        <v>36</v>
      </c>
      <c r="G1163" s="302" t="s">
        <v>35</v>
      </c>
      <c r="H1163" s="301">
        <v>236161</v>
      </c>
      <c r="I1163" s="301">
        <v>94975</v>
      </c>
      <c r="J1163" s="301">
        <v>140714</v>
      </c>
      <c r="K1163" s="301">
        <v>9789942</v>
      </c>
      <c r="L1163" s="301">
        <v>14538</v>
      </c>
      <c r="M1163" s="301">
        <v>1.6244939999999999E-2</v>
      </c>
    </row>
    <row r="1164" spans="1:13" ht="14.5" x14ac:dyDescent="0.35">
      <c r="A1164" s="301">
        <v>2002100103</v>
      </c>
      <c r="B1164" s="301">
        <v>2002</v>
      </c>
      <c r="C1164" s="302" t="s">
        <v>37</v>
      </c>
      <c r="D1164" s="302" t="s">
        <v>38</v>
      </c>
      <c r="E1164" s="302" t="s">
        <v>25</v>
      </c>
      <c r="F1164" s="302" t="s">
        <v>26</v>
      </c>
      <c r="G1164" s="302" t="s">
        <v>26</v>
      </c>
      <c r="H1164" s="301">
        <v>133053</v>
      </c>
      <c r="I1164" s="301">
        <v>471822</v>
      </c>
      <c r="J1164" s="301">
        <v>28275</v>
      </c>
      <c r="K1164" s="301">
        <v>34871634</v>
      </c>
      <c r="L1164" s="301">
        <v>2107</v>
      </c>
      <c r="M1164" s="301">
        <v>6.3144759999999994E-2</v>
      </c>
    </row>
    <row r="1165" spans="1:13" ht="14.5" x14ac:dyDescent="0.35">
      <c r="A1165" s="301">
        <v>2002100203</v>
      </c>
      <c r="B1165" s="301">
        <v>2002</v>
      </c>
      <c r="C1165" s="302" t="s">
        <v>37</v>
      </c>
      <c r="D1165" s="302" t="s">
        <v>38</v>
      </c>
      <c r="E1165" s="302" t="s">
        <v>27</v>
      </c>
      <c r="F1165" s="302" t="s">
        <v>26</v>
      </c>
      <c r="G1165" s="302" t="s">
        <v>26</v>
      </c>
      <c r="H1165" s="301">
        <v>115737</v>
      </c>
      <c r="I1165" s="301">
        <v>206911</v>
      </c>
      <c r="J1165" s="301">
        <v>29020</v>
      </c>
      <c r="K1165" s="301">
        <v>21537331</v>
      </c>
      <c r="L1165" s="301">
        <v>2978</v>
      </c>
      <c r="M1165" s="301">
        <v>3.8859779999999997E-2</v>
      </c>
    </row>
    <row r="1166" spans="1:13" ht="14.5" x14ac:dyDescent="0.35">
      <c r="A1166" s="301">
        <v>2002100303</v>
      </c>
      <c r="B1166" s="301">
        <v>2002</v>
      </c>
      <c r="C1166" s="302" t="s">
        <v>37</v>
      </c>
      <c r="D1166" s="302" t="s">
        <v>38</v>
      </c>
      <c r="E1166" s="302" t="s">
        <v>28</v>
      </c>
      <c r="F1166" s="302" t="s">
        <v>26</v>
      </c>
      <c r="G1166" s="302" t="s">
        <v>26</v>
      </c>
      <c r="H1166" s="301">
        <v>191285</v>
      </c>
      <c r="I1166" s="301">
        <v>122841</v>
      </c>
      <c r="J1166" s="301">
        <v>100488</v>
      </c>
      <c r="K1166" s="301">
        <v>12265766</v>
      </c>
      <c r="L1166" s="301">
        <v>10059</v>
      </c>
      <c r="M1166" s="301">
        <v>1.9015600000000001E-2</v>
      </c>
    </row>
    <row r="1167" spans="1:13" ht="14.5" x14ac:dyDescent="0.35">
      <c r="A1167" s="301">
        <v>2002110103</v>
      </c>
      <c r="B1167" s="301">
        <v>2002</v>
      </c>
      <c r="C1167" s="302" t="s">
        <v>39</v>
      </c>
      <c r="D1167" s="302" t="s">
        <v>40</v>
      </c>
      <c r="E1167" s="302" t="s">
        <v>25</v>
      </c>
      <c r="F1167" s="302" t="s">
        <v>34</v>
      </c>
      <c r="G1167" s="302" t="s">
        <v>26</v>
      </c>
      <c r="H1167" s="301">
        <v>1441628</v>
      </c>
      <c r="I1167" s="301">
        <v>1528022</v>
      </c>
      <c r="J1167" s="301">
        <v>403517</v>
      </c>
      <c r="K1167" s="301">
        <v>158376003</v>
      </c>
      <c r="L1167" s="301">
        <v>41755</v>
      </c>
      <c r="M1167" s="301">
        <v>3.452558E-2</v>
      </c>
    </row>
    <row r="1168" spans="1:13" ht="14.5" x14ac:dyDescent="0.35">
      <c r="A1168" s="301">
        <v>2002110113</v>
      </c>
      <c r="B1168" s="301">
        <v>2002</v>
      </c>
      <c r="C1168" s="302" t="s">
        <v>39</v>
      </c>
      <c r="D1168" s="302" t="s">
        <v>40</v>
      </c>
      <c r="E1168" s="302" t="s">
        <v>25</v>
      </c>
      <c r="F1168" s="302" t="s">
        <v>36</v>
      </c>
      <c r="G1168" s="302" t="s">
        <v>26</v>
      </c>
      <c r="H1168" s="301">
        <v>982469</v>
      </c>
      <c r="I1168" s="301">
        <v>1870423</v>
      </c>
      <c r="J1168" s="301">
        <v>351890</v>
      </c>
      <c r="K1168" s="301">
        <v>205486106</v>
      </c>
      <c r="L1168" s="301">
        <v>39101</v>
      </c>
      <c r="M1168" s="301">
        <v>2.5126369999999999E-2</v>
      </c>
    </row>
    <row r="1169" spans="1:13" ht="14.5" x14ac:dyDescent="0.35">
      <c r="A1169" s="301">
        <v>2002110203</v>
      </c>
      <c r="B1169" s="301">
        <v>2002</v>
      </c>
      <c r="C1169" s="302" t="s">
        <v>39</v>
      </c>
      <c r="D1169" s="302" t="s">
        <v>40</v>
      </c>
      <c r="E1169" s="302" t="s">
        <v>27</v>
      </c>
      <c r="F1169" s="302" t="s">
        <v>34</v>
      </c>
      <c r="G1169" s="302" t="s">
        <v>26</v>
      </c>
      <c r="H1169" s="301">
        <v>743597</v>
      </c>
      <c r="I1169" s="301">
        <v>520320</v>
      </c>
      <c r="J1169" s="301">
        <v>359229</v>
      </c>
      <c r="K1169" s="301">
        <v>54977668</v>
      </c>
      <c r="L1169" s="301">
        <v>38249</v>
      </c>
      <c r="M1169" s="301">
        <v>1.9441079999999999E-2</v>
      </c>
    </row>
    <row r="1170" spans="1:13" ht="14.5" x14ac:dyDescent="0.35">
      <c r="A1170" s="301">
        <v>2002110213</v>
      </c>
      <c r="B1170" s="301">
        <v>2002</v>
      </c>
      <c r="C1170" s="302" t="s">
        <v>39</v>
      </c>
      <c r="D1170" s="302" t="s">
        <v>40</v>
      </c>
      <c r="E1170" s="302" t="s">
        <v>27</v>
      </c>
      <c r="F1170" s="302" t="s">
        <v>36</v>
      </c>
      <c r="G1170" s="302" t="s">
        <v>26</v>
      </c>
      <c r="H1170" s="301">
        <v>1331311</v>
      </c>
      <c r="I1170" s="301">
        <v>1143944</v>
      </c>
      <c r="J1170" s="301">
        <v>852512</v>
      </c>
      <c r="K1170" s="301">
        <v>130162141</v>
      </c>
      <c r="L1170" s="301">
        <v>97225</v>
      </c>
      <c r="M1170" s="301">
        <v>1.36931E-2</v>
      </c>
    </row>
    <row r="1171" spans="1:13" ht="14.5" x14ac:dyDescent="0.35">
      <c r="A1171" s="301">
        <v>2002110303</v>
      </c>
      <c r="B1171" s="301">
        <v>2002</v>
      </c>
      <c r="C1171" s="302" t="s">
        <v>39</v>
      </c>
      <c r="D1171" s="302" t="s">
        <v>40</v>
      </c>
      <c r="E1171" s="302" t="s">
        <v>28</v>
      </c>
      <c r="F1171" s="302" t="s">
        <v>34</v>
      </c>
      <c r="G1171" s="302" t="s">
        <v>26</v>
      </c>
      <c r="H1171" s="301">
        <v>683410</v>
      </c>
      <c r="I1171" s="301">
        <v>448885</v>
      </c>
      <c r="J1171" s="301">
        <v>539644</v>
      </c>
      <c r="K1171" s="301">
        <v>50266533</v>
      </c>
      <c r="L1171" s="301">
        <v>60380</v>
      </c>
      <c r="M1171" s="301">
        <v>1.131855E-2</v>
      </c>
    </row>
    <row r="1172" spans="1:13" ht="14.5" x14ac:dyDescent="0.35">
      <c r="A1172" s="301">
        <v>2002110313</v>
      </c>
      <c r="B1172" s="301">
        <v>2002</v>
      </c>
      <c r="C1172" s="302" t="s">
        <v>39</v>
      </c>
      <c r="D1172" s="302" t="s">
        <v>40</v>
      </c>
      <c r="E1172" s="302" t="s">
        <v>28</v>
      </c>
      <c r="F1172" s="302" t="s">
        <v>36</v>
      </c>
      <c r="G1172" s="302" t="s">
        <v>26</v>
      </c>
      <c r="H1172" s="301">
        <v>2046962</v>
      </c>
      <c r="I1172" s="301">
        <v>1652628</v>
      </c>
      <c r="J1172" s="301">
        <v>1931815</v>
      </c>
      <c r="K1172" s="301">
        <v>191394710</v>
      </c>
      <c r="L1172" s="301">
        <v>223902</v>
      </c>
      <c r="M1172" s="301">
        <v>9.1422320000000001E-3</v>
      </c>
    </row>
    <row r="1173" spans="1:13" ht="14.5" x14ac:dyDescent="0.35">
      <c r="A1173" s="301">
        <v>2002110403</v>
      </c>
      <c r="B1173" s="301">
        <v>2002</v>
      </c>
      <c r="C1173" s="302" t="s">
        <v>39</v>
      </c>
      <c r="D1173" s="302" t="s">
        <v>40</v>
      </c>
      <c r="E1173" s="302" t="s">
        <v>29</v>
      </c>
      <c r="F1173" s="302" t="s">
        <v>34</v>
      </c>
      <c r="G1173" s="302" t="s">
        <v>26</v>
      </c>
      <c r="H1173" s="301">
        <v>249433</v>
      </c>
      <c r="I1173" s="301">
        <v>130058</v>
      </c>
      <c r="J1173" s="301">
        <v>206218</v>
      </c>
      <c r="K1173" s="301">
        <v>14128862</v>
      </c>
      <c r="L1173" s="301">
        <v>22391</v>
      </c>
      <c r="M1173" s="301">
        <v>1.113981E-2</v>
      </c>
    </row>
    <row r="1174" spans="1:13" ht="14.5" x14ac:dyDescent="0.35">
      <c r="A1174" s="301">
        <v>2002110413</v>
      </c>
      <c r="B1174" s="301">
        <v>2002</v>
      </c>
      <c r="C1174" s="302" t="s">
        <v>39</v>
      </c>
      <c r="D1174" s="302" t="s">
        <v>40</v>
      </c>
      <c r="E1174" s="302" t="s">
        <v>29</v>
      </c>
      <c r="F1174" s="302" t="s">
        <v>36</v>
      </c>
      <c r="G1174" s="302" t="s">
        <v>26</v>
      </c>
      <c r="H1174" s="301">
        <v>587526</v>
      </c>
      <c r="I1174" s="301">
        <v>355380</v>
      </c>
      <c r="J1174" s="301">
        <v>573691</v>
      </c>
      <c r="K1174" s="301">
        <v>40330632</v>
      </c>
      <c r="L1174" s="301">
        <v>65113</v>
      </c>
      <c r="M1174" s="301">
        <v>9.0231930000000005E-3</v>
      </c>
    </row>
    <row r="1175" spans="1:13" ht="14.5" x14ac:dyDescent="0.35">
      <c r="A1175" s="301">
        <v>2002140103</v>
      </c>
      <c r="B1175" s="301">
        <v>2002</v>
      </c>
      <c r="C1175" s="302" t="s">
        <v>41</v>
      </c>
      <c r="D1175" s="302" t="s">
        <v>42</v>
      </c>
      <c r="E1175" s="302" t="s">
        <v>25</v>
      </c>
      <c r="F1175" s="302" t="s">
        <v>26</v>
      </c>
      <c r="G1175" s="302" t="s">
        <v>26</v>
      </c>
      <c r="H1175" s="301">
        <v>155887</v>
      </c>
      <c r="I1175" s="301">
        <v>548632</v>
      </c>
      <c r="J1175" s="301">
        <v>25787</v>
      </c>
      <c r="K1175" s="301">
        <v>53867850</v>
      </c>
      <c r="L1175" s="301">
        <v>2512</v>
      </c>
      <c r="M1175" s="301">
        <v>6.2056550000000002E-2</v>
      </c>
    </row>
    <row r="1176" spans="1:13" ht="14.5" x14ac:dyDescent="0.35">
      <c r="A1176" s="301">
        <v>2002140203</v>
      </c>
      <c r="B1176" s="301">
        <v>2002</v>
      </c>
      <c r="C1176" s="302" t="s">
        <v>41</v>
      </c>
      <c r="D1176" s="302" t="s">
        <v>42</v>
      </c>
      <c r="E1176" s="302" t="s">
        <v>27</v>
      </c>
      <c r="F1176" s="302" t="s">
        <v>26</v>
      </c>
      <c r="G1176" s="302" t="s">
        <v>26</v>
      </c>
      <c r="H1176" s="301">
        <v>328308</v>
      </c>
      <c r="I1176" s="301">
        <v>580730</v>
      </c>
      <c r="J1176" s="301">
        <v>98221</v>
      </c>
      <c r="K1176" s="301">
        <v>56758957</v>
      </c>
      <c r="L1176" s="301">
        <v>9614</v>
      </c>
      <c r="M1176" s="301">
        <v>3.41476E-2</v>
      </c>
    </row>
    <row r="1177" spans="1:13" ht="14.5" x14ac:dyDescent="0.35">
      <c r="A1177" s="301">
        <v>2002140303</v>
      </c>
      <c r="B1177" s="301">
        <v>2002</v>
      </c>
      <c r="C1177" s="302" t="s">
        <v>41</v>
      </c>
      <c r="D1177" s="302" t="s">
        <v>42</v>
      </c>
      <c r="E1177" s="302" t="s">
        <v>28</v>
      </c>
      <c r="F1177" s="302" t="s">
        <v>26</v>
      </c>
      <c r="G1177" s="302" t="s">
        <v>26</v>
      </c>
      <c r="H1177" s="301">
        <v>623233</v>
      </c>
      <c r="I1177" s="301">
        <v>443556</v>
      </c>
      <c r="J1177" s="301">
        <v>289849</v>
      </c>
      <c r="K1177" s="301">
        <v>43269041</v>
      </c>
      <c r="L1177" s="301">
        <v>28054</v>
      </c>
      <c r="M1177" s="301">
        <v>2.2215260000000001E-2</v>
      </c>
    </row>
    <row r="1178" spans="1:13" ht="14.5" x14ac:dyDescent="0.35">
      <c r="A1178" s="301">
        <v>2002200103</v>
      </c>
      <c r="B1178" s="301">
        <v>2002</v>
      </c>
      <c r="C1178" s="302" t="s">
        <v>43</v>
      </c>
      <c r="D1178" s="302" t="s">
        <v>44</v>
      </c>
      <c r="E1178" s="302" t="s">
        <v>25</v>
      </c>
      <c r="F1178" s="302" t="s">
        <v>26</v>
      </c>
      <c r="G1178" s="302" t="s">
        <v>26</v>
      </c>
      <c r="H1178" s="301">
        <v>415005</v>
      </c>
      <c r="I1178" s="301">
        <v>421806</v>
      </c>
      <c r="J1178" s="301">
        <v>113771</v>
      </c>
      <c r="K1178" s="301">
        <v>37353615</v>
      </c>
      <c r="L1178" s="301">
        <v>10072</v>
      </c>
      <c r="M1178" s="301">
        <v>4.1205800000000001E-2</v>
      </c>
    </row>
    <row r="1179" spans="1:13" ht="14.5" x14ac:dyDescent="0.35">
      <c r="A1179" s="301">
        <v>2002200203</v>
      </c>
      <c r="B1179" s="301">
        <v>2002</v>
      </c>
      <c r="C1179" s="302" t="s">
        <v>43</v>
      </c>
      <c r="D1179" s="302" t="s">
        <v>44</v>
      </c>
      <c r="E1179" s="302" t="s">
        <v>27</v>
      </c>
      <c r="F1179" s="302" t="s">
        <v>26</v>
      </c>
      <c r="G1179" s="302" t="s">
        <v>26</v>
      </c>
      <c r="H1179" s="301">
        <v>706851</v>
      </c>
      <c r="I1179" s="301">
        <v>386372</v>
      </c>
      <c r="J1179" s="301">
        <v>286249</v>
      </c>
      <c r="K1179" s="301">
        <v>33820314</v>
      </c>
      <c r="L1179" s="301">
        <v>25060</v>
      </c>
      <c r="M1179" s="301">
        <v>2.8206330000000002E-2</v>
      </c>
    </row>
    <row r="1180" spans="1:13" ht="14.5" x14ac:dyDescent="0.35">
      <c r="A1180" s="301">
        <v>2002200303</v>
      </c>
      <c r="B1180" s="301">
        <v>2002</v>
      </c>
      <c r="C1180" s="302" t="s">
        <v>43</v>
      </c>
      <c r="D1180" s="302" t="s">
        <v>44</v>
      </c>
      <c r="E1180" s="302" t="s">
        <v>28</v>
      </c>
      <c r="F1180" s="302" t="s">
        <v>26</v>
      </c>
      <c r="G1180" s="302" t="s">
        <v>26</v>
      </c>
      <c r="H1180" s="301">
        <v>1396561</v>
      </c>
      <c r="I1180" s="301">
        <v>441979</v>
      </c>
      <c r="J1180" s="301">
        <v>768858</v>
      </c>
      <c r="K1180" s="301">
        <v>35626543</v>
      </c>
      <c r="L1180" s="301">
        <v>60694</v>
      </c>
      <c r="M1180" s="301">
        <v>2.3010030000000001E-2</v>
      </c>
    </row>
    <row r="1181" spans="1:13" ht="14.5" x14ac:dyDescent="0.35">
      <c r="A1181" s="301">
        <v>2002240103</v>
      </c>
      <c r="B1181" s="301">
        <v>2002</v>
      </c>
      <c r="C1181" s="302" t="s">
        <v>45</v>
      </c>
      <c r="D1181" s="302" t="s">
        <v>46</v>
      </c>
      <c r="E1181" s="302" t="s">
        <v>25</v>
      </c>
      <c r="F1181" s="302" t="s">
        <v>26</v>
      </c>
      <c r="G1181" s="302" t="s">
        <v>26</v>
      </c>
      <c r="H1181" s="301">
        <v>266246</v>
      </c>
      <c r="I1181" s="301">
        <v>345665</v>
      </c>
      <c r="J1181" s="301">
        <v>70285</v>
      </c>
      <c r="K1181" s="301">
        <v>26918392</v>
      </c>
      <c r="L1181" s="301">
        <v>5550</v>
      </c>
      <c r="M1181" s="301">
        <v>4.7975669999999998E-2</v>
      </c>
    </row>
    <row r="1182" spans="1:13" ht="14.5" x14ac:dyDescent="0.35">
      <c r="A1182" s="301">
        <v>2002240203</v>
      </c>
      <c r="B1182" s="301">
        <v>2002</v>
      </c>
      <c r="C1182" s="302" t="s">
        <v>45</v>
      </c>
      <c r="D1182" s="302" t="s">
        <v>46</v>
      </c>
      <c r="E1182" s="302" t="s">
        <v>27</v>
      </c>
      <c r="F1182" s="302" t="s">
        <v>26</v>
      </c>
      <c r="G1182" s="302" t="s">
        <v>26</v>
      </c>
      <c r="H1182" s="301">
        <v>371070</v>
      </c>
      <c r="I1182" s="301">
        <v>178204</v>
      </c>
      <c r="J1182" s="301">
        <v>133478</v>
      </c>
      <c r="K1182" s="301">
        <v>14302556</v>
      </c>
      <c r="L1182" s="301">
        <v>10710</v>
      </c>
      <c r="M1182" s="301">
        <v>3.4647799999999999E-2</v>
      </c>
    </row>
    <row r="1183" spans="1:13" ht="14.5" x14ac:dyDescent="0.35">
      <c r="A1183" s="301">
        <v>2002240303</v>
      </c>
      <c r="B1183" s="301">
        <v>2002</v>
      </c>
      <c r="C1183" s="302" t="s">
        <v>45</v>
      </c>
      <c r="D1183" s="302" t="s">
        <v>46</v>
      </c>
      <c r="E1183" s="302" t="s">
        <v>28</v>
      </c>
      <c r="F1183" s="302" t="s">
        <v>26</v>
      </c>
      <c r="G1183" s="302" t="s">
        <v>26</v>
      </c>
      <c r="H1183" s="301">
        <v>1440588</v>
      </c>
      <c r="I1183" s="301">
        <v>349088</v>
      </c>
      <c r="J1183" s="301">
        <v>661970</v>
      </c>
      <c r="K1183" s="301">
        <v>28384528</v>
      </c>
      <c r="L1183" s="301">
        <v>54038</v>
      </c>
      <c r="M1183" s="301">
        <v>2.6658580000000001E-2</v>
      </c>
    </row>
    <row r="1184" spans="1:13" ht="14.5" x14ac:dyDescent="0.35">
      <c r="A1184" s="301">
        <v>2002260103</v>
      </c>
      <c r="B1184" s="301">
        <v>2002</v>
      </c>
      <c r="C1184" s="302" t="s">
        <v>47</v>
      </c>
      <c r="D1184" s="302" t="s">
        <v>48</v>
      </c>
      <c r="E1184" s="302" t="s">
        <v>25</v>
      </c>
      <c r="F1184" s="302" t="s">
        <v>26</v>
      </c>
      <c r="G1184" s="302" t="s">
        <v>26</v>
      </c>
      <c r="H1184" s="301">
        <v>253702</v>
      </c>
      <c r="I1184" s="301">
        <v>216560</v>
      </c>
      <c r="J1184" s="301">
        <v>56677</v>
      </c>
      <c r="K1184" s="301">
        <v>14825400</v>
      </c>
      <c r="L1184" s="301">
        <v>3854</v>
      </c>
      <c r="M1184" s="301">
        <v>6.5835229999999995E-2</v>
      </c>
    </row>
    <row r="1185" spans="1:13" ht="14.5" x14ac:dyDescent="0.35">
      <c r="A1185" s="301">
        <v>2002260203</v>
      </c>
      <c r="B1185" s="301">
        <v>2002</v>
      </c>
      <c r="C1185" s="302" t="s">
        <v>47</v>
      </c>
      <c r="D1185" s="302" t="s">
        <v>48</v>
      </c>
      <c r="E1185" s="302" t="s">
        <v>27</v>
      </c>
      <c r="F1185" s="302" t="s">
        <v>26</v>
      </c>
      <c r="G1185" s="302" t="s">
        <v>26</v>
      </c>
      <c r="H1185" s="301">
        <v>555242</v>
      </c>
      <c r="I1185" s="301">
        <v>238568</v>
      </c>
      <c r="J1185" s="301">
        <v>179828</v>
      </c>
      <c r="K1185" s="301">
        <v>16292328</v>
      </c>
      <c r="L1185" s="301">
        <v>12266</v>
      </c>
      <c r="M1185" s="301">
        <v>4.5265050000000001E-2</v>
      </c>
    </row>
    <row r="1186" spans="1:13" ht="14.5" x14ac:dyDescent="0.35">
      <c r="A1186" s="301">
        <v>2002260303</v>
      </c>
      <c r="B1186" s="301">
        <v>2002</v>
      </c>
      <c r="C1186" s="302" t="s">
        <v>47</v>
      </c>
      <c r="D1186" s="302" t="s">
        <v>48</v>
      </c>
      <c r="E1186" s="302" t="s">
        <v>28</v>
      </c>
      <c r="F1186" s="302" t="s">
        <v>26</v>
      </c>
      <c r="G1186" s="302" t="s">
        <v>26</v>
      </c>
      <c r="H1186" s="301">
        <v>1159835</v>
      </c>
      <c r="I1186" s="301">
        <v>312300</v>
      </c>
      <c r="J1186" s="301">
        <v>497236</v>
      </c>
      <c r="K1186" s="301">
        <v>22422832</v>
      </c>
      <c r="L1186" s="301">
        <v>36123</v>
      </c>
      <c r="M1186" s="301">
        <v>3.2107539999999997E-2</v>
      </c>
    </row>
    <row r="1187" spans="1:13" ht="14.5" x14ac:dyDescent="0.35">
      <c r="A1187" s="301">
        <v>2002280103</v>
      </c>
      <c r="B1187" s="301">
        <v>2002</v>
      </c>
      <c r="C1187" s="302" t="s">
        <v>49</v>
      </c>
      <c r="D1187" s="302" t="s">
        <v>50</v>
      </c>
      <c r="E1187" s="302" t="s">
        <v>25</v>
      </c>
      <c r="F1187" s="302" t="s">
        <v>26</v>
      </c>
      <c r="G1187" s="302" t="s">
        <v>26</v>
      </c>
      <c r="H1187" s="301">
        <v>926474</v>
      </c>
      <c r="I1187" s="301">
        <v>737432</v>
      </c>
      <c r="J1187" s="301">
        <v>156383</v>
      </c>
      <c r="K1187" s="301">
        <v>65902619</v>
      </c>
      <c r="L1187" s="301">
        <v>14427</v>
      </c>
      <c r="M1187" s="301">
        <v>6.4217930000000006E-2</v>
      </c>
    </row>
    <row r="1188" spans="1:13" ht="14.5" x14ac:dyDescent="0.35">
      <c r="A1188" s="301">
        <v>2002280203</v>
      </c>
      <c r="B1188" s="301">
        <v>2002</v>
      </c>
      <c r="C1188" s="302" t="s">
        <v>49</v>
      </c>
      <c r="D1188" s="302" t="s">
        <v>50</v>
      </c>
      <c r="E1188" s="302" t="s">
        <v>27</v>
      </c>
      <c r="F1188" s="302" t="s">
        <v>26</v>
      </c>
      <c r="G1188" s="302" t="s">
        <v>26</v>
      </c>
      <c r="H1188" s="301">
        <v>1445195</v>
      </c>
      <c r="I1188" s="301">
        <v>560582</v>
      </c>
      <c r="J1188" s="301">
        <v>423645</v>
      </c>
      <c r="K1188" s="301">
        <v>52409722</v>
      </c>
      <c r="L1188" s="301">
        <v>39663</v>
      </c>
      <c r="M1188" s="301">
        <v>3.6437280000000002E-2</v>
      </c>
    </row>
    <row r="1189" spans="1:13" ht="14.5" x14ac:dyDescent="0.35">
      <c r="A1189" s="301">
        <v>2002280303</v>
      </c>
      <c r="B1189" s="301">
        <v>2002</v>
      </c>
      <c r="C1189" s="302" t="s">
        <v>49</v>
      </c>
      <c r="D1189" s="302" t="s">
        <v>50</v>
      </c>
      <c r="E1189" s="302" t="s">
        <v>28</v>
      </c>
      <c r="F1189" s="302" t="s">
        <v>26</v>
      </c>
      <c r="G1189" s="302" t="s">
        <v>26</v>
      </c>
      <c r="H1189" s="301">
        <v>2802809</v>
      </c>
      <c r="I1189" s="301">
        <v>694450</v>
      </c>
      <c r="J1189" s="301">
        <v>1058763</v>
      </c>
      <c r="K1189" s="301">
        <v>65009218</v>
      </c>
      <c r="L1189" s="301">
        <v>99088</v>
      </c>
      <c r="M1189" s="301">
        <v>2.828613E-2</v>
      </c>
    </row>
    <row r="1190" spans="1:13" ht="14.5" x14ac:dyDescent="0.35">
      <c r="A1190" s="301">
        <v>2002290103</v>
      </c>
      <c r="B1190" s="301">
        <v>2002</v>
      </c>
      <c r="C1190" s="302" t="s">
        <v>51</v>
      </c>
      <c r="D1190" s="302" t="s">
        <v>52</v>
      </c>
      <c r="E1190" s="302" t="s">
        <v>25</v>
      </c>
      <c r="F1190" s="302" t="s">
        <v>26</v>
      </c>
      <c r="G1190" s="302" t="s">
        <v>26</v>
      </c>
      <c r="H1190" s="301">
        <v>339804</v>
      </c>
      <c r="I1190" s="301">
        <v>316069</v>
      </c>
      <c r="J1190" s="301">
        <v>74156</v>
      </c>
      <c r="K1190" s="301">
        <v>25449982</v>
      </c>
      <c r="L1190" s="301">
        <v>5929</v>
      </c>
      <c r="M1190" s="301">
        <v>5.7314070000000002E-2</v>
      </c>
    </row>
    <row r="1191" spans="1:13" ht="14.5" x14ac:dyDescent="0.35">
      <c r="A1191" s="301">
        <v>2002290203</v>
      </c>
      <c r="B1191" s="301">
        <v>2002</v>
      </c>
      <c r="C1191" s="302" t="s">
        <v>51</v>
      </c>
      <c r="D1191" s="302" t="s">
        <v>52</v>
      </c>
      <c r="E1191" s="302" t="s">
        <v>27</v>
      </c>
      <c r="F1191" s="302" t="s">
        <v>26</v>
      </c>
      <c r="G1191" s="302" t="s">
        <v>26</v>
      </c>
      <c r="H1191" s="301">
        <v>348419</v>
      </c>
      <c r="I1191" s="301">
        <v>174256</v>
      </c>
      <c r="J1191" s="301">
        <v>128252</v>
      </c>
      <c r="K1191" s="301">
        <v>13692268</v>
      </c>
      <c r="L1191" s="301">
        <v>10085</v>
      </c>
      <c r="M1191" s="301">
        <v>3.4548769999999999E-2</v>
      </c>
    </row>
    <row r="1192" spans="1:13" ht="14.5" x14ac:dyDescent="0.35">
      <c r="A1192" s="301">
        <v>2002290303</v>
      </c>
      <c r="B1192" s="301">
        <v>2002</v>
      </c>
      <c r="C1192" s="302" t="s">
        <v>51</v>
      </c>
      <c r="D1192" s="302" t="s">
        <v>52</v>
      </c>
      <c r="E1192" s="302" t="s">
        <v>28</v>
      </c>
      <c r="F1192" s="302" t="s">
        <v>26</v>
      </c>
      <c r="G1192" s="302" t="s">
        <v>26</v>
      </c>
      <c r="H1192" s="301">
        <v>492047</v>
      </c>
      <c r="I1192" s="301">
        <v>161155</v>
      </c>
      <c r="J1192" s="301">
        <v>259420</v>
      </c>
      <c r="K1192" s="301">
        <v>12706896</v>
      </c>
      <c r="L1192" s="301">
        <v>20330</v>
      </c>
      <c r="M1192" s="301">
        <v>2.4203269999999999E-2</v>
      </c>
    </row>
    <row r="1193" spans="1:13" ht="14.5" x14ac:dyDescent="0.35">
      <c r="A1193" s="301">
        <v>2002320103</v>
      </c>
      <c r="B1193" s="301">
        <v>2002</v>
      </c>
      <c r="C1193" s="302" t="s">
        <v>53</v>
      </c>
      <c r="D1193" s="302" t="s">
        <v>54</v>
      </c>
      <c r="E1193" s="302" t="s">
        <v>25</v>
      </c>
      <c r="F1193" s="302" t="s">
        <v>26</v>
      </c>
      <c r="G1193" s="302" t="s">
        <v>26</v>
      </c>
      <c r="H1193" s="301">
        <v>422655</v>
      </c>
      <c r="I1193" s="301">
        <v>349128</v>
      </c>
      <c r="J1193" s="301">
        <v>92421</v>
      </c>
      <c r="K1193" s="301">
        <v>33794856</v>
      </c>
      <c r="L1193" s="301">
        <v>8982</v>
      </c>
      <c r="M1193" s="301">
        <v>4.7055899999999998E-2</v>
      </c>
    </row>
    <row r="1194" spans="1:13" ht="14.5" x14ac:dyDescent="0.35">
      <c r="A1194" s="301">
        <v>2002320203</v>
      </c>
      <c r="B1194" s="301">
        <v>2002</v>
      </c>
      <c r="C1194" s="302" t="s">
        <v>53</v>
      </c>
      <c r="D1194" s="302" t="s">
        <v>54</v>
      </c>
      <c r="E1194" s="302" t="s">
        <v>27</v>
      </c>
      <c r="F1194" s="302" t="s">
        <v>26</v>
      </c>
      <c r="G1194" s="302" t="s">
        <v>26</v>
      </c>
      <c r="H1194" s="301">
        <v>368728</v>
      </c>
      <c r="I1194" s="301">
        <v>160184</v>
      </c>
      <c r="J1194" s="301">
        <v>117330</v>
      </c>
      <c r="K1194" s="301">
        <v>14908104</v>
      </c>
      <c r="L1194" s="301">
        <v>10878</v>
      </c>
      <c r="M1194" s="301">
        <v>3.3897780000000002E-2</v>
      </c>
    </row>
    <row r="1195" spans="1:13" ht="14.5" x14ac:dyDescent="0.35">
      <c r="A1195" s="301">
        <v>2002320303</v>
      </c>
      <c r="B1195" s="301">
        <v>2002</v>
      </c>
      <c r="C1195" s="302" t="s">
        <v>53</v>
      </c>
      <c r="D1195" s="302" t="s">
        <v>54</v>
      </c>
      <c r="E1195" s="302" t="s">
        <v>28</v>
      </c>
      <c r="F1195" s="302" t="s">
        <v>26</v>
      </c>
      <c r="G1195" s="302" t="s">
        <v>26</v>
      </c>
      <c r="H1195" s="301">
        <v>482678</v>
      </c>
      <c r="I1195" s="301">
        <v>131492</v>
      </c>
      <c r="J1195" s="301">
        <v>191385</v>
      </c>
      <c r="K1195" s="301">
        <v>11317024</v>
      </c>
      <c r="L1195" s="301">
        <v>16411</v>
      </c>
      <c r="M1195" s="301">
        <v>2.941266E-2</v>
      </c>
    </row>
    <row r="1196" spans="1:13" ht="14.5" x14ac:dyDescent="0.35">
      <c r="A1196" s="301">
        <v>2002330103</v>
      </c>
      <c r="B1196" s="301">
        <v>2002</v>
      </c>
      <c r="C1196" s="302" t="s">
        <v>55</v>
      </c>
      <c r="D1196" s="302" t="s">
        <v>56</v>
      </c>
      <c r="E1196" s="302" t="s">
        <v>25</v>
      </c>
      <c r="F1196" s="302" t="s">
        <v>26</v>
      </c>
      <c r="G1196" s="302" t="s">
        <v>26</v>
      </c>
      <c r="H1196" s="301">
        <v>425627</v>
      </c>
      <c r="I1196" s="301">
        <v>403028</v>
      </c>
      <c r="J1196" s="301">
        <v>102303</v>
      </c>
      <c r="K1196" s="301">
        <v>35980008</v>
      </c>
      <c r="L1196" s="301">
        <v>9033</v>
      </c>
      <c r="M1196" s="301">
        <v>4.7118519999999997E-2</v>
      </c>
    </row>
    <row r="1197" spans="1:13" ht="14.5" x14ac:dyDescent="0.35">
      <c r="A1197" s="301">
        <v>2002330203</v>
      </c>
      <c r="B1197" s="301">
        <v>2002</v>
      </c>
      <c r="C1197" s="302" t="s">
        <v>55</v>
      </c>
      <c r="D1197" s="302" t="s">
        <v>56</v>
      </c>
      <c r="E1197" s="302" t="s">
        <v>27</v>
      </c>
      <c r="F1197" s="302" t="s">
        <v>26</v>
      </c>
      <c r="G1197" s="302" t="s">
        <v>26</v>
      </c>
      <c r="H1197" s="301">
        <v>404637</v>
      </c>
      <c r="I1197" s="301">
        <v>195743</v>
      </c>
      <c r="J1197" s="301">
        <v>143853</v>
      </c>
      <c r="K1197" s="301">
        <v>16866753</v>
      </c>
      <c r="L1197" s="301">
        <v>12380</v>
      </c>
      <c r="M1197" s="301">
        <v>3.268414E-2</v>
      </c>
    </row>
    <row r="1198" spans="1:13" ht="14.5" x14ac:dyDescent="0.35">
      <c r="A1198" s="301">
        <v>2002330303</v>
      </c>
      <c r="B1198" s="301">
        <v>2002</v>
      </c>
      <c r="C1198" s="302" t="s">
        <v>55</v>
      </c>
      <c r="D1198" s="302" t="s">
        <v>56</v>
      </c>
      <c r="E1198" s="302" t="s">
        <v>28</v>
      </c>
      <c r="F1198" s="302" t="s">
        <v>26</v>
      </c>
      <c r="G1198" s="302" t="s">
        <v>26</v>
      </c>
      <c r="H1198" s="301">
        <v>586707</v>
      </c>
      <c r="I1198" s="301">
        <v>168309</v>
      </c>
      <c r="J1198" s="301">
        <v>273392</v>
      </c>
      <c r="K1198" s="301">
        <v>14158007</v>
      </c>
      <c r="L1198" s="301">
        <v>22946</v>
      </c>
      <c r="M1198" s="301">
        <v>2.5569229999999998E-2</v>
      </c>
    </row>
    <row r="1199" spans="1:13" ht="14.5" x14ac:dyDescent="0.35">
      <c r="A1199" s="301">
        <v>2002370103</v>
      </c>
      <c r="B1199" s="301">
        <v>2002</v>
      </c>
      <c r="C1199" s="302" t="s">
        <v>57</v>
      </c>
      <c r="D1199" s="302" t="s">
        <v>58</v>
      </c>
      <c r="E1199" s="302" t="s">
        <v>25</v>
      </c>
      <c r="F1199" s="302" t="s">
        <v>26</v>
      </c>
      <c r="G1199" s="302" t="s">
        <v>26</v>
      </c>
      <c r="H1199" s="301">
        <v>912382</v>
      </c>
      <c r="I1199" s="301">
        <v>870057</v>
      </c>
      <c r="J1199" s="301">
        <v>239156</v>
      </c>
      <c r="K1199" s="301">
        <v>20087214</v>
      </c>
      <c r="L1199" s="301">
        <v>5514</v>
      </c>
      <c r="M1199" s="301">
        <v>0.16545460000000001</v>
      </c>
    </row>
    <row r="1200" spans="1:13" ht="14.5" x14ac:dyDescent="0.35">
      <c r="A1200" s="301">
        <v>2002370203</v>
      </c>
      <c r="B1200" s="301">
        <v>2002</v>
      </c>
      <c r="C1200" s="302" t="s">
        <v>57</v>
      </c>
      <c r="D1200" s="302" t="s">
        <v>58</v>
      </c>
      <c r="E1200" s="302" t="s">
        <v>27</v>
      </c>
      <c r="F1200" s="302" t="s">
        <v>26</v>
      </c>
      <c r="G1200" s="302" t="s">
        <v>26</v>
      </c>
      <c r="H1200" s="301">
        <v>1303633</v>
      </c>
      <c r="I1200" s="301">
        <v>771573</v>
      </c>
      <c r="J1200" s="301">
        <v>551916</v>
      </c>
      <c r="K1200" s="301">
        <v>17058484</v>
      </c>
      <c r="L1200" s="301">
        <v>12244</v>
      </c>
      <c r="M1200" s="301">
        <v>0.1064741</v>
      </c>
    </row>
    <row r="1201" spans="1:13" ht="14.5" x14ac:dyDescent="0.35">
      <c r="A1201" s="301">
        <v>2002370303</v>
      </c>
      <c r="B1201" s="301">
        <v>2002</v>
      </c>
      <c r="C1201" s="302" t="s">
        <v>57</v>
      </c>
      <c r="D1201" s="302" t="s">
        <v>58</v>
      </c>
      <c r="E1201" s="302" t="s">
        <v>28</v>
      </c>
      <c r="F1201" s="302" t="s">
        <v>26</v>
      </c>
      <c r="G1201" s="302" t="s">
        <v>26</v>
      </c>
      <c r="H1201" s="301">
        <v>1769968</v>
      </c>
      <c r="I1201" s="301">
        <v>648534</v>
      </c>
      <c r="J1201" s="301">
        <v>1063078</v>
      </c>
      <c r="K1201" s="301">
        <v>14046282</v>
      </c>
      <c r="L1201" s="301">
        <v>22885</v>
      </c>
      <c r="M1201" s="301">
        <v>7.7341110000000005E-2</v>
      </c>
    </row>
    <row r="1202" spans="1:13" ht="14.5" x14ac:dyDescent="0.35">
      <c r="A1202" s="301">
        <v>2002400103</v>
      </c>
      <c r="B1202" s="301">
        <v>2002</v>
      </c>
      <c r="C1202" s="302" t="s">
        <v>59</v>
      </c>
      <c r="D1202" s="302" t="s">
        <v>60</v>
      </c>
      <c r="E1202" s="302" t="s">
        <v>25</v>
      </c>
      <c r="F1202" s="302" t="s">
        <v>26</v>
      </c>
      <c r="G1202" s="302" t="s">
        <v>26</v>
      </c>
      <c r="H1202" s="301">
        <v>307588</v>
      </c>
      <c r="I1202" s="301">
        <v>315484</v>
      </c>
      <c r="J1202" s="301">
        <v>70493</v>
      </c>
      <c r="K1202" s="301">
        <v>26127657</v>
      </c>
      <c r="L1202" s="301">
        <v>5859</v>
      </c>
      <c r="M1202" s="301">
        <v>5.2502519999999997E-2</v>
      </c>
    </row>
    <row r="1203" spans="1:13" ht="14.5" x14ac:dyDescent="0.35">
      <c r="A1203" s="301">
        <v>2002400203</v>
      </c>
      <c r="B1203" s="301">
        <v>2002</v>
      </c>
      <c r="C1203" s="302" t="s">
        <v>59</v>
      </c>
      <c r="D1203" s="302" t="s">
        <v>60</v>
      </c>
      <c r="E1203" s="302" t="s">
        <v>27</v>
      </c>
      <c r="F1203" s="302" t="s">
        <v>26</v>
      </c>
      <c r="G1203" s="302" t="s">
        <v>26</v>
      </c>
      <c r="H1203" s="301">
        <v>208578</v>
      </c>
      <c r="I1203" s="301">
        <v>124480</v>
      </c>
      <c r="J1203" s="301">
        <v>88400</v>
      </c>
      <c r="K1203" s="301">
        <v>10186944</v>
      </c>
      <c r="L1203" s="301">
        <v>7202</v>
      </c>
      <c r="M1203" s="301">
        <v>2.8962169999999999E-2</v>
      </c>
    </row>
    <row r="1204" spans="1:13" ht="14.5" x14ac:dyDescent="0.35">
      <c r="A1204" s="301">
        <v>2002400303</v>
      </c>
      <c r="B1204" s="301">
        <v>2002</v>
      </c>
      <c r="C1204" s="302" t="s">
        <v>59</v>
      </c>
      <c r="D1204" s="302" t="s">
        <v>60</v>
      </c>
      <c r="E1204" s="302" t="s">
        <v>28</v>
      </c>
      <c r="F1204" s="302" t="s">
        <v>26</v>
      </c>
      <c r="G1204" s="302" t="s">
        <v>26</v>
      </c>
      <c r="H1204" s="301">
        <v>194928</v>
      </c>
      <c r="I1204" s="301">
        <v>73288</v>
      </c>
      <c r="J1204" s="301">
        <v>109749</v>
      </c>
      <c r="K1204" s="301">
        <v>5569640</v>
      </c>
      <c r="L1204" s="301">
        <v>8302</v>
      </c>
      <c r="M1204" s="301">
        <v>2.3480480000000001E-2</v>
      </c>
    </row>
    <row r="1205" spans="1:13" ht="14.5" x14ac:dyDescent="0.35">
      <c r="A1205" s="301">
        <v>2002990103</v>
      </c>
      <c r="B1205" s="301">
        <v>2002</v>
      </c>
      <c r="C1205" s="302" t="s">
        <v>61</v>
      </c>
      <c r="D1205" s="302" t="s">
        <v>62</v>
      </c>
      <c r="E1205" s="302" t="s">
        <v>25</v>
      </c>
      <c r="F1205" s="302" t="s">
        <v>26</v>
      </c>
      <c r="G1205" s="302" t="s">
        <v>26</v>
      </c>
      <c r="H1205" s="301">
        <v>73248</v>
      </c>
      <c r="I1205" s="301">
        <v>92966</v>
      </c>
      <c r="J1205" s="301">
        <v>31903</v>
      </c>
      <c r="K1205" s="301">
        <v>3153374</v>
      </c>
      <c r="L1205" s="301">
        <v>989</v>
      </c>
      <c r="M1205" s="301">
        <v>7.4071150000000002E-2</v>
      </c>
    </row>
    <row r="1206" spans="1:13" ht="14.5" x14ac:dyDescent="0.35">
      <c r="A1206" s="301">
        <v>2002990203</v>
      </c>
      <c r="B1206" s="301">
        <v>2002</v>
      </c>
      <c r="C1206" s="302" t="s">
        <v>61</v>
      </c>
      <c r="D1206" s="302" t="s">
        <v>62</v>
      </c>
      <c r="E1206" s="302" t="s">
        <v>27</v>
      </c>
      <c r="F1206" s="302" t="s">
        <v>26</v>
      </c>
      <c r="G1206" s="302" t="s">
        <v>26</v>
      </c>
      <c r="H1206" s="301">
        <v>138813</v>
      </c>
      <c r="I1206" s="301">
        <v>294412</v>
      </c>
      <c r="J1206" s="301">
        <v>203795</v>
      </c>
      <c r="K1206" s="301">
        <v>5073856</v>
      </c>
      <c r="L1206" s="301">
        <v>3586</v>
      </c>
      <c r="M1206" s="301">
        <v>3.8708190000000003E-2</v>
      </c>
    </row>
    <row r="1207" spans="1:13" ht="14.5" x14ac:dyDescent="0.35">
      <c r="A1207" s="301">
        <v>2002990303</v>
      </c>
      <c r="B1207" s="301">
        <v>2002</v>
      </c>
      <c r="C1207" s="302" t="s">
        <v>61</v>
      </c>
      <c r="D1207" s="302" t="s">
        <v>62</v>
      </c>
      <c r="E1207" s="302" t="s">
        <v>28</v>
      </c>
      <c r="F1207" s="302" t="s">
        <v>26</v>
      </c>
      <c r="G1207" s="302" t="s">
        <v>26</v>
      </c>
      <c r="H1207" s="301">
        <v>272641</v>
      </c>
      <c r="I1207" s="301">
        <v>103915</v>
      </c>
      <c r="J1207" s="301">
        <v>162585</v>
      </c>
      <c r="K1207" s="301">
        <v>3335411</v>
      </c>
      <c r="L1207" s="301">
        <v>5427</v>
      </c>
      <c r="M1207" s="301">
        <v>5.0235990000000001E-2</v>
      </c>
    </row>
    <row r="1208" spans="1:13" ht="14.5" x14ac:dyDescent="0.35">
      <c r="A1208" s="301">
        <v>2003000103</v>
      </c>
      <c r="B1208" s="301">
        <v>2003</v>
      </c>
      <c r="C1208" s="302" t="s">
        <v>23</v>
      </c>
      <c r="D1208" s="302" t="s">
        <v>24</v>
      </c>
      <c r="E1208" s="302" t="s">
        <v>25</v>
      </c>
      <c r="F1208" s="302" t="s">
        <v>26</v>
      </c>
      <c r="G1208" s="302" t="s">
        <v>26</v>
      </c>
      <c r="H1208" s="301">
        <v>507218</v>
      </c>
      <c r="I1208" s="301">
        <v>1620098</v>
      </c>
      <c r="J1208" s="301">
        <v>528657</v>
      </c>
      <c r="K1208" s="301">
        <v>24867738</v>
      </c>
      <c r="L1208" s="301">
        <v>7898</v>
      </c>
      <c r="M1208" s="301">
        <v>6.421934E-2</v>
      </c>
    </row>
    <row r="1209" spans="1:13" ht="14.5" x14ac:dyDescent="0.35">
      <c r="A1209" s="301">
        <v>2003000203</v>
      </c>
      <c r="B1209" s="301">
        <v>2003</v>
      </c>
      <c r="C1209" s="302" t="s">
        <v>23</v>
      </c>
      <c r="D1209" s="302" t="s">
        <v>24</v>
      </c>
      <c r="E1209" s="302" t="s">
        <v>27</v>
      </c>
      <c r="F1209" s="302" t="s">
        <v>26</v>
      </c>
      <c r="G1209" s="302" t="s">
        <v>26</v>
      </c>
      <c r="H1209" s="301">
        <v>1459794</v>
      </c>
      <c r="I1209" s="301">
        <v>3114376</v>
      </c>
      <c r="J1209" s="301">
        <v>2513957</v>
      </c>
      <c r="K1209" s="301">
        <v>44330228</v>
      </c>
      <c r="L1209" s="301">
        <v>35628</v>
      </c>
      <c r="M1209" s="301">
        <v>4.0972960000000003E-2</v>
      </c>
    </row>
    <row r="1210" spans="1:13" ht="14.5" x14ac:dyDescent="0.35">
      <c r="A1210" s="301">
        <v>2003000303</v>
      </c>
      <c r="B1210" s="301">
        <v>2003</v>
      </c>
      <c r="C1210" s="302" t="s">
        <v>23</v>
      </c>
      <c r="D1210" s="302" t="s">
        <v>24</v>
      </c>
      <c r="E1210" s="302" t="s">
        <v>28</v>
      </c>
      <c r="F1210" s="302" t="s">
        <v>26</v>
      </c>
      <c r="G1210" s="302" t="s">
        <v>26</v>
      </c>
      <c r="H1210" s="301">
        <v>1129488</v>
      </c>
      <c r="I1210" s="301">
        <v>1679948</v>
      </c>
      <c r="J1210" s="301">
        <v>2104848</v>
      </c>
      <c r="K1210" s="301">
        <v>24708316</v>
      </c>
      <c r="L1210" s="301">
        <v>30652</v>
      </c>
      <c r="M1210" s="301">
        <v>3.6849079999999999E-2</v>
      </c>
    </row>
    <row r="1211" spans="1:13" ht="14.5" x14ac:dyDescent="0.35">
      <c r="A1211" s="301">
        <v>2003000403</v>
      </c>
      <c r="B1211" s="301">
        <v>2003</v>
      </c>
      <c r="C1211" s="302" t="s">
        <v>23</v>
      </c>
      <c r="D1211" s="302" t="s">
        <v>24</v>
      </c>
      <c r="E1211" s="302" t="s">
        <v>29</v>
      </c>
      <c r="F1211" s="302" t="s">
        <v>26</v>
      </c>
      <c r="G1211" s="302" t="s">
        <v>26</v>
      </c>
      <c r="H1211" s="301">
        <v>5219740</v>
      </c>
      <c r="I1211" s="301">
        <v>6235477</v>
      </c>
      <c r="J1211" s="301">
        <v>13312004</v>
      </c>
      <c r="K1211" s="301">
        <v>87870019</v>
      </c>
      <c r="L1211" s="301">
        <v>188011</v>
      </c>
      <c r="M1211" s="301">
        <v>2.7763010000000001E-2</v>
      </c>
    </row>
    <row r="1212" spans="1:13" ht="14.5" x14ac:dyDescent="0.35">
      <c r="A1212" s="301">
        <v>2003010403</v>
      </c>
      <c r="B1212" s="301">
        <v>2003</v>
      </c>
      <c r="C1212" s="302" t="s">
        <v>30</v>
      </c>
      <c r="D1212" s="302" t="s">
        <v>31</v>
      </c>
      <c r="E1212" s="302" t="s">
        <v>26</v>
      </c>
      <c r="F1212" s="302" t="s">
        <v>26</v>
      </c>
      <c r="G1212" s="302" t="s">
        <v>26</v>
      </c>
      <c r="H1212" s="301">
        <v>157428</v>
      </c>
      <c r="I1212" s="301">
        <v>57912</v>
      </c>
      <c r="J1212" s="301">
        <v>72196</v>
      </c>
      <c r="K1212" s="301">
        <v>4536624</v>
      </c>
      <c r="L1212" s="301">
        <v>5311</v>
      </c>
      <c r="M1212" s="301">
        <v>2.9642979999999999E-2</v>
      </c>
    </row>
    <row r="1213" spans="1:13" ht="14.5" x14ac:dyDescent="0.35">
      <c r="A1213" s="301">
        <v>2003020101</v>
      </c>
      <c r="B1213" s="301">
        <v>2003</v>
      </c>
      <c r="C1213" s="302" t="s">
        <v>32</v>
      </c>
      <c r="D1213" s="302" t="s">
        <v>33</v>
      </c>
      <c r="E1213" s="302" t="s">
        <v>25</v>
      </c>
      <c r="F1213" s="302" t="s">
        <v>34</v>
      </c>
      <c r="G1213" s="302" t="s">
        <v>25</v>
      </c>
      <c r="H1213" s="301">
        <v>44470</v>
      </c>
      <c r="I1213" s="301">
        <v>43252</v>
      </c>
      <c r="J1213" s="301">
        <v>11230</v>
      </c>
      <c r="K1213" s="301">
        <v>4021396</v>
      </c>
      <c r="L1213" s="301">
        <v>1046</v>
      </c>
      <c r="M1213" s="301">
        <v>4.2527240000000001E-2</v>
      </c>
    </row>
    <row r="1214" spans="1:13" ht="14.5" x14ac:dyDescent="0.35">
      <c r="A1214" s="301">
        <v>2003020102</v>
      </c>
      <c r="B1214" s="301">
        <v>2003</v>
      </c>
      <c r="C1214" s="302" t="s">
        <v>32</v>
      </c>
      <c r="D1214" s="302" t="s">
        <v>33</v>
      </c>
      <c r="E1214" s="302" t="s">
        <v>25</v>
      </c>
      <c r="F1214" s="302" t="s">
        <v>34</v>
      </c>
      <c r="G1214" s="302" t="s">
        <v>27</v>
      </c>
      <c r="H1214" s="301">
        <v>141658</v>
      </c>
      <c r="I1214" s="301">
        <v>152248</v>
      </c>
      <c r="J1214" s="301">
        <v>39671</v>
      </c>
      <c r="K1214" s="301">
        <v>14401360</v>
      </c>
      <c r="L1214" s="301">
        <v>3799</v>
      </c>
      <c r="M1214" s="301">
        <v>3.7283509999999999E-2</v>
      </c>
    </row>
    <row r="1215" spans="1:13" ht="14.5" x14ac:dyDescent="0.35">
      <c r="A1215" s="301">
        <v>2003020103</v>
      </c>
      <c r="B1215" s="301">
        <v>2003</v>
      </c>
      <c r="C1215" s="302" t="s">
        <v>32</v>
      </c>
      <c r="D1215" s="302" t="s">
        <v>33</v>
      </c>
      <c r="E1215" s="302" t="s">
        <v>25</v>
      </c>
      <c r="F1215" s="302" t="s">
        <v>34</v>
      </c>
      <c r="G1215" s="302" t="s">
        <v>35</v>
      </c>
      <c r="H1215" s="301">
        <v>66224</v>
      </c>
      <c r="I1215" s="301">
        <v>56609</v>
      </c>
      <c r="J1215" s="301">
        <v>16728</v>
      </c>
      <c r="K1215" s="301">
        <v>5673494</v>
      </c>
      <c r="L1215" s="301">
        <v>1679</v>
      </c>
      <c r="M1215" s="301">
        <v>3.9434660000000003E-2</v>
      </c>
    </row>
    <row r="1216" spans="1:13" ht="14.5" x14ac:dyDescent="0.35">
      <c r="A1216" s="301">
        <v>2003020111</v>
      </c>
      <c r="B1216" s="301">
        <v>2003</v>
      </c>
      <c r="C1216" s="302" t="s">
        <v>32</v>
      </c>
      <c r="D1216" s="302" t="s">
        <v>33</v>
      </c>
      <c r="E1216" s="302" t="s">
        <v>25</v>
      </c>
      <c r="F1216" s="302" t="s">
        <v>36</v>
      </c>
      <c r="G1216" s="302" t="s">
        <v>25</v>
      </c>
      <c r="H1216" s="301">
        <v>32973</v>
      </c>
      <c r="I1216" s="301">
        <v>32012</v>
      </c>
      <c r="J1216" s="301">
        <v>9199</v>
      </c>
      <c r="K1216" s="301">
        <v>3019588</v>
      </c>
      <c r="L1216" s="301">
        <v>862</v>
      </c>
      <c r="M1216" s="301">
        <v>3.8247940000000001E-2</v>
      </c>
    </row>
    <row r="1217" spans="1:13" ht="14.5" x14ac:dyDescent="0.35">
      <c r="A1217" s="301">
        <v>2003020112</v>
      </c>
      <c r="B1217" s="301">
        <v>2003</v>
      </c>
      <c r="C1217" s="302" t="s">
        <v>32</v>
      </c>
      <c r="D1217" s="302" t="s">
        <v>33</v>
      </c>
      <c r="E1217" s="302" t="s">
        <v>25</v>
      </c>
      <c r="F1217" s="302" t="s">
        <v>36</v>
      </c>
      <c r="G1217" s="302" t="s">
        <v>27</v>
      </c>
      <c r="H1217" s="301">
        <v>63885</v>
      </c>
      <c r="I1217" s="301">
        <v>87896</v>
      </c>
      <c r="J1217" s="301">
        <v>19270</v>
      </c>
      <c r="K1217" s="301">
        <v>8275248</v>
      </c>
      <c r="L1217" s="301">
        <v>1840</v>
      </c>
      <c r="M1217" s="301">
        <v>3.4711279999999997E-2</v>
      </c>
    </row>
    <row r="1218" spans="1:13" ht="14.5" x14ac:dyDescent="0.35">
      <c r="A1218" s="301">
        <v>2003020113</v>
      </c>
      <c r="B1218" s="301">
        <v>2003</v>
      </c>
      <c r="C1218" s="302" t="s">
        <v>32</v>
      </c>
      <c r="D1218" s="302" t="s">
        <v>33</v>
      </c>
      <c r="E1218" s="302" t="s">
        <v>25</v>
      </c>
      <c r="F1218" s="302" t="s">
        <v>36</v>
      </c>
      <c r="G1218" s="302" t="s">
        <v>35</v>
      </c>
      <c r="H1218" s="301">
        <v>48417</v>
      </c>
      <c r="I1218" s="301">
        <v>58452</v>
      </c>
      <c r="J1218" s="301">
        <v>15021</v>
      </c>
      <c r="K1218" s="301">
        <v>5733099</v>
      </c>
      <c r="L1218" s="301">
        <v>1482</v>
      </c>
      <c r="M1218" s="301">
        <v>3.2676980000000001E-2</v>
      </c>
    </row>
    <row r="1219" spans="1:13" ht="14.5" x14ac:dyDescent="0.35">
      <c r="A1219" s="301">
        <v>2003020201</v>
      </c>
      <c r="B1219" s="301">
        <v>2003</v>
      </c>
      <c r="C1219" s="302" t="s">
        <v>32</v>
      </c>
      <c r="D1219" s="302" t="s">
        <v>33</v>
      </c>
      <c r="E1219" s="302" t="s">
        <v>27</v>
      </c>
      <c r="F1219" s="302" t="s">
        <v>34</v>
      </c>
      <c r="G1219" s="302" t="s">
        <v>25</v>
      </c>
      <c r="H1219" s="301">
        <v>76503</v>
      </c>
      <c r="I1219" s="301">
        <v>40604</v>
      </c>
      <c r="J1219" s="301">
        <v>30424</v>
      </c>
      <c r="K1219" s="301">
        <v>3789484</v>
      </c>
      <c r="L1219" s="301">
        <v>2835</v>
      </c>
      <c r="M1219" s="301">
        <v>2.6981410000000001E-2</v>
      </c>
    </row>
    <row r="1220" spans="1:13" ht="14.5" x14ac:dyDescent="0.35">
      <c r="A1220" s="301">
        <v>2003020202</v>
      </c>
      <c r="B1220" s="301">
        <v>2003</v>
      </c>
      <c r="C1220" s="302" t="s">
        <v>32</v>
      </c>
      <c r="D1220" s="302" t="s">
        <v>33</v>
      </c>
      <c r="E1220" s="302" t="s">
        <v>27</v>
      </c>
      <c r="F1220" s="302" t="s">
        <v>34</v>
      </c>
      <c r="G1220" s="302" t="s">
        <v>27</v>
      </c>
      <c r="H1220" s="301">
        <v>278078</v>
      </c>
      <c r="I1220" s="301">
        <v>152064</v>
      </c>
      <c r="J1220" s="301">
        <v>110699</v>
      </c>
      <c r="K1220" s="301">
        <v>15185284</v>
      </c>
      <c r="L1220" s="301">
        <v>11051</v>
      </c>
      <c r="M1220" s="301">
        <v>2.516345E-2</v>
      </c>
    </row>
    <row r="1221" spans="1:13" ht="14.5" x14ac:dyDescent="0.35">
      <c r="A1221" s="301">
        <v>2003020203</v>
      </c>
      <c r="B1221" s="301">
        <v>2003</v>
      </c>
      <c r="C1221" s="302" t="s">
        <v>32</v>
      </c>
      <c r="D1221" s="302" t="s">
        <v>33</v>
      </c>
      <c r="E1221" s="302" t="s">
        <v>27</v>
      </c>
      <c r="F1221" s="302" t="s">
        <v>34</v>
      </c>
      <c r="G1221" s="302" t="s">
        <v>35</v>
      </c>
      <c r="H1221" s="301">
        <v>291254</v>
      </c>
      <c r="I1221" s="301">
        <v>160990</v>
      </c>
      <c r="J1221" s="301">
        <v>127403</v>
      </c>
      <c r="K1221" s="301">
        <v>16520680</v>
      </c>
      <c r="L1221" s="301">
        <v>13043</v>
      </c>
      <c r="M1221" s="301">
        <v>2.232955E-2</v>
      </c>
    </row>
    <row r="1222" spans="1:13" ht="14.5" x14ac:dyDescent="0.35">
      <c r="A1222" s="301">
        <v>2003020211</v>
      </c>
      <c r="B1222" s="301">
        <v>2003</v>
      </c>
      <c r="C1222" s="302" t="s">
        <v>32</v>
      </c>
      <c r="D1222" s="302" t="s">
        <v>33</v>
      </c>
      <c r="E1222" s="302" t="s">
        <v>27</v>
      </c>
      <c r="F1222" s="302" t="s">
        <v>36</v>
      </c>
      <c r="G1222" s="302" t="s">
        <v>25</v>
      </c>
      <c r="H1222" s="301">
        <v>96103</v>
      </c>
      <c r="I1222" s="301">
        <v>58704</v>
      </c>
      <c r="J1222" s="301">
        <v>44620</v>
      </c>
      <c r="K1222" s="301">
        <v>5526996</v>
      </c>
      <c r="L1222" s="301">
        <v>4198</v>
      </c>
      <c r="M1222" s="301">
        <v>2.2891769999999999E-2</v>
      </c>
    </row>
    <row r="1223" spans="1:13" ht="14.5" x14ac:dyDescent="0.35">
      <c r="A1223" s="301">
        <v>2003020212</v>
      </c>
      <c r="B1223" s="301">
        <v>2003</v>
      </c>
      <c r="C1223" s="302" t="s">
        <v>32</v>
      </c>
      <c r="D1223" s="302" t="s">
        <v>33</v>
      </c>
      <c r="E1223" s="302" t="s">
        <v>27</v>
      </c>
      <c r="F1223" s="302" t="s">
        <v>36</v>
      </c>
      <c r="G1223" s="302" t="s">
        <v>27</v>
      </c>
      <c r="H1223" s="301">
        <v>127968</v>
      </c>
      <c r="I1223" s="301">
        <v>82308</v>
      </c>
      <c r="J1223" s="301">
        <v>60202</v>
      </c>
      <c r="K1223" s="301">
        <v>8182760</v>
      </c>
      <c r="L1223" s="301">
        <v>5978</v>
      </c>
      <c r="M1223" s="301">
        <v>2.140717E-2</v>
      </c>
    </row>
    <row r="1224" spans="1:13" ht="14.5" x14ac:dyDescent="0.35">
      <c r="A1224" s="301">
        <v>2003020213</v>
      </c>
      <c r="B1224" s="301">
        <v>2003</v>
      </c>
      <c r="C1224" s="302" t="s">
        <v>32</v>
      </c>
      <c r="D1224" s="302" t="s">
        <v>33</v>
      </c>
      <c r="E1224" s="302" t="s">
        <v>27</v>
      </c>
      <c r="F1224" s="302" t="s">
        <v>36</v>
      </c>
      <c r="G1224" s="302" t="s">
        <v>35</v>
      </c>
      <c r="H1224" s="301">
        <v>151547</v>
      </c>
      <c r="I1224" s="301">
        <v>99868</v>
      </c>
      <c r="J1224" s="301">
        <v>76686</v>
      </c>
      <c r="K1224" s="301">
        <v>10178445</v>
      </c>
      <c r="L1224" s="301">
        <v>7818</v>
      </c>
      <c r="M1224" s="301">
        <v>1.9383379999999999E-2</v>
      </c>
    </row>
    <row r="1225" spans="1:13" ht="14.5" x14ac:dyDescent="0.35">
      <c r="A1225" s="301">
        <v>2003020301</v>
      </c>
      <c r="B1225" s="301">
        <v>2003</v>
      </c>
      <c r="C1225" s="302" t="s">
        <v>32</v>
      </c>
      <c r="D1225" s="302" t="s">
        <v>33</v>
      </c>
      <c r="E1225" s="302" t="s">
        <v>28</v>
      </c>
      <c r="F1225" s="302" t="s">
        <v>34</v>
      </c>
      <c r="G1225" s="302" t="s">
        <v>25</v>
      </c>
      <c r="H1225" s="301">
        <v>89320</v>
      </c>
      <c r="I1225" s="301">
        <v>29928</v>
      </c>
      <c r="J1225" s="301">
        <v>48343</v>
      </c>
      <c r="K1225" s="301">
        <v>2736688</v>
      </c>
      <c r="L1225" s="301">
        <v>4356</v>
      </c>
      <c r="M1225" s="301">
        <v>2.0503190000000001E-2</v>
      </c>
    </row>
    <row r="1226" spans="1:13" ht="14.5" x14ac:dyDescent="0.35">
      <c r="A1226" s="301">
        <v>2003020302</v>
      </c>
      <c r="B1226" s="301">
        <v>2003</v>
      </c>
      <c r="C1226" s="302" t="s">
        <v>32</v>
      </c>
      <c r="D1226" s="302" t="s">
        <v>33</v>
      </c>
      <c r="E1226" s="302" t="s">
        <v>28</v>
      </c>
      <c r="F1226" s="302" t="s">
        <v>34</v>
      </c>
      <c r="G1226" s="302" t="s">
        <v>27</v>
      </c>
      <c r="H1226" s="301">
        <v>210445</v>
      </c>
      <c r="I1226" s="301">
        <v>79005</v>
      </c>
      <c r="J1226" s="301">
        <v>113425</v>
      </c>
      <c r="K1226" s="301">
        <v>7799502</v>
      </c>
      <c r="L1226" s="301">
        <v>11208</v>
      </c>
      <c r="M1226" s="301">
        <v>1.8777060000000002E-2</v>
      </c>
    </row>
    <row r="1227" spans="1:13" ht="14.5" x14ac:dyDescent="0.35">
      <c r="A1227" s="301">
        <v>2003020303</v>
      </c>
      <c r="B1227" s="301">
        <v>2003</v>
      </c>
      <c r="C1227" s="302" t="s">
        <v>32</v>
      </c>
      <c r="D1227" s="302" t="s">
        <v>33</v>
      </c>
      <c r="E1227" s="302" t="s">
        <v>28</v>
      </c>
      <c r="F1227" s="302" t="s">
        <v>34</v>
      </c>
      <c r="G1227" s="302" t="s">
        <v>35</v>
      </c>
      <c r="H1227" s="301">
        <v>689673</v>
      </c>
      <c r="I1227" s="301">
        <v>272149</v>
      </c>
      <c r="J1227" s="301">
        <v>433312</v>
      </c>
      <c r="K1227" s="301">
        <v>28545866</v>
      </c>
      <c r="L1227" s="301">
        <v>45592</v>
      </c>
      <c r="M1227" s="301">
        <v>1.512701E-2</v>
      </c>
    </row>
    <row r="1228" spans="1:13" ht="14.5" x14ac:dyDescent="0.35">
      <c r="A1228" s="301">
        <v>2003020311</v>
      </c>
      <c r="B1228" s="301">
        <v>2003</v>
      </c>
      <c r="C1228" s="302" t="s">
        <v>32</v>
      </c>
      <c r="D1228" s="302" t="s">
        <v>33</v>
      </c>
      <c r="E1228" s="302" t="s">
        <v>28</v>
      </c>
      <c r="F1228" s="302" t="s">
        <v>36</v>
      </c>
      <c r="G1228" s="302" t="s">
        <v>25</v>
      </c>
      <c r="H1228" s="301">
        <v>104142</v>
      </c>
      <c r="I1228" s="301">
        <v>41144</v>
      </c>
      <c r="J1228" s="301">
        <v>61176</v>
      </c>
      <c r="K1228" s="301">
        <v>3756020</v>
      </c>
      <c r="L1228" s="301">
        <v>5507</v>
      </c>
      <c r="M1228" s="301">
        <v>1.8909260000000001E-2</v>
      </c>
    </row>
    <row r="1229" spans="1:13" ht="14.5" x14ac:dyDescent="0.35">
      <c r="A1229" s="301">
        <v>2003020312</v>
      </c>
      <c r="B1229" s="301">
        <v>2003</v>
      </c>
      <c r="C1229" s="302" t="s">
        <v>32</v>
      </c>
      <c r="D1229" s="302" t="s">
        <v>33</v>
      </c>
      <c r="E1229" s="302" t="s">
        <v>28</v>
      </c>
      <c r="F1229" s="302" t="s">
        <v>36</v>
      </c>
      <c r="G1229" s="302" t="s">
        <v>27</v>
      </c>
      <c r="H1229" s="301">
        <v>93479</v>
      </c>
      <c r="I1229" s="301">
        <v>36818</v>
      </c>
      <c r="J1229" s="301">
        <v>50669</v>
      </c>
      <c r="K1229" s="301">
        <v>3644554</v>
      </c>
      <c r="L1229" s="301">
        <v>4993</v>
      </c>
      <c r="M1229" s="301">
        <v>1.8721419999999999E-2</v>
      </c>
    </row>
    <row r="1230" spans="1:13" ht="14.5" x14ac:dyDescent="0.35">
      <c r="A1230" s="301">
        <v>2003020313</v>
      </c>
      <c r="B1230" s="301">
        <v>2003</v>
      </c>
      <c r="C1230" s="302" t="s">
        <v>32</v>
      </c>
      <c r="D1230" s="302" t="s">
        <v>33</v>
      </c>
      <c r="E1230" s="302" t="s">
        <v>28</v>
      </c>
      <c r="F1230" s="302" t="s">
        <v>36</v>
      </c>
      <c r="G1230" s="302" t="s">
        <v>35</v>
      </c>
      <c r="H1230" s="301">
        <v>232146</v>
      </c>
      <c r="I1230" s="301">
        <v>90406</v>
      </c>
      <c r="J1230" s="301">
        <v>140391</v>
      </c>
      <c r="K1230" s="301">
        <v>9466097</v>
      </c>
      <c r="L1230" s="301">
        <v>14760</v>
      </c>
      <c r="M1230" s="301">
        <v>1.572844E-2</v>
      </c>
    </row>
    <row r="1231" spans="1:13" ht="14.5" x14ac:dyDescent="0.35">
      <c r="A1231" s="301">
        <v>2003100103</v>
      </c>
      <c r="B1231" s="301">
        <v>2003</v>
      </c>
      <c r="C1231" s="302" t="s">
        <v>37</v>
      </c>
      <c r="D1231" s="302" t="s">
        <v>38</v>
      </c>
      <c r="E1231" s="302" t="s">
        <v>25</v>
      </c>
      <c r="F1231" s="302" t="s">
        <v>26</v>
      </c>
      <c r="G1231" s="302" t="s">
        <v>26</v>
      </c>
      <c r="H1231" s="301">
        <v>100009</v>
      </c>
      <c r="I1231" s="301">
        <v>408676</v>
      </c>
      <c r="J1231" s="301">
        <v>24920</v>
      </c>
      <c r="K1231" s="301">
        <v>17617009</v>
      </c>
      <c r="L1231" s="301">
        <v>827</v>
      </c>
      <c r="M1231" s="301">
        <v>0.1209469</v>
      </c>
    </row>
    <row r="1232" spans="1:13" ht="14.5" x14ac:dyDescent="0.35">
      <c r="A1232" s="301">
        <v>2003100203</v>
      </c>
      <c r="B1232" s="301">
        <v>2003</v>
      </c>
      <c r="C1232" s="302" t="s">
        <v>37</v>
      </c>
      <c r="D1232" s="302" t="s">
        <v>38</v>
      </c>
      <c r="E1232" s="302" t="s">
        <v>27</v>
      </c>
      <c r="F1232" s="302" t="s">
        <v>26</v>
      </c>
      <c r="G1232" s="302" t="s">
        <v>26</v>
      </c>
      <c r="H1232" s="301">
        <v>117585</v>
      </c>
      <c r="I1232" s="301">
        <v>202200</v>
      </c>
      <c r="J1232" s="301">
        <v>30331</v>
      </c>
      <c r="K1232" s="301">
        <v>20772775</v>
      </c>
      <c r="L1232" s="301">
        <v>3074</v>
      </c>
      <c r="M1232" s="301">
        <v>3.8254799999999999E-2</v>
      </c>
    </row>
    <row r="1233" spans="1:13" ht="14.5" x14ac:dyDescent="0.35">
      <c r="A1233" s="301">
        <v>2003100303</v>
      </c>
      <c r="B1233" s="301">
        <v>2003</v>
      </c>
      <c r="C1233" s="302" t="s">
        <v>37</v>
      </c>
      <c r="D1233" s="302" t="s">
        <v>38</v>
      </c>
      <c r="E1233" s="302" t="s">
        <v>28</v>
      </c>
      <c r="F1233" s="302" t="s">
        <v>26</v>
      </c>
      <c r="G1233" s="302" t="s">
        <v>26</v>
      </c>
      <c r="H1233" s="301">
        <v>215415</v>
      </c>
      <c r="I1233" s="301">
        <v>115449</v>
      </c>
      <c r="J1233" s="301">
        <v>115664</v>
      </c>
      <c r="K1233" s="301">
        <v>11504041</v>
      </c>
      <c r="L1233" s="301">
        <v>11506</v>
      </c>
      <c r="M1233" s="301">
        <v>1.8722450000000002E-2</v>
      </c>
    </row>
    <row r="1234" spans="1:13" ht="14.5" x14ac:dyDescent="0.35">
      <c r="A1234" s="301">
        <v>2003110103</v>
      </c>
      <c r="B1234" s="301">
        <v>2003</v>
      </c>
      <c r="C1234" s="302" t="s">
        <v>39</v>
      </c>
      <c r="D1234" s="302" t="s">
        <v>40</v>
      </c>
      <c r="E1234" s="302" t="s">
        <v>25</v>
      </c>
      <c r="F1234" s="302" t="s">
        <v>34</v>
      </c>
      <c r="G1234" s="302" t="s">
        <v>26</v>
      </c>
      <c r="H1234" s="301">
        <v>1433021</v>
      </c>
      <c r="I1234" s="301">
        <v>1495855</v>
      </c>
      <c r="J1234" s="301">
        <v>397984</v>
      </c>
      <c r="K1234" s="301">
        <v>152995121</v>
      </c>
      <c r="L1234" s="301">
        <v>40559</v>
      </c>
      <c r="M1234" s="301">
        <v>3.5331700000000001E-2</v>
      </c>
    </row>
    <row r="1235" spans="1:13" ht="14.5" x14ac:dyDescent="0.35">
      <c r="A1235" s="301">
        <v>2003110113</v>
      </c>
      <c r="B1235" s="301">
        <v>2003</v>
      </c>
      <c r="C1235" s="302" t="s">
        <v>39</v>
      </c>
      <c r="D1235" s="302" t="s">
        <v>40</v>
      </c>
      <c r="E1235" s="302" t="s">
        <v>25</v>
      </c>
      <c r="F1235" s="302" t="s">
        <v>36</v>
      </c>
      <c r="G1235" s="302" t="s">
        <v>26</v>
      </c>
      <c r="H1235" s="301">
        <v>983553</v>
      </c>
      <c r="I1235" s="301">
        <v>1825302</v>
      </c>
      <c r="J1235" s="301">
        <v>344318</v>
      </c>
      <c r="K1235" s="301">
        <v>197166673</v>
      </c>
      <c r="L1235" s="301">
        <v>38043</v>
      </c>
      <c r="M1235" s="301">
        <v>2.5853500000000001E-2</v>
      </c>
    </row>
    <row r="1236" spans="1:13" ht="14.5" x14ac:dyDescent="0.35">
      <c r="A1236" s="301">
        <v>2003110203</v>
      </c>
      <c r="B1236" s="301">
        <v>2003</v>
      </c>
      <c r="C1236" s="302" t="s">
        <v>39</v>
      </c>
      <c r="D1236" s="302" t="s">
        <v>40</v>
      </c>
      <c r="E1236" s="302" t="s">
        <v>27</v>
      </c>
      <c r="F1236" s="302" t="s">
        <v>34</v>
      </c>
      <c r="G1236" s="302" t="s">
        <v>26</v>
      </c>
      <c r="H1236" s="301">
        <v>775836</v>
      </c>
      <c r="I1236" s="301">
        <v>564663</v>
      </c>
      <c r="J1236" s="301">
        <v>393667</v>
      </c>
      <c r="K1236" s="301">
        <v>59541012</v>
      </c>
      <c r="L1236" s="301">
        <v>41926</v>
      </c>
      <c r="M1236" s="301">
        <v>1.8504779999999998E-2</v>
      </c>
    </row>
    <row r="1237" spans="1:13" ht="14.5" x14ac:dyDescent="0.35">
      <c r="A1237" s="301">
        <v>2003110213</v>
      </c>
      <c r="B1237" s="301">
        <v>2003</v>
      </c>
      <c r="C1237" s="302" t="s">
        <v>39</v>
      </c>
      <c r="D1237" s="302" t="s">
        <v>40</v>
      </c>
      <c r="E1237" s="302" t="s">
        <v>27</v>
      </c>
      <c r="F1237" s="302" t="s">
        <v>36</v>
      </c>
      <c r="G1237" s="302" t="s">
        <v>26</v>
      </c>
      <c r="H1237" s="301">
        <v>1249370</v>
      </c>
      <c r="I1237" s="301">
        <v>1113703</v>
      </c>
      <c r="J1237" s="301">
        <v>838581</v>
      </c>
      <c r="K1237" s="301">
        <v>126472694</v>
      </c>
      <c r="L1237" s="301">
        <v>95512</v>
      </c>
      <c r="M1237" s="301">
        <v>1.308081E-2</v>
      </c>
    </row>
    <row r="1238" spans="1:13" ht="14.5" x14ac:dyDescent="0.35">
      <c r="A1238" s="301">
        <v>2003110303</v>
      </c>
      <c r="B1238" s="301">
        <v>2003</v>
      </c>
      <c r="C1238" s="302" t="s">
        <v>39</v>
      </c>
      <c r="D1238" s="302" t="s">
        <v>40</v>
      </c>
      <c r="E1238" s="302" t="s">
        <v>28</v>
      </c>
      <c r="F1238" s="302" t="s">
        <v>34</v>
      </c>
      <c r="G1238" s="302" t="s">
        <v>26</v>
      </c>
      <c r="H1238" s="301">
        <v>658079</v>
      </c>
      <c r="I1238" s="301">
        <v>425134</v>
      </c>
      <c r="J1238" s="301">
        <v>511311</v>
      </c>
      <c r="K1238" s="301">
        <v>46844362</v>
      </c>
      <c r="L1238" s="301">
        <v>56195</v>
      </c>
      <c r="M1238" s="301">
        <v>1.171057E-2</v>
      </c>
    </row>
    <row r="1239" spans="1:13" ht="14.5" x14ac:dyDescent="0.35">
      <c r="A1239" s="301">
        <v>2003110313</v>
      </c>
      <c r="B1239" s="301">
        <v>2003</v>
      </c>
      <c r="C1239" s="302" t="s">
        <v>39</v>
      </c>
      <c r="D1239" s="302" t="s">
        <v>40</v>
      </c>
      <c r="E1239" s="302" t="s">
        <v>28</v>
      </c>
      <c r="F1239" s="302" t="s">
        <v>36</v>
      </c>
      <c r="G1239" s="302" t="s">
        <v>26</v>
      </c>
      <c r="H1239" s="301">
        <v>1958435</v>
      </c>
      <c r="I1239" s="301">
        <v>1604812</v>
      </c>
      <c r="J1239" s="301">
        <v>1898599</v>
      </c>
      <c r="K1239" s="301">
        <v>183401789</v>
      </c>
      <c r="L1239" s="301">
        <v>217107</v>
      </c>
      <c r="M1239" s="301">
        <v>9.0205890000000007E-3</v>
      </c>
    </row>
    <row r="1240" spans="1:13" ht="14.5" x14ac:dyDescent="0.35">
      <c r="A1240" s="301">
        <v>2003110403</v>
      </c>
      <c r="B1240" s="301">
        <v>2003</v>
      </c>
      <c r="C1240" s="302" t="s">
        <v>39</v>
      </c>
      <c r="D1240" s="302" t="s">
        <v>40</v>
      </c>
      <c r="E1240" s="302" t="s">
        <v>29</v>
      </c>
      <c r="F1240" s="302" t="s">
        <v>34</v>
      </c>
      <c r="G1240" s="302" t="s">
        <v>26</v>
      </c>
      <c r="H1240" s="301">
        <v>298111</v>
      </c>
      <c r="I1240" s="301">
        <v>151454</v>
      </c>
      <c r="J1240" s="301">
        <v>239385</v>
      </c>
      <c r="K1240" s="301">
        <v>16566204</v>
      </c>
      <c r="L1240" s="301">
        <v>26162</v>
      </c>
      <c r="M1240" s="301">
        <v>1.139474E-2</v>
      </c>
    </row>
    <row r="1241" spans="1:13" ht="14.5" x14ac:dyDescent="0.35">
      <c r="A1241" s="301">
        <v>2003110413</v>
      </c>
      <c r="B1241" s="301">
        <v>2003</v>
      </c>
      <c r="C1241" s="302" t="s">
        <v>39</v>
      </c>
      <c r="D1241" s="302" t="s">
        <v>40</v>
      </c>
      <c r="E1241" s="302" t="s">
        <v>29</v>
      </c>
      <c r="F1241" s="302" t="s">
        <v>36</v>
      </c>
      <c r="G1241" s="302" t="s">
        <v>26</v>
      </c>
      <c r="H1241" s="301">
        <v>659844</v>
      </c>
      <c r="I1241" s="301">
        <v>389621</v>
      </c>
      <c r="J1241" s="301">
        <v>633445</v>
      </c>
      <c r="K1241" s="301">
        <v>42802085</v>
      </c>
      <c r="L1241" s="301">
        <v>69088</v>
      </c>
      <c r="M1241" s="301">
        <v>9.5507950000000008E-3</v>
      </c>
    </row>
    <row r="1242" spans="1:13" ht="14.5" x14ac:dyDescent="0.35">
      <c r="A1242" s="301">
        <v>2003140103</v>
      </c>
      <c r="B1242" s="301">
        <v>2003</v>
      </c>
      <c r="C1242" s="302" t="s">
        <v>41</v>
      </c>
      <c r="D1242" s="302" t="s">
        <v>42</v>
      </c>
      <c r="E1242" s="302" t="s">
        <v>25</v>
      </c>
      <c r="F1242" s="302" t="s">
        <v>26</v>
      </c>
      <c r="G1242" s="302" t="s">
        <v>26</v>
      </c>
      <c r="H1242" s="301">
        <v>161653</v>
      </c>
      <c r="I1242" s="301">
        <v>586283</v>
      </c>
      <c r="J1242" s="301">
        <v>26900</v>
      </c>
      <c r="K1242" s="301">
        <v>57330465</v>
      </c>
      <c r="L1242" s="301">
        <v>2603</v>
      </c>
      <c r="M1242" s="301">
        <v>6.2096199999999997E-2</v>
      </c>
    </row>
    <row r="1243" spans="1:13" ht="14.5" x14ac:dyDescent="0.35">
      <c r="A1243" s="301">
        <v>2003140203</v>
      </c>
      <c r="B1243" s="301">
        <v>2003</v>
      </c>
      <c r="C1243" s="302" t="s">
        <v>41</v>
      </c>
      <c r="D1243" s="302" t="s">
        <v>42</v>
      </c>
      <c r="E1243" s="302" t="s">
        <v>27</v>
      </c>
      <c r="F1243" s="302" t="s">
        <v>26</v>
      </c>
      <c r="G1243" s="302" t="s">
        <v>26</v>
      </c>
      <c r="H1243" s="301">
        <v>332267</v>
      </c>
      <c r="I1243" s="301">
        <v>589660</v>
      </c>
      <c r="J1243" s="301">
        <v>99033</v>
      </c>
      <c r="K1243" s="301">
        <v>58543961</v>
      </c>
      <c r="L1243" s="301">
        <v>9835</v>
      </c>
      <c r="M1243" s="301">
        <v>3.3783189999999998E-2</v>
      </c>
    </row>
    <row r="1244" spans="1:13" ht="14.5" x14ac:dyDescent="0.35">
      <c r="A1244" s="301">
        <v>2003140303</v>
      </c>
      <c r="B1244" s="301">
        <v>2003</v>
      </c>
      <c r="C1244" s="302" t="s">
        <v>41</v>
      </c>
      <c r="D1244" s="302" t="s">
        <v>42</v>
      </c>
      <c r="E1244" s="302" t="s">
        <v>28</v>
      </c>
      <c r="F1244" s="302" t="s">
        <v>26</v>
      </c>
      <c r="G1244" s="302" t="s">
        <v>26</v>
      </c>
      <c r="H1244" s="301">
        <v>700718</v>
      </c>
      <c r="I1244" s="301">
        <v>492525</v>
      </c>
      <c r="J1244" s="301">
        <v>331648</v>
      </c>
      <c r="K1244" s="301">
        <v>48694312</v>
      </c>
      <c r="L1244" s="301">
        <v>32503</v>
      </c>
      <c r="M1244" s="301">
        <v>2.1558359999999999E-2</v>
      </c>
    </row>
    <row r="1245" spans="1:13" ht="14.5" x14ac:dyDescent="0.35">
      <c r="A1245" s="301">
        <v>2003200103</v>
      </c>
      <c r="B1245" s="301">
        <v>2003</v>
      </c>
      <c r="C1245" s="302" t="s">
        <v>43</v>
      </c>
      <c r="D1245" s="302" t="s">
        <v>44</v>
      </c>
      <c r="E1245" s="302" t="s">
        <v>25</v>
      </c>
      <c r="F1245" s="302" t="s">
        <v>26</v>
      </c>
      <c r="G1245" s="302" t="s">
        <v>26</v>
      </c>
      <c r="H1245" s="301">
        <v>410680</v>
      </c>
      <c r="I1245" s="301">
        <v>397970</v>
      </c>
      <c r="J1245" s="301">
        <v>108003</v>
      </c>
      <c r="K1245" s="301">
        <v>35417596</v>
      </c>
      <c r="L1245" s="301">
        <v>9557</v>
      </c>
      <c r="M1245" s="301">
        <v>4.2973589999999999E-2</v>
      </c>
    </row>
    <row r="1246" spans="1:13" ht="14.5" x14ac:dyDescent="0.35">
      <c r="A1246" s="301">
        <v>2003200203</v>
      </c>
      <c r="B1246" s="301">
        <v>2003</v>
      </c>
      <c r="C1246" s="302" t="s">
        <v>43</v>
      </c>
      <c r="D1246" s="302" t="s">
        <v>44</v>
      </c>
      <c r="E1246" s="302" t="s">
        <v>27</v>
      </c>
      <c r="F1246" s="302" t="s">
        <v>26</v>
      </c>
      <c r="G1246" s="302" t="s">
        <v>26</v>
      </c>
      <c r="H1246" s="301">
        <v>724804</v>
      </c>
      <c r="I1246" s="301">
        <v>384358</v>
      </c>
      <c r="J1246" s="301">
        <v>285792</v>
      </c>
      <c r="K1246" s="301">
        <v>34510182</v>
      </c>
      <c r="L1246" s="301">
        <v>25727</v>
      </c>
      <c r="M1246" s="301">
        <v>2.817248E-2</v>
      </c>
    </row>
    <row r="1247" spans="1:13" ht="14.5" x14ac:dyDescent="0.35">
      <c r="A1247" s="301">
        <v>2003200303</v>
      </c>
      <c r="B1247" s="301">
        <v>2003</v>
      </c>
      <c r="C1247" s="302" t="s">
        <v>43</v>
      </c>
      <c r="D1247" s="302" t="s">
        <v>44</v>
      </c>
      <c r="E1247" s="302" t="s">
        <v>28</v>
      </c>
      <c r="F1247" s="302" t="s">
        <v>26</v>
      </c>
      <c r="G1247" s="302" t="s">
        <v>26</v>
      </c>
      <c r="H1247" s="301">
        <v>1404232</v>
      </c>
      <c r="I1247" s="301">
        <v>444373</v>
      </c>
      <c r="J1247" s="301">
        <v>775480</v>
      </c>
      <c r="K1247" s="301">
        <v>36465987</v>
      </c>
      <c r="L1247" s="301">
        <v>62330</v>
      </c>
      <c r="M1247" s="301">
        <v>2.2529130000000001E-2</v>
      </c>
    </row>
    <row r="1248" spans="1:13" ht="14.5" x14ac:dyDescent="0.35">
      <c r="A1248" s="301">
        <v>2003240103</v>
      </c>
      <c r="B1248" s="301">
        <v>2003</v>
      </c>
      <c r="C1248" s="302" t="s">
        <v>45</v>
      </c>
      <c r="D1248" s="302" t="s">
        <v>46</v>
      </c>
      <c r="E1248" s="302" t="s">
        <v>25</v>
      </c>
      <c r="F1248" s="302" t="s">
        <v>26</v>
      </c>
      <c r="G1248" s="302" t="s">
        <v>26</v>
      </c>
      <c r="H1248" s="301">
        <v>296078</v>
      </c>
      <c r="I1248" s="301">
        <v>357163</v>
      </c>
      <c r="J1248" s="301">
        <v>77835</v>
      </c>
      <c r="K1248" s="301">
        <v>27786975</v>
      </c>
      <c r="L1248" s="301">
        <v>6092</v>
      </c>
      <c r="M1248" s="301">
        <v>4.8597309999999998E-2</v>
      </c>
    </row>
    <row r="1249" spans="1:13" ht="14.5" x14ac:dyDescent="0.35">
      <c r="A1249" s="301">
        <v>2003240203</v>
      </c>
      <c r="B1249" s="301">
        <v>2003</v>
      </c>
      <c r="C1249" s="302" t="s">
        <v>45</v>
      </c>
      <c r="D1249" s="302" t="s">
        <v>46</v>
      </c>
      <c r="E1249" s="302" t="s">
        <v>27</v>
      </c>
      <c r="F1249" s="302" t="s">
        <v>26</v>
      </c>
      <c r="G1249" s="302" t="s">
        <v>26</v>
      </c>
      <c r="H1249" s="301">
        <v>408248</v>
      </c>
      <c r="I1249" s="301">
        <v>193512</v>
      </c>
      <c r="J1249" s="301">
        <v>145753</v>
      </c>
      <c r="K1249" s="301">
        <v>15554600</v>
      </c>
      <c r="L1249" s="301">
        <v>11751</v>
      </c>
      <c r="M1249" s="301">
        <v>3.4740500000000001E-2</v>
      </c>
    </row>
    <row r="1250" spans="1:13" ht="14.5" x14ac:dyDescent="0.35">
      <c r="A1250" s="301">
        <v>2003240303</v>
      </c>
      <c r="B1250" s="301">
        <v>2003</v>
      </c>
      <c r="C1250" s="302" t="s">
        <v>45</v>
      </c>
      <c r="D1250" s="302" t="s">
        <v>46</v>
      </c>
      <c r="E1250" s="302" t="s">
        <v>28</v>
      </c>
      <c r="F1250" s="302" t="s">
        <v>26</v>
      </c>
      <c r="G1250" s="302" t="s">
        <v>26</v>
      </c>
      <c r="H1250" s="301">
        <v>1620384</v>
      </c>
      <c r="I1250" s="301">
        <v>393278</v>
      </c>
      <c r="J1250" s="301">
        <v>751515</v>
      </c>
      <c r="K1250" s="301">
        <v>31956472</v>
      </c>
      <c r="L1250" s="301">
        <v>61340</v>
      </c>
      <c r="M1250" s="301">
        <v>2.641655E-2</v>
      </c>
    </row>
    <row r="1251" spans="1:13" ht="14.5" x14ac:dyDescent="0.35">
      <c r="A1251" s="301">
        <v>2003260103</v>
      </c>
      <c r="B1251" s="301">
        <v>2003</v>
      </c>
      <c r="C1251" s="302" t="s">
        <v>47</v>
      </c>
      <c r="D1251" s="302" t="s">
        <v>48</v>
      </c>
      <c r="E1251" s="302" t="s">
        <v>25</v>
      </c>
      <c r="F1251" s="302" t="s">
        <v>26</v>
      </c>
      <c r="G1251" s="302" t="s">
        <v>26</v>
      </c>
      <c r="H1251" s="301">
        <v>297756</v>
      </c>
      <c r="I1251" s="301">
        <v>230836</v>
      </c>
      <c r="J1251" s="301">
        <v>61295</v>
      </c>
      <c r="K1251" s="301">
        <v>15922076</v>
      </c>
      <c r="L1251" s="301">
        <v>4197</v>
      </c>
      <c r="M1251" s="301">
        <v>7.0939199999999994E-2</v>
      </c>
    </row>
    <row r="1252" spans="1:13" ht="14.5" x14ac:dyDescent="0.35">
      <c r="A1252" s="301">
        <v>2003260203</v>
      </c>
      <c r="B1252" s="301">
        <v>2003</v>
      </c>
      <c r="C1252" s="302" t="s">
        <v>47</v>
      </c>
      <c r="D1252" s="302" t="s">
        <v>48</v>
      </c>
      <c r="E1252" s="302" t="s">
        <v>27</v>
      </c>
      <c r="F1252" s="302" t="s">
        <v>26</v>
      </c>
      <c r="G1252" s="302" t="s">
        <v>26</v>
      </c>
      <c r="H1252" s="301">
        <v>613093</v>
      </c>
      <c r="I1252" s="301">
        <v>269508</v>
      </c>
      <c r="J1252" s="301">
        <v>202591</v>
      </c>
      <c r="K1252" s="301">
        <v>18811444</v>
      </c>
      <c r="L1252" s="301">
        <v>14133</v>
      </c>
      <c r="M1252" s="301">
        <v>4.3379109999999999E-2</v>
      </c>
    </row>
    <row r="1253" spans="1:13" ht="14.5" x14ac:dyDescent="0.35">
      <c r="A1253" s="301">
        <v>2003260303</v>
      </c>
      <c r="B1253" s="301">
        <v>2003</v>
      </c>
      <c r="C1253" s="302" t="s">
        <v>47</v>
      </c>
      <c r="D1253" s="302" t="s">
        <v>48</v>
      </c>
      <c r="E1253" s="302" t="s">
        <v>28</v>
      </c>
      <c r="F1253" s="302" t="s">
        <v>26</v>
      </c>
      <c r="G1253" s="302" t="s">
        <v>26</v>
      </c>
      <c r="H1253" s="301">
        <v>1176790</v>
      </c>
      <c r="I1253" s="301">
        <v>318384</v>
      </c>
      <c r="J1253" s="301">
        <v>521013</v>
      </c>
      <c r="K1253" s="301">
        <v>23174692</v>
      </c>
      <c r="L1253" s="301">
        <v>38251</v>
      </c>
      <c r="M1253" s="301">
        <v>3.0764619999999999E-2</v>
      </c>
    </row>
    <row r="1254" spans="1:13" ht="14.5" x14ac:dyDescent="0.35">
      <c r="A1254" s="301">
        <v>2003280103</v>
      </c>
      <c r="B1254" s="301">
        <v>2003</v>
      </c>
      <c r="C1254" s="302" t="s">
        <v>49</v>
      </c>
      <c r="D1254" s="302" t="s">
        <v>50</v>
      </c>
      <c r="E1254" s="302" t="s">
        <v>25</v>
      </c>
      <c r="F1254" s="302" t="s">
        <v>26</v>
      </c>
      <c r="G1254" s="302" t="s">
        <v>26</v>
      </c>
      <c r="H1254" s="301">
        <v>948075</v>
      </c>
      <c r="I1254" s="301">
        <v>756324</v>
      </c>
      <c r="J1254" s="301">
        <v>160919</v>
      </c>
      <c r="K1254" s="301">
        <v>68922355</v>
      </c>
      <c r="L1254" s="301">
        <v>14918</v>
      </c>
      <c r="M1254" s="301">
        <v>6.3552919999999999E-2</v>
      </c>
    </row>
    <row r="1255" spans="1:13" ht="14.5" x14ac:dyDescent="0.35">
      <c r="A1255" s="301">
        <v>2003280203</v>
      </c>
      <c r="B1255" s="301">
        <v>2003</v>
      </c>
      <c r="C1255" s="302" t="s">
        <v>49</v>
      </c>
      <c r="D1255" s="302" t="s">
        <v>50</v>
      </c>
      <c r="E1255" s="302" t="s">
        <v>27</v>
      </c>
      <c r="F1255" s="302" t="s">
        <v>26</v>
      </c>
      <c r="G1255" s="302" t="s">
        <v>26</v>
      </c>
      <c r="H1255" s="301">
        <v>1478332</v>
      </c>
      <c r="I1255" s="301">
        <v>583431</v>
      </c>
      <c r="J1255" s="301">
        <v>439350</v>
      </c>
      <c r="K1255" s="301">
        <v>54741694</v>
      </c>
      <c r="L1255" s="301">
        <v>41295</v>
      </c>
      <c r="M1255" s="301">
        <v>3.579922E-2</v>
      </c>
    </row>
    <row r="1256" spans="1:13" ht="14.5" x14ac:dyDescent="0.35">
      <c r="A1256" s="301">
        <v>2003280303</v>
      </c>
      <c r="B1256" s="301">
        <v>2003</v>
      </c>
      <c r="C1256" s="302" t="s">
        <v>49</v>
      </c>
      <c r="D1256" s="302" t="s">
        <v>50</v>
      </c>
      <c r="E1256" s="302" t="s">
        <v>28</v>
      </c>
      <c r="F1256" s="302" t="s">
        <v>26</v>
      </c>
      <c r="G1256" s="302" t="s">
        <v>26</v>
      </c>
      <c r="H1256" s="301">
        <v>2851652</v>
      </c>
      <c r="I1256" s="301">
        <v>736548</v>
      </c>
      <c r="J1256" s="301">
        <v>1137018</v>
      </c>
      <c r="K1256" s="301">
        <v>69450994</v>
      </c>
      <c r="L1256" s="301">
        <v>107252</v>
      </c>
      <c r="M1256" s="301">
        <v>2.6588440000000001E-2</v>
      </c>
    </row>
    <row r="1257" spans="1:13" ht="14.5" x14ac:dyDescent="0.35">
      <c r="A1257" s="301">
        <v>2003290103</v>
      </c>
      <c r="B1257" s="301">
        <v>2003</v>
      </c>
      <c r="C1257" s="302" t="s">
        <v>51</v>
      </c>
      <c r="D1257" s="302" t="s">
        <v>52</v>
      </c>
      <c r="E1257" s="302" t="s">
        <v>25</v>
      </c>
      <c r="F1257" s="302" t="s">
        <v>26</v>
      </c>
      <c r="G1257" s="302" t="s">
        <v>26</v>
      </c>
      <c r="H1257" s="301">
        <v>392814</v>
      </c>
      <c r="I1257" s="301">
        <v>388853</v>
      </c>
      <c r="J1257" s="301">
        <v>87739</v>
      </c>
      <c r="K1257" s="301">
        <v>31718069</v>
      </c>
      <c r="L1257" s="301">
        <v>7159</v>
      </c>
      <c r="M1257" s="301">
        <v>5.4872150000000001E-2</v>
      </c>
    </row>
    <row r="1258" spans="1:13" ht="14.5" x14ac:dyDescent="0.35">
      <c r="A1258" s="301">
        <v>2003290203</v>
      </c>
      <c r="B1258" s="301">
        <v>2003</v>
      </c>
      <c r="C1258" s="302" t="s">
        <v>51</v>
      </c>
      <c r="D1258" s="302" t="s">
        <v>52</v>
      </c>
      <c r="E1258" s="302" t="s">
        <v>27</v>
      </c>
      <c r="F1258" s="302" t="s">
        <v>26</v>
      </c>
      <c r="G1258" s="302" t="s">
        <v>26</v>
      </c>
      <c r="H1258" s="301">
        <v>408617</v>
      </c>
      <c r="I1258" s="301">
        <v>211879</v>
      </c>
      <c r="J1258" s="301">
        <v>153568</v>
      </c>
      <c r="K1258" s="301">
        <v>17494893</v>
      </c>
      <c r="L1258" s="301">
        <v>12669</v>
      </c>
      <c r="M1258" s="301">
        <v>3.2254449999999997E-2</v>
      </c>
    </row>
    <row r="1259" spans="1:13" ht="14.5" x14ac:dyDescent="0.35">
      <c r="A1259" s="301">
        <v>2003290303</v>
      </c>
      <c r="B1259" s="301">
        <v>2003</v>
      </c>
      <c r="C1259" s="302" t="s">
        <v>51</v>
      </c>
      <c r="D1259" s="302" t="s">
        <v>52</v>
      </c>
      <c r="E1259" s="302" t="s">
        <v>28</v>
      </c>
      <c r="F1259" s="302" t="s">
        <v>26</v>
      </c>
      <c r="G1259" s="302" t="s">
        <v>26</v>
      </c>
      <c r="H1259" s="301">
        <v>507511</v>
      </c>
      <c r="I1259" s="301">
        <v>170625</v>
      </c>
      <c r="J1259" s="301">
        <v>276492</v>
      </c>
      <c r="K1259" s="301">
        <v>13503193</v>
      </c>
      <c r="L1259" s="301">
        <v>21679</v>
      </c>
      <c r="M1259" s="301">
        <v>2.3409840000000001E-2</v>
      </c>
    </row>
    <row r="1260" spans="1:13" ht="14.5" x14ac:dyDescent="0.35">
      <c r="A1260" s="301">
        <v>2003320103</v>
      </c>
      <c r="B1260" s="301">
        <v>2003</v>
      </c>
      <c r="C1260" s="302" t="s">
        <v>53</v>
      </c>
      <c r="D1260" s="302" t="s">
        <v>54</v>
      </c>
      <c r="E1260" s="302" t="s">
        <v>25</v>
      </c>
      <c r="F1260" s="302" t="s">
        <v>26</v>
      </c>
      <c r="G1260" s="302" t="s">
        <v>26</v>
      </c>
      <c r="H1260" s="301">
        <v>448651</v>
      </c>
      <c r="I1260" s="301">
        <v>362073</v>
      </c>
      <c r="J1260" s="301">
        <v>97797</v>
      </c>
      <c r="K1260" s="301">
        <v>35267670</v>
      </c>
      <c r="L1260" s="301">
        <v>9617</v>
      </c>
      <c r="M1260" s="301">
        <v>4.6652979999999997E-2</v>
      </c>
    </row>
    <row r="1261" spans="1:13" ht="14.5" x14ac:dyDescent="0.35">
      <c r="A1261" s="301">
        <v>2003320203</v>
      </c>
      <c r="B1261" s="301">
        <v>2003</v>
      </c>
      <c r="C1261" s="302" t="s">
        <v>53</v>
      </c>
      <c r="D1261" s="302" t="s">
        <v>54</v>
      </c>
      <c r="E1261" s="302" t="s">
        <v>27</v>
      </c>
      <c r="F1261" s="302" t="s">
        <v>26</v>
      </c>
      <c r="G1261" s="302" t="s">
        <v>26</v>
      </c>
      <c r="H1261" s="301">
        <v>374881</v>
      </c>
      <c r="I1261" s="301">
        <v>164658</v>
      </c>
      <c r="J1261" s="301">
        <v>119674</v>
      </c>
      <c r="K1261" s="301">
        <v>15333554</v>
      </c>
      <c r="L1261" s="301">
        <v>11111</v>
      </c>
      <c r="M1261" s="301">
        <v>3.3739789999999999E-2</v>
      </c>
    </row>
    <row r="1262" spans="1:13" ht="14.5" x14ac:dyDescent="0.35">
      <c r="A1262" s="301">
        <v>2003320303</v>
      </c>
      <c r="B1262" s="301">
        <v>2003</v>
      </c>
      <c r="C1262" s="302" t="s">
        <v>53</v>
      </c>
      <c r="D1262" s="302" t="s">
        <v>54</v>
      </c>
      <c r="E1262" s="302" t="s">
        <v>28</v>
      </c>
      <c r="F1262" s="302" t="s">
        <v>26</v>
      </c>
      <c r="G1262" s="302" t="s">
        <v>26</v>
      </c>
      <c r="H1262" s="301">
        <v>496046</v>
      </c>
      <c r="I1262" s="301">
        <v>134700</v>
      </c>
      <c r="J1262" s="301">
        <v>201528</v>
      </c>
      <c r="K1262" s="301">
        <v>12131296</v>
      </c>
      <c r="L1262" s="301">
        <v>17990</v>
      </c>
      <c r="M1262" s="301">
        <v>2.757302E-2</v>
      </c>
    </row>
    <row r="1263" spans="1:13" ht="14.5" x14ac:dyDescent="0.35">
      <c r="A1263" s="301">
        <v>2003330103</v>
      </c>
      <c r="B1263" s="301">
        <v>2003</v>
      </c>
      <c r="C1263" s="302" t="s">
        <v>55</v>
      </c>
      <c r="D1263" s="302" t="s">
        <v>56</v>
      </c>
      <c r="E1263" s="302" t="s">
        <v>25</v>
      </c>
      <c r="F1263" s="302" t="s">
        <v>26</v>
      </c>
      <c r="G1263" s="302" t="s">
        <v>26</v>
      </c>
      <c r="H1263" s="301">
        <v>434741</v>
      </c>
      <c r="I1263" s="301">
        <v>405050</v>
      </c>
      <c r="J1263" s="301">
        <v>98534</v>
      </c>
      <c r="K1263" s="301">
        <v>36315033</v>
      </c>
      <c r="L1263" s="301">
        <v>8755</v>
      </c>
      <c r="M1263" s="301">
        <v>4.9655280000000003E-2</v>
      </c>
    </row>
    <row r="1264" spans="1:13" ht="14.5" x14ac:dyDescent="0.35">
      <c r="A1264" s="301">
        <v>2003330203</v>
      </c>
      <c r="B1264" s="301">
        <v>2003</v>
      </c>
      <c r="C1264" s="302" t="s">
        <v>55</v>
      </c>
      <c r="D1264" s="302" t="s">
        <v>56</v>
      </c>
      <c r="E1264" s="302" t="s">
        <v>27</v>
      </c>
      <c r="F1264" s="302" t="s">
        <v>26</v>
      </c>
      <c r="G1264" s="302" t="s">
        <v>26</v>
      </c>
      <c r="H1264" s="301">
        <v>403859</v>
      </c>
      <c r="I1264" s="301">
        <v>186715</v>
      </c>
      <c r="J1264" s="301">
        <v>137080</v>
      </c>
      <c r="K1264" s="301">
        <v>16063800</v>
      </c>
      <c r="L1264" s="301">
        <v>11785</v>
      </c>
      <c r="M1264" s="301">
        <v>3.427007E-2</v>
      </c>
    </row>
    <row r="1265" spans="1:13" ht="14.5" x14ac:dyDescent="0.35">
      <c r="A1265" s="301">
        <v>2003330303</v>
      </c>
      <c r="B1265" s="301">
        <v>2003</v>
      </c>
      <c r="C1265" s="302" t="s">
        <v>55</v>
      </c>
      <c r="D1265" s="302" t="s">
        <v>56</v>
      </c>
      <c r="E1265" s="302" t="s">
        <v>28</v>
      </c>
      <c r="F1265" s="302" t="s">
        <v>26</v>
      </c>
      <c r="G1265" s="302" t="s">
        <v>26</v>
      </c>
      <c r="H1265" s="301">
        <v>665466</v>
      </c>
      <c r="I1265" s="301">
        <v>187151</v>
      </c>
      <c r="J1265" s="301">
        <v>309246</v>
      </c>
      <c r="K1265" s="301">
        <v>15985095</v>
      </c>
      <c r="L1265" s="301">
        <v>26386</v>
      </c>
      <c r="M1265" s="301">
        <v>2.5220030000000001E-2</v>
      </c>
    </row>
    <row r="1266" spans="1:13" ht="14.5" x14ac:dyDescent="0.35">
      <c r="A1266" s="301">
        <v>2003370103</v>
      </c>
      <c r="B1266" s="301">
        <v>2003</v>
      </c>
      <c r="C1266" s="302" t="s">
        <v>57</v>
      </c>
      <c r="D1266" s="302" t="s">
        <v>58</v>
      </c>
      <c r="E1266" s="302" t="s">
        <v>25</v>
      </c>
      <c r="F1266" s="302" t="s">
        <v>26</v>
      </c>
      <c r="G1266" s="302" t="s">
        <v>26</v>
      </c>
      <c r="H1266" s="301">
        <v>946760</v>
      </c>
      <c r="I1266" s="301">
        <v>920180</v>
      </c>
      <c r="J1266" s="301">
        <v>250692</v>
      </c>
      <c r="K1266" s="301">
        <v>21276933</v>
      </c>
      <c r="L1266" s="301">
        <v>5740</v>
      </c>
      <c r="M1266" s="301">
        <v>0.16493450000000001</v>
      </c>
    </row>
    <row r="1267" spans="1:13" ht="14.5" x14ac:dyDescent="0.35">
      <c r="A1267" s="301">
        <v>2003370203</v>
      </c>
      <c r="B1267" s="301">
        <v>2003</v>
      </c>
      <c r="C1267" s="302" t="s">
        <v>57</v>
      </c>
      <c r="D1267" s="302" t="s">
        <v>58</v>
      </c>
      <c r="E1267" s="302" t="s">
        <v>27</v>
      </c>
      <c r="F1267" s="302" t="s">
        <v>26</v>
      </c>
      <c r="G1267" s="302" t="s">
        <v>26</v>
      </c>
      <c r="H1267" s="301">
        <v>1228910</v>
      </c>
      <c r="I1267" s="301">
        <v>745655</v>
      </c>
      <c r="J1267" s="301">
        <v>535888</v>
      </c>
      <c r="K1267" s="301">
        <v>16379603</v>
      </c>
      <c r="L1267" s="301">
        <v>11785</v>
      </c>
      <c r="M1267" s="301">
        <v>0.10427450000000001</v>
      </c>
    </row>
    <row r="1268" spans="1:13" ht="14.5" x14ac:dyDescent="0.35">
      <c r="A1268" s="301">
        <v>2003370303</v>
      </c>
      <c r="B1268" s="301">
        <v>2003</v>
      </c>
      <c r="C1268" s="302" t="s">
        <v>57</v>
      </c>
      <c r="D1268" s="302" t="s">
        <v>58</v>
      </c>
      <c r="E1268" s="302" t="s">
        <v>28</v>
      </c>
      <c r="F1268" s="302" t="s">
        <v>26</v>
      </c>
      <c r="G1268" s="302" t="s">
        <v>26</v>
      </c>
      <c r="H1268" s="301">
        <v>1645921</v>
      </c>
      <c r="I1268" s="301">
        <v>648094</v>
      </c>
      <c r="J1268" s="301">
        <v>1072939</v>
      </c>
      <c r="K1268" s="301">
        <v>14727512</v>
      </c>
      <c r="L1268" s="301">
        <v>24647</v>
      </c>
      <c r="M1268" s="301">
        <v>6.6781090000000001E-2</v>
      </c>
    </row>
    <row r="1269" spans="1:13" ht="14.5" x14ac:dyDescent="0.35">
      <c r="A1269" s="301">
        <v>2003400103</v>
      </c>
      <c r="B1269" s="301">
        <v>2003</v>
      </c>
      <c r="C1269" s="302" t="s">
        <v>59</v>
      </c>
      <c r="D1269" s="302" t="s">
        <v>60</v>
      </c>
      <c r="E1269" s="302" t="s">
        <v>25</v>
      </c>
      <c r="F1269" s="302" t="s">
        <v>26</v>
      </c>
      <c r="G1269" s="302" t="s">
        <v>26</v>
      </c>
      <c r="H1269" s="301">
        <v>330693</v>
      </c>
      <c r="I1269" s="301">
        <v>334252</v>
      </c>
      <c r="J1269" s="301">
        <v>76547</v>
      </c>
      <c r="K1269" s="301">
        <v>28026786</v>
      </c>
      <c r="L1269" s="301">
        <v>6375</v>
      </c>
      <c r="M1269" s="301">
        <v>5.1869499999999999E-2</v>
      </c>
    </row>
    <row r="1270" spans="1:13" ht="14.5" x14ac:dyDescent="0.35">
      <c r="A1270" s="301">
        <v>2003400203</v>
      </c>
      <c r="B1270" s="301">
        <v>2003</v>
      </c>
      <c r="C1270" s="302" t="s">
        <v>59</v>
      </c>
      <c r="D1270" s="302" t="s">
        <v>60</v>
      </c>
      <c r="E1270" s="302" t="s">
        <v>27</v>
      </c>
      <c r="F1270" s="302" t="s">
        <v>26</v>
      </c>
      <c r="G1270" s="302" t="s">
        <v>26</v>
      </c>
      <c r="H1270" s="301">
        <v>245843</v>
      </c>
      <c r="I1270" s="301">
        <v>149344</v>
      </c>
      <c r="J1270" s="301">
        <v>105179</v>
      </c>
      <c r="K1270" s="301">
        <v>11871164</v>
      </c>
      <c r="L1270" s="301">
        <v>8398</v>
      </c>
      <c r="M1270" s="301">
        <v>2.927391E-2</v>
      </c>
    </row>
    <row r="1271" spans="1:13" ht="14.5" x14ac:dyDescent="0.35">
      <c r="A1271" s="301">
        <v>2003400303</v>
      </c>
      <c r="B1271" s="301">
        <v>2003</v>
      </c>
      <c r="C1271" s="302" t="s">
        <v>59</v>
      </c>
      <c r="D1271" s="302" t="s">
        <v>60</v>
      </c>
      <c r="E1271" s="302" t="s">
        <v>28</v>
      </c>
      <c r="F1271" s="302" t="s">
        <v>26</v>
      </c>
      <c r="G1271" s="302" t="s">
        <v>26</v>
      </c>
      <c r="H1271" s="301">
        <v>200564</v>
      </c>
      <c r="I1271" s="301">
        <v>74764</v>
      </c>
      <c r="J1271" s="301">
        <v>113054</v>
      </c>
      <c r="K1271" s="301">
        <v>5862240</v>
      </c>
      <c r="L1271" s="301">
        <v>8861</v>
      </c>
      <c r="M1271" s="301">
        <v>2.2635160000000001E-2</v>
      </c>
    </row>
    <row r="1272" spans="1:13" ht="14.5" x14ac:dyDescent="0.35">
      <c r="A1272" s="301">
        <v>2003990103</v>
      </c>
      <c r="B1272" s="301">
        <v>2003</v>
      </c>
      <c r="C1272" s="302" t="s">
        <v>61</v>
      </c>
      <c r="D1272" s="302" t="s">
        <v>62</v>
      </c>
      <c r="E1272" s="302" t="s">
        <v>25</v>
      </c>
      <c r="F1272" s="302" t="s">
        <v>26</v>
      </c>
      <c r="G1272" s="302" t="s">
        <v>26</v>
      </c>
      <c r="H1272" s="301">
        <v>80462</v>
      </c>
      <c r="I1272" s="301">
        <v>114644</v>
      </c>
      <c r="J1272" s="301">
        <v>40435</v>
      </c>
      <c r="K1272" s="301">
        <v>3400550</v>
      </c>
      <c r="L1272" s="301">
        <v>1097</v>
      </c>
      <c r="M1272" s="301">
        <v>7.3323319999999997E-2</v>
      </c>
    </row>
    <row r="1273" spans="1:13" ht="14.5" x14ac:dyDescent="0.35">
      <c r="A1273" s="301">
        <v>2003990203</v>
      </c>
      <c r="B1273" s="301">
        <v>2003</v>
      </c>
      <c r="C1273" s="302" t="s">
        <v>61</v>
      </c>
      <c r="D1273" s="302" t="s">
        <v>62</v>
      </c>
      <c r="E1273" s="302" t="s">
        <v>27</v>
      </c>
      <c r="F1273" s="302" t="s">
        <v>26</v>
      </c>
      <c r="G1273" s="302" t="s">
        <v>26</v>
      </c>
      <c r="H1273" s="301">
        <v>144985</v>
      </c>
      <c r="I1273" s="301">
        <v>280829</v>
      </c>
      <c r="J1273" s="301">
        <v>198009</v>
      </c>
      <c r="K1273" s="301">
        <v>4814058</v>
      </c>
      <c r="L1273" s="301">
        <v>3461</v>
      </c>
      <c r="M1273" s="301">
        <v>4.1893260000000002E-2</v>
      </c>
    </row>
    <row r="1274" spans="1:13" ht="14.5" x14ac:dyDescent="0.35">
      <c r="A1274" s="301">
        <v>2003990303</v>
      </c>
      <c r="B1274" s="301">
        <v>2003</v>
      </c>
      <c r="C1274" s="302" t="s">
        <v>61</v>
      </c>
      <c r="D1274" s="302" t="s">
        <v>62</v>
      </c>
      <c r="E1274" s="302" t="s">
        <v>28</v>
      </c>
      <c r="F1274" s="302" t="s">
        <v>26</v>
      </c>
      <c r="G1274" s="302" t="s">
        <v>26</v>
      </c>
      <c r="H1274" s="301">
        <v>287449</v>
      </c>
      <c r="I1274" s="301">
        <v>118640</v>
      </c>
      <c r="J1274" s="301">
        <v>188207</v>
      </c>
      <c r="K1274" s="301">
        <v>3540914</v>
      </c>
      <c r="L1274" s="301">
        <v>5863</v>
      </c>
      <c r="M1274" s="301">
        <v>4.9030949999999997E-2</v>
      </c>
    </row>
    <row r="1275" spans="1:13" ht="14.5" x14ac:dyDescent="0.35">
      <c r="A1275" s="301">
        <v>2004000103</v>
      </c>
      <c r="B1275" s="301">
        <v>2004</v>
      </c>
      <c r="C1275" s="302" t="s">
        <v>23</v>
      </c>
      <c r="D1275" s="302" t="s">
        <v>24</v>
      </c>
      <c r="E1275" s="302" t="s">
        <v>25</v>
      </c>
      <c r="F1275" s="302" t="s">
        <v>26</v>
      </c>
      <c r="G1275" s="302" t="s">
        <v>26</v>
      </c>
      <c r="H1275" s="301">
        <v>541456</v>
      </c>
      <c r="I1275" s="301">
        <v>1649082</v>
      </c>
      <c r="J1275" s="301">
        <v>559728</v>
      </c>
      <c r="K1275" s="301">
        <v>23553621</v>
      </c>
      <c r="L1275" s="301">
        <v>7777</v>
      </c>
      <c r="M1275" s="301">
        <v>6.9626229999999997E-2</v>
      </c>
    </row>
    <row r="1276" spans="1:13" ht="14.5" x14ac:dyDescent="0.35">
      <c r="A1276" s="301">
        <v>2004000203</v>
      </c>
      <c r="B1276" s="301">
        <v>2004</v>
      </c>
      <c r="C1276" s="302" t="s">
        <v>23</v>
      </c>
      <c r="D1276" s="302" t="s">
        <v>24</v>
      </c>
      <c r="E1276" s="302" t="s">
        <v>27</v>
      </c>
      <c r="F1276" s="302" t="s">
        <v>26</v>
      </c>
      <c r="G1276" s="302" t="s">
        <v>26</v>
      </c>
      <c r="H1276" s="301">
        <v>1573398</v>
      </c>
      <c r="I1276" s="301">
        <v>3260248</v>
      </c>
      <c r="J1276" s="301">
        <v>2633787</v>
      </c>
      <c r="K1276" s="301">
        <v>45153608</v>
      </c>
      <c r="L1276" s="301">
        <v>36483</v>
      </c>
      <c r="M1276" s="301">
        <v>4.3127029999999997E-2</v>
      </c>
    </row>
    <row r="1277" spans="1:13" ht="14.5" x14ac:dyDescent="0.35">
      <c r="A1277" s="301">
        <v>2004000303</v>
      </c>
      <c r="B1277" s="301">
        <v>2004</v>
      </c>
      <c r="C1277" s="302" t="s">
        <v>23</v>
      </c>
      <c r="D1277" s="302" t="s">
        <v>24</v>
      </c>
      <c r="E1277" s="302" t="s">
        <v>28</v>
      </c>
      <c r="F1277" s="302" t="s">
        <v>26</v>
      </c>
      <c r="G1277" s="302" t="s">
        <v>26</v>
      </c>
      <c r="H1277" s="301">
        <v>1261873</v>
      </c>
      <c r="I1277" s="301">
        <v>1794255</v>
      </c>
      <c r="J1277" s="301">
        <v>2265185</v>
      </c>
      <c r="K1277" s="301">
        <v>25049055</v>
      </c>
      <c r="L1277" s="301">
        <v>31239</v>
      </c>
      <c r="M1277" s="301">
        <v>4.0394770000000003E-2</v>
      </c>
    </row>
    <row r="1278" spans="1:13" ht="14.5" x14ac:dyDescent="0.35">
      <c r="A1278" s="301">
        <v>2004000403</v>
      </c>
      <c r="B1278" s="301">
        <v>2004</v>
      </c>
      <c r="C1278" s="302" t="s">
        <v>23</v>
      </c>
      <c r="D1278" s="302" t="s">
        <v>24</v>
      </c>
      <c r="E1278" s="302" t="s">
        <v>29</v>
      </c>
      <c r="F1278" s="302" t="s">
        <v>26</v>
      </c>
      <c r="G1278" s="302" t="s">
        <v>26</v>
      </c>
      <c r="H1278" s="301">
        <v>5667131</v>
      </c>
      <c r="I1278" s="301">
        <v>6564604</v>
      </c>
      <c r="J1278" s="301">
        <v>13941861</v>
      </c>
      <c r="K1278" s="301">
        <v>88361716</v>
      </c>
      <c r="L1278" s="301">
        <v>187959</v>
      </c>
      <c r="M1278" s="301">
        <v>3.0150860000000002E-2</v>
      </c>
    </row>
    <row r="1279" spans="1:13" ht="14.5" x14ac:dyDescent="0.35">
      <c r="A1279" s="301">
        <v>2004010403</v>
      </c>
      <c r="B1279" s="301">
        <v>2004</v>
      </c>
      <c r="C1279" s="302" t="s">
        <v>30</v>
      </c>
      <c r="D1279" s="302" t="s">
        <v>31</v>
      </c>
      <c r="E1279" s="302" t="s">
        <v>26</v>
      </c>
      <c r="F1279" s="302" t="s">
        <v>26</v>
      </c>
      <c r="G1279" s="302" t="s">
        <v>26</v>
      </c>
      <c r="H1279" s="301">
        <v>158891</v>
      </c>
      <c r="I1279" s="301">
        <v>54492</v>
      </c>
      <c r="J1279" s="301">
        <v>83793</v>
      </c>
      <c r="K1279" s="301">
        <v>3881704</v>
      </c>
      <c r="L1279" s="301">
        <v>5420</v>
      </c>
      <c r="M1279" s="301">
        <v>2.9316120000000001E-2</v>
      </c>
    </row>
    <row r="1280" spans="1:13" ht="14.5" x14ac:dyDescent="0.35">
      <c r="A1280" s="301">
        <v>2004020101</v>
      </c>
      <c r="B1280" s="301">
        <v>2004</v>
      </c>
      <c r="C1280" s="302" t="s">
        <v>32</v>
      </c>
      <c r="D1280" s="302" t="s">
        <v>33</v>
      </c>
      <c r="E1280" s="302" t="s">
        <v>25</v>
      </c>
      <c r="F1280" s="302" t="s">
        <v>34</v>
      </c>
      <c r="G1280" s="302" t="s">
        <v>25</v>
      </c>
      <c r="H1280" s="301">
        <v>38383</v>
      </c>
      <c r="I1280" s="301">
        <v>36508</v>
      </c>
      <c r="J1280" s="301">
        <v>8770</v>
      </c>
      <c r="K1280" s="301">
        <v>3434424</v>
      </c>
      <c r="L1280" s="301">
        <v>828</v>
      </c>
      <c r="M1280" s="301">
        <v>4.6341380000000001E-2</v>
      </c>
    </row>
    <row r="1281" spans="1:13" ht="14.5" x14ac:dyDescent="0.35">
      <c r="A1281" s="301">
        <v>2004020102</v>
      </c>
      <c r="B1281" s="301">
        <v>2004</v>
      </c>
      <c r="C1281" s="302" t="s">
        <v>32</v>
      </c>
      <c r="D1281" s="302" t="s">
        <v>33</v>
      </c>
      <c r="E1281" s="302" t="s">
        <v>25</v>
      </c>
      <c r="F1281" s="302" t="s">
        <v>34</v>
      </c>
      <c r="G1281" s="302" t="s">
        <v>27</v>
      </c>
      <c r="H1281" s="301">
        <v>153969</v>
      </c>
      <c r="I1281" s="301">
        <v>155992</v>
      </c>
      <c r="J1281" s="301">
        <v>38321</v>
      </c>
      <c r="K1281" s="301">
        <v>15240053</v>
      </c>
      <c r="L1281" s="301">
        <v>3777</v>
      </c>
      <c r="M1281" s="301">
        <v>4.0764250000000002E-2</v>
      </c>
    </row>
    <row r="1282" spans="1:13" ht="14.5" x14ac:dyDescent="0.35">
      <c r="A1282" s="301">
        <v>2004020103</v>
      </c>
      <c r="B1282" s="301">
        <v>2004</v>
      </c>
      <c r="C1282" s="302" t="s">
        <v>32</v>
      </c>
      <c r="D1282" s="302" t="s">
        <v>33</v>
      </c>
      <c r="E1282" s="302" t="s">
        <v>25</v>
      </c>
      <c r="F1282" s="302" t="s">
        <v>34</v>
      </c>
      <c r="G1282" s="302" t="s">
        <v>35</v>
      </c>
      <c r="H1282" s="301">
        <v>59008</v>
      </c>
      <c r="I1282" s="301">
        <v>52009</v>
      </c>
      <c r="J1282" s="301">
        <v>15502</v>
      </c>
      <c r="K1282" s="301">
        <v>5343042</v>
      </c>
      <c r="L1282" s="301">
        <v>1599</v>
      </c>
      <c r="M1282" s="301">
        <v>3.6905479999999997E-2</v>
      </c>
    </row>
    <row r="1283" spans="1:13" ht="14.5" x14ac:dyDescent="0.35">
      <c r="A1283" s="301">
        <v>2004020111</v>
      </c>
      <c r="B1283" s="301">
        <v>2004</v>
      </c>
      <c r="C1283" s="302" t="s">
        <v>32</v>
      </c>
      <c r="D1283" s="302" t="s">
        <v>33</v>
      </c>
      <c r="E1283" s="302" t="s">
        <v>25</v>
      </c>
      <c r="F1283" s="302" t="s">
        <v>36</v>
      </c>
      <c r="G1283" s="302" t="s">
        <v>25</v>
      </c>
      <c r="H1283" s="301">
        <v>29620</v>
      </c>
      <c r="I1283" s="301">
        <v>30028</v>
      </c>
      <c r="J1283" s="301">
        <v>7805</v>
      </c>
      <c r="K1283" s="301">
        <v>2887856</v>
      </c>
      <c r="L1283" s="301">
        <v>752</v>
      </c>
      <c r="M1283" s="301">
        <v>3.9411269999999998E-2</v>
      </c>
    </row>
    <row r="1284" spans="1:13" ht="14.5" x14ac:dyDescent="0.35">
      <c r="A1284" s="301">
        <v>2004020112</v>
      </c>
      <c r="B1284" s="301">
        <v>2004</v>
      </c>
      <c r="C1284" s="302" t="s">
        <v>32</v>
      </c>
      <c r="D1284" s="302" t="s">
        <v>33</v>
      </c>
      <c r="E1284" s="302" t="s">
        <v>25</v>
      </c>
      <c r="F1284" s="302" t="s">
        <v>36</v>
      </c>
      <c r="G1284" s="302" t="s">
        <v>27</v>
      </c>
      <c r="H1284" s="301">
        <v>58567</v>
      </c>
      <c r="I1284" s="301">
        <v>83013</v>
      </c>
      <c r="J1284" s="301">
        <v>17243</v>
      </c>
      <c r="K1284" s="301">
        <v>8020432</v>
      </c>
      <c r="L1284" s="301">
        <v>1692</v>
      </c>
      <c r="M1284" s="301">
        <v>3.4620940000000003E-2</v>
      </c>
    </row>
    <row r="1285" spans="1:13" ht="14.5" x14ac:dyDescent="0.35">
      <c r="A1285" s="301">
        <v>2004020113</v>
      </c>
      <c r="B1285" s="301">
        <v>2004</v>
      </c>
      <c r="C1285" s="302" t="s">
        <v>32</v>
      </c>
      <c r="D1285" s="302" t="s">
        <v>33</v>
      </c>
      <c r="E1285" s="302" t="s">
        <v>25</v>
      </c>
      <c r="F1285" s="302" t="s">
        <v>36</v>
      </c>
      <c r="G1285" s="302" t="s">
        <v>35</v>
      </c>
      <c r="H1285" s="301">
        <v>35965</v>
      </c>
      <c r="I1285" s="301">
        <v>51710</v>
      </c>
      <c r="J1285" s="301">
        <v>10575</v>
      </c>
      <c r="K1285" s="301">
        <v>5098200</v>
      </c>
      <c r="L1285" s="301">
        <v>1058</v>
      </c>
      <c r="M1285" s="301">
        <v>3.3994669999999998E-2</v>
      </c>
    </row>
    <row r="1286" spans="1:13" ht="14.5" x14ac:dyDescent="0.35">
      <c r="A1286" s="301">
        <v>2004020201</v>
      </c>
      <c r="B1286" s="301">
        <v>2004</v>
      </c>
      <c r="C1286" s="302" t="s">
        <v>32</v>
      </c>
      <c r="D1286" s="302" t="s">
        <v>33</v>
      </c>
      <c r="E1286" s="302" t="s">
        <v>27</v>
      </c>
      <c r="F1286" s="302" t="s">
        <v>34</v>
      </c>
      <c r="G1286" s="302" t="s">
        <v>25</v>
      </c>
      <c r="H1286" s="301">
        <v>71613</v>
      </c>
      <c r="I1286" s="301">
        <v>35552</v>
      </c>
      <c r="J1286" s="301">
        <v>25768</v>
      </c>
      <c r="K1286" s="301">
        <v>3388236</v>
      </c>
      <c r="L1286" s="301">
        <v>2448</v>
      </c>
      <c r="M1286" s="301">
        <v>2.9249750000000001E-2</v>
      </c>
    </row>
    <row r="1287" spans="1:13" ht="14.5" x14ac:dyDescent="0.35">
      <c r="A1287" s="301">
        <v>2004020202</v>
      </c>
      <c r="B1287" s="301">
        <v>2004</v>
      </c>
      <c r="C1287" s="302" t="s">
        <v>32</v>
      </c>
      <c r="D1287" s="302" t="s">
        <v>33</v>
      </c>
      <c r="E1287" s="302" t="s">
        <v>27</v>
      </c>
      <c r="F1287" s="302" t="s">
        <v>34</v>
      </c>
      <c r="G1287" s="302" t="s">
        <v>27</v>
      </c>
      <c r="H1287" s="301">
        <v>295034</v>
      </c>
      <c r="I1287" s="301">
        <v>149058</v>
      </c>
      <c r="J1287" s="301">
        <v>108291</v>
      </c>
      <c r="K1287" s="301">
        <v>14939838</v>
      </c>
      <c r="L1287" s="301">
        <v>10850</v>
      </c>
      <c r="M1287" s="301">
        <v>2.719324E-2</v>
      </c>
    </row>
    <row r="1288" spans="1:13" ht="14.5" x14ac:dyDescent="0.35">
      <c r="A1288" s="301">
        <v>2004020203</v>
      </c>
      <c r="B1288" s="301">
        <v>2004</v>
      </c>
      <c r="C1288" s="302" t="s">
        <v>32</v>
      </c>
      <c r="D1288" s="302" t="s">
        <v>33</v>
      </c>
      <c r="E1288" s="302" t="s">
        <v>27</v>
      </c>
      <c r="F1288" s="302" t="s">
        <v>34</v>
      </c>
      <c r="G1288" s="302" t="s">
        <v>35</v>
      </c>
      <c r="H1288" s="301">
        <v>385001</v>
      </c>
      <c r="I1288" s="301">
        <v>201796</v>
      </c>
      <c r="J1288" s="301">
        <v>157547</v>
      </c>
      <c r="K1288" s="301">
        <v>20905955</v>
      </c>
      <c r="L1288" s="301">
        <v>16308</v>
      </c>
      <c r="M1288" s="301">
        <v>2.360845E-2</v>
      </c>
    </row>
    <row r="1289" spans="1:13" ht="14.5" x14ac:dyDescent="0.35">
      <c r="A1289" s="301">
        <v>2004020211</v>
      </c>
      <c r="B1289" s="301">
        <v>2004</v>
      </c>
      <c r="C1289" s="302" t="s">
        <v>32</v>
      </c>
      <c r="D1289" s="302" t="s">
        <v>33</v>
      </c>
      <c r="E1289" s="302" t="s">
        <v>27</v>
      </c>
      <c r="F1289" s="302" t="s">
        <v>36</v>
      </c>
      <c r="G1289" s="302" t="s">
        <v>25</v>
      </c>
      <c r="H1289" s="301">
        <v>76154</v>
      </c>
      <c r="I1289" s="301">
        <v>42128</v>
      </c>
      <c r="J1289" s="301">
        <v>30372</v>
      </c>
      <c r="K1289" s="301">
        <v>3998936</v>
      </c>
      <c r="L1289" s="301">
        <v>2877</v>
      </c>
      <c r="M1289" s="301">
        <v>2.6467910000000001E-2</v>
      </c>
    </row>
    <row r="1290" spans="1:13" ht="14.5" x14ac:dyDescent="0.35">
      <c r="A1290" s="301">
        <v>2004020212</v>
      </c>
      <c r="B1290" s="301">
        <v>2004</v>
      </c>
      <c r="C1290" s="302" t="s">
        <v>32</v>
      </c>
      <c r="D1290" s="302" t="s">
        <v>33</v>
      </c>
      <c r="E1290" s="302" t="s">
        <v>27</v>
      </c>
      <c r="F1290" s="302" t="s">
        <v>36</v>
      </c>
      <c r="G1290" s="302" t="s">
        <v>27</v>
      </c>
      <c r="H1290" s="301">
        <v>108255</v>
      </c>
      <c r="I1290" s="301">
        <v>64124</v>
      </c>
      <c r="J1290" s="301">
        <v>45714</v>
      </c>
      <c r="K1290" s="301">
        <v>6382244</v>
      </c>
      <c r="L1290" s="301">
        <v>4538</v>
      </c>
      <c r="M1290" s="301">
        <v>2.3853650000000001E-2</v>
      </c>
    </row>
    <row r="1291" spans="1:13" ht="14.5" x14ac:dyDescent="0.35">
      <c r="A1291" s="301">
        <v>2004020213</v>
      </c>
      <c r="B1291" s="301">
        <v>2004</v>
      </c>
      <c r="C1291" s="302" t="s">
        <v>32</v>
      </c>
      <c r="D1291" s="302" t="s">
        <v>33</v>
      </c>
      <c r="E1291" s="302" t="s">
        <v>27</v>
      </c>
      <c r="F1291" s="302" t="s">
        <v>36</v>
      </c>
      <c r="G1291" s="302" t="s">
        <v>35</v>
      </c>
      <c r="H1291" s="301">
        <v>156505</v>
      </c>
      <c r="I1291" s="301">
        <v>99936</v>
      </c>
      <c r="J1291" s="301">
        <v>74764</v>
      </c>
      <c r="K1291" s="301">
        <v>10161198</v>
      </c>
      <c r="L1291" s="301">
        <v>7595</v>
      </c>
      <c r="M1291" s="301">
        <v>2.060766E-2</v>
      </c>
    </row>
    <row r="1292" spans="1:13" ht="14.5" x14ac:dyDescent="0.35">
      <c r="A1292" s="301">
        <v>2004020301</v>
      </c>
      <c r="B1292" s="301">
        <v>2004</v>
      </c>
      <c r="C1292" s="302" t="s">
        <v>32</v>
      </c>
      <c r="D1292" s="302" t="s">
        <v>33</v>
      </c>
      <c r="E1292" s="302" t="s">
        <v>28</v>
      </c>
      <c r="F1292" s="302" t="s">
        <v>34</v>
      </c>
      <c r="G1292" s="302" t="s">
        <v>25</v>
      </c>
      <c r="H1292" s="301">
        <v>88342</v>
      </c>
      <c r="I1292" s="301">
        <v>27408</v>
      </c>
      <c r="J1292" s="301">
        <v>44722</v>
      </c>
      <c r="K1292" s="301">
        <v>2542468</v>
      </c>
      <c r="L1292" s="301">
        <v>4114</v>
      </c>
      <c r="M1292" s="301">
        <v>2.1474190000000001E-2</v>
      </c>
    </row>
    <row r="1293" spans="1:13" ht="14.5" x14ac:dyDescent="0.35">
      <c r="A1293" s="301">
        <v>2004020302</v>
      </c>
      <c r="B1293" s="301">
        <v>2004</v>
      </c>
      <c r="C1293" s="302" t="s">
        <v>32</v>
      </c>
      <c r="D1293" s="302" t="s">
        <v>33</v>
      </c>
      <c r="E1293" s="302" t="s">
        <v>28</v>
      </c>
      <c r="F1293" s="302" t="s">
        <v>34</v>
      </c>
      <c r="G1293" s="302" t="s">
        <v>27</v>
      </c>
      <c r="H1293" s="301">
        <v>220890</v>
      </c>
      <c r="I1293" s="301">
        <v>74270</v>
      </c>
      <c r="J1293" s="301">
        <v>108923</v>
      </c>
      <c r="K1293" s="301">
        <v>7380087</v>
      </c>
      <c r="L1293" s="301">
        <v>10827</v>
      </c>
      <c r="M1293" s="301">
        <v>2.0401329999999999E-2</v>
      </c>
    </row>
    <row r="1294" spans="1:13" ht="14.5" x14ac:dyDescent="0.35">
      <c r="A1294" s="301">
        <v>2004020303</v>
      </c>
      <c r="B1294" s="301">
        <v>2004</v>
      </c>
      <c r="C1294" s="302" t="s">
        <v>32</v>
      </c>
      <c r="D1294" s="302" t="s">
        <v>33</v>
      </c>
      <c r="E1294" s="302" t="s">
        <v>28</v>
      </c>
      <c r="F1294" s="302" t="s">
        <v>34</v>
      </c>
      <c r="G1294" s="302" t="s">
        <v>35</v>
      </c>
      <c r="H1294" s="301">
        <v>846448</v>
      </c>
      <c r="I1294" s="301">
        <v>303537</v>
      </c>
      <c r="J1294" s="301">
        <v>504498</v>
      </c>
      <c r="K1294" s="301">
        <v>31788750</v>
      </c>
      <c r="L1294" s="301">
        <v>52881</v>
      </c>
      <c r="M1294" s="301">
        <v>1.6006530000000001E-2</v>
      </c>
    </row>
    <row r="1295" spans="1:13" ht="14.5" x14ac:dyDescent="0.35">
      <c r="A1295" s="301">
        <v>2004020311</v>
      </c>
      <c r="B1295" s="301">
        <v>2004</v>
      </c>
      <c r="C1295" s="302" t="s">
        <v>32</v>
      </c>
      <c r="D1295" s="302" t="s">
        <v>33</v>
      </c>
      <c r="E1295" s="302" t="s">
        <v>28</v>
      </c>
      <c r="F1295" s="302" t="s">
        <v>36</v>
      </c>
      <c r="G1295" s="302" t="s">
        <v>25</v>
      </c>
      <c r="H1295" s="301">
        <v>79262</v>
      </c>
      <c r="I1295" s="301">
        <v>26292</v>
      </c>
      <c r="J1295" s="301">
        <v>42778</v>
      </c>
      <c r="K1295" s="301">
        <v>2394352</v>
      </c>
      <c r="L1295" s="301">
        <v>3834</v>
      </c>
      <c r="M1295" s="301">
        <v>2.067271E-2</v>
      </c>
    </row>
    <row r="1296" spans="1:13" ht="14.5" x14ac:dyDescent="0.35">
      <c r="A1296" s="301">
        <v>2004020312</v>
      </c>
      <c r="B1296" s="301">
        <v>2004</v>
      </c>
      <c r="C1296" s="302" t="s">
        <v>32</v>
      </c>
      <c r="D1296" s="302" t="s">
        <v>33</v>
      </c>
      <c r="E1296" s="302" t="s">
        <v>28</v>
      </c>
      <c r="F1296" s="302" t="s">
        <v>36</v>
      </c>
      <c r="G1296" s="302" t="s">
        <v>27</v>
      </c>
      <c r="H1296" s="301">
        <v>66888</v>
      </c>
      <c r="I1296" s="301">
        <v>24390</v>
      </c>
      <c r="J1296" s="301">
        <v>33536</v>
      </c>
      <c r="K1296" s="301">
        <v>2423050</v>
      </c>
      <c r="L1296" s="301">
        <v>3327</v>
      </c>
      <c r="M1296" s="301">
        <v>2.0106389999999998E-2</v>
      </c>
    </row>
    <row r="1297" spans="1:13" ht="14.5" x14ac:dyDescent="0.35">
      <c r="A1297" s="301">
        <v>2004020313</v>
      </c>
      <c r="B1297" s="301">
        <v>2004</v>
      </c>
      <c r="C1297" s="302" t="s">
        <v>32</v>
      </c>
      <c r="D1297" s="302" t="s">
        <v>33</v>
      </c>
      <c r="E1297" s="302" t="s">
        <v>28</v>
      </c>
      <c r="F1297" s="302" t="s">
        <v>36</v>
      </c>
      <c r="G1297" s="302" t="s">
        <v>35</v>
      </c>
      <c r="H1297" s="301">
        <v>232477</v>
      </c>
      <c r="I1297" s="301">
        <v>85529</v>
      </c>
      <c r="J1297" s="301">
        <v>134980</v>
      </c>
      <c r="K1297" s="301">
        <v>9040989</v>
      </c>
      <c r="L1297" s="301">
        <v>14300</v>
      </c>
      <c r="M1297" s="301">
        <v>1.6257009999999999E-2</v>
      </c>
    </row>
    <row r="1298" spans="1:13" ht="14.5" x14ac:dyDescent="0.35">
      <c r="A1298" s="301">
        <v>2004100103</v>
      </c>
      <c r="B1298" s="301">
        <v>2004</v>
      </c>
      <c r="C1298" s="302" t="s">
        <v>37</v>
      </c>
      <c r="D1298" s="302" t="s">
        <v>38</v>
      </c>
      <c r="E1298" s="302" t="s">
        <v>25</v>
      </c>
      <c r="F1298" s="302" t="s">
        <v>26</v>
      </c>
      <c r="G1298" s="302" t="s">
        <v>26</v>
      </c>
      <c r="H1298" s="301">
        <v>131620</v>
      </c>
      <c r="I1298" s="301">
        <v>449697</v>
      </c>
      <c r="J1298" s="301">
        <v>27791</v>
      </c>
      <c r="K1298" s="301">
        <v>35019040</v>
      </c>
      <c r="L1298" s="301">
        <v>2180</v>
      </c>
      <c r="M1298" s="301">
        <v>6.0371750000000002E-2</v>
      </c>
    </row>
    <row r="1299" spans="1:13" ht="14.5" x14ac:dyDescent="0.35">
      <c r="A1299" s="301">
        <v>2004100203</v>
      </c>
      <c r="B1299" s="301">
        <v>2004</v>
      </c>
      <c r="C1299" s="302" t="s">
        <v>37</v>
      </c>
      <c r="D1299" s="302" t="s">
        <v>38</v>
      </c>
      <c r="E1299" s="302" t="s">
        <v>27</v>
      </c>
      <c r="F1299" s="302" t="s">
        <v>26</v>
      </c>
      <c r="G1299" s="302" t="s">
        <v>26</v>
      </c>
      <c r="H1299" s="301">
        <v>126724</v>
      </c>
      <c r="I1299" s="301">
        <v>208222</v>
      </c>
      <c r="J1299" s="301">
        <v>31611</v>
      </c>
      <c r="K1299" s="301">
        <v>22232990</v>
      </c>
      <c r="L1299" s="301">
        <v>3327</v>
      </c>
      <c r="M1299" s="301">
        <v>3.8090579999999999E-2</v>
      </c>
    </row>
    <row r="1300" spans="1:13" ht="14.5" x14ac:dyDescent="0.35">
      <c r="A1300" s="301">
        <v>2004100303</v>
      </c>
      <c r="B1300" s="301">
        <v>2004</v>
      </c>
      <c r="C1300" s="302" t="s">
        <v>37</v>
      </c>
      <c r="D1300" s="302" t="s">
        <v>38</v>
      </c>
      <c r="E1300" s="302" t="s">
        <v>28</v>
      </c>
      <c r="F1300" s="302" t="s">
        <v>26</v>
      </c>
      <c r="G1300" s="302" t="s">
        <v>26</v>
      </c>
      <c r="H1300" s="301">
        <v>242001</v>
      </c>
      <c r="I1300" s="301">
        <v>117698</v>
      </c>
      <c r="J1300" s="301">
        <v>123765</v>
      </c>
      <c r="K1300" s="301">
        <v>11689590</v>
      </c>
      <c r="L1300" s="301">
        <v>12237</v>
      </c>
      <c r="M1300" s="301">
        <v>1.9776180000000001E-2</v>
      </c>
    </row>
    <row r="1301" spans="1:13" ht="14.5" x14ac:dyDescent="0.35">
      <c r="A1301" s="301">
        <v>2004110103</v>
      </c>
      <c r="B1301" s="301">
        <v>2004</v>
      </c>
      <c r="C1301" s="302" t="s">
        <v>39</v>
      </c>
      <c r="D1301" s="302" t="s">
        <v>40</v>
      </c>
      <c r="E1301" s="302" t="s">
        <v>25</v>
      </c>
      <c r="F1301" s="302" t="s">
        <v>34</v>
      </c>
      <c r="G1301" s="302" t="s">
        <v>26</v>
      </c>
      <c r="H1301" s="301">
        <v>1471950</v>
      </c>
      <c r="I1301" s="301">
        <v>1408981</v>
      </c>
      <c r="J1301" s="301">
        <v>389737</v>
      </c>
      <c r="K1301" s="301">
        <v>146080297</v>
      </c>
      <c r="L1301" s="301">
        <v>40435</v>
      </c>
      <c r="M1301" s="301">
        <v>3.640322E-2</v>
      </c>
    </row>
    <row r="1302" spans="1:13" ht="14.5" x14ac:dyDescent="0.35">
      <c r="A1302" s="301">
        <v>2004110113</v>
      </c>
      <c r="B1302" s="301">
        <v>2004</v>
      </c>
      <c r="C1302" s="302" t="s">
        <v>39</v>
      </c>
      <c r="D1302" s="302" t="s">
        <v>40</v>
      </c>
      <c r="E1302" s="302" t="s">
        <v>25</v>
      </c>
      <c r="F1302" s="302" t="s">
        <v>36</v>
      </c>
      <c r="G1302" s="302" t="s">
        <v>26</v>
      </c>
      <c r="H1302" s="301">
        <v>999468</v>
      </c>
      <c r="I1302" s="301">
        <v>1722419</v>
      </c>
      <c r="J1302" s="301">
        <v>327361</v>
      </c>
      <c r="K1302" s="301">
        <v>187960515</v>
      </c>
      <c r="L1302" s="301">
        <v>36166</v>
      </c>
      <c r="M1302" s="301">
        <v>2.7635750000000001E-2</v>
      </c>
    </row>
    <row r="1303" spans="1:13" ht="14.5" x14ac:dyDescent="0.35">
      <c r="A1303" s="301">
        <v>2004110203</v>
      </c>
      <c r="B1303" s="301">
        <v>2004</v>
      </c>
      <c r="C1303" s="302" t="s">
        <v>39</v>
      </c>
      <c r="D1303" s="302" t="s">
        <v>40</v>
      </c>
      <c r="E1303" s="302" t="s">
        <v>27</v>
      </c>
      <c r="F1303" s="302" t="s">
        <v>34</v>
      </c>
      <c r="G1303" s="302" t="s">
        <v>26</v>
      </c>
      <c r="H1303" s="301">
        <v>876093</v>
      </c>
      <c r="I1303" s="301">
        <v>610905</v>
      </c>
      <c r="J1303" s="301">
        <v>418320</v>
      </c>
      <c r="K1303" s="301">
        <v>64534416</v>
      </c>
      <c r="L1303" s="301">
        <v>44478</v>
      </c>
      <c r="M1303" s="301">
        <v>1.969715E-2</v>
      </c>
    </row>
    <row r="1304" spans="1:13" ht="14.5" x14ac:dyDescent="0.35">
      <c r="A1304" s="301">
        <v>2004110213</v>
      </c>
      <c r="B1304" s="301">
        <v>2004</v>
      </c>
      <c r="C1304" s="302" t="s">
        <v>39</v>
      </c>
      <c r="D1304" s="302" t="s">
        <v>40</v>
      </c>
      <c r="E1304" s="302" t="s">
        <v>27</v>
      </c>
      <c r="F1304" s="302" t="s">
        <v>36</v>
      </c>
      <c r="G1304" s="302" t="s">
        <v>26</v>
      </c>
      <c r="H1304" s="301">
        <v>1323903</v>
      </c>
      <c r="I1304" s="301">
        <v>1151582</v>
      </c>
      <c r="J1304" s="301">
        <v>865607</v>
      </c>
      <c r="K1304" s="301">
        <v>132161439</v>
      </c>
      <c r="L1304" s="301">
        <v>99538</v>
      </c>
      <c r="M1304" s="301">
        <v>1.330047E-2</v>
      </c>
    </row>
    <row r="1305" spans="1:13" ht="14.5" x14ac:dyDescent="0.35">
      <c r="A1305" s="301">
        <v>2004110303</v>
      </c>
      <c r="B1305" s="301">
        <v>2004</v>
      </c>
      <c r="C1305" s="302" t="s">
        <v>39</v>
      </c>
      <c r="D1305" s="302" t="s">
        <v>40</v>
      </c>
      <c r="E1305" s="302" t="s">
        <v>28</v>
      </c>
      <c r="F1305" s="302" t="s">
        <v>34</v>
      </c>
      <c r="G1305" s="302" t="s">
        <v>26</v>
      </c>
      <c r="H1305" s="301">
        <v>711269</v>
      </c>
      <c r="I1305" s="301">
        <v>457592</v>
      </c>
      <c r="J1305" s="301">
        <v>562383</v>
      </c>
      <c r="K1305" s="301">
        <v>51718794</v>
      </c>
      <c r="L1305" s="301">
        <v>63632</v>
      </c>
      <c r="M1305" s="301">
        <v>1.1177919999999999E-2</v>
      </c>
    </row>
    <row r="1306" spans="1:13" ht="14.5" x14ac:dyDescent="0.35">
      <c r="A1306" s="301">
        <v>2004110313</v>
      </c>
      <c r="B1306" s="301">
        <v>2004</v>
      </c>
      <c r="C1306" s="302" t="s">
        <v>39</v>
      </c>
      <c r="D1306" s="302" t="s">
        <v>40</v>
      </c>
      <c r="E1306" s="302" t="s">
        <v>28</v>
      </c>
      <c r="F1306" s="302" t="s">
        <v>36</v>
      </c>
      <c r="G1306" s="302" t="s">
        <v>26</v>
      </c>
      <c r="H1306" s="301">
        <v>2206614</v>
      </c>
      <c r="I1306" s="301">
        <v>1872203</v>
      </c>
      <c r="J1306" s="301">
        <v>2222540</v>
      </c>
      <c r="K1306" s="301">
        <v>218589019</v>
      </c>
      <c r="L1306" s="301">
        <v>259557</v>
      </c>
      <c r="M1306" s="301">
        <v>8.5014619999999996E-3</v>
      </c>
    </row>
    <row r="1307" spans="1:13" ht="14.5" x14ac:dyDescent="0.35">
      <c r="A1307" s="301">
        <v>2004110403</v>
      </c>
      <c r="B1307" s="301">
        <v>2004</v>
      </c>
      <c r="C1307" s="302" t="s">
        <v>39</v>
      </c>
      <c r="D1307" s="302" t="s">
        <v>40</v>
      </c>
      <c r="E1307" s="302" t="s">
        <v>29</v>
      </c>
      <c r="F1307" s="302" t="s">
        <v>34</v>
      </c>
      <c r="G1307" s="302" t="s">
        <v>26</v>
      </c>
      <c r="H1307" s="301">
        <v>308056</v>
      </c>
      <c r="I1307" s="301">
        <v>153711</v>
      </c>
      <c r="J1307" s="301">
        <v>249783</v>
      </c>
      <c r="K1307" s="301">
        <v>16940381</v>
      </c>
      <c r="L1307" s="301">
        <v>27464</v>
      </c>
      <c r="M1307" s="301">
        <v>1.121662E-2</v>
      </c>
    </row>
    <row r="1308" spans="1:13" ht="14.5" x14ac:dyDescent="0.35">
      <c r="A1308" s="301">
        <v>2004110413</v>
      </c>
      <c r="B1308" s="301">
        <v>2004</v>
      </c>
      <c r="C1308" s="302" t="s">
        <v>39</v>
      </c>
      <c r="D1308" s="302" t="s">
        <v>40</v>
      </c>
      <c r="E1308" s="302" t="s">
        <v>29</v>
      </c>
      <c r="F1308" s="302" t="s">
        <v>36</v>
      </c>
      <c r="G1308" s="302" t="s">
        <v>26</v>
      </c>
      <c r="H1308" s="301">
        <v>730829</v>
      </c>
      <c r="I1308" s="301">
        <v>438610</v>
      </c>
      <c r="J1308" s="301">
        <v>707198</v>
      </c>
      <c r="K1308" s="301">
        <v>49930466</v>
      </c>
      <c r="L1308" s="301">
        <v>80457</v>
      </c>
      <c r="M1308" s="301">
        <v>9.0834729999999999E-3</v>
      </c>
    </row>
    <row r="1309" spans="1:13" ht="14.5" x14ac:dyDescent="0.35">
      <c r="A1309" s="301">
        <v>2004140103</v>
      </c>
      <c r="B1309" s="301">
        <v>2004</v>
      </c>
      <c r="C1309" s="302" t="s">
        <v>41</v>
      </c>
      <c r="D1309" s="302" t="s">
        <v>42</v>
      </c>
      <c r="E1309" s="302" t="s">
        <v>25</v>
      </c>
      <c r="F1309" s="302" t="s">
        <v>26</v>
      </c>
      <c r="G1309" s="302" t="s">
        <v>26</v>
      </c>
      <c r="H1309" s="301">
        <v>170670</v>
      </c>
      <c r="I1309" s="301">
        <v>600246</v>
      </c>
      <c r="J1309" s="301">
        <v>27716</v>
      </c>
      <c r="K1309" s="301">
        <v>59375293</v>
      </c>
      <c r="L1309" s="301">
        <v>2711</v>
      </c>
      <c r="M1309" s="301">
        <v>6.295829E-2</v>
      </c>
    </row>
    <row r="1310" spans="1:13" ht="14.5" x14ac:dyDescent="0.35">
      <c r="A1310" s="301">
        <v>2004140203</v>
      </c>
      <c r="B1310" s="301">
        <v>2004</v>
      </c>
      <c r="C1310" s="302" t="s">
        <v>41</v>
      </c>
      <c r="D1310" s="302" t="s">
        <v>42</v>
      </c>
      <c r="E1310" s="302" t="s">
        <v>27</v>
      </c>
      <c r="F1310" s="302" t="s">
        <v>26</v>
      </c>
      <c r="G1310" s="302" t="s">
        <v>26</v>
      </c>
      <c r="H1310" s="301">
        <v>350756</v>
      </c>
      <c r="I1310" s="301">
        <v>614497</v>
      </c>
      <c r="J1310" s="301">
        <v>100086</v>
      </c>
      <c r="K1310" s="301">
        <v>61839058</v>
      </c>
      <c r="L1310" s="301">
        <v>10096</v>
      </c>
      <c r="M1310" s="301">
        <v>3.4742700000000001E-2</v>
      </c>
    </row>
    <row r="1311" spans="1:13" ht="14.5" x14ac:dyDescent="0.35">
      <c r="A1311" s="301">
        <v>2004140303</v>
      </c>
      <c r="B1311" s="301">
        <v>2004</v>
      </c>
      <c r="C1311" s="302" t="s">
        <v>41</v>
      </c>
      <c r="D1311" s="302" t="s">
        <v>42</v>
      </c>
      <c r="E1311" s="302" t="s">
        <v>28</v>
      </c>
      <c r="F1311" s="302" t="s">
        <v>26</v>
      </c>
      <c r="G1311" s="302" t="s">
        <v>26</v>
      </c>
      <c r="H1311" s="301">
        <v>715364</v>
      </c>
      <c r="I1311" s="301">
        <v>488601</v>
      </c>
      <c r="J1311" s="301">
        <v>312048</v>
      </c>
      <c r="K1311" s="301">
        <v>48732900</v>
      </c>
      <c r="L1311" s="301">
        <v>30897</v>
      </c>
      <c r="M1311" s="301">
        <v>2.3153360000000001E-2</v>
      </c>
    </row>
    <row r="1312" spans="1:13" ht="14.5" x14ac:dyDescent="0.35">
      <c r="A1312" s="301">
        <v>2004200103</v>
      </c>
      <c r="B1312" s="301">
        <v>2004</v>
      </c>
      <c r="C1312" s="302" t="s">
        <v>43</v>
      </c>
      <c r="D1312" s="302" t="s">
        <v>44</v>
      </c>
      <c r="E1312" s="302" t="s">
        <v>25</v>
      </c>
      <c r="F1312" s="302" t="s">
        <v>26</v>
      </c>
      <c r="G1312" s="302" t="s">
        <v>26</v>
      </c>
      <c r="H1312" s="301">
        <v>369707</v>
      </c>
      <c r="I1312" s="301">
        <v>352959</v>
      </c>
      <c r="J1312" s="301">
        <v>98729</v>
      </c>
      <c r="K1312" s="301">
        <v>31738436</v>
      </c>
      <c r="L1312" s="301">
        <v>8862</v>
      </c>
      <c r="M1312" s="301">
        <v>4.1716929999999999E-2</v>
      </c>
    </row>
    <row r="1313" spans="1:13" ht="14.5" x14ac:dyDescent="0.35">
      <c r="A1313" s="301">
        <v>2004200203</v>
      </c>
      <c r="B1313" s="301">
        <v>2004</v>
      </c>
      <c r="C1313" s="302" t="s">
        <v>43</v>
      </c>
      <c r="D1313" s="302" t="s">
        <v>44</v>
      </c>
      <c r="E1313" s="302" t="s">
        <v>27</v>
      </c>
      <c r="F1313" s="302" t="s">
        <v>26</v>
      </c>
      <c r="G1313" s="302" t="s">
        <v>26</v>
      </c>
      <c r="H1313" s="301">
        <v>758854</v>
      </c>
      <c r="I1313" s="301">
        <v>389411</v>
      </c>
      <c r="J1313" s="301">
        <v>289043</v>
      </c>
      <c r="K1313" s="301">
        <v>35474026</v>
      </c>
      <c r="L1313" s="301">
        <v>26409</v>
      </c>
      <c r="M1313" s="301">
        <v>2.873494E-2</v>
      </c>
    </row>
    <row r="1314" spans="1:13" ht="14.5" x14ac:dyDescent="0.35">
      <c r="A1314" s="301">
        <v>2004200303</v>
      </c>
      <c r="B1314" s="301">
        <v>2004</v>
      </c>
      <c r="C1314" s="302" t="s">
        <v>43</v>
      </c>
      <c r="D1314" s="302" t="s">
        <v>44</v>
      </c>
      <c r="E1314" s="302" t="s">
        <v>28</v>
      </c>
      <c r="F1314" s="302" t="s">
        <v>26</v>
      </c>
      <c r="G1314" s="302" t="s">
        <v>26</v>
      </c>
      <c r="H1314" s="301">
        <v>1460801</v>
      </c>
      <c r="I1314" s="301">
        <v>441365</v>
      </c>
      <c r="J1314" s="301">
        <v>772161</v>
      </c>
      <c r="K1314" s="301">
        <v>36776860</v>
      </c>
      <c r="L1314" s="301">
        <v>63091</v>
      </c>
      <c r="M1314" s="301">
        <v>2.315381E-2</v>
      </c>
    </row>
    <row r="1315" spans="1:13" ht="14.5" x14ac:dyDescent="0.35">
      <c r="A1315" s="301">
        <v>2004240103</v>
      </c>
      <c r="B1315" s="301">
        <v>2004</v>
      </c>
      <c r="C1315" s="302" t="s">
        <v>45</v>
      </c>
      <c r="D1315" s="302" t="s">
        <v>46</v>
      </c>
      <c r="E1315" s="302" t="s">
        <v>25</v>
      </c>
      <c r="F1315" s="302" t="s">
        <v>26</v>
      </c>
      <c r="G1315" s="302" t="s">
        <v>26</v>
      </c>
      <c r="H1315" s="301">
        <v>278988</v>
      </c>
      <c r="I1315" s="301">
        <v>326815</v>
      </c>
      <c r="J1315" s="301">
        <v>70830</v>
      </c>
      <c r="K1315" s="301">
        <v>26062579</v>
      </c>
      <c r="L1315" s="301">
        <v>5733</v>
      </c>
      <c r="M1315" s="301">
        <v>4.8663270000000002E-2</v>
      </c>
    </row>
    <row r="1316" spans="1:13" ht="14.5" x14ac:dyDescent="0.35">
      <c r="A1316" s="301">
        <v>2004240203</v>
      </c>
      <c r="B1316" s="301">
        <v>2004</v>
      </c>
      <c r="C1316" s="302" t="s">
        <v>45</v>
      </c>
      <c r="D1316" s="302" t="s">
        <v>46</v>
      </c>
      <c r="E1316" s="302" t="s">
        <v>27</v>
      </c>
      <c r="F1316" s="302" t="s">
        <v>26</v>
      </c>
      <c r="G1316" s="302" t="s">
        <v>26</v>
      </c>
      <c r="H1316" s="301">
        <v>380490</v>
      </c>
      <c r="I1316" s="301">
        <v>170446</v>
      </c>
      <c r="J1316" s="301">
        <v>131123</v>
      </c>
      <c r="K1316" s="301">
        <v>14577226</v>
      </c>
      <c r="L1316" s="301">
        <v>11235</v>
      </c>
      <c r="M1316" s="301">
        <v>3.3867899999999999E-2</v>
      </c>
    </row>
    <row r="1317" spans="1:13" ht="14.5" x14ac:dyDescent="0.35">
      <c r="A1317" s="301">
        <v>2004240303</v>
      </c>
      <c r="B1317" s="301">
        <v>2004</v>
      </c>
      <c r="C1317" s="302" t="s">
        <v>45</v>
      </c>
      <c r="D1317" s="302" t="s">
        <v>46</v>
      </c>
      <c r="E1317" s="302" t="s">
        <v>28</v>
      </c>
      <c r="F1317" s="302" t="s">
        <v>26</v>
      </c>
      <c r="G1317" s="302" t="s">
        <v>26</v>
      </c>
      <c r="H1317" s="301">
        <v>1720155</v>
      </c>
      <c r="I1317" s="301">
        <v>404328</v>
      </c>
      <c r="J1317" s="301">
        <v>772464</v>
      </c>
      <c r="K1317" s="301">
        <v>35481684</v>
      </c>
      <c r="L1317" s="301">
        <v>67884</v>
      </c>
      <c r="M1317" s="301">
        <v>2.5339469999999999E-2</v>
      </c>
    </row>
    <row r="1318" spans="1:13" ht="14.5" x14ac:dyDescent="0.35">
      <c r="A1318" s="301">
        <v>2004260103</v>
      </c>
      <c r="B1318" s="301">
        <v>2004</v>
      </c>
      <c r="C1318" s="302" t="s">
        <v>47</v>
      </c>
      <c r="D1318" s="302" t="s">
        <v>48</v>
      </c>
      <c r="E1318" s="302" t="s">
        <v>25</v>
      </c>
      <c r="F1318" s="302" t="s">
        <v>26</v>
      </c>
      <c r="G1318" s="302" t="s">
        <v>26</v>
      </c>
      <c r="H1318" s="301">
        <v>246690</v>
      </c>
      <c r="I1318" s="301">
        <v>198144</v>
      </c>
      <c r="J1318" s="301">
        <v>53412</v>
      </c>
      <c r="K1318" s="301">
        <v>13709792</v>
      </c>
      <c r="L1318" s="301">
        <v>3668</v>
      </c>
      <c r="M1318" s="301">
        <v>6.7260379999999995E-2</v>
      </c>
    </row>
    <row r="1319" spans="1:13" ht="14.5" x14ac:dyDescent="0.35">
      <c r="A1319" s="301">
        <v>2004260203</v>
      </c>
      <c r="B1319" s="301">
        <v>2004</v>
      </c>
      <c r="C1319" s="302" t="s">
        <v>47</v>
      </c>
      <c r="D1319" s="302" t="s">
        <v>48</v>
      </c>
      <c r="E1319" s="302" t="s">
        <v>27</v>
      </c>
      <c r="F1319" s="302" t="s">
        <v>26</v>
      </c>
      <c r="G1319" s="302" t="s">
        <v>26</v>
      </c>
      <c r="H1319" s="301">
        <v>584473</v>
      </c>
      <c r="I1319" s="301">
        <v>249992</v>
      </c>
      <c r="J1319" s="301">
        <v>188503</v>
      </c>
      <c r="K1319" s="301">
        <v>17152760</v>
      </c>
      <c r="L1319" s="301">
        <v>12912</v>
      </c>
      <c r="M1319" s="301">
        <v>4.5265920000000001E-2</v>
      </c>
    </row>
    <row r="1320" spans="1:13" ht="14.5" x14ac:dyDescent="0.35">
      <c r="A1320" s="301">
        <v>2004260303</v>
      </c>
      <c r="B1320" s="301">
        <v>2004</v>
      </c>
      <c r="C1320" s="302" t="s">
        <v>47</v>
      </c>
      <c r="D1320" s="302" t="s">
        <v>48</v>
      </c>
      <c r="E1320" s="302" t="s">
        <v>28</v>
      </c>
      <c r="F1320" s="302" t="s">
        <v>26</v>
      </c>
      <c r="G1320" s="302" t="s">
        <v>26</v>
      </c>
      <c r="H1320" s="301">
        <v>1173367</v>
      </c>
      <c r="I1320" s="301">
        <v>302368</v>
      </c>
      <c r="J1320" s="301">
        <v>488008</v>
      </c>
      <c r="K1320" s="301">
        <v>22076436</v>
      </c>
      <c r="L1320" s="301">
        <v>36065</v>
      </c>
      <c r="M1320" s="301">
        <v>3.2534649999999998E-2</v>
      </c>
    </row>
    <row r="1321" spans="1:13" ht="14.5" x14ac:dyDescent="0.35">
      <c r="A1321" s="301">
        <v>2004280103</v>
      </c>
      <c r="B1321" s="301">
        <v>2004</v>
      </c>
      <c r="C1321" s="302" t="s">
        <v>49</v>
      </c>
      <c r="D1321" s="302" t="s">
        <v>50</v>
      </c>
      <c r="E1321" s="302" t="s">
        <v>25</v>
      </c>
      <c r="F1321" s="302" t="s">
        <v>26</v>
      </c>
      <c r="G1321" s="302" t="s">
        <v>26</v>
      </c>
      <c r="H1321" s="301">
        <v>860732</v>
      </c>
      <c r="I1321" s="301">
        <v>701309</v>
      </c>
      <c r="J1321" s="301">
        <v>148612</v>
      </c>
      <c r="K1321" s="301">
        <v>64634140</v>
      </c>
      <c r="L1321" s="301">
        <v>13860</v>
      </c>
      <c r="M1321" s="301">
        <v>6.2100919999999997E-2</v>
      </c>
    </row>
    <row r="1322" spans="1:13" ht="14.5" x14ac:dyDescent="0.35">
      <c r="A1322" s="301">
        <v>2004280203</v>
      </c>
      <c r="B1322" s="301">
        <v>2004</v>
      </c>
      <c r="C1322" s="302" t="s">
        <v>49</v>
      </c>
      <c r="D1322" s="302" t="s">
        <v>50</v>
      </c>
      <c r="E1322" s="302" t="s">
        <v>27</v>
      </c>
      <c r="F1322" s="302" t="s">
        <v>26</v>
      </c>
      <c r="G1322" s="302" t="s">
        <v>26</v>
      </c>
      <c r="H1322" s="301">
        <v>1456606</v>
      </c>
      <c r="I1322" s="301">
        <v>567533</v>
      </c>
      <c r="J1322" s="301">
        <v>430206</v>
      </c>
      <c r="K1322" s="301">
        <v>53278019</v>
      </c>
      <c r="L1322" s="301">
        <v>40466</v>
      </c>
      <c r="M1322" s="301">
        <v>3.5996170000000001E-2</v>
      </c>
    </row>
    <row r="1323" spans="1:13" ht="14.5" x14ac:dyDescent="0.35">
      <c r="A1323" s="301">
        <v>2004280303</v>
      </c>
      <c r="B1323" s="301">
        <v>2004</v>
      </c>
      <c r="C1323" s="302" t="s">
        <v>49</v>
      </c>
      <c r="D1323" s="302" t="s">
        <v>50</v>
      </c>
      <c r="E1323" s="302" t="s">
        <v>28</v>
      </c>
      <c r="F1323" s="302" t="s">
        <v>26</v>
      </c>
      <c r="G1323" s="302" t="s">
        <v>26</v>
      </c>
      <c r="H1323" s="301">
        <v>2916597</v>
      </c>
      <c r="I1323" s="301">
        <v>761171</v>
      </c>
      <c r="J1323" s="301">
        <v>1171255</v>
      </c>
      <c r="K1323" s="301">
        <v>72130493</v>
      </c>
      <c r="L1323" s="301">
        <v>111002</v>
      </c>
      <c r="M1323" s="301">
        <v>2.6275110000000001E-2</v>
      </c>
    </row>
    <row r="1324" spans="1:13" ht="14.5" x14ac:dyDescent="0.35">
      <c r="A1324" s="301">
        <v>2004290103</v>
      </c>
      <c r="B1324" s="301">
        <v>2004</v>
      </c>
      <c r="C1324" s="302" t="s">
        <v>51</v>
      </c>
      <c r="D1324" s="302" t="s">
        <v>52</v>
      </c>
      <c r="E1324" s="302" t="s">
        <v>25</v>
      </c>
      <c r="F1324" s="302" t="s">
        <v>26</v>
      </c>
      <c r="G1324" s="302" t="s">
        <v>26</v>
      </c>
      <c r="H1324" s="301">
        <v>381387</v>
      </c>
      <c r="I1324" s="301">
        <v>371806</v>
      </c>
      <c r="J1324" s="301">
        <v>81918</v>
      </c>
      <c r="K1324" s="301">
        <v>31771684</v>
      </c>
      <c r="L1324" s="301">
        <v>6961</v>
      </c>
      <c r="M1324" s="301">
        <v>5.478587E-2</v>
      </c>
    </row>
    <row r="1325" spans="1:13" ht="14.5" x14ac:dyDescent="0.35">
      <c r="A1325" s="301">
        <v>2004290203</v>
      </c>
      <c r="B1325" s="301">
        <v>2004</v>
      </c>
      <c r="C1325" s="302" t="s">
        <v>51</v>
      </c>
      <c r="D1325" s="302" t="s">
        <v>52</v>
      </c>
      <c r="E1325" s="302" t="s">
        <v>27</v>
      </c>
      <c r="F1325" s="302" t="s">
        <v>26</v>
      </c>
      <c r="G1325" s="302" t="s">
        <v>26</v>
      </c>
      <c r="H1325" s="301">
        <v>460679</v>
      </c>
      <c r="I1325" s="301">
        <v>221743</v>
      </c>
      <c r="J1325" s="301">
        <v>162455</v>
      </c>
      <c r="K1325" s="301">
        <v>18495758</v>
      </c>
      <c r="L1325" s="301">
        <v>13559</v>
      </c>
      <c r="M1325" s="301">
        <v>3.3975789999999999E-2</v>
      </c>
    </row>
    <row r="1326" spans="1:13" ht="14.5" x14ac:dyDescent="0.35">
      <c r="A1326" s="301">
        <v>2004290303</v>
      </c>
      <c r="B1326" s="301">
        <v>2004</v>
      </c>
      <c r="C1326" s="302" t="s">
        <v>51</v>
      </c>
      <c r="D1326" s="302" t="s">
        <v>52</v>
      </c>
      <c r="E1326" s="302" t="s">
        <v>28</v>
      </c>
      <c r="F1326" s="302" t="s">
        <v>26</v>
      </c>
      <c r="G1326" s="302" t="s">
        <v>26</v>
      </c>
      <c r="H1326" s="301">
        <v>594050</v>
      </c>
      <c r="I1326" s="301">
        <v>190443</v>
      </c>
      <c r="J1326" s="301">
        <v>304123</v>
      </c>
      <c r="K1326" s="301">
        <v>15271400</v>
      </c>
      <c r="L1326" s="301">
        <v>24165</v>
      </c>
      <c r="M1326" s="301">
        <v>2.4582989999999999E-2</v>
      </c>
    </row>
    <row r="1327" spans="1:13" ht="14.5" x14ac:dyDescent="0.35">
      <c r="A1327" s="301">
        <v>2004320103</v>
      </c>
      <c r="B1327" s="301">
        <v>2004</v>
      </c>
      <c r="C1327" s="302" t="s">
        <v>53</v>
      </c>
      <c r="D1327" s="302" t="s">
        <v>54</v>
      </c>
      <c r="E1327" s="302" t="s">
        <v>25</v>
      </c>
      <c r="F1327" s="302" t="s">
        <v>26</v>
      </c>
      <c r="G1327" s="302" t="s">
        <v>26</v>
      </c>
      <c r="H1327" s="301">
        <v>472632</v>
      </c>
      <c r="I1327" s="301">
        <v>371564</v>
      </c>
      <c r="J1327" s="301">
        <v>99686</v>
      </c>
      <c r="K1327" s="301">
        <v>36583914</v>
      </c>
      <c r="L1327" s="301">
        <v>9873</v>
      </c>
      <c r="M1327" s="301">
        <v>4.786982E-2</v>
      </c>
    </row>
    <row r="1328" spans="1:13" ht="14.5" x14ac:dyDescent="0.35">
      <c r="A1328" s="301">
        <v>2004320203</v>
      </c>
      <c r="B1328" s="301">
        <v>2004</v>
      </c>
      <c r="C1328" s="302" t="s">
        <v>53</v>
      </c>
      <c r="D1328" s="302" t="s">
        <v>54</v>
      </c>
      <c r="E1328" s="302" t="s">
        <v>27</v>
      </c>
      <c r="F1328" s="302" t="s">
        <v>26</v>
      </c>
      <c r="G1328" s="302" t="s">
        <v>26</v>
      </c>
      <c r="H1328" s="301">
        <v>420572</v>
      </c>
      <c r="I1328" s="301">
        <v>173140</v>
      </c>
      <c r="J1328" s="301">
        <v>125756</v>
      </c>
      <c r="K1328" s="301">
        <v>16463904</v>
      </c>
      <c r="L1328" s="301">
        <v>11932</v>
      </c>
      <c r="M1328" s="301">
        <v>3.5247550000000002E-2</v>
      </c>
    </row>
    <row r="1329" spans="1:13" ht="14.5" x14ac:dyDescent="0.35">
      <c r="A1329" s="301">
        <v>2004320303</v>
      </c>
      <c r="B1329" s="301">
        <v>2004</v>
      </c>
      <c r="C1329" s="302" t="s">
        <v>53</v>
      </c>
      <c r="D1329" s="302" t="s">
        <v>54</v>
      </c>
      <c r="E1329" s="302" t="s">
        <v>28</v>
      </c>
      <c r="F1329" s="302" t="s">
        <v>26</v>
      </c>
      <c r="G1329" s="302" t="s">
        <v>26</v>
      </c>
      <c r="H1329" s="301">
        <v>528077</v>
      </c>
      <c r="I1329" s="301">
        <v>133784</v>
      </c>
      <c r="J1329" s="301">
        <v>195875</v>
      </c>
      <c r="K1329" s="301">
        <v>12204860</v>
      </c>
      <c r="L1329" s="301">
        <v>17731</v>
      </c>
      <c r="M1329" s="301">
        <v>2.9783440000000001E-2</v>
      </c>
    </row>
    <row r="1330" spans="1:13" ht="14.5" x14ac:dyDescent="0.35">
      <c r="A1330" s="301">
        <v>2004330103</v>
      </c>
      <c r="B1330" s="301">
        <v>2004</v>
      </c>
      <c r="C1330" s="302" t="s">
        <v>55</v>
      </c>
      <c r="D1330" s="302" t="s">
        <v>56</v>
      </c>
      <c r="E1330" s="302" t="s">
        <v>25</v>
      </c>
      <c r="F1330" s="302" t="s">
        <v>26</v>
      </c>
      <c r="G1330" s="302" t="s">
        <v>26</v>
      </c>
      <c r="H1330" s="301">
        <v>463109</v>
      </c>
      <c r="I1330" s="301">
        <v>419546</v>
      </c>
      <c r="J1330" s="301">
        <v>101999</v>
      </c>
      <c r="K1330" s="301">
        <v>37652652</v>
      </c>
      <c r="L1330" s="301">
        <v>9019</v>
      </c>
      <c r="M1330" s="301">
        <v>5.1348070000000003E-2</v>
      </c>
    </row>
    <row r="1331" spans="1:13" ht="14.5" x14ac:dyDescent="0.35">
      <c r="A1331" s="301">
        <v>2004330203</v>
      </c>
      <c r="B1331" s="301">
        <v>2004</v>
      </c>
      <c r="C1331" s="302" t="s">
        <v>55</v>
      </c>
      <c r="D1331" s="302" t="s">
        <v>56</v>
      </c>
      <c r="E1331" s="302" t="s">
        <v>27</v>
      </c>
      <c r="F1331" s="302" t="s">
        <v>26</v>
      </c>
      <c r="G1331" s="302" t="s">
        <v>26</v>
      </c>
      <c r="H1331" s="301">
        <v>432541</v>
      </c>
      <c r="I1331" s="301">
        <v>189023</v>
      </c>
      <c r="J1331" s="301">
        <v>138445</v>
      </c>
      <c r="K1331" s="301">
        <v>16434823</v>
      </c>
      <c r="L1331" s="301">
        <v>12027</v>
      </c>
      <c r="M1331" s="301">
        <v>3.5963380000000003E-2</v>
      </c>
    </row>
    <row r="1332" spans="1:13" ht="14.5" x14ac:dyDescent="0.35">
      <c r="A1332" s="301">
        <v>2004330303</v>
      </c>
      <c r="B1332" s="301">
        <v>2004</v>
      </c>
      <c r="C1332" s="302" t="s">
        <v>55</v>
      </c>
      <c r="D1332" s="302" t="s">
        <v>56</v>
      </c>
      <c r="E1332" s="302" t="s">
        <v>28</v>
      </c>
      <c r="F1332" s="302" t="s">
        <v>26</v>
      </c>
      <c r="G1332" s="302" t="s">
        <v>26</v>
      </c>
      <c r="H1332" s="301">
        <v>737497</v>
      </c>
      <c r="I1332" s="301">
        <v>199931</v>
      </c>
      <c r="J1332" s="301">
        <v>328852</v>
      </c>
      <c r="K1332" s="301">
        <v>16991286</v>
      </c>
      <c r="L1332" s="301">
        <v>27889</v>
      </c>
      <c r="M1332" s="301">
        <v>2.6443810000000002E-2</v>
      </c>
    </row>
    <row r="1333" spans="1:13" ht="14.5" x14ac:dyDescent="0.35">
      <c r="A1333" s="301">
        <v>2004370103</v>
      </c>
      <c r="B1333" s="301">
        <v>2004</v>
      </c>
      <c r="C1333" s="302" t="s">
        <v>57</v>
      </c>
      <c r="D1333" s="302" t="s">
        <v>58</v>
      </c>
      <c r="E1333" s="302" t="s">
        <v>25</v>
      </c>
      <c r="F1333" s="302" t="s">
        <v>26</v>
      </c>
      <c r="G1333" s="302" t="s">
        <v>26</v>
      </c>
      <c r="H1333" s="301">
        <v>728690</v>
      </c>
      <c r="I1333" s="301">
        <v>722492</v>
      </c>
      <c r="J1333" s="301">
        <v>200881</v>
      </c>
      <c r="K1333" s="301">
        <v>16775613</v>
      </c>
      <c r="L1333" s="301">
        <v>4607</v>
      </c>
      <c r="M1333" s="301">
        <v>0.1581632</v>
      </c>
    </row>
    <row r="1334" spans="1:13" ht="14.5" x14ac:dyDescent="0.35">
      <c r="A1334" s="301">
        <v>2004370203</v>
      </c>
      <c r="B1334" s="301">
        <v>2004</v>
      </c>
      <c r="C1334" s="302" t="s">
        <v>57</v>
      </c>
      <c r="D1334" s="302" t="s">
        <v>58</v>
      </c>
      <c r="E1334" s="302" t="s">
        <v>27</v>
      </c>
      <c r="F1334" s="302" t="s">
        <v>26</v>
      </c>
      <c r="G1334" s="302" t="s">
        <v>26</v>
      </c>
      <c r="H1334" s="301">
        <v>1239655</v>
      </c>
      <c r="I1334" s="301">
        <v>769366</v>
      </c>
      <c r="J1334" s="301">
        <v>559029</v>
      </c>
      <c r="K1334" s="301">
        <v>17022866</v>
      </c>
      <c r="L1334" s="301">
        <v>12459</v>
      </c>
      <c r="M1334" s="301">
        <v>9.9496710000000002E-2</v>
      </c>
    </row>
    <row r="1335" spans="1:13" ht="14.5" x14ac:dyDescent="0.35">
      <c r="A1335" s="301">
        <v>2004370303</v>
      </c>
      <c r="B1335" s="301">
        <v>2004</v>
      </c>
      <c r="C1335" s="302" t="s">
        <v>57</v>
      </c>
      <c r="D1335" s="302" t="s">
        <v>58</v>
      </c>
      <c r="E1335" s="302" t="s">
        <v>28</v>
      </c>
      <c r="F1335" s="302" t="s">
        <v>26</v>
      </c>
      <c r="G1335" s="302" t="s">
        <v>26</v>
      </c>
      <c r="H1335" s="301">
        <v>1644594</v>
      </c>
      <c r="I1335" s="301">
        <v>636237</v>
      </c>
      <c r="J1335" s="301">
        <v>1051335</v>
      </c>
      <c r="K1335" s="301">
        <v>15719609</v>
      </c>
      <c r="L1335" s="301">
        <v>26500</v>
      </c>
      <c r="M1335" s="301">
        <v>6.2060980000000002E-2</v>
      </c>
    </row>
    <row r="1336" spans="1:13" ht="14.5" x14ac:dyDescent="0.35">
      <c r="A1336" s="301">
        <v>2004400103</v>
      </c>
      <c r="B1336" s="301">
        <v>2004</v>
      </c>
      <c r="C1336" s="302" t="s">
        <v>59</v>
      </c>
      <c r="D1336" s="302" t="s">
        <v>60</v>
      </c>
      <c r="E1336" s="302" t="s">
        <v>25</v>
      </c>
      <c r="F1336" s="302" t="s">
        <v>26</v>
      </c>
      <c r="G1336" s="302" t="s">
        <v>26</v>
      </c>
      <c r="H1336" s="301">
        <v>377933</v>
      </c>
      <c r="I1336" s="301">
        <v>349112</v>
      </c>
      <c r="J1336" s="301">
        <v>80631</v>
      </c>
      <c r="K1336" s="301">
        <v>29795174</v>
      </c>
      <c r="L1336" s="301">
        <v>6902</v>
      </c>
      <c r="M1336" s="301">
        <v>5.4755239999999997E-2</v>
      </c>
    </row>
    <row r="1337" spans="1:13" ht="14.5" x14ac:dyDescent="0.35">
      <c r="A1337" s="301">
        <v>2004400203</v>
      </c>
      <c r="B1337" s="301">
        <v>2004</v>
      </c>
      <c r="C1337" s="302" t="s">
        <v>59</v>
      </c>
      <c r="D1337" s="302" t="s">
        <v>60</v>
      </c>
      <c r="E1337" s="302" t="s">
        <v>27</v>
      </c>
      <c r="F1337" s="302" t="s">
        <v>26</v>
      </c>
      <c r="G1337" s="302" t="s">
        <v>26</v>
      </c>
      <c r="H1337" s="301">
        <v>300241</v>
      </c>
      <c r="I1337" s="301">
        <v>162212</v>
      </c>
      <c r="J1337" s="301">
        <v>117276</v>
      </c>
      <c r="K1337" s="301">
        <v>13469428</v>
      </c>
      <c r="L1337" s="301">
        <v>9699</v>
      </c>
      <c r="M1337" s="301">
        <v>3.095471E-2</v>
      </c>
    </row>
    <row r="1338" spans="1:13" ht="14.5" x14ac:dyDescent="0.35">
      <c r="A1338" s="301">
        <v>2004400303</v>
      </c>
      <c r="B1338" s="301">
        <v>2004</v>
      </c>
      <c r="C1338" s="302" t="s">
        <v>59</v>
      </c>
      <c r="D1338" s="302" t="s">
        <v>60</v>
      </c>
      <c r="E1338" s="302" t="s">
        <v>28</v>
      </c>
      <c r="F1338" s="302" t="s">
        <v>26</v>
      </c>
      <c r="G1338" s="302" t="s">
        <v>26</v>
      </c>
      <c r="H1338" s="301">
        <v>247028</v>
      </c>
      <c r="I1338" s="301">
        <v>85756</v>
      </c>
      <c r="J1338" s="301">
        <v>127507</v>
      </c>
      <c r="K1338" s="301">
        <v>6832640</v>
      </c>
      <c r="L1338" s="301">
        <v>10111</v>
      </c>
      <c r="M1338" s="301">
        <v>2.4431890000000001E-2</v>
      </c>
    </row>
    <row r="1339" spans="1:13" ht="14.5" x14ac:dyDescent="0.35">
      <c r="A1339" s="301">
        <v>2004990103</v>
      </c>
      <c r="B1339" s="301">
        <v>2004</v>
      </c>
      <c r="C1339" s="302" t="s">
        <v>61</v>
      </c>
      <c r="D1339" s="302" t="s">
        <v>62</v>
      </c>
      <c r="E1339" s="302" t="s">
        <v>25</v>
      </c>
      <c r="F1339" s="302" t="s">
        <v>26</v>
      </c>
      <c r="G1339" s="302" t="s">
        <v>26</v>
      </c>
      <c r="H1339" s="301">
        <v>71545</v>
      </c>
      <c r="I1339" s="301">
        <v>80835</v>
      </c>
      <c r="J1339" s="301">
        <v>28035</v>
      </c>
      <c r="K1339" s="301">
        <v>2717281</v>
      </c>
      <c r="L1339" s="301">
        <v>837</v>
      </c>
      <c r="M1339" s="301">
        <v>8.5485969999999994E-2</v>
      </c>
    </row>
    <row r="1340" spans="1:13" ht="14.5" x14ac:dyDescent="0.35">
      <c r="A1340" s="301">
        <v>2004990203</v>
      </c>
      <c r="B1340" s="301">
        <v>2004</v>
      </c>
      <c r="C1340" s="302" t="s">
        <v>61</v>
      </c>
      <c r="D1340" s="302" t="s">
        <v>62</v>
      </c>
      <c r="E1340" s="302" t="s">
        <v>27</v>
      </c>
      <c r="F1340" s="302" t="s">
        <v>26</v>
      </c>
      <c r="G1340" s="302" t="s">
        <v>26</v>
      </c>
      <c r="H1340" s="301">
        <v>142094</v>
      </c>
      <c r="I1340" s="301">
        <v>268871</v>
      </c>
      <c r="J1340" s="301">
        <v>189507</v>
      </c>
      <c r="K1340" s="301">
        <v>5051374</v>
      </c>
      <c r="L1340" s="301">
        <v>3644</v>
      </c>
      <c r="M1340" s="301">
        <v>3.8998400000000003E-2</v>
      </c>
    </row>
    <row r="1341" spans="1:13" ht="14.5" x14ac:dyDescent="0.35">
      <c r="A1341" s="301">
        <v>2004990303</v>
      </c>
      <c r="B1341" s="301">
        <v>2004</v>
      </c>
      <c r="C1341" s="302" t="s">
        <v>61</v>
      </c>
      <c r="D1341" s="302" t="s">
        <v>62</v>
      </c>
      <c r="E1341" s="302" t="s">
        <v>28</v>
      </c>
      <c r="F1341" s="302" t="s">
        <v>26</v>
      </c>
      <c r="G1341" s="302" t="s">
        <v>26</v>
      </c>
      <c r="H1341" s="301">
        <v>287160</v>
      </c>
      <c r="I1341" s="301">
        <v>122172</v>
      </c>
      <c r="J1341" s="301">
        <v>199773</v>
      </c>
      <c r="K1341" s="301">
        <v>3563429</v>
      </c>
      <c r="L1341" s="301">
        <v>6109</v>
      </c>
      <c r="M1341" s="301">
        <v>4.7006439999999997E-2</v>
      </c>
    </row>
    <row r="1342" spans="1:13" ht="14.5" x14ac:dyDescent="0.35">
      <c r="A1342" s="301">
        <v>2005000103</v>
      </c>
      <c r="B1342" s="301">
        <v>2005</v>
      </c>
      <c r="C1342" s="302" t="s">
        <v>23</v>
      </c>
      <c r="D1342" s="302" t="s">
        <v>24</v>
      </c>
      <c r="E1342" s="302" t="s">
        <v>25</v>
      </c>
      <c r="F1342" s="302" t="s">
        <v>26</v>
      </c>
      <c r="G1342" s="302" t="s">
        <v>26</v>
      </c>
      <c r="H1342" s="301">
        <v>600526</v>
      </c>
      <c r="I1342" s="301">
        <v>1803939</v>
      </c>
      <c r="J1342" s="301">
        <v>624419</v>
      </c>
      <c r="K1342" s="301">
        <v>23363905</v>
      </c>
      <c r="L1342" s="301">
        <v>8116</v>
      </c>
      <c r="M1342" s="301">
        <v>7.399066E-2</v>
      </c>
    </row>
    <row r="1343" spans="1:13" ht="14.5" x14ac:dyDescent="0.35">
      <c r="A1343" s="301">
        <v>2005000203</v>
      </c>
      <c r="B1343" s="301">
        <v>2005</v>
      </c>
      <c r="C1343" s="302" t="s">
        <v>23</v>
      </c>
      <c r="D1343" s="302" t="s">
        <v>24</v>
      </c>
      <c r="E1343" s="302" t="s">
        <v>27</v>
      </c>
      <c r="F1343" s="302" t="s">
        <v>26</v>
      </c>
      <c r="G1343" s="302" t="s">
        <v>26</v>
      </c>
      <c r="H1343" s="301">
        <v>1730981</v>
      </c>
      <c r="I1343" s="301">
        <v>3598032</v>
      </c>
      <c r="J1343" s="301">
        <v>2862037</v>
      </c>
      <c r="K1343" s="301">
        <v>44141860</v>
      </c>
      <c r="L1343" s="301">
        <v>35201</v>
      </c>
      <c r="M1343" s="301">
        <v>4.9174379999999997E-2</v>
      </c>
    </row>
    <row r="1344" spans="1:13" ht="14.5" x14ac:dyDescent="0.35">
      <c r="A1344" s="301">
        <v>2005000303</v>
      </c>
      <c r="B1344" s="301">
        <v>2005</v>
      </c>
      <c r="C1344" s="302" t="s">
        <v>23</v>
      </c>
      <c r="D1344" s="302" t="s">
        <v>24</v>
      </c>
      <c r="E1344" s="302" t="s">
        <v>28</v>
      </c>
      <c r="F1344" s="302" t="s">
        <v>26</v>
      </c>
      <c r="G1344" s="302" t="s">
        <v>26</v>
      </c>
      <c r="H1344" s="301">
        <v>1483642</v>
      </c>
      <c r="I1344" s="301">
        <v>1963400</v>
      </c>
      <c r="J1344" s="301">
        <v>2470245</v>
      </c>
      <c r="K1344" s="301">
        <v>24775244</v>
      </c>
      <c r="L1344" s="301">
        <v>31006</v>
      </c>
      <c r="M1344" s="301">
        <v>4.7849389999999999E-2</v>
      </c>
    </row>
    <row r="1345" spans="1:13" ht="14.5" x14ac:dyDescent="0.35">
      <c r="A1345" s="301">
        <v>2005000403</v>
      </c>
      <c r="B1345" s="301">
        <v>2005</v>
      </c>
      <c r="C1345" s="302" t="s">
        <v>23</v>
      </c>
      <c r="D1345" s="302" t="s">
        <v>24</v>
      </c>
      <c r="E1345" s="302" t="s">
        <v>29</v>
      </c>
      <c r="F1345" s="302" t="s">
        <v>26</v>
      </c>
      <c r="G1345" s="302" t="s">
        <v>26</v>
      </c>
      <c r="H1345" s="301">
        <v>6744593</v>
      </c>
      <c r="I1345" s="301">
        <v>7138252</v>
      </c>
      <c r="J1345" s="301">
        <v>15099491</v>
      </c>
      <c r="K1345" s="301">
        <v>93770551</v>
      </c>
      <c r="L1345" s="301">
        <v>198391</v>
      </c>
      <c r="M1345" s="301">
        <v>3.3996459999999999E-2</v>
      </c>
    </row>
    <row r="1346" spans="1:13" ht="14.5" x14ac:dyDescent="0.35">
      <c r="A1346" s="301">
        <v>2005010403</v>
      </c>
      <c r="B1346" s="301">
        <v>2005</v>
      </c>
      <c r="C1346" s="302" t="s">
        <v>30</v>
      </c>
      <c r="D1346" s="302" t="s">
        <v>31</v>
      </c>
      <c r="E1346" s="302" t="s">
        <v>26</v>
      </c>
      <c r="F1346" s="302" t="s">
        <v>26</v>
      </c>
      <c r="G1346" s="302" t="s">
        <v>26</v>
      </c>
      <c r="H1346" s="301">
        <v>201742</v>
      </c>
      <c r="I1346" s="301">
        <v>48998</v>
      </c>
      <c r="J1346" s="301">
        <v>75595</v>
      </c>
      <c r="K1346" s="301">
        <v>3768103</v>
      </c>
      <c r="L1346" s="301">
        <v>5609</v>
      </c>
      <c r="M1346" s="301">
        <v>3.5969319999999999E-2</v>
      </c>
    </row>
    <row r="1347" spans="1:13" ht="14.5" x14ac:dyDescent="0.35">
      <c r="A1347" s="301">
        <v>2005020101</v>
      </c>
      <c r="B1347" s="301">
        <v>2005</v>
      </c>
      <c r="C1347" s="302" t="s">
        <v>32</v>
      </c>
      <c r="D1347" s="302" t="s">
        <v>33</v>
      </c>
      <c r="E1347" s="302" t="s">
        <v>25</v>
      </c>
      <c r="F1347" s="302" t="s">
        <v>34</v>
      </c>
      <c r="G1347" s="302" t="s">
        <v>25</v>
      </c>
      <c r="H1347" s="301">
        <v>44257</v>
      </c>
      <c r="I1347" s="301">
        <v>34128</v>
      </c>
      <c r="J1347" s="301">
        <v>8306</v>
      </c>
      <c r="K1347" s="301">
        <v>3157020</v>
      </c>
      <c r="L1347" s="301">
        <v>772</v>
      </c>
      <c r="M1347" s="301">
        <v>5.7349459999999998E-2</v>
      </c>
    </row>
    <row r="1348" spans="1:13" ht="14.5" x14ac:dyDescent="0.35">
      <c r="A1348" s="301">
        <v>2005020102</v>
      </c>
      <c r="B1348" s="301">
        <v>2005</v>
      </c>
      <c r="C1348" s="302" t="s">
        <v>32</v>
      </c>
      <c r="D1348" s="302" t="s">
        <v>33</v>
      </c>
      <c r="E1348" s="302" t="s">
        <v>25</v>
      </c>
      <c r="F1348" s="302" t="s">
        <v>34</v>
      </c>
      <c r="G1348" s="302" t="s">
        <v>27</v>
      </c>
      <c r="H1348" s="301">
        <v>143817</v>
      </c>
      <c r="I1348" s="301">
        <v>128973</v>
      </c>
      <c r="J1348" s="301">
        <v>32269</v>
      </c>
      <c r="K1348" s="301">
        <v>12516659</v>
      </c>
      <c r="L1348" s="301">
        <v>3179</v>
      </c>
      <c r="M1348" s="301">
        <v>4.5235039999999997E-2</v>
      </c>
    </row>
    <row r="1349" spans="1:13" ht="14.5" x14ac:dyDescent="0.35">
      <c r="A1349" s="301">
        <v>2005020103</v>
      </c>
      <c r="B1349" s="301">
        <v>2005</v>
      </c>
      <c r="C1349" s="302" t="s">
        <v>32</v>
      </c>
      <c r="D1349" s="302" t="s">
        <v>33</v>
      </c>
      <c r="E1349" s="302" t="s">
        <v>25</v>
      </c>
      <c r="F1349" s="302" t="s">
        <v>34</v>
      </c>
      <c r="G1349" s="302" t="s">
        <v>35</v>
      </c>
      <c r="H1349" s="301">
        <v>61423</v>
      </c>
      <c r="I1349" s="301">
        <v>52669</v>
      </c>
      <c r="J1349" s="301">
        <v>16147</v>
      </c>
      <c r="K1349" s="301">
        <v>5388405</v>
      </c>
      <c r="L1349" s="301">
        <v>1655</v>
      </c>
      <c r="M1349" s="301">
        <v>3.7104730000000002E-2</v>
      </c>
    </row>
    <row r="1350" spans="1:13" ht="14.5" x14ac:dyDescent="0.35">
      <c r="A1350" s="301">
        <v>2005020111</v>
      </c>
      <c r="B1350" s="301">
        <v>2005</v>
      </c>
      <c r="C1350" s="302" t="s">
        <v>32</v>
      </c>
      <c r="D1350" s="302" t="s">
        <v>33</v>
      </c>
      <c r="E1350" s="302" t="s">
        <v>25</v>
      </c>
      <c r="F1350" s="302" t="s">
        <v>36</v>
      </c>
      <c r="G1350" s="302" t="s">
        <v>25</v>
      </c>
      <c r="H1350" s="301">
        <v>33787</v>
      </c>
      <c r="I1350" s="301">
        <v>29248</v>
      </c>
      <c r="J1350" s="301">
        <v>7584</v>
      </c>
      <c r="K1350" s="301">
        <v>2780876</v>
      </c>
      <c r="L1350" s="301">
        <v>718</v>
      </c>
      <c r="M1350" s="301">
        <v>4.7039320000000003E-2</v>
      </c>
    </row>
    <row r="1351" spans="1:13" ht="14.5" x14ac:dyDescent="0.35">
      <c r="A1351" s="301">
        <v>2005020112</v>
      </c>
      <c r="B1351" s="301">
        <v>2005</v>
      </c>
      <c r="C1351" s="302" t="s">
        <v>32</v>
      </c>
      <c r="D1351" s="302" t="s">
        <v>33</v>
      </c>
      <c r="E1351" s="302" t="s">
        <v>25</v>
      </c>
      <c r="F1351" s="302" t="s">
        <v>36</v>
      </c>
      <c r="G1351" s="302" t="s">
        <v>27</v>
      </c>
      <c r="H1351" s="301">
        <v>61162</v>
      </c>
      <c r="I1351" s="301">
        <v>69596</v>
      </c>
      <c r="J1351" s="301">
        <v>17167</v>
      </c>
      <c r="K1351" s="301">
        <v>6706976</v>
      </c>
      <c r="L1351" s="301">
        <v>1673</v>
      </c>
      <c r="M1351" s="301">
        <v>3.656425E-2</v>
      </c>
    </row>
    <row r="1352" spans="1:13" ht="14.5" x14ac:dyDescent="0.35">
      <c r="A1352" s="301">
        <v>2005020113</v>
      </c>
      <c r="B1352" s="301">
        <v>2005</v>
      </c>
      <c r="C1352" s="302" t="s">
        <v>32</v>
      </c>
      <c r="D1352" s="302" t="s">
        <v>33</v>
      </c>
      <c r="E1352" s="302" t="s">
        <v>25</v>
      </c>
      <c r="F1352" s="302" t="s">
        <v>36</v>
      </c>
      <c r="G1352" s="302" t="s">
        <v>35</v>
      </c>
      <c r="H1352" s="301">
        <v>46156</v>
      </c>
      <c r="I1352" s="301">
        <v>58831</v>
      </c>
      <c r="J1352" s="301">
        <v>13943</v>
      </c>
      <c r="K1352" s="301">
        <v>5738290</v>
      </c>
      <c r="L1352" s="301">
        <v>1361</v>
      </c>
      <c r="M1352" s="301">
        <v>3.3912100000000001E-2</v>
      </c>
    </row>
    <row r="1353" spans="1:13" ht="14.5" x14ac:dyDescent="0.35">
      <c r="A1353" s="301">
        <v>2005020201</v>
      </c>
      <c r="B1353" s="301">
        <v>2005</v>
      </c>
      <c r="C1353" s="302" t="s">
        <v>32</v>
      </c>
      <c r="D1353" s="302" t="s">
        <v>33</v>
      </c>
      <c r="E1353" s="302" t="s">
        <v>27</v>
      </c>
      <c r="F1353" s="302" t="s">
        <v>34</v>
      </c>
      <c r="G1353" s="302" t="s">
        <v>25</v>
      </c>
      <c r="H1353" s="301">
        <v>89144</v>
      </c>
      <c r="I1353" s="301">
        <v>38672</v>
      </c>
      <c r="J1353" s="301">
        <v>28880</v>
      </c>
      <c r="K1353" s="301">
        <v>3624684</v>
      </c>
      <c r="L1353" s="301">
        <v>2700</v>
      </c>
      <c r="M1353" s="301">
        <v>3.3020309999999997E-2</v>
      </c>
    </row>
    <row r="1354" spans="1:13" ht="14.5" x14ac:dyDescent="0.35">
      <c r="A1354" s="301">
        <v>2005020202</v>
      </c>
      <c r="B1354" s="301">
        <v>2005</v>
      </c>
      <c r="C1354" s="302" t="s">
        <v>32</v>
      </c>
      <c r="D1354" s="302" t="s">
        <v>33</v>
      </c>
      <c r="E1354" s="302" t="s">
        <v>27</v>
      </c>
      <c r="F1354" s="302" t="s">
        <v>34</v>
      </c>
      <c r="G1354" s="302" t="s">
        <v>27</v>
      </c>
      <c r="H1354" s="301">
        <v>329500</v>
      </c>
      <c r="I1354" s="301">
        <v>150048</v>
      </c>
      <c r="J1354" s="301">
        <v>110168</v>
      </c>
      <c r="K1354" s="301">
        <v>14887208</v>
      </c>
      <c r="L1354" s="301">
        <v>10915</v>
      </c>
      <c r="M1354" s="301">
        <v>3.0186729999999998E-2</v>
      </c>
    </row>
    <row r="1355" spans="1:13" ht="14.5" x14ac:dyDescent="0.35">
      <c r="A1355" s="301">
        <v>2005020203</v>
      </c>
      <c r="B1355" s="301">
        <v>2005</v>
      </c>
      <c r="C1355" s="302" t="s">
        <v>32</v>
      </c>
      <c r="D1355" s="302" t="s">
        <v>33</v>
      </c>
      <c r="E1355" s="302" t="s">
        <v>27</v>
      </c>
      <c r="F1355" s="302" t="s">
        <v>34</v>
      </c>
      <c r="G1355" s="302" t="s">
        <v>35</v>
      </c>
      <c r="H1355" s="301">
        <v>428303</v>
      </c>
      <c r="I1355" s="301">
        <v>197503</v>
      </c>
      <c r="J1355" s="301">
        <v>155002</v>
      </c>
      <c r="K1355" s="301">
        <v>20046059</v>
      </c>
      <c r="L1355" s="301">
        <v>15705</v>
      </c>
      <c r="M1355" s="301">
        <v>2.7271199999999999E-2</v>
      </c>
    </row>
    <row r="1356" spans="1:13" ht="14.5" x14ac:dyDescent="0.35">
      <c r="A1356" s="301">
        <v>2005020211</v>
      </c>
      <c r="B1356" s="301">
        <v>2005</v>
      </c>
      <c r="C1356" s="302" t="s">
        <v>32</v>
      </c>
      <c r="D1356" s="302" t="s">
        <v>33</v>
      </c>
      <c r="E1356" s="302" t="s">
        <v>27</v>
      </c>
      <c r="F1356" s="302" t="s">
        <v>36</v>
      </c>
      <c r="G1356" s="302" t="s">
        <v>25</v>
      </c>
      <c r="H1356" s="301">
        <v>89005</v>
      </c>
      <c r="I1356" s="301">
        <v>46576</v>
      </c>
      <c r="J1356" s="301">
        <v>33368</v>
      </c>
      <c r="K1356" s="301">
        <v>4402012</v>
      </c>
      <c r="L1356" s="301">
        <v>3147</v>
      </c>
      <c r="M1356" s="301">
        <v>2.8284299999999998E-2</v>
      </c>
    </row>
    <row r="1357" spans="1:13" ht="14.5" x14ac:dyDescent="0.35">
      <c r="A1357" s="301">
        <v>2005020212</v>
      </c>
      <c r="B1357" s="301">
        <v>2005</v>
      </c>
      <c r="C1357" s="302" t="s">
        <v>32</v>
      </c>
      <c r="D1357" s="302" t="s">
        <v>33</v>
      </c>
      <c r="E1357" s="302" t="s">
        <v>27</v>
      </c>
      <c r="F1357" s="302" t="s">
        <v>36</v>
      </c>
      <c r="G1357" s="302" t="s">
        <v>27</v>
      </c>
      <c r="H1357" s="301">
        <v>132515</v>
      </c>
      <c r="I1357" s="301">
        <v>69424</v>
      </c>
      <c r="J1357" s="301">
        <v>50792</v>
      </c>
      <c r="K1357" s="301">
        <v>6782680</v>
      </c>
      <c r="L1357" s="301">
        <v>4957</v>
      </c>
      <c r="M1357" s="301">
        <v>2.6730750000000001E-2</v>
      </c>
    </row>
    <row r="1358" spans="1:13" ht="14.5" x14ac:dyDescent="0.35">
      <c r="A1358" s="301">
        <v>2005020213</v>
      </c>
      <c r="B1358" s="301">
        <v>2005</v>
      </c>
      <c r="C1358" s="302" t="s">
        <v>32</v>
      </c>
      <c r="D1358" s="302" t="s">
        <v>33</v>
      </c>
      <c r="E1358" s="302" t="s">
        <v>27</v>
      </c>
      <c r="F1358" s="302" t="s">
        <v>36</v>
      </c>
      <c r="G1358" s="302" t="s">
        <v>35</v>
      </c>
      <c r="H1358" s="301">
        <v>157852</v>
      </c>
      <c r="I1358" s="301">
        <v>90675</v>
      </c>
      <c r="J1358" s="301">
        <v>67356</v>
      </c>
      <c r="K1358" s="301">
        <v>9151884</v>
      </c>
      <c r="L1358" s="301">
        <v>6798</v>
      </c>
      <c r="M1358" s="301">
        <v>2.3220660000000001E-2</v>
      </c>
    </row>
    <row r="1359" spans="1:13" ht="14.5" x14ac:dyDescent="0.35">
      <c r="A1359" s="301">
        <v>2005020301</v>
      </c>
      <c r="B1359" s="301">
        <v>2005</v>
      </c>
      <c r="C1359" s="302" t="s">
        <v>32</v>
      </c>
      <c r="D1359" s="302" t="s">
        <v>33</v>
      </c>
      <c r="E1359" s="302" t="s">
        <v>28</v>
      </c>
      <c r="F1359" s="302" t="s">
        <v>34</v>
      </c>
      <c r="G1359" s="302" t="s">
        <v>25</v>
      </c>
      <c r="H1359" s="301">
        <v>109932</v>
      </c>
      <c r="I1359" s="301">
        <v>32628</v>
      </c>
      <c r="J1359" s="301">
        <v>51762</v>
      </c>
      <c r="K1359" s="301">
        <v>2931256</v>
      </c>
      <c r="L1359" s="301">
        <v>4610</v>
      </c>
      <c r="M1359" s="301">
        <v>2.3846099999999999E-2</v>
      </c>
    </row>
    <row r="1360" spans="1:13" ht="14.5" x14ac:dyDescent="0.35">
      <c r="A1360" s="301">
        <v>2005020302</v>
      </c>
      <c r="B1360" s="301">
        <v>2005</v>
      </c>
      <c r="C1360" s="302" t="s">
        <v>32</v>
      </c>
      <c r="D1360" s="302" t="s">
        <v>33</v>
      </c>
      <c r="E1360" s="302" t="s">
        <v>28</v>
      </c>
      <c r="F1360" s="302" t="s">
        <v>34</v>
      </c>
      <c r="G1360" s="302" t="s">
        <v>27</v>
      </c>
      <c r="H1360" s="301">
        <v>352717</v>
      </c>
      <c r="I1360" s="301">
        <v>108492</v>
      </c>
      <c r="J1360" s="301">
        <v>162875</v>
      </c>
      <c r="K1360" s="301">
        <v>10725000</v>
      </c>
      <c r="L1360" s="301">
        <v>16148</v>
      </c>
      <c r="M1360" s="301">
        <v>2.1842739999999999E-2</v>
      </c>
    </row>
    <row r="1361" spans="1:13" ht="14.5" x14ac:dyDescent="0.35">
      <c r="A1361" s="301">
        <v>2005020303</v>
      </c>
      <c r="B1361" s="301">
        <v>2005</v>
      </c>
      <c r="C1361" s="302" t="s">
        <v>32</v>
      </c>
      <c r="D1361" s="302" t="s">
        <v>33</v>
      </c>
      <c r="E1361" s="302" t="s">
        <v>28</v>
      </c>
      <c r="F1361" s="302" t="s">
        <v>34</v>
      </c>
      <c r="G1361" s="302" t="s">
        <v>35</v>
      </c>
      <c r="H1361" s="301">
        <v>1136283</v>
      </c>
      <c r="I1361" s="301">
        <v>354756</v>
      </c>
      <c r="J1361" s="301">
        <v>582416</v>
      </c>
      <c r="K1361" s="301">
        <v>37542701</v>
      </c>
      <c r="L1361" s="301">
        <v>61737</v>
      </c>
      <c r="M1361" s="301">
        <v>1.8405319999999999E-2</v>
      </c>
    </row>
    <row r="1362" spans="1:13" ht="14.5" x14ac:dyDescent="0.35">
      <c r="A1362" s="301">
        <v>2005020311</v>
      </c>
      <c r="B1362" s="301">
        <v>2005</v>
      </c>
      <c r="C1362" s="302" t="s">
        <v>32</v>
      </c>
      <c r="D1362" s="302" t="s">
        <v>33</v>
      </c>
      <c r="E1362" s="302" t="s">
        <v>28</v>
      </c>
      <c r="F1362" s="302" t="s">
        <v>36</v>
      </c>
      <c r="G1362" s="302" t="s">
        <v>25</v>
      </c>
      <c r="H1362" s="301">
        <v>89061</v>
      </c>
      <c r="I1362" s="301">
        <v>27040</v>
      </c>
      <c r="J1362" s="301">
        <v>42506</v>
      </c>
      <c r="K1362" s="301">
        <v>2416068</v>
      </c>
      <c r="L1362" s="301">
        <v>3749</v>
      </c>
      <c r="M1362" s="301">
        <v>2.3756449999999998E-2</v>
      </c>
    </row>
    <row r="1363" spans="1:13" ht="14.5" x14ac:dyDescent="0.35">
      <c r="A1363" s="301">
        <v>2005020312</v>
      </c>
      <c r="B1363" s="301">
        <v>2005</v>
      </c>
      <c r="C1363" s="302" t="s">
        <v>32</v>
      </c>
      <c r="D1363" s="302" t="s">
        <v>33</v>
      </c>
      <c r="E1363" s="302" t="s">
        <v>28</v>
      </c>
      <c r="F1363" s="302" t="s">
        <v>36</v>
      </c>
      <c r="G1363" s="302" t="s">
        <v>27</v>
      </c>
      <c r="H1363" s="301">
        <v>96866</v>
      </c>
      <c r="I1363" s="301">
        <v>30888</v>
      </c>
      <c r="J1363" s="301">
        <v>44149</v>
      </c>
      <c r="K1363" s="301">
        <v>2997920</v>
      </c>
      <c r="L1363" s="301">
        <v>4296</v>
      </c>
      <c r="M1363" s="301">
        <v>2.2547339999999999E-2</v>
      </c>
    </row>
    <row r="1364" spans="1:13" ht="14.5" x14ac:dyDescent="0.35">
      <c r="A1364" s="301">
        <v>2005020313</v>
      </c>
      <c r="B1364" s="301">
        <v>2005</v>
      </c>
      <c r="C1364" s="302" t="s">
        <v>32</v>
      </c>
      <c r="D1364" s="302" t="s">
        <v>33</v>
      </c>
      <c r="E1364" s="302" t="s">
        <v>28</v>
      </c>
      <c r="F1364" s="302" t="s">
        <v>36</v>
      </c>
      <c r="G1364" s="302" t="s">
        <v>35</v>
      </c>
      <c r="H1364" s="301">
        <v>272604</v>
      </c>
      <c r="I1364" s="301">
        <v>88857</v>
      </c>
      <c r="J1364" s="301">
        <v>137415</v>
      </c>
      <c r="K1364" s="301">
        <v>9227573</v>
      </c>
      <c r="L1364" s="301">
        <v>14410</v>
      </c>
      <c r="M1364" s="301">
        <v>1.8917219999999998E-2</v>
      </c>
    </row>
    <row r="1365" spans="1:13" ht="14.5" x14ac:dyDescent="0.35">
      <c r="A1365" s="301">
        <v>2005100103</v>
      </c>
      <c r="B1365" s="301">
        <v>2005</v>
      </c>
      <c r="C1365" s="302" t="s">
        <v>37</v>
      </c>
      <c r="D1365" s="302" t="s">
        <v>38</v>
      </c>
      <c r="E1365" s="302" t="s">
        <v>25</v>
      </c>
      <c r="F1365" s="302" t="s">
        <v>26</v>
      </c>
      <c r="G1365" s="302" t="s">
        <v>26</v>
      </c>
      <c r="H1365" s="301">
        <v>146734</v>
      </c>
      <c r="I1365" s="301">
        <v>460641</v>
      </c>
      <c r="J1365" s="301">
        <v>28888</v>
      </c>
      <c r="K1365" s="301">
        <v>35418099</v>
      </c>
      <c r="L1365" s="301">
        <v>2260</v>
      </c>
      <c r="M1365" s="301">
        <v>6.4915109999999998E-2</v>
      </c>
    </row>
    <row r="1366" spans="1:13" ht="14.5" x14ac:dyDescent="0.35">
      <c r="A1366" s="301">
        <v>2005100203</v>
      </c>
      <c r="B1366" s="301">
        <v>2005</v>
      </c>
      <c r="C1366" s="302" t="s">
        <v>37</v>
      </c>
      <c r="D1366" s="302" t="s">
        <v>38</v>
      </c>
      <c r="E1366" s="302" t="s">
        <v>27</v>
      </c>
      <c r="F1366" s="302" t="s">
        <v>26</v>
      </c>
      <c r="G1366" s="302" t="s">
        <v>26</v>
      </c>
      <c r="H1366" s="301">
        <v>125672</v>
      </c>
      <c r="I1366" s="301">
        <v>220119</v>
      </c>
      <c r="J1366" s="301">
        <v>32555</v>
      </c>
      <c r="K1366" s="301">
        <v>23254050</v>
      </c>
      <c r="L1366" s="301">
        <v>3409</v>
      </c>
      <c r="M1366" s="301">
        <v>3.6867780000000003E-2</v>
      </c>
    </row>
    <row r="1367" spans="1:13" ht="14.5" x14ac:dyDescent="0.35">
      <c r="A1367" s="301">
        <v>2005100303</v>
      </c>
      <c r="B1367" s="301">
        <v>2005</v>
      </c>
      <c r="C1367" s="302" t="s">
        <v>37</v>
      </c>
      <c r="D1367" s="302" t="s">
        <v>38</v>
      </c>
      <c r="E1367" s="302" t="s">
        <v>28</v>
      </c>
      <c r="F1367" s="302" t="s">
        <v>26</v>
      </c>
      <c r="G1367" s="302" t="s">
        <v>26</v>
      </c>
      <c r="H1367" s="301">
        <v>281825</v>
      </c>
      <c r="I1367" s="301">
        <v>131303</v>
      </c>
      <c r="J1367" s="301">
        <v>129982</v>
      </c>
      <c r="K1367" s="301">
        <v>12968361</v>
      </c>
      <c r="L1367" s="301">
        <v>12846</v>
      </c>
      <c r="M1367" s="301">
        <v>2.193869E-2</v>
      </c>
    </row>
    <row r="1368" spans="1:13" ht="14.5" x14ac:dyDescent="0.35">
      <c r="A1368" s="301">
        <v>2005110103</v>
      </c>
      <c r="B1368" s="301">
        <v>2005</v>
      </c>
      <c r="C1368" s="302" t="s">
        <v>39</v>
      </c>
      <c r="D1368" s="302" t="s">
        <v>40</v>
      </c>
      <c r="E1368" s="302" t="s">
        <v>25</v>
      </c>
      <c r="F1368" s="302" t="s">
        <v>34</v>
      </c>
      <c r="G1368" s="302" t="s">
        <v>26</v>
      </c>
      <c r="H1368" s="301">
        <v>1606018</v>
      </c>
      <c r="I1368" s="301">
        <v>1380587</v>
      </c>
      <c r="J1368" s="301">
        <v>377370</v>
      </c>
      <c r="K1368" s="301">
        <v>141588711</v>
      </c>
      <c r="L1368" s="301">
        <v>38767</v>
      </c>
      <c r="M1368" s="301">
        <v>4.1427329999999998E-2</v>
      </c>
    </row>
    <row r="1369" spans="1:13" ht="14.5" x14ac:dyDescent="0.35">
      <c r="A1369" s="301">
        <v>2005110113</v>
      </c>
      <c r="B1369" s="301">
        <v>2005</v>
      </c>
      <c r="C1369" s="302" t="s">
        <v>39</v>
      </c>
      <c r="D1369" s="302" t="s">
        <v>40</v>
      </c>
      <c r="E1369" s="302" t="s">
        <v>25</v>
      </c>
      <c r="F1369" s="302" t="s">
        <v>36</v>
      </c>
      <c r="G1369" s="302" t="s">
        <v>26</v>
      </c>
      <c r="H1369" s="301">
        <v>1269711</v>
      </c>
      <c r="I1369" s="301">
        <v>1701202</v>
      </c>
      <c r="J1369" s="301">
        <v>338453</v>
      </c>
      <c r="K1369" s="301">
        <v>185430254</v>
      </c>
      <c r="L1369" s="301">
        <v>37446</v>
      </c>
      <c r="M1369" s="301">
        <v>3.3908210000000001E-2</v>
      </c>
    </row>
    <row r="1370" spans="1:13" ht="14.5" x14ac:dyDescent="0.35">
      <c r="A1370" s="301">
        <v>2005110203</v>
      </c>
      <c r="B1370" s="301">
        <v>2005</v>
      </c>
      <c r="C1370" s="302" t="s">
        <v>39</v>
      </c>
      <c r="D1370" s="302" t="s">
        <v>40</v>
      </c>
      <c r="E1370" s="302" t="s">
        <v>27</v>
      </c>
      <c r="F1370" s="302" t="s">
        <v>34</v>
      </c>
      <c r="G1370" s="302" t="s">
        <v>26</v>
      </c>
      <c r="H1370" s="301">
        <v>936933</v>
      </c>
      <c r="I1370" s="301">
        <v>590860</v>
      </c>
      <c r="J1370" s="301">
        <v>416086</v>
      </c>
      <c r="K1370" s="301">
        <v>62219148</v>
      </c>
      <c r="L1370" s="301">
        <v>44150</v>
      </c>
      <c r="M1370" s="301">
        <v>2.1221540000000001E-2</v>
      </c>
    </row>
    <row r="1371" spans="1:13" ht="14.5" x14ac:dyDescent="0.35">
      <c r="A1371" s="301">
        <v>2005110213</v>
      </c>
      <c r="B1371" s="301">
        <v>2005</v>
      </c>
      <c r="C1371" s="302" t="s">
        <v>39</v>
      </c>
      <c r="D1371" s="302" t="s">
        <v>40</v>
      </c>
      <c r="E1371" s="302" t="s">
        <v>27</v>
      </c>
      <c r="F1371" s="302" t="s">
        <v>36</v>
      </c>
      <c r="G1371" s="302" t="s">
        <v>26</v>
      </c>
      <c r="H1371" s="301">
        <v>1503322</v>
      </c>
      <c r="I1371" s="301">
        <v>1239907</v>
      </c>
      <c r="J1371" s="301">
        <v>933443</v>
      </c>
      <c r="K1371" s="301">
        <v>142247203</v>
      </c>
      <c r="L1371" s="301">
        <v>107236</v>
      </c>
      <c r="M1371" s="301">
        <v>1.401879E-2</v>
      </c>
    </row>
    <row r="1372" spans="1:13" ht="14.5" x14ac:dyDescent="0.35">
      <c r="A1372" s="301">
        <v>2005110303</v>
      </c>
      <c r="B1372" s="301">
        <v>2005</v>
      </c>
      <c r="C1372" s="302" t="s">
        <v>39</v>
      </c>
      <c r="D1372" s="302" t="s">
        <v>40</v>
      </c>
      <c r="E1372" s="302" t="s">
        <v>28</v>
      </c>
      <c r="F1372" s="302" t="s">
        <v>34</v>
      </c>
      <c r="G1372" s="302" t="s">
        <v>26</v>
      </c>
      <c r="H1372" s="301">
        <v>824054</v>
      </c>
      <c r="I1372" s="301">
        <v>496415</v>
      </c>
      <c r="J1372" s="301">
        <v>604670</v>
      </c>
      <c r="K1372" s="301">
        <v>56573925</v>
      </c>
      <c r="L1372" s="301">
        <v>68925</v>
      </c>
      <c r="M1372" s="301">
        <v>1.1955810000000001E-2</v>
      </c>
    </row>
    <row r="1373" spans="1:13" ht="14.5" x14ac:dyDescent="0.35">
      <c r="A1373" s="301">
        <v>2005110313</v>
      </c>
      <c r="B1373" s="301">
        <v>2005</v>
      </c>
      <c r="C1373" s="302" t="s">
        <v>39</v>
      </c>
      <c r="D1373" s="302" t="s">
        <v>40</v>
      </c>
      <c r="E1373" s="302" t="s">
        <v>28</v>
      </c>
      <c r="F1373" s="302" t="s">
        <v>36</v>
      </c>
      <c r="G1373" s="302" t="s">
        <v>26</v>
      </c>
      <c r="H1373" s="301">
        <v>2290922</v>
      </c>
      <c r="I1373" s="301">
        <v>1809347</v>
      </c>
      <c r="J1373" s="301">
        <v>2166400</v>
      </c>
      <c r="K1373" s="301">
        <v>210929305</v>
      </c>
      <c r="L1373" s="301">
        <v>252702</v>
      </c>
      <c r="M1373" s="301">
        <v>9.0657010000000007E-3</v>
      </c>
    </row>
    <row r="1374" spans="1:13" ht="14.5" x14ac:dyDescent="0.35">
      <c r="A1374" s="301">
        <v>2005110403</v>
      </c>
      <c r="B1374" s="301">
        <v>2005</v>
      </c>
      <c r="C1374" s="302" t="s">
        <v>39</v>
      </c>
      <c r="D1374" s="302" t="s">
        <v>40</v>
      </c>
      <c r="E1374" s="302" t="s">
        <v>29</v>
      </c>
      <c r="F1374" s="302" t="s">
        <v>34</v>
      </c>
      <c r="G1374" s="302" t="s">
        <v>26</v>
      </c>
      <c r="H1374" s="301">
        <v>254808</v>
      </c>
      <c r="I1374" s="301">
        <v>122313</v>
      </c>
      <c r="J1374" s="301">
        <v>199741</v>
      </c>
      <c r="K1374" s="301">
        <v>13402462</v>
      </c>
      <c r="L1374" s="301">
        <v>21828</v>
      </c>
      <c r="M1374" s="301">
        <v>1.167344E-2</v>
      </c>
    </row>
    <row r="1375" spans="1:13" ht="14.5" x14ac:dyDescent="0.35">
      <c r="A1375" s="301">
        <v>2005110413</v>
      </c>
      <c r="B1375" s="301">
        <v>2005</v>
      </c>
      <c r="C1375" s="302" t="s">
        <v>39</v>
      </c>
      <c r="D1375" s="302" t="s">
        <v>40</v>
      </c>
      <c r="E1375" s="302" t="s">
        <v>29</v>
      </c>
      <c r="F1375" s="302" t="s">
        <v>36</v>
      </c>
      <c r="G1375" s="302" t="s">
        <v>26</v>
      </c>
      <c r="H1375" s="301">
        <v>796959</v>
      </c>
      <c r="I1375" s="301">
        <v>433429</v>
      </c>
      <c r="J1375" s="301">
        <v>696564</v>
      </c>
      <c r="K1375" s="301">
        <v>48867675</v>
      </c>
      <c r="L1375" s="301">
        <v>78395</v>
      </c>
      <c r="M1375" s="301">
        <v>1.016588E-2</v>
      </c>
    </row>
    <row r="1376" spans="1:13" ht="14.5" x14ac:dyDescent="0.35">
      <c r="A1376" s="301">
        <v>2005140103</v>
      </c>
      <c r="B1376" s="301">
        <v>2005</v>
      </c>
      <c r="C1376" s="302" t="s">
        <v>41</v>
      </c>
      <c r="D1376" s="302" t="s">
        <v>42</v>
      </c>
      <c r="E1376" s="302" t="s">
        <v>25</v>
      </c>
      <c r="F1376" s="302" t="s">
        <v>26</v>
      </c>
      <c r="G1376" s="302" t="s">
        <v>26</v>
      </c>
      <c r="H1376" s="301">
        <v>186660</v>
      </c>
      <c r="I1376" s="301">
        <v>595291</v>
      </c>
      <c r="J1376" s="301">
        <v>28725</v>
      </c>
      <c r="K1376" s="301">
        <v>59078946</v>
      </c>
      <c r="L1376" s="301">
        <v>2831</v>
      </c>
      <c r="M1376" s="301">
        <v>6.5934809999999996E-2</v>
      </c>
    </row>
    <row r="1377" spans="1:13" ht="14.5" x14ac:dyDescent="0.35">
      <c r="A1377" s="301">
        <v>2005140203</v>
      </c>
      <c r="B1377" s="301">
        <v>2005</v>
      </c>
      <c r="C1377" s="302" t="s">
        <v>41</v>
      </c>
      <c r="D1377" s="302" t="s">
        <v>42</v>
      </c>
      <c r="E1377" s="302" t="s">
        <v>27</v>
      </c>
      <c r="F1377" s="302" t="s">
        <v>26</v>
      </c>
      <c r="G1377" s="302" t="s">
        <v>26</v>
      </c>
      <c r="H1377" s="301">
        <v>409861</v>
      </c>
      <c r="I1377" s="301">
        <v>643420</v>
      </c>
      <c r="J1377" s="301">
        <v>106608</v>
      </c>
      <c r="K1377" s="301">
        <v>64138613</v>
      </c>
      <c r="L1377" s="301">
        <v>10625</v>
      </c>
      <c r="M1377" s="301">
        <v>3.8573570000000001E-2</v>
      </c>
    </row>
    <row r="1378" spans="1:13" ht="14.5" x14ac:dyDescent="0.35">
      <c r="A1378" s="301">
        <v>2005140303</v>
      </c>
      <c r="B1378" s="301">
        <v>2005</v>
      </c>
      <c r="C1378" s="302" t="s">
        <v>41</v>
      </c>
      <c r="D1378" s="302" t="s">
        <v>42</v>
      </c>
      <c r="E1378" s="302" t="s">
        <v>28</v>
      </c>
      <c r="F1378" s="302" t="s">
        <v>26</v>
      </c>
      <c r="G1378" s="302" t="s">
        <v>26</v>
      </c>
      <c r="H1378" s="301">
        <v>845526</v>
      </c>
      <c r="I1378" s="301">
        <v>526332</v>
      </c>
      <c r="J1378" s="301">
        <v>331989</v>
      </c>
      <c r="K1378" s="301">
        <v>52164166</v>
      </c>
      <c r="L1378" s="301">
        <v>32634</v>
      </c>
      <c r="M1378" s="301">
        <v>2.5909290000000001E-2</v>
      </c>
    </row>
    <row r="1379" spans="1:13" ht="14.5" x14ac:dyDescent="0.35">
      <c r="A1379" s="301">
        <v>2005200103</v>
      </c>
      <c r="B1379" s="301">
        <v>2005</v>
      </c>
      <c r="C1379" s="302" t="s">
        <v>43</v>
      </c>
      <c r="D1379" s="302" t="s">
        <v>44</v>
      </c>
      <c r="E1379" s="302" t="s">
        <v>25</v>
      </c>
      <c r="F1379" s="302" t="s">
        <v>26</v>
      </c>
      <c r="G1379" s="302" t="s">
        <v>26</v>
      </c>
      <c r="H1379" s="301">
        <v>410692</v>
      </c>
      <c r="I1379" s="301">
        <v>352564</v>
      </c>
      <c r="J1379" s="301">
        <v>99403</v>
      </c>
      <c r="K1379" s="301">
        <v>31569869</v>
      </c>
      <c r="L1379" s="301">
        <v>8894</v>
      </c>
      <c r="M1379" s="301">
        <v>4.6176910000000002E-2</v>
      </c>
    </row>
    <row r="1380" spans="1:13" ht="14.5" x14ac:dyDescent="0.35">
      <c r="A1380" s="301">
        <v>2005200203</v>
      </c>
      <c r="B1380" s="301">
        <v>2005</v>
      </c>
      <c r="C1380" s="302" t="s">
        <v>43</v>
      </c>
      <c r="D1380" s="302" t="s">
        <v>44</v>
      </c>
      <c r="E1380" s="302" t="s">
        <v>27</v>
      </c>
      <c r="F1380" s="302" t="s">
        <v>26</v>
      </c>
      <c r="G1380" s="302" t="s">
        <v>26</v>
      </c>
      <c r="H1380" s="301">
        <v>861957</v>
      </c>
      <c r="I1380" s="301">
        <v>408254</v>
      </c>
      <c r="J1380" s="301">
        <v>306237</v>
      </c>
      <c r="K1380" s="301">
        <v>37388502</v>
      </c>
      <c r="L1380" s="301">
        <v>28112</v>
      </c>
      <c r="M1380" s="301">
        <v>3.0661170000000001E-2</v>
      </c>
    </row>
    <row r="1381" spans="1:13" ht="14.5" x14ac:dyDescent="0.35">
      <c r="A1381" s="301">
        <v>2005200303</v>
      </c>
      <c r="B1381" s="301">
        <v>2005</v>
      </c>
      <c r="C1381" s="302" t="s">
        <v>43</v>
      </c>
      <c r="D1381" s="302" t="s">
        <v>44</v>
      </c>
      <c r="E1381" s="302" t="s">
        <v>28</v>
      </c>
      <c r="F1381" s="302" t="s">
        <v>26</v>
      </c>
      <c r="G1381" s="302" t="s">
        <v>26</v>
      </c>
      <c r="H1381" s="301">
        <v>1773204</v>
      </c>
      <c r="I1381" s="301">
        <v>485839</v>
      </c>
      <c r="J1381" s="301">
        <v>852375</v>
      </c>
      <c r="K1381" s="301">
        <v>40736155</v>
      </c>
      <c r="L1381" s="301">
        <v>70303</v>
      </c>
      <c r="M1381" s="301">
        <v>2.522226E-2</v>
      </c>
    </row>
    <row r="1382" spans="1:13" ht="14.5" x14ac:dyDescent="0.35">
      <c r="A1382" s="301">
        <v>2005240103</v>
      </c>
      <c r="B1382" s="301">
        <v>2005</v>
      </c>
      <c r="C1382" s="302" t="s">
        <v>45</v>
      </c>
      <c r="D1382" s="302" t="s">
        <v>46</v>
      </c>
      <c r="E1382" s="302" t="s">
        <v>25</v>
      </c>
      <c r="F1382" s="302" t="s">
        <v>26</v>
      </c>
      <c r="G1382" s="302" t="s">
        <v>26</v>
      </c>
      <c r="H1382" s="301">
        <v>315381</v>
      </c>
      <c r="I1382" s="301">
        <v>309378</v>
      </c>
      <c r="J1382" s="301">
        <v>71042</v>
      </c>
      <c r="K1382" s="301">
        <v>24588090</v>
      </c>
      <c r="L1382" s="301">
        <v>5659</v>
      </c>
      <c r="M1382" s="301">
        <v>5.57355E-2</v>
      </c>
    </row>
    <row r="1383" spans="1:13" ht="14.5" x14ac:dyDescent="0.35">
      <c r="A1383" s="301">
        <v>2005240203</v>
      </c>
      <c r="B1383" s="301">
        <v>2005</v>
      </c>
      <c r="C1383" s="302" t="s">
        <v>45</v>
      </c>
      <c r="D1383" s="302" t="s">
        <v>46</v>
      </c>
      <c r="E1383" s="302" t="s">
        <v>27</v>
      </c>
      <c r="F1383" s="302" t="s">
        <v>26</v>
      </c>
      <c r="G1383" s="302" t="s">
        <v>26</v>
      </c>
      <c r="H1383" s="301">
        <v>484182</v>
      </c>
      <c r="I1383" s="301">
        <v>189456</v>
      </c>
      <c r="J1383" s="301">
        <v>143942</v>
      </c>
      <c r="K1383" s="301">
        <v>16059640</v>
      </c>
      <c r="L1383" s="301">
        <v>12204</v>
      </c>
      <c r="M1383" s="301">
        <v>3.9674380000000002E-2</v>
      </c>
    </row>
    <row r="1384" spans="1:13" ht="14.5" x14ac:dyDescent="0.35">
      <c r="A1384" s="301">
        <v>2005240303</v>
      </c>
      <c r="B1384" s="301">
        <v>2005</v>
      </c>
      <c r="C1384" s="302" t="s">
        <v>45</v>
      </c>
      <c r="D1384" s="302" t="s">
        <v>46</v>
      </c>
      <c r="E1384" s="302" t="s">
        <v>28</v>
      </c>
      <c r="F1384" s="302" t="s">
        <v>26</v>
      </c>
      <c r="G1384" s="302" t="s">
        <v>26</v>
      </c>
      <c r="H1384" s="301">
        <v>1998723</v>
      </c>
      <c r="I1384" s="301">
        <v>415976</v>
      </c>
      <c r="J1384" s="301">
        <v>797110</v>
      </c>
      <c r="K1384" s="301">
        <v>36969196</v>
      </c>
      <c r="L1384" s="301">
        <v>71075</v>
      </c>
      <c r="M1384" s="301">
        <v>2.812135E-2</v>
      </c>
    </row>
    <row r="1385" spans="1:13" ht="14.5" x14ac:dyDescent="0.35">
      <c r="A1385" s="301">
        <v>2005260103</v>
      </c>
      <c r="B1385" s="301">
        <v>2005</v>
      </c>
      <c r="C1385" s="302" t="s">
        <v>47</v>
      </c>
      <c r="D1385" s="302" t="s">
        <v>48</v>
      </c>
      <c r="E1385" s="302" t="s">
        <v>25</v>
      </c>
      <c r="F1385" s="302" t="s">
        <v>26</v>
      </c>
      <c r="G1385" s="302" t="s">
        <v>26</v>
      </c>
      <c r="H1385" s="301">
        <v>258236</v>
      </c>
      <c r="I1385" s="301">
        <v>187704</v>
      </c>
      <c r="J1385" s="301">
        <v>49812</v>
      </c>
      <c r="K1385" s="301">
        <v>12976440</v>
      </c>
      <c r="L1385" s="301">
        <v>3420</v>
      </c>
      <c r="M1385" s="301">
        <v>7.5516829999999993E-2</v>
      </c>
    </row>
    <row r="1386" spans="1:13" ht="14.5" x14ac:dyDescent="0.35">
      <c r="A1386" s="301">
        <v>2005260203</v>
      </c>
      <c r="B1386" s="301">
        <v>2005</v>
      </c>
      <c r="C1386" s="302" t="s">
        <v>47</v>
      </c>
      <c r="D1386" s="302" t="s">
        <v>48</v>
      </c>
      <c r="E1386" s="302" t="s">
        <v>27</v>
      </c>
      <c r="F1386" s="302" t="s">
        <v>26</v>
      </c>
      <c r="G1386" s="302" t="s">
        <v>26</v>
      </c>
      <c r="H1386" s="301">
        <v>653853</v>
      </c>
      <c r="I1386" s="301">
        <v>249868</v>
      </c>
      <c r="J1386" s="301">
        <v>187761</v>
      </c>
      <c r="K1386" s="301">
        <v>17247996</v>
      </c>
      <c r="L1386" s="301">
        <v>12955</v>
      </c>
      <c r="M1386" s="301">
        <v>5.0470939999999999E-2</v>
      </c>
    </row>
    <row r="1387" spans="1:13" ht="14.5" x14ac:dyDescent="0.35">
      <c r="A1387" s="301">
        <v>2005260303</v>
      </c>
      <c r="B1387" s="301">
        <v>2005</v>
      </c>
      <c r="C1387" s="302" t="s">
        <v>47</v>
      </c>
      <c r="D1387" s="302" t="s">
        <v>48</v>
      </c>
      <c r="E1387" s="302" t="s">
        <v>28</v>
      </c>
      <c r="F1387" s="302" t="s">
        <v>26</v>
      </c>
      <c r="G1387" s="302" t="s">
        <v>26</v>
      </c>
      <c r="H1387" s="301">
        <v>1335910</v>
      </c>
      <c r="I1387" s="301">
        <v>307776</v>
      </c>
      <c r="J1387" s="301">
        <v>499052</v>
      </c>
      <c r="K1387" s="301">
        <v>22614996</v>
      </c>
      <c r="L1387" s="301">
        <v>37145</v>
      </c>
      <c r="M1387" s="301">
        <v>3.5965190000000001E-2</v>
      </c>
    </row>
    <row r="1388" spans="1:13" ht="14.5" x14ac:dyDescent="0.35">
      <c r="A1388" s="301">
        <v>2005280103</v>
      </c>
      <c r="B1388" s="301">
        <v>2005</v>
      </c>
      <c r="C1388" s="302" t="s">
        <v>49</v>
      </c>
      <c r="D1388" s="302" t="s">
        <v>50</v>
      </c>
      <c r="E1388" s="302" t="s">
        <v>25</v>
      </c>
      <c r="F1388" s="302" t="s">
        <v>26</v>
      </c>
      <c r="G1388" s="302" t="s">
        <v>26</v>
      </c>
      <c r="H1388" s="301">
        <v>941145</v>
      </c>
      <c r="I1388" s="301">
        <v>711782</v>
      </c>
      <c r="J1388" s="301">
        <v>151867</v>
      </c>
      <c r="K1388" s="301">
        <v>65288006</v>
      </c>
      <c r="L1388" s="301">
        <v>14090</v>
      </c>
      <c r="M1388" s="301">
        <v>6.6794649999999997E-2</v>
      </c>
    </row>
    <row r="1389" spans="1:13" ht="14.5" x14ac:dyDescent="0.35">
      <c r="A1389" s="301">
        <v>2005280203</v>
      </c>
      <c r="B1389" s="301">
        <v>2005</v>
      </c>
      <c r="C1389" s="302" t="s">
        <v>49</v>
      </c>
      <c r="D1389" s="302" t="s">
        <v>50</v>
      </c>
      <c r="E1389" s="302" t="s">
        <v>27</v>
      </c>
      <c r="F1389" s="302" t="s">
        <v>26</v>
      </c>
      <c r="G1389" s="302" t="s">
        <v>26</v>
      </c>
      <c r="H1389" s="301">
        <v>1640311</v>
      </c>
      <c r="I1389" s="301">
        <v>603189</v>
      </c>
      <c r="J1389" s="301">
        <v>453362</v>
      </c>
      <c r="K1389" s="301">
        <v>56254370</v>
      </c>
      <c r="L1389" s="301">
        <v>42333</v>
      </c>
      <c r="M1389" s="301">
        <v>3.8748009999999999E-2</v>
      </c>
    </row>
    <row r="1390" spans="1:13" ht="14.5" x14ac:dyDescent="0.35">
      <c r="A1390" s="301">
        <v>2005280303</v>
      </c>
      <c r="B1390" s="301">
        <v>2005</v>
      </c>
      <c r="C1390" s="302" t="s">
        <v>49</v>
      </c>
      <c r="D1390" s="302" t="s">
        <v>50</v>
      </c>
      <c r="E1390" s="302" t="s">
        <v>28</v>
      </c>
      <c r="F1390" s="302" t="s">
        <v>26</v>
      </c>
      <c r="G1390" s="302" t="s">
        <v>26</v>
      </c>
      <c r="H1390" s="301">
        <v>3154040</v>
      </c>
      <c r="I1390" s="301">
        <v>769806</v>
      </c>
      <c r="J1390" s="301">
        <v>1174791</v>
      </c>
      <c r="K1390" s="301">
        <v>72223997</v>
      </c>
      <c r="L1390" s="301">
        <v>110272</v>
      </c>
      <c r="M1390" s="301">
        <v>2.8602470000000001E-2</v>
      </c>
    </row>
    <row r="1391" spans="1:13" ht="14.5" x14ac:dyDescent="0.35">
      <c r="A1391" s="301">
        <v>2005290103</v>
      </c>
      <c r="B1391" s="301">
        <v>2005</v>
      </c>
      <c r="C1391" s="302" t="s">
        <v>51</v>
      </c>
      <c r="D1391" s="302" t="s">
        <v>52</v>
      </c>
      <c r="E1391" s="302" t="s">
        <v>25</v>
      </c>
      <c r="F1391" s="302" t="s">
        <v>26</v>
      </c>
      <c r="G1391" s="302" t="s">
        <v>26</v>
      </c>
      <c r="H1391" s="301">
        <v>459513</v>
      </c>
      <c r="I1391" s="301">
        <v>389954</v>
      </c>
      <c r="J1391" s="301">
        <v>93167</v>
      </c>
      <c r="K1391" s="301">
        <v>33226854</v>
      </c>
      <c r="L1391" s="301">
        <v>7811</v>
      </c>
      <c r="M1391" s="301">
        <v>5.8829020000000003E-2</v>
      </c>
    </row>
    <row r="1392" spans="1:13" ht="14.5" x14ac:dyDescent="0.35">
      <c r="A1392" s="301">
        <v>2005290203</v>
      </c>
      <c r="B1392" s="301">
        <v>2005</v>
      </c>
      <c r="C1392" s="302" t="s">
        <v>51</v>
      </c>
      <c r="D1392" s="302" t="s">
        <v>52</v>
      </c>
      <c r="E1392" s="302" t="s">
        <v>27</v>
      </c>
      <c r="F1392" s="302" t="s">
        <v>26</v>
      </c>
      <c r="G1392" s="302" t="s">
        <v>26</v>
      </c>
      <c r="H1392" s="301">
        <v>513716</v>
      </c>
      <c r="I1392" s="301">
        <v>222317</v>
      </c>
      <c r="J1392" s="301">
        <v>164404</v>
      </c>
      <c r="K1392" s="301">
        <v>18471957</v>
      </c>
      <c r="L1392" s="301">
        <v>13673</v>
      </c>
      <c r="M1392" s="301">
        <v>3.7572210000000002E-2</v>
      </c>
    </row>
    <row r="1393" spans="1:13" ht="14.5" x14ac:dyDescent="0.35">
      <c r="A1393" s="301">
        <v>2005290303</v>
      </c>
      <c r="B1393" s="301">
        <v>2005</v>
      </c>
      <c r="C1393" s="302" t="s">
        <v>51</v>
      </c>
      <c r="D1393" s="302" t="s">
        <v>52</v>
      </c>
      <c r="E1393" s="302" t="s">
        <v>28</v>
      </c>
      <c r="F1393" s="302" t="s">
        <v>26</v>
      </c>
      <c r="G1393" s="302" t="s">
        <v>26</v>
      </c>
      <c r="H1393" s="301">
        <v>721976</v>
      </c>
      <c r="I1393" s="301">
        <v>206081</v>
      </c>
      <c r="J1393" s="301">
        <v>336473</v>
      </c>
      <c r="K1393" s="301">
        <v>16553751</v>
      </c>
      <c r="L1393" s="301">
        <v>26837</v>
      </c>
      <c r="M1393" s="301">
        <v>2.6902100000000002E-2</v>
      </c>
    </row>
    <row r="1394" spans="1:13" ht="14.5" x14ac:dyDescent="0.35">
      <c r="A1394" s="301">
        <v>2005320103</v>
      </c>
      <c r="B1394" s="301">
        <v>2005</v>
      </c>
      <c r="C1394" s="302" t="s">
        <v>53</v>
      </c>
      <c r="D1394" s="302" t="s">
        <v>54</v>
      </c>
      <c r="E1394" s="302" t="s">
        <v>25</v>
      </c>
      <c r="F1394" s="302" t="s">
        <v>26</v>
      </c>
      <c r="G1394" s="302" t="s">
        <v>26</v>
      </c>
      <c r="H1394" s="301">
        <v>542173</v>
      </c>
      <c r="I1394" s="301">
        <v>376442</v>
      </c>
      <c r="J1394" s="301">
        <v>102447</v>
      </c>
      <c r="K1394" s="301">
        <v>37227199</v>
      </c>
      <c r="L1394" s="301">
        <v>10175</v>
      </c>
      <c r="M1394" s="301">
        <v>5.3284119999999997E-2</v>
      </c>
    </row>
    <row r="1395" spans="1:13" ht="14.5" x14ac:dyDescent="0.35">
      <c r="A1395" s="301">
        <v>2005320203</v>
      </c>
      <c r="B1395" s="301">
        <v>2005</v>
      </c>
      <c r="C1395" s="302" t="s">
        <v>53</v>
      </c>
      <c r="D1395" s="302" t="s">
        <v>54</v>
      </c>
      <c r="E1395" s="302" t="s">
        <v>27</v>
      </c>
      <c r="F1395" s="302" t="s">
        <v>26</v>
      </c>
      <c r="G1395" s="302" t="s">
        <v>26</v>
      </c>
      <c r="H1395" s="301">
        <v>483128</v>
      </c>
      <c r="I1395" s="301">
        <v>177992</v>
      </c>
      <c r="J1395" s="301">
        <v>129353</v>
      </c>
      <c r="K1395" s="301">
        <v>16962840</v>
      </c>
      <c r="L1395" s="301">
        <v>12297</v>
      </c>
      <c r="M1395" s="301">
        <v>3.9289230000000001E-2</v>
      </c>
    </row>
    <row r="1396" spans="1:13" ht="14.5" x14ac:dyDescent="0.35">
      <c r="A1396" s="301">
        <v>2005320303</v>
      </c>
      <c r="B1396" s="301">
        <v>2005</v>
      </c>
      <c r="C1396" s="302" t="s">
        <v>53</v>
      </c>
      <c r="D1396" s="302" t="s">
        <v>54</v>
      </c>
      <c r="E1396" s="302" t="s">
        <v>28</v>
      </c>
      <c r="F1396" s="302" t="s">
        <v>26</v>
      </c>
      <c r="G1396" s="302" t="s">
        <v>26</v>
      </c>
      <c r="H1396" s="301">
        <v>604674</v>
      </c>
      <c r="I1396" s="301">
        <v>139756</v>
      </c>
      <c r="J1396" s="301">
        <v>207150</v>
      </c>
      <c r="K1396" s="301">
        <v>12787460</v>
      </c>
      <c r="L1396" s="301">
        <v>18792</v>
      </c>
      <c r="M1396" s="301">
        <v>3.217677E-2</v>
      </c>
    </row>
    <row r="1397" spans="1:13" ht="14.5" x14ac:dyDescent="0.35">
      <c r="A1397" s="301">
        <v>2005330103</v>
      </c>
      <c r="B1397" s="301">
        <v>2005</v>
      </c>
      <c r="C1397" s="302" t="s">
        <v>55</v>
      </c>
      <c r="D1397" s="302" t="s">
        <v>56</v>
      </c>
      <c r="E1397" s="302" t="s">
        <v>25</v>
      </c>
      <c r="F1397" s="302" t="s">
        <v>26</v>
      </c>
      <c r="G1397" s="302" t="s">
        <v>26</v>
      </c>
      <c r="H1397" s="301">
        <v>512804</v>
      </c>
      <c r="I1397" s="301">
        <v>399311</v>
      </c>
      <c r="J1397" s="301">
        <v>99566</v>
      </c>
      <c r="K1397" s="301">
        <v>35629953</v>
      </c>
      <c r="L1397" s="301">
        <v>8782</v>
      </c>
      <c r="M1397" s="301">
        <v>5.8393380000000002E-2</v>
      </c>
    </row>
    <row r="1398" spans="1:13" ht="14.5" x14ac:dyDescent="0.35">
      <c r="A1398" s="301">
        <v>2005330203</v>
      </c>
      <c r="B1398" s="301">
        <v>2005</v>
      </c>
      <c r="C1398" s="302" t="s">
        <v>55</v>
      </c>
      <c r="D1398" s="302" t="s">
        <v>56</v>
      </c>
      <c r="E1398" s="302" t="s">
        <v>27</v>
      </c>
      <c r="F1398" s="302" t="s">
        <v>26</v>
      </c>
      <c r="G1398" s="302" t="s">
        <v>26</v>
      </c>
      <c r="H1398" s="301">
        <v>513244</v>
      </c>
      <c r="I1398" s="301">
        <v>191948</v>
      </c>
      <c r="J1398" s="301">
        <v>139314</v>
      </c>
      <c r="K1398" s="301">
        <v>16673759</v>
      </c>
      <c r="L1398" s="301">
        <v>12089</v>
      </c>
      <c r="M1398" s="301">
        <v>4.2453989999999997E-2</v>
      </c>
    </row>
    <row r="1399" spans="1:13" ht="14.5" x14ac:dyDescent="0.35">
      <c r="A1399" s="301">
        <v>2005330303</v>
      </c>
      <c r="B1399" s="301">
        <v>2005</v>
      </c>
      <c r="C1399" s="302" t="s">
        <v>55</v>
      </c>
      <c r="D1399" s="302" t="s">
        <v>56</v>
      </c>
      <c r="E1399" s="302" t="s">
        <v>28</v>
      </c>
      <c r="F1399" s="302" t="s">
        <v>26</v>
      </c>
      <c r="G1399" s="302" t="s">
        <v>26</v>
      </c>
      <c r="H1399" s="301">
        <v>855470</v>
      </c>
      <c r="I1399" s="301">
        <v>201052</v>
      </c>
      <c r="J1399" s="301">
        <v>325146</v>
      </c>
      <c r="K1399" s="301">
        <v>17132192</v>
      </c>
      <c r="L1399" s="301">
        <v>27656</v>
      </c>
      <c r="M1399" s="301">
        <v>3.0932950000000001E-2</v>
      </c>
    </row>
    <row r="1400" spans="1:13" ht="14.5" x14ac:dyDescent="0.35">
      <c r="A1400" s="301">
        <v>2005370103</v>
      </c>
      <c r="B1400" s="301">
        <v>2005</v>
      </c>
      <c r="C1400" s="302" t="s">
        <v>57</v>
      </c>
      <c r="D1400" s="302" t="s">
        <v>58</v>
      </c>
      <c r="E1400" s="302" t="s">
        <v>25</v>
      </c>
      <c r="F1400" s="302" t="s">
        <v>26</v>
      </c>
      <c r="G1400" s="302" t="s">
        <v>26</v>
      </c>
      <c r="H1400" s="301">
        <v>840587</v>
      </c>
      <c r="I1400" s="301">
        <v>810815</v>
      </c>
      <c r="J1400" s="301">
        <v>219579</v>
      </c>
      <c r="K1400" s="301">
        <v>19162961</v>
      </c>
      <c r="L1400" s="301">
        <v>5102</v>
      </c>
      <c r="M1400" s="301">
        <v>0.1647682</v>
      </c>
    </row>
    <row r="1401" spans="1:13" ht="14.5" x14ac:dyDescent="0.35">
      <c r="A1401" s="301">
        <v>2005370203</v>
      </c>
      <c r="B1401" s="301">
        <v>2005</v>
      </c>
      <c r="C1401" s="302" t="s">
        <v>57</v>
      </c>
      <c r="D1401" s="302" t="s">
        <v>58</v>
      </c>
      <c r="E1401" s="302" t="s">
        <v>27</v>
      </c>
      <c r="F1401" s="302" t="s">
        <v>26</v>
      </c>
      <c r="G1401" s="302" t="s">
        <v>26</v>
      </c>
      <c r="H1401" s="301">
        <v>1371490</v>
      </c>
      <c r="I1401" s="301">
        <v>788491</v>
      </c>
      <c r="J1401" s="301">
        <v>567800</v>
      </c>
      <c r="K1401" s="301">
        <v>18215749</v>
      </c>
      <c r="L1401" s="301">
        <v>13140</v>
      </c>
      <c r="M1401" s="301">
        <v>0.1043733</v>
      </c>
    </row>
    <row r="1402" spans="1:13" ht="14.5" x14ac:dyDescent="0.35">
      <c r="A1402" s="301">
        <v>2005370303</v>
      </c>
      <c r="B1402" s="301">
        <v>2005</v>
      </c>
      <c r="C1402" s="302" t="s">
        <v>57</v>
      </c>
      <c r="D1402" s="302" t="s">
        <v>58</v>
      </c>
      <c r="E1402" s="302" t="s">
        <v>28</v>
      </c>
      <c r="F1402" s="302" t="s">
        <v>26</v>
      </c>
      <c r="G1402" s="302" t="s">
        <v>26</v>
      </c>
      <c r="H1402" s="301">
        <v>1860824</v>
      </c>
      <c r="I1402" s="301">
        <v>678870</v>
      </c>
      <c r="J1402" s="301">
        <v>1141886</v>
      </c>
      <c r="K1402" s="301">
        <v>17574218</v>
      </c>
      <c r="L1402" s="301">
        <v>30423</v>
      </c>
      <c r="M1402" s="301">
        <v>6.1165150000000001E-2</v>
      </c>
    </row>
    <row r="1403" spans="1:13" ht="14.5" x14ac:dyDescent="0.35">
      <c r="A1403" s="301">
        <v>2005400103</v>
      </c>
      <c r="B1403" s="301">
        <v>2005</v>
      </c>
      <c r="C1403" s="302" t="s">
        <v>59</v>
      </c>
      <c r="D1403" s="302" t="s">
        <v>60</v>
      </c>
      <c r="E1403" s="302" t="s">
        <v>25</v>
      </c>
      <c r="F1403" s="302" t="s">
        <v>26</v>
      </c>
      <c r="G1403" s="302" t="s">
        <v>26</v>
      </c>
      <c r="H1403" s="301">
        <v>433995</v>
      </c>
      <c r="I1403" s="301">
        <v>354310</v>
      </c>
      <c r="J1403" s="301">
        <v>80271</v>
      </c>
      <c r="K1403" s="301">
        <v>28805426</v>
      </c>
      <c r="L1403" s="301">
        <v>6661</v>
      </c>
      <c r="M1403" s="301">
        <v>6.5156909999999998E-2</v>
      </c>
    </row>
    <row r="1404" spans="1:13" ht="14.5" x14ac:dyDescent="0.35">
      <c r="A1404" s="301">
        <v>2005400203</v>
      </c>
      <c r="B1404" s="301">
        <v>2005</v>
      </c>
      <c r="C1404" s="302" t="s">
        <v>59</v>
      </c>
      <c r="D1404" s="302" t="s">
        <v>60</v>
      </c>
      <c r="E1404" s="302" t="s">
        <v>27</v>
      </c>
      <c r="F1404" s="302" t="s">
        <v>26</v>
      </c>
      <c r="G1404" s="302" t="s">
        <v>26</v>
      </c>
      <c r="H1404" s="301">
        <v>339287</v>
      </c>
      <c r="I1404" s="301">
        <v>164860</v>
      </c>
      <c r="J1404" s="301">
        <v>118461</v>
      </c>
      <c r="K1404" s="301">
        <v>13247176</v>
      </c>
      <c r="L1404" s="301">
        <v>9488</v>
      </c>
      <c r="M1404" s="301">
        <v>3.575851E-2</v>
      </c>
    </row>
    <row r="1405" spans="1:13" ht="14.5" x14ac:dyDescent="0.35">
      <c r="A1405" s="301">
        <v>2005400303</v>
      </c>
      <c r="B1405" s="301">
        <v>2005</v>
      </c>
      <c r="C1405" s="302" t="s">
        <v>59</v>
      </c>
      <c r="D1405" s="302" t="s">
        <v>60</v>
      </c>
      <c r="E1405" s="302" t="s">
        <v>28</v>
      </c>
      <c r="F1405" s="302" t="s">
        <v>26</v>
      </c>
      <c r="G1405" s="302" t="s">
        <v>26</v>
      </c>
      <c r="H1405" s="301">
        <v>275681</v>
      </c>
      <c r="I1405" s="301">
        <v>86088</v>
      </c>
      <c r="J1405" s="301">
        <v>129918</v>
      </c>
      <c r="K1405" s="301">
        <v>6651332</v>
      </c>
      <c r="L1405" s="301">
        <v>9989</v>
      </c>
      <c r="M1405" s="301">
        <v>2.7597839999999998E-2</v>
      </c>
    </row>
    <row r="1406" spans="1:13" ht="14.5" x14ac:dyDescent="0.35">
      <c r="A1406" s="301">
        <v>2005990103</v>
      </c>
      <c r="B1406" s="301">
        <v>2005</v>
      </c>
      <c r="C1406" s="302" t="s">
        <v>61</v>
      </c>
      <c r="D1406" s="302" t="s">
        <v>62</v>
      </c>
      <c r="E1406" s="302" t="s">
        <v>25</v>
      </c>
      <c r="F1406" s="302" t="s">
        <v>26</v>
      </c>
      <c r="G1406" s="302" t="s">
        <v>26</v>
      </c>
      <c r="H1406" s="301">
        <v>65260</v>
      </c>
      <c r="I1406" s="301">
        <v>47367</v>
      </c>
      <c r="J1406" s="301">
        <v>13970</v>
      </c>
      <c r="K1406" s="301">
        <v>3261355</v>
      </c>
      <c r="L1406" s="301">
        <v>1006</v>
      </c>
      <c r="M1406" s="301">
        <v>6.4885109999999996E-2</v>
      </c>
    </row>
    <row r="1407" spans="1:13" ht="14.5" x14ac:dyDescent="0.35">
      <c r="A1407" s="301">
        <v>2005990203</v>
      </c>
      <c r="B1407" s="301">
        <v>2005</v>
      </c>
      <c r="C1407" s="302" t="s">
        <v>61</v>
      </c>
      <c r="D1407" s="302" t="s">
        <v>62</v>
      </c>
      <c r="E1407" s="302" t="s">
        <v>27</v>
      </c>
      <c r="F1407" s="302" t="s">
        <v>26</v>
      </c>
      <c r="G1407" s="302" t="s">
        <v>26</v>
      </c>
      <c r="H1407" s="301">
        <v>157542</v>
      </c>
      <c r="I1407" s="301">
        <v>62675</v>
      </c>
      <c r="J1407" s="301">
        <v>49605</v>
      </c>
      <c r="K1407" s="301">
        <v>3649908</v>
      </c>
      <c r="L1407" s="301">
        <v>2853</v>
      </c>
      <c r="M1407" s="301">
        <v>5.5223609999999999E-2</v>
      </c>
    </row>
    <row r="1408" spans="1:13" ht="14.5" x14ac:dyDescent="0.35">
      <c r="A1408" s="301">
        <v>2005990303</v>
      </c>
      <c r="B1408" s="301">
        <v>2005</v>
      </c>
      <c r="C1408" s="302" t="s">
        <v>61</v>
      </c>
      <c r="D1408" s="302" t="s">
        <v>62</v>
      </c>
      <c r="E1408" s="302" t="s">
        <v>28</v>
      </c>
      <c r="F1408" s="302" t="s">
        <v>26</v>
      </c>
      <c r="G1408" s="302" t="s">
        <v>26</v>
      </c>
      <c r="H1408" s="301">
        <v>320570</v>
      </c>
      <c r="I1408" s="301">
        <v>94716</v>
      </c>
      <c r="J1408" s="301">
        <v>168337</v>
      </c>
      <c r="K1408" s="301">
        <v>4641075</v>
      </c>
      <c r="L1408" s="301">
        <v>8230</v>
      </c>
      <c r="M1408" s="301">
        <v>3.8949739999999997E-2</v>
      </c>
    </row>
    <row r="1409" spans="1:13" ht="14.5" x14ac:dyDescent="0.35">
      <c r="A1409" s="301">
        <v>2006000103</v>
      </c>
      <c r="B1409" s="301">
        <v>2006</v>
      </c>
      <c r="C1409" s="302" t="s">
        <v>23</v>
      </c>
      <c r="D1409" s="302" t="s">
        <v>24</v>
      </c>
      <c r="E1409" s="302" t="s">
        <v>25</v>
      </c>
      <c r="F1409" s="302" t="s">
        <v>26</v>
      </c>
      <c r="G1409" s="302" t="s">
        <v>26</v>
      </c>
      <c r="H1409" s="301">
        <v>871533</v>
      </c>
      <c r="I1409" s="301">
        <v>2024814</v>
      </c>
      <c r="J1409" s="301">
        <v>713342</v>
      </c>
      <c r="K1409" s="301">
        <v>25369528</v>
      </c>
      <c r="L1409" s="301">
        <v>8835</v>
      </c>
      <c r="M1409" s="301">
        <v>9.8645490000000002E-2</v>
      </c>
    </row>
    <row r="1410" spans="1:13" ht="14.5" x14ac:dyDescent="0.35">
      <c r="A1410" s="301">
        <v>2006000203</v>
      </c>
      <c r="B1410" s="301">
        <v>2006</v>
      </c>
      <c r="C1410" s="302" t="s">
        <v>23</v>
      </c>
      <c r="D1410" s="302" t="s">
        <v>24</v>
      </c>
      <c r="E1410" s="302" t="s">
        <v>27</v>
      </c>
      <c r="F1410" s="302" t="s">
        <v>26</v>
      </c>
      <c r="G1410" s="302" t="s">
        <v>26</v>
      </c>
      <c r="H1410" s="301">
        <v>1842400</v>
      </c>
      <c r="I1410" s="301">
        <v>3619682</v>
      </c>
      <c r="J1410" s="301">
        <v>2909267</v>
      </c>
      <c r="K1410" s="301">
        <v>41854052</v>
      </c>
      <c r="L1410" s="301">
        <v>33689</v>
      </c>
      <c r="M1410" s="301">
        <v>5.4688889999999997E-2</v>
      </c>
    </row>
    <row r="1411" spans="1:13" ht="14.5" x14ac:dyDescent="0.35">
      <c r="A1411" s="301">
        <v>2006000303</v>
      </c>
      <c r="B1411" s="301">
        <v>2006</v>
      </c>
      <c r="C1411" s="302" t="s">
        <v>23</v>
      </c>
      <c r="D1411" s="302" t="s">
        <v>24</v>
      </c>
      <c r="E1411" s="302" t="s">
        <v>28</v>
      </c>
      <c r="F1411" s="302" t="s">
        <v>26</v>
      </c>
      <c r="G1411" s="302" t="s">
        <v>26</v>
      </c>
      <c r="H1411" s="301">
        <v>1656141</v>
      </c>
      <c r="I1411" s="301">
        <v>2080174</v>
      </c>
      <c r="J1411" s="301">
        <v>2636015</v>
      </c>
      <c r="K1411" s="301">
        <v>25033080</v>
      </c>
      <c r="L1411" s="301">
        <v>31585</v>
      </c>
      <c r="M1411" s="301">
        <v>5.2434019999999998E-2</v>
      </c>
    </row>
    <row r="1412" spans="1:13" ht="14.5" x14ac:dyDescent="0.35">
      <c r="A1412" s="301">
        <v>2006000403</v>
      </c>
      <c r="B1412" s="301">
        <v>2006</v>
      </c>
      <c r="C1412" s="302" t="s">
        <v>23</v>
      </c>
      <c r="D1412" s="302" t="s">
        <v>24</v>
      </c>
      <c r="E1412" s="302" t="s">
        <v>29</v>
      </c>
      <c r="F1412" s="302" t="s">
        <v>26</v>
      </c>
      <c r="G1412" s="302" t="s">
        <v>26</v>
      </c>
      <c r="H1412" s="301">
        <v>7346906</v>
      </c>
      <c r="I1412" s="301">
        <v>7382879</v>
      </c>
      <c r="J1412" s="301">
        <v>15525679</v>
      </c>
      <c r="K1412" s="301">
        <v>97268627</v>
      </c>
      <c r="L1412" s="301">
        <v>204560</v>
      </c>
      <c r="M1412" s="301">
        <v>3.5915629999999997E-2</v>
      </c>
    </row>
    <row r="1413" spans="1:13" ht="14.5" x14ac:dyDescent="0.35">
      <c r="A1413" s="301">
        <v>2006010403</v>
      </c>
      <c r="B1413" s="301">
        <v>2006</v>
      </c>
      <c r="C1413" s="302" t="s">
        <v>30</v>
      </c>
      <c r="D1413" s="302" t="s">
        <v>31</v>
      </c>
      <c r="E1413" s="302" t="s">
        <v>26</v>
      </c>
      <c r="F1413" s="302" t="s">
        <v>26</v>
      </c>
      <c r="G1413" s="302" t="s">
        <v>26</v>
      </c>
      <c r="H1413" s="301">
        <v>216617</v>
      </c>
      <c r="I1413" s="301">
        <v>48024</v>
      </c>
      <c r="J1413" s="301">
        <v>73967</v>
      </c>
      <c r="K1413" s="301">
        <v>3911212</v>
      </c>
      <c r="L1413" s="301">
        <v>5935</v>
      </c>
      <c r="M1413" s="301">
        <v>3.6498320000000001E-2</v>
      </c>
    </row>
    <row r="1414" spans="1:13" ht="14.5" x14ac:dyDescent="0.35">
      <c r="A1414" s="301">
        <v>2006020101</v>
      </c>
      <c r="B1414" s="301">
        <v>2006</v>
      </c>
      <c r="C1414" s="302" t="s">
        <v>32</v>
      </c>
      <c r="D1414" s="302" t="s">
        <v>33</v>
      </c>
      <c r="E1414" s="302" t="s">
        <v>25</v>
      </c>
      <c r="F1414" s="302" t="s">
        <v>34</v>
      </c>
      <c r="G1414" s="302" t="s">
        <v>25</v>
      </c>
      <c r="H1414" s="301">
        <v>47163</v>
      </c>
      <c r="I1414" s="301">
        <v>33136</v>
      </c>
      <c r="J1414" s="301">
        <v>8600</v>
      </c>
      <c r="K1414" s="301">
        <v>3084752</v>
      </c>
      <c r="L1414" s="301">
        <v>799</v>
      </c>
      <c r="M1414" s="301">
        <v>5.9060349999999998E-2</v>
      </c>
    </row>
    <row r="1415" spans="1:13" ht="14.5" x14ac:dyDescent="0.35">
      <c r="A1415" s="301">
        <v>2006020102</v>
      </c>
      <c r="B1415" s="301">
        <v>2006</v>
      </c>
      <c r="C1415" s="302" t="s">
        <v>32</v>
      </c>
      <c r="D1415" s="302" t="s">
        <v>33</v>
      </c>
      <c r="E1415" s="302" t="s">
        <v>25</v>
      </c>
      <c r="F1415" s="302" t="s">
        <v>34</v>
      </c>
      <c r="G1415" s="302" t="s">
        <v>27</v>
      </c>
      <c r="H1415" s="301">
        <v>138652</v>
      </c>
      <c r="I1415" s="301">
        <v>123218</v>
      </c>
      <c r="J1415" s="301">
        <v>30314</v>
      </c>
      <c r="K1415" s="301">
        <v>12005168</v>
      </c>
      <c r="L1415" s="301">
        <v>2994</v>
      </c>
      <c r="M1415" s="301">
        <v>4.6305619999999999E-2</v>
      </c>
    </row>
    <row r="1416" spans="1:13" ht="14.5" x14ac:dyDescent="0.35">
      <c r="A1416" s="301">
        <v>2006020103</v>
      </c>
      <c r="B1416" s="301">
        <v>2006</v>
      </c>
      <c r="C1416" s="302" t="s">
        <v>32</v>
      </c>
      <c r="D1416" s="302" t="s">
        <v>33</v>
      </c>
      <c r="E1416" s="302" t="s">
        <v>25</v>
      </c>
      <c r="F1416" s="302" t="s">
        <v>34</v>
      </c>
      <c r="G1416" s="302" t="s">
        <v>35</v>
      </c>
      <c r="H1416" s="301">
        <v>67963</v>
      </c>
      <c r="I1416" s="301">
        <v>54515</v>
      </c>
      <c r="J1416" s="301">
        <v>17625</v>
      </c>
      <c r="K1416" s="301">
        <v>5686890</v>
      </c>
      <c r="L1416" s="301">
        <v>1839</v>
      </c>
      <c r="M1416" s="301">
        <v>3.6950610000000002E-2</v>
      </c>
    </row>
    <row r="1417" spans="1:13" ht="14.5" x14ac:dyDescent="0.35">
      <c r="A1417" s="301">
        <v>2006020111</v>
      </c>
      <c r="B1417" s="301">
        <v>2006</v>
      </c>
      <c r="C1417" s="302" t="s">
        <v>32</v>
      </c>
      <c r="D1417" s="302" t="s">
        <v>33</v>
      </c>
      <c r="E1417" s="302" t="s">
        <v>25</v>
      </c>
      <c r="F1417" s="302" t="s">
        <v>36</v>
      </c>
      <c r="G1417" s="302" t="s">
        <v>25</v>
      </c>
      <c r="H1417" s="301">
        <v>34993</v>
      </c>
      <c r="I1417" s="301">
        <v>27712</v>
      </c>
      <c r="J1417" s="301">
        <v>6993</v>
      </c>
      <c r="K1417" s="301">
        <v>2624696</v>
      </c>
      <c r="L1417" s="301">
        <v>662</v>
      </c>
      <c r="M1417" s="301">
        <v>5.2826810000000002E-2</v>
      </c>
    </row>
    <row r="1418" spans="1:13" ht="14.5" x14ac:dyDescent="0.35">
      <c r="A1418" s="301">
        <v>2006020112</v>
      </c>
      <c r="B1418" s="301">
        <v>2006</v>
      </c>
      <c r="C1418" s="302" t="s">
        <v>32</v>
      </c>
      <c r="D1418" s="302" t="s">
        <v>33</v>
      </c>
      <c r="E1418" s="302" t="s">
        <v>25</v>
      </c>
      <c r="F1418" s="302" t="s">
        <v>36</v>
      </c>
      <c r="G1418" s="302" t="s">
        <v>27</v>
      </c>
      <c r="H1418" s="301">
        <v>59182</v>
      </c>
      <c r="I1418" s="301">
        <v>67806</v>
      </c>
      <c r="J1418" s="301">
        <v>15109</v>
      </c>
      <c r="K1418" s="301">
        <v>6510714</v>
      </c>
      <c r="L1418" s="301">
        <v>1479</v>
      </c>
      <c r="M1418" s="301">
        <v>4.001789E-2</v>
      </c>
    </row>
    <row r="1419" spans="1:13" ht="14.5" x14ac:dyDescent="0.35">
      <c r="A1419" s="301">
        <v>2006020113</v>
      </c>
      <c r="B1419" s="301">
        <v>2006</v>
      </c>
      <c r="C1419" s="302" t="s">
        <v>32</v>
      </c>
      <c r="D1419" s="302" t="s">
        <v>33</v>
      </c>
      <c r="E1419" s="302" t="s">
        <v>25</v>
      </c>
      <c r="F1419" s="302" t="s">
        <v>36</v>
      </c>
      <c r="G1419" s="302" t="s">
        <v>35</v>
      </c>
      <c r="H1419" s="301">
        <v>49886</v>
      </c>
      <c r="I1419" s="301">
        <v>57302</v>
      </c>
      <c r="J1419" s="301">
        <v>14480</v>
      </c>
      <c r="K1419" s="301">
        <v>5772509</v>
      </c>
      <c r="L1419" s="301">
        <v>1484</v>
      </c>
      <c r="M1419" s="301">
        <v>3.3614650000000003E-2</v>
      </c>
    </row>
    <row r="1420" spans="1:13" ht="14.5" x14ac:dyDescent="0.35">
      <c r="A1420" s="301">
        <v>2006020201</v>
      </c>
      <c r="B1420" s="301">
        <v>2006</v>
      </c>
      <c r="C1420" s="302" t="s">
        <v>32</v>
      </c>
      <c r="D1420" s="302" t="s">
        <v>33</v>
      </c>
      <c r="E1420" s="302" t="s">
        <v>27</v>
      </c>
      <c r="F1420" s="302" t="s">
        <v>34</v>
      </c>
      <c r="G1420" s="302" t="s">
        <v>25</v>
      </c>
      <c r="H1420" s="301">
        <v>118276</v>
      </c>
      <c r="I1420" s="301">
        <v>46808</v>
      </c>
      <c r="J1420" s="301">
        <v>35166</v>
      </c>
      <c r="K1420" s="301">
        <v>4447344</v>
      </c>
      <c r="L1420" s="301">
        <v>3337</v>
      </c>
      <c r="M1420" s="301">
        <v>3.5440880000000001E-2</v>
      </c>
    </row>
    <row r="1421" spans="1:13" ht="14.5" x14ac:dyDescent="0.35">
      <c r="A1421" s="301">
        <v>2006020202</v>
      </c>
      <c r="B1421" s="301">
        <v>2006</v>
      </c>
      <c r="C1421" s="302" t="s">
        <v>32</v>
      </c>
      <c r="D1421" s="302" t="s">
        <v>33</v>
      </c>
      <c r="E1421" s="302" t="s">
        <v>27</v>
      </c>
      <c r="F1421" s="302" t="s">
        <v>34</v>
      </c>
      <c r="G1421" s="302" t="s">
        <v>27</v>
      </c>
      <c r="H1421" s="301">
        <v>358744</v>
      </c>
      <c r="I1421" s="301">
        <v>155312</v>
      </c>
      <c r="J1421" s="301">
        <v>115034</v>
      </c>
      <c r="K1421" s="301">
        <v>15551508</v>
      </c>
      <c r="L1421" s="301">
        <v>11508</v>
      </c>
      <c r="M1421" s="301">
        <v>3.117313E-2</v>
      </c>
    </row>
    <row r="1422" spans="1:13" ht="14.5" x14ac:dyDescent="0.35">
      <c r="A1422" s="301">
        <v>2006020203</v>
      </c>
      <c r="B1422" s="301">
        <v>2006</v>
      </c>
      <c r="C1422" s="302" t="s">
        <v>32</v>
      </c>
      <c r="D1422" s="302" t="s">
        <v>33</v>
      </c>
      <c r="E1422" s="302" t="s">
        <v>27</v>
      </c>
      <c r="F1422" s="302" t="s">
        <v>34</v>
      </c>
      <c r="G1422" s="302" t="s">
        <v>35</v>
      </c>
      <c r="H1422" s="301">
        <v>524516</v>
      </c>
      <c r="I1422" s="301">
        <v>228098</v>
      </c>
      <c r="J1422" s="301">
        <v>180083</v>
      </c>
      <c r="K1422" s="301">
        <v>23906895</v>
      </c>
      <c r="L1422" s="301">
        <v>18870</v>
      </c>
      <c r="M1422" s="301">
        <v>2.7796950000000001E-2</v>
      </c>
    </row>
    <row r="1423" spans="1:13" ht="14.5" x14ac:dyDescent="0.35">
      <c r="A1423" s="301">
        <v>2006020211</v>
      </c>
      <c r="B1423" s="301">
        <v>2006</v>
      </c>
      <c r="C1423" s="302" t="s">
        <v>32</v>
      </c>
      <c r="D1423" s="302" t="s">
        <v>33</v>
      </c>
      <c r="E1423" s="302" t="s">
        <v>27</v>
      </c>
      <c r="F1423" s="302" t="s">
        <v>36</v>
      </c>
      <c r="G1423" s="302" t="s">
        <v>25</v>
      </c>
      <c r="H1423" s="301">
        <v>112947</v>
      </c>
      <c r="I1423" s="301">
        <v>51700</v>
      </c>
      <c r="J1423" s="301">
        <v>37860</v>
      </c>
      <c r="K1423" s="301">
        <v>4877176</v>
      </c>
      <c r="L1423" s="301">
        <v>3562</v>
      </c>
      <c r="M1423" s="301">
        <v>3.1710490000000001E-2</v>
      </c>
    </row>
    <row r="1424" spans="1:13" ht="14.5" x14ac:dyDescent="0.35">
      <c r="A1424" s="301">
        <v>2006020212</v>
      </c>
      <c r="B1424" s="301">
        <v>2006</v>
      </c>
      <c r="C1424" s="302" t="s">
        <v>32</v>
      </c>
      <c r="D1424" s="302" t="s">
        <v>33</v>
      </c>
      <c r="E1424" s="302" t="s">
        <v>27</v>
      </c>
      <c r="F1424" s="302" t="s">
        <v>36</v>
      </c>
      <c r="G1424" s="302" t="s">
        <v>27</v>
      </c>
      <c r="H1424" s="301">
        <v>136733</v>
      </c>
      <c r="I1424" s="301">
        <v>67832</v>
      </c>
      <c r="J1424" s="301">
        <v>50463</v>
      </c>
      <c r="K1424" s="301">
        <v>6779944</v>
      </c>
      <c r="L1424" s="301">
        <v>5034</v>
      </c>
      <c r="M1424" s="301">
        <v>2.7159719999999998E-2</v>
      </c>
    </row>
    <row r="1425" spans="1:13" ht="14.5" x14ac:dyDescent="0.35">
      <c r="A1425" s="301">
        <v>2006020213</v>
      </c>
      <c r="B1425" s="301">
        <v>2006</v>
      </c>
      <c r="C1425" s="302" t="s">
        <v>32</v>
      </c>
      <c r="D1425" s="302" t="s">
        <v>33</v>
      </c>
      <c r="E1425" s="302" t="s">
        <v>27</v>
      </c>
      <c r="F1425" s="302" t="s">
        <v>36</v>
      </c>
      <c r="G1425" s="302" t="s">
        <v>35</v>
      </c>
      <c r="H1425" s="301">
        <v>222086</v>
      </c>
      <c r="I1425" s="301">
        <v>127992</v>
      </c>
      <c r="J1425" s="301">
        <v>96720</v>
      </c>
      <c r="K1425" s="301">
        <v>13070261</v>
      </c>
      <c r="L1425" s="301">
        <v>9870</v>
      </c>
      <c r="M1425" s="301">
        <v>2.2500180000000002E-2</v>
      </c>
    </row>
    <row r="1426" spans="1:13" ht="14.5" x14ac:dyDescent="0.35">
      <c r="A1426" s="301">
        <v>2006020301</v>
      </c>
      <c r="B1426" s="301">
        <v>2006</v>
      </c>
      <c r="C1426" s="302" t="s">
        <v>32</v>
      </c>
      <c r="D1426" s="302" t="s">
        <v>33</v>
      </c>
      <c r="E1426" s="302" t="s">
        <v>28</v>
      </c>
      <c r="F1426" s="302" t="s">
        <v>34</v>
      </c>
      <c r="G1426" s="302" t="s">
        <v>25</v>
      </c>
      <c r="H1426" s="301">
        <v>137627</v>
      </c>
      <c r="I1426" s="301">
        <v>36456</v>
      </c>
      <c r="J1426" s="301">
        <v>58121</v>
      </c>
      <c r="K1426" s="301">
        <v>3358220</v>
      </c>
      <c r="L1426" s="301">
        <v>5333</v>
      </c>
      <c r="M1426" s="301">
        <v>2.580872E-2</v>
      </c>
    </row>
    <row r="1427" spans="1:13" ht="14.5" x14ac:dyDescent="0.35">
      <c r="A1427" s="301">
        <v>2006020302</v>
      </c>
      <c r="B1427" s="301">
        <v>2006</v>
      </c>
      <c r="C1427" s="302" t="s">
        <v>32</v>
      </c>
      <c r="D1427" s="302" t="s">
        <v>33</v>
      </c>
      <c r="E1427" s="302" t="s">
        <v>28</v>
      </c>
      <c r="F1427" s="302" t="s">
        <v>34</v>
      </c>
      <c r="G1427" s="302" t="s">
        <v>27</v>
      </c>
      <c r="H1427" s="301">
        <v>359856</v>
      </c>
      <c r="I1427" s="301">
        <v>103219</v>
      </c>
      <c r="J1427" s="301">
        <v>153798</v>
      </c>
      <c r="K1427" s="301">
        <v>10250597</v>
      </c>
      <c r="L1427" s="301">
        <v>15307</v>
      </c>
      <c r="M1427" s="301">
        <v>2.3509700000000001E-2</v>
      </c>
    </row>
    <row r="1428" spans="1:13" ht="14.5" x14ac:dyDescent="0.35">
      <c r="A1428" s="301">
        <v>2006020303</v>
      </c>
      <c r="B1428" s="301">
        <v>2006</v>
      </c>
      <c r="C1428" s="302" t="s">
        <v>32</v>
      </c>
      <c r="D1428" s="302" t="s">
        <v>33</v>
      </c>
      <c r="E1428" s="302" t="s">
        <v>28</v>
      </c>
      <c r="F1428" s="302" t="s">
        <v>34</v>
      </c>
      <c r="G1428" s="302" t="s">
        <v>35</v>
      </c>
      <c r="H1428" s="301">
        <v>1548400</v>
      </c>
      <c r="I1428" s="301">
        <v>436821</v>
      </c>
      <c r="J1428" s="301">
        <v>696584</v>
      </c>
      <c r="K1428" s="301">
        <v>46925304</v>
      </c>
      <c r="L1428" s="301">
        <v>74863</v>
      </c>
      <c r="M1428" s="301">
        <v>2.068306E-2</v>
      </c>
    </row>
    <row r="1429" spans="1:13" ht="14.5" x14ac:dyDescent="0.35">
      <c r="A1429" s="301">
        <v>2006020311</v>
      </c>
      <c r="B1429" s="301">
        <v>2006</v>
      </c>
      <c r="C1429" s="302" t="s">
        <v>32</v>
      </c>
      <c r="D1429" s="302" t="s">
        <v>33</v>
      </c>
      <c r="E1429" s="302" t="s">
        <v>28</v>
      </c>
      <c r="F1429" s="302" t="s">
        <v>36</v>
      </c>
      <c r="G1429" s="302" t="s">
        <v>25</v>
      </c>
      <c r="H1429" s="301">
        <v>122780</v>
      </c>
      <c r="I1429" s="301">
        <v>34216</v>
      </c>
      <c r="J1429" s="301">
        <v>53914</v>
      </c>
      <c r="K1429" s="301">
        <v>3107728</v>
      </c>
      <c r="L1429" s="301">
        <v>4817</v>
      </c>
      <c r="M1429" s="301">
        <v>2.5487240000000001E-2</v>
      </c>
    </row>
    <row r="1430" spans="1:13" ht="14.5" x14ac:dyDescent="0.35">
      <c r="A1430" s="301">
        <v>2006020312</v>
      </c>
      <c r="B1430" s="301">
        <v>2006</v>
      </c>
      <c r="C1430" s="302" t="s">
        <v>32</v>
      </c>
      <c r="D1430" s="302" t="s">
        <v>33</v>
      </c>
      <c r="E1430" s="302" t="s">
        <v>28</v>
      </c>
      <c r="F1430" s="302" t="s">
        <v>36</v>
      </c>
      <c r="G1430" s="302" t="s">
        <v>27</v>
      </c>
      <c r="H1430" s="301">
        <v>116437</v>
      </c>
      <c r="I1430" s="301">
        <v>35556</v>
      </c>
      <c r="J1430" s="301">
        <v>49866</v>
      </c>
      <c r="K1430" s="301">
        <v>3534456</v>
      </c>
      <c r="L1430" s="301">
        <v>4933</v>
      </c>
      <c r="M1430" s="301">
        <v>2.3601810000000001E-2</v>
      </c>
    </row>
    <row r="1431" spans="1:13" ht="14.5" x14ac:dyDescent="0.35">
      <c r="A1431" s="301">
        <v>2006020313</v>
      </c>
      <c r="B1431" s="301">
        <v>2006</v>
      </c>
      <c r="C1431" s="302" t="s">
        <v>32</v>
      </c>
      <c r="D1431" s="302" t="s">
        <v>33</v>
      </c>
      <c r="E1431" s="302" t="s">
        <v>28</v>
      </c>
      <c r="F1431" s="302" t="s">
        <v>36</v>
      </c>
      <c r="G1431" s="302" t="s">
        <v>35</v>
      </c>
      <c r="H1431" s="301">
        <v>354382</v>
      </c>
      <c r="I1431" s="301">
        <v>103119</v>
      </c>
      <c r="J1431" s="301">
        <v>159773</v>
      </c>
      <c r="K1431" s="301">
        <v>11003522</v>
      </c>
      <c r="L1431" s="301">
        <v>17107</v>
      </c>
      <c r="M1431" s="301">
        <v>2.0715730000000002E-2</v>
      </c>
    </row>
    <row r="1432" spans="1:13" ht="14.5" x14ac:dyDescent="0.35">
      <c r="A1432" s="301">
        <v>2006100103</v>
      </c>
      <c r="B1432" s="301">
        <v>2006</v>
      </c>
      <c r="C1432" s="302" t="s">
        <v>37</v>
      </c>
      <c r="D1432" s="302" t="s">
        <v>38</v>
      </c>
      <c r="E1432" s="302" t="s">
        <v>25</v>
      </c>
      <c r="F1432" s="302" t="s">
        <v>26</v>
      </c>
      <c r="G1432" s="302" t="s">
        <v>26</v>
      </c>
      <c r="H1432" s="301">
        <v>158283</v>
      </c>
      <c r="I1432" s="301">
        <v>466984</v>
      </c>
      <c r="J1432" s="301">
        <v>29181</v>
      </c>
      <c r="K1432" s="301">
        <v>35381235</v>
      </c>
      <c r="L1432" s="301">
        <v>2226</v>
      </c>
      <c r="M1432" s="301">
        <v>7.1113990000000002E-2</v>
      </c>
    </row>
    <row r="1433" spans="1:13" ht="14.5" x14ac:dyDescent="0.35">
      <c r="A1433" s="301">
        <v>2006100203</v>
      </c>
      <c r="B1433" s="301">
        <v>2006</v>
      </c>
      <c r="C1433" s="302" t="s">
        <v>37</v>
      </c>
      <c r="D1433" s="302" t="s">
        <v>38</v>
      </c>
      <c r="E1433" s="302" t="s">
        <v>27</v>
      </c>
      <c r="F1433" s="302" t="s">
        <v>26</v>
      </c>
      <c r="G1433" s="302" t="s">
        <v>26</v>
      </c>
      <c r="H1433" s="301">
        <v>134832</v>
      </c>
      <c r="I1433" s="301">
        <v>226660</v>
      </c>
      <c r="J1433" s="301">
        <v>33275</v>
      </c>
      <c r="K1433" s="301">
        <v>24022881</v>
      </c>
      <c r="L1433" s="301">
        <v>3492</v>
      </c>
      <c r="M1433" s="301">
        <v>3.8612889999999997E-2</v>
      </c>
    </row>
    <row r="1434" spans="1:13" ht="14.5" x14ac:dyDescent="0.35">
      <c r="A1434" s="301">
        <v>2006100303</v>
      </c>
      <c r="B1434" s="301">
        <v>2006</v>
      </c>
      <c r="C1434" s="302" t="s">
        <v>37</v>
      </c>
      <c r="D1434" s="302" t="s">
        <v>38</v>
      </c>
      <c r="E1434" s="302" t="s">
        <v>28</v>
      </c>
      <c r="F1434" s="302" t="s">
        <v>26</v>
      </c>
      <c r="G1434" s="302" t="s">
        <v>26</v>
      </c>
      <c r="H1434" s="301">
        <v>290266</v>
      </c>
      <c r="I1434" s="301">
        <v>124866</v>
      </c>
      <c r="J1434" s="301">
        <v>122962</v>
      </c>
      <c r="K1434" s="301">
        <v>12349057</v>
      </c>
      <c r="L1434" s="301">
        <v>12149</v>
      </c>
      <c r="M1434" s="301">
        <v>2.3891880000000001E-2</v>
      </c>
    </row>
    <row r="1435" spans="1:13" ht="14.5" x14ac:dyDescent="0.35">
      <c r="A1435" s="301">
        <v>2006110103</v>
      </c>
      <c r="B1435" s="301">
        <v>2006</v>
      </c>
      <c r="C1435" s="302" t="s">
        <v>39</v>
      </c>
      <c r="D1435" s="302" t="s">
        <v>40</v>
      </c>
      <c r="E1435" s="302" t="s">
        <v>25</v>
      </c>
      <c r="F1435" s="302" t="s">
        <v>34</v>
      </c>
      <c r="G1435" s="302" t="s">
        <v>26</v>
      </c>
      <c r="H1435" s="301">
        <v>1794213</v>
      </c>
      <c r="I1435" s="301">
        <v>1425924</v>
      </c>
      <c r="J1435" s="301">
        <v>377138</v>
      </c>
      <c r="K1435" s="301">
        <v>146890516</v>
      </c>
      <c r="L1435" s="301">
        <v>38994</v>
      </c>
      <c r="M1435" s="301">
        <v>4.6012959999999999E-2</v>
      </c>
    </row>
    <row r="1436" spans="1:13" ht="14.5" x14ac:dyDescent="0.35">
      <c r="A1436" s="301">
        <v>2006110113</v>
      </c>
      <c r="B1436" s="301">
        <v>2006</v>
      </c>
      <c r="C1436" s="302" t="s">
        <v>39</v>
      </c>
      <c r="D1436" s="302" t="s">
        <v>40</v>
      </c>
      <c r="E1436" s="302" t="s">
        <v>25</v>
      </c>
      <c r="F1436" s="302" t="s">
        <v>36</v>
      </c>
      <c r="G1436" s="302" t="s">
        <v>26</v>
      </c>
      <c r="H1436" s="301">
        <v>1475362</v>
      </c>
      <c r="I1436" s="301">
        <v>1798599</v>
      </c>
      <c r="J1436" s="301">
        <v>376732</v>
      </c>
      <c r="K1436" s="301">
        <v>196829299</v>
      </c>
      <c r="L1436" s="301">
        <v>41894</v>
      </c>
      <c r="M1436" s="301">
        <v>3.5216589999999999E-2</v>
      </c>
    </row>
    <row r="1437" spans="1:13" ht="14.5" x14ac:dyDescent="0.35">
      <c r="A1437" s="301">
        <v>2006110203</v>
      </c>
      <c r="B1437" s="301">
        <v>2006</v>
      </c>
      <c r="C1437" s="302" t="s">
        <v>39</v>
      </c>
      <c r="D1437" s="302" t="s">
        <v>40</v>
      </c>
      <c r="E1437" s="302" t="s">
        <v>27</v>
      </c>
      <c r="F1437" s="302" t="s">
        <v>34</v>
      </c>
      <c r="G1437" s="302" t="s">
        <v>26</v>
      </c>
      <c r="H1437" s="301">
        <v>1007247</v>
      </c>
      <c r="I1437" s="301">
        <v>599004</v>
      </c>
      <c r="J1437" s="301">
        <v>434761</v>
      </c>
      <c r="K1437" s="301">
        <v>64115756</v>
      </c>
      <c r="L1437" s="301">
        <v>46984</v>
      </c>
      <c r="M1437" s="301">
        <v>2.14383E-2</v>
      </c>
    </row>
    <row r="1438" spans="1:13" ht="14.5" x14ac:dyDescent="0.35">
      <c r="A1438" s="301">
        <v>2006110213</v>
      </c>
      <c r="B1438" s="301">
        <v>2006</v>
      </c>
      <c r="C1438" s="302" t="s">
        <v>39</v>
      </c>
      <c r="D1438" s="302" t="s">
        <v>40</v>
      </c>
      <c r="E1438" s="302" t="s">
        <v>27</v>
      </c>
      <c r="F1438" s="302" t="s">
        <v>36</v>
      </c>
      <c r="G1438" s="302" t="s">
        <v>26</v>
      </c>
      <c r="H1438" s="301">
        <v>1689498</v>
      </c>
      <c r="I1438" s="301">
        <v>1323985</v>
      </c>
      <c r="J1438" s="301">
        <v>987517</v>
      </c>
      <c r="K1438" s="301">
        <v>153258333</v>
      </c>
      <c r="L1438" s="301">
        <v>114551</v>
      </c>
      <c r="M1438" s="301">
        <v>1.4748900000000001E-2</v>
      </c>
    </row>
    <row r="1439" spans="1:13" ht="14.5" x14ac:dyDescent="0.35">
      <c r="A1439" s="301">
        <v>2006110303</v>
      </c>
      <c r="B1439" s="301">
        <v>2006</v>
      </c>
      <c r="C1439" s="302" t="s">
        <v>39</v>
      </c>
      <c r="D1439" s="302" t="s">
        <v>40</v>
      </c>
      <c r="E1439" s="302" t="s">
        <v>28</v>
      </c>
      <c r="F1439" s="302" t="s">
        <v>34</v>
      </c>
      <c r="G1439" s="302" t="s">
        <v>26</v>
      </c>
      <c r="H1439" s="301">
        <v>1058691</v>
      </c>
      <c r="I1439" s="301">
        <v>596936</v>
      </c>
      <c r="J1439" s="301">
        <v>724576</v>
      </c>
      <c r="K1439" s="301">
        <v>69158424</v>
      </c>
      <c r="L1439" s="301">
        <v>83948</v>
      </c>
      <c r="M1439" s="301">
        <v>1.2611199999999999E-2</v>
      </c>
    </row>
    <row r="1440" spans="1:13" ht="14.5" x14ac:dyDescent="0.35">
      <c r="A1440" s="301">
        <v>2006110313</v>
      </c>
      <c r="B1440" s="301">
        <v>2006</v>
      </c>
      <c r="C1440" s="302" t="s">
        <v>39</v>
      </c>
      <c r="D1440" s="302" t="s">
        <v>40</v>
      </c>
      <c r="E1440" s="302" t="s">
        <v>28</v>
      </c>
      <c r="F1440" s="302" t="s">
        <v>36</v>
      </c>
      <c r="G1440" s="302" t="s">
        <v>26</v>
      </c>
      <c r="H1440" s="301">
        <v>2776135</v>
      </c>
      <c r="I1440" s="301">
        <v>2072065</v>
      </c>
      <c r="J1440" s="301">
        <v>2474391</v>
      </c>
      <c r="K1440" s="301">
        <v>242775547</v>
      </c>
      <c r="L1440" s="301">
        <v>290042</v>
      </c>
      <c r="M1440" s="301">
        <v>9.5714909999999997E-3</v>
      </c>
    </row>
    <row r="1441" spans="1:13" ht="14.5" x14ac:dyDescent="0.35">
      <c r="A1441" s="301">
        <v>2006110403</v>
      </c>
      <c r="B1441" s="301">
        <v>2006</v>
      </c>
      <c r="C1441" s="302" t="s">
        <v>39</v>
      </c>
      <c r="D1441" s="302" t="s">
        <v>40</v>
      </c>
      <c r="E1441" s="302" t="s">
        <v>29</v>
      </c>
      <c r="F1441" s="302" t="s">
        <v>34</v>
      </c>
      <c r="G1441" s="302" t="s">
        <v>26</v>
      </c>
      <c r="H1441" s="301">
        <v>259136</v>
      </c>
      <c r="I1441" s="301">
        <v>114506</v>
      </c>
      <c r="J1441" s="301">
        <v>186118</v>
      </c>
      <c r="K1441" s="301">
        <v>12867261</v>
      </c>
      <c r="L1441" s="301">
        <v>20876</v>
      </c>
      <c r="M1441" s="301">
        <v>1.2413E-2</v>
      </c>
    </row>
    <row r="1442" spans="1:13" ht="14.5" x14ac:dyDescent="0.35">
      <c r="A1442" s="301">
        <v>2006110413</v>
      </c>
      <c r="B1442" s="301">
        <v>2006</v>
      </c>
      <c r="C1442" s="302" t="s">
        <v>39</v>
      </c>
      <c r="D1442" s="302" t="s">
        <v>40</v>
      </c>
      <c r="E1442" s="302" t="s">
        <v>29</v>
      </c>
      <c r="F1442" s="302" t="s">
        <v>36</v>
      </c>
      <c r="G1442" s="302" t="s">
        <v>26</v>
      </c>
      <c r="H1442" s="301">
        <v>1049801</v>
      </c>
      <c r="I1442" s="301">
        <v>510972</v>
      </c>
      <c r="J1442" s="301">
        <v>812002</v>
      </c>
      <c r="K1442" s="301">
        <v>58160592</v>
      </c>
      <c r="L1442" s="301">
        <v>92303</v>
      </c>
      <c r="M1442" s="301">
        <v>1.137341E-2</v>
      </c>
    </row>
    <row r="1443" spans="1:13" ht="14.5" x14ac:dyDescent="0.35">
      <c r="A1443" s="301">
        <v>2006140103</v>
      </c>
      <c r="B1443" s="301">
        <v>2006</v>
      </c>
      <c r="C1443" s="302" t="s">
        <v>41</v>
      </c>
      <c r="D1443" s="302" t="s">
        <v>42</v>
      </c>
      <c r="E1443" s="302" t="s">
        <v>25</v>
      </c>
      <c r="F1443" s="302" t="s">
        <v>26</v>
      </c>
      <c r="G1443" s="302" t="s">
        <v>26</v>
      </c>
      <c r="H1443" s="301">
        <v>207336</v>
      </c>
      <c r="I1443" s="301">
        <v>577494</v>
      </c>
      <c r="J1443" s="301">
        <v>29813</v>
      </c>
      <c r="K1443" s="301">
        <v>55530125</v>
      </c>
      <c r="L1443" s="301">
        <v>2802</v>
      </c>
      <c r="M1443" s="301">
        <v>7.3995870000000005E-2</v>
      </c>
    </row>
    <row r="1444" spans="1:13" ht="14.5" x14ac:dyDescent="0.35">
      <c r="A1444" s="301">
        <v>2006140203</v>
      </c>
      <c r="B1444" s="301">
        <v>2006</v>
      </c>
      <c r="C1444" s="302" t="s">
        <v>41</v>
      </c>
      <c r="D1444" s="302" t="s">
        <v>42</v>
      </c>
      <c r="E1444" s="302" t="s">
        <v>27</v>
      </c>
      <c r="F1444" s="302" t="s">
        <v>26</v>
      </c>
      <c r="G1444" s="302" t="s">
        <v>26</v>
      </c>
      <c r="H1444" s="301">
        <v>428733</v>
      </c>
      <c r="I1444" s="301">
        <v>614488</v>
      </c>
      <c r="J1444" s="301">
        <v>101695</v>
      </c>
      <c r="K1444" s="301">
        <v>61905083</v>
      </c>
      <c r="L1444" s="301">
        <v>10236</v>
      </c>
      <c r="M1444" s="301">
        <v>4.188455E-2</v>
      </c>
    </row>
    <row r="1445" spans="1:13" ht="14.5" x14ac:dyDescent="0.35">
      <c r="A1445" s="301">
        <v>2006140303</v>
      </c>
      <c r="B1445" s="301">
        <v>2006</v>
      </c>
      <c r="C1445" s="302" t="s">
        <v>41</v>
      </c>
      <c r="D1445" s="302" t="s">
        <v>42</v>
      </c>
      <c r="E1445" s="302" t="s">
        <v>28</v>
      </c>
      <c r="F1445" s="302" t="s">
        <v>26</v>
      </c>
      <c r="G1445" s="302" t="s">
        <v>26</v>
      </c>
      <c r="H1445" s="301">
        <v>1009244</v>
      </c>
      <c r="I1445" s="301">
        <v>562608</v>
      </c>
      <c r="J1445" s="301">
        <v>350633</v>
      </c>
      <c r="K1445" s="301">
        <v>55674196</v>
      </c>
      <c r="L1445" s="301">
        <v>34473</v>
      </c>
      <c r="M1445" s="301">
        <v>2.9276569999999998E-2</v>
      </c>
    </row>
    <row r="1446" spans="1:13" ht="14.5" x14ac:dyDescent="0.35">
      <c r="A1446" s="301">
        <v>2006200103</v>
      </c>
      <c r="B1446" s="301">
        <v>2006</v>
      </c>
      <c r="C1446" s="302" t="s">
        <v>43</v>
      </c>
      <c r="D1446" s="302" t="s">
        <v>44</v>
      </c>
      <c r="E1446" s="302" t="s">
        <v>25</v>
      </c>
      <c r="F1446" s="302" t="s">
        <v>26</v>
      </c>
      <c r="G1446" s="302" t="s">
        <v>26</v>
      </c>
      <c r="H1446" s="301">
        <v>452402</v>
      </c>
      <c r="I1446" s="301">
        <v>348279</v>
      </c>
      <c r="J1446" s="301">
        <v>99638</v>
      </c>
      <c r="K1446" s="301">
        <v>31512295</v>
      </c>
      <c r="L1446" s="301">
        <v>9023</v>
      </c>
      <c r="M1446" s="301">
        <v>5.0137359999999999E-2</v>
      </c>
    </row>
    <row r="1447" spans="1:13" ht="14.5" x14ac:dyDescent="0.35">
      <c r="A1447" s="301">
        <v>2006200203</v>
      </c>
      <c r="B1447" s="301">
        <v>2006</v>
      </c>
      <c r="C1447" s="302" t="s">
        <v>43</v>
      </c>
      <c r="D1447" s="302" t="s">
        <v>44</v>
      </c>
      <c r="E1447" s="302" t="s">
        <v>27</v>
      </c>
      <c r="F1447" s="302" t="s">
        <v>26</v>
      </c>
      <c r="G1447" s="302" t="s">
        <v>26</v>
      </c>
      <c r="H1447" s="301">
        <v>1015712</v>
      </c>
      <c r="I1447" s="301">
        <v>438438</v>
      </c>
      <c r="J1447" s="301">
        <v>329583</v>
      </c>
      <c r="K1447" s="301">
        <v>40348677</v>
      </c>
      <c r="L1447" s="301">
        <v>30419</v>
      </c>
      <c r="M1447" s="301">
        <v>3.3390740000000002E-2</v>
      </c>
    </row>
    <row r="1448" spans="1:13" ht="14.5" x14ac:dyDescent="0.35">
      <c r="A1448" s="301">
        <v>2006200303</v>
      </c>
      <c r="B1448" s="301">
        <v>2006</v>
      </c>
      <c r="C1448" s="302" t="s">
        <v>43</v>
      </c>
      <c r="D1448" s="302" t="s">
        <v>44</v>
      </c>
      <c r="E1448" s="302" t="s">
        <v>28</v>
      </c>
      <c r="F1448" s="302" t="s">
        <v>26</v>
      </c>
      <c r="G1448" s="302" t="s">
        <v>26</v>
      </c>
      <c r="H1448" s="301">
        <v>2071034</v>
      </c>
      <c r="I1448" s="301">
        <v>503201</v>
      </c>
      <c r="J1448" s="301">
        <v>869278</v>
      </c>
      <c r="K1448" s="301">
        <v>42600681</v>
      </c>
      <c r="L1448" s="301">
        <v>72333</v>
      </c>
      <c r="M1448" s="301">
        <v>2.8631810000000001E-2</v>
      </c>
    </row>
    <row r="1449" spans="1:13" ht="14.5" x14ac:dyDescent="0.35">
      <c r="A1449" s="301">
        <v>2006240103</v>
      </c>
      <c r="B1449" s="301">
        <v>2006</v>
      </c>
      <c r="C1449" s="302" t="s">
        <v>45</v>
      </c>
      <c r="D1449" s="302" t="s">
        <v>46</v>
      </c>
      <c r="E1449" s="302" t="s">
        <v>25</v>
      </c>
      <c r="F1449" s="302" t="s">
        <v>26</v>
      </c>
      <c r="G1449" s="302" t="s">
        <v>26</v>
      </c>
      <c r="H1449" s="301">
        <v>320803</v>
      </c>
      <c r="I1449" s="301">
        <v>291876</v>
      </c>
      <c r="J1449" s="301">
        <v>66349</v>
      </c>
      <c r="K1449" s="301">
        <v>23066152</v>
      </c>
      <c r="L1449" s="301">
        <v>5255</v>
      </c>
      <c r="M1449" s="301">
        <v>6.104565E-2</v>
      </c>
    </row>
    <row r="1450" spans="1:13" ht="14.5" x14ac:dyDescent="0.35">
      <c r="A1450" s="301">
        <v>2006240203</v>
      </c>
      <c r="B1450" s="301">
        <v>2006</v>
      </c>
      <c r="C1450" s="302" t="s">
        <v>45</v>
      </c>
      <c r="D1450" s="302" t="s">
        <v>46</v>
      </c>
      <c r="E1450" s="302" t="s">
        <v>27</v>
      </c>
      <c r="F1450" s="302" t="s">
        <v>26</v>
      </c>
      <c r="G1450" s="302" t="s">
        <v>26</v>
      </c>
      <c r="H1450" s="301">
        <v>472903</v>
      </c>
      <c r="I1450" s="301">
        <v>162776</v>
      </c>
      <c r="J1450" s="301">
        <v>124798</v>
      </c>
      <c r="K1450" s="301">
        <v>13933372</v>
      </c>
      <c r="L1450" s="301">
        <v>10681</v>
      </c>
      <c r="M1450" s="301">
        <v>4.4277049999999998E-2</v>
      </c>
    </row>
    <row r="1451" spans="1:13" ht="14.5" x14ac:dyDescent="0.35">
      <c r="A1451" s="301">
        <v>2006240303</v>
      </c>
      <c r="B1451" s="301">
        <v>2006</v>
      </c>
      <c r="C1451" s="302" t="s">
        <v>45</v>
      </c>
      <c r="D1451" s="302" t="s">
        <v>46</v>
      </c>
      <c r="E1451" s="302" t="s">
        <v>28</v>
      </c>
      <c r="F1451" s="302" t="s">
        <v>26</v>
      </c>
      <c r="G1451" s="302" t="s">
        <v>26</v>
      </c>
      <c r="H1451" s="301">
        <v>2173942</v>
      </c>
      <c r="I1451" s="301">
        <v>406724</v>
      </c>
      <c r="J1451" s="301">
        <v>789196</v>
      </c>
      <c r="K1451" s="301">
        <v>36597300</v>
      </c>
      <c r="L1451" s="301">
        <v>71247</v>
      </c>
      <c r="M1451" s="301">
        <v>3.0512589999999999E-2</v>
      </c>
    </row>
    <row r="1452" spans="1:13" ht="14.5" x14ac:dyDescent="0.35">
      <c r="A1452" s="301">
        <v>2006260103</v>
      </c>
      <c r="B1452" s="301">
        <v>2006</v>
      </c>
      <c r="C1452" s="302" t="s">
        <v>47</v>
      </c>
      <c r="D1452" s="302" t="s">
        <v>48</v>
      </c>
      <c r="E1452" s="302" t="s">
        <v>25</v>
      </c>
      <c r="F1452" s="302" t="s">
        <v>26</v>
      </c>
      <c r="G1452" s="302" t="s">
        <v>26</v>
      </c>
      <c r="H1452" s="301">
        <v>292971</v>
      </c>
      <c r="I1452" s="301">
        <v>186360</v>
      </c>
      <c r="J1452" s="301">
        <v>50118</v>
      </c>
      <c r="K1452" s="301">
        <v>12902264</v>
      </c>
      <c r="L1452" s="301">
        <v>3432</v>
      </c>
      <c r="M1452" s="301">
        <v>8.536378E-2</v>
      </c>
    </row>
    <row r="1453" spans="1:13" ht="14.5" x14ac:dyDescent="0.35">
      <c r="A1453" s="301">
        <v>2006260203</v>
      </c>
      <c r="B1453" s="301">
        <v>2006</v>
      </c>
      <c r="C1453" s="302" t="s">
        <v>47</v>
      </c>
      <c r="D1453" s="302" t="s">
        <v>48</v>
      </c>
      <c r="E1453" s="302" t="s">
        <v>27</v>
      </c>
      <c r="F1453" s="302" t="s">
        <v>26</v>
      </c>
      <c r="G1453" s="302" t="s">
        <v>26</v>
      </c>
      <c r="H1453" s="301">
        <v>687739</v>
      </c>
      <c r="I1453" s="301">
        <v>234920</v>
      </c>
      <c r="J1453" s="301">
        <v>176347</v>
      </c>
      <c r="K1453" s="301">
        <v>16215220</v>
      </c>
      <c r="L1453" s="301">
        <v>12181</v>
      </c>
      <c r="M1453" s="301">
        <v>5.6459460000000003E-2</v>
      </c>
    </row>
    <row r="1454" spans="1:13" ht="14.5" x14ac:dyDescent="0.35">
      <c r="A1454" s="301">
        <v>2006260303</v>
      </c>
      <c r="B1454" s="301">
        <v>2006</v>
      </c>
      <c r="C1454" s="302" t="s">
        <v>47</v>
      </c>
      <c r="D1454" s="302" t="s">
        <v>48</v>
      </c>
      <c r="E1454" s="302" t="s">
        <v>28</v>
      </c>
      <c r="F1454" s="302" t="s">
        <v>26</v>
      </c>
      <c r="G1454" s="302" t="s">
        <v>26</v>
      </c>
      <c r="H1454" s="301">
        <v>1487972</v>
      </c>
      <c r="I1454" s="301">
        <v>312204</v>
      </c>
      <c r="J1454" s="301">
        <v>497293</v>
      </c>
      <c r="K1454" s="301">
        <v>23040648</v>
      </c>
      <c r="L1454" s="301">
        <v>37209</v>
      </c>
      <c r="M1454" s="301">
        <v>3.9989030000000002E-2</v>
      </c>
    </row>
    <row r="1455" spans="1:13" ht="14.5" x14ac:dyDescent="0.35">
      <c r="A1455" s="301">
        <v>2006280103</v>
      </c>
      <c r="B1455" s="301">
        <v>2006</v>
      </c>
      <c r="C1455" s="302" t="s">
        <v>49</v>
      </c>
      <c r="D1455" s="302" t="s">
        <v>50</v>
      </c>
      <c r="E1455" s="302" t="s">
        <v>25</v>
      </c>
      <c r="F1455" s="302" t="s">
        <v>26</v>
      </c>
      <c r="G1455" s="302" t="s">
        <v>26</v>
      </c>
      <c r="H1455" s="301">
        <v>1125174</v>
      </c>
      <c r="I1455" s="301">
        <v>742981</v>
      </c>
      <c r="J1455" s="301">
        <v>166709</v>
      </c>
      <c r="K1455" s="301">
        <v>69307503</v>
      </c>
      <c r="L1455" s="301">
        <v>15590</v>
      </c>
      <c r="M1455" s="301">
        <v>7.2172719999999996E-2</v>
      </c>
    </row>
    <row r="1456" spans="1:13" ht="14.5" x14ac:dyDescent="0.35">
      <c r="A1456" s="301">
        <v>2006280203</v>
      </c>
      <c r="B1456" s="301">
        <v>2006</v>
      </c>
      <c r="C1456" s="302" t="s">
        <v>49</v>
      </c>
      <c r="D1456" s="302" t="s">
        <v>50</v>
      </c>
      <c r="E1456" s="302" t="s">
        <v>27</v>
      </c>
      <c r="F1456" s="302" t="s">
        <v>26</v>
      </c>
      <c r="G1456" s="302" t="s">
        <v>26</v>
      </c>
      <c r="H1456" s="301">
        <v>1941959</v>
      </c>
      <c r="I1456" s="301">
        <v>648053</v>
      </c>
      <c r="J1456" s="301">
        <v>492568</v>
      </c>
      <c r="K1456" s="301">
        <v>60761552</v>
      </c>
      <c r="L1456" s="301">
        <v>46251</v>
      </c>
      <c r="M1456" s="301">
        <v>4.1987289999999997E-2</v>
      </c>
    </row>
    <row r="1457" spans="1:13" ht="14.5" x14ac:dyDescent="0.35">
      <c r="A1457" s="301">
        <v>2006280303</v>
      </c>
      <c r="B1457" s="301">
        <v>2006</v>
      </c>
      <c r="C1457" s="302" t="s">
        <v>49</v>
      </c>
      <c r="D1457" s="302" t="s">
        <v>50</v>
      </c>
      <c r="E1457" s="302" t="s">
        <v>28</v>
      </c>
      <c r="F1457" s="302" t="s">
        <v>26</v>
      </c>
      <c r="G1457" s="302" t="s">
        <v>26</v>
      </c>
      <c r="H1457" s="301">
        <v>3400834</v>
      </c>
      <c r="I1457" s="301">
        <v>770778</v>
      </c>
      <c r="J1457" s="301">
        <v>1180218</v>
      </c>
      <c r="K1457" s="301">
        <v>72880003</v>
      </c>
      <c r="L1457" s="301">
        <v>111702</v>
      </c>
      <c r="M1457" s="301">
        <v>3.0445509999999999E-2</v>
      </c>
    </row>
    <row r="1458" spans="1:13" ht="14.5" x14ac:dyDescent="0.35">
      <c r="A1458" s="301">
        <v>2006290103</v>
      </c>
      <c r="B1458" s="301">
        <v>2006</v>
      </c>
      <c r="C1458" s="302" t="s">
        <v>51</v>
      </c>
      <c r="D1458" s="302" t="s">
        <v>52</v>
      </c>
      <c r="E1458" s="302" t="s">
        <v>25</v>
      </c>
      <c r="F1458" s="302" t="s">
        <v>26</v>
      </c>
      <c r="G1458" s="302" t="s">
        <v>26</v>
      </c>
      <c r="H1458" s="301">
        <v>513091</v>
      </c>
      <c r="I1458" s="301">
        <v>382390</v>
      </c>
      <c r="J1458" s="301">
        <v>94656</v>
      </c>
      <c r="K1458" s="301">
        <v>31620343</v>
      </c>
      <c r="L1458" s="301">
        <v>7712</v>
      </c>
      <c r="M1458" s="301">
        <v>6.6533599999999998E-2</v>
      </c>
    </row>
    <row r="1459" spans="1:13" ht="14.5" x14ac:dyDescent="0.35">
      <c r="A1459" s="301">
        <v>2006290203</v>
      </c>
      <c r="B1459" s="301">
        <v>2006</v>
      </c>
      <c r="C1459" s="302" t="s">
        <v>51</v>
      </c>
      <c r="D1459" s="302" t="s">
        <v>52</v>
      </c>
      <c r="E1459" s="302" t="s">
        <v>27</v>
      </c>
      <c r="F1459" s="302" t="s">
        <v>26</v>
      </c>
      <c r="G1459" s="302" t="s">
        <v>26</v>
      </c>
      <c r="H1459" s="301">
        <v>576658</v>
      </c>
      <c r="I1459" s="301">
        <v>221853</v>
      </c>
      <c r="J1459" s="301">
        <v>164334</v>
      </c>
      <c r="K1459" s="301">
        <v>18885227</v>
      </c>
      <c r="L1459" s="301">
        <v>14003</v>
      </c>
      <c r="M1459" s="301">
        <v>4.118248E-2</v>
      </c>
    </row>
    <row r="1460" spans="1:13" ht="14.5" x14ac:dyDescent="0.35">
      <c r="A1460" s="301">
        <v>2006290303</v>
      </c>
      <c r="B1460" s="301">
        <v>2006</v>
      </c>
      <c r="C1460" s="302" t="s">
        <v>51</v>
      </c>
      <c r="D1460" s="302" t="s">
        <v>52</v>
      </c>
      <c r="E1460" s="302" t="s">
        <v>28</v>
      </c>
      <c r="F1460" s="302" t="s">
        <v>26</v>
      </c>
      <c r="G1460" s="302" t="s">
        <v>26</v>
      </c>
      <c r="H1460" s="301">
        <v>881350</v>
      </c>
      <c r="I1460" s="301">
        <v>221895</v>
      </c>
      <c r="J1460" s="301">
        <v>359227</v>
      </c>
      <c r="K1460" s="301">
        <v>18062597</v>
      </c>
      <c r="L1460" s="301">
        <v>29018</v>
      </c>
      <c r="M1460" s="301">
        <v>3.037217E-2</v>
      </c>
    </row>
    <row r="1461" spans="1:13" ht="14.5" x14ac:dyDescent="0.35">
      <c r="A1461" s="301">
        <v>2006320103</v>
      </c>
      <c r="B1461" s="301">
        <v>2006</v>
      </c>
      <c r="C1461" s="302" t="s">
        <v>53</v>
      </c>
      <c r="D1461" s="302" t="s">
        <v>54</v>
      </c>
      <c r="E1461" s="302" t="s">
        <v>25</v>
      </c>
      <c r="F1461" s="302" t="s">
        <v>26</v>
      </c>
      <c r="G1461" s="302" t="s">
        <v>26</v>
      </c>
      <c r="H1461" s="301">
        <v>588761</v>
      </c>
      <c r="I1461" s="301">
        <v>362711</v>
      </c>
      <c r="J1461" s="301">
        <v>98576</v>
      </c>
      <c r="K1461" s="301">
        <v>36106256</v>
      </c>
      <c r="L1461" s="301">
        <v>9852</v>
      </c>
      <c r="M1461" s="301">
        <v>5.9759359999999997E-2</v>
      </c>
    </row>
    <row r="1462" spans="1:13" ht="14.5" x14ac:dyDescent="0.35">
      <c r="A1462" s="301">
        <v>2006320203</v>
      </c>
      <c r="B1462" s="301">
        <v>2006</v>
      </c>
      <c r="C1462" s="302" t="s">
        <v>53</v>
      </c>
      <c r="D1462" s="302" t="s">
        <v>54</v>
      </c>
      <c r="E1462" s="302" t="s">
        <v>27</v>
      </c>
      <c r="F1462" s="302" t="s">
        <v>26</v>
      </c>
      <c r="G1462" s="302" t="s">
        <v>26</v>
      </c>
      <c r="H1462" s="301">
        <v>550089</v>
      </c>
      <c r="I1462" s="301">
        <v>182148</v>
      </c>
      <c r="J1462" s="301">
        <v>133219</v>
      </c>
      <c r="K1462" s="301">
        <v>17570652</v>
      </c>
      <c r="L1462" s="301">
        <v>12824</v>
      </c>
      <c r="M1462" s="301">
        <v>4.289544E-2</v>
      </c>
    </row>
    <row r="1463" spans="1:13" ht="14.5" x14ac:dyDescent="0.35">
      <c r="A1463" s="301">
        <v>2006320303</v>
      </c>
      <c r="B1463" s="301">
        <v>2006</v>
      </c>
      <c r="C1463" s="302" t="s">
        <v>53</v>
      </c>
      <c r="D1463" s="302" t="s">
        <v>54</v>
      </c>
      <c r="E1463" s="302" t="s">
        <v>28</v>
      </c>
      <c r="F1463" s="302" t="s">
        <v>26</v>
      </c>
      <c r="G1463" s="302" t="s">
        <v>26</v>
      </c>
      <c r="H1463" s="301">
        <v>675414</v>
      </c>
      <c r="I1463" s="301">
        <v>141184</v>
      </c>
      <c r="J1463" s="301">
        <v>204811</v>
      </c>
      <c r="K1463" s="301">
        <v>12997620</v>
      </c>
      <c r="L1463" s="301">
        <v>18814</v>
      </c>
      <c r="M1463" s="301">
        <v>3.5899680000000003E-2</v>
      </c>
    </row>
    <row r="1464" spans="1:13" ht="14.5" x14ac:dyDescent="0.35">
      <c r="A1464" s="301">
        <v>2006330103</v>
      </c>
      <c r="B1464" s="301">
        <v>2006</v>
      </c>
      <c r="C1464" s="302" t="s">
        <v>55</v>
      </c>
      <c r="D1464" s="302" t="s">
        <v>56</v>
      </c>
      <c r="E1464" s="302" t="s">
        <v>25</v>
      </c>
      <c r="F1464" s="302" t="s">
        <v>26</v>
      </c>
      <c r="G1464" s="302" t="s">
        <v>26</v>
      </c>
      <c r="H1464" s="301">
        <v>639354</v>
      </c>
      <c r="I1464" s="301">
        <v>433200</v>
      </c>
      <c r="J1464" s="301">
        <v>109639</v>
      </c>
      <c r="K1464" s="301">
        <v>38812294</v>
      </c>
      <c r="L1464" s="301">
        <v>9715</v>
      </c>
      <c r="M1464" s="301">
        <v>6.5813590000000005E-2</v>
      </c>
    </row>
    <row r="1465" spans="1:13" ht="14.5" x14ac:dyDescent="0.35">
      <c r="A1465" s="301">
        <v>2006330203</v>
      </c>
      <c r="B1465" s="301">
        <v>2006</v>
      </c>
      <c r="C1465" s="302" t="s">
        <v>55</v>
      </c>
      <c r="D1465" s="302" t="s">
        <v>56</v>
      </c>
      <c r="E1465" s="302" t="s">
        <v>27</v>
      </c>
      <c r="F1465" s="302" t="s">
        <v>26</v>
      </c>
      <c r="G1465" s="302" t="s">
        <v>26</v>
      </c>
      <c r="H1465" s="301">
        <v>656306</v>
      </c>
      <c r="I1465" s="301">
        <v>209282</v>
      </c>
      <c r="J1465" s="301">
        <v>152451</v>
      </c>
      <c r="K1465" s="301">
        <v>18266771</v>
      </c>
      <c r="L1465" s="301">
        <v>13298</v>
      </c>
      <c r="M1465" s="301">
        <v>4.9352060000000003E-2</v>
      </c>
    </row>
    <row r="1466" spans="1:13" ht="14.5" x14ac:dyDescent="0.35">
      <c r="A1466" s="301">
        <v>2006330303</v>
      </c>
      <c r="B1466" s="301">
        <v>2006</v>
      </c>
      <c r="C1466" s="302" t="s">
        <v>55</v>
      </c>
      <c r="D1466" s="302" t="s">
        <v>56</v>
      </c>
      <c r="E1466" s="302" t="s">
        <v>28</v>
      </c>
      <c r="F1466" s="302" t="s">
        <v>26</v>
      </c>
      <c r="G1466" s="302" t="s">
        <v>26</v>
      </c>
      <c r="H1466" s="301">
        <v>1048267</v>
      </c>
      <c r="I1466" s="301">
        <v>214700</v>
      </c>
      <c r="J1466" s="301">
        <v>345204</v>
      </c>
      <c r="K1466" s="301">
        <v>18481280</v>
      </c>
      <c r="L1466" s="301">
        <v>29690</v>
      </c>
      <c r="M1466" s="301">
        <v>3.5307680000000001E-2</v>
      </c>
    </row>
    <row r="1467" spans="1:13" ht="14.5" x14ac:dyDescent="0.35">
      <c r="A1467" s="301">
        <v>2006370103</v>
      </c>
      <c r="B1467" s="301">
        <v>2006</v>
      </c>
      <c r="C1467" s="302" t="s">
        <v>57</v>
      </c>
      <c r="D1467" s="302" t="s">
        <v>58</v>
      </c>
      <c r="E1467" s="302" t="s">
        <v>25</v>
      </c>
      <c r="F1467" s="302" t="s">
        <v>26</v>
      </c>
      <c r="G1467" s="302" t="s">
        <v>26</v>
      </c>
      <c r="H1467" s="301">
        <v>855807</v>
      </c>
      <c r="I1467" s="301">
        <v>802582</v>
      </c>
      <c r="J1467" s="301">
        <v>213972</v>
      </c>
      <c r="K1467" s="301">
        <v>20032513</v>
      </c>
      <c r="L1467" s="301">
        <v>5191</v>
      </c>
      <c r="M1467" s="301">
        <v>0.1648628</v>
      </c>
    </row>
    <row r="1468" spans="1:13" ht="14.5" x14ac:dyDescent="0.35">
      <c r="A1468" s="301">
        <v>2006370203</v>
      </c>
      <c r="B1468" s="301">
        <v>2006</v>
      </c>
      <c r="C1468" s="302" t="s">
        <v>57</v>
      </c>
      <c r="D1468" s="302" t="s">
        <v>58</v>
      </c>
      <c r="E1468" s="302" t="s">
        <v>27</v>
      </c>
      <c r="F1468" s="302" t="s">
        <v>26</v>
      </c>
      <c r="G1468" s="302" t="s">
        <v>26</v>
      </c>
      <c r="H1468" s="301">
        <v>1473237</v>
      </c>
      <c r="I1468" s="301">
        <v>819378</v>
      </c>
      <c r="J1468" s="301">
        <v>593556</v>
      </c>
      <c r="K1468" s="301">
        <v>19480987</v>
      </c>
      <c r="L1468" s="301">
        <v>14132</v>
      </c>
      <c r="M1468" s="301">
        <v>0.1042508</v>
      </c>
    </row>
    <row r="1469" spans="1:13" ht="14.5" x14ac:dyDescent="0.35">
      <c r="A1469" s="301">
        <v>2006370303</v>
      </c>
      <c r="B1469" s="301">
        <v>2006</v>
      </c>
      <c r="C1469" s="302" t="s">
        <v>57</v>
      </c>
      <c r="D1469" s="302" t="s">
        <v>58</v>
      </c>
      <c r="E1469" s="302" t="s">
        <v>28</v>
      </c>
      <c r="F1469" s="302" t="s">
        <v>26</v>
      </c>
      <c r="G1469" s="302" t="s">
        <v>26</v>
      </c>
      <c r="H1469" s="301">
        <v>1926864</v>
      </c>
      <c r="I1469" s="301">
        <v>722868</v>
      </c>
      <c r="J1469" s="301">
        <v>1202204</v>
      </c>
      <c r="K1469" s="301">
        <v>16748154</v>
      </c>
      <c r="L1469" s="301">
        <v>27695</v>
      </c>
      <c r="M1469" s="301">
        <v>6.9573800000000005E-2</v>
      </c>
    </row>
    <row r="1470" spans="1:13" ht="14.5" x14ac:dyDescent="0.35">
      <c r="A1470" s="301">
        <v>2006400103</v>
      </c>
      <c r="B1470" s="301">
        <v>2006</v>
      </c>
      <c r="C1470" s="302" t="s">
        <v>59</v>
      </c>
      <c r="D1470" s="302" t="s">
        <v>60</v>
      </c>
      <c r="E1470" s="302" t="s">
        <v>25</v>
      </c>
      <c r="F1470" s="302" t="s">
        <v>26</v>
      </c>
      <c r="G1470" s="302" t="s">
        <v>26</v>
      </c>
      <c r="H1470" s="301">
        <v>496247</v>
      </c>
      <c r="I1470" s="301">
        <v>342436</v>
      </c>
      <c r="J1470" s="301">
        <v>81621</v>
      </c>
      <c r="K1470" s="301">
        <v>28862848</v>
      </c>
      <c r="L1470" s="301">
        <v>6928</v>
      </c>
      <c r="M1470" s="301">
        <v>7.1630639999999995E-2</v>
      </c>
    </row>
    <row r="1471" spans="1:13" ht="14.5" x14ac:dyDescent="0.35">
      <c r="A1471" s="301">
        <v>2006400203</v>
      </c>
      <c r="B1471" s="301">
        <v>2006</v>
      </c>
      <c r="C1471" s="302" t="s">
        <v>59</v>
      </c>
      <c r="D1471" s="302" t="s">
        <v>60</v>
      </c>
      <c r="E1471" s="302" t="s">
        <v>27</v>
      </c>
      <c r="F1471" s="302" t="s">
        <v>26</v>
      </c>
      <c r="G1471" s="302" t="s">
        <v>26</v>
      </c>
      <c r="H1471" s="301">
        <v>388390</v>
      </c>
      <c r="I1471" s="301">
        <v>170164</v>
      </c>
      <c r="J1471" s="301">
        <v>121411</v>
      </c>
      <c r="K1471" s="301">
        <v>14038212</v>
      </c>
      <c r="L1471" s="301">
        <v>9982</v>
      </c>
      <c r="M1471" s="301">
        <v>3.8909249999999999E-2</v>
      </c>
    </row>
    <row r="1472" spans="1:13" ht="14.5" x14ac:dyDescent="0.35">
      <c r="A1472" s="301">
        <v>2006400303</v>
      </c>
      <c r="B1472" s="301">
        <v>2006</v>
      </c>
      <c r="C1472" s="302" t="s">
        <v>59</v>
      </c>
      <c r="D1472" s="302" t="s">
        <v>60</v>
      </c>
      <c r="E1472" s="302" t="s">
        <v>28</v>
      </c>
      <c r="F1472" s="302" t="s">
        <v>26</v>
      </c>
      <c r="G1472" s="302" t="s">
        <v>26</v>
      </c>
      <c r="H1472" s="301">
        <v>285686</v>
      </c>
      <c r="I1472" s="301">
        <v>77716</v>
      </c>
      <c r="J1472" s="301">
        <v>119434</v>
      </c>
      <c r="K1472" s="301">
        <v>6141808</v>
      </c>
      <c r="L1472" s="301">
        <v>9360</v>
      </c>
      <c r="M1472" s="301">
        <v>3.052235E-2</v>
      </c>
    </row>
    <row r="1473" spans="1:13" ht="14.5" x14ac:dyDescent="0.35">
      <c r="A1473" s="301">
        <v>2006990103</v>
      </c>
      <c r="B1473" s="301">
        <v>2006</v>
      </c>
      <c r="C1473" s="302" t="s">
        <v>61</v>
      </c>
      <c r="D1473" s="302" t="s">
        <v>62</v>
      </c>
      <c r="E1473" s="302" t="s">
        <v>25</v>
      </c>
      <c r="F1473" s="302" t="s">
        <v>26</v>
      </c>
      <c r="G1473" s="302" t="s">
        <v>26</v>
      </c>
      <c r="H1473" s="301">
        <v>98180</v>
      </c>
      <c r="I1473" s="301">
        <v>41585</v>
      </c>
      <c r="J1473" s="301">
        <v>12691</v>
      </c>
      <c r="K1473" s="301">
        <v>2261735</v>
      </c>
      <c r="L1473" s="301">
        <v>691</v>
      </c>
      <c r="M1473" s="301">
        <v>0.1420515</v>
      </c>
    </row>
    <row r="1474" spans="1:13" ht="14.5" x14ac:dyDescent="0.35">
      <c r="A1474" s="301">
        <v>2006990203</v>
      </c>
      <c r="B1474" s="301">
        <v>2006</v>
      </c>
      <c r="C1474" s="302" t="s">
        <v>61</v>
      </c>
      <c r="D1474" s="302" t="s">
        <v>62</v>
      </c>
      <c r="E1474" s="302" t="s">
        <v>27</v>
      </c>
      <c r="F1474" s="302" t="s">
        <v>26</v>
      </c>
      <c r="G1474" s="302" t="s">
        <v>26</v>
      </c>
      <c r="H1474" s="301">
        <v>168434</v>
      </c>
      <c r="I1474" s="301">
        <v>49812</v>
      </c>
      <c r="J1474" s="301">
        <v>37981</v>
      </c>
      <c r="K1474" s="301">
        <v>2628319</v>
      </c>
      <c r="L1474" s="301">
        <v>1984</v>
      </c>
      <c r="M1474" s="301">
        <v>8.4908460000000005E-2</v>
      </c>
    </row>
    <row r="1475" spans="1:13" ht="14.5" x14ac:dyDescent="0.35">
      <c r="A1475" s="301">
        <v>2006990303</v>
      </c>
      <c r="B1475" s="301">
        <v>2006</v>
      </c>
      <c r="C1475" s="302" t="s">
        <v>61</v>
      </c>
      <c r="D1475" s="302" t="s">
        <v>62</v>
      </c>
      <c r="E1475" s="302" t="s">
        <v>28</v>
      </c>
      <c r="F1475" s="302" t="s">
        <v>26</v>
      </c>
      <c r="G1475" s="302" t="s">
        <v>26</v>
      </c>
      <c r="H1475" s="301">
        <v>441162</v>
      </c>
      <c r="I1475" s="301">
        <v>95485</v>
      </c>
      <c r="J1475" s="301">
        <v>167370</v>
      </c>
      <c r="K1475" s="301">
        <v>4269293</v>
      </c>
      <c r="L1475" s="301">
        <v>7630</v>
      </c>
      <c r="M1475" s="301">
        <v>5.7818380000000003E-2</v>
      </c>
    </row>
    <row r="1476" spans="1:13" ht="14.5" x14ac:dyDescent="0.35">
      <c r="A1476" s="301">
        <v>2007000103</v>
      </c>
      <c r="B1476" s="301">
        <v>2007</v>
      </c>
      <c r="C1476" s="302" t="s">
        <v>23</v>
      </c>
      <c r="D1476" s="302" t="s">
        <v>24</v>
      </c>
      <c r="E1476" s="302" t="s">
        <v>25</v>
      </c>
      <c r="F1476" s="302" t="s">
        <v>26</v>
      </c>
      <c r="G1476" s="302" t="s">
        <v>26</v>
      </c>
      <c r="H1476" s="301">
        <v>779288</v>
      </c>
      <c r="I1476" s="301">
        <v>2075692</v>
      </c>
      <c r="J1476" s="301">
        <v>713863</v>
      </c>
      <c r="K1476" s="301">
        <v>26967792</v>
      </c>
      <c r="L1476" s="301">
        <v>9028</v>
      </c>
      <c r="M1476" s="301">
        <v>8.6320640000000004E-2</v>
      </c>
    </row>
    <row r="1477" spans="1:13" ht="14.5" x14ac:dyDescent="0.35">
      <c r="A1477" s="301">
        <v>2007000203</v>
      </c>
      <c r="B1477" s="301">
        <v>2007</v>
      </c>
      <c r="C1477" s="302" t="s">
        <v>23</v>
      </c>
      <c r="D1477" s="302" t="s">
        <v>24</v>
      </c>
      <c r="E1477" s="302" t="s">
        <v>27</v>
      </c>
      <c r="F1477" s="302" t="s">
        <v>26</v>
      </c>
      <c r="G1477" s="302" t="s">
        <v>26</v>
      </c>
      <c r="H1477" s="301">
        <v>1782234</v>
      </c>
      <c r="I1477" s="301">
        <v>3484650</v>
      </c>
      <c r="J1477" s="301">
        <v>2784225</v>
      </c>
      <c r="K1477" s="301">
        <v>40619190</v>
      </c>
      <c r="L1477" s="301">
        <v>32472</v>
      </c>
      <c r="M1477" s="301">
        <v>5.4884990000000002E-2</v>
      </c>
    </row>
    <row r="1478" spans="1:13" ht="14.5" x14ac:dyDescent="0.35">
      <c r="A1478" s="301">
        <v>2007000303</v>
      </c>
      <c r="B1478" s="301">
        <v>2007</v>
      </c>
      <c r="C1478" s="302" t="s">
        <v>23</v>
      </c>
      <c r="D1478" s="302" t="s">
        <v>24</v>
      </c>
      <c r="E1478" s="302" t="s">
        <v>28</v>
      </c>
      <c r="F1478" s="302" t="s">
        <v>26</v>
      </c>
      <c r="G1478" s="302" t="s">
        <v>26</v>
      </c>
      <c r="H1478" s="301">
        <v>1616001</v>
      </c>
      <c r="I1478" s="301">
        <v>1998440</v>
      </c>
      <c r="J1478" s="301">
        <v>2545109</v>
      </c>
      <c r="K1478" s="301">
        <v>24373368</v>
      </c>
      <c r="L1478" s="301">
        <v>30929</v>
      </c>
      <c r="M1478" s="301">
        <v>5.2248919999999997E-2</v>
      </c>
    </row>
    <row r="1479" spans="1:13" ht="14.5" x14ac:dyDescent="0.35">
      <c r="A1479" s="301">
        <v>2007000403</v>
      </c>
      <c r="B1479" s="301">
        <v>2007</v>
      </c>
      <c r="C1479" s="302" t="s">
        <v>23</v>
      </c>
      <c r="D1479" s="302" t="s">
        <v>24</v>
      </c>
      <c r="E1479" s="302" t="s">
        <v>29</v>
      </c>
      <c r="F1479" s="302" t="s">
        <v>26</v>
      </c>
      <c r="G1479" s="302" t="s">
        <v>26</v>
      </c>
      <c r="H1479" s="301">
        <v>7523372</v>
      </c>
      <c r="I1479" s="301">
        <v>7031304</v>
      </c>
      <c r="J1479" s="301">
        <v>14825358</v>
      </c>
      <c r="K1479" s="301">
        <v>97190140</v>
      </c>
      <c r="L1479" s="301">
        <v>204956</v>
      </c>
      <c r="M1479" s="301">
        <v>3.670727E-2</v>
      </c>
    </row>
    <row r="1480" spans="1:13" ht="14.5" x14ac:dyDescent="0.35">
      <c r="A1480" s="301">
        <v>2007010403</v>
      </c>
      <c r="B1480" s="301">
        <v>2007</v>
      </c>
      <c r="C1480" s="302" t="s">
        <v>30</v>
      </c>
      <c r="D1480" s="302" t="s">
        <v>31</v>
      </c>
      <c r="E1480" s="302" t="s">
        <v>26</v>
      </c>
      <c r="F1480" s="302" t="s">
        <v>26</v>
      </c>
      <c r="G1480" s="302" t="s">
        <v>26</v>
      </c>
      <c r="H1480" s="301">
        <v>202594</v>
      </c>
      <c r="I1480" s="301">
        <v>41444</v>
      </c>
      <c r="J1480" s="301">
        <v>65034</v>
      </c>
      <c r="K1480" s="301">
        <v>3461940</v>
      </c>
      <c r="L1480" s="301">
        <v>5356</v>
      </c>
      <c r="M1480" s="301">
        <v>3.782671E-2</v>
      </c>
    </row>
    <row r="1481" spans="1:13" ht="14.5" x14ac:dyDescent="0.35">
      <c r="A1481" s="301">
        <v>2007020101</v>
      </c>
      <c r="B1481" s="301">
        <v>2007</v>
      </c>
      <c r="C1481" s="302" t="s">
        <v>32</v>
      </c>
      <c r="D1481" s="302" t="s">
        <v>33</v>
      </c>
      <c r="E1481" s="302" t="s">
        <v>25</v>
      </c>
      <c r="F1481" s="302" t="s">
        <v>34</v>
      </c>
      <c r="G1481" s="302" t="s">
        <v>25</v>
      </c>
      <c r="H1481" s="301">
        <v>46521</v>
      </c>
      <c r="I1481" s="301">
        <v>30796</v>
      </c>
      <c r="J1481" s="301">
        <v>7826</v>
      </c>
      <c r="K1481" s="301">
        <v>2923888</v>
      </c>
      <c r="L1481" s="301">
        <v>745</v>
      </c>
      <c r="M1481" s="301">
        <v>6.2435339999999999E-2</v>
      </c>
    </row>
    <row r="1482" spans="1:13" ht="14.5" x14ac:dyDescent="0.35">
      <c r="A1482" s="301">
        <v>2007020102</v>
      </c>
      <c r="B1482" s="301">
        <v>2007</v>
      </c>
      <c r="C1482" s="302" t="s">
        <v>32</v>
      </c>
      <c r="D1482" s="302" t="s">
        <v>33</v>
      </c>
      <c r="E1482" s="302" t="s">
        <v>25</v>
      </c>
      <c r="F1482" s="302" t="s">
        <v>34</v>
      </c>
      <c r="G1482" s="302" t="s">
        <v>27</v>
      </c>
      <c r="H1482" s="301">
        <v>150036</v>
      </c>
      <c r="I1482" s="301">
        <v>122368</v>
      </c>
      <c r="J1482" s="301">
        <v>30400</v>
      </c>
      <c r="K1482" s="301">
        <v>11769690</v>
      </c>
      <c r="L1482" s="301">
        <v>2939</v>
      </c>
      <c r="M1482" s="301">
        <v>5.1041799999999998E-2</v>
      </c>
    </row>
    <row r="1483" spans="1:13" ht="14.5" x14ac:dyDescent="0.35">
      <c r="A1483" s="301">
        <v>2007020103</v>
      </c>
      <c r="B1483" s="301">
        <v>2007</v>
      </c>
      <c r="C1483" s="302" t="s">
        <v>32</v>
      </c>
      <c r="D1483" s="302" t="s">
        <v>33</v>
      </c>
      <c r="E1483" s="302" t="s">
        <v>25</v>
      </c>
      <c r="F1483" s="302" t="s">
        <v>34</v>
      </c>
      <c r="G1483" s="302" t="s">
        <v>35</v>
      </c>
      <c r="H1483" s="301">
        <v>87208</v>
      </c>
      <c r="I1483" s="301">
        <v>62982</v>
      </c>
      <c r="J1483" s="301">
        <v>20714</v>
      </c>
      <c r="K1483" s="301">
        <v>6638823</v>
      </c>
      <c r="L1483" s="301">
        <v>2185</v>
      </c>
      <c r="M1483" s="301">
        <v>3.9910960000000002E-2</v>
      </c>
    </row>
    <row r="1484" spans="1:13" ht="14.5" x14ac:dyDescent="0.35">
      <c r="A1484" s="301">
        <v>2007020111</v>
      </c>
      <c r="B1484" s="301">
        <v>2007</v>
      </c>
      <c r="C1484" s="302" t="s">
        <v>32</v>
      </c>
      <c r="D1484" s="302" t="s">
        <v>33</v>
      </c>
      <c r="E1484" s="302" t="s">
        <v>25</v>
      </c>
      <c r="F1484" s="302" t="s">
        <v>36</v>
      </c>
      <c r="G1484" s="302" t="s">
        <v>25</v>
      </c>
      <c r="H1484" s="301">
        <v>37286</v>
      </c>
      <c r="I1484" s="301">
        <v>28536</v>
      </c>
      <c r="J1484" s="301">
        <v>7032</v>
      </c>
      <c r="K1484" s="301">
        <v>2697688</v>
      </c>
      <c r="L1484" s="301">
        <v>672</v>
      </c>
      <c r="M1484" s="301">
        <v>5.5455089999999999E-2</v>
      </c>
    </row>
    <row r="1485" spans="1:13" ht="14.5" x14ac:dyDescent="0.35">
      <c r="A1485" s="301">
        <v>2007020112</v>
      </c>
      <c r="B1485" s="301">
        <v>2007</v>
      </c>
      <c r="C1485" s="302" t="s">
        <v>32</v>
      </c>
      <c r="D1485" s="302" t="s">
        <v>33</v>
      </c>
      <c r="E1485" s="302" t="s">
        <v>25</v>
      </c>
      <c r="F1485" s="302" t="s">
        <v>36</v>
      </c>
      <c r="G1485" s="302" t="s">
        <v>27</v>
      </c>
      <c r="H1485" s="301">
        <v>68208</v>
      </c>
      <c r="I1485" s="301">
        <v>71440</v>
      </c>
      <c r="J1485" s="301">
        <v>16844</v>
      </c>
      <c r="K1485" s="301">
        <v>6941014</v>
      </c>
      <c r="L1485" s="301">
        <v>1646</v>
      </c>
      <c r="M1485" s="301">
        <v>4.1429680000000003E-2</v>
      </c>
    </row>
    <row r="1486" spans="1:13" ht="14.5" x14ac:dyDescent="0.35">
      <c r="A1486" s="301">
        <v>2007020113</v>
      </c>
      <c r="B1486" s="301">
        <v>2007</v>
      </c>
      <c r="C1486" s="302" t="s">
        <v>32</v>
      </c>
      <c r="D1486" s="302" t="s">
        <v>33</v>
      </c>
      <c r="E1486" s="302" t="s">
        <v>25</v>
      </c>
      <c r="F1486" s="302" t="s">
        <v>36</v>
      </c>
      <c r="G1486" s="302" t="s">
        <v>35</v>
      </c>
      <c r="H1486" s="301">
        <v>45941</v>
      </c>
      <c r="I1486" s="301">
        <v>50617</v>
      </c>
      <c r="J1486" s="301">
        <v>12302</v>
      </c>
      <c r="K1486" s="301">
        <v>5122315</v>
      </c>
      <c r="L1486" s="301">
        <v>1267</v>
      </c>
      <c r="M1486" s="301">
        <v>3.6255139999999998E-2</v>
      </c>
    </row>
    <row r="1487" spans="1:13" ht="14.5" x14ac:dyDescent="0.35">
      <c r="A1487" s="301">
        <v>2007020201</v>
      </c>
      <c r="B1487" s="301">
        <v>2007</v>
      </c>
      <c r="C1487" s="302" t="s">
        <v>32</v>
      </c>
      <c r="D1487" s="302" t="s">
        <v>33</v>
      </c>
      <c r="E1487" s="302" t="s">
        <v>27</v>
      </c>
      <c r="F1487" s="302" t="s">
        <v>34</v>
      </c>
      <c r="G1487" s="302" t="s">
        <v>25</v>
      </c>
      <c r="H1487" s="301">
        <v>120239</v>
      </c>
      <c r="I1487" s="301">
        <v>45600</v>
      </c>
      <c r="J1487" s="301">
        <v>34137</v>
      </c>
      <c r="K1487" s="301">
        <v>4246120</v>
      </c>
      <c r="L1487" s="301">
        <v>3170</v>
      </c>
      <c r="M1487" s="301">
        <v>3.7927879999999997E-2</v>
      </c>
    </row>
    <row r="1488" spans="1:13" ht="14.5" x14ac:dyDescent="0.35">
      <c r="A1488" s="301">
        <v>2007020202</v>
      </c>
      <c r="B1488" s="301">
        <v>2007</v>
      </c>
      <c r="C1488" s="302" t="s">
        <v>32</v>
      </c>
      <c r="D1488" s="302" t="s">
        <v>33</v>
      </c>
      <c r="E1488" s="302" t="s">
        <v>27</v>
      </c>
      <c r="F1488" s="302" t="s">
        <v>34</v>
      </c>
      <c r="G1488" s="302" t="s">
        <v>27</v>
      </c>
      <c r="H1488" s="301">
        <v>385825</v>
      </c>
      <c r="I1488" s="301">
        <v>154764</v>
      </c>
      <c r="J1488" s="301">
        <v>114196</v>
      </c>
      <c r="K1488" s="301">
        <v>15396728</v>
      </c>
      <c r="L1488" s="301">
        <v>11330</v>
      </c>
      <c r="M1488" s="301">
        <v>3.4053710000000001E-2</v>
      </c>
    </row>
    <row r="1489" spans="1:13" ht="14.5" x14ac:dyDescent="0.35">
      <c r="A1489" s="301">
        <v>2007020203</v>
      </c>
      <c r="B1489" s="301">
        <v>2007</v>
      </c>
      <c r="C1489" s="302" t="s">
        <v>32</v>
      </c>
      <c r="D1489" s="302" t="s">
        <v>33</v>
      </c>
      <c r="E1489" s="302" t="s">
        <v>27</v>
      </c>
      <c r="F1489" s="302" t="s">
        <v>34</v>
      </c>
      <c r="G1489" s="302" t="s">
        <v>35</v>
      </c>
      <c r="H1489" s="301">
        <v>529664</v>
      </c>
      <c r="I1489" s="301">
        <v>226134</v>
      </c>
      <c r="J1489" s="301">
        <v>176735</v>
      </c>
      <c r="K1489" s="301">
        <v>23771141</v>
      </c>
      <c r="L1489" s="301">
        <v>18581</v>
      </c>
      <c r="M1489" s="301">
        <v>2.8505550000000001E-2</v>
      </c>
    </row>
    <row r="1490" spans="1:13" ht="14.5" x14ac:dyDescent="0.35">
      <c r="A1490" s="301">
        <v>2007020211</v>
      </c>
      <c r="B1490" s="301">
        <v>2007</v>
      </c>
      <c r="C1490" s="302" t="s">
        <v>32</v>
      </c>
      <c r="D1490" s="302" t="s">
        <v>33</v>
      </c>
      <c r="E1490" s="302" t="s">
        <v>27</v>
      </c>
      <c r="F1490" s="302" t="s">
        <v>36</v>
      </c>
      <c r="G1490" s="302" t="s">
        <v>25</v>
      </c>
      <c r="H1490" s="301">
        <v>117569</v>
      </c>
      <c r="I1490" s="301">
        <v>47900</v>
      </c>
      <c r="J1490" s="301">
        <v>35570</v>
      </c>
      <c r="K1490" s="301">
        <v>4527504</v>
      </c>
      <c r="L1490" s="301">
        <v>3361</v>
      </c>
      <c r="M1490" s="301">
        <v>3.4982060000000002E-2</v>
      </c>
    </row>
    <row r="1491" spans="1:13" ht="14.5" x14ac:dyDescent="0.35">
      <c r="A1491" s="301">
        <v>2007020212</v>
      </c>
      <c r="B1491" s="301">
        <v>2007</v>
      </c>
      <c r="C1491" s="302" t="s">
        <v>32</v>
      </c>
      <c r="D1491" s="302" t="s">
        <v>33</v>
      </c>
      <c r="E1491" s="302" t="s">
        <v>27</v>
      </c>
      <c r="F1491" s="302" t="s">
        <v>36</v>
      </c>
      <c r="G1491" s="302" t="s">
        <v>27</v>
      </c>
      <c r="H1491" s="301">
        <v>143537</v>
      </c>
      <c r="I1491" s="301">
        <v>63672</v>
      </c>
      <c r="J1491" s="301">
        <v>46184</v>
      </c>
      <c r="K1491" s="301">
        <v>6373336</v>
      </c>
      <c r="L1491" s="301">
        <v>4612</v>
      </c>
      <c r="M1491" s="301">
        <v>3.1121880000000001E-2</v>
      </c>
    </row>
    <row r="1492" spans="1:13" ht="14.5" x14ac:dyDescent="0.35">
      <c r="A1492" s="301">
        <v>2007020213</v>
      </c>
      <c r="B1492" s="301">
        <v>2007</v>
      </c>
      <c r="C1492" s="302" t="s">
        <v>32</v>
      </c>
      <c r="D1492" s="302" t="s">
        <v>33</v>
      </c>
      <c r="E1492" s="302" t="s">
        <v>27</v>
      </c>
      <c r="F1492" s="302" t="s">
        <v>36</v>
      </c>
      <c r="G1492" s="302" t="s">
        <v>35</v>
      </c>
      <c r="H1492" s="301">
        <v>234849</v>
      </c>
      <c r="I1492" s="301">
        <v>124636</v>
      </c>
      <c r="J1492" s="301">
        <v>94523</v>
      </c>
      <c r="K1492" s="301">
        <v>12764875</v>
      </c>
      <c r="L1492" s="301">
        <v>9667</v>
      </c>
      <c r="M1492" s="301">
        <v>2.4293789999999999E-2</v>
      </c>
    </row>
    <row r="1493" spans="1:13" ht="14.5" x14ac:dyDescent="0.35">
      <c r="A1493" s="301">
        <v>2007020301</v>
      </c>
      <c r="B1493" s="301">
        <v>2007</v>
      </c>
      <c r="C1493" s="302" t="s">
        <v>32</v>
      </c>
      <c r="D1493" s="302" t="s">
        <v>33</v>
      </c>
      <c r="E1493" s="302" t="s">
        <v>28</v>
      </c>
      <c r="F1493" s="302" t="s">
        <v>34</v>
      </c>
      <c r="G1493" s="302" t="s">
        <v>25</v>
      </c>
      <c r="H1493" s="301">
        <v>158401</v>
      </c>
      <c r="I1493" s="301">
        <v>38236</v>
      </c>
      <c r="J1493" s="301">
        <v>60668</v>
      </c>
      <c r="K1493" s="301">
        <v>3663884</v>
      </c>
      <c r="L1493" s="301">
        <v>5791</v>
      </c>
      <c r="M1493" s="301">
        <v>2.735195E-2</v>
      </c>
    </row>
    <row r="1494" spans="1:13" ht="14.5" x14ac:dyDescent="0.35">
      <c r="A1494" s="301">
        <v>2007020302</v>
      </c>
      <c r="B1494" s="301">
        <v>2007</v>
      </c>
      <c r="C1494" s="302" t="s">
        <v>32</v>
      </c>
      <c r="D1494" s="302" t="s">
        <v>33</v>
      </c>
      <c r="E1494" s="302" t="s">
        <v>28</v>
      </c>
      <c r="F1494" s="302" t="s">
        <v>34</v>
      </c>
      <c r="G1494" s="302" t="s">
        <v>27</v>
      </c>
      <c r="H1494" s="301">
        <v>321208</v>
      </c>
      <c r="I1494" s="301">
        <v>86154</v>
      </c>
      <c r="J1494" s="301">
        <v>129227</v>
      </c>
      <c r="K1494" s="301">
        <v>8651444</v>
      </c>
      <c r="L1494" s="301">
        <v>12985</v>
      </c>
      <c r="M1494" s="301">
        <v>2.4736930000000001E-2</v>
      </c>
    </row>
    <row r="1495" spans="1:13" ht="14.5" x14ac:dyDescent="0.35">
      <c r="A1495" s="301">
        <v>2007020303</v>
      </c>
      <c r="B1495" s="301">
        <v>2007</v>
      </c>
      <c r="C1495" s="302" t="s">
        <v>32</v>
      </c>
      <c r="D1495" s="302" t="s">
        <v>33</v>
      </c>
      <c r="E1495" s="302" t="s">
        <v>28</v>
      </c>
      <c r="F1495" s="302" t="s">
        <v>34</v>
      </c>
      <c r="G1495" s="302" t="s">
        <v>35</v>
      </c>
      <c r="H1495" s="301">
        <v>1561770</v>
      </c>
      <c r="I1495" s="301">
        <v>421229</v>
      </c>
      <c r="J1495" s="301">
        <v>669906</v>
      </c>
      <c r="K1495" s="301">
        <v>45451984</v>
      </c>
      <c r="L1495" s="301">
        <v>72361</v>
      </c>
      <c r="M1495" s="301">
        <v>2.1583149999999999E-2</v>
      </c>
    </row>
    <row r="1496" spans="1:13" ht="14.5" x14ac:dyDescent="0.35">
      <c r="A1496" s="301">
        <v>2007020311</v>
      </c>
      <c r="B1496" s="301">
        <v>2007</v>
      </c>
      <c r="C1496" s="302" t="s">
        <v>32</v>
      </c>
      <c r="D1496" s="302" t="s">
        <v>33</v>
      </c>
      <c r="E1496" s="302" t="s">
        <v>28</v>
      </c>
      <c r="F1496" s="302" t="s">
        <v>36</v>
      </c>
      <c r="G1496" s="302" t="s">
        <v>25</v>
      </c>
      <c r="H1496" s="301">
        <v>127351</v>
      </c>
      <c r="I1496" s="301">
        <v>31596</v>
      </c>
      <c r="J1496" s="301">
        <v>50427</v>
      </c>
      <c r="K1496" s="301">
        <v>2969448</v>
      </c>
      <c r="L1496" s="301">
        <v>4702</v>
      </c>
      <c r="M1496" s="301">
        <v>2.7081859999999999E-2</v>
      </c>
    </row>
    <row r="1497" spans="1:13" ht="14.5" x14ac:dyDescent="0.35">
      <c r="A1497" s="301">
        <v>2007020312</v>
      </c>
      <c r="B1497" s="301">
        <v>2007</v>
      </c>
      <c r="C1497" s="302" t="s">
        <v>32</v>
      </c>
      <c r="D1497" s="302" t="s">
        <v>33</v>
      </c>
      <c r="E1497" s="302" t="s">
        <v>28</v>
      </c>
      <c r="F1497" s="302" t="s">
        <v>36</v>
      </c>
      <c r="G1497" s="302" t="s">
        <v>27</v>
      </c>
      <c r="H1497" s="301">
        <v>94228</v>
      </c>
      <c r="I1497" s="301">
        <v>27552</v>
      </c>
      <c r="J1497" s="301">
        <v>38793</v>
      </c>
      <c r="K1497" s="301">
        <v>2748760</v>
      </c>
      <c r="L1497" s="301">
        <v>3882</v>
      </c>
      <c r="M1497" s="301">
        <v>2.4276030000000001E-2</v>
      </c>
    </row>
    <row r="1498" spans="1:13" ht="14.5" x14ac:dyDescent="0.35">
      <c r="A1498" s="301">
        <v>2007020313</v>
      </c>
      <c r="B1498" s="301">
        <v>2007</v>
      </c>
      <c r="C1498" s="302" t="s">
        <v>32</v>
      </c>
      <c r="D1498" s="302" t="s">
        <v>33</v>
      </c>
      <c r="E1498" s="302" t="s">
        <v>28</v>
      </c>
      <c r="F1498" s="302" t="s">
        <v>36</v>
      </c>
      <c r="G1498" s="302" t="s">
        <v>35</v>
      </c>
      <c r="H1498" s="301">
        <v>283788</v>
      </c>
      <c r="I1498" s="301">
        <v>79412</v>
      </c>
      <c r="J1498" s="301">
        <v>124529</v>
      </c>
      <c r="K1498" s="301">
        <v>8438993</v>
      </c>
      <c r="L1498" s="301">
        <v>13278</v>
      </c>
      <c r="M1498" s="301">
        <v>2.1373360000000001E-2</v>
      </c>
    </row>
    <row r="1499" spans="1:13" ht="14.5" x14ac:dyDescent="0.35">
      <c r="A1499" s="301">
        <v>2007100103</v>
      </c>
      <c r="B1499" s="301">
        <v>2007</v>
      </c>
      <c r="C1499" s="302" t="s">
        <v>37</v>
      </c>
      <c r="D1499" s="302" t="s">
        <v>38</v>
      </c>
      <c r="E1499" s="302" t="s">
        <v>25</v>
      </c>
      <c r="F1499" s="302" t="s">
        <v>26</v>
      </c>
      <c r="G1499" s="302" t="s">
        <v>26</v>
      </c>
      <c r="H1499" s="301">
        <v>167347</v>
      </c>
      <c r="I1499" s="301">
        <v>459931</v>
      </c>
      <c r="J1499" s="301">
        <v>28721</v>
      </c>
      <c r="K1499" s="301">
        <v>35525345</v>
      </c>
      <c r="L1499" s="301">
        <v>2230</v>
      </c>
      <c r="M1499" s="301">
        <v>7.5054179999999998E-2</v>
      </c>
    </row>
    <row r="1500" spans="1:13" ht="14.5" x14ac:dyDescent="0.35">
      <c r="A1500" s="301">
        <v>2007100203</v>
      </c>
      <c r="B1500" s="301">
        <v>2007</v>
      </c>
      <c r="C1500" s="302" t="s">
        <v>37</v>
      </c>
      <c r="D1500" s="302" t="s">
        <v>38</v>
      </c>
      <c r="E1500" s="302" t="s">
        <v>27</v>
      </c>
      <c r="F1500" s="302" t="s">
        <v>26</v>
      </c>
      <c r="G1500" s="302" t="s">
        <v>26</v>
      </c>
      <c r="H1500" s="301">
        <v>151178</v>
      </c>
      <c r="I1500" s="301">
        <v>220314</v>
      </c>
      <c r="J1500" s="301">
        <v>32811</v>
      </c>
      <c r="K1500" s="301">
        <v>23161992</v>
      </c>
      <c r="L1500" s="301">
        <v>3424</v>
      </c>
      <c r="M1500" s="301">
        <v>4.4154119999999998E-2</v>
      </c>
    </row>
    <row r="1501" spans="1:13" ht="14.5" x14ac:dyDescent="0.35">
      <c r="A1501" s="301">
        <v>2007100303</v>
      </c>
      <c r="B1501" s="301">
        <v>2007</v>
      </c>
      <c r="C1501" s="302" t="s">
        <v>37</v>
      </c>
      <c r="D1501" s="302" t="s">
        <v>38</v>
      </c>
      <c r="E1501" s="302" t="s">
        <v>28</v>
      </c>
      <c r="F1501" s="302" t="s">
        <v>26</v>
      </c>
      <c r="G1501" s="302" t="s">
        <v>26</v>
      </c>
      <c r="H1501" s="301">
        <v>292638</v>
      </c>
      <c r="I1501" s="301">
        <v>118327</v>
      </c>
      <c r="J1501" s="301">
        <v>116740</v>
      </c>
      <c r="K1501" s="301">
        <v>11715065</v>
      </c>
      <c r="L1501" s="301">
        <v>11473</v>
      </c>
      <c r="M1501" s="301">
        <v>2.550639E-2</v>
      </c>
    </row>
    <row r="1502" spans="1:13" ht="14.5" x14ac:dyDescent="0.35">
      <c r="A1502" s="301">
        <v>2007110103</v>
      </c>
      <c r="B1502" s="301">
        <v>2007</v>
      </c>
      <c r="C1502" s="302" t="s">
        <v>39</v>
      </c>
      <c r="D1502" s="302" t="s">
        <v>40</v>
      </c>
      <c r="E1502" s="302" t="s">
        <v>25</v>
      </c>
      <c r="F1502" s="302" t="s">
        <v>34</v>
      </c>
      <c r="G1502" s="302" t="s">
        <v>26</v>
      </c>
      <c r="H1502" s="301">
        <v>1661967</v>
      </c>
      <c r="I1502" s="301">
        <v>1239206</v>
      </c>
      <c r="J1502" s="301">
        <v>339901</v>
      </c>
      <c r="K1502" s="301">
        <v>129409267</v>
      </c>
      <c r="L1502" s="301">
        <v>35478</v>
      </c>
      <c r="M1502" s="301">
        <v>4.6844730000000001E-2</v>
      </c>
    </row>
    <row r="1503" spans="1:13" ht="14.5" x14ac:dyDescent="0.35">
      <c r="A1503" s="301">
        <v>2007110113</v>
      </c>
      <c r="B1503" s="301">
        <v>2007</v>
      </c>
      <c r="C1503" s="302" t="s">
        <v>39</v>
      </c>
      <c r="D1503" s="302" t="s">
        <v>40</v>
      </c>
      <c r="E1503" s="302" t="s">
        <v>25</v>
      </c>
      <c r="F1503" s="302" t="s">
        <v>36</v>
      </c>
      <c r="G1503" s="302" t="s">
        <v>26</v>
      </c>
      <c r="H1503" s="301">
        <v>1688766</v>
      </c>
      <c r="I1503" s="301">
        <v>1865900</v>
      </c>
      <c r="J1503" s="301">
        <v>389055</v>
      </c>
      <c r="K1503" s="301">
        <v>207791841</v>
      </c>
      <c r="L1503" s="301">
        <v>44019</v>
      </c>
      <c r="M1503" s="301">
        <v>3.8364910000000002E-2</v>
      </c>
    </row>
    <row r="1504" spans="1:13" ht="14.5" x14ac:dyDescent="0.35">
      <c r="A1504" s="301">
        <v>2007110203</v>
      </c>
      <c r="B1504" s="301">
        <v>2007</v>
      </c>
      <c r="C1504" s="302" t="s">
        <v>39</v>
      </c>
      <c r="D1504" s="302" t="s">
        <v>40</v>
      </c>
      <c r="E1504" s="302" t="s">
        <v>27</v>
      </c>
      <c r="F1504" s="302" t="s">
        <v>34</v>
      </c>
      <c r="G1504" s="302" t="s">
        <v>26</v>
      </c>
      <c r="H1504" s="301">
        <v>994037</v>
      </c>
      <c r="I1504" s="301">
        <v>561412</v>
      </c>
      <c r="J1504" s="301">
        <v>402417</v>
      </c>
      <c r="K1504" s="301">
        <v>60782578</v>
      </c>
      <c r="L1504" s="301">
        <v>44010</v>
      </c>
      <c r="M1504" s="301">
        <v>2.258638E-2</v>
      </c>
    </row>
    <row r="1505" spans="1:13" ht="14.5" x14ac:dyDescent="0.35">
      <c r="A1505" s="301">
        <v>2007110213</v>
      </c>
      <c r="B1505" s="301">
        <v>2007</v>
      </c>
      <c r="C1505" s="302" t="s">
        <v>39</v>
      </c>
      <c r="D1505" s="302" t="s">
        <v>40</v>
      </c>
      <c r="E1505" s="302" t="s">
        <v>27</v>
      </c>
      <c r="F1505" s="302" t="s">
        <v>36</v>
      </c>
      <c r="G1505" s="302" t="s">
        <v>26</v>
      </c>
      <c r="H1505" s="301">
        <v>1847905</v>
      </c>
      <c r="I1505" s="301">
        <v>1342537</v>
      </c>
      <c r="J1505" s="301">
        <v>996350</v>
      </c>
      <c r="K1505" s="301">
        <v>156753000</v>
      </c>
      <c r="L1505" s="301">
        <v>116560</v>
      </c>
      <c r="M1505" s="301">
        <v>1.5853619999999999E-2</v>
      </c>
    </row>
    <row r="1506" spans="1:13" ht="14.5" x14ac:dyDescent="0.35">
      <c r="A1506" s="301">
        <v>2007110303</v>
      </c>
      <c r="B1506" s="301">
        <v>2007</v>
      </c>
      <c r="C1506" s="302" t="s">
        <v>39</v>
      </c>
      <c r="D1506" s="302" t="s">
        <v>40</v>
      </c>
      <c r="E1506" s="302" t="s">
        <v>28</v>
      </c>
      <c r="F1506" s="302" t="s">
        <v>34</v>
      </c>
      <c r="G1506" s="302" t="s">
        <v>26</v>
      </c>
      <c r="H1506" s="301">
        <v>1210305</v>
      </c>
      <c r="I1506" s="301">
        <v>629399</v>
      </c>
      <c r="J1506" s="301">
        <v>767149</v>
      </c>
      <c r="K1506" s="301">
        <v>73152420</v>
      </c>
      <c r="L1506" s="301">
        <v>89070</v>
      </c>
      <c r="M1506" s="301">
        <v>1.358827E-2</v>
      </c>
    </row>
    <row r="1507" spans="1:13" ht="14.5" x14ac:dyDescent="0.35">
      <c r="A1507" s="301">
        <v>2007110313</v>
      </c>
      <c r="B1507" s="301">
        <v>2007</v>
      </c>
      <c r="C1507" s="302" t="s">
        <v>39</v>
      </c>
      <c r="D1507" s="302" t="s">
        <v>40</v>
      </c>
      <c r="E1507" s="302" t="s">
        <v>28</v>
      </c>
      <c r="F1507" s="302" t="s">
        <v>36</v>
      </c>
      <c r="G1507" s="302" t="s">
        <v>26</v>
      </c>
      <c r="H1507" s="301">
        <v>2884366</v>
      </c>
      <c r="I1507" s="301">
        <v>1985120</v>
      </c>
      <c r="J1507" s="301">
        <v>2373023</v>
      </c>
      <c r="K1507" s="301">
        <v>232928592</v>
      </c>
      <c r="L1507" s="301">
        <v>278513</v>
      </c>
      <c r="M1507" s="301">
        <v>1.0356290000000001E-2</v>
      </c>
    </row>
    <row r="1508" spans="1:13" ht="14.5" x14ac:dyDescent="0.35">
      <c r="A1508" s="301">
        <v>2007110403</v>
      </c>
      <c r="B1508" s="301">
        <v>2007</v>
      </c>
      <c r="C1508" s="302" t="s">
        <v>39</v>
      </c>
      <c r="D1508" s="302" t="s">
        <v>40</v>
      </c>
      <c r="E1508" s="302" t="s">
        <v>29</v>
      </c>
      <c r="F1508" s="302" t="s">
        <v>34</v>
      </c>
      <c r="G1508" s="302" t="s">
        <v>26</v>
      </c>
      <c r="H1508" s="301">
        <v>283190</v>
      </c>
      <c r="I1508" s="301">
        <v>120338</v>
      </c>
      <c r="J1508" s="301">
        <v>195343</v>
      </c>
      <c r="K1508" s="301">
        <v>13595084</v>
      </c>
      <c r="L1508" s="301">
        <v>22023</v>
      </c>
      <c r="M1508" s="301">
        <v>1.285903E-2</v>
      </c>
    </row>
    <row r="1509" spans="1:13" ht="14.5" x14ac:dyDescent="0.35">
      <c r="A1509" s="301">
        <v>2007110413</v>
      </c>
      <c r="B1509" s="301">
        <v>2007</v>
      </c>
      <c r="C1509" s="302" t="s">
        <v>39</v>
      </c>
      <c r="D1509" s="302" t="s">
        <v>40</v>
      </c>
      <c r="E1509" s="302" t="s">
        <v>29</v>
      </c>
      <c r="F1509" s="302" t="s">
        <v>36</v>
      </c>
      <c r="G1509" s="302" t="s">
        <v>26</v>
      </c>
      <c r="H1509" s="301">
        <v>1090134</v>
      </c>
      <c r="I1509" s="301">
        <v>496985</v>
      </c>
      <c r="J1509" s="301">
        <v>787737</v>
      </c>
      <c r="K1509" s="301">
        <v>58285564</v>
      </c>
      <c r="L1509" s="301">
        <v>92325</v>
      </c>
      <c r="M1509" s="301">
        <v>1.18076E-2</v>
      </c>
    </row>
    <row r="1510" spans="1:13" ht="14.5" x14ac:dyDescent="0.35">
      <c r="A1510" s="301">
        <v>2007130101</v>
      </c>
      <c r="B1510" s="301">
        <v>2007</v>
      </c>
      <c r="C1510" s="302" t="s">
        <v>63</v>
      </c>
      <c r="D1510" s="302" t="s">
        <v>64</v>
      </c>
      <c r="E1510" s="302" t="s">
        <v>65</v>
      </c>
      <c r="F1510" s="302" t="s">
        <v>26</v>
      </c>
      <c r="G1510" s="302" t="s">
        <v>25</v>
      </c>
      <c r="H1510" s="301">
        <v>16146</v>
      </c>
      <c r="I1510" s="301">
        <v>4584</v>
      </c>
      <c r="J1510" s="301">
        <v>3794</v>
      </c>
      <c r="K1510" s="301">
        <v>345600</v>
      </c>
      <c r="L1510" s="301">
        <v>270</v>
      </c>
      <c r="M1510" s="301">
        <v>5.9805270000000001E-2</v>
      </c>
    </row>
    <row r="1511" spans="1:13" ht="14.5" x14ac:dyDescent="0.35">
      <c r="A1511" s="301">
        <v>2007130401</v>
      </c>
      <c r="B1511" s="301">
        <v>2007</v>
      </c>
      <c r="C1511" s="302" t="s">
        <v>63</v>
      </c>
      <c r="D1511" s="302" t="s">
        <v>64</v>
      </c>
      <c r="E1511" s="302" t="s">
        <v>29</v>
      </c>
      <c r="F1511" s="302" t="s">
        <v>26</v>
      </c>
      <c r="G1511" s="302" t="s">
        <v>25</v>
      </c>
      <c r="H1511" s="301">
        <v>28895</v>
      </c>
      <c r="I1511" s="301">
        <v>5228</v>
      </c>
      <c r="J1511" s="301">
        <v>10106</v>
      </c>
      <c r="K1511" s="301">
        <v>398832</v>
      </c>
      <c r="L1511" s="301">
        <v>772</v>
      </c>
      <c r="M1511" s="301">
        <v>3.7435339999999998E-2</v>
      </c>
    </row>
    <row r="1512" spans="1:13" ht="14.5" x14ac:dyDescent="0.35">
      <c r="A1512" s="301">
        <v>2007130403</v>
      </c>
      <c r="B1512" s="301">
        <v>2007</v>
      </c>
      <c r="C1512" s="302" t="s">
        <v>63</v>
      </c>
      <c r="D1512" s="302" t="s">
        <v>64</v>
      </c>
      <c r="E1512" s="302" t="s">
        <v>26</v>
      </c>
      <c r="F1512" s="302" t="s">
        <v>26</v>
      </c>
      <c r="G1512" s="302" t="s">
        <v>66</v>
      </c>
      <c r="H1512" s="301">
        <v>8111</v>
      </c>
      <c r="I1512" s="301">
        <v>6444</v>
      </c>
      <c r="J1512" s="301">
        <v>2520</v>
      </c>
      <c r="K1512" s="301">
        <v>497724</v>
      </c>
      <c r="L1512" s="301">
        <v>187</v>
      </c>
      <c r="M1512" s="301">
        <v>4.3317950000000001E-2</v>
      </c>
    </row>
    <row r="1513" spans="1:13" ht="14.5" x14ac:dyDescent="0.35">
      <c r="A1513" s="301">
        <v>2007140103</v>
      </c>
      <c r="B1513" s="301">
        <v>2007</v>
      </c>
      <c r="C1513" s="302" t="s">
        <v>41</v>
      </c>
      <c r="D1513" s="302" t="s">
        <v>42</v>
      </c>
      <c r="E1513" s="302" t="s">
        <v>25</v>
      </c>
      <c r="F1513" s="302" t="s">
        <v>26</v>
      </c>
      <c r="G1513" s="302" t="s">
        <v>26</v>
      </c>
      <c r="H1513" s="301">
        <v>210714</v>
      </c>
      <c r="I1513" s="301">
        <v>557648</v>
      </c>
      <c r="J1513" s="301">
        <v>29259</v>
      </c>
      <c r="K1513" s="301">
        <v>54208333</v>
      </c>
      <c r="L1513" s="301">
        <v>2833</v>
      </c>
      <c r="M1513" s="301">
        <v>7.4365329999999993E-2</v>
      </c>
    </row>
    <row r="1514" spans="1:13" ht="14.5" x14ac:dyDescent="0.35">
      <c r="A1514" s="301">
        <v>2007140203</v>
      </c>
      <c r="B1514" s="301">
        <v>2007</v>
      </c>
      <c r="C1514" s="302" t="s">
        <v>41</v>
      </c>
      <c r="D1514" s="302" t="s">
        <v>42</v>
      </c>
      <c r="E1514" s="302" t="s">
        <v>27</v>
      </c>
      <c r="F1514" s="302" t="s">
        <v>26</v>
      </c>
      <c r="G1514" s="302" t="s">
        <v>26</v>
      </c>
      <c r="H1514" s="301">
        <v>417959</v>
      </c>
      <c r="I1514" s="301">
        <v>569206</v>
      </c>
      <c r="J1514" s="301">
        <v>95005</v>
      </c>
      <c r="K1514" s="301">
        <v>58437011</v>
      </c>
      <c r="L1514" s="301">
        <v>9741</v>
      </c>
      <c r="M1514" s="301">
        <v>4.2905239999999997E-2</v>
      </c>
    </row>
    <row r="1515" spans="1:13" ht="14.5" x14ac:dyDescent="0.35">
      <c r="A1515" s="301">
        <v>2007140303</v>
      </c>
      <c r="B1515" s="301">
        <v>2007</v>
      </c>
      <c r="C1515" s="302" t="s">
        <v>41</v>
      </c>
      <c r="D1515" s="302" t="s">
        <v>42</v>
      </c>
      <c r="E1515" s="302" t="s">
        <v>28</v>
      </c>
      <c r="F1515" s="302" t="s">
        <v>26</v>
      </c>
      <c r="G1515" s="302" t="s">
        <v>26</v>
      </c>
      <c r="H1515" s="301">
        <v>1118425</v>
      </c>
      <c r="I1515" s="301">
        <v>548631</v>
      </c>
      <c r="J1515" s="301">
        <v>357051</v>
      </c>
      <c r="K1515" s="301">
        <v>55352711</v>
      </c>
      <c r="L1515" s="301">
        <v>35510</v>
      </c>
      <c r="M1515" s="301">
        <v>3.1495929999999998E-2</v>
      </c>
    </row>
    <row r="1516" spans="1:13" ht="14.5" x14ac:dyDescent="0.35">
      <c r="A1516" s="301">
        <v>2007200103</v>
      </c>
      <c r="B1516" s="301">
        <v>2007</v>
      </c>
      <c r="C1516" s="302" t="s">
        <v>43</v>
      </c>
      <c r="D1516" s="302" t="s">
        <v>44</v>
      </c>
      <c r="E1516" s="302" t="s">
        <v>25</v>
      </c>
      <c r="F1516" s="302" t="s">
        <v>26</v>
      </c>
      <c r="G1516" s="302" t="s">
        <v>26</v>
      </c>
      <c r="H1516" s="301">
        <v>478348</v>
      </c>
      <c r="I1516" s="301">
        <v>330410</v>
      </c>
      <c r="J1516" s="301">
        <v>93692</v>
      </c>
      <c r="K1516" s="301">
        <v>30036855</v>
      </c>
      <c r="L1516" s="301">
        <v>8538</v>
      </c>
      <c r="M1516" s="301">
        <v>5.6027359999999998E-2</v>
      </c>
    </row>
    <row r="1517" spans="1:13" ht="14.5" x14ac:dyDescent="0.35">
      <c r="A1517" s="301">
        <v>2007200203</v>
      </c>
      <c r="B1517" s="301">
        <v>2007</v>
      </c>
      <c r="C1517" s="302" t="s">
        <v>43</v>
      </c>
      <c r="D1517" s="302" t="s">
        <v>44</v>
      </c>
      <c r="E1517" s="302" t="s">
        <v>27</v>
      </c>
      <c r="F1517" s="302" t="s">
        <v>26</v>
      </c>
      <c r="G1517" s="302" t="s">
        <v>26</v>
      </c>
      <c r="H1517" s="301">
        <v>1053837</v>
      </c>
      <c r="I1517" s="301">
        <v>430617</v>
      </c>
      <c r="J1517" s="301">
        <v>322216</v>
      </c>
      <c r="K1517" s="301">
        <v>39708730</v>
      </c>
      <c r="L1517" s="301">
        <v>29808</v>
      </c>
      <c r="M1517" s="301">
        <v>3.5353839999999997E-2</v>
      </c>
    </row>
    <row r="1518" spans="1:13" ht="14.5" x14ac:dyDescent="0.35">
      <c r="A1518" s="301">
        <v>2007200303</v>
      </c>
      <c r="B1518" s="301">
        <v>2007</v>
      </c>
      <c r="C1518" s="302" t="s">
        <v>43</v>
      </c>
      <c r="D1518" s="302" t="s">
        <v>44</v>
      </c>
      <c r="E1518" s="302" t="s">
        <v>28</v>
      </c>
      <c r="F1518" s="302" t="s">
        <v>26</v>
      </c>
      <c r="G1518" s="302" t="s">
        <v>26</v>
      </c>
      <c r="H1518" s="301">
        <v>2279648</v>
      </c>
      <c r="I1518" s="301">
        <v>514775</v>
      </c>
      <c r="J1518" s="301">
        <v>878161</v>
      </c>
      <c r="K1518" s="301">
        <v>44313868</v>
      </c>
      <c r="L1518" s="301">
        <v>74201</v>
      </c>
      <c r="M1518" s="301">
        <v>3.072271E-2</v>
      </c>
    </row>
    <row r="1519" spans="1:13" ht="14.5" x14ac:dyDescent="0.35">
      <c r="A1519" s="301">
        <v>2007240103</v>
      </c>
      <c r="B1519" s="301">
        <v>2007</v>
      </c>
      <c r="C1519" s="302" t="s">
        <v>45</v>
      </c>
      <c r="D1519" s="302" t="s">
        <v>46</v>
      </c>
      <c r="E1519" s="302" t="s">
        <v>25</v>
      </c>
      <c r="F1519" s="302" t="s">
        <v>26</v>
      </c>
      <c r="G1519" s="302" t="s">
        <v>26</v>
      </c>
      <c r="H1519" s="301">
        <v>280056</v>
      </c>
      <c r="I1519" s="301">
        <v>251340</v>
      </c>
      <c r="J1519" s="301">
        <v>55737</v>
      </c>
      <c r="K1519" s="301">
        <v>19845684</v>
      </c>
      <c r="L1519" s="301">
        <v>4453</v>
      </c>
      <c r="M1519" s="301">
        <v>6.2892470000000006E-2</v>
      </c>
    </row>
    <row r="1520" spans="1:13" ht="14.5" x14ac:dyDescent="0.35">
      <c r="A1520" s="301">
        <v>2007240203</v>
      </c>
      <c r="B1520" s="301">
        <v>2007</v>
      </c>
      <c r="C1520" s="302" t="s">
        <v>45</v>
      </c>
      <c r="D1520" s="302" t="s">
        <v>46</v>
      </c>
      <c r="E1520" s="302" t="s">
        <v>27</v>
      </c>
      <c r="F1520" s="302" t="s">
        <v>26</v>
      </c>
      <c r="G1520" s="302" t="s">
        <v>26</v>
      </c>
      <c r="H1520" s="301">
        <v>398515</v>
      </c>
      <c r="I1520" s="301">
        <v>130276</v>
      </c>
      <c r="J1520" s="301">
        <v>100333</v>
      </c>
      <c r="K1520" s="301">
        <v>11280272</v>
      </c>
      <c r="L1520" s="301">
        <v>8695</v>
      </c>
      <c r="M1520" s="301">
        <v>4.5831539999999997E-2</v>
      </c>
    </row>
    <row r="1521" spans="1:13" ht="14.5" x14ac:dyDescent="0.35">
      <c r="A1521" s="301">
        <v>2007240303</v>
      </c>
      <c r="B1521" s="301">
        <v>2007</v>
      </c>
      <c r="C1521" s="302" t="s">
        <v>45</v>
      </c>
      <c r="D1521" s="302" t="s">
        <v>46</v>
      </c>
      <c r="E1521" s="302" t="s">
        <v>28</v>
      </c>
      <c r="F1521" s="302" t="s">
        <v>26</v>
      </c>
      <c r="G1521" s="302" t="s">
        <v>26</v>
      </c>
      <c r="H1521" s="301">
        <v>1792504</v>
      </c>
      <c r="I1521" s="301">
        <v>321412</v>
      </c>
      <c r="J1521" s="301">
        <v>629320</v>
      </c>
      <c r="K1521" s="301">
        <v>29125384</v>
      </c>
      <c r="L1521" s="301">
        <v>57200</v>
      </c>
      <c r="M1521" s="301">
        <v>3.1337690000000001E-2</v>
      </c>
    </row>
    <row r="1522" spans="1:13" ht="14.5" x14ac:dyDescent="0.35">
      <c r="A1522" s="301">
        <v>2007260103</v>
      </c>
      <c r="B1522" s="301">
        <v>2007</v>
      </c>
      <c r="C1522" s="302" t="s">
        <v>47</v>
      </c>
      <c r="D1522" s="302" t="s">
        <v>48</v>
      </c>
      <c r="E1522" s="302" t="s">
        <v>25</v>
      </c>
      <c r="F1522" s="302" t="s">
        <v>26</v>
      </c>
      <c r="G1522" s="302" t="s">
        <v>26</v>
      </c>
      <c r="H1522" s="301">
        <v>305728</v>
      </c>
      <c r="I1522" s="301">
        <v>181356</v>
      </c>
      <c r="J1522" s="301">
        <v>49685</v>
      </c>
      <c r="K1522" s="301">
        <v>12811280</v>
      </c>
      <c r="L1522" s="301">
        <v>3495</v>
      </c>
      <c r="M1522" s="301">
        <v>8.7470759999999995E-2</v>
      </c>
    </row>
    <row r="1523" spans="1:13" ht="14.5" x14ac:dyDescent="0.35">
      <c r="A1523" s="301">
        <v>2007260203</v>
      </c>
      <c r="B1523" s="301">
        <v>2007</v>
      </c>
      <c r="C1523" s="302" t="s">
        <v>47</v>
      </c>
      <c r="D1523" s="302" t="s">
        <v>48</v>
      </c>
      <c r="E1523" s="302" t="s">
        <v>27</v>
      </c>
      <c r="F1523" s="302" t="s">
        <v>26</v>
      </c>
      <c r="G1523" s="302" t="s">
        <v>26</v>
      </c>
      <c r="H1523" s="301">
        <v>657696</v>
      </c>
      <c r="I1523" s="301">
        <v>215828</v>
      </c>
      <c r="J1523" s="301">
        <v>161924</v>
      </c>
      <c r="K1523" s="301">
        <v>15175904</v>
      </c>
      <c r="L1523" s="301">
        <v>11399</v>
      </c>
      <c r="M1523" s="301">
        <v>5.7696360000000002E-2</v>
      </c>
    </row>
    <row r="1524" spans="1:13" ht="14.5" x14ac:dyDescent="0.35">
      <c r="A1524" s="301">
        <v>2007260303</v>
      </c>
      <c r="B1524" s="301">
        <v>2007</v>
      </c>
      <c r="C1524" s="302" t="s">
        <v>47</v>
      </c>
      <c r="D1524" s="302" t="s">
        <v>48</v>
      </c>
      <c r="E1524" s="302" t="s">
        <v>28</v>
      </c>
      <c r="F1524" s="302" t="s">
        <v>26</v>
      </c>
      <c r="G1524" s="302" t="s">
        <v>26</v>
      </c>
      <c r="H1524" s="301">
        <v>1465104</v>
      </c>
      <c r="I1524" s="301">
        <v>294020</v>
      </c>
      <c r="J1524" s="301">
        <v>469139</v>
      </c>
      <c r="K1524" s="301">
        <v>21926152</v>
      </c>
      <c r="L1524" s="301">
        <v>35532</v>
      </c>
      <c r="M1524" s="301">
        <v>4.1232850000000001E-2</v>
      </c>
    </row>
    <row r="1525" spans="1:13" ht="14.5" x14ac:dyDescent="0.35">
      <c r="A1525" s="301">
        <v>2007280103</v>
      </c>
      <c r="B1525" s="301">
        <v>2007</v>
      </c>
      <c r="C1525" s="302" t="s">
        <v>49</v>
      </c>
      <c r="D1525" s="302" t="s">
        <v>50</v>
      </c>
      <c r="E1525" s="302" t="s">
        <v>25</v>
      </c>
      <c r="F1525" s="302" t="s">
        <v>26</v>
      </c>
      <c r="G1525" s="302" t="s">
        <v>26</v>
      </c>
      <c r="H1525" s="301">
        <v>1302422</v>
      </c>
      <c r="I1525" s="301">
        <v>792223</v>
      </c>
      <c r="J1525" s="301">
        <v>181181</v>
      </c>
      <c r="K1525" s="301">
        <v>73739382</v>
      </c>
      <c r="L1525" s="301">
        <v>16874</v>
      </c>
      <c r="M1525" s="301">
        <v>7.7182940000000005E-2</v>
      </c>
    </row>
    <row r="1526" spans="1:13" ht="14.5" x14ac:dyDescent="0.35">
      <c r="A1526" s="301">
        <v>2007280203</v>
      </c>
      <c r="B1526" s="301">
        <v>2007</v>
      </c>
      <c r="C1526" s="302" t="s">
        <v>49</v>
      </c>
      <c r="D1526" s="302" t="s">
        <v>50</v>
      </c>
      <c r="E1526" s="302" t="s">
        <v>27</v>
      </c>
      <c r="F1526" s="302" t="s">
        <v>26</v>
      </c>
      <c r="G1526" s="302" t="s">
        <v>26</v>
      </c>
      <c r="H1526" s="301">
        <v>2229551</v>
      </c>
      <c r="I1526" s="301">
        <v>692624</v>
      </c>
      <c r="J1526" s="301">
        <v>528891</v>
      </c>
      <c r="K1526" s="301">
        <v>64955389</v>
      </c>
      <c r="L1526" s="301">
        <v>49675</v>
      </c>
      <c r="M1526" s="301">
        <v>4.4883060000000002E-2</v>
      </c>
    </row>
    <row r="1527" spans="1:13" ht="14.5" x14ac:dyDescent="0.35">
      <c r="A1527" s="301">
        <v>2007280303</v>
      </c>
      <c r="B1527" s="301">
        <v>2007</v>
      </c>
      <c r="C1527" s="302" t="s">
        <v>49</v>
      </c>
      <c r="D1527" s="302" t="s">
        <v>50</v>
      </c>
      <c r="E1527" s="302" t="s">
        <v>28</v>
      </c>
      <c r="F1527" s="302" t="s">
        <v>26</v>
      </c>
      <c r="G1527" s="302" t="s">
        <v>26</v>
      </c>
      <c r="H1527" s="301">
        <v>3665047</v>
      </c>
      <c r="I1527" s="301">
        <v>784131</v>
      </c>
      <c r="J1527" s="301">
        <v>1189680</v>
      </c>
      <c r="K1527" s="301">
        <v>74190612</v>
      </c>
      <c r="L1527" s="301">
        <v>112594</v>
      </c>
      <c r="M1527" s="301">
        <v>3.2551110000000001E-2</v>
      </c>
    </row>
    <row r="1528" spans="1:13" ht="14.5" x14ac:dyDescent="0.35">
      <c r="A1528" s="301">
        <v>2007290103</v>
      </c>
      <c r="B1528" s="301">
        <v>2007</v>
      </c>
      <c r="C1528" s="302" t="s">
        <v>51</v>
      </c>
      <c r="D1528" s="302" t="s">
        <v>52</v>
      </c>
      <c r="E1528" s="302" t="s">
        <v>25</v>
      </c>
      <c r="F1528" s="302" t="s">
        <v>26</v>
      </c>
      <c r="G1528" s="302" t="s">
        <v>26</v>
      </c>
      <c r="H1528" s="301">
        <v>560954</v>
      </c>
      <c r="I1528" s="301">
        <v>382491</v>
      </c>
      <c r="J1528" s="301">
        <v>96149</v>
      </c>
      <c r="K1528" s="301">
        <v>31126694</v>
      </c>
      <c r="L1528" s="301">
        <v>7675</v>
      </c>
      <c r="M1528" s="301">
        <v>7.3088070000000005E-2</v>
      </c>
    </row>
    <row r="1529" spans="1:13" ht="14.5" x14ac:dyDescent="0.35">
      <c r="A1529" s="301">
        <v>2007290203</v>
      </c>
      <c r="B1529" s="301">
        <v>2007</v>
      </c>
      <c r="C1529" s="302" t="s">
        <v>51</v>
      </c>
      <c r="D1529" s="302" t="s">
        <v>52</v>
      </c>
      <c r="E1529" s="302" t="s">
        <v>27</v>
      </c>
      <c r="F1529" s="302" t="s">
        <v>26</v>
      </c>
      <c r="G1529" s="302" t="s">
        <v>26</v>
      </c>
      <c r="H1529" s="301">
        <v>602781</v>
      </c>
      <c r="I1529" s="301">
        <v>223808</v>
      </c>
      <c r="J1529" s="301">
        <v>163113</v>
      </c>
      <c r="K1529" s="301">
        <v>19045949</v>
      </c>
      <c r="L1529" s="301">
        <v>13855</v>
      </c>
      <c r="M1529" s="301">
        <v>4.3506089999999997E-2</v>
      </c>
    </row>
    <row r="1530" spans="1:13" ht="14.5" x14ac:dyDescent="0.35">
      <c r="A1530" s="301">
        <v>2007290303</v>
      </c>
      <c r="B1530" s="301">
        <v>2007</v>
      </c>
      <c r="C1530" s="302" t="s">
        <v>51</v>
      </c>
      <c r="D1530" s="302" t="s">
        <v>52</v>
      </c>
      <c r="E1530" s="302" t="s">
        <v>28</v>
      </c>
      <c r="F1530" s="302" t="s">
        <v>26</v>
      </c>
      <c r="G1530" s="302" t="s">
        <v>26</v>
      </c>
      <c r="H1530" s="301">
        <v>962644</v>
      </c>
      <c r="I1530" s="301">
        <v>223005</v>
      </c>
      <c r="J1530" s="301">
        <v>355558</v>
      </c>
      <c r="K1530" s="301">
        <v>18120198</v>
      </c>
      <c r="L1530" s="301">
        <v>28667</v>
      </c>
      <c r="M1530" s="301">
        <v>3.3580739999999998E-2</v>
      </c>
    </row>
    <row r="1531" spans="1:13" ht="14.5" x14ac:dyDescent="0.35">
      <c r="A1531" s="301">
        <v>2007320103</v>
      </c>
      <c r="B1531" s="301">
        <v>2007</v>
      </c>
      <c r="C1531" s="302" t="s">
        <v>53</v>
      </c>
      <c r="D1531" s="302" t="s">
        <v>54</v>
      </c>
      <c r="E1531" s="302" t="s">
        <v>25</v>
      </c>
      <c r="F1531" s="302" t="s">
        <v>26</v>
      </c>
      <c r="G1531" s="302" t="s">
        <v>26</v>
      </c>
      <c r="H1531" s="301">
        <v>581982</v>
      </c>
      <c r="I1531" s="301">
        <v>341479</v>
      </c>
      <c r="J1531" s="301">
        <v>92004</v>
      </c>
      <c r="K1531" s="301">
        <v>34453241</v>
      </c>
      <c r="L1531" s="301">
        <v>9296</v>
      </c>
      <c r="M1531" s="301">
        <v>6.2604900000000005E-2</v>
      </c>
    </row>
    <row r="1532" spans="1:13" ht="14.5" x14ac:dyDescent="0.35">
      <c r="A1532" s="301">
        <v>2007320203</v>
      </c>
      <c r="B1532" s="301">
        <v>2007</v>
      </c>
      <c r="C1532" s="302" t="s">
        <v>53</v>
      </c>
      <c r="D1532" s="302" t="s">
        <v>54</v>
      </c>
      <c r="E1532" s="302" t="s">
        <v>27</v>
      </c>
      <c r="F1532" s="302" t="s">
        <v>26</v>
      </c>
      <c r="G1532" s="302" t="s">
        <v>26</v>
      </c>
      <c r="H1532" s="301">
        <v>498567</v>
      </c>
      <c r="I1532" s="301">
        <v>156840</v>
      </c>
      <c r="J1532" s="301">
        <v>114715</v>
      </c>
      <c r="K1532" s="301">
        <v>15220000</v>
      </c>
      <c r="L1532" s="301">
        <v>11103</v>
      </c>
      <c r="M1532" s="301">
        <v>4.4902190000000002E-2</v>
      </c>
    </row>
    <row r="1533" spans="1:13" ht="14.5" x14ac:dyDescent="0.35">
      <c r="A1533" s="301">
        <v>2007320303</v>
      </c>
      <c r="B1533" s="301">
        <v>2007</v>
      </c>
      <c r="C1533" s="302" t="s">
        <v>53</v>
      </c>
      <c r="D1533" s="302" t="s">
        <v>54</v>
      </c>
      <c r="E1533" s="302" t="s">
        <v>28</v>
      </c>
      <c r="F1533" s="302" t="s">
        <v>26</v>
      </c>
      <c r="G1533" s="302" t="s">
        <v>26</v>
      </c>
      <c r="H1533" s="301">
        <v>669171</v>
      </c>
      <c r="I1533" s="301">
        <v>132970</v>
      </c>
      <c r="J1533" s="301">
        <v>191206</v>
      </c>
      <c r="K1533" s="301">
        <v>12372595</v>
      </c>
      <c r="L1533" s="301">
        <v>17752</v>
      </c>
      <c r="M1533" s="301">
        <v>3.7695159999999998E-2</v>
      </c>
    </row>
    <row r="1534" spans="1:13" ht="14.5" x14ac:dyDescent="0.35">
      <c r="A1534" s="301">
        <v>2007330103</v>
      </c>
      <c r="B1534" s="301">
        <v>2007</v>
      </c>
      <c r="C1534" s="302" t="s">
        <v>55</v>
      </c>
      <c r="D1534" s="302" t="s">
        <v>56</v>
      </c>
      <c r="E1534" s="302" t="s">
        <v>25</v>
      </c>
      <c r="F1534" s="302" t="s">
        <v>26</v>
      </c>
      <c r="G1534" s="302" t="s">
        <v>26</v>
      </c>
      <c r="H1534" s="301">
        <v>629579</v>
      </c>
      <c r="I1534" s="301">
        <v>387537</v>
      </c>
      <c r="J1534" s="301">
        <v>98640</v>
      </c>
      <c r="K1534" s="301">
        <v>34348461</v>
      </c>
      <c r="L1534" s="301">
        <v>8679</v>
      </c>
      <c r="M1534" s="301">
        <v>7.2539279999999998E-2</v>
      </c>
    </row>
    <row r="1535" spans="1:13" ht="14.5" x14ac:dyDescent="0.35">
      <c r="A1535" s="301">
        <v>2007330203</v>
      </c>
      <c r="B1535" s="301">
        <v>2007</v>
      </c>
      <c r="C1535" s="302" t="s">
        <v>55</v>
      </c>
      <c r="D1535" s="302" t="s">
        <v>56</v>
      </c>
      <c r="E1535" s="302" t="s">
        <v>27</v>
      </c>
      <c r="F1535" s="302" t="s">
        <v>26</v>
      </c>
      <c r="G1535" s="302" t="s">
        <v>26</v>
      </c>
      <c r="H1535" s="301">
        <v>672288</v>
      </c>
      <c r="I1535" s="301">
        <v>192892</v>
      </c>
      <c r="J1535" s="301">
        <v>142614</v>
      </c>
      <c r="K1535" s="301">
        <v>16784551</v>
      </c>
      <c r="L1535" s="301">
        <v>12400</v>
      </c>
      <c r="M1535" s="301">
        <v>5.4217229999999998E-2</v>
      </c>
    </row>
    <row r="1536" spans="1:13" ht="14.5" x14ac:dyDescent="0.35">
      <c r="A1536" s="301">
        <v>2007330303</v>
      </c>
      <c r="B1536" s="301">
        <v>2007</v>
      </c>
      <c r="C1536" s="302" t="s">
        <v>55</v>
      </c>
      <c r="D1536" s="302" t="s">
        <v>56</v>
      </c>
      <c r="E1536" s="302" t="s">
        <v>28</v>
      </c>
      <c r="F1536" s="302" t="s">
        <v>26</v>
      </c>
      <c r="G1536" s="302" t="s">
        <v>26</v>
      </c>
      <c r="H1536" s="301">
        <v>1176157</v>
      </c>
      <c r="I1536" s="301">
        <v>221073</v>
      </c>
      <c r="J1536" s="301">
        <v>356842</v>
      </c>
      <c r="K1536" s="301">
        <v>18845839</v>
      </c>
      <c r="L1536" s="301">
        <v>30462</v>
      </c>
      <c r="M1536" s="301">
        <v>3.8610850000000002E-2</v>
      </c>
    </row>
    <row r="1537" spans="1:13" ht="14.5" x14ac:dyDescent="0.35">
      <c r="A1537" s="301">
        <v>2007370103</v>
      </c>
      <c r="B1537" s="301">
        <v>2007</v>
      </c>
      <c r="C1537" s="302" t="s">
        <v>57</v>
      </c>
      <c r="D1537" s="302" t="s">
        <v>58</v>
      </c>
      <c r="E1537" s="302" t="s">
        <v>25</v>
      </c>
      <c r="F1537" s="302" t="s">
        <v>26</v>
      </c>
      <c r="G1537" s="302" t="s">
        <v>26</v>
      </c>
      <c r="H1537" s="301">
        <v>928444</v>
      </c>
      <c r="I1537" s="301">
        <v>827772</v>
      </c>
      <c r="J1537" s="301">
        <v>215782</v>
      </c>
      <c r="K1537" s="301">
        <v>19987017</v>
      </c>
      <c r="L1537" s="301">
        <v>5104</v>
      </c>
      <c r="M1537" s="301">
        <v>0.18190500000000001</v>
      </c>
    </row>
    <row r="1538" spans="1:13" ht="14.5" x14ac:dyDescent="0.35">
      <c r="A1538" s="301">
        <v>2007370203</v>
      </c>
      <c r="B1538" s="301">
        <v>2007</v>
      </c>
      <c r="C1538" s="302" t="s">
        <v>57</v>
      </c>
      <c r="D1538" s="302" t="s">
        <v>58</v>
      </c>
      <c r="E1538" s="302" t="s">
        <v>27</v>
      </c>
      <c r="F1538" s="302" t="s">
        <v>26</v>
      </c>
      <c r="G1538" s="302" t="s">
        <v>26</v>
      </c>
      <c r="H1538" s="301">
        <v>1421479</v>
      </c>
      <c r="I1538" s="301">
        <v>793619</v>
      </c>
      <c r="J1538" s="301">
        <v>573821</v>
      </c>
      <c r="K1538" s="301">
        <v>18043469</v>
      </c>
      <c r="L1538" s="301">
        <v>13034</v>
      </c>
      <c r="M1538" s="301">
        <v>0.1090561</v>
      </c>
    </row>
    <row r="1539" spans="1:13" ht="14.5" x14ac:dyDescent="0.35">
      <c r="A1539" s="301">
        <v>2007370303</v>
      </c>
      <c r="B1539" s="301">
        <v>2007</v>
      </c>
      <c r="C1539" s="302" t="s">
        <v>57</v>
      </c>
      <c r="D1539" s="302" t="s">
        <v>58</v>
      </c>
      <c r="E1539" s="302" t="s">
        <v>28</v>
      </c>
      <c r="F1539" s="302" t="s">
        <v>26</v>
      </c>
      <c r="G1539" s="302" t="s">
        <v>26</v>
      </c>
      <c r="H1539" s="301">
        <v>1983255</v>
      </c>
      <c r="I1539" s="301">
        <v>748488</v>
      </c>
      <c r="J1539" s="301">
        <v>1265866</v>
      </c>
      <c r="K1539" s="301">
        <v>17946629</v>
      </c>
      <c r="L1539" s="301">
        <v>30462</v>
      </c>
      <c r="M1539" s="301">
        <v>6.5106289999999997E-2</v>
      </c>
    </row>
    <row r="1540" spans="1:13" ht="14.5" x14ac:dyDescent="0.35">
      <c r="A1540" s="301">
        <v>2007400103</v>
      </c>
      <c r="B1540" s="301">
        <v>2007</v>
      </c>
      <c r="C1540" s="302" t="s">
        <v>59</v>
      </c>
      <c r="D1540" s="302" t="s">
        <v>60</v>
      </c>
      <c r="E1540" s="302" t="s">
        <v>25</v>
      </c>
      <c r="F1540" s="302" t="s">
        <v>26</v>
      </c>
      <c r="G1540" s="302" t="s">
        <v>26</v>
      </c>
      <c r="H1540" s="301">
        <v>524329</v>
      </c>
      <c r="I1540" s="301">
        <v>339820</v>
      </c>
      <c r="J1540" s="301">
        <v>82199</v>
      </c>
      <c r="K1540" s="301">
        <v>28733132</v>
      </c>
      <c r="L1540" s="301">
        <v>7074</v>
      </c>
      <c r="M1540" s="301">
        <v>7.41256E-2</v>
      </c>
    </row>
    <row r="1541" spans="1:13" ht="14.5" x14ac:dyDescent="0.35">
      <c r="A1541" s="301">
        <v>2007400203</v>
      </c>
      <c r="B1541" s="301">
        <v>2007</v>
      </c>
      <c r="C1541" s="302" t="s">
        <v>59</v>
      </c>
      <c r="D1541" s="302" t="s">
        <v>60</v>
      </c>
      <c r="E1541" s="302" t="s">
        <v>27</v>
      </c>
      <c r="F1541" s="302" t="s">
        <v>26</v>
      </c>
      <c r="G1541" s="302" t="s">
        <v>26</v>
      </c>
      <c r="H1541" s="301">
        <v>420223</v>
      </c>
      <c r="I1541" s="301">
        <v>169216</v>
      </c>
      <c r="J1541" s="301">
        <v>118847</v>
      </c>
      <c r="K1541" s="301">
        <v>14271116</v>
      </c>
      <c r="L1541" s="301">
        <v>9985</v>
      </c>
      <c r="M1541" s="301">
        <v>4.2087050000000001E-2</v>
      </c>
    </row>
    <row r="1542" spans="1:13" ht="14.5" x14ac:dyDescent="0.35">
      <c r="A1542" s="301">
        <v>2007400303</v>
      </c>
      <c r="B1542" s="301">
        <v>2007</v>
      </c>
      <c r="C1542" s="302" t="s">
        <v>59</v>
      </c>
      <c r="D1542" s="302" t="s">
        <v>60</v>
      </c>
      <c r="E1542" s="302" t="s">
        <v>28</v>
      </c>
      <c r="F1542" s="302" t="s">
        <v>26</v>
      </c>
      <c r="G1542" s="302" t="s">
        <v>26</v>
      </c>
      <c r="H1542" s="301">
        <v>306879</v>
      </c>
      <c r="I1542" s="301">
        <v>75896</v>
      </c>
      <c r="J1542" s="301">
        <v>116699</v>
      </c>
      <c r="K1542" s="301">
        <v>6073444</v>
      </c>
      <c r="L1542" s="301">
        <v>9278</v>
      </c>
      <c r="M1542" s="301">
        <v>3.307442E-2</v>
      </c>
    </row>
    <row r="1543" spans="1:13" ht="14.5" x14ac:dyDescent="0.35">
      <c r="A1543" s="301">
        <v>2007990103</v>
      </c>
      <c r="B1543" s="301">
        <v>2007</v>
      </c>
      <c r="C1543" s="302" t="s">
        <v>61</v>
      </c>
      <c r="D1543" s="302" t="s">
        <v>62</v>
      </c>
      <c r="E1543" s="302" t="s">
        <v>25</v>
      </c>
      <c r="F1543" s="302" t="s">
        <v>26</v>
      </c>
      <c r="G1543" s="302" t="s">
        <v>26</v>
      </c>
      <c r="H1543" s="301">
        <v>92394</v>
      </c>
      <c r="I1543" s="301">
        <v>27468</v>
      </c>
      <c r="J1543" s="301">
        <v>7335</v>
      </c>
      <c r="K1543" s="301">
        <v>1247696</v>
      </c>
      <c r="L1543" s="301">
        <v>325</v>
      </c>
      <c r="M1543" s="301">
        <v>0.28471419999999997</v>
      </c>
    </row>
    <row r="1544" spans="1:13" ht="14.5" x14ac:dyDescent="0.35">
      <c r="A1544" s="301">
        <v>2007990203</v>
      </c>
      <c r="B1544" s="301">
        <v>2007</v>
      </c>
      <c r="C1544" s="302" t="s">
        <v>61</v>
      </c>
      <c r="D1544" s="302" t="s">
        <v>62</v>
      </c>
      <c r="E1544" s="302" t="s">
        <v>27</v>
      </c>
      <c r="F1544" s="302" t="s">
        <v>26</v>
      </c>
      <c r="G1544" s="302" t="s">
        <v>26</v>
      </c>
      <c r="H1544" s="301">
        <v>109763</v>
      </c>
      <c r="I1544" s="301">
        <v>29665</v>
      </c>
      <c r="J1544" s="301">
        <v>23027</v>
      </c>
      <c r="K1544" s="301">
        <v>1351672</v>
      </c>
      <c r="L1544" s="301">
        <v>1037</v>
      </c>
      <c r="M1544" s="301">
        <v>0.1058785</v>
      </c>
    </row>
    <row r="1545" spans="1:13" ht="14.5" x14ac:dyDescent="0.35">
      <c r="A1545" s="301">
        <v>2007990303</v>
      </c>
      <c r="B1545" s="301">
        <v>2007</v>
      </c>
      <c r="C1545" s="302" t="s">
        <v>61</v>
      </c>
      <c r="D1545" s="302" t="s">
        <v>62</v>
      </c>
      <c r="E1545" s="302" t="s">
        <v>28</v>
      </c>
      <c r="F1545" s="302" t="s">
        <v>26</v>
      </c>
      <c r="G1545" s="302" t="s">
        <v>26</v>
      </c>
      <c r="H1545" s="301">
        <v>380418</v>
      </c>
      <c r="I1545" s="301">
        <v>81895</v>
      </c>
      <c r="J1545" s="301">
        <v>142012</v>
      </c>
      <c r="K1545" s="301">
        <v>3462794</v>
      </c>
      <c r="L1545" s="301">
        <v>6194</v>
      </c>
      <c r="M1545" s="301">
        <v>6.141974E-2</v>
      </c>
    </row>
    <row r="1546" spans="1:13" ht="14.5" x14ac:dyDescent="0.35">
      <c r="A1546" s="301">
        <v>2008000103</v>
      </c>
      <c r="B1546" s="301">
        <v>2008</v>
      </c>
      <c r="C1546" s="302" t="s">
        <v>23</v>
      </c>
      <c r="D1546" s="302" t="s">
        <v>24</v>
      </c>
      <c r="E1546" s="302" t="s">
        <v>25</v>
      </c>
      <c r="F1546" s="302" t="s">
        <v>26</v>
      </c>
      <c r="G1546" s="302" t="s">
        <v>26</v>
      </c>
      <c r="H1546" s="301">
        <v>743002</v>
      </c>
      <c r="I1546" s="301">
        <v>1963156</v>
      </c>
      <c r="J1546" s="301">
        <v>671893</v>
      </c>
      <c r="K1546" s="301">
        <v>26033508</v>
      </c>
      <c r="L1546" s="301">
        <v>8713</v>
      </c>
      <c r="M1546" s="301">
        <v>8.5270789999999999E-2</v>
      </c>
    </row>
    <row r="1547" spans="1:13" ht="14.5" x14ac:dyDescent="0.35">
      <c r="A1547" s="301">
        <v>2008000203</v>
      </c>
      <c r="B1547" s="301">
        <v>2008</v>
      </c>
      <c r="C1547" s="302" t="s">
        <v>23</v>
      </c>
      <c r="D1547" s="302" t="s">
        <v>24</v>
      </c>
      <c r="E1547" s="302" t="s">
        <v>27</v>
      </c>
      <c r="F1547" s="302" t="s">
        <v>26</v>
      </c>
      <c r="G1547" s="302" t="s">
        <v>26</v>
      </c>
      <c r="H1547" s="301">
        <v>1882785</v>
      </c>
      <c r="I1547" s="301">
        <v>3453268</v>
      </c>
      <c r="J1547" s="301">
        <v>2757894</v>
      </c>
      <c r="K1547" s="301">
        <v>40791976</v>
      </c>
      <c r="L1547" s="301">
        <v>32642</v>
      </c>
      <c r="M1547" s="301">
        <v>5.7679370000000001E-2</v>
      </c>
    </row>
    <row r="1548" spans="1:13" ht="14.5" x14ac:dyDescent="0.35">
      <c r="A1548" s="301">
        <v>2008000303</v>
      </c>
      <c r="B1548" s="301">
        <v>2008</v>
      </c>
      <c r="C1548" s="302" t="s">
        <v>23</v>
      </c>
      <c r="D1548" s="302" t="s">
        <v>24</v>
      </c>
      <c r="E1548" s="302" t="s">
        <v>28</v>
      </c>
      <c r="F1548" s="302" t="s">
        <v>26</v>
      </c>
      <c r="G1548" s="302" t="s">
        <v>26</v>
      </c>
      <c r="H1548" s="301">
        <v>1798131</v>
      </c>
      <c r="I1548" s="301">
        <v>2039556</v>
      </c>
      <c r="J1548" s="301">
        <v>2588543</v>
      </c>
      <c r="K1548" s="301">
        <v>25281300</v>
      </c>
      <c r="L1548" s="301">
        <v>32068</v>
      </c>
      <c r="M1548" s="301">
        <v>5.6072749999999998E-2</v>
      </c>
    </row>
    <row r="1549" spans="1:13" ht="14.5" x14ac:dyDescent="0.35">
      <c r="A1549" s="301">
        <v>2008000403</v>
      </c>
      <c r="B1549" s="301">
        <v>2008</v>
      </c>
      <c r="C1549" s="302" t="s">
        <v>23</v>
      </c>
      <c r="D1549" s="302" t="s">
        <v>24</v>
      </c>
      <c r="E1549" s="302" t="s">
        <v>29</v>
      </c>
      <c r="F1549" s="302" t="s">
        <v>26</v>
      </c>
      <c r="G1549" s="302" t="s">
        <v>26</v>
      </c>
      <c r="H1549" s="301">
        <v>7982655</v>
      </c>
      <c r="I1549" s="301">
        <v>6562444</v>
      </c>
      <c r="J1549" s="301">
        <v>13860086</v>
      </c>
      <c r="K1549" s="301">
        <v>93102664</v>
      </c>
      <c r="L1549" s="301">
        <v>196520</v>
      </c>
      <c r="M1549" s="301">
        <v>4.0620049999999998E-2</v>
      </c>
    </row>
    <row r="1550" spans="1:13" ht="14.5" x14ac:dyDescent="0.35">
      <c r="A1550" s="301">
        <v>2008010403</v>
      </c>
      <c r="B1550" s="301">
        <v>2008</v>
      </c>
      <c r="C1550" s="302" t="s">
        <v>30</v>
      </c>
      <c r="D1550" s="302" t="s">
        <v>31</v>
      </c>
      <c r="E1550" s="302" t="s">
        <v>26</v>
      </c>
      <c r="F1550" s="302" t="s">
        <v>26</v>
      </c>
      <c r="G1550" s="302" t="s">
        <v>26</v>
      </c>
      <c r="H1550" s="301">
        <v>225486</v>
      </c>
      <c r="I1550" s="301">
        <v>45100</v>
      </c>
      <c r="J1550" s="301">
        <v>68001</v>
      </c>
      <c r="K1550" s="301">
        <v>3659986</v>
      </c>
      <c r="L1550" s="301">
        <v>5336</v>
      </c>
      <c r="M1550" s="301">
        <v>4.2256250000000002E-2</v>
      </c>
    </row>
    <row r="1551" spans="1:13" ht="14.5" x14ac:dyDescent="0.35">
      <c r="A1551" s="301">
        <v>2008020101</v>
      </c>
      <c r="B1551" s="301">
        <v>2008</v>
      </c>
      <c r="C1551" s="302" t="s">
        <v>32</v>
      </c>
      <c r="D1551" s="302" t="s">
        <v>33</v>
      </c>
      <c r="E1551" s="302" t="s">
        <v>25</v>
      </c>
      <c r="F1551" s="302" t="s">
        <v>34</v>
      </c>
      <c r="G1551" s="302" t="s">
        <v>25</v>
      </c>
      <c r="H1551" s="301">
        <v>55302</v>
      </c>
      <c r="I1551" s="301">
        <v>30552</v>
      </c>
      <c r="J1551" s="301">
        <v>8515</v>
      </c>
      <c r="K1551" s="301">
        <v>2863016</v>
      </c>
      <c r="L1551" s="301">
        <v>790</v>
      </c>
      <c r="M1551" s="301">
        <v>6.9980429999999996E-2</v>
      </c>
    </row>
    <row r="1552" spans="1:13" ht="14.5" x14ac:dyDescent="0.35">
      <c r="A1552" s="301">
        <v>2008020102</v>
      </c>
      <c r="B1552" s="301">
        <v>2008</v>
      </c>
      <c r="C1552" s="302" t="s">
        <v>32</v>
      </c>
      <c r="D1552" s="302" t="s">
        <v>33</v>
      </c>
      <c r="E1552" s="302" t="s">
        <v>25</v>
      </c>
      <c r="F1552" s="302" t="s">
        <v>34</v>
      </c>
      <c r="G1552" s="302" t="s">
        <v>27</v>
      </c>
      <c r="H1552" s="301">
        <v>169685</v>
      </c>
      <c r="I1552" s="301">
        <v>117725</v>
      </c>
      <c r="J1552" s="301">
        <v>28658</v>
      </c>
      <c r="K1552" s="301">
        <v>11308474</v>
      </c>
      <c r="L1552" s="301">
        <v>2758</v>
      </c>
      <c r="M1552" s="301">
        <v>6.1517210000000003E-2</v>
      </c>
    </row>
    <row r="1553" spans="1:13" ht="14.5" x14ac:dyDescent="0.35">
      <c r="A1553" s="301">
        <v>2008020103</v>
      </c>
      <c r="B1553" s="301">
        <v>2008</v>
      </c>
      <c r="C1553" s="302" t="s">
        <v>32</v>
      </c>
      <c r="D1553" s="302" t="s">
        <v>33</v>
      </c>
      <c r="E1553" s="302" t="s">
        <v>25</v>
      </c>
      <c r="F1553" s="302" t="s">
        <v>34</v>
      </c>
      <c r="G1553" s="302" t="s">
        <v>35</v>
      </c>
      <c r="H1553" s="301">
        <v>78201</v>
      </c>
      <c r="I1553" s="301">
        <v>49094</v>
      </c>
      <c r="J1553" s="301">
        <v>15944</v>
      </c>
      <c r="K1553" s="301">
        <v>5122945</v>
      </c>
      <c r="L1553" s="301">
        <v>1664</v>
      </c>
      <c r="M1553" s="301">
        <v>4.7007109999999998E-2</v>
      </c>
    </row>
    <row r="1554" spans="1:13" ht="14.5" x14ac:dyDescent="0.35">
      <c r="A1554" s="301">
        <v>2008020111</v>
      </c>
      <c r="B1554" s="301">
        <v>2008</v>
      </c>
      <c r="C1554" s="302" t="s">
        <v>32</v>
      </c>
      <c r="D1554" s="302" t="s">
        <v>33</v>
      </c>
      <c r="E1554" s="302" t="s">
        <v>25</v>
      </c>
      <c r="F1554" s="302" t="s">
        <v>36</v>
      </c>
      <c r="G1554" s="302" t="s">
        <v>25</v>
      </c>
      <c r="H1554" s="301">
        <v>42572</v>
      </c>
      <c r="I1554" s="301">
        <v>27936</v>
      </c>
      <c r="J1554" s="301">
        <v>7084</v>
      </c>
      <c r="K1554" s="301">
        <v>2636408</v>
      </c>
      <c r="L1554" s="301">
        <v>667</v>
      </c>
      <c r="M1554" s="301">
        <v>6.3825049999999994E-2</v>
      </c>
    </row>
    <row r="1555" spans="1:13" ht="14.5" x14ac:dyDescent="0.35">
      <c r="A1555" s="301">
        <v>2008020112</v>
      </c>
      <c r="B1555" s="301">
        <v>2008</v>
      </c>
      <c r="C1555" s="302" t="s">
        <v>32</v>
      </c>
      <c r="D1555" s="302" t="s">
        <v>33</v>
      </c>
      <c r="E1555" s="302" t="s">
        <v>25</v>
      </c>
      <c r="F1555" s="302" t="s">
        <v>36</v>
      </c>
      <c r="G1555" s="302" t="s">
        <v>27</v>
      </c>
      <c r="H1555" s="301">
        <v>79533</v>
      </c>
      <c r="I1555" s="301">
        <v>67514</v>
      </c>
      <c r="J1555" s="301">
        <v>14964</v>
      </c>
      <c r="K1555" s="301">
        <v>6617245</v>
      </c>
      <c r="L1555" s="301">
        <v>1467</v>
      </c>
      <c r="M1555" s="301">
        <v>5.4227989999999997E-2</v>
      </c>
    </row>
    <row r="1556" spans="1:13" ht="14.5" x14ac:dyDescent="0.35">
      <c r="A1556" s="301">
        <v>2008020113</v>
      </c>
      <c r="B1556" s="301">
        <v>2008</v>
      </c>
      <c r="C1556" s="302" t="s">
        <v>32</v>
      </c>
      <c r="D1556" s="302" t="s">
        <v>33</v>
      </c>
      <c r="E1556" s="302" t="s">
        <v>25</v>
      </c>
      <c r="F1556" s="302" t="s">
        <v>36</v>
      </c>
      <c r="G1556" s="302" t="s">
        <v>35</v>
      </c>
      <c r="H1556" s="301">
        <v>34838</v>
      </c>
      <c r="I1556" s="301">
        <v>44361</v>
      </c>
      <c r="J1556" s="301">
        <v>7174</v>
      </c>
      <c r="K1556" s="301">
        <v>4494199</v>
      </c>
      <c r="L1556" s="301">
        <v>742</v>
      </c>
      <c r="M1556" s="301">
        <v>4.6956449999999997E-2</v>
      </c>
    </row>
    <row r="1557" spans="1:13" ht="14.5" x14ac:dyDescent="0.35">
      <c r="A1557" s="301">
        <v>2008020201</v>
      </c>
      <c r="B1557" s="301">
        <v>2008</v>
      </c>
      <c r="C1557" s="302" t="s">
        <v>32</v>
      </c>
      <c r="D1557" s="302" t="s">
        <v>33</v>
      </c>
      <c r="E1557" s="302" t="s">
        <v>27</v>
      </c>
      <c r="F1557" s="302" t="s">
        <v>34</v>
      </c>
      <c r="G1557" s="302" t="s">
        <v>25</v>
      </c>
      <c r="H1557" s="301">
        <v>147271</v>
      </c>
      <c r="I1557" s="301">
        <v>48432</v>
      </c>
      <c r="J1557" s="301">
        <v>36433</v>
      </c>
      <c r="K1557" s="301">
        <v>4438808</v>
      </c>
      <c r="L1557" s="301">
        <v>3327</v>
      </c>
      <c r="M1557" s="301">
        <v>4.4269169999999997E-2</v>
      </c>
    </row>
    <row r="1558" spans="1:13" ht="14.5" x14ac:dyDescent="0.35">
      <c r="A1558" s="301">
        <v>2008020202</v>
      </c>
      <c r="B1558" s="301">
        <v>2008</v>
      </c>
      <c r="C1558" s="302" t="s">
        <v>32</v>
      </c>
      <c r="D1558" s="302" t="s">
        <v>33</v>
      </c>
      <c r="E1558" s="302" t="s">
        <v>27</v>
      </c>
      <c r="F1558" s="302" t="s">
        <v>34</v>
      </c>
      <c r="G1558" s="302" t="s">
        <v>27</v>
      </c>
      <c r="H1558" s="301">
        <v>370701</v>
      </c>
      <c r="I1558" s="301">
        <v>128688</v>
      </c>
      <c r="J1558" s="301">
        <v>96084</v>
      </c>
      <c r="K1558" s="301">
        <v>12692072</v>
      </c>
      <c r="L1558" s="301">
        <v>9467</v>
      </c>
      <c r="M1558" s="301">
        <v>3.915867E-2</v>
      </c>
    </row>
    <row r="1559" spans="1:13" ht="14.5" x14ac:dyDescent="0.35">
      <c r="A1559" s="301">
        <v>2008020203</v>
      </c>
      <c r="B1559" s="301">
        <v>2008</v>
      </c>
      <c r="C1559" s="302" t="s">
        <v>32</v>
      </c>
      <c r="D1559" s="302" t="s">
        <v>33</v>
      </c>
      <c r="E1559" s="302" t="s">
        <v>27</v>
      </c>
      <c r="F1559" s="302" t="s">
        <v>34</v>
      </c>
      <c r="G1559" s="302" t="s">
        <v>35</v>
      </c>
      <c r="H1559" s="301">
        <v>572692</v>
      </c>
      <c r="I1559" s="301">
        <v>208693</v>
      </c>
      <c r="J1559" s="301">
        <v>165353</v>
      </c>
      <c r="K1559" s="301">
        <v>21931277</v>
      </c>
      <c r="L1559" s="301">
        <v>17385</v>
      </c>
      <c r="M1559" s="301">
        <v>3.2942310000000002E-2</v>
      </c>
    </row>
    <row r="1560" spans="1:13" ht="14.5" x14ac:dyDescent="0.35">
      <c r="A1560" s="301">
        <v>2008020211</v>
      </c>
      <c r="B1560" s="301">
        <v>2008</v>
      </c>
      <c r="C1560" s="302" t="s">
        <v>32</v>
      </c>
      <c r="D1560" s="302" t="s">
        <v>33</v>
      </c>
      <c r="E1560" s="302" t="s">
        <v>27</v>
      </c>
      <c r="F1560" s="302" t="s">
        <v>36</v>
      </c>
      <c r="G1560" s="302" t="s">
        <v>25</v>
      </c>
      <c r="H1560" s="301">
        <v>109939</v>
      </c>
      <c r="I1560" s="301">
        <v>39048</v>
      </c>
      <c r="J1560" s="301">
        <v>28744</v>
      </c>
      <c r="K1560" s="301">
        <v>3711348</v>
      </c>
      <c r="L1560" s="301">
        <v>2730</v>
      </c>
      <c r="M1560" s="301">
        <v>4.0269680000000002E-2</v>
      </c>
    </row>
    <row r="1561" spans="1:13" ht="14.5" x14ac:dyDescent="0.35">
      <c r="A1561" s="301">
        <v>2008020212</v>
      </c>
      <c r="B1561" s="301">
        <v>2008</v>
      </c>
      <c r="C1561" s="302" t="s">
        <v>32</v>
      </c>
      <c r="D1561" s="302" t="s">
        <v>33</v>
      </c>
      <c r="E1561" s="302" t="s">
        <v>27</v>
      </c>
      <c r="F1561" s="302" t="s">
        <v>36</v>
      </c>
      <c r="G1561" s="302" t="s">
        <v>27</v>
      </c>
      <c r="H1561" s="301">
        <v>149757</v>
      </c>
      <c r="I1561" s="301">
        <v>55488</v>
      </c>
      <c r="J1561" s="301">
        <v>40871</v>
      </c>
      <c r="K1561" s="301">
        <v>5500136</v>
      </c>
      <c r="L1561" s="301">
        <v>4046</v>
      </c>
      <c r="M1561" s="301">
        <v>3.7014140000000001E-2</v>
      </c>
    </row>
    <row r="1562" spans="1:13" ht="14.5" x14ac:dyDescent="0.35">
      <c r="A1562" s="301">
        <v>2008020213</v>
      </c>
      <c r="B1562" s="301">
        <v>2008</v>
      </c>
      <c r="C1562" s="302" t="s">
        <v>32</v>
      </c>
      <c r="D1562" s="302" t="s">
        <v>33</v>
      </c>
      <c r="E1562" s="302" t="s">
        <v>27</v>
      </c>
      <c r="F1562" s="302" t="s">
        <v>36</v>
      </c>
      <c r="G1562" s="302" t="s">
        <v>35</v>
      </c>
      <c r="H1562" s="301">
        <v>261963</v>
      </c>
      <c r="I1562" s="301">
        <v>115693</v>
      </c>
      <c r="J1562" s="301">
        <v>89042</v>
      </c>
      <c r="K1562" s="301">
        <v>11858043</v>
      </c>
      <c r="L1562" s="301">
        <v>9097</v>
      </c>
      <c r="M1562" s="301">
        <v>2.8796289999999999E-2</v>
      </c>
    </row>
    <row r="1563" spans="1:13" ht="14.5" x14ac:dyDescent="0.35">
      <c r="A1563" s="301">
        <v>2008020301</v>
      </c>
      <c r="B1563" s="301">
        <v>2008</v>
      </c>
      <c r="C1563" s="302" t="s">
        <v>32</v>
      </c>
      <c r="D1563" s="302" t="s">
        <v>33</v>
      </c>
      <c r="E1563" s="302" t="s">
        <v>28</v>
      </c>
      <c r="F1563" s="302" t="s">
        <v>34</v>
      </c>
      <c r="G1563" s="302" t="s">
        <v>25</v>
      </c>
      <c r="H1563" s="301">
        <v>202269</v>
      </c>
      <c r="I1563" s="301">
        <v>41588</v>
      </c>
      <c r="J1563" s="301">
        <v>68229</v>
      </c>
      <c r="K1563" s="301">
        <v>3919300</v>
      </c>
      <c r="L1563" s="301">
        <v>6410</v>
      </c>
      <c r="M1563" s="301">
        <v>3.1556830000000001E-2</v>
      </c>
    </row>
    <row r="1564" spans="1:13" ht="14.5" x14ac:dyDescent="0.35">
      <c r="A1564" s="301">
        <v>2008020302</v>
      </c>
      <c r="B1564" s="301">
        <v>2008</v>
      </c>
      <c r="C1564" s="302" t="s">
        <v>32</v>
      </c>
      <c r="D1564" s="302" t="s">
        <v>33</v>
      </c>
      <c r="E1564" s="302" t="s">
        <v>28</v>
      </c>
      <c r="F1564" s="302" t="s">
        <v>34</v>
      </c>
      <c r="G1564" s="302" t="s">
        <v>27</v>
      </c>
      <c r="H1564" s="301">
        <v>399882</v>
      </c>
      <c r="I1564" s="301">
        <v>93718</v>
      </c>
      <c r="J1564" s="301">
        <v>143406</v>
      </c>
      <c r="K1564" s="301">
        <v>9272818</v>
      </c>
      <c r="L1564" s="301">
        <v>14196</v>
      </c>
      <c r="M1564" s="301">
        <v>2.816944E-2</v>
      </c>
    </row>
    <row r="1565" spans="1:13" ht="14.5" x14ac:dyDescent="0.35">
      <c r="A1565" s="301">
        <v>2008020303</v>
      </c>
      <c r="B1565" s="301">
        <v>2008</v>
      </c>
      <c r="C1565" s="302" t="s">
        <v>32</v>
      </c>
      <c r="D1565" s="302" t="s">
        <v>33</v>
      </c>
      <c r="E1565" s="302" t="s">
        <v>28</v>
      </c>
      <c r="F1565" s="302" t="s">
        <v>34</v>
      </c>
      <c r="G1565" s="302" t="s">
        <v>35</v>
      </c>
      <c r="H1565" s="301">
        <v>2027068</v>
      </c>
      <c r="I1565" s="301">
        <v>459604</v>
      </c>
      <c r="J1565" s="301">
        <v>752639</v>
      </c>
      <c r="K1565" s="301">
        <v>49315461</v>
      </c>
      <c r="L1565" s="301">
        <v>80889</v>
      </c>
      <c r="M1565" s="301">
        <v>2.505978E-2</v>
      </c>
    </row>
    <row r="1566" spans="1:13" ht="14.5" x14ac:dyDescent="0.35">
      <c r="A1566" s="301">
        <v>2008020311</v>
      </c>
      <c r="B1566" s="301">
        <v>2008</v>
      </c>
      <c r="C1566" s="302" t="s">
        <v>32</v>
      </c>
      <c r="D1566" s="302" t="s">
        <v>33</v>
      </c>
      <c r="E1566" s="302" t="s">
        <v>28</v>
      </c>
      <c r="F1566" s="302" t="s">
        <v>36</v>
      </c>
      <c r="G1566" s="302" t="s">
        <v>25</v>
      </c>
      <c r="H1566" s="301">
        <v>139372</v>
      </c>
      <c r="I1566" s="301">
        <v>26792</v>
      </c>
      <c r="J1566" s="301">
        <v>41890</v>
      </c>
      <c r="K1566" s="301">
        <v>2534200</v>
      </c>
      <c r="L1566" s="301">
        <v>3938</v>
      </c>
      <c r="M1566" s="301">
        <v>3.5394990000000001E-2</v>
      </c>
    </row>
    <row r="1567" spans="1:13" ht="14.5" x14ac:dyDescent="0.35">
      <c r="A1567" s="301">
        <v>2008020312</v>
      </c>
      <c r="B1567" s="301">
        <v>2008</v>
      </c>
      <c r="C1567" s="302" t="s">
        <v>32</v>
      </c>
      <c r="D1567" s="302" t="s">
        <v>33</v>
      </c>
      <c r="E1567" s="302" t="s">
        <v>28</v>
      </c>
      <c r="F1567" s="302" t="s">
        <v>36</v>
      </c>
      <c r="G1567" s="302" t="s">
        <v>27</v>
      </c>
      <c r="H1567" s="301">
        <v>124361</v>
      </c>
      <c r="I1567" s="301">
        <v>30144</v>
      </c>
      <c r="J1567" s="301">
        <v>45044</v>
      </c>
      <c r="K1567" s="301">
        <v>2967264</v>
      </c>
      <c r="L1567" s="301">
        <v>4433</v>
      </c>
      <c r="M1567" s="301">
        <v>2.805156E-2</v>
      </c>
    </row>
    <row r="1568" spans="1:13" ht="14.5" x14ac:dyDescent="0.35">
      <c r="A1568" s="301">
        <v>2008020313</v>
      </c>
      <c r="B1568" s="301">
        <v>2008</v>
      </c>
      <c r="C1568" s="302" t="s">
        <v>32</v>
      </c>
      <c r="D1568" s="302" t="s">
        <v>33</v>
      </c>
      <c r="E1568" s="302" t="s">
        <v>28</v>
      </c>
      <c r="F1568" s="302" t="s">
        <v>36</v>
      </c>
      <c r="G1568" s="302" t="s">
        <v>35</v>
      </c>
      <c r="H1568" s="301">
        <v>435064</v>
      </c>
      <c r="I1568" s="301">
        <v>103816</v>
      </c>
      <c r="J1568" s="301">
        <v>164663</v>
      </c>
      <c r="K1568" s="301">
        <v>10960771</v>
      </c>
      <c r="L1568" s="301">
        <v>17413</v>
      </c>
      <c r="M1568" s="301">
        <v>2.4985050000000002E-2</v>
      </c>
    </row>
    <row r="1569" spans="1:13" ht="14.5" x14ac:dyDescent="0.35">
      <c r="A1569" s="301">
        <v>2008100103</v>
      </c>
      <c r="B1569" s="301">
        <v>2008</v>
      </c>
      <c r="C1569" s="302" t="s">
        <v>37</v>
      </c>
      <c r="D1569" s="302" t="s">
        <v>38</v>
      </c>
      <c r="E1569" s="302" t="s">
        <v>25</v>
      </c>
      <c r="F1569" s="302" t="s">
        <v>26</v>
      </c>
      <c r="G1569" s="302" t="s">
        <v>26</v>
      </c>
      <c r="H1569" s="301">
        <v>142942</v>
      </c>
      <c r="I1569" s="301">
        <v>359926</v>
      </c>
      <c r="J1569" s="301">
        <v>25966</v>
      </c>
      <c r="K1569" s="301">
        <v>28550409</v>
      </c>
      <c r="L1569" s="301">
        <v>2034</v>
      </c>
      <c r="M1569" s="301">
        <v>7.0271130000000001E-2</v>
      </c>
    </row>
    <row r="1570" spans="1:13" ht="14.5" x14ac:dyDescent="0.35">
      <c r="A1570" s="301">
        <v>2008100203</v>
      </c>
      <c r="B1570" s="301">
        <v>2008</v>
      </c>
      <c r="C1570" s="302" t="s">
        <v>37</v>
      </c>
      <c r="D1570" s="302" t="s">
        <v>38</v>
      </c>
      <c r="E1570" s="302" t="s">
        <v>27</v>
      </c>
      <c r="F1570" s="302" t="s">
        <v>26</v>
      </c>
      <c r="G1570" s="302" t="s">
        <v>26</v>
      </c>
      <c r="H1570" s="301">
        <v>151962</v>
      </c>
      <c r="I1570" s="301">
        <v>197795</v>
      </c>
      <c r="J1570" s="301">
        <v>28597</v>
      </c>
      <c r="K1570" s="301">
        <v>20665455</v>
      </c>
      <c r="L1570" s="301">
        <v>2965</v>
      </c>
      <c r="M1570" s="301">
        <v>5.126037E-2</v>
      </c>
    </row>
    <row r="1571" spans="1:13" ht="14.5" x14ac:dyDescent="0.35">
      <c r="A1571" s="301">
        <v>2008100303</v>
      </c>
      <c r="B1571" s="301">
        <v>2008</v>
      </c>
      <c r="C1571" s="302" t="s">
        <v>37</v>
      </c>
      <c r="D1571" s="302" t="s">
        <v>38</v>
      </c>
      <c r="E1571" s="302" t="s">
        <v>28</v>
      </c>
      <c r="F1571" s="302" t="s">
        <v>26</v>
      </c>
      <c r="G1571" s="302" t="s">
        <v>26</v>
      </c>
      <c r="H1571" s="301">
        <v>371971</v>
      </c>
      <c r="I1571" s="301">
        <v>128892</v>
      </c>
      <c r="J1571" s="301">
        <v>128669</v>
      </c>
      <c r="K1571" s="301">
        <v>12860697</v>
      </c>
      <c r="L1571" s="301">
        <v>12778</v>
      </c>
      <c r="M1571" s="301">
        <v>2.9110460000000001E-2</v>
      </c>
    </row>
    <row r="1572" spans="1:13" ht="14.5" x14ac:dyDescent="0.35">
      <c r="A1572" s="301">
        <v>2008110103</v>
      </c>
      <c r="B1572" s="301">
        <v>2008</v>
      </c>
      <c r="C1572" s="302" t="s">
        <v>39</v>
      </c>
      <c r="D1572" s="302" t="s">
        <v>40</v>
      </c>
      <c r="E1572" s="302" t="s">
        <v>25</v>
      </c>
      <c r="F1572" s="302" t="s">
        <v>34</v>
      </c>
      <c r="G1572" s="302" t="s">
        <v>26</v>
      </c>
      <c r="H1572" s="301">
        <v>1973370</v>
      </c>
      <c r="I1572" s="301">
        <v>1136614</v>
      </c>
      <c r="J1572" s="301">
        <v>325858</v>
      </c>
      <c r="K1572" s="301">
        <v>119386913</v>
      </c>
      <c r="L1572" s="301">
        <v>34220</v>
      </c>
      <c r="M1572" s="301">
        <v>5.7667000000000003E-2</v>
      </c>
    </row>
    <row r="1573" spans="1:13" ht="14.5" x14ac:dyDescent="0.35">
      <c r="A1573" s="301">
        <v>2008110113</v>
      </c>
      <c r="B1573" s="301">
        <v>2008</v>
      </c>
      <c r="C1573" s="302" t="s">
        <v>39</v>
      </c>
      <c r="D1573" s="302" t="s">
        <v>40</v>
      </c>
      <c r="E1573" s="302" t="s">
        <v>25</v>
      </c>
      <c r="F1573" s="302" t="s">
        <v>36</v>
      </c>
      <c r="G1573" s="302" t="s">
        <v>26</v>
      </c>
      <c r="H1573" s="301">
        <v>2010737</v>
      </c>
      <c r="I1573" s="301">
        <v>1714960</v>
      </c>
      <c r="J1573" s="301">
        <v>359293</v>
      </c>
      <c r="K1573" s="301">
        <v>192066242</v>
      </c>
      <c r="L1573" s="301">
        <v>40629</v>
      </c>
      <c r="M1573" s="301">
        <v>4.9490190000000003E-2</v>
      </c>
    </row>
    <row r="1574" spans="1:13" ht="14.5" x14ac:dyDescent="0.35">
      <c r="A1574" s="301">
        <v>2008110203</v>
      </c>
      <c r="B1574" s="301">
        <v>2008</v>
      </c>
      <c r="C1574" s="302" t="s">
        <v>39</v>
      </c>
      <c r="D1574" s="302" t="s">
        <v>40</v>
      </c>
      <c r="E1574" s="302" t="s">
        <v>27</v>
      </c>
      <c r="F1574" s="302" t="s">
        <v>34</v>
      </c>
      <c r="G1574" s="302" t="s">
        <v>26</v>
      </c>
      <c r="H1574" s="301">
        <v>1174250</v>
      </c>
      <c r="I1574" s="301">
        <v>525809</v>
      </c>
      <c r="J1574" s="301">
        <v>371338</v>
      </c>
      <c r="K1574" s="301">
        <v>56550924</v>
      </c>
      <c r="L1574" s="301">
        <v>40266</v>
      </c>
      <c r="M1574" s="301">
        <v>2.9162380000000002E-2</v>
      </c>
    </row>
    <row r="1575" spans="1:13" ht="14.5" x14ac:dyDescent="0.35">
      <c r="A1575" s="301">
        <v>2008110213</v>
      </c>
      <c r="B1575" s="301">
        <v>2008</v>
      </c>
      <c r="C1575" s="302" t="s">
        <v>39</v>
      </c>
      <c r="D1575" s="302" t="s">
        <v>40</v>
      </c>
      <c r="E1575" s="302" t="s">
        <v>27</v>
      </c>
      <c r="F1575" s="302" t="s">
        <v>36</v>
      </c>
      <c r="G1575" s="302" t="s">
        <v>26</v>
      </c>
      <c r="H1575" s="301">
        <v>2090281</v>
      </c>
      <c r="I1575" s="301">
        <v>1245196</v>
      </c>
      <c r="J1575" s="301">
        <v>923988</v>
      </c>
      <c r="K1575" s="301">
        <v>144683332</v>
      </c>
      <c r="L1575" s="301">
        <v>107685</v>
      </c>
      <c r="M1575" s="301">
        <v>1.9411020000000001E-2</v>
      </c>
    </row>
    <row r="1576" spans="1:13" ht="14.5" x14ac:dyDescent="0.35">
      <c r="A1576" s="301">
        <v>2008110303</v>
      </c>
      <c r="B1576" s="301">
        <v>2008</v>
      </c>
      <c r="C1576" s="302" t="s">
        <v>39</v>
      </c>
      <c r="D1576" s="302" t="s">
        <v>40</v>
      </c>
      <c r="E1576" s="302" t="s">
        <v>28</v>
      </c>
      <c r="F1576" s="302" t="s">
        <v>34</v>
      </c>
      <c r="G1576" s="302" t="s">
        <v>26</v>
      </c>
      <c r="H1576" s="301">
        <v>1476591</v>
      </c>
      <c r="I1576" s="301">
        <v>667830</v>
      </c>
      <c r="J1576" s="301">
        <v>811094</v>
      </c>
      <c r="K1576" s="301">
        <v>77139068</v>
      </c>
      <c r="L1576" s="301">
        <v>93613</v>
      </c>
      <c r="M1576" s="301">
        <v>1.5773410000000002E-2</v>
      </c>
    </row>
    <row r="1577" spans="1:13" ht="14.5" x14ac:dyDescent="0.35">
      <c r="A1577" s="301">
        <v>2008110313</v>
      </c>
      <c r="B1577" s="301">
        <v>2008</v>
      </c>
      <c r="C1577" s="302" t="s">
        <v>39</v>
      </c>
      <c r="D1577" s="302" t="s">
        <v>40</v>
      </c>
      <c r="E1577" s="302" t="s">
        <v>28</v>
      </c>
      <c r="F1577" s="302" t="s">
        <v>36</v>
      </c>
      <c r="G1577" s="302" t="s">
        <v>26</v>
      </c>
      <c r="H1577" s="301">
        <v>3376139</v>
      </c>
      <c r="I1577" s="301">
        <v>1867322</v>
      </c>
      <c r="J1577" s="301">
        <v>2265656</v>
      </c>
      <c r="K1577" s="301">
        <v>217015646</v>
      </c>
      <c r="L1577" s="301">
        <v>263390</v>
      </c>
      <c r="M1577" s="301">
        <v>1.2818029999999999E-2</v>
      </c>
    </row>
    <row r="1578" spans="1:13" ht="14.5" x14ac:dyDescent="0.35">
      <c r="A1578" s="301">
        <v>2008110403</v>
      </c>
      <c r="B1578" s="301">
        <v>2008</v>
      </c>
      <c r="C1578" s="302" t="s">
        <v>39</v>
      </c>
      <c r="D1578" s="302" t="s">
        <v>40</v>
      </c>
      <c r="E1578" s="302" t="s">
        <v>29</v>
      </c>
      <c r="F1578" s="302" t="s">
        <v>34</v>
      </c>
      <c r="G1578" s="302" t="s">
        <v>26</v>
      </c>
      <c r="H1578" s="301">
        <v>363895</v>
      </c>
      <c r="I1578" s="301">
        <v>107059</v>
      </c>
      <c r="J1578" s="301">
        <v>172902</v>
      </c>
      <c r="K1578" s="301">
        <v>11455538</v>
      </c>
      <c r="L1578" s="301">
        <v>18534</v>
      </c>
      <c r="M1578" s="301">
        <v>1.963382E-2</v>
      </c>
    </row>
    <row r="1579" spans="1:13" ht="14.5" x14ac:dyDescent="0.35">
      <c r="A1579" s="301">
        <v>2008110413</v>
      </c>
      <c r="B1579" s="301">
        <v>2008</v>
      </c>
      <c r="C1579" s="302" t="s">
        <v>39</v>
      </c>
      <c r="D1579" s="302" t="s">
        <v>40</v>
      </c>
      <c r="E1579" s="302" t="s">
        <v>29</v>
      </c>
      <c r="F1579" s="302" t="s">
        <v>36</v>
      </c>
      <c r="G1579" s="302" t="s">
        <v>26</v>
      </c>
      <c r="H1579" s="301">
        <v>1228947</v>
      </c>
      <c r="I1579" s="301">
        <v>440170</v>
      </c>
      <c r="J1579" s="301">
        <v>699575</v>
      </c>
      <c r="K1579" s="301">
        <v>51468645</v>
      </c>
      <c r="L1579" s="301">
        <v>81690</v>
      </c>
      <c r="M1579" s="301">
        <v>1.504394E-2</v>
      </c>
    </row>
    <row r="1580" spans="1:13" ht="14.5" x14ac:dyDescent="0.35">
      <c r="A1580" s="301">
        <v>2008130101</v>
      </c>
      <c r="B1580" s="301">
        <v>2008</v>
      </c>
      <c r="C1580" s="302" t="s">
        <v>63</v>
      </c>
      <c r="D1580" s="302" t="s">
        <v>64</v>
      </c>
      <c r="E1580" s="302" t="s">
        <v>65</v>
      </c>
      <c r="F1580" s="302" t="s">
        <v>26</v>
      </c>
      <c r="G1580" s="302" t="s">
        <v>25</v>
      </c>
      <c r="H1580" s="301">
        <v>44992</v>
      </c>
      <c r="I1580" s="301">
        <v>9812</v>
      </c>
      <c r="J1580" s="301">
        <v>9820</v>
      </c>
      <c r="K1580" s="301">
        <v>777568</v>
      </c>
      <c r="L1580" s="301">
        <v>781</v>
      </c>
      <c r="M1580" s="301">
        <v>5.7614539999999999E-2</v>
      </c>
    </row>
    <row r="1581" spans="1:13" ht="14.5" x14ac:dyDescent="0.35">
      <c r="A1581" s="301">
        <v>2008130401</v>
      </c>
      <c r="B1581" s="301">
        <v>2008</v>
      </c>
      <c r="C1581" s="302" t="s">
        <v>63</v>
      </c>
      <c r="D1581" s="302" t="s">
        <v>64</v>
      </c>
      <c r="E1581" s="302" t="s">
        <v>29</v>
      </c>
      <c r="F1581" s="302" t="s">
        <v>26</v>
      </c>
      <c r="G1581" s="302" t="s">
        <v>25</v>
      </c>
      <c r="H1581" s="301">
        <v>58403</v>
      </c>
      <c r="I1581" s="301">
        <v>10796</v>
      </c>
      <c r="J1581" s="301">
        <v>21331</v>
      </c>
      <c r="K1581" s="301">
        <v>836452</v>
      </c>
      <c r="L1581" s="301">
        <v>1653</v>
      </c>
      <c r="M1581" s="301">
        <v>3.5340530000000002E-2</v>
      </c>
    </row>
    <row r="1582" spans="1:13" ht="14.5" x14ac:dyDescent="0.35">
      <c r="A1582" s="301">
        <v>2008130403</v>
      </c>
      <c r="B1582" s="301">
        <v>2008</v>
      </c>
      <c r="C1582" s="302" t="s">
        <v>63</v>
      </c>
      <c r="D1582" s="302" t="s">
        <v>64</v>
      </c>
      <c r="E1582" s="302" t="s">
        <v>26</v>
      </c>
      <c r="F1582" s="302" t="s">
        <v>26</v>
      </c>
      <c r="G1582" s="302" t="s">
        <v>66</v>
      </c>
      <c r="H1582" s="301">
        <v>15323</v>
      </c>
      <c r="I1582" s="301">
        <v>6192</v>
      </c>
      <c r="J1582" s="301">
        <v>4535</v>
      </c>
      <c r="K1582" s="301">
        <v>399264</v>
      </c>
      <c r="L1582" s="301">
        <v>346</v>
      </c>
      <c r="M1582" s="301">
        <v>4.4264449999999997E-2</v>
      </c>
    </row>
    <row r="1583" spans="1:13" ht="14.5" x14ac:dyDescent="0.35">
      <c r="A1583" s="301">
        <v>2008140103</v>
      </c>
      <c r="B1583" s="301">
        <v>2008</v>
      </c>
      <c r="C1583" s="302" t="s">
        <v>41</v>
      </c>
      <c r="D1583" s="302" t="s">
        <v>42</v>
      </c>
      <c r="E1583" s="302" t="s">
        <v>25</v>
      </c>
      <c r="F1583" s="302" t="s">
        <v>26</v>
      </c>
      <c r="G1583" s="302" t="s">
        <v>26</v>
      </c>
      <c r="H1583" s="301">
        <v>189862</v>
      </c>
      <c r="I1583" s="301">
        <v>461653</v>
      </c>
      <c r="J1583" s="301">
        <v>23979</v>
      </c>
      <c r="K1583" s="301">
        <v>42480533</v>
      </c>
      <c r="L1583" s="301">
        <v>2223</v>
      </c>
      <c r="M1583" s="301">
        <v>8.5410799999999995E-2</v>
      </c>
    </row>
    <row r="1584" spans="1:13" ht="14.5" x14ac:dyDescent="0.35">
      <c r="A1584" s="301">
        <v>2008140203</v>
      </c>
      <c r="B1584" s="301">
        <v>2008</v>
      </c>
      <c r="C1584" s="302" t="s">
        <v>41</v>
      </c>
      <c r="D1584" s="302" t="s">
        <v>42</v>
      </c>
      <c r="E1584" s="302" t="s">
        <v>27</v>
      </c>
      <c r="F1584" s="302" t="s">
        <v>26</v>
      </c>
      <c r="G1584" s="302" t="s">
        <v>26</v>
      </c>
      <c r="H1584" s="301">
        <v>397328</v>
      </c>
      <c r="I1584" s="301">
        <v>473275</v>
      </c>
      <c r="J1584" s="301">
        <v>78855</v>
      </c>
      <c r="K1584" s="301">
        <v>48626987</v>
      </c>
      <c r="L1584" s="301">
        <v>8102</v>
      </c>
      <c r="M1584" s="301">
        <v>4.9042910000000002E-2</v>
      </c>
    </row>
    <row r="1585" spans="1:13" ht="14.5" x14ac:dyDescent="0.35">
      <c r="A1585" s="301">
        <v>2008140303</v>
      </c>
      <c r="B1585" s="301">
        <v>2008</v>
      </c>
      <c r="C1585" s="302" t="s">
        <v>41</v>
      </c>
      <c r="D1585" s="302" t="s">
        <v>42</v>
      </c>
      <c r="E1585" s="302" t="s">
        <v>28</v>
      </c>
      <c r="F1585" s="302" t="s">
        <v>26</v>
      </c>
      <c r="G1585" s="302" t="s">
        <v>26</v>
      </c>
      <c r="H1585" s="301">
        <v>1300480</v>
      </c>
      <c r="I1585" s="301">
        <v>502034</v>
      </c>
      <c r="J1585" s="301">
        <v>348765</v>
      </c>
      <c r="K1585" s="301">
        <v>50856401</v>
      </c>
      <c r="L1585" s="301">
        <v>34689</v>
      </c>
      <c r="M1585" s="301">
        <v>3.7489939999999999E-2</v>
      </c>
    </row>
    <row r="1586" spans="1:13" ht="14.5" x14ac:dyDescent="0.35">
      <c r="A1586" s="301">
        <v>2008200103</v>
      </c>
      <c r="B1586" s="301">
        <v>2008</v>
      </c>
      <c r="C1586" s="302" t="s">
        <v>43</v>
      </c>
      <c r="D1586" s="302" t="s">
        <v>44</v>
      </c>
      <c r="E1586" s="302" t="s">
        <v>25</v>
      </c>
      <c r="F1586" s="302" t="s">
        <v>26</v>
      </c>
      <c r="G1586" s="302" t="s">
        <v>26</v>
      </c>
      <c r="H1586" s="301">
        <v>535127</v>
      </c>
      <c r="I1586" s="301">
        <v>330603</v>
      </c>
      <c r="J1586" s="301">
        <v>93932</v>
      </c>
      <c r="K1586" s="301">
        <v>30072395</v>
      </c>
      <c r="L1586" s="301">
        <v>8577</v>
      </c>
      <c r="M1586" s="301">
        <v>6.2390920000000002E-2</v>
      </c>
    </row>
    <row r="1587" spans="1:13" ht="14.5" x14ac:dyDescent="0.35">
      <c r="A1587" s="301">
        <v>2008200203</v>
      </c>
      <c r="B1587" s="301">
        <v>2008</v>
      </c>
      <c r="C1587" s="302" t="s">
        <v>43</v>
      </c>
      <c r="D1587" s="302" t="s">
        <v>44</v>
      </c>
      <c r="E1587" s="302" t="s">
        <v>27</v>
      </c>
      <c r="F1587" s="302" t="s">
        <v>26</v>
      </c>
      <c r="G1587" s="302" t="s">
        <v>26</v>
      </c>
      <c r="H1587" s="301">
        <v>1192756</v>
      </c>
      <c r="I1587" s="301">
        <v>422101</v>
      </c>
      <c r="J1587" s="301">
        <v>317948</v>
      </c>
      <c r="K1587" s="301">
        <v>38982313</v>
      </c>
      <c r="L1587" s="301">
        <v>29421</v>
      </c>
      <c r="M1587" s="301">
        <v>4.0540590000000001E-2</v>
      </c>
    </row>
    <row r="1588" spans="1:13" ht="14.5" x14ac:dyDescent="0.35">
      <c r="A1588" s="301">
        <v>2008200303</v>
      </c>
      <c r="B1588" s="301">
        <v>2008</v>
      </c>
      <c r="C1588" s="302" t="s">
        <v>43</v>
      </c>
      <c r="D1588" s="302" t="s">
        <v>44</v>
      </c>
      <c r="E1588" s="302" t="s">
        <v>28</v>
      </c>
      <c r="F1588" s="302" t="s">
        <v>26</v>
      </c>
      <c r="G1588" s="302" t="s">
        <v>26</v>
      </c>
      <c r="H1588" s="301">
        <v>2667954</v>
      </c>
      <c r="I1588" s="301">
        <v>527556</v>
      </c>
      <c r="J1588" s="301">
        <v>901659</v>
      </c>
      <c r="K1588" s="301">
        <v>45798412</v>
      </c>
      <c r="L1588" s="301">
        <v>76809</v>
      </c>
      <c r="M1588" s="301">
        <v>3.4734880000000003E-2</v>
      </c>
    </row>
    <row r="1589" spans="1:13" ht="14.5" x14ac:dyDescent="0.35">
      <c r="A1589" s="301">
        <v>2008240103</v>
      </c>
      <c r="B1589" s="301">
        <v>2008</v>
      </c>
      <c r="C1589" s="302" t="s">
        <v>45</v>
      </c>
      <c r="D1589" s="302" t="s">
        <v>46</v>
      </c>
      <c r="E1589" s="302" t="s">
        <v>25</v>
      </c>
      <c r="F1589" s="302" t="s">
        <v>26</v>
      </c>
      <c r="G1589" s="302" t="s">
        <v>26</v>
      </c>
      <c r="H1589" s="301">
        <v>262976</v>
      </c>
      <c r="I1589" s="301">
        <v>227080</v>
      </c>
      <c r="J1589" s="301">
        <v>47408</v>
      </c>
      <c r="K1589" s="301">
        <v>17641316</v>
      </c>
      <c r="L1589" s="301">
        <v>3736</v>
      </c>
      <c r="M1589" s="301">
        <v>7.0384790000000003E-2</v>
      </c>
    </row>
    <row r="1590" spans="1:13" ht="14.5" x14ac:dyDescent="0.35">
      <c r="A1590" s="301">
        <v>2008240203</v>
      </c>
      <c r="B1590" s="301">
        <v>2008</v>
      </c>
      <c r="C1590" s="302" t="s">
        <v>45</v>
      </c>
      <c r="D1590" s="302" t="s">
        <v>46</v>
      </c>
      <c r="E1590" s="302" t="s">
        <v>27</v>
      </c>
      <c r="F1590" s="302" t="s">
        <v>26</v>
      </c>
      <c r="G1590" s="302" t="s">
        <v>26</v>
      </c>
      <c r="H1590" s="301">
        <v>308102</v>
      </c>
      <c r="I1590" s="301">
        <v>92924</v>
      </c>
      <c r="J1590" s="301">
        <v>71085</v>
      </c>
      <c r="K1590" s="301">
        <v>7884684</v>
      </c>
      <c r="L1590" s="301">
        <v>6053</v>
      </c>
      <c r="M1590" s="301">
        <v>5.09024E-2</v>
      </c>
    </row>
    <row r="1591" spans="1:13" ht="14.5" x14ac:dyDescent="0.35">
      <c r="A1591" s="301">
        <v>2008240303</v>
      </c>
      <c r="B1591" s="301">
        <v>2008</v>
      </c>
      <c r="C1591" s="302" t="s">
        <v>45</v>
      </c>
      <c r="D1591" s="302" t="s">
        <v>46</v>
      </c>
      <c r="E1591" s="302" t="s">
        <v>28</v>
      </c>
      <c r="F1591" s="302" t="s">
        <v>26</v>
      </c>
      <c r="G1591" s="302" t="s">
        <v>26</v>
      </c>
      <c r="H1591" s="301">
        <v>1408238</v>
      </c>
      <c r="I1591" s="301">
        <v>231488</v>
      </c>
      <c r="J1591" s="301">
        <v>462649</v>
      </c>
      <c r="K1591" s="301">
        <v>20897720</v>
      </c>
      <c r="L1591" s="301">
        <v>41980</v>
      </c>
      <c r="M1591" s="301">
        <v>3.3545539999999999E-2</v>
      </c>
    </row>
    <row r="1592" spans="1:13" ht="14.5" x14ac:dyDescent="0.35">
      <c r="A1592" s="301">
        <v>2008260103</v>
      </c>
      <c r="B1592" s="301">
        <v>2008</v>
      </c>
      <c r="C1592" s="302" t="s">
        <v>47</v>
      </c>
      <c r="D1592" s="302" t="s">
        <v>48</v>
      </c>
      <c r="E1592" s="302" t="s">
        <v>25</v>
      </c>
      <c r="F1592" s="302" t="s">
        <v>26</v>
      </c>
      <c r="G1592" s="302" t="s">
        <v>26</v>
      </c>
      <c r="H1592" s="301">
        <v>295930</v>
      </c>
      <c r="I1592" s="301">
        <v>160032</v>
      </c>
      <c r="J1592" s="301">
        <v>42540</v>
      </c>
      <c r="K1592" s="301">
        <v>11264020</v>
      </c>
      <c r="L1592" s="301">
        <v>2979</v>
      </c>
      <c r="M1592" s="301">
        <v>9.9334370000000005E-2</v>
      </c>
    </row>
    <row r="1593" spans="1:13" ht="14.5" x14ac:dyDescent="0.35">
      <c r="A1593" s="301">
        <v>2008260203</v>
      </c>
      <c r="B1593" s="301">
        <v>2008</v>
      </c>
      <c r="C1593" s="302" t="s">
        <v>47</v>
      </c>
      <c r="D1593" s="302" t="s">
        <v>48</v>
      </c>
      <c r="E1593" s="302" t="s">
        <v>27</v>
      </c>
      <c r="F1593" s="302" t="s">
        <v>26</v>
      </c>
      <c r="G1593" s="302" t="s">
        <v>26</v>
      </c>
      <c r="H1593" s="301">
        <v>697467</v>
      </c>
      <c r="I1593" s="301">
        <v>203024</v>
      </c>
      <c r="J1593" s="301">
        <v>153520</v>
      </c>
      <c r="K1593" s="301">
        <v>14358844</v>
      </c>
      <c r="L1593" s="301">
        <v>10868</v>
      </c>
      <c r="M1593" s="301">
        <v>6.4178100000000002E-2</v>
      </c>
    </row>
    <row r="1594" spans="1:13" ht="14.5" x14ac:dyDescent="0.35">
      <c r="A1594" s="301">
        <v>2008260303</v>
      </c>
      <c r="B1594" s="301">
        <v>2008</v>
      </c>
      <c r="C1594" s="302" t="s">
        <v>47</v>
      </c>
      <c r="D1594" s="302" t="s">
        <v>48</v>
      </c>
      <c r="E1594" s="302" t="s">
        <v>28</v>
      </c>
      <c r="F1594" s="302" t="s">
        <v>26</v>
      </c>
      <c r="G1594" s="302" t="s">
        <v>26</v>
      </c>
      <c r="H1594" s="301">
        <v>1571072</v>
      </c>
      <c r="I1594" s="301">
        <v>284120</v>
      </c>
      <c r="J1594" s="301">
        <v>456778</v>
      </c>
      <c r="K1594" s="301">
        <v>21455092</v>
      </c>
      <c r="L1594" s="301">
        <v>34993</v>
      </c>
      <c r="M1594" s="301">
        <v>4.4896430000000001E-2</v>
      </c>
    </row>
    <row r="1595" spans="1:13" ht="14.5" x14ac:dyDescent="0.35">
      <c r="A1595" s="301">
        <v>2008280103</v>
      </c>
      <c r="B1595" s="301">
        <v>2008</v>
      </c>
      <c r="C1595" s="302" t="s">
        <v>49</v>
      </c>
      <c r="D1595" s="302" t="s">
        <v>50</v>
      </c>
      <c r="E1595" s="302" t="s">
        <v>25</v>
      </c>
      <c r="F1595" s="302" t="s">
        <v>26</v>
      </c>
      <c r="G1595" s="302" t="s">
        <v>26</v>
      </c>
      <c r="H1595" s="301">
        <v>1375207</v>
      </c>
      <c r="I1595" s="301">
        <v>739974</v>
      </c>
      <c r="J1595" s="301">
        <v>169995</v>
      </c>
      <c r="K1595" s="301">
        <v>68233006</v>
      </c>
      <c r="L1595" s="301">
        <v>15728</v>
      </c>
      <c r="M1595" s="301">
        <v>8.7436150000000004E-2</v>
      </c>
    </row>
    <row r="1596" spans="1:13" ht="14.5" x14ac:dyDescent="0.35">
      <c r="A1596" s="301">
        <v>2008280203</v>
      </c>
      <c r="B1596" s="301">
        <v>2008</v>
      </c>
      <c r="C1596" s="302" t="s">
        <v>49</v>
      </c>
      <c r="D1596" s="302" t="s">
        <v>50</v>
      </c>
      <c r="E1596" s="302" t="s">
        <v>27</v>
      </c>
      <c r="F1596" s="302" t="s">
        <v>26</v>
      </c>
      <c r="G1596" s="302" t="s">
        <v>26</v>
      </c>
      <c r="H1596" s="301">
        <v>2605594</v>
      </c>
      <c r="I1596" s="301">
        <v>714447</v>
      </c>
      <c r="J1596" s="301">
        <v>543290</v>
      </c>
      <c r="K1596" s="301">
        <v>66940244</v>
      </c>
      <c r="L1596" s="301">
        <v>50972</v>
      </c>
      <c r="M1596" s="301">
        <v>5.1118200000000003E-2</v>
      </c>
    </row>
    <row r="1597" spans="1:13" ht="14.5" x14ac:dyDescent="0.35">
      <c r="A1597" s="301">
        <v>2008280303</v>
      </c>
      <c r="B1597" s="301">
        <v>2008</v>
      </c>
      <c r="C1597" s="302" t="s">
        <v>49</v>
      </c>
      <c r="D1597" s="302" t="s">
        <v>50</v>
      </c>
      <c r="E1597" s="302" t="s">
        <v>28</v>
      </c>
      <c r="F1597" s="302" t="s">
        <v>26</v>
      </c>
      <c r="G1597" s="302" t="s">
        <v>26</v>
      </c>
      <c r="H1597" s="301">
        <v>3884872</v>
      </c>
      <c r="I1597" s="301">
        <v>754599</v>
      </c>
      <c r="J1597" s="301">
        <v>1136902</v>
      </c>
      <c r="K1597" s="301">
        <v>71353027</v>
      </c>
      <c r="L1597" s="301">
        <v>107578</v>
      </c>
      <c r="M1597" s="301">
        <v>3.611205E-2</v>
      </c>
    </row>
    <row r="1598" spans="1:13" ht="14.5" x14ac:dyDescent="0.35">
      <c r="A1598" s="301">
        <v>2008290103</v>
      </c>
      <c r="B1598" s="301">
        <v>2008</v>
      </c>
      <c r="C1598" s="302" t="s">
        <v>51</v>
      </c>
      <c r="D1598" s="302" t="s">
        <v>52</v>
      </c>
      <c r="E1598" s="302" t="s">
        <v>25</v>
      </c>
      <c r="F1598" s="302" t="s">
        <v>26</v>
      </c>
      <c r="G1598" s="302" t="s">
        <v>26</v>
      </c>
      <c r="H1598" s="301">
        <v>505920</v>
      </c>
      <c r="I1598" s="301">
        <v>298205</v>
      </c>
      <c r="J1598" s="301">
        <v>74003</v>
      </c>
      <c r="K1598" s="301">
        <v>23064702</v>
      </c>
      <c r="L1598" s="301">
        <v>5568</v>
      </c>
      <c r="M1598" s="301">
        <v>9.0869169999999999E-2</v>
      </c>
    </row>
    <row r="1599" spans="1:13" ht="14.5" x14ac:dyDescent="0.35">
      <c r="A1599" s="301">
        <v>2008290203</v>
      </c>
      <c r="B1599" s="301">
        <v>2008</v>
      </c>
      <c r="C1599" s="302" t="s">
        <v>51</v>
      </c>
      <c r="D1599" s="302" t="s">
        <v>52</v>
      </c>
      <c r="E1599" s="302" t="s">
        <v>27</v>
      </c>
      <c r="F1599" s="302" t="s">
        <v>26</v>
      </c>
      <c r="G1599" s="302" t="s">
        <v>26</v>
      </c>
      <c r="H1599" s="301">
        <v>624191</v>
      </c>
      <c r="I1599" s="301">
        <v>195155</v>
      </c>
      <c r="J1599" s="301">
        <v>143191</v>
      </c>
      <c r="K1599" s="301">
        <v>15513837</v>
      </c>
      <c r="L1599" s="301">
        <v>11372</v>
      </c>
      <c r="M1599" s="301">
        <v>5.4888850000000003E-2</v>
      </c>
    </row>
    <row r="1600" spans="1:13" ht="14.5" x14ac:dyDescent="0.35">
      <c r="A1600" s="301">
        <v>2008290303</v>
      </c>
      <c r="B1600" s="301">
        <v>2008</v>
      </c>
      <c r="C1600" s="302" t="s">
        <v>51</v>
      </c>
      <c r="D1600" s="302" t="s">
        <v>52</v>
      </c>
      <c r="E1600" s="302" t="s">
        <v>28</v>
      </c>
      <c r="F1600" s="302" t="s">
        <v>26</v>
      </c>
      <c r="G1600" s="302" t="s">
        <v>26</v>
      </c>
      <c r="H1600" s="301">
        <v>1035901</v>
      </c>
      <c r="I1600" s="301">
        <v>203220</v>
      </c>
      <c r="J1600" s="301">
        <v>329794</v>
      </c>
      <c r="K1600" s="301">
        <v>16400104</v>
      </c>
      <c r="L1600" s="301">
        <v>26439</v>
      </c>
      <c r="M1600" s="301">
        <v>3.9180100000000002E-2</v>
      </c>
    </row>
    <row r="1601" spans="1:13" ht="14.5" x14ac:dyDescent="0.35">
      <c r="A1601" s="301">
        <v>2008320103</v>
      </c>
      <c r="B1601" s="301">
        <v>2008</v>
      </c>
      <c r="C1601" s="302" t="s">
        <v>53</v>
      </c>
      <c r="D1601" s="302" t="s">
        <v>54</v>
      </c>
      <c r="E1601" s="302" t="s">
        <v>25</v>
      </c>
      <c r="F1601" s="302" t="s">
        <v>26</v>
      </c>
      <c r="G1601" s="302" t="s">
        <v>26</v>
      </c>
      <c r="H1601" s="301">
        <v>564171</v>
      </c>
      <c r="I1601" s="301">
        <v>291481</v>
      </c>
      <c r="J1601" s="301">
        <v>80629</v>
      </c>
      <c r="K1601" s="301">
        <v>29780762</v>
      </c>
      <c r="L1601" s="301">
        <v>8232</v>
      </c>
      <c r="M1601" s="301">
        <v>6.8530859999999999E-2</v>
      </c>
    </row>
    <row r="1602" spans="1:13" ht="14.5" x14ac:dyDescent="0.35">
      <c r="A1602" s="301">
        <v>2008320203</v>
      </c>
      <c r="B1602" s="301">
        <v>2008</v>
      </c>
      <c r="C1602" s="302" t="s">
        <v>53</v>
      </c>
      <c r="D1602" s="302" t="s">
        <v>54</v>
      </c>
      <c r="E1602" s="302" t="s">
        <v>27</v>
      </c>
      <c r="F1602" s="302" t="s">
        <v>26</v>
      </c>
      <c r="G1602" s="302" t="s">
        <v>26</v>
      </c>
      <c r="H1602" s="301">
        <v>466859</v>
      </c>
      <c r="I1602" s="301">
        <v>136237</v>
      </c>
      <c r="J1602" s="301">
        <v>97203</v>
      </c>
      <c r="K1602" s="301">
        <v>13338672</v>
      </c>
      <c r="L1602" s="301">
        <v>9482</v>
      </c>
      <c r="M1602" s="301">
        <v>4.9238959999999998E-2</v>
      </c>
    </row>
    <row r="1603" spans="1:13" ht="14.5" x14ac:dyDescent="0.35">
      <c r="A1603" s="301">
        <v>2008320303</v>
      </c>
      <c r="B1603" s="301">
        <v>2008</v>
      </c>
      <c r="C1603" s="302" t="s">
        <v>53</v>
      </c>
      <c r="D1603" s="302" t="s">
        <v>54</v>
      </c>
      <c r="E1603" s="302" t="s">
        <v>28</v>
      </c>
      <c r="F1603" s="302" t="s">
        <v>26</v>
      </c>
      <c r="G1603" s="302" t="s">
        <v>26</v>
      </c>
      <c r="H1603" s="301">
        <v>734225</v>
      </c>
      <c r="I1603" s="301">
        <v>126100</v>
      </c>
      <c r="J1603" s="301">
        <v>186105</v>
      </c>
      <c r="K1603" s="301">
        <v>11786088</v>
      </c>
      <c r="L1603" s="301">
        <v>17317</v>
      </c>
      <c r="M1603" s="301">
        <v>4.239892E-2</v>
      </c>
    </row>
    <row r="1604" spans="1:13" ht="14.5" x14ac:dyDescent="0.35">
      <c r="A1604" s="301">
        <v>2008330103</v>
      </c>
      <c r="B1604" s="301">
        <v>2008</v>
      </c>
      <c r="C1604" s="302" t="s">
        <v>55</v>
      </c>
      <c r="D1604" s="302" t="s">
        <v>56</v>
      </c>
      <c r="E1604" s="302" t="s">
        <v>25</v>
      </c>
      <c r="F1604" s="302" t="s">
        <v>26</v>
      </c>
      <c r="G1604" s="302" t="s">
        <v>26</v>
      </c>
      <c r="H1604" s="301">
        <v>636625</v>
      </c>
      <c r="I1604" s="301">
        <v>347126</v>
      </c>
      <c r="J1604" s="301">
        <v>88065</v>
      </c>
      <c r="K1604" s="301">
        <v>30890712</v>
      </c>
      <c r="L1604" s="301">
        <v>7805</v>
      </c>
      <c r="M1604" s="301">
        <v>8.1561419999999996E-2</v>
      </c>
    </row>
    <row r="1605" spans="1:13" ht="14.5" x14ac:dyDescent="0.35">
      <c r="A1605" s="301">
        <v>2008330203</v>
      </c>
      <c r="B1605" s="301">
        <v>2008</v>
      </c>
      <c r="C1605" s="302" t="s">
        <v>55</v>
      </c>
      <c r="D1605" s="302" t="s">
        <v>56</v>
      </c>
      <c r="E1605" s="302" t="s">
        <v>27</v>
      </c>
      <c r="F1605" s="302" t="s">
        <v>26</v>
      </c>
      <c r="G1605" s="302" t="s">
        <v>26</v>
      </c>
      <c r="H1605" s="301">
        <v>774220</v>
      </c>
      <c r="I1605" s="301">
        <v>198687</v>
      </c>
      <c r="J1605" s="301">
        <v>146244</v>
      </c>
      <c r="K1605" s="301">
        <v>17364380</v>
      </c>
      <c r="L1605" s="301">
        <v>12777</v>
      </c>
      <c r="M1605" s="301">
        <v>6.0595629999999998E-2</v>
      </c>
    </row>
    <row r="1606" spans="1:13" ht="14.5" x14ac:dyDescent="0.35">
      <c r="A1606" s="301">
        <v>2008330303</v>
      </c>
      <c r="B1606" s="301">
        <v>2008</v>
      </c>
      <c r="C1606" s="302" t="s">
        <v>55</v>
      </c>
      <c r="D1606" s="302" t="s">
        <v>56</v>
      </c>
      <c r="E1606" s="302" t="s">
        <v>28</v>
      </c>
      <c r="F1606" s="302" t="s">
        <v>26</v>
      </c>
      <c r="G1606" s="302" t="s">
        <v>26</v>
      </c>
      <c r="H1606" s="301">
        <v>1371415</v>
      </c>
      <c r="I1606" s="301">
        <v>224176</v>
      </c>
      <c r="J1606" s="301">
        <v>369119</v>
      </c>
      <c r="K1606" s="301">
        <v>19151848</v>
      </c>
      <c r="L1606" s="301">
        <v>31462</v>
      </c>
      <c r="M1606" s="301">
        <v>4.358977E-2</v>
      </c>
    </row>
    <row r="1607" spans="1:13" ht="14.5" x14ac:dyDescent="0.35">
      <c r="A1607" s="301">
        <v>2008370103</v>
      </c>
      <c r="B1607" s="301">
        <v>2008</v>
      </c>
      <c r="C1607" s="302" t="s">
        <v>57</v>
      </c>
      <c r="D1607" s="302" t="s">
        <v>58</v>
      </c>
      <c r="E1607" s="302" t="s">
        <v>25</v>
      </c>
      <c r="F1607" s="302" t="s">
        <v>26</v>
      </c>
      <c r="G1607" s="302" t="s">
        <v>26</v>
      </c>
      <c r="H1607" s="301">
        <v>834938</v>
      </c>
      <c r="I1607" s="301">
        <v>668059</v>
      </c>
      <c r="J1607" s="301">
        <v>176496</v>
      </c>
      <c r="K1607" s="301">
        <v>15513257</v>
      </c>
      <c r="L1607" s="301">
        <v>4057</v>
      </c>
      <c r="M1607" s="301">
        <v>0.20581640000000001</v>
      </c>
    </row>
    <row r="1608" spans="1:13" ht="14.5" x14ac:dyDescent="0.35">
      <c r="A1608" s="301">
        <v>2008370203</v>
      </c>
      <c r="B1608" s="301">
        <v>2008</v>
      </c>
      <c r="C1608" s="302" t="s">
        <v>57</v>
      </c>
      <c r="D1608" s="302" t="s">
        <v>58</v>
      </c>
      <c r="E1608" s="302" t="s">
        <v>27</v>
      </c>
      <c r="F1608" s="302" t="s">
        <v>26</v>
      </c>
      <c r="G1608" s="302" t="s">
        <v>26</v>
      </c>
      <c r="H1608" s="301">
        <v>1240331</v>
      </c>
      <c r="I1608" s="301">
        <v>598502</v>
      </c>
      <c r="J1608" s="301">
        <v>427735</v>
      </c>
      <c r="K1608" s="301">
        <v>13458435</v>
      </c>
      <c r="L1608" s="301">
        <v>9616</v>
      </c>
      <c r="M1608" s="301">
        <v>0.1289912</v>
      </c>
    </row>
    <row r="1609" spans="1:13" ht="14.5" x14ac:dyDescent="0.35">
      <c r="A1609" s="301">
        <v>2008370303</v>
      </c>
      <c r="B1609" s="301">
        <v>2008</v>
      </c>
      <c r="C1609" s="302" t="s">
        <v>57</v>
      </c>
      <c r="D1609" s="302" t="s">
        <v>58</v>
      </c>
      <c r="E1609" s="302" t="s">
        <v>28</v>
      </c>
      <c r="F1609" s="302" t="s">
        <v>26</v>
      </c>
      <c r="G1609" s="302" t="s">
        <v>26</v>
      </c>
      <c r="H1609" s="301">
        <v>1754280</v>
      </c>
      <c r="I1609" s="301">
        <v>535131</v>
      </c>
      <c r="J1609" s="301">
        <v>895453</v>
      </c>
      <c r="K1609" s="301">
        <v>12595656</v>
      </c>
      <c r="L1609" s="301">
        <v>21244</v>
      </c>
      <c r="M1609" s="301">
        <v>8.2577090000000006E-2</v>
      </c>
    </row>
    <row r="1610" spans="1:13" ht="14.5" x14ac:dyDescent="0.35">
      <c r="A1610" s="301">
        <v>2008400103</v>
      </c>
      <c r="B1610" s="301">
        <v>2008</v>
      </c>
      <c r="C1610" s="302" t="s">
        <v>59</v>
      </c>
      <c r="D1610" s="302" t="s">
        <v>60</v>
      </c>
      <c r="E1610" s="302" t="s">
        <v>25</v>
      </c>
      <c r="F1610" s="302" t="s">
        <v>26</v>
      </c>
      <c r="G1610" s="302" t="s">
        <v>26</v>
      </c>
      <c r="H1610" s="301">
        <v>553580</v>
      </c>
      <c r="I1610" s="301">
        <v>327244</v>
      </c>
      <c r="J1610" s="301">
        <v>78171</v>
      </c>
      <c r="K1610" s="301">
        <v>27079937</v>
      </c>
      <c r="L1610" s="301">
        <v>6489</v>
      </c>
      <c r="M1610" s="301">
        <v>8.5313940000000005E-2</v>
      </c>
    </row>
    <row r="1611" spans="1:13" ht="14.5" x14ac:dyDescent="0.35">
      <c r="A1611" s="301">
        <v>2008400203</v>
      </c>
      <c r="B1611" s="301">
        <v>2008</v>
      </c>
      <c r="C1611" s="302" t="s">
        <v>59</v>
      </c>
      <c r="D1611" s="302" t="s">
        <v>60</v>
      </c>
      <c r="E1611" s="302" t="s">
        <v>27</v>
      </c>
      <c r="F1611" s="302" t="s">
        <v>26</v>
      </c>
      <c r="G1611" s="302" t="s">
        <v>26</v>
      </c>
      <c r="H1611" s="301">
        <v>462943</v>
      </c>
      <c r="I1611" s="301">
        <v>165208</v>
      </c>
      <c r="J1611" s="301">
        <v>115796</v>
      </c>
      <c r="K1611" s="301">
        <v>13820340</v>
      </c>
      <c r="L1611" s="301">
        <v>9645</v>
      </c>
      <c r="M1611" s="301">
        <v>4.7999220000000002E-2</v>
      </c>
    </row>
    <row r="1612" spans="1:13" ht="14.5" x14ac:dyDescent="0.35">
      <c r="A1612" s="301">
        <v>2008400303</v>
      </c>
      <c r="B1612" s="301">
        <v>2008</v>
      </c>
      <c r="C1612" s="302" t="s">
        <v>59</v>
      </c>
      <c r="D1612" s="302" t="s">
        <v>60</v>
      </c>
      <c r="E1612" s="302" t="s">
        <v>28</v>
      </c>
      <c r="F1612" s="302" t="s">
        <v>26</v>
      </c>
      <c r="G1612" s="302" t="s">
        <v>26</v>
      </c>
      <c r="H1612" s="301">
        <v>297990</v>
      </c>
      <c r="I1612" s="301">
        <v>67088</v>
      </c>
      <c r="J1612" s="301">
        <v>101458</v>
      </c>
      <c r="K1612" s="301">
        <v>5264796</v>
      </c>
      <c r="L1612" s="301">
        <v>7901</v>
      </c>
      <c r="M1612" s="301">
        <v>3.7717580000000001E-2</v>
      </c>
    </row>
    <row r="1613" spans="1:13" ht="14.5" x14ac:dyDescent="0.35">
      <c r="A1613" s="301">
        <v>2008990103</v>
      </c>
      <c r="B1613" s="301">
        <v>2008</v>
      </c>
      <c r="C1613" s="302" t="s">
        <v>61</v>
      </c>
      <c r="D1613" s="302" t="s">
        <v>62</v>
      </c>
      <c r="E1613" s="302" t="s">
        <v>25</v>
      </c>
      <c r="F1613" s="302" t="s">
        <v>26</v>
      </c>
      <c r="G1613" s="302" t="s">
        <v>26</v>
      </c>
      <c r="H1613" s="301">
        <v>66611</v>
      </c>
      <c r="I1613" s="301">
        <v>29524</v>
      </c>
      <c r="J1613" s="301">
        <v>7344</v>
      </c>
      <c r="K1613" s="301">
        <v>1327041</v>
      </c>
      <c r="L1613" s="301">
        <v>331</v>
      </c>
      <c r="M1613" s="301">
        <v>0.20096710000000001</v>
      </c>
    </row>
    <row r="1614" spans="1:13" ht="14.5" x14ac:dyDescent="0.35">
      <c r="A1614" s="301">
        <v>2008990203</v>
      </c>
      <c r="B1614" s="301">
        <v>2008</v>
      </c>
      <c r="C1614" s="302" t="s">
        <v>61</v>
      </c>
      <c r="D1614" s="302" t="s">
        <v>62</v>
      </c>
      <c r="E1614" s="302" t="s">
        <v>27</v>
      </c>
      <c r="F1614" s="302" t="s">
        <v>26</v>
      </c>
      <c r="G1614" s="302" t="s">
        <v>26</v>
      </c>
      <c r="H1614" s="301">
        <v>123866</v>
      </c>
      <c r="I1614" s="301">
        <v>31377</v>
      </c>
      <c r="J1614" s="301">
        <v>24401</v>
      </c>
      <c r="K1614" s="301">
        <v>1198787</v>
      </c>
      <c r="L1614" s="301">
        <v>906</v>
      </c>
      <c r="M1614" s="301">
        <v>0.13665350000000001</v>
      </c>
    </row>
    <row r="1615" spans="1:13" ht="14.5" x14ac:dyDescent="0.35">
      <c r="A1615" s="301">
        <v>2008990303</v>
      </c>
      <c r="B1615" s="301">
        <v>2008</v>
      </c>
      <c r="C1615" s="302" t="s">
        <v>61</v>
      </c>
      <c r="D1615" s="302" t="s">
        <v>62</v>
      </c>
      <c r="E1615" s="302" t="s">
        <v>28</v>
      </c>
      <c r="F1615" s="302" t="s">
        <v>26</v>
      </c>
      <c r="G1615" s="302" t="s">
        <v>26</v>
      </c>
      <c r="H1615" s="301">
        <v>441014</v>
      </c>
      <c r="I1615" s="301">
        <v>79165</v>
      </c>
      <c r="J1615" s="301">
        <v>137719</v>
      </c>
      <c r="K1615" s="301">
        <v>3220741</v>
      </c>
      <c r="L1615" s="301">
        <v>5813</v>
      </c>
      <c r="M1615" s="301">
        <v>7.5864609999999999E-2</v>
      </c>
    </row>
    <row r="1616" spans="1:13" ht="14.5" x14ac:dyDescent="0.35">
      <c r="A1616" s="301">
        <v>2009000103</v>
      </c>
      <c r="B1616" s="301">
        <v>2009</v>
      </c>
      <c r="C1616" s="302" t="s">
        <v>23</v>
      </c>
      <c r="D1616" s="302" t="s">
        <v>24</v>
      </c>
      <c r="E1616" s="302" t="s">
        <v>25</v>
      </c>
      <c r="F1616" s="302" t="s">
        <v>26</v>
      </c>
      <c r="G1616" s="302" t="s">
        <v>26</v>
      </c>
      <c r="H1616" s="301">
        <v>573643</v>
      </c>
      <c r="I1616" s="301">
        <v>1607760</v>
      </c>
      <c r="J1616" s="301">
        <v>539132</v>
      </c>
      <c r="K1616" s="301">
        <v>22018436</v>
      </c>
      <c r="L1616" s="301">
        <v>7130</v>
      </c>
      <c r="M1616" s="301">
        <v>8.0450980000000005E-2</v>
      </c>
    </row>
    <row r="1617" spans="1:13" ht="14.5" x14ac:dyDescent="0.35">
      <c r="A1617" s="301">
        <v>2009000203</v>
      </c>
      <c r="B1617" s="301">
        <v>2009</v>
      </c>
      <c r="C1617" s="302" t="s">
        <v>23</v>
      </c>
      <c r="D1617" s="302" t="s">
        <v>24</v>
      </c>
      <c r="E1617" s="302" t="s">
        <v>27</v>
      </c>
      <c r="F1617" s="302" t="s">
        <v>26</v>
      </c>
      <c r="G1617" s="302" t="s">
        <v>26</v>
      </c>
      <c r="H1617" s="301">
        <v>1481149</v>
      </c>
      <c r="I1617" s="301">
        <v>2965244</v>
      </c>
      <c r="J1617" s="301">
        <v>2374783</v>
      </c>
      <c r="K1617" s="301">
        <v>34912364</v>
      </c>
      <c r="L1617" s="301">
        <v>28058</v>
      </c>
      <c r="M1617" s="301">
        <v>5.278965E-2</v>
      </c>
    </row>
    <row r="1618" spans="1:13" ht="14.5" x14ac:dyDescent="0.35">
      <c r="A1618" s="301">
        <v>2009000303</v>
      </c>
      <c r="B1618" s="301">
        <v>2009</v>
      </c>
      <c r="C1618" s="302" t="s">
        <v>23</v>
      </c>
      <c r="D1618" s="302" t="s">
        <v>24</v>
      </c>
      <c r="E1618" s="302" t="s">
        <v>28</v>
      </c>
      <c r="F1618" s="302" t="s">
        <v>26</v>
      </c>
      <c r="G1618" s="302" t="s">
        <v>26</v>
      </c>
      <c r="H1618" s="301">
        <v>1337718</v>
      </c>
      <c r="I1618" s="301">
        <v>1693556</v>
      </c>
      <c r="J1618" s="301">
        <v>2144736</v>
      </c>
      <c r="K1618" s="301">
        <v>21359436</v>
      </c>
      <c r="L1618" s="301">
        <v>27101</v>
      </c>
      <c r="M1618" s="301">
        <v>4.9359670000000001E-2</v>
      </c>
    </row>
    <row r="1619" spans="1:13" ht="14.5" x14ac:dyDescent="0.35">
      <c r="A1619" s="301">
        <v>2009000403</v>
      </c>
      <c r="B1619" s="301">
        <v>2009</v>
      </c>
      <c r="C1619" s="302" t="s">
        <v>23</v>
      </c>
      <c r="D1619" s="302" t="s">
        <v>24</v>
      </c>
      <c r="E1619" s="302" t="s">
        <v>29</v>
      </c>
      <c r="F1619" s="302" t="s">
        <v>26</v>
      </c>
      <c r="G1619" s="302" t="s">
        <v>26</v>
      </c>
      <c r="H1619" s="301">
        <v>5944050</v>
      </c>
      <c r="I1619" s="301">
        <v>5438140</v>
      </c>
      <c r="J1619" s="301">
        <v>11497427</v>
      </c>
      <c r="K1619" s="301">
        <v>79949444</v>
      </c>
      <c r="L1619" s="301">
        <v>168864</v>
      </c>
      <c r="M1619" s="301">
        <v>3.5200229999999999E-2</v>
      </c>
    </row>
    <row r="1620" spans="1:13" ht="14.5" x14ac:dyDescent="0.35">
      <c r="A1620" s="301">
        <v>2009010403</v>
      </c>
      <c r="B1620" s="301">
        <v>2009</v>
      </c>
      <c r="C1620" s="302" t="s">
        <v>30</v>
      </c>
      <c r="D1620" s="302" t="s">
        <v>31</v>
      </c>
      <c r="E1620" s="302" t="s">
        <v>26</v>
      </c>
      <c r="F1620" s="302" t="s">
        <v>26</v>
      </c>
      <c r="G1620" s="302" t="s">
        <v>26</v>
      </c>
      <c r="H1620" s="301">
        <v>231664</v>
      </c>
      <c r="I1620" s="301">
        <v>45394</v>
      </c>
      <c r="J1620" s="301">
        <v>72169</v>
      </c>
      <c r="K1620" s="301">
        <v>3766464</v>
      </c>
      <c r="L1620" s="301">
        <v>5764</v>
      </c>
      <c r="M1620" s="301">
        <v>4.0189549999999997E-2</v>
      </c>
    </row>
    <row r="1621" spans="1:13" ht="14.5" x14ac:dyDescent="0.35">
      <c r="A1621" s="301">
        <v>2009020101</v>
      </c>
      <c r="B1621" s="301">
        <v>2009</v>
      </c>
      <c r="C1621" s="302" t="s">
        <v>32</v>
      </c>
      <c r="D1621" s="302" t="s">
        <v>33</v>
      </c>
      <c r="E1621" s="302" t="s">
        <v>25</v>
      </c>
      <c r="F1621" s="302" t="s">
        <v>34</v>
      </c>
      <c r="G1621" s="302" t="s">
        <v>25</v>
      </c>
      <c r="H1621" s="301">
        <v>54400</v>
      </c>
      <c r="I1621" s="301">
        <v>30720</v>
      </c>
      <c r="J1621" s="301">
        <v>8185</v>
      </c>
      <c r="K1621" s="301">
        <v>2949100</v>
      </c>
      <c r="L1621" s="301">
        <v>780</v>
      </c>
      <c r="M1621" s="301">
        <v>6.9718870000000002E-2</v>
      </c>
    </row>
    <row r="1622" spans="1:13" ht="14.5" x14ac:dyDescent="0.35">
      <c r="A1622" s="301">
        <v>2009020102</v>
      </c>
      <c r="B1622" s="301">
        <v>2009</v>
      </c>
      <c r="C1622" s="302" t="s">
        <v>32</v>
      </c>
      <c r="D1622" s="302" t="s">
        <v>33</v>
      </c>
      <c r="E1622" s="302" t="s">
        <v>25</v>
      </c>
      <c r="F1622" s="302" t="s">
        <v>34</v>
      </c>
      <c r="G1622" s="302" t="s">
        <v>27</v>
      </c>
      <c r="H1622" s="301">
        <v>150735</v>
      </c>
      <c r="I1622" s="301">
        <v>112464</v>
      </c>
      <c r="J1622" s="301">
        <v>25430</v>
      </c>
      <c r="K1622" s="301">
        <v>10913447</v>
      </c>
      <c r="L1622" s="301">
        <v>2503</v>
      </c>
      <c r="M1622" s="301">
        <v>6.0232460000000002E-2</v>
      </c>
    </row>
    <row r="1623" spans="1:13" ht="14.5" x14ac:dyDescent="0.35">
      <c r="A1623" s="301">
        <v>2009020103</v>
      </c>
      <c r="B1623" s="301">
        <v>2009</v>
      </c>
      <c r="C1623" s="302" t="s">
        <v>32</v>
      </c>
      <c r="D1623" s="302" t="s">
        <v>33</v>
      </c>
      <c r="E1623" s="302" t="s">
        <v>25</v>
      </c>
      <c r="F1623" s="302" t="s">
        <v>34</v>
      </c>
      <c r="G1623" s="302" t="s">
        <v>35</v>
      </c>
      <c r="H1623" s="301">
        <v>82249</v>
      </c>
      <c r="I1623" s="301">
        <v>55547</v>
      </c>
      <c r="J1623" s="301">
        <v>17314</v>
      </c>
      <c r="K1623" s="301">
        <v>5729647</v>
      </c>
      <c r="L1623" s="301">
        <v>1796</v>
      </c>
      <c r="M1623" s="301">
        <v>4.5789839999999998E-2</v>
      </c>
    </row>
    <row r="1624" spans="1:13" ht="14.5" x14ac:dyDescent="0.35">
      <c r="A1624" s="301">
        <v>2009020111</v>
      </c>
      <c r="B1624" s="301">
        <v>2009</v>
      </c>
      <c r="C1624" s="302" t="s">
        <v>32</v>
      </c>
      <c r="D1624" s="302" t="s">
        <v>33</v>
      </c>
      <c r="E1624" s="302" t="s">
        <v>25</v>
      </c>
      <c r="F1624" s="302" t="s">
        <v>36</v>
      </c>
      <c r="G1624" s="302" t="s">
        <v>25</v>
      </c>
      <c r="H1624" s="301">
        <v>34066</v>
      </c>
      <c r="I1624" s="301">
        <v>23532</v>
      </c>
      <c r="J1624" s="301">
        <v>6286</v>
      </c>
      <c r="K1624" s="301">
        <v>2269004</v>
      </c>
      <c r="L1624" s="301">
        <v>606</v>
      </c>
      <c r="M1624" s="301">
        <v>5.6207739999999999E-2</v>
      </c>
    </row>
    <row r="1625" spans="1:13" ht="14.5" x14ac:dyDescent="0.35">
      <c r="A1625" s="301">
        <v>2009020112</v>
      </c>
      <c r="B1625" s="301">
        <v>2009</v>
      </c>
      <c r="C1625" s="302" t="s">
        <v>32</v>
      </c>
      <c r="D1625" s="302" t="s">
        <v>33</v>
      </c>
      <c r="E1625" s="302" t="s">
        <v>25</v>
      </c>
      <c r="F1625" s="302" t="s">
        <v>36</v>
      </c>
      <c r="G1625" s="302" t="s">
        <v>27</v>
      </c>
      <c r="H1625" s="301">
        <v>68216</v>
      </c>
      <c r="I1625" s="301">
        <v>63961</v>
      </c>
      <c r="J1625" s="301">
        <v>13449</v>
      </c>
      <c r="K1625" s="301">
        <v>6253726</v>
      </c>
      <c r="L1625" s="301">
        <v>1323</v>
      </c>
      <c r="M1625" s="301">
        <v>5.1556419999999999E-2</v>
      </c>
    </row>
    <row r="1626" spans="1:13" ht="14.5" x14ac:dyDescent="0.35">
      <c r="A1626" s="301">
        <v>2009020113</v>
      </c>
      <c r="B1626" s="301">
        <v>2009</v>
      </c>
      <c r="C1626" s="302" t="s">
        <v>32</v>
      </c>
      <c r="D1626" s="302" t="s">
        <v>33</v>
      </c>
      <c r="E1626" s="302" t="s">
        <v>25</v>
      </c>
      <c r="F1626" s="302" t="s">
        <v>36</v>
      </c>
      <c r="G1626" s="302" t="s">
        <v>35</v>
      </c>
      <c r="H1626" s="301">
        <v>48225</v>
      </c>
      <c r="I1626" s="301">
        <v>51152</v>
      </c>
      <c r="J1626" s="301">
        <v>9948</v>
      </c>
      <c r="K1626" s="301">
        <v>5211583</v>
      </c>
      <c r="L1626" s="301">
        <v>1018</v>
      </c>
      <c r="M1626" s="301">
        <v>4.7367430000000002E-2</v>
      </c>
    </row>
    <row r="1627" spans="1:13" ht="14.5" x14ac:dyDescent="0.35">
      <c r="A1627" s="301">
        <v>2009020201</v>
      </c>
      <c r="B1627" s="301">
        <v>2009</v>
      </c>
      <c r="C1627" s="302" t="s">
        <v>32</v>
      </c>
      <c r="D1627" s="302" t="s">
        <v>33</v>
      </c>
      <c r="E1627" s="302" t="s">
        <v>27</v>
      </c>
      <c r="F1627" s="302" t="s">
        <v>34</v>
      </c>
      <c r="G1627" s="302" t="s">
        <v>25</v>
      </c>
      <c r="H1627" s="301">
        <v>136325</v>
      </c>
      <c r="I1627" s="301">
        <v>44748</v>
      </c>
      <c r="J1627" s="301">
        <v>33746</v>
      </c>
      <c r="K1627" s="301">
        <v>4258240</v>
      </c>
      <c r="L1627" s="301">
        <v>3212</v>
      </c>
      <c r="M1627" s="301">
        <v>4.2443460000000002E-2</v>
      </c>
    </row>
    <row r="1628" spans="1:13" ht="14.5" x14ac:dyDescent="0.35">
      <c r="A1628" s="301">
        <v>2009020202</v>
      </c>
      <c r="B1628" s="301">
        <v>2009</v>
      </c>
      <c r="C1628" s="302" t="s">
        <v>32</v>
      </c>
      <c r="D1628" s="302" t="s">
        <v>33</v>
      </c>
      <c r="E1628" s="302" t="s">
        <v>27</v>
      </c>
      <c r="F1628" s="302" t="s">
        <v>34</v>
      </c>
      <c r="G1628" s="302" t="s">
        <v>27</v>
      </c>
      <c r="H1628" s="301">
        <v>360686</v>
      </c>
      <c r="I1628" s="301">
        <v>126792</v>
      </c>
      <c r="J1628" s="301">
        <v>94431</v>
      </c>
      <c r="K1628" s="301">
        <v>12720824</v>
      </c>
      <c r="L1628" s="301">
        <v>9464</v>
      </c>
      <c r="M1628" s="301">
        <v>3.8112479999999997E-2</v>
      </c>
    </row>
    <row r="1629" spans="1:13" ht="14.5" x14ac:dyDescent="0.35">
      <c r="A1629" s="301">
        <v>2009020203</v>
      </c>
      <c r="B1629" s="301">
        <v>2009</v>
      </c>
      <c r="C1629" s="302" t="s">
        <v>32</v>
      </c>
      <c r="D1629" s="302" t="s">
        <v>33</v>
      </c>
      <c r="E1629" s="302" t="s">
        <v>27</v>
      </c>
      <c r="F1629" s="302" t="s">
        <v>34</v>
      </c>
      <c r="G1629" s="302" t="s">
        <v>35</v>
      </c>
      <c r="H1629" s="301">
        <v>504914</v>
      </c>
      <c r="I1629" s="301">
        <v>192898</v>
      </c>
      <c r="J1629" s="301">
        <v>151646</v>
      </c>
      <c r="K1629" s="301">
        <v>20304652</v>
      </c>
      <c r="L1629" s="301">
        <v>15941</v>
      </c>
      <c r="M1629" s="301">
        <v>3.1673989999999999E-2</v>
      </c>
    </row>
    <row r="1630" spans="1:13" ht="14.5" x14ac:dyDescent="0.35">
      <c r="A1630" s="301">
        <v>2009020211</v>
      </c>
      <c r="B1630" s="301">
        <v>2009</v>
      </c>
      <c r="C1630" s="302" t="s">
        <v>32</v>
      </c>
      <c r="D1630" s="302" t="s">
        <v>33</v>
      </c>
      <c r="E1630" s="302" t="s">
        <v>27</v>
      </c>
      <c r="F1630" s="302" t="s">
        <v>36</v>
      </c>
      <c r="G1630" s="302" t="s">
        <v>25</v>
      </c>
      <c r="H1630" s="301">
        <v>77559</v>
      </c>
      <c r="I1630" s="301">
        <v>28820</v>
      </c>
      <c r="J1630" s="301">
        <v>21012</v>
      </c>
      <c r="K1630" s="301">
        <v>2795284</v>
      </c>
      <c r="L1630" s="301">
        <v>2034</v>
      </c>
      <c r="M1630" s="301">
        <v>3.8136980000000001E-2</v>
      </c>
    </row>
    <row r="1631" spans="1:13" ht="14.5" x14ac:dyDescent="0.35">
      <c r="A1631" s="301">
        <v>2009020212</v>
      </c>
      <c r="B1631" s="301">
        <v>2009</v>
      </c>
      <c r="C1631" s="302" t="s">
        <v>32</v>
      </c>
      <c r="D1631" s="302" t="s">
        <v>33</v>
      </c>
      <c r="E1631" s="302" t="s">
        <v>27</v>
      </c>
      <c r="F1631" s="302" t="s">
        <v>36</v>
      </c>
      <c r="G1631" s="302" t="s">
        <v>27</v>
      </c>
      <c r="H1631" s="301">
        <v>110684</v>
      </c>
      <c r="I1631" s="301">
        <v>43012</v>
      </c>
      <c r="J1631" s="301">
        <v>31670</v>
      </c>
      <c r="K1631" s="301">
        <v>4328984</v>
      </c>
      <c r="L1631" s="301">
        <v>3191</v>
      </c>
      <c r="M1631" s="301">
        <v>3.468218E-2</v>
      </c>
    </row>
    <row r="1632" spans="1:13" ht="14.5" x14ac:dyDescent="0.35">
      <c r="A1632" s="301">
        <v>2009020213</v>
      </c>
      <c r="B1632" s="301">
        <v>2009</v>
      </c>
      <c r="C1632" s="302" t="s">
        <v>32</v>
      </c>
      <c r="D1632" s="302" t="s">
        <v>33</v>
      </c>
      <c r="E1632" s="302" t="s">
        <v>27</v>
      </c>
      <c r="F1632" s="302" t="s">
        <v>36</v>
      </c>
      <c r="G1632" s="302" t="s">
        <v>35</v>
      </c>
      <c r="H1632" s="301">
        <v>224591</v>
      </c>
      <c r="I1632" s="301">
        <v>101623</v>
      </c>
      <c r="J1632" s="301">
        <v>77947</v>
      </c>
      <c r="K1632" s="301">
        <v>10679596</v>
      </c>
      <c r="L1632" s="301">
        <v>8163</v>
      </c>
      <c r="M1632" s="301">
        <v>2.75123E-2</v>
      </c>
    </row>
    <row r="1633" spans="1:13" ht="14.5" x14ac:dyDescent="0.35">
      <c r="A1633" s="301">
        <v>2009020301</v>
      </c>
      <c r="B1633" s="301">
        <v>2009</v>
      </c>
      <c r="C1633" s="302" t="s">
        <v>32</v>
      </c>
      <c r="D1633" s="302" t="s">
        <v>33</v>
      </c>
      <c r="E1633" s="302" t="s">
        <v>28</v>
      </c>
      <c r="F1633" s="302" t="s">
        <v>34</v>
      </c>
      <c r="G1633" s="302" t="s">
        <v>25</v>
      </c>
      <c r="H1633" s="301">
        <v>185698</v>
      </c>
      <c r="I1633" s="301">
        <v>40892</v>
      </c>
      <c r="J1633" s="301">
        <v>64728</v>
      </c>
      <c r="K1633" s="301">
        <v>3948540</v>
      </c>
      <c r="L1633" s="301">
        <v>6266</v>
      </c>
      <c r="M1633" s="301">
        <v>2.9634919999999999E-2</v>
      </c>
    </row>
    <row r="1634" spans="1:13" ht="14.5" x14ac:dyDescent="0.35">
      <c r="A1634" s="301">
        <v>2009020302</v>
      </c>
      <c r="B1634" s="301">
        <v>2009</v>
      </c>
      <c r="C1634" s="302" t="s">
        <v>32</v>
      </c>
      <c r="D1634" s="302" t="s">
        <v>33</v>
      </c>
      <c r="E1634" s="302" t="s">
        <v>28</v>
      </c>
      <c r="F1634" s="302" t="s">
        <v>34</v>
      </c>
      <c r="G1634" s="302" t="s">
        <v>27</v>
      </c>
      <c r="H1634" s="301">
        <v>374030</v>
      </c>
      <c r="I1634" s="301">
        <v>89124</v>
      </c>
      <c r="J1634" s="301">
        <v>133432</v>
      </c>
      <c r="K1634" s="301">
        <v>8965100</v>
      </c>
      <c r="L1634" s="301">
        <v>13438</v>
      </c>
      <c r="M1634" s="301">
        <v>2.7832920000000001E-2</v>
      </c>
    </row>
    <row r="1635" spans="1:13" ht="14.5" x14ac:dyDescent="0.35">
      <c r="A1635" s="301">
        <v>2009020303</v>
      </c>
      <c r="B1635" s="301">
        <v>2009</v>
      </c>
      <c r="C1635" s="302" t="s">
        <v>32</v>
      </c>
      <c r="D1635" s="302" t="s">
        <v>33</v>
      </c>
      <c r="E1635" s="302" t="s">
        <v>28</v>
      </c>
      <c r="F1635" s="302" t="s">
        <v>34</v>
      </c>
      <c r="G1635" s="302" t="s">
        <v>35</v>
      </c>
      <c r="H1635" s="301">
        <v>1629787</v>
      </c>
      <c r="I1635" s="301">
        <v>405483</v>
      </c>
      <c r="J1635" s="301">
        <v>645987</v>
      </c>
      <c r="K1635" s="301">
        <v>43464131</v>
      </c>
      <c r="L1635" s="301">
        <v>69429</v>
      </c>
      <c r="M1635" s="301">
        <v>2.347424E-2</v>
      </c>
    </row>
    <row r="1636" spans="1:13" ht="14.5" x14ac:dyDescent="0.35">
      <c r="A1636" s="301">
        <v>2009020311</v>
      </c>
      <c r="B1636" s="301">
        <v>2009</v>
      </c>
      <c r="C1636" s="302" t="s">
        <v>32</v>
      </c>
      <c r="D1636" s="302" t="s">
        <v>33</v>
      </c>
      <c r="E1636" s="302" t="s">
        <v>28</v>
      </c>
      <c r="F1636" s="302" t="s">
        <v>36</v>
      </c>
      <c r="G1636" s="302" t="s">
        <v>25</v>
      </c>
      <c r="H1636" s="301">
        <v>78522</v>
      </c>
      <c r="I1636" s="301">
        <v>19248</v>
      </c>
      <c r="J1636" s="301">
        <v>28931</v>
      </c>
      <c r="K1636" s="301">
        <v>1819844</v>
      </c>
      <c r="L1636" s="301">
        <v>2715</v>
      </c>
      <c r="M1636" s="301">
        <v>2.8924410000000001E-2</v>
      </c>
    </row>
    <row r="1637" spans="1:13" ht="14.5" x14ac:dyDescent="0.35">
      <c r="A1637" s="301">
        <v>2009020312</v>
      </c>
      <c r="B1637" s="301">
        <v>2009</v>
      </c>
      <c r="C1637" s="302" t="s">
        <v>32</v>
      </c>
      <c r="D1637" s="302" t="s">
        <v>33</v>
      </c>
      <c r="E1637" s="302" t="s">
        <v>28</v>
      </c>
      <c r="F1637" s="302" t="s">
        <v>36</v>
      </c>
      <c r="G1637" s="302" t="s">
        <v>27</v>
      </c>
      <c r="H1637" s="301">
        <v>89303</v>
      </c>
      <c r="I1637" s="301">
        <v>22616</v>
      </c>
      <c r="J1637" s="301">
        <v>32737</v>
      </c>
      <c r="K1637" s="301">
        <v>2234812</v>
      </c>
      <c r="L1637" s="301">
        <v>3217</v>
      </c>
      <c r="M1637" s="301">
        <v>2.7763469999999998E-2</v>
      </c>
    </row>
    <row r="1638" spans="1:13" ht="14.5" x14ac:dyDescent="0.35">
      <c r="A1638" s="301">
        <v>2009020313</v>
      </c>
      <c r="B1638" s="301">
        <v>2009</v>
      </c>
      <c r="C1638" s="302" t="s">
        <v>32</v>
      </c>
      <c r="D1638" s="302" t="s">
        <v>33</v>
      </c>
      <c r="E1638" s="302" t="s">
        <v>28</v>
      </c>
      <c r="F1638" s="302" t="s">
        <v>36</v>
      </c>
      <c r="G1638" s="302" t="s">
        <v>35</v>
      </c>
      <c r="H1638" s="301">
        <v>444557</v>
      </c>
      <c r="I1638" s="301">
        <v>114971</v>
      </c>
      <c r="J1638" s="301">
        <v>180313</v>
      </c>
      <c r="K1638" s="301">
        <v>12326245</v>
      </c>
      <c r="L1638" s="301">
        <v>19418</v>
      </c>
      <c r="M1638" s="301">
        <v>2.2893790000000001E-2</v>
      </c>
    </row>
    <row r="1639" spans="1:13" ht="14.5" x14ac:dyDescent="0.35">
      <c r="A1639" s="301">
        <v>2009100103</v>
      </c>
      <c r="B1639" s="301">
        <v>2009</v>
      </c>
      <c r="C1639" s="302" t="s">
        <v>37</v>
      </c>
      <c r="D1639" s="302" t="s">
        <v>38</v>
      </c>
      <c r="E1639" s="302" t="s">
        <v>25</v>
      </c>
      <c r="F1639" s="302" t="s">
        <v>26</v>
      </c>
      <c r="G1639" s="302" t="s">
        <v>26</v>
      </c>
      <c r="H1639" s="301">
        <v>112363</v>
      </c>
      <c r="I1639" s="301">
        <v>422754</v>
      </c>
      <c r="J1639" s="301">
        <v>19283</v>
      </c>
      <c r="K1639" s="301">
        <v>32258288</v>
      </c>
      <c r="L1639" s="301">
        <v>1481</v>
      </c>
      <c r="M1639" s="301">
        <v>7.5867939999999995E-2</v>
      </c>
    </row>
    <row r="1640" spans="1:13" ht="14.5" x14ac:dyDescent="0.35">
      <c r="A1640" s="301">
        <v>2009100203</v>
      </c>
      <c r="B1640" s="301">
        <v>2009</v>
      </c>
      <c r="C1640" s="302" t="s">
        <v>37</v>
      </c>
      <c r="D1640" s="302" t="s">
        <v>38</v>
      </c>
      <c r="E1640" s="302" t="s">
        <v>27</v>
      </c>
      <c r="F1640" s="302" t="s">
        <v>26</v>
      </c>
      <c r="G1640" s="302" t="s">
        <v>26</v>
      </c>
      <c r="H1640" s="301">
        <v>95489</v>
      </c>
      <c r="I1640" s="301">
        <v>114615</v>
      </c>
      <c r="J1640" s="301">
        <v>18718</v>
      </c>
      <c r="K1640" s="301">
        <v>11656286</v>
      </c>
      <c r="L1640" s="301">
        <v>1911</v>
      </c>
      <c r="M1640" s="301">
        <v>4.9958559999999999E-2</v>
      </c>
    </row>
    <row r="1641" spans="1:13" ht="14.5" x14ac:dyDescent="0.35">
      <c r="A1641" s="301">
        <v>2009100303</v>
      </c>
      <c r="B1641" s="301">
        <v>2009</v>
      </c>
      <c r="C1641" s="302" t="s">
        <v>37</v>
      </c>
      <c r="D1641" s="302" t="s">
        <v>38</v>
      </c>
      <c r="E1641" s="302" t="s">
        <v>28</v>
      </c>
      <c r="F1641" s="302" t="s">
        <v>26</v>
      </c>
      <c r="G1641" s="302" t="s">
        <v>26</v>
      </c>
      <c r="H1641" s="301">
        <v>250862</v>
      </c>
      <c r="I1641" s="301">
        <v>81816</v>
      </c>
      <c r="J1641" s="301">
        <v>76732</v>
      </c>
      <c r="K1641" s="301">
        <v>8112189</v>
      </c>
      <c r="L1641" s="301">
        <v>7556</v>
      </c>
      <c r="M1641" s="301">
        <v>3.3201719999999997E-2</v>
      </c>
    </row>
    <row r="1642" spans="1:13" ht="14.5" x14ac:dyDescent="0.35">
      <c r="A1642" s="301">
        <v>2009110103</v>
      </c>
      <c r="B1642" s="301">
        <v>2009</v>
      </c>
      <c r="C1642" s="302" t="s">
        <v>39</v>
      </c>
      <c r="D1642" s="302" t="s">
        <v>40</v>
      </c>
      <c r="E1642" s="302" t="s">
        <v>25</v>
      </c>
      <c r="F1642" s="302" t="s">
        <v>34</v>
      </c>
      <c r="G1642" s="302" t="s">
        <v>26</v>
      </c>
      <c r="H1642" s="301">
        <v>1469340</v>
      </c>
      <c r="I1642" s="301">
        <v>947512</v>
      </c>
      <c r="J1642" s="301">
        <v>258386</v>
      </c>
      <c r="K1642" s="301">
        <v>101638733</v>
      </c>
      <c r="L1642" s="301">
        <v>27593</v>
      </c>
      <c r="M1642" s="301">
        <v>5.325071E-2</v>
      </c>
    </row>
    <row r="1643" spans="1:13" ht="14.5" x14ac:dyDescent="0.35">
      <c r="A1643" s="301">
        <v>2009110113</v>
      </c>
      <c r="B1643" s="301">
        <v>2009</v>
      </c>
      <c r="C1643" s="302" t="s">
        <v>39</v>
      </c>
      <c r="D1643" s="302" t="s">
        <v>40</v>
      </c>
      <c r="E1643" s="302" t="s">
        <v>25</v>
      </c>
      <c r="F1643" s="302" t="s">
        <v>36</v>
      </c>
      <c r="G1643" s="302" t="s">
        <v>26</v>
      </c>
      <c r="H1643" s="301">
        <v>1714451</v>
      </c>
      <c r="I1643" s="301">
        <v>1646956</v>
      </c>
      <c r="J1643" s="301">
        <v>331690</v>
      </c>
      <c r="K1643" s="301">
        <v>186504836</v>
      </c>
      <c r="L1643" s="301">
        <v>37668</v>
      </c>
      <c r="M1643" s="301">
        <v>4.5515130000000001E-2</v>
      </c>
    </row>
    <row r="1644" spans="1:13" ht="14.5" x14ac:dyDescent="0.35">
      <c r="A1644" s="301">
        <v>2009110203</v>
      </c>
      <c r="B1644" s="301">
        <v>2009</v>
      </c>
      <c r="C1644" s="302" t="s">
        <v>39</v>
      </c>
      <c r="D1644" s="302" t="s">
        <v>40</v>
      </c>
      <c r="E1644" s="302" t="s">
        <v>27</v>
      </c>
      <c r="F1644" s="302" t="s">
        <v>34</v>
      </c>
      <c r="G1644" s="302" t="s">
        <v>26</v>
      </c>
      <c r="H1644" s="301">
        <v>936062</v>
      </c>
      <c r="I1644" s="301">
        <v>432566</v>
      </c>
      <c r="J1644" s="301">
        <v>308047</v>
      </c>
      <c r="K1644" s="301">
        <v>47486111</v>
      </c>
      <c r="L1644" s="301">
        <v>34077</v>
      </c>
      <c r="M1644" s="301">
        <v>2.746935E-2</v>
      </c>
    </row>
    <row r="1645" spans="1:13" ht="14.5" x14ac:dyDescent="0.35">
      <c r="A1645" s="301">
        <v>2009110213</v>
      </c>
      <c r="B1645" s="301">
        <v>2009</v>
      </c>
      <c r="C1645" s="302" t="s">
        <v>39</v>
      </c>
      <c r="D1645" s="302" t="s">
        <v>40</v>
      </c>
      <c r="E1645" s="302" t="s">
        <v>27</v>
      </c>
      <c r="F1645" s="302" t="s">
        <v>36</v>
      </c>
      <c r="G1645" s="302" t="s">
        <v>26</v>
      </c>
      <c r="H1645" s="301">
        <v>2347935</v>
      </c>
      <c r="I1645" s="301">
        <v>1361244</v>
      </c>
      <c r="J1645" s="301">
        <v>1006547</v>
      </c>
      <c r="K1645" s="301">
        <v>159093891</v>
      </c>
      <c r="L1645" s="301">
        <v>117824</v>
      </c>
      <c r="M1645" s="301">
        <v>1.9927520000000001E-2</v>
      </c>
    </row>
    <row r="1646" spans="1:13" ht="14.5" x14ac:dyDescent="0.35">
      <c r="A1646" s="301">
        <v>2009110303</v>
      </c>
      <c r="B1646" s="301">
        <v>2009</v>
      </c>
      <c r="C1646" s="302" t="s">
        <v>39</v>
      </c>
      <c r="D1646" s="302" t="s">
        <v>40</v>
      </c>
      <c r="E1646" s="302" t="s">
        <v>28</v>
      </c>
      <c r="F1646" s="302" t="s">
        <v>34</v>
      </c>
      <c r="G1646" s="302" t="s">
        <v>26</v>
      </c>
      <c r="H1646" s="301">
        <v>1330012</v>
      </c>
      <c r="I1646" s="301">
        <v>650509</v>
      </c>
      <c r="J1646" s="301">
        <v>785588</v>
      </c>
      <c r="K1646" s="301">
        <v>76805118</v>
      </c>
      <c r="L1646" s="301">
        <v>92733</v>
      </c>
      <c r="M1646" s="301">
        <v>1.43424E-2</v>
      </c>
    </row>
    <row r="1647" spans="1:13" ht="14.5" x14ac:dyDescent="0.35">
      <c r="A1647" s="301">
        <v>2009110313</v>
      </c>
      <c r="B1647" s="301">
        <v>2009</v>
      </c>
      <c r="C1647" s="302" t="s">
        <v>39</v>
      </c>
      <c r="D1647" s="302" t="s">
        <v>40</v>
      </c>
      <c r="E1647" s="302" t="s">
        <v>28</v>
      </c>
      <c r="F1647" s="302" t="s">
        <v>36</v>
      </c>
      <c r="G1647" s="302" t="s">
        <v>26</v>
      </c>
      <c r="H1647" s="301">
        <v>3362412</v>
      </c>
      <c r="I1647" s="301">
        <v>2058343</v>
      </c>
      <c r="J1647" s="301">
        <v>2487423</v>
      </c>
      <c r="K1647" s="301">
        <v>241309397</v>
      </c>
      <c r="L1647" s="301">
        <v>291775</v>
      </c>
      <c r="M1647" s="301">
        <v>1.152399E-2</v>
      </c>
    </row>
    <row r="1648" spans="1:13" ht="14.5" x14ac:dyDescent="0.35">
      <c r="A1648" s="301">
        <v>2009110403</v>
      </c>
      <c r="B1648" s="301">
        <v>2009</v>
      </c>
      <c r="C1648" s="302" t="s">
        <v>39</v>
      </c>
      <c r="D1648" s="302" t="s">
        <v>40</v>
      </c>
      <c r="E1648" s="302" t="s">
        <v>29</v>
      </c>
      <c r="F1648" s="302" t="s">
        <v>34</v>
      </c>
      <c r="G1648" s="302" t="s">
        <v>26</v>
      </c>
      <c r="H1648" s="301">
        <v>254964</v>
      </c>
      <c r="I1648" s="301">
        <v>80852</v>
      </c>
      <c r="J1648" s="301">
        <v>126951</v>
      </c>
      <c r="K1648" s="301">
        <v>9240179</v>
      </c>
      <c r="L1648" s="301">
        <v>14506</v>
      </c>
      <c r="M1648" s="301">
        <v>1.7576809999999998E-2</v>
      </c>
    </row>
    <row r="1649" spans="1:13" ht="14.5" x14ac:dyDescent="0.35">
      <c r="A1649" s="301">
        <v>2009110413</v>
      </c>
      <c r="B1649" s="301">
        <v>2009</v>
      </c>
      <c r="C1649" s="302" t="s">
        <v>39</v>
      </c>
      <c r="D1649" s="302" t="s">
        <v>40</v>
      </c>
      <c r="E1649" s="302" t="s">
        <v>29</v>
      </c>
      <c r="F1649" s="302" t="s">
        <v>36</v>
      </c>
      <c r="G1649" s="302" t="s">
        <v>26</v>
      </c>
      <c r="H1649" s="301">
        <v>1008477</v>
      </c>
      <c r="I1649" s="301">
        <v>376729</v>
      </c>
      <c r="J1649" s="301">
        <v>600379</v>
      </c>
      <c r="K1649" s="301">
        <v>44271963</v>
      </c>
      <c r="L1649" s="301">
        <v>70451</v>
      </c>
      <c r="M1649" s="301">
        <v>1.431461E-2</v>
      </c>
    </row>
    <row r="1650" spans="1:13" ht="14.5" x14ac:dyDescent="0.35">
      <c r="A1650" s="301">
        <v>2009130101</v>
      </c>
      <c r="B1650" s="301">
        <v>2009</v>
      </c>
      <c r="C1650" s="302" t="s">
        <v>63</v>
      </c>
      <c r="D1650" s="302" t="s">
        <v>64</v>
      </c>
      <c r="E1650" s="302" t="s">
        <v>65</v>
      </c>
      <c r="F1650" s="302" t="s">
        <v>26</v>
      </c>
      <c r="G1650" s="302" t="s">
        <v>25</v>
      </c>
      <c r="H1650" s="301">
        <v>45386</v>
      </c>
      <c r="I1650" s="301">
        <v>9956</v>
      </c>
      <c r="J1650" s="301">
        <v>10759</v>
      </c>
      <c r="K1650" s="301">
        <v>820140</v>
      </c>
      <c r="L1650" s="301">
        <v>897</v>
      </c>
      <c r="M1650" s="301">
        <v>5.0598490000000003E-2</v>
      </c>
    </row>
    <row r="1651" spans="1:13" ht="14.5" x14ac:dyDescent="0.35">
      <c r="A1651" s="301">
        <v>2009130401</v>
      </c>
      <c r="B1651" s="301">
        <v>2009</v>
      </c>
      <c r="C1651" s="302" t="s">
        <v>63</v>
      </c>
      <c r="D1651" s="302" t="s">
        <v>64</v>
      </c>
      <c r="E1651" s="302" t="s">
        <v>29</v>
      </c>
      <c r="F1651" s="302" t="s">
        <v>26</v>
      </c>
      <c r="G1651" s="302" t="s">
        <v>25</v>
      </c>
      <c r="H1651" s="301">
        <v>69085</v>
      </c>
      <c r="I1651" s="301">
        <v>15040</v>
      </c>
      <c r="J1651" s="301">
        <v>31523</v>
      </c>
      <c r="K1651" s="301">
        <v>1194832</v>
      </c>
      <c r="L1651" s="301">
        <v>2499</v>
      </c>
      <c r="M1651" s="301">
        <v>2.7650190000000002E-2</v>
      </c>
    </row>
    <row r="1652" spans="1:13" ht="14.5" x14ac:dyDescent="0.35">
      <c r="A1652" s="301">
        <v>2009130403</v>
      </c>
      <c r="B1652" s="301">
        <v>2009</v>
      </c>
      <c r="C1652" s="302" t="s">
        <v>63</v>
      </c>
      <c r="D1652" s="302" t="s">
        <v>64</v>
      </c>
      <c r="E1652" s="302" t="s">
        <v>26</v>
      </c>
      <c r="F1652" s="302" t="s">
        <v>26</v>
      </c>
      <c r="G1652" s="302" t="s">
        <v>66</v>
      </c>
      <c r="H1652" s="301">
        <v>18158</v>
      </c>
      <c r="I1652" s="301">
        <v>8716</v>
      </c>
      <c r="J1652" s="301">
        <v>5142</v>
      </c>
      <c r="K1652" s="301">
        <v>678716</v>
      </c>
      <c r="L1652" s="301">
        <v>419</v>
      </c>
      <c r="M1652" s="301">
        <v>4.3284650000000001E-2</v>
      </c>
    </row>
    <row r="1653" spans="1:13" ht="14.5" x14ac:dyDescent="0.35">
      <c r="A1653" s="301">
        <v>2009140103</v>
      </c>
      <c r="B1653" s="301">
        <v>2009</v>
      </c>
      <c r="C1653" s="302" t="s">
        <v>41</v>
      </c>
      <c r="D1653" s="302" t="s">
        <v>42</v>
      </c>
      <c r="E1653" s="302" t="s">
        <v>25</v>
      </c>
      <c r="F1653" s="302" t="s">
        <v>26</v>
      </c>
      <c r="G1653" s="302" t="s">
        <v>26</v>
      </c>
      <c r="H1653" s="301">
        <v>166456</v>
      </c>
      <c r="I1653" s="301">
        <v>395725</v>
      </c>
      <c r="J1653" s="301">
        <v>20400</v>
      </c>
      <c r="K1653" s="301">
        <v>37263080</v>
      </c>
      <c r="L1653" s="301">
        <v>1942</v>
      </c>
      <c r="M1653" s="301">
        <v>8.5721439999999996E-2</v>
      </c>
    </row>
    <row r="1654" spans="1:13" ht="14.5" x14ac:dyDescent="0.35">
      <c r="A1654" s="301">
        <v>2009140203</v>
      </c>
      <c r="B1654" s="301">
        <v>2009</v>
      </c>
      <c r="C1654" s="302" t="s">
        <v>41</v>
      </c>
      <c r="D1654" s="302" t="s">
        <v>42</v>
      </c>
      <c r="E1654" s="302" t="s">
        <v>27</v>
      </c>
      <c r="F1654" s="302" t="s">
        <v>26</v>
      </c>
      <c r="G1654" s="302" t="s">
        <v>26</v>
      </c>
      <c r="H1654" s="301">
        <v>296756</v>
      </c>
      <c r="I1654" s="301">
        <v>368448</v>
      </c>
      <c r="J1654" s="301">
        <v>62051</v>
      </c>
      <c r="K1654" s="301">
        <v>37405415</v>
      </c>
      <c r="L1654" s="301">
        <v>6330</v>
      </c>
      <c r="M1654" s="301">
        <v>4.6883139999999997E-2</v>
      </c>
    </row>
    <row r="1655" spans="1:13" ht="14.5" x14ac:dyDescent="0.35">
      <c r="A1655" s="301">
        <v>2009140303</v>
      </c>
      <c r="B1655" s="301">
        <v>2009</v>
      </c>
      <c r="C1655" s="302" t="s">
        <v>41</v>
      </c>
      <c r="D1655" s="302" t="s">
        <v>42</v>
      </c>
      <c r="E1655" s="302" t="s">
        <v>28</v>
      </c>
      <c r="F1655" s="302" t="s">
        <v>26</v>
      </c>
      <c r="G1655" s="302" t="s">
        <v>26</v>
      </c>
      <c r="H1655" s="301">
        <v>1019283</v>
      </c>
      <c r="I1655" s="301">
        <v>421889</v>
      </c>
      <c r="J1655" s="301">
        <v>280150</v>
      </c>
      <c r="K1655" s="301">
        <v>42454014</v>
      </c>
      <c r="L1655" s="301">
        <v>27725</v>
      </c>
      <c r="M1655" s="301">
        <v>3.6763919999999999E-2</v>
      </c>
    </row>
    <row r="1656" spans="1:13" ht="14.5" x14ac:dyDescent="0.35">
      <c r="A1656" s="301">
        <v>2009200103</v>
      </c>
      <c r="B1656" s="301">
        <v>2009</v>
      </c>
      <c r="C1656" s="302" t="s">
        <v>43</v>
      </c>
      <c r="D1656" s="302" t="s">
        <v>44</v>
      </c>
      <c r="E1656" s="302" t="s">
        <v>25</v>
      </c>
      <c r="F1656" s="302" t="s">
        <v>26</v>
      </c>
      <c r="G1656" s="302" t="s">
        <v>26</v>
      </c>
      <c r="H1656" s="301">
        <v>516907</v>
      </c>
      <c r="I1656" s="301">
        <v>331197</v>
      </c>
      <c r="J1656" s="301">
        <v>91227</v>
      </c>
      <c r="K1656" s="301">
        <v>30642277</v>
      </c>
      <c r="L1656" s="301">
        <v>8467</v>
      </c>
      <c r="M1656" s="301">
        <v>6.1051010000000003E-2</v>
      </c>
    </row>
    <row r="1657" spans="1:13" ht="14.5" x14ac:dyDescent="0.35">
      <c r="A1657" s="301">
        <v>2009200203</v>
      </c>
      <c r="B1657" s="301">
        <v>2009</v>
      </c>
      <c r="C1657" s="302" t="s">
        <v>43</v>
      </c>
      <c r="D1657" s="302" t="s">
        <v>44</v>
      </c>
      <c r="E1657" s="302" t="s">
        <v>27</v>
      </c>
      <c r="F1657" s="302" t="s">
        <v>26</v>
      </c>
      <c r="G1657" s="302" t="s">
        <v>26</v>
      </c>
      <c r="H1657" s="301">
        <v>1155443</v>
      </c>
      <c r="I1657" s="301">
        <v>419767</v>
      </c>
      <c r="J1657" s="301">
        <v>315553</v>
      </c>
      <c r="K1657" s="301">
        <v>39434905</v>
      </c>
      <c r="L1657" s="301">
        <v>29732</v>
      </c>
      <c r="M1657" s="301">
        <v>3.8862269999999997E-2</v>
      </c>
    </row>
    <row r="1658" spans="1:13" ht="14.5" x14ac:dyDescent="0.35">
      <c r="A1658" s="301">
        <v>2009200303</v>
      </c>
      <c r="B1658" s="301">
        <v>2009</v>
      </c>
      <c r="C1658" s="302" t="s">
        <v>43</v>
      </c>
      <c r="D1658" s="302" t="s">
        <v>44</v>
      </c>
      <c r="E1658" s="302" t="s">
        <v>28</v>
      </c>
      <c r="F1658" s="302" t="s">
        <v>26</v>
      </c>
      <c r="G1658" s="302" t="s">
        <v>26</v>
      </c>
      <c r="H1658" s="301">
        <v>2452247</v>
      </c>
      <c r="I1658" s="301">
        <v>510809</v>
      </c>
      <c r="J1658" s="301">
        <v>882213</v>
      </c>
      <c r="K1658" s="301">
        <v>44651170</v>
      </c>
      <c r="L1658" s="301">
        <v>75628</v>
      </c>
      <c r="M1658" s="301">
        <v>3.2425170000000003E-2</v>
      </c>
    </row>
    <row r="1659" spans="1:13" ht="14.5" x14ac:dyDescent="0.35">
      <c r="A1659" s="301">
        <v>2009240103</v>
      </c>
      <c r="B1659" s="301">
        <v>2009</v>
      </c>
      <c r="C1659" s="302" t="s">
        <v>45</v>
      </c>
      <c r="D1659" s="302" t="s">
        <v>46</v>
      </c>
      <c r="E1659" s="302" t="s">
        <v>25</v>
      </c>
      <c r="F1659" s="302" t="s">
        <v>26</v>
      </c>
      <c r="G1659" s="302" t="s">
        <v>26</v>
      </c>
      <c r="H1659" s="301">
        <v>174530</v>
      </c>
      <c r="I1659" s="301">
        <v>159180</v>
      </c>
      <c r="J1659" s="301">
        <v>33187</v>
      </c>
      <c r="K1659" s="301">
        <v>12591384</v>
      </c>
      <c r="L1659" s="301">
        <v>2629</v>
      </c>
      <c r="M1659" s="301">
        <v>6.639494E-2</v>
      </c>
    </row>
    <row r="1660" spans="1:13" ht="14.5" x14ac:dyDescent="0.35">
      <c r="A1660" s="301">
        <v>2009240203</v>
      </c>
      <c r="B1660" s="301">
        <v>2009</v>
      </c>
      <c r="C1660" s="302" t="s">
        <v>45</v>
      </c>
      <c r="D1660" s="302" t="s">
        <v>46</v>
      </c>
      <c r="E1660" s="302" t="s">
        <v>27</v>
      </c>
      <c r="F1660" s="302" t="s">
        <v>26</v>
      </c>
      <c r="G1660" s="302" t="s">
        <v>26</v>
      </c>
      <c r="H1660" s="301">
        <v>198329</v>
      </c>
      <c r="I1660" s="301">
        <v>61848</v>
      </c>
      <c r="J1660" s="301">
        <v>47984</v>
      </c>
      <c r="K1660" s="301">
        <v>5285400</v>
      </c>
      <c r="L1660" s="301">
        <v>4134</v>
      </c>
      <c r="M1660" s="301">
        <v>4.7979550000000003E-2</v>
      </c>
    </row>
    <row r="1661" spans="1:13" ht="14.5" x14ac:dyDescent="0.35">
      <c r="A1661" s="301">
        <v>2009240303</v>
      </c>
      <c r="B1661" s="301">
        <v>2009</v>
      </c>
      <c r="C1661" s="302" t="s">
        <v>45</v>
      </c>
      <c r="D1661" s="302" t="s">
        <v>46</v>
      </c>
      <c r="E1661" s="302" t="s">
        <v>28</v>
      </c>
      <c r="F1661" s="302" t="s">
        <v>26</v>
      </c>
      <c r="G1661" s="302" t="s">
        <v>26</v>
      </c>
      <c r="H1661" s="301">
        <v>972361</v>
      </c>
      <c r="I1661" s="301">
        <v>171988</v>
      </c>
      <c r="J1661" s="301">
        <v>348896</v>
      </c>
      <c r="K1661" s="301">
        <v>15485362</v>
      </c>
      <c r="L1661" s="301">
        <v>31557</v>
      </c>
      <c r="M1661" s="301">
        <v>3.081298E-2</v>
      </c>
    </row>
    <row r="1662" spans="1:13" ht="14.5" x14ac:dyDescent="0.35">
      <c r="A1662" s="301">
        <v>2009260103</v>
      </c>
      <c r="B1662" s="301">
        <v>2009</v>
      </c>
      <c r="C1662" s="302" t="s">
        <v>47</v>
      </c>
      <c r="D1662" s="302" t="s">
        <v>48</v>
      </c>
      <c r="E1662" s="302" t="s">
        <v>25</v>
      </c>
      <c r="F1662" s="302" t="s">
        <v>26</v>
      </c>
      <c r="G1662" s="302" t="s">
        <v>26</v>
      </c>
      <c r="H1662" s="301">
        <v>235631</v>
      </c>
      <c r="I1662" s="301">
        <v>135128</v>
      </c>
      <c r="J1662" s="301">
        <v>35211</v>
      </c>
      <c r="K1662" s="301">
        <v>9985800</v>
      </c>
      <c r="L1662" s="301">
        <v>2585</v>
      </c>
      <c r="M1662" s="301">
        <v>9.1152849999999994E-2</v>
      </c>
    </row>
    <row r="1663" spans="1:13" ht="14.5" x14ac:dyDescent="0.35">
      <c r="A1663" s="301">
        <v>2009260203</v>
      </c>
      <c r="B1663" s="301">
        <v>2009</v>
      </c>
      <c r="C1663" s="302" t="s">
        <v>47</v>
      </c>
      <c r="D1663" s="302" t="s">
        <v>48</v>
      </c>
      <c r="E1663" s="302" t="s">
        <v>27</v>
      </c>
      <c r="F1663" s="302" t="s">
        <v>26</v>
      </c>
      <c r="G1663" s="302" t="s">
        <v>26</v>
      </c>
      <c r="H1663" s="301">
        <v>481704</v>
      </c>
      <c r="I1663" s="301">
        <v>149408</v>
      </c>
      <c r="J1663" s="301">
        <v>112674</v>
      </c>
      <c r="K1663" s="301">
        <v>10989028</v>
      </c>
      <c r="L1663" s="301">
        <v>8291</v>
      </c>
      <c r="M1663" s="301">
        <v>5.8101939999999998E-2</v>
      </c>
    </row>
    <row r="1664" spans="1:13" ht="14.5" x14ac:dyDescent="0.35">
      <c r="A1664" s="301">
        <v>2009260303</v>
      </c>
      <c r="B1664" s="301">
        <v>2009</v>
      </c>
      <c r="C1664" s="302" t="s">
        <v>47</v>
      </c>
      <c r="D1664" s="302" t="s">
        <v>48</v>
      </c>
      <c r="E1664" s="302" t="s">
        <v>28</v>
      </c>
      <c r="F1664" s="302" t="s">
        <v>26</v>
      </c>
      <c r="G1664" s="302" t="s">
        <v>26</v>
      </c>
      <c r="H1664" s="301">
        <v>1111612</v>
      </c>
      <c r="I1664" s="301">
        <v>213464</v>
      </c>
      <c r="J1664" s="301">
        <v>353338</v>
      </c>
      <c r="K1664" s="301">
        <v>16764892</v>
      </c>
      <c r="L1664" s="301">
        <v>28209</v>
      </c>
      <c r="M1664" s="301">
        <v>3.9406589999999998E-2</v>
      </c>
    </row>
    <row r="1665" spans="1:13" ht="14.5" x14ac:dyDescent="0.35">
      <c r="A1665" s="301">
        <v>2009280103</v>
      </c>
      <c r="B1665" s="301">
        <v>2009</v>
      </c>
      <c r="C1665" s="302" t="s">
        <v>49</v>
      </c>
      <c r="D1665" s="302" t="s">
        <v>50</v>
      </c>
      <c r="E1665" s="302" t="s">
        <v>25</v>
      </c>
      <c r="F1665" s="302" t="s">
        <v>26</v>
      </c>
      <c r="G1665" s="302" t="s">
        <v>26</v>
      </c>
      <c r="H1665" s="301">
        <v>1274075</v>
      </c>
      <c r="I1665" s="301">
        <v>701338</v>
      </c>
      <c r="J1665" s="301">
        <v>157653</v>
      </c>
      <c r="K1665" s="301">
        <v>65153811</v>
      </c>
      <c r="L1665" s="301">
        <v>14704</v>
      </c>
      <c r="M1665" s="301">
        <v>8.6649100000000007E-2</v>
      </c>
    </row>
    <row r="1666" spans="1:13" ht="14.5" x14ac:dyDescent="0.35">
      <c r="A1666" s="301">
        <v>2009280203</v>
      </c>
      <c r="B1666" s="301">
        <v>2009</v>
      </c>
      <c r="C1666" s="302" t="s">
        <v>49</v>
      </c>
      <c r="D1666" s="302" t="s">
        <v>50</v>
      </c>
      <c r="E1666" s="302" t="s">
        <v>27</v>
      </c>
      <c r="F1666" s="302" t="s">
        <v>26</v>
      </c>
      <c r="G1666" s="302" t="s">
        <v>26</v>
      </c>
      <c r="H1666" s="301">
        <v>2364458</v>
      </c>
      <c r="I1666" s="301">
        <v>674754</v>
      </c>
      <c r="J1666" s="301">
        <v>521140</v>
      </c>
      <c r="K1666" s="301">
        <v>63474823</v>
      </c>
      <c r="L1666" s="301">
        <v>49084</v>
      </c>
      <c r="M1666" s="301">
        <v>4.8171989999999998E-2</v>
      </c>
    </row>
    <row r="1667" spans="1:13" ht="14.5" x14ac:dyDescent="0.35">
      <c r="A1667" s="301">
        <v>2009280303</v>
      </c>
      <c r="B1667" s="301">
        <v>2009</v>
      </c>
      <c r="C1667" s="302" t="s">
        <v>49</v>
      </c>
      <c r="D1667" s="302" t="s">
        <v>50</v>
      </c>
      <c r="E1667" s="302" t="s">
        <v>28</v>
      </c>
      <c r="F1667" s="302" t="s">
        <v>26</v>
      </c>
      <c r="G1667" s="302" t="s">
        <v>26</v>
      </c>
      <c r="H1667" s="301">
        <v>3387325</v>
      </c>
      <c r="I1667" s="301">
        <v>684708</v>
      </c>
      <c r="J1667" s="301">
        <v>1036583</v>
      </c>
      <c r="K1667" s="301">
        <v>64820654</v>
      </c>
      <c r="L1667" s="301">
        <v>98241</v>
      </c>
      <c r="M1667" s="301">
        <v>3.4479660000000002E-2</v>
      </c>
    </row>
    <row r="1668" spans="1:13" ht="14.5" x14ac:dyDescent="0.35">
      <c r="A1668" s="301">
        <v>2009290103</v>
      </c>
      <c r="B1668" s="301">
        <v>2009</v>
      </c>
      <c r="C1668" s="302" t="s">
        <v>51</v>
      </c>
      <c r="D1668" s="302" t="s">
        <v>52</v>
      </c>
      <c r="E1668" s="302" t="s">
        <v>25</v>
      </c>
      <c r="F1668" s="302" t="s">
        <v>26</v>
      </c>
      <c r="G1668" s="302" t="s">
        <v>26</v>
      </c>
      <c r="H1668" s="301">
        <v>406335</v>
      </c>
      <c r="I1668" s="301">
        <v>245634</v>
      </c>
      <c r="J1668" s="301">
        <v>53510</v>
      </c>
      <c r="K1668" s="301">
        <v>19338072</v>
      </c>
      <c r="L1668" s="301">
        <v>4094</v>
      </c>
      <c r="M1668" s="301">
        <v>9.9257070000000003E-2</v>
      </c>
    </row>
    <row r="1669" spans="1:13" ht="14.5" x14ac:dyDescent="0.35">
      <c r="A1669" s="301">
        <v>2009290203</v>
      </c>
      <c r="B1669" s="301">
        <v>2009</v>
      </c>
      <c r="C1669" s="302" t="s">
        <v>51</v>
      </c>
      <c r="D1669" s="302" t="s">
        <v>52</v>
      </c>
      <c r="E1669" s="302" t="s">
        <v>27</v>
      </c>
      <c r="F1669" s="302" t="s">
        <v>26</v>
      </c>
      <c r="G1669" s="302" t="s">
        <v>26</v>
      </c>
      <c r="H1669" s="301">
        <v>565637</v>
      </c>
      <c r="I1669" s="301">
        <v>183462</v>
      </c>
      <c r="J1669" s="301">
        <v>134358</v>
      </c>
      <c r="K1669" s="301">
        <v>14218357</v>
      </c>
      <c r="L1669" s="301">
        <v>10387</v>
      </c>
      <c r="M1669" s="301">
        <v>5.4454849999999999E-2</v>
      </c>
    </row>
    <row r="1670" spans="1:13" ht="14.5" x14ac:dyDescent="0.35">
      <c r="A1670" s="301">
        <v>2009290303</v>
      </c>
      <c r="B1670" s="301">
        <v>2009</v>
      </c>
      <c r="C1670" s="302" t="s">
        <v>51</v>
      </c>
      <c r="D1670" s="302" t="s">
        <v>52</v>
      </c>
      <c r="E1670" s="302" t="s">
        <v>28</v>
      </c>
      <c r="F1670" s="302" t="s">
        <v>26</v>
      </c>
      <c r="G1670" s="302" t="s">
        <v>26</v>
      </c>
      <c r="H1670" s="301">
        <v>859528</v>
      </c>
      <c r="I1670" s="301">
        <v>181184</v>
      </c>
      <c r="J1670" s="301">
        <v>288345</v>
      </c>
      <c r="K1670" s="301">
        <v>14363764</v>
      </c>
      <c r="L1670" s="301">
        <v>22729</v>
      </c>
      <c r="M1670" s="301">
        <v>3.7815630000000003E-2</v>
      </c>
    </row>
    <row r="1671" spans="1:13" ht="14.5" x14ac:dyDescent="0.35">
      <c r="A1671" s="301">
        <v>2009320103</v>
      </c>
      <c r="B1671" s="301">
        <v>2009</v>
      </c>
      <c r="C1671" s="302" t="s">
        <v>53</v>
      </c>
      <c r="D1671" s="302" t="s">
        <v>54</v>
      </c>
      <c r="E1671" s="302" t="s">
        <v>25</v>
      </c>
      <c r="F1671" s="302" t="s">
        <v>26</v>
      </c>
      <c r="G1671" s="302" t="s">
        <v>26</v>
      </c>
      <c r="H1671" s="301">
        <v>431658</v>
      </c>
      <c r="I1671" s="301">
        <v>231937</v>
      </c>
      <c r="J1671" s="301">
        <v>64452</v>
      </c>
      <c r="K1671" s="301">
        <v>23902504</v>
      </c>
      <c r="L1671" s="301">
        <v>6651</v>
      </c>
      <c r="M1671" s="301">
        <v>6.4899910000000005E-2</v>
      </c>
    </row>
    <row r="1672" spans="1:13" ht="14.5" x14ac:dyDescent="0.35">
      <c r="A1672" s="301">
        <v>2009320203</v>
      </c>
      <c r="B1672" s="301">
        <v>2009</v>
      </c>
      <c r="C1672" s="302" t="s">
        <v>53</v>
      </c>
      <c r="D1672" s="302" t="s">
        <v>54</v>
      </c>
      <c r="E1672" s="302" t="s">
        <v>27</v>
      </c>
      <c r="F1672" s="302" t="s">
        <v>26</v>
      </c>
      <c r="G1672" s="302" t="s">
        <v>26</v>
      </c>
      <c r="H1672" s="301">
        <v>395973</v>
      </c>
      <c r="I1672" s="301">
        <v>117732</v>
      </c>
      <c r="J1672" s="301">
        <v>85251</v>
      </c>
      <c r="K1672" s="301">
        <v>11633428</v>
      </c>
      <c r="L1672" s="301">
        <v>8394</v>
      </c>
      <c r="M1672" s="301">
        <v>4.7172690000000003E-2</v>
      </c>
    </row>
    <row r="1673" spans="1:13" ht="14.5" x14ac:dyDescent="0.35">
      <c r="A1673" s="301">
        <v>2009320303</v>
      </c>
      <c r="B1673" s="301">
        <v>2009</v>
      </c>
      <c r="C1673" s="302" t="s">
        <v>53</v>
      </c>
      <c r="D1673" s="302" t="s">
        <v>54</v>
      </c>
      <c r="E1673" s="302" t="s">
        <v>28</v>
      </c>
      <c r="F1673" s="302" t="s">
        <v>26</v>
      </c>
      <c r="G1673" s="302" t="s">
        <v>26</v>
      </c>
      <c r="H1673" s="301">
        <v>490942</v>
      </c>
      <c r="I1673" s="301">
        <v>87428</v>
      </c>
      <c r="J1673" s="301">
        <v>127099</v>
      </c>
      <c r="K1673" s="301">
        <v>8107484</v>
      </c>
      <c r="L1673" s="301">
        <v>11720</v>
      </c>
      <c r="M1673" s="301">
        <v>4.1890910000000003E-2</v>
      </c>
    </row>
    <row r="1674" spans="1:13" ht="14.5" x14ac:dyDescent="0.35">
      <c r="A1674" s="301">
        <v>2009330103</v>
      </c>
      <c r="B1674" s="301">
        <v>2009</v>
      </c>
      <c r="C1674" s="302" t="s">
        <v>55</v>
      </c>
      <c r="D1674" s="302" t="s">
        <v>56</v>
      </c>
      <c r="E1674" s="302" t="s">
        <v>25</v>
      </c>
      <c r="F1674" s="302" t="s">
        <v>26</v>
      </c>
      <c r="G1674" s="302" t="s">
        <v>26</v>
      </c>
      <c r="H1674" s="301">
        <v>337029</v>
      </c>
      <c r="I1674" s="301">
        <v>203803</v>
      </c>
      <c r="J1674" s="301">
        <v>51375</v>
      </c>
      <c r="K1674" s="301">
        <v>18512539</v>
      </c>
      <c r="L1674" s="301">
        <v>4624</v>
      </c>
      <c r="M1674" s="301">
        <v>7.2892219999999994E-2</v>
      </c>
    </row>
    <row r="1675" spans="1:13" ht="14.5" x14ac:dyDescent="0.35">
      <c r="A1675" s="301">
        <v>2009330203</v>
      </c>
      <c r="B1675" s="301">
        <v>2009</v>
      </c>
      <c r="C1675" s="302" t="s">
        <v>55</v>
      </c>
      <c r="D1675" s="302" t="s">
        <v>56</v>
      </c>
      <c r="E1675" s="302" t="s">
        <v>27</v>
      </c>
      <c r="F1675" s="302" t="s">
        <v>26</v>
      </c>
      <c r="G1675" s="302" t="s">
        <v>26</v>
      </c>
      <c r="H1675" s="301">
        <v>407983</v>
      </c>
      <c r="I1675" s="301">
        <v>111133</v>
      </c>
      <c r="J1675" s="301">
        <v>82141</v>
      </c>
      <c r="K1675" s="301">
        <v>9774321</v>
      </c>
      <c r="L1675" s="301">
        <v>7213</v>
      </c>
      <c r="M1675" s="301">
        <v>5.6561920000000002E-2</v>
      </c>
    </row>
    <row r="1676" spans="1:13" ht="14.5" x14ac:dyDescent="0.35">
      <c r="A1676" s="301">
        <v>2009330303</v>
      </c>
      <c r="B1676" s="301">
        <v>2009</v>
      </c>
      <c r="C1676" s="302" t="s">
        <v>55</v>
      </c>
      <c r="D1676" s="302" t="s">
        <v>56</v>
      </c>
      <c r="E1676" s="302" t="s">
        <v>28</v>
      </c>
      <c r="F1676" s="302" t="s">
        <v>26</v>
      </c>
      <c r="G1676" s="302" t="s">
        <v>26</v>
      </c>
      <c r="H1676" s="301">
        <v>724511</v>
      </c>
      <c r="I1676" s="301">
        <v>127235</v>
      </c>
      <c r="J1676" s="301">
        <v>214372</v>
      </c>
      <c r="K1676" s="301">
        <v>10906876</v>
      </c>
      <c r="L1676" s="301">
        <v>18285</v>
      </c>
      <c r="M1676" s="301">
        <v>3.9623199999999997E-2</v>
      </c>
    </row>
    <row r="1677" spans="1:13" ht="14.5" x14ac:dyDescent="0.35">
      <c r="A1677" s="301">
        <v>2009370103</v>
      </c>
      <c r="B1677" s="301">
        <v>2009</v>
      </c>
      <c r="C1677" s="302" t="s">
        <v>57</v>
      </c>
      <c r="D1677" s="302" t="s">
        <v>58</v>
      </c>
      <c r="E1677" s="302" t="s">
        <v>25</v>
      </c>
      <c r="F1677" s="302" t="s">
        <v>26</v>
      </c>
      <c r="G1677" s="302" t="s">
        <v>26</v>
      </c>
      <c r="H1677" s="301">
        <v>604280</v>
      </c>
      <c r="I1677" s="301">
        <v>494327</v>
      </c>
      <c r="J1677" s="301">
        <v>126703</v>
      </c>
      <c r="K1677" s="301">
        <v>11284086</v>
      </c>
      <c r="L1677" s="301">
        <v>2876</v>
      </c>
      <c r="M1677" s="301">
        <v>0.2101036</v>
      </c>
    </row>
    <row r="1678" spans="1:13" ht="14.5" x14ac:dyDescent="0.35">
      <c r="A1678" s="301">
        <v>2009370203</v>
      </c>
      <c r="B1678" s="301">
        <v>2009</v>
      </c>
      <c r="C1678" s="302" t="s">
        <v>57</v>
      </c>
      <c r="D1678" s="302" t="s">
        <v>58</v>
      </c>
      <c r="E1678" s="302" t="s">
        <v>27</v>
      </c>
      <c r="F1678" s="302" t="s">
        <v>26</v>
      </c>
      <c r="G1678" s="302" t="s">
        <v>26</v>
      </c>
      <c r="H1678" s="301">
        <v>840594</v>
      </c>
      <c r="I1678" s="301">
        <v>409597</v>
      </c>
      <c r="J1678" s="301">
        <v>292935</v>
      </c>
      <c r="K1678" s="301">
        <v>9183947</v>
      </c>
      <c r="L1678" s="301">
        <v>6561</v>
      </c>
      <c r="M1678" s="301">
        <v>0.12812019999999999</v>
      </c>
    </row>
    <row r="1679" spans="1:13" ht="14.5" x14ac:dyDescent="0.35">
      <c r="A1679" s="301">
        <v>2009370303</v>
      </c>
      <c r="B1679" s="301">
        <v>2009</v>
      </c>
      <c r="C1679" s="302" t="s">
        <v>57</v>
      </c>
      <c r="D1679" s="302" t="s">
        <v>58</v>
      </c>
      <c r="E1679" s="302" t="s">
        <v>28</v>
      </c>
      <c r="F1679" s="302" t="s">
        <v>26</v>
      </c>
      <c r="G1679" s="302" t="s">
        <v>26</v>
      </c>
      <c r="H1679" s="301">
        <v>1183336</v>
      </c>
      <c r="I1679" s="301">
        <v>347649</v>
      </c>
      <c r="J1679" s="301">
        <v>579092</v>
      </c>
      <c r="K1679" s="301">
        <v>7751573</v>
      </c>
      <c r="L1679" s="301">
        <v>12816</v>
      </c>
      <c r="M1679" s="301">
        <v>9.2333929999999995E-2</v>
      </c>
    </row>
    <row r="1680" spans="1:13" ht="14.5" x14ac:dyDescent="0.35">
      <c r="A1680" s="301">
        <v>2009400103</v>
      </c>
      <c r="B1680" s="301">
        <v>2009</v>
      </c>
      <c r="C1680" s="302" t="s">
        <v>59</v>
      </c>
      <c r="D1680" s="302" t="s">
        <v>60</v>
      </c>
      <c r="E1680" s="302" t="s">
        <v>25</v>
      </c>
      <c r="F1680" s="302" t="s">
        <v>26</v>
      </c>
      <c r="G1680" s="302" t="s">
        <v>26</v>
      </c>
      <c r="H1680" s="301">
        <v>399404</v>
      </c>
      <c r="I1680" s="301">
        <v>230130</v>
      </c>
      <c r="J1680" s="301">
        <v>58638</v>
      </c>
      <c r="K1680" s="301">
        <v>19360293</v>
      </c>
      <c r="L1680" s="301">
        <v>4999</v>
      </c>
      <c r="M1680" s="301">
        <v>7.9895960000000002E-2</v>
      </c>
    </row>
    <row r="1681" spans="1:13" ht="14.5" x14ac:dyDescent="0.35">
      <c r="A1681" s="301">
        <v>2009400203</v>
      </c>
      <c r="B1681" s="301">
        <v>2009</v>
      </c>
      <c r="C1681" s="302" t="s">
        <v>59</v>
      </c>
      <c r="D1681" s="302" t="s">
        <v>60</v>
      </c>
      <c r="E1681" s="302" t="s">
        <v>27</v>
      </c>
      <c r="F1681" s="302" t="s">
        <v>26</v>
      </c>
      <c r="G1681" s="302" t="s">
        <v>26</v>
      </c>
      <c r="H1681" s="301">
        <v>337286</v>
      </c>
      <c r="I1681" s="301">
        <v>127196</v>
      </c>
      <c r="J1681" s="301">
        <v>89483</v>
      </c>
      <c r="K1681" s="301">
        <v>11104132</v>
      </c>
      <c r="L1681" s="301">
        <v>7717</v>
      </c>
      <c r="M1681" s="301">
        <v>4.3707410000000002E-2</v>
      </c>
    </row>
    <row r="1682" spans="1:13" ht="14.5" x14ac:dyDescent="0.35">
      <c r="A1682" s="301">
        <v>2009400303</v>
      </c>
      <c r="B1682" s="301">
        <v>2009</v>
      </c>
      <c r="C1682" s="302" t="s">
        <v>59</v>
      </c>
      <c r="D1682" s="302" t="s">
        <v>60</v>
      </c>
      <c r="E1682" s="302" t="s">
        <v>28</v>
      </c>
      <c r="F1682" s="302" t="s">
        <v>26</v>
      </c>
      <c r="G1682" s="302" t="s">
        <v>26</v>
      </c>
      <c r="H1682" s="301">
        <v>239628</v>
      </c>
      <c r="I1682" s="301">
        <v>54731</v>
      </c>
      <c r="J1682" s="301">
        <v>85189</v>
      </c>
      <c r="K1682" s="301">
        <v>4309145</v>
      </c>
      <c r="L1682" s="301">
        <v>6699</v>
      </c>
      <c r="M1682" s="301">
        <v>3.5768139999999997E-2</v>
      </c>
    </row>
    <row r="1683" spans="1:13" ht="14.5" x14ac:dyDescent="0.35">
      <c r="A1683" s="301">
        <v>2009990103</v>
      </c>
      <c r="B1683" s="301">
        <v>2009</v>
      </c>
      <c r="C1683" s="302" t="s">
        <v>61</v>
      </c>
      <c r="D1683" s="302" t="s">
        <v>62</v>
      </c>
      <c r="E1683" s="302" t="s">
        <v>25</v>
      </c>
      <c r="F1683" s="302" t="s">
        <v>26</v>
      </c>
      <c r="G1683" s="302" t="s">
        <v>26</v>
      </c>
      <c r="H1683" s="301">
        <v>57940</v>
      </c>
      <c r="I1683" s="301">
        <v>34256</v>
      </c>
      <c r="J1683" s="301">
        <v>10254</v>
      </c>
      <c r="K1683" s="301">
        <v>1189472</v>
      </c>
      <c r="L1683" s="301">
        <v>329</v>
      </c>
      <c r="M1683" s="301">
        <v>0.1758856</v>
      </c>
    </row>
    <row r="1684" spans="1:13" ht="14.5" x14ac:dyDescent="0.35">
      <c r="A1684" s="301">
        <v>2009990203</v>
      </c>
      <c r="B1684" s="301">
        <v>2009</v>
      </c>
      <c r="C1684" s="302" t="s">
        <v>61</v>
      </c>
      <c r="D1684" s="302" t="s">
        <v>62</v>
      </c>
      <c r="E1684" s="302" t="s">
        <v>27</v>
      </c>
      <c r="F1684" s="302" t="s">
        <v>26</v>
      </c>
      <c r="G1684" s="302" t="s">
        <v>26</v>
      </c>
      <c r="H1684" s="301">
        <v>106176</v>
      </c>
      <c r="I1684" s="301">
        <v>53713</v>
      </c>
      <c r="J1684" s="301">
        <v>45624</v>
      </c>
      <c r="K1684" s="301">
        <v>1416858</v>
      </c>
      <c r="L1684" s="301">
        <v>1124</v>
      </c>
      <c r="M1684" s="301">
        <v>9.4423010000000002E-2</v>
      </c>
    </row>
    <row r="1685" spans="1:13" ht="14.5" x14ac:dyDescent="0.35">
      <c r="A1685" s="301">
        <v>2009990303</v>
      </c>
      <c r="B1685" s="301">
        <v>2009</v>
      </c>
      <c r="C1685" s="302" t="s">
        <v>61</v>
      </c>
      <c r="D1685" s="302" t="s">
        <v>62</v>
      </c>
      <c r="E1685" s="302" t="s">
        <v>28</v>
      </c>
      <c r="F1685" s="302" t="s">
        <v>26</v>
      </c>
      <c r="G1685" s="302" t="s">
        <v>26</v>
      </c>
      <c r="H1685" s="301">
        <v>383728</v>
      </c>
      <c r="I1685" s="301">
        <v>86207</v>
      </c>
      <c r="J1685" s="301">
        <v>155417</v>
      </c>
      <c r="K1685" s="301">
        <v>3031473</v>
      </c>
      <c r="L1685" s="301">
        <v>5615</v>
      </c>
      <c r="M1685" s="301">
        <v>6.8344260000000004E-2</v>
      </c>
    </row>
    <row r="1686" spans="1:13" ht="14.5" x14ac:dyDescent="0.35">
      <c r="A1686" s="301">
        <v>2010000103</v>
      </c>
      <c r="B1686" s="301">
        <v>2010</v>
      </c>
      <c r="C1686" s="302" t="s">
        <v>23</v>
      </c>
      <c r="D1686" s="302" t="s">
        <v>24</v>
      </c>
      <c r="E1686" s="302" t="s">
        <v>25</v>
      </c>
      <c r="F1686" s="302" t="s">
        <v>26</v>
      </c>
      <c r="G1686" s="302" t="s">
        <v>26</v>
      </c>
      <c r="H1686" s="301">
        <v>646079</v>
      </c>
      <c r="I1686" s="301">
        <v>1800624</v>
      </c>
      <c r="J1686" s="301">
        <v>604542</v>
      </c>
      <c r="K1686" s="301">
        <v>24244836</v>
      </c>
      <c r="L1686" s="301">
        <v>7843</v>
      </c>
      <c r="M1686" s="301">
        <v>8.2378279999999998E-2</v>
      </c>
    </row>
    <row r="1687" spans="1:13" ht="14.5" x14ac:dyDescent="0.35">
      <c r="A1687" s="301">
        <v>2010000203</v>
      </c>
      <c r="B1687" s="301">
        <v>2010</v>
      </c>
      <c r="C1687" s="302" t="s">
        <v>23</v>
      </c>
      <c r="D1687" s="302" t="s">
        <v>24</v>
      </c>
      <c r="E1687" s="302" t="s">
        <v>27</v>
      </c>
      <c r="F1687" s="302" t="s">
        <v>26</v>
      </c>
      <c r="G1687" s="302" t="s">
        <v>26</v>
      </c>
      <c r="H1687" s="301">
        <v>1685975</v>
      </c>
      <c r="I1687" s="301">
        <v>3287240</v>
      </c>
      <c r="J1687" s="301">
        <v>2645040</v>
      </c>
      <c r="K1687" s="301">
        <v>38099960</v>
      </c>
      <c r="L1687" s="301">
        <v>30760</v>
      </c>
      <c r="M1687" s="301">
        <v>5.4811150000000003E-2</v>
      </c>
    </row>
    <row r="1688" spans="1:13" ht="14.5" x14ac:dyDescent="0.35">
      <c r="A1688" s="301">
        <v>2010000303</v>
      </c>
      <c r="B1688" s="301">
        <v>2010</v>
      </c>
      <c r="C1688" s="302" t="s">
        <v>23</v>
      </c>
      <c r="D1688" s="302" t="s">
        <v>24</v>
      </c>
      <c r="E1688" s="302" t="s">
        <v>28</v>
      </c>
      <c r="F1688" s="302" t="s">
        <v>26</v>
      </c>
      <c r="G1688" s="302" t="s">
        <v>26</v>
      </c>
      <c r="H1688" s="301">
        <v>1791971</v>
      </c>
      <c r="I1688" s="301">
        <v>1991400</v>
      </c>
      <c r="J1688" s="301">
        <v>2523255</v>
      </c>
      <c r="K1688" s="301">
        <v>24656560</v>
      </c>
      <c r="L1688" s="301">
        <v>31345</v>
      </c>
      <c r="M1688" s="301">
        <v>5.7169049999999999E-2</v>
      </c>
    </row>
    <row r="1689" spans="1:13" ht="14.5" x14ac:dyDescent="0.35">
      <c r="A1689" s="301">
        <v>2010000403</v>
      </c>
      <c r="B1689" s="301">
        <v>2010</v>
      </c>
      <c r="C1689" s="302" t="s">
        <v>23</v>
      </c>
      <c r="D1689" s="302" t="s">
        <v>24</v>
      </c>
      <c r="E1689" s="302" t="s">
        <v>29</v>
      </c>
      <c r="F1689" s="302" t="s">
        <v>26</v>
      </c>
      <c r="G1689" s="302" t="s">
        <v>26</v>
      </c>
      <c r="H1689" s="301">
        <v>7225407</v>
      </c>
      <c r="I1689" s="301">
        <v>6202956</v>
      </c>
      <c r="J1689" s="301">
        <v>13374116</v>
      </c>
      <c r="K1689" s="301">
        <v>88805668</v>
      </c>
      <c r="L1689" s="301">
        <v>190995</v>
      </c>
      <c r="M1689" s="301">
        <v>3.7830349999999999E-2</v>
      </c>
    </row>
    <row r="1690" spans="1:13" ht="14.5" x14ac:dyDescent="0.35">
      <c r="A1690" s="301">
        <v>2010010403</v>
      </c>
      <c r="B1690" s="301">
        <v>2010</v>
      </c>
      <c r="C1690" s="302" t="s">
        <v>30</v>
      </c>
      <c r="D1690" s="302" t="s">
        <v>31</v>
      </c>
      <c r="E1690" s="302" t="s">
        <v>26</v>
      </c>
      <c r="F1690" s="302" t="s">
        <v>26</v>
      </c>
      <c r="G1690" s="302" t="s">
        <v>26</v>
      </c>
      <c r="H1690" s="301">
        <v>259950</v>
      </c>
      <c r="I1690" s="301">
        <v>50660</v>
      </c>
      <c r="J1690" s="301">
        <v>78014</v>
      </c>
      <c r="K1690" s="301">
        <v>4252866</v>
      </c>
      <c r="L1690" s="301">
        <v>6373</v>
      </c>
      <c r="M1690" s="301">
        <v>4.0788980000000002E-2</v>
      </c>
    </row>
    <row r="1691" spans="1:13" ht="14.5" x14ac:dyDescent="0.35">
      <c r="A1691" s="301">
        <v>2010020101</v>
      </c>
      <c r="B1691" s="301">
        <v>2010</v>
      </c>
      <c r="C1691" s="302" t="s">
        <v>32</v>
      </c>
      <c r="D1691" s="302" t="s">
        <v>33</v>
      </c>
      <c r="E1691" s="302" t="s">
        <v>25</v>
      </c>
      <c r="F1691" s="302" t="s">
        <v>34</v>
      </c>
      <c r="G1691" s="302" t="s">
        <v>25</v>
      </c>
      <c r="H1691" s="301">
        <v>65996</v>
      </c>
      <c r="I1691" s="301">
        <v>43526</v>
      </c>
      <c r="J1691" s="301">
        <v>9380</v>
      </c>
      <c r="K1691" s="301">
        <v>4060397</v>
      </c>
      <c r="L1691" s="301">
        <v>877</v>
      </c>
      <c r="M1691" s="301">
        <v>7.5266059999999996E-2</v>
      </c>
    </row>
    <row r="1692" spans="1:13" ht="14.5" x14ac:dyDescent="0.35">
      <c r="A1692" s="301">
        <v>2010020102</v>
      </c>
      <c r="B1692" s="301">
        <v>2010</v>
      </c>
      <c r="C1692" s="302" t="s">
        <v>32</v>
      </c>
      <c r="D1692" s="302" t="s">
        <v>33</v>
      </c>
      <c r="E1692" s="302" t="s">
        <v>25</v>
      </c>
      <c r="F1692" s="302" t="s">
        <v>34</v>
      </c>
      <c r="G1692" s="302" t="s">
        <v>27</v>
      </c>
      <c r="H1692" s="301">
        <v>154039</v>
      </c>
      <c r="I1692" s="301">
        <v>118467</v>
      </c>
      <c r="J1692" s="301">
        <v>25235</v>
      </c>
      <c r="K1692" s="301">
        <v>11235216</v>
      </c>
      <c r="L1692" s="301">
        <v>2437</v>
      </c>
      <c r="M1692" s="301">
        <v>6.3209979999999999E-2</v>
      </c>
    </row>
    <row r="1693" spans="1:13" ht="14.5" x14ac:dyDescent="0.35">
      <c r="A1693" s="301">
        <v>2010020103</v>
      </c>
      <c r="B1693" s="301">
        <v>2010</v>
      </c>
      <c r="C1693" s="302" t="s">
        <v>32</v>
      </c>
      <c r="D1693" s="302" t="s">
        <v>33</v>
      </c>
      <c r="E1693" s="302" t="s">
        <v>25</v>
      </c>
      <c r="F1693" s="302" t="s">
        <v>34</v>
      </c>
      <c r="G1693" s="302" t="s">
        <v>35</v>
      </c>
      <c r="H1693" s="301">
        <v>109049</v>
      </c>
      <c r="I1693" s="301">
        <v>69306</v>
      </c>
      <c r="J1693" s="301">
        <v>21595</v>
      </c>
      <c r="K1693" s="301">
        <v>7046287</v>
      </c>
      <c r="L1693" s="301">
        <v>2214</v>
      </c>
      <c r="M1693" s="301">
        <v>4.9254439999999997E-2</v>
      </c>
    </row>
    <row r="1694" spans="1:13" ht="14.5" x14ac:dyDescent="0.35">
      <c r="A1694" s="301">
        <v>2010020111</v>
      </c>
      <c r="B1694" s="301">
        <v>2010</v>
      </c>
      <c r="C1694" s="302" t="s">
        <v>32</v>
      </c>
      <c r="D1694" s="302" t="s">
        <v>33</v>
      </c>
      <c r="E1694" s="302" t="s">
        <v>25</v>
      </c>
      <c r="F1694" s="302" t="s">
        <v>36</v>
      </c>
      <c r="G1694" s="302" t="s">
        <v>25</v>
      </c>
      <c r="H1694" s="301">
        <v>33831</v>
      </c>
      <c r="I1694" s="301">
        <v>22772</v>
      </c>
      <c r="J1694" s="301">
        <v>5345</v>
      </c>
      <c r="K1694" s="301">
        <v>2232584</v>
      </c>
      <c r="L1694" s="301">
        <v>530</v>
      </c>
      <c r="M1694" s="301">
        <v>6.3877980000000001E-2</v>
      </c>
    </row>
    <row r="1695" spans="1:13" ht="14.5" x14ac:dyDescent="0.35">
      <c r="A1695" s="301">
        <v>2010020112</v>
      </c>
      <c r="B1695" s="301">
        <v>2010</v>
      </c>
      <c r="C1695" s="302" t="s">
        <v>32</v>
      </c>
      <c r="D1695" s="302" t="s">
        <v>33</v>
      </c>
      <c r="E1695" s="302" t="s">
        <v>25</v>
      </c>
      <c r="F1695" s="302" t="s">
        <v>36</v>
      </c>
      <c r="G1695" s="302" t="s">
        <v>27</v>
      </c>
      <c r="H1695" s="301">
        <v>65244</v>
      </c>
      <c r="I1695" s="301">
        <v>64480</v>
      </c>
      <c r="J1695" s="301">
        <v>13370</v>
      </c>
      <c r="K1695" s="301">
        <v>6363626</v>
      </c>
      <c r="L1695" s="301">
        <v>1321</v>
      </c>
      <c r="M1695" s="301">
        <v>4.9403889999999999E-2</v>
      </c>
    </row>
    <row r="1696" spans="1:13" ht="14.5" x14ac:dyDescent="0.35">
      <c r="A1696" s="301">
        <v>2010020113</v>
      </c>
      <c r="B1696" s="301">
        <v>2010</v>
      </c>
      <c r="C1696" s="302" t="s">
        <v>32</v>
      </c>
      <c r="D1696" s="302" t="s">
        <v>33</v>
      </c>
      <c r="E1696" s="302" t="s">
        <v>25</v>
      </c>
      <c r="F1696" s="302" t="s">
        <v>36</v>
      </c>
      <c r="G1696" s="302" t="s">
        <v>35</v>
      </c>
      <c r="H1696" s="301">
        <v>45752</v>
      </c>
      <c r="I1696" s="301">
        <v>44417</v>
      </c>
      <c r="J1696" s="301">
        <v>9804</v>
      </c>
      <c r="K1696" s="301">
        <v>4537859</v>
      </c>
      <c r="L1696" s="301">
        <v>1015</v>
      </c>
      <c r="M1696" s="301">
        <v>4.5097579999999998E-2</v>
      </c>
    </row>
    <row r="1697" spans="1:13" ht="14.5" x14ac:dyDescent="0.35">
      <c r="A1697" s="301">
        <v>2010020201</v>
      </c>
      <c r="B1697" s="301">
        <v>2010</v>
      </c>
      <c r="C1697" s="302" t="s">
        <v>32</v>
      </c>
      <c r="D1697" s="302" t="s">
        <v>33</v>
      </c>
      <c r="E1697" s="302" t="s">
        <v>27</v>
      </c>
      <c r="F1697" s="302" t="s">
        <v>34</v>
      </c>
      <c r="G1697" s="302" t="s">
        <v>25</v>
      </c>
      <c r="H1697" s="301">
        <v>138631</v>
      </c>
      <c r="I1697" s="301">
        <v>43500</v>
      </c>
      <c r="J1697" s="301">
        <v>32709</v>
      </c>
      <c r="K1697" s="301">
        <v>4197008</v>
      </c>
      <c r="L1697" s="301">
        <v>3155</v>
      </c>
      <c r="M1697" s="301">
        <v>4.394555E-2</v>
      </c>
    </row>
    <row r="1698" spans="1:13" ht="14.5" x14ac:dyDescent="0.35">
      <c r="A1698" s="301">
        <v>2010020202</v>
      </c>
      <c r="B1698" s="301">
        <v>2010</v>
      </c>
      <c r="C1698" s="302" t="s">
        <v>32</v>
      </c>
      <c r="D1698" s="302" t="s">
        <v>33</v>
      </c>
      <c r="E1698" s="302" t="s">
        <v>27</v>
      </c>
      <c r="F1698" s="302" t="s">
        <v>34</v>
      </c>
      <c r="G1698" s="302" t="s">
        <v>27</v>
      </c>
      <c r="H1698" s="301">
        <v>389884</v>
      </c>
      <c r="I1698" s="301">
        <v>127840</v>
      </c>
      <c r="J1698" s="301">
        <v>96915</v>
      </c>
      <c r="K1698" s="301">
        <v>12861696</v>
      </c>
      <c r="L1698" s="301">
        <v>9731</v>
      </c>
      <c r="M1698" s="301">
        <v>4.0064219999999998E-2</v>
      </c>
    </row>
    <row r="1699" spans="1:13" ht="14.5" x14ac:dyDescent="0.35">
      <c r="A1699" s="301">
        <v>2010020203</v>
      </c>
      <c r="B1699" s="301">
        <v>2010</v>
      </c>
      <c r="C1699" s="302" t="s">
        <v>32</v>
      </c>
      <c r="D1699" s="302" t="s">
        <v>33</v>
      </c>
      <c r="E1699" s="302" t="s">
        <v>27</v>
      </c>
      <c r="F1699" s="302" t="s">
        <v>34</v>
      </c>
      <c r="G1699" s="302" t="s">
        <v>35</v>
      </c>
      <c r="H1699" s="301">
        <v>644021</v>
      </c>
      <c r="I1699" s="301">
        <v>235128</v>
      </c>
      <c r="J1699" s="301">
        <v>182434</v>
      </c>
      <c r="K1699" s="301">
        <v>24779941</v>
      </c>
      <c r="L1699" s="301">
        <v>19215</v>
      </c>
      <c r="M1699" s="301">
        <v>3.3515759999999999E-2</v>
      </c>
    </row>
    <row r="1700" spans="1:13" ht="14.5" x14ac:dyDescent="0.35">
      <c r="A1700" s="301">
        <v>2010020211</v>
      </c>
      <c r="B1700" s="301">
        <v>2010</v>
      </c>
      <c r="C1700" s="302" t="s">
        <v>32</v>
      </c>
      <c r="D1700" s="302" t="s">
        <v>33</v>
      </c>
      <c r="E1700" s="302" t="s">
        <v>27</v>
      </c>
      <c r="F1700" s="302" t="s">
        <v>36</v>
      </c>
      <c r="G1700" s="302" t="s">
        <v>25</v>
      </c>
      <c r="H1700" s="301">
        <v>78780</v>
      </c>
      <c r="I1700" s="301">
        <v>29100</v>
      </c>
      <c r="J1700" s="301">
        <v>21549</v>
      </c>
      <c r="K1700" s="301">
        <v>2872564</v>
      </c>
      <c r="L1700" s="301">
        <v>2130</v>
      </c>
      <c r="M1700" s="301">
        <v>3.6979159999999997E-2</v>
      </c>
    </row>
    <row r="1701" spans="1:13" ht="14.5" x14ac:dyDescent="0.35">
      <c r="A1701" s="301">
        <v>2010020212</v>
      </c>
      <c r="B1701" s="301">
        <v>2010</v>
      </c>
      <c r="C1701" s="302" t="s">
        <v>32</v>
      </c>
      <c r="D1701" s="302" t="s">
        <v>33</v>
      </c>
      <c r="E1701" s="302" t="s">
        <v>27</v>
      </c>
      <c r="F1701" s="302" t="s">
        <v>36</v>
      </c>
      <c r="G1701" s="302" t="s">
        <v>27</v>
      </c>
      <c r="H1701" s="301">
        <v>88789</v>
      </c>
      <c r="I1701" s="301">
        <v>32516</v>
      </c>
      <c r="J1701" s="301">
        <v>24056</v>
      </c>
      <c r="K1701" s="301">
        <v>3260276</v>
      </c>
      <c r="L1701" s="301">
        <v>2405</v>
      </c>
      <c r="M1701" s="301">
        <v>3.6913260000000003E-2</v>
      </c>
    </row>
    <row r="1702" spans="1:13" ht="14.5" x14ac:dyDescent="0.35">
      <c r="A1702" s="301">
        <v>2010020213</v>
      </c>
      <c r="B1702" s="301">
        <v>2010</v>
      </c>
      <c r="C1702" s="302" t="s">
        <v>32</v>
      </c>
      <c r="D1702" s="302" t="s">
        <v>33</v>
      </c>
      <c r="E1702" s="302" t="s">
        <v>27</v>
      </c>
      <c r="F1702" s="302" t="s">
        <v>36</v>
      </c>
      <c r="G1702" s="302" t="s">
        <v>35</v>
      </c>
      <c r="H1702" s="301">
        <v>203929</v>
      </c>
      <c r="I1702" s="301">
        <v>88445</v>
      </c>
      <c r="J1702" s="301">
        <v>67908</v>
      </c>
      <c r="K1702" s="301">
        <v>9278019</v>
      </c>
      <c r="L1702" s="301">
        <v>7079</v>
      </c>
      <c r="M1702" s="301">
        <v>2.8806459999999999E-2</v>
      </c>
    </row>
    <row r="1703" spans="1:13" ht="14.5" x14ac:dyDescent="0.35">
      <c r="A1703" s="301">
        <v>2010020301</v>
      </c>
      <c r="B1703" s="301">
        <v>2010</v>
      </c>
      <c r="C1703" s="302" t="s">
        <v>32</v>
      </c>
      <c r="D1703" s="302" t="s">
        <v>33</v>
      </c>
      <c r="E1703" s="302" t="s">
        <v>28</v>
      </c>
      <c r="F1703" s="302" t="s">
        <v>34</v>
      </c>
      <c r="G1703" s="302" t="s">
        <v>25</v>
      </c>
      <c r="H1703" s="301">
        <v>185148</v>
      </c>
      <c r="I1703" s="301">
        <v>38280</v>
      </c>
      <c r="J1703" s="301">
        <v>60207</v>
      </c>
      <c r="K1703" s="301">
        <v>3673476</v>
      </c>
      <c r="L1703" s="301">
        <v>5777</v>
      </c>
      <c r="M1703" s="301">
        <v>3.2050820000000001E-2</v>
      </c>
    </row>
    <row r="1704" spans="1:13" ht="14.5" x14ac:dyDescent="0.35">
      <c r="A1704" s="301">
        <v>2010020302</v>
      </c>
      <c r="B1704" s="301">
        <v>2010</v>
      </c>
      <c r="C1704" s="302" t="s">
        <v>32</v>
      </c>
      <c r="D1704" s="302" t="s">
        <v>33</v>
      </c>
      <c r="E1704" s="302" t="s">
        <v>28</v>
      </c>
      <c r="F1704" s="302" t="s">
        <v>34</v>
      </c>
      <c r="G1704" s="302" t="s">
        <v>27</v>
      </c>
      <c r="H1704" s="301">
        <v>377264</v>
      </c>
      <c r="I1704" s="301">
        <v>83133</v>
      </c>
      <c r="J1704" s="301">
        <v>124435</v>
      </c>
      <c r="K1704" s="301">
        <v>8416873</v>
      </c>
      <c r="L1704" s="301">
        <v>12614</v>
      </c>
      <c r="M1704" s="301">
        <v>2.9907199999999998E-2</v>
      </c>
    </row>
    <row r="1705" spans="1:13" ht="14.5" x14ac:dyDescent="0.35">
      <c r="A1705" s="301">
        <v>2010020303</v>
      </c>
      <c r="B1705" s="301">
        <v>2010</v>
      </c>
      <c r="C1705" s="302" t="s">
        <v>32</v>
      </c>
      <c r="D1705" s="302" t="s">
        <v>33</v>
      </c>
      <c r="E1705" s="302" t="s">
        <v>28</v>
      </c>
      <c r="F1705" s="302" t="s">
        <v>34</v>
      </c>
      <c r="G1705" s="302" t="s">
        <v>35</v>
      </c>
      <c r="H1705" s="301">
        <v>2075959</v>
      </c>
      <c r="I1705" s="301">
        <v>488201</v>
      </c>
      <c r="J1705" s="301">
        <v>776496</v>
      </c>
      <c r="K1705" s="301">
        <v>51882933</v>
      </c>
      <c r="L1705" s="301">
        <v>82983</v>
      </c>
      <c r="M1705" s="301">
        <v>2.5016739999999999E-2</v>
      </c>
    </row>
    <row r="1706" spans="1:13" ht="14.5" x14ac:dyDescent="0.35">
      <c r="A1706" s="301">
        <v>2010020311</v>
      </c>
      <c r="B1706" s="301">
        <v>2010</v>
      </c>
      <c r="C1706" s="302" t="s">
        <v>32</v>
      </c>
      <c r="D1706" s="302" t="s">
        <v>33</v>
      </c>
      <c r="E1706" s="302" t="s">
        <v>28</v>
      </c>
      <c r="F1706" s="302" t="s">
        <v>36</v>
      </c>
      <c r="G1706" s="302" t="s">
        <v>25</v>
      </c>
      <c r="H1706" s="301">
        <v>80161</v>
      </c>
      <c r="I1706" s="301">
        <v>18436</v>
      </c>
      <c r="J1706" s="301">
        <v>27070</v>
      </c>
      <c r="K1706" s="301">
        <v>1777564</v>
      </c>
      <c r="L1706" s="301">
        <v>2591</v>
      </c>
      <c r="M1706" s="301">
        <v>3.0938429999999999E-2</v>
      </c>
    </row>
    <row r="1707" spans="1:13" ht="14.5" x14ac:dyDescent="0.35">
      <c r="A1707" s="301">
        <v>2010020312</v>
      </c>
      <c r="B1707" s="301">
        <v>2010</v>
      </c>
      <c r="C1707" s="302" t="s">
        <v>32</v>
      </c>
      <c r="D1707" s="302" t="s">
        <v>33</v>
      </c>
      <c r="E1707" s="302" t="s">
        <v>28</v>
      </c>
      <c r="F1707" s="302" t="s">
        <v>36</v>
      </c>
      <c r="G1707" s="302" t="s">
        <v>27</v>
      </c>
      <c r="H1707" s="301">
        <v>62946</v>
      </c>
      <c r="I1707" s="301">
        <v>16304</v>
      </c>
      <c r="J1707" s="301">
        <v>22346</v>
      </c>
      <c r="K1707" s="301">
        <v>1623844</v>
      </c>
      <c r="L1707" s="301">
        <v>2211</v>
      </c>
      <c r="M1707" s="301">
        <v>2.8469089999999999E-2</v>
      </c>
    </row>
    <row r="1708" spans="1:13" ht="14.5" x14ac:dyDescent="0.35">
      <c r="A1708" s="301">
        <v>2010020313</v>
      </c>
      <c r="B1708" s="301">
        <v>2010</v>
      </c>
      <c r="C1708" s="302" t="s">
        <v>32</v>
      </c>
      <c r="D1708" s="302" t="s">
        <v>33</v>
      </c>
      <c r="E1708" s="302" t="s">
        <v>28</v>
      </c>
      <c r="F1708" s="302" t="s">
        <v>36</v>
      </c>
      <c r="G1708" s="302" t="s">
        <v>35</v>
      </c>
      <c r="H1708" s="301">
        <v>356090</v>
      </c>
      <c r="I1708" s="301">
        <v>91040</v>
      </c>
      <c r="J1708" s="301">
        <v>137374</v>
      </c>
      <c r="K1708" s="301">
        <v>9344696</v>
      </c>
      <c r="L1708" s="301">
        <v>14168</v>
      </c>
      <c r="M1708" s="301">
        <v>2.5132660000000001E-2</v>
      </c>
    </row>
    <row r="1709" spans="1:13" ht="14.5" x14ac:dyDescent="0.35">
      <c r="A1709" s="301">
        <v>2010100103</v>
      </c>
      <c r="B1709" s="301">
        <v>2010</v>
      </c>
      <c r="C1709" s="302" t="s">
        <v>37</v>
      </c>
      <c r="D1709" s="302" t="s">
        <v>38</v>
      </c>
      <c r="E1709" s="302" t="s">
        <v>25</v>
      </c>
      <c r="F1709" s="302" t="s">
        <v>26</v>
      </c>
      <c r="G1709" s="302" t="s">
        <v>26</v>
      </c>
      <c r="H1709" s="301">
        <v>158817</v>
      </c>
      <c r="I1709" s="301">
        <v>585733</v>
      </c>
      <c r="J1709" s="301">
        <v>29442</v>
      </c>
      <c r="K1709" s="301">
        <v>45206975</v>
      </c>
      <c r="L1709" s="301">
        <v>2282</v>
      </c>
      <c r="M1709" s="301">
        <v>6.9591200000000006E-2</v>
      </c>
    </row>
    <row r="1710" spans="1:13" ht="14.5" x14ac:dyDescent="0.35">
      <c r="A1710" s="301">
        <v>2010100203</v>
      </c>
      <c r="B1710" s="301">
        <v>2010</v>
      </c>
      <c r="C1710" s="302" t="s">
        <v>37</v>
      </c>
      <c r="D1710" s="302" t="s">
        <v>38</v>
      </c>
      <c r="E1710" s="302" t="s">
        <v>27</v>
      </c>
      <c r="F1710" s="302" t="s">
        <v>26</v>
      </c>
      <c r="G1710" s="302" t="s">
        <v>26</v>
      </c>
      <c r="H1710" s="301">
        <v>127659</v>
      </c>
      <c r="I1710" s="301">
        <v>152698</v>
      </c>
      <c r="J1710" s="301">
        <v>23940</v>
      </c>
      <c r="K1710" s="301">
        <v>15761732</v>
      </c>
      <c r="L1710" s="301">
        <v>2469</v>
      </c>
      <c r="M1710" s="301">
        <v>5.1709560000000002E-2</v>
      </c>
    </row>
    <row r="1711" spans="1:13" ht="14.5" x14ac:dyDescent="0.35">
      <c r="A1711" s="301">
        <v>2010100303</v>
      </c>
      <c r="B1711" s="301">
        <v>2010</v>
      </c>
      <c r="C1711" s="302" t="s">
        <v>37</v>
      </c>
      <c r="D1711" s="302" t="s">
        <v>38</v>
      </c>
      <c r="E1711" s="302" t="s">
        <v>28</v>
      </c>
      <c r="F1711" s="302" t="s">
        <v>26</v>
      </c>
      <c r="G1711" s="302" t="s">
        <v>26</v>
      </c>
      <c r="H1711" s="301">
        <v>338287</v>
      </c>
      <c r="I1711" s="301">
        <v>130379</v>
      </c>
      <c r="J1711" s="301">
        <v>130942</v>
      </c>
      <c r="K1711" s="301">
        <v>12943132</v>
      </c>
      <c r="L1711" s="301">
        <v>12908</v>
      </c>
      <c r="M1711" s="301">
        <v>2.6207600000000001E-2</v>
      </c>
    </row>
    <row r="1712" spans="1:13" ht="14.5" x14ac:dyDescent="0.35">
      <c r="A1712" s="301">
        <v>2010110103</v>
      </c>
      <c r="B1712" s="301">
        <v>2010</v>
      </c>
      <c r="C1712" s="302" t="s">
        <v>39</v>
      </c>
      <c r="D1712" s="302" t="s">
        <v>40</v>
      </c>
      <c r="E1712" s="302" t="s">
        <v>25</v>
      </c>
      <c r="F1712" s="302" t="s">
        <v>34</v>
      </c>
      <c r="G1712" s="302" t="s">
        <v>26</v>
      </c>
      <c r="H1712" s="301">
        <v>1813600</v>
      </c>
      <c r="I1712" s="301">
        <v>978718</v>
      </c>
      <c r="J1712" s="301">
        <v>281511</v>
      </c>
      <c r="K1712" s="301">
        <v>104016996</v>
      </c>
      <c r="L1712" s="301">
        <v>29690</v>
      </c>
      <c r="M1712" s="301">
        <v>6.1085529999999999E-2</v>
      </c>
    </row>
    <row r="1713" spans="1:13" ht="14.5" x14ac:dyDescent="0.35">
      <c r="A1713" s="301">
        <v>2010110113</v>
      </c>
      <c r="B1713" s="301">
        <v>2010</v>
      </c>
      <c r="C1713" s="302" t="s">
        <v>39</v>
      </c>
      <c r="D1713" s="302" t="s">
        <v>40</v>
      </c>
      <c r="E1713" s="302" t="s">
        <v>25</v>
      </c>
      <c r="F1713" s="302" t="s">
        <v>36</v>
      </c>
      <c r="G1713" s="302" t="s">
        <v>26</v>
      </c>
      <c r="H1713" s="301">
        <v>1976259</v>
      </c>
      <c r="I1713" s="301">
        <v>1698062</v>
      </c>
      <c r="J1713" s="301">
        <v>345536</v>
      </c>
      <c r="K1713" s="301">
        <v>193973360</v>
      </c>
      <c r="L1713" s="301">
        <v>39367</v>
      </c>
      <c r="M1713" s="301">
        <v>5.0201129999999997E-2</v>
      </c>
    </row>
    <row r="1714" spans="1:13" ht="14.5" x14ac:dyDescent="0.35">
      <c r="A1714" s="301">
        <v>2010110203</v>
      </c>
      <c r="B1714" s="301">
        <v>2010</v>
      </c>
      <c r="C1714" s="302" t="s">
        <v>39</v>
      </c>
      <c r="D1714" s="302" t="s">
        <v>40</v>
      </c>
      <c r="E1714" s="302" t="s">
        <v>27</v>
      </c>
      <c r="F1714" s="302" t="s">
        <v>34</v>
      </c>
      <c r="G1714" s="302" t="s">
        <v>26</v>
      </c>
      <c r="H1714" s="301">
        <v>1142487</v>
      </c>
      <c r="I1714" s="301">
        <v>466039</v>
      </c>
      <c r="J1714" s="301">
        <v>322846</v>
      </c>
      <c r="K1714" s="301">
        <v>51369181</v>
      </c>
      <c r="L1714" s="301">
        <v>35798</v>
      </c>
      <c r="M1714" s="301">
        <v>3.1915010000000001E-2</v>
      </c>
    </row>
    <row r="1715" spans="1:13" ht="14.5" x14ac:dyDescent="0.35">
      <c r="A1715" s="301">
        <v>2010110213</v>
      </c>
      <c r="B1715" s="301">
        <v>2010</v>
      </c>
      <c r="C1715" s="302" t="s">
        <v>39</v>
      </c>
      <c r="D1715" s="302" t="s">
        <v>40</v>
      </c>
      <c r="E1715" s="302" t="s">
        <v>27</v>
      </c>
      <c r="F1715" s="302" t="s">
        <v>36</v>
      </c>
      <c r="G1715" s="302" t="s">
        <v>26</v>
      </c>
      <c r="H1715" s="301">
        <v>2407661</v>
      </c>
      <c r="I1715" s="301">
        <v>1304374</v>
      </c>
      <c r="J1715" s="301">
        <v>976142</v>
      </c>
      <c r="K1715" s="301">
        <v>153535987</v>
      </c>
      <c r="L1715" s="301">
        <v>115051</v>
      </c>
      <c r="M1715" s="301">
        <v>2.092693E-2</v>
      </c>
    </row>
    <row r="1716" spans="1:13" ht="14.5" x14ac:dyDescent="0.35">
      <c r="A1716" s="301">
        <v>2010110303</v>
      </c>
      <c r="B1716" s="301">
        <v>2010</v>
      </c>
      <c r="C1716" s="302" t="s">
        <v>39</v>
      </c>
      <c r="D1716" s="302" t="s">
        <v>40</v>
      </c>
      <c r="E1716" s="302" t="s">
        <v>28</v>
      </c>
      <c r="F1716" s="302" t="s">
        <v>34</v>
      </c>
      <c r="G1716" s="302" t="s">
        <v>26</v>
      </c>
      <c r="H1716" s="301">
        <v>1419023</v>
      </c>
      <c r="I1716" s="301">
        <v>616309</v>
      </c>
      <c r="J1716" s="301">
        <v>752134</v>
      </c>
      <c r="K1716" s="301">
        <v>72722261</v>
      </c>
      <c r="L1716" s="301">
        <v>88764</v>
      </c>
      <c r="M1716" s="301">
        <v>1.5986469999999999E-2</v>
      </c>
    </row>
    <row r="1717" spans="1:13" ht="14.5" x14ac:dyDescent="0.35">
      <c r="A1717" s="301">
        <v>2010110313</v>
      </c>
      <c r="B1717" s="301">
        <v>2010</v>
      </c>
      <c r="C1717" s="302" t="s">
        <v>39</v>
      </c>
      <c r="D1717" s="302" t="s">
        <v>40</v>
      </c>
      <c r="E1717" s="302" t="s">
        <v>28</v>
      </c>
      <c r="F1717" s="302" t="s">
        <v>36</v>
      </c>
      <c r="G1717" s="302" t="s">
        <v>26</v>
      </c>
      <c r="H1717" s="301">
        <v>3623240</v>
      </c>
      <c r="I1717" s="301">
        <v>2012584</v>
      </c>
      <c r="J1717" s="301">
        <v>2416567</v>
      </c>
      <c r="K1717" s="301">
        <v>236647124</v>
      </c>
      <c r="L1717" s="301">
        <v>284318</v>
      </c>
      <c r="M1717" s="301">
        <v>1.2743620000000001E-2</v>
      </c>
    </row>
    <row r="1718" spans="1:13" ht="14.5" x14ac:dyDescent="0.35">
      <c r="A1718" s="301">
        <v>2010110403</v>
      </c>
      <c r="B1718" s="301">
        <v>2010</v>
      </c>
      <c r="C1718" s="302" t="s">
        <v>39</v>
      </c>
      <c r="D1718" s="302" t="s">
        <v>40</v>
      </c>
      <c r="E1718" s="302" t="s">
        <v>29</v>
      </c>
      <c r="F1718" s="302" t="s">
        <v>34</v>
      </c>
      <c r="G1718" s="302" t="s">
        <v>26</v>
      </c>
      <c r="H1718" s="301">
        <v>408626</v>
      </c>
      <c r="I1718" s="301">
        <v>126362</v>
      </c>
      <c r="J1718" s="301">
        <v>198267</v>
      </c>
      <c r="K1718" s="301">
        <v>14693909</v>
      </c>
      <c r="L1718" s="301">
        <v>23039</v>
      </c>
      <c r="M1718" s="301">
        <v>1.7736430000000001E-2</v>
      </c>
    </row>
    <row r="1719" spans="1:13" ht="14.5" x14ac:dyDescent="0.35">
      <c r="A1719" s="301">
        <v>2010110413</v>
      </c>
      <c r="B1719" s="301">
        <v>2010</v>
      </c>
      <c r="C1719" s="302" t="s">
        <v>39</v>
      </c>
      <c r="D1719" s="302" t="s">
        <v>40</v>
      </c>
      <c r="E1719" s="302" t="s">
        <v>29</v>
      </c>
      <c r="F1719" s="302" t="s">
        <v>36</v>
      </c>
      <c r="G1719" s="302" t="s">
        <v>26</v>
      </c>
      <c r="H1719" s="301">
        <v>1391324</v>
      </c>
      <c r="I1719" s="301">
        <v>441980</v>
      </c>
      <c r="J1719" s="301">
        <v>699910</v>
      </c>
      <c r="K1719" s="301">
        <v>52657572</v>
      </c>
      <c r="L1719" s="301">
        <v>83327</v>
      </c>
      <c r="M1719" s="301">
        <v>1.669725E-2</v>
      </c>
    </row>
    <row r="1720" spans="1:13" ht="14.5" x14ac:dyDescent="0.35">
      <c r="A1720" s="301">
        <v>2010130101</v>
      </c>
      <c r="B1720" s="301">
        <v>2010</v>
      </c>
      <c r="C1720" s="302" t="s">
        <v>63</v>
      </c>
      <c r="D1720" s="302" t="s">
        <v>64</v>
      </c>
      <c r="E1720" s="302" t="s">
        <v>65</v>
      </c>
      <c r="F1720" s="302" t="s">
        <v>26</v>
      </c>
      <c r="G1720" s="302" t="s">
        <v>25</v>
      </c>
      <c r="H1720" s="301">
        <v>30619</v>
      </c>
      <c r="I1720" s="301">
        <v>7424</v>
      </c>
      <c r="J1720" s="301">
        <v>7161</v>
      </c>
      <c r="K1720" s="301">
        <v>610424</v>
      </c>
      <c r="L1720" s="301">
        <v>597</v>
      </c>
      <c r="M1720" s="301">
        <v>5.1314209999999999E-2</v>
      </c>
    </row>
    <row r="1721" spans="1:13" ht="14.5" x14ac:dyDescent="0.35">
      <c r="A1721" s="301">
        <v>2010130401</v>
      </c>
      <c r="B1721" s="301">
        <v>2010</v>
      </c>
      <c r="C1721" s="302" t="s">
        <v>63</v>
      </c>
      <c r="D1721" s="302" t="s">
        <v>64</v>
      </c>
      <c r="E1721" s="302" t="s">
        <v>29</v>
      </c>
      <c r="F1721" s="302" t="s">
        <v>26</v>
      </c>
      <c r="G1721" s="302" t="s">
        <v>25</v>
      </c>
      <c r="H1721" s="301">
        <v>58208</v>
      </c>
      <c r="I1721" s="301">
        <v>13204</v>
      </c>
      <c r="J1721" s="301">
        <v>25459</v>
      </c>
      <c r="K1721" s="301">
        <v>1078932</v>
      </c>
      <c r="L1721" s="301">
        <v>2078</v>
      </c>
      <c r="M1721" s="301">
        <v>2.8005510000000001E-2</v>
      </c>
    </row>
    <row r="1722" spans="1:13" ht="14.5" x14ac:dyDescent="0.35">
      <c r="A1722" s="301">
        <v>2010130403</v>
      </c>
      <c r="B1722" s="301">
        <v>2010</v>
      </c>
      <c r="C1722" s="302" t="s">
        <v>63</v>
      </c>
      <c r="D1722" s="302" t="s">
        <v>64</v>
      </c>
      <c r="E1722" s="302" t="s">
        <v>26</v>
      </c>
      <c r="F1722" s="302" t="s">
        <v>26</v>
      </c>
      <c r="G1722" s="302" t="s">
        <v>66</v>
      </c>
      <c r="H1722" s="301">
        <v>86074</v>
      </c>
      <c r="I1722" s="301">
        <v>31532</v>
      </c>
      <c r="J1722" s="301">
        <v>35116</v>
      </c>
      <c r="K1722" s="301">
        <v>2899021</v>
      </c>
      <c r="L1722" s="301">
        <v>3324</v>
      </c>
      <c r="M1722" s="301">
        <v>2.5894130000000001E-2</v>
      </c>
    </row>
    <row r="1723" spans="1:13" ht="14.5" x14ac:dyDescent="0.35">
      <c r="A1723" s="301">
        <v>2010140103</v>
      </c>
      <c r="B1723" s="301">
        <v>2010</v>
      </c>
      <c r="C1723" s="302" t="s">
        <v>41</v>
      </c>
      <c r="D1723" s="302" t="s">
        <v>42</v>
      </c>
      <c r="E1723" s="302" t="s">
        <v>25</v>
      </c>
      <c r="F1723" s="302" t="s">
        <v>26</v>
      </c>
      <c r="G1723" s="302" t="s">
        <v>26</v>
      </c>
      <c r="H1723" s="301">
        <v>182746</v>
      </c>
      <c r="I1723" s="301">
        <v>429724</v>
      </c>
      <c r="J1723" s="301">
        <v>22026</v>
      </c>
      <c r="K1723" s="301">
        <v>39732262</v>
      </c>
      <c r="L1723" s="301">
        <v>1993</v>
      </c>
      <c r="M1723" s="301">
        <v>9.1674699999999998E-2</v>
      </c>
    </row>
    <row r="1724" spans="1:13" ht="14.5" x14ac:dyDescent="0.35">
      <c r="A1724" s="301">
        <v>2010140203</v>
      </c>
      <c r="B1724" s="301">
        <v>2010</v>
      </c>
      <c r="C1724" s="302" t="s">
        <v>41</v>
      </c>
      <c r="D1724" s="302" t="s">
        <v>42</v>
      </c>
      <c r="E1724" s="302" t="s">
        <v>27</v>
      </c>
      <c r="F1724" s="302" t="s">
        <v>26</v>
      </c>
      <c r="G1724" s="302" t="s">
        <v>26</v>
      </c>
      <c r="H1724" s="301">
        <v>339773</v>
      </c>
      <c r="I1724" s="301">
        <v>387756</v>
      </c>
      <c r="J1724" s="301">
        <v>66648</v>
      </c>
      <c r="K1724" s="301">
        <v>40421059</v>
      </c>
      <c r="L1724" s="301">
        <v>6966</v>
      </c>
      <c r="M1724" s="301">
        <v>4.877397E-2</v>
      </c>
    </row>
    <row r="1725" spans="1:13" ht="14.5" x14ac:dyDescent="0.35">
      <c r="A1725" s="301">
        <v>2010140303</v>
      </c>
      <c r="B1725" s="301">
        <v>2010</v>
      </c>
      <c r="C1725" s="302" t="s">
        <v>41</v>
      </c>
      <c r="D1725" s="302" t="s">
        <v>42</v>
      </c>
      <c r="E1725" s="302" t="s">
        <v>28</v>
      </c>
      <c r="F1725" s="302" t="s">
        <v>26</v>
      </c>
      <c r="G1725" s="302" t="s">
        <v>26</v>
      </c>
      <c r="H1725" s="301">
        <v>1467197</v>
      </c>
      <c r="I1725" s="301">
        <v>526819</v>
      </c>
      <c r="J1725" s="301">
        <v>380364</v>
      </c>
      <c r="K1725" s="301">
        <v>53130408</v>
      </c>
      <c r="L1725" s="301">
        <v>37831</v>
      </c>
      <c r="M1725" s="301">
        <v>3.8782780000000003E-2</v>
      </c>
    </row>
    <row r="1726" spans="1:13" ht="14.5" x14ac:dyDescent="0.35">
      <c r="A1726" s="301">
        <v>2010200103</v>
      </c>
      <c r="B1726" s="301">
        <v>2010</v>
      </c>
      <c r="C1726" s="302" t="s">
        <v>43</v>
      </c>
      <c r="D1726" s="302" t="s">
        <v>44</v>
      </c>
      <c r="E1726" s="302" t="s">
        <v>25</v>
      </c>
      <c r="F1726" s="302" t="s">
        <v>26</v>
      </c>
      <c r="G1726" s="302" t="s">
        <v>26</v>
      </c>
      <c r="H1726" s="301">
        <v>570189</v>
      </c>
      <c r="I1726" s="301">
        <v>355107</v>
      </c>
      <c r="J1726" s="301">
        <v>98287</v>
      </c>
      <c r="K1726" s="301">
        <v>32825748</v>
      </c>
      <c r="L1726" s="301">
        <v>9149</v>
      </c>
      <c r="M1726" s="301">
        <v>6.232066E-2</v>
      </c>
    </row>
    <row r="1727" spans="1:13" ht="14.5" x14ac:dyDescent="0.35">
      <c r="A1727" s="301">
        <v>2010200203</v>
      </c>
      <c r="B1727" s="301">
        <v>2010</v>
      </c>
      <c r="C1727" s="302" t="s">
        <v>43</v>
      </c>
      <c r="D1727" s="302" t="s">
        <v>44</v>
      </c>
      <c r="E1727" s="302" t="s">
        <v>27</v>
      </c>
      <c r="F1727" s="302" t="s">
        <v>26</v>
      </c>
      <c r="G1727" s="302" t="s">
        <v>26</v>
      </c>
      <c r="H1727" s="301">
        <v>1198750</v>
      </c>
      <c r="I1727" s="301">
        <v>416681</v>
      </c>
      <c r="J1727" s="301">
        <v>313317</v>
      </c>
      <c r="K1727" s="301">
        <v>39235364</v>
      </c>
      <c r="L1727" s="301">
        <v>29621</v>
      </c>
      <c r="M1727" s="301">
        <v>4.0469860000000003E-2</v>
      </c>
    </row>
    <row r="1728" spans="1:13" ht="14.5" x14ac:dyDescent="0.35">
      <c r="A1728" s="301">
        <v>2010200303</v>
      </c>
      <c r="B1728" s="301">
        <v>2010</v>
      </c>
      <c r="C1728" s="302" t="s">
        <v>43</v>
      </c>
      <c r="D1728" s="302" t="s">
        <v>44</v>
      </c>
      <c r="E1728" s="302" t="s">
        <v>28</v>
      </c>
      <c r="F1728" s="302" t="s">
        <v>26</v>
      </c>
      <c r="G1728" s="302" t="s">
        <v>26</v>
      </c>
      <c r="H1728" s="301">
        <v>2702585</v>
      </c>
      <c r="I1728" s="301">
        <v>545921</v>
      </c>
      <c r="J1728" s="301">
        <v>939628</v>
      </c>
      <c r="K1728" s="301">
        <v>48400629</v>
      </c>
      <c r="L1728" s="301">
        <v>81999</v>
      </c>
      <c r="M1728" s="301">
        <v>3.2958620000000001E-2</v>
      </c>
    </row>
    <row r="1729" spans="1:13" ht="14.5" x14ac:dyDescent="0.35">
      <c r="A1729" s="301">
        <v>2010240103</v>
      </c>
      <c r="B1729" s="301">
        <v>2010</v>
      </c>
      <c r="C1729" s="302" t="s">
        <v>45</v>
      </c>
      <c r="D1729" s="302" t="s">
        <v>46</v>
      </c>
      <c r="E1729" s="302" t="s">
        <v>25</v>
      </c>
      <c r="F1729" s="302" t="s">
        <v>26</v>
      </c>
      <c r="G1729" s="302" t="s">
        <v>26</v>
      </c>
      <c r="H1729" s="301">
        <v>179027</v>
      </c>
      <c r="I1729" s="301">
        <v>153868</v>
      </c>
      <c r="J1729" s="301">
        <v>32506</v>
      </c>
      <c r="K1729" s="301">
        <v>12206400</v>
      </c>
      <c r="L1729" s="301">
        <v>2616</v>
      </c>
      <c r="M1729" s="301">
        <v>6.8441269999999998E-2</v>
      </c>
    </row>
    <row r="1730" spans="1:13" ht="14.5" x14ac:dyDescent="0.35">
      <c r="A1730" s="301">
        <v>2010240203</v>
      </c>
      <c r="B1730" s="301">
        <v>2010</v>
      </c>
      <c r="C1730" s="302" t="s">
        <v>45</v>
      </c>
      <c r="D1730" s="302" t="s">
        <v>46</v>
      </c>
      <c r="E1730" s="302" t="s">
        <v>27</v>
      </c>
      <c r="F1730" s="302" t="s">
        <v>26</v>
      </c>
      <c r="G1730" s="302" t="s">
        <v>26</v>
      </c>
      <c r="H1730" s="301">
        <v>229256</v>
      </c>
      <c r="I1730" s="301">
        <v>70400</v>
      </c>
      <c r="J1730" s="301">
        <v>54621</v>
      </c>
      <c r="K1730" s="301">
        <v>6013220</v>
      </c>
      <c r="L1730" s="301">
        <v>4701</v>
      </c>
      <c r="M1730" s="301">
        <v>4.8766230000000001E-2</v>
      </c>
    </row>
    <row r="1731" spans="1:13" ht="14.5" x14ac:dyDescent="0.35">
      <c r="A1731" s="301">
        <v>2010240303</v>
      </c>
      <c r="B1731" s="301">
        <v>2010</v>
      </c>
      <c r="C1731" s="302" t="s">
        <v>45</v>
      </c>
      <c r="D1731" s="302" t="s">
        <v>46</v>
      </c>
      <c r="E1731" s="302" t="s">
        <v>28</v>
      </c>
      <c r="F1731" s="302" t="s">
        <v>26</v>
      </c>
      <c r="G1731" s="302" t="s">
        <v>26</v>
      </c>
      <c r="H1731" s="301">
        <v>1099404</v>
      </c>
      <c r="I1731" s="301">
        <v>188008</v>
      </c>
      <c r="J1731" s="301">
        <v>376443</v>
      </c>
      <c r="K1731" s="301">
        <v>17111412</v>
      </c>
      <c r="L1731" s="301">
        <v>34419</v>
      </c>
      <c r="M1731" s="301">
        <v>3.194143E-2</v>
      </c>
    </row>
    <row r="1732" spans="1:13" ht="14.5" x14ac:dyDescent="0.35">
      <c r="A1732" s="301">
        <v>2010260103</v>
      </c>
      <c r="B1732" s="301">
        <v>2010</v>
      </c>
      <c r="C1732" s="302" t="s">
        <v>47</v>
      </c>
      <c r="D1732" s="302" t="s">
        <v>48</v>
      </c>
      <c r="E1732" s="302" t="s">
        <v>25</v>
      </c>
      <c r="F1732" s="302" t="s">
        <v>26</v>
      </c>
      <c r="G1732" s="302" t="s">
        <v>26</v>
      </c>
      <c r="H1732" s="301">
        <v>250154</v>
      </c>
      <c r="I1732" s="301">
        <v>135800</v>
      </c>
      <c r="J1732" s="301">
        <v>36018</v>
      </c>
      <c r="K1732" s="301">
        <v>10114824</v>
      </c>
      <c r="L1732" s="301">
        <v>2669</v>
      </c>
      <c r="M1732" s="301">
        <v>9.3735479999999996E-2</v>
      </c>
    </row>
    <row r="1733" spans="1:13" ht="14.5" x14ac:dyDescent="0.35">
      <c r="A1733" s="301">
        <v>2010260203</v>
      </c>
      <c r="B1733" s="301">
        <v>2010</v>
      </c>
      <c r="C1733" s="302" t="s">
        <v>47</v>
      </c>
      <c r="D1733" s="302" t="s">
        <v>48</v>
      </c>
      <c r="E1733" s="302" t="s">
        <v>27</v>
      </c>
      <c r="F1733" s="302" t="s">
        <v>26</v>
      </c>
      <c r="G1733" s="302" t="s">
        <v>26</v>
      </c>
      <c r="H1733" s="301">
        <v>483830</v>
      </c>
      <c r="I1733" s="301">
        <v>145852</v>
      </c>
      <c r="J1733" s="301">
        <v>110427</v>
      </c>
      <c r="K1733" s="301">
        <v>10795452</v>
      </c>
      <c r="L1733" s="301">
        <v>8190</v>
      </c>
      <c r="M1733" s="301">
        <v>5.9074590000000003E-2</v>
      </c>
    </row>
    <row r="1734" spans="1:13" ht="14.5" x14ac:dyDescent="0.35">
      <c r="A1734" s="301">
        <v>2010260303</v>
      </c>
      <c r="B1734" s="301">
        <v>2010</v>
      </c>
      <c r="C1734" s="302" t="s">
        <v>47</v>
      </c>
      <c r="D1734" s="302" t="s">
        <v>48</v>
      </c>
      <c r="E1734" s="302" t="s">
        <v>28</v>
      </c>
      <c r="F1734" s="302" t="s">
        <v>26</v>
      </c>
      <c r="G1734" s="302" t="s">
        <v>26</v>
      </c>
      <c r="H1734" s="301">
        <v>1282270</v>
      </c>
      <c r="I1734" s="301">
        <v>233468</v>
      </c>
      <c r="J1734" s="301">
        <v>387126</v>
      </c>
      <c r="K1734" s="301">
        <v>18236164</v>
      </c>
      <c r="L1734" s="301">
        <v>30626</v>
      </c>
      <c r="M1734" s="301">
        <v>4.186898E-2</v>
      </c>
    </row>
    <row r="1735" spans="1:13" ht="14.5" x14ac:dyDescent="0.35">
      <c r="A1735" s="301">
        <v>2010280103</v>
      </c>
      <c r="B1735" s="301">
        <v>2010</v>
      </c>
      <c r="C1735" s="302" t="s">
        <v>49</v>
      </c>
      <c r="D1735" s="302" t="s">
        <v>50</v>
      </c>
      <c r="E1735" s="302" t="s">
        <v>25</v>
      </c>
      <c r="F1735" s="302" t="s">
        <v>26</v>
      </c>
      <c r="G1735" s="302" t="s">
        <v>26</v>
      </c>
      <c r="H1735" s="301">
        <v>1505854</v>
      </c>
      <c r="I1735" s="301">
        <v>788775</v>
      </c>
      <c r="J1735" s="301">
        <v>180120</v>
      </c>
      <c r="K1735" s="301">
        <v>72466427</v>
      </c>
      <c r="L1735" s="301">
        <v>16816</v>
      </c>
      <c r="M1735" s="301">
        <v>8.9550350000000001E-2</v>
      </c>
    </row>
    <row r="1736" spans="1:13" ht="14.5" x14ac:dyDescent="0.35">
      <c r="A1736" s="301">
        <v>2010280203</v>
      </c>
      <c r="B1736" s="301">
        <v>2010</v>
      </c>
      <c r="C1736" s="302" t="s">
        <v>49</v>
      </c>
      <c r="D1736" s="302" t="s">
        <v>50</v>
      </c>
      <c r="E1736" s="302" t="s">
        <v>27</v>
      </c>
      <c r="F1736" s="302" t="s">
        <v>26</v>
      </c>
      <c r="G1736" s="302" t="s">
        <v>26</v>
      </c>
      <c r="H1736" s="301">
        <v>2644838</v>
      </c>
      <c r="I1736" s="301">
        <v>727436</v>
      </c>
      <c r="J1736" s="301">
        <v>561586</v>
      </c>
      <c r="K1736" s="301">
        <v>68433173</v>
      </c>
      <c r="L1736" s="301">
        <v>52895</v>
      </c>
      <c r="M1736" s="301">
        <v>5.0001999999999998E-2</v>
      </c>
    </row>
    <row r="1737" spans="1:13" ht="14.5" x14ac:dyDescent="0.35">
      <c r="A1737" s="301">
        <v>2010280303</v>
      </c>
      <c r="B1737" s="301">
        <v>2010</v>
      </c>
      <c r="C1737" s="302" t="s">
        <v>49</v>
      </c>
      <c r="D1737" s="302" t="s">
        <v>50</v>
      </c>
      <c r="E1737" s="302" t="s">
        <v>28</v>
      </c>
      <c r="F1737" s="302" t="s">
        <v>26</v>
      </c>
      <c r="G1737" s="302" t="s">
        <v>26</v>
      </c>
      <c r="H1737" s="301">
        <v>4083121</v>
      </c>
      <c r="I1737" s="301">
        <v>812846</v>
      </c>
      <c r="J1737" s="301">
        <v>1203214</v>
      </c>
      <c r="K1737" s="301">
        <v>77459788</v>
      </c>
      <c r="L1737" s="301">
        <v>114696</v>
      </c>
      <c r="M1737" s="301">
        <v>3.5599579999999999E-2</v>
      </c>
    </row>
    <row r="1738" spans="1:13" ht="14.5" x14ac:dyDescent="0.35">
      <c r="A1738" s="301">
        <v>2010290103</v>
      </c>
      <c r="B1738" s="301">
        <v>2010</v>
      </c>
      <c r="C1738" s="302" t="s">
        <v>51</v>
      </c>
      <c r="D1738" s="302" t="s">
        <v>52</v>
      </c>
      <c r="E1738" s="302" t="s">
        <v>25</v>
      </c>
      <c r="F1738" s="302" t="s">
        <v>26</v>
      </c>
      <c r="G1738" s="302" t="s">
        <v>26</v>
      </c>
      <c r="H1738" s="301">
        <v>477165</v>
      </c>
      <c r="I1738" s="301">
        <v>282775</v>
      </c>
      <c r="J1738" s="301">
        <v>65731</v>
      </c>
      <c r="K1738" s="301">
        <v>21653608</v>
      </c>
      <c r="L1738" s="301">
        <v>4854</v>
      </c>
      <c r="M1738" s="301">
        <v>9.8311099999999998E-2</v>
      </c>
    </row>
    <row r="1739" spans="1:13" ht="14.5" x14ac:dyDescent="0.35">
      <c r="A1739" s="301">
        <v>2010290203</v>
      </c>
      <c r="B1739" s="301">
        <v>2010</v>
      </c>
      <c r="C1739" s="302" t="s">
        <v>51</v>
      </c>
      <c r="D1739" s="302" t="s">
        <v>52</v>
      </c>
      <c r="E1739" s="302" t="s">
        <v>27</v>
      </c>
      <c r="F1739" s="302" t="s">
        <v>26</v>
      </c>
      <c r="G1739" s="302" t="s">
        <v>26</v>
      </c>
      <c r="H1739" s="301">
        <v>579553</v>
      </c>
      <c r="I1739" s="301">
        <v>176980</v>
      </c>
      <c r="J1739" s="301">
        <v>131094</v>
      </c>
      <c r="K1739" s="301">
        <v>14018945</v>
      </c>
      <c r="L1739" s="301">
        <v>10373</v>
      </c>
      <c r="M1739" s="301">
        <v>5.5868719999999997E-2</v>
      </c>
    </row>
    <row r="1740" spans="1:13" ht="14.5" x14ac:dyDescent="0.35">
      <c r="A1740" s="301">
        <v>2010290303</v>
      </c>
      <c r="B1740" s="301">
        <v>2010</v>
      </c>
      <c r="C1740" s="302" t="s">
        <v>51</v>
      </c>
      <c r="D1740" s="302" t="s">
        <v>52</v>
      </c>
      <c r="E1740" s="302" t="s">
        <v>28</v>
      </c>
      <c r="F1740" s="302" t="s">
        <v>26</v>
      </c>
      <c r="G1740" s="302" t="s">
        <v>26</v>
      </c>
      <c r="H1740" s="301">
        <v>945474</v>
      </c>
      <c r="I1740" s="301">
        <v>189433</v>
      </c>
      <c r="J1740" s="301">
        <v>295441</v>
      </c>
      <c r="K1740" s="301">
        <v>15057405</v>
      </c>
      <c r="L1740" s="301">
        <v>23378</v>
      </c>
      <c r="M1740" s="301">
        <v>4.0443529999999998E-2</v>
      </c>
    </row>
    <row r="1741" spans="1:13" ht="14.5" x14ac:dyDescent="0.35">
      <c r="A1741" s="301">
        <v>2010320103</v>
      </c>
      <c r="B1741" s="301">
        <v>2010</v>
      </c>
      <c r="C1741" s="302" t="s">
        <v>53</v>
      </c>
      <c r="D1741" s="302" t="s">
        <v>54</v>
      </c>
      <c r="E1741" s="302" t="s">
        <v>25</v>
      </c>
      <c r="F1741" s="302" t="s">
        <v>26</v>
      </c>
      <c r="G1741" s="302" t="s">
        <v>26</v>
      </c>
      <c r="H1741" s="301">
        <v>436764</v>
      </c>
      <c r="I1741" s="301">
        <v>230273</v>
      </c>
      <c r="J1741" s="301">
        <v>63594</v>
      </c>
      <c r="K1741" s="301">
        <v>23428788</v>
      </c>
      <c r="L1741" s="301">
        <v>6485</v>
      </c>
      <c r="M1741" s="301">
        <v>6.7346649999999994E-2</v>
      </c>
    </row>
    <row r="1742" spans="1:13" ht="14.5" x14ac:dyDescent="0.35">
      <c r="A1742" s="301">
        <v>2010320203</v>
      </c>
      <c r="B1742" s="301">
        <v>2010</v>
      </c>
      <c r="C1742" s="302" t="s">
        <v>53</v>
      </c>
      <c r="D1742" s="302" t="s">
        <v>54</v>
      </c>
      <c r="E1742" s="302" t="s">
        <v>27</v>
      </c>
      <c r="F1742" s="302" t="s">
        <v>26</v>
      </c>
      <c r="G1742" s="302" t="s">
        <v>26</v>
      </c>
      <c r="H1742" s="301">
        <v>434787</v>
      </c>
      <c r="I1742" s="301">
        <v>127040</v>
      </c>
      <c r="J1742" s="301">
        <v>90666</v>
      </c>
      <c r="K1742" s="301">
        <v>12640804</v>
      </c>
      <c r="L1742" s="301">
        <v>8987</v>
      </c>
      <c r="M1742" s="301">
        <v>4.8379199999999997E-2</v>
      </c>
    </row>
    <row r="1743" spans="1:13" ht="14.5" x14ac:dyDescent="0.35">
      <c r="A1743" s="301">
        <v>2010320303</v>
      </c>
      <c r="B1743" s="301">
        <v>2010</v>
      </c>
      <c r="C1743" s="302" t="s">
        <v>53</v>
      </c>
      <c r="D1743" s="302" t="s">
        <v>54</v>
      </c>
      <c r="E1743" s="302" t="s">
        <v>28</v>
      </c>
      <c r="F1743" s="302" t="s">
        <v>26</v>
      </c>
      <c r="G1743" s="302" t="s">
        <v>26</v>
      </c>
      <c r="H1743" s="301">
        <v>580967</v>
      </c>
      <c r="I1743" s="301">
        <v>98332</v>
      </c>
      <c r="J1743" s="301">
        <v>146223</v>
      </c>
      <c r="K1743" s="301">
        <v>9182028</v>
      </c>
      <c r="L1743" s="301">
        <v>13636</v>
      </c>
      <c r="M1743" s="301">
        <v>4.2604700000000002E-2</v>
      </c>
    </row>
    <row r="1744" spans="1:13" ht="14.5" x14ac:dyDescent="0.35">
      <c r="A1744" s="301">
        <v>2010330103</v>
      </c>
      <c r="B1744" s="301">
        <v>2010</v>
      </c>
      <c r="C1744" s="302" t="s">
        <v>55</v>
      </c>
      <c r="D1744" s="302" t="s">
        <v>56</v>
      </c>
      <c r="E1744" s="302" t="s">
        <v>25</v>
      </c>
      <c r="F1744" s="302" t="s">
        <v>26</v>
      </c>
      <c r="G1744" s="302" t="s">
        <v>26</v>
      </c>
      <c r="H1744" s="301">
        <v>493664</v>
      </c>
      <c r="I1744" s="301">
        <v>279637</v>
      </c>
      <c r="J1744" s="301">
        <v>69029</v>
      </c>
      <c r="K1744" s="301">
        <v>25322270</v>
      </c>
      <c r="L1744" s="301">
        <v>6181</v>
      </c>
      <c r="M1744" s="301">
        <v>7.9862799999999998E-2</v>
      </c>
    </row>
    <row r="1745" spans="1:13" ht="14.5" x14ac:dyDescent="0.35">
      <c r="A1745" s="301">
        <v>2010330203</v>
      </c>
      <c r="B1745" s="301">
        <v>2010</v>
      </c>
      <c r="C1745" s="302" t="s">
        <v>55</v>
      </c>
      <c r="D1745" s="302" t="s">
        <v>56</v>
      </c>
      <c r="E1745" s="302" t="s">
        <v>27</v>
      </c>
      <c r="F1745" s="302" t="s">
        <v>26</v>
      </c>
      <c r="G1745" s="302" t="s">
        <v>26</v>
      </c>
      <c r="H1745" s="301">
        <v>588676</v>
      </c>
      <c r="I1745" s="301">
        <v>156088</v>
      </c>
      <c r="J1745" s="301">
        <v>113501</v>
      </c>
      <c r="K1745" s="301">
        <v>13746649</v>
      </c>
      <c r="L1745" s="301">
        <v>9981</v>
      </c>
      <c r="M1745" s="301">
        <v>5.8982119999999999E-2</v>
      </c>
    </row>
    <row r="1746" spans="1:13" ht="14.5" x14ac:dyDescent="0.35">
      <c r="A1746" s="301">
        <v>2010330303</v>
      </c>
      <c r="B1746" s="301">
        <v>2010</v>
      </c>
      <c r="C1746" s="302" t="s">
        <v>55</v>
      </c>
      <c r="D1746" s="302" t="s">
        <v>56</v>
      </c>
      <c r="E1746" s="302" t="s">
        <v>28</v>
      </c>
      <c r="F1746" s="302" t="s">
        <v>26</v>
      </c>
      <c r="G1746" s="302" t="s">
        <v>26</v>
      </c>
      <c r="H1746" s="301">
        <v>971781</v>
      </c>
      <c r="I1746" s="301">
        <v>164083</v>
      </c>
      <c r="J1746" s="301">
        <v>269137</v>
      </c>
      <c r="K1746" s="301">
        <v>13957780</v>
      </c>
      <c r="L1746" s="301">
        <v>22730</v>
      </c>
      <c r="M1746" s="301">
        <v>4.2753699999999999E-2</v>
      </c>
    </row>
    <row r="1747" spans="1:13" ht="14.5" x14ac:dyDescent="0.35">
      <c r="A1747" s="301">
        <v>2010370103</v>
      </c>
      <c r="B1747" s="301">
        <v>2010</v>
      </c>
      <c r="C1747" s="302" t="s">
        <v>57</v>
      </c>
      <c r="D1747" s="302" t="s">
        <v>58</v>
      </c>
      <c r="E1747" s="302" t="s">
        <v>25</v>
      </c>
      <c r="F1747" s="302" t="s">
        <v>26</v>
      </c>
      <c r="G1747" s="302" t="s">
        <v>26</v>
      </c>
      <c r="H1747" s="301">
        <v>771974</v>
      </c>
      <c r="I1747" s="301">
        <v>553349</v>
      </c>
      <c r="J1747" s="301">
        <v>147547</v>
      </c>
      <c r="K1747" s="301">
        <v>12782002</v>
      </c>
      <c r="L1747" s="301">
        <v>3368</v>
      </c>
      <c r="M1747" s="301">
        <v>0.22922129999999999</v>
      </c>
    </row>
    <row r="1748" spans="1:13" ht="14.5" x14ac:dyDescent="0.35">
      <c r="A1748" s="301">
        <v>2010370203</v>
      </c>
      <c r="B1748" s="301">
        <v>2010</v>
      </c>
      <c r="C1748" s="302" t="s">
        <v>57</v>
      </c>
      <c r="D1748" s="302" t="s">
        <v>58</v>
      </c>
      <c r="E1748" s="302" t="s">
        <v>27</v>
      </c>
      <c r="F1748" s="302" t="s">
        <v>26</v>
      </c>
      <c r="G1748" s="302" t="s">
        <v>26</v>
      </c>
      <c r="H1748" s="301">
        <v>1177116</v>
      </c>
      <c r="I1748" s="301">
        <v>502380</v>
      </c>
      <c r="J1748" s="301">
        <v>361306</v>
      </c>
      <c r="K1748" s="301">
        <v>11268863</v>
      </c>
      <c r="L1748" s="301">
        <v>8079</v>
      </c>
      <c r="M1748" s="301">
        <v>0.14569489999999999</v>
      </c>
    </row>
    <row r="1749" spans="1:13" ht="14.5" x14ac:dyDescent="0.35">
      <c r="A1749" s="301">
        <v>2010370303</v>
      </c>
      <c r="B1749" s="301">
        <v>2010</v>
      </c>
      <c r="C1749" s="302" t="s">
        <v>57</v>
      </c>
      <c r="D1749" s="302" t="s">
        <v>58</v>
      </c>
      <c r="E1749" s="302" t="s">
        <v>28</v>
      </c>
      <c r="F1749" s="302" t="s">
        <v>26</v>
      </c>
      <c r="G1749" s="302" t="s">
        <v>26</v>
      </c>
      <c r="H1749" s="301">
        <v>1783399</v>
      </c>
      <c r="I1749" s="301">
        <v>484271</v>
      </c>
      <c r="J1749" s="301">
        <v>791805</v>
      </c>
      <c r="K1749" s="301">
        <v>10729843</v>
      </c>
      <c r="L1749" s="301">
        <v>17514</v>
      </c>
      <c r="M1749" s="301">
        <v>0.10182910000000001</v>
      </c>
    </row>
    <row r="1750" spans="1:13" ht="14.5" x14ac:dyDescent="0.35">
      <c r="A1750" s="301">
        <v>2010400103</v>
      </c>
      <c r="B1750" s="301">
        <v>2010</v>
      </c>
      <c r="C1750" s="302" t="s">
        <v>59</v>
      </c>
      <c r="D1750" s="302" t="s">
        <v>60</v>
      </c>
      <c r="E1750" s="302" t="s">
        <v>25</v>
      </c>
      <c r="F1750" s="302" t="s">
        <v>26</v>
      </c>
      <c r="G1750" s="302" t="s">
        <v>26</v>
      </c>
      <c r="H1750" s="301">
        <v>471122</v>
      </c>
      <c r="I1750" s="301">
        <v>263739</v>
      </c>
      <c r="J1750" s="301">
        <v>68717</v>
      </c>
      <c r="K1750" s="301">
        <v>22202711</v>
      </c>
      <c r="L1750" s="301">
        <v>5957</v>
      </c>
      <c r="M1750" s="301">
        <v>7.9091250000000002E-2</v>
      </c>
    </row>
    <row r="1751" spans="1:13" ht="14.5" x14ac:dyDescent="0.35">
      <c r="A1751" s="301">
        <v>2010400203</v>
      </c>
      <c r="B1751" s="301">
        <v>2010</v>
      </c>
      <c r="C1751" s="302" t="s">
        <v>59</v>
      </c>
      <c r="D1751" s="302" t="s">
        <v>60</v>
      </c>
      <c r="E1751" s="302" t="s">
        <v>27</v>
      </c>
      <c r="F1751" s="302" t="s">
        <v>26</v>
      </c>
      <c r="G1751" s="302" t="s">
        <v>26</v>
      </c>
      <c r="H1751" s="301">
        <v>412491</v>
      </c>
      <c r="I1751" s="301">
        <v>148416</v>
      </c>
      <c r="J1751" s="301">
        <v>103853</v>
      </c>
      <c r="K1751" s="301">
        <v>13020296</v>
      </c>
      <c r="L1751" s="301">
        <v>9041</v>
      </c>
      <c r="M1751" s="301">
        <v>4.5622599999999999E-2</v>
      </c>
    </row>
    <row r="1752" spans="1:13" ht="14.5" x14ac:dyDescent="0.35">
      <c r="A1752" s="301">
        <v>2010400303</v>
      </c>
      <c r="B1752" s="301">
        <v>2010</v>
      </c>
      <c r="C1752" s="302" t="s">
        <v>59</v>
      </c>
      <c r="D1752" s="302" t="s">
        <v>60</v>
      </c>
      <c r="E1752" s="302" t="s">
        <v>28</v>
      </c>
      <c r="F1752" s="302" t="s">
        <v>26</v>
      </c>
      <c r="G1752" s="302" t="s">
        <v>26</v>
      </c>
      <c r="H1752" s="301">
        <v>231201</v>
      </c>
      <c r="I1752" s="301">
        <v>51511</v>
      </c>
      <c r="J1752" s="301">
        <v>77409</v>
      </c>
      <c r="K1752" s="301">
        <v>4065748</v>
      </c>
      <c r="L1752" s="301">
        <v>6068</v>
      </c>
      <c r="M1752" s="301">
        <v>3.8100559999999999E-2</v>
      </c>
    </row>
    <row r="1753" spans="1:13" ht="14.5" x14ac:dyDescent="0.35">
      <c r="A1753" s="301">
        <v>2010990103</v>
      </c>
      <c r="B1753" s="301">
        <v>2010</v>
      </c>
      <c r="C1753" s="302" t="s">
        <v>61</v>
      </c>
      <c r="D1753" s="302" t="s">
        <v>62</v>
      </c>
      <c r="E1753" s="302" t="s">
        <v>25</v>
      </c>
      <c r="F1753" s="302" t="s">
        <v>26</v>
      </c>
      <c r="G1753" s="302" t="s">
        <v>26</v>
      </c>
      <c r="H1753" s="301">
        <v>70766</v>
      </c>
      <c r="I1753" s="301">
        <v>31141</v>
      </c>
      <c r="J1753" s="301">
        <v>9619</v>
      </c>
      <c r="K1753" s="301">
        <v>1102913</v>
      </c>
      <c r="L1753" s="301">
        <v>300</v>
      </c>
      <c r="M1753" s="301">
        <v>0.23600099999999999</v>
      </c>
    </row>
    <row r="1754" spans="1:13" ht="14.5" x14ac:dyDescent="0.35">
      <c r="A1754" s="301">
        <v>2010990203</v>
      </c>
      <c r="B1754" s="301">
        <v>2010</v>
      </c>
      <c r="C1754" s="302" t="s">
        <v>61</v>
      </c>
      <c r="D1754" s="302" t="s">
        <v>62</v>
      </c>
      <c r="E1754" s="302" t="s">
        <v>27</v>
      </c>
      <c r="F1754" s="302" t="s">
        <v>26</v>
      </c>
      <c r="G1754" s="302" t="s">
        <v>26</v>
      </c>
      <c r="H1754" s="301">
        <v>114066</v>
      </c>
      <c r="I1754" s="301">
        <v>42841</v>
      </c>
      <c r="J1754" s="301">
        <v>35718</v>
      </c>
      <c r="K1754" s="301">
        <v>1631126</v>
      </c>
      <c r="L1754" s="301">
        <v>1311</v>
      </c>
      <c r="M1754" s="301">
        <v>8.7005689999999997E-2</v>
      </c>
    </row>
    <row r="1755" spans="1:13" ht="14.5" x14ac:dyDescent="0.35">
      <c r="A1755" s="301">
        <v>2010990303</v>
      </c>
      <c r="B1755" s="301">
        <v>2010</v>
      </c>
      <c r="C1755" s="302" t="s">
        <v>61</v>
      </c>
      <c r="D1755" s="302" t="s">
        <v>62</v>
      </c>
      <c r="E1755" s="302" t="s">
        <v>28</v>
      </c>
      <c r="F1755" s="302" t="s">
        <v>26</v>
      </c>
      <c r="G1755" s="302" t="s">
        <v>26</v>
      </c>
      <c r="H1755" s="301">
        <v>348492</v>
      </c>
      <c r="I1755" s="301">
        <v>73828</v>
      </c>
      <c r="J1755" s="301">
        <v>129407</v>
      </c>
      <c r="K1755" s="301">
        <v>2611704</v>
      </c>
      <c r="L1755" s="301">
        <v>4534</v>
      </c>
      <c r="M1755" s="301">
        <v>7.6870140000000003E-2</v>
      </c>
    </row>
    <row r="1756" spans="1:13" ht="14.5" x14ac:dyDescent="0.35">
      <c r="A1756" s="301">
        <v>2011000103</v>
      </c>
      <c r="B1756" s="301">
        <v>2011</v>
      </c>
      <c r="C1756" s="302" t="s">
        <v>23</v>
      </c>
      <c r="D1756" s="302" t="s">
        <v>24</v>
      </c>
      <c r="E1756" s="302" t="s">
        <v>25</v>
      </c>
      <c r="F1756" s="302" t="s">
        <v>26</v>
      </c>
      <c r="G1756" s="302" t="s">
        <v>26</v>
      </c>
      <c r="H1756" s="301">
        <v>664329</v>
      </c>
      <c r="I1756" s="301">
        <v>1798848</v>
      </c>
      <c r="J1756" s="301">
        <v>602264</v>
      </c>
      <c r="K1756" s="301">
        <v>24206156</v>
      </c>
      <c r="L1756" s="301">
        <v>7937</v>
      </c>
      <c r="M1756" s="301">
        <v>8.37035E-2</v>
      </c>
    </row>
    <row r="1757" spans="1:13" ht="14.5" x14ac:dyDescent="0.35">
      <c r="A1757" s="301">
        <v>2011000203</v>
      </c>
      <c r="B1757" s="301">
        <v>2011</v>
      </c>
      <c r="C1757" s="302" t="s">
        <v>23</v>
      </c>
      <c r="D1757" s="302" t="s">
        <v>24</v>
      </c>
      <c r="E1757" s="302" t="s">
        <v>27</v>
      </c>
      <c r="F1757" s="302" t="s">
        <v>26</v>
      </c>
      <c r="G1757" s="302" t="s">
        <v>26</v>
      </c>
      <c r="H1757" s="301">
        <v>1667557</v>
      </c>
      <c r="I1757" s="301">
        <v>3101264</v>
      </c>
      <c r="J1757" s="301">
        <v>2497158</v>
      </c>
      <c r="K1757" s="301">
        <v>36902252</v>
      </c>
      <c r="L1757" s="301">
        <v>29936</v>
      </c>
      <c r="M1757" s="301">
        <v>5.570373E-2</v>
      </c>
    </row>
    <row r="1758" spans="1:13" ht="14.5" x14ac:dyDescent="0.35">
      <c r="A1758" s="301">
        <v>2011000303</v>
      </c>
      <c r="B1758" s="301">
        <v>2011</v>
      </c>
      <c r="C1758" s="302" t="s">
        <v>23</v>
      </c>
      <c r="D1758" s="302" t="s">
        <v>24</v>
      </c>
      <c r="E1758" s="302" t="s">
        <v>28</v>
      </c>
      <c r="F1758" s="302" t="s">
        <v>26</v>
      </c>
      <c r="G1758" s="302" t="s">
        <v>26</v>
      </c>
      <c r="H1758" s="301">
        <v>2242458</v>
      </c>
      <c r="I1758" s="301">
        <v>2565480</v>
      </c>
      <c r="J1758" s="301">
        <v>3217311</v>
      </c>
      <c r="K1758" s="301">
        <v>31066360</v>
      </c>
      <c r="L1758" s="301">
        <v>39133</v>
      </c>
      <c r="M1758" s="301">
        <v>5.7303229999999997E-2</v>
      </c>
    </row>
    <row r="1759" spans="1:13" ht="14.5" x14ac:dyDescent="0.35">
      <c r="A1759" s="301">
        <v>2011000403</v>
      </c>
      <c r="B1759" s="301">
        <v>2011</v>
      </c>
      <c r="C1759" s="302" t="s">
        <v>23</v>
      </c>
      <c r="D1759" s="302" t="s">
        <v>24</v>
      </c>
      <c r="E1759" s="302" t="s">
        <v>29</v>
      </c>
      <c r="F1759" s="302" t="s">
        <v>26</v>
      </c>
      <c r="G1759" s="302" t="s">
        <v>26</v>
      </c>
      <c r="H1759" s="301">
        <v>8382200</v>
      </c>
      <c r="I1759" s="301">
        <v>6370096</v>
      </c>
      <c r="J1759" s="301">
        <v>13680797</v>
      </c>
      <c r="K1759" s="301">
        <v>92424065</v>
      </c>
      <c r="L1759" s="301">
        <v>198252</v>
      </c>
      <c r="M1759" s="301">
        <v>4.2280570000000003E-2</v>
      </c>
    </row>
    <row r="1760" spans="1:13" ht="14.5" x14ac:dyDescent="0.35">
      <c r="A1760" s="301">
        <v>2011010403</v>
      </c>
      <c r="B1760" s="301">
        <v>2011</v>
      </c>
      <c r="C1760" s="302" t="s">
        <v>30</v>
      </c>
      <c r="D1760" s="302" t="s">
        <v>31</v>
      </c>
      <c r="E1760" s="302" t="s">
        <v>26</v>
      </c>
      <c r="F1760" s="302" t="s">
        <v>26</v>
      </c>
      <c r="G1760" s="302" t="s">
        <v>26</v>
      </c>
      <c r="H1760" s="301">
        <v>280857</v>
      </c>
      <c r="I1760" s="301">
        <v>47296</v>
      </c>
      <c r="J1760" s="301">
        <v>75419</v>
      </c>
      <c r="K1760" s="301">
        <v>3898643</v>
      </c>
      <c r="L1760" s="301">
        <v>6006</v>
      </c>
      <c r="M1760" s="301">
        <v>4.6763600000000002E-2</v>
      </c>
    </row>
    <row r="1761" spans="1:13" ht="14.5" x14ac:dyDescent="0.35">
      <c r="A1761" s="301">
        <v>2011020101</v>
      </c>
      <c r="B1761" s="301">
        <v>2011</v>
      </c>
      <c r="C1761" s="302" t="s">
        <v>32</v>
      </c>
      <c r="D1761" s="302" t="s">
        <v>33</v>
      </c>
      <c r="E1761" s="302" t="s">
        <v>25</v>
      </c>
      <c r="F1761" s="302" t="s">
        <v>34</v>
      </c>
      <c r="G1761" s="302" t="s">
        <v>25</v>
      </c>
      <c r="H1761" s="301">
        <v>66598</v>
      </c>
      <c r="I1761" s="301">
        <v>44768</v>
      </c>
      <c r="J1761" s="301">
        <v>8481</v>
      </c>
      <c r="K1761" s="301">
        <v>4274476</v>
      </c>
      <c r="L1761" s="301">
        <v>798</v>
      </c>
      <c r="M1761" s="301">
        <v>8.3503740000000007E-2</v>
      </c>
    </row>
    <row r="1762" spans="1:13" ht="14.5" x14ac:dyDescent="0.35">
      <c r="A1762" s="301">
        <v>2011020102</v>
      </c>
      <c r="B1762" s="301">
        <v>2011</v>
      </c>
      <c r="C1762" s="302" t="s">
        <v>32</v>
      </c>
      <c r="D1762" s="302" t="s">
        <v>33</v>
      </c>
      <c r="E1762" s="302" t="s">
        <v>25</v>
      </c>
      <c r="F1762" s="302" t="s">
        <v>34</v>
      </c>
      <c r="G1762" s="302" t="s">
        <v>27</v>
      </c>
      <c r="H1762" s="301">
        <v>146546</v>
      </c>
      <c r="I1762" s="301">
        <v>96376</v>
      </c>
      <c r="J1762" s="301">
        <v>23127</v>
      </c>
      <c r="K1762" s="301">
        <v>9178300</v>
      </c>
      <c r="L1762" s="301">
        <v>2259</v>
      </c>
      <c r="M1762" s="301">
        <v>6.4875420000000003E-2</v>
      </c>
    </row>
    <row r="1763" spans="1:13" ht="14.5" x14ac:dyDescent="0.35">
      <c r="A1763" s="301">
        <v>2011020103</v>
      </c>
      <c r="B1763" s="301">
        <v>2011</v>
      </c>
      <c r="C1763" s="302" t="s">
        <v>32</v>
      </c>
      <c r="D1763" s="302" t="s">
        <v>33</v>
      </c>
      <c r="E1763" s="302" t="s">
        <v>25</v>
      </c>
      <c r="F1763" s="302" t="s">
        <v>34</v>
      </c>
      <c r="G1763" s="302" t="s">
        <v>35</v>
      </c>
      <c r="H1763" s="301">
        <v>116310</v>
      </c>
      <c r="I1763" s="301">
        <v>69059</v>
      </c>
      <c r="J1763" s="301">
        <v>20503</v>
      </c>
      <c r="K1763" s="301">
        <v>6858801</v>
      </c>
      <c r="L1763" s="301">
        <v>2080</v>
      </c>
      <c r="M1763" s="301">
        <v>5.5926490000000002E-2</v>
      </c>
    </row>
    <row r="1764" spans="1:13" ht="14.5" x14ac:dyDescent="0.35">
      <c r="A1764" s="301">
        <v>2011020111</v>
      </c>
      <c r="B1764" s="301">
        <v>2011</v>
      </c>
      <c r="C1764" s="302" t="s">
        <v>32</v>
      </c>
      <c r="D1764" s="302" t="s">
        <v>33</v>
      </c>
      <c r="E1764" s="302" t="s">
        <v>25</v>
      </c>
      <c r="F1764" s="302" t="s">
        <v>36</v>
      </c>
      <c r="G1764" s="302" t="s">
        <v>25</v>
      </c>
      <c r="H1764" s="301">
        <v>40039</v>
      </c>
      <c r="I1764" s="301">
        <v>24504</v>
      </c>
      <c r="J1764" s="301">
        <v>5704</v>
      </c>
      <c r="K1764" s="301">
        <v>2416172</v>
      </c>
      <c r="L1764" s="301">
        <v>569</v>
      </c>
      <c r="M1764" s="301">
        <v>7.0340040000000006E-2</v>
      </c>
    </row>
    <row r="1765" spans="1:13" ht="14.5" x14ac:dyDescent="0.35">
      <c r="A1765" s="301">
        <v>2011020112</v>
      </c>
      <c r="B1765" s="301">
        <v>2011</v>
      </c>
      <c r="C1765" s="302" t="s">
        <v>32</v>
      </c>
      <c r="D1765" s="302" t="s">
        <v>33</v>
      </c>
      <c r="E1765" s="302" t="s">
        <v>25</v>
      </c>
      <c r="F1765" s="302" t="s">
        <v>36</v>
      </c>
      <c r="G1765" s="302" t="s">
        <v>27</v>
      </c>
      <c r="H1765" s="301">
        <v>68629</v>
      </c>
      <c r="I1765" s="301">
        <v>65688</v>
      </c>
      <c r="J1765" s="301">
        <v>12402</v>
      </c>
      <c r="K1765" s="301">
        <v>6444484</v>
      </c>
      <c r="L1765" s="301">
        <v>1218</v>
      </c>
      <c r="M1765" s="301">
        <v>5.6355839999999997E-2</v>
      </c>
    </row>
    <row r="1766" spans="1:13" ht="14.5" x14ac:dyDescent="0.35">
      <c r="A1766" s="301">
        <v>2011020113</v>
      </c>
      <c r="B1766" s="301">
        <v>2011</v>
      </c>
      <c r="C1766" s="302" t="s">
        <v>32</v>
      </c>
      <c r="D1766" s="302" t="s">
        <v>33</v>
      </c>
      <c r="E1766" s="302" t="s">
        <v>25</v>
      </c>
      <c r="F1766" s="302" t="s">
        <v>36</v>
      </c>
      <c r="G1766" s="302" t="s">
        <v>35</v>
      </c>
      <c r="H1766" s="301">
        <v>57193</v>
      </c>
      <c r="I1766" s="301">
        <v>50510</v>
      </c>
      <c r="J1766" s="301">
        <v>11782</v>
      </c>
      <c r="K1766" s="301">
        <v>5134070</v>
      </c>
      <c r="L1766" s="301">
        <v>1222</v>
      </c>
      <c r="M1766" s="301">
        <v>4.6820670000000002E-2</v>
      </c>
    </row>
    <row r="1767" spans="1:13" ht="14.5" x14ac:dyDescent="0.35">
      <c r="A1767" s="301">
        <v>2011020201</v>
      </c>
      <c r="B1767" s="301">
        <v>2011</v>
      </c>
      <c r="C1767" s="302" t="s">
        <v>32</v>
      </c>
      <c r="D1767" s="302" t="s">
        <v>33</v>
      </c>
      <c r="E1767" s="302" t="s">
        <v>27</v>
      </c>
      <c r="F1767" s="302" t="s">
        <v>34</v>
      </c>
      <c r="G1767" s="302" t="s">
        <v>25</v>
      </c>
      <c r="H1767" s="301">
        <v>137245</v>
      </c>
      <c r="I1767" s="301">
        <v>39120</v>
      </c>
      <c r="J1767" s="301">
        <v>29356</v>
      </c>
      <c r="K1767" s="301">
        <v>3750296</v>
      </c>
      <c r="L1767" s="301">
        <v>2815</v>
      </c>
      <c r="M1767" s="301">
        <v>4.8750979999999999E-2</v>
      </c>
    </row>
    <row r="1768" spans="1:13" ht="14.5" x14ac:dyDescent="0.35">
      <c r="A1768" s="301">
        <v>2011020202</v>
      </c>
      <c r="B1768" s="301">
        <v>2011</v>
      </c>
      <c r="C1768" s="302" t="s">
        <v>32</v>
      </c>
      <c r="D1768" s="302" t="s">
        <v>33</v>
      </c>
      <c r="E1768" s="302" t="s">
        <v>27</v>
      </c>
      <c r="F1768" s="302" t="s">
        <v>34</v>
      </c>
      <c r="G1768" s="302" t="s">
        <v>27</v>
      </c>
      <c r="H1768" s="301">
        <v>385741</v>
      </c>
      <c r="I1768" s="301">
        <v>117992</v>
      </c>
      <c r="J1768" s="301">
        <v>88451</v>
      </c>
      <c r="K1768" s="301">
        <v>11886156</v>
      </c>
      <c r="L1768" s="301">
        <v>8909</v>
      </c>
      <c r="M1768" s="301">
        <v>4.3295859999999999E-2</v>
      </c>
    </row>
    <row r="1769" spans="1:13" ht="14.5" x14ac:dyDescent="0.35">
      <c r="A1769" s="301">
        <v>2011020203</v>
      </c>
      <c r="B1769" s="301">
        <v>2011</v>
      </c>
      <c r="C1769" s="302" t="s">
        <v>32</v>
      </c>
      <c r="D1769" s="302" t="s">
        <v>33</v>
      </c>
      <c r="E1769" s="302" t="s">
        <v>27</v>
      </c>
      <c r="F1769" s="302" t="s">
        <v>34</v>
      </c>
      <c r="G1769" s="302" t="s">
        <v>35</v>
      </c>
      <c r="H1769" s="301">
        <v>639184</v>
      </c>
      <c r="I1769" s="301">
        <v>212509</v>
      </c>
      <c r="J1769" s="301">
        <v>167237</v>
      </c>
      <c r="K1769" s="301">
        <v>22383695</v>
      </c>
      <c r="L1769" s="301">
        <v>17583</v>
      </c>
      <c r="M1769" s="301">
        <v>3.635174E-2</v>
      </c>
    </row>
    <row r="1770" spans="1:13" ht="14.5" x14ac:dyDescent="0.35">
      <c r="A1770" s="301">
        <v>2011020211</v>
      </c>
      <c r="B1770" s="301">
        <v>2011</v>
      </c>
      <c r="C1770" s="302" t="s">
        <v>32</v>
      </c>
      <c r="D1770" s="302" t="s">
        <v>33</v>
      </c>
      <c r="E1770" s="302" t="s">
        <v>27</v>
      </c>
      <c r="F1770" s="302" t="s">
        <v>36</v>
      </c>
      <c r="G1770" s="302" t="s">
        <v>25</v>
      </c>
      <c r="H1770" s="301">
        <v>86827</v>
      </c>
      <c r="I1770" s="301">
        <v>28352</v>
      </c>
      <c r="J1770" s="301">
        <v>20916</v>
      </c>
      <c r="K1770" s="301">
        <v>2801932</v>
      </c>
      <c r="L1770" s="301">
        <v>2070</v>
      </c>
      <c r="M1770" s="301">
        <v>4.1940570000000003E-2</v>
      </c>
    </row>
    <row r="1771" spans="1:13" ht="14.5" x14ac:dyDescent="0.35">
      <c r="A1771" s="301">
        <v>2011020212</v>
      </c>
      <c r="B1771" s="301">
        <v>2011</v>
      </c>
      <c r="C1771" s="302" t="s">
        <v>32</v>
      </c>
      <c r="D1771" s="302" t="s">
        <v>33</v>
      </c>
      <c r="E1771" s="302" t="s">
        <v>27</v>
      </c>
      <c r="F1771" s="302" t="s">
        <v>36</v>
      </c>
      <c r="G1771" s="302" t="s">
        <v>27</v>
      </c>
      <c r="H1771" s="301">
        <v>101192</v>
      </c>
      <c r="I1771" s="301">
        <v>34236</v>
      </c>
      <c r="J1771" s="301">
        <v>24827</v>
      </c>
      <c r="K1771" s="301">
        <v>3471168</v>
      </c>
      <c r="L1771" s="301">
        <v>2514</v>
      </c>
      <c r="M1771" s="301">
        <v>4.0254190000000002E-2</v>
      </c>
    </row>
    <row r="1772" spans="1:13" ht="14.5" x14ac:dyDescent="0.35">
      <c r="A1772" s="301">
        <v>2011020213</v>
      </c>
      <c r="B1772" s="301">
        <v>2011</v>
      </c>
      <c r="C1772" s="302" t="s">
        <v>32</v>
      </c>
      <c r="D1772" s="302" t="s">
        <v>33</v>
      </c>
      <c r="E1772" s="302" t="s">
        <v>27</v>
      </c>
      <c r="F1772" s="302" t="s">
        <v>36</v>
      </c>
      <c r="G1772" s="302" t="s">
        <v>35</v>
      </c>
      <c r="H1772" s="301">
        <v>225892</v>
      </c>
      <c r="I1772" s="301">
        <v>88023</v>
      </c>
      <c r="J1772" s="301">
        <v>67300</v>
      </c>
      <c r="K1772" s="301">
        <v>9281770</v>
      </c>
      <c r="L1772" s="301">
        <v>7069</v>
      </c>
      <c r="M1772" s="301">
        <v>3.195311E-2</v>
      </c>
    </row>
    <row r="1773" spans="1:13" ht="14.5" x14ac:dyDescent="0.35">
      <c r="A1773" s="301">
        <v>2011020301</v>
      </c>
      <c r="B1773" s="301">
        <v>2011</v>
      </c>
      <c r="C1773" s="302" t="s">
        <v>32</v>
      </c>
      <c r="D1773" s="302" t="s">
        <v>33</v>
      </c>
      <c r="E1773" s="302" t="s">
        <v>28</v>
      </c>
      <c r="F1773" s="302" t="s">
        <v>34</v>
      </c>
      <c r="G1773" s="302" t="s">
        <v>25</v>
      </c>
      <c r="H1773" s="301">
        <v>177222</v>
      </c>
      <c r="I1773" s="301">
        <v>34520</v>
      </c>
      <c r="J1773" s="301">
        <v>51925</v>
      </c>
      <c r="K1773" s="301">
        <v>3334920</v>
      </c>
      <c r="L1773" s="301">
        <v>5001</v>
      </c>
      <c r="M1773" s="301">
        <v>3.5440859999999998E-2</v>
      </c>
    </row>
    <row r="1774" spans="1:13" ht="14.5" x14ac:dyDescent="0.35">
      <c r="A1774" s="301">
        <v>2011020302</v>
      </c>
      <c r="B1774" s="301">
        <v>2011</v>
      </c>
      <c r="C1774" s="302" t="s">
        <v>32</v>
      </c>
      <c r="D1774" s="302" t="s">
        <v>33</v>
      </c>
      <c r="E1774" s="302" t="s">
        <v>28</v>
      </c>
      <c r="F1774" s="302" t="s">
        <v>34</v>
      </c>
      <c r="G1774" s="302" t="s">
        <v>27</v>
      </c>
      <c r="H1774" s="301">
        <v>330250</v>
      </c>
      <c r="I1774" s="301">
        <v>68108</v>
      </c>
      <c r="J1774" s="301">
        <v>98985</v>
      </c>
      <c r="K1774" s="301">
        <v>6898988</v>
      </c>
      <c r="L1774" s="301">
        <v>10049</v>
      </c>
      <c r="M1774" s="301">
        <v>3.2864450000000003E-2</v>
      </c>
    </row>
    <row r="1775" spans="1:13" ht="14.5" x14ac:dyDescent="0.35">
      <c r="A1775" s="301">
        <v>2011020303</v>
      </c>
      <c r="B1775" s="301">
        <v>2011</v>
      </c>
      <c r="C1775" s="302" t="s">
        <v>32</v>
      </c>
      <c r="D1775" s="302" t="s">
        <v>33</v>
      </c>
      <c r="E1775" s="302" t="s">
        <v>28</v>
      </c>
      <c r="F1775" s="302" t="s">
        <v>34</v>
      </c>
      <c r="G1775" s="302" t="s">
        <v>35</v>
      </c>
      <c r="H1775" s="301">
        <v>1865356</v>
      </c>
      <c r="I1775" s="301">
        <v>410654</v>
      </c>
      <c r="J1775" s="301">
        <v>635373</v>
      </c>
      <c r="K1775" s="301">
        <v>43400713</v>
      </c>
      <c r="L1775" s="301">
        <v>67403</v>
      </c>
      <c r="M1775" s="301">
        <v>2.7674509999999999E-2</v>
      </c>
    </row>
    <row r="1776" spans="1:13" ht="14.5" x14ac:dyDescent="0.35">
      <c r="A1776" s="301">
        <v>2011020311</v>
      </c>
      <c r="B1776" s="301">
        <v>2011</v>
      </c>
      <c r="C1776" s="302" t="s">
        <v>32</v>
      </c>
      <c r="D1776" s="302" t="s">
        <v>33</v>
      </c>
      <c r="E1776" s="302" t="s">
        <v>28</v>
      </c>
      <c r="F1776" s="302" t="s">
        <v>36</v>
      </c>
      <c r="G1776" s="302" t="s">
        <v>25</v>
      </c>
      <c r="H1776" s="301">
        <v>85151</v>
      </c>
      <c r="I1776" s="301">
        <v>17360</v>
      </c>
      <c r="J1776" s="301">
        <v>26408</v>
      </c>
      <c r="K1776" s="301">
        <v>1662436</v>
      </c>
      <c r="L1776" s="301">
        <v>2508</v>
      </c>
      <c r="M1776" s="301">
        <v>3.3954140000000001E-2</v>
      </c>
    </row>
    <row r="1777" spans="1:13" ht="14.5" x14ac:dyDescent="0.35">
      <c r="A1777" s="301">
        <v>2011020312</v>
      </c>
      <c r="B1777" s="301">
        <v>2011</v>
      </c>
      <c r="C1777" s="302" t="s">
        <v>32</v>
      </c>
      <c r="D1777" s="302" t="s">
        <v>33</v>
      </c>
      <c r="E1777" s="302" t="s">
        <v>28</v>
      </c>
      <c r="F1777" s="302" t="s">
        <v>36</v>
      </c>
      <c r="G1777" s="302" t="s">
        <v>27</v>
      </c>
      <c r="H1777" s="301">
        <v>79161</v>
      </c>
      <c r="I1777" s="301">
        <v>17600</v>
      </c>
      <c r="J1777" s="301">
        <v>24031</v>
      </c>
      <c r="K1777" s="301">
        <v>1778148</v>
      </c>
      <c r="L1777" s="301">
        <v>2429</v>
      </c>
      <c r="M1777" s="301">
        <v>3.2595489999999998E-2</v>
      </c>
    </row>
    <row r="1778" spans="1:13" ht="14.5" x14ac:dyDescent="0.35">
      <c r="A1778" s="301">
        <v>2011020313</v>
      </c>
      <c r="B1778" s="301">
        <v>2011</v>
      </c>
      <c r="C1778" s="302" t="s">
        <v>32</v>
      </c>
      <c r="D1778" s="302" t="s">
        <v>33</v>
      </c>
      <c r="E1778" s="302" t="s">
        <v>28</v>
      </c>
      <c r="F1778" s="302" t="s">
        <v>36</v>
      </c>
      <c r="G1778" s="302" t="s">
        <v>35</v>
      </c>
      <c r="H1778" s="301">
        <v>304826</v>
      </c>
      <c r="I1778" s="301">
        <v>71331</v>
      </c>
      <c r="J1778" s="301">
        <v>106824</v>
      </c>
      <c r="K1778" s="301">
        <v>7374518</v>
      </c>
      <c r="L1778" s="301">
        <v>11050</v>
      </c>
      <c r="M1778" s="301">
        <v>2.7585109999999999E-2</v>
      </c>
    </row>
    <row r="1779" spans="1:13" ht="14.5" x14ac:dyDescent="0.35">
      <c r="A1779" s="301">
        <v>2011100103</v>
      </c>
      <c r="B1779" s="301">
        <v>2011</v>
      </c>
      <c r="C1779" s="302" t="s">
        <v>37</v>
      </c>
      <c r="D1779" s="302" t="s">
        <v>38</v>
      </c>
      <c r="E1779" s="302" t="s">
        <v>25</v>
      </c>
      <c r="F1779" s="302" t="s">
        <v>26</v>
      </c>
      <c r="G1779" s="302" t="s">
        <v>26</v>
      </c>
      <c r="H1779" s="301">
        <v>176569</v>
      </c>
      <c r="I1779" s="301">
        <v>586751</v>
      </c>
      <c r="J1779" s="301">
        <v>30323</v>
      </c>
      <c r="K1779" s="301">
        <v>45493667</v>
      </c>
      <c r="L1779" s="301">
        <v>2369</v>
      </c>
      <c r="M1779" s="301">
        <v>7.4534680000000006E-2</v>
      </c>
    </row>
    <row r="1780" spans="1:13" ht="14.5" x14ac:dyDescent="0.35">
      <c r="A1780" s="301">
        <v>2011100203</v>
      </c>
      <c r="B1780" s="301">
        <v>2011</v>
      </c>
      <c r="C1780" s="302" t="s">
        <v>37</v>
      </c>
      <c r="D1780" s="302" t="s">
        <v>38</v>
      </c>
      <c r="E1780" s="302" t="s">
        <v>27</v>
      </c>
      <c r="F1780" s="302" t="s">
        <v>26</v>
      </c>
      <c r="G1780" s="302" t="s">
        <v>26</v>
      </c>
      <c r="H1780" s="301">
        <v>143777</v>
      </c>
      <c r="I1780" s="301">
        <v>165110</v>
      </c>
      <c r="J1780" s="301">
        <v>25133</v>
      </c>
      <c r="K1780" s="301">
        <v>16984570</v>
      </c>
      <c r="L1780" s="301">
        <v>2589</v>
      </c>
      <c r="M1780" s="301">
        <v>5.5529950000000002E-2</v>
      </c>
    </row>
    <row r="1781" spans="1:13" ht="14.5" x14ac:dyDescent="0.35">
      <c r="A1781" s="301">
        <v>2011100303</v>
      </c>
      <c r="B1781" s="301">
        <v>2011</v>
      </c>
      <c r="C1781" s="302" t="s">
        <v>37</v>
      </c>
      <c r="D1781" s="302" t="s">
        <v>38</v>
      </c>
      <c r="E1781" s="302" t="s">
        <v>28</v>
      </c>
      <c r="F1781" s="302" t="s">
        <v>26</v>
      </c>
      <c r="G1781" s="302" t="s">
        <v>26</v>
      </c>
      <c r="H1781" s="301">
        <v>374379</v>
      </c>
      <c r="I1781" s="301">
        <v>129255</v>
      </c>
      <c r="J1781" s="301">
        <v>130475</v>
      </c>
      <c r="K1781" s="301">
        <v>11738734</v>
      </c>
      <c r="L1781" s="301">
        <v>12164</v>
      </c>
      <c r="M1781" s="301">
        <v>3.0777180000000001E-2</v>
      </c>
    </row>
    <row r="1782" spans="1:13" ht="14.5" x14ac:dyDescent="0.35">
      <c r="A1782" s="301">
        <v>2011110103</v>
      </c>
      <c r="B1782" s="301">
        <v>2011</v>
      </c>
      <c r="C1782" s="302" t="s">
        <v>39</v>
      </c>
      <c r="D1782" s="302" t="s">
        <v>40</v>
      </c>
      <c r="E1782" s="302" t="s">
        <v>25</v>
      </c>
      <c r="F1782" s="302" t="s">
        <v>34</v>
      </c>
      <c r="G1782" s="302" t="s">
        <v>26</v>
      </c>
      <c r="H1782" s="301">
        <v>2360799</v>
      </c>
      <c r="I1782" s="301">
        <v>1044867</v>
      </c>
      <c r="J1782" s="301">
        <v>310656</v>
      </c>
      <c r="K1782" s="301">
        <v>111764751</v>
      </c>
      <c r="L1782" s="301">
        <v>33026</v>
      </c>
      <c r="M1782" s="301">
        <v>7.1482190000000001E-2</v>
      </c>
    </row>
    <row r="1783" spans="1:13" ht="14.5" x14ac:dyDescent="0.35">
      <c r="A1783" s="301">
        <v>2011110113</v>
      </c>
      <c r="B1783" s="301">
        <v>2011</v>
      </c>
      <c r="C1783" s="302" t="s">
        <v>39</v>
      </c>
      <c r="D1783" s="302" t="s">
        <v>40</v>
      </c>
      <c r="E1783" s="302" t="s">
        <v>25</v>
      </c>
      <c r="F1783" s="302" t="s">
        <v>36</v>
      </c>
      <c r="G1783" s="302" t="s">
        <v>26</v>
      </c>
      <c r="H1783" s="301">
        <v>2002780</v>
      </c>
      <c r="I1783" s="301">
        <v>1529928</v>
      </c>
      <c r="J1783" s="301">
        <v>323116</v>
      </c>
      <c r="K1783" s="301">
        <v>175740784</v>
      </c>
      <c r="L1783" s="301">
        <v>37052</v>
      </c>
      <c r="M1783" s="301">
        <v>5.4053499999999997E-2</v>
      </c>
    </row>
    <row r="1784" spans="1:13" ht="14.5" x14ac:dyDescent="0.35">
      <c r="A1784" s="301">
        <v>2011110203</v>
      </c>
      <c r="B1784" s="301">
        <v>2011</v>
      </c>
      <c r="C1784" s="302" t="s">
        <v>39</v>
      </c>
      <c r="D1784" s="302" t="s">
        <v>40</v>
      </c>
      <c r="E1784" s="302" t="s">
        <v>27</v>
      </c>
      <c r="F1784" s="302" t="s">
        <v>34</v>
      </c>
      <c r="G1784" s="302" t="s">
        <v>26</v>
      </c>
      <c r="H1784" s="301">
        <v>1338445</v>
      </c>
      <c r="I1784" s="301">
        <v>429617</v>
      </c>
      <c r="J1784" s="301">
        <v>285826</v>
      </c>
      <c r="K1784" s="301">
        <v>47160736</v>
      </c>
      <c r="L1784" s="301">
        <v>31459</v>
      </c>
      <c r="M1784" s="301">
        <v>4.2546220000000003E-2</v>
      </c>
    </row>
    <row r="1785" spans="1:13" ht="14.5" x14ac:dyDescent="0.35">
      <c r="A1785" s="301">
        <v>2011110213</v>
      </c>
      <c r="B1785" s="301">
        <v>2011</v>
      </c>
      <c r="C1785" s="302" t="s">
        <v>39</v>
      </c>
      <c r="D1785" s="302" t="s">
        <v>40</v>
      </c>
      <c r="E1785" s="302" t="s">
        <v>27</v>
      </c>
      <c r="F1785" s="302" t="s">
        <v>36</v>
      </c>
      <c r="G1785" s="302" t="s">
        <v>26</v>
      </c>
      <c r="H1785" s="301">
        <v>2915609</v>
      </c>
      <c r="I1785" s="301">
        <v>1472554</v>
      </c>
      <c r="J1785" s="301">
        <v>1104659</v>
      </c>
      <c r="K1785" s="301">
        <v>173866666</v>
      </c>
      <c r="L1785" s="301">
        <v>130586</v>
      </c>
      <c r="M1785" s="301">
        <v>2.232719E-2</v>
      </c>
    </row>
    <row r="1786" spans="1:13" ht="14.5" x14ac:dyDescent="0.35">
      <c r="A1786" s="301">
        <v>2011110303</v>
      </c>
      <c r="B1786" s="301">
        <v>2011</v>
      </c>
      <c r="C1786" s="302" t="s">
        <v>39</v>
      </c>
      <c r="D1786" s="302" t="s">
        <v>40</v>
      </c>
      <c r="E1786" s="302" t="s">
        <v>28</v>
      </c>
      <c r="F1786" s="302" t="s">
        <v>34</v>
      </c>
      <c r="G1786" s="302" t="s">
        <v>26</v>
      </c>
      <c r="H1786" s="301">
        <v>1488683</v>
      </c>
      <c r="I1786" s="301">
        <v>564849</v>
      </c>
      <c r="J1786" s="301">
        <v>689758</v>
      </c>
      <c r="K1786" s="301">
        <v>66436413</v>
      </c>
      <c r="L1786" s="301">
        <v>81097</v>
      </c>
      <c r="M1786" s="301">
        <v>1.8356879999999999E-2</v>
      </c>
    </row>
    <row r="1787" spans="1:13" ht="14.5" x14ac:dyDescent="0.35">
      <c r="A1787" s="301">
        <v>2011110313</v>
      </c>
      <c r="B1787" s="301">
        <v>2011</v>
      </c>
      <c r="C1787" s="302" t="s">
        <v>39</v>
      </c>
      <c r="D1787" s="302" t="s">
        <v>40</v>
      </c>
      <c r="E1787" s="302" t="s">
        <v>28</v>
      </c>
      <c r="F1787" s="302" t="s">
        <v>36</v>
      </c>
      <c r="G1787" s="302" t="s">
        <v>26</v>
      </c>
      <c r="H1787" s="301">
        <v>4313822</v>
      </c>
      <c r="I1787" s="301">
        <v>1932120</v>
      </c>
      <c r="J1787" s="301">
        <v>2332618</v>
      </c>
      <c r="K1787" s="301">
        <v>230557082</v>
      </c>
      <c r="L1787" s="301">
        <v>278366</v>
      </c>
      <c r="M1787" s="301">
        <v>1.5496950000000001E-2</v>
      </c>
    </row>
    <row r="1788" spans="1:13" ht="14.5" x14ac:dyDescent="0.35">
      <c r="A1788" s="301">
        <v>2011110403</v>
      </c>
      <c r="B1788" s="301">
        <v>2011</v>
      </c>
      <c r="C1788" s="302" t="s">
        <v>39</v>
      </c>
      <c r="D1788" s="302" t="s">
        <v>40</v>
      </c>
      <c r="E1788" s="302" t="s">
        <v>29</v>
      </c>
      <c r="F1788" s="302" t="s">
        <v>34</v>
      </c>
      <c r="G1788" s="302" t="s">
        <v>26</v>
      </c>
      <c r="H1788" s="301">
        <v>413846</v>
      </c>
      <c r="I1788" s="301">
        <v>117986</v>
      </c>
      <c r="J1788" s="301">
        <v>185213</v>
      </c>
      <c r="K1788" s="301">
        <v>13809483</v>
      </c>
      <c r="L1788" s="301">
        <v>21681</v>
      </c>
      <c r="M1788" s="301">
        <v>1.9088230000000001E-2</v>
      </c>
    </row>
    <row r="1789" spans="1:13" ht="14.5" x14ac:dyDescent="0.35">
      <c r="A1789" s="301">
        <v>2011110413</v>
      </c>
      <c r="B1789" s="301">
        <v>2011</v>
      </c>
      <c r="C1789" s="302" t="s">
        <v>39</v>
      </c>
      <c r="D1789" s="302" t="s">
        <v>40</v>
      </c>
      <c r="E1789" s="302" t="s">
        <v>29</v>
      </c>
      <c r="F1789" s="302" t="s">
        <v>36</v>
      </c>
      <c r="G1789" s="302" t="s">
        <v>26</v>
      </c>
      <c r="H1789" s="301">
        <v>1445003</v>
      </c>
      <c r="I1789" s="301">
        <v>416797</v>
      </c>
      <c r="J1789" s="301">
        <v>664508</v>
      </c>
      <c r="K1789" s="301">
        <v>49800514</v>
      </c>
      <c r="L1789" s="301">
        <v>79372</v>
      </c>
      <c r="M1789" s="301">
        <v>1.8205430000000002E-2</v>
      </c>
    </row>
    <row r="1790" spans="1:13" ht="14.5" x14ac:dyDescent="0.35">
      <c r="A1790" s="301">
        <v>2011130101</v>
      </c>
      <c r="B1790" s="301">
        <v>2011</v>
      </c>
      <c r="C1790" s="302" t="s">
        <v>63</v>
      </c>
      <c r="D1790" s="302" t="s">
        <v>64</v>
      </c>
      <c r="E1790" s="302" t="s">
        <v>65</v>
      </c>
      <c r="F1790" s="302" t="s">
        <v>26</v>
      </c>
      <c r="G1790" s="302" t="s">
        <v>25</v>
      </c>
      <c r="H1790" s="301">
        <v>37551</v>
      </c>
      <c r="I1790" s="301">
        <v>9616</v>
      </c>
      <c r="J1790" s="301">
        <v>7379</v>
      </c>
      <c r="K1790" s="301">
        <v>821516</v>
      </c>
      <c r="L1790" s="301">
        <v>628</v>
      </c>
      <c r="M1790" s="301">
        <v>5.9788029999999999E-2</v>
      </c>
    </row>
    <row r="1791" spans="1:13" ht="14.5" x14ac:dyDescent="0.35">
      <c r="A1791" s="301">
        <v>2011130401</v>
      </c>
      <c r="B1791" s="301">
        <v>2011</v>
      </c>
      <c r="C1791" s="302" t="s">
        <v>63</v>
      </c>
      <c r="D1791" s="302" t="s">
        <v>64</v>
      </c>
      <c r="E1791" s="302" t="s">
        <v>29</v>
      </c>
      <c r="F1791" s="302" t="s">
        <v>26</v>
      </c>
      <c r="G1791" s="302" t="s">
        <v>25</v>
      </c>
      <c r="H1791" s="301">
        <v>97954</v>
      </c>
      <c r="I1791" s="301">
        <v>17020</v>
      </c>
      <c r="J1791" s="301">
        <v>33364</v>
      </c>
      <c r="K1791" s="301">
        <v>1530980</v>
      </c>
      <c r="L1791" s="301">
        <v>3014</v>
      </c>
      <c r="M1791" s="301">
        <v>3.2503520000000001E-2</v>
      </c>
    </row>
    <row r="1792" spans="1:13" ht="14.5" x14ac:dyDescent="0.35">
      <c r="A1792" s="301">
        <v>2011130403</v>
      </c>
      <c r="B1792" s="301">
        <v>2011</v>
      </c>
      <c r="C1792" s="302" t="s">
        <v>63</v>
      </c>
      <c r="D1792" s="302" t="s">
        <v>64</v>
      </c>
      <c r="E1792" s="302" t="s">
        <v>26</v>
      </c>
      <c r="F1792" s="302" t="s">
        <v>26</v>
      </c>
      <c r="G1792" s="302" t="s">
        <v>66</v>
      </c>
      <c r="H1792" s="301">
        <v>166619</v>
      </c>
      <c r="I1792" s="301">
        <v>48580</v>
      </c>
      <c r="J1792" s="301">
        <v>57013</v>
      </c>
      <c r="K1792" s="301">
        <v>4357858</v>
      </c>
      <c r="L1792" s="301">
        <v>5333</v>
      </c>
      <c r="M1792" s="301">
        <v>3.1243239999999999E-2</v>
      </c>
    </row>
    <row r="1793" spans="1:13" ht="14.5" x14ac:dyDescent="0.35">
      <c r="A1793" s="301">
        <v>2011140103</v>
      </c>
      <c r="B1793" s="301">
        <v>2011</v>
      </c>
      <c r="C1793" s="302" t="s">
        <v>41</v>
      </c>
      <c r="D1793" s="302" t="s">
        <v>42</v>
      </c>
      <c r="E1793" s="302" t="s">
        <v>25</v>
      </c>
      <c r="F1793" s="302" t="s">
        <v>26</v>
      </c>
      <c r="G1793" s="302" t="s">
        <v>26</v>
      </c>
      <c r="H1793" s="301">
        <v>191426</v>
      </c>
      <c r="I1793" s="301">
        <v>417827</v>
      </c>
      <c r="J1793" s="301">
        <v>21102</v>
      </c>
      <c r="K1793" s="301">
        <v>37205320</v>
      </c>
      <c r="L1793" s="301">
        <v>1863</v>
      </c>
      <c r="M1793" s="301">
        <v>0.1027289</v>
      </c>
    </row>
    <row r="1794" spans="1:13" ht="14.5" x14ac:dyDescent="0.35">
      <c r="A1794" s="301">
        <v>2011140203</v>
      </c>
      <c r="B1794" s="301">
        <v>2011</v>
      </c>
      <c r="C1794" s="302" t="s">
        <v>41</v>
      </c>
      <c r="D1794" s="302" t="s">
        <v>42</v>
      </c>
      <c r="E1794" s="302" t="s">
        <v>27</v>
      </c>
      <c r="F1794" s="302" t="s">
        <v>26</v>
      </c>
      <c r="G1794" s="302" t="s">
        <v>26</v>
      </c>
      <c r="H1794" s="301">
        <v>352906</v>
      </c>
      <c r="I1794" s="301">
        <v>385367</v>
      </c>
      <c r="J1794" s="301">
        <v>64944</v>
      </c>
      <c r="K1794" s="301">
        <v>39848863</v>
      </c>
      <c r="L1794" s="301">
        <v>6709</v>
      </c>
      <c r="M1794" s="301">
        <v>5.2598899999999997E-2</v>
      </c>
    </row>
    <row r="1795" spans="1:13" ht="14.5" x14ac:dyDescent="0.35">
      <c r="A1795" s="301">
        <v>2011140303</v>
      </c>
      <c r="B1795" s="301">
        <v>2011</v>
      </c>
      <c r="C1795" s="302" t="s">
        <v>41</v>
      </c>
      <c r="D1795" s="302" t="s">
        <v>42</v>
      </c>
      <c r="E1795" s="302" t="s">
        <v>28</v>
      </c>
      <c r="F1795" s="302" t="s">
        <v>26</v>
      </c>
      <c r="G1795" s="302" t="s">
        <v>26</v>
      </c>
      <c r="H1795" s="301">
        <v>1974731</v>
      </c>
      <c r="I1795" s="301">
        <v>578532</v>
      </c>
      <c r="J1795" s="301">
        <v>465593</v>
      </c>
      <c r="K1795" s="301">
        <v>57886843</v>
      </c>
      <c r="L1795" s="301">
        <v>46312</v>
      </c>
      <c r="M1795" s="301">
        <v>4.2639339999999998E-2</v>
      </c>
    </row>
    <row r="1796" spans="1:13" ht="14.5" x14ac:dyDescent="0.35">
      <c r="A1796" s="301">
        <v>2011200103</v>
      </c>
      <c r="B1796" s="301">
        <v>2011</v>
      </c>
      <c r="C1796" s="302" t="s">
        <v>43</v>
      </c>
      <c r="D1796" s="302" t="s">
        <v>44</v>
      </c>
      <c r="E1796" s="302" t="s">
        <v>25</v>
      </c>
      <c r="F1796" s="302" t="s">
        <v>26</v>
      </c>
      <c r="G1796" s="302" t="s">
        <v>26</v>
      </c>
      <c r="H1796" s="301">
        <v>569424</v>
      </c>
      <c r="I1796" s="301">
        <v>340607</v>
      </c>
      <c r="J1796" s="301">
        <v>91759</v>
      </c>
      <c r="K1796" s="301">
        <v>31195103</v>
      </c>
      <c r="L1796" s="301">
        <v>8617</v>
      </c>
      <c r="M1796" s="301">
        <v>6.6080330000000007E-2</v>
      </c>
    </row>
    <row r="1797" spans="1:13" ht="14.5" x14ac:dyDescent="0.35">
      <c r="A1797" s="301">
        <v>2011200203</v>
      </c>
      <c r="B1797" s="301">
        <v>2011</v>
      </c>
      <c r="C1797" s="302" t="s">
        <v>43</v>
      </c>
      <c r="D1797" s="302" t="s">
        <v>44</v>
      </c>
      <c r="E1797" s="302" t="s">
        <v>27</v>
      </c>
      <c r="F1797" s="302" t="s">
        <v>26</v>
      </c>
      <c r="G1797" s="302" t="s">
        <v>26</v>
      </c>
      <c r="H1797" s="301">
        <v>1311614</v>
      </c>
      <c r="I1797" s="301">
        <v>421044</v>
      </c>
      <c r="J1797" s="301">
        <v>316893</v>
      </c>
      <c r="K1797" s="301">
        <v>40339868</v>
      </c>
      <c r="L1797" s="301">
        <v>30413</v>
      </c>
      <c r="M1797" s="301">
        <v>4.3126810000000002E-2</v>
      </c>
    </row>
    <row r="1798" spans="1:13" ht="14.5" x14ac:dyDescent="0.35">
      <c r="A1798" s="301">
        <v>2011200303</v>
      </c>
      <c r="B1798" s="301">
        <v>2011</v>
      </c>
      <c r="C1798" s="302" t="s">
        <v>43</v>
      </c>
      <c r="D1798" s="302" t="s">
        <v>44</v>
      </c>
      <c r="E1798" s="302" t="s">
        <v>28</v>
      </c>
      <c r="F1798" s="302" t="s">
        <v>26</v>
      </c>
      <c r="G1798" s="302" t="s">
        <v>26</v>
      </c>
      <c r="H1798" s="301">
        <v>2790340</v>
      </c>
      <c r="I1798" s="301">
        <v>513109</v>
      </c>
      <c r="J1798" s="301">
        <v>873364</v>
      </c>
      <c r="K1798" s="301">
        <v>44697912</v>
      </c>
      <c r="L1798" s="301">
        <v>74515</v>
      </c>
      <c r="M1798" s="301">
        <v>3.7446819999999999E-2</v>
      </c>
    </row>
    <row r="1799" spans="1:13" ht="14.5" x14ac:dyDescent="0.35">
      <c r="A1799" s="301">
        <v>2011240103</v>
      </c>
      <c r="B1799" s="301">
        <v>2011</v>
      </c>
      <c r="C1799" s="302" t="s">
        <v>45</v>
      </c>
      <c r="D1799" s="302" t="s">
        <v>46</v>
      </c>
      <c r="E1799" s="302" t="s">
        <v>25</v>
      </c>
      <c r="F1799" s="302" t="s">
        <v>26</v>
      </c>
      <c r="G1799" s="302" t="s">
        <v>26</v>
      </c>
      <c r="H1799" s="301">
        <v>194966</v>
      </c>
      <c r="I1799" s="301">
        <v>156320</v>
      </c>
      <c r="J1799" s="301">
        <v>32129</v>
      </c>
      <c r="K1799" s="301">
        <v>12446744</v>
      </c>
      <c r="L1799" s="301">
        <v>2578</v>
      </c>
      <c r="M1799" s="301">
        <v>7.5627860000000005E-2</v>
      </c>
    </row>
    <row r="1800" spans="1:13" ht="14.5" x14ac:dyDescent="0.35">
      <c r="A1800" s="301">
        <v>2011240203</v>
      </c>
      <c r="B1800" s="301">
        <v>2011</v>
      </c>
      <c r="C1800" s="302" t="s">
        <v>45</v>
      </c>
      <c r="D1800" s="302" t="s">
        <v>46</v>
      </c>
      <c r="E1800" s="302" t="s">
        <v>27</v>
      </c>
      <c r="F1800" s="302" t="s">
        <v>26</v>
      </c>
      <c r="G1800" s="302" t="s">
        <v>26</v>
      </c>
      <c r="H1800" s="301">
        <v>275295</v>
      </c>
      <c r="I1800" s="301">
        <v>76256</v>
      </c>
      <c r="J1800" s="301">
        <v>59708</v>
      </c>
      <c r="K1800" s="301">
        <v>6636316</v>
      </c>
      <c r="L1800" s="301">
        <v>5231</v>
      </c>
      <c r="M1800" s="301">
        <v>5.2631499999999998E-2</v>
      </c>
    </row>
    <row r="1801" spans="1:13" ht="14.5" x14ac:dyDescent="0.35">
      <c r="A1801" s="301">
        <v>2011240303</v>
      </c>
      <c r="B1801" s="301">
        <v>2011</v>
      </c>
      <c r="C1801" s="302" t="s">
        <v>45</v>
      </c>
      <c r="D1801" s="302" t="s">
        <v>46</v>
      </c>
      <c r="E1801" s="302" t="s">
        <v>28</v>
      </c>
      <c r="F1801" s="302" t="s">
        <v>26</v>
      </c>
      <c r="G1801" s="302" t="s">
        <v>26</v>
      </c>
      <c r="H1801" s="301">
        <v>1120231</v>
      </c>
      <c r="I1801" s="301">
        <v>178144</v>
      </c>
      <c r="J1801" s="301">
        <v>348938</v>
      </c>
      <c r="K1801" s="301">
        <v>16284388</v>
      </c>
      <c r="L1801" s="301">
        <v>32028</v>
      </c>
      <c r="M1801" s="301">
        <v>3.4976470000000003E-2</v>
      </c>
    </row>
    <row r="1802" spans="1:13" ht="14.5" x14ac:dyDescent="0.35">
      <c r="A1802" s="301">
        <v>2011260103</v>
      </c>
      <c r="B1802" s="301">
        <v>2011</v>
      </c>
      <c r="C1802" s="302" t="s">
        <v>47</v>
      </c>
      <c r="D1802" s="302" t="s">
        <v>48</v>
      </c>
      <c r="E1802" s="302" t="s">
        <v>25</v>
      </c>
      <c r="F1802" s="302" t="s">
        <v>26</v>
      </c>
      <c r="G1802" s="302" t="s">
        <v>26</v>
      </c>
      <c r="H1802" s="301">
        <v>294086</v>
      </c>
      <c r="I1802" s="301">
        <v>147892</v>
      </c>
      <c r="J1802" s="301">
        <v>40182</v>
      </c>
      <c r="K1802" s="301">
        <v>10992760</v>
      </c>
      <c r="L1802" s="301">
        <v>2966</v>
      </c>
      <c r="M1802" s="301">
        <v>9.9147890000000002E-2</v>
      </c>
    </row>
    <row r="1803" spans="1:13" ht="14.5" x14ac:dyDescent="0.35">
      <c r="A1803" s="301">
        <v>2011260203</v>
      </c>
      <c r="B1803" s="301">
        <v>2011</v>
      </c>
      <c r="C1803" s="302" t="s">
        <v>47</v>
      </c>
      <c r="D1803" s="302" t="s">
        <v>48</v>
      </c>
      <c r="E1803" s="302" t="s">
        <v>27</v>
      </c>
      <c r="F1803" s="302" t="s">
        <v>26</v>
      </c>
      <c r="G1803" s="302" t="s">
        <v>26</v>
      </c>
      <c r="H1803" s="301">
        <v>562745</v>
      </c>
      <c r="I1803" s="301">
        <v>156480</v>
      </c>
      <c r="J1803" s="301">
        <v>117948</v>
      </c>
      <c r="K1803" s="301">
        <v>11619720</v>
      </c>
      <c r="L1803" s="301">
        <v>8775</v>
      </c>
      <c r="M1803" s="301">
        <v>6.4130510000000002E-2</v>
      </c>
    </row>
    <row r="1804" spans="1:13" ht="14.5" x14ac:dyDescent="0.35">
      <c r="A1804" s="301">
        <v>2011260303</v>
      </c>
      <c r="B1804" s="301">
        <v>2011</v>
      </c>
      <c r="C1804" s="302" t="s">
        <v>47</v>
      </c>
      <c r="D1804" s="302" t="s">
        <v>48</v>
      </c>
      <c r="E1804" s="302" t="s">
        <v>28</v>
      </c>
      <c r="F1804" s="302" t="s">
        <v>26</v>
      </c>
      <c r="G1804" s="302" t="s">
        <v>26</v>
      </c>
      <c r="H1804" s="301">
        <v>1358821</v>
      </c>
      <c r="I1804" s="301">
        <v>228284</v>
      </c>
      <c r="J1804" s="301">
        <v>375262</v>
      </c>
      <c r="K1804" s="301">
        <v>17858692</v>
      </c>
      <c r="L1804" s="301">
        <v>29674</v>
      </c>
      <c r="M1804" s="301">
        <v>4.5791039999999998E-2</v>
      </c>
    </row>
    <row r="1805" spans="1:13" ht="14.5" x14ac:dyDescent="0.35">
      <c r="A1805" s="301">
        <v>2011280103</v>
      </c>
      <c r="B1805" s="301">
        <v>2011</v>
      </c>
      <c r="C1805" s="302" t="s">
        <v>49</v>
      </c>
      <c r="D1805" s="302" t="s">
        <v>50</v>
      </c>
      <c r="E1805" s="302" t="s">
        <v>25</v>
      </c>
      <c r="F1805" s="302" t="s">
        <v>26</v>
      </c>
      <c r="G1805" s="302" t="s">
        <v>26</v>
      </c>
      <c r="H1805" s="301">
        <v>1640465</v>
      </c>
      <c r="I1805" s="301">
        <v>821059</v>
      </c>
      <c r="J1805" s="301">
        <v>183539</v>
      </c>
      <c r="K1805" s="301">
        <v>76206994</v>
      </c>
      <c r="L1805" s="301">
        <v>17104</v>
      </c>
      <c r="M1805" s="301">
        <v>9.591363E-2</v>
      </c>
    </row>
    <row r="1806" spans="1:13" ht="14.5" x14ac:dyDescent="0.35">
      <c r="A1806" s="301">
        <v>2011280203</v>
      </c>
      <c r="B1806" s="301">
        <v>2011</v>
      </c>
      <c r="C1806" s="302" t="s">
        <v>49</v>
      </c>
      <c r="D1806" s="302" t="s">
        <v>50</v>
      </c>
      <c r="E1806" s="302" t="s">
        <v>27</v>
      </c>
      <c r="F1806" s="302" t="s">
        <v>26</v>
      </c>
      <c r="G1806" s="302" t="s">
        <v>26</v>
      </c>
      <c r="H1806" s="301">
        <v>2879928</v>
      </c>
      <c r="I1806" s="301">
        <v>733716</v>
      </c>
      <c r="J1806" s="301">
        <v>565970</v>
      </c>
      <c r="K1806" s="301">
        <v>69235809</v>
      </c>
      <c r="L1806" s="301">
        <v>53460</v>
      </c>
      <c r="M1806" s="301">
        <v>5.387028E-2</v>
      </c>
    </row>
    <row r="1807" spans="1:13" ht="14.5" x14ac:dyDescent="0.35">
      <c r="A1807" s="301">
        <v>2011280303</v>
      </c>
      <c r="B1807" s="301">
        <v>2011</v>
      </c>
      <c r="C1807" s="302" t="s">
        <v>49</v>
      </c>
      <c r="D1807" s="302" t="s">
        <v>50</v>
      </c>
      <c r="E1807" s="302" t="s">
        <v>28</v>
      </c>
      <c r="F1807" s="302" t="s">
        <v>26</v>
      </c>
      <c r="G1807" s="302" t="s">
        <v>26</v>
      </c>
      <c r="H1807" s="301">
        <v>4512978</v>
      </c>
      <c r="I1807" s="301">
        <v>838166</v>
      </c>
      <c r="J1807" s="301">
        <v>1236976</v>
      </c>
      <c r="K1807" s="301">
        <v>79937661</v>
      </c>
      <c r="L1807" s="301">
        <v>117904</v>
      </c>
      <c r="M1807" s="301">
        <v>3.8276650000000002E-2</v>
      </c>
    </row>
    <row r="1808" spans="1:13" ht="14.5" x14ac:dyDescent="0.35">
      <c r="A1808" s="301">
        <v>2011290103</v>
      </c>
      <c r="B1808" s="301">
        <v>2011</v>
      </c>
      <c r="C1808" s="302" t="s">
        <v>51</v>
      </c>
      <c r="D1808" s="302" t="s">
        <v>52</v>
      </c>
      <c r="E1808" s="302" t="s">
        <v>25</v>
      </c>
      <c r="F1808" s="302" t="s">
        <v>26</v>
      </c>
      <c r="G1808" s="302" t="s">
        <v>26</v>
      </c>
      <c r="H1808" s="301">
        <v>494303</v>
      </c>
      <c r="I1808" s="301">
        <v>277506</v>
      </c>
      <c r="J1808" s="301">
        <v>62628</v>
      </c>
      <c r="K1808" s="301">
        <v>21373474</v>
      </c>
      <c r="L1808" s="301">
        <v>4681</v>
      </c>
      <c r="M1808" s="301">
        <v>0.1055982</v>
      </c>
    </row>
    <row r="1809" spans="1:13" ht="14.5" x14ac:dyDescent="0.35">
      <c r="A1809" s="301">
        <v>2011290203</v>
      </c>
      <c r="B1809" s="301">
        <v>2011</v>
      </c>
      <c r="C1809" s="302" t="s">
        <v>51</v>
      </c>
      <c r="D1809" s="302" t="s">
        <v>52</v>
      </c>
      <c r="E1809" s="302" t="s">
        <v>27</v>
      </c>
      <c r="F1809" s="302" t="s">
        <v>26</v>
      </c>
      <c r="G1809" s="302" t="s">
        <v>26</v>
      </c>
      <c r="H1809" s="301">
        <v>636347</v>
      </c>
      <c r="I1809" s="301">
        <v>177719</v>
      </c>
      <c r="J1809" s="301">
        <v>131990</v>
      </c>
      <c r="K1809" s="301">
        <v>14086607</v>
      </c>
      <c r="L1809" s="301">
        <v>10443</v>
      </c>
      <c r="M1809" s="301">
        <v>6.0936230000000001E-2</v>
      </c>
    </row>
    <row r="1810" spans="1:13" ht="14.5" x14ac:dyDescent="0.35">
      <c r="A1810" s="301">
        <v>2011290303</v>
      </c>
      <c r="B1810" s="301">
        <v>2011</v>
      </c>
      <c r="C1810" s="302" t="s">
        <v>51</v>
      </c>
      <c r="D1810" s="302" t="s">
        <v>52</v>
      </c>
      <c r="E1810" s="302" t="s">
        <v>28</v>
      </c>
      <c r="F1810" s="302" t="s">
        <v>26</v>
      </c>
      <c r="G1810" s="302" t="s">
        <v>26</v>
      </c>
      <c r="H1810" s="301">
        <v>1116010</v>
      </c>
      <c r="I1810" s="301">
        <v>199223</v>
      </c>
      <c r="J1810" s="301">
        <v>313488</v>
      </c>
      <c r="K1810" s="301">
        <v>15692880</v>
      </c>
      <c r="L1810" s="301">
        <v>24503</v>
      </c>
      <c r="M1810" s="301">
        <v>4.5545860000000001E-2</v>
      </c>
    </row>
    <row r="1811" spans="1:13" ht="14.5" x14ac:dyDescent="0.35">
      <c r="A1811" s="301">
        <v>2011320103</v>
      </c>
      <c r="B1811" s="301">
        <v>2011</v>
      </c>
      <c r="C1811" s="302" t="s">
        <v>53</v>
      </c>
      <c r="D1811" s="302" t="s">
        <v>54</v>
      </c>
      <c r="E1811" s="302" t="s">
        <v>25</v>
      </c>
      <c r="F1811" s="302" t="s">
        <v>26</v>
      </c>
      <c r="G1811" s="302" t="s">
        <v>26</v>
      </c>
      <c r="H1811" s="301">
        <v>468733</v>
      </c>
      <c r="I1811" s="301">
        <v>229758</v>
      </c>
      <c r="J1811" s="301">
        <v>64655</v>
      </c>
      <c r="K1811" s="301">
        <v>23402305</v>
      </c>
      <c r="L1811" s="301">
        <v>6599</v>
      </c>
      <c r="M1811" s="301">
        <v>7.1026969999999995E-2</v>
      </c>
    </row>
    <row r="1812" spans="1:13" ht="14.5" x14ac:dyDescent="0.35">
      <c r="A1812" s="301">
        <v>2011320203</v>
      </c>
      <c r="B1812" s="301">
        <v>2011</v>
      </c>
      <c r="C1812" s="302" t="s">
        <v>53</v>
      </c>
      <c r="D1812" s="302" t="s">
        <v>54</v>
      </c>
      <c r="E1812" s="302" t="s">
        <v>27</v>
      </c>
      <c r="F1812" s="302" t="s">
        <v>26</v>
      </c>
      <c r="G1812" s="302" t="s">
        <v>26</v>
      </c>
      <c r="H1812" s="301">
        <v>527362</v>
      </c>
      <c r="I1812" s="301">
        <v>139092</v>
      </c>
      <c r="J1812" s="301">
        <v>99690</v>
      </c>
      <c r="K1812" s="301">
        <v>13713304</v>
      </c>
      <c r="L1812" s="301">
        <v>9806</v>
      </c>
      <c r="M1812" s="301">
        <v>5.3780290000000001E-2</v>
      </c>
    </row>
    <row r="1813" spans="1:13" ht="14.5" x14ac:dyDescent="0.35">
      <c r="A1813" s="301">
        <v>2011320303</v>
      </c>
      <c r="B1813" s="301">
        <v>2011</v>
      </c>
      <c r="C1813" s="302" t="s">
        <v>53</v>
      </c>
      <c r="D1813" s="302" t="s">
        <v>54</v>
      </c>
      <c r="E1813" s="302" t="s">
        <v>28</v>
      </c>
      <c r="F1813" s="302" t="s">
        <v>26</v>
      </c>
      <c r="G1813" s="302" t="s">
        <v>26</v>
      </c>
      <c r="H1813" s="301">
        <v>664565</v>
      </c>
      <c r="I1813" s="301">
        <v>105424</v>
      </c>
      <c r="J1813" s="301">
        <v>153195</v>
      </c>
      <c r="K1813" s="301">
        <v>9857168</v>
      </c>
      <c r="L1813" s="301">
        <v>14274</v>
      </c>
      <c r="M1813" s="301">
        <v>4.6559150000000001E-2</v>
      </c>
    </row>
    <row r="1814" spans="1:13" ht="14.5" x14ac:dyDescent="0.35">
      <c r="A1814" s="301">
        <v>2011330103</v>
      </c>
      <c r="B1814" s="301">
        <v>2011</v>
      </c>
      <c r="C1814" s="302" t="s">
        <v>55</v>
      </c>
      <c r="D1814" s="302" t="s">
        <v>56</v>
      </c>
      <c r="E1814" s="302" t="s">
        <v>25</v>
      </c>
      <c r="F1814" s="302" t="s">
        <v>26</v>
      </c>
      <c r="G1814" s="302" t="s">
        <v>26</v>
      </c>
      <c r="H1814" s="301">
        <v>563676</v>
      </c>
      <c r="I1814" s="301">
        <v>288794</v>
      </c>
      <c r="J1814" s="301">
        <v>74000</v>
      </c>
      <c r="K1814" s="301">
        <v>26026865</v>
      </c>
      <c r="L1814" s="301">
        <v>6609</v>
      </c>
      <c r="M1814" s="301">
        <v>8.5283150000000002E-2</v>
      </c>
    </row>
    <row r="1815" spans="1:13" ht="14.5" x14ac:dyDescent="0.35">
      <c r="A1815" s="301">
        <v>2011330203</v>
      </c>
      <c r="B1815" s="301">
        <v>2011</v>
      </c>
      <c r="C1815" s="302" t="s">
        <v>55</v>
      </c>
      <c r="D1815" s="302" t="s">
        <v>56</v>
      </c>
      <c r="E1815" s="302" t="s">
        <v>27</v>
      </c>
      <c r="F1815" s="302" t="s">
        <v>26</v>
      </c>
      <c r="G1815" s="302" t="s">
        <v>26</v>
      </c>
      <c r="H1815" s="301">
        <v>752598</v>
      </c>
      <c r="I1815" s="301">
        <v>183521</v>
      </c>
      <c r="J1815" s="301">
        <v>134001</v>
      </c>
      <c r="K1815" s="301">
        <v>16234916</v>
      </c>
      <c r="L1815" s="301">
        <v>11848</v>
      </c>
      <c r="M1815" s="301">
        <v>6.3521110000000006E-2</v>
      </c>
    </row>
    <row r="1816" spans="1:13" ht="14.5" x14ac:dyDescent="0.35">
      <c r="A1816" s="301">
        <v>2011330303</v>
      </c>
      <c r="B1816" s="301">
        <v>2011</v>
      </c>
      <c r="C1816" s="302" t="s">
        <v>55</v>
      </c>
      <c r="D1816" s="302" t="s">
        <v>56</v>
      </c>
      <c r="E1816" s="302" t="s">
        <v>28</v>
      </c>
      <c r="F1816" s="302" t="s">
        <v>26</v>
      </c>
      <c r="G1816" s="302" t="s">
        <v>26</v>
      </c>
      <c r="H1816" s="301">
        <v>1123651</v>
      </c>
      <c r="I1816" s="301">
        <v>173756</v>
      </c>
      <c r="J1816" s="301">
        <v>283925</v>
      </c>
      <c r="K1816" s="301">
        <v>14918939</v>
      </c>
      <c r="L1816" s="301">
        <v>24336</v>
      </c>
      <c r="M1816" s="301">
        <v>4.6171570000000002E-2</v>
      </c>
    </row>
    <row r="1817" spans="1:13" ht="14.5" x14ac:dyDescent="0.35">
      <c r="A1817" s="301">
        <v>2011370103</v>
      </c>
      <c r="B1817" s="301">
        <v>2011</v>
      </c>
      <c r="C1817" s="302" t="s">
        <v>57</v>
      </c>
      <c r="D1817" s="302" t="s">
        <v>58</v>
      </c>
      <c r="E1817" s="302" t="s">
        <v>25</v>
      </c>
      <c r="F1817" s="302" t="s">
        <v>26</v>
      </c>
      <c r="G1817" s="302" t="s">
        <v>26</v>
      </c>
      <c r="H1817" s="301">
        <v>913968</v>
      </c>
      <c r="I1817" s="301">
        <v>602118</v>
      </c>
      <c r="J1817" s="301">
        <v>160297</v>
      </c>
      <c r="K1817" s="301">
        <v>13852202</v>
      </c>
      <c r="L1817" s="301">
        <v>3624</v>
      </c>
      <c r="M1817" s="301">
        <v>0.2521697</v>
      </c>
    </row>
    <row r="1818" spans="1:13" ht="14.5" x14ac:dyDescent="0.35">
      <c r="A1818" s="301">
        <v>2011370203</v>
      </c>
      <c r="B1818" s="301">
        <v>2011</v>
      </c>
      <c r="C1818" s="302" t="s">
        <v>57</v>
      </c>
      <c r="D1818" s="302" t="s">
        <v>58</v>
      </c>
      <c r="E1818" s="302" t="s">
        <v>27</v>
      </c>
      <c r="F1818" s="302" t="s">
        <v>26</v>
      </c>
      <c r="G1818" s="302" t="s">
        <v>26</v>
      </c>
      <c r="H1818" s="301">
        <v>1439309</v>
      </c>
      <c r="I1818" s="301">
        <v>563360</v>
      </c>
      <c r="J1818" s="301">
        <v>406789</v>
      </c>
      <c r="K1818" s="301">
        <v>12525072</v>
      </c>
      <c r="L1818" s="301">
        <v>9041</v>
      </c>
      <c r="M1818" s="301">
        <v>0.1591978</v>
      </c>
    </row>
    <row r="1819" spans="1:13" ht="14.5" x14ac:dyDescent="0.35">
      <c r="A1819" s="301">
        <v>2011370303</v>
      </c>
      <c r="B1819" s="301">
        <v>2011</v>
      </c>
      <c r="C1819" s="302" t="s">
        <v>57</v>
      </c>
      <c r="D1819" s="302" t="s">
        <v>58</v>
      </c>
      <c r="E1819" s="302" t="s">
        <v>28</v>
      </c>
      <c r="F1819" s="302" t="s">
        <v>26</v>
      </c>
      <c r="G1819" s="302" t="s">
        <v>26</v>
      </c>
      <c r="H1819" s="301">
        <v>1996113</v>
      </c>
      <c r="I1819" s="301">
        <v>512046</v>
      </c>
      <c r="J1819" s="301">
        <v>831434</v>
      </c>
      <c r="K1819" s="301">
        <v>11232022</v>
      </c>
      <c r="L1819" s="301">
        <v>18171</v>
      </c>
      <c r="M1819" s="301">
        <v>0.10985209999999999</v>
      </c>
    </row>
    <row r="1820" spans="1:13" ht="14.5" x14ac:dyDescent="0.35">
      <c r="A1820" s="301">
        <v>2011400103</v>
      </c>
      <c r="B1820" s="301">
        <v>2011</v>
      </c>
      <c r="C1820" s="302" t="s">
        <v>59</v>
      </c>
      <c r="D1820" s="302" t="s">
        <v>60</v>
      </c>
      <c r="E1820" s="302" t="s">
        <v>25</v>
      </c>
      <c r="F1820" s="302" t="s">
        <v>26</v>
      </c>
      <c r="G1820" s="302" t="s">
        <v>26</v>
      </c>
      <c r="H1820" s="301">
        <v>480356</v>
      </c>
      <c r="I1820" s="301">
        <v>248160</v>
      </c>
      <c r="J1820" s="301">
        <v>63684</v>
      </c>
      <c r="K1820" s="301">
        <v>20733256</v>
      </c>
      <c r="L1820" s="301">
        <v>5398</v>
      </c>
      <c r="M1820" s="301">
        <v>8.8990260000000002E-2</v>
      </c>
    </row>
    <row r="1821" spans="1:13" ht="14.5" x14ac:dyDescent="0.35">
      <c r="A1821" s="301">
        <v>2011400203</v>
      </c>
      <c r="B1821" s="301">
        <v>2011</v>
      </c>
      <c r="C1821" s="302" t="s">
        <v>59</v>
      </c>
      <c r="D1821" s="302" t="s">
        <v>60</v>
      </c>
      <c r="E1821" s="302" t="s">
        <v>27</v>
      </c>
      <c r="F1821" s="302" t="s">
        <v>26</v>
      </c>
      <c r="G1821" s="302" t="s">
        <v>26</v>
      </c>
      <c r="H1821" s="301">
        <v>484196</v>
      </c>
      <c r="I1821" s="301">
        <v>161848</v>
      </c>
      <c r="J1821" s="301">
        <v>112728</v>
      </c>
      <c r="K1821" s="301">
        <v>14489176</v>
      </c>
      <c r="L1821" s="301">
        <v>9998</v>
      </c>
      <c r="M1821" s="301">
        <v>4.8428010000000001E-2</v>
      </c>
    </row>
    <row r="1822" spans="1:13" ht="14.5" x14ac:dyDescent="0.35">
      <c r="A1822" s="301">
        <v>2011400303</v>
      </c>
      <c r="B1822" s="301">
        <v>2011</v>
      </c>
      <c r="C1822" s="302" t="s">
        <v>59</v>
      </c>
      <c r="D1822" s="302" t="s">
        <v>60</v>
      </c>
      <c r="E1822" s="302" t="s">
        <v>28</v>
      </c>
      <c r="F1822" s="302" t="s">
        <v>26</v>
      </c>
      <c r="G1822" s="302" t="s">
        <v>26</v>
      </c>
      <c r="H1822" s="301">
        <v>220981</v>
      </c>
      <c r="I1822" s="301">
        <v>44560</v>
      </c>
      <c r="J1822" s="301">
        <v>64916</v>
      </c>
      <c r="K1822" s="301">
        <v>3520508</v>
      </c>
      <c r="L1822" s="301">
        <v>5109</v>
      </c>
      <c r="M1822" s="301">
        <v>4.3256320000000001E-2</v>
      </c>
    </row>
    <row r="1823" spans="1:13" ht="14.5" x14ac:dyDescent="0.35">
      <c r="A1823" s="301">
        <v>2011990103</v>
      </c>
      <c r="B1823" s="301">
        <v>2011</v>
      </c>
      <c r="C1823" s="302" t="s">
        <v>61</v>
      </c>
      <c r="D1823" s="302" t="s">
        <v>62</v>
      </c>
      <c r="E1823" s="302" t="s">
        <v>25</v>
      </c>
      <c r="F1823" s="302" t="s">
        <v>26</v>
      </c>
      <c r="G1823" s="302" t="s">
        <v>26</v>
      </c>
      <c r="H1823" s="301">
        <v>57954</v>
      </c>
      <c r="I1823" s="301">
        <v>17195</v>
      </c>
      <c r="J1823" s="301">
        <v>4391</v>
      </c>
      <c r="K1823" s="301">
        <v>928453</v>
      </c>
      <c r="L1823" s="301">
        <v>243</v>
      </c>
      <c r="M1823" s="301">
        <v>0.23829449999999999</v>
      </c>
    </row>
    <row r="1824" spans="1:13" ht="14.5" x14ac:dyDescent="0.35">
      <c r="A1824" s="301">
        <v>2011990203</v>
      </c>
      <c r="B1824" s="301">
        <v>2011</v>
      </c>
      <c r="C1824" s="302" t="s">
        <v>61</v>
      </c>
      <c r="D1824" s="302" t="s">
        <v>62</v>
      </c>
      <c r="E1824" s="302" t="s">
        <v>27</v>
      </c>
      <c r="F1824" s="302" t="s">
        <v>26</v>
      </c>
      <c r="G1824" s="302" t="s">
        <v>26</v>
      </c>
      <c r="H1824" s="301">
        <v>92047</v>
      </c>
      <c r="I1824" s="301">
        <v>25267</v>
      </c>
      <c r="J1824" s="301">
        <v>19029</v>
      </c>
      <c r="K1824" s="301">
        <v>1430945</v>
      </c>
      <c r="L1824" s="301">
        <v>1073</v>
      </c>
      <c r="M1824" s="301">
        <v>8.5784460000000007E-2</v>
      </c>
    </row>
    <row r="1825" spans="1:13" ht="14.5" x14ac:dyDescent="0.35">
      <c r="A1825" s="301">
        <v>2011990303</v>
      </c>
      <c r="B1825" s="301">
        <v>2011</v>
      </c>
      <c r="C1825" s="302" t="s">
        <v>61</v>
      </c>
      <c r="D1825" s="302" t="s">
        <v>62</v>
      </c>
      <c r="E1825" s="302" t="s">
        <v>28</v>
      </c>
      <c r="F1825" s="302" t="s">
        <v>26</v>
      </c>
      <c r="G1825" s="302" t="s">
        <v>26</v>
      </c>
      <c r="H1825" s="301">
        <v>342455</v>
      </c>
      <c r="I1825" s="301">
        <v>56565</v>
      </c>
      <c r="J1825" s="301">
        <v>98471</v>
      </c>
      <c r="K1825" s="301">
        <v>2517523</v>
      </c>
      <c r="L1825" s="301">
        <v>4315</v>
      </c>
      <c r="M1825" s="301">
        <v>7.936704E-2</v>
      </c>
    </row>
    <row r="1826" spans="1:13" ht="14.5" x14ac:dyDescent="0.35">
      <c r="A1826" s="301">
        <v>2012000103</v>
      </c>
      <c r="B1826" s="301">
        <v>2012</v>
      </c>
      <c r="C1826" s="302" t="s">
        <v>23</v>
      </c>
      <c r="D1826" s="302" t="s">
        <v>24</v>
      </c>
      <c r="E1826" s="302" t="s">
        <v>25</v>
      </c>
      <c r="F1826" s="302" t="s">
        <v>26</v>
      </c>
      <c r="G1826" s="302" t="s">
        <v>26</v>
      </c>
      <c r="H1826" s="301">
        <v>742747</v>
      </c>
      <c r="I1826" s="301">
        <v>1947868</v>
      </c>
      <c r="J1826" s="301">
        <v>649133</v>
      </c>
      <c r="K1826" s="301">
        <v>29283168</v>
      </c>
      <c r="L1826" s="301">
        <v>9635</v>
      </c>
      <c r="M1826" s="301">
        <v>7.7090469999999994E-2</v>
      </c>
    </row>
    <row r="1827" spans="1:13" ht="14.5" x14ac:dyDescent="0.35">
      <c r="A1827" s="301">
        <v>2012000203</v>
      </c>
      <c r="B1827" s="301">
        <v>2012</v>
      </c>
      <c r="C1827" s="302" t="s">
        <v>23</v>
      </c>
      <c r="D1827" s="302" t="s">
        <v>24</v>
      </c>
      <c r="E1827" s="302" t="s">
        <v>27</v>
      </c>
      <c r="F1827" s="302" t="s">
        <v>26</v>
      </c>
      <c r="G1827" s="302" t="s">
        <v>26</v>
      </c>
      <c r="H1827" s="301">
        <v>1830117</v>
      </c>
      <c r="I1827" s="301">
        <v>3205852</v>
      </c>
      <c r="J1827" s="301">
        <v>2585360</v>
      </c>
      <c r="K1827" s="301">
        <v>42993620</v>
      </c>
      <c r="L1827" s="301">
        <v>34909</v>
      </c>
      <c r="M1827" s="301">
        <v>5.2426E-2</v>
      </c>
    </row>
    <row r="1828" spans="1:13" ht="14.5" x14ac:dyDescent="0.35">
      <c r="A1828" s="301">
        <v>2012000303</v>
      </c>
      <c r="B1828" s="301">
        <v>2012</v>
      </c>
      <c r="C1828" s="302" t="s">
        <v>23</v>
      </c>
      <c r="D1828" s="302" t="s">
        <v>24</v>
      </c>
      <c r="E1828" s="302" t="s">
        <v>28</v>
      </c>
      <c r="F1828" s="302" t="s">
        <v>26</v>
      </c>
      <c r="G1828" s="302" t="s">
        <v>26</v>
      </c>
      <c r="H1828" s="301">
        <v>2549820</v>
      </c>
      <c r="I1828" s="301">
        <v>2798400</v>
      </c>
      <c r="J1828" s="301">
        <v>3512550</v>
      </c>
      <c r="K1828" s="301">
        <v>35528440</v>
      </c>
      <c r="L1828" s="301">
        <v>44457</v>
      </c>
      <c r="M1828" s="301">
        <v>5.7354469999999998E-2</v>
      </c>
    </row>
    <row r="1829" spans="1:13" ht="14.5" x14ac:dyDescent="0.35">
      <c r="A1829" s="301">
        <v>2012000403</v>
      </c>
      <c r="B1829" s="301">
        <v>2012</v>
      </c>
      <c r="C1829" s="302" t="s">
        <v>23</v>
      </c>
      <c r="D1829" s="302" t="s">
        <v>24</v>
      </c>
      <c r="E1829" s="302" t="s">
        <v>29</v>
      </c>
      <c r="F1829" s="302" t="s">
        <v>26</v>
      </c>
      <c r="G1829" s="302" t="s">
        <v>26</v>
      </c>
      <c r="H1829" s="301">
        <v>9181055</v>
      </c>
      <c r="I1829" s="301">
        <v>6638560</v>
      </c>
      <c r="J1829" s="301">
        <v>14348284</v>
      </c>
      <c r="K1829" s="301">
        <v>95980332</v>
      </c>
      <c r="L1829" s="301">
        <v>207056</v>
      </c>
      <c r="M1829" s="301">
        <v>4.434101E-2</v>
      </c>
    </row>
    <row r="1830" spans="1:13" ht="14.5" x14ac:dyDescent="0.35">
      <c r="A1830" s="301">
        <v>2012010403</v>
      </c>
      <c r="B1830" s="301">
        <v>2012</v>
      </c>
      <c r="C1830" s="302" t="s">
        <v>30</v>
      </c>
      <c r="D1830" s="302" t="s">
        <v>31</v>
      </c>
      <c r="E1830" s="302" t="s">
        <v>26</v>
      </c>
      <c r="F1830" s="302" t="s">
        <v>26</v>
      </c>
      <c r="G1830" s="302" t="s">
        <v>26</v>
      </c>
      <c r="H1830" s="301">
        <v>295908</v>
      </c>
      <c r="I1830" s="301">
        <v>51157</v>
      </c>
      <c r="J1830" s="301">
        <v>75898</v>
      </c>
      <c r="K1830" s="301">
        <v>3985639</v>
      </c>
      <c r="L1830" s="301">
        <v>5907</v>
      </c>
      <c r="M1830" s="301">
        <v>5.0094100000000003E-2</v>
      </c>
    </row>
    <row r="1831" spans="1:13" ht="14.5" x14ac:dyDescent="0.35">
      <c r="A1831" s="301">
        <v>2012020101</v>
      </c>
      <c r="B1831" s="301">
        <v>2012</v>
      </c>
      <c r="C1831" s="302" t="s">
        <v>32</v>
      </c>
      <c r="D1831" s="302" t="s">
        <v>33</v>
      </c>
      <c r="E1831" s="302" t="s">
        <v>25</v>
      </c>
      <c r="F1831" s="302" t="s">
        <v>34</v>
      </c>
      <c r="G1831" s="302" t="s">
        <v>25</v>
      </c>
      <c r="H1831" s="301">
        <v>61974</v>
      </c>
      <c r="I1831" s="301">
        <v>37656</v>
      </c>
      <c r="J1831" s="301">
        <v>7784</v>
      </c>
      <c r="K1831" s="301">
        <v>3632820</v>
      </c>
      <c r="L1831" s="301">
        <v>749</v>
      </c>
      <c r="M1831" s="301">
        <v>8.2737359999999996E-2</v>
      </c>
    </row>
    <row r="1832" spans="1:13" ht="14.5" x14ac:dyDescent="0.35">
      <c r="A1832" s="301">
        <v>2012020102</v>
      </c>
      <c r="B1832" s="301">
        <v>2012</v>
      </c>
      <c r="C1832" s="302" t="s">
        <v>32</v>
      </c>
      <c r="D1832" s="302" t="s">
        <v>33</v>
      </c>
      <c r="E1832" s="302" t="s">
        <v>25</v>
      </c>
      <c r="F1832" s="302" t="s">
        <v>34</v>
      </c>
      <c r="G1832" s="302" t="s">
        <v>27</v>
      </c>
      <c r="H1832" s="301">
        <v>149547</v>
      </c>
      <c r="I1832" s="301">
        <v>98916</v>
      </c>
      <c r="J1832" s="301">
        <v>22101</v>
      </c>
      <c r="K1832" s="301">
        <v>9957808</v>
      </c>
      <c r="L1832" s="301">
        <v>2230</v>
      </c>
      <c r="M1832" s="301">
        <v>6.7068059999999999E-2</v>
      </c>
    </row>
    <row r="1833" spans="1:13" ht="14.5" x14ac:dyDescent="0.35">
      <c r="A1833" s="301">
        <v>2012020103</v>
      </c>
      <c r="B1833" s="301">
        <v>2012</v>
      </c>
      <c r="C1833" s="302" t="s">
        <v>32</v>
      </c>
      <c r="D1833" s="302" t="s">
        <v>33</v>
      </c>
      <c r="E1833" s="302" t="s">
        <v>25</v>
      </c>
      <c r="F1833" s="302" t="s">
        <v>34</v>
      </c>
      <c r="G1833" s="302" t="s">
        <v>35</v>
      </c>
      <c r="H1833" s="301">
        <v>146813</v>
      </c>
      <c r="I1833" s="301">
        <v>84948</v>
      </c>
      <c r="J1833" s="301">
        <v>24485</v>
      </c>
      <c r="K1833" s="301">
        <v>8943542</v>
      </c>
      <c r="L1833" s="301">
        <v>2594</v>
      </c>
      <c r="M1833" s="301">
        <v>5.6597069999999999E-2</v>
      </c>
    </row>
    <row r="1834" spans="1:13" ht="14.5" x14ac:dyDescent="0.35">
      <c r="A1834" s="301">
        <v>2012020111</v>
      </c>
      <c r="B1834" s="301">
        <v>2012</v>
      </c>
      <c r="C1834" s="302" t="s">
        <v>32</v>
      </c>
      <c r="D1834" s="302" t="s">
        <v>33</v>
      </c>
      <c r="E1834" s="302" t="s">
        <v>25</v>
      </c>
      <c r="F1834" s="302" t="s">
        <v>36</v>
      </c>
      <c r="G1834" s="302" t="s">
        <v>25</v>
      </c>
      <c r="H1834" s="301">
        <v>36166</v>
      </c>
      <c r="I1834" s="301">
        <v>21484</v>
      </c>
      <c r="J1834" s="301">
        <v>5144</v>
      </c>
      <c r="K1834" s="301">
        <v>2121424</v>
      </c>
      <c r="L1834" s="301">
        <v>513</v>
      </c>
      <c r="M1834" s="301">
        <v>7.0527909999999999E-2</v>
      </c>
    </row>
    <row r="1835" spans="1:13" ht="14.5" x14ac:dyDescent="0.35">
      <c r="A1835" s="301">
        <v>2012020112</v>
      </c>
      <c r="B1835" s="301">
        <v>2012</v>
      </c>
      <c r="C1835" s="302" t="s">
        <v>32</v>
      </c>
      <c r="D1835" s="302" t="s">
        <v>33</v>
      </c>
      <c r="E1835" s="302" t="s">
        <v>25</v>
      </c>
      <c r="F1835" s="302" t="s">
        <v>36</v>
      </c>
      <c r="G1835" s="302" t="s">
        <v>27</v>
      </c>
      <c r="H1835" s="301">
        <v>70210</v>
      </c>
      <c r="I1835" s="301">
        <v>65104</v>
      </c>
      <c r="J1835" s="301">
        <v>12047</v>
      </c>
      <c r="K1835" s="301">
        <v>6712148</v>
      </c>
      <c r="L1835" s="301">
        <v>1220</v>
      </c>
      <c r="M1835" s="301">
        <v>5.7537980000000002E-2</v>
      </c>
    </row>
    <row r="1836" spans="1:13" ht="14.5" x14ac:dyDescent="0.35">
      <c r="A1836" s="301">
        <v>2012020113</v>
      </c>
      <c r="B1836" s="301">
        <v>2012</v>
      </c>
      <c r="C1836" s="302" t="s">
        <v>32</v>
      </c>
      <c r="D1836" s="302" t="s">
        <v>33</v>
      </c>
      <c r="E1836" s="302" t="s">
        <v>25</v>
      </c>
      <c r="F1836" s="302" t="s">
        <v>36</v>
      </c>
      <c r="G1836" s="302" t="s">
        <v>35</v>
      </c>
      <c r="H1836" s="301">
        <v>62219</v>
      </c>
      <c r="I1836" s="301">
        <v>54707</v>
      </c>
      <c r="J1836" s="301">
        <v>11973</v>
      </c>
      <c r="K1836" s="301">
        <v>5597458</v>
      </c>
      <c r="L1836" s="301">
        <v>1239</v>
      </c>
      <c r="M1836" s="301">
        <v>5.019999E-2</v>
      </c>
    </row>
    <row r="1837" spans="1:13" ht="14.5" x14ac:dyDescent="0.35">
      <c r="A1837" s="301">
        <v>2012020201</v>
      </c>
      <c r="B1837" s="301">
        <v>2012</v>
      </c>
      <c r="C1837" s="302" t="s">
        <v>32</v>
      </c>
      <c r="D1837" s="302" t="s">
        <v>33</v>
      </c>
      <c r="E1837" s="302" t="s">
        <v>27</v>
      </c>
      <c r="F1837" s="302" t="s">
        <v>34</v>
      </c>
      <c r="G1837" s="302" t="s">
        <v>25</v>
      </c>
      <c r="H1837" s="301">
        <v>139784</v>
      </c>
      <c r="I1837" s="301">
        <v>37368</v>
      </c>
      <c r="J1837" s="301">
        <v>28567</v>
      </c>
      <c r="K1837" s="301">
        <v>3652076</v>
      </c>
      <c r="L1837" s="301">
        <v>2795</v>
      </c>
      <c r="M1837" s="301">
        <v>5.0011029999999998E-2</v>
      </c>
    </row>
    <row r="1838" spans="1:13" ht="14.5" x14ac:dyDescent="0.35">
      <c r="A1838" s="301">
        <v>2012020202</v>
      </c>
      <c r="B1838" s="301">
        <v>2012</v>
      </c>
      <c r="C1838" s="302" t="s">
        <v>32</v>
      </c>
      <c r="D1838" s="302" t="s">
        <v>33</v>
      </c>
      <c r="E1838" s="302" t="s">
        <v>27</v>
      </c>
      <c r="F1838" s="302" t="s">
        <v>34</v>
      </c>
      <c r="G1838" s="302" t="s">
        <v>27</v>
      </c>
      <c r="H1838" s="301">
        <v>350171</v>
      </c>
      <c r="I1838" s="301">
        <v>100976</v>
      </c>
      <c r="J1838" s="301">
        <v>75949</v>
      </c>
      <c r="K1838" s="301">
        <v>10269024</v>
      </c>
      <c r="L1838" s="301">
        <v>7720</v>
      </c>
      <c r="M1838" s="301">
        <v>4.5358080000000002E-2</v>
      </c>
    </row>
    <row r="1839" spans="1:13" ht="14.5" x14ac:dyDescent="0.35">
      <c r="A1839" s="301">
        <v>2012020203</v>
      </c>
      <c r="B1839" s="301">
        <v>2012</v>
      </c>
      <c r="C1839" s="302" t="s">
        <v>32</v>
      </c>
      <c r="D1839" s="302" t="s">
        <v>33</v>
      </c>
      <c r="E1839" s="302" t="s">
        <v>27</v>
      </c>
      <c r="F1839" s="302" t="s">
        <v>34</v>
      </c>
      <c r="G1839" s="302" t="s">
        <v>35</v>
      </c>
      <c r="H1839" s="301">
        <v>662602</v>
      </c>
      <c r="I1839" s="301">
        <v>216717</v>
      </c>
      <c r="J1839" s="301">
        <v>171162</v>
      </c>
      <c r="K1839" s="301">
        <v>23024267</v>
      </c>
      <c r="L1839" s="301">
        <v>18197</v>
      </c>
      <c r="M1839" s="301">
        <v>3.6413059999999997E-2</v>
      </c>
    </row>
    <row r="1840" spans="1:13" ht="14.5" x14ac:dyDescent="0.35">
      <c r="A1840" s="301">
        <v>2012020211</v>
      </c>
      <c r="B1840" s="301">
        <v>2012</v>
      </c>
      <c r="C1840" s="302" t="s">
        <v>32</v>
      </c>
      <c r="D1840" s="302" t="s">
        <v>33</v>
      </c>
      <c r="E1840" s="302" t="s">
        <v>27</v>
      </c>
      <c r="F1840" s="302" t="s">
        <v>36</v>
      </c>
      <c r="G1840" s="302" t="s">
        <v>25</v>
      </c>
      <c r="H1840" s="301">
        <v>93151</v>
      </c>
      <c r="I1840" s="301">
        <v>29420</v>
      </c>
      <c r="J1840" s="301">
        <v>22285</v>
      </c>
      <c r="K1840" s="301">
        <v>2885708</v>
      </c>
      <c r="L1840" s="301">
        <v>2190</v>
      </c>
      <c r="M1840" s="301">
        <v>4.253378E-2</v>
      </c>
    </row>
    <row r="1841" spans="1:13" ht="14.5" x14ac:dyDescent="0.35">
      <c r="A1841" s="301">
        <v>2012020212</v>
      </c>
      <c r="B1841" s="301">
        <v>2012</v>
      </c>
      <c r="C1841" s="302" t="s">
        <v>32</v>
      </c>
      <c r="D1841" s="302" t="s">
        <v>33</v>
      </c>
      <c r="E1841" s="302" t="s">
        <v>27</v>
      </c>
      <c r="F1841" s="302" t="s">
        <v>36</v>
      </c>
      <c r="G1841" s="302" t="s">
        <v>27</v>
      </c>
      <c r="H1841" s="301">
        <v>79886</v>
      </c>
      <c r="I1841" s="301">
        <v>25412</v>
      </c>
      <c r="J1841" s="301">
        <v>18767</v>
      </c>
      <c r="K1841" s="301">
        <v>2603320</v>
      </c>
      <c r="L1841" s="301">
        <v>1920</v>
      </c>
      <c r="M1841" s="301">
        <v>4.160457E-2</v>
      </c>
    </row>
    <row r="1842" spans="1:13" ht="14.5" x14ac:dyDescent="0.35">
      <c r="A1842" s="301">
        <v>2012020213</v>
      </c>
      <c r="B1842" s="301">
        <v>2012</v>
      </c>
      <c r="C1842" s="302" t="s">
        <v>32</v>
      </c>
      <c r="D1842" s="302" t="s">
        <v>33</v>
      </c>
      <c r="E1842" s="302" t="s">
        <v>27</v>
      </c>
      <c r="F1842" s="302" t="s">
        <v>36</v>
      </c>
      <c r="G1842" s="302" t="s">
        <v>35</v>
      </c>
      <c r="H1842" s="301">
        <v>156890</v>
      </c>
      <c r="I1842" s="301">
        <v>58938</v>
      </c>
      <c r="J1842" s="301">
        <v>44162</v>
      </c>
      <c r="K1842" s="301">
        <v>6204481</v>
      </c>
      <c r="L1842" s="301">
        <v>4633</v>
      </c>
      <c r="M1842" s="301">
        <v>3.3866260000000002E-2</v>
      </c>
    </row>
    <row r="1843" spans="1:13" ht="14.5" x14ac:dyDescent="0.35">
      <c r="A1843" s="301">
        <v>2012020301</v>
      </c>
      <c r="B1843" s="301">
        <v>2012</v>
      </c>
      <c r="C1843" s="302" t="s">
        <v>32</v>
      </c>
      <c r="D1843" s="302" t="s">
        <v>33</v>
      </c>
      <c r="E1843" s="302" t="s">
        <v>28</v>
      </c>
      <c r="F1843" s="302" t="s">
        <v>34</v>
      </c>
      <c r="G1843" s="302" t="s">
        <v>25</v>
      </c>
      <c r="H1843" s="301">
        <v>199057</v>
      </c>
      <c r="I1843" s="301">
        <v>36768</v>
      </c>
      <c r="J1843" s="301">
        <v>55323</v>
      </c>
      <c r="K1843" s="301">
        <v>3545536</v>
      </c>
      <c r="L1843" s="301">
        <v>5326</v>
      </c>
      <c r="M1843" s="301">
        <v>3.7371950000000001E-2</v>
      </c>
    </row>
    <row r="1844" spans="1:13" ht="14.5" x14ac:dyDescent="0.35">
      <c r="A1844" s="301">
        <v>2012020302</v>
      </c>
      <c r="B1844" s="301">
        <v>2012</v>
      </c>
      <c r="C1844" s="302" t="s">
        <v>32</v>
      </c>
      <c r="D1844" s="302" t="s">
        <v>33</v>
      </c>
      <c r="E1844" s="302" t="s">
        <v>28</v>
      </c>
      <c r="F1844" s="302" t="s">
        <v>34</v>
      </c>
      <c r="G1844" s="302" t="s">
        <v>27</v>
      </c>
      <c r="H1844" s="301">
        <v>297658</v>
      </c>
      <c r="I1844" s="301">
        <v>58652</v>
      </c>
      <c r="J1844" s="301">
        <v>87450</v>
      </c>
      <c r="K1844" s="301">
        <v>5999656</v>
      </c>
      <c r="L1844" s="301">
        <v>8958</v>
      </c>
      <c r="M1844" s="301">
        <v>3.322663E-2</v>
      </c>
    </row>
    <row r="1845" spans="1:13" ht="14.5" x14ac:dyDescent="0.35">
      <c r="A1845" s="301">
        <v>2012020303</v>
      </c>
      <c r="B1845" s="301">
        <v>2012</v>
      </c>
      <c r="C1845" s="302" t="s">
        <v>32</v>
      </c>
      <c r="D1845" s="302" t="s">
        <v>33</v>
      </c>
      <c r="E1845" s="302" t="s">
        <v>28</v>
      </c>
      <c r="F1845" s="302" t="s">
        <v>34</v>
      </c>
      <c r="G1845" s="302" t="s">
        <v>35</v>
      </c>
      <c r="H1845" s="301">
        <v>1759401</v>
      </c>
      <c r="I1845" s="301">
        <v>359559</v>
      </c>
      <c r="J1845" s="301">
        <v>562804</v>
      </c>
      <c r="K1845" s="301">
        <v>38487113</v>
      </c>
      <c r="L1845" s="301">
        <v>60313</v>
      </c>
      <c r="M1845" s="301">
        <v>2.9171220000000001E-2</v>
      </c>
    </row>
    <row r="1846" spans="1:13" ht="14.5" x14ac:dyDescent="0.35">
      <c r="A1846" s="301">
        <v>2012020311</v>
      </c>
      <c r="B1846" s="301">
        <v>2012</v>
      </c>
      <c r="C1846" s="302" t="s">
        <v>32</v>
      </c>
      <c r="D1846" s="302" t="s">
        <v>33</v>
      </c>
      <c r="E1846" s="302" t="s">
        <v>28</v>
      </c>
      <c r="F1846" s="302" t="s">
        <v>36</v>
      </c>
      <c r="G1846" s="302" t="s">
        <v>25</v>
      </c>
      <c r="H1846" s="301">
        <v>87137</v>
      </c>
      <c r="I1846" s="301">
        <v>16796</v>
      </c>
      <c r="J1846" s="301">
        <v>27081</v>
      </c>
      <c r="K1846" s="301">
        <v>1609092</v>
      </c>
      <c r="L1846" s="301">
        <v>2565</v>
      </c>
      <c r="M1846" s="301">
        <v>3.3976630000000001E-2</v>
      </c>
    </row>
    <row r="1847" spans="1:13" ht="14.5" x14ac:dyDescent="0.35">
      <c r="A1847" s="301">
        <v>2012020312</v>
      </c>
      <c r="B1847" s="301">
        <v>2012</v>
      </c>
      <c r="C1847" s="302" t="s">
        <v>32</v>
      </c>
      <c r="D1847" s="302" t="s">
        <v>33</v>
      </c>
      <c r="E1847" s="302" t="s">
        <v>28</v>
      </c>
      <c r="F1847" s="302" t="s">
        <v>36</v>
      </c>
      <c r="G1847" s="302" t="s">
        <v>27</v>
      </c>
      <c r="H1847" s="301">
        <v>55622</v>
      </c>
      <c r="I1847" s="301">
        <v>11360</v>
      </c>
      <c r="J1847" s="301">
        <v>17160</v>
      </c>
      <c r="K1847" s="301">
        <v>1128680</v>
      </c>
      <c r="L1847" s="301">
        <v>1700</v>
      </c>
      <c r="M1847" s="301">
        <v>3.2726209999999999E-2</v>
      </c>
    </row>
    <row r="1848" spans="1:13" ht="14.5" x14ac:dyDescent="0.35">
      <c r="A1848" s="301">
        <v>2012020313</v>
      </c>
      <c r="B1848" s="301">
        <v>2012</v>
      </c>
      <c r="C1848" s="302" t="s">
        <v>32</v>
      </c>
      <c r="D1848" s="302" t="s">
        <v>33</v>
      </c>
      <c r="E1848" s="302" t="s">
        <v>28</v>
      </c>
      <c r="F1848" s="302" t="s">
        <v>36</v>
      </c>
      <c r="G1848" s="302" t="s">
        <v>35</v>
      </c>
      <c r="H1848" s="301">
        <v>237793</v>
      </c>
      <c r="I1848" s="301">
        <v>52510</v>
      </c>
      <c r="J1848" s="301">
        <v>79899</v>
      </c>
      <c r="K1848" s="301">
        <v>5351773</v>
      </c>
      <c r="L1848" s="301">
        <v>8174</v>
      </c>
      <c r="M1848" s="301">
        <v>2.9092030000000001E-2</v>
      </c>
    </row>
    <row r="1849" spans="1:13" ht="14.5" x14ac:dyDescent="0.35">
      <c r="A1849" s="301">
        <v>2012100103</v>
      </c>
      <c r="B1849" s="301">
        <v>2012</v>
      </c>
      <c r="C1849" s="302" t="s">
        <v>37</v>
      </c>
      <c r="D1849" s="302" t="s">
        <v>38</v>
      </c>
      <c r="E1849" s="302" t="s">
        <v>25</v>
      </c>
      <c r="F1849" s="302" t="s">
        <v>26</v>
      </c>
      <c r="G1849" s="302" t="s">
        <v>26</v>
      </c>
      <c r="H1849" s="301">
        <v>182208</v>
      </c>
      <c r="I1849" s="301">
        <v>568332</v>
      </c>
      <c r="J1849" s="301">
        <v>29278</v>
      </c>
      <c r="K1849" s="301">
        <v>43739296</v>
      </c>
      <c r="L1849" s="301">
        <v>2262</v>
      </c>
      <c r="M1849" s="301">
        <v>8.056431E-2</v>
      </c>
    </row>
    <row r="1850" spans="1:13" ht="14.5" x14ac:dyDescent="0.35">
      <c r="A1850" s="301">
        <v>2012100203</v>
      </c>
      <c r="B1850" s="301">
        <v>2012</v>
      </c>
      <c r="C1850" s="302" t="s">
        <v>37</v>
      </c>
      <c r="D1850" s="302" t="s">
        <v>38</v>
      </c>
      <c r="E1850" s="302" t="s">
        <v>27</v>
      </c>
      <c r="F1850" s="302" t="s">
        <v>26</v>
      </c>
      <c r="G1850" s="302" t="s">
        <v>26</v>
      </c>
      <c r="H1850" s="301">
        <v>161485</v>
      </c>
      <c r="I1850" s="301">
        <v>175714</v>
      </c>
      <c r="J1850" s="301">
        <v>27515</v>
      </c>
      <c r="K1850" s="301">
        <v>18317594</v>
      </c>
      <c r="L1850" s="301">
        <v>2856</v>
      </c>
      <c r="M1850" s="301">
        <v>5.6538999999999999E-2</v>
      </c>
    </row>
    <row r="1851" spans="1:13" ht="14.5" x14ac:dyDescent="0.35">
      <c r="A1851" s="301">
        <v>2012100303</v>
      </c>
      <c r="B1851" s="301">
        <v>2012</v>
      </c>
      <c r="C1851" s="302" t="s">
        <v>37</v>
      </c>
      <c r="D1851" s="302" t="s">
        <v>38</v>
      </c>
      <c r="E1851" s="302" t="s">
        <v>28</v>
      </c>
      <c r="F1851" s="302" t="s">
        <v>26</v>
      </c>
      <c r="G1851" s="302" t="s">
        <v>26</v>
      </c>
      <c r="H1851" s="301">
        <v>375089</v>
      </c>
      <c r="I1851" s="301">
        <v>122844</v>
      </c>
      <c r="J1851" s="301">
        <v>125578</v>
      </c>
      <c r="K1851" s="301">
        <v>12191845</v>
      </c>
      <c r="L1851" s="301">
        <v>12487</v>
      </c>
      <c r="M1851" s="301">
        <v>3.0037749999999998E-2</v>
      </c>
    </row>
    <row r="1852" spans="1:13" ht="14.5" x14ac:dyDescent="0.35">
      <c r="A1852" s="301">
        <v>2012110103</v>
      </c>
      <c r="B1852" s="301">
        <v>2012</v>
      </c>
      <c r="C1852" s="302" t="s">
        <v>39</v>
      </c>
      <c r="D1852" s="302" t="s">
        <v>40</v>
      </c>
      <c r="E1852" s="302" t="s">
        <v>25</v>
      </c>
      <c r="F1852" s="302" t="s">
        <v>34</v>
      </c>
      <c r="G1852" s="302" t="s">
        <v>26</v>
      </c>
      <c r="H1852" s="301">
        <v>2156613</v>
      </c>
      <c r="I1852" s="301">
        <v>964155</v>
      </c>
      <c r="J1852" s="301">
        <v>287347</v>
      </c>
      <c r="K1852" s="301">
        <v>104543266</v>
      </c>
      <c r="L1852" s="301">
        <v>31035</v>
      </c>
      <c r="M1852" s="301">
        <v>6.9489519999999999E-2</v>
      </c>
    </row>
    <row r="1853" spans="1:13" ht="14.5" x14ac:dyDescent="0.35">
      <c r="A1853" s="301">
        <v>2012110113</v>
      </c>
      <c r="B1853" s="301">
        <v>2012</v>
      </c>
      <c r="C1853" s="302" t="s">
        <v>39</v>
      </c>
      <c r="D1853" s="302" t="s">
        <v>40</v>
      </c>
      <c r="E1853" s="302" t="s">
        <v>25</v>
      </c>
      <c r="F1853" s="302" t="s">
        <v>36</v>
      </c>
      <c r="G1853" s="302" t="s">
        <v>26</v>
      </c>
      <c r="H1853" s="301">
        <v>1642223</v>
      </c>
      <c r="I1853" s="301">
        <v>1323555</v>
      </c>
      <c r="J1853" s="301">
        <v>255932</v>
      </c>
      <c r="K1853" s="301">
        <v>153133693</v>
      </c>
      <c r="L1853" s="301">
        <v>29699</v>
      </c>
      <c r="M1853" s="301">
        <v>5.5296360000000003E-2</v>
      </c>
    </row>
    <row r="1854" spans="1:13" ht="14.5" x14ac:dyDescent="0.35">
      <c r="A1854" s="301">
        <v>2012110203</v>
      </c>
      <c r="B1854" s="301">
        <v>2012</v>
      </c>
      <c r="C1854" s="302" t="s">
        <v>39</v>
      </c>
      <c r="D1854" s="302" t="s">
        <v>40</v>
      </c>
      <c r="E1854" s="302" t="s">
        <v>27</v>
      </c>
      <c r="F1854" s="302" t="s">
        <v>34</v>
      </c>
      <c r="G1854" s="302" t="s">
        <v>26</v>
      </c>
      <c r="H1854" s="301">
        <v>1255906</v>
      </c>
      <c r="I1854" s="301">
        <v>409412</v>
      </c>
      <c r="J1854" s="301">
        <v>266621</v>
      </c>
      <c r="K1854" s="301">
        <v>45757958</v>
      </c>
      <c r="L1854" s="301">
        <v>29831</v>
      </c>
      <c r="M1854" s="301">
        <v>4.2100310000000002E-2</v>
      </c>
    </row>
    <row r="1855" spans="1:13" ht="14.5" x14ac:dyDescent="0.35">
      <c r="A1855" s="301">
        <v>2012110213</v>
      </c>
      <c r="B1855" s="301">
        <v>2012</v>
      </c>
      <c r="C1855" s="302" t="s">
        <v>39</v>
      </c>
      <c r="D1855" s="302" t="s">
        <v>40</v>
      </c>
      <c r="E1855" s="302" t="s">
        <v>27</v>
      </c>
      <c r="F1855" s="302" t="s">
        <v>36</v>
      </c>
      <c r="G1855" s="302" t="s">
        <v>26</v>
      </c>
      <c r="H1855" s="301">
        <v>2772855</v>
      </c>
      <c r="I1855" s="301">
        <v>1382009</v>
      </c>
      <c r="J1855" s="301">
        <v>1047077</v>
      </c>
      <c r="K1855" s="301">
        <v>163788604</v>
      </c>
      <c r="L1855" s="301">
        <v>124235</v>
      </c>
      <c r="M1855" s="301">
        <v>2.23194E-2</v>
      </c>
    </row>
    <row r="1856" spans="1:13" ht="14.5" x14ac:dyDescent="0.35">
      <c r="A1856" s="301">
        <v>2012110303</v>
      </c>
      <c r="B1856" s="301">
        <v>2012</v>
      </c>
      <c r="C1856" s="302" t="s">
        <v>39</v>
      </c>
      <c r="D1856" s="302" t="s">
        <v>40</v>
      </c>
      <c r="E1856" s="302" t="s">
        <v>28</v>
      </c>
      <c r="F1856" s="302" t="s">
        <v>34</v>
      </c>
      <c r="G1856" s="302" t="s">
        <v>26</v>
      </c>
      <c r="H1856" s="301">
        <v>1476992</v>
      </c>
      <c r="I1856" s="301">
        <v>544235</v>
      </c>
      <c r="J1856" s="301">
        <v>663624</v>
      </c>
      <c r="K1856" s="301">
        <v>64148485</v>
      </c>
      <c r="L1856" s="301">
        <v>78200</v>
      </c>
      <c r="M1856" s="301">
        <v>1.8887290000000001E-2</v>
      </c>
    </row>
    <row r="1857" spans="1:13" ht="14.5" x14ac:dyDescent="0.35">
      <c r="A1857" s="301">
        <v>2012110313</v>
      </c>
      <c r="B1857" s="301">
        <v>2012</v>
      </c>
      <c r="C1857" s="302" t="s">
        <v>39</v>
      </c>
      <c r="D1857" s="302" t="s">
        <v>40</v>
      </c>
      <c r="E1857" s="302" t="s">
        <v>28</v>
      </c>
      <c r="F1857" s="302" t="s">
        <v>36</v>
      </c>
      <c r="G1857" s="302" t="s">
        <v>26</v>
      </c>
      <c r="H1857" s="301">
        <v>4104109</v>
      </c>
      <c r="I1857" s="301">
        <v>1743279</v>
      </c>
      <c r="J1857" s="301">
        <v>2116771</v>
      </c>
      <c r="K1857" s="301">
        <v>206468691</v>
      </c>
      <c r="L1857" s="301">
        <v>250985</v>
      </c>
      <c r="M1857" s="301">
        <v>1.635201E-2</v>
      </c>
    </row>
    <row r="1858" spans="1:13" ht="14.5" x14ac:dyDescent="0.35">
      <c r="A1858" s="301">
        <v>2012110403</v>
      </c>
      <c r="B1858" s="301">
        <v>2012</v>
      </c>
      <c r="C1858" s="302" t="s">
        <v>39</v>
      </c>
      <c r="D1858" s="302" t="s">
        <v>40</v>
      </c>
      <c r="E1858" s="302" t="s">
        <v>29</v>
      </c>
      <c r="F1858" s="302" t="s">
        <v>34</v>
      </c>
      <c r="G1858" s="302" t="s">
        <v>26</v>
      </c>
      <c r="H1858" s="301">
        <v>469798</v>
      </c>
      <c r="I1858" s="301">
        <v>125779</v>
      </c>
      <c r="J1858" s="301">
        <v>205648</v>
      </c>
      <c r="K1858" s="301">
        <v>14614843</v>
      </c>
      <c r="L1858" s="301">
        <v>23855</v>
      </c>
      <c r="M1858" s="301">
        <v>1.9694010000000001E-2</v>
      </c>
    </row>
    <row r="1859" spans="1:13" ht="14.5" x14ac:dyDescent="0.35">
      <c r="A1859" s="301">
        <v>2012110413</v>
      </c>
      <c r="B1859" s="301">
        <v>2012</v>
      </c>
      <c r="C1859" s="302" t="s">
        <v>39</v>
      </c>
      <c r="D1859" s="302" t="s">
        <v>40</v>
      </c>
      <c r="E1859" s="302" t="s">
        <v>29</v>
      </c>
      <c r="F1859" s="302" t="s">
        <v>36</v>
      </c>
      <c r="G1859" s="302" t="s">
        <v>26</v>
      </c>
      <c r="H1859" s="301">
        <v>1113368</v>
      </c>
      <c r="I1859" s="301">
        <v>350238</v>
      </c>
      <c r="J1859" s="301">
        <v>555719</v>
      </c>
      <c r="K1859" s="301">
        <v>42077408</v>
      </c>
      <c r="L1859" s="301">
        <v>66704</v>
      </c>
      <c r="M1859" s="301">
        <v>1.6691089999999999E-2</v>
      </c>
    </row>
    <row r="1860" spans="1:13" ht="14.5" x14ac:dyDescent="0.35">
      <c r="A1860" s="301">
        <v>2012130101</v>
      </c>
      <c r="B1860" s="301">
        <v>2012</v>
      </c>
      <c r="C1860" s="302" t="s">
        <v>63</v>
      </c>
      <c r="D1860" s="302" t="s">
        <v>64</v>
      </c>
      <c r="E1860" s="302" t="s">
        <v>65</v>
      </c>
      <c r="F1860" s="302" t="s">
        <v>26</v>
      </c>
      <c r="G1860" s="302" t="s">
        <v>25</v>
      </c>
      <c r="H1860" s="301">
        <v>146770</v>
      </c>
      <c r="I1860" s="301">
        <v>34152</v>
      </c>
      <c r="J1860" s="301">
        <v>28727</v>
      </c>
      <c r="K1860" s="301">
        <v>2878772</v>
      </c>
      <c r="L1860" s="301">
        <v>2422</v>
      </c>
      <c r="M1860" s="301">
        <v>6.060923E-2</v>
      </c>
    </row>
    <row r="1861" spans="1:13" ht="14.5" x14ac:dyDescent="0.35">
      <c r="A1861" s="301">
        <v>2012130401</v>
      </c>
      <c r="B1861" s="301">
        <v>2012</v>
      </c>
      <c r="C1861" s="302" t="s">
        <v>63</v>
      </c>
      <c r="D1861" s="302" t="s">
        <v>64</v>
      </c>
      <c r="E1861" s="302" t="s">
        <v>29</v>
      </c>
      <c r="F1861" s="302" t="s">
        <v>26</v>
      </c>
      <c r="G1861" s="302" t="s">
        <v>25</v>
      </c>
      <c r="H1861" s="301">
        <v>178947</v>
      </c>
      <c r="I1861" s="301">
        <v>25856</v>
      </c>
      <c r="J1861" s="301">
        <v>56812</v>
      </c>
      <c r="K1861" s="301">
        <v>2249860</v>
      </c>
      <c r="L1861" s="301">
        <v>4949</v>
      </c>
      <c r="M1861" s="301">
        <v>3.6157969999999998E-2</v>
      </c>
    </row>
    <row r="1862" spans="1:13" ht="14.5" x14ac:dyDescent="0.35">
      <c r="A1862" s="301">
        <v>2012130403</v>
      </c>
      <c r="B1862" s="301">
        <v>2012</v>
      </c>
      <c r="C1862" s="302" t="s">
        <v>63</v>
      </c>
      <c r="D1862" s="302" t="s">
        <v>64</v>
      </c>
      <c r="E1862" s="302" t="s">
        <v>26</v>
      </c>
      <c r="F1862" s="302" t="s">
        <v>26</v>
      </c>
      <c r="G1862" s="302" t="s">
        <v>66</v>
      </c>
      <c r="H1862" s="301">
        <v>905940</v>
      </c>
      <c r="I1862" s="301">
        <v>191432</v>
      </c>
      <c r="J1862" s="301">
        <v>303266</v>
      </c>
      <c r="K1862" s="301">
        <v>17654090</v>
      </c>
      <c r="L1862" s="301">
        <v>28102</v>
      </c>
      <c r="M1862" s="301">
        <v>3.223765E-2</v>
      </c>
    </row>
    <row r="1863" spans="1:13" ht="14.5" x14ac:dyDescent="0.35">
      <c r="A1863" s="301">
        <v>2012140103</v>
      </c>
      <c r="B1863" s="301">
        <v>2012</v>
      </c>
      <c r="C1863" s="302" t="s">
        <v>41</v>
      </c>
      <c r="D1863" s="302" t="s">
        <v>42</v>
      </c>
      <c r="E1863" s="302" t="s">
        <v>25</v>
      </c>
      <c r="F1863" s="302" t="s">
        <v>26</v>
      </c>
      <c r="G1863" s="302" t="s">
        <v>26</v>
      </c>
      <c r="H1863" s="301">
        <v>222876</v>
      </c>
      <c r="I1863" s="301">
        <v>456452</v>
      </c>
      <c r="J1863" s="301">
        <v>23980</v>
      </c>
      <c r="K1863" s="301">
        <v>41207568</v>
      </c>
      <c r="L1863" s="301">
        <v>2180</v>
      </c>
      <c r="M1863" s="301">
        <v>0.1022329</v>
      </c>
    </row>
    <row r="1864" spans="1:13" ht="14.5" x14ac:dyDescent="0.35">
      <c r="A1864" s="301">
        <v>2012140203</v>
      </c>
      <c r="B1864" s="301">
        <v>2012</v>
      </c>
      <c r="C1864" s="302" t="s">
        <v>41</v>
      </c>
      <c r="D1864" s="302" t="s">
        <v>42</v>
      </c>
      <c r="E1864" s="302" t="s">
        <v>27</v>
      </c>
      <c r="F1864" s="302" t="s">
        <v>26</v>
      </c>
      <c r="G1864" s="302" t="s">
        <v>26</v>
      </c>
      <c r="H1864" s="301">
        <v>359298</v>
      </c>
      <c r="I1864" s="301">
        <v>391414</v>
      </c>
      <c r="J1864" s="301">
        <v>64129</v>
      </c>
      <c r="K1864" s="301">
        <v>40060152</v>
      </c>
      <c r="L1864" s="301">
        <v>6555</v>
      </c>
      <c r="M1864" s="301">
        <v>5.481316E-2</v>
      </c>
    </row>
    <row r="1865" spans="1:13" ht="14.5" x14ac:dyDescent="0.35">
      <c r="A1865" s="301">
        <v>2012140303</v>
      </c>
      <c r="B1865" s="301">
        <v>2012</v>
      </c>
      <c r="C1865" s="302" t="s">
        <v>41</v>
      </c>
      <c r="D1865" s="302" t="s">
        <v>42</v>
      </c>
      <c r="E1865" s="302" t="s">
        <v>28</v>
      </c>
      <c r="F1865" s="302" t="s">
        <v>26</v>
      </c>
      <c r="G1865" s="302" t="s">
        <v>26</v>
      </c>
      <c r="H1865" s="301">
        <v>2279277</v>
      </c>
      <c r="I1865" s="301">
        <v>611360</v>
      </c>
      <c r="J1865" s="301">
        <v>507808</v>
      </c>
      <c r="K1865" s="301">
        <v>62022476</v>
      </c>
      <c r="L1865" s="301">
        <v>50957</v>
      </c>
      <c r="M1865" s="301">
        <v>4.472984E-2</v>
      </c>
    </row>
    <row r="1866" spans="1:13" ht="14.5" x14ac:dyDescent="0.35">
      <c r="A1866" s="301">
        <v>2012200103</v>
      </c>
      <c r="B1866" s="301">
        <v>2012</v>
      </c>
      <c r="C1866" s="302" t="s">
        <v>43</v>
      </c>
      <c r="D1866" s="302" t="s">
        <v>44</v>
      </c>
      <c r="E1866" s="302" t="s">
        <v>25</v>
      </c>
      <c r="F1866" s="302" t="s">
        <v>26</v>
      </c>
      <c r="G1866" s="302" t="s">
        <v>26</v>
      </c>
      <c r="H1866" s="301">
        <v>617935</v>
      </c>
      <c r="I1866" s="301">
        <v>353357</v>
      </c>
      <c r="J1866" s="301">
        <v>97789</v>
      </c>
      <c r="K1866" s="301">
        <v>32561820</v>
      </c>
      <c r="L1866" s="301">
        <v>9201</v>
      </c>
      <c r="M1866" s="301">
        <v>6.7159759999999999E-2</v>
      </c>
    </row>
    <row r="1867" spans="1:13" ht="14.5" x14ac:dyDescent="0.35">
      <c r="A1867" s="301">
        <v>2012200203</v>
      </c>
      <c r="B1867" s="301">
        <v>2012</v>
      </c>
      <c r="C1867" s="302" t="s">
        <v>43</v>
      </c>
      <c r="D1867" s="302" t="s">
        <v>44</v>
      </c>
      <c r="E1867" s="302" t="s">
        <v>27</v>
      </c>
      <c r="F1867" s="302" t="s">
        <v>26</v>
      </c>
      <c r="G1867" s="302" t="s">
        <v>26</v>
      </c>
      <c r="H1867" s="301">
        <v>1385924</v>
      </c>
      <c r="I1867" s="301">
        <v>426825</v>
      </c>
      <c r="J1867" s="301">
        <v>320825</v>
      </c>
      <c r="K1867" s="301">
        <v>41026325</v>
      </c>
      <c r="L1867" s="301">
        <v>30863</v>
      </c>
      <c r="M1867" s="301">
        <v>4.4905430000000003E-2</v>
      </c>
    </row>
    <row r="1868" spans="1:13" ht="14.5" x14ac:dyDescent="0.35">
      <c r="A1868" s="301">
        <v>2012200303</v>
      </c>
      <c r="B1868" s="301">
        <v>2012</v>
      </c>
      <c r="C1868" s="302" t="s">
        <v>43</v>
      </c>
      <c r="D1868" s="302" t="s">
        <v>44</v>
      </c>
      <c r="E1868" s="302" t="s">
        <v>28</v>
      </c>
      <c r="F1868" s="302" t="s">
        <v>26</v>
      </c>
      <c r="G1868" s="302" t="s">
        <v>26</v>
      </c>
      <c r="H1868" s="301">
        <v>2876852</v>
      </c>
      <c r="I1868" s="301">
        <v>511268</v>
      </c>
      <c r="J1868" s="301">
        <v>874777</v>
      </c>
      <c r="K1868" s="301">
        <v>44450850</v>
      </c>
      <c r="L1868" s="301">
        <v>74484</v>
      </c>
      <c r="M1868" s="301">
        <v>3.8623989999999997E-2</v>
      </c>
    </row>
    <row r="1869" spans="1:13" ht="14.5" x14ac:dyDescent="0.35">
      <c r="A1869" s="301">
        <v>2012240103</v>
      </c>
      <c r="B1869" s="301">
        <v>2012</v>
      </c>
      <c r="C1869" s="302" t="s">
        <v>45</v>
      </c>
      <c r="D1869" s="302" t="s">
        <v>46</v>
      </c>
      <c r="E1869" s="302" t="s">
        <v>25</v>
      </c>
      <c r="F1869" s="302" t="s">
        <v>26</v>
      </c>
      <c r="G1869" s="302" t="s">
        <v>26</v>
      </c>
      <c r="H1869" s="301">
        <v>217653</v>
      </c>
      <c r="I1869" s="301">
        <v>164660</v>
      </c>
      <c r="J1869" s="301">
        <v>34117</v>
      </c>
      <c r="K1869" s="301">
        <v>13135804</v>
      </c>
      <c r="L1869" s="301">
        <v>2729</v>
      </c>
      <c r="M1869" s="301">
        <v>7.9745170000000004E-2</v>
      </c>
    </row>
    <row r="1870" spans="1:13" ht="14.5" x14ac:dyDescent="0.35">
      <c r="A1870" s="301">
        <v>2012240203</v>
      </c>
      <c r="B1870" s="301">
        <v>2012</v>
      </c>
      <c r="C1870" s="302" t="s">
        <v>45</v>
      </c>
      <c r="D1870" s="302" t="s">
        <v>46</v>
      </c>
      <c r="E1870" s="302" t="s">
        <v>27</v>
      </c>
      <c r="F1870" s="302" t="s">
        <v>26</v>
      </c>
      <c r="G1870" s="302" t="s">
        <v>26</v>
      </c>
      <c r="H1870" s="301">
        <v>316712</v>
      </c>
      <c r="I1870" s="301">
        <v>84040</v>
      </c>
      <c r="J1870" s="301">
        <v>65065</v>
      </c>
      <c r="K1870" s="301">
        <v>7409528</v>
      </c>
      <c r="L1870" s="301">
        <v>5770</v>
      </c>
      <c r="M1870" s="301">
        <v>5.4887369999999998E-2</v>
      </c>
    </row>
    <row r="1871" spans="1:13" ht="14.5" x14ac:dyDescent="0.35">
      <c r="A1871" s="301">
        <v>2012240303</v>
      </c>
      <c r="B1871" s="301">
        <v>2012</v>
      </c>
      <c r="C1871" s="302" t="s">
        <v>45</v>
      </c>
      <c r="D1871" s="302" t="s">
        <v>46</v>
      </c>
      <c r="E1871" s="302" t="s">
        <v>28</v>
      </c>
      <c r="F1871" s="302" t="s">
        <v>26</v>
      </c>
      <c r="G1871" s="302" t="s">
        <v>26</v>
      </c>
      <c r="H1871" s="301">
        <v>1349986</v>
      </c>
      <c r="I1871" s="301">
        <v>204720</v>
      </c>
      <c r="J1871" s="301">
        <v>404398</v>
      </c>
      <c r="K1871" s="301">
        <v>18831448</v>
      </c>
      <c r="L1871" s="301">
        <v>37252</v>
      </c>
      <c r="M1871" s="301">
        <v>3.6239439999999998E-2</v>
      </c>
    </row>
    <row r="1872" spans="1:13" ht="14.5" x14ac:dyDescent="0.35">
      <c r="A1872" s="301">
        <v>2012260103</v>
      </c>
      <c r="B1872" s="301">
        <v>2012</v>
      </c>
      <c r="C1872" s="302" t="s">
        <v>47</v>
      </c>
      <c r="D1872" s="302" t="s">
        <v>48</v>
      </c>
      <c r="E1872" s="302" t="s">
        <v>25</v>
      </c>
      <c r="F1872" s="302" t="s">
        <v>26</v>
      </c>
      <c r="G1872" s="302" t="s">
        <v>26</v>
      </c>
      <c r="H1872" s="301">
        <v>321169</v>
      </c>
      <c r="I1872" s="301">
        <v>151128</v>
      </c>
      <c r="J1872" s="301">
        <v>41521</v>
      </c>
      <c r="K1872" s="301">
        <v>11280084</v>
      </c>
      <c r="L1872" s="301">
        <v>3086</v>
      </c>
      <c r="M1872" s="301">
        <v>0.1040576</v>
      </c>
    </row>
    <row r="1873" spans="1:13" ht="14.5" x14ac:dyDescent="0.35">
      <c r="A1873" s="301">
        <v>2012260203</v>
      </c>
      <c r="B1873" s="301">
        <v>2012</v>
      </c>
      <c r="C1873" s="302" t="s">
        <v>47</v>
      </c>
      <c r="D1873" s="302" t="s">
        <v>48</v>
      </c>
      <c r="E1873" s="302" t="s">
        <v>27</v>
      </c>
      <c r="F1873" s="302" t="s">
        <v>26</v>
      </c>
      <c r="G1873" s="302" t="s">
        <v>26</v>
      </c>
      <c r="H1873" s="301">
        <v>567052</v>
      </c>
      <c r="I1873" s="301">
        <v>149080</v>
      </c>
      <c r="J1873" s="301">
        <v>113053</v>
      </c>
      <c r="K1873" s="301">
        <v>11187200</v>
      </c>
      <c r="L1873" s="301">
        <v>8488</v>
      </c>
      <c r="M1873" s="301">
        <v>6.6806660000000004E-2</v>
      </c>
    </row>
    <row r="1874" spans="1:13" ht="14.5" x14ac:dyDescent="0.35">
      <c r="A1874" s="301">
        <v>2012260303</v>
      </c>
      <c r="B1874" s="301">
        <v>2012</v>
      </c>
      <c r="C1874" s="302" t="s">
        <v>47</v>
      </c>
      <c r="D1874" s="302" t="s">
        <v>48</v>
      </c>
      <c r="E1874" s="302" t="s">
        <v>28</v>
      </c>
      <c r="F1874" s="302" t="s">
        <v>26</v>
      </c>
      <c r="G1874" s="302" t="s">
        <v>26</v>
      </c>
      <c r="H1874" s="301">
        <v>1361094</v>
      </c>
      <c r="I1874" s="301">
        <v>220096</v>
      </c>
      <c r="J1874" s="301">
        <v>363310</v>
      </c>
      <c r="K1874" s="301">
        <v>17334548</v>
      </c>
      <c r="L1874" s="301">
        <v>28844</v>
      </c>
      <c r="M1874" s="301">
        <v>4.718878E-2</v>
      </c>
    </row>
    <row r="1875" spans="1:13" ht="14.5" x14ac:dyDescent="0.35">
      <c r="A1875" s="301">
        <v>2012280103</v>
      </c>
      <c r="B1875" s="301">
        <v>2012</v>
      </c>
      <c r="C1875" s="302" t="s">
        <v>49</v>
      </c>
      <c r="D1875" s="302" t="s">
        <v>50</v>
      </c>
      <c r="E1875" s="302" t="s">
        <v>25</v>
      </c>
      <c r="F1875" s="302" t="s">
        <v>26</v>
      </c>
      <c r="G1875" s="302" t="s">
        <v>26</v>
      </c>
      <c r="H1875" s="301">
        <v>1727600</v>
      </c>
      <c r="I1875" s="301">
        <v>805114</v>
      </c>
      <c r="J1875" s="301">
        <v>181589</v>
      </c>
      <c r="K1875" s="301">
        <v>74061897</v>
      </c>
      <c r="L1875" s="301">
        <v>16926</v>
      </c>
      <c r="M1875" s="301">
        <v>0.1020668</v>
      </c>
    </row>
    <row r="1876" spans="1:13" ht="14.5" x14ac:dyDescent="0.35">
      <c r="A1876" s="301">
        <v>2012280203</v>
      </c>
      <c r="B1876" s="301">
        <v>2012</v>
      </c>
      <c r="C1876" s="302" t="s">
        <v>49</v>
      </c>
      <c r="D1876" s="302" t="s">
        <v>50</v>
      </c>
      <c r="E1876" s="302" t="s">
        <v>27</v>
      </c>
      <c r="F1876" s="302" t="s">
        <v>26</v>
      </c>
      <c r="G1876" s="302" t="s">
        <v>26</v>
      </c>
      <c r="H1876" s="301">
        <v>2924636</v>
      </c>
      <c r="I1876" s="301">
        <v>714978</v>
      </c>
      <c r="J1876" s="301">
        <v>552280</v>
      </c>
      <c r="K1876" s="301">
        <v>67603724</v>
      </c>
      <c r="L1876" s="301">
        <v>52285</v>
      </c>
      <c r="M1876" s="301">
        <v>5.5936409999999999E-2</v>
      </c>
    </row>
    <row r="1877" spans="1:13" ht="14.5" x14ac:dyDescent="0.35">
      <c r="A1877" s="301">
        <v>2012280303</v>
      </c>
      <c r="B1877" s="301">
        <v>2012</v>
      </c>
      <c r="C1877" s="302" t="s">
        <v>49</v>
      </c>
      <c r="D1877" s="302" t="s">
        <v>50</v>
      </c>
      <c r="E1877" s="302" t="s">
        <v>28</v>
      </c>
      <c r="F1877" s="302" t="s">
        <v>26</v>
      </c>
      <c r="G1877" s="302" t="s">
        <v>26</v>
      </c>
      <c r="H1877" s="301">
        <v>4656279</v>
      </c>
      <c r="I1877" s="301">
        <v>829965</v>
      </c>
      <c r="J1877" s="301">
        <v>1224419</v>
      </c>
      <c r="K1877" s="301">
        <v>78938672</v>
      </c>
      <c r="L1877" s="301">
        <v>116534</v>
      </c>
      <c r="M1877" s="301">
        <v>3.9956310000000002E-2</v>
      </c>
    </row>
    <row r="1878" spans="1:13" ht="14.5" x14ac:dyDescent="0.35">
      <c r="A1878" s="301">
        <v>2012290103</v>
      </c>
      <c r="B1878" s="301">
        <v>2012</v>
      </c>
      <c r="C1878" s="302" t="s">
        <v>51</v>
      </c>
      <c r="D1878" s="302" t="s">
        <v>52</v>
      </c>
      <c r="E1878" s="302" t="s">
        <v>25</v>
      </c>
      <c r="F1878" s="302" t="s">
        <v>26</v>
      </c>
      <c r="G1878" s="302" t="s">
        <v>26</v>
      </c>
      <c r="H1878" s="301">
        <v>530391</v>
      </c>
      <c r="I1878" s="301">
        <v>289531</v>
      </c>
      <c r="J1878" s="301">
        <v>64123</v>
      </c>
      <c r="K1878" s="301">
        <v>22482110</v>
      </c>
      <c r="L1878" s="301">
        <v>4821</v>
      </c>
      <c r="M1878" s="301">
        <v>0.1100072</v>
      </c>
    </row>
    <row r="1879" spans="1:13" ht="14.5" x14ac:dyDescent="0.35">
      <c r="A1879" s="301">
        <v>2012290203</v>
      </c>
      <c r="B1879" s="301">
        <v>2012</v>
      </c>
      <c r="C1879" s="302" t="s">
        <v>51</v>
      </c>
      <c r="D1879" s="302" t="s">
        <v>52</v>
      </c>
      <c r="E1879" s="302" t="s">
        <v>27</v>
      </c>
      <c r="F1879" s="302" t="s">
        <v>26</v>
      </c>
      <c r="G1879" s="302" t="s">
        <v>26</v>
      </c>
      <c r="H1879" s="301">
        <v>743922</v>
      </c>
      <c r="I1879" s="301">
        <v>197614</v>
      </c>
      <c r="J1879" s="301">
        <v>147677</v>
      </c>
      <c r="K1879" s="301">
        <v>15471736</v>
      </c>
      <c r="L1879" s="301">
        <v>11532</v>
      </c>
      <c r="M1879" s="301">
        <v>6.4507720000000005E-2</v>
      </c>
    </row>
    <row r="1880" spans="1:13" ht="14.5" x14ac:dyDescent="0.35">
      <c r="A1880" s="301">
        <v>2012290303</v>
      </c>
      <c r="B1880" s="301">
        <v>2012</v>
      </c>
      <c r="C1880" s="302" t="s">
        <v>51</v>
      </c>
      <c r="D1880" s="302" t="s">
        <v>52</v>
      </c>
      <c r="E1880" s="302" t="s">
        <v>28</v>
      </c>
      <c r="F1880" s="302" t="s">
        <v>26</v>
      </c>
      <c r="G1880" s="302" t="s">
        <v>26</v>
      </c>
      <c r="H1880" s="301">
        <v>1260132</v>
      </c>
      <c r="I1880" s="301">
        <v>219509</v>
      </c>
      <c r="J1880" s="301">
        <v>353070</v>
      </c>
      <c r="K1880" s="301">
        <v>17441181</v>
      </c>
      <c r="L1880" s="301">
        <v>27920</v>
      </c>
      <c r="M1880" s="301">
        <v>4.5133449999999999E-2</v>
      </c>
    </row>
    <row r="1881" spans="1:13" ht="14.5" x14ac:dyDescent="0.35">
      <c r="A1881" s="301">
        <v>2012320103</v>
      </c>
      <c r="B1881" s="301">
        <v>2012</v>
      </c>
      <c r="C1881" s="302" t="s">
        <v>53</v>
      </c>
      <c r="D1881" s="302" t="s">
        <v>54</v>
      </c>
      <c r="E1881" s="302" t="s">
        <v>25</v>
      </c>
      <c r="F1881" s="302" t="s">
        <v>26</v>
      </c>
      <c r="G1881" s="302" t="s">
        <v>26</v>
      </c>
      <c r="H1881" s="301">
        <v>533191</v>
      </c>
      <c r="I1881" s="301">
        <v>253242</v>
      </c>
      <c r="J1881" s="301">
        <v>71846</v>
      </c>
      <c r="K1881" s="301">
        <v>25861542</v>
      </c>
      <c r="L1881" s="301">
        <v>7335</v>
      </c>
      <c r="M1881" s="301">
        <v>7.2692030000000005E-2</v>
      </c>
    </row>
    <row r="1882" spans="1:13" ht="14.5" x14ac:dyDescent="0.35">
      <c r="A1882" s="301">
        <v>2012320203</v>
      </c>
      <c r="B1882" s="301">
        <v>2012</v>
      </c>
      <c r="C1882" s="302" t="s">
        <v>53</v>
      </c>
      <c r="D1882" s="302" t="s">
        <v>54</v>
      </c>
      <c r="E1882" s="302" t="s">
        <v>27</v>
      </c>
      <c r="F1882" s="302" t="s">
        <v>26</v>
      </c>
      <c r="G1882" s="302" t="s">
        <v>26</v>
      </c>
      <c r="H1882" s="301">
        <v>533341</v>
      </c>
      <c r="I1882" s="301">
        <v>136028</v>
      </c>
      <c r="J1882" s="301">
        <v>97368</v>
      </c>
      <c r="K1882" s="301">
        <v>13402068</v>
      </c>
      <c r="L1882" s="301">
        <v>9584</v>
      </c>
      <c r="M1882" s="301">
        <v>5.5651770000000003E-2</v>
      </c>
    </row>
    <row r="1883" spans="1:13" ht="14.5" x14ac:dyDescent="0.35">
      <c r="A1883" s="301">
        <v>2012320303</v>
      </c>
      <c r="B1883" s="301">
        <v>2012</v>
      </c>
      <c r="C1883" s="302" t="s">
        <v>53</v>
      </c>
      <c r="D1883" s="302" t="s">
        <v>54</v>
      </c>
      <c r="E1883" s="302" t="s">
        <v>28</v>
      </c>
      <c r="F1883" s="302" t="s">
        <v>26</v>
      </c>
      <c r="G1883" s="302" t="s">
        <v>26</v>
      </c>
      <c r="H1883" s="301">
        <v>694068</v>
      </c>
      <c r="I1883" s="301">
        <v>108212</v>
      </c>
      <c r="J1883" s="301">
        <v>157431</v>
      </c>
      <c r="K1883" s="301">
        <v>10149180</v>
      </c>
      <c r="L1883" s="301">
        <v>14750</v>
      </c>
      <c r="M1883" s="301">
        <v>4.7055600000000003E-2</v>
      </c>
    </row>
    <row r="1884" spans="1:13" ht="14.5" x14ac:dyDescent="0.35">
      <c r="A1884" s="301">
        <v>2012330103</v>
      </c>
      <c r="B1884" s="301">
        <v>2012</v>
      </c>
      <c r="C1884" s="302" t="s">
        <v>55</v>
      </c>
      <c r="D1884" s="302" t="s">
        <v>56</v>
      </c>
      <c r="E1884" s="302" t="s">
        <v>25</v>
      </c>
      <c r="F1884" s="302" t="s">
        <v>26</v>
      </c>
      <c r="G1884" s="302" t="s">
        <v>26</v>
      </c>
      <c r="H1884" s="301">
        <v>566538</v>
      </c>
      <c r="I1884" s="301">
        <v>281383</v>
      </c>
      <c r="J1884" s="301">
        <v>72506</v>
      </c>
      <c r="K1884" s="301">
        <v>25532869</v>
      </c>
      <c r="L1884" s="301">
        <v>6516</v>
      </c>
      <c r="M1884" s="301">
        <v>8.6940439999999994E-2</v>
      </c>
    </row>
    <row r="1885" spans="1:13" ht="14.5" x14ac:dyDescent="0.35">
      <c r="A1885" s="301">
        <v>2012330203</v>
      </c>
      <c r="B1885" s="301">
        <v>2012</v>
      </c>
      <c r="C1885" s="302" t="s">
        <v>55</v>
      </c>
      <c r="D1885" s="302" t="s">
        <v>56</v>
      </c>
      <c r="E1885" s="302" t="s">
        <v>27</v>
      </c>
      <c r="F1885" s="302" t="s">
        <v>26</v>
      </c>
      <c r="G1885" s="302" t="s">
        <v>26</v>
      </c>
      <c r="H1885" s="301">
        <v>845605</v>
      </c>
      <c r="I1885" s="301">
        <v>192046</v>
      </c>
      <c r="J1885" s="301">
        <v>141361</v>
      </c>
      <c r="K1885" s="301">
        <v>16962298</v>
      </c>
      <c r="L1885" s="301">
        <v>12474</v>
      </c>
      <c r="M1885" s="301">
        <v>6.7786970000000002E-2</v>
      </c>
    </row>
    <row r="1886" spans="1:13" ht="14.5" x14ac:dyDescent="0.35">
      <c r="A1886" s="301">
        <v>2012330303</v>
      </c>
      <c r="B1886" s="301">
        <v>2012</v>
      </c>
      <c r="C1886" s="302" t="s">
        <v>55</v>
      </c>
      <c r="D1886" s="302" t="s">
        <v>56</v>
      </c>
      <c r="E1886" s="302" t="s">
        <v>28</v>
      </c>
      <c r="F1886" s="302" t="s">
        <v>26</v>
      </c>
      <c r="G1886" s="302" t="s">
        <v>26</v>
      </c>
      <c r="H1886" s="301">
        <v>1306622</v>
      </c>
      <c r="I1886" s="301">
        <v>188973</v>
      </c>
      <c r="J1886" s="301">
        <v>306733</v>
      </c>
      <c r="K1886" s="301">
        <v>16357976</v>
      </c>
      <c r="L1886" s="301">
        <v>26503</v>
      </c>
      <c r="M1886" s="301">
        <v>4.930176E-2</v>
      </c>
    </row>
    <row r="1887" spans="1:13" ht="14.5" x14ac:dyDescent="0.35">
      <c r="A1887" s="301">
        <v>2012370103</v>
      </c>
      <c r="B1887" s="301">
        <v>2012</v>
      </c>
      <c r="C1887" s="302" t="s">
        <v>57</v>
      </c>
      <c r="D1887" s="302" t="s">
        <v>58</v>
      </c>
      <c r="E1887" s="302" t="s">
        <v>25</v>
      </c>
      <c r="F1887" s="302" t="s">
        <v>26</v>
      </c>
      <c r="G1887" s="302" t="s">
        <v>26</v>
      </c>
      <c r="H1887" s="301">
        <v>1101237</v>
      </c>
      <c r="I1887" s="301">
        <v>677645</v>
      </c>
      <c r="J1887" s="301">
        <v>183888</v>
      </c>
      <c r="K1887" s="301">
        <v>15420878</v>
      </c>
      <c r="L1887" s="301">
        <v>4086</v>
      </c>
      <c r="M1887" s="301">
        <v>0.26950780000000002</v>
      </c>
    </row>
    <row r="1888" spans="1:13" ht="14.5" x14ac:dyDescent="0.35">
      <c r="A1888" s="301">
        <v>2012370203</v>
      </c>
      <c r="B1888" s="301">
        <v>2012</v>
      </c>
      <c r="C1888" s="302" t="s">
        <v>57</v>
      </c>
      <c r="D1888" s="302" t="s">
        <v>58</v>
      </c>
      <c r="E1888" s="302" t="s">
        <v>27</v>
      </c>
      <c r="F1888" s="302" t="s">
        <v>26</v>
      </c>
      <c r="G1888" s="302" t="s">
        <v>26</v>
      </c>
      <c r="H1888" s="301">
        <v>1681675</v>
      </c>
      <c r="I1888" s="301">
        <v>630318</v>
      </c>
      <c r="J1888" s="301">
        <v>454600</v>
      </c>
      <c r="K1888" s="301">
        <v>13872037</v>
      </c>
      <c r="L1888" s="301">
        <v>9978</v>
      </c>
      <c r="M1888" s="301">
        <v>0.1685461</v>
      </c>
    </row>
    <row r="1889" spans="1:13" ht="14.5" x14ac:dyDescent="0.35">
      <c r="A1889" s="301">
        <v>2012370303</v>
      </c>
      <c r="B1889" s="301">
        <v>2012</v>
      </c>
      <c r="C1889" s="302" t="s">
        <v>57</v>
      </c>
      <c r="D1889" s="302" t="s">
        <v>58</v>
      </c>
      <c r="E1889" s="302" t="s">
        <v>28</v>
      </c>
      <c r="F1889" s="302" t="s">
        <v>26</v>
      </c>
      <c r="G1889" s="302" t="s">
        <v>26</v>
      </c>
      <c r="H1889" s="301">
        <v>2448401</v>
      </c>
      <c r="I1889" s="301">
        <v>597488</v>
      </c>
      <c r="J1889" s="301">
        <v>973635</v>
      </c>
      <c r="K1889" s="301">
        <v>13029533</v>
      </c>
      <c r="L1889" s="301">
        <v>21150</v>
      </c>
      <c r="M1889" s="301">
        <v>0.1157629</v>
      </c>
    </row>
    <row r="1890" spans="1:13" ht="14.5" x14ac:dyDescent="0.35">
      <c r="A1890" s="301">
        <v>2012400103</v>
      </c>
      <c r="B1890" s="301">
        <v>2012</v>
      </c>
      <c r="C1890" s="302" t="s">
        <v>59</v>
      </c>
      <c r="D1890" s="302" t="s">
        <v>60</v>
      </c>
      <c r="E1890" s="302" t="s">
        <v>25</v>
      </c>
      <c r="F1890" s="302" t="s">
        <v>26</v>
      </c>
      <c r="G1890" s="302" t="s">
        <v>26</v>
      </c>
      <c r="H1890" s="301">
        <v>478810</v>
      </c>
      <c r="I1890" s="301">
        <v>247590</v>
      </c>
      <c r="J1890" s="301">
        <v>58933</v>
      </c>
      <c r="K1890" s="301">
        <v>21036756</v>
      </c>
      <c r="L1890" s="301">
        <v>5030</v>
      </c>
      <c r="M1890" s="301">
        <v>9.5195100000000005E-2</v>
      </c>
    </row>
    <row r="1891" spans="1:13" ht="14.5" x14ac:dyDescent="0.35">
      <c r="A1891" s="301">
        <v>2012400203</v>
      </c>
      <c r="B1891" s="301">
        <v>2012</v>
      </c>
      <c r="C1891" s="302" t="s">
        <v>59</v>
      </c>
      <c r="D1891" s="302" t="s">
        <v>60</v>
      </c>
      <c r="E1891" s="302" t="s">
        <v>27</v>
      </c>
      <c r="F1891" s="302" t="s">
        <v>26</v>
      </c>
      <c r="G1891" s="302" t="s">
        <v>26</v>
      </c>
      <c r="H1891" s="301">
        <v>469476</v>
      </c>
      <c r="I1891" s="301">
        <v>148232</v>
      </c>
      <c r="J1891" s="301">
        <v>103887</v>
      </c>
      <c r="K1891" s="301">
        <v>13153878</v>
      </c>
      <c r="L1891" s="301">
        <v>9155</v>
      </c>
      <c r="M1891" s="301">
        <v>5.1279699999999998E-2</v>
      </c>
    </row>
    <row r="1892" spans="1:13" ht="14.5" x14ac:dyDescent="0.35">
      <c r="A1892" s="301">
        <v>2012400303</v>
      </c>
      <c r="B1892" s="301">
        <v>2012</v>
      </c>
      <c r="C1892" s="302" t="s">
        <v>59</v>
      </c>
      <c r="D1892" s="302" t="s">
        <v>60</v>
      </c>
      <c r="E1892" s="302" t="s">
        <v>28</v>
      </c>
      <c r="F1892" s="302" t="s">
        <v>26</v>
      </c>
      <c r="G1892" s="302" t="s">
        <v>26</v>
      </c>
      <c r="H1892" s="301">
        <v>240282</v>
      </c>
      <c r="I1892" s="301">
        <v>46577</v>
      </c>
      <c r="J1892" s="301">
        <v>66432</v>
      </c>
      <c r="K1892" s="301">
        <v>3833883</v>
      </c>
      <c r="L1892" s="301">
        <v>5436</v>
      </c>
      <c r="M1892" s="301">
        <v>4.4201490000000003E-2</v>
      </c>
    </row>
    <row r="1893" spans="1:13" ht="14.5" x14ac:dyDescent="0.35">
      <c r="A1893" s="301">
        <v>2012990103</v>
      </c>
      <c r="B1893" s="301">
        <v>2012</v>
      </c>
      <c r="C1893" s="302" t="s">
        <v>61</v>
      </c>
      <c r="D1893" s="302" t="s">
        <v>62</v>
      </c>
      <c r="E1893" s="302" t="s">
        <v>25</v>
      </c>
      <c r="F1893" s="302" t="s">
        <v>26</v>
      </c>
      <c r="G1893" s="302" t="s">
        <v>26</v>
      </c>
      <c r="H1893" s="301">
        <v>60101</v>
      </c>
      <c r="I1893" s="301">
        <v>21189</v>
      </c>
      <c r="J1893" s="301">
        <v>4926</v>
      </c>
      <c r="K1893" s="301">
        <v>1046431</v>
      </c>
      <c r="L1893" s="301">
        <v>259</v>
      </c>
      <c r="M1893" s="301">
        <v>0.23174910000000001</v>
      </c>
    </row>
    <row r="1894" spans="1:13" ht="14.5" x14ac:dyDescent="0.35">
      <c r="A1894" s="301">
        <v>2012990203</v>
      </c>
      <c r="B1894" s="301">
        <v>2012</v>
      </c>
      <c r="C1894" s="302" t="s">
        <v>61</v>
      </c>
      <c r="D1894" s="302" t="s">
        <v>62</v>
      </c>
      <c r="E1894" s="302" t="s">
        <v>27</v>
      </c>
      <c r="F1894" s="302" t="s">
        <v>26</v>
      </c>
      <c r="G1894" s="302" t="s">
        <v>26</v>
      </c>
      <c r="H1894" s="301">
        <v>149221</v>
      </c>
      <c r="I1894" s="301">
        <v>34212</v>
      </c>
      <c r="J1894" s="301">
        <v>26042</v>
      </c>
      <c r="K1894" s="301">
        <v>2413564</v>
      </c>
      <c r="L1894" s="301">
        <v>1826</v>
      </c>
      <c r="M1894" s="301">
        <v>8.1710340000000006E-2</v>
      </c>
    </row>
    <row r="1895" spans="1:13" ht="14.5" x14ac:dyDescent="0.35">
      <c r="A1895" s="301">
        <v>2012990303</v>
      </c>
      <c r="B1895" s="301">
        <v>2012</v>
      </c>
      <c r="C1895" s="302" t="s">
        <v>61</v>
      </c>
      <c r="D1895" s="302" t="s">
        <v>62</v>
      </c>
      <c r="E1895" s="302" t="s">
        <v>28</v>
      </c>
      <c r="F1895" s="302" t="s">
        <v>26</v>
      </c>
      <c r="G1895" s="302" t="s">
        <v>26</v>
      </c>
      <c r="H1895" s="301">
        <v>348123</v>
      </c>
      <c r="I1895" s="301">
        <v>57854</v>
      </c>
      <c r="J1895" s="301">
        <v>98206</v>
      </c>
      <c r="K1895" s="301">
        <v>2129457</v>
      </c>
      <c r="L1895" s="301">
        <v>3675</v>
      </c>
      <c r="M1895" s="301">
        <v>9.4726400000000002E-2</v>
      </c>
    </row>
    <row r="1896" spans="1:13" ht="14.5" x14ac:dyDescent="0.35">
      <c r="A1896" s="301">
        <v>2013000103</v>
      </c>
      <c r="B1896" s="301">
        <v>2013</v>
      </c>
      <c r="C1896" s="302" t="s">
        <v>23</v>
      </c>
      <c r="D1896" s="302" t="s">
        <v>24</v>
      </c>
      <c r="E1896" s="302" t="s">
        <v>25</v>
      </c>
      <c r="F1896" s="302" t="s">
        <v>26</v>
      </c>
      <c r="G1896" s="302" t="s">
        <v>26</v>
      </c>
      <c r="H1896" s="301">
        <v>808348</v>
      </c>
      <c r="I1896" s="301">
        <v>2108740</v>
      </c>
      <c r="J1896" s="301">
        <v>702965</v>
      </c>
      <c r="K1896" s="301">
        <v>37671592</v>
      </c>
      <c r="L1896" s="301">
        <v>12362</v>
      </c>
      <c r="M1896" s="301">
        <v>6.538716E-2</v>
      </c>
    </row>
    <row r="1897" spans="1:13" ht="14.5" x14ac:dyDescent="0.35">
      <c r="A1897" s="301">
        <v>2013000203</v>
      </c>
      <c r="B1897" s="301">
        <v>2013</v>
      </c>
      <c r="C1897" s="302" t="s">
        <v>23</v>
      </c>
      <c r="D1897" s="302" t="s">
        <v>24</v>
      </c>
      <c r="E1897" s="302" t="s">
        <v>27</v>
      </c>
      <c r="F1897" s="302" t="s">
        <v>26</v>
      </c>
      <c r="G1897" s="302" t="s">
        <v>26</v>
      </c>
      <c r="H1897" s="301">
        <v>2155106</v>
      </c>
      <c r="I1897" s="301">
        <v>3530880</v>
      </c>
      <c r="J1897" s="301">
        <v>2856207</v>
      </c>
      <c r="K1897" s="301">
        <v>55363472</v>
      </c>
      <c r="L1897" s="301">
        <v>45477</v>
      </c>
      <c r="M1897" s="301">
        <v>4.7388640000000003E-2</v>
      </c>
    </row>
    <row r="1898" spans="1:13" ht="14.5" x14ac:dyDescent="0.35">
      <c r="A1898" s="301">
        <v>2013000303</v>
      </c>
      <c r="B1898" s="301">
        <v>2013</v>
      </c>
      <c r="C1898" s="302" t="s">
        <v>23</v>
      </c>
      <c r="D1898" s="302" t="s">
        <v>24</v>
      </c>
      <c r="E1898" s="302" t="s">
        <v>28</v>
      </c>
      <c r="F1898" s="302" t="s">
        <v>26</v>
      </c>
      <c r="G1898" s="302" t="s">
        <v>26</v>
      </c>
      <c r="H1898" s="301">
        <v>2433604</v>
      </c>
      <c r="I1898" s="301">
        <v>2550280</v>
      </c>
      <c r="J1898" s="301">
        <v>3213013</v>
      </c>
      <c r="K1898" s="301">
        <v>35724280</v>
      </c>
      <c r="L1898" s="301">
        <v>44692</v>
      </c>
      <c r="M1898" s="301">
        <v>5.4453219999999997E-2</v>
      </c>
    </row>
    <row r="1899" spans="1:13" ht="14.5" x14ac:dyDescent="0.35">
      <c r="A1899" s="301">
        <v>2013000403</v>
      </c>
      <c r="B1899" s="301">
        <v>2013</v>
      </c>
      <c r="C1899" s="302" t="s">
        <v>23</v>
      </c>
      <c r="D1899" s="302" t="s">
        <v>24</v>
      </c>
      <c r="E1899" s="302" t="s">
        <v>29</v>
      </c>
      <c r="F1899" s="302" t="s">
        <v>26</v>
      </c>
      <c r="G1899" s="302" t="s">
        <v>26</v>
      </c>
      <c r="H1899" s="301">
        <v>9742285</v>
      </c>
      <c r="I1899" s="301">
        <v>6979976</v>
      </c>
      <c r="J1899" s="301">
        <v>15555557</v>
      </c>
      <c r="K1899" s="301">
        <v>101556352</v>
      </c>
      <c r="L1899" s="301">
        <v>226623</v>
      </c>
      <c r="M1899" s="301">
        <v>4.2988909999999998E-2</v>
      </c>
    </row>
    <row r="1900" spans="1:13" ht="14.5" x14ac:dyDescent="0.35">
      <c r="A1900" s="301">
        <v>2013010403</v>
      </c>
      <c r="B1900" s="301">
        <v>2013</v>
      </c>
      <c r="C1900" s="302" t="s">
        <v>30</v>
      </c>
      <c r="D1900" s="302" t="s">
        <v>31</v>
      </c>
      <c r="E1900" s="302" t="s">
        <v>26</v>
      </c>
      <c r="F1900" s="302" t="s">
        <v>26</v>
      </c>
      <c r="G1900" s="302" t="s">
        <v>26</v>
      </c>
      <c r="H1900" s="301">
        <v>302465</v>
      </c>
      <c r="I1900" s="301">
        <v>48596</v>
      </c>
      <c r="J1900" s="301">
        <v>75425</v>
      </c>
      <c r="K1900" s="301">
        <v>3986841</v>
      </c>
      <c r="L1900" s="301">
        <v>5981</v>
      </c>
      <c r="M1900" s="301">
        <v>5.0573430000000003E-2</v>
      </c>
    </row>
    <row r="1901" spans="1:13" ht="14.5" x14ac:dyDescent="0.35">
      <c r="A1901" s="301">
        <v>2013020101</v>
      </c>
      <c r="B1901" s="301">
        <v>2013</v>
      </c>
      <c r="C1901" s="302" t="s">
        <v>32</v>
      </c>
      <c r="D1901" s="302" t="s">
        <v>33</v>
      </c>
      <c r="E1901" s="302" t="s">
        <v>25</v>
      </c>
      <c r="F1901" s="302" t="s">
        <v>34</v>
      </c>
      <c r="G1901" s="302" t="s">
        <v>25</v>
      </c>
      <c r="H1901" s="301">
        <v>58629</v>
      </c>
      <c r="I1901" s="301">
        <v>31696</v>
      </c>
      <c r="J1901" s="301">
        <v>7260</v>
      </c>
      <c r="K1901" s="301">
        <v>3053832</v>
      </c>
      <c r="L1901" s="301">
        <v>697</v>
      </c>
      <c r="M1901" s="301">
        <v>8.4084999999999993E-2</v>
      </c>
    </row>
    <row r="1902" spans="1:13" ht="14.5" x14ac:dyDescent="0.35">
      <c r="A1902" s="301">
        <v>2013020102</v>
      </c>
      <c r="B1902" s="301">
        <v>2013</v>
      </c>
      <c r="C1902" s="302" t="s">
        <v>32</v>
      </c>
      <c r="D1902" s="302" t="s">
        <v>33</v>
      </c>
      <c r="E1902" s="302" t="s">
        <v>25</v>
      </c>
      <c r="F1902" s="302" t="s">
        <v>34</v>
      </c>
      <c r="G1902" s="302" t="s">
        <v>27</v>
      </c>
      <c r="H1902" s="301">
        <v>147867</v>
      </c>
      <c r="I1902" s="301">
        <v>90964</v>
      </c>
      <c r="J1902" s="301">
        <v>20600</v>
      </c>
      <c r="K1902" s="301">
        <v>8540544</v>
      </c>
      <c r="L1902" s="301">
        <v>2028</v>
      </c>
      <c r="M1902" s="301">
        <v>7.2919899999999996E-2</v>
      </c>
    </row>
    <row r="1903" spans="1:13" ht="14.5" x14ac:dyDescent="0.35">
      <c r="A1903" s="301">
        <v>2013020103</v>
      </c>
      <c r="B1903" s="301">
        <v>2013</v>
      </c>
      <c r="C1903" s="302" t="s">
        <v>32</v>
      </c>
      <c r="D1903" s="302" t="s">
        <v>33</v>
      </c>
      <c r="E1903" s="302" t="s">
        <v>25</v>
      </c>
      <c r="F1903" s="302" t="s">
        <v>34</v>
      </c>
      <c r="G1903" s="302" t="s">
        <v>35</v>
      </c>
      <c r="H1903" s="301">
        <v>142296</v>
      </c>
      <c r="I1903" s="301">
        <v>78683</v>
      </c>
      <c r="J1903" s="301">
        <v>23424</v>
      </c>
      <c r="K1903" s="301">
        <v>8318538</v>
      </c>
      <c r="L1903" s="301">
        <v>2507</v>
      </c>
      <c r="M1903" s="301">
        <v>5.6768930000000002E-2</v>
      </c>
    </row>
    <row r="1904" spans="1:13" ht="14.5" x14ac:dyDescent="0.35">
      <c r="A1904" s="301">
        <v>2013020111</v>
      </c>
      <c r="B1904" s="301">
        <v>2013</v>
      </c>
      <c r="C1904" s="302" t="s">
        <v>32</v>
      </c>
      <c r="D1904" s="302" t="s">
        <v>33</v>
      </c>
      <c r="E1904" s="302" t="s">
        <v>25</v>
      </c>
      <c r="F1904" s="302" t="s">
        <v>36</v>
      </c>
      <c r="G1904" s="302" t="s">
        <v>25</v>
      </c>
      <c r="H1904" s="301">
        <v>40449</v>
      </c>
      <c r="I1904" s="301">
        <v>22832</v>
      </c>
      <c r="J1904" s="301">
        <v>5470</v>
      </c>
      <c r="K1904" s="301">
        <v>2224104</v>
      </c>
      <c r="L1904" s="301">
        <v>539</v>
      </c>
      <c r="M1904" s="301">
        <v>7.5073630000000002E-2</v>
      </c>
    </row>
    <row r="1905" spans="1:13" ht="14.5" x14ac:dyDescent="0.35">
      <c r="A1905" s="301">
        <v>2013020112</v>
      </c>
      <c r="B1905" s="301">
        <v>2013</v>
      </c>
      <c r="C1905" s="302" t="s">
        <v>32</v>
      </c>
      <c r="D1905" s="302" t="s">
        <v>33</v>
      </c>
      <c r="E1905" s="302" t="s">
        <v>25</v>
      </c>
      <c r="F1905" s="302" t="s">
        <v>36</v>
      </c>
      <c r="G1905" s="302" t="s">
        <v>27</v>
      </c>
      <c r="H1905" s="301">
        <v>66889</v>
      </c>
      <c r="I1905" s="301">
        <v>61380</v>
      </c>
      <c r="J1905" s="301">
        <v>11047</v>
      </c>
      <c r="K1905" s="301">
        <v>5942276</v>
      </c>
      <c r="L1905" s="301">
        <v>1089</v>
      </c>
      <c r="M1905" s="301">
        <v>6.1431039999999999E-2</v>
      </c>
    </row>
    <row r="1906" spans="1:13" ht="14.5" x14ac:dyDescent="0.35">
      <c r="A1906" s="301">
        <v>2013020113</v>
      </c>
      <c r="B1906" s="301">
        <v>2013</v>
      </c>
      <c r="C1906" s="302" t="s">
        <v>32</v>
      </c>
      <c r="D1906" s="302" t="s">
        <v>33</v>
      </c>
      <c r="E1906" s="302" t="s">
        <v>25</v>
      </c>
      <c r="F1906" s="302" t="s">
        <v>36</v>
      </c>
      <c r="G1906" s="302" t="s">
        <v>35</v>
      </c>
      <c r="H1906" s="301">
        <v>48340</v>
      </c>
      <c r="I1906" s="301">
        <v>45079</v>
      </c>
      <c r="J1906" s="301">
        <v>8630</v>
      </c>
      <c r="K1906" s="301">
        <v>4608457</v>
      </c>
      <c r="L1906" s="301">
        <v>889</v>
      </c>
      <c r="M1906" s="301">
        <v>5.4378240000000001E-2</v>
      </c>
    </row>
    <row r="1907" spans="1:13" ht="14.5" x14ac:dyDescent="0.35">
      <c r="A1907" s="301">
        <v>2013020201</v>
      </c>
      <c r="B1907" s="301">
        <v>2013</v>
      </c>
      <c r="C1907" s="302" t="s">
        <v>32</v>
      </c>
      <c r="D1907" s="302" t="s">
        <v>33</v>
      </c>
      <c r="E1907" s="302" t="s">
        <v>27</v>
      </c>
      <c r="F1907" s="302" t="s">
        <v>34</v>
      </c>
      <c r="G1907" s="302" t="s">
        <v>25</v>
      </c>
      <c r="H1907" s="301">
        <v>132803</v>
      </c>
      <c r="I1907" s="301">
        <v>34820</v>
      </c>
      <c r="J1907" s="301">
        <v>26579</v>
      </c>
      <c r="K1907" s="301">
        <v>3394472</v>
      </c>
      <c r="L1907" s="301">
        <v>2596</v>
      </c>
      <c r="M1907" s="301">
        <v>5.1161270000000002E-2</v>
      </c>
    </row>
    <row r="1908" spans="1:13" ht="14.5" x14ac:dyDescent="0.35">
      <c r="A1908" s="301">
        <v>2013020202</v>
      </c>
      <c r="B1908" s="301">
        <v>2013</v>
      </c>
      <c r="C1908" s="302" t="s">
        <v>32</v>
      </c>
      <c r="D1908" s="302" t="s">
        <v>33</v>
      </c>
      <c r="E1908" s="302" t="s">
        <v>27</v>
      </c>
      <c r="F1908" s="302" t="s">
        <v>34</v>
      </c>
      <c r="G1908" s="302" t="s">
        <v>27</v>
      </c>
      <c r="H1908" s="301">
        <v>371560</v>
      </c>
      <c r="I1908" s="301">
        <v>102620</v>
      </c>
      <c r="J1908" s="301">
        <v>77618</v>
      </c>
      <c r="K1908" s="301">
        <v>10485652</v>
      </c>
      <c r="L1908" s="301">
        <v>7931</v>
      </c>
      <c r="M1908" s="301">
        <v>4.6847189999999997E-2</v>
      </c>
    </row>
    <row r="1909" spans="1:13" ht="14.5" x14ac:dyDescent="0.35">
      <c r="A1909" s="301">
        <v>2013020203</v>
      </c>
      <c r="B1909" s="301">
        <v>2013</v>
      </c>
      <c r="C1909" s="302" t="s">
        <v>32</v>
      </c>
      <c r="D1909" s="302" t="s">
        <v>33</v>
      </c>
      <c r="E1909" s="302" t="s">
        <v>27</v>
      </c>
      <c r="F1909" s="302" t="s">
        <v>34</v>
      </c>
      <c r="G1909" s="302" t="s">
        <v>35</v>
      </c>
      <c r="H1909" s="301">
        <v>757944</v>
      </c>
      <c r="I1909" s="301">
        <v>243873</v>
      </c>
      <c r="J1909" s="301">
        <v>192850</v>
      </c>
      <c r="K1909" s="301">
        <v>26061872</v>
      </c>
      <c r="L1909" s="301">
        <v>20609</v>
      </c>
      <c r="M1909" s="301">
        <v>3.677706E-2</v>
      </c>
    </row>
    <row r="1910" spans="1:13" ht="14.5" x14ac:dyDescent="0.35">
      <c r="A1910" s="301">
        <v>2013020211</v>
      </c>
      <c r="B1910" s="301">
        <v>2013</v>
      </c>
      <c r="C1910" s="302" t="s">
        <v>32</v>
      </c>
      <c r="D1910" s="302" t="s">
        <v>33</v>
      </c>
      <c r="E1910" s="302" t="s">
        <v>27</v>
      </c>
      <c r="F1910" s="302" t="s">
        <v>36</v>
      </c>
      <c r="G1910" s="302" t="s">
        <v>25</v>
      </c>
      <c r="H1910" s="301">
        <v>83861</v>
      </c>
      <c r="I1910" s="301">
        <v>25580</v>
      </c>
      <c r="J1910" s="301">
        <v>18957</v>
      </c>
      <c r="K1910" s="301">
        <v>2494336</v>
      </c>
      <c r="L1910" s="301">
        <v>1851</v>
      </c>
      <c r="M1910" s="301">
        <v>4.5306949999999999E-2</v>
      </c>
    </row>
    <row r="1911" spans="1:13" ht="14.5" x14ac:dyDescent="0.35">
      <c r="A1911" s="301">
        <v>2013020212</v>
      </c>
      <c r="B1911" s="301">
        <v>2013</v>
      </c>
      <c r="C1911" s="302" t="s">
        <v>32</v>
      </c>
      <c r="D1911" s="302" t="s">
        <v>33</v>
      </c>
      <c r="E1911" s="302" t="s">
        <v>27</v>
      </c>
      <c r="F1911" s="302" t="s">
        <v>36</v>
      </c>
      <c r="G1911" s="302" t="s">
        <v>27</v>
      </c>
      <c r="H1911" s="301">
        <v>84385</v>
      </c>
      <c r="I1911" s="301">
        <v>26436</v>
      </c>
      <c r="J1911" s="301">
        <v>19426</v>
      </c>
      <c r="K1911" s="301">
        <v>2690124</v>
      </c>
      <c r="L1911" s="301">
        <v>1974</v>
      </c>
      <c r="M1911" s="301">
        <v>4.274708E-2</v>
      </c>
    </row>
    <row r="1912" spans="1:13" ht="14.5" x14ac:dyDescent="0.35">
      <c r="A1912" s="301">
        <v>2013020213</v>
      </c>
      <c r="B1912" s="301">
        <v>2013</v>
      </c>
      <c r="C1912" s="302" t="s">
        <v>32</v>
      </c>
      <c r="D1912" s="302" t="s">
        <v>33</v>
      </c>
      <c r="E1912" s="302" t="s">
        <v>27</v>
      </c>
      <c r="F1912" s="302" t="s">
        <v>36</v>
      </c>
      <c r="G1912" s="302" t="s">
        <v>35</v>
      </c>
      <c r="H1912" s="301">
        <v>165799</v>
      </c>
      <c r="I1912" s="301">
        <v>59550</v>
      </c>
      <c r="J1912" s="301">
        <v>45199</v>
      </c>
      <c r="K1912" s="301">
        <v>6261279</v>
      </c>
      <c r="L1912" s="301">
        <v>4749</v>
      </c>
      <c r="M1912" s="301">
        <v>3.4912819999999997E-2</v>
      </c>
    </row>
    <row r="1913" spans="1:13" ht="14.5" x14ac:dyDescent="0.35">
      <c r="A1913" s="301">
        <v>2013020301</v>
      </c>
      <c r="B1913" s="301">
        <v>2013</v>
      </c>
      <c r="C1913" s="302" t="s">
        <v>32</v>
      </c>
      <c r="D1913" s="302" t="s">
        <v>33</v>
      </c>
      <c r="E1913" s="302" t="s">
        <v>28</v>
      </c>
      <c r="F1913" s="302" t="s">
        <v>34</v>
      </c>
      <c r="G1913" s="302" t="s">
        <v>25</v>
      </c>
      <c r="H1913" s="301">
        <v>191650</v>
      </c>
      <c r="I1913" s="301">
        <v>35716</v>
      </c>
      <c r="J1913" s="301">
        <v>51688</v>
      </c>
      <c r="K1913" s="301">
        <v>3540728</v>
      </c>
      <c r="L1913" s="301">
        <v>5112</v>
      </c>
      <c r="M1913" s="301">
        <v>3.749044E-2</v>
      </c>
    </row>
    <row r="1914" spans="1:13" ht="14.5" x14ac:dyDescent="0.35">
      <c r="A1914" s="301">
        <v>2013020302</v>
      </c>
      <c r="B1914" s="301">
        <v>2013</v>
      </c>
      <c r="C1914" s="302" t="s">
        <v>32</v>
      </c>
      <c r="D1914" s="302" t="s">
        <v>33</v>
      </c>
      <c r="E1914" s="302" t="s">
        <v>28</v>
      </c>
      <c r="F1914" s="302" t="s">
        <v>34</v>
      </c>
      <c r="G1914" s="302" t="s">
        <v>27</v>
      </c>
      <c r="H1914" s="301">
        <v>310101</v>
      </c>
      <c r="I1914" s="301">
        <v>59300</v>
      </c>
      <c r="J1914" s="301">
        <v>86021</v>
      </c>
      <c r="K1914" s="301">
        <v>6111380</v>
      </c>
      <c r="L1914" s="301">
        <v>8877</v>
      </c>
      <c r="M1914" s="301">
        <v>3.4931400000000001E-2</v>
      </c>
    </row>
    <row r="1915" spans="1:13" ht="14.5" x14ac:dyDescent="0.35">
      <c r="A1915" s="301">
        <v>2013020303</v>
      </c>
      <c r="B1915" s="301">
        <v>2013</v>
      </c>
      <c r="C1915" s="302" t="s">
        <v>32</v>
      </c>
      <c r="D1915" s="302" t="s">
        <v>33</v>
      </c>
      <c r="E1915" s="302" t="s">
        <v>28</v>
      </c>
      <c r="F1915" s="302" t="s">
        <v>34</v>
      </c>
      <c r="G1915" s="302" t="s">
        <v>35</v>
      </c>
      <c r="H1915" s="301">
        <v>1613459</v>
      </c>
      <c r="I1915" s="301">
        <v>328881</v>
      </c>
      <c r="J1915" s="301">
        <v>512637</v>
      </c>
      <c r="K1915" s="301">
        <v>34820875</v>
      </c>
      <c r="L1915" s="301">
        <v>54282</v>
      </c>
      <c r="M1915" s="301">
        <v>2.9723690000000001E-2</v>
      </c>
    </row>
    <row r="1916" spans="1:13" ht="14.5" x14ac:dyDescent="0.35">
      <c r="A1916" s="301">
        <v>2013020311</v>
      </c>
      <c r="B1916" s="301">
        <v>2013</v>
      </c>
      <c r="C1916" s="302" t="s">
        <v>32</v>
      </c>
      <c r="D1916" s="302" t="s">
        <v>33</v>
      </c>
      <c r="E1916" s="302" t="s">
        <v>28</v>
      </c>
      <c r="F1916" s="302" t="s">
        <v>36</v>
      </c>
      <c r="G1916" s="302" t="s">
        <v>25</v>
      </c>
      <c r="H1916" s="301">
        <v>87473</v>
      </c>
      <c r="I1916" s="301">
        <v>16184</v>
      </c>
      <c r="J1916" s="301">
        <v>25751</v>
      </c>
      <c r="K1916" s="301">
        <v>1459584</v>
      </c>
      <c r="L1916" s="301">
        <v>2269</v>
      </c>
      <c r="M1916" s="301">
        <v>3.8555939999999997E-2</v>
      </c>
    </row>
    <row r="1917" spans="1:13" ht="14.5" x14ac:dyDescent="0.35">
      <c r="A1917" s="301">
        <v>2013020312</v>
      </c>
      <c r="B1917" s="301">
        <v>2013</v>
      </c>
      <c r="C1917" s="302" t="s">
        <v>32</v>
      </c>
      <c r="D1917" s="302" t="s">
        <v>33</v>
      </c>
      <c r="E1917" s="302" t="s">
        <v>28</v>
      </c>
      <c r="F1917" s="302" t="s">
        <v>36</v>
      </c>
      <c r="G1917" s="302" t="s">
        <v>27</v>
      </c>
      <c r="H1917" s="301">
        <v>47268</v>
      </c>
      <c r="I1917" s="301">
        <v>9300</v>
      </c>
      <c r="J1917" s="301">
        <v>13241</v>
      </c>
      <c r="K1917" s="301">
        <v>947904</v>
      </c>
      <c r="L1917" s="301">
        <v>1344</v>
      </c>
      <c r="M1917" s="301">
        <v>3.5159709999999997E-2</v>
      </c>
    </row>
    <row r="1918" spans="1:13" ht="14.5" x14ac:dyDescent="0.35">
      <c r="A1918" s="301">
        <v>2013020313</v>
      </c>
      <c r="B1918" s="301">
        <v>2013</v>
      </c>
      <c r="C1918" s="302" t="s">
        <v>32</v>
      </c>
      <c r="D1918" s="302" t="s">
        <v>33</v>
      </c>
      <c r="E1918" s="302" t="s">
        <v>28</v>
      </c>
      <c r="F1918" s="302" t="s">
        <v>36</v>
      </c>
      <c r="G1918" s="302" t="s">
        <v>35</v>
      </c>
      <c r="H1918" s="301">
        <v>223982</v>
      </c>
      <c r="I1918" s="301">
        <v>49933</v>
      </c>
      <c r="J1918" s="301">
        <v>73099</v>
      </c>
      <c r="K1918" s="301">
        <v>5129544</v>
      </c>
      <c r="L1918" s="301">
        <v>7505</v>
      </c>
      <c r="M1918" s="301">
        <v>2.9845790000000001E-2</v>
      </c>
    </row>
    <row r="1919" spans="1:13" ht="14.5" x14ac:dyDescent="0.35">
      <c r="A1919" s="301">
        <v>2013100103</v>
      </c>
      <c r="B1919" s="301">
        <v>2013</v>
      </c>
      <c r="C1919" s="302" t="s">
        <v>37</v>
      </c>
      <c r="D1919" s="302" t="s">
        <v>38</v>
      </c>
      <c r="E1919" s="302" t="s">
        <v>25</v>
      </c>
      <c r="F1919" s="302" t="s">
        <v>26</v>
      </c>
      <c r="G1919" s="302" t="s">
        <v>26</v>
      </c>
      <c r="H1919" s="301">
        <v>196524</v>
      </c>
      <c r="I1919" s="301">
        <v>598104</v>
      </c>
      <c r="J1919" s="301">
        <v>32036</v>
      </c>
      <c r="K1919" s="301">
        <v>45465705</v>
      </c>
      <c r="L1919" s="301">
        <v>2429</v>
      </c>
      <c r="M1919" s="301">
        <v>8.089557E-2</v>
      </c>
    </row>
    <row r="1920" spans="1:13" ht="14.5" x14ac:dyDescent="0.35">
      <c r="A1920" s="301">
        <v>2013100203</v>
      </c>
      <c r="B1920" s="301">
        <v>2013</v>
      </c>
      <c r="C1920" s="302" t="s">
        <v>37</v>
      </c>
      <c r="D1920" s="302" t="s">
        <v>38</v>
      </c>
      <c r="E1920" s="302" t="s">
        <v>27</v>
      </c>
      <c r="F1920" s="302" t="s">
        <v>26</v>
      </c>
      <c r="G1920" s="302" t="s">
        <v>26</v>
      </c>
      <c r="H1920" s="301">
        <v>144352</v>
      </c>
      <c r="I1920" s="301">
        <v>159003</v>
      </c>
      <c r="J1920" s="301">
        <v>24164</v>
      </c>
      <c r="K1920" s="301">
        <v>16432205</v>
      </c>
      <c r="L1920" s="301">
        <v>2493</v>
      </c>
      <c r="M1920" s="301">
        <v>5.7914390000000003E-2</v>
      </c>
    </row>
    <row r="1921" spans="1:13" ht="14.5" x14ac:dyDescent="0.35">
      <c r="A1921" s="301">
        <v>2013100303</v>
      </c>
      <c r="B1921" s="301">
        <v>2013</v>
      </c>
      <c r="C1921" s="302" t="s">
        <v>37</v>
      </c>
      <c r="D1921" s="302" t="s">
        <v>38</v>
      </c>
      <c r="E1921" s="302" t="s">
        <v>28</v>
      </c>
      <c r="F1921" s="302" t="s">
        <v>26</v>
      </c>
      <c r="G1921" s="302" t="s">
        <v>26</v>
      </c>
      <c r="H1921" s="301">
        <v>383380</v>
      </c>
      <c r="I1921" s="301">
        <v>123642</v>
      </c>
      <c r="J1921" s="301">
        <v>132285</v>
      </c>
      <c r="K1921" s="301">
        <v>11533172</v>
      </c>
      <c r="L1921" s="301">
        <v>12680</v>
      </c>
      <c r="M1921" s="301">
        <v>3.0234589999999999E-2</v>
      </c>
    </row>
    <row r="1922" spans="1:13" ht="14.5" x14ac:dyDescent="0.35">
      <c r="A1922" s="301">
        <v>2013110103</v>
      </c>
      <c r="B1922" s="301">
        <v>2013</v>
      </c>
      <c r="C1922" s="302" t="s">
        <v>39</v>
      </c>
      <c r="D1922" s="302" t="s">
        <v>40</v>
      </c>
      <c r="E1922" s="302" t="s">
        <v>25</v>
      </c>
      <c r="F1922" s="302" t="s">
        <v>34</v>
      </c>
      <c r="G1922" s="302" t="s">
        <v>26</v>
      </c>
      <c r="H1922" s="301">
        <v>1810161</v>
      </c>
      <c r="I1922" s="301">
        <v>913242</v>
      </c>
      <c r="J1922" s="301">
        <v>275311</v>
      </c>
      <c r="K1922" s="301">
        <v>100649823</v>
      </c>
      <c r="L1922" s="301">
        <v>30250</v>
      </c>
      <c r="M1922" s="301">
        <v>5.983956E-2</v>
      </c>
    </row>
    <row r="1923" spans="1:13" ht="14.5" x14ac:dyDescent="0.35">
      <c r="A1923" s="301">
        <v>2013110113</v>
      </c>
      <c r="B1923" s="301">
        <v>2013</v>
      </c>
      <c r="C1923" s="302" t="s">
        <v>39</v>
      </c>
      <c r="D1923" s="302" t="s">
        <v>40</v>
      </c>
      <c r="E1923" s="302" t="s">
        <v>25</v>
      </c>
      <c r="F1923" s="302" t="s">
        <v>36</v>
      </c>
      <c r="G1923" s="302" t="s">
        <v>26</v>
      </c>
      <c r="H1923" s="301">
        <v>1486181</v>
      </c>
      <c r="I1923" s="301">
        <v>1292146</v>
      </c>
      <c r="J1923" s="301">
        <v>241598</v>
      </c>
      <c r="K1923" s="301">
        <v>149147480</v>
      </c>
      <c r="L1923" s="301">
        <v>28135</v>
      </c>
      <c r="M1923" s="301">
        <v>5.282382E-2</v>
      </c>
    </row>
    <row r="1924" spans="1:13" ht="14.5" x14ac:dyDescent="0.35">
      <c r="A1924" s="301">
        <v>2013110203</v>
      </c>
      <c r="B1924" s="301">
        <v>2013</v>
      </c>
      <c r="C1924" s="302" t="s">
        <v>39</v>
      </c>
      <c r="D1924" s="302" t="s">
        <v>40</v>
      </c>
      <c r="E1924" s="302" t="s">
        <v>27</v>
      </c>
      <c r="F1924" s="302" t="s">
        <v>34</v>
      </c>
      <c r="G1924" s="302" t="s">
        <v>26</v>
      </c>
      <c r="H1924" s="301">
        <v>1135071</v>
      </c>
      <c r="I1924" s="301">
        <v>403863</v>
      </c>
      <c r="J1924" s="301">
        <v>267596</v>
      </c>
      <c r="K1924" s="301">
        <v>45392558</v>
      </c>
      <c r="L1924" s="301">
        <v>30050</v>
      </c>
      <c r="M1924" s="301">
        <v>3.7772350000000003E-2</v>
      </c>
    </row>
    <row r="1925" spans="1:13" ht="14.5" x14ac:dyDescent="0.35">
      <c r="A1925" s="301">
        <v>2013110213</v>
      </c>
      <c r="B1925" s="301">
        <v>2013</v>
      </c>
      <c r="C1925" s="302" t="s">
        <v>39</v>
      </c>
      <c r="D1925" s="302" t="s">
        <v>40</v>
      </c>
      <c r="E1925" s="302" t="s">
        <v>27</v>
      </c>
      <c r="F1925" s="302" t="s">
        <v>36</v>
      </c>
      <c r="G1925" s="302" t="s">
        <v>26</v>
      </c>
      <c r="H1925" s="301">
        <v>3034860</v>
      </c>
      <c r="I1925" s="301">
        <v>1412065</v>
      </c>
      <c r="J1925" s="301">
        <v>1084215</v>
      </c>
      <c r="K1925" s="301">
        <v>167254448</v>
      </c>
      <c r="L1925" s="301">
        <v>128571</v>
      </c>
      <c r="M1925" s="301">
        <v>2.360456E-2</v>
      </c>
    </row>
    <row r="1926" spans="1:13" ht="14.5" x14ac:dyDescent="0.35">
      <c r="A1926" s="301">
        <v>2013110303</v>
      </c>
      <c r="B1926" s="301">
        <v>2013</v>
      </c>
      <c r="C1926" s="302" t="s">
        <v>39</v>
      </c>
      <c r="D1926" s="302" t="s">
        <v>40</v>
      </c>
      <c r="E1926" s="302" t="s">
        <v>28</v>
      </c>
      <c r="F1926" s="302" t="s">
        <v>34</v>
      </c>
      <c r="G1926" s="302" t="s">
        <v>26</v>
      </c>
      <c r="H1926" s="301">
        <v>1407119</v>
      </c>
      <c r="I1926" s="301">
        <v>523265</v>
      </c>
      <c r="J1926" s="301">
        <v>636528</v>
      </c>
      <c r="K1926" s="301">
        <v>59564025</v>
      </c>
      <c r="L1926" s="301">
        <v>72766</v>
      </c>
      <c r="M1926" s="301">
        <v>1.933756E-2</v>
      </c>
    </row>
    <row r="1927" spans="1:13" ht="14.5" x14ac:dyDescent="0.35">
      <c r="A1927" s="301">
        <v>2013110313</v>
      </c>
      <c r="B1927" s="301">
        <v>2013</v>
      </c>
      <c r="C1927" s="302" t="s">
        <v>39</v>
      </c>
      <c r="D1927" s="302" t="s">
        <v>40</v>
      </c>
      <c r="E1927" s="302" t="s">
        <v>28</v>
      </c>
      <c r="F1927" s="302" t="s">
        <v>36</v>
      </c>
      <c r="G1927" s="302" t="s">
        <v>26</v>
      </c>
      <c r="H1927" s="301">
        <v>3975782</v>
      </c>
      <c r="I1927" s="301">
        <v>1579036</v>
      </c>
      <c r="J1927" s="301">
        <v>1931950</v>
      </c>
      <c r="K1927" s="301">
        <v>180487308</v>
      </c>
      <c r="L1927" s="301">
        <v>221816</v>
      </c>
      <c r="M1927" s="301">
        <v>1.7923789999999998E-2</v>
      </c>
    </row>
    <row r="1928" spans="1:13" ht="14.5" x14ac:dyDescent="0.35">
      <c r="A1928" s="301">
        <v>2013110403</v>
      </c>
      <c r="B1928" s="301">
        <v>2013</v>
      </c>
      <c r="C1928" s="302" t="s">
        <v>39</v>
      </c>
      <c r="D1928" s="302" t="s">
        <v>40</v>
      </c>
      <c r="E1928" s="302" t="s">
        <v>29</v>
      </c>
      <c r="F1928" s="302" t="s">
        <v>34</v>
      </c>
      <c r="G1928" s="302" t="s">
        <v>26</v>
      </c>
      <c r="H1928" s="301">
        <v>336126</v>
      </c>
      <c r="I1928" s="301">
        <v>91053</v>
      </c>
      <c r="J1928" s="301">
        <v>146715</v>
      </c>
      <c r="K1928" s="301">
        <v>10753848</v>
      </c>
      <c r="L1928" s="301">
        <v>17338</v>
      </c>
      <c r="M1928" s="301">
        <v>1.9386420000000001E-2</v>
      </c>
    </row>
    <row r="1929" spans="1:13" ht="14.5" x14ac:dyDescent="0.35">
      <c r="A1929" s="301">
        <v>2013110413</v>
      </c>
      <c r="B1929" s="301">
        <v>2013</v>
      </c>
      <c r="C1929" s="302" t="s">
        <v>39</v>
      </c>
      <c r="D1929" s="302" t="s">
        <v>40</v>
      </c>
      <c r="E1929" s="302" t="s">
        <v>29</v>
      </c>
      <c r="F1929" s="302" t="s">
        <v>36</v>
      </c>
      <c r="G1929" s="302" t="s">
        <v>26</v>
      </c>
      <c r="H1929" s="301">
        <v>1040041</v>
      </c>
      <c r="I1929" s="301">
        <v>344555</v>
      </c>
      <c r="J1929" s="301">
        <v>545749</v>
      </c>
      <c r="K1929" s="301">
        <v>41586900</v>
      </c>
      <c r="L1929" s="301">
        <v>65902</v>
      </c>
      <c r="M1929" s="301">
        <v>1.5781590000000002E-2</v>
      </c>
    </row>
    <row r="1930" spans="1:13" ht="14.5" x14ac:dyDescent="0.35">
      <c r="A1930" s="301">
        <v>2013130101</v>
      </c>
      <c r="B1930" s="301">
        <v>2013</v>
      </c>
      <c r="C1930" s="302" t="s">
        <v>63</v>
      </c>
      <c r="D1930" s="302" t="s">
        <v>64</v>
      </c>
      <c r="E1930" s="302" t="s">
        <v>65</v>
      </c>
      <c r="F1930" s="302" t="s">
        <v>26</v>
      </c>
      <c r="G1930" s="302" t="s">
        <v>25</v>
      </c>
      <c r="H1930" s="301">
        <v>186836</v>
      </c>
      <c r="I1930" s="301">
        <v>43904</v>
      </c>
      <c r="J1930" s="301">
        <v>36735</v>
      </c>
      <c r="K1930" s="301">
        <v>3757136</v>
      </c>
      <c r="L1930" s="301">
        <v>3185</v>
      </c>
      <c r="M1930" s="301">
        <v>5.8660940000000002E-2</v>
      </c>
    </row>
    <row r="1931" spans="1:13" ht="14.5" x14ac:dyDescent="0.35">
      <c r="A1931" s="301">
        <v>2013130401</v>
      </c>
      <c r="B1931" s="301">
        <v>2013</v>
      </c>
      <c r="C1931" s="302" t="s">
        <v>63</v>
      </c>
      <c r="D1931" s="302" t="s">
        <v>64</v>
      </c>
      <c r="E1931" s="302" t="s">
        <v>29</v>
      </c>
      <c r="F1931" s="302" t="s">
        <v>26</v>
      </c>
      <c r="G1931" s="302" t="s">
        <v>25</v>
      </c>
      <c r="H1931" s="301">
        <v>350772</v>
      </c>
      <c r="I1931" s="301">
        <v>47684</v>
      </c>
      <c r="J1931" s="301">
        <v>114020</v>
      </c>
      <c r="K1931" s="301">
        <v>4226176</v>
      </c>
      <c r="L1931" s="301">
        <v>10108</v>
      </c>
      <c r="M1931" s="301">
        <v>3.470376E-2</v>
      </c>
    </row>
    <row r="1932" spans="1:13" ht="14.5" x14ac:dyDescent="0.35">
      <c r="A1932" s="301">
        <v>2013130403</v>
      </c>
      <c r="B1932" s="301">
        <v>2013</v>
      </c>
      <c r="C1932" s="302" t="s">
        <v>63</v>
      </c>
      <c r="D1932" s="302" t="s">
        <v>64</v>
      </c>
      <c r="E1932" s="302" t="s">
        <v>26</v>
      </c>
      <c r="F1932" s="302" t="s">
        <v>26</v>
      </c>
      <c r="G1932" s="302" t="s">
        <v>66</v>
      </c>
      <c r="H1932" s="301">
        <v>1890186</v>
      </c>
      <c r="I1932" s="301">
        <v>378517</v>
      </c>
      <c r="J1932" s="301">
        <v>627182</v>
      </c>
      <c r="K1932" s="301">
        <v>35923113</v>
      </c>
      <c r="L1932" s="301">
        <v>59787</v>
      </c>
      <c r="M1932" s="301">
        <v>3.1615589999999999E-2</v>
      </c>
    </row>
    <row r="1933" spans="1:13" ht="14.5" x14ac:dyDescent="0.35">
      <c r="A1933" s="301">
        <v>2013140103</v>
      </c>
      <c r="B1933" s="301">
        <v>2013</v>
      </c>
      <c r="C1933" s="302" t="s">
        <v>41</v>
      </c>
      <c r="D1933" s="302" t="s">
        <v>42</v>
      </c>
      <c r="E1933" s="302" t="s">
        <v>25</v>
      </c>
      <c r="F1933" s="302" t="s">
        <v>26</v>
      </c>
      <c r="G1933" s="302" t="s">
        <v>26</v>
      </c>
      <c r="H1933" s="301">
        <v>234701</v>
      </c>
      <c r="I1933" s="301">
        <v>454803</v>
      </c>
      <c r="J1933" s="301">
        <v>25128</v>
      </c>
      <c r="K1933" s="301">
        <v>41850496</v>
      </c>
      <c r="L1933" s="301">
        <v>2333</v>
      </c>
      <c r="M1933" s="301">
        <v>0.1005914</v>
      </c>
    </row>
    <row r="1934" spans="1:13" ht="14.5" x14ac:dyDescent="0.35">
      <c r="A1934" s="301">
        <v>2013140203</v>
      </c>
      <c r="B1934" s="301">
        <v>2013</v>
      </c>
      <c r="C1934" s="302" t="s">
        <v>41</v>
      </c>
      <c r="D1934" s="302" t="s">
        <v>42</v>
      </c>
      <c r="E1934" s="302" t="s">
        <v>27</v>
      </c>
      <c r="F1934" s="302" t="s">
        <v>26</v>
      </c>
      <c r="G1934" s="302" t="s">
        <v>26</v>
      </c>
      <c r="H1934" s="301">
        <v>390394</v>
      </c>
      <c r="I1934" s="301">
        <v>408234</v>
      </c>
      <c r="J1934" s="301">
        <v>68463</v>
      </c>
      <c r="K1934" s="301">
        <v>42080684</v>
      </c>
      <c r="L1934" s="301">
        <v>7062</v>
      </c>
      <c r="M1934" s="301">
        <v>5.5277409999999999E-2</v>
      </c>
    </row>
    <row r="1935" spans="1:13" ht="14.5" x14ac:dyDescent="0.35">
      <c r="A1935" s="301">
        <v>2013140303</v>
      </c>
      <c r="B1935" s="301">
        <v>2013</v>
      </c>
      <c r="C1935" s="302" t="s">
        <v>41</v>
      </c>
      <c r="D1935" s="302" t="s">
        <v>42</v>
      </c>
      <c r="E1935" s="302" t="s">
        <v>28</v>
      </c>
      <c r="F1935" s="302" t="s">
        <v>26</v>
      </c>
      <c r="G1935" s="302" t="s">
        <v>26</v>
      </c>
      <c r="H1935" s="301">
        <v>2785946</v>
      </c>
      <c r="I1935" s="301">
        <v>701030</v>
      </c>
      <c r="J1935" s="301">
        <v>603101</v>
      </c>
      <c r="K1935" s="301">
        <v>71590316</v>
      </c>
      <c r="L1935" s="301">
        <v>61313</v>
      </c>
      <c r="M1935" s="301">
        <v>4.5437779999999997E-2</v>
      </c>
    </row>
    <row r="1936" spans="1:13" ht="14.5" x14ac:dyDescent="0.35">
      <c r="A1936" s="301">
        <v>2013200103</v>
      </c>
      <c r="B1936" s="301">
        <v>2013</v>
      </c>
      <c r="C1936" s="302" t="s">
        <v>43</v>
      </c>
      <c r="D1936" s="302" t="s">
        <v>44</v>
      </c>
      <c r="E1936" s="302" t="s">
        <v>25</v>
      </c>
      <c r="F1936" s="302" t="s">
        <v>26</v>
      </c>
      <c r="G1936" s="302" t="s">
        <v>26</v>
      </c>
      <c r="H1936" s="301">
        <v>634470</v>
      </c>
      <c r="I1936" s="301">
        <v>350613</v>
      </c>
      <c r="J1936" s="301">
        <v>98267</v>
      </c>
      <c r="K1936" s="301">
        <v>32138012</v>
      </c>
      <c r="L1936" s="301">
        <v>9185</v>
      </c>
      <c r="M1936" s="301">
        <v>6.9080009999999997E-2</v>
      </c>
    </row>
    <row r="1937" spans="1:13" ht="14.5" x14ac:dyDescent="0.35">
      <c r="A1937" s="301">
        <v>2013200203</v>
      </c>
      <c r="B1937" s="301">
        <v>2013</v>
      </c>
      <c r="C1937" s="302" t="s">
        <v>43</v>
      </c>
      <c r="D1937" s="302" t="s">
        <v>44</v>
      </c>
      <c r="E1937" s="302" t="s">
        <v>27</v>
      </c>
      <c r="F1937" s="302" t="s">
        <v>26</v>
      </c>
      <c r="G1937" s="302" t="s">
        <v>26</v>
      </c>
      <c r="H1937" s="301">
        <v>1406384</v>
      </c>
      <c r="I1937" s="301">
        <v>421459</v>
      </c>
      <c r="J1937" s="301">
        <v>315637</v>
      </c>
      <c r="K1937" s="301">
        <v>40682006</v>
      </c>
      <c r="L1937" s="301">
        <v>30472</v>
      </c>
      <c r="M1937" s="301">
        <v>4.6153819999999998E-2</v>
      </c>
    </row>
    <row r="1938" spans="1:13" ht="14.5" x14ac:dyDescent="0.35">
      <c r="A1938" s="301">
        <v>2013200303</v>
      </c>
      <c r="B1938" s="301">
        <v>2013</v>
      </c>
      <c r="C1938" s="302" t="s">
        <v>43</v>
      </c>
      <c r="D1938" s="302" t="s">
        <v>44</v>
      </c>
      <c r="E1938" s="302" t="s">
        <v>28</v>
      </c>
      <c r="F1938" s="302" t="s">
        <v>26</v>
      </c>
      <c r="G1938" s="302" t="s">
        <v>26</v>
      </c>
      <c r="H1938" s="301">
        <v>2839423</v>
      </c>
      <c r="I1938" s="301">
        <v>499285</v>
      </c>
      <c r="J1938" s="301">
        <v>842919</v>
      </c>
      <c r="K1938" s="301">
        <v>43596315</v>
      </c>
      <c r="L1938" s="301">
        <v>72131</v>
      </c>
      <c r="M1938" s="301">
        <v>3.9364940000000001E-2</v>
      </c>
    </row>
    <row r="1939" spans="1:13" ht="14.5" x14ac:dyDescent="0.35">
      <c r="A1939" s="301">
        <v>2013240103</v>
      </c>
      <c r="B1939" s="301">
        <v>2013</v>
      </c>
      <c r="C1939" s="302" t="s">
        <v>45</v>
      </c>
      <c r="D1939" s="302" t="s">
        <v>46</v>
      </c>
      <c r="E1939" s="302" t="s">
        <v>25</v>
      </c>
      <c r="F1939" s="302" t="s">
        <v>26</v>
      </c>
      <c r="G1939" s="302" t="s">
        <v>26</v>
      </c>
      <c r="H1939" s="301">
        <v>231304</v>
      </c>
      <c r="I1939" s="301">
        <v>161100</v>
      </c>
      <c r="J1939" s="301">
        <v>34092</v>
      </c>
      <c r="K1939" s="301">
        <v>13009928</v>
      </c>
      <c r="L1939" s="301">
        <v>2782</v>
      </c>
      <c r="M1939" s="301">
        <v>8.3141980000000004E-2</v>
      </c>
    </row>
    <row r="1940" spans="1:13" ht="14.5" x14ac:dyDescent="0.35">
      <c r="A1940" s="301">
        <v>2013240203</v>
      </c>
      <c r="B1940" s="301">
        <v>2013</v>
      </c>
      <c r="C1940" s="302" t="s">
        <v>45</v>
      </c>
      <c r="D1940" s="302" t="s">
        <v>46</v>
      </c>
      <c r="E1940" s="302" t="s">
        <v>27</v>
      </c>
      <c r="F1940" s="302" t="s">
        <v>26</v>
      </c>
      <c r="G1940" s="302" t="s">
        <v>26</v>
      </c>
      <c r="H1940" s="301">
        <v>339978</v>
      </c>
      <c r="I1940" s="301">
        <v>86464</v>
      </c>
      <c r="J1940" s="301">
        <v>67385</v>
      </c>
      <c r="K1940" s="301">
        <v>7731172</v>
      </c>
      <c r="L1940" s="301">
        <v>6063</v>
      </c>
      <c r="M1940" s="301">
        <v>5.6074850000000002E-2</v>
      </c>
    </row>
    <row r="1941" spans="1:13" ht="14.5" x14ac:dyDescent="0.35">
      <c r="A1941" s="301">
        <v>2013240303</v>
      </c>
      <c r="B1941" s="301">
        <v>2013</v>
      </c>
      <c r="C1941" s="302" t="s">
        <v>45</v>
      </c>
      <c r="D1941" s="302" t="s">
        <v>46</v>
      </c>
      <c r="E1941" s="302" t="s">
        <v>28</v>
      </c>
      <c r="F1941" s="302" t="s">
        <v>26</v>
      </c>
      <c r="G1941" s="302" t="s">
        <v>26</v>
      </c>
      <c r="H1941" s="301">
        <v>1485166</v>
      </c>
      <c r="I1941" s="301">
        <v>216084</v>
      </c>
      <c r="J1941" s="301">
        <v>423549</v>
      </c>
      <c r="K1941" s="301">
        <v>19963736</v>
      </c>
      <c r="L1941" s="301">
        <v>39153</v>
      </c>
      <c r="M1941" s="301">
        <v>3.7932489999999999E-2</v>
      </c>
    </row>
    <row r="1942" spans="1:13" ht="14.5" x14ac:dyDescent="0.35">
      <c r="A1942" s="301">
        <v>2013260103</v>
      </c>
      <c r="B1942" s="301">
        <v>2013</v>
      </c>
      <c r="C1942" s="302" t="s">
        <v>47</v>
      </c>
      <c r="D1942" s="302" t="s">
        <v>48</v>
      </c>
      <c r="E1942" s="302" t="s">
        <v>25</v>
      </c>
      <c r="F1942" s="302" t="s">
        <v>26</v>
      </c>
      <c r="G1942" s="302" t="s">
        <v>26</v>
      </c>
      <c r="H1942" s="301">
        <v>321981</v>
      </c>
      <c r="I1942" s="301">
        <v>150188</v>
      </c>
      <c r="J1942" s="301">
        <v>40964</v>
      </c>
      <c r="K1942" s="301">
        <v>11361544</v>
      </c>
      <c r="L1942" s="301">
        <v>3091</v>
      </c>
      <c r="M1942" s="301">
        <v>0.1041667</v>
      </c>
    </row>
    <row r="1943" spans="1:13" ht="14.5" x14ac:dyDescent="0.35">
      <c r="A1943" s="301">
        <v>2013260203</v>
      </c>
      <c r="B1943" s="301">
        <v>2013</v>
      </c>
      <c r="C1943" s="302" t="s">
        <v>47</v>
      </c>
      <c r="D1943" s="302" t="s">
        <v>48</v>
      </c>
      <c r="E1943" s="302" t="s">
        <v>27</v>
      </c>
      <c r="F1943" s="302" t="s">
        <v>26</v>
      </c>
      <c r="G1943" s="302" t="s">
        <v>26</v>
      </c>
      <c r="H1943" s="301">
        <v>559210</v>
      </c>
      <c r="I1943" s="301">
        <v>145960</v>
      </c>
      <c r="J1943" s="301">
        <v>110032</v>
      </c>
      <c r="K1943" s="301">
        <v>10839800</v>
      </c>
      <c r="L1943" s="301">
        <v>8168</v>
      </c>
      <c r="M1943" s="301">
        <v>6.8461049999999996E-2</v>
      </c>
    </row>
    <row r="1944" spans="1:13" ht="14.5" x14ac:dyDescent="0.35">
      <c r="A1944" s="301">
        <v>2013260303</v>
      </c>
      <c r="B1944" s="301">
        <v>2013</v>
      </c>
      <c r="C1944" s="302" t="s">
        <v>47</v>
      </c>
      <c r="D1944" s="302" t="s">
        <v>48</v>
      </c>
      <c r="E1944" s="302" t="s">
        <v>28</v>
      </c>
      <c r="F1944" s="302" t="s">
        <v>26</v>
      </c>
      <c r="G1944" s="302" t="s">
        <v>26</v>
      </c>
      <c r="H1944" s="301">
        <v>1426931</v>
      </c>
      <c r="I1944" s="301">
        <v>224948</v>
      </c>
      <c r="J1944" s="301">
        <v>370490</v>
      </c>
      <c r="K1944" s="301">
        <v>17953448</v>
      </c>
      <c r="L1944" s="301">
        <v>29837</v>
      </c>
      <c r="M1944" s="301">
        <v>4.7824350000000002E-2</v>
      </c>
    </row>
    <row r="1945" spans="1:13" ht="14.5" x14ac:dyDescent="0.35">
      <c r="A1945" s="301">
        <v>2013280103</v>
      </c>
      <c r="B1945" s="301">
        <v>2013</v>
      </c>
      <c r="C1945" s="302" t="s">
        <v>49</v>
      </c>
      <c r="D1945" s="302" t="s">
        <v>50</v>
      </c>
      <c r="E1945" s="302" t="s">
        <v>25</v>
      </c>
      <c r="F1945" s="302" t="s">
        <v>26</v>
      </c>
      <c r="G1945" s="302" t="s">
        <v>26</v>
      </c>
      <c r="H1945" s="301">
        <v>1813133</v>
      </c>
      <c r="I1945" s="301">
        <v>824615</v>
      </c>
      <c r="J1945" s="301">
        <v>189546</v>
      </c>
      <c r="K1945" s="301">
        <v>76072634</v>
      </c>
      <c r="L1945" s="301">
        <v>17693</v>
      </c>
      <c r="M1945" s="301">
        <v>0.1024803</v>
      </c>
    </row>
    <row r="1946" spans="1:13" ht="14.5" x14ac:dyDescent="0.35">
      <c r="A1946" s="301">
        <v>2013280203</v>
      </c>
      <c r="B1946" s="301">
        <v>2013</v>
      </c>
      <c r="C1946" s="302" t="s">
        <v>49</v>
      </c>
      <c r="D1946" s="302" t="s">
        <v>50</v>
      </c>
      <c r="E1946" s="302" t="s">
        <v>27</v>
      </c>
      <c r="F1946" s="302" t="s">
        <v>26</v>
      </c>
      <c r="G1946" s="302" t="s">
        <v>26</v>
      </c>
      <c r="H1946" s="301">
        <v>3069687</v>
      </c>
      <c r="I1946" s="301">
        <v>733439</v>
      </c>
      <c r="J1946" s="301">
        <v>567295</v>
      </c>
      <c r="K1946" s="301">
        <v>69513424</v>
      </c>
      <c r="L1946" s="301">
        <v>53858</v>
      </c>
      <c r="M1946" s="301">
        <v>5.6995650000000002E-2</v>
      </c>
    </row>
    <row r="1947" spans="1:13" ht="14.5" x14ac:dyDescent="0.35">
      <c r="A1947" s="301">
        <v>2013280303</v>
      </c>
      <c r="B1947" s="301">
        <v>2013</v>
      </c>
      <c r="C1947" s="302" t="s">
        <v>49</v>
      </c>
      <c r="D1947" s="302" t="s">
        <v>50</v>
      </c>
      <c r="E1947" s="302" t="s">
        <v>28</v>
      </c>
      <c r="F1947" s="302" t="s">
        <v>26</v>
      </c>
      <c r="G1947" s="302" t="s">
        <v>26</v>
      </c>
      <c r="H1947" s="301">
        <v>4815649</v>
      </c>
      <c r="I1947" s="301">
        <v>837735</v>
      </c>
      <c r="J1947" s="301">
        <v>1256907</v>
      </c>
      <c r="K1947" s="301">
        <v>80103666</v>
      </c>
      <c r="L1947" s="301">
        <v>120268</v>
      </c>
      <c r="M1947" s="301">
        <v>4.0040979999999997E-2</v>
      </c>
    </row>
    <row r="1948" spans="1:13" ht="14.5" x14ac:dyDescent="0.35">
      <c r="A1948" s="301">
        <v>2013290103</v>
      </c>
      <c r="B1948" s="301">
        <v>2013</v>
      </c>
      <c r="C1948" s="302" t="s">
        <v>51</v>
      </c>
      <c r="D1948" s="302" t="s">
        <v>52</v>
      </c>
      <c r="E1948" s="302" t="s">
        <v>25</v>
      </c>
      <c r="F1948" s="302" t="s">
        <v>26</v>
      </c>
      <c r="G1948" s="302" t="s">
        <v>26</v>
      </c>
      <c r="H1948" s="301">
        <v>531449</v>
      </c>
      <c r="I1948" s="301">
        <v>283829</v>
      </c>
      <c r="J1948" s="301">
        <v>61948</v>
      </c>
      <c r="K1948" s="301">
        <v>22445661</v>
      </c>
      <c r="L1948" s="301">
        <v>4657</v>
      </c>
      <c r="M1948" s="301">
        <v>0.11412</v>
      </c>
    </row>
    <row r="1949" spans="1:13" ht="14.5" x14ac:dyDescent="0.35">
      <c r="A1949" s="301">
        <v>2013290203</v>
      </c>
      <c r="B1949" s="301">
        <v>2013</v>
      </c>
      <c r="C1949" s="302" t="s">
        <v>51</v>
      </c>
      <c r="D1949" s="302" t="s">
        <v>52</v>
      </c>
      <c r="E1949" s="302" t="s">
        <v>27</v>
      </c>
      <c r="F1949" s="302" t="s">
        <v>26</v>
      </c>
      <c r="G1949" s="302" t="s">
        <v>26</v>
      </c>
      <c r="H1949" s="301">
        <v>790078</v>
      </c>
      <c r="I1949" s="301">
        <v>203722</v>
      </c>
      <c r="J1949" s="301">
        <v>153438</v>
      </c>
      <c r="K1949" s="301">
        <v>15869019</v>
      </c>
      <c r="L1949" s="301">
        <v>11932</v>
      </c>
      <c r="M1949" s="301">
        <v>6.6215670000000004E-2</v>
      </c>
    </row>
    <row r="1950" spans="1:13" ht="14.5" x14ac:dyDescent="0.35">
      <c r="A1950" s="301">
        <v>2013290303</v>
      </c>
      <c r="B1950" s="301">
        <v>2013</v>
      </c>
      <c r="C1950" s="302" t="s">
        <v>51</v>
      </c>
      <c r="D1950" s="302" t="s">
        <v>52</v>
      </c>
      <c r="E1950" s="302" t="s">
        <v>28</v>
      </c>
      <c r="F1950" s="302" t="s">
        <v>26</v>
      </c>
      <c r="G1950" s="302" t="s">
        <v>26</v>
      </c>
      <c r="H1950" s="301">
        <v>1349746</v>
      </c>
      <c r="I1950" s="301">
        <v>226808</v>
      </c>
      <c r="J1950" s="301">
        <v>362721</v>
      </c>
      <c r="K1950" s="301">
        <v>18079603</v>
      </c>
      <c r="L1950" s="301">
        <v>28859</v>
      </c>
      <c r="M1950" s="301">
        <v>4.6769619999999998E-2</v>
      </c>
    </row>
    <row r="1951" spans="1:13" ht="14.5" x14ac:dyDescent="0.35">
      <c r="A1951" s="301">
        <v>2013320103</v>
      </c>
      <c r="B1951" s="301">
        <v>2013</v>
      </c>
      <c r="C1951" s="302" t="s">
        <v>53</v>
      </c>
      <c r="D1951" s="302" t="s">
        <v>54</v>
      </c>
      <c r="E1951" s="302" t="s">
        <v>25</v>
      </c>
      <c r="F1951" s="302" t="s">
        <v>26</v>
      </c>
      <c r="G1951" s="302" t="s">
        <v>26</v>
      </c>
      <c r="H1951" s="301">
        <v>556835</v>
      </c>
      <c r="I1951" s="301">
        <v>258450</v>
      </c>
      <c r="J1951" s="301">
        <v>72137</v>
      </c>
      <c r="K1951" s="301">
        <v>26536179</v>
      </c>
      <c r="L1951" s="301">
        <v>7398</v>
      </c>
      <c r="M1951" s="301">
        <v>7.5266200000000005E-2</v>
      </c>
    </row>
    <row r="1952" spans="1:13" ht="14.5" x14ac:dyDescent="0.35">
      <c r="A1952" s="301">
        <v>2013320203</v>
      </c>
      <c r="B1952" s="301">
        <v>2013</v>
      </c>
      <c r="C1952" s="302" t="s">
        <v>53</v>
      </c>
      <c r="D1952" s="302" t="s">
        <v>54</v>
      </c>
      <c r="E1952" s="302" t="s">
        <v>27</v>
      </c>
      <c r="F1952" s="302" t="s">
        <v>26</v>
      </c>
      <c r="G1952" s="302" t="s">
        <v>26</v>
      </c>
      <c r="H1952" s="301">
        <v>557753</v>
      </c>
      <c r="I1952" s="301">
        <v>137664</v>
      </c>
      <c r="J1952" s="301">
        <v>98612</v>
      </c>
      <c r="K1952" s="301">
        <v>13597328</v>
      </c>
      <c r="L1952" s="301">
        <v>9718</v>
      </c>
      <c r="M1952" s="301">
        <v>5.7394250000000001E-2</v>
      </c>
    </row>
    <row r="1953" spans="1:13" ht="14.5" x14ac:dyDescent="0.35">
      <c r="A1953" s="301">
        <v>2013320303</v>
      </c>
      <c r="B1953" s="301">
        <v>2013</v>
      </c>
      <c r="C1953" s="302" t="s">
        <v>53</v>
      </c>
      <c r="D1953" s="302" t="s">
        <v>54</v>
      </c>
      <c r="E1953" s="302" t="s">
        <v>28</v>
      </c>
      <c r="F1953" s="302" t="s">
        <v>26</v>
      </c>
      <c r="G1953" s="302" t="s">
        <v>26</v>
      </c>
      <c r="H1953" s="301">
        <v>741243</v>
      </c>
      <c r="I1953" s="301">
        <v>110832</v>
      </c>
      <c r="J1953" s="301">
        <v>160855</v>
      </c>
      <c r="K1953" s="301">
        <v>10449936</v>
      </c>
      <c r="L1953" s="301">
        <v>15120</v>
      </c>
      <c r="M1953" s="301">
        <v>4.9024270000000002E-2</v>
      </c>
    </row>
    <row r="1954" spans="1:13" ht="14.5" x14ac:dyDescent="0.35">
      <c r="A1954" s="301">
        <v>2013330103</v>
      </c>
      <c r="B1954" s="301">
        <v>2013</v>
      </c>
      <c r="C1954" s="302" t="s">
        <v>55</v>
      </c>
      <c r="D1954" s="302" t="s">
        <v>56</v>
      </c>
      <c r="E1954" s="302" t="s">
        <v>25</v>
      </c>
      <c r="F1954" s="302" t="s">
        <v>26</v>
      </c>
      <c r="G1954" s="302" t="s">
        <v>26</v>
      </c>
      <c r="H1954" s="301">
        <v>608653</v>
      </c>
      <c r="I1954" s="301">
        <v>286218</v>
      </c>
      <c r="J1954" s="301">
        <v>74882</v>
      </c>
      <c r="K1954" s="301">
        <v>26110807</v>
      </c>
      <c r="L1954" s="301">
        <v>6734</v>
      </c>
      <c r="M1954" s="301">
        <v>9.0379589999999996E-2</v>
      </c>
    </row>
    <row r="1955" spans="1:13" ht="14.5" x14ac:dyDescent="0.35">
      <c r="A1955" s="301">
        <v>2013330203</v>
      </c>
      <c r="B1955" s="301">
        <v>2013</v>
      </c>
      <c r="C1955" s="302" t="s">
        <v>55</v>
      </c>
      <c r="D1955" s="302" t="s">
        <v>56</v>
      </c>
      <c r="E1955" s="302" t="s">
        <v>27</v>
      </c>
      <c r="F1955" s="302" t="s">
        <v>26</v>
      </c>
      <c r="G1955" s="302" t="s">
        <v>26</v>
      </c>
      <c r="H1955" s="301">
        <v>863435</v>
      </c>
      <c r="I1955" s="301">
        <v>191494</v>
      </c>
      <c r="J1955" s="301">
        <v>141180</v>
      </c>
      <c r="K1955" s="301">
        <v>17109399</v>
      </c>
      <c r="L1955" s="301">
        <v>12614</v>
      </c>
      <c r="M1955" s="301">
        <v>6.8448960000000003E-2</v>
      </c>
    </row>
    <row r="1956" spans="1:13" ht="14.5" x14ac:dyDescent="0.35">
      <c r="A1956" s="301">
        <v>2013330303</v>
      </c>
      <c r="B1956" s="301">
        <v>2013</v>
      </c>
      <c r="C1956" s="302" t="s">
        <v>55</v>
      </c>
      <c r="D1956" s="302" t="s">
        <v>56</v>
      </c>
      <c r="E1956" s="302" t="s">
        <v>28</v>
      </c>
      <c r="F1956" s="302" t="s">
        <v>26</v>
      </c>
      <c r="G1956" s="302" t="s">
        <v>26</v>
      </c>
      <c r="H1956" s="301">
        <v>1330996</v>
      </c>
      <c r="I1956" s="301">
        <v>187760</v>
      </c>
      <c r="J1956" s="301">
        <v>297977</v>
      </c>
      <c r="K1956" s="301">
        <v>16241122</v>
      </c>
      <c r="L1956" s="301">
        <v>25633</v>
      </c>
      <c r="M1956" s="301">
        <v>5.1924730000000002E-2</v>
      </c>
    </row>
    <row r="1957" spans="1:13" ht="14.5" x14ac:dyDescent="0.35">
      <c r="A1957" s="301">
        <v>2013370103</v>
      </c>
      <c r="B1957" s="301">
        <v>2013</v>
      </c>
      <c r="C1957" s="302" t="s">
        <v>57</v>
      </c>
      <c r="D1957" s="302" t="s">
        <v>58</v>
      </c>
      <c r="E1957" s="302" t="s">
        <v>25</v>
      </c>
      <c r="F1957" s="302" t="s">
        <v>26</v>
      </c>
      <c r="G1957" s="302" t="s">
        <v>26</v>
      </c>
      <c r="H1957" s="301">
        <v>1163850</v>
      </c>
      <c r="I1957" s="301">
        <v>689657</v>
      </c>
      <c r="J1957" s="301">
        <v>191417</v>
      </c>
      <c r="K1957" s="301">
        <v>15670580</v>
      </c>
      <c r="L1957" s="301">
        <v>4261</v>
      </c>
      <c r="M1957" s="301">
        <v>0.27311479999999999</v>
      </c>
    </row>
    <row r="1958" spans="1:13" ht="14.5" x14ac:dyDescent="0.35">
      <c r="A1958" s="301">
        <v>2013370203</v>
      </c>
      <c r="B1958" s="301">
        <v>2013</v>
      </c>
      <c r="C1958" s="302" t="s">
        <v>57</v>
      </c>
      <c r="D1958" s="302" t="s">
        <v>58</v>
      </c>
      <c r="E1958" s="302" t="s">
        <v>27</v>
      </c>
      <c r="F1958" s="302" t="s">
        <v>26</v>
      </c>
      <c r="G1958" s="302" t="s">
        <v>26</v>
      </c>
      <c r="H1958" s="301">
        <v>1779785</v>
      </c>
      <c r="I1958" s="301">
        <v>642363</v>
      </c>
      <c r="J1958" s="301">
        <v>465619</v>
      </c>
      <c r="K1958" s="301">
        <v>14142451</v>
      </c>
      <c r="L1958" s="301">
        <v>10206</v>
      </c>
      <c r="M1958" s="301">
        <v>0.1743797</v>
      </c>
    </row>
    <row r="1959" spans="1:13" ht="14.5" x14ac:dyDescent="0.35">
      <c r="A1959" s="301">
        <v>2013370303</v>
      </c>
      <c r="B1959" s="301">
        <v>2013</v>
      </c>
      <c r="C1959" s="302" t="s">
        <v>57</v>
      </c>
      <c r="D1959" s="302" t="s">
        <v>58</v>
      </c>
      <c r="E1959" s="302" t="s">
        <v>28</v>
      </c>
      <c r="F1959" s="302" t="s">
        <v>26</v>
      </c>
      <c r="G1959" s="302" t="s">
        <v>26</v>
      </c>
      <c r="H1959" s="301">
        <v>2683649</v>
      </c>
      <c r="I1959" s="301">
        <v>631672</v>
      </c>
      <c r="J1959" s="301">
        <v>1035714</v>
      </c>
      <c r="K1959" s="301">
        <v>13913734</v>
      </c>
      <c r="L1959" s="301">
        <v>22696</v>
      </c>
      <c r="M1959" s="301">
        <v>0.11824229999999999</v>
      </c>
    </row>
    <row r="1960" spans="1:13" ht="14.5" x14ac:dyDescent="0.35">
      <c r="A1960" s="301">
        <v>2013400103</v>
      </c>
      <c r="B1960" s="301">
        <v>2013</v>
      </c>
      <c r="C1960" s="302" t="s">
        <v>59</v>
      </c>
      <c r="D1960" s="302" t="s">
        <v>60</v>
      </c>
      <c r="E1960" s="302" t="s">
        <v>25</v>
      </c>
      <c r="F1960" s="302" t="s">
        <v>26</v>
      </c>
      <c r="G1960" s="302" t="s">
        <v>26</v>
      </c>
      <c r="H1960" s="301">
        <v>473893</v>
      </c>
      <c r="I1960" s="301">
        <v>234792</v>
      </c>
      <c r="J1960" s="301">
        <v>59365</v>
      </c>
      <c r="K1960" s="301">
        <v>19956264</v>
      </c>
      <c r="L1960" s="301">
        <v>5095</v>
      </c>
      <c r="M1960" s="301">
        <v>9.3006989999999998E-2</v>
      </c>
    </row>
    <row r="1961" spans="1:13" ht="14.5" x14ac:dyDescent="0.35">
      <c r="A1961" s="301">
        <v>2013400203</v>
      </c>
      <c r="B1961" s="301">
        <v>2013</v>
      </c>
      <c r="C1961" s="302" t="s">
        <v>59</v>
      </c>
      <c r="D1961" s="302" t="s">
        <v>60</v>
      </c>
      <c r="E1961" s="302" t="s">
        <v>27</v>
      </c>
      <c r="F1961" s="302" t="s">
        <v>26</v>
      </c>
      <c r="G1961" s="302" t="s">
        <v>26</v>
      </c>
      <c r="H1961" s="301">
        <v>481059</v>
      </c>
      <c r="I1961" s="301">
        <v>153755</v>
      </c>
      <c r="J1961" s="301">
        <v>108527</v>
      </c>
      <c r="K1961" s="301">
        <v>13757707</v>
      </c>
      <c r="L1961" s="301">
        <v>9674</v>
      </c>
      <c r="M1961" s="301">
        <v>4.9728309999999998E-2</v>
      </c>
    </row>
    <row r="1962" spans="1:13" ht="14.5" x14ac:dyDescent="0.35">
      <c r="A1962" s="301">
        <v>2013400303</v>
      </c>
      <c r="B1962" s="301">
        <v>2013</v>
      </c>
      <c r="C1962" s="302" t="s">
        <v>59</v>
      </c>
      <c r="D1962" s="302" t="s">
        <v>60</v>
      </c>
      <c r="E1962" s="302" t="s">
        <v>28</v>
      </c>
      <c r="F1962" s="302" t="s">
        <v>26</v>
      </c>
      <c r="G1962" s="302" t="s">
        <v>26</v>
      </c>
      <c r="H1962" s="301">
        <v>232277</v>
      </c>
      <c r="I1962" s="301">
        <v>45144</v>
      </c>
      <c r="J1962" s="301">
        <v>65028</v>
      </c>
      <c r="K1962" s="301">
        <v>3628736</v>
      </c>
      <c r="L1962" s="301">
        <v>5224</v>
      </c>
      <c r="M1962" s="301">
        <v>4.4463009999999997E-2</v>
      </c>
    </row>
    <row r="1963" spans="1:13" ht="14.5" x14ac:dyDescent="0.35">
      <c r="A1963" s="301">
        <v>2013990103</v>
      </c>
      <c r="B1963" s="301">
        <v>2013</v>
      </c>
      <c r="C1963" s="302" t="s">
        <v>61</v>
      </c>
      <c r="D1963" s="302" t="s">
        <v>62</v>
      </c>
      <c r="E1963" s="302" t="s">
        <v>25</v>
      </c>
      <c r="F1963" s="302" t="s">
        <v>26</v>
      </c>
      <c r="G1963" s="302" t="s">
        <v>26</v>
      </c>
      <c r="H1963" s="301">
        <v>82632</v>
      </c>
      <c r="I1963" s="301">
        <v>14789</v>
      </c>
      <c r="J1963" s="301">
        <v>3553</v>
      </c>
      <c r="K1963" s="301">
        <v>865518</v>
      </c>
      <c r="L1963" s="301">
        <v>227</v>
      </c>
      <c r="M1963" s="301">
        <v>0.36439480000000002</v>
      </c>
    </row>
    <row r="1964" spans="1:13" ht="14.5" x14ac:dyDescent="0.35">
      <c r="A1964" s="301">
        <v>2013990203</v>
      </c>
      <c r="B1964" s="301">
        <v>2013</v>
      </c>
      <c r="C1964" s="302" t="s">
        <v>61</v>
      </c>
      <c r="D1964" s="302" t="s">
        <v>62</v>
      </c>
      <c r="E1964" s="302" t="s">
        <v>27</v>
      </c>
      <c r="F1964" s="302" t="s">
        <v>26</v>
      </c>
      <c r="G1964" s="302" t="s">
        <v>26</v>
      </c>
      <c r="H1964" s="301">
        <v>131288</v>
      </c>
      <c r="I1964" s="301">
        <v>31924</v>
      </c>
      <c r="J1964" s="301">
        <v>24614</v>
      </c>
      <c r="K1964" s="301">
        <v>2253347</v>
      </c>
      <c r="L1964" s="301">
        <v>1738</v>
      </c>
      <c r="M1964" s="301">
        <v>7.5548340000000005E-2</v>
      </c>
    </row>
    <row r="1965" spans="1:13" ht="14.5" x14ac:dyDescent="0.35">
      <c r="A1965" s="301">
        <v>2013990303</v>
      </c>
      <c r="B1965" s="301">
        <v>2013</v>
      </c>
      <c r="C1965" s="302" t="s">
        <v>61</v>
      </c>
      <c r="D1965" s="302" t="s">
        <v>62</v>
      </c>
      <c r="E1965" s="302" t="s">
        <v>28</v>
      </c>
      <c r="F1965" s="302" t="s">
        <v>26</v>
      </c>
      <c r="G1965" s="302" t="s">
        <v>26</v>
      </c>
      <c r="H1965" s="301">
        <v>301587</v>
      </c>
      <c r="I1965" s="301">
        <v>46439</v>
      </c>
      <c r="J1965" s="301">
        <v>78259</v>
      </c>
      <c r="K1965" s="301">
        <v>1793657</v>
      </c>
      <c r="L1965" s="301">
        <v>3031</v>
      </c>
      <c r="M1965" s="301">
        <v>9.9507849999999995E-2</v>
      </c>
    </row>
    <row r="1966" spans="1:13" ht="14.5" x14ac:dyDescent="0.35">
      <c r="A1966" s="301">
        <v>2014000103</v>
      </c>
      <c r="B1966" s="301">
        <v>2014</v>
      </c>
      <c r="C1966" s="302" t="s">
        <v>23</v>
      </c>
      <c r="D1966" s="302" t="s">
        <v>24</v>
      </c>
      <c r="E1966" s="302" t="s">
        <v>25</v>
      </c>
      <c r="F1966" s="302" t="s">
        <v>26</v>
      </c>
      <c r="G1966" s="302" t="s">
        <v>26</v>
      </c>
      <c r="H1966" s="301">
        <v>877237</v>
      </c>
      <c r="I1966" s="301">
        <v>2245928</v>
      </c>
      <c r="J1966" s="301">
        <v>748907</v>
      </c>
      <c r="K1966" s="301">
        <v>29775920</v>
      </c>
      <c r="L1966" s="301">
        <v>9673</v>
      </c>
      <c r="M1966" s="301">
        <v>9.0692179999999997E-2</v>
      </c>
    </row>
    <row r="1967" spans="1:13" ht="14.5" x14ac:dyDescent="0.35">
      <c r="A1967" s="301">
        <v>2014000203</v>
      </c>
      <c r="B1967" s="301">
        <v>2014</v>
      </c>
      <c r="C1967" s="302" t="s">
        <v>23</v>
      </c>
      <c r="D1967" s="302" t="s">
        <v>24</v>
      </c>
      <c r="E1967" s="302" t="s">
        <v>27</v>
      </c>
      <c r="F1967" s="302" t="s">
        <v>26</v>
      </c>
      <c r="G1967" s="302" t="s">
        <v>26</v>
      </c>
      <c r="H1967" s="301">
        <v>2519211</v>
      </c>
      <c r="I1967" s="301">
        <v>3986236</v>
      </c>
      <c r="J1967" s="301">
        <v>3252244</v>
      </c>
      <c r="K1967" s="301">
        <v>48749820</v>
      </c>
      <c r="L1967" s="301">
        <v>40119</v>
      </c>
      <c r="M1967" s="301">
        <v>6.2793050000000003E-2</v>
      </c>
    </row>
    <row r="1968" spans="1:13" ht="14.5" x14ac:dyDescent="0.35">
      <c r="A1968" s="301">
        <v>2014000303</v>
      </c>
      <c r="B1968" s="301">
        <v>2014</v>
      </c>
      <c r="C1968" s="302" t="s">
        <v>23</v>
      </c>
      <c r="D1968" s="302" t="s">
        <v>24</v>
      </c>
      <c r="E1968" s="302" t="s">
        <v>28</v>
      </c>
      <c r="F1968" s="302" t="s">
        <v>26</v>
      </c>
      <c r="G1968" s="302" t="s">
        <v>26</v>
      </c>
      <c r="H1968" s="301">
        <v>2506975</v>
      </c>
      <c r="I1968" s="301">
        <v>2566320</v>
      </c>
      <c r="J1968" s="301">
        <v>3280908</v>
      </c>
      <c r="K1968" s="301">
        <v>31584200</v>
      </c>
      <c r="L1968" s="301">
        <v>40467</v>
      </c>
      <c r="M1968" s="301">
        <v>6.1950489999999997E-2</v>
      </c>
    </row>
    <row r="1969" spans="1:13" ht="14.5" x14ac:dyDescent="0.35">
      <c r="A1969" s="301">
        <v>2014000403</v>
      </c>
      <c r="B1969" s="301">
        <v>2014</v>
      </c>
      <c r="C1969" s="302" t="s">
        <v>23</v>
      </c>
      <c r="D1969" s="302" t="s">
        <v>24</v>
      </c>
      <c r="E1969" s="302" t="s">
        <v>29</v>
      </c>
      <c r="F1969" s="302" t="s">
        <v>26</v>
      </c>
      <c r="G1969" s="302" t="s">
        <v>26</v>
      </c>
      <c r="H1969" s="301">
        <v>10115426</v>
      </c>
      <c r="I1969" s="301">
        <v>7138733</v>
      </c>
      <c r="J1969" s="301">
        <v>15454575</v>
      </c>
      <c r="K1969" s="301">
        <v>102484396</v>
      </c>
      <c r="L1969" s="301">
        <v>221608</v>
      </c>
      <c r="M1969" s="301">
        <v>4.5645499999999999E-2</v>
      </c>
    </row>
    <row r="1970" spans="1:13" ht="14.5" x14ac:dyDescent="0.35">
      <c r="A1970" s="301">
        <v>2014010403</v>
      </c>
      <c r="B1970" s="301">
        <v>2014</v>
      </c>
      <c r="C1970" s="302" t="s">
        <v>30</v>
      </c>
      <c r="D1970" s="302" t="s">
        <v>31</v>
      </c>
      <c r="E1970" s="302" t="s">
        <v>26</v>
      </c>
      <c r="F1970" s="302" t="s">
        <v>26</v>
      </c>
      <c r="G1970" s="302" t="s">
        <v>26</v>
      </c>
      <c r="H1970" s="301">
        <v>316572</v>
      </c>
      <c r="I1970" s="301">
        <v>51410</v>
      </c>
      <c r="J1970" s="301">
        <v>78558</v>
      </c>
      <c r="K1970" s="301">
        <v>4057764</v>
      </c>
      <c r="L1970" s="301">
        <v>6209</v>
      </c>
      <c r="M1970" s="301">
        <v>5.0987360000000002E-2</v>
      </c>
    </row>
    <row r="1971" spans="1:13" ht="14.5" x14ac:dyDescent="0.35">
      <c r="A1971" s="301">
        <v>2014020101</v>
      </c>
      <c r="B1971" s="301">
        <v>2014</v>
      </c>
      <c r="C1971" s="302" t="s">
        <v>32</v>
      </c>
      <c r="D1971" s="302" t="s">
        <v>33</v>
      </c>
      <c r="E1971" s="302" t="s">
        <v>25</v>
      </c>
      <c r="F1971" s="302" t="s">
        <v>34</v>
      </c>
      <c r="G1971" s="302" t="s">
        <v>25</v>
      </c>
      <c r="H1971" s="301">
        <v>52045</v>
      </c>
      <c r="I1971" s="301">
        <v>25912</v>
      </c>
      <c r="J1971" s="301">
        <v>6040</v>
      </c>
      <c r="K1971" s="301">
        <v>2462252</v>
      </c>
      <c r="L1971" s="301">
        <v>574</v>
      </c>
      <c r="M1971" s="301">
        <v>9.0741020000000006E-2</v>
      </c>
    </row>
    <row r="1972" spans="1:13" ht="14.5" x14ac:dyDescent="0.35">
      <c r="A1972" s="301">
        <v>2014020102</v>
      </c>
      <c r="B1972" s="301">
        <v>2014</v>
      </c>
      <c r="C1972" s="302" t="s">
        <v>32</v>
      </c>
      <c r="D1972" s="302" t="s">
        <v>33</v>
      </c>
      <c r="E1972" s="302" t="s">
        <v>25</v>
      </c>
      <c r="F1972" s="302" t="s">
        <v>34</v>
      </c>
      <c r="G1972" s="302" t="s">
        <v>27</v>
      </c>
      <c r="H1972" s="301">
        <v>144116</v>
      </c>
      <c r="I1972" s="301">
        <v>84392</v>
      </c>
      <c r="J1972" s="301">
        <v>20045</v>
      </c>
      <c r="K1972" s="301">
        <v>8149468</v>
      </c>
      <c r="L1972" s="301">
        <v>1984</v>
      </c>
      <c r="M1972" s="301">
        <v>7.2652190000000005E-2</v>
      </c>
    </row>
    <row r="1973" spans="1:13" ht="14.5" x14ac:dyDescent="0.35">
      <c r="A1973" s="301">
        <v>2014020103</v>
      </c>
      <c r="B1973" s="301">
        <v>2014</v>
      </c>
      <c r="C1973" s="302" t="s">
        <v>32</v>
      </c>
      <c r="D1973" s="302" t="s">
        <v>33</v>
      </c>
      <c r="E1973" s="302" t="s">
        <v>25</v>
      </c>
      <c r="F1973" s="302" t="s">
        <v>34</v>
      </c>
      <c r="G1973" s="302" t="s">
        <v>35</v>
      </c>
      <c r="H1973" s="301">
        <v>103944</v>
      </c>
      <c r="I1973" s="301">
        <v>57635</v>
      </c>
      <c r="J1973" s="301">
        <v>18425</v>
      </c>
      <c r="K1973" s="301">
        <v>6026538</v>
      </c>
      <c r="L1973" s="301">
        <v>1935</v>
      </c>
      <c r="M1973" s="301">
        <v>5.372379E-2</v>
      </c>
    </row>
    <row r="1974" spans="1:13" ht="14.5" x14ac:dyDescent="0.35">
      <c r="A1974" s="301">
        <v>2014020111</v>
      </c>
      <c r="B1974" s="301">
        <v>2014</v>
      </c>
      <c r="C1974" s="302" t="s">
        <v>32</v>
      </c>
      <c r="D1974" s="302" t="s">
        <v>33</v>
      </c>
      <c r="E1974" s="302" t="s">
        <v>25</v>
      </c>
      <c r="F1974" s="302" t="s">
        <v>36</v>
      </c>
      <c r="G1974" s="302" t="s">
        <v>25</v>
      </c>
      <c r="H1974" s="301">
        <v>36405</v>
      </c>
      <c r="I1974" s="301">
        <v>20168</v>
      </c>
      <c r="J1974" s="301">
        <v>4425</v>
      </c>
      <c r="K1974" s="301">
        <v>1935140</v>
      </c>
      <c r="L1974" s="301">
        <v>433</v>
      </c>
      <c r="M1974" s="301">
        <v>8.4096039999999997E-2</v>
      </c>
    </row>
    <row r="1975" spans="1:13" ht="14.5" x14ac:dyDescent="0.35">
      <c r="A1975" s="301">
        <v>2014020112</v>
      </c>
      <c r="B1975" s="301">
        <v>2014</v>
      </c>
      <c r="C1975" s="302" t="s">
        <v>32</v>
      </c>
      <c r="D1975" s="302" t="s">
        <v>33</v>
      </c>
      <c r="E1975" s="302" t="s">
        <v>25</v>
      </c>
      <c r="F1975" s="302" t="s">
        <v>36</v>
      </c>
      <c r="G1975" s="302" t="s">
        <v>27</v>
      </c>
      <c r="H1975" s="301">
        <v>68039</v>
      </c>
      <c r="I1975" s="301">
        <v>64544</v>
      </c>
      <c r="J1975" s="301">
        <v>10776</v>
      </c>
      <c r="K1975" s="301">
        <v>6260928</v>
      </c>
      <c r="L1975" s="301">
        <v>1060</v>
      </c>
      <c r="M1975" s="301">
        <v>6.4159969999999997E-2</v>
      </c>
    </row>
    <row r="1976" spans="1:13" ht="14.5" x14ac:dyDescent="0.35">
      <c r="A1976" s="301">
        <v>2014020113</v>
      </c>
      <c r="B1976" s="301">
        <v>2014</v>
      </c>
      <c r="C1976" s="302" t="s">
        <v>32</v>
      </c>
      <c r="D1976" s="302" t="s">
        <v>33</v>
      </c>
      <c r="E1976" s="302" t="s">
        <v>25</v>
      </c>
      <c r="F1976" s="302" t="s">
        <v>36</v>
      </c>
      <c r="G1976" s="302" t="s">
        <v>35</v>
      </c>
      <c r="H1976" s="301">
        <v>59659</v>
      </c>
      <c r="I1976" s="301">
        <v>54731</v>
      </c>
      <c r="J1976" s="301">
        <v>12225</v>
      </c>
      <c r="K1976" s="301">
        <v>5596677</v>
      </c>
      <c r="L1976" s="301">
        <v>1268</v>
      </c>
      <c r="M1976" s="301">
        <v>4.7061520000000003E-2</v>
      </c>
    </row>
    <row r="1977" spans="1:13" ht="14.5" x14ac:dyDescent="0.35">
      <c r="A1977" s="301">
        <v>2014020201</v>
      </c>
      <c r="B1977" s="301">
        <v>2014</v>
      </c>
      <c r="C1977" s="302" t="s">
        <v>32</v>
      </c>
      <c r="D1977" s="302" t="s">
        <v>33</v>
      </c>
      <c r="E1977" s="302" t="s">
        <v>27</v>
      </c>
      <c r="F1977" s="302" t="s">
        <v>34</v>
      </c>
      <c r="G1977" s="302" t="s">
        <v>25</v>
      </c>
      <c r="H1977" s="301">
        <v>131547</v>
      </c>
      <c r="I1977" s="301">
        <v>32968</v>
      </c>
      <c r="J1977" s="301">
        <v>24615</v>
      </c>
      <c r="K1977" s="301">
        <v>3255204</v>
      </c>
      <c r="L1977" s="301">
        <v>2432</v>
      </c>
      <c r="M1977" s="301">
        <v>5.4087499999999997E-2</v>
      </c>
    </row>
    <row r="1978" spans="1:13" ht="14.5" x14ac:dyDescent="0.35">
      <c r="A1978" s="301">
        <v>2014020202</v>
      </c>
      <c r="B1978" s="301">
        <v>2014</v>
      </c>
      <c r="C1978" s="302" t="s">
        <v>32</v>
      </c>
      <c r="D1978" s="302" t="s">
        <v>33</v>
      </c>
      <c r="E1978" s="302" t="s">
        <v>27</v>
      </c>
      <c r="F1978" s="302" t="s">
        <v>34</v>
      </c>
      <c r="G1978" s="302" t="s">
        <v>27</v>
      </c>
      <c r="H1978" s="301">
        <v>369590</v>
      </c>
      <c r="I1978" s="301">
        <v>97568</v>
      </c>
      <c r="J1978" s="301">
        <v>73509</v>
      </c>
      <c r="K1978" s="301">
        <v>9990076</v>
      </c>
      <c r="L1978" s="301">
        <v>7523</v>
      </c>
      <c r="M1978" s="301">
        <v>4.9125370000000002E-2</v>
      </c>
    </row>
    <row r="1979" spans="1:13" ht="14.5" x14ac:dyDescent="0.35">
      <c r="A1979" s="301">
        <v>2014020203</v>
      </c>
      <c r="B1979" s="301">
        <v>2014</v>
      </c>
      <c r="C1979" s="302" t="s">
        <v>32</v>
      </c>
      <c r="D1979" s="302" t="s">
        <v>33</v>
      </c>
      <c r="E1979" s="302" t="s">
        <v>27</v>
      </c>
      <c r="F1979" s="302" t="s">
        <v>34</v>
      </c>
      <c r="G1979" s="302" t="s">
        <v>35</v>
      </c>
      <c r="H1979" s="301">
        <v>743365</v>
      </c>
      <c r="I1979" s="301">
        <v>232353</v>
      </c>
      <c r="J1979" s="301">
        <v>183130</v>
      </c>
      <c r="K1979" s="301">
        <v>24731752</v>
      </c>
      <c r="L1979" s="301">
        <v>19482</v>
      </c>
      <c r="M1979" s="301">
        <v>3.8156000000000002E-2</v>
      </c>
    </row>
    <row r="1980" spans="1:13" ht="14.5" x14ac:dyDescent="0.35">
      <c r="A1980" s="301">
        <v>2014020211</v>
      </c>
      <c r="B1980" s="301">
        <v>2014</v>
      </c>
      <c r="C1980" s="302" t="s">
        <v>32</v>
      </c>
      <c r="D1980" s="302" t="s">
        <v>33</v>
      </c>
      <c r="E1980" s="302" t="s">
        <v>27</v>
      </c>
      <c r="F1980" s="302" t="s">
        <v>36</v>
      </c>
      <c r="G1980" s="302" t="s">
        <v>25</v>
      </c>
      <c r="H1980" s="301">
        <v>87085</v>
      </c>
      <c r="I1980" s="301">
        <v>26096</v>
      </c>
      <c r="J1980" s="301">
        <v>19495</v>
      </c>
      <c r="K1980" s="301">
        <v>2534868</v>
      </c>
      <c r="L1980" s="301">
        <v>1893</v>
      </c>
      <c r="M1980" s="301">
        <v>4.5993739999999998E-2</v>
      </c>
    </row>
    <row r="1981" spans="1:13" ht="14.5" x14ac:dyDescent="0.35">
      <c r="A1981" s="301">
        <v>2014020212</v>
      </c>
      <c r="B1981" s="301">
        <v>2014</v>
      </c>
      <c r="C1981" s="302" t="s">
        <v>32</v>
      </c>
      <c r="D1981" s="302" t="s">
        <v>33</v>
      </c>
      <c r="E1981" s="302" t="s">
        <v>27</v>
      </c>
      <c r="F1981" s="302" t="s">
        <v>36</v>
      </c>
      <c r="G1981" s="302" t="s">
        <v>27</v>
      </c>
      <c r="H1981" s="301">
        <v>82295</v>
      </c>
      <c r="I1981" s="301">
        <v>23696</v>
      </c>
      <c r="J1981" s="301">
        <v>17259</v>
      </c>
      <c r="K1981" s="301">
        <v>2397204</v>
      </c>
      <c r="L1981" s="301">
        <v>1744</v>
      </c>
      <c r="M1981" s="301">
        <v>4.7194560000000003E-2</v>
      </c>
    </row>
    <row r="1982" spans="1:13" ht="14.5" x14ac:dyDescent="0.35">
      <c r="A1982" s="301">
        <v>2014020213</v>
      </c>
      <c r="B1982" s="301">
        <v>2014</v>
      </c>
      <c r="C1982" s="302" t="s">
        <v>32</v>
      </c>
      <c r="D1982" s="302" t="s">
        <v>33</v>
      </c>
      <c r="E1982" s="302" t="s">
        <v>27</v>
      </c>
      <c r="F1982" s="302" t="s">
        <v>36</v>
      </c>
      <c r="G1982" s="302" t="s">
        <v>35</v>
      </c>
      <c r="H1982" s="301">
        <v>223454</v>
      </c>
      <c r="I1982" s="301">
        <v>75900</v>
      </c>
      <c r="J1982" s="301">
        <v>59669</v>
      </c>
      <c r="K1982" s="301">
        <v>7940349</v>
      </c>
      <c r="L1982" s="301">
        <v>6229</v>
      </c>
      <c r="M1982" s="301">
        <v>3.5873290000000002E-2</v>
      </c>
    </row>
    <row r="1983" spans="1:13" ht="14.5" x14ac:dyDescent="0.35">
      <c r="A1983" s="301">
        <v>2014020301</v>
      </c>
      <c r="B1983" s="301">
        <v>2014</v>
      </c>
      <c r="C1983" s="302" t="s">
        <v>32</v>
      </c>
      <c r="D1983" s="302" t="s">
        <v>33</v>
      </c>
      <c r="E1983" s="302" t="s">
        <v>28</v>
      </c>
      <c r="F1983" s="302" t="s">
        <v>34</v>
      </c>
      <c r="G1983" s="302" t="s">
        <v>25</v>
      </c>
      <c r="H1983" s="301">
        <v>186123</v>
      </c>
      <c r="I1983" s="301">
        <v>32304</v>
      </c>
      <c r="J1983" s="301">
        <v>48055</v>
      </c>
      <c r="K1983" s="301">
        <v>3192616</v>
      </c>
      <c r="L1983" s="301">
        <v>4732</v>
      </c>
      <c r="M1983" s="301">
        <v>3.9332390000000002E-2</v>
      </c>
    </row>
    <row r="1984" spans="1:13" ht="14.5" x14ac:dyDescent="0.35">
      <c r="A1984" s="301">
        <v>2014020302</v>
      </c>
      <c r="B1984" s="301">
        <v>2014</v>
      </c>
      <c r="C1984" s="302" t="s">
        <v>32</v>
      </c>
      <c r="D1984" s="302" t="s">
        <v>33</v>
      </c>
      <c r="E1984" s="302" t="s">
        <v>28</v>
      </c>
      <c r="F1984" s="302" t="s">
        <v>34</v>
      </c>
      <c r="G1984" s="302" t="s">
        <v>27</v>
      </c>
      <c r="H1984" s="301">
        <v>338876</v>
      </c>
      <c r="I1984" s="301">
        <v>61316</v>
      </c>
      <c r="J1984" s="301">
        <v>88947</v>
      </c>
      <c r="K1984" s="301">
        <v>6275416</v>
      </c>
      <c r="L1984" s="301">
        <v>9114</v>
      </c>
      <c r="M1984" s="301">
        <v>3.7181329999999999E-2</v>
      </c>
    </row>
    <row r="1985" spans="1:14" ht="14.5" x14ac:dyDescent="0.35">
      <c r="A1985" s="301">
        <v>2014020303</v>
      </c>
      <c r="B1985" s="301">
        <v>2014</v>
      </c>
      <c r="C1985" s="302" t="s">
        <v>32</v>
      </c>
      <c r="D1985" s="302" t="s">
        <v>33</v>
      </c>
      <c r="E1985" s="302" t="s">
        <v>28</v>
      </c>
      <c r="F1985" s="302" t="s">
        <v>34</v>
      </c>
      <c r="G1985" s="302" t="s">
        <v>35</v>
      </c>
      <c r="H1985" s="301">
        <v>2280646</v>
      </c>
      <c r="I1985" s="301">
        <v>449323</v>
      </c>
      <c r="J1985" s="301">
        <v>707581</v>
      </c>
      <c r="K1985" s="301">
        <v>48121620</v>
      </c>
      <c r="L1985" s="301">
        <v>75849</v>
      </c>
      <c r="M1985" s="301">
        <v>3.0068060000000001E-2</v>
      </c>
      <c r="N1985" s="104"/>
    </row>
    <row r="1986" spans="1:14" ht="14.5" x14ac:dyDescent="0.35">
      <c r="A1986" s="301">
        <v>2014020311</v>
      </c>
      <c r="B1986" s="301">
        <v>2014</v>
      </c>
      <c r="C1986" s="302" t="s">
        <v>32</v>
      </c>
      <c r="D1986" s="302" t="s">
        <v>33</v>
      </c>
      <c r="E1986" s="302" t="s">
        <v>28</v>
      </c>
      <c r="F1986" s="302" t="s">
        <v>36</v>
      </c>
      <c r="G1986" s="302" t="s">
        <v>25</v>
      </c>
      <c r="H1986" s="301">
        <v>100465</v>
      </c>
      <c r="I1986" s="301">
        <v>18936</v>
      </c>
      <c r="J1986" s="301">
        <v>29577</v>
      </c>
      <c r="K1986" s="301">
        <v>1732632</v>
      </c>
      <c r="L1986" s="301">
        <v>2681</v>
      </c>
      <c r="M1986" s="301">
        <v>3.7468210000000002E-2</v>
      </c>
      <c r="N1986" s="104"/>
    </row>
    <row r="1987" spans="1:14" ht="14.5" x14ac:dyDescent="0.35">
      <c r="A1987" s="301">
        <v>2014020312</v>
      </c>
      <c r="B1987" s="301">
        <v>2014</v>
      </c>
      <c r="C1987" s="302" t="s">
        <v>32</v>
      </c>
      <c r="D1987" s="302" t="s">
        <v>33</v>
      </c>
      <c r="E1987" s="302" t="s">
        <v>28</v>
      </c>
      <c r="F1987" s="302" t="s">
        <v>36</v>
      </c>
      <c r="G1987" s="302" t="s">
        <v>27</v>
      </c>
      <c r="H1987" s="301">
        <v>54986</v>
      </c>
      <c r="I1987" s="301">
        <v>10548</v>
      </c>
      <c r="J1987" s="301">
        <v>14708</v>
      </c>
      <c r="K1987" s="301">
        <v>1042428</v>
      </c>
      <c r="L1987" s="301">
        <v>1445</v>
      </c>
      <c r="M1987" s="301">
        <v>3.8043359999999998E-2</v>
      </c>
      <c r="N1987" s="104"/>
    </row>
    <row r="1988" spans="1:14" ht="14.5" x14ac:dyDescent="0.35">
      <c r="A1988" s="301">
        <v>2014020313</v>
      </c>
      <c r="B1988" s="301">
        <v>2014</v>
      </c>
      <c r="C1988" s="302" t="s">
        <v>32</v>
      </c>
      <c r="D1988" s="302" t="s">
        <v>33</v>
      </c>
      <c r="E1988" s="302" t="s">
        <v>28</v>
      </c>
      <c r="F1988" s="302" t="s">
        <v>36</v>
      </c>
      <c r="G1988" s="302" t="s">
        <v>35</v>
      </c>
      <c r="H1988" s="301">
        <v>333491</v>
      </c>
      <c r="I1988" s="301">
        <v>69943</v>
      </c>
      <c r="J1988" s="301">
        <v>105717</v>
      </c>
      <c r="K1988" s="301">
        <v>7362024</v>
      </c>
      <c r="L1988" s="301">
        <v>11132</v>
      </c>
      <c r="M1988" s="301">
        <v>2.995664E-2</v>
      </c>
      <c r="N1988" s="104"/>
    </row>
    <row r="1989" spans="1:14" ht="14.5" x14ac:dyDescent="0.35">
      <c r="A1989" s="301">
        <v>2014100103</v>
      </c>
      <c r="B1989" s="301">
        <v>2014</v>
      </c>
      <c r="C1989" s="302" t="s">
        <v>37</v>
      </c>
      <c r="D1989" s="302" t="s">
        <v>38</v>
      </c>
      <c r="E1989" s="302" t="s">
        <v>25</v>
      </c>
      <c r="F1989" s="302" t="s">
        <v>26</v>
      </c>
      <c r="G1989" s="302" t="s">
        <v>26</v>
      </c>
      <c r="H1989" s="301">
        <v>186023</v>
      </c>
      <c r="I1989" s="301">
        <v>568808</v>
      </c>
      <c r="J1989" s="301">
        <v>30118</v>
      </c>
      <c r="K1989" s="301">
        <v>43257837</v>
      </c>
      <c r="L1989" s="301">
        <v>2279</v>
      </c>
      <c r="M1989" s="301">
        <v>8.161873E-2</v>
      </c>
      <c r="N1989" s="104"/>
    </row>
    <row r="1990" spans="1:14" ht="14.5" x14ac:dyDescent="0.35">
      <c r="A1990" s="301">
        <v>2014100203</v>
      </c>
      <c r="B1990" s="301">
        <v>2014</v>
      </c>
      <c r="C1990" s="302" t="s">
        <v>37</v>
      </c>
      <c r="D1990" s="302" t="s">
        <v>38</v>
      </c>
      <c r="E1990" s="302" t="s">
        <v>27</v>
      </c>
      <c r="F1990" s="302" t="s">
        <v>26</v>
      </c>
      <c r="G1990" s="302" t="s">
        <v>26</v>
      </c>
      <c r="H1990" s="301">
        <v>155329</v>
      </c>
      <c r="I1990" s="301">
        <v>174958</v>
      </c>
      <c r="J1990" s="301">
        <v>25835</v>
      </c>
      <c r="K1990" s="301">
        <v>18025350</v>
      </c>
      <c r="L1990" s="301">
        <v>2657</v>
      </c>
      <c r="M1990" s="301">
        <v>5.8469359999999998E-2</v>
      </c>
      <c r="N1990" s="104"/>
    </row>
    <row r="1991" spans="1:14" ht="14.5" x14ac:dyDescent="0.35">
      <c r="A1991" s="301">
        <v>2014100303</v>
      </c>
      <c r="B1991" s="301">
        <v>2014</v>
      </c>
      <c r="C1991" s="302" t="s">
        <v>37</v>
      </c>
      <c r="D1991" s="302" t="s">
        <v>38</v>
      </c>
      <c r="E1991" s="302" t="s">
        <v>28</v>
      </c>
      <c r="F1991" s="302" t="s">
        <v>26</v>
      </c>
      <c r="G1991" s="302" t="s">
        <v>26</v>
      </c>
      <c r="H1991" s="301">
        <v>406290</v>
      </c>
      <c r="I1991" s="301">
        <v>136501</v>
      </c>
      <c r="J1991" s="301">
        <v>138587</v>
      </c>
      <c r="K1991" s="301">
        <v>12493199</v>
      </c>
      <c r="L1991" s="301">
        <v>13261</v>
      </c>
      <c r="M1991" s="301">
        <v>3.0638100000000001E-2</v>
      </c>
      <c r="N1991" s="104"/>
    </row>
    <row r="1992" spans="1:14" ht="14.5" x14ac:dyDescent="0.35">
      <c r="A1992" s="301">
        <v>2014110103</v>
      </c>
      <c r="B1992" s="301">
        <v>2014</v>
      </c>
      <c r="C1992" s="302" t="s">
        <v>39</v>
      </c>
      <c r="D1992" s="302" t="s">
        <v>40</v>
      </c>
      <c r="E1992" s="302" t="s">
        <v>25</v>
      </c>
      <c r="F1992" s="302" t="s">
        <v>34</v>
      </c>
      <c r="G1992" s="302" t="s">
        <v>26</v>
      </c>
      <c r="H1992" s="301">
        <v>1704570</v>
      </c>
      <c r="I1992" s="301">
        <v>915977</v>
      </c>
      <c r="J1992" s="301">
        <v>275022</v>
      </c>
      <c r="K1992" s="301">
        <v>101475730</v>
      </c>
      <c r="L1992" s="301">
        <v>30414</v>
      </c>
      <c r="M1992" s="301">
        <v>5.6046180000000001E-2</v>
      </c>
      <c r="N1992" s="104"/>
    </row>
    <row r="1993" spans="1:14" ht="14.5" x14ac:dyDescent="0.35">
      <c r="A1993" s="301">
        <v>2014110113</v>
      </c>
      <c r="B1993" s="301">
        <v>2014</v>
      </c>
      <c r="C1993" s="302" t="s">
        <v>39</v>
      </c>
      <c r="D1993" s="302" t="s">
        <v>40</v>
      </c>
      <c r="E1993" s="302" t="s">
        <v>25</v>
      </c>
      <c r="F1993" s="302" t="s">
        <v>36</v>
      </c>
      <c r="G1993" s="302" t="s">
        <v>26</v>
      </c>
      <c r="H1993" s="301">
        <v>1575889</v>
      </c>
      <c r="I1993" s="301">
        <v>1345877</v>
      </c>
      <c r="J1993" s="301">
        <v>277498</v>
      </c>
      <c r="K1993" s="301">
        <v>155863929</v>
      </c>
      <c r="L1993" s="301">
        <v>32573</v>
      </c>
      <c r="M1993" s="301">
        <v>4.8380149999999997E-2</v>
      </c>
      <c r="N1993" s="104"/>
    </row>
    <row r="1994" spans="1:14" ht="14.5" x14ac:dyDescent="0.35">
      <c r="A1994" s="301">
        <v>2014110203</v>
      </c>
      <c r="B1994" s="301">
        <v>2014</v>
      </c>
      <c r="C1994" s="302" t="s">
        <v>39</v>
      </c>
      <c r="D1994" s="302" t="s">
        <v>40</v>
      </c>
      <c r="E1994" s="302" t="s">
        <v>27</v>
      </c>
      <c r="F1994" s="302" t="s">
        <v>34</v>
      </c>
      <c r="G1994" s="302" t="s">
        <v>26</v>
      </c>
      <c r="H1994" s="301">
        <v>1187193</v>
      </c>
      <c r="I1994" s="301">
        <v>431834</v>
      </c>
      <c r="J1994" s="301">
        <v>292339</v>
      </c>
      <c r="K1994" s="301">
        <v>48774940</v>
      </c>
      <c r="L1994" s="301">
        <v>33016</v>
      </c>
      <c r="M1994" s="301">
        <v>3.5958539999999997E-2</v>
      </c>
      <c r="N1994" s="104"/>
    </row>
    <row r="1995" spans="1:14" ht="14.5" x14ac:dyDescent="0.35">
      <c r="A1995" s="301">
        <v>2014110213</v>
      </c>
      <c r="B1995" s="301">
        <v>2014</v>
      </c>
      <c r="C1995" s="302" t="s">
        <v>39</v>
      </c>
      <c r="D1995" s="302" t="s">
        <v>40</v>
      </c>
      <c r="E1995" s="302" t="s">
        <v>27</v>
      </c>
      <c r="F1995" s="302" t="s">
        <v>36</v>
      </c>
      <c r="G1995" s="302" t="s">
        <v>26</v>
      </c>
      <c r="H1995" s="301">
        <v>2911352</v>
      </c>
      <c r="I1995" s="301">
        <v>1370905</v>
      </c>
      <c r="J1995" s="301">
        <v>1056965</v>
      </c>
      <c r="K1995" s="301">
        <v>162157364</v>
      </c>
      <c r="L1995" s="301">
        <v>125185</v>
      </c>
      <c r="M1995" s="301">
        <v>2.3256490000000001E-2</v>
      </c>
      <c r="N1995" s="104"/>
    </row>
    <row r="1996" spans="1:14" ht="14.5" x14ac:dyDescent="0.35">
      <c r="A1996" s="301">
        <v>2014110303</v>
      </c>
      <c r="B1996" s="301">
        <v>2014</v>
      </c>
      <c r="C1996" s="302" t="s">
        <v>39</v>
      </c>
      <c r="D1996" s="302" t="s">
        <v>40</v>
      </c>
      <c r="E1996" s="302" t="s">
        <v>28</v>
      </c>
      <c r="F1996" s="302" t="s">
        <v>34</v>
      </c>
      <c r="G1996" s="302" t="s">
        <v>26</v>
      </c>
      <c r="H1996" s="301">
        <v>1346798</v>
      </c>
      <c r="I1996" s="301">
        <v>538581</v>
      </c>
      <c r="J1996" s="301">
        <v>652448</v>
      </c>
      <c r="K1996" s="301">
        <v>63624847</v>
      </c>
      <c r="L1996" s="301">
        <v>77076</v>
      </c>
      <c r="M1996" s="301">
        <v>1.7473740000000001E-2</v>
      </c>
      <c r="N1996" s="38"/>
    </row>
    <row r="1997" spans="1:14" ht="14.5" x14ac:dyDescent="0.35">
      <c r="A1997" s="301">
        <v>2014110313</v>
      </c>
      <c r="B1997" s="301">
        <v>2014</v>
      </c>
      <c r="C1997" s="302" t="s">
        <v>39</v>
      </c>
      <c r="D1997" s="302" t="s">
        <v>40</v>
      </c>
      <c r="E1997" s="302" t="s">
        <v>28</v>
      </c>
      <c r="F1997" s="302" t="s">
        <v>36</v>
      </c>
      <c r="G1997" s="302" t="s">
        <v>26</v>
      </c>
      <c r="H1997" s="301">
        <v>4279341</v>
      </c>
      <c r="I1997" s="301">
        <v>1775121</v>
      </c>
      <c r="J1997" s="301">
        <v>2169396</v>
      </c>
      <c r="K1997" s="301">
        <v>211789445</v>
      </c>
      <c r="L1997" s="301">
        <v>258845</v>
      </c>
      <c r="M1997" s="301">
        <v>1.6532439999999999E-2</v>
      </c>
      <c r="N1997" s="104"/>
    </row>
    <row r="1998" spans="1:14" ht="14.5" x14ac:dyDescent="0.35">
      <c r="A1998" s="301">
        <v>2014110403</v>
      </c>
      <c r="B1998" s="301">
        <v>2014</v>
      </c>
      <c r="C1998" s="302" t="s">
        <v>39</v>
      </c>
      <c r="D1998" s="302" t="s">
        <v>40</v>
      </c>
      <c r="E1998" s="302" t="s">
        <v>29</v>
      </c>
      <c r="F1998" s="302" t="s">
        <v>34</v>
      </c>
      <c r="G1998" s="302" t="s">
        <v>26</v>
      </c>
      <c r="H1998" s="301">
        <v>241279</v>
      </c>
      <c r="I1998" s="301">
        <v>69528</v>
      </c>
      <c r="J1998" s="301">
        <v>109883</v>
      </c>
      <c r="K1998" s="301">
        <v>8258152</v>
      </c>
      <c r="L1998" s="301">
        <v>13045</v>
      </c>
      <c r="M1998" s="301">
        <v>1.8496479999999999E-2</v>
      </c>
      <c r="N1998" s="38"/>
    </row>
    <row r="1999" spans="1:14" ht="14.5" x14ac:dyDescent="0.35">
      <c r="A1999" s="301">
        <v>2014110413</v>
      </c>
      <c r="B1999" s="301">
        <v>2014</v>
      </c>
      <c r="C1999" s="302" t="s">
        <v>39</v>
      </c>
      <c r="D1999" s="302" t="s">
        <v>40</v>
      </c>
      <c r="E1999" s="302" t="s">
        <v>29</v>
      </c>
      <c r="F1999" s="302" t="s">
        <v>36</v>
      </c>
      <c r="G1999" s="302" t="s">
        <v>26</v>
      </c>
      <c r="H1999" s="301">
        <v>1188025</v>
      </c>
      <c r="I1999" s="301">
        <v>396605</v>
      </c>
      <c r="J1999" s="301">
        <v>637432</v>
      </c>
      <c r="K1999" s="301">
        <v>47484735</v>
      </c>
      <c r="L1999" s="301">
        <v>76308</v>
      </c>
      <c r="M1999" s="301">
        <v>1.5568800000000001E-2</v>
      </c>
      <c r="N1999" s="104"/>
    </row>
    <row r="2000" spans="1:14" ht="14.5" x14ac:dyDescent="0.35">
      <c r="A2000" s="301">
        <v>2014130101</v>
      </c>
      <c r="B2000" s="301">
        <v>2014</v>
      </c>
      <c r="C2000" s="302" t="s">
        <v>63</v>
      </c>
      <c r="D2000" s="302" t="s">
        <v>64</v>
      </c>
      <c r="E2000" s="302" t="s">
        <v>65</v>
      </c>
      <c r="F2000" s="302" t="s">
        <v>26</v>
      </c>
      <c r="G2000" s="302" t="s">
        <v>25</v>
      </c>
      <c r="H2000" s="301">
        <v>151564</v>
      </c>
      <c r="I2000" s="301">
        <v>34440</v>
      </c>
      <c r="J2000" s="301">
        <v>30007</v>
      </c>
      <c r="K2000" s="301">
        <v>2983148</v>
      </c>
      <c r="L2000" s="301">
        <v>2650</v>
      </c>
      <c r="M2000" s="301">
        <v>5.7187960000000003E-2</v>
      </c>
      <c r="N2000" s="90"/>
    </row>
    <row r="2001" spans="1:14" ht="14.5" x14ac:dyDescent="0.35">
      <c r="A2001" s="301">
        <v>2014130401</v>
      </c>
      <c r="B2001" s="301">
        <v>2014</v>
      </c>
      <c r="C2001" s="302" t="s">
        <v>63</v>
      </c>
      <c r="D2001" s="302" t="s">
        <v>64</v>
      </c>
      <c r="E2001" s="302" t="s">
        <v>29</v>
      </c>
      <c r="F2001" s="302" t="s">
        <v>26</v>
      </c>
      <c r="G2001" s="302" t="s">
        <v>25</v>
      </c>
      <c r="H2001" s="301">
        <v>405542</v>
      </c>
      <c r="I2001" s="301">
        <v>54148</v>
      </c>
      <c r="J2001" s="301">
        <v>133442</v>
      </c>
      <c r="K2001" s="301">
        <v>4917628</v>
      </c>
      <c r="L2001" s="301">
        <v>12159</v>
      </c>
      <c r="M2001" s="301">
        <v>3.3353889999999997E-2</v>
      </c>
      <c r="N2001" s="90"/>
    </row>
    <row r="2002" spans="1:14" ht="14.5" x14ac:dyDescent="0.35">
      <c r="A2002" s="301">
        <v>2014130403</v>
      </c>
      <c r="B2002" s="301">
        <v>2014</v>
      </c>
      <c r="C2002" s="302" t="s">
        <v>63</v>
      </c>
      <c r="D2002" s="302" t="s">
        <v>64</v>
      </c>
      <c r="E2002" s="302" t="s">
        <v>26</v>
      </c>
      <c r="F2002" s="302" t="s">
        <v>26</v>
      </c>
      <c r="G2002" s="302" t="s">
        <v>66</v>
      </c>
      <c r="H2002" s="301">
        <v>2552296</v>
      </c>
      <c r="I2002" s="301">
        <v>504009</v>
      </c>
      <c r="J2002" s="301">
        <v>819970</v>
      </c>
      <c r="K2002" s="301">
        <v>49131078</v>
      </c>
      <c r="L2002" s="301">
        <v>80162</v>
      </c>
      <c r="M2002" s="301">
        <v>3.183938E-2</v>
      </c>
      <c r="N2002" s="104"/>
    </row>
    <row r="2003" spans="1:14" ht="14.5" x14ac:dyDescent="0.35">
      <c r="A2003" s="301">
        <v>2014140103</v>
      </c>
      <c r="B2003" s="301">
        <v>2014</v>
      </c>
      <c r="C2003" s="302" t="s">
        <v>41</v>
      </c>
      <c r="D2003" s="302" t="s">
        <v>42</v>
      </c>
      <c r="E2003" s="302" t="s">
        <v>25</v>
      </c>
      <c r="F2003" s="302" t="s">
        <v>26</v>
      </c>
      <c r="G2003" s="302" t="s">
        <v>26</v>
      </c>
      <c r="H2003" s="301">
        <v>255309</v>
      </c>
      <c r="I2003" s="301">
        <v>473479</v>
      </c>
      <c r="J2003" s="301">
        <v>27732</v>
      </c>
      <c r="K2003" s="301">
        <v>43466263</v>
      </c>
      <c r="L2003" s="301">
        <v>2594</v>
      </c>
      <c r="M2003" s="301">
        <v>9.8433599999999996E-2</v>
      </c>
      <c r="N2003" s="104"/>
    </row>
    <row r="2004" spans="1:14" ht="14.5" x14ac:dyDescent="0.35">
      <c r="A2004" s="301">
        <v>2014140203</v>
      </c>
      <c r="B2004" s="301">
        <v>2014</v>
      </c>
      <c r="C2004" s="302" t="s">
        <v>41</v>
      </c>
      <c r="D2004" s="302" t="s">
        <v>42</v>
      </c>
      <c r="E2004" s="302" t="s">
        <v>27</v>
      </c>
      <c r="F2004" s="302" t="s">
        <v>26</v>
      </c>
      <c r="G2004" s="302" t="s">
        <v>26</v>
      </c>
      <c r="H2004" s="301">
        <v>425843</v>
      </c>
      <c r="I2004" s="301">
        <v>440288</v>
      </c>
      <c r="J2004" s="301">
        <v>74286</v>
      </c>
      <c r="K2004" s="301">
        <v>45289035</v>
      </c>
      <c r="L2004" s="301">
        <v>7637</v>
      </c>
      <c r="M2004" s="301">
        <v>5.5759049999999998E-2</v>
      </c>
      <c r="N2004" s="104"/>
    </row>
    <row r="2005" spans="1:14" ht="14.5" x14ac:dyDescent="0.35">
      <c r="A2005" s="301">
        <v>2014140303</v>
      </c>
      <c r="B2005" s="301">
        <v>2014</v>
      </c>
      <c r="C2005" s="302" t="s">
        <v>41</v>
      </c>
      <c r="D2005" s="302" t="s">
        <v>42</v>
      </c>
      <c r="E2005" s="302" t="s">
        <v>28</v>
      </c>
      <c r="F2005" s="302" t="s">
        <v>26</v>
      </c>
      <c r="G2005" s="302" t="s">
        <v>26</v>
      </c>
      <c r="H2005" s="301">
        <v>3474752</v>
      </c>
      <c r="I2005" s="301">
        <v>828678</v>
      </c>
      <c r="J2005" s="301">
        <v>716240</v>
      </c>
      <c r="K2005" s="301">
        <v>86194598</v>
      </c>
      <c r="L2005" s="301">
        <v>74644</v>
      </c>
      <c r="M2005" s="301">
        <v>4.655128E-2</v>
      </c>
      <c r="N2005" s="104"/>
    </row>
    <row r="2006" spans="1:14" ht="14.5" x14ac:dyDescent="0.35">
      <c r="A2006" s="301">
        <v>2014200103</v>
      </c>
      <c r="B2006" s="301">
        <v>2014</v>
      </c>
      <c r="C2006" s="302" t="s">
        <v>43</v>
      </c>
      <c r="D2006" s="302" t="s">
        <v>44</v>
      </c>
      <c r="E2006" s="302" t="s">
        <v>25</v>
      </c>
      <c r="F2006" s="302" t="s">
        <v>26</v>
      </c>
      <c r="G2006" s="302" t="s">
        <v>26</v>
      </c>
      <c r="H2006" s="301">
        <v>638538</v>
      </c>
      <c r="I2006" s="301">
        <v>340514</v>
      </c>
      <c r="J2006" s="301">
        <v>93987</v>
      </c>
      <c r="K2006" s="301">
        <v>31865580</v>
      </c>
      <c r="L2006" s="301">
        <v>8724</v>
      </c>
      <c r="M2006" s="301">
        <v>7.3195109999999994E-2</v>
      </c>
      <c r="N2006" s="104"/>
    </row>
    <row r="2007" spans="1:14" ht="14.5" x14ac:dyDescent="0.35">
      <c r="A2007" s="301">
        <v>2014200203</v>
      </c>
      <c r="B2007" s="301">
        <v>2014</v>
      </c>
      <c r="C2007" s="302" t="s">
        <v>43</v>
      </c>
      <c r="D2007" s="302" t="s">
        <v>44</v>
      </c>
      <c r="E2007" s="302" t="s">
        <v>27</v>
      </c>
      <c r="F2007" s="302" t="s">
        <v>26</v>
      </c>
      <c r="G2007" s="302" t="s">
        <v>26</v>
      </c>
      <c r="H2007" s="301">
        <v>1472300</v>
      </c>
      <c r="I2007" s="301">
        <v>429140</v>
      </c>
      <c r="J2007" s="301">
        <v>323344</v>
      </c>
      <c r="K2007" s="301">
        <v>41343503</v>
      </c>
      <c r="L2007" s="301">
        <v>31158</v>
      </c>
      <c r="M2007" s="301">
        <v>4.7252379999999997E-2</v>
      </c>
      <c r="N2007" s="104"/>
    </row>
    <row r="2008" spans="1:14" ht="14.5" x14ac:dyDescent="0.35">
      <c r="A2008" s="301">
        <v>2014200303</v>
      </c>
      <c r="B2008" s="301">
        <v>2014</v>
      </c>
      <c r="C2008" s="302" t="s">
        <v>43</v>
      </c>
      <c r="D2008" s="302" t="s">
        <v>44</v>
      </c>
      <c r="E2008" s="302" t="s">
        <v>28</v>
      </c>
      <c r="F2008" s="302" t="s">
        <v>26</v>
      </c>
      <c r="G2008" s="302" t="s">
        <v>26</v>
      </c>
      <c r="H2008" s="301">
        <v>2976314</v>
      </c>
      <c r="I2008" s="301">
        <v>506847</v>
      </c>
      <c r="J2008" s="301">
        <v>866594</v>
      </c>
      <c r="K2008" s="301">
        <v>44154715</v>
      </c>
      <c r="L2008" s="301">
        <v>73993</v>
      </c>
      <c r="M2008" s="301">
        <v>4.0224509999999998E-2</v>
      </c>
      <c r="N2008" s="104"/>
    </row>
    <row r="2009" spans="1:14" ht="14.5" x14ac:dyDescent="0.35">
      <c r="A2009" s="301">
        <v>2014240103</v>
      </c>
      <c r="B2009" s="301">
        <v>2014</v>
      </c>
      <c r="C2009" s="302" t="s">
        <v>45</v>
      </c>
      <c r="D2009" s="302" t="s">
        <v>46</v>
      </c>
      <c r="E2009" s="302" t="s">
        <v>25</v>
      </c>
      <c r="F2009" s="302" t="s">
        <v>26</v>
      </c>
      <c r="G2009" s="302" t="s">
        <v>26</v>
      </c>
      <c r="H2009" s="301">
        <v>250180</v>
      </c>
      <c r="I2009" s="301">
        <v>167464</v>
      </c>
      <c r="J2009" s="301">
        <v>36167</v>
      </c>
      <c r="K2009" s="301">
        <v>14025368</v>
      </c>
      <c r="L2009" s="301">
        <v>3038</v>
      </c>
      <c r="M2009" s="301">
        <v>8.2340170000000004E-2</v>
      </c>
      <c r="N2009" s="104"/>
    </row>
    <row r="2010" spans="1:14" ht="14.5" x14ac:dyDescent="0.35">
      <c r="A2010" s="301">
        <v>2014240203</v>
      </c>
      <c r="B2010" s="301">
        <v>2014</v>
      </c>
      <c r="C2010" s="302" t="s">
        <v>45</v>
      </c>
      <c r="D2010" s="302" t="s">
        <v>46</v>
      </c>
      <c r="E2010" s="302" t="s">
        <v>27</v>
      </c>
      <c r="F2010" s="302" t="s">
        <v>26</v>
      </c>
      <c r="G2010" s="302" t="s">
        <v>26</v>
      </c>
      <c r="H2010" s="301">
        <v>402678</v>
      </c>
      <c r="I2010" s="301">
        <v>100180</v>
      </c>
      <c r="J2010" s="301">
        <v>77268</v>
      </c>
      <c r="K2010" s="301">
        <v>9003820</v>
      </c>
      <c r="L2010" s="301">
        <v>6976</v>
      </c>
      <c r="M2010" s="301">
        <v>5.7724829999999998E-2</v>
      </c>
      <c r="N2010" s="104"/>
    </row>
    <row r="2011" spans="1:14" ht="14.5" x14ac:dyDescent="0.35">
      <c r="A2011" s="301">
        <v>2014240303</v>
      </c>
      <c r="B2011" s="301">
        <v>2014</v>
      </c>
      <c r="C2011" s="302" t="s">
        <v>45</v>
      </c>
      <c r="D2011" s="302" t="s">
        <v>46</v>
      </c>
      <c r="E2011" s="302" t="s">
        <v>28</v>
      </c>
      <c r="F2011" s="302" t="s">
        <v>26</v>
      </c>
      <c r="G2011" s="302" t="s">
        <v>26</v>
      </c>
      <c r="H2011" s="301">
        <v>1614959</v>
      </c>
      <c r="I2011" s="301">
        <v>227856</v>
      </c>
      <c r="J2011" s="301">
        <v>441513</v>
      </c>
      <c r="K2011" s="301">
        <v>21086544</v>
      </c>
      <c r="L2011" s="301">
        <v>40815</v>
      </c>
      <c r="M2011" s="301">
        <v>3.956784E-2</v>
      </c>
      <c r="N2011" s="104"/>
    </row>
    <row r="2012" spans="1:14" ht="14.5" x14ac:dyDescent="0.35">
      <c r="A2012" s="301">
        <v>2014260103</v>
      </c>
      <c r="B2012" s="301">
        <v>2014</v>
      </c>
      <c r="C2012" s="302" t="s">
        <v>47</v>
      </c>
      <c r="D2012" s="302" t="s">
        <v>48</v>
      </c>
      <c r="E2012" s="302" t="s">
        <v>25</v>
      </c>
      <c r="F2012" s="302" t="s">
        <v>26</v>
      </c>
      <c r="G2012" s="302" t="s">
        <v>26</v>
      </c>
      <c r="H2012" s="301">
        <v>319210</v>
      </c>
      <c r="I2012" s="301">
        <v>144412</v>
      </c>
      <c r="J2012" s="301">
        <v>39686</v>
      </c>
      <c r="K2012" s="301">
        <v>10634472</v>
      </c>
      <c r="L2012" s="301">
        <v>2918</v>
      </c>
      <c r="M2012" s="301">
        <v>0.1093932</v>
      </c>
      <c r="N2012" s="104"/>
    </row>
    <row r="2013" spans="1:14" ht="14.5" x14ac:dyDescent="0.35">
      <c r="A2013" s="301">
        <v>2014260203</v>
      </c>
      <c r="B2013" s="301">
        <v>2014</v>
      </c>
      <c r="C2013" s="302" t="s">
        <v>47</v>
      </c>
      <c r="D2013" s="302" t="s">
        <v>48</v>
      </c>
      <c r="E2013" s="302" t="s">
        <v>27</v>
      </c>
      <c r="F2013" s="302" t="s">
        <v>26</v>
      </c>
      <c r="G2013" s="302" t="s">
        <v>26</v>
      </c>
      <c r="H2013" s="301">
        <v>605339</v>
      </c>
      <c r="I2013" s="301">
        <v>153456</v>
      </c>
      <c r="J2013" s="301">
        <v>115787</v>
      </c>
      <c r="K2013" s="301">
        <v>11493664</v>
      </c>
      <c r="L2013" s="301">
        <v>8685</v>
      </c>
      <c r="M2013" s="301">
        <v>6.9701250000000006E-2</v>
      </c>
      <c r="N2013" s="104"/>
    </row>
    <row r="2014" spans="1:14" ht="14.5" x14ac:dyDescent="0.35">
      <c r="A2014" s="301">
        <v>2014260303</v>
      </c>
      <c r="B2014" s="301">
        <v>2014</v>
      </c>
      <c r="C2014" s="302" t="s">
        <v>47</v>
      </c>
      <c r="D2014" s="302" t="s">
        <v>48</v>
      </c>
      <c r="E2014" s="302" t="s">
        <v>28</v>
      </c>
      <c r="F2014" s="302" t="s">
        <v>26</v>
      </c>
      <c r="G2014" s="302" t="s">
        <v>26</v>
      </c>
      <c r="H2014" s="301">
        <v>1360088</v>
      </c>
      <c r="I2014" s="301">
        <v>210848</v>
      </c>
      <c r="J2014" s="301">
        <v>346683</v>
      </c>
      <c r="K2014" s="301">
        <v>16751528</v>
      </c>
      <c r="L2014" s="301">
        <v>27880</v>
      </c>
      <c r="M2014" s="301">
        <v>4.8784069999999999E-2</v>
      </c>
      <c r="N2014" s="104"/>
    </row>
    <row r="2015" spans="1:14" ht="14.5" x14ac:dyDescent="0.35">
      <c r="A2015" s="301">
        <v>2014280103</v>
      </c>
      <c r="B2015" s="301">
        <v>2014</v>
      </c>
      <c r="C2015" s="302" t="s">
        <v>49</v>
      </c>
      <c r="D2015" s="302" t="s">
        <v>50</v>
      </c>
      <c r="E2015" s="302" t="s">
        <v>25</v>
      </c>
      <c r="F2015" s="302" t="s">
        <v>26</v>
      </c>
      <c r="G2015" s="302" t="s">
        <v>26</v>
      </c>
      <c r="H2015" s="301">
        <v>1925496</v>
      </c>
      <c r="I2015" s="301">
        <v>839373</v>
      </c>
      <c r="J2015" s="301">
        <v>193920</v>
      </c>
      <c r="K2015" s="301">
        <v>78637617</v>
      </c>
      <c r="L2015" s="301">
        <v>18173</v>
      </c>
      <c r="M2015" s="301">
        <v>0.1059515</v>
      </c>
      <c r="N2015" s="104"/>
    </row>
    <row r="2016" spans="1:14" ht="14.5" x14ac:dyDescent="0.35">
      <c r="A2016" s="301">
        <v>2014280203</v>
      </c>
      <c r="B2016" s="301">
        <v>2014</v>
      </c>
      <c r="C2016" s="302" t="s">
        <v>49</v>
      </c>
      <c r="D2016" s="302" t="s">
        <v>50</v>
      </c>
      <c r="E2016" s="302" t="s">
        <v>27</v>
      </c>
      <c r="F2016" s="302" t="s">
        <v>26</v>
      </c>
      <c r="G2016" s="302" t="s">
        <v>26</v>
      </c>
      <c r="H2016" s="301">
        <v>3162644</v>
      </c>
      <c r="I2016" s="301">
        <v>755066</v>
      </c>
      <c r="J2016" s="301">
        <v>584149</v>
      </c>
      <c r="K2016" s="301">
        <v>71389645</v>
      </c>
      <c r="L2016" s="301">
        <v>55309</v>
      </c>
      <c r="M2016" s="301">
        <v>5.7181370000000002E-2</v>
      </c>
      <c r="N2016" s="104"/>
    </row>
    <row r="2017" spans="1:13" ht="14.5" x14ac:dyDescent="0.35">
      <c r="A2017" s="301">
        <v>2014280303</v>
      </c>
      <c r="B2017" s="301">
        <v>2014</v>
      </c>
      <c r="C2017" s="302" t="s">
        <v>49</v>
      </c>
      <c r="D2017" s="302" t="s">
        <v>50</v>
      </c>
      <c r="E2017" s="302" t="s">
        <v>28</v>
      </c>
      <c r="F2017" s="302" t="s">
        <v>26</v>
      </c>
      <c r="G2017" s="302" t="s">
        <v>26</v>
      </c>
      <c r="H2017" s="301">
        <v>5118222</v>
      </c>
      <c r="I2017" s="301">
        <v>882272</v>
      </c>
      <c r="J2017" s="301">
        <v>1334138</v>
      </c>
      <c r="K2017" s="301">
        <v>84527203</v>
      </c>
      <c r="L2017" s="301">
        <v>127784</v>
      </c>
      <c r="M2017" s="301">
        <v>4.0053619999999998E-2</v>
      </c>
    </row>
    <row r="2018" spans="1:13" ht="14.5" x14ac:dyDescent="0.35">
      <c r="A2018" s="301">
        <v>2014290103</v>
      </c>
      <c r="B2018" s="301">
        <v>2014</v>
      </c>
      <c r="C2018" s="302" t="s">
        <v>51</v>
      </c>
      <c r="D2018" s="302" t="s">
        <v>52</v>
      </c>
      <c r="E2018" s="302" t="s">
        <v>25</v>
      </c>
      <c r="F2018" s="302" t="s">
        <v>26</v>
      </c>
      <c r="G2018" s="302" t="s">
        <v>26</v>
      </c>
      <c r="H2018" s="301">
        <v>582036</v>
      </c>
      <c r="I2018" s="301">
        <v>305939</v>
      </c>
      <c r="J2018" s="301">
        <v>68504</v>
      </c>
      <c r="K2018" s="301">
        <v>24185781</v>
      </c>
      <c r="L2018" s="301">
        <v>5168</v>
      </c>
      <c r="M2018" s="301">
        <v>0.11261450000000001</v>
      </c>
    </row>
    <row r="2019" spans="1:13" ht="14.5" x14ac:dyDescent="0.35">
      <c r="A2019" s="301">
        <v>2014290203</v>
      </c>
      <c r="B2019" s="301">
        <v>2014</v>
      </c>
      <c r="C2019" s="302" t="s">
        <v>51</v>
      </c>
      <c r="D2019" s="302" t="s">
        <v>52</v>
      </c>
      <c r="E2019" s="302" t="s">
        <v>27</v>
      </c>
      <c r="F2019" s="302" t="s">
        <v>26</v>
      </c>
      <c r="G2019" s="302" t="s">
        <v>26</v>
      </c>
      <c r="H2019" s="301">
        <v>749306</v>
      </c>
      <c r="I2019" s="301">
        <v>189368</v>
      </c>
      <c r="J2019" s="301">
        <v>143305</v>
      </c>
      <c r="K2019" s="301">
        <v>15209744</v>
      </c>
      <c r="L2019" s="301">
        <v>11477</v>
      </c>
      <c r="M2019" s="301">
        <v>6.5287719999999994E-2</v>
      </c>
    </row>
    <row r="2020" spans="1:13" ht="14.5" x14ac:dyDescent="0.35">
      <c r="A2020" s="301">
        <v>2014290303</v>
      </c>
      <c r="B2020" s="301">
        <v>2014</v>
      </c>
      <c r="C2020" s="302" t="s">
        <v>51</v>
      </c>
      <c r="D2020" s="302" t="s">
        <v>52</v>
      </c>
      <c r="E2020" s="302" t="s">
        <v>28</v>
      </c>
      <c r="F2020" s="302" t="s">
        <v>26</v>
      </c>
      <c r="G2020" s="302" t="s">
        <v>26</v>
      </c>
      <c r="H2020" s="301">
        <v>1406167</v>
      </c>
      <c r="I2020" s="301">
        <v>232986</v>
      </c>
      <c r="J2020" s="301">
        <v>363747</v>
      </c>
      <c r="K2020" s="301">
        <v>18471585</v>
      </c>
      <c r="L2020" s="301">
        <v>28619</v>
      </c>
      <c r="M2020" s="301">
        <v>4.913381E-2</v>
      </c>
    </row>
    <row r="2021" spans="1:13" ht="14.5" x14ac:dyDescent="0.35">
      <c r="A2021" s="301">
        <v>2014320103</v>
      </c>
      <c r="B2021" s="301">
        <v>2014</v>
      </c>
      <c r="C2021" s="302" t="s">
        <v>53</v>
      </c>
      <c r="D2021" s="302" t="s">
        <v>54</v>
      </c>
      <c r="E2021" s="302" t="s">
        <v>25</v>
      </c>
      <c r="F2021" s="302" t="s">
        <v>26</v>
      </c>
      <c r="G2021" s="302" t="s">
        <v>26</v>
      </c>
      <c r="H2021" s="301">
        <v>569438</v>
      </c>
      <c r="I2021" s="301">
        <v>263345</v>
      </c>
      <c r="J2021" s="301">
        <v>72818</v>
      </c>
      <c r="K2021" s="301">
        <v>27093714</v>
      </c>
      <c r="L2021" s="301">
        <v>7484</v>
      </c>
      <c r="M2021" s="301">
        <v>7.6092199999999999E-2</v>
      </c>
    </row>
    <row r="2022" spans="1:13" ht="14.5" x14ac:dyDescent="0.35">
      <c r="A2022" s="301">
        <v>2014320203</v>
      </c>
      <c r="B2022" s="301">
        <v>2014</v>
      </c>
      <c r="C2022" s="302" t="s">
        <v>53</v>
      </c>
      <c r="D2022" s="302" t="s">
        <v>54</v>
      </c>
      <c r="E2022" s="302" t="s">
        <v>27</v>
      </c>
      <c r="F2022" s="302" t="s">
        <v>26</v>
      </c>
      <c r="G2022" s="302" t="s">
        <v>26</v>
      </c>
      <c r="H2022" s="301">
        <v>559808</v>
      </c>
      <c r="I2022" s="301">
        <v>140507</v>
      </c>
      <c r="J2022" s="301">
        <v>99282</v>
      </c>
      <c r="K2022" s="301">
        <v>13861631</v>
      </c>
      <c r="L2022" s="301">
        <v>9767</v>
      </c>
      <c r="M2022" s="301">
        <v>5.7318139999999997E-2</v>
      </c>
    </row>
    <row r="2023" spans="1:13" ht="14.5" x14ac:dyDescent="0.35">
      <c r="A2023" s="301">
        <v>2014320303</v>
      </c>
      <c r="B2023" s="301">
        <v>2014</v>
      </c>
      <c r="C2023" s="302" t="s">
        <v>53</v>
      </c>
      <c r="D2023" s="302" t="s">
        <v>54</v>
      </c>
      <c r="E2023" s="302" t="s">
        <v>28</v>
      </c>
      <c r="F2023" s="302" t="s">
        <v>26</v>
      </c>
      <c r="G2023" s="302" t="s">
        <v>26</v>
      </c>
      <c r="H2023" s="301">
        <v>782304</v>
      </c>
      <c r="I2023" s="301">
        <v>114176</v>
      </c>
      <c r="J2023" s="301">
        <v>165985</v>
      </c>
      <c r="K2023" s="301">
        <v>10903396</v>
      </c>
      <c r="L2023" s="301">
        <v>15804</v>
      </c>
      <c r="M2023" s="301">
        <v>4.9499210000000002E-2</v>
      </c>
    </row>
    <row r="2024" spans="1:13" ht="14.5" x14ac:dyDescent="0.35">
      <c r="A2024" s="301">
        <v>2014330103</v>
      </c>
      <c r="B2024" s="301">
        <v>2014</v>
      </c>
      <c r="C2024" s="302" t="s">
        <v>55</v>
      </c>
      <c r="D2024" s="302" t="s">
        <v>56</v>
      </c>
      <c r="E2024" s="302" t="s">
        <v>25</v>
      </c>
      <c r="F2024" s="302" t="s">
        <v>26</v>
      </c>
      <c r="G2024" s="302" t="s">
        <v>26</v>
      </c>
      <c r="H2024" s="301">
        <v>646648</v>
      </c>
      <c r="I2024" s="301">
        <v>304252</v>
      </c>
      <c r="J2024" s="301">
        <v>78259</v>
      </c>
      <c r="K2024" s="301">
        <v>27865214</v>
      </c>
      <c r="L2024" s="301">
        <v>7088</v>
      </c>
      <c r="M2024" s="301">
        <v>9.1233159999999994E-2</v>
      </c>
    </row>
    <row r="2025" spans="1:13" ht="14.5" x14ac:dyDescent="0.35">
      <c r="A2025" s="301">
        <v>2014330203</v>
      </c>
      <c r="B2025" s="301">
        <v>2014</v>
      </c>
      <c r="C2025" s="302" t="s">
        <v>55</v>
      </c>
      <c r="D2025" s="302" t="s">
        <v>56</v>
      </c>
      <c r="E2025" s="302" t="s">
        <v>27</v>
      </c>
      <c r="F2025" s="302" t="s">
        <v>26</v>
      </c>
      <c r="G2025" s="302" t="s">
        <v>26</v>
      </c>
      <c r="H2025" s="301">
        <v>846080</v>
      </c>
      <c r="I2025" s="301">
        <v>184472</v>
      </c>
      <c r="J2025" s="301">
        <v>137184</v>
      </c>
      <c r="K2025" s="301">
        <v>16363985</v>
      </c>
      <c r="L2025" s="301">
        <v>12160</v>
      </c>
      <c r="M2025" s="301">
        <v>6.9578500000000001E-2</v>
      </c>
    </row>
    <row r="2026" spans="1:13" ht="14.5" x14ac:dyDescent="0.35">
      <c r="A2026" s="301">
        <v>2014330303</v>
      </c>
      <c r="B2026" s="301">
        <v>2014</v>
      </c>
      <c r="C2026" s="302" t="s">
        <v>55</v>
      </c>
      <c r="D2026" s="302" t="s">
        <v>56</v>
      </c>
      <c r="E2026" s="302" t="s">
        <v>28</v>
      </c>
      <c r="F2026" s="302" t="s">
        <v>26</v>
      </c>
      <c r="G2026" s="302" t="s">
        <v>26</v>
      </c>
      <c r="H2026" s="301">
        <v>1316128</v>
      </c>
      <c r="I2026" s="301">
        <v>183128</v>
      </c>
      <c r="J2026" s="301">
        <v>292610</v>
      </c>
      <c r="K2026" s="301">
        <v>16007790</v>
      </c>
      <c r="L2026" s="301">
        <v>25477</v>
      </c>
      <c r="M2026" s="301">
        <v>5.1659139999999999E-2</v>
      </c>
    </row>
    <row r="2027" spans="1:13" ht="14.5" x14ac:dyDescent="0.35">
      <c r="A2027" s="301">
        <v>2014370103</v>
      </c>
      <c r="B2027" s="301">
        <v>2014</v>
      </c>
      <c r="C2027" s="302" t="s">
        <v>57</v>
      </c>
      <c r="D2027" s="302" t="s">
        <v>58</v>
      </c>
      <c r="E2027" s="302" t="s">
        <v>25</v>
      </c>
      <c r="F2027" s="302" t="s">
        <v>26</v>
      </c>
      <c r="G2027" s="302" t="s">
        <v>26</v>
      </c>
      <c r="H2027" s="301">
        <v>1202056</v>
      </c>
      <c r="I2027" s="301">
        <v>714147</v>
      </c>
      <c r="J2027" s="301">
        <v>197559</v>
      </c>
      <c r="K2027" s="301">
        <v>16825049</v>
      </c>
      <c r="L2027" s="301">
        <v>4570</v>
      </c>
      <c r="M2027" s="301">
        <v>0.26301609999999997</v>
      </c>
    </row>
    <row r="2028" spans="1:13" ht="14.5" x14ac:dyDescent="0.35">
      <c r="A2028" s="301">
        <v>2014370203</v>
      </c>
      <c r="B2028" s="301">
        <v>2014</v>
      </c>
      <c r="C2028" s="302" t="s">
        <v>57</v>
      </c>
      <c r="D2028" s="302" t="s">
        <v>58</v>
      </c>
      <c r="E2028" s="302" t="s">
        <v>27</v>
      </c>
      <c r="F2028" s="302" t="s">
        <v>26</v>
      </c>
      <c r="G2028" s="302" t="s">
        <v>26</v>
      </c>
      <c r="H2028" s="301">
        <v>1788880</v>
      </c>
      <c r="I2028" s="301">
        <v>641856</v>
      </c>
      <c r="J2028" s="301">
        <v>470219</v>
      </c>
      <c r="K2028" s="301">
        <v>14217348</v>
      </c>
      <c r="L2028" s="301">
        <v>10365</v>
      </c>
      <c r="M2028" s="301">
        <v>0.17258660000000001</v>
      </c>
    </row>
    <row r="2029" spans="1:13" ht="14.5" x14ac:dyDescent="0.35">
      <c r="A2029" s="301">
        <v>2014370303</v>
      </c>
      <c r="B2029" s="301">
        <v>2014</v>
      </c>
      <c r="C2029" s="302" t="s">
        <v>57</v>
      </c>
      <c r="D2029" s="302" t="s">
        <v>58</v>
      </c>
      <c r="E2029" s="302" t="s">
        <v>28</v>
      </c>
      <c r="F2029" s="302" t="s">
        <v>26</v>
      </c>
      <c r="G2029" s="302" t="s">
        <v>26</v>
      </c>
      <c r="H2029" s="301">
        <v>2867017</v>
      </c>
      <c r="I2029" s="301">
        <v>661324</v>
      </c>
      <c r="J2029" s="301">
        <v>1085074</v>
      </c>
      <c r="K2029" s="301">
        <v>14645729</v>
      </c>
      <c r="L2029" s="301">
        <v>23833</v>
      </c>
      <c r="M2029" s="301">
        <v>0.12029819999999999</v>
      </c>
    </row>
    <row r="2030" spans="1:13" ht="14.5" x14ac:dyDescent="0.35">
      <c r="A2030" s="301">
        <v>2014400103</v>
      </c>
      <c r="B2030" s="301">
        <v>2014</v>
      </c>
      <c r="C2030" s="302" t="s">
        <v>59</v>
      </c>
      <c r="D2030" s="302" t="s">
        <v>60</v>
      </c>
      <c r="E2030" s="302" t="s">
        <v>25</v>
      </c>
      <c r="F2030" s="302" t="s">
        <v>26</v>
      </c>
      <c r="G2030" s="302" t="s">
        <v>26</v>
      </c>
      <c r="H2030" s="301">
        <v>494627</v>
      </c>
      <c r="I2030" s="301">
        <v>241168</v>
      </c>
      <c r="J2030" s="301">
        <v>60822</v>
      </c>
      <c r="K2030" s="301">
        <v>20516880</v>
      </c>
      <c r="L2030" s="301">
        <v>5230</v>
      </c>
      <c r="M2030" s="301">
        <v>9.4572009999999998E-2</v>
      </c>
    </row>
    <row r="2031" spans="1:13" ht="14.5" x14ac:dyDescent="0.35">
      <c r="A2031" s="301">
        <v>2014400203</v>
      </c>
      <c r="B2031" s="301">
        <v>2014</v>
      </c>
      <c r="C2031" s="302" t="s">
        <v>59</v>
      </c>
      <c r="D2031" s="302" t="s">
        <v>60</v>
      </c>
      <c r="E2031" s="302" t="s">
        <v>27</v>
      </c>
      <c r="F2031" s="302" t="s">
        <v>26</v>
      </c>
      <c r="G2031" s="302" t="s">
        <v>26</v>
      </c>
      <c r="H2031" s="301">
        <v>446954</v>
      </c>
      <c r="I2031" s="301">
        <v>138603</v>
      </c>
      <c r="J2031" s="301">
        <v>98447</v>
      </c>
      <c r="K2031" s="301">
        <v>12301548</v>
      </c>
      <c r="L2031" s="301">
        <v>8733</v>
      </c>
      <c r="M2031" s="301">
        <v>5.117816E-2</v>
      </c>
    </row>
    <row r="2032" spans="1:13" ht="14.5" x14ac:dyDescent="0.35">
      <c r="A2032" s="301">
        <v>2014400303</v>
      </c>
      <c r="B2032" s="301">
        <v>2014</v>
      </c>
      <c r="C2032" s="302" t="s">
        <v>59</v>
      </c>
      <c r="D2032" s="302" t="s">
        <v>60</v>
      </c>
      <c r="E2032" s="302" t="s">
        <v>28</v>
      </c>
      <c r="F2032" s="302" t="s">
        <v>26</v>
      </c>
      <c r="G2032" s="302" t="s">
        <v>26</v>
      </c>
      <c r="H2032" s="301">
        <v>200319</v>
      </c>
      <c r="I2032" s="301">
        <v>40444</v>
      </c>
      <c r="J2032" s="301">
        <v>55755</v>
      </c>
      <c r="K2032" s="301">
        <v>3274632</v>
      </c>
      <c r="L2032" s="301">
        <v>4511</v>
      </c>
      <c r="M2032" s="301">
        <v>4.4408389999999999E-2</v>
      </c>
    </row>
    <row r="2033" spans="1:13" ht="14.5" x14ac:dyDescent="0.35">
      <c r="A2033" s="301">
        <v>2014990103</v>
      </c>
      <c r="B2033" s="301">
        <v>2014</v>
      </c>
      <c r="C2033" s="302" t="s">
        <v>61</v>
      </c>
      <c r="D2033" s="302" t="s">
        <v>62</v>
      </c>
      <c r="E2033" s="302" t="s">
        <v>25</v>
      </c>
      <c r="F2033" s="302" t="s">
        <v>26</v>
      </c>
      <c r="G2033" s="302" t="s">
        <v>26</v>
      </c>
      <c r="H2033" s="301">
        <v>51364</v>
      </c>
      <c r="I2033" s="301">
        <v>16815</v>
      </c>
      <c r="J2033" s="301">
        <v>4383</v>
      </c>
      <c r="K2033" s="301">
        <v>889467</v>
      </c>
      <c r="L2033" s="301">
        <v>244</v>
      </c>
      <c r="M2033" s="301">
        <v>0.21018790000000001</v>
      </c>
    </row>
    <row r="2034" spans="1:13" ht="14.5" x14ac:dyDescent="0.35">
      <c r="A2034" s="301">
        <v>2014990203</v>
      </c>
      <c r="B2034" s="301">
        <v>2014</v>
      </c>
      <c r="C2034" s="302" t="s">
        <v>61</v>
      </c>
      <c r="D2034" s="302" t="s">
        <v>62</v>
      </c>
      <c r="E2034" s="302" t="s">
        <v>27</v>
      </c>
      <c r="F2034" s="302" t="s">
        <v>26</v>
      </c>
      <c r="G2034" s="302" t="s">
        <v>26</v>
      </c>
      <c r="H2034" s="301">
        <v>157845</v>
      </c>
      <c r="I2034" s="301">
        <v>34827</v>
      </c>
      <c r="J2034" s="301">
        <v>26565</v>
      </c>
      <c r="K2034" s="301">
        <v>2282761</v>
      </c>
      <c r="L2034" s="301">
        <v>1761</v>
      </c>
      <c r="M2034" s="301">
        <v>8.9612339999999999E-2</v>
      </c>
    </row>
    <row r="2035" spans="1:13" ht="14.5" x14ac:dyDescent="0.35">
      <c r="A2035" s="301">
        <v>2014990303</v>
      </c>
      <c r="B2035" s="301">
        <v>2014</v>
      </c>
      <c r="C2035" s="302" t="s">
        <v>61</v>
      </c>
      <c r="D2035" s="302" t="s">
        <v>62</v>
      </c>
      <c r="E2035" s="302" t="s">
        <v>28</v>
      </c>
      <c r="F2035" s="302" t="s">
        <v>26</v>
      </c>
      <c r="G2035" s="302" t="s">
        <v>26</v>
      </c>
      <c r="H2035" s="301">
        <v>301835</v>
      </c>
      <c r="I2035" s="301">
        <v>45988</v>
      </c>
      <c r="J2035" s="301">
        <v>76143</v>
      </c>
      <c r="K2035" s="301">
        <v>1883359</v>
      </c>
      <c r="L2035" s="301">
        <v>3018</v>
      </c>
      <c r="M2035" s="301">
        <v>0.10002759999999999</v>
      </c>
    </row>
    <row r="2036" spans="1:13" ht="14.5" x14ac:dyDescent="0.35">
      <c r="A2036" s="301">
        <v>2015000103</v>
      </c>
      <c r="B2036" s="301">
        <v>2015</v>
      </c>
      <c r="C2036" s="302" t="s">
        <v>23</v>
      </c>
      <c r="D2036" s="302" t="s">
        <v>24</v>
      </c>
      <c r="E2036" s="302" t="s">
        <v>25</v>
      </c>
      <c r="F2036" s="302" t="s">
        <v>26</v>
      </c>
      <c r="G2036" s="302" t="s">
        <v>26</v>
      </c>
      <c r="H2036" s="301">
        <v>867659</v>
      </c>
      <c r="I2036" s="301">
        <v>2231296</v>
      </c>
      <c r="J2036" s="301">
        <v>729297</v>
      </c>
      <c r="K2036" s="301">
        <v>28134968</v>
      </c>
      <c r="L2036" s="301">
        <v>8900</v>
      </c>
      <c r="M2036" s="301">
        <v>9.7494419999999998E-2</v>
      </c>
    </row>
    <row r="2037" spans="1:13" ht="14.5" x14ac:dyDescent="0.35">
      <c r="A2037" s="301">
        <v>2015000203</v>
      </c>
      <c r="B2037" s="301">
        <v>2015</v>
      </c>
      <c r="C2037" s="302" t="s">
        <v>23</v>
      </c>
      <c r="D2037" s="302" t="s">
        <v>24</v>
      </c>
      <c r="E2037" s="302" t="s">
        <v>27</v>
      </c>
      <c r="F2037" s="302" t="s">
        <v>26</v>
      </c>
      <c r="G2037" s="302" t="s">
        <v>26</v>
      </c>
      <c r="H2037" s="301">
        <v>2195417</v>
      </c>
      <c r="I2037" s="301">
        <v>3578968</v>
      </c>
      <c r="J2037" s="301">
        <v>2876318</v>
      </c>
      <c r="K2037" s="301">
        <v>44390060</v>
      </c>
      <c r="L2037" s="301">
        <v>35895</v>
      </c>
      <c r="M2037" s="301">
        <v>6.1161569999999998E-2</v>
      </c>
    </row>
    <row r="2038" spans="1:13" ht="14.5" x14ac:dyDescent="0.35">
      <c r="A2038" s="301">
        <v>2015000303</v>
      </c>
      <c r="B2038" s="301">
        <v>2015</v>
      </c>
      <c r="C2038" s="302" t="s">
        <v>23</v>
      </c>
      <c r="D2038" s="302" t="s">
        <v>24</v>
      </c>
      <c r="E2038" s="302" t="s">
        <v>28</v>
      </c>
      <c r="F2038" s="302" t="s">
        <v>26</v>
      </c>
      <c r="G2038" s="302" t="s">
        <v>26</v>
      </c>
      <c r="H2038" s="301">
        <v>2539212</v>
      </c>
      <c r="I2038" s="301">
        <v>2950920</v>
      </c>
      <c r="J2038" s="301">
        <v>3684778</v>
      </c>
      <c r="K2038" s="301">
        <v>33965520</v>
      </c>
      <c r="L2038" s="301">
        <v>42556</v>
      </c>
      <c r="M2038" s="301">
        <v>5.9668110000000003E-2</v>
      </c>
    </row>
    <row r="2039" spans="1:13" ht="14.5" x14ac:dyDescent="0.35">
      <c r="A2039" s="301">
        <v>2015000403</v>
      </c>
      <c r="B2039" s="301">
        <v>2015</v>
      </c>
      <c r="C2039" s="302" t="s">
        <v>23</v>
      </c>
      <c r="D2039" s="302" t="s">
        <v>24</v>
      </c>
      <c r="E2039" s="302" t="s">
        <v>29</v>
      </c>
      <c r="F2039" s="302" t="s">
        <v>26</v>
      </c>
      <c r="G2039" s="302" t="s">
        <v>26</v>
      </c>
      <c r="H2039" s="301">
        <v>9647113</v>
      </c>
      <c r="I2039" s="301">
        <v>7294924</v>
      </c>
      <c r="J2039" s="301">
        <v>15734621</v>
      </c>
      <c r="K2039" s="301">
        <v>101762012</v>
      </c>
      <c r="L2039" s="301">
        <v>219925</v>
      </c>
      <c r="M2039" s="301">
        <v>4.3865510000000003E-2</v>
      </c>
    </row>
    <row r="2040" spans="1:13" ht="14.5" x14ac:dyDescent="0.35">
      <c r="A2040" s="301">
        <v>2015010403</v>
      </c>
      <c r="B2040" s="301">
        <v>2015</v>
      </c>
      <c r="C2040" s="302" t="s">
        <v>30</v>
      </c>
      <c r="D2040" s="302" t="s">
        <v>31</v>
      </c>
      <c r="E2040" s="302" t="s">
        <v>26</v>
      </c>
      <c r="F2040" s="302" t="s">
        <v>26</v>
      </c>
      <c r="G2040" s="302" t="s">
        <v>26</v>
      </c>
      <c r="H2040" s="301">
        <v>274764</v>
      </c>
      <c r="I2040" s="301">
        <v>49069</v>
      </c>
      <c r="J2040" s="301">
        <v>74771</v>
      </c>
      <c r="K2040" s="301">
        <v>3908522</v>
      </c>
      <c r="L2040" s="301">
        <v>6111</v>
      </c>
      <c r="M2040" s="301">
        <v>4.4958570000000003E-2</v>
      </c>
    </row>
    <row r="2041" spans="1:13" ht="14.5" x14ac:dyDescent="0.35">
      <c r="A2041" s="301">
        <v>2015020101</v>
      </c>
      <c r="B2041" s="301">
        <v>2015</v>
      </c>
      <c r="C2041" s="302" t="s">
        <v>32</v>
      </c>
      <c r="D2041" s="302" t="s">
        <v>33</v>
      </c>
      <c r="E2041" s="302" t="s">
        <v>25</v>
      </c>
      <c r="F2041" s="302" t="s">
        <v>34</v>
      </c>
      <c r="G2041" s="302" t="s">
        <v>25</v>
      </c>
      <c r="H2041" s="301">
        <v>34490</v>
      </c>
      <c r="I2041" s="301">
        <v>17356</v>
      </c>
      <c r="J2041" s="301">
        <v>4278</v>
      </c>
      <c r="K2041" s="301">
        <v>1683208</v>
      </c>
      <c r="L2041" s="301">
        <v>413</v>
      </c>
      <c r="M2041" s="301">
        <v>8.3529060000000002E-2</v>
      </c>
    </row>
    <row r="2042" spans="1:13" ht="14.5" x14ac:dyDescent="0.35">
      <c r="A2042" s="301">
        <v>2015020102</v>
      </c>
      <c r="B2042" s="301">
        <v>2015</v>
      </c>
      <c r="C2042" s="302" t="s">
        <v>32</v>
      </c>
      <c r="D2042" s="302" t="s">
        <v>33</v>
      </c>
      <c r="E2042" s="302" t="s">
        <v>25</v>
      </c>
      <c r="F2042" s="302" t="s">
        <v>34</v>
      </c>
      <c r="G2042" s="302" t="s">
        <v>27</v>
      </c>
      <c r="H2042" s="301">
        <v>131510</v>
      </c>
      <c r="I2042" s="301">
        <v>84252</v>
      </c>
      <c r="J2042" s="301">
        <v>20260</v>
      </c>
      <c r="K2042" s="301">
        <v>8161048</v>
      </c>
      <c r="L2042" s="301">
        <v>2013</v>
      </c>
      <c r="M2042" s="301">
        <v>6.5335299999999999E-2</v>
      </c>
    </row>
    <row r="2043" spans="1:13" ht="14.5" x14ac:dyDescent="0.35">
      <c r="A2043" s="301">
        <v>2015020103</v>
      </c>
      <c r="B2043" s="301">
        <v>2015</v>
      </c>
      <c r="C2043" s="302" t="s">
        <v>32</v>
      </c>
      <c r="D2043" s="302" t="s">
        <v>33</v>
      </c>
      <c r="E2043" s="302" t="s">
        <v>25</v>
      </c>
      <c r="F2043" s="302" t="s">
        <v>34</v>
      </c>
      <c r="G2043" s="302" t="s">
        <v>35</v>
      </c>
      <c r="H2043" s="301">
        <v>117397</v>
      </c>
      <c r="I2043" s="301">
        <v>66627</v>
      </c>
      <c r="J2043" s="301">
        <v>22126</v>
      </c>
      <c r="K2043" s="301">
        <v>7031290</v>
      </c>
      <c r="L2043" s="301">
        <v>2347</v>
      </c>
      <c r="M2043" s="301">
        <v>5.002765E-2</v>
      </c>
    </row>
    <row r="2044" spans="1:13" ht="14.5" x14ac:dyDescent="0.35">
      <c r="A2044" s="301">
        <v>2015020111</v>
      </c>
      <c r="B2044" s="301">
        <v>2015</v>
      </c>
      <c r="C2044" s="302" t="s">
        <v>32</v>
      </c>
      <c r="D2044" s="302" t="s">
        <v>33</v>
      </c>
      <c r="E2044" s="302" t="s">
        <v>25</v>
      </c>
      <c r="F2044" s="302" t="s">
        <v>36</v>
      </c>
      <c r="G2044" s="302" t="s">
        <v>25</v>
      </c>
      <c r="H2044" s="301">
        <v>27726</v>
      </c>
      <c r="I2044" s="301">
        <v>16648</v>
      </c>
      <c r="J2044" s="301">
        <v>3626</v>
      </c>
      <c r="K2044" s="301">
        <v>1637896</v>
      </c>
      <c r="L2044" s="301">
        <v>357</v>
      </c>
      <c r="M2044" s="301">
        <v>7.755919E-2</v>
      </c>
    </row>
    <row r="2045" spans="1:13" ht="14.5" x14ac:dyDescent="0.35">
      <c r="A2045" s="301">
        <v>2015020112</v>
      </c>
      <c r="B2045" s="301">
        <v>2015</v>
      </c>
      <c r="C2045" s="302" t="s">
        <v>32</v>
      </c>
      <c r="D2045" s="302" t="s">
        <v>33</v>
      </c>
      <c r="E2045" s="302" t="s">
        <v>25</v>
      </c>
      <c r="F2045" s="302" t="s">
        <v>36</v>
      </c>
      <c r="G2045" s="302" t="s">
        <v>27</v>
      </c>
      <c r="H2045" s="301">
        <v>58666</v>
      </c>
      <c r="I2045" s="301">
        <v>58072</v>
      </c>
      <c r="J2045" s="301">
        <v>9531</v>
      </c>
      <c r="K2045" s="301">
        <v>5753360</v>
      </c>
      <c r="L2045" s="301">
        <v>964</v>
      </c>
      <c r="M2045" s="301">
        <v>6.0865919999999997E-2</v>
      </c>
    </row>
    <row r="2046" spans="1:13" ht="14.5" x14ac:dyDescent="0.35">
      <c r="A2046" s="301">
        <v>2015020113</v>
      </c>
      <c r="B2046" s="301">
        <v>2015</v>
      </c>
      <c r="C2046" s="302" t="s">
        <v>32</v>
      </c>
      <c r="D2046" s="302" t="s">
        <v>33</v>
      </c>
      <c r="E2046" s="302" t="s">
        <v>25</v>
      </c>
      <c r="F2046" s="302" t="s">
        <v>36</v>
      </c>
      <c r="G2046" s="302" t="s">
        <v>35</v>
      </c>
      <c r="H2046" s="301">
        <v>49220</v>
      </c>
      <c r="I2046" s="301">
        <v>47376</v>
      </c>
      <c r="J2046" s="301">
        <v>8735</v>
      </c>
      <c r="K2046" s="301">
        <v>4816492</v>
      </c>
      <c r="L2046" s="301">
        <v>904</v>
      </c>
      <c r="M2046" s="301">
        <v>5.4470900000000003E-2</v>
      </c>
    </row>
    <row r="2047" spans="1:13" ht="14.5" x14ac:dyDescent="0.35">
      <c r="A2047" s="301">
        <v>2015020201</v>
      </c>
      <c r="B2047" s="301">
        <v>2015</v>
      </c>
      <c r="C2047" s="302" t="s">
        <v>32</v>
      </c>
      <c r="D2047" s="302" t="s">
        <v>33</v>
      </c>
      <c r="E2047" s="302" t="s">
        <v>27</v>
      </c>
      <c r="F2047" s="302" t="s">
        <v>34</v>
      </c>
      <c r="G2047" s="302" t="s">
        <v>25</v>
      </c>
      <c r="H2047" s="301">
        <v>108588</v>
      </c>
      <c r="I2047" s="301">
        <v>28124</v>
      </c>
      <c r="J2047" s="301">
        <v>21373</v>
      </c>
      <c r="K2047" s="301">
        <v>2758188</v>
      </c>
      <c r="L2047" s="301">
        <v>2095</v>
      </c>
      <c r="M2047" s="301">
        <v>5.183977E-2</v>
      </c>
    </row>
    <row r="2048" spans="1:13" ht="14.5" x14ac:dyDescent="0.35">
      <c r="A2048" s="301">
        <v>2015020202</v>
      </c>
      <c r="B2048" s="301">
        <v>2015</v>
      </c>
      <c r="C2048" s="302" t="s">
        <v>32</v>
      </c>
      <c r="D2048" s="302" t="s">
        <v>33</v>
      </c>
      <c r="E2048" s="302" t="s">
        <v>27</v>
      </c>
      <c r="F2048" s="302" t="s">
        <v>34</v>
      </c>
      <c r="G2048" s="302" t="s">
        <v>27</v>
      </c>
      <c r="H2048" s="301">
        <v>349194</v>
      </c>
      <c r="I2048" s="301">
        <v>96476</v>
      </c>
      <c r="J2048" s="301">
        <v>72499</v>
      </c>
      <c r="K2048" s="301">
        <v>9741332</v>
      </c>
      <c r="L2048" s="301">
        <v>7322</v>
      </c>
      <c r="M2048" s="301">
        <v>4.7694319999999998E-2</v>
      </c>
    </row>
    <row r="2049" spans="1:13" ht="14.5" x14ac:dyDescent="0.35">
      <c r="A2049" s="301">
        <v>2015020203</v>
      </c>
      <c r="B2049" s="301">
        <v>2015</v>
      </c>
      <c r="C2049" s="302" t="s">
        <v>32</v>
      </c>
      <c r="D2049" s="302" t="s">
        <v>33</v>
      </c>
      <c r="E2049" s="302" t="s">
        <v>27</v>
      </c>
      <c r="F2049" s="302" t="s">
        <v>34</v>
      </c>
      <c r="G2049" s="302" t="s">
        <v>35</v>
      </c>
      <c r="H2049" s="301">
        <v>733549</v>
      </c>
      <c r="I2049" s="301">
        <v>243319</v>
      </c>
      <c r="J2049" s="301">
        <v>192228</v>
      </c>
      <c r="K2049" s="301">
        <v>26402337</v>
      </c>
      <c r="L2049" s="301">
        <v>20815</v>
      </c>
      <c r="M2049" s="301">
        <v>3.5240819999999999E-2</v>
      </c>
    </row>
    <row r="2050" spans="1:13" ht="14.5" x14ac:dyDescent="0.35">
      <c r="A2050" s="301">
        <v>2015020211</v>
      </c>
      <c r="B2050" s="301">
        <v>2015</v>
      </c>
      <c r="C2050" s="302" t="s">
        <v>32</v>
      </c>
      <c r="D2050" s="302" t="s">
        <v>33</v>
      </c>
      <c r="E2050" s="302" t="s">
        <v>27</v>
      </c>
      <c r="F2050" s="302" t="s">
        <v>36</v>
      </c>
      <c r="G2050" s="302" t="s">
        <v>25</v>
      </c>
      <c r="H2050" s="301">
        <v>68534</v>
      </c>
      <c r="I2050" s="301">
        <v>21128</v>
      </c>
      <c r="J2050" s="301">
        <v>16058</v>
      </c>
      <c r="K2050" s="301">
        <v>2070012</v>
      </c>
      <c r="L2050" s="301">
        <v>1572</v>
      </c>
      <c r="M2050" s="301">
        <v>4.3599569999999997E-2</v>
      </c>
    </row>
    <row r="2051" spans="1:13" ht="14.5" x14ac:dyDescent="0.35">
      <c r="A2051" s="301">
        <v>2015020212</v>
      </c>
      <c r="B2051" s="301">
        <v>2015</v>
      </c>
      <c r="C2051" s="302" t="s">
        <v>32</v>
      </c>
      <c r="D2051" s="302" t="s">
        <v>33</v>
      </c>
      <c r="E2051" s="302" t="s">
        <v>27</v>
      </c>
      <c r="F2051" s="302" t="s">
        <v>36</v>
      </c>
      <c r="G2051" s="302" t="s">
        <v>27</v>
      </c>
      <c r="H2051" s="301">
        <v>67931</v>
      </c>
      <c r="I2051" s="301">
        <v>21084</v>
      </c>
      <c r="J2051" s="301">
        <v>15372</v>
      </c>
      <c r="K2051" s="301">
        <v>2112308</v>
      </c>
      <c r="L2051" s="301">
        <v>1543</v>
      </c>
      <c r="M2051" s="301">
        <v>4.401588E-2</v>
      </c>
    </row>
    <row r="2052" spans="1:13" ht="14.5" x14ac:dyDescent="0.35">
      <c r="A2052" s="301">
        <v>2015020213</v>
      </c>
      <c r="B2052" s="301">
        <v>2015</v>
      </c>
      <c r="C2052" s="302" t="s">
        <v>32</v>
      </c>
      <c r="D2052" s="302" t="s">
        <v>33</v>
      </c>
      <c r="E2052" s="302" t="s">
        <v>27</v>
      </c>
      <c r="F2052" s="302" t="s">
        <v>36</v>
      </c>
      <c r="G2052" s="302" t="s">
        <v>35</v>
      </c>
      <c r="H2052" s="301">
        <v>154479</v>
      </c>
      <c r="I2052" s="301">
        <v>58843</v>
      </c>
      <c r="J2052" s="301">
        <v>45738</v>
      </c>
      <c r="K2052" s="301">
        <v>6167986</v>
      </c>
      <c r="L2052" s="301">
        <v>4774</v>
      </c>
      <c r="M2052" s="301">
        <v>3.236141E-2</v>
      </c>
    </row>
    <row r="2053" spans="1:13" ht="14.5" x14ac:dyDescent="0.35">
      <c r="A2053" s="301">
        <v>2015020301</v>
      </c>
      <c r="B2053" s="301">
        <v>2015</v>
      </c>
      <c r="C2053" s="302" t="s">
        <v>32</v>
      </c>
      <c r="D2053" s="302" t="s">
        <v>33</v>
      </c>
      <c r="E2053" s="302" t="s">
        <v>28</v>
      </c>
      <c r="F2053" s="302" t="s">
        <v>34</v>
      </c>
      <c r="G2053" s="302" t="s">
        <v>25</v>
      </c>
      <c r="H2053" s="301">
        <v>203417</v>
      </c>
      <c r="I2053" s="301">
        <v>37964</v>
      </c>
      <c r="J2053" s="301">
        <v>60973</v>
      </c>
      <c r="K2053" s="301">
        <v>3767484</v>
      </c>
      <c r="L2053" s="301">
        <v>6044</v>
      </c>
      <c r="M2053" s="301">
        <v>3.3658050000000002E-2</v>
      </c>
    </row>
    <row r="2054" spans="1:13" ht="14.5" x14ac:dyDescent="0.35">
      <c r="A2054" s="301">
        <v>2015020302</v>
      </c>
      <c r="B2054" s="301">
        <v>2015</v>
      </c>
      <c r="C2054" s="302" t="s">
        <v>32</v>
      </c>
      <c r="D2054" s="302" t="s">
        <v>33</v>
      </c>
      <c r="E2054" s="302" t="s">
        <v>28</v>
      </c>
      <c r="F2054" s="302" t="s">
        <v>34</v>
      </c>
      <c r="G2054" s="302" t="s">
        <v>27</v>
      </c>
      <c r="H2054" s="301">
        <v>387976</v>
      </c>
      <c r="I2054" s="301">
        <v>76780</v>
      </c>
      <c r="J2054" s="301">
        <v>118300</v>
      </c>
      <c r="K2054" s="301">
        <v>7808308</v>
      </c>
      <c r="L2054" s="301">
        <v>12032</v>
      </c>
      <c r="M2054" s="301">
        <v>3.2244019999999998E-2</v>
      </c>
    </row>
    <row r="2055" spans="1:13" ht="14.5" x14ac:dyDescent="0.35">
      <c r="A2055" s="301">
        <v>2015020303</v>
      </c>
      <c r="B2055" s="301">
        <v>2015</v>
      </c>
      <c r="C2055" s="302" t="s">
        <v>32</v>
      </c>
      <c r="D2055" s="302" t="s">
        <v>33</v>
      </c>
      <c r="E2055" s="302" t="s">
        <v>28</v>
      </c>
      <c r="F2055" s="302" t="s">
        <v>34</v>
      </c>
      <c r="G2055" s="302" t="s">
        <v>35</v>
      </c>
      <c r="H2055" s="301">
        <v>2183558</v>
      </c>
      <c r="I2055" s="301">
        <v>464872</v>
      </c>
      <c r="J2055" s="301">
        <v>750819</v>
      </c>
      <c r="K2055" s="301">
        <v>49813719</v>
      </c>
      <c r="L2055" s="301">
        <v>80434</v>
      </c>
      <c r="M2055" s="301">
        <v>2.7147149999999998E-2</v>
      </c>
    </row>
    <row r="2056" spans="1:13" ht="14.5" x14ac:dyDescent="0.35">
      <c r="A2056" s="301">
        <v>2015020311</v>
      </c>
      <c r="B2056" s="301">
        <v>2015</v>
      </c>
      <c r="C2056" s="302" t="s">
        <v>32</v>
      </c>
      <c r="D2056" s="302" t="s">
        <v>33</v>
      </c>
      <c r="E2056" s="302" t="s">
        <v>28</v>
      </c>
      <c r="F2056" s="302" t="s">
        <v>36</v>
      </c>
      <c r="G2056" s="302" t="s">
        <v>25</v>
      </c>
      <c r="H2056" s="301">
        <v>127054</v>
      </c>
      <c r="I2056" s="301">
        <v>25024</v>
      </c>
      <c r="J2056" s="301">
        <v>41196</v>
      </c>
      <c r="K2056" s="301">
        <v>2401452</v>
      </c>
      <c r="L2056" s="301">
        <v>3899</v>
      </c>
      <c r="M2056" s="301">
        <v>3.2585500000000003E-2</v>
      </c>
    </row>
    <row r="2057" spans="1:13" ht="14.5" x14ac:dyDescent="0.35">
      <c r="A2057" s="301">
        <v>2015020312</v>
      </c>
      <c r="B2057" s="301">
        <v>2015</v>
      </c>
      <c r="C2057" s="302" t="s">
        <v>32</v>
      </c>
      <c r="D2057" s="302" t="s">
        <v>33</v>
      </c>
      <c r="E2057" s="302" t="s">
        <v>28</v>
      </c>
      <c r="F2057" s="302" t="s">
        <v>36</v>
      </c>
      <c r="G2057" s="302" t="s">
        <v>27</v>
      </c>
      <c r="H2057" s="301">
        <v>71240</v>
      </c>
      <c r="I2057" s="301">
        <v>14500</v>
      </c>
      <c r="J2057" s="301">
        <v>20842</v>
      </c>
      <c r="K2057" s="301">
        <v>1484760</v>
      </c>
      <c r="L2057" s="301">
        <v>2129</v>
      </c>
      <c r="M2057" s="301">
        <v>3.3454520000000001E-2</v>
      </c>
    </row>
    <row r="2058" spans="1:13" ht="14.5" x14ac:dyDescent="0.35">
      <c r="A2058" s="301">
        <v>2015020313</v>
      </c>
      <c r="B2058" s="301">
        <v>2015</v>
      </c>
      <c r="C2058" s="302" t="s">
        <v>32</v>
      </c>
      <c r="D2058" s="302" t="s">
        <v>33</v>
      </c>
      <c r="E2058" s="302" t="s">
        <v>28</v>
      </c>
      <c r="F2058" s="302" t="s">
        <v>36</v>
      </c>
      <c r="G2058" s="302" t="s">
        <v>35</v>
      </c>
      <c r="H2058" s="301">
        <v>306837</v>
      </c>
      <c r="I2058" s="301">
        <v>69990</v>
      </c>
      <c r="J2058" s="301">
        <v>107697</v>
      </c>
      <c r="K2058" s="301">
        <v>7294143</v>
      </c>
      <c r="L2058" s="301">
        <v>11234</v>
      </c>
      <c r="M2058" s="301">
        <v>2.7313069999999998E-2</v>
      </c>
    </row>
    <row r="2059" spans="1:13" ht="14.5" x14ac:dyDescent="0.35">
      <c r="A2059" s="301">
        <v>2015100103</v>
      </c>
      <c r="B2059" s="301">
        <v>2015</v>
      </c>
      <c r="C2059" s="302" t="s">
        <v>37</v>
      </c>
      <c r="D2059" s="302" t="s">
        <v>38</v>
      </c>
      <c r="E2059" s="302" t="s">
        <v>25</v>
      </c>
      <c r="F2059" s="302" t="s">
        <v>26</v>
      </c>
      <c r="G2059" s="302" t="s">
        <v>26</v>
      </c>
      <c r="H2059" s="301">
        <v>154811</v>
      </c>
      <c r="I2059" s="301">
        <v>424985</v>
      </c>
      <c r="J2059" s="301">
        <v>21391</v>
      </c>
      <c r="K2059" s="301">
        <v>32318509</v>
      </c>
      <c r="L2059" s="301">
        <v>1620</v>
      </c>
      <c r="M2059" s="301">
        <v>9.5551070000000002E-2</v>
      </c>
    </row>
    <row r="2060" spans="1:13" ht="14.5" x14ac:dyDescent="0.35">
      <c r="A2060" s="301">
        <v>2015100203</v>
      </c>
      <c r="B2060" s="301">
        <v>2015</v>
      </c>
      <c r="C2060" s="302" t="s">
        <v>37</v>
      </c>
      <c r="D2060" s="302" t="s">
        <v>38</v>
      </c>
      <c r="E2060" s="302" t="s">
        <v>27</v>
      </c>
      <c r="F2060" s="302" t="s">
        <v>26</v>
      </c>
      <c r="G2060" s="302" t="s">
        <v>26</v>
      </c>
      <c r="H2060" s="301">
        <v>133797</v>
      </c>
      <c r="I2060" s="301">
        <v>170774</v>
      </c>
      <c r="J2060" s="301">
        <v>23732</v>
      </c>
      <c r="K2060" s="301">
        <v>17272991</v>
      </c>
      <c r="L2060" s="301">
        <v>2407</v>
      </c>
      <c r="M2060" s="301">
        <v>5.5584139999999997E-2</v>
      </c>
    </row>
    <row r="2061" spans="1:13" ht="14.5" x14ac:dyDescent="0.35">
      <c r="A2061" s="301">
        <v>2015100303</v>
      </c>
      <c r="B2061" s="301">
        <v>2015</v>
      </c>
      <c r="C2061" s="302" t="s">
        <v>37</v>
      </c>
      <c r="D2061" s="302" t="s">
        <v>38</v>
      </c>
      <c r="E2061" s="302" t="s">
        <v>28</v>
      </c>
      <c r="F2061" s="302" t="s">
        <v>26</v>
      </c>
      <c r="G2061" s="302" t="s">
        <v>26</v>
      </c>
      <c r="H2061" s="301">
        <v>289997</v>
      </c>
      <c r="I2061" s="301">
        <v>108686</v>
      </c>
      <c r="J2061" s="301">
        <v>107300</v>
      </c>
      <c r="K2061" s="301">
        <v>11053177</v>
      </c>
      <c r="L2061" s="301">
        <v>10813</v>
      </c>
      <c r="M2061" s="301">
        <v>2.6819059999999999E-2</v>
      </c>
    </row>
    <row r="2062" spans="1:13" ht="14.5" x14ac:dyDescent="0.35">
      <c r="A2062" s="301">
        <v>2015110103</v>
      </c>
      <c r="B2062" s="301">
        <v>2015</v>
      </c>
      <c r="C2062" s="302" t="s">
        <v>39</v>
      </c>
      <c r="D2062" s="302" t="s">
        <v>40</v>
      </c>
      <c r="E2062" s="302" t="s">
        <v>25</v>
      </c>
      <c r="F2062" s="302" t="s">
        <v>34</v>
      </c>
      <c r="G2062" s="302" t="s">
        <v>26</v>
      </c>
      <c r="H2062" s="301">
        <v>1337038</v>
      </c>
      <c r="I2062" s="301">
        <v>782131</v>
      </c>
      <c r="J2062" s="301">
        <v>221921</v>
      </c>
      <c r="K2062" s="301">
        <v>87935178</v>
      </c>
      <c r="L2062" s="301">
        <v>24921</v>
      </c>
      <c r="M2062" s="301">
        <v>5.3651200000000003E-2</v>
      </c>
    </row>
    <row r="2063" spans="1:13" ht="14.5" x14ac:dyDescent="0.35">
      <c r="A2063" s="301">
        <v>2015110113</v>
      </c>
      <c r="B2063" s="301">
        <v>2015</v>
      </c>
      <c r="C2063" s="302" t="s">
        <v>39</v>
      </c>
      <c r="D2063" s="302" t="s">
        <v>40</v>
      </c>
      <c r="E2063" s="302" t="s">
        <v>25</v>
      </c>
      <c r="F2063" s="302" t="s">
        <v>36</v>
      </c>
      <c r="G2063" s="302" t="s">
        <v>26</v>
      </c>
      <c r="H2063" s="301">
        <v>1444098</v>
      </c>
      <c r="I2063" s="301">
        <v>1293067</v>
      </c>
      <c r="J2063" s="301">
        <v>269680</v>
      </c>
      <c r="K2063" s="301">
        <v>150938120</v>
      </c>
      <c r="L2063" s="301">
        <v>31814</v>
      </c>
      <c r="M2063" s="301">
        <v>4.5391830000000001E-2</v>
      </c>
    </row>
    <row r="2064" spans="1:13" ht="14.5" x14ac:dyDescent="0.35">
      <c r="A2064" s="301">
        <v>2015110203</v>
      </c>
      <c r="B2064" s="301">
        <v>2015</v>
      </c>
      <c r="C2064" s="302" t="s">
        <v>39</v>
      </c>
      <c r="D2064" s="302" t="s">
        <v>40</v>
      </c>
      <c r="E2064" s="302" t="s">
        <v>27</v>
      </c>
      <c r="F2064" s="302" t="s">
        <v>34</v>
      </c>
      <c r="G2064" s="302" t="s">
        <v>26</v>
      </c>
      <c r="H2064" s="301">
        <v>942536</v>
      </c>
      <c r="I2064" s="301">
        <v>358334</v>
      </c>
      <c r="J2064" s="301">
        <v>256154</v>
      </c>
      <c r="K2064" s="301">
        <v>40784834</v>
      </c>
      <c r="L2064" s="301">
        <v>29228</v>
      </c>
      <c r="M2064" s="301">
        <v>3.2247779999999997E-2</v>
      </c>
    </row>
    <row r="2065" spans="1:13" ht="14.5" x14ac:dyDescent="0.35">
      <c r="A2065" s="301">
        <v>2015110213</v>
      </c>
      <c r="B2065" s="301">
        <v>2015</v>
      </c>
      <c r="C2065" s="302" t="s">
        <v>39</v>
      </c>
      <c r="D2065" s="302" t="s">
        <v>40</v>
      </c>
      <c r="E2065" s="302" t="s">
        <v>27</v>
      </c>
      <c r="F2065" s="302" t="s">
        <v>36</v>
      </c>
      <c r="G2065" s="302" t="s">
        <v>26</v>
      </c>
      <c r="H2065" s="301">
        <v>2410212</v>
      </c>
      <c r="I2065" s="301">
        <v>1199078</v>
      </c>
      <c r="J2065" s="301">
        <v>916348</v>
      </c>
      <c r="K2065" s="301">
        <v>142093781</v>
      </c>
      <c r="L2065" s="301">
        <v>108714</v>
      </c>
      <c r="M2065" s="301">
        <v>2.217015E-2</v>
      </c>
    </row>
    <row r="2066" spans="1:13" ht="14.5" x14ac:dyDescent="0.35">
      <c r="A2066" s="301">
        <v>2015110303</v>
      </c>
      <c r="B2066" s="301">
        <v>2015</v>
      </c>
      <c r="C2066" s="302" t="s">
        <v>39</v>
      </c>
      <c r="D2066" s="302" t="s">
        <v>40</v>
      </c>
      <c r="E2066" s="302" t="s">
        <v>28</v>
      </c>
      <c r="F2066" s="302" t="s">
        <v>34</v>
      </c>
      <c r="G2066" s="302" t="s">
        <v>26</v>
      </c>
      <c r="H2066" s="301">
        <v>975245</v>
      </c>
      <c r="I2066" s="301">
        <v>407119</v>
      </c>
      <c r="J2066" s="301">
        <v>479949</v>
      </c>
      <c r="K2066" s="301">
        <v>48315868</v>
      </c>
      <c r="L2066" s="301">
        <v>56941</v>
      </c>
      <c r="M2066" s="301">
        <v>1.712719E-2</v>
      </c>
    </row>
    <row r="2067" spans="1:13" ht="14.5" x14ac:dyDescent="0.35">
      <c r="A2067" s="301">
        <v>2015110313</v>
      </c>
      <c r="B2067" s="301">
        <v>2015</v>
      </c>
      <c r="C2067" s="302" t="s">
        <v>39</v>
      </c>
      <c r="D2067" s="302" t="s">
        <v>40</v>
      </c>
      <c r="E2067" s="302" t="s">
        <v>28</v>
      </c>
      <c r="F2067" s="302" t="s">
        <v>36</v>
      </c>
      <c r="G2067" s="302" t="s">
        <v>26</v>
      </c>
      <c r="H2067" s="301">
        <v>3552224</v>
      </c>
      <c r="I2067" s="301">
        <v>1553251</v>
      </c>
      <c r="J2067" s="301">
        <v>1886682</v>
      </c>
      <c r="K2067" s="301">
        <v>185817841</v>
      </c>
      <c r="L2067" s="301">
        <v>225721</v>
      </c>
      <c r="M2067" s="301">
        <v>1.5737259999999999E-2</v>
      </c>
    </row>
    <row r="2068" spans="1:13" ht="14.5" x14ac:dyDescent="0.35">
      <c r="A2068" s="301">
        <v>2015110403</v>
      </c>
      <c r="B2068" s="301">
        <v>2015</v>
      </c>
      <c r="C2068" s="302" t="s">
        <v>39</v>
      </c>
      <c r="D2068" s="302" t="s">
        <v>40</v>
      </c>
      <c r="E2068" s="302" t="s">
        <v>29</v>
      </c>
      <c r="F2068" s="302" t="s">
        <v>34</v>
      </c>
      <c r="G2068" s="302" t="s">
        <v>26</v>
      </c>
      <c r="H2068" s="301">
        <v>308304</v>
      </c>
      <c r="I2068" s="301">
        <v>95247</v>
      </c>
      <c r="J2068" s="301">
        <v>160234</v>
      </c>
      <c r="K2068" s="301">
        <v>11313595</v>
      </c>
      <c r="L2068" s="301">
        <v>19041</v>
      </c>
      <c r="M2068" s="301">
        <v>1.6191629999999999E-2</v>
      </c>
    </row>
    <row r="2069" spans="1:13" ht="14.5" x14ac:dyDescent="0.35">
      <c r="A2069" s="301">
        <v>2015110413</v>
      </c>
      <c r="B2069" s="301">
        <v>2015</v>
      </c>
      <c r="C2069" s="302" t="s">
        <v>39</v>
      </c>
      <c r="D2069" s="302" t="s">
        <v>40</v>
      </c>
      <c r="E2069" s="302" t="s">
        <v>29</v>
      </c>
      <c r="F2069" s="302" t="s">
        <v>36</v>
      </c>
      <c r="G2069" s="302" t="s">
        <v>26</v>
      </c>
      <c r="H2069" s="301">
        <v>1176921</v>
      </c>
      <c r="I2069" s="301">
        <v>452358</v>
      </c>
      <c r="J2069" s="301">
        <v>735030</v>
      </c>
      <c r="K2069" s="301">
        <v>54240097</v>
      </c>
      <c r="L2069" s="301">
        <v>88161</v>
      </c>
      <c r="M2069" s="301">
        <v>1.3349720000000001E-2</v>
      </c>
    </row>
    <row r="2070" spans="1:13" ht="14.5" x14ac:dyDescent="0.35">
      <c r="A2070" s="301">
        <v>2015130101</v>
      </c>
      <c r="B2070" s="301">
        <v>2015</v>
      </c>
      <c r="C2070" s="302" t="s">
        <v>63</v>
      </c>
      <c r="D2070" s="302" t="s">
        <v>64</v>
      </c>
      <c r="E2070" s="302" t="s">
        <v>65</v>
      </c>
      <c r="F2070" s="302" t="s">
        <v>26</v>
      </c>
      <c r="G2070" s="302" t="s">
        <v>25</v>
      </c>
      <c r="H2070" s="301">
        <v>71969</v>
      </c>
      <c r="I2070" s="301">
        <v>23108</v>
      </c>
      <c r="J2070" s="301">
        <v>17920</v>
      </c>
      <c r="K2070" s="301">
        <v>1988308</v>
      </c>
      <c r="L2070" s="301">
        <v>1602</v>
      </c>
      <c r="M2070" s="301">
        <v>4.4937560000000001E-2</v>
      </c>
    </row>
    <row r="2071" spans="1:13" ht="14.5" x14ac:dyDescent="0.35">
      <c r="A2071" s="301">
        <v>2015130401</v>
      </c>
      <c r="B2071" s="301">
        <v>2015</v>
      </c>
      <c r="C2071" s="302" t="s">
        <v>63</v>
      </c>
      <c r="D2071" s="302" t="s">
        <v>64</v>
      </c>
      <c r="E2071" s="302" t="s">
        <v>29</v>
      </c>
      <c r="F2071" s="302" t="s">
        <v>26</v>
      </c>
      <c r="G2071" s="302" t="s">
        <v>25</v>
      </c>
      <c r="H2071" s="301">
        <v>285647</v>
      </c>
      <c r="I2071" s="301">
        <v>47916</v>
      </c>
      <c r="J2071" s="301">
        <v>120550</v>
      </c>
      <c r="K2071" s="301">
        <v>4352468</v>
      </c>
      <c r="L2071" s="301">
        <v>11038</v>
      </c>
      <c r="M2071" s="301">
        <v>2.5878849999999998E-2</v>
      </c>
    </row>
    <row r="2072" spans="1:13" ht="14.5" x14ac:dyDescent="0.35">
      <c r="A2072" s="301">
        <v>2015130403</v>
      </c>
      <c r="B2072" s="301">
        <v>2015</v>
      </c>
      <c r="C2072" s="302" t="s">
        <v>63</v>
      </c>
      <c r="D2072" s="302" t="s">
        <v>64</v>
      </c>
      <c r="E2072" s="302" t="s">
        <v>26</v>
      </c>
      <c r="F2072" s="302" t="s">
        <v>26</v>
      </c>
      <c r="G2072" s="302" t="s">
        <v>66</v>
      </c>
      <c r="H2072" s="301">
        <v>2030709</v>
      </c>
      <c r="I2072" s="301">
        <v>455007</v>
      </c>
      <c r="J2072" s="301">
        <v>764546</v>
      </c>
      <c r="K2072" s="301">
        <v>44831462</v>
      </c>
      <c r="L2072" s="301">
        <v>75572</v>
      </c>
      <c r="M2072" s="301">
        <v>2.6871180000000001E-2</v>
      </c>
    </row>
    <row r="2073" spans="1:13" ht="14.5" x14ac:dyDescent="0.35">
      <c r="A2073" s="301">
        <v>2015140103</v>
      </c>
      <c r="B2073" s="301">
        <v>2015</v>
      </c>
      <c r="C2073" s="302" t="s">
        <v>41</v>
      </c>
      <c r="D2073" s="302" t="s">
        <v>42</v>
      </c>
      <c r="E2073" s="302" t="s">
        <v>25</v>
      </c>
      <c r="F2073" s="302" t="s">
        <v>26</v>
      </c>
      <c r="G2073" s="302" t="s">
        <v>26</v>
      </c>
      <c r="H2073" s="301">
        <v>221842</v>
      </c>
      <c r="I2073" s="301">
        <v>441717</v>
      </c>
      <c r="J2073" s="301">
        <v>24273</v>
      </c>
      <c r="K2073" s="301">
        <v>41413502</v>
      </c>
      <c r="L2073" s="301">
        <v>2297</v>
      </c>
      <c r="M2073" s="301">
        <v>9.6572669999999999E-2</v>
      </c>
    </row>
    <row r="2074" spans="1:13" ht="14.5" x14ac:dyDescent="0.35">
      <c r="A2074" s="301">
        <v>2015140203</v>
      </c>
      <c r="B2074" s="301">
        <v>2015</v>
      </c>
      <c r="C2074" s="302" t="s">
        <v>41</v>
      </c>
      <c r="D2074" s="302" t="s">
        <v>42</v>
      </c>
      <c r="E2074" s="302" t="s">
        <v>27</v>
      </c>
      <c r="F2074" s="302" t="s">
        <v>26</v>
      </c>
      <c r="G2074" s="302" t="s">
        <v>26</v>
      </c>
      <c r="H2074" s="301">
        <v>429499</v>
      </c>
      <c r="I2074" s="301">
        <v>466744</v>
      </c>
      <c r="J2074" s="301">
        <v>79209</v>
      </c>
      <c r="K2074" s="301">
        <v>47474670</v>
      </c>
      <c r="L2074" s="301">
        <v>8049</v>
      </c>
      <c r="M2074" s="301">
        <v>5.3363720000000003E-2</v>
      </c>
    </row>
    <row r="2075" spans="1:13" ht="14.5" x14ac:dyDescent="0.35">
      <c r="A2075" s="301">
        <v>2015140303</v>
      </c>
      <c r="B2075" s="301">
        <v>2015</v>
      </c>
      <c r="C2075" s="302" t="s">
        <v>41</v>
      </c>
      <c r="D2075" s="302" t="s">
        <v>42</v>
      </c>
      <c r="E2075" s="302" t="s">
        <v>28</v>
      </c>
      <c r="F2075" s="302" t="s">
        <v>26</v>
      </c>
      <c r="G2075" s="302" t="s">
        <v>26</v>
      </c>
      <c r="H2075" s="301">
        <v>2908394</v>
      </c>
      <c r="I2075" s="301">
        <v>803111</v>
      </c>
      <c r="J2075" s="301">
        <v>695281</v>
      </c>
      <c r="K2075" s="301">
        <v>85094785</v>
      </c>
      <c r="L2075" s="301">
        <v>73809</v>
      </c>
      <c r="M2075" s="301">
        <v>3.9404330000000001E-2</v>
      </c>
    </row>
    <row r="2076" spans="1:13" ht="14.5" x14ac:dyDescent="0.35">
      <c r="A2076" s="301">
        <v>2015200103</v>
      </c>
      <c r="B2076" s="301">
        <v>2015</v>
      </c>
      <c r="C2076" s="302" t="s">
        <v>43</v>
      </c>
      <c r="D2076" s="302" t="s">
        <v>44</v>
      </c>
      <c r="E2076" s="302" t="s">
        <v>25</v>
      </c>
      <c r="F2076" s="302" t="s">
        <v>26</v>
      </c>
      <c r="G2076" s="302" t="s">
        <v>26</v>
      </c>
      <c r="H2076" s="301">
        <v>521166</v>
      </c>
      <c r="I2076" s="301">
        <v>323540</v>
      </c>
      <c r="J2076" s="301">
        <v>87152</v>
      </c>
      <c r="K2076" s="301">
        <v>30821300</v>
      </c>
      <c r="L2076" s="301">
        <v>8215</v>
      </c>
      <c r="M2076" s="301">
        <v>6.3442910000000005E-2</v>
      </c>
    </row>
    <row r="2077" spans="1:13" ht="14.5" x14ac:dyDescent="0.35">
      <c r="A2077" s="301">
        <v>2015200203</v>
      </c>
      <c r="B2077" s="301">
        <v>2015</v>
      </c>
      <c r="C2077" s="302" t="s">
        <v>43</v>
      </c>
      <c r="D2077" s="302" t="s">
        <v>44</v>
      </c>
      <c r="E2077" s="302" t="s">
        <v>27</v>
      </c>
      <c r="F2077" s="302" t="s">
        <v>26</v>
      </c>
      <c r="G2077" s="302" t="s">
        <v>26</v>
      </c>
      <c r="H2077" s="301">
        <v>1289279</v>
      </c>
      <c r="I2077" s="301">
        <v>403780</v>
      </c>
      <c r="J2077" s="301">
        <v>308217</v>
      </c>
      <c r="K2077" s="301">
        <v>39159987</v>
      </c>
      <c r="L2077" s="301">
        <v>29942</v>
      </c>
      <c r="M2077" s="301">
        <v>4.305991E-2</v>
      </c>
    </row>
    <row r="2078" spans="1:13" ht="14.5" x14ac:dyDescent="0.35">
      <c r="A2078" s="301">
        <v>2015200303</v>
      </c>
      <c r="B2078" s="301">
        <v>2015</v>
      </c>
      <c r="C2078" s="302" t="s">
        <v>43</v>
      </c>
      <c r="D2078" s="302" t="s">
        <v>44</v>
      </c>
      <c r="E2078" s="302" t="s">
        <v>28</v>
      </c>
      <c r="F2078" s="302" t="s">
        <v>26</v>
      </c>
      <c r="G2078" s="302" t="s">
        <v>26</v>
      </c>
      <c r="H2078" s="301">
        <v>3311414</v>
      </c>
      <c r="I2078" s="301">
        <v>612223</v>
      </c>
      <c r="J2078" s="301">
        <v>1062760</v>
      </c>
      <c r="K2078" s="301">
        <v>55089164</v>
      </c>
      <c r="L2078" s="301">
        <v>94338</v>
      </c>
      <c r="M2078" s="301">
        <v>3.5101739999999999E-2</v>
      </c>
    </row>
    <row r="2079" spans="1:13" ht="14.5" x14ac:dyDescent="0.35">
      <c r="A2079" s="301">
        <v>2015240103</v>
      </c>
      <c r="B2079" s="301">
        <v>2015</v>
      </c>
      <c r="C2079" s="302" t="s">
        <v>45</v>
      </c>
      <c r="D2079" s="302" t="s">
        <v>46</v>
      </c>
      <c r="E2079" s="302" t="s">
        <v>25</v>
      </c>
      <c r="F2079" s="302" t="s">
        <v>26</v>
      </c>
      <c r="G2079" s="302" t="s">
        <v>26</v>
      </c>
      <c r="H2079" s="301">
        <v>222397</v>
      </c>
      <c r="I2079" s="301">
        <v>163896</v>
      </c>
      <c r="J2079" s="301">
        <v>35336</v>
      </c>
      <c r="K2079" s="301">
        <v>13666096</v>
      </c>
      <c r="L2079" s="301">
        <v>3007</v>
      </c>
      <c r="M2079" s="301">
        <v>7.3956469999999996E-2</v>
      </c>
    </row>
    <row r="2080" spans="1:13" ht="14.5" x14ac:dyDescent="0.35">
      <c r="A2080" s="301">
        <v>2015240203</v>
      </c>
      <c r="B2080" s="301">
        <v>2015</v>
      </c>
      <c r="C2080" s="302" t="s">
        <v>45</v>
      </c>
      <c r="D2080" s="302" t="s">
        <v>46</v>
      </c>
      <c r="E2080" s="302" t="s">
        <v>27</v>
      </c>
      <c r="F2080" s="302" t="s">
        <v>26</v>
      </c>
      <c r="G2080" s="302" t="s">
        <v>26</v>
      </c>
      <c r="H2080" s="301">
        <v>341038</v>
      </c>
      <c r="I2080" s="301">
        <v>87264</v>
      </c>
      <c r="J2080" s="301">
        <v>67065</v>
      </c>
      <c r="K2080" s="301">
        <v>7796444</v>
      </c>
      <c r="L2080" s="301">
        <v>6028</v>
      </c>
      <c r="M2080" s="301">
        <v>5.6576750000000002E-2</v>
      </c>
    </row>
    <row r="2081" spans="1:13" ht="14.5" x14ac:dyDescent="0.35">
      <c r="A2081" s="301">
        <v>2015240303</v>
      </c>
      <c r="B2081" s="301">
        <v>2015</v>
      </c>
      <c r="C2081" s="302" t="s">
        <v>45</v>
      </c>
      <c r="D2081" s="302" t="s">
        <v>46</v>
      </c>
      <c r="E2081" s="302" t="s">
        <v>28</v>
      </c>
      <c r="F2081" s="302" t="s">
        <v>26</v>
      </c>
      <c r="G2081" s="302" t="s">
        <v>26</v>
      </c>
      <c r="H2081" s="301">
        <v>1734362</v>
      </c>
      <c r="I2081" s="301">
        <v>251492</v>
      </c>
      <c r="J2081" s="301">
        <v>491660</v>
      </c>
      <c r="K2081" s="301">
        <v>23105524</v>
      </c>
      <c r="L2081" s="301">
        <v>45147</v>
      </c>
      <c r="M2081" s="301">
        <v>3.8415749999999999E-2</v>
      </c>
    </row>
    <row r="2082" spans="1:13" ht="14.5" x14ac:dyDescent="0.35">
      <c r="A2082" s="301">
        <v>2015260103</v>
      </c>
      <c r="B2082" s="301">
        <v>2015</v>
      </c>
      <c r="C2082" s="302" t="s">
        <v>47</v>
      </c>
      <c r="D2082" s="302" t="s">
        <v>48</v>
      </c>
      <c r="E2082" s="302" t="s">
        <v>25</v>
      </c>
      <c r="F2082" s="302" t="s">
        <v>26</v>
      </c>
      <c r="G2082" s="302" t="s">
        <v>26</v>
      </c>
      <c r="H2082" s="301">
        <v>254889</v>
      </c>
      <c r="I2082" s="301">
        <v>121840</v>
      </c>
      <c r="J2082" s="301">
        <v>34542</v>
      </c>
      <c r="K2082" s="301">
        <v>9176628</v>
      </c>
      <c r="L2082" s="301">
        <v>2581</v>
      </c>
      <c r="M2082" s="301">
        <v>9.8774780000000006E-2</v>
      </c>
    </row>
    <row r="2083" spans="1:13" ht="14.5" x14ac:dyDescent="0.35">
      <c r="A2083" s="301">
        <v>2015260203</v>
      </c>
      <c r="B2083" s="301">
        <v>2015</v>
      </c>
      <c r="C2083" s="302" t="s">
        <v>47</v>
      </c>
      <c r="D2083" s="302" t="s">
        <v>48</v>
      </c>
      <c r="E2083" s="302" t="s">
        <v>27</v>
      </c>
      <c r="F2083" s="302" t="s">
        <v>26</v>
      </c>
      <c r="G2083" s="302" t="s">
        <v>26</v>
      </c>
      <c r="H2083" s="301">
        <v>526150</v>
      </c>
      <c r="I2083" s="301">
        <v>141808</v>
      </c>
      <c r="J2083" s="301">
        <v>106410</v>
      </c>
      <c r="K2083" s="301">
        <v>10474592</v>
      </c>
      <c r="L2083" s="301">
        <v>7850</v>
      </c>
      <c r="M2083" s="301">
        <v>6.7023029999999997E-2</v>
      </c>
    </row>
    <row r="2084" spans="1:13" ht="14.5" x14ac:dyDescent="0.35">
      <c r="A2084" s="301">
        <v>2015260303</v>
      </c>
      <c r="B2084" s="301">
        <v>2015</v>
      </c>
      <c r="C2084" s="302" t="s">
        <v>47</v>
      </c>
      <c r="D2084" s="302" t="s">
        <v>48</v>
      </c>
      <c r="E2084" s="302" t="s">
        <v>28</v>
      </c>
      <c r="F2084" s="302" t="s">
        <v>26</v>
      </c>
      <c r="G2084" s="302" t="s">
        <v>26</v>
      </c>
      <c r="H2084" s="301">
        <v>1488994</v>
      </c>
      <c r="I2084" s="301">
        <v>243632</v>
      </c>
      <c r="J2084" s="301">
        <v>414841</v>
      </c>
      <c r="K2084" s="301">
        <v>19122496</v>
      </c>
      <c r="L2084" s="301">
        <v>32903</v>
      </c>
      <c r="M2084" s="301">
        <v>4.525349E-2</v>
      </c>
    </row>
    <row r="2085" spans="1:13" ht="14.5" x14ac:dyDescent="0.35">
      <c r="A2085" s="301">
        <v>2015280103</v>
      </c>
      <c r="B2085" s="301">
        <v>2015</v>
      </c>
      <c r="C2085" s="302" t="s">
        <v>49</v>
      </c>
      <c r="D2085" s="302" t="s">
        <v>50</v>
      </c>
      <c r="E2085" s="302" t="s">
        <v>25</v>
      </c>
      <c r="F2085" s="302" t="s">
        <v>26</v>
      </c>
      <c r="G2085" s="302" t="s">
        <v>26</v>
      </c>
      <c r="H2085" s="301">
        <v>1693033</v>
      </c>
      <c r="I2085" s="301">
        <v>864568</v>
      </c>
      <c r="J2085" s="301">
        <v>208295</v>
      </c>
      <c r="K2085" s="301">
        <v>81049727</v>
      </c>
      <c r="L2085" s="301">
        <v>19563</v>
      </c>
      <c r="M2085" s="301">
        <v>8.6542579999999994E-2</v>
      </c>
    </row>
    <row r="2086" spans="1:13" ht="14.5" x14ac:dyDescent="0.35">
      <c r="A2086" s="301">
        <v>2015280203</v>
      </c>
      <c r="B2086" s="301">
        <v>2015</v>
      </c>
      <c r="C2086" s="302" t="s">
        <v>49</v>
      </c>
      <c r="D2086" s="302" t="s">
        <v>50</v>
      </c>
      <c r="E2086" s="302" t="s">
        <v>27</v>
      </c>
      <c r="F2086" s="302" t="s">
        <v>26</v>
      </c>
      <c r="G2086" s="302" t="s">
        <v>26</v>
      </c>
      <c r="H2086" s="301">
        <v>2973231</v>
      </c>
      <c r="I2086" s="301">
        <v>764094</v>
      </c>
      <c r="J2086" s="301">
        <v>586080</v>
      </c>
      <c r="K2086" s="301">
        <v>72377948</v>
      </c>
      <c r="L2086" s="301">
        <v>55620</v>
      </c>
      <c r="M2086" s="301">
        <v>5.345577E-2</v>
      </c>
    </row>
    <row r="2087" spans="1:13" ht="14.5" x14ac:dyDescent="0.35">
      <c r="A2087" s="301">
        <v>2015280303</v>
      </c>
      <c r="B2087" s="301">
        <v>2015</v>
      </c>
      <c r="C2087" s="302" t="s">
        <v>49</v>
      </c>
      <c r="D2087" s="302" t="s">
        <v>50</v>
      </c>
      <c r="E2087" s="302" t="s">
        <v>28</v>
      </c>
      <c r="F2087" s="302" t="s">
        <v>26</v>
      </c>
      <c r="G2087" s="302" t="s">
        <v>26</v>
      </c>
      <c r="H2087" s="301">
        <v>5407895</v>
      </c>
      <c r="I2087" s="301">
        <v>994597</v>
      </c>
      <c r="J2087" s="301">
        <v>1548112</v>
      </c>
      <c r="K2087" s="301">
        <v>95025620</v>
      </c>
      <c r="L2087" s="301">
        <v>147837</v>
      </c>
      <c r="M2087" s="301">
        <v>3.6580019999999998E-2</v>
      </c>
    </row>
    <row r="2088" spans="1:13" ht="14.5" x14ac:dyDescent="0.35">
      <c r="A2088" s="301">
        <v>2015290103</v>
      </c>
      <c r="B2088" s="301">
        <v>2015</v>
      </c>
      <c r="C2088" s="302" t="s">
        <v>51</v>
      </c>
      <c r="D2088" s="302" t="s">
        <v>52</v>
      </c>
      <c r="E2088" s="302" t="s">
        <v>25</v>
      </c>
      <c r="F2088" s="302" t="s">
        <v>26</v>
      </c>
      <c r="G2088" s="302" t="s">
        <v>26</v>
      </c>
      <c r="H2088" s="301">
        <v>490560</v>
      </c>
      <c r="I2088" s="301">
        <v>302872</v>
      </c>
      <c r="J2088" s="301">
        <v>66086</v>
      </c>
      <c r="K2088" s="301">
        <v>24153324</v>
      </c>
      <c r="L2088" s="301">
        <v>4975</v>
      </c>
      <c r="M2088" s="301">
        <v>9.8608749999999995E-2</v>
      </c>
    </row>
    <row r="2089" spans="1:13" ht="14.5" x14ac:dyDescent="0.35">
      <c r="A2089" s="301">
        <v>2015290203</v>
      </c>
      <c r="B2089" s="301">
        <v>2015</v>
      </c>
      <c r="C2089" s="302" t="s">
        <v>51</v>
      </c>
      <c r="D2089" s="302" t="s">
        <v>52</v>
      </c>
      <c r="E2089" s="302" t="s">
        <v>27</v>
      </c>
      <c r="F2089" s="302" t="s">
        <v>26</v>
      </c>
      <c r="G2089" s="302" t="s">
        <v>26</v>
      </c>
      <c r="H2089" s="301">
        <v>711124</v>
      </c>
      <c r="I2089" s="301">
        <v>200634</v>
      </c>
      <c r="J2089" s="301">
        <v>148465</v>
      </c>
      <c r="K2089" s="301">
        <v>16288994</v>
      </c>
      <c r="L2089" s="301">
        <v>12014</v>
      </c>
      <c r="M2089" s="301">
        <v>5.9189369999999998E-2</v>
      </c>
    </row>
    <row r="2090" spans="1:13" ht="14.5" x14ac:dyDescent="0.35">
      <c r="A2090" s="301">
        <v>2015290303</v>
      </c>
      <c r="B2090" s="301">
        <v>2015</v>
      </c>
      <c r="C2090" s="302" t="s">
        <v>51</v>
      </c>
      <c r="D2090" s="302" t="s">
        <v>52</v>
      </c>
      <c r="E2090" s="302" t="s">
        <v>28</v>
      </c>
      <c r="F2090" s="302" t="s">
        <v>26</v>
      </c>
      <c r="G2090" s="302" t="s">
        <v>26</v>
      </c>
      <c r="H2090" s="301">
        <v>1572142</v>
      </c>
      <c r="I2090" s="301">
        <v>283272</v>
      </c>
      <c r="J2090" s="301">
        <v>450745</v>
      </c>
      <c r="K2090" s="301">
        <v>22422776</v>
      </c>
      <c r="L2090" s="301">
        <v>35438</v>
      </c>
      <c r="M2090" s="301">
        <v>4.4362779999999997E-2</v>
      </c>
    </row>
    <row r="2091" spans="1:13" ht="14.5" x14ac:dyDescent="0.35">
      <c r="A2091" s="301">
        <v>2015320103</v>
      </c>
      <c r="B2091" s="301">
        <v>2015</v>
      </c>
      <c r="C2091" s="302" t="s">
        <v>53</v>
      </c>
      <c r="D2091" s="302" t="s">
        <v>54</v>
      </c>
      <c r="E2091" s="302" t="s">
        <v>25</v>
      </c>
      <c r="F2091" s="302" t="s">
        <v>26</v>
      </c>
      <c r="G2091" s="302" t="s">
        <v>26</v>
      </c>
      <c r="H2091" s="301">
        <v>441051</v>
      </c>
      <c r="I2091" s="301">
        <v>215465</v>
      </c>
      <c r="J2091" s="301">
        <v>63104</v>
      </c>
      <c r="K2091" s="301">
        <v>22337664</v>
      </c>
      <c r="L2091" s="301">
        <v>6550</v>
      </c>
      <c r="M2091" s="301">
        <v>6.7339659999999996E-2</v>
      </c>
    </row>
    <row r="2092" spans="1:13" ht="14.5" x14ac:dyDescent="0.35">
      <c r="A2092" s="301">
        <v>2015320203</v>
      </c>
      <c r="B2092" s="301">
        <v>2015</v>
      </c>
      <c r="C2092" s="302" t="s">
        <v>53</v>
      </c>
      <c r="D2092" s="302" t="s">
        <v>54</v>
      </c>
      <c r="E2092" s="302" t="s">
        <v>27</v>
      </c>
      <c r="F2092" s="302" t="s">
        <v>26</v>
      </c>
      <c r="G2092" s="302" t="s">
        <v>26</v>
      </c>
      <c r="H2092" s="301">
        <v>539825</v>
      </c>
      <c r="I2092" s="301">
        <v>151799</v>
      </c>
      <c r="J2092" s="301">
        <v>108663</v>
      </c>
      <c r="K2092" s="301">
        <v>15229338</v>
      </c>
      <c r="L2092" s="301">
        <v>10897</v>
      </c>
      <c r="M2092" s="301">
        <v>4.9539220000000002E-2</v>
      </c>
    </row>
    <row r="2093" spans="1:13" ht="14.5" x14ac:dyDescent="0.35">
      <c r="A2093" s="301">
        <v>2015320303</v>
      </c>
      <c r="B2093" s="301">
        <v>2015</v>
      </c>
      <c r="C2093" s="302" t="s">
        <v>53</v>
      </c>
      <c r="D2093" s="302" t="s">
        <v>54</v>
      </c>
      <c r="E2093" s="302" t="s">
        <v>28</v>
      </c>
      <c r="F2093" s="302" t="s">
        <v>26</v>
      </c>
      <c r="G2093" s="302" t="s">
        <v>26</v>
      </c>
      <c r="H2093" s="301">
        <v>757749</v>
      </c>
      <c r="I2093" s="301">
        <v>125113</v>
      </c>
      <c r="J2093" s="301">
        <v>186588</v>
      </c>
      <c r="K2093" s="301">
        <v>11910748</v>
      </c>
      <c r="L2093" s="301">
        <v>17732</v>
      </c>
      <c r="M2093" s="301">
        <v>4.2732819999999998E-2</v>
      </c>
    </row>
    <row r="2094" spans="1:13" ht="14.5" x14ac:dyDescent="0.35">
      <c r="A2094" s="301">
        <v>2015330103</v>
      </c>
      <c r="B2094" s="301">
        <v>2015</v>
      </c>
      <c r="C2094" s="302" t="s">
        <v>55</v>
      </c>
      <c r="D2094" s="302" t="s">
        <v>56</v>
      </c>
      <c r="E2094" s="302" t="s">
        <v>25</v>
      </c>
      <c r="F2094" s="302" t="s">
        <v>26</v>
      </c>
      <c r="G2094" s="302" t="s">
        <v>26</v>
      </c>
      <c r="H2094" s="301">
        <v>468244</v>
      </c>
      <c r="I2094" s="301">
        <v>243082</v>
      </c>
      <c r="J2094" s="301">
        <v>62170</v>
      </c>
      <c r="K2094" s="301">
        <v>22495511</v>
      </c>
      <c r="L2094" s="301">
        <v>5681</v>
      </c>
      <c r="M2094" s="301">
        <v>8.2417669999999998E-2</v>
      </c>
    </row>
    <row r="2095" spans="1:13" ht="14.5" x14ac:dyDescent="0.35">
      <c r="A2095" s="301">
        <v>2015330203</v>
      </c>
      <c r="B2095" s="301">
        <v>2015</v>
      </c>
      <c r="C2095" s="302" t="s">
        <v>55</v>
      </c>
      <c r="D2095" s="302" t="s">
        <v>56</v>
      </c>
      <c r="E2095" s="302" t="s">
        <v>27</v>
      </c>
      <c r="F2095" s="302" t="s">
        <v>26</v>
      </c>
      <c r="G2095" s="302" t="s">
        <v>26</v>
      </c>
      <c r="H2095" s="301">
        <v>628275</v>
      </c>
      <c r="I2095" s="301">
        <v>157622</v>
      </c>
      <c r="J2095" s="301">
        <v>120641</v>
      </c>
      <c r="K2095" s="301">
        <v>14076114</v>
      </c>
      <c r="L2095" s="301">
        <v>10764</v>
      </c>
      <c r="M2095" s="301">
        <v>5.8366120000000001E-2</v>
      </c>
    </row>
    <row r="2096" spans="1:13" ht="14.5" x14ac:dyDescent="0.35">
      <c r="A2096" s="301">
        <v>2015330303</v>
      </c>
      <c r="B2096" s="301">
        <v>2015</v>
      </c>
      <c r="C2096" s="302" t="s">
        <v>55</v>
      </c>
      <c r="D2096" s="302" t="s">
        <v>56</v>
      </c>
      <c r="E2096" s="302" t="s">
        <v>28</v>
      </c>
      <c r="F2096" s="302" t="s">
        <v>26</v>
      </c>
      <c r="G2096" s="302" t="s">
        <v>26</v>
      </c>
      <c r="H2096" s="301">
        <v>1220864</v>
      </c>
      <c r="I2096" s="301">
        <v>180447</v>
      </c>
      <c r="J2096" s="301">
        <v>292804</v>
      </c>
      <c r="K2096" s="301">
        <v>15943778</v>
      </c>
      <c r="L2096" s="301">
        <v>25887</v>
      </c>
      <c r="M2096" s="301">
        <v>4.716215E-2</v>
      </c>
    </row>
    <row r="2097" spans="1:13" ht="14.5" x14ac:dyDescent="0.35">
      <c r="A2097" s="301">
        <v>2015370103</v>
      </c>
      <c r="B2097" s="301">
        <v>2015</v>
      </c>
      <c r="C2097" s="302" t="s">
        <v>57</v>
      </c>
      <c r="D2097" s="302" t="s">
        <v>58</v>
      </c>
      <c r="E2097" s="302" t="s">
        <v>25</v>
      </c>
      <c r="F2097" s="302" t="s">
        <v>26</v>
      </c>
      <c r="G2097" s="302" t="s">
        <v>26</v>
      </c>
      <c r="H2097" s="301">
        <v>1153892</v>
      </c>
      <c r="I2097" s="301">
        <v>714684</v>
      </c>
      <c r="J2097" s="301">
        <v>198657</v>
      </c>
      <c r="K2097" s="301">
        <v>16455951</v>
      </c>
      <c r="L2097" s="301">
        <v>4578</v>
      </c>
      <c r="M2097" s="301">
        <v>0.25206309999999998</v>
      </c>
    </row>
    <row r="2098" spans="1:13" ht="14.5" x14ac:dyDescent="0.35">
      <c r="A2098" s="301">
        <v>2015370203</v>
      </c>
      <c r="B2098" s="301">
        <v>2015</v>
      </c>
      <c r="C2098" s="302" t="s">
        <v>57</v>
      </c>
      <c r="D2098" s="302" t="s">
        <v>58</v>
      </c>
      <c r="E2098" s="302" t="s">
        <v>27</v>
      </c>
      <c r="F2098" s="302" t="s">
        <v>26</v>
      </c>
      <c r="G2098" s="302" t="s">
        <v>26</v>
      </c>
      <c r="H2098" s="301">
        <v>1552212</v>
      </c>
      <c r="I2098" s="301">
        <v>638639</v>
      </c>
      <c r="J2098" s="301">
        <v>471523</v>
      </c>
      <c r="K2098" s="301">
        <v>13903362</v>
      </c>
      <c r="L2098" s="301">
        <v>10197</v>
      </c>
      <c r="M2098" s="301">
        <v>0.15222179999999999</v>
      </c>
    </row>
    <row r="2099" spans="1:13" ht="14.5" x14ac:dyDescent="0.35">
      <c r="A2099" s="301">
        <v>2015370303</v>
      </c>
      <c r="B2099" s="301">
        <v>2015</v>
      </c>
      <c r="C2099" s="302" t="s">
        <v>57</v>
      </c>
      <c r="D2099" s="302" t="s">
        <v>58</v>
      </c>
      <c r="E2099" s="302" t="s">
        <v>28</v>
      </c>
      <c r="F2099" s="302" t="s">
        <v>26</v>
      </c>
      <c r="G2099" s="302" t="s">
        <v>26</v>
      </c>
      <c r="H2099" s="301">
        <v>3152454</v>
      </c>
      <c r="I2099" s="301">
        <v>799866</v>
      </c>
      <c r="J2099" s="301">
        <v>1334721</v>
      </c>
      <c r="K2099" s="301">
        <v>17174472</v>
      </c>
      <c r="L2099" s="301">
        <v>28551</v>
      </c>
      <c r="M2099" s="301">
        <v>0.11041579999999999</v>
      </c>
    </row>
    <row r="2100" spans="1:13" ht="14.5" x14ac:dyDescent="0.35">
      <c r="A2100" s="301">
        <v>2015400103</v>
      </c>
      <c r="B2100" s="301">
        <v>2015</v>
      </c>
      <c r="C2100" s="302" t="s">
        <v>59</v>
      </c>
      <c r="D2100" s="302" t="s">
        <v>60</v>
      </c>
      <c r="E2100" s="302" t="s">
        <v>25</v>
      </c>
      <c r="F2100" s="302" t="s">
        <v>26</v>
      </c>
      <c r="G2100" s="302" t="s">
        <v>26</v>
      </c>
      <c r="H2100" s="301">
        <v>326550</v>
      </c>
      <c r="I2100" s="301">
        <v>172756</v>
      </c>
      <c r="J2100" s="301">
        <v>44674</v>
      </c>
      <c r="K2100" s="301">
        <v>15030636</v>
      </c>
      <c r="L2100" s="301">
        <v>3926</v>
      </c>
      <c r="M2100" s="301">
        <v>8.3169320000000005E-2</v>
      </c>
    </row>
    <row r="2101" spans="1:13" ht="14.5" x14ac:dyDescent="0.35">
      <c r="A2101" s="301">
        <v>2015400203</v>
      </c>
      <c r="B2101" s="301">
        <v>2015</v>
      </c>
      <c r="C2101" s="302" t="s">
        <v>59</v>
      </c>
      <c r="D2101" s="302" t="s">
        <v>60</v>
      </c>
      <c r="E2101" s="302" t="s">
        <v>27</v>
      </c>
      <c r="F2101" s="302" t="s">
        <v>26</v>
      </c>
      <c r="G2101" s="302" t="s">
        <v>26</v>
      </c>
      <c r="H2101" s="301">
        <v>399250</v>
      </c>
      <c r="I2101" s="301">
        <v>134291</v>
      </c>
      <c r="J2101" s="301">
        <v>96403</v>
      </c>
      <c r="K2101" s="301">
        <v>11833864</v>
      </c>
      <c r="L2101" s="301">
        <v>8480</v>
      </c>
      <c r="M2101" s="301">
        <v>4.7081629999999999E-2</v>
      </c>
    </row>
    <row r="2102" spans="1:13" ht="14.5" x14ac:dyDescent="0.35">
      <c r="A2102" s="301">
        <v>2015400303</v>
      </c>
      <c r="B2102" s="301">
        <v>2015</v>
      </c>
      <c r="C2102" s="302" t="s">
        <v>59</v>
      </c>
      <c r="D2102" s="302" t="s">
        <v>60</v>
      </c>
      <c r="E2102" s="302" t="s">
        <v>28</v>
      </c>
      <c r="F2102" s="302" t="s">
        <v>26</v>
      </c>
      <c r="G2102" s="302" t="s">
        <v>26</v>
      </c>
      <c r="H2102" s="301">
        <v>298723</v>
      </c>
      <c r="I2102" s="301">
        <v>67472</v>
      </c>
      <c r="J2102" s="301">
        <v>97822</v>
      </c>
      <c r="K2102" s="301">
        <v>5698216</v>
      </c>
      <c r="L2102" s="301">
        <v>8232</v>
      </c>
      <c r="M2102" s="301">
        <v>3.6288149999999998E-2</v>
      </c>
    </row>
    <row r="2103" spans="1:13" ht="14.5" x14ac:dyDescent="0.35">
      <c r="A2103" s="301">
        <v>2015990103</v>
      </c>
      <c r="B2103" s="301">
        <v>2015</v>
      </c>
      <c r="C2103" s="302" t="s">
        <v>61</v>
      </c>
      <c r="D2103" s="302" t="s">
        <v>62</v>
      </c>
      <c r="E2103" s="302" t="s">
        <v>25</v>
      </c>
      <c r="F2103" s="302" t="s">
        <v>26</v>
      </c>
      <c r="G2103" s="302" t="s">
        <v>26</v>
      </c>
      <c r="H2103" s="301">
        <v>56700</v>
      </c>
      <c r="I2103" s="301">
        <v>19094</v>
      </c>
      <c r="J2103" s="301">
        <v>5151</v>
      </c>
      <c r="K2103" s="301">
        <v>1089281</v>
      </c>
      <c r="L2103" s="301">
        <v>303</v>
      </c>
      <c r="M2103" s="301">
        <v>0.18713160000000001</v>
      </c>
    </row>
    <row r="2104" spans="1:13" ht="14.5" x14ac:dyDescent="0.35">
      <c r="A2104" s="301">
        <v>2015990203</v>
      </c>
      <c r="B2104" s="301">
        <v>2015</v>
      </c>
      <c r="C2104" s="302" t="s">
        <v>61</v>
      </c>
      <c r="D2104" s="302" t="s">
        <v>62</v>
      </c>
      <c r="E2104" s="302" t="s">
        <v>27</v>
      </c>
      <c r="F2104" s="302" t="s">
        <v>26</v>
      </c>
      <c r="G2104" s="302" t="s">
        <v>26</v>
      </c>
      <c r="H2104" s="301">
        <v>112521</v>
      </c>
      <c r="I2104" s="301">
        <v>26283</v>
      </c>
      <c r="J2104" s="301">
        <v>20288</v>
      </c>
      <c r="K2104" s="301">
        <v>1495429</v>
      </c>
      <c r="L2104" s="301">
        <v>1173</v>
      </c>
      <c r="M2104" s="301">
        <v>9.5910609999999993E-2</v>
      </c>
    </row>
    <row r="2105" spans="1:13" ht="14.5" x14ac:dyDescent="0.35">
      <c r="A2105" s="301">
        <v>2015990303</v>
      </c>
      <c r="B2105" s="301">
        <v>2015</v>
      </c>
      <c r="C2105" s="302" t="s">
        <v>61</v>
      </c>
      <c r="D2105" s="302" t="s">
        <v>62</v>
      </c>
      <c r="E2105" s="302" t="s">
        <v>28</v>
      </c>
      <c r="F2105" s="302" t="s">
        <v>26</v>
      </c>
      <c r="G2105" s="302" t="s">
        <v>26</v>
      </c>
      <c r="H2105" s="301">
        <v>269015</v>
      </c>
      <c r="I2105" s="301">
        <v>42021</v>
      </c>
      <c r="J2105" s="301">
        <v>73923</v>
      </c>
      <c r="K2105" s="301">
        <v>1695413</v>
      </c>
      <c r="L2105" s="301">
        <v>2931</v>
      </c>
      <c r="M2105" s="301">
        <v>9.1793509999999995E-2</v>
      </c>
    </row>
    <row r="2106" spans="1:13" ht="14.5" x14ac:dyDescent="0.35">
      <c r="A2106" s="301">
        <v>2016000103</v>
      </c>
      <c r="B2106" s="301">
        <v>2016</v>
      </c>
      <c r="C2106" s="302" t="s">
        <v>23</v>
      </c>
      <c r="D2106" s="302" t="s">
        <v>24</v>
      </c>
      <c r="E2106" s="302" t="s">
        <v>25</v>
      </c>
      <c r="F2106" s="302" t="s">
        <v>26</v>
      </c>
      <c r="G2106" s="302" t="s">
        <v>26</v>
      </c>
      <c r="H2106" s="301">
        <v>853196</v>
      </c>
      <c r="I2106" s="301">
        <v>2133776</v>
      </c>
      <c r="J2106" s="301">
        <v>690732</v>
      </c>
      <c r="K2106" s="301">
        <v>27025020</v>
      </c>
      <c r="L2106" s="301">
        <v>8484</v>
      </c>
      <c r="M2106" s="301">
        <v>0.100565</v>
      </c>
    </row>
    <row r="2107" spans="1:13" ht="14.5" x14ac:dyDescent="0.35">
      <c r="A2107" s="301">
        <v>2016000203</v>
      </c>
      <c r="B2107" s="301">
        <v>2016</v>
      </c>
      <c r="C2107" s="302" t="s">
        <v>23</v>
      </c>
      <c r="D2107" s="302" t="s">
        <v>24</v>
      </c>
      <c r="E2107" s="302" t="s">
        <v>27</v>
      </c>
      <c r="F2107" s="302" t="s">
        <v>26</v>
      </c>
      <c r="G2107" s="302" t="s">
        <v>26</v>
      </c>
      <c r="H2107" s="301">
        <v>2362505</v>
      </c>
      <c r="I2107" s="301">
        <v>3915028</v>
      </c>
      <c r="J2107" s="301">
        <v>3169056</v>
      </c>
      <c r="K2107" s="301">
        <v>45201708</v>
      </c>
      <c r="L2107" s="301">
        <v>36807</v>
      </c>
      <c r="M2107" s="301">
        <v>6.418683E-2</v>
      </c>
    </row>
    <row r="2108" spans="1:13" ht="14.5" x14ac:dyDescent="0.35">
      <c r="A2108" s="301">
        <v>2016000303</v>
      </c>
      <c r="B2108" s="301">
        <v>2016</v>
      </c>
      <c r="C2108" s="302" t="s">
        <v>23</v>
      </c>
      <c r="D2108" s="302" t="s">
        <v>24</v>
      </c>
      <c r="E2108" s="302" t="s">
        <v>28</v>
      </c>
      <c r="F2108" s="302" t="s">
        <v>26</v>
      </c>
      <c r="G2108" s="302" t="s">
        <v>26</v>
      </c>
      <c r="H2108" s="301">
        <v>2053848</v>
      </c>
      <c r="I2108" s="301">
        <v>2285516</v>
      </c>
      <c r="J2108" s="301">
        <v>2858484</v>
      </c>
      <c r="K2108" s="301">
        <v>27323320</v>
      </c>
      <c r="L2108" s="301">
        <v>34307</v>
      </c>
      <c r="M2108" s="301">
        <v>5.9867129999999998E-2</v>
      </c>
    </row>
    <row r="2109" spans="1:13" ht="14.5" x14ac:dyDescent="0.35">
      <c r="A2109" s="301">
        <v>2016000403</v>
      </c>
      <c r="B2109" s="301">
        <v>2016</v>
      </c>
      <c r="C2109" s="302" t="s">
        <v>23</v>
      </c>
      <c r="D2109" s="302" t="s">
        <v>24</v>
      </c>
      <c r="E2109" s="302" t="s">
        <v>29</v>
      </c>
      <c r="F2109" s="302" t="s">
        <v>26</v>
      </c>
      <c r="G2109" s="302" t="s">
        <v>26</v>
      </c>
      <c r="H2109" s="301">
        <v>9431248</v>
      </c>
      <c r="I2109" s="301">
        <v>7327626</v>
      </c>
      <c r="J2109" s="301">
        <v>16018454</v>
      </c>
      <c r="K2109" s="301">
        <v>103630267</v>
      </c>
      <c r="L2109" s="301">
        <v>226922</v>
      </c>
      <c r="M2109" s="301">
        <v>4.1561550000000003E-2</v>
      </c>
    </row>
    <row r="2110" spans="1:13" ht="14.5" x14ac:dyDescent="0.35">
      <c r="A2110" s="301">
        <v>2016010403</v>
      </c>
      <c r="B2110" s="301">
        <v>2016</v>
      </c>
      <c r="C2110" s="302" t="s">
        <v>30</v>
      </c>
      <c r="D2110" s="302" t="s">
        <v>31</v>
      </c>
      <c r="E2110" s="302" t="s">
        <v>26</v>
      </c>
      <c r="F2110" s="302" t="s">
        <v>26</v>
      </c>
      <c r="G2110" s="302" t="s">
        <v>26</v>
      </c>
      <c r="H2110" s="301">
        <v>250100</v>
      </c>
      <c r="I2110" s="301">
        <v>44737</v>
      </c>
      <c r="J2110" s="301">
        <v>70662</v>
      </c>
      <c r="K2110" s="301">
        <v>3748892</v>
      </c>
      <c r="L2110" s="301">
        <v>5945</v>
      </c>
      <c r="M2110" s="301">
        <v>4.2067710000000001E-2</v>
      </c>
    </row>
    <row r="2111" spans="1:13" ht="14.5" x14ac:dyDescent="0.35">
      <c r="A2111" s="301">
        <v>2016020101</v>
      </c>
      <c r="B2111" s="301">
        <v>2016</v>
      </c>
      <c r="C2111" s="302" t="s">
        <v>32</v>
      </c>
      <c r="D2111" s="302" t="s">
        <v>33</v>
      </c>
      <c r="E2111" s="302" t="s">
        <v>25</v>
      </c>
      <c r="F2111" s="302" t="s">
        <v>34</v>
      </c>
      <c r="G2111" s="302" t="s">
        <v>25</v>
      </c>
      <c r="H2111" s="301">
        <v>33031</v>
      </c>
      <c r="I2111" s="301">
        <v>19544</v>
      </c>
      <c r="J2111" s="301">
        <v>3928</v>
      </c>
      <c r="K2111" s="301">
        <v>1931528</v>
      </c>
      <c r="L2111" s="301">
        <v>378</v>
      </c>
      <c r="M2111" s="301">
        <v>8.7469580000000005E-2</v>
      </c>
    </row>
    <row r="2112" spans="1:13" ht="14.5" x14ac:dyDescent="0.35">
      <c r="A2112" s="301">
        <v>2016020102</v>
      </c>
      <c r="B2112" s="301">
        <v>2016</v>
      </c>
      <c r="C2112" s="302" t="s">
        <v>32</v>
      </c>
      <c r="D2112" s="302" t="s">
        <v>33</v>
      </c>
      <c r="E2112" s="302" t="s">
        <v>25</v>
      </c>
      <c r="F2112" s="302" t="s">
        <v>34</v>
      </c>
      <c r="G2112" s="302" t="s">
        <v>27</v>
      </c>
      <c r="H2112" s="301">
        <v>97213</v>
      </c>
      <c r="I2112" s="301">
        <v>68504</v>
      </c>
      <c r="J2112" s="301">
        <v>14900</v>
      </c>
      <c r="K2112" s="301">
        <v>6716404</v>
      </c>
      <c r="L2112" s="301">
        <v>1488</v>
      </c>
      <c r="M2112" s="301">
        <v>6.5348959999999998E-2</v>
      </c>
    </row>
    <row r="2113" spans="1:13" ht="14.5" x14ac:dyDescent="0.35">
      <c r="A2113" s="301">
        <v>2016020103</v>
      </c>
      <c r="B2113" s="301">
        <v>2016</v>
      </c>
      <c r="C2113" s="302" t="s">
        <v>32</v>
      </c>
      <c r="D2113" s="302" t="s">
        <v>33</v>
      </c>
      <c r="E2113" s="302" t="s">
        <v>25</v>
      </c>
      <c r="F2113" s="302" t="s">
        <v>34</v>
      </c>
      <c r="G2113" s="302" t="s">
        <v>35</v>
      </c>
      <c r="H2113" s="301">
        <v>134820</v>
      </c>
      <c r="I2113" s="301">
        <v>71987</v>
      </c>
      <c r="J2113" s="301">
        <v>23404</v>
      </c>
      <c r="K2113" s="301">
        <v>7533556</v>
      </c>
      <c r="L2113" s="301">
        <v>2458</v>
      </c>
      <c r="M2113" s="301">
        <v>5.4857780000000002E-2</v>
      </c>
    </row>
    <row r="2114" spans="1:13" ht="14.5" x14ac:dyDescent="0.35">
      <c r="A2114" s="301">
        <v>2016020111</v>
      </c>
      <c r="B2114" s="301">
        <v>2016</v>
      </c>
      <c r="C2114" s="302" t="s">
        <v>32</v>
      </c>
      <c r="D2114" s="302" t="s">
        <v>33</v>
      </c>
      <c r="E2114" s="302" t="s">
        <v>25</v>
      </c>
      <c r="F2114" s="302" t="s">
        <v>36</v>
      </c>
      <c r="G2114" s="302" t="s">
        <v>25</v>
      </c>
      <c r="H2114" s="301">
        <v>31903</v>
      </c>
      <c r="I2114" s="301">
        <v>19152</v>
      </c>
      <c r="J2114" s="301">
        <v>4261</v>
      </c>
      <c r="K2114" s="301">
        <v>1898708</v>
      </c>
      <c r="L2114" s="301">
        <v>423</v>
      </c>
      <c r="M2114" s="301">
        <v>7.5496289999999994E-2</v>
      </c>
    </row>
    <row r="2115" spans="1:13" ht="14.5" x14ac:dyDescent="0.35">
      <c r="A2115" s="301">
        <v>2016020112</v>
      </c>
      <c r="B2115" s="301">
        <v>2016</v>
      </c>
      <c r="C2115" s="302" t="s">
        <v>32</v>
      </c>
      <c r="D2115" s="302" t="s">
        <v>33</v>
      </c>
      <c r="E2115" s="302" t="s">
        <v>25</v>
      </c>
      <c r="F2115" s="302" t="s">
        <v>36</v>
      </c>
      <c r="G2115" s="302" t="s">
        <v>27</v>
      </c>
      <c r="H2115" s="301">
        <v>54796</v>
      </c>
      <c r="I2115" s="301">
        <v>63172</v>
      </c>
      <c r="J2115" s="301">
        <v>9315</v>
      </c>
      <c r="K2115" s="301">
        <v>6299460</v>
      </c>
      <c r="L2115" s="301">
        <v>939</v>
      </c>
      <c r="M2115" s="301">
        <v>5.8371039999999999E-2</v>
      </c>
    </row>
    <row r="2116" spans="1:13" ht="14.5" x14ac:dyDescent="0.35">
      <c r="A2116" s="301">
        <v>2016020113</v>
      </c>
      <c r="B2116" s="301">
        <v>2016</v>
      </c>
      <c r="C2116" s="302" t="s">
        <v>32</v>
      </c>
      <c r="D2116" s="302" t="s">
        <v>33</v>
      </c>
      <c r="E2116" s="302" t="s">
        <v>25</v>
      </c>
      <c r="F2116" s="302" t="s">
        <v>36</v>
      </c>
      <c r="G2116" s="302" t="s">
        <v>35</v>
      </c>
      <c r="H2116" s="301">
        <v>47340</v>
      </c>
      <c r="I2116" s="301">
        <v>42129</v>
      </c>
      <c r="J2116" s="301">
        <v>8835</v>
      </c>
      <c r="K2116" s="301">
        <v>4291356</v>
      </c>
      <c r="L2116" s="301">
        <v>904</v>
      </c>
      <c r="M2116" s="301">
        <v>5.2358200000000001E-2</v>
      </c>
    </row>
    <row r="2117" spans="1:13" ht="14.5" x14ac:dyDescent="0.35">
      <c r="A2117" s="301">
        <v>2016020201</v>
      </c>
      <c r="B2117" s="301">
        <v>2016</v>
      </c>
      <c r="C2117" s="302" t="s">
        <v>32</v>
      </c>
      <c r="D2117" s="302" t="s">
        <v>33</v>
      </c>
      <c r="E2117" s="302" t="s">
        <v>27</v>
      </c>
      <c r="F2117" s="302" t="s">
        <v>34</v>
      </c>
      <c r="G2117" s="302" t="s">
        <v>25</v>
      </c>
      <c r="H2117" s="301">
        <v>71973</v>
      </c>
      <c r="I2117" s="301">
        <v>19052</v>
      </c>
      <c r="J2117" s="301">
        <v>14706</v>
      </c>
      <c r="K2117" s="301">
        <v>1850892</v>
      </c>
      <c r="L2117" s="301">
        <v>1428</v>
      </c>
      <c r="M2117" s="301">
        <v>5.0408870000000001E-2</v>
      </c>
    </row>
    <row r="2118" spans="1:13" ht="14.5" x14ac:dyDescent="0.35">
      <c r="A2118" s="301">
        <v>2016020202</v>
      </c>
      <c r="B2118" s="301">
        <v>2016</v>
      </c>
      <c r="C2118" s="302" t="s">
        <v>32</v>
      </c>
      <c r="D2118" s="302" t="s">
        <v>33</v>
      </c>
      <c r="E2118" s="302" t="s">
        <v>27</v>
      </c>
      <c r="F2118" s="302" t="s">
        <v>34</v>
      </c>
      <c r="G2118" s="302" t="s">
        <v>27</v>
      </c>
      <c r="H2118" s="301">
        <v>313814</v>
      </c>
      <c r="I2118" s="301">
        <v>91252</v>
      </c>
      <c r="J2118" s="301">
        <v>68798</v>
      </c>
      <c r="K2118" s="301">
        <v>9221960</v>
      </c>
      <c r="L2118" s="301">
        <v>6942</v>
      </c>
      <c r="M2118" s="301">
        <v>4.5206320000000001E-2</v>
      </c>
    </row>
    <row r="2119" spans="1:13" ht="14.5" x14ac:dyDescent="0.35">
      <c r="A2119" s="301">
        <v>2016020203</v>
      </c>
      <c r="B2119" s="301">
        <v>2016</v>
      </c>
      <c r="C2119" s="302" t="s">
        <v>32</v>
      </c>
      <c r="D2119" s="302" t="s">
        <v>33</v>
      </c>
      <c r="E2119" s="302" t="s">
        <v>27</v>
      </c>
      <c r="F2119" s="302" t="s">
        <v>34</v>
      </c>
      <c r="G2119" s="302" t="s">
        <v>35</v>
      </c>
      <c r="H2119" s="301">
        <v>757064</v>
      </c>
      <c r="I2119" s="301">
        <v>237031</v>
      </c>
      <c r="J2119" s="301">
        <v>187353</v>
      </c>
      <c r="K2119" s="301">
        <v>25476169</v>
      </c>
      <c r="L2119" s="301">
        <v>20094</v>
      </c>
      <c r="M2119" s="301">
        <v>3.7675840000000002E-2</v>
      </c>
    </row>
    <row r="2120" spans="1:13" ht="14.5" x14ac:dyDescent="0.35">
      <c r="A2120" s="301">
        <v>2016020211</v>
      </c>
      <c r="B2120" s="301">
        <v>2016</v>
      </c>
      <c r="C2120" s="302" t="s">
        <v>32</v>
      </c>
      <c r="D2120" s="302" t="s">
        <v>33</v>
      </c>
      <c r="E2120" s="302" t="s">
        <v>27</v>
      </c>
      <c r="F2120" s="302" t="s">
        <v>36</v>
      </c>
      <c r="G2120" s="302" t="s">
        <v>25</v>
      </c>
      <c r="H2120" s="301">
        <v>63810</v>
      </c>
      <c r="I2120" s="301">
        <v>19408</v>
      </c>
      <c r="J2120" s="301">
        <v>14485</v>
      </c>
      <c r="K2120" s="301">
        <v>1869568</v>
      </c>
      <c r="L2120" s="301">
        <v>1393</v>
      </c>
      <c r="M2120" s="301">
        <v>4.5791800000000001E-2</v>
      </c>
    </row>
    <row r="2121" spans="1:13" ht="14.5" x14ac:dyDescent="0.35">
      <c r="A2121" s="301">
        <v>2016020212</v>
      </c>
      <c r="B2121" s="301">
        <v>2016</v>
      </c>
      <c r="C2121" s="302" t="s">
        <v>32</v>
      </c>
      <c r="D2121" s="302" t="s">
        <v>33</v>
      </c>
      <c r="E2121" s="302" t="s">
        <v>27</v>
      </c>
      <c r="F2121" s="302" t="s">
        <v>36</v>
      </c>
      <c r="G2121" s="302" t="s">
        <v>27</v>
      </c>
      <c r="H2121" s="301">
        <v>65366</v>
      </c>
      <c r="I2121" s="301">
        <v>20984</v>
      </c>
      <c r="J2121" s="301">
        <v>15449</v>
      </c>
      <c r="K2121" s="301">
        <v>2100572</v>
      </c>
      <c r="L2121" s="301">
        <v>1548</v>
      </c>
      <c r="M2121" s="301">
        <v>4.2230480000000001E-2</v>
      </c>
    </row>
    <row r="2122" spans="1:13" ht="14.5" x14ac:dyDescent="0.35">
      <c r="A2122" s="301">
        <v>2016020213</v>
      </c>
      <c r="B2122" s="301">
        <v>2016</v>
      </c>
      <c r="C2122" s="302" t="s">
        <v>32</v>
      </c>
      <c r="D2122" s="302" t="s">
        <v>33</v>
      </c>
      <c r="E2122" s="302" t="s">
        <v>27</v>
      </c>
      <c r="F2122" s="302" t="s">
        <v>36</v>
      </c>
      <c r="G2122" s="302" t="s">
        <v>35</v>
      </c>
      <c r="H2122" s="301">
        <v>206718</v>
      </c>
      <c r="I2122" s="301">
        <v>77240</v>
      </c>
      <c r="J2122" s="301">
        <v>59898</v>
      </c>
      <c r="K2122" s="301">
        <v>8075101</v>
      </c>
      <c r="L2122" s="301">
        <v>6251</v>
      </c>
      <c r="M2122" s="301">
        <v>3.3068189999999997E-2</v>
      </c>
    </row>
    <row r="2123" spans="1:13" ht="14.5" x14ac:dyDescent="0.35">
      <c r="A2123" s="301">
        <v>2016020301</v>
      </c>
      <c r="B2123" s="301">
        <v>2016</v>
      </c>
      <c r="C2123" s="302" t="s">
        <v>32</v>
      </c>
      <c r="D2123" s="302" t="s">
        <v>33</v>
      </c>
      <c r="E2123" s="302" t="s">
        <v>28</v>
      </c>
      <c r="F2123" s="302" t="s">
        <v>34</v>
      </c>
      <c r="G2123" s="302" t="s">
        <v>25</v>
      </c>
      <c r="H2123" s="301">
        <v>156695</v>
      </c>
      <c r="I2123" s="301">
        <v>29192</v>
      </c>
      <c r="J2123" s="301">
        <v>47219</v>
      </c>
      <c r="K2123" s="301">
        <v>2911624</v>
      </c>
      <c r="L2123" s="301">
        <v>4704</v>
      </c>
      <c r="M2123" s="301">
        <v>3.3310590000000001E-2</v>
      </c>
    </row>
    <row r="2124" spans="1:13" ht="14.5" x14ac:dyDescent="0.35">
      <c r="A2124" s="301">
        <v>2016020302</v>
      </c>
      <c r="B2124" s="301">
        <v>2016</v>
      </c>
      <c r="C2124" s="302" t="s">
        <v>32</v>
      </c>
      <c r="D2124" s="302" t="s">
        <v>33</v>
      </c>
      <c r="E2124" s="302" t="s">
        <v>28</v>
      </c>
      <c r="F2124" s="302" t="s">
        <v>34</v>
      </c>
      <c r="G2124" s="302" t="s">
        <v>27</v>
      </c>
      <c r="H2124" s="301">
        <v>338907</v>
      </c>
      <c r="I2124" s="301">
        <v>66868</v>
      </c>
      <c r="J2124" s="301">
        <v>104405</v>
      </c>
      <c r="K2124" s="301">
        <v>6744444</v>
      </c>
      <c r="L2124" s="301">
        <v>10577</v>
      </c>
      <c r="M2124" s="301">
        <v>3.2042540000000001E-2</v>
      </c>
    </row>
    <row r="2125" spans="1:13" ht="14.5" x14ac:dyDescent="0.35">
      <c r="A2125" s="301">
        <v>2016020303</v>
      </c>
      <c r="B2125" s="301">
        <v>2016</v>
      </c>
      <c r="C2125" s="302" t="s">
        <v>32</v>
      </c>
      <c r="D2125" s="302" t="s">
        <v>33</v>
      </c>
      <c r="E2125" s="302" t="s">
        <v>28</v>
      </c>
      <c r="F2125" s="302" t="s">
        <v>34</v>
      </c>
      <c r="G2125" s="302" t="s">
        <v>35</v>
      </c>
      <c r="H2125" s="301">
        <v>2568017</v>
      </c>
      <c r="I2125" s="301">
        <v>541830</v>
      </c>
      <c r="J2125" s="301">
        <v>896375</v>
      </c>
      <c r="K2125" s="301">
        <v>58124171</v>
      </c>
      <c r="L2125" s="301">
        <v>96368</v>
      </c>
      <c r="M2125" s="301">
        <v>2.6648000000000002E-2</v>
      </c>
    </row>
    <row r="2126" spans="1:13" ht="14.5" x14ac:dyDescent="0.35">
      <c r="A2126" s="301">
        <v>2016020311</v>
      </c>
      <c r="B2126" s="301">
        <v>2016</v>
      </c>
      <c r="C2126" s="302" t="s">
        <v>32</v>
      </c>
      <c r="D2126" s="302" t="s">
        <v>33</v>
      </c>
      <c r="E2126" s="302" t="s">
        <v>28</v>
      </c>
      <c r="F2126" s="302" t="s">
        <v>36</v>
      </c>
      <c r="G2126" s="302" t="s">
        <v>25</v>
      </c>
      <c r="H2126" s="301">
        <v>111377</v>
      </c>
      <c r="I2126" s="301">
        <v>21888</v>
      </c>
      <c r="J2126" s="301">
        <v>34162</v>
      </c>
      <c r="K2126" s="301">
        <v>2110600</v>
      </c>
      <c r="L2126" s="301">
        <v>3258</v>
      </c>
      <c r="M2126" s="301">
        <v>3.4187019999999999E-2</v>
      </c>
    </row>
    <row r="2127" spans="1:13" ht="14.5" x14ac:dyDescent="0.35">
      <c r="A2127" s="301">
        <v>2016020312</v>
      </c>
      <c r="B2127" s="301">
        <v>2016</v>
      </c>
      <c r="C2127" s="302" t="s">
        <v>32</v>
      </c>
      <c r="D2127" s="302" t="s">
        <v>33</v>
      </c>
      <c r="E2127" s="302" t="s">
        <v>28</v>
      </c>
      <c r="F2127" s="302" t="s">
        <v>36</v>
      </c>
      <c r="G2127" s="302" t="s">
        <v>27</v>
      </c>
      <c r="H2127" s="301">
        <v>63876</v>
      </c>
      <c r="I2127" s="301">
        <v>14100</v>
      </c>
      <c r="J2127" s="301">
        <v>20331</v>
      </c>
      <c r="K2127" s="301">
        <v>1407252</v>
      </c>
      <c r="L2127" s="301">
        <v>2038</v>
      </c>
      <c r="M2127" s="301">
        <v>3.1344329999999997E-2</v>
      </c>
    </row>
    <row r="2128" spans="1:13" ht="14.5" x14ac:dyDescent="0.35">
      <c r="A2128" s="301">
        <v>2016020313</v>
      </c>
      <c r="B2128" s="301">
        <v>2016</v>
      </c>
      <c r="C2128" s="302" t="s">
        <v>32</v>
      </c>
      <c r="D2128" s="302" t="s">
        <v>33</v>
      </c>
      <c r="E2128" s="302" t="s">
        <v>28</v>
      </c>
      <c r="F2128" s="302" t="s">
        <v>36</v>
      </c>
      <c r="G2128" s="302" t="s">
        <v>35</v>
      </c>
      <c r="H2128" s="301">
        <v>358370</v>
      </c>
      <c r="I2128" s="301">
        <v>83792</v>
      </c>
      <c r="J2128" s="301">
        <v>128138</v>
      </c>
      <c r="K2128" s="301">
        <v>8647540</v>
      </c>
      <c r="L2128" s="301">
        <v>13184</v>
      </c>
      <c r="M2128" s="301">
        <v>2.7182910000000001E-2</v>
      </c>
    </row>
    <row r="2129" spans="1:13" ht="14.5" x14ac:dyDescent="0.35">
      <c r="A2129" s="301">
        <v>2016100103</v>
      </c>
      <c r="B2129" s="301">
        <v>2016</v>
      </c>
      <c r="C2129" s="302" t="s">
        <v>37</v>
      </c>
      <c r="D2129" s="302" t="s">
        <v>38</v>
      </c>
      <c r="E2129" s="302" t="s">
        <v>25</v>
      </c>
      <c r="F2129" s="302" t="s">
        <v>26</v>
      </c>
      <c r="G2129" s="302" t="s">
        <v>26</v>
      </c>
      <c r="H2129" s="301">
        <v>63598</v>
      </c>
      <c r="I2129" s="301">
        <v>203980</v>
      </c>
      <c r="J2129" s="301">
        <v>8507</v>
      </c>
      <c r="K2129" s="301">
        <v>15473919</v>
      </c>
      <c r="L2129" s="301">
        <v>633</v>
      </c>
      <c r="M2129" s="301">
        <v>0.10054159999999999</v>
      </c>
    </row>
    <row r="2130" spans="1:13" ht="14.5" x14ac:dyDescent="0.35">
      <c r="A2130" s="301">
        <v>2016100203</v>
      </c>
      <c r="B2130" s="301">
        <v>2016</v>
      </c>
      <c r="C2130" s="302" t="s">
        <v>37</v>
      </c>
      <c r="D2130" s="302" t="s">
        <v>38</v>
      </c>
      <c r="E2130" s="302" t="s">
        <v>27</v>
      </c>
      <c r="F2130" s="302" t="s">
        <v>26</v>
      </c>
      <c r="G2130" s="302" t="s">
        <v>26</v>
      </c>
      <c r="H2130" s="301">
        <v>124255</v>
      </c>
      <c r="I2130" s="301">
        <v>152483</v>
      </c>
      <c r="J2130" s="301">
        <v>21994</v>
      </c>
      <c r="K2130" s="301">
        <v>15913132</v>
      </c>
      <c r="L2130" s="301">
        <v>2283</v>
      </c>
      <c r="M2130" s="301">
        <v>5.442147E-2</v>
      </c>
    </row>
    <row r="2131" spans="1:13" ht="14.5" x14ac:dyDescent="0.35">
      <c r="A2131" s="301">
        <v>2016100303</v>
      </c>
      <c r="B2131" s="301">
        <v>2016</v>
      </c>
      <c r="C2131" s="302" t="s">
        <v>37</v>
      </c>
      <c r="D2131" s="302" t="s">
        <v>38</v>
      </c>
      <c r="E2131" s="302" t="s">
        <v>28</v>
      </c>
      <c r="F2131" s="302" t="s">
        <v>26</v>
      </c>
      <c r="G2131" s="302" t="s">
        <v>26</v>
      </c>
      <c r="H2131" s="301">
        <v>259764</v>
      </c>
      <c r="I2131" s="301">
        <v>254830</v>
      </c>
      <c r="J2131" s="301">
        <v>145239</v>
      </c>
      <c r="K2131" s="301">
        <v>20948756</v>
      </c>
      <c r="L2131" s="301">
        <v>12303</v>
      </c>
      <c r="M2131" s="301">
        <v>2.1113280000000002E-2</v>
      </c>
    </row>
    <row r="2132" spans="1:13" ht="14.5" x14ac:dyDescent="0.35">
      <c r="A2132" s="301">
        <v>2016110103</v>
      </c>
      <c r="B2132" s="301">
        <v>2016</v>
      </c>
      <c r="C2132" s="302" t="s">
        <v>39</v>
      </c>
      <c r="D2132" s="302" t="s">
        <v>40</v>
      </c>
      <c r="E2132" s="302" t="s">
        <v>25</v>
      </c>
      <c r="F2132" s="302" t="s">
        <v>34</v>
      </c>
      <c r="G2132" s="302" t="s">
        <v>26</v>
      </c>
      <c r="H2132" s="301">
        <v>1096555</v>
      </c>
      <c r="I2132" s="301">
        <v>669376</v>
      </c>
      <c r="J2132" s="301">
        <v>200039</v>
      </c>
      <c r="K2132" s="301">
        <v>75584317</v>
      </c>
      <c r="L2132" s="301">
        <v>22581</v>
      </c>
      <c r="M2132" s="301">
        <v>4.8561439999999997E-2</v>
      </c>
    </row>
    <row r="2133" spans="1:13" ht="14.5" x14ac:dyDescent="0.35">
      <c r="A2133" s="301">
        <v>2016110113</v>
      </c>
      <c r="B2133" s="301">
        <v>2016</v>
      </c>
      <c r="C2133" s="302" t="s">
        <v>39</v>
      </c>
      <c r="D2133" s="302" t="s">
        <v>40</v>
      </c>
      <c r="E2133" s="302" t="s">
        <v>25</v>
      </c>
      <c r="F2133" s="302" t="s">
        <v>36</v>
      </c>
      <c r="G2133" s="302" t="s">
        <v>26</v>
      </c>
      <c r="H2133" s="301">
        <v>1141609</v>
      </c>
      <c r="I2133" s="301">
        <v>1242119</v>
      </c>
      <c r="J2133" s="301">
        <v>217056</v>
      </c>
      <c r="K2133" s="301">
        <v>145003675</v>
      </c>
      <c r="L2133" s="301">
        <v>25617</v>
      </c>
      <c r="M2133" s="301">
        <v>4.4565199999999999E-2</v>
      </c>
    </row>
    <row r="2134" spans="1:13" ht="14.5" x14ac:dyDescent="0.35">
      <c r="A2134" s="301">
        <v>2016110203</v>
      </c>
      <c r="B2134" s="301">
        <v>2016</v>
      </c>
      <c r="C2134" s="302" t="s">
        <v>39</v>
      </c>
      <c r="D2134" s="302" t="s">
        <v>40</v>
      </c>
      <c r="E2134" s="302" t="s">
        <v>27</v>
      </c>
      <c r="F2134" s="302" t="s">
        <v>34</v>
      </c>
      <c r="G2134" s="302" t="s">
        <v>26</v>
      </c>
      <c r="H2134" s="301">
        <v>712878</v>
      </c>
      <c r="I2134" s="301">
        <v>282339</v>
      </c>
      <c r="J2134" s="301">
        <v>205851</v>
      </c>
      <c r="K2134" s="301">
        <v>32042715</v>
      </c>
      <c r="L2134" s="301">
        <v>23475</v>
      </c>
      <c r="M2134" s="301">
        <v>3.0367040000000001E-2</v>
      </c>
    </row>
    <row r="2135" spans="1:13" ht="14.5" x14ac:dyDescent="0.35">
      <c r="A2135" s="301">
        <v>2016110213</v>
      </c>
      <c r="B2135" s="301">
        <v>2016</v>
      </c>
      <c r="C2135" s="302" t="s">
        <v>39</v>
      </c>
      <c r="D2135" s="302" t="s">
        <v>40</v>
      </c>
      <c r="E2135" s="302" t="s">
        <v>27</v>
      </c>
      <c r="F2135" s="302" t="s">
        <v>36</v>
      </c>
      <c r="G2135" s="302" t="s">
        <v>26</v>
      </c>
      <c r="H2135" s="301">
        <v>1795889</v>
      </c>
      <c r="I2135" s="301">
        <v>912521</v>
      </c>
      <c r="J2135" s="301">
        <v>704057</v>
      </c>
      <c r="K2135" s="301">
        <v>108239353</v>
      </c>
      <c r="L2135" s="301">
        <v>83608</v>
      </c>
      <c r="M2135" s="301">
        <v>2.1479950000000001E-2</v>
      </c>
    </row>
    <row r="2136" spans="1:13" ht="14.5" x14ac:dyDescent="0.35">
      <c r="A2136" s="301">
        <v>2016110303</v>
      </c>
      <c r="B2136" s="301">
        <v>2016</v>
      </c>
      <c r="C2136" s="302" t="s">
        <v>39</v>
      </c>
      <c r="D2136" s="302" t="s">
        <v>40</v>
      </c>
      <c r="E2136" s="302" t="s">
        <v>28</v>
      </c>
      <c r="F2136" s="302" t="s">
        <v>34</v>
      </c>
      <c r="G2136" s="302" t="s">
        <v>26</v>
      </c>
      <c r="H2136" s="301">
        <v>855811</v>
      </c>
      <c r="I2136" s="301">
        <v>352881</v>
      </c>
      <c r="J2136" s="301">
        <v>414421</v>
      </c>
      <c r="K2136" s="301">
        <v>42120801</v>
      </c>
      <c r="L2136" s="301">
        <v>49472</v>
      </c>
      <c r="M2136" s="301">
        <v>1.729874E-2</v>
      </c>
    </row>
    <row r="2137" spans="1:13" ht="14.5" x14ac:dyDescent="0.35">
      <c r="A2137" s="301">
        <v>2016110313</v>
      </c>
      <c r="B2137" s="301">
        <v>2016</v>
      </c>
      <c r="C2137" s="302" t="s">
        <v>39</v>
      </c>
      <c r="D2137" s="302" t="s">
        <v>40</v>
      </c>
      <c r="E2137" s="302" t="s">
        <v>28</v>
      </c>
      <c r="F2137" s="302" t="s">
        <v>36</v>
      </c>
      <c r="G2137" s="302" t="s">
        <v>26</v>
      </c>
      <c r="H2137" s="301">
        <v>2791647</v>
      </c>
      <c r="I2137" s="301">
        <v>1247169</v>
      </c>
      <c r="J2137" s="301">
        <v>1551861</v>
      </c>
      <c r="K2137" s="301">
        <v>149639368</v>
      </c>
      <c r="L2137" s="301">
        <v>186207</v>
      </c>
      <c r="M2137" s="301">
        <v>1.4992139999999999E-2</v>
      </c>
    </row>
    <row r="2138" spans="1:13" ht="14.5" x14ac:dyDescent="0.35">
      <c r="A2138" s="301">
        <v>2016110403</v>
      </c>
      <c r="B2138" s="301">
        <v>2016</v>
      </c>
      <c r="C2138" s="302" t="s">
        <v>39</v>
      </c>
      <c r="D2138" s="302" t="s">
        <v>40</v>
      </c>
      <c r="E2138" s="302" t="s">
        <v>29</v>
      </c>
      <c r="F2138" s="302" t="s">
        <v>34</v>
      </c>
      <c r="G2138" s="302" t="s">
        <v>26</v>
      </c>
      <c r="H2138" s="301">
        <v>142408</v>
      </c>
      <c r="I2138" s="301">
        <v>54265</v>
      </c>
      <c r="J2138" s="301">
        <v>92634</v>
      </c>
      <c r="K2138" s="301">
        <v>6392661</v>
      </c>
      <c r="L2138" s="301">
        <v>10918</v>
      </c>
      <c r="M2138" s="301">
        <v>1.304313E-2</v>
      </c>
    </row>
    <row r="2139" spans="1:13" ht="14.5" x14ac:dyDescent="0.35">
      <c r="A2139" s="301">
        <v>2016110413</v>
      </c>
      <c r="B2139" s="301">
        <v>2016</v>
      </c>
      <c r="C2139" s="302" t="s">
        <v>39</v>
      </c>
      <c r="D2139" s="302" t="s">
        <v>40</v>
      </c>
      <c r="E2139" s="302" t="s">
        <v>29</v>
      </c>
      <c r="F2139" s="302" t="s">
        <v>36</v>
      </c>
      <c r="G2139" s="302" t="s">
        <v>26</v>
      </c>
      <c r="H2139" s="301">
        <v>574216</v>
      </c>
      <c r="I2139" s="301">
        <v>237679</v>
      </c>
      <c r="J2139" s="301">
        <v>380229</v>
      </c>
      <c r="K2139" s="301">
        <v>28340902</v>
      </c>
      <c r="L2139" s="301">
        <v>45339</v>
      </c>
      <c r="M2139" s="301">
        <v>1.26649E-2</v>
      </c>
    </row>
    <row r="2140" spans="1:13" ht="14.5" x14ac:dyDescent="0.35">
      <c r="A2140" s="301">
        <v>2016130101</v>
      </c>
      <c r="B2140" s="301">
        <v>2016</v>
      </c>
      <c r="C2140" s="302" t="s">
        <v>63</v>
      </c>
      <c r="D2140" s="302" t="s">
        <v>64</v>
      </c>
      <c r="E2140" s="302" t="s">
        <v>65</v>
      </c>
      <c r="F2140" s="302" t="s">
        <v>26</v>
      </c>
      <c r="G2140" s="302" t="s">
        <v>25</v>
      </c>
      <c r="H2140" s="301">
        <v>78843</v>
      </c>
      <c r="I2140" s="301">
        <v>40256</v>
      </c>
      <c r="J2140" s="301">
        <v>19561</v>
      </c>
      <c r="K2140" s="301">
        <v>3170268</v>
      </c>
      <c r="L2140" s="301">
        <v>1619</v>
      </c>
      <c r="M2140" s="301">
        <v>4.8707189999999997E-2</v>
      </c>
    </row>
    <row r="2141" spans="1:13" ht="14.5" x14ac:dyDescent="0.35">
      <c r="A2141" s="301">
        <v>2016130401</v>
      </c>
      <c r="B2141" s="301">
        <v>2016</v>
      </c>
      <c r="C2141" s="302" t="s">
        <v>63</v>
      </c>
      <c r="D2141" s="302" t="s">
        <v>64</v>
      </c>
      <c r="E2141" s="302" t="s">
        <v>29</v>
      </c>
      <c r="F2141" s="302" t="s">
        <v>26</v>
      </c>
      <c r="G2141" s="302" t="s">
        <v>25</v>
      </c>
      <c r="H2141" s="301">
        <v>207623</v>
      </c>
      <c r="I2141" s="301">
        <v>46120</v>
      </c>
      <c r="J2141" s="301">
        <v>103599</v>
      </c>
      <c r="K2141" s="301">
        <v>4289240</v>
      </c>
      <c r="L2141" s="301">
        <v>9666</v>
      </c>
      <c r="M2141" s="301">
        <v>2.1480160000000002E-2</v>
      </c>
    </row>
    <row r="2142" spans="1:13" ht="14.5" x14ac:dyDescent="0.35">
      <c r="A2142" s="301">
        <v>2016130403</v>
      </c>
      <c r="B2142" s="301">
        <v>2016</v>
      </c>
      <c r="C2142" s="302" t="s">
        <v>63</v>
      </c>
      <c r="D2142" s="302" t="s">
        <v>64</v>
      </c>
      <c r="E2142" s="302" t="s">
        <v>26</v>
      </c>
      <c r="F2142" s="302" t="s">
        <v>26</v>
      </c>
      <c r="G2142" s="302" t="s">
        <v>66</v>
      </c>
      <c r="H2142" s="301">
        <v>950841</v>
      </c>
      <c r="I2142" s="301">
        <v>241605</v>
      </c>
      <c r="J2142" s="301">
        <v>377744</v>
      </c>
      <c r="K2142" s="301">
        <v>23600548</v>
      </c>
      <c r="L2142" s="301">
        <v>36930</v>
      </c>
      <c r="M2142" s="301">
        <v>2.5747160000000002E-2</v>
      </c>
    </row>
    <row r="2143" spans="1:13" ht="14.5" x14ac:dyDescent="0.35">
      <c r="A2143" s="301">
        <v>2016140103</v>
      </c>
      <c r="B2143" s="301">
        <v>2016</v>
      </c>
      <c r="C2143" s="302" t="s">
        <v>41</v>
      </c>
      <c r="D2143" s="302" t="s">
        <v>42</v>
      </c>
      <c r="E2143" s="302" t="s">
        <v>25</v>
      </c>
      <c r="F2143" s="302" t="s">
        <v>26</v>
      </c>
      <c r="G2143" s="302" t="s">
        <v>26</v>
      </c>
      <c r="H2143" s="301">
        <v>210385</v>
      </c>
      <c r="I2143" s="301">
        <v>398900</v>
      </c>
      <c r="J2143" s="301">
        <v>20700</v>
      </c>
      <c r="K2143" s="301">
        <v>38483153</v>
      </c>
      <c r="L2143" s="301">
        <v>2035</v>
      </c>
      <c r="M2143" s="301">
        <v>0.1033867</v>
      </c>
    </row>
    <row r="2144" spans="1:13" ht="14.5" x14ac:dyDescent="0.35">
      <c r="A2144" s="301">
        <v>2016140203</v>
      </c>
      <c r="B2144" s="301">
        <v>2016</v>
      </c>
      <c r="C2144" s="302" t="s">
        <v>41</v>
      </c>
      <c r="D2144" s="302" t="s">
        <v>42</v>
      </c>
      <c r="E2144" s="302" t="s">
        <v>27</v>
      </c>
      <c r="F2144" s="302" t="s">
        <v>26</v>
      </c>
      <c r="G2144" s="302" t="s">
        <v>26</v>
      </c>
      <c r="H2144" s="301">
        <v>417121</v>
      </c>
      <c r="I2144" s="301">
        <v>453154</v>
      </c>
      <c r="J2144" s="301">
        <v>75628</v>
      </c>
      <c r="K2144" s="301">
        <v>47226134</v>
      </c>
      <c r="L2144" s="301">
        <v>7874</v>
      </c>
      <c r="M2144" s="301">
        <v>5.2976059999999998E-2</v>
      </c>
    </row>
    <row r="2145" spans="1:13" ht="14.5" x14ac:dyDescent="0.35">
      <c r="A2145" s="301">
        <v>2016140303</v>
      </c>
      <c r="B2145" s="301">
        <v>2016</v>
      </c>
      <c r="C2145" s="302" t="s">
        <v>41</v>
      </c>
      <c r="D2145" s="302" t="s">
        <v>42</v>
      </c>
      <c r="E2145" s="302" t="s">
        <v>28</v>
      </c>
      <c r="F2145" s="302" t="s">
        <v>26</v>
      </c>
      <c r="G2145" s="302" t="s">
        <v>26</v>
      </c>
      <c r="H2145" s="301">
        <v>2299773</v>
      </c>
      <c r="I2145" s="301">
        <v>749533</v>
      </c>
      <c r="J2145" s="301">
        <v>580982</v>
      </c>
      <c r="K2145" s="301">
        <v>80502944</v>
      </c>
      <c r="L2145" s="301">
        <v>62771</v>
      </c>
      <c r="M2145" s="301">
        <v>3.6637709999999997E-2</v>
      </c>
    </row>
    <row r="2146" spans="1:13" ht="14.5" x14ac:dyDescent="0.35">
      <c r="A2146" s="301">
        <v>2016200103</v>
      </c>
      <c r="B2146" s="301">
        <v>2016</v>
      </c>
      <c r="C2146" s="302" t="s">
        <v>43</v>
      </c>
      <c r="D2146" s="302" t="s">
        <v>44</v>
      </c>
      <c r="E2146" s="302" t="s">
        <v>25</v>
      </c>
      <c r="F2146" s="302" t="s">
        <v>26</v>
      </c>
      <c r="G2146" s="302" t="s">
        <v>26</v>
      </c>
      <c r="H2146" s="301">
        <v>522164</v>
      </c>
      <c r="I2146" s="301">
        <v>312287</v>
      </c>
      <c r="J2146" s="301">
        <v>82724</v>
      </c>
      <c r="K2146" s="301">
        <v>29920755</v>
      </c>
      <c r="L2146" s="301">
        <v>7874</v>
      </c>
      <c r="M2146" s="301">
        <v>6.6318349999999998E-2</v>
      </c>
    </row>
    <row r="2147" spans="1:13" ht="14.5" x14ac:dyDescent="0.35">
      <c r="A2147" s="301">
        <v>2016200203</v>
      </c>
      <c r="B2147" s="301">
        <v>2016</v>
      </c>
      <c r="C2147" s="302" t="s">
        <v>43</v>
      </c>
      <c r="D2147" s="302" t="s">
        <v>44</v>
      </c>
      <c r="E2147" s="302" t="s">
        <v>27</v>
      </c>
      <c r="F2147" s="302" t="s">
        <v>26</v>
      </c>
      <c r="G2147" s="302" t="s">
        <v>26</v>
      </c>
      <c r="H2147" s="301">
        <v>1207237</v>
      </c>
      <c r="I2147" s="301">
        <v>370782</v>
      </c>
      <c r="J2147" s="301">
        <v>282491</v>
      </c>
      <c r="K2147" s="301">
        <v>36233953</v>
      </c>
      <c r="L2147" s="301">
        <v>27636</v>
      </c>
      <c r="M2147" s="301">
        <v>4.3683199999999998E-2</v>
      </c>
    </row>
    <row r="2148" spans="1:13" ht="14.5" x14ac:dyDescent="0.35">
      <c r="A2148" s="301">
        <v>2016200303</v>
      </c>
      <c r="B2148" s="301">
        <v>2016</v>
      </c>
      <c r="C2148" s="302" t="s">
        <v>43</v>
      </c>
      <c r="D2148" s="302" t="s">
        <v>44</v>
      </c>
      <c r="E2148" s="302" t="s">
        <v>28</v>
      </c>
      <c r="F2148" s="302" t="s">
        <v>26</v>
      </c>
      <c r="G2148" s="302" t="s">
        <v>26</v>
      </c>
      <c r="H2148" s="301">
        <v>3211275</v>
      </c>
      <c r="I2148" s="301">
        <v>606416</v>
      </c>
      <c r="J2148" s="301">
        <v>1038228</v>
      </c>
      <c r="K2148" s="301">
        <v>55308266</v>
      </c>
      <c r="L2148" s="301">
        <v>93250</v>
      </c>
      <c r="M2148" s="301">
        <v>3.4437339999999997E-2</v>
      </c>
    </row>
    <row r="2149" spans="1:13" ht="14.5" x14ac:dyDescent="0.35">
      <c r="A2149" s="301">
        <v>2016240103</v>
      </c>
      <c r="B2149" s="301">
        <v>2016</v>
      </c>
      <c r="C2149" s="302" t="s">
        <v>45</v>
      </c>
      <c r="D2149" s="302" t="s">
        <v>46</v>
      </c>
      <c r="E2149" s="302" t="s">
        <v>25</v>
      </c>
      <c r="F2149" s="302" t="s">
        <v>26</v>
      </c>
      <c r="G2149" s="302" t="s">
        <v>26</v>
      </c>
      <c r="H2149" s="301">
        <v>222200</v>
      </c>
      <c r="I2149" s="301">
        <v>154508</v>
      </c>
      <c r="J2149" s="301">
        <v>34174</v>
      </c>
      <c r="K2149" s="301">
        <v>13062812</v>
      </c>
      <c r="L2149" s="301">
        <v>2932</v>
      </c>
      <c r="M2149" s="301">
        <v>7.5789330000000002E-2</v>
      </c>
    </row>
    <row r="2150" spans="1:13" ht="14.5" x14ac:dyDescent="0.35">
      <c r="A2150" s="301">
        <v>2016240203</v>
      </c>
      <c r="B2150" s="301">
        <v>2016</v>
      </c>
      <c r="C2150" s="302" t="s">
        <v>45</v>
      </c>
      <c r="D2150" s="302" t="s">
        <v>46</v>
      </c>
      <c r="E2150" s="302" t="s">
        <v>27</v>
      </c>
      <c r="F2150" s="302" t="s">
        <v>26</v>
      </c>
      <c r="G2150" s="302" t="s">
        <v>26</v>
      </c>
      <c r="H2150" s="301">
        <v>335540</v>
      </c>
      <c r="I2150" s="301">
        <v>86032</v>
      </c>
      <c r="J2150" s="301">
        <v>66521</v>
      </c>
      <c r="K2150" s="301">
        <v>7831000</v>
      </c>
      <c r="L2150" s="301">
        <v>6082</v>
      </c>
      <c r="M2150" s="301">
        <v>5.5165199999999998E-2</v>
      </c>
    </row>
    <row r="2151" spans="1:13" ht="14.5" x14ac:dyDescent="0.35">
      <c r="A2151" s="301">
        <v>2016240303</v>
      </c>
      <c r="B2151" s="301">
        <v>2016</v>
      </c>
      <c r="C2151" s="302" t="s">
        <v>45</v>
      </c>
      <c r="D2151" s="302" t="s">
        <v>46</v>
      </c>
      <c r="E2151" s="302" t="s">
        <v>28</v>
      </c>
      <c r="F2151" s="302" t="s">
        <v>26</v>
      </c>
      <c r="G2151" s="302" t="s">
        <v>26</v>
      </c>
      <c r="H2151" s="301">
        <v>1755525</v>
      </c>
      <c r="I2151" s="301">
        <v>249960</v>
      </c>
      <c r="J2151" s="301">
        <v>493541</v>
      </c>
      <c r="K2151" s="301">
        <v>23194904</v>
      </c>
      <c r="L2151" s="301">
        <v>45752</v>
      </c>
      <c r="M2151" s="301">
        <v>3.8370410000000001E-2</v>
      </c>
    </row>
    <row r="2152" spans="1:13" ht="14.5" x14ac:dyDescent="0.35">
      <c r="A2152" s="301">
        <v>2016260103</v>
      </c>
      <c r="B2152" s="301">
        <v>2016</v>
      </c>
      <c r="C2152" s="302" t="s">
        <v>47</v>
      </c>
      <c r="D2152" s="302" t="s">
        <v>48</v>
      </c>
      <c r="E2152" s="302" t="s">
        <v>25</v>
      </c>
      <c r="F2152" s="302" t="s">
        <v>26</v>
      </c>
      <c r="G2152" s="302" t="s">
        <v>26</v>
      </c>
      <c r="H2152" s="301">
        <v>261656</v>
      </c>
      <c r="I2152" s="301">
        <v>121332</v>
      </c>
      <c r="J2152" s="301">
        <v>34800</v>
      </c>
      <c r="K2152" s="301">
        <v>9323272</v>
      </c>
      <c r="L2152" s="301">
        <v>2660</v>
      </c>
      <c r="M2152" s="301">
        <v>9.8350750000000001E-2</v>
      </c>
    </row>
    <row r="2153" spans="1:13" ht="14.5" x14ac:dyDescent="0.35">
      <c r="A2153" s="301">
        <v>2016260203</v>
      </c>
      <c r="B2153" s="301">
        <v>2016</v>
      </c>
      <c r="C2153" s="302" t="s">
        <v>47</v>
      </c>
      <c r="D2153" s="302" t="s">
        <v>48</v>
      </c>
      <c r="E2153" s="302" t="s">
        <v>27</v>
      </c>
      <c r="F2153" s="302" t="s">
        <v>26</v>
      </c>
      <c r="G2153" s="302" t="s">
        <v>26</v>
      </c>
      <c r="H2153" s="301">
        <v>501727</v>
      </c>
      <c r="I2153" s="301">
        <v>134028</v>
      </c>
      <c r="J2153" s="301">
        <v>100613</v>
      </c>
      <c r="K2153" s="301">
        <v>10101024</v>
      </c>
      <c r="L2153" s="301">
        <v>7578</v>
      </c>
      <c r="M2153" s="301">
        <v>6.6209379999999998E-2</v>
      </c>
    </row>
    <row r="2154" spans="1:13" ht="14.5" x14ac:dyDescent="0.35">
      <c r="A2154" s="301">
        <v>2016260303</v>
      </c>
      <c r="B2154" s="301">
        <v>2016</v>
      </c>
      <c r="C2154" s="302" t="s">
        <v>47</v>
      </c>
      <c r="D2154" s="302" t="s">
        <v>48</v>
      </c>
      <c r="E2154" s="302" t="s">
        <v>28</v>
      </c>
      <c r="F2154" s="302" t="s">
        <v>26</v>
      </c>
      <c r="G2154" s="302" t="s">
        <v>26</v>
      </c>
      <c r="H2154" s="301">
        <v>1348884</v>
      </c>
      <c r="I2154" s="301">
        <v>219772</v>
      </c>
      <c r="J2154" s="301">
        <v>378241</v>
      </c>
      <c r="K2154" s="301">
        <v>17404680</v>
      </c>
      <c r="L2154" s="301">
        <v>30221</v>
      </c>
      <c r="M2154" s="301">
        <v>4.4634140000000003E-2</v>
      </c>
    </row>
    <row r="2155" spans="1:13" ht="14.5" x14ac:dyDescent="0.35">
      <c r="A2155" s="301">
        <v>2016280103</v>
      </c>
      <c r="B2155" s="301">
        <v>2016</v>
      </c>
      <c r="C2155" s="302" t="s">
        <v>49</v>
      </c>
      <c r="D2155" s="302" t="s">
        <v>50</v>
      </c>
      <c r="E2155" s="302" t="s">
        <v>25</v>
      </c>
      <c r="F2155" s="302" t="s">
        <v>26</v>
      </c>
      <c r="G2155" s="302" t="s">
        <v>26</v>
      </c>
      <c r="H2155" s="301">
        <v>1721798</v>
      </c>
      <c r="I2155" s="301">
        <v>876323</v>
      </c>
      <c r="J2155" s="301">
        <v>201069</v>
      </c>
      <c r="K2155" s="301">
        <v>82482441</v>
      </c>
      <c r="L2155" s="301">
        <v>18945</v>
      </c>
      <c r="M2155" s="301">
        <v>9.0882690000000002E-2</v>
      </c>
    </row>
    <row r="2156" spans="1:13" ht="14.5" x14ac:dyDescent="0.35">
      <c r="A2156" s="301">
        <v>2016280203</v>
      </c>
      <c r="B2156" s="301">
        <v>2016</v>
      </c>
      <c r="C2156" s="302" t="s">
        <v>49</v>
      </c>
      <c r="D2156" s="302" t="s">
        <v>50</v>
      </c>
      <c r="E2156" s="302" t="s">
        <v>27</v>
      </c>
      <c r="F2156" s="302" t="s">
        <v>26</v>
      </c>
      <c r="G2156" s="302" t="s">
        <v>26</v>
      </c>
      <c r="H2156" s="301">
        <v>2930706</v>
      </c>
      <c r="I2156" s="301">
        <v>753811</v>
      </c>
      <c r="J2156" s="301">
        <v>579503</v>
      </c>
      <c r="K2156" s="301">
        <v>71668513</v>
      </c>
      <c r="L2156" s="301">
        <v>55201</v>
      </c>
      <c r="M2156" s="301">
        <v>5.3091739999999998E-2</v>
      </c>
    </row>
    <row r="2157" spans="1:13" ht="14.5" x14ac:dyDescent="0.35">
      <c r="A2157" s="301">
        <v>2016280303</v>
      </c>
      <c r="B2157" s="301">
        <v>2016</v>
      </c>
      <c r="C2157" s="302" t="s">
        <v>49</v>
      </c>
      <c r="D2157" s="302" t="s">
        <v>50</v>
      </c>
      <c r="E2157" s="302" t="s">
        <v>28</v>
      </c>
      <c r="F2157" s="302" t="s">
        <v>26</v>
      </c>
      <c r="G2157" s="302" t="s">
        <v>26</v>
      </c>
      <c r="H2157" s="301">
        <v>5330173</v>
      </c>
      <c r="I2157" s="301">
        <v>981386</v>
      </c>
      <c r="J2157" s="301">
        <v>1507361</v>
      </c>
      <c r="K2157" s="301">
        <v>93950151</v>
      </c>
      <c r="L2157" s="301">
        <v>144295</v>
      </c>
      <c r="M2157" s="301">
        <v>3.6939439999999997E-2</v>
      </c>
    </row>
    <row r="2158" spans="1:13" ht="14.5" x14ac:dyDescent="0.35">
      <c r="A2158" s="301">
        <v>2016290103</v>
      </c>
      <c r="B2158" s="301">
        <v>2016</v>
      </c>
      <c r="C2158" s="302" t="s">
        <v>51</v>
      </c>
      <c r="D2158" s="302" t="s">
        <v>52</v>
      </c>
      <c r="E2158" s="302" t="s">
        <v>25</v>
      </c>
      <c r="F2158" s="302" t="s">
        <v>26</v>
      </c>
      <c r="G2158" s="302" t="s">
        <v>26</v>
      </c>
      <c r="H2158" s="301">
        <v>609615</v>
      </c>
      <c r="I2158" s="301">
        <v>400518</v>
      </c>
      <c r="J2158" s="301">
        <v>86209</v>
      </c>
      <c r="K2158" s="301">
        <v>32247275</v>
      </c>
      <c r="L2158" s="301">
        <v>6683</v>
      </c>
      <c r="M2158" s="301">
        <v>9.1220570000000001E-2</v>
      </c>
    </row>
    <row r="2159" spans="1:13" ht="14.5" x14ac:dyDescent="0.35">
      <c r="A2159" s="301">
        <v>2016290203</v>
      </c>
      <c r="B2159" s="301">
        <v>2016</v>
      </c>
      <c r="C2159" s="302" t="s">
        <v>51</v>
      </c>
      <c r="D2159" s="302" t="s">
        <v>52</v>
      </c>
      <c r="E2159" s="302" t="s">
        <v>27</v>
      </c>
      <c r="F2159" s="302" t="s">
        <v>26</v>
      </c>
      <c r="G2159" s="302" t="s">
        <v>26</v>
      </c>
      <c r="H2159" s="301">
        <v>781480</v>
      </c>
      <c r="I2159" s="301">
        <v>224416</v>
      </c>
      <c r="J2159" s="301">
        <v>166807</v>
      </c>
      <c r="K2159" s="301">
        <v>18100177</v>
      </c>
      <c r="L2159" s="301">
        <v>13453</v>
      </c>
      <c r="M2159" s="301">
        <v>5.8088319999999999E-2</v>
      </c>
    </row>
    <row r="2160" spans="1:13" ht="14.5" x14ac:dyDescent="0.35">
      <c r="A2160" s="301">
        <v>2016290303</v>
      </c>
      <c r="B2160" s="301">
        <v>2016</v>
      </c>
      <c r="C2160" s="302" t="s">
        <v>51</v>
      </c>
      <c r="D2160" s="302" t="s">
        <v>52</v>
      </c>
      <c r="E2160" s="302" t="s">
        <v>28</v>
      </c>
      <c r="F2160" s="302" t="s">
        <v>26</v>
      </c>
      <c r="G2160" s="302" t="s">
        <v>26</v>
      </c>
      <c r="H2160" s="301">
        <v>1540690</v>
      </c>
      <c r="I2160" s="301">
        <v>279205</v>
      </c>
      <c r="J2160" s="301">
        <v>449190</v>
      </c>
      <c r="K2160" s="301">
        <v>21898499</v>
      </c>
      <c r="L2160" s="301">
        <v>35117</v>
      </c>
      <c r="M2160" s="301">
        <v>4.3872679999999997E-2</v>
      </c>
    </row>
    <row r="2161" spans="1:13" ht="14.5" x14ac:dyDescent="0.35">
      <c r="A2161" s="301">
        <v>2016320103</v>
      </c>
      <c r="B2161" s="301">
        <v>2016</v>
      </c>
      <c r="C2161" s="302" t="s">
        <v>53</v>
      </c>
      <c r="D2161" s="302" t="s">
        <v>54</v>
      </c>
      <c r="E2161" s="302" t="s">
        <v>25</v>
      </c>
      <c r="F2161" s="302" t="s">
        <v>26</v>
      </c>
      <c r="G2161" s="302" t="s">
        <v>26</v>
      </c>
      <c r="H2161" s="301">
        <v>484057</v>
      </c>
      <c r="I2161" s="301">
        <v>228571</v>
      </c>
      <c r="J2161" s="301">
        <v>67065</v>
      </c>
      <c r="K2161" s="301">
        <v>23755134</v>
      </c>
      <c r="L2161" s="301">
        <v>6984</v>
      </c>
      <c r="M2161" s="301">
        <v>6.9305690000000003E-2</v>
      </c>
    </row>
    <row r="2162" spans="1:13" ht="14.5" x14ac:dyDescent="0.35">
      <c r="A2162" s="301">
        <v>2016320203</v>
      </c>
      <c r="B2162" s="301">
        <v>2016</v>
      </c>
      <c r="C2162" s="302" t="s">
        <v>53</v>
      </c>
      <c r="D2162" s="302" t="s">
        <v>54</v>
      </c>
      <c r="E2162" s="302" t="s">
        <v>27</v>
      </c>
      <c r="F2162" s="302" t="s">
        <v>26</v>
      </c>
      <c r="G2162" s="302" t="s">
        <v>26</v>
      </c>
      <c r="H2162" s="301">
        <v>554413</v>
      </c>
      <c r="I2162" s="301">
        <v>148045</v>
      </c>
      <c r="J2162" s="301">
        <v>105145</v>
      </c>
      <c r="K2162" s="301">
        <v>14791227</v>
      </c>
      <c r="L2162" s="301">
        <v>10502</v>
      </c>
      <c r="M2162" s="301">
        <v>5.2789870000000003E-2</v>
      </c>
    </row>
    <row r="2163" spans="1:13" ht="14.5" x14ac:dyDescent="0.35">
      <c r="A2163" s="301">
        <v>2016320303</v>
      </c>
      <c r="B2163" s="301">
        <v>2016</v>
      </c>
      <c r="C2163" s="302" t="s">
        <v>53</v>
      </c>
      <c r="D2163" s="302" t="s">
        <v>54</v>
      </c>
      <c r="E2163" s="302" t="s">
        <v>28</v>
      </c>
      <c r="F2163" s="302" t="s">
        <v>26</v>
      </c>
      <c r="G2163" s="302" t="s">
        <v>26</v>
      </c>
      <c r="H2163" s="301">
        <v>685609</v>
      </c>
      <c r="I2163" s="301">
        <v>108417</v>
      </c>
      <c r="J2163" s="301">
        <v>162547</v>
      </c>
      <c r="K2163" s="301">
        <v>10412985</v>
      </c>
      <c r="L2163" s="301">
        <v>15555</v>
      </c>
      <c r="M2163" s="301">
        <v>4.4077789999999999E-2</v>
      </c>
    </row>
    <row r="2164" spans="1:13" ht="14.5" x14ac:dyDescent="0.35">
      <c r="A2164" s="301">
        <v>2016330103</v>
      </c>
      <c r="B2164" s="301">
        <v>2016</v>
      </c>
      <c r="C2164" s="302" t="s">
        <v>55</v>
      </c>
      <c r="D2164" s="302" t="s">
        <v>56</v>
      </c>
      <c r="E2164" s="302" t="s">
        <v>25</v>
      </c>
      <c r="F2164" s="302" t="s">
        <v>26</v>
      </c>
      <c r="G2164" s="302" t="s">
        <v>26</v>
      </c>
      <c r="H2164" s="301">
        <v>482448</v>
      </c>
      <c r="I2164" s="301">
        <v>242779</v>
      </c>
      <c r="J2164" s="301">
        <v>65209</v>
      </c>
      <c r="K2164" s="301">
        <v>22591597</v>
      </c>
      <c r="L2164" s="301">
        <v>6016</v>
      </c>
      <c r="M2164" s="301">
        <v>8.0192449999999998E-2</v>
      </c>
    </row>
    <row r="2165" spans="1:13" ht="14.5" x14ac:dyDescent="0.35">
      <c r="A2165" s="301">
        <v>2016330203</v>
      </c>
      <c r="B2165" s="301">
        <v>2016</v>
      </c>
      <c r="C2165" s="302" t="s">
        <v>55</v>
      </c>
      <c r="D2165" s="302" t="s">
        <v>56</v>
      </c>
      <c r="E2165" s="302" t="s">
        <v>27</v>
      </c>
      <c r="F2165" s="302" t="s">
        <v>26</v>
      </c>
      <c r="G2165" s="302" t="s">
        <v>26</v>
      </c>
      <c r="H2165" s="301">
        <v>562865</v>
      </c>
      <c r="I2165" s="301">
        <v>136488</v>
      </c>
      <c r="J2165" s="301">
        <v>100442</v>
      </c>
      <c r="K2165" s="301">
        <v>12264688</v>
      </c>
      <c r="L2165" s="301">
        <v>9013</v>
      </c>
      <c r="M2165" s="301">
        <v>6.2453069999999999E-2</v>
      </c>
    </row>
    <row r="2166" spans="1:13" ht="14.5" x14ac:dyDescent="0.35">
      <c r="A2166" s="301">
        <v>2016330303</v>
      </c>
      <c r="B2166" s="301">
        <v>2016</v>
      </c>
      <c r="C2166" s="302" t="s">
        <v>55</v>
      </c>
      <c r="D2166" s="302" t="s">
        <v>56</v>
      </c>
      <c r="E2166" s="302" t="s">
        <v>28</v>
      </c>
      <c r="F2166" s="302" t="s">
        <v>26</v>
      </c>
      <c r="G2166" s="302" t="s">
        <v>26</v>
      </c>
      <c r="H2166" s="301">
        <v>1085038</v>
      </c>
      <c r="I2166" s="301">
        <v>163251</v>
      </c>
      <c r="J2166" s="301">
        <v>270727</v>
      </c>
      <c r="K2166" s="301">
        <v>14609145</v>
      </c>
      <c r="L2166" s="301">
        <v>24137</v>
      </c>
      <c r="M2166" s="301">
        <v>4.495246E-2</v>
      </c>
    </row>
    <row r="2167" spans="1:13" ht="14.5" x14ac:dyDescent="0.35">
      <c r="A2167" s="301">
        <v>2016370103</v>
      </c>
      <c r="B2167" s="301">
        <v>2016</v>
      </c>
      <c r="C2167" s="302" t="s">
        <v>57</v>
      </c>
      <c r="D2167" s="302" t="s">
        <v>58</v>
      </c>
      <c r="E2167" s="302" t="s">
        <v>25</v>
      </c>
      <c r="F2167" s="302" t="s">
        <v>26</v>
      </c>
      <c r="G2167" s="302" t="s">
        <v>26</v>
      </c>
      <c r="H2167" s="301">
        <v>1247399</v>
      </c>
      <c r="I2167" s="301">
        <v>784204</v>
      </c>
      <c r="J2167" s="301">
        <v>207987</v>
      </c>
      <c r="K2167" s="301">
        <v>17568674</v>
      </c>
      <c r="L2167" s="301">
        <v>4661</v>
      </c>
      <c r="M2167" s="301">
        <v>0.26762140000000001</v>
      </c>
    </row>
    <row r="2168" spans="1:13" ht="14.5" x14ac:dyDescent="0.35">
      <c r="A2168" s="301">
        <v>2016370203</v>
      </c>
      <c r="B2168" s="301">
        <v>2016</v>
      </c>
      <c r="C2168" s="302" t="s">
        <v>57</v>
      </c>
      <c r="D2168" s="302" t="s">
        <v>58</v>
      </c>
      <c r="E2168" s="302" t="s">
        <v>27</v>
      </c>
      <c r="F2168" s="302" t="s">
        <v>26</v>
      </c>
      <c r="G2168" s="302" t="s">
        <v>26</v>
      </c>
      <c r="H2168" s="301">
        <v>1681838</v>
      </c>
      <c r="I2168" s="301">
        <v>689689</v>
      </c>
      <c r="J2168" s="301">
        <v>514396</v>
      </c>
      <c r="K2168" s="301">
        <v>15012261</v>
      </c>
      <c r="L2168" s="301">
        <v>11161</v>
      </c>
      <c r="M2168" s="301">
        <v>0.150695</v>
      </c>
    </row>
    <row r="2169" spans="1:13" ht="14.5" x14ac:dyDescent="0.35">
      <c r="A2169" s="301">
        <v>2016370303</v>
      </c>
      <c r="B2169" s="301">
        <v>2016</v>
      </c>
      <c r="C2169" s="302" t="s">
        <v>57</v>
      </c>
      <c r="D2169" s="302" t="s">
        <v>58</v>
      </c>
      <c r="E2169" s="302" t="s">
        <v>28</v>
      </c>
      <c r="F2169" s="302" t="s">
        <v>26</v>
      </c>
      <c r="G2169" s="302" t="s">
        <v>26</v>
      </c>
      <c r="H2169" s="301">
        <v>3053768</v>
      </c>
      <c r="I2169" s="301">
        <v>817182</v>
      </c>
      <c r="J2169" s="301">
        <v>1375734</v>
      </c>
      <c r="K2169" s="301">
        <v>17842809</v>
      </c>
      <c r="L2169" s="301">
        <v>29904</v>
      </c>
      <c r="M2169" s="301">
        <v>0.10212019999999999</v>
      </c>
    </row>
    <row r="2170" spans="1:13" ht="14.5" x14ac:dyDescent="0.35">
      <c r="A2170" s="301">
        <v>2016400103</v>
      </c>
      <c r="B2170" s="301">
        <v>2016</v>
      </c>
      <c r="C2170" s="302" t="s">
        <v>59</v>
      </c>
      <c r="D2170" s="302" t="s">
        <v>60</v>
      </c>
      <c r="E2170" s="302" t="s">
        <v>25</v>
      </c>
      <c r="F2170" s="302" t="s">
        <v>26</v>
      </c>
      <c r="G2170" s="302" t="s">
        <v>26</v>
      </c>
      <c r="H2170" s="301">
        <v>379100</v>
      </c>
      <c r="I2170" s="301">
        <v>211474</v>
      </c>
      <c r="J2170" s="301">
        <v>52039</v>
      </c>
      <c r="K2170" s="301">
        <v>18798343</v>
      </c>
      <c r="L2170" s="301">
        <v>4637</v>
      </c>
      <c r="M2170" s="301">
        <v>8.1749920000000004E-2</v>
      </c>
    </row>
    <row r="2171" spans="1:13" ht="14.5" x14ac:dyDescent="0.35">
      <c r="A2171" s="301">
        <v>2016400203</v>
      </c>
      <c r="B2171" s="301">
        <v>2016</v>
      </c>
      <c r="C2171" s="302" t="s">
        <v>59</v>
      </c>
      <c r="D2171" s="302" t="s">
        <v>60</v>
      </c>
      <c r="E2171" s="302" t="s">
        <v>27</v>
      </c>
      <c r="F2171" s="302" t="s">
        <v>26</v>
      </c>
      <c r="G2171" s="302" t="s">
        <v>26</v>
      </c>
      <c r="H2171" s="301">
        <v>384594</v>
      </c>
      <c r="I2171" s="301">
        <v>130230</v>
      </c>
      <c r="J2171" s="301">
        <v>93246</v>
      </c>
      <c r="K2171" s="301">
        <v>11963947</v>
      </c>
      <c r="L2171" s="301">
        <v>8516</v>
      </c>
      <c r="M2171" s="301">
        <v>4.516353E-2</v>
      </c>
    </row>
    <row r="2172" spans="1:13" ht="14.5" x14ac:dyDescent="0.35">
      <c r="A2172" s="301">
        <v>2016400303</v>
      </c>
      <c r="B2172" s="301">
        <v>2016</v>
      </c>
      <c r="C2172" s="302" t="s">
        <v>59</v>
      </c>
      <c r="D2172" s="302" t="s">
        <v>60</v>
      </c>
      <c r="E2172" s="302" t="s">
        <v>28</v>
      </c>
      <c r="F2172" s="302" t="s">
        <v>26</v>
      </c>
      <c r="G2172" s="302" t="s">
        <v>26</v>
      </c>
      <c r="H2172" s="301">
        <v>258218</v>
      </c>
      <c r="I2172" s="301">
        <v>59288</v>
      </c>
      <c r="J2172" s="301">
        <v>85314</v>
      </c>
      <c r="K2172" s="301">
        <v>5102212</v>
      </c>
      <c r="L2172" s="301">
        <v>7247</v>
      </c>
      <c r="M2172" s="301">
        <v>3.5630870000000002E-2</v>
      </c>
    </row>
    <row r="2173" spans="1:13" ht="14.5" x14ac:dyDescent="0.35">
      <c r="A2173" s="301">
        <v>2016990103</v>
      </c>
      <c r="B2173" s="301">
        <v>2016</v>
      </c>
      <c r="C2173" s="302" t="s">
        <v>61</v>
      </c>
      <c r="D2173" s="302" t="s">
        <v>62</v>
      </c>
      <c r="E2173" s="302" t="s">
        <v>25</v>
      </c>
      <c r="F2173" s="302" t="s">
        <v>26</v>
      </c>
      <c r="G2173" s="302" t="s">
        <v>26</v>
      </c>
      <c r="H2173" s="301">
        <v>71886</v>
      </c>
      <c r="I2173" s="301">
        <v>17368</v>
      </c>
      <c r="J2173" s="301">
        <v>4254</v>
      </c>
      <c r="K2173" s="301">
        <v>1067279</v>
      </c>
      <c r="L2173" s="301">
        <v>269</v>
      </c>
      <c r="M2173" s="301">
        <v>0.2674782</v>
      </c>
    </row>
    <row r="2174" spans="1:13" ht="14.5" x14ac:dyDescent="0.35">
      <c r="A2174" s="301">
        <v>2016990203</v>
      </c>
      <c r="B2174" s="301">
        <v>2016</v>
      </c>
      <c r="C2174" s="302" t="s">
        <v>61</v>
      </c>
      <c r="D2174" s="302" t="s">
        <v>62</v>
      </c>
      <c r="E2174" s="302" t="s">
        <v>27</v>
      </c>
      <c r="F2174" s="302" t="s">
        <v>26</v>
      </c>
      <c r="G2174" s="302" t="s">
        <v>26</v>
      </c>
      <c r="H2174" s="301">
        <v>115030</v>
      </c>
      <c r="I2174" s="301">
        <v>24797</v>
      </c>
      <c r="J2174" s="301">
        <v>19674</v>
      </c>
      <c r="K2174" s="301">
        <v>1094579</v>
      </c>
      <c r="L2174" s="301">
        <v>849</v>
      </c>
      <c r="M2174" s="301">
        <v>0.13549220000000001</v>
      </c>
    </row>
    <row r="2175" spans="1:13" ht="14.5" x14ac:dyDescent="0.35">
      <c r="A2175" s="301">
        <v>2016990303</v>
      </c>
      <c r="B2175" s="301">
        <v>2016</v>
      </c>
      <c r="C2175" s="302" t="s">
        <v>61</v>
      </c>
      <c r="D2175" s="302" t="s">
        <v>62</v>
      </c>
      <c r="E2175" s="302" t="s">
        <v>28</v>
      </c>
      <c r="F2175" s="302" t="s">
        <v>26</v>
      </c>
      <c r="G2175" s="302" t="s">
        <v>26</v>
      </c>
      <c r="H2175" s="301">
        <v>309883</v>
      </c>
      <c r="I2175" s="301">
        <v>45635</v>
      </c>
      <c r="J2175" s="301">
        <v>80679</v>
      </c>
      <c r="K2175" s="301">
        <v>1924559</v>
      </c>
      <c r="L2175" s="301">
        <v>3345</v>
      </c>
      <c r="M2175" s="301">
        <v>9.265081E-2</v>
      </c>
    </row>
    <row r="2176" spans="1:13" ht="14.5" x14ac:dyDescent="0.35">
      <c r="A2176" s="301">
        <v>2017000103</v>
      </c>
      <c r="B2176" s="301">
        <v>2017</v>
      </c>
      <c r="C2176" s="302" t="s">
        <v>23</v>
      </c>
      <c r="D2176" s="302" t="s">
        <v>24</v>
      </c>
      <c r="E2176" s="302" t="s">
        <v>25</v>
      </c>
      <c r="F2176" s="302" t="s">
        <v>26</v>
      </c>
      <c r="G2176" s="302" t="s">
        <v>26</v>
      </c>
      <c r="H2176" s="301">
        <v>929012</v>
      </c>
      <c r="I2176" s="301">
        <v>2255032</v>
      </c>
      <c r="J2176" s="301">
        <v>732479</v>
      </c>
      <c r="K2176" s="301">
        <v>28476028</v>
      </c>
      <c r="L2176" s="301">
        <v>8956</v>
      </c>
      <c r="M2176" s="301">
        <v>0.1037349</v>
      </c>
    </row>
    <row r="2177" spans="1:13" ht="14.5" x14ac:dyDescent="0.35">
      <c r="A2177" s="301">
        <v>2017000203</v>
      </c>
      <c r="B2177" s="301">
        <v>2017</v>
      </c>
      <c r="C2177" s="302" t="s">
        <v>23</v>
      </c>
      <c r="D2177" s="302" t="s">
        <v>24</v>
      </c>
      <c r="E2177" s="302" t="s">
        <v>27</v>
      </c>
      <c r="F2177" s="302" t="s">
        <v>26</v>
      </c>
      <c r="G2177" s="302" t="s">
        <v>26</v>
      </c>
      <c r="H2177" s="301">
        <v>2575665</v>
      </c>
      <c r="I2177" s="301">
        <v>4131703</v>
      </c>
      <c r="J2177" s="301">
        <v>3347685</v>
      </c>
      <c r="K2177" s="301">
        <v>47045275</v>
      </c>
      <c r="L2177" s="301">
        <v>38441</v>
      </c>
      <c r="M2177" s="301">
        <v>6.7003900000000005E-2</v>
      </c>
    </row>
    <row r="2178" spans="1:13" ht="14.5" x14ac:dyDescent="0.35">
      <c r="A2178" s="301">
        <v>2017000303</v>
      </c>
      <c r="B2178" s="301">
        <v>2017</v>
      </c>
      <c r="C2178" s="302" t="s">
        <v>23</v>
      </c>
      <c r="D2178" s="302" t="s">
        <v>24</v>
      </c>
      <c r="E2178" s="302" t="s">
        <v>28</v>
      </c>
      <c r="F2178" s="302" t="s">
        <v>26</v>
      </c>
      <c r="G2178" s="302" t="s">
        <v>26</v>
      </c>
      <c r="H2178" s="301">
        <v>2111335</v>
      </c>
      <c r="I2178" s="301">
        <v>2284928</v>
      </c>
      <c r="J2178" s="301">
        <v>2830159</v>
      </c>
      <c r="K2178" s="301">
        <v>27732656</v>
      </c>
      <c r="L2178" s="301">
        <v>34483</v>
      </c>
      <c r="M2178" s="301">
        <v>6.1228879999999999E-2</v>
      </c>
    </row>
    <row r="2179" spans="1:13" ht="14.5" x14ac:dyDescent="0.35">
      <c r="A2179" s="301">
        <v>2017000403</v>
      </c>
      <c r="B2179" s="301">
        <v>2017</v>
      </c>
      <c r="C2179" s="302" t="s">
        <v>23</v>
      </c>
      <c r="D2179" s="302" t="s">
        <v>24</v>
      </c>
      <c r="E2179" s="302" t="s">
        <v>29</v>
      </c>
      <c r="F2179" s="302" t="s">
        <v>26</v>
      </c>
      <c r="G2179" s="302" t="s">
        <v>26</v>
      </c>
      <c r="H2179" s="301">
        <v>10077804</v>
      </c>
      <c r="I2179" s="301">
        <v>7620770</v>
      </c>
      <c r="J2179" s="301">
        <v>16711859</v>
      </c>
      <c r="K2179" s="301">
        <v>105847948</v>
      </c>
      <c r="L2179" s="301">
        <v>232513</v>
      </c>
      <c r="M2179" s="301">
        <v>4.3342940000000003E-2</v>
      </c>
    </row>
    <row r="2180" spans="1:13" ht="14.5" x14ac:dyDescent="0.35">
      <c r="A2180" s="301">
        <v>2017010403</v>
      </c>
      <c r="B2180" s="301">
        <v>2017</v>
      </c>
      <c r="C2180" s="302" t="s">
        <v>30</v>
      </c>
      <c r="D2180" s="302" t="s">
        <v>31</v>
      </c>
      <c r="E2180" s="302" t="s">
        <v>26</v>
      </c>
      <c r="F2180" s="302" t="s">
        <v>26</v>
      </c>
      <c r="G2180" s="302" t="s">
        <v>26</v>
      </c>
      <c r="H2180" s="301">
        <v>253067</v>
      </c>
      <c r="I2180" s="301">
        <v>43362</v>
      </c>
      <c r="J2180" s="301">
        <v>68189</v>
      </c>
      <c r="K2180" s="301">
        <v>3587296</v>
      </c>
      <c r="L2180" s="301">
        <v>5722</v>
      </c>
      <c r="M2180" s="301">
        <v>4.4223829999999999E-2</v>
      </c>
    </row>
    <row r="2181" spans="1:13" ht="14.5" x14ac:dyDescent="0.35">
      <c r="A2181" s="301">
        <v>2017020101</v>
      </c>
      <c r="B2181" s="301">
        <v>2017</v>
      </c>
      <c r="C2181" s="302" t="s">
        <v>32</v>
      </c>
      <c r="D2181" s="302" t="s">
        <v>33</v>
      </c>
      <c r="E2181" s="302" t="s">
        <v>25</v>
      </c>
      <c r="F2181" s="302" t="s">
        <v>34</v>
      </c>
      <c r="G2181" s="302" t="s">
        <v>25</v>
      </c>
      <c r="H2181" s="301">
        <v>35419</v>
      </c>
      <c r="I2181" s="301">
        <v>19048</v>
      </c>
      <c r="J2181" s="301">
        <v>4393</v>
      </c>
      <c r="K2181" s="301">
        <v>1892064</v>
      </c>
      <c r="L2181" s="301">
        <v>425</v>
      </c>
      <c r="M2181" s="301">
        <v>8.3432110000000004E-2</v>
      </c>
    </row>
    <row r="2182" spans="1:13" ht="14.5" x14ac:dyDescent="0.35">
      <c r="A2182" s="301">
        <v>2017020102</v>
      </c>
      <c r="B2182" s="301">
        <v>2017</v>
      </c>
      <c r="C2182" s="302" t="s">
        <v>32</v>
      </c>
      <c r="D2182" s="302" t="s">
        <v>33</v>
      </c>
      <c r="E2182" s="302" t="s">
        <v>25</v>
      </c>
      <c r="F2182" s="302" t="s">
        <v>34</v>
      </c>
      <c r="G2182" s="302" t="s">
        <v>27</v>
      </c>
      <c r="H2182" s="301">
        <v>102961</v>
      </c>
      <c r="I2182" s="301">
        <v>63636</v>
      </c>
      <c r="J2182" s="301">
        <v>15363</v>
      </c>
      <c r="K2182" s="301">
        <v>6364940</v>
      </c>
      <c r="L2182" s="301">
        <v>1565</v>
      </c>
      <c r="M2182" s="301">
        <v>6.5769330000000001E-2</v>
      </c>
    </row>
    <row r="2183" spans="1:13" ht="14.5" x14ac:dyDescent="0.35">
      <c r="A2183" s="301">
        <v>2017020103</v>
      </c>
      <c r="B2183" s="301">
        <v>2017</v>
      </c>
      <c r="C2183" s="302" t="s">
        <v>32</v>
      </c>
      <c r="D2183" s="302" t="s">
        <v>33</v>
      </c>
      <c r="E2183" s="302" t="s">
        <v>25</v>
      </c>
      <c r="F2183" s="302" t="s">
        <v>34</v>
      </c>
      <c r="G2183" s="302" t="s">
        <v>35</v>
      </c>
      <c r="H2183" s="301">
        <v>125184</v>
      </c>
      <c r="I2183" s="301">
        <v>69611</v>
      </c>
      <c r="J2183" s="301">
        <v>21527</v>
      </c>
      <c r="K2183" s="301">
        <v>7379774</v>
      </c>
      <c r="L2183" s="301">
        <v>2295</v>
      </c>
      <c r="M2183" s="301">
        <v>5.453881E-2</v>
      </c>
    </row>
    <row r="2184" spans="1:13" ht="14.5" x14ac:dyDescent="0.35">
      <c r="A2184" s="301">
        <v>2017020111</v>
      </c>
      <c r="B2184" s="301">
        <v>2017</v>
      </c>
      <c r="C2184" s="302" t="s">
        <v>32</v>
      </c>
      <c r="D2184" s="302" t="s">
        <v>33</v>
      </c>
      <c r="E2184" s="302" t="s">
        <v>25</v>
      </c>
      <c r="F2184" s="302" t="s">
        <v>36</v>
      </c>
      <c r="G2184" s="302" t="s">
        <v>25</v>
      </c>
      <c r="H2184" s="301">
        <v>24296</v>
      </c>
      <c r="I2184" s="301">
        <v>15880</v>
      </c>
      <c r="J2184" s="301">
        <v>3214</v>
      </c>
      <c r="K2184" s="301">
        <v>1578480</v>
      </c>
      <c r="L2184" s="301">
        <v>323</v>
      </c>
      <c r="M2184" s="301">
        <v>7.5177240000000006E-2</v>
      </c>
    </row>
    <row r="2185" spans="1:13" ht="14.5" x14ac:dyDescent="0.35">
      <c r="A2185" s="301">
        <v>2017020112</v>
      </c>
      <c r="B2185" s="301">
        <v>2017</v>
      </c>
      <c r="C2185" s="302" t="s">
        <v>32</v>
      </c>
      <c r="D2185" s="302" t="s">
        <v>33</v>
      </c>
      <c r="E2185" s="302" t="s">
        <v>25</v>
      </c>
      <c r="F2185" s="302" t="s">
        <v>36</v>
      </c>
      <c r="G2185" s="302" t="s">
        <v>27</v>
      </c>
      <c r="H2185" s="301">
        <v>44629</v>
      </c>
      <c r="I2185" s="301">
        <v>50096</v>
      </c>
      <c r="J2185" s="301">
        <v>7610</v>
      </c>
      <c r="K2185" s="301">
        <v>4940324</v>
      </c>
      <c r="L2185" s="301">
        <v>761</v>
      </c>
      <c r="M2185" s="301">
        <v>5.8621720000000002E-2</v>
      </c>
    </row>
    <row r="2186" spans="1:13" ht="14.5" x14ac:dyDescent="0.35">
      <c r="A2186" s="301">
        <v>2017020113</v>
      </c>
      <c r="B2186" s="301">
        <v>2017</v>
      </c>
      <c r="C2186" s="302" t="s">
        <v>32</v>
      </c>
      <c r="D2186" s="302" t="s">
        <v>33</v>
      </c>
      <c r="E2186" s="302" t="s">
        <v>25</v>
      </c>
      <c r="F2186" s="302" t="s">
        <v>36</v>
      </c>
      <c r="G2186" s="302" t="s">
        <v>35</v>
      </c>
      <c r="H2186" s="301">
        <v>67849</v>
      </c>
      <c r="I2186" s="301">
        <v>56094</v>
      </c>
      <c r="J2186" s="301">
        <v>11658</v>
      </c>
      <c r="K2186" s="301">
        <v>5786533</v>
      </c>
      <c r="L2186" s="301">
        <v>1206</v>
      </c>
      <c r="M2186" s="301">
        <v>5.6245299999999998E-2</v>
      </c>
    </row>
    <row r="2187" spans="1:13" ht="14.5" x14ac:dyDescent="0.35">
      <c r="A2187" s="301">
        <v>2017020201</v>
      </c>
      <c r="B2187" s="301">
        <v>2017</v>
      </c>
      <c r="C2187" s="302" t="s">
        <v>32</v>
      </c>
      <c r="D2187" s="302" t="s">
        <v>33</v>
      </c>
      <c r="E2187" s="302" t="s">
        <v>27</v>
      </c>
      <c r="F2187" s="302" t="s">
        <v>34</v>
      </c>
      <c r="G2187" s="302" t="s">
        <v>25</v>
      </c>
      <c r="H2187" s="301">
        <v>72146</v>
      </c>
      <c r="I2187" s="301">
        <v>18372</v>
      </c>
      <c r="J2187" s="301">
        <v>14166</v>
      </c>
      <c r="K2187" s="301">
        <v>1808704</v>
      </c>
      <c r="L2187" s="301">
        <v>1396</v>
      </c>
      <c r="M2187" s="301">
        <v>5.1680219999999999E-2</v>
      </c>
    </row>
    <row r="2188" spans="1:13" ht="14.5" x14ac:dyDescent="0.35">
      <c r="A2188" s="301">
        <v>2017020202</v>
      </c>
      <c r="B2188" s="301">
        <v>2017</v>
      </c>
      <c r="C2188" s="302" t="s">
        <v>32</v>
      </c>
      <c r="D2188" s="302" t="s">
        <v>33</v>
      </c>
      <c r="E2188" s="302" t="s">
        <v>27</v>
      </c>
      <c r="F2188" s="302" t="s">
        <v>34</v>
      </c>
      <c r="G2188" s="302" t="s">
        <v>27</v>
      </c>
      <c r="H2188" s="301">
        <v>329952</v>
      </c>
      <c r="I2188" s="301">
        <v>92116</v>
      </c>
      <c r="J2188" s="301">
        <v>69374</v>
      </c>
      <c r="K2188" s="301">
        <v>9372072</v>
      </c>
      <c r="L2188" s="301">
        <v>7041</v>
      </c>
      <c r="M2188" s="301">
        <v>4.6859650000000003E-2</v>
      </c>
    </row>
    <row r="2189" spans="1:13" ht="14.5" x14ac:dyDescent="0.35">
      <c r="A2189" s="301">
        <v>2017020203</v>
      </c>
      <c r="B2189" s="301">
        <v>2017</v>
      </c>
      <c r="C2189" s="302" t="s">
        <v>32</v>
      </c>
      <c r="D2189" s="302" t="s">
        <v>33</v>
      </c>
      <c r="E2189" s="302" t="s">
        <v>27</v>
      </c>
      <c r="F2189" s="302" t="s">
        <v>34</v>
      </c>
      <c r="G2189" s="302" t="s">
        <v>35</v>
      </c>
      <c r="H2189" s="301">
        <v>719332</v>
      </c>
      <c r="I2189" s="301">
        <v>216951</v>
      </c>
      <c r="J2189" s="301">
        <v>169706</v>
      </c>
      <c r="K2189" s="301">
        <v>23325676</v>
      </c>
      <c r="L2189" s="301">
        <v>18212</v>
      </c>
      <c r="M2189" s="301">
        <v>3.94966E-2</v>
      </c>
    </row>
    <row r="2190" spans="1:13" ht="14.5" x14ac:dyDescent="0.35">
      <c r="A2190" s="301">
        <v>2017020211</v>
      </c>
      <c r="B2190" s="301">
        <v>2017</v>
      </c>
      <c r="C2190" s="302" t="s">
        <v>32</v>
      </c>
      <c r="D2190" s="302" t="s">
        <v>33</v>
      </c>
      <c r="E2190" s="302" t="s">
        <v>27</v>
      </c>
      <c r="F2190" s="302" t="s">
        <v>36</v>
      </c>
      <c r="G2190" s="302" t="s">
        <v>25</v>
      </c>
      <c r="H2190" s="301">
        <v>60279</v>
      </c>
      <c r="I2190" s="301">
        <v>17732</v>
      </c>
      <c r="J2190" s="301">
        <v>13302</v>
      </c>
      <c r="K2190" s="301">
        <v>1689716</v>
      </c>
      <c r="L2190" s="301">
        <v>1266</v>
      </c>
      <c r="M2190" s="301">
        <v>4.7628749999999997E-2</v>
      </c>
    </row>
    <row r="2191" spans="1:13" ht="14.5" x14ac:dyDescent="0.35">
      <c r="A2191" s="301">
        <v>2017020212</v>
      </c>
      <c r="B2191" s="301">
        <v>2017</v>
      </c>
      <c r="C2191" s="302" t="s">
        <v>32</v>
      </c>
      <c r="D2191" s="302" t="s">
        <v>33</v>
      </c>
      <c r="E2191" s="302" t="s">
        <v>27</v>
      </c>
      <c r="F2191" s="302" t="s">
        <v>36</v>
      </c>
      <c r="G2191" s="302" t="s">
        <v>27</v>
      </c>
      <c r="H2191" s="301">
        <v>66606</v>
      </c>
      <c r="I2191" s="301">
        <v>21920</v>
      </c>
      <c r="J2191" s="301">
        <v>16104</v>
      </c>
      <c r="K2191" s="301">
        <v>2206384</v>
      </c>
      <c r="L2191" s="301">
        <v>1618</v>
      </c>
      <c r="M2191" s="301">
        <v>4.1161719999999999E-2</v>
      </c>
    </row>
    <row r="2192" spans="1:13" ht="14.5" x14ac:dyDescent="0.35">
      <c r="A2192" s="301">
        <v>2017020213</v>
      </c>
      <c r="B2192" s="301">
        <v>2017</v>
      </c>
      <c r="C2192" s="302" t="s">
        <v>32</v>
      </c>
      <c r="D2192" s="302" t="s">
        <v>33</v>
      </c>
      <c r="E2192" s="302" t="s">
        <v>27</v>
      </c>
      <c r="F2192" s="302" t="s">
        <v>36</v>
      </c>
      <c r="G2192" s="302" t="s">
        <v>35</v>
      </c>
      <c r="H2192" s="301">
        <v>228422</v>
      </c>
      <c r="I2192" s="301">
        <v>83014</v>
      </c>
      <c r="J2192" s="301">
        <v>64629</v>
      </c>
      <c r="K2192" s="301">
        <v>8763916</v>
      </c>
      <c r="L2192" s="301">
        <v>6819</v>
      </c>
      <c r="M2192" s="301">
        <v>3.3499899999999999E-2</v>
      </c>
    </row>
    <row r="2193" spans="1:13" ht="14.5" x14ac:dyDescent="0.35">
      <c r="A2193" s="301">
        <v>2017020301</v>
      </c>
      <c r="B2193" s="301">
        <v>2017</v>
      </c>
      <c r="C2193" s="302" t="s">
        <v>32</v>
      </c>
      <c r="D2193" s="302" t="s">
        <v>33</v>
      </c>
      <c r="E2193" s="302" t="s">
        <v>28</v>
      </c>
      <c r="F2193" s="302" t="s">
        <v>34</v>
      </c>
      <c r="G2193" s="302" t="s">
        <v>25</v>
      </c>
      <c r="H2193" s="301">
        <v>180809</v>
      </c>
      <c r="I2193" s="301">
        <v>33220</v>
      </c>
      <c r="J2193" s="301">
        <v>52517</v>
      </c>
      <c r="K2193" s="301">
        <v>3236992</v>
      </c>
      <c r="L2193" s="301">
        <v>5111</v>
      </c>
      <c r="M2193" s="301">
        <v>3.5378260000000002E-2</v>
      </c>
    </row>
    <row r="2194" spans="1:13" ht="14.5" x14ac:dyDescent="0.35">
      <c r="A2194" s="301">
        <v>2017020302</v>
      </c>
      <c r="B2194" s="301">
        <v>2017</v>
      </c>
      <c r="C2194" s="302" t="s">
        <v>32</v>
      </c>
      <c r="D2194" s="302" t="s">
        <v>33</v>
      </c>
      <c r="E2194" s="302" t="s">
        <v>28</v>
      </c>
      <c r="F2194" s="302" t="s">
        <v>34</v>
      </c>
      <c r="G2194" s="302" t="s">
        <v>27</v>
      </c>
      <c r="H2194" s="301">
        <v>321616</v>
      </c>
      <c r="I2194" s="301">
        <v>63004</v>
      </c>
      <c r="J2194" s="301">
        <v>96731</v>
      </c>
      <c r="K2194" s="301">
        <v>6322688</v>
      </c>
      <c r="L2194" s="301">
        <v>9711</v>
      </c>
      <c r="M2194" s="301">
        <v>3.3118340000000003E-2</v>
      </c>
    </row>
    <row r="2195" spans="1:13" ht="14.5" x14ac:dyDescent="0.35">
      <c r="A2195" s="301">
        <v>2017020303</v>
      </c>
      <c r="B2195" s="301">
        <v>2017</v>
      </c>
      <c r="C2195" s="302" t="s">
        <v>32</v>
      </c>
      <c r="D2195" s="302" t="s">
        <v>33</v>
      </c>
      <c r="E2195" s="302" t="s">
        <v>28</v>
      </c>
      <c r="F2195" s="302" t="s">
        <v>34</v>
      </c>
      <c r="G2195" s="302" t="s">
        <v>35</v>
      </c>
      <c r="H2195" s="301">
        <v>2465599</v>
      </c>
      <c r="I2195" s="301">
        <v>507980</v>
      </c>
      <c r="J2195" s="301">
        <v>840833</v>
      </c>
      <c r="K2195" s="301">
        <v>54654161</v>
      </c>
      <c r="L2195" s="301">
        <v>90489</v>
      </c>
      <c r="M2195" s="301">
        <v>2.7247589999999999E-2</v>
      </c>
    </row>
    <row r="2196" spans="1:13" ht="14.5" x14ac:dyDescent="0.35">
      <c r="A2196" s="301">
        <v>2017020311</v>
      </c>
      <c r="B2196" s="301">
        <v>2017</v>
      </c>
      <c r="C2196" s="302" t="s">
        <v>32</v>
      </c>
      <c r="D2196" s="302" t="s">
        <v>33</v>
      </c>
      <c r="E2196" s="302" t="s">
        <v>28</v>
      </c>
      <c r="F2196" s="302" t="s">
        <v>36</v>
      </c>
      <c r="G2196" s="302" t="s">
        <v>25</v>
      </c>
      <c r="H2196" s="301">
        <v>118780</v>
      </c>
      <c r="I2196" s="301">
        <v>22152</v>
      </c>
      <c r="J2196" s="301">
        <v>35890</v>
      </c>
      <c r="K2196" s="301">
        <v>2105948</v>
      </c>
      <c r="L2196" s="301">
        <v>3378</v>
      </c>
      <c r="M2196" s="301">
        <v>3.5166040000000003E-2</v>
      </c>
    </row>
    <row r="2197" spans="1:13" ht="14.5" x14ac:dyDescent="0.35">
      <c r="A2197" s="301">
        <v>2017020312</v>
      </c>
      <c r="B2197" s="301">
        <v>2017</v>
      </c>
      <c r="C2197" s="302" t="s">
        <v>32</v>
      </c>
      <c r="D2197" s="302" t="s">
        <v>33</v>
      </c>
      <c r="E2197" s="302" t="s">
        <v>28</v>
      </c>
      <c r="F2197" s="302" t="s">
        <v>36</v>
      </c>
      <c r="G2197" s="302" t="s">
        <v>27</v>
      </c>
      <c r="H2197" s="301">
        <v>67246</v>
      </c>
      <c r="I2197" s="301">
        <v>14644</v>
      </c>
      <c r="J2197" s="301">
        <v>20681</v>
      </c>
      <c r="K2197" s="301">
        <v>1470072</v>
      </c>
      <c r="L2197" s="301">
        <v>2065</v>
      </c>
      <c r="M2197" s="301">
        <v>3.2564599999999999E-2</v>
      </c>
    </row>
    <row r="2198" spans="1:13" ht="14.5" x14ac:dyDescent="0.35">
      <c r="A2198" s="301">
        <v>2017020313</v>
      </c>
      <c r="B2198" s="301">
        <v>2017</v>
      </c>
      <c r="C2198" s="302" t="s">
        <v>32</v>
      </c>
      <c r="D2198" s="302" t="s">
        <v>33</v>
      </c>
      <c r="E2198" s="302" t="s">
        <v>28</v>
      </c>
      <c r="F2198" s="302" t="s">
        <v>36</v>
      </c>
      <c r="G2198" s="302" t="s">
        <v>35</v>
      </c>
      <c r="H2198" s="301">
        <v>302682</v>
      </c>
      <c r="I2198" s="301">
        <v>71867</v>
      </c>
      <c r="J2198" s="301">
        <v>106693</v>
      </c>
      <c r="K2198" s="301">
        <v>7542704</v>
      </c>
      <c r="L2198" s="301">
        <v>11219</v>
      </c>
      <c r="M2198" s="301">
        <v>2.6978539999999999E-2</v>
      </c>
    </row>
    <row r="2199" spans="1:13" ht="14.5" x14ac:dyDescent="0.35">
      <c r="A2199" s="301">
        <v>2017100103</v>
      </c>
      <c r="B2199" s="301">
        <v>2017</v>
      </c>
      <c r="C2199" s="302" t="s">
        <v>37</v>
      </c>
      <c r="D2199" s="302" t="s">
        <v>38</v>
      </c>
      <c r="E2199" s="302" t="s">
        <v>25</v>
      </c>
      <c r="F2199" s="302" t="s">
        <v>26</v>
      </c>
      <c r="G2199" s="302" t="s">
        <v>26</v>
      </c>
      <c r="H2199" s="301">
        <v>61045</v>
      </c>
      <c r="I2199" s="301">
        <v>268764</v>
      </c>
      <c r="J2199" s="301">
        <v>5658</v>
      </c>
      <c r="K2199" s="301">
        <v>21011781</v>
      </c>
      <c r="L2199" s="301">
        <v>460</v>
      </c>
      <c r="M2199" s="301">
        <v>0.132683</v>
      </c>
    </row>
    <row r="2200" spans="1:13" ht="14.5" x14ac:dyDescent="0.35">
      <c r="A2200" s="301">
        <v>2017100203</v>
      </c>
      <c r="B2200" s="301">
        <v>2017</v>
      </c>
      <c r="C2200" s="302" t="s">
        <v>37</v>
      </c>
      <c r="D2200" s="302" t="s">
        <v>38</v>
      </c>
      <c r="E2200" s="302" t="s">
        <v>27</v>
      </c>
      <c r="F2200" s="302" t="s">
        <v>26</v>
      </c>
      <c r="G2200" s="302" t="s">
        <v>26</v>
      </c>
      <c r="H2200" s="301">
        <v>167646</v>
      </c>
      <c r="I2200" s="301">
        <v>209767</v>
      </c>
      <c r="J2200" s="301">
        <v>28409</v>
      </c>
      <c r="K2200" s="301">
        <v>21952078</v>
      </c>
      <c r="L2200" s="301">
        <v>2956</v>
      </c>
      <c r="M2200" s="301">
        <v>5.6716269999999999E-2</v>
      </c>
    </row>
    <row r="2201" spans="1:13" ht="14.5" x14ac:dyDescent="0.35">
      <c r="A2201" s="301">
        <v>2017100303</v>
      </c>
      <c r="B2201" s="301">
        <v>2017</v>
      </c>
      <c r="C2201" s="302" t="s">
        <v>37</v>
      </c>
      <c r="D2201" s="302" t="s">
        <v>38</v>
      </c>
      <c r="E2201" s="302" t="s">
        <v>28</v>
      </c>
      <c r="F2201" s="302" t="s">
        <v>26</v>
      </c>
      <c r="G2201" s="302" t="s">
        <v>26</v>
      </c>
      <c r="H2201" s="301">
        <v>219407</v>
      </c>
      <c r="I2201" s="301">
        <v>249414</v>
      </c>
      <c r="J2201" s="301">
        <v>182162</v>
      </c>
      <c r="K2201" s="301">
        <v>19986584</v>
      </c>
      <c r="L2201" s="301">
        <v>14664</v>
      </c>
      <c r="M2201" s="301">
        <v>1.4962639999999999E-2</v>
      </c>
    </row>
    <row r="2202" spans="1:13" ht="14.5" x14ac:dyDescent="0.35">
      <c r="A2202" s="301">
        <v>2017110103</v>
      </c>
      <c r="B2202" s="301">
        <v>2017</v>
      </c>
      <c r="C2202" s="302" t="s">
        <v>39</v>
      </c>
      <c r="D2202" s="302" t="s">
        <v>40</v>
      </c>
      <c r="E2202" s="302" t="s">
        <v>25</v>
      </c>
      <c r="F2202" s="302" t="s">
        <v>34</v>
      </c>
      <c r="G2202" s="302" t="s">
        <v>26</v>
      </c>
      <c r="H2202" s="301">
        <v>1398407</v>
      </c>
      <c r="I2202" s="301">
        <v>773958</v>
      </c>
      <c r="J2202" s="301">
        <v>235279</v>
      </c>
      <c r="K2202" s="301">
        <v>86380833</v>
      </c>
      <c r="L2202" s="301">
        <v>26140</v>
      </c>
      <c r="M2202" s="301">
        <v>5.3497089999999997E-2</v>
      </c>
    </row>
    <row r="2203" spans="1:13" ht="14.5" x14ac:dyDescent="0.35">
      <c r="A2203" s="301">
        <v>2017110113</v>
      </c>
      <c r="B2203" s="301">
        <v>2017</v>
      </c>
      <c r="C2203" s="302" t="s">
        <v>39</v>
      </c>
      <c r="D2203" s="302" t="s">
        <v>40</v>
      </c>
      <c r="E2203" s="302" t="s">
        <v>25</v>
      </c>
      <c r="F2203" s="302" t="s">
        <v>36</v>
      </c>
      <c r="G2203" s="302" t="s">
        <v>26</v>
      </c>
      <c r="H2203" s="301">
        <v>1172558</v>
      </c>
      <c r="I2203" s="301">
        <v>1225344</v>
      </c>
      <c r="J2203" s="301">
        <v>224369</v>
      </c>
      <c r="K2203" s="301">
        <v>143101914</v>
      </c>
      <c r="L2203" s="301">
        <v>26497</v>
      </c>
      <c r="M2203" s="301">
        <v>4.4252470000000002E-2</v>
      </c>
    </row>
    <row r="2204" spans="1:13" ht="14.5" x14ac:dyDescent="0.35">
      <c r="A2204" s="301">
        <v>2017110203</v>
      </c>
      <c r="B2204" s="301">
        <v>2017</v>
      </c>
      <c r="C2204" s="302" t="s">
        <v>39</v>
      </c>
      <c r="D2204" s="302" t="s">
        <v>40</v>
      </c>
      <c r="E2204" s="302" t="s">
        <v>27</v>
      </c>
      <c r="F2204" s="302" t="s">
        <v>34</v>
      </c>
      <c r="G2204" s="302" t="s">
        <v>26</v>
      </c>
      <c r="H2204" s="301">
        <v>944091</v>
      </c>
      <c r="I2204" s="301">
        <v>353811</v>
      </c>
      <c r="J2204" s="301">
        <v>249007</v>
      </c>
      <c r="K2204" s="301">
        <v>39703081</v>
      </c>
      <c r="L2204" s="301">
        <v>28068</v>
      </c>
      <c r="M2204" s="301">
        <v>3.363588E-2</v>
      </c>
    </row>
    <row r="2205" spans="1:13" ht="14.5" x14ac:dyDescent="0.35">
      <c r="A2205" s="301">
        <v>2017110213</v>
      </c>
      <c r="B2205" s="301">
        <v>2017</v>
      </c>
      <c r="C2205" s="302" t="s">
        <v>39</v>
      </c>
      <c r="D2205" s="302" t="s">
        <v>40</v>
      </c>
      <c r="E2205" s="302" t="s">
        <v>27</v>
      </c>
      <c r="F2205" s="302" t="s">
        <v>36</v>
      </c>
      <c r="G2205" s="302" t="s">
        <v>26</v>
      </c>
      <c r="H2205" s="301">
        <v>1867137</v>
      </c>
      <c r="I2205" s="301">
        <v>906808</v>
      </c>
      <c r="J2205" s="301">
        <v>703531</v>
      </c>
      <c r="K2205" s="301">
        <v>107446701</v>
      </c>
      <c r="L2205" s="301">
        <v>83416</v>
      </c>
      <c r="M2205" s="301">
        <v>2.238356E-2</v>
      </c>
    </row>
    <row r="2206" spans="1:13" ht="14.5" x14ac:dyDescent="0.35">
      <c r="A2206" s="301">
        <v>2017110303</v>
      </c>
      <c r="B2206" s="301">
        <v>2017</v>
      </c>
      <c r="C2206" s="302" t="s">
        <v>39</v>
      </c>
      <c r="D2206" s="302" t="s">
        <v>40</v>
      </c>
      <c r="E2206" s="302" t="s">
        <v>28</v>
      </c>
      <c r="F2206" s="302" t="s">
        <v>34</v>
      </c>
      <c r="G2206" s="302" t="s">
        <v>26</v>
      </c>
      <c r="H2206" s="301">
        <v>967183</v>
      </c>
      <c r="I2206" s="301">
        <v>368955</v>
      </c>
      <c r="J2206" s="301">
        <v>437913</v>
      </c>
      <c r="K2206" s="301">
        <v>43981368</v>
      </c>
      <c r="L2206" s="301">
        <v>52208</v>
      </c>
      <c r="M2206" s="301">
        <v>1.852558E-2</v>
      </c>
    </row>
    <row r="2207" spans="1:13" ht="14.5" x14ac:dyDescent="0.35">
      <c r="A2207" s="301">
        <v>2017110313</v>
      </c>
      <c r="B2207" s="301">
        <v>2017</v>
      </c>
      <c r="C2207" s="302" t="s">
        <v>39</v>
      </c>
      <c r="D2207" s="302" t="s">
        <v>40</v>
      </c>
      <c r="E2207" s="302" t="s">
        <v>28</v>
      </c>
      <c r="F2207" s="302" t="s">
        <v>36</v>
      </c>
      <c r="G2207" s="302" t="s">
        <v>26</v>
      </c>
      <c r="H2207" s="301">
        <v>2981400</v>
      </c>
      <c r="I2207" s="301">
        <v>1310146</v>
      </c>
      <c r="J2207" s="301">
        <v>1634295</v>
      </c>
      <c r="K2207" s="301">
        <v>157114704</v>
      </c>
      <c r="L2207" s="301">
        <v>196007</v>
      </c>
      <c r="M2207" s="301">
        <v>1.5210690000000001E-2</v>
      </c>
    </row>
    <row r="2208" spans="1:13" ht="14.5" x14ac:dyDescent="0.35">
      <c r="A2208" s="301">
        <v>2017110403</v>
      </c>
      <c r="B2208" s="301">
        <v>2017</v>
      </c>
      <c r="C2208" s="302" t="s">
        <v>39</v>
      </c>
      <c r="D2208" s="302" t="s">
        <v>40</v>
      </c>
      <c r="E2208" s="302" t="s">
        <v>29</v>
      </c>
      <c r="F2208" s="302" t="s">
        <v>34</v>
      </c>
      <c r="G2208" s="302" t="s">
        <v>26</v>
      </c>
      <c r="H2208" s="301">
        <v>270152</v>
      </c>
      <c r="I2208" s="301">
        <v>97083</v>
      </c>
      <c r="J2208" s="301">
        <v>177312</v>
      </c>
      <c r="K2208" s="301">
        <v>11486661</v>
      </c>
      <c r="L2208" s="301">
        <v>21000</v>
      </c>
      <c r="M2208" s="301">
        <v>1.2864209999999999E-2</v>
      </c>
    </row>
    <row r="2209" spans="1:13" ht="14.5" x14ac:dyDescent="0.35">
      <c r="A2209" s="301">
        <v>2017110413</v>
      </c>
      <c r="B2209" s="301">
        <v>2017</v>
      </c>
      <c r="C2209" s="302" t="s">
        <v>39</v>
      </c>
      <c r="D2209" s="302" t="s">
        <v>40</v>
      </c>
      <c r="E2209" s="302" t="s">
        <v>29</v>
      </c>
      <c r="F2209" s="302" t="s">
        <v>36</v>
      </c>
      <c r="G2209" s="302" t="s">
        <v>26</v>
      </c>
      <c r="H2209" s="301">
        <v>759407</v>
      </c>
      <c r="I2209" s="301">
        <v>301508</v>
      </c>
      <c r="J2209" s="301">
        <v>491595</v>
      </c>
      <c r="K2209" s="301">
        <v>36082728</v>
      </c>
      <c r="L2209" s="301">
        <v>58817</v>
      </c>
      <c r="M2209" s="301">
        <v>1.291139E-2</v>
      </c>
    </row>
    <row r="2210" spans="1:13" ht="14.5" x14ac:dyDescent="0.35">
      <c r="A2210" s="301">
        <v>2017130101</v>
      </c>
      <c r="B2210" s="301">
        <v>2017</v>
      </c>
      <c r="C2210" s="302" t="s">
        <v>63</v>
      </c>
      <c r="D2210" s="302" t="s">
        <v>64</v>
      </c>
      <c r="E2210" s="302" t="s">
        <v>65</v>
      </c>
      <c r="F2210" s="302" t="s">
        <v>26</v>
      </c>
      <c r="G2210" s="302" t="s">
        <v>25</v>
      </c>
      <c r="H2210" s="301">
        <v>77593</v>
      </c>
      <c r="I2210" s="301">
        <v>39428</v>
      </c>
      <c r="J2210" s="301">
        <v>18134</v>
      </c>
      <c r="K2210" s="301">
        <v>3118264</v>
      </c>
      <c r="L2210" s="301">
        <v>1505</v>
      </c>
      <c r="M2210" s="301">
        <v>5.1546910000000001E-2</v>
      </c>
    </row>
    <row r="2211" spans="1:13" ht="14.5" x14ac:dyDescent="0.35">
      <c r="A2211" s="301">
        <v>2017130401</v>
      </c>
      <c r="B2211" s="301">
        <v>2017</v>
      </c>
      <c r="C2211" s="302" t="s">
        <v>63</v>
      </c>
      <c r="D2211" s="302" t="s">
        <v>64</v>
      </c>
      <c r="E2211" s="302" t="s">
        <v>29</v>
      </c>
      <c r="F2211" s="302" t="s">
        <v>26</v>
      </c>
      <c r="G2211" s="302" t="s">
        <v>25</v>
      </c>
      <c r="H2211" s="301">
        <v>246323</v>
      </c>
      <c r="I2211" s="301">
        <v>57920</v>
      </c>
      <c r="J2211" s="301">
        <v>135094</v>
      </c>
      <c r="K2211" s="301">
        <v>5561240</v>
      </c>
      <c r="L2211" s="301">
        <v>12980</v>
      </c>
      <c r="M2211" s="301">
        <v>1.8976570000000002E-2</v>
      </c>
    </row>
    <row r="2212" spans="1:13" ht="14.5" x14ac:dyDescent="0.35">
      <c r="A2212" s="301">
        <v>2017130403</v>
      </c>
      <c r="B2212" s="301">
        <v>2017</v>
      </c>
      <c r="C2212" s="302" t="s">
        <v>63</v>
      </c>
      <c r="D2212" s="302" t="s">
        <v>64</v>
      </c>
      <c r="E2212" s="302" t="s">
        <v>26</v>
      </c>
      <c r="F2212" s="302" t="s">
        <v>26</v>
      </c>
      <c r="G2212" s="302" t="s">
        <v>66</v>
      </c>
      <c r="H2212" s="301">
        <v>556674</v>
      </c>
      <c r="I2212" s="301">
        <v>167630</v>
      </c>
      <c r="J2212" s="301">
        <v>240234</v>
      </c>
      <c r="K2212" s="301">
        <v>15876957</v>
      </c>
      <c r="L2212" s="301">
        <v>22883</v>
      </c>
      <c r="M2212" s="301">
        <v>2.43267E-2</v>
      </c>
    </row>
    <row r="2213" spans="1:13" ht="14.5" x14ac:dyDescent="0.35">
      <c r="A2213" s="301">
        <v>2017140103</v>
      </c>
      <c r="B2213" s="301">
        <v>2017</v>
      </c>
      <c r="C2213" s="302" t="s">
        <v>41</v>
      </c>
      <c r="D2213" s="302" t="s">
        <v>42</v>
      </c>
      <c r="E2213" s="302" t="s">
        <v>25</v>
      </c>
      <c r="F2213" s="302" t="s">
        <v>26</v>
      </c>
      <c r="G2213" s="302" t="s">
        <v>26</v>
      </c>
      <c r="H2213" s="301">
        <v>224135</v>
      </c>
      <c r="I2213" s="301">
        <v>419550</v>
      </c>
      <c r="J2213" s="301">
        <v>21652</v>
      </c>
      <c r="K2213" s="301">
        <v>39948584</v>
      </c>
      <c r="L2213" s="301">
        <v>2086</v>
      </c>
      <c r="M2213" s="301">
        <v>0.10747180000000001</v>
      </c>
    </row>
    <row r="2214" spans="1:13" ht="14.5" x14ac:dyDescent="0.35">
      <c r="A2214" s="301">
        <v>2017140203</v>
      </c>
      <c r="B2214" s="301">
        <v>2017</v>
      </c>
      <c r="C2214" s="302" t="s">
        <v>41</v>
      </c>
      <c r="D2214" s="302" t="s">
        <v>42</v>
      </c>
      <c r="E2214" s="302" t="s">
        <v>27</v>
      </c>
      <c r="F2214" s="302" t="s">
        <v>26</v>
      </c>
      <c r="G2214" s="302" t="s">
        <v>26</v>
      </c>
      <c r="H2214" s="301">
        <v>375130</v>
      </c>
      <c r="I2214" s="301">
        <v>397453</v>
      </c>
      <c r="J2214" s="301">
        <v>66239</v>
      </c>
      <c r="K2214" s="301">
        <v>41423494</v>
      </c>
      <c r="L2214" s="301">
        <v>6879</v>
      </c>
      <c r="M2214" s="301">
        <v>5.4531179999999999E-2</v>
      </c>
    </row>
    <row r="2215" spans="1:13" ht="14.5" x14ac:dyDescent="0.35">
      <c r="A2215" s="301">
        <v>2017140303</v>
      </c>
      <c r="B2215" s="301">
        <v>2017</v>
      </c>
      <c r="C2215" s="302" t="s">
        <v>41</v>
      </c>
      <c r="D2215" s="302" t="s">
        <v>42</v>
      </c>
      <c r="E2215" s="302" t="s">
        <v>28</v>
      </c>
      <c r="F2215" s="302" t="s">
        <v>26</v>
      </c>
      <c r="G2215" s="302" t="s">
        <v>26</v>
      </c>
      <c r="H2215" s="301">
        <v>3721105</v>
      </c>
      <c r="I2215" s="301">
        <v>1043703</v>
      </c>
      <c r="J2215" s="301">
        <v>917353</v>
      </c>
      <c r="K2215" s="301">
        <v>112553766</v>
      </c>
      <c r="L2215" s="301">
        <v>100393</v>
      </c>
      <c r="M2215" s="301">
        <v>3.7065519999999998E-2</v>
      </c>
    </row>
    <row r="2216" spans="1:13" ht="14.5" x14ac:dyDescent="0.35">
      <c r="A2216" s="301">
        <v>2017200103</v>
      </c>
      <c r="B2216" s="301">
        <v>2017</v>
      </c>
      <c r="C2216" s="302" t="s">
        <v>43</v>
      </c>
      <c r="D2216" s="302" t="s">
        <v>44</v>
      </c>
      <c r="E2216" s="302" t="s">
        <v>25</v>
      </c>
      <c r="F2216" s="302" t="s">
        <v>26</v>
      </c>
      <c r="G2216" s="302" t="s">
        <v>26</v>
      </c>
      <c r="H2216" s="301">
        <v>505611</v>
      </c>
      <c r="I2216" s="301">
        <v>309257</v>
      </c>
      <c r="J2216" s="301">
        <v>78411</v>
      </c>
      <c r="K2216" s="301">
        <v>30125552</v>
      </c>
      <c r="L2216" s="301">
        <v>7586</v>
      </c>
      <c r="M2216" s="301">
        <v>6.6653509999999999E-2</v>
      </c>
    </row>
    <row r="2217" spans="1:13" ht="14.5" x14ac:dyDescent="0.35">
      <c r="A2217" s="301">
        <v>2017200203</v>
      </c>
      <c r="B2217" s="301">
        <v>2017</v>
      </c>
      <c r="C2217" s="302" t="s">
        <v>43</v>
      </c>
      <c r="D2217" s="302" t="s">
        <v>44</v>
      </c>
      <c r="E2217" s="302" t="s">
        <v>27</v>
      </c>
      <c r="F2217" s="302" t="s">
        <v>26</v>
      </c>
      <c r="G2217" s="302" t="s">
        <v>26</v>
      </c>
      <c r="H2217" s="301">
        <v>1220349</v>
      </c>
      <c r="I2217" s="301">
        <v>361931</v>
      </c>
      <c r="J2217" s="301">
        <v>274475</v>
      </c>
      <c r="K2217" s="301">
        <v>35487002</v>
      </c>
      <c r="L2217" s="301">
        <v>26980</v>
      </c>
      <c r="M2217" s="301">
        <v>4.5230819999999998E-2</v>
      </c>
    </row>
    <row r="2218" spans="1:13" ht="14.5" x14ac:dyDescent="0.35">
      <c r="A2218" s="301">
        <v>2017200303</v>
      </c>
      <c r="B2218" s="301">
        <v>2017</v>
      </c>
      <c r="C2218" s="302" t="s">
        <v>43</v>
      </c>
      <c r="D2218" s="302" t="s">
        <v>44</v>
      </c>
      <c r="E2218" s="302" t="s">
        <v>28</v>
      </c>
      <c r="F2218" s="302" t="s">
        <v>26</v>
      </c>
      <c r="G2218" s="302" t="s">
        <v>26</v>
      </c>
      <c r="H2218" s="301">
        <v>3395362</v>
      </c>
      <c r="I2218" s="301">
        <v>626374</v>
      </c>
      <c r="J2218" s="301">
        <v>1086716</v>
      </c>
      <c r="K2218" s="301">
        <v>57682798</v>
      </c>
      <c r="L2218" s="301">
        <v>98674</v>
      </c>
      <c r="M2218" s="301">
        <v>3.4409950000000002E-2</v>
      </c>
    </row>
    <row r="2219" spans="1:13" ht="14.5" x14ac:dyDescent="0.35">
      <c r="A2219" s="301">
        <v>2017240103</v>
      </c>
      <c r="B2219" s="301">
        <v>2017</v>
      </c>
      <c r="C2219" s="302" t="s">
        <v>45</v>
      </c>
      <c r="D2219" s="302" t="s">
        <v>46</v>
      </c>
      <c r="E2219" s="302" t="s">
        <v>25</v>
      </c>
      <c r="F2219" s="302" t="s">
        <v>26</v>
      </c>
      <c r="G2219" s="302" t="s">
        <v>26</v>
      </c>
      <c r="H2219" s="301">
        <v>216556</v>
      </c>
      <c r="I2219" s="301">
        <v>147960</v>
      </c>
      <c r="J2219" s="301">
        <v>32669</v>
      </c>
      <c r="K2219" s="301">
        <v>12717244</v>
      </c>
      <c r="L2219" s="301">
        <v>2841</v>
      </c>
      <c r="M2219" s="301">
        <v>7.6230350000000002E-2</v>
      </c>
    </row>
    <row r="2220" spans="1:13" ht="14.5" x14ac:dyDescent="0.35">
      <c r="A2220" s="301">
        <v>2017240203</v>
      </c>
      <c r="B2220" s="301">
        <v>2017</v>
      </c>
      <c r="C2220" s="302" t="s">
        <v>45</v>
      </c>
      <c r="D2220" s="302" t="s">
        <v>46</v>
      </c>
      <c r="E2220" s="302" t="s">
        <v>27</v>
      </c>
      <c r="F2220" s="302" t="s">
        <v>26</v>
      </c>
      <c r="G2220" s="302" t="s">
        <v>26</v>
      </c>
      <c r="H2220" s="301">
        <v>334341</v>
      </c>
      <c r="I2220" s="301">
        <v>82792</v>
      </c>
      <c r="J2220" s="301">
        <v>64121</v>
      </c>
      <c r="K2220" s="301">
        <v>7579988</v>
      </c>
      <c r="L2220" s="301">
        <v>5890</v>
      </c>
      <c r="M2220" s="301">
        <v>5.6762260000000002E-2</v>
      </c>
    </row>
    <row r="2221" spans="1:13" ht="14.5" x14ac:dyDescent="0.35">
      <c r="A2221" s="301">
        <v>2017240303</v>
      </c>
      <c r="B2221" s="301">
        <v>2017</v>
      </c>
      <c r="C2221" s="302" t="s">
        <v>45</v>
      </c>
      <c r="D2221" s="302" t="s">
        <v>46</v>
      </c>
      <c r="E2221" s="302" t="s">
        <v>28</v>
      </c>
      <c r="F2221" s="302" t="s">
        <v>26</v>
      </c>
      <c r="G2221" s="302" t="s">
        <v>26</v>
      </c>
      <c r="H2221" s="301">
        <v>1828903</v>
      </c>
      <c r="I2221" s="301">
        <v>255180</v>
      </c>
      <c r="J2221" s="301">
        <v>495051</v>
      </c>
      <c r="K2221" s="301">
        <v>23627312</v>
      </c>
      <c r="L2221" s="301">
        <v>45757</v>
      </c>
      <c r="M2221" s="301">
        <v>3.9970110000000003E-2</v>
      </c>
    </row>
    <row r="2222" spans="1:13" ht="14.5" x14ac:dyDescent="0.35">
      <c r="A2222" s="301">
        <v>2017260103</v>
      </c>
      <c r="B2222" s="301">
        <v>2017</v>
      </c>
      <c r="C2222" s="302" t="s">
        <v>47</v>
      </c>
      <c r="D2222" s="302" t="s">
        <v>48</v>
      </c>
      <c r="E2222" s="302" t="s">
        <v>25</v>
      </c>
      <c r="F2222" s="302" t="s">
        <v>26</v>
      </c>
      <c r="G2222" s="302" t="s">
        <v>26</v>
      </c>
      <c r="H2222" s="301">
        <v>261809</v>
      </c>
      <c r="I2222" s="301">
        <v>120384</v>
      </c>
      <c r="J2222" s="301">
        <v>33727</v>
      </c>
      <c r="K2222" s="301">
        <v>9211672</v>
      </c>
      <c r="L2222" s="301">
        <v>2576</v>
      </c>
      <c r="M2222" s="301">
        <v>0.1016266</v>
      </c>
    </row>
    <row r="2223" spans="1:13" ht="14.5" x14ac:dyDescent="0.35">
      <c r="A2223" s="301">
        <v>2017260203</v>
      </c>
      <c r="B2223" s="301">
        <v>2017</v>
      </c>
      <c r="C2223" s="302" t="s">
        <v>47</v>
      </c>
      <c r="D2223" s="302" t="s">
        <v>48</v>
      </c>
      <c r="E2223" s="302" t="s">
        <v>27</v>
      </c>
      <c r="F2223" s="302" t="s">
        <v>26</v>
      </c>
      <c r="G2223" s="302" t="s">
        <v>26</v>
      </c>
      <c r="H2223" s="301">
        <v>477298</v>
      </c>
      <c r="I2223" s="301">
        <v>124928</v>
      </c>
      <c r="J2223" s="301">
        <v>94793</v>
      </c>
      <c r="K2223" s="301">
        <v>9471840</v>
      </c>
      <c r="L2223" s="301">
        <v>7171</v>
      </c>
      <c r="M2223" s="301">
        <v>6.6556969999999993E-2</v>
      </c>
    </row>
    <row r="2224" spans="1:13" ht="14.5" x14ac:dyDescent="0.35">
      <c r="A2224" s="301">
        <v>2017260303</v>
      </c>
      <c r="B2224" s="301">
        <v>2017</v>
      </c>
      <c r="C2224" s="302" t="s">
        <v>47</v>
      </c>
      <c r="D2224" s="302" t="s">
        <v>48</v>
      </c>
      <c r="E2224" s="302" t="s">
        <v>28</v>
      </c>
      <c r="F2224" s="302" t="s">
        <v>26</v>
      </c>
      <c r="G2224" s="302" t="s">
        <v>26</v>
      </c>
      <c r="H2224" s="301">
        <v>1337933</v>
      </c>
      <c r="I2224" s="301">
        <v>217820</v>
      </c>
      <c r="J2224" s="301">
        <v>372221</v>
      </c>
      <c r="K2224" s="301">
        <v>17184236</v>
      </c>
      <c r="L2224" s="301">
        <v>29698</v>
      </c>
      <c r="M2224" s="301">
        <v>4.5051059999999997E-2</v>
      </c>
    </row>
    <row r="2225" spans="1:13" ht="14.5" x14ac:dyDescent="0.35">
      <c r="A2225" s="301">
        <v>2017280103</v>
      </c>
      <c r="B2225" s="301">
        <v>2017</v>
      </c>
      <c r="C2225" s="302" t="s">
        <v>49</v>
      </c>
      <c r="D2225" s="302" t="s">
        <v>50</v>
      </c>
      <c r="E2225" s="302" t="s">
        <v>25</v>
      </c>
      <c r="F2225" s="302" t="s">
        <v>26</v>
      </c>
      <c r="G2225" s="302" t="s">
        <v>26</v>
      </c>
      <c r="H2225" s="301">
        <v>1773303</v>
      </c>
      <c r="I2225" s="301">
        <v>877172</v>
      </c>
      <c r="J2225" s="301">
        <v>204019</v>
      </c>
      <c r="K2225" s="301">
        <v>82605550</v>
      </c>
      <c r="L2225" s="301">
        <v>19273</v>
      </c>
      <c r="M2225" s="301">
        <v>9.2010969999999997E-2</v>
      </c>
    </row>
    <row r="2226" spans="1:13" ht="14.5" x14ac:dyDescent="0.35">
      <c r="A2226" s="301">
        <v>2017280203</v>
      </c>
      <c r="B2226" s="301">
        <v>2017</v>
      </c>
      <c r="C2226" s="302" t="s">
        <v>49</v>
      </c>
      <c r="D2226" s="302" t="s">
        <v>50</v>
      </c>
      <c r="E2226" s="302" t="s">
        <v>27</v>
      </c>
      <c r="F2226" s="302" t="s">
        <v>26</v>
      </c>
      <c r="G2226" s="302" t="s">
        <v>26</v>
      </c>
      <c r="H2226" s="301">
        <v>3057124</v>
      </c>
      <c r="I2226" s="301">
        <v>784999</v>
      </c>
      <c r="J2226" s="301">
        <v>608141</v>
      </c>
      <c r="K2226" s="301">
        <v>75056887</v>
      </c>
      <c r="L2226" s="301">
        <v>58272</v>
      </c>
      <c r="M2226" s="301">
        <v>5.246257E-2</v>
      </c>
    </row>
    <row r="2227" spans="1:13" ht="14.5" x14ac:dyDescent="0.35">
      <c r="A2227" s="301">
        <v>2017280303</v>
      </c>
      <c r="B2227" s="301">
        <v>2017</v>
      </c>
      <c r="C2227" s="302" t="s">
        <v>49</v>
      </c>
      <c r="D2227" s="302" t="s">
        <v>50</v>
      </c>
      <c r="E2227" s="302" t="s">
        <v>28</v>
      </c>
      <c r="F2227" s="302" t="s">
        <v>26</v>
      </c>
      <c r="G2227" s="302" t="s">
        <v>26</v>
      </c>
      <c r="H2227" s="301">
        <v>5557309</v>
      </c>
      <c r="I2227" s="301">
        <v>1008908</v>
      </c>
      <c r="J2227" s="301">
        <v>1535909</v>
      </c>
      <c r="K2227" s="301">
        <v>97040116</v>
      </c>
      <c r="L2227" s="301">
        <v>147704</v>
      </c>
      <c r="M2227" s="301">
        <v>3.7624610000000003E-2</v>
      </c>
    </row>
    <row r="2228" spans="1:13" ht="14.5" x14ac:dyDescent="0.35">
      <c r="A2228" s="301">
        <v>2017290103</v>
      </c>
      <c r="B2228" s="301">
        <v>2017</v>
      </c>
      <c r="C2228" s="302" t="s">
        <v>51</v>
      </c>
      <c r="D2228" s="302" t="s">
        <v>52</v>
      </c>
      <c r="E2228" s="302" t="s">
        <v>25</v>
      </c>
      <c r="F2228" s="302" t="s">
        <v>26</v>
      </c>
      <c r="G2228" s="302" t="s">
        <v>26</v>
      </c>
      <c r="H2228" s="301">
        <v>636496</v>
      </c>
      <c r="I2228" s="301">
        <v>409793</v>
      </c>
      <c r="J2228" s="301">
        <v>88321</v>
      </c>
      <c r="K2228" s="301">
        <v>32625671</v>
      </c>
      <c r="L2228" s="301">
        <v>6788</v>
      </c>
      <c r="M2228" s="301">
        <v>9.3761609999999995E-2</v>
      </c>
    </row>
    <row r="2229" spans="1:13" ht="14.5" x14ac:dyDescent="0.35">
      <c r="A2229" s="301">
        <v>2017290203</v>
      </c>
      <c r="B2229" s="301">
        <v>2017</v>
      </c>
      <c r="C2229" s="302" t="s">
        <v>51</v>
      </c>
      <c r="D2229" s="302" t="s">
        <v>52</v>
      </c>
      <c r="E2229" s="302" t="s">
        <v>27</v>
      </c>
      <c r="F2229" s="302" t="s">
        <v>26</v>
      </c>
      <c r="G2229" s="302" t="s">
        <v>26</v>
      </c>
      <c r="H2229" s="301">
        <v>795457</v>
      </c>
      <c r="I2229" s="301">
        <v>222222</v>
      </c>
      <c r="J2229" s="301">
        <v>169007</v>
      </c>
      <c r="K2229" s="301">
        <v>17735803</v>
      </c>
      <c r="L2229" s="301">
        <v>13504</v>
      </c>
      <c r="M2229" s="301">
        <v>5.8905569999999997E-2</v>
      </c>
    </row>
    <row r="2230" spans="1:13" ht="14.5" x14ac:dyDescent="0.35">
      <c r="A2230" s="301">
        <v>2017290303</v>
      </c>
      <c r="B2230" s="301">
        <v>2017</v>
      </c>
      <c r="C2230" s="302" t="s">
        <v>51</v>
      </c>
      <c r="D2230" s="302" t="s">
        <v>52</v>
      </c>
      <c r="E2230" s="302" t="s">
        <v>28</v>
      </c>
      <c r="F2230" s="302" t="s">
        <v>26</v>
      </c>
      <c r="G2230" s="302" t="s">
        <v>26</v>
      </c>
      <c r="H2230" s="301">
        <v>1649561</v>
      </c>
      <c r="I2230" s="301">
        <v>296154</v>
      </c>
      <c r="J2230" s="301">
        <v>480019</v>
      </c>
      <c r="K2230" s="301">
        <v>23036577</v>
      </c>
      <c r="L2230" s="301">
        <v>37212</v>
      </c>
      <c r="M2230" s="301">
        <v>4.432883E-2</v>
      </c>
    </row>
    <row r="2231" spans="1:13" ht="14.5" x14ac:dyDescent="0.35">
      <c r="A2231" s="301">
        <v>2017320103</v>
      </c>
      <c r="B2231" s="301">
        <v>2017</v>
      </c>
      <c r="C2231" s="302" t="s">
        <v>53</v>
      </c>
      <c r="D2231" s="302" t="s">
        <v>54</v>
      </c>
      <c r="E2231" s="302" t="s">
        <v>25</v>
      </c>
      <c r="F2231" s="302" t="s">
        <v>26</v>
      </c>
      <c r="G2231" s="302" t="s">
        <v>26</v>
      </c>
      <c r="H2231" s="301">
        <v>486673</v>
      </c>
      <c r="I2231" s="301">
        <v>223410</v>
      </c>
      <c r="J2231" s="301">
        <v>66175</v>
      </c>
      <c r="K2231" s="301">
        <v>22733059</v>
      </c>
      <c r="L2231" s="301">
        <v>6823</v>
      </c>
      <c r="M2231" s="301">
        <v>7.1327100000000004E-2</v>
      </c>
    </row>
    <row r="2232" spans="1:13" ht="14.5" x14ac:dyDescent="0.35">
      <c r="A2232" s="301">
        <v>2017320203</v>
      </c>
      <c r="B2232" s="301">
        <v>2017</v>
      </c>
      <c r="C2232" s="302" t="s">
        <v>53</v>
      </c>
      <c r="D2232" s="302" t="s">
        <v>54</v>
      </c>
      <c r="E2232" s="302" t="s">
        <v>27</v>
      </c>
      <c r="F2232" s="302" t="s">
        <v>26</v>
      </c>
      <c r="G2232" s="302" t="s">
        <v>26</v>
      </c>
      <c r="H2232" s="301">
        <v>556438</v>
      </c>
      <c r="I2232" s="301">
        <v>145856</v>
      </c>
      <c r="J2232" s="301">
        <v>104899</v>
      </c>
      <c r="K2232" s="301">
        <v>14730540</v>
      </c>
      <c r="L2232" s="301">
        <v>10588</v>
      </c>
      <c r="M2232" s="301">
        <v>5.2555749999999998E-2</v>
      </c>
    </row>
    <row r="2233" spans="1:13" ht="14.5" x14ac:dyDescent="0.35">
      <c r="A2233" s="301">
        <v>2017320303</v>
      </c>
      <c r="B2233" s="301">
        <v>2017</v>
      </c>
      <c r="C2233" s="302" t="s">
        <v>53</v>
      </c>
      <c r="D2233" s="302" t="s">
        <v>54</v>
      </c>
      <c r="E2233" s="302" t="s">
        <v>28</v>
      </c>
      <c r="F2233" s="302" t="s">
        <v>26</v>
      </c>
      <c r="G2233" s="302" t="s">
        <v>26</v>
      </c>
      <c r="H2233" s="301">
        <v>717584</v>
      </c>
      <c r="I2233" s="301">
        <v>113905</v>
      </c>
      <c r="J2233" s="301">
        <v>167817</v>
      </c>
      <c r="K2233" s="301">
        <v>10992863</v>
      </c>
      <c r="L2233" s="301">
        <v>16117</v>
      </c>
      <c r="M2233" s="301">
        <v>4.4522279999999997E-2</v>
      </c>
    </row>
    <row r="2234" spans="1:13" ht="14.5" x14ac:dyDescent="0.35">
      <c r="A2234" s="301">
        <v>2017330103</v>
      </c>
      <c r="B2234" s="301">
        <v>2017</v>
      </c>
      <c r="C2234" s="302" t="s">
        <v>55</v>
      </c>
      <c r="D2234" s="302" t="s">
        <v>56</v>
      </c>
      <c r="E2234" s="302" t="s">
        <v>25</v>
      </c>
      <c r="F2234" s="302" t="s">
        <v>26</v>
      </c>
      <c r="G2234" s="302" t="s">
        <v>26</v>
      </c>
      <c r="H2234" s="301">
        <v>494194</v>
      </c>
      <c r="I2234" s="301">
        <v>244312</v>
      </c>
      <c r="J2234" s="301">
        <v>65595</v>
      </c>
      <c r="K2234" s="301">
        <v>23100231</v>
      </c>
      <c r="L2234" s="301">
        <v>6167</v>
      </c>
      <c r="M2234" s="301">
        <v>8.0139790000000002E-2</v>
      </c>
    </row>
    <row r="2235" spans="1:13" ht="14.5" x14ac:dyDescent="0.35">
      <c r="A2235" s="301">
        <v>2017330203</v>
      </c>
      <c r="B2235" s="301">
        <v>2017</v>
      </c>
      <c r="C2235" s="302" t="s">
        <v>55</v>
      </c>
      <c r="D2235" s="302" t="s">
        <v>56</v>
      </c>
      <c r="E2235" s="302" t="s">
        <v>27</v>
      </c>
      <c r="F2235" s="302" t="s">
        <v>26</v>
      </c>
      <c r="G2235" s="302" t="s">
        <v>26</v>
      </c>
      <c r="H2235" s="301">
        <v>653429</v>
      </c>
      <c r="I2235" s="301">
        <v>157899</v>
      </c>
      <c r="J2235" s="301">
        <v>115224</v>
      </c>
      <c r="K2235" s="301">
        <v>14194632</v>
      </c>
      <c r="L2235" s="301">
        <v>10378</v>
      </c>
      <c r="M2235" s="301">
        <v>6.2961160000000002E-2</v>
      </c>
    </row>
    <row r="2236" spans="1:13" ht="14.5" x14ac:dyDescent="0.35">
      <c r="A2236" s="301">
        <v>2017330303</v>
      </c>
      <c r="B2236" s="301">
        <v>2017</v>
      </c>
      <c r="C2236" s="302" t="s">
        <v>55</v>
      </c>
      <c r="D2236" s="302" t="s">
        <v>56</v>
      </c>
      <c r="E2236" s="302" t="s">
        <v>28</v>
      </c>
      <c r="F2236" s="302" t="s">
        <v>26</v>
      </c>
      <c r="G2236" s="302" t="s">
        <v>26</v>
      </c>
      <c r="H2236" s="301">
        <v>1230972</v>
      </c>
      <c r="I2236" s="301">
        <v>183893</v>
      </c>
      <c r="J2236" s="301">
        <v>300369</v>
      </c>
      <c r="K2236" s="301">
        <v>16518190</v>
      </c>
      <c r="L2236" s="301">
        <v>26953</v>
      </c>
      <c r="M2236" s="301">
        <v>4.56709E-2</v>
      </c>
    </row>
    <row r="2237" spans="1:13" ht="14.5" x14ac:dyDescent="0.35">
      <c r="A2237" s="301">
        <v>2017370103</v>
      </c>
      <c r="B2237" s="301">
        <v>2017</v>
      </c>
      <c r="C2237" s="302" t="s">
        <v>57</v>
      </c>
      <c r="D2237" s="302" t="s">
        <v>58</v>
      </c>
      <c r="E2237" s="302" t="s">
        <v>25</v>
      </c>
      <c r="F2237" s="302" t="s">
        <v>26</v>
      </c>
      <c r="G2237" s="302" t="s">
        <v>26</v>
      </c>
      <c r="H2237" s="301">
        <v>1225349</v>
      </c>
      <c r="I2237" s="301">
        <v>748309</v>
      </c>
      <c r="J2237" s="301">
        <v>202485</v>
      </c>
      <c r="K2237" s="301">
        <v>16735181</v>
      </c>
      <c r="L2237" s="301">
        <v>4527</v>
      </c>
      <c r="M2237" s="301">
        <v>0.27068589999999998</v>
      </c>
    </row>
    <row r="2238" spans="1:13" ht="14.5" x14ac:dyDescent="0.35">
      <c r="A2238" s="301">
        <v>2017370203</v>
      </c>
      <c r="B2238" s="301">
        <v>2017</v>
      </c>
      <c r="C2238" s="302" t="s">
        <v>57</v>
      </c>
      <c r="D2238" s="302" t="s">
        <v>58</v>
      </c>
      <c r="E2238" s="302" t="s">
        <v>27</v>
      </c>
      <c r="F2238" s="302" t="s">
        <v>26</v>
      </c>
      <c r="G2238" s="302" t="s">
        <v>26</v>
      </c>
      <c r="H2238" s="301">
        <v>1725495</v>
      </c>
      <c r="I2238" s="301">
        <v>679462</v>
      </c>
      <c r="J2238" s="301">
        <v>509337</v>
      </c>
      <c r="K2238" s="301">
        <v>15232670</v>
      </c>
      <c r="L2238" s="301">
        <v>11346</v>
      </c>
      <c r="M2238" s="301">
        <v>0.152086</v>
      </c>
    </row>
    <row r="2239" spans="1:13" ht="14.5" x14ac:dyDescent="0.35">
      <c r="A2239" s="301">
        <v>2017370303</v>
      </c>
      <c r="B2239" s="301">
        <v>2017</v>
      </c>
      <c r="C2239" s="302" t="s">
        <v>57</v>
      </c>
      <c r="D2239" s="302" t="s">
        <v>58</v>
      </c>
      <c r="E2239" s="302" t="s">
        <v>28</v>
      </c>
      <c r="F2239" s="302" t="s">
        <v>26</v>
      </c>
      <c r="G2239" s="302" t="s">
        <v>26</v>
      </c>
      <c r="H2239" s="301">
        <v>3010891</v>
      </c>
      <c r="I2239" s="301">
        <v>785274</v>
      </c>
      <c r="J2239" s="301">
        <v>1334110</v>
      </c>
      <c r="K2239" s="301">
        <v>17565123</v>
      </c>
      <c r="L2239" s="301">
        <v>29588</v>
      </c>
      <c r="M2239" s="301">
        <v>0.1017613</v>
      </c>
    </row>
    <row r="2240" spans="1:13" ht="14.5" x14ac:dyDescent="0.35">
      <c r="A2240" s="301">
        <v>2017400103</v>
      </c>
      <c r="B2240" s="301">
        <v>2017</v>
      </c>
      <c r="C2240" s="302" t="s">
        <v>59</v>
      </c>
      <c r="D2240" s="302" t="s">
        <v>60</v>
      </c>
      <c r="E2240" s="302" t="s">
        <v>25</v>
      </c>
      <c r="F2240" s="302" t="s">
        <v>26</v>
      </c>
      <c r="G2240" s="302" t="s">
        <v>26</v>
      </c>
      <c r="H2240" s="301">
        <v>411742</v>
      </c>
      <c r="I2240" s="301">
        <v>224054</v>
      </c>
      <c r="J2240" s="301">
        <v>56108</v>
      </c>
      <c r="K2240" s="301">
        <v>20256228</v>
      </c>
      <c r="L2240" s="301">
        <v>5125</v>
      </c>
      <c r="M2240" s="301">
        <v>8.0339830000000001E-2</v>
      </c>
    </row>
    <row r="2241" spans="1:13" ht="14.5" x14ac:dyDescent="0.35">
      <c r="A2241" s="301">
        <v>2017400203</v>
      </c>
      <c r="B2241" s="301">
        <v>2017</v>
      </c>
      <c r="C2241" s="302" t="s">
        <v>59</v>
      </c>
      <c r="D2241" s="302" t="s">
        <v>60</v>
      </c>
      <c r="E2241" s="302" t="s">
        <v>27</v>
      </c>
      <c r="F2241" s="302" t="s">
        <v>26</v>
      </c>
      <c r="G2241" s="302" t="s">
        <v>26</v>
      </c>
      <c r="H2241" s="301">
        <v>437491</v>
      </c>
      <c r="I2241" s="301">
        <v>147528</v>
      </c>
      <c r="J2241" s="301">
        <v>103560</v>
      </c>
      <c r="K2241" s="301">
        <v>13752758</v>
      </c>
      <c r="L2241" s="301">
        <v>9575</v>
      </c>
      <c r="M2241" s="301">
        <v>4.5692320000000002E-2</v>
      </c>
    </row>
    <row r="2242" spans="1:13" ht="14.5" x14ac:dyDescent="0.35">
      <c r="A2242" s="301">
        <v>2017400303</v>
      </c>
      <c r="B2242" s="301">
        <v>2017</v>
      </c>
      <c r="C2242" s="302" t="s">
        <v>59</v>
      </c>
      <c r="D2242" s="302" t="s">
        <v>60</v>
      </c>
      <c r="E2242" s="302" t="s">
        <v>28</v>
      </c>
      <c r="F2242" s="302" t="s">
        <v>26</v>
      </c>
      <c r="G2242" s="302" t="s">
        <v>26</v>
      </c>
      <c r="H2242" s="301">
        <v>264871</v>
      </c>
      <c r="I2242" s="301">
        <v>58372</v>
      </c>
      <c r="J2242" s="301">
        <v>83943</v>
      </c>
      <c r="K2242" s="301">
        <v>5068149</v>
      </c>
      <c r="L2242" s="301">
        <v>7226</v>
      </c>
      <c r="M2242" s="301">
        <v>3.665438E-2</v>
      </c>
    </row>
    <row r="2243" spans="1:13" ht="14.5" x14ac:dyDescent="0.35">
      <c r="A2243" s="301">
        <v>2017990103</v>
      </c>
      <c r="B2243" s="301">
        <v>2017</v>
      </c>
      <c r="C2243" s="302" t="s">
        <v>61</v>
      </c>
      <c r="D2243" s="302" t="s">
        <v>62</v>
      </c>
      <c r="E2243" s="302" t="s">
        <v>25</v>
      </c>
      <c r="F2243" s="302" t="s">
        <v>26</v>
      </c>
      <c r="G2243" s="302" t="s">
        <v>26</v>
      </c>
      <c r="H2243" s="301">
        <v>67224</v>
      </c>
      <c r="I2243" s="301">
        <v>15682</v>
      </c>
      <c r="J2243" s="301">
        <v>3536</v>
      </c>
      <c r="K2243" s="301">
        <v>1055883</v>
      </c>
      <c r="L2243" s="301">
        <v>239</v>
      </c>
      <c r="M2243" s="301">
        <v>0.28106399999999998</v>
      </c>
    </row>
    <row r="2244" spans="1:13" ht="14.5" x14ac:dyDescent="0.35">
      <c r="A2244" s="301">
        <v>2017990203</v>
      </c>
      <c r="B2244" s="301">
        <v>2017</v>
      </c>
      <c r="C2244" s="302" t="s">
        <v>61</v>
      </c>
      <c r="D2244" s="302" t="s">
        <v>62</v>
      </c>
      <c r="E2244" s="302" t="s">
        <v>27</v>
      </c>
      <c r="F2244" s="302" t="s">
        <v>26</v>
      </c>
      <c r="G2244" s="302" t="s">
        <v>26</v>
      </c>
      <c r="H2244" s="301">
        <v>111715</v>
      </c>
      <c r="I2244" s="301">
        <v>24662</v>
      </c>
      <c r="J2244" s="301">
        <v>19354</v>
      </c>
      <c r="K2244" s="301">
        <v>1114877</v>
      </c>
      <c r="L2244" s="301">
        <v>883</v>
      </c>
      <c r="M2244" s="301">
        <v>0.1264778</v>
      </c>
    </row>
    <row r="2245" spans="1:13" ht="14.5" x14ac:dyDescent="0.35">
      <c r="A2245" s="301">
        <v>2017990303</v>
      </c>
      <c r="B2245" s="301">
        <v>2017</v>
      </c>
      <c r="C2245" s="302" t="s">
        <v>61</v>
      </c>
      <c r="D2245" s="302" t="s">
        <v>62</v>
      </c>
      <c r="E2245" s="302" t="s">
        <v>28</v>
      </c>
      <c r="F2245" s="302" t="s">
        <v>26</v>
      </c>
      <c r="G2245" s="302" t="s">
        <v>26</v>
      </c>
      <c r="H2245" s="301">
        <v>310431</v>
      </c>
      <c r="I2245" s="301">
        <v>44772</v>
      </c>
      <c r="J2245" s="301">
        <v>78963</v>
      </c>
      <c r="K2245" s="301">
        <v>1792943</v>
      </c>
      <c r="L2245" s="301">
        <v>3130</v>
      </c>
      <c r="M2245" s="301">
        <v>9.9164530000000001E-2</v>
      </c>
    </row>
    <row r="2246" spans="1:13" ht="14.5" x14ac:dyDescent="0.35">
      <c r="A2246" s="301">
        <v>2018000103</v>
      </c>
      <c r="B2246" s="301">
        <v>2018</v>
      </c>
      <c r="C2246" s="302" t="s">
        <v>23</v>
      </c>
      <c r="D2246" s="302" t="s">
        <v>24</v>
      </c>
      <c r="E2246" s="302" t="s">
        <v>25</v>
      </c>
      <c r="F2246" s="302" t="s">
        <v>26</v>
      </c>
      <c r="G2246" s="302" t="s">
        <v>26</v>
      </c>
      <c r="H2246" s="301">
        <v>1025716</v>
      </c>
      <c r="I2246" s="301">
        <v>2371768</v>
      </c>
      <c r="J2246" s="301">
        <v>778024</v>
      </c>
      <c r="K2246" s="301">
        <v>29593392</v>
      </c>
      <c r="L2246" s="301">
        <v>9399</v>
      </c>
      <c r="M2246" s="301">
        <v>0.1091274</v>
      </c>
    </row>
    <row r="2247" spans="1:13" ht="14.5" x14ac:dyDescent="0.35">
      <c r="A2247" s="301">
        <v>2018000203</v>
      </c>
      <c r="B2247" s="301">
        <v>2018</v>
      </c>
      <c r="C2247" s="302" t="s">
        <v>23</v>
      </c>
      <c r="D2247" s="302" t="s">
        <v>24</v>
      </c>
      <c r="E2247" s="302" t="s">
        <v>27</v>
      </c>
      <c r="F2247" s="302" t="s">
        <v>26</v>
      </c>
      <c r="G2247" s="302" t="s">
        <v>26</v>
      </c>
      <c r="H2247" s="301">
        <v>2975740</v>
      </c>
      <c r="I2247" s="301">
        <v>4475677</v>
      </c>
      <c r="J2247" s="301">
        <v>3629332</v>
      </c>
      <c r="K2247" s="301">
        <v>51572758</v>
      </c>
      <c r="L2247" s="301">
        <v>42245</v>
      </c>
      <c r="M2247" s="301">
        <v>7.0440539999999996E-2</v>
      </c>
    </row>
    <row r="2248" spans="1:13" ht="14.5" x14ac:dyDescent="0.35">
      <c r="A2248" s="301">
        <v>2018000303</v>
      </c>
      <c r="B2248" s="301">
        <v>2018</v>
      </c>
      <c r="C2248" s="302" t="s">
        <v>23</v>
      </c>
      <c r="D2248" s="302" t="s">
        <v>24</v>
      </c>
      <c r="E2248" s="302" t="s">
        <v>28</v>
      </c>
      <c r="F2248" s="302" t="s">
        <v>26</v>
      </c>
      <c r="G2248" s="302" t="s">
        <v>26</v>
      </c>
      <c r="H2248" s="301">
        <v>2368075</v>
      </c>
      <c r="I2248" s="301">
        <v>2398872</v>
      </c>
      <c r="J2248" s="301">
        <v>2972785</v>
      </c>
      <c r="K2248" s="301">
        <v>28548532</v>
      </c>
      <c r="L2248" s="301">
        <v>35466</v>
      </c>
      <c r="M2248" s="301">
        <v>6.6771189999999994E-2</v>
      </c>
    </row>
    <row r="2249" spans="1:13" ht="14.5" x14ac:dyDescent="0.35">
      <c r="A2249" s="301">
        <v>2018000403</v>
      </c>
      <c r="B2249" s="301">
        <v>2018</v>
      </c>
      <c r="C2249" s="302" t="s">
        <v>23</v>
      </c>
      <c r="D2249" s="302" t="s">
        <v>24</v>
      </c>
      <c r="E2249" s="302" t="s">
        <v>29</v>
      </c>
      <c r="F2249" s="302" t="s">
        <v>26</v>
      </c>
      <c r="G2249" s="302" t="s">
        <v>26</v>
      </c>
      <c r="H2249" s="301">
        <v>11408772</v>
      </c>
      <c r="I2249" s="301">
        <v>7932183</v>
      </c>
      <c r="J2249" s="301">
        <v>17641513</v>
      </c>
      <c r="K2249" s="301">
        <v>111077504</v>
      </c>
      <c r="L2249" s="301">
        <v>247671</v>
      </c>
      <c r="M2249" s="301">
        <v>4.6064149999999998E-2</v>
      </c>
    </row>
    <row r="2250" spans="1:13" ht="14.5" x14ac:dyDescent="0.35">
      <c r="A2250" s="301">
        <v>2018010403</v>
      </c>
      <c r="B2250" s="301">
        <v>2018</v>
      </c>
      <c r="C2250" s="302" t="s">
        <v>30</v>
      </c>
      <c r="D2250" s="302" t="s">
        <v>31</v>
      </c>
      <c r="E2250" s="302" t="s">
        <v>26</v>
      </c>
      <c r="F2250" s="302" t="s">
        <v>26</v>
      </c>
      <c r="G2250" s="302" t="s">
        <v>26</v>
      </c>
      <c r="H2250" s="301">
        <v>282433</v>
      </c>
      <c r="I2250" s="301">
        <v>43232</v>
      </c>
      <c r="J2250" s="301">
        <v>75628</v>
      </c>
      <c r="K2250" s="301">
        <v>3780528</v>
      </c>
      <c r="L2250" s="301">
        <v>6618</v>
      </c>
      <c r="M2250" s="301">
        <v>4.2676690000000003E-2</v>
      </c>
    </row>
    <row r="2251" spans="1:13" ht="14.5" x14ac:dyDescent="0.35">
      <c r="A2251" s="301">
        <v>2018020101</v>
      </c>
      <c r="B2251" s="301">
        <v>2018</v>
      </c>
      <c r="C2251" s="302" t="s">
        <v>32</v>
      </c>
      <c r="D2251" s="302" t="s">
        <v>33</v>
      </c>
      <c r="E2251" s="302" t="s">
        <v>25</v>
      </c>
      <c r="F2251" s="302" t="s">
        <v>34</v>
      </c>
      <c r="G2251" s="302" t="s">
        <v>25</v>
      </c>
      <c r="H2251" s="301">
        <v>33597</v>
      </c>
      <c r="I2251" s="301">
        <v>21468</v>
      </c>
      <c r="J2251" s="301">
        <v>3878</v>
      </c>
      <c r="K2251" s="301">
        <v>2110552</v>
      </c>
      <c r="L2251" s="301">
        <v>376</v>
      </c>
      <c r="M2251" s="301">
        <v>8.9427400000000004E-2</v>
      </c>
    </row>
    <row r="2252" spans="1:13" ht="14.5" x14ac:dyDescent="0.35">
      <c r="A2252" s="301">
        <v>2018020102</v>
      </c>
      <c r="B2252" s="301">
        <v>2018</v>
      </c>
      <c r="C2252" s="302" t="s">
        <v>32</v>
      </c>
      <c r="D2252" s="302" t="s">
        <v>33</v>
      </c>
      <c r="E2252" s="302" t="s">
        <v>25</v>
      </c>
      <c r="F2252" s="302" t="s">
        <v>34</v>
      </c>
      <c r="G2252" s="302" t="s">
        <v>27</v>
      </c>
      <c r="H2252" s="301">
        <v>99713</v>
      </c>
      <c r="I2252" s="301">
        <v>63488</v>
      </c>
      <c r="J2252" s="301">
        <v>13867</v>
      </c>
      <c r="K2252" s="301">
        <v>6254952</v>
      </c>
      <c r="L2252" s="301">
        <v>1383</v>
      </c>
      <c r="M2252" s="301">
        <v>7.2089780000000006E-2</v>
      </c>
    </row>
    <row r="2253" spans="1:13" ht="14.5" x14ac:dyDescent="0.35">
      <c r="A2253" s="301">
        <v>2018020103</v>
      </c>
      <c r="B2253" s="301">
        <v>2018</v>
      </c>
      <c r="C2253" s="302" t="s">
        <v>32</v>
      </c>
      <c r="D2253" s="302" t="s">
        <v>33</v>
      </c>
      <c r="E2253" s="302" t="s">
        <v>25</v>
      </c>
      <c r="F2253" s="302" t="s">
        <v>34</v>
      </c>
      <c r="G2253" s="302" t="s">
        <v>35</v>
      </c>
      <c r="H2253" s="301">
        <v>108303</v>
      </c>
      <c r="I2253" s="301">
        <v>58264</v>
      </c>
      <c r="J2253" s="301">
        <v>18786</v>
      </c>
      <c r="K2253" s="301">
        <v>6202222</v>
      </c>
      <c r="L2253" s="301">
        <v>2010</v>
      </c>
      <c r="M2253" s="301">
        <v>5.3883519999999997E-2</v>
      </c>
    </row>
    <row r="2254" spans="1:13" ht="14.5" x14ac:dyDescent="0.35">
      <c r="A2254" s="301">
        <v>2018020111</v>
      </c>
      <c r="B2254" s="301">
        <v>2018</v>
      </c>
      <c r="C2254" s="302" t="s">
        <v>32</v>
      </c>
      <c r="D2254" s="302" t="s">
        <v>33</v>
      </c>
      <c r="E2254" s="302" t="s">
        <v>25</v>
      </c>
      <c r="F2254" s="302" t="s">
        <v>36</v>
      </c>
      <c r="G2254" s="302" t="s">
        <v>25</v>
      </c>
      <c r="H2254" s="301">
        <v>26217</v>
      </c>
      <c r="I2254" s="301">
        <v>15140</v>
      </c>
      <c r="J2254" s="301">
        <v>3475</v>
      </c>
      <c r="K2254" s="301">
        <v>1511500</v>
      </c>
      <c r="L2254" s="301">
        <v>350</v>
      </c>
      <c r="M2254" s="301">
        <v>7.4828140000000001E-2</v>
      </c>
    </row>
    <row r="2255" spans="1:13" ht="14.5" x14ac:dyDescent="0.35">
      <c r="A2255" s="301">
        <v>2018020112</v>
      </c>
      <c r="B2255" s="301">
        <v>2018</v>
      </c>
      <c r="C2255" s="302" t="s">
        <v>32</v>
      </c>
      <c r="D2255" s="302" t="s">
        <v>33</v>
      </c>
      <c r="E2255" s="302" t="s">
        <v>25</v>
      </c>
      <c r="F2255" s="302" t="s">
        <v>36</v>
      </c>
      <c r="G2255" s="302" t="s">
        <v>27</v>
      </c>
      <c r="H2255" s="301">
        <v>42255</v>
      </c>
      <c r="I2255" s="301">
        <v>41012</v>
      </c>
      <c r="J2255" s="301">
        <v>6057</v>
      </c>
      <c r="K2255" s="301">
        <v>4116032</v>
      </c>
      <c r="L2255" s="301">
        <v>617</v>
      </c>
      <c r="M2255" s="301">
        <v>6.8449850000000007E-2</v>
      </c>
    </row>
    <row r="2256" spans="1:13" ht="14.5" x14ac:dyDescent="0.35">
      <c r="A2256" s="301">
        <v>2018020113</v>
      </c>
      <c r="B2256" s="301">
        <v>2018</v>
      </c>
      <c r="C2256" s="302" t="s">
        <v>32</v>
      </c>
      <c r="D2256" s="302" t="s">
        <v>33</v>
      </c>
      <c r="E2256" s="302" t="s">
        <v>25</v>
      </c>
      <c r="F2256" s="302" t="s">
        <v>36</v>
      </c>
      <c r="G2256" s="302" t="s">
        <v>35</v>
      </c>
      <c r="H2256" s="301">
        <v>53529</v>
      </c>
      <c r="I2256" s="301">
        <v>44359</v>
      </c>
      <c r="J2256" s="301">
        <v>9628</v>
      </c>
      <c r="K2256" s="301">
        <v>4492486</v>
      </c>
      <c r="L2256" s="301">
        <v>984</v>
      </c>
      <c r="M2256" s="301">
        <v>5.4421919999999999E-2</v>
      </c>
    </row>
    <row r="2257" spans="1:13" ht="14.5" x14ac:dyDescent="0.35">
      <c r="A2257" s="301">
        <v>2018020201</v>
      </c>
      <c r="B2257" s="301">
        <v>2018</v>
      </c>
      <c r="C2257" s="302" t="s">
        <v>32</v>
      </c>
      <c r="D2257" s="302" t="s">
        <v>33</v>
      </c>
      <c r="E2257" s="302" t="s">
        <v>27</v>
      </c>
      <c r="F2257" s="302" t="s">
        <v>34</v>
      </c>
      <c r="G2257" s="302" t="s">
        <v>25</v>
      </c>
      <c r="H2257" s="301">
        <v>74339</v>
      </c>
      <c r="I2257" s="301">
        <v>18556</v>
      </c>
      <c r="J2257" s="301">
        <v>14519</v>
      </c>
      <c r="K2257" s="301">
        <v>1682284</v>
      </c>
      <c r="L2257" s="301">
        <v>1302</v>
      </c>
      <c r="M2257" s="301">
        <v>5.7095109999999998E-2</v>
      </c>
    </row>
    <row r="2258" spans="1:13" ht="14.5" x14ac:dyDescent="0.35">
      <c r="A2258" s="301">
        <v>2018020202</v>
      </c>
      <c r="B2258" s="301">
        <v>2018</v>
      </c>
      <c r="C2258" s="302" t="s">
        <v>32</v>
      </c>
      <c r="D2258" s="302" t="s">
        <v>33</v>
      </c>
      <c r="E2258" s="302" t="s">
        <v>27</v>
      </c>
      <c r="F2258" s="302" t="s">
        <v>34</v>
      </c>
      <c r="G2258" s="302" t="s">
        <v>27</v>
      </c>
      <c r="H2258" s="301">
        <v>311063</v>
      </c>
      <c r="I2258" s="301">
        <v>86692</v>
      </c>
      <c r="J2258" s="301">
        <v>64817</v>
      </c>
      <c r="K2258" s="301">
        <v>8727380</v>
      </c>
      <c r="L2258" s="301">
        <v>6495</v>
      </c>
      <c r="M2258" s="301">
        <v>4.7889750000000002E-2</v>
      </c>
    </row>
    <row r="2259" spans="1:13" ht="14.5" x14ac:dyDescent="0.35">
      <c r="A2259" s="301">
        <v>2018020203</v>
      </c>
      <c r="B2259" s="301">
        <v>2018</v>
      </c>
      <c r="C2259" s="302" t="s">
        <v>32</v>
      </c>
      <c r="D2259" s="302" t="s">
        <v>33</v>
      </c>
      <c r="E2259" s="302" t="s">
        <v>27</v>
      </c>
      <c r="F2259" s="302" t="s">
        <v>34</v>
      </c>
      <c r="G2259" s="302" t="s">
        <v>35</v>
      </c>
      <c r="H2259" s="301">
        <v>795477</v>
      </c>
      <c r="I2259" s="301">
        <v>230444</v>
      </c>
      <c r="J2259" s="301">
        <v>185752</v>
      </c>
      <c r="K2259" s="301">
        <v>24306137</v>
      </c>
      <c r="L2259" s="301">
        <v>19556</v>
      </c>
      <c r="M2259" s="301">
        <v>4.0677890000000001E-2</v>
      </c>
    </row>
    <row r="2260" spans="1:13" ht="14.5" x14ac:dyDescent="0.35">
      <c r="A2260" s="301">
        <v>2018020211</v>
      </c>
      <c r="B2260" s="301">
        <v>2018</v>
      </c>
      <c r="C2260" s="302" t="s">
        <v>32</v>
      </c>
      <c r="D2260" s="302" t="s">
        <v>33</v>
      </c>
      <c r="E2260" s="302" t="s">
        <v>27</v>
      </c>
      <c r="F2260" s="302" t="s">
        <v>36</v>
      </c>
      <c r="G2260" s="302" t="s">
        <v>25</v>
      </c>
      <c r="H2260" s="301">
        <v>69117</v>
      </c>
      <c r="I2260" s="301">
        <v>19676</v>
      </c>
      <c r="J2260" s="301">
        <v>14503</v>
      </c>
      <c r="K2260" s="301">
        <v>1913552</v>
      </c>
      <c r="L2260" s="301">
        <v>1410</v>
      </c>
      <c r="M2260" s="301">
        <v>4.9032510000000001E-2</v>
      </c>
    </row>
    <row r="2261" spans="1:13" ht="14.5" x14ac:dyDescent="0.35">
      <c r="A2261" s="301">
        <v>2018020212</v>
      </c>
      <c r="B2261" s="301">
        <v>2018</v>
      </c>
      <c r="C2261" s="302" t="s">
        <v>32</v>
      </c>
      <c r="D2261" s="302" t="s">
        <v>33</v>
      </c>
      <c r="E2261" s="302" t="s">
        <v>27</v>
      </c>
      <c r="F2261" s="302" t="s">
        <v>36</v>
      </c>
      <c r="G2261" s="302" t="s">
        <v>27</v>
      </c>
      <c r="H2261" s="301">
        <v>73274</v>
      </c>
      <c r="I2261" s="301">
        <v>22944</v>
      </c>
      <c r="J2261" s="301">
        <v>16314</v>
      </c>
      <c r="K2261" s="301">
        <v>2323808</v>
      </c>
      <c r="L2261" s="301">
        <v>1653</v>
      </c>
      <c r="M2261" s="301">
        <v>4.4325150000000001E-2</v>
      </c>
    </row>
    <row r="2262" spans="1:13" ht="14.5" x14ac:dyDescent="0.35">
      <c r="A2262" s="301">
        <v>2018020213</v>
      </c>
      <c r="B2262" s="301">
        <v>2018</v>
      </c>
      <c r="C2262" s="302" t="s">
        <v>32</v>
      </c>
      <c r="D2262" s="302" t="s">
        <v>33</v>
      </c>
      <c r="E2262" s="302" t="s">
        <v>27</v>
      </c>
      <c r="F2262" s="302" t="s">
        <v>36</v>
      </c>
      <c r="G2262" s="302" t="s">
        <v>35</v>
      </c>
      <c r="H2262" s="301">
        <v>224910</v>
      </c>
      <c r="I2262" s="301">
        <v>81046</v>
      </c>
      <c r="J2262" s="301">
        <v>63827</v>
      </c>
      <c r="K2262" s="301">
        <v>8499983</v>
      </c>
      <c r="L2262" s="301">
        <v>6688</v>
      </c>
      <c r="M2262" s="301">
        <v>3.3628089999999999E-2</v>
      </c>
    </row>
    <row r="2263" spans="1:13" ht="14.5" x14ac:dyDescent="0.35">
      <c r="A2263" s="301">
        <v>2018020301</v>
      </c>
      <c r="B2263" s="301">
        <v>2018</v>
      </c>
      <c r="C2263" s="302" t="s">
        <v>32</v>
      </c>
      <c r="D2263" s="302" t="s">
        <v>33</v>
      </c>
      <c r="E2263" s="302" t="s">
        <v>28</v>
      </c>
      <c r="F2263" s="302" t="s">
        <v>34</v>
      </c>
      <c r="G2263" s="302" t="s">
        <v>25</v>
      </c>
      <c r="H2263" s="301">
        <v>174305</v>
      </c>
      <c r="I2263" s="301">
        <v>31336</v>
      </c>
      <c r="J2263" s="301">
        <v>50432</v>
      </c>
      <c r="K2263" s="301">
        <v>2868096</v>
      </c>
      <c r="L2263" s="301">
        <v>4616</v>
      </c>
      <c r="M2263" s="301">
        <v>3.7758750000000001E-2</v>
      </c>
    </row>
    <row r="2264" spans="1:13" ht="14.5" x14ac:dyDescent="0.35">
      <c r="A2264" s="301">
        <v>2018020302</v>
      </c>
      <c r="B2264" s="301">
        <v>2018</v>
      </c>
      <c r="C2264" s="302" t="s">
        <v>32</v>
      </c>
      <c r="D2264" s="302" t="s">
        <v>33</v>
      </c>
      <c r="E2264" s="302" t="s">
        <v>28</v>
      </c>
      <c r="F2264" s="302" t="s">
        <v>34</v>
      </c>
      <c r="G2264" s="302" t="s">
        <v>27</v>
      </c>
      <c r="H2264" s="301">
        <v>276886</v>
      </c>
      <c r="I2264" s="301">
        <v>53200</v>
      </c>
      <c r="J2264" s="301">
        <v>79540</v>
      </c>
      <c r="K2264" s="301">
        <v>5218728</v>
      </c>
      <c r="L2264" s="301">
        <v>7761</v>
      </c>
      <c r="M2264" s="301">
        <v>3.5678649999999999E-2</v>
      </c>
    </row>
    <row r="2265" spans="1:13" ht="14.5" x14ac:dyDescent="0.35">
      <c r="A2265" s="301">
        <v>2018020303</v>
      </c>
      <c r="B2265" s="301">
        <v>2018</v>
      </c>
      <c r="C2265" s="302" t="s">
        <v>32</v>
      </c>
      <c r="D2265" s="302" t="s">
        <v>33</v>
      </c>
      <c r="E2265" s="302" t="s">
        <v>28</v>
      </c>
      <c r="F2265" s="302" t="s">
        <v>34</v>
      </c>
      <c r="G2265" s="302" t="s">
        <v>35</v>
      </c>
      <c r="H2265" s="301">
        <v>2595060</v>
      </c>
      <c r="I2265" s="301">
        <v>525373</v>
      </c>
      <c r="J2265" s="301">
        <v>902296</v>
      </c>
      <c r="K2265" s="301">
        <v>56291009</v>
      </c>
      <c r="L2265" s="301">
        <v>96973</v>
      </c>
      <c r="M2265" s="301">
        <v>2.6760630000000001E-2</v>
      </c>
    </row>
    <row r="2266" spans="1:13" ht="14.5" x14ac:dyDescent="0.35">
      <c r="A2266" s="301">
        <v>2018020311</v>
      </c>
      <c r="B2266" s="301">
        <v>2018</v>
      </c>
      <c r="C2266" s="302" t="s">
        <v>32</v>
      </c>
      <c r="D2266" s="302" t="s">
        <v>33</v>
      </c>
      <c r="E2266" s="302" t="s">
        <v>28</v>
      </c>
      <c r="F2266" s="302" t="s">
        <v>36</v>
      </c>
      <c r="G2266" s="302" t="s">
        <v>25</v>
      </c>
      <c r="H2266" s="301">
        <v>122496</v>
      </c>
      <c r="I2266" s="301">
        <v>22136</v>
      </c>
      <c r="J2266" s="301">
        <v>36570</v>
      </c>
      <c r="K2266" s="301">
        <v>2116688</v>
      </c>
      <c r="L2266" s="301">
        <v>3478</v>
      </c>
      <c r="M2266" s="301">
        <v>3.5223959999999999E-2</v>
      </c>
    </row>
    <row r="2267" spans="1:13" ht="14.5" x14ac:dyDescent="0.35">
      <c r="A2267" s="301">
        <v>2018020312</v>
      </c>
      <c r="B2267" s="301">
        <v>2018</v>
      </c>
      <c r="C2267" s="302" t="s">
        <v>32</v>
      </c>
      <c r="D2267" s="302" t="s">
        <v>33</v>
      </c>
      <c r="E2267" s="302" t="s">
        <v>28</v>
      </c>
      <c r="F2267" s="302" t="s">
        <v>36</v>
      </c>
      <c r="G2267" s="302" t="s">
        <v>27</v>
      </c>
      <c r="H2267" s="301">
        <v>71921</v>
      </c>
      <c r="I2267" s="301">
        <v>14852</v>
      </c>
      <c r="J2267" s="301">
        <v>21560</v>
      </c>
      <c r="K2267" s="301">
        <v>1501308</v>
      </c>
      <c r="L2267" s="301">
        <v>2171</v>
      </c>
      <c r="M2267" s="301">
        <v>3.3131609999999999E-2</v>
      </c>
    </row>
    <row r="2268" spans="1:13" ht="14.5" x14ac:dyDescent="0.35">
      <c r="A2268" s="301">
        <v>2018020313</v>
      </c>
      <c r="B2268" s="301">
        <v>2018</v>
      </c>
      <c r="C2268" s="302" t="s">
        <v>32</v>
      </c>
      <c r="D2268" s="302" t="s">
        <v>33</v>
      </c>
      <c r="E2268" s="302" t="s">
        <v>28</v>
      </c>
      <c r="F2268" s="302" t="s">
        <v>36</v>
      </c>
      <c r="G2268" s="302" t="s">
        <v>35</v>
      </c>
      <c r="H2268" s="301">
        <v>281094</v>
      </c>
      <c r="I2268" s="301">
        <v>60751</v>
      </c>
      <c r="J2268" s="301">
        <v>96439</v>
      </c>
      <c r="K2268" s="301">
        <v>6254810</v>
      </c>
      <c r="L2268" s="301">
        <v>10018</v>
      </c>
      <c r="M2268" s="301">
        <v>2.8059540000000001E-2</v>
      </c>
    </row>
    <row r="2269" spans="1:13" ht="14.5" x14ac:dyDescent="0.35">
      <c r="A2269" s="301">
        <v>2018100103</v>
      </c>
      <c r="B2269" s="301">
        <v>2018</v>
      </c>
      <c r="C2269" s="302" t="s">
        <v>37</v>
      </c>
      <c r="D2269" s="302" t="s">
        <v>38</v>
      </c>
      <c r="E2269" s="302" t="s">
        <v>25</v>
      </c>
      <c r="F2269" s="302" t="s">
        <v>26</v>
      </c>
      <c r="G2269" s="302" t="s">
        <v>26</v>
      </c>
      <c r="H2269" s="301">
        <v>71440</v>
      </c>
      <c r="I2269" s="301">
        <v>302767</v>
      </c>
      <c r="J2269" s="301">
        <v>6537</v>
      </c>
      <c r="K2269" s="301">
        <v>23580795</v>
      </c>
      <c r="L2269" s="301">
        <v>528</v>
      </c>
      <c r="M2269" s="301">
        <v>0.13528270000000001</v>
      </c>
    </row>
    <row r="2270" spans="1:13" ht="14.5" x14ac:dyDescent="0.35">
      <c r="A2270" s="301">
        <v>2018100203</v>
      </c>
      <c r="B2270" s="301">
        <v>2018</v>
      </c>
      <c r="C2270" s="302" t="s">
        <v>37</v>
      </c>
      <c r="D2270" s="302" t="s">
        <v>38</v>
      </c>
      <c r="E2270" s="302" t="s">
        <v>27</v>
      </c>
      <c r="F2270" s="302" t="s">
        <v>26</v>
      </c>
      <c r="G2270" s="302" t="s">
        <v>26</v>
      </c>
      <c r="H2270" s="301">
        <v>171435</v>
      </c>
      <c r="I2270" s="301">
        <v>189058</v>
      </c>
      <c r="J2270" s="301">
        <v>25948</v>
      </c>
      <c r="K2270" s="301">
        <v>19810503</v>
      </c>
      <c r="L2270" s="301">
        <v>2704</v>
      </c>
      <c r="M2270" s="301">
        <v>6.339931E-2</v>
      </c>
    </row>
    <row r="2271" spans="1:13" ht="14.5" x14ac:dyDescent="0.35">
      <c r="A2271" s="301">
        <v>2018100303</v>
      </c>
      <c r="B2271" s="301">
        <v>2018</v>
      </c>
      <c r="C2271" s="302" t="s">
        <v>37</v>
      </c>
      <c r="D2271" s="302" t="s">
        <v>38</v>
      </c>
      <c r="E2271" s="302" t="s">
        <v>28</v>
      </c>
      <c r="F2271" s="302" t="s">
        <v>26</v>
      </c>
      <c r="G2271" s="302" t="s">
        <v>26</v>
      </c>
      <c r="H2271" s="301">
        <v>259039</v>
      </c>
      <c r="I2271" s="301">
        <v>270610</v>
      </c>
      <c r="J2271" s="301">
        <v>336731</v>
      </c>
      <c r="K2271" s="301">
        <v>21591959</v>
      </c>
      <c r="L2271" s="301">
        <v>26486</v>
      </c>
      <c r="M2271" s="301">
        <v>9.7802170000000008E-3</v>
      </c>
    </row>
    <row r="2272" spans="1:13" ht="14.5" x14ac:dyDescent="0.35">
      <c r="A2272" s="301">
        <v>2018110103</v>
      </c>
      <c r="B2272" s="301">
        <v>2018</v>
      </c>
      <c r="C2272" s="302" t="s">
        <v>39</v>
      </c>
      <c r="D2272" s="302" t="s">
        <v>40</v>
      </c>
      <c r="E2272" s="302" t="s">
        <v>25</v>
      </c>
      <c r="F2272" s="302" t="s">
        <v>34</v>
      </c>
      <c r="G2272" s="302" t="s">
        <v>26</v>
      </c>
      <c r="H2272" s="301">
        <v>1570409</v>
      </c>
      <c r="I2272" s="301">
        <v>806143</v>
      </c>
      <c r="J2272" s="301">
        <v>244273</v>
      </c>
      <c r="K2272" s="301">
        <v>90003226</v>
      </c>
      <c r="L2272" s="301">
        <v>27153</v>
      </c>
      <c r="M2272" s="301">
        <v>5.7835249999999998E-2</v>
      </c>
    </row>
    <row r="2273" spans="1:13" ht="14.5" x14ac:dyDescent="0.35">
      <c r="A2273" s="301">
        <v>2018110113</v>
      </c>
      <c r="B2273" s="301">
        <v>2018</v>
      </c>
      <c r="C2273" s="302" t="s">
        <v>39</v>
      </c>
      <c r="D2273" s="302" t="s">
        <v>40</v>
      </c>
      <c r="E2273" s="302" t="s">
        <v>25</v>
      </c>
      <c r="F2273" s="302" t="s">
        <v>36</v>
      </c>
      <c r="G2273" s="302" t="s">
        <v>26</v>
      </c>
      <c r="H2273" s="301">
        <v>1076064</v>
      </c>
      <c r="I2273" s="301">
        <v>1149311</v>
      </c>
      <c r="J2273" s="301">
        <v>210220</v>
      </c>
      <c r="K2273" s="301">
        <v>134641757</v>
      </c>
      <c r="L2273" s="301">
        <v>24916</v>
      </c>
      <c r="M2273" s="301">
        <v>4.3187530000000002E-2</v>
      </c>
    </row>
    <row r="2274" spans="1:13" ht="14.5" x14ac:dyDescent="0.35">
      <c r="A2274" s="301">
        <v>2018110203</v>
      </c>
      <c r="B2274" s="301">
        <v>2018</v>
      </c>
      <c r="C2274" s="302" t="s">
        <v>39</v>
      </c>
      <c r="D2274" s="302" t="s">
        <v>40</v>
      </c>
      <c r="E2274" s="302" t="s">
        <v>27</v>
      </c>
      <c r="F2274" s="302" t="s">
        <v>34</v>
      </c>
      <c r="G2274" s="302" t="s">
        <v>26</v>
      </c>
      <c r="H2274" s="301">
        <v>1101113</v>
      </c>
      <c r="I2274" s="301">
        <v>385199</v>
      </c>
      <c r="J2274" s="301">
        <v>263889</v>
      </c>
      <c r="K2274" s="301">
        <v>43314658</v>
      </c>
      <c r="L2274" s="301">
        <v>29754</v>
      </c>
      <c r="M2274" s="301">
        <v>3.7007489999999997E-2</v>
      </c>
    </row>
    <row r="2275" spans="1:13" ht="14.5" x14ac:dyDescent="0.35">
      <c r="A2275" s="301">
        <v>2018110213</v>
      </c>
      <c r="B2275" s="301">
        <v>2018</v>
      </c>
      <c r="C2275" s="302" t="s">
        <v>39</v>
      </c>
      <c r="D2275" s="302" t="s">
        <v>40</v>
      </c>
      <c r="E2275" s="302" t="s">
        <v>27</v>
      </c>
      <c r="F2275" s="302" t="s">
        <v>36</v>
      </c>
      <c r="G2275" s="302" t="s">
        <v>26</v>
      </c>
      <c r="H2275" s="301">
        <v>1647955</v>
      </c>
      <c r="I2275" s="301">
        <v>802462</v>
      </c>
      <c r="J2275" s="301">
        <v>636021</v>
      </c>
      <c r="K2275" s="301">
        <v>94920452</v>
      </c>
      <c r="L2275" s="301">
        <v>75316</v>
      </c>
      <c r="M2275" s="301">
        <v>2.188054E-2</v>
      </c>
    </row>
    <row r="2276" spans="1:13" ht="14.5" x14ac:dyDescent="0.35">
      <c r="A2276" s="301">
        <v>2018110303</v>
      </c>
      <c r="B2276" s="301">
        <v>2018</v>
      </c>
      <c r="C2276" s="302" t="s">
        <v>39</v>
      </c>
      <c r="D2276" s="302" t="s">
        <v>40</v>
      </c>
      <c r="E2276" s="302" t="s">
        <v>28</v>
      </c>
      <c r="F2276" s="302" t="s">
        <v>34</v>
      </c>
      <c r="G2276" s="302" t="s">
        <v>26</v>
      </c>
      <c r="H2276" s="301">
        <v>1000136</v>
      </c>
      <c r="I2276" s="301">
        <v>397077</v>
      </c>
      <c r="J2276" s="301">
        <v>472937</v>
      </c>
      <c r="K2276" s="301">
        <v>47302891</v>
      </c>
      <c r="L2276" s="301">
        <v>56361</v>
      </c>
      <c r="M2276" s="301">
        <v>1.7745110000000001E-2</v>
      </c>
    </row>
    <row r="2277" spans="1:13" ht="14.5" x14ac:dyDescent="0.35">
      <c r="A2277" s="301">
        <v>2018110313</v>
      </c>
      <c r="B2277" s="301">
        <v>2018</v>
      </c>
      <c r="C2277" s="302" t="s">
        <v>39</v>
      </c>
      <c r="D2277" s="302" t="s">
        <v>40</v>
      </c>
      <c r="E2277" s="302" t="s">
        <v>28</v>
      </c>
      <c r="F2277" s="302" t="s">
        <v>36</v>
      </c>
      <c r="G2277" s="302" t="s">
        <v>26</v>
      </c>
      <c r="H2277" s="301">
        <v>3249943</v>
      </c>
      <c r="I2277" s="301">
        <v>1358245</v>
      </c>
      <c r="J2277" s="301">
        <v>1685261</v>
      </c>
      <c r="K2277" s="301">
        <v>162658634</v>
      </c>
      <c r="L2277" s="301">
        <v>201887</v>
      </c>
      <c r="M2277" s="301">
        <v>1.6097839999999999E-2</v>
      </c>
    </row>
    <row r="2278" spans="1:13" ht="14.5" x14ac:dyDescent="0.35">
      <c r="A2278" s="301">
        <v>2018110403</v>
      </c>
      <c r="B2278" s="301">
        <v>2018</v>
      </c>
      <c r="C2278" s="302" t="s">
        <v>39</v>
      </c>
      <c r="D2278" s="302" t="s">
        <v>40</v>
      </c>
      <c r="E2278" s="302" t="s">
        <v>29</v>
      </c>
      <c r="F2278" s="302" t="s">
        <v>34</v>
      </c>
      <c r="G2278" s="302" t="s">
        <v>26</v>
      </c>
      <c r="H2278" s="301">
        <v>294666</v>
      </c>
      <c r="I2278" s="301">
        <v>98009</v>
      </c>
      <c r="J2278" s="301">
        <v>193835</v>
      </c>
      <c r="K2278" s="301">
        <v>11634214</v>
      </c>
      <c r="L2278" s="301">
        <v>23038</v>
      </c>
      <c r="M2278" s="301">
        <v>1.2790559999999999E-2</v>
      </c>
    </row>
    <row r="2279" spans="1:13" ht="14.5" x14ac:dyDescent="0.35">
      <c r="A2279" s="301">
        <v>2018110413</v>
      </c>
      <c r="B2279" s="301">
        <v>2018</v>
      </c>
      <c r="C2279" s="302" t="s">
        <v>39</v>
      </c>
      <c r="D2279" s="302" t="s">
        <v>40</v>
      </c>
      <c r="E2279" s="302" t="s">
        <v>29</v>
      </c>
      <c r="F2279" s="302" t="s">
        <v>36</v>
      </c>
      <c r="G2279" s="302" t="s">
        <v>26</v>
      </c>
      <c r="H2279" s="301">
        <v>691457</v>
      </c>
      <c r="I2279" s="301">
        <v>263024</v>
      </c>
      <c r="J2279" s="301">
        <v>438259</v>
      </c>
      <c r="K2279" s="301">
        <v>31545632</v>
      </c>
      <c r="L2279" s="301">
        <v>52540</v>
      </c>
      <c r="M2279" s="301">
        <v>1.316054E-2</v>
      </c>
    </row>
    <row r="2280" spans="1:13" ht="14.5" x14ac:dyDescent="0.35">
      <c r="A2280" s="301">
        <v>2018130101</v>
      </c>
      <c r="B2280" s="301">
        <v>2018</v>
      </c>
      <c r="C2280" s="302" t="s">
        <v>63</v>
      </c>
      <c r="D2280" s="302" t="s">
        <v>64</v>
      </c>
      <c r="E2280" s="302" t="s">
        <v>65</v>
      </c>
      <c r="F2280" s="302" t="s">
        <v>26</v>
      </c>
      <c r="G2280" s="302" t="s">
        <v>25</v>
      </c>
      <c r="H2280" s="301">
        <v>71692</v>
      </c>
      <c r="I2280" s="301">
        <v>34580</v>
      </c>
      <c r="J2280" s="301">
        <v>17019</v>
      </c>
      <c r="K2280" s="301">
        <v>2825784</v>
      </c>
      <c r="L2280" s="301">
        <v>1464</v>
      </c>
      <c r="M2280" s="301">
        <v>4.8958269999999998E-2</v>
      </c>
    </row>
    <row r="2281" spans="1:13" ht="14.5" x14ac:dyDescent="0.35">
      <c r="A2281" s="301">
        <v>2018130401</v>
      </c>
      <c r="B2281" s="301">
        <v>2018</v>
      </c>
      <c r="C2281" s="302" t="s">
        <v>63</v>
      </c>
      <c r="D2281" s="302" t="s">
        <v>64</v>
      </c>
      <c r="E2281" s="302" t="s">
        <v>29</v>
      </c>
      <c r="F2281" s="302" t="s">
        <v>26</v>
      </c>
      <c r="G2281" s="302" t="s">
        <v>25</v>
      </c>
      <c r="H2281" s="301">
        <v>429226</v>
      </c>
      <c r="I2281" s="301">
        <v>69096</v>
      </c>
      <c r="J2281" s="301">
        <v>175420</v>
      </c>
      <c r="K2281" s="301">
        <v>6649504</v>
      </c>
      <c r="L2281" s="301">
        <v>16927</v>
      </c>
      <c r="M2281" s="301">
        <v>2.5357359999999999E-2</v>
      </c>
    </row>
    <row r="2282" spans="1:13" ht="14.5" x14ac:dyDescent="0.35">
      <c r="A2282" s="301">
        <v>2018130403</v>
      </c>
      <c r="B2282" s="301">
        <v>2018</v>
      </c>
      <c r="C2282" s="302" t="s">
        <v>63</v>
      </c>
      <c r="D2282" s="302" t="s">
        <v>64</v>
      </c>
      <c r="E2282" s="302" t="s">
        <v>26</v>
      </c>
      <c r="F2282" s="302" t="s">
        <v>26</v>
      </c>
      <c r="G2282" s="302" t="s">
        <v>66</v>
      </c>
      <c r="H2282" s="301">
        <v>1016777</v>
      </c>
      <c r="I2282" s="301">
        <v>298615</v>
      </c>
      <c r="J2282" s="301">
        <v>448825</v>
      </c>
      <c r="K2282" s="301">
        <v>28326159</v>
      </c>
      <c r="L2282" s="301">
        <v>42463</v>
      </c>
      <c r="M2282" s="301">
        <v>2.394495E-2</v>
      </c>
    </row>
    <row r="2283" spans="1:13" ht="14.5" x14ac:dyDescent="0.35">
      <c r="A2283" s="301">
        <v>2018140103</v>
      </c>
      <c r="B2283" s="301">
        <v>2018</v>
      </c>
      <c r="C2283" s="302" t="s">
        <v>41</v>
      </c>
      <c r="D2283" s="302" t="s">
        <v>42</v>
      </c>
      <c r="E2283" s="302" t="s">
        <v>25</v>
      </c>
      <c r="F2283" s="302" t="s">
        <v>26</v>
      </c>
      <c r="G2283" s="302" t="s">
        <v>26</v>
      </c>
      <c r="H2283" s="301">
        <v>220348</v>
      </c>
      <c r="I2283" s="301">
        <v>393716</v>
      </c>
      <c r="J2283" s="301">
        <v>20786</v>
      </c>
      <c r="K2283" s="301">
        <v>36751085</v>
      </c>
      <c r="L2283" s="301">
        <v>1963</v>
      </c>
      <c r="M2283" s="301">
        <v>0.1122339</v>
      </c>
    </row>
    <row r="2284" spans="1:13" ht="14.5" x14ac:dyDescent="0.35">
      <c r="A2284" s="301">
        <v>2018140203</v>
      </c>
      <c r="B2284" s="301">
        <v>2018</v>
      </c>
      <c r="C2284" s="302" t="s">
        <v>41</v>
      </c>
      <c r="D2284" s="302" t="s">
        <v>42</v>
      </c>
      <c r="E2284" s="302" t="s">
        <v>27</v>
      </c>
      <c r="F2284" s="302" t="s">
        <v>26</v>
      </c>
      <c r="G2284" s="302" t="s">
        <v>26</v>
      </c>
      <c r="H2284" s="301">
        <v>404253</v>
      </c>
      <c r="I2284" s="301">
        <v>414600</v>
      </c>
      <c r="J2284" s="301">
        <v>68820</v>
      </c>
      <c r="K2284" s="301">
        <v>42824330</v>
      </c>
      <c r="L2284" s="301">
        <v>7087</v>
      </c>
      <c r="M2284" s="301">
        <v>5.7038739999999997E-2</v>
      </c>
    </row>
    <row r="2285" spans="1:13" ht="14.5" x14ac:dyDescent="0.35">
      <c r="A2285" s="301">
        <v>2018140303</v>
      </c>
      <c r="B2285" s="301">
        <v>2018</v>
      </c>
      <c r="C2285" s="302" t="s">
        <v>41</v>
      </c>
      <c r="D2285" s="302" t="s">
        <v>42</v>
      </c>
      <c r="E2285" s="302" t="s">
        <v>28</v>
      </c>
      <c r="F2285" s="302" t="s">
        <v>26</v>
      </c>
      <c r="G2285" s="302" t="s">
        <v>26</v>
      </c>
      <c r="H2285" s="301">
        <v>3781779</v>
      </c>
      <c r="I2285" s="301">
        <v>1068903</v>
      </c>
      <c r="J2285" s="301">
        <v>900756</v>
      </c>
      <c r="K2285" s="301">
        <v>115162666</v>
      </c>
      <c r="L2285" s="301">
        <v>98551</v>
      </c>
      <c r="M2285" s="301">
        <v>3.8373839999999999E-2</v>
      </c>
    </row>
    <row r="2286" spans="1:13" ht="14.5" x14ac:dyDescent="0.35">
      <c r="A2286" s="301">
        <v>2018200103</v>
      </c>
      <c r="B2286" s="301">
        <v>2018</v>
      </c>
      <c r="C2286" s="302" t="s">
        <v>43</v>
      </c>
      <c r="D2286" s="302" t="s">
        <v>44</v>
      </c>
      <c r="E2286" s="302" t="s">
        <v>25</v>
      </c>
      <c r="F2286" s="302" t="s">
        <v>26</v>
      </c>
      <c r="G2286" s="302" t="s">
        <v>26</v>
      </c>
      <c r="H2286" s="301">
        <v>556171</v>
      </c>
      <c r="I2286" s="301">
        <v>326524</v>
      </c>
      <c r="J2286" s="301">
        <v>86260</v>
      </c>
      <c r="K2286" s="301">
        <v>31721086</v>
      </c>
      <c r="L2286" s="301">
        <v>8301</v>
      </c>
      <c r="M2286" s="301">
        <v>6.700072E-2</v>
      </c>
    </row>
    <row r="2287" spans="1:13" ht="14.5" x14ac:dyDescent="0.35">
      <c r="A2287" s="301">
        <v>2018200203</v>
      </c>
      <c r="B2287" s="301">
        <v>2018</v>
      </c>
      <c r="C2287" s="302" t="s">
        <v>43</v>
      </c>
      <c r="D2287" s="302" t="s">
        <v>44</v>
      </c>
      <c r="E2287" s="302" t="s">
        <v>27</v>
      </c>
      <c r="F2287" s="302" t="s">
        <v>26</v>
      </c>
      <c r="G2287" s="302" t="s">
        <v>26</v>
      </c>
      <c r="H2287" s="301">
        <v>1309031</v>
      </c>
      <c r="I2287" s="301">
        <v>371372</v>
      </c>
      <c r="J2287" s="301">
        <v>284816</v>
      </c>
      <c r="K2287" s="301">
        <v>36437809</v>
      </c>
      <c r="L2287" s="301">
        <v>27978</v>
      </c>
      <c r="M2287" s="301">
        <v>4.6787049999999997E-2</v>
      </c>
    </row>
    <row r="2288" spans="1:13" ht="14.5" x14ac:dyDescent="0.35">
      <c r="A2288" s="301">
        <v>2018200303</v>
      </c>
      <c r="B2288" s="301">
        <v>2018</v>
      </c>
      <c r="C2288" s="302" t="s">
        <v>43</v>
      </c>
      <c r="D2288" s="302" t="s">
        <v>44</v>
      </c>
      <c r="E2288" s="302" t="s">
        <v>28</v>
      </c>
      <c r="F2288" s="302" t="s">
        <v>26</v>
      </c>
      <c r="G2288" s="302" t="s">
        <v>26</v>
      </c>
      <c r="H2288" s="301">
        <v>3541134</v>
      </c>
      <c r="I2288" s="301">
        <v>627267</v>
      </c>
      <c r="J2288" s="301">
        <v>1105840</v>
      </c>
      <c r="K2288" s="301">
        <v>57688332</v>
      </c>
      <c r="L2288" s="301">
        <v>100423</v>
      </c>
      <c r="M2288" s="301">
        <v>3.5262300000000003E-2</v>
      </c>
    </row>
    <row r="2289" spans="1:13" ht="14.5" x14ac:dyDescent="0.35">
      <c r="A2289" s="301">
        <v>2018240103</v>
      </c>
      <c r="B2289" s="301">
        <v>2018</v>
      </c>
      <c r="C2289" s="302" t="s">
        <v>45</v>
      </c>
      <c r="D2289" s="302" t="s">
        <v>46</v>
      </c>
      <c r="E2289" s="302" t="s">
        <v>25</v>
      </c>
      <c r="F2289" s="302" t="s">
        <v>26</v>
      </c>
      <c r="G2289" s="302" t="s">
        <v>26</v>
      </c>
      <c r="H2289" s="301">
        <v>220416</v>
      </c>
      <c r="I2289" s="301">
        <v>141049</v>
      </c>
      <c r="J2289" s="301">
        <v>31871</v>
      </c>
      <c r="K2289" s="301">
        <v>12267848</v>
      </c>
      <c r="L2289" s="301">
        <v>2811</v>
      </c>
      <c r="M2289" s="301">
        <v>7.8422829999999999E-2</v>
      </c>
    </row>
    <row r="2290" spans="1:13" ht="14.5" x14ac:dyDescent="0.35">
      <c r="A2290" s="301">
        <v>2018240203</v>
      </c>
      <c r="B2290" s="301">
        <v>2018</v>
      </c>
      <c r="C2290" s="302" t="s">
        <v>45</v>
      </c>
      <c r="D2290" s="302" t="s">
        <v>46</v>
      </c>
      <c r="E2290" s="302" t="s">
        <v>27</v>
      </c>
      <c r="F2290" s="302" t="s">
        <v>26</v>
      </c>
      <c r="G2290" s="302" t="s">
        <v>26</v>
      </c>
      <c r="H2290" s="301">
        <v>390238</v>
      </c>
      <c r="I2290" s="301">
        <v>91380</v>
      </c>
      <c r="J2290" s="301">
        <v>70389</v>
      </c>
      <c r="K2290" s="301">
        <v>8400124</v>
      </c>
      <c r="L2290" s="301">
        <v>6477</v>
      </c>
      <c r="M2290" s="301">
        <v>6.0253229999999998E-2</v>
      </c>
    </row>
    <row r="2291" spans="1:13" ht="14.5" x14ac:dyDescent="0.35">
      <c r="A2291" s="301">
        <v>2018240303</v>
      </c>
      <c r="B2291" s="301">
        <v>2018</v>
      </c>
      <c r="C2291" s="302" t="s">
        <v>45</v>
      </c>
      <c r="D2291" s="302" t="s">
        <v>46</v>
      </c>
      <c r="E2291" s="302" t="s">
        <v>28</v>
      </c>
      <c r="F2291" s="302" t="s">
        <v>26</v>
      </c>
      <c r="G2291" s="302" t="s">
        <v>26</v>
      </c>
      <c r="H2291" s="301">
        <v>1943015</v>
      </c>
      <c r="I2291" s="301">
        <v>257408</v>
      </c>
      <c r="J2291" s="301">
        <v>499149</v>
      </c>
      <c r="K2291" s="301">
        <v>23833676</v>
      </c>
      <c r="L2291" s="301">
        <v>46122</v>
      </c>
      <c r="M2291" s="301">
        <v>4.2127640000000001E-2</v>
      </c>
    </row>
    <row r="2292" spans="1:13" ht="14.5" x14ac:dyDescent="0.35">
      <c r="A2292" s="301">
        <v>2018260103</v>
      </c>
      <c r="B2292" s="301">
        <v>2018</v>
      </c>
      <c r="C2292" s="302" t="s">
        <v>47</v>
      </c>
      <c r="D2292" s="302" t="s">
        <v>48</v>
      </c>
      <c r="E2292" s="302" t="s">
        <v>25</v>
      </c>
      <c r="F2292" s="302" t="s">
        <v>26</v>
      </c>
      <c r="G2292" s="302" t="s">
        <v>26</v>
      </c>
      <c r="H2292" s="301">
        <v>262595</v>
      </c>
      <c r="I2292" s="301">
        <v>112776</v>
      </c>
      <c r="J2292" s="301">
        <v>31755</v>
      </c>
      <c r="K2292" s="301">
        <v>8570596</v>
      </c>
      <c r="L2292" s="301">
        <v>2409</v>
      </c>
      <c r="M2292" s="301">
        <v>0.108989</v>
      </c>
    </row>
    <row r="2293" spans="1:13" ht="14.5" x14ac:dyDescent="0.35">
      <c r="A2293" s="301">
        <v>2018260203</v>
      </c>
      <c r="B2293" s="301">
        <v>2018</v>
      </c>
      <c r="C2293" s="302" t="s">
        <v>47</v>
      </c>
      <c r="D2293" s="302" t="s">
        <v>48</v>
      </c>
      <c r="E2293" s="302" t="s">
        <v>27</v>
      </c>
      <c r="F2293" s="302" t="s">
        <v>26</v>
      </c>
      <c r="G2293" s="302" t="s">
        <v>26</v>
      </c>
      <c r="H2293" s="301">
        <v>544568</v>
      </c>
      <c r="I2293" s="301">
        <v>134832</v>
      </c>
      <c r="J2293" s="301">
        <v>101988</v>
      </c>
      <c r="K2293" s="301">
        <v>10230104</v>
      </c>
      <c r="L2293" s="301">
        <v>7735</v>
      </c>
      <c r="M2293" s="301">
        <v>7.0404110000000006E-2</v>
      </c>
    </row>
    <row r="2294" spans="1:13" ht="14.5" x14ac:dyDescent="0.35">
      <c r="A2294" s="301">
        <v>2018260303</v>
      </c>
      <c r="B2294" s="301">
        <v>2018</v>
      </c>
      <c r="C2294" s="302" t="s">
        <v>47</v>
      </c>
      <c r="D2294" s="302" t="s">
        <v>48</v>
      </c>
      <c r="E2294" s="302" t="s">
        <v>28</v>
      </c>
      <c r="F2294" s="302" t="s">
        <v>26</v>
      </c>
      <c r="G2294" s="302" t="s">
        <v>26</v>
      </c>
      <c r="H2294" s="301">
        <v>1420324</v>
      </c>
      <c r="I2294" s="301">
        <v>219252</v>
      </c>
      <c r="J2294" s="301">
        <v>378012</v>
      </c>
      <c r="K2294" s="301">
        <v>17371920</v>
      </c>
      <c r="L2294" s="301">
        <v>30352</v>
      </c>
      <c r="M2294" s="301">
        <v>4.6794540000000003E-2</v>
      </c>
    </row>
    <row r="2295" spans="1:13" ht="14.5" x14ac:dyDescent="0.35">
      <c r="A2295" s="301">
        <v>2018280103</v>
      </c>
      <c r="B2295" s="301">
        <v>2018</v>
      </c>
      <c r="C2295" s="302" t="s">
        <v>49</v>
      </c>
      <c r="D2295" s="302" t="s">
        <v>50</v>
      </c>
      <c r="E2295" s="302" t="s">
        <v>25</v>
      </c>
      <c r="F2295" s="302" t="s">
        <v>26</v>
      </c>
      <c r="G2295" s="302" t="s">
        <v>26</v>
      </c>
      <c r="H2295" s="301">
        <v>1948878</v>
      </c>
      <c r="I2295" s="301">
        <v>943583</v>
      </c>
      <c r="J2295" s="301">
        <v>220719</v>
      </c>
      <c r="K2295" s="301">
        <v>88369493</v>
      </c>
      <c r="L2295" s="301">
        <v>20809</v>
      </c>
      <c r="M2295" s="301">
        <v>9.3654360000000006E-2</v>
      </c>
    </row>
    <row r="2296" spans="1:13" ht="14.5" x14ac:dyDescent="0.35">
      <c r="A2296" s="301">
        <v>2018280203</v>
      </c>
      <c r="B2296" s="301">
        <v>2018</v>
      </c>
      <c r="C2296" s="302" t="s">
        <v>49</v>
      </c>
      <c r="D2296" s="302" t="s">
        <v>50</v>
      </c>
      <c r="E2296" s="302" t="s">
        <v>27</v>
      </c>
      <c r="F2296" s="302" t="s">
        <v>26</v>
      </c>
      <c r="G2296" s="302" t="s">
        <v>26</v>
      </c>
      <c r="H2296" s="301">
        <v>3312614</v>
      </c>
      <c r="I2296" s="301">
        <v>824456</v>
      </c>
      <c r="J2296" s="301">
        <v>637430</v>
      </c>
      <c r="K2296" s="301">
        <v>78904148</v>
      </c>
      <c r="L2296" s="301">
        <v>61149</v>
      </c>
      <c r="M2296" s="301">
        <v>5.4172680000000001E-2</v>
      </c>
    </row>
    <row r="2297" spans="1:13" ht="14.5" x14ac:dyDescent="0.35">
      <c r="A2297" s="301">
        <v>2018280303</v>
      </c>
      <c r="B2297" s="301">
        <v>2018</v>
      </c>
      <c r="C2297" s="302" t="s">
        <v>49</v>
      </c>
      <c r="D2297" s="302" t="s">
        <v>50</v>
      </c>
      <c r="E2297" s="302" t="s">
        <v>28</v>
      </c>
      <c r="F2297" s="302" t="s">
        <v>26</v>
      </c>
      <c r="G2297" s="302" t="s">
        <v>26</v>
      </c>
      <c r="H2297" s="301">
        <v>5718885</v>
      </c>
      <c r="I2297" s="301">
        <v>1034606</v>
      </c>
      <c r="J2297" s="301">
        <v>1580706</v>
      </c>
      <c r="K2297" s="301">
        <v>99894777</v>
      </c>
      <c r="L2297" s="301">
        <v>152608</v>
      </c>
      <c r="M2297" s="301">
        <v>3.7474349999999997E-2</v>
      </c>
    </row>
    <row r="2298" spans="1:13" ht="14.5" x14ac:dyDescent="0.35">
      <c r="A2298" s="301">
        <v>2018290103</v>
      </c>
      <c r="B2298" s="301">
        <v>2018</v>
      </c>
      <c r="C2298" s="302" t="s">
        <v>51</v>
      </c>
      <c r="D2298" s="302" t="s">
        <v>52</v>
      </c>
      <c r="E2298" s="302" t="s">
        <v>25</v>
      </c>
      <c r="F2298" s="302" t="s">
        <v>26</v>
      </c>
      <c r="G2298" s="302" t="s">
        <v>26</v>
      </c>
      <c r="H2298" s="301">
        <v>710098</v>
      </c>
      <c r="I2298" s="301">
        <v>441275</v>
      </c>
      <c r="J2298" s="301">
        <v>96273</v>
      </c>
      <c r="K2298" s="301">
        <v>34826619</v>
      </c>
      <c r="L2298" s="301">
        <v>7238</v>
      </c>
      <c r="M2298" s="301">
        <v>9.810613E-2</v>
      </c>
    </row>
    <row r="2299" spans="1:13" ht="14.5" x14ac:dyDescent="0.35">
      <c r="A2299" s="301">
        <v>2018290203</v>
      </c>
      <c r="B2299" s="301">
        <v>2018</v>
      </c>
      <c r="C2299" s="302" t="s">
        <v>51</v>
      </c>
      <c r="D2299" s="302" t="s">
        <v>52</v>
      </c>
      <c r="E2299" s="302" t="s">
        <v>27</v>
      </c>
      <c r="F2299" s="302" t="s">
        <v>26</v>
      </c>
      <c r="G2299" s="302" t="s">
        <v>26</v>
      </c>
      <c r="H2299" s="301">
        <v>883602</v>
      </c>
      <c r="I2299" s="301">
        <v>237281</v>
      </c>
      <c r="J2299" s="301">
        <v>179207</v>
      </c>
      <c r="K2299" s="301">
        <v>19057786</v>
      </c>
      <c r="L2299" s="301">
        <v>14403</v>
      </c>
      <c r="M2299" s="301">
        <v>6.134734E-2</v>
      </c>
    </row>
    <row r="2300" spans="1:13" ht="14.5" x14ac:dyDescent="0.35">
      <c r="A2300" s="301">
        <v>2018290303</v>
      </c>
      <c r="B2300" s="301">
        <v>2018</v>
      </c>
      <c r="C2300" s="302" t="s">
        <v>51</v>
      </c>
      <c r="D2300" s="302" t="s">
        <v>52</v>
      </c>
      <c r="E2300" s="302" t="s">
        <v>28</v>
      </c>
      <c r="F2300" s="302" t="s">
        <v>26</v>
      </c>
      <c r="G2300" s="302" t="s">
        <v>26</v>
      </c>
      <c r="H2300" s="301">
        <v>1946369</v>
      </c>
      <c r="I2300" s="301">
        <v>344041</v>
      </c>
      <c r="J2300" s="301">
        <v>562331</v>
      </c>
      <c r="K2300" s="301">
        <v>26954304</v>
      </c>
      <c r="L2300" s="301">
        <v>43790</v>
      </c>
      <c r="M2300" s="301">
        <v>4.4448090000000003E-2</v>
      </c>
    </row>
    <row r="2301" spans="1:13" ht="14.5" x14ac:dyDescent="0.35">
      <c r="A2301" s="301">
        <v>2018320103</v>
      </c>
      <c r="B2301" s="301">
        <v>2018</v>
      </c>
      <c r="C2301" s="302" t="s">
        <v>53</v>
      </c>
      <c r="D2301" s="302" t="s">
        <v>54</v>
      </c>
      <c r="E2301" s="302" t="s">
        <v>25</v>
      </c>
      <c r="F2301" s="302" t="s">
        <v>26</v>
      </c>
      <c r="G2301" s="302" t="s">
        <v>26</v>
      </c>
      <c r="H2301" s="301">
        <v>511458</v>
      </c>
      <c r="I2301" s="301">
        <v>227972</v>
      </c>
      <c r="J2301" s="301">
        <v>67317</v>
      </c>
      <c r="K2301" s="301">
        <v>22850898</v>
      </c>
      <c r="L2301" s="301">
        <v>6885</v>
      </c>
      <c r="M2301" s="301">
        <v>7.4291239999999995E-2</v>
      </c>
    </row>
    <row r="2302" spans="1:13" ht="14.5" x14ac:dyDescent="0.35">
      <c r="A2302" s="301">
        <v>2018320203</v>
      </c>
      <c r="B2302" s="301">
        <v>2018</v>
      </c>
      <c r="C2302" s="302" t="s">
        <v>53</v>
      </c>
      <c r="D2302" s="302" t="s">
        <v>54</v>
      </c>
      <c r="E2302" s="302" t="s">
        <v>27</v>
      </c>
      <c r="F2302" s="302" t="s">
        <v>26</v>
      </c>
      <c r="G2302" s="302" t="s">
        <v>26</v>
      </c>
      <c r="H2302" s="301">
        <v>624721</v>
      </c>
      <c r="I2302" s="301">
        <v>159866</v>
      </c>
      <c r="J2302" s="301">
        <v>114285</v>
      </c>
      <c r="K2302" s="301">
        <v>16257736</v>
      </c>
      <c r="L2302" s="301">
        <v>11626</v>
      </c>
      <c r="M2302" s="301">
        <v>5.3736840000000001E-2</v>
      </c>
    </row>
    <row r="2303" spans="1:13" ht="14.5" x14ac:dyDescent="0.35">
      <c r="A2303" s="301">
        <v>2018320303</v>
      </c>
      <c r="B2303" s="301">
        <v>2018</v>
      </c>
      <c r="C2303" s="302" t="s">
        <v>53</v>
      </c>
      <c r="D2303" s="302" t="s">
        <v>54</v>
      </c>
      <c r="E2303" s="302" t="s">
        <v>28</v>
      </c>
      <c r="F2303" s="302" t="s">
        <v>26</v>
      </c>
      <c r="G2303" s="302" t="s">
        <v>26</v>
      </c>
      <c r="H2303" s="301">
        <v>742565</v>
      </c>
      <c r="I2303" s="301">
        <v>116039</v>
      </c>
      <c r="J2303" s="301">
        <v>172088</v>
      </c>
      <c r="K2303" s="301">
        <v>11242873</v>
      </c>
      <c r="L2303" s="301">
        <v>16607</v>
      </c>
      <c r="M2303" s="301">
        <v>4.4713469999999998E-2</v>
      </c>
    </row>
    <row r="2304" spans="1:13" ht="14.5" x14ac:dyDescent="0.35">
      <c r="A2304" s="301">
        <v>2018330103</v>
      </c>
      <c r="B2304" s="301">
        <v>2018</v>
      </c>
      <c r="C2304" s="302" t="s">
        <v>55</v>
      </c>
      <c r="D2304" s="302" t="s">
        <v>56</v>
      </c>
      <c r="E2304" s="302" t="s">
        <v>25</v>
      </c>
      <c r="F2304" s="302" t="s">
        <v>26</v>
      </c>
      <c r="G2304" s="302" t="s">
        <v>26</v>
      </c>
      <c r="H2304" s="301">
        <v>576277</v>
      </c>
      <c r="I2304" s="301">
        <v>267076</v>
      </c>
      <c r="J2304" s="301">
        <v>73179</v>
      </c>
      <c r="K2304" s="301">
        <v>25204817</v>
      </c>
      <c r="L2304" s="301">
        <v>6871</v>
      </c>
      <c r="M2304" s="301">
        <v>8.3876270000000003E-2</v>
      </c>
    </row>
    <row r="2305" spans="1:13" ht="14.5" x14ac:dyDescent="0.35">
      <c r="A2305" s="301">
        <v>2018330203</v>
      </c>
      <c r="B2305" s="301">
        <v>2018</v>
      </c>
      <c r="C2305" s="302" t="s">
        <v>55</v>
      </c>
      <c r="D2305" s="302" t="s">
        <v>56</v>
      </c>
      <c r="E2305" s="302" t="s">
        <v>27</v>
      </c>
      <c r="F2305" s="302" t="s">
        <v>26</v>
      </c>
      <c r="G2305" s="302" t="s">
        <v>26</v>
      </c>
      <c r="H2305" s="301">
        <v>733866</v>
      </c>
      <c r="I2305" s="301">
        <v>164827</v>
      </c>
      <c r="J2305" s="301">
        <v>121585</v>
      </c>
      <c r="K2305" s="301">
        <v>14867494</v>
      </c>
      <c r="L2305" s="301">
        <v>10961</v>
      </c>
      <c r="M2305" s="301">
        <v>6.6955039999999993E-2</v>
      </c>
    </row>
    <row r="2306" spans="1:13" ht="14.5" x14ac:dyDescent="0.35">
      <c r="A2306" s="301">
        <v>2018330303</v>
      </c>
      <c r="B2306" s="301">
        <v>2018</v>
      </c>
      <c r="C2306" s="302" t="s">
        <v>55</v>
      </c>
      <c r="D2306" s="302" t="s">
        <v>56</v>
      </c>
      <c r="E2306" s="302" t="s">
        <v>28</v>
      </c>
      <c r="F2306" s="302" t="s">
        <v>26</v>
      </c>
      <c r="G2306" s="302" t="s">
        <v>26</v>
      </c>
      <c r="H2306" s="301">
        <v>1478768</v>
      </c>
      <c r="I2306" s="301">
        <v>210773</v>
      </c>
      <c r="J2306" s="301">
        <v>344735</v>
      </c>
      <c r="K2306" s="301">
        <v>18804752</v>
      </c>
      <c r="L2306" s="301">
        <v>30722</v>
      </c>
      <c r="M2306" s="301">
        <v>4.8134049999999998E-2</v>
      </c>
    </row>
    <row r="2307" spans="1:13" ht="14.5" x14ac:dyDescent="0.35">
      <c r="A2307" s="301">
        <v>2018370103</v>
      </c>
      <c r="B2307" s="301">
        <v>2018</v>
      </c>
      <c r="C2307" s="302" t="s">
        <v>57</v>
      </c>
      <c r="D2307" s="302" t="s">
        <v>58</v>
      </c>
      <c r="E2307" s="302" t="s">
        <v>25</v>
      </c>
      <c r="F2307" s="302" t="s">
        <v>26</v>
      </c>
      <c r="G2307" s="302" t="s">
        <v>26</v>
      </c>
      <c r="H2307" s="301">
        <v>1252785</v>
      </c>
      <c r="I2307" s="301">
        <v>733423</v>
      </c>
      <c r="J2307" s="301">
        <v>199606</v>
      </c>
      <c r="K2307" s="301">
        <v>16243095</v>
      </c>
      <c r="L2307" s="301">
        <v>4395</v>
      </c>
      <c r="M2307" s="301">
        <v>0.285051</v>
      </c>
    </row>
    <row r="2308" spans="1:13" ht="14.5" x14ac:dyDescent="0.35">
      <c r="A2308" s="301">
        <v>2018370203</v>
      </c>
      <c r="B2308" s="301">
        <v>2018</v>
      </c>
      <c r="C2308" s="302" t="s">
        <v>57</v>
      </c>
      <c r="D2308" s="302" t="s">
        <v>58</v>
      </c>
      <c r="E2308" s="302" t="s">
        <v>27</v>
      </c>
      <c r="F2308" s="302" t="s">
        <v>26</v>
      </c>
      <c r="G2308" s="302" t="s">
        <v>26</v>
      </c>
      <c r="H2308" s="301">
        <v>1824885</v>
      </c>
      <c r="I2308" s="301">
        <v>698856</v>
      </c>
      <c r="J2308" s="301">
        <v>517084</v>
      </c>
      <c r="K2308" s="301">
        <v>15764895</v>
      </c>
      <c r="L2308" s="301">
        <v>11608</v>
      </c>
      <c r="M2308" s="301">
        <v>0.15720799999999999</v>
      </c>
    </row>
    <row r="2309" spans="1:13" ht="14.5" x14ac:dyDescent="0.35">
      <c r="A2309" s="301">
        <v>2018370303</v>
      </c>
      <c r="B2309" s="301">
        <v>2018</v>
      </c>
      <c r="C2309" s="302" t="s">
        <v>57</v>
      </c>
      <c r="D2309" s="302" t="s">
        <v>58</v>
      </c>
      <c r="E2309" s="302" t="s">
        <v>28</v>
      </c>
      <c r="F2309" s="302" t="s">
        <v>26</v>
      </c>
      <c r="G2309" s="302" t="s">
        <v>26</v>
      </c>
      <c r="H2309" s="301">
        <v>3265055</v>
      </c>
      <c r="I2309" s="301">
        <v>800755</v>
      </c>
      <c r="J2309" s="301">
        <v>1366597</v>
      </c>
      <c r="K2309" s="301">
        <v>17855320</v>
      </c>
      <c r="L2309" s="301">
        <v>30249</v>
      </c>
      <c r="M2309" s="301">
        <v>0.1079394</v>
      </c>
    </row>
    <row r="2310" spans="1:13" ht="14.5" x14ac:dyDescent="0.35">
      <c r="A2310" s="301">
        <v>2018400103</v>
      </c>
      <c r="B2310" s="301">
        <v>2018</v>
      </c>
      <c r="C2310" s="302" t="s">
        <v>59</v>
      </c>
      <c r="D2310" s="302" t="s">
        <v>60</v>
      </c>
      <c r="E2310" s="302" t="s">
        <v>25</v>
      </c>
      <c r="F2310" s="302" t="s">
        <v>26</v>
      </c>
      <c r="G2310" s="302" t="s">
        <v>26</v>
      </c>
      <c r="H2310" s="301">
        <v>395032</v>
      </c>
      <c r="I2310" s="301">
        <v>205323</v>
      </c>
      <c r="J2310" s="301">
        <v>52980</v>
      </c>
      <c r="K2310" s="301">
        <v>18384415</v>
      </c>
      <c r="L2310" s="301">
        <v>4843</v>
      </c>
      <c r="M2310" s="301">
        <v>8.1571569999999996E-2</v>
      </c>
    </row>
    <row r="2311" spans="1:13" ht="14.5" x14ac:dyDescent="0.35">
      <c r="A2311" s="301">
        <v>2018400203</v>
      </c>
      <c r="B2311" s="301">
        <v>2018</v>
      </c>
      <c r="C2311" s="302" t="s">
        <v>59</v>
      </c>
      <c r="D2311" s="302" t="s">
        <v>60</v>
      </c>
      <c r="E2311" s="302" t="s">
        <v>27</v>
      </c>
      <c r="F2311" s="302" t="s">
        <v>26</v>
      </c>
      <c r="G2311" s="302" t="s">
        <v>26</v>
      </c>
      <c r="H2311" s="301">
        <v>454514</v>
      </c>
      <c r="I2311" s="301">
        <v>148287</v>
      </c>
      <c r="J2311" s="301">
        <v>105363</v>
      </c>
      <c r="K2311" s="301">
        <v>13941970</v>
      </c>
      <c r="L2311" s="301">
        <v>9864</v>
      </c>
      <c r="M2311" s="301">
        <v>4.6079420000000003E-2</v>
      </c>
    </row>
    <row r="2312" spans="1:13" ht="14.5" x14ac:dyDescent="0.35">
      <c r="A2312" s="301">
        <v>2018400303</v>
      </c>
      <c r="B2312" s="301">
        <v>2018</v>
      </c>
      <c r="C2312" s="302" t="s">
        <v>59</v>
      </c>
      <c r="D2312" s="302" t="s">
        <v>60</v>
      </c>
      <c r="E2312" s="302" t="s">
        <v>28</v>
      </c>
      <c r="F2312" s="302" t="s">
        <v>26</v>
      </c>
      <c r="G2312" s="302" t="s">
        <v>26</v>
      </c>
      <c r="H2312" s="301">
        <v>312150</v>
      </c>
      <c r="I2312" s="301">
        <v>66532</v>
      </c>
      <c r="J2312" s="301">
        <v>96525</v>
      </c>
      <c r="K2312" s="301">
        <v>5937236</v>
      </c>
      <c r="L2312" s="301">
        <v>8524</v>
      </c>
      <c r="M2312" s="301">
        <v>3.6621609999999999E-2</v>
      </c>
    </row>
    <row r="2313" spans="1:13" ht="14.5" x14ac:dyDescent="0.35">
      <c r="A2313" s="301">
        <v>2018990103</v>
      </c>
      <c r="B2313" s="301">
        <v>2018</v>
      </c>
      <c r="C2313" s="302" t="s">
        <v>61</v>
      </c>
      <c r="D2313" s="302" t="s">
        <v>62</v>
      </c>
      <c r="E2313" s="302" t="s">
        <v>25</v>
      </c>
      <c r="F2313" s="302" t="s">
        <v>26</v>
      </c>
      <c r="G2313" s="302" t="s">
        <v>26</v>
      </c>
      <c r="H2313" s="301">
        <v>67596</v>
      </c>
      <c r="I2313" s="301">
        <v>13377</v>
      </c>
      <c r="J2313" s="301">
        <v>3574</v>
      </c>
      <c r="K2313" s="301">
        <v>814009</v>
      </c>
      <c r="L2313" s="301">
        <v>223</v>
      </c>
      <c r="M2313" s="301">
        <v>0.30365579999999998</v>
      </c>
    </row>
    <row r="2314" spans="1:13" ht="14.5" x14ac:dyDescent="0.35">
      <c r="A2314" s="301">
        <v>2018990203</v>
      </c>
      <c r="B2314" s="301">
        <v>2018</v>
      </c>
      <c r="C2314" s="302" t="s">
        <v>61</v>
      </c>
      <c r="D2314" s="302" t="s">
        <v>62</v>
      </c>
      <c r="E2314" s="302" t="s">
        <v>27</v>
      </c>
      <c r="F2314" s="302" t="s">
        <v>26</v>
      </c>
      <c r="G2314" s="302" t="s">
        <v>26</v>
      </c>
      <c r="H2314" s="301">
        <v>132750</v>
      </c>
      <c r="I2314" s="301">
        <v>22858</v>
      </c>
      <c r="J2314" s="301">
        <v>17959</v>
      </c>
      <c r="K2314" s="301">
        <v>1072039</v>
      </c>
      <c r="L2314" s="301">
        <v>822</v>
      </c>
      <c r="M2314" s="301">
        <v>0.16150990000000001</v>
      </c>
    </row>
    <row r="2315" spans="1:13" ht="14.5" x14ac:dyDescent="0.35">
      <c r="A2315" s="301">
        <v>2018990303</v>
      </c>
      <c r="B2315" s="301">
        <v>2018</v>
      </c>
      <c r="C2315" s="302" t="s">
        <v>61</v>
      </c>
      <c r="D2315" s="302" t="s">
        <v>62</v>
      </c>
      <c r="E2315" s="302" t="s">
        <v>28</v>
      </c>
      <c r="F2315" s="302" t="s">
        <v>26</v>
      </c>
      <c r="G2315" s="302" t="s">
        <v>26</v>
      </c>
      <c r="H2315" s="301">
        <v>363403</v>
      </c>
      <c r="I2315" s="301">
        <v>47647</v>
      </c>
      <c r="J2315" s="301">
        <v>80598</v>
      </c>
      <c r="K2315" s="301">
        <v>2073529</v>
      </c>
      <c r="L2315" s="301">
        <v>3394</v>
      </c>
      <c r="M2315" s="301">
        <v>0.1070665</v>
      </c>
    </row>
    <row r="2316" spans="1:13" ht="14.5" x14ac:dyDescent="0.35">
      <c r="A2316" s="301">
        <v>2019000103</v>
      </c>
      <c r="B2316" s="301">
        <v>2019</v>
      </c>
      <c r="C2316" s="302" t="s">
        <v>23</v>
      </c>
      <c r="D2316" s="302" t="s">
        <v>24</v>
      </c>
      <c r="E2316" s="302" t="s">
        <v>25</v>
      </c>
      <c r="F2316" s="302" t="s">
        <v>26</v>
      </c>
      <c r="G2316" s="302" t="s">
        <v>26</v>
      </c>
      <c r="H2316" s="301">
        <v>1077545</v>
      </c>
      <c r="I2316" s="301">
        <v>2453308</v>
      </c>
      <c r="J2316" s="301">
        <v>776267</v>
      </c>
      <c r="K2316" s="301">
        <v>30776436</v>
      </c>
      <c r="L2316" s="301">
        <v>9359</v>
      </c>
      <c r="M2316" s="301">
        <v>0.1151341</v>
      </c>
    </row>
    <row r="2317" spans="1:13" ht="14.5" x14ac:dyDescent="0.35">
      <c r="A2317" s="301">
        <v>2019000203</v>
      </c>
      <c r="B2317" s="301">
        <v>2019</v>
      </c>
      <c r="C2317" s="302" t="s">
        <v>23</v>
      </c>
      <c r="D2317" s="302" t="s">
        <v>24</v>
      </c>
      <c r="E2317" s="302" t="s">
        <v>27</v>
      </c>
      <c r="F2317" s="302" t="s">
        <v>26</v>
      </c>
      <c r="G2317" s="302" t="s">
        <v>26</v>
      </c>
      <c r="H2317" s="301">
        <v>2852793</v>
      </c>
      <c r="I2317" s="301">
        <v>4188960</v>
      </c>
      <c r="J2317" s="301">
        <v>3356681</v>
      </c>
      <c r="K2317" s="301">
        <v>48896920</v>
      </c>
      <c r="L2317" s="301">
        <v>39505</v>
      </c>
      <c r="M2317" s="301">
        <v>7.2213239999999998E-2</v>
      </c>
    </row>
    <row r="2318" spans="1:13" ht="14.5" x14ac:dyDescent="0.35">
      <c r="A2318" s="301">
        <v>2019000303</v>
      </c>
      <c r="B2318" s="301">
        <v>2019</v>
      </c>
      <c r="C2318" s="302" t="s">
        <v>23</v>
      </c>
      <c r="D2318" s="302" t="s">
        <v>24</v>
      </c>
      <c r="E2318" s="302" t="s">
        <v>28</v>
      </c>
      <c r="F2318" s="302" t="s">
        <v>26</v>
      </c>
      <c r="G2318" s="302" t="s">
        <v>26</v>
      </c>
      <c r="H2318" s="301">
        <v>2329264</v>
      </c>
      <c r="I2318" s="301">
        <v>2347138</v>
      </c>
      <c r="J2318" s="301">
        <v>2909672</v>
      </c>
      <c r="K2318" s="301">
        <v>27685653</v>
      </c>
      <c r="L2318" s="301">
        <v>34371</v>
      </c>
      <c r="M2318" s="301">
        <v>6.7768449999999994E-2</v>
      </c>
    </row>
    <row r="2319" spans="1:13" ht="14.5" x14ac:dyDescent="0.35">
      <c r="A2319" s="301">
        <v>2019000403</v>
      </c>
      <c r="B2319" s="301">
        <v>2019</v>
      </c>
      <c r="C2319" s="302" t="s">
        <v>23</v>
      </c>
      <c r="D2319" s="302" t="s">
        <v>24</v>
      </c>
      <c r="E2319" s="302" t="s">
        <v>29</v>
      </c>
      <c r="F2319" s="302" t="s">
        <v>26</v>
      </c>
      <c r="G2319" s="302" t="s">
        <v>26</v>
      </c>
      <c r="H2319" s="301">
        <v>10718484</v>
      </c>
      <c r="I2319" s="301">
        <v>7458959</v>
      </c>
      <c r="J2319" s="301">
        <v>16490361</v>
      </c>
      <c r="K2319" s="301">
        <v>102187583</v>
      </c>
      <c r="L2319" s="301">
        <v>226396</v>
      </c>
      <c r="M2319" s="301">
        <v>4.734406E-2</v>
      </c>
    </row>
    <row r="2320" spans="1:13" ht="14.5" x14ac:dyDescent="0.35">
      <c r="A2320" s="301">
        <v>2019010403</v>
      </c>
      <c r="B2320" s="301">
        <v>2019</v>
      </c>
      <c r="C2320" s="302" t="s">
        <v>30</v>
      </c>
      <c r="D2320" s="302" t="s">
        <v>31</v>
      </c>
      <c r="E2320" s="302" t="s">
        <v>26</v>
      </c>
      <c r="F2320" s="302" t="s">
        <v>26</v>
      </c>
      <c r="G2320" s="302" t="s">
        <v>26</v>
      </c>
      <c r="H2320" s="301">
        <v>205316</v>
      </c>
      <c r="I2320" s="301">
        <v>33352</v>
      </c>
      <c r="J2320" s="301">
        <v>53975</v>
      </c>
      <c r="K2320" s="301">
        <v>3018496</v>
      </c>
      <c r="L2320" s="301">
        <v>4831</v>
      </c>
      <c r="M2320" s="301">
        <v>4.2499830000000002E-2</v>
      </c>
    </row>
    <row r="2321" spans="1:13" ht="14.5" x14ac:dyDescent="0.35">
      <c r="A2321" s="301">
        <v>2019020101</v>
      </c>
      <c r="B2321" s="301">
        <v>2019</v>
      </c>
      <c r="C2321" s="302" t="s">
        <v>32</v>
      </c>
      <c r="D2321" s="302" t="s">
        <v>33</v>
      </c>
      <c r="E2321" s="302" t="s">
        <v>25</v>
      </c>
      <c r="F2321" s="302" t="s">
        <v>34</v>
      </c>
      <c r="G2321" s="302" t="s">
        <v>25</v>
      </c>
      <c r="H2321" s="301">
        <v>25489</v>
      </c>
      <c r="I2321" s="301">
        <v>12936</v>
      </c>
      <c r="J2321" s="301">
        <v>2887</v>
      </c>
      <c r="K2321" s="301">
        <v>1190624</v>
      </c>
      <c r="L2321" s="301">
        <v>262</v>
      </c>
      <c r="M2321" s="301">
        <v>9.7166870000000002E-2</v>
      </c>
    </row>
    <row r="2322" spans="1:13" ht="14.5" x14ac:dyDescent="0.35">
      <c r="A2322" s="301">
        <v>2019020102</v>
      </c>
      <c r="B2322" s="301">
        <v>2019</v>
      </c>
      <c r="C2322" s="302" t="s">
        <v>32</v>
      </c>
      <c r="D2322" s="302" t="s">
        <v>33</v>
      </c>
      <c r="E2322" s="302" t="s">
        <v>25</v>
      </c>
      <c r="F2322" s="302" t="s">
        <v>34</v>
      </c>
      <c r="G2322" s="302" t="s">
        <v>27</v>
      </c>
      <c r="H2322" s="301">
        <v>112862</v>
      </c>
      <c r="I2322" s="301">
        <v>68844</v>
      </c>
      <c r="J2322" s="301">
        <v>16865</v>
      </c>
      <c r="K2322" s="301">
        <v>6675496</v>
      </c>
      <c r="L2322" s="301">
        <v>1663</v>
      </c>
      <c r="M2322" s="301">
        <v>6.7852120000000002E-2</v>
      </c>
    </row>
    <row r="2323" spans="1:13" ht="14.5" x14ac:dyDescent="0.35">
      <c r="A2323" s="301">
        <v>2019020103</v>
      </c>
      <c r="B2323" s="301">
        <v>2019</v>
      </c>
      <c r="C2323" s="302" t="s">
        <v>32</v>
      </c>
      <c r="D2323" s="302" t="s">
        <v>33</v>
      </c>
      <c r="E2323" s="302" t="s">
        <v>25</v>
      </c>
      <c r="F2323" s="302" t="s">
        <v>34</v>
      </c>
      <c r="G2323" s="302" t="s">
        <v>35</v>
      </c>
      <c r="H2323" s="301">
        <v>160158</v>
      </c>
      <c r="I2323" s="301">
        <v>81248</v>
      </c>
      <c r="J2323" s="301">
        <v>25438</v>
      </c>
      <c r="K2323" s="301">
        <v>8603688</v>
      </c>
      <c r="L2323" s="301">
        <v>2725</v>
      </c>
      <c r="M2323" s="301">
        <v>5.8775029999999999E-2</v>
      </c>
    </row>
    <row r="2324" spans="1:13" ht="14.5" x14ac:dyDescent="0.35">
      <c r="A2324" s="301">
        <v>2019020111</v>
      </c>
      <c r="B2324" s="301">
        <v>2019</v>
      </c>
      <c r="C2324" s="302" t="s">
        <v>32</v>
      </c>
      <c r="D2324" s="302" t="s">
        <v>33</v>
      </c>
      <c r="E2324" s="302" t="s">
        <v>25</v>
      </c>
      <c r="F2324" s="302" t="s">
        <v>36</v>
      </c>
      <c r="G2324" s="302" t="s">
        <v>25</v>
      </c>
      <c r="H2324" s="301">
        <v>33828</v>
      </c>
      <c r="I2324" s="301">
        <v>18320</v>
      </c>
      <c r="J2324" s="301">
        <v>4512</v>
      </c>
      <c r="K2324" s="301">
        <v>1833244</v>
      </c>
      <c r="L2324" s="301">
        <v>452</v>
      </c>
      <c r="M2324" s="301">
        <v>7.4901289999999995E-2</v>
      </c>
    </row>
    <row r="2325" spans="1:13" ht="14.5" x14ac:dyDescent="0.35">
      <c r="A2325" s="301">
        <v>2019020112</v>
      </c>
      <c r="B2325" s="301">
        <v>2019</v>
      </c>
      <c r="C2325" s="302" t="s">
        <v>32</v>
      </c>
      <c r="D2325" s="302" t="s">
        <v>33</v>
      </c>
      <c r="E2325" s="302" t="s">
        <v>25</v>
      </c>
      <c r="F2325" s="302" t="s">
        <v>36</v>
      </c>
      <c r="G2325" s="302" t="s">
        <v>27</v>
      </c>
      <c r="H2325" s="301">
        <v>46630</v>
      </c>
      <c r="I2325" s="301">
        <v>43084</v>
      </c>
      <c r="J2325" s="301">
        <v>7167</v>
      </c>
      <c r="K2325" s="301">
        <v>4338612</v>
      </c>
      <c r="L2325" s="301">
        <v>740</v>
      </c>
      <c r="M2325" s="301">
        <v>6.3046210000000005E-2</v>
      </c>
    </row>
    <row r="2326" spans="1:13" ht="14.5" x14ac:dyDescent="0.35">
      <c r="A2326" s="301">
        <v>2019020113</v>
      </c>
      <c r="B2326" s="301">
        <v>2019</v>
      </c>
      <c r="C2326" s="302" t="s">
        <v>32</v>
      </c>
      <c r="D2326" s="302" t="s">
        <v>33</v>
      </c>
      <c r="E2326" s="302" t="s">
        <v>25</v>
      </c>
      <c r="F2326" s="302" t="s">
        <v>36</v>
      </c>
      <c r="G2326" s="302" t="s">
        <v>35</v>
      </c>
      <c r="H2326" s="301">
        <v>43750</v>
      </c>
      <c r="I2326" s="301">
        <v>39432</v>
      </c>
      <c r="J2326" s="301">
        <v>7220</v>
      </c>
      <c r="K2326" s="301">
        <v>3897845</v>
      </c>
      <c r="L2326" s="301">
        <v>714</v>
      </c>
      <c r="M2326" s="301">
        <v>6.1254339999999997E-2</v>
      </c>
    </row>
    <row r="2327" spans="1:13" ht="14.5" x14ac:dyDescent="0.35">
      <c r="A2327" s="301">
        <v>2019020201</v>
      </c>
      <c r="B2327" s="301">
        <v>2019</v>
      </c>
      <c r="C2327" s="302" t="s">
        <v>32</v>
      </c>
      <c r="D2327" s="302" t="s">
        <v>33</v>
      </c>
      <c r="E2327" s="302" t="s">
        <v>27</v>
      </c>
      <c r="F2327" s="302" t="s">
        <v>34</v>
      </c>
      <c r="G2327" s="302" t="s">
        <v>25</v>
      </c>
      <c r="H2327" s="301">
        <v>67372</v>
      </c>
      <c r="I2327" s="301">
        <v>15876</v>
      </c>
      <c r="J2327" s="301">
        <v>12234</v>
      </c>
      <c r="K2327" s="301">
        <v>1440028</v>
      </c>
      <c r="L2327" s="301">
        <v>1108</v>
      </c>
      <c r="M2327" s="301">
        <v>6.0793489999999999E-2</v>
      </c>
    </row>
    <row r="2328" spans="1:13" ht="14.5" x14ac:dyDescent="0.35">
      <c r="A2328" s="301">
        <v>2019020202</v>
      </c>
      <c r="B2328" s="301">
        <v>2019</v>
      </c>
      <c r="C2328" s="302" t="s">
        <v>32</v>
      </c>
      <c r="D2328" s="302" t="s">
        <v>33</v>
      </c>
      <c r="E2328" s="302" t="s">
        <v>27</v>
      </c>
      <c r="F2328" s="302" t="s">
        <v>34</v>
      </c>
      <c r="G2328" s="302" t="s">
        <v>27</v>
      </c>
      <c r="H2328" s="301">
        <v>325313</v>
      </c>
      <c r="I2328" s="301">
        <v>83192</v>
      </c>
      <c r="J2328" s="301">
        <v>62234</v>
      </c>
      <c r="K2328" s="301">
        <v>8267464</v>
      </c>
      <c r="L2328" s="301">
        <v>6168</v>
      </c>
      <c r="M2328" s="301">
        <v>5.2745439999999998E-2</v>
      </c>
    </row>
    <row r="2329" spans="1:13" ht="14.5" x14ac:dyDescent="0.35">
      <c r="A2329" s="301">
        <v>2019020203</v>
      </c>
      <c r="B2329" s="301">
        <v>2019</v>
      </c>
      <c r="C2329" s="302" t="s">
        <v>32</v>
      </c>
      <c r="D2329" s="302" t="s">
        <v>33</v>
      </c>
      <c r="E2329" s="302" t="s">
        <v>27</v>
      </c>
      <c r="F2329" s="302" t="s">
        <v>34</v>
      </c>
      <c r="G2329" s="302" t="s">
        <v>35</v>
      </c>
      <c r="H2329" s="301">
        <v>881367</v>
      </c>
      <c r="I2329" s="301">
        <v>244454</v>
      </c>
      <c r="J2329" s="301">
        <v>193476</v>
      </c>
      <c r="K2329" s="301">
        <v>26072829</v>
      </c>
      <c r="L2329" s="301">
        <v>20604</v>
      </c>
      <c r="M2329" s="301">
        <v>4.2776620000000001E-2</v>
      </c>
    </row>
    <row r="2330" spans="1:13" ht="14.5" x14ac:dyDescent="0.35">
      <c r="A2330" s="301">
        <v>2019020211</v>
      </c>
      <c r="B2330" s="301">
        <v>2019</v>
      </c>
      <c r="C2330" s="302" t="s">
        <v>32</v>
      </c>
      <c r="D2330" s="302" t="s">
        <v>33</v>
      </c>
      <c r="E2330" s="302" t="s">
        <v>27</v>
      </c>
      <c r="F2330" s="302" t="s">
        <v>36</v>
      </c>
      <c r="G2330" s="302" t="s">
        <v>25</v>
      </c>
      <c r="H2330" s="301">
        <v>84520</v>
      </c>
      <c r="I2330" s="301">
        <v>22744</v>
      </c>
      <c r="J2330" s="301">
        <v>17055</v>
      </c>
      <c r="K2330" s="301">
        <v>2243416</v>
      </c>
      <c r="L2330" s="301">
        <v>1682</v>
      </c>
      <c r="M2330" s="301">
        <v>5.0246369999999999E-2</v>
      </c>
    </row>
    <row r="2331" spans="1:13" ht="14.5" x14ac:dyDescent="0.35">
      <c r="A2331" s="301">
        <v>2019020212</v>
      </c>
      <c r="B2331" s="301">
        <v>2019</v>
      </c>
      <c r="C2331" s="302" t="s">
        <v>32</v>
      </c>
      <c r="D2331" s="302" t="s">
        <v>33</v>
      </c>
      <c r="E2331" s="302" t="s">
        <v>27</v>
      </c>
      <c r="F2331" s="302" t="s">
        <v>36</v>
      </c>
      <c r="G2331" s="302" t="s">
        <v>27</v>
      </c>
      <c r="H2331" s="301">
        <v>64766</v>
      </c>
      <c r="I2331" s="301">
        <v>20024</v>
      </c>
      <c r="J2331" s="301">
        <v>14733</v>
      </c>
      <c r="K2331" s="301">
        <v>2090984</v>
      </c>
      <c r="L2331" s="301">
        <v>1546</v>
      </c>
      <c r="M2331" s="301">
        <v>4.1889170000000003E-2</v>
      </c>
    </row>
    <row r="2332" spans="1:13" ht="14.5" x14ac:dyDescent="0.35">
      <c r="A2332" s="301">
        <v>2019020213</v>
      </c>
      <c r="B2332" s="301">
        <v>2019</v>
      </c>
      <c r="C2332" s="302" t="s">
        <v>32</v>
      </c>
      <c r="D2332" s="302" t="s">
        <v>33</v>
      </c>
      <c r="E2332" s="302" t="s">
        <v>27</v>
      </c>
      <c r="F2332" s="302" t="s">
        <v>36</v>
      </c>
      <c r="G2332" s="302" t="s">
        <v>35</v>
      </c>
      <c r="H2332" s="301">
        <v>253496</v>
      </c>
      <c r="I2332" s="301">
        <v>91765</v>
      </c>
      <c r="J2332" s="301">
        <v>70301</v>
      </c>
      <c r="K2332" s="301">
        <v>9557884</v>
      </c>
      <c r="L2332" s="301">
        <v>7308</v>
      </c>
      <c r="M2332" s="301">
        <v>3.4685769999999998E-2</v>
      </c>
    </row>
    <row r="2333" spans="1:13" ht="14.5" x14ac:dyDescent="0.35">
      <c r="A2333" s="301">
        <v>2019020301</v>
      </c>
      <c r="B2333" s="301">
        <v>2019</v>
      </c>
      <c r="C2333" s="302" t="s">
        <v>32</v>
      </c>
      <c r="D2333" s="302" t="s">
        <v>33</v>
      </c>
      <c r="E2333" s="302" t="s">
        <v>28</v>
      </c>
      <c r="F2333" s="302" t="s">
        <v>34</v>
      </c>
      <c r="G2333" s="302" t="s">
        <v>25</v>
      </c>
      <c r="H2333" s="301">
        <v>169856</v>
      </c>
      <c r="I2333" s="301">
        <v>29676</v>
      </c>
      <c r="J2333" s="301">
        <v>47237</v>
      </c>
      <c r="K2333" s="301">
        <v>2747672</v>
      </c>
      <c r="L2333" s="301">
        <v>4422</v>
      </c>
      <c r="M2333" s="301">
        <v>3.8415159999999997E-2</v>
      </c>
    </row>
    <row r="2334" spans="1:13" ht="14.5" x14ac:dyDescent="0.35">
      <c r="A2334" s="301">
        <v>2019020302</v>
      </c>
      <c r="B2334" s="301">
        <v>2019</v>
      </c>
      <c r="C2334" s="302" t="s">
        <v>32</v>
      </c>
      <c r="D2334" s="302" t="s">
        <v>33</v>
      </c>
      <c r="E2334" s="302" t="s">
        <v>28</v>
      </c>
      <c r="F2334" s="302" t="s">
        <v>34</v>
      </c>
      <c r="G2334" s="302" t="s">
        <v>27</v>
      </c>
      <c r="H2334" s="301">
        <v>294430</v>
      </c>
      <c r="I2334" s="301">
        <v>53488</v>
      </c>
      <c r="J2334" s="301">
        <v>81901</v>
      </c>
      <c r="K2334" s="301">
        <v>5129784</v>
      </c>
      <c r="L2334" s="301">
        <v>7945</v>
      </c>
      <c r="M2334" s="301">
        <v>3.7060490000000001E-2</v>
      </c>
    </row>
    <row r="2335" spans="1:13" ht="14.5" x14ac:dyDescent="0.35">
      <c r="A2335" s="301">
        <v>2019020303</v>
      </c>
      <c r="B2335" s="301">
        <v>2019</v>
      </c>
      <c r="C2335" s="302" t="s">
        <v>32</v>
      </c>
      <c r="D2335" s="302" t="s">
        <v>33</v>
      </c>
      <c r="E2335" s="302" t="s">
        <v>28</v>
      </c>
      <c r="F2335" s="302" t="s">
        <v>34</v>
      </c>
      <c r="G2335" s="302" t="s">
        <v>35</v>
      </c>
      <c r="H2335" s="301">
        <v>2342931</v>
      </c>
      <c r="I2335" s="301">
        <v>458543</v>
      </c>
      <c r="J2335" s="301">
        <v>742767</v>
      </c>
      <c r="K2335" s="301">
        <v>48213923</v>
      </c>
      <c r="L2335" s="301">
        <v>78437</v>
      </c>
      <c r="M2335" s="301">
        <v>2.9870069999999999E-2</v>
      </c>
    </row>
    <row r="2336" spans="1:13" ht="14.5" x14ac:dyDescent="0.35">
      <c r="A2336" s="301">
        <v>2019020311</v>
      </c>
      <c r="B2336" s="301">
        <v>2019</v>
      </c>
      <c r="C2336" s="302" t="s">
        <v>32</v>
      </c>
      <c r="D2336" s="302" t="s">
        <v>33</v>
      </c>
      <c r="E2336" s="302" t="s">
        <v>28</v>
      </c>
      <c r="F2336" s="302" t="s">
        <v>36</v>
      </c>
      <c r="G2336" s="302" t="s">
        <v>25</v>
      </c>
      <c r="H2336" s="301">
        <v>130411</v>
      </c>
      <c r="I2336" s="301">
        <v>23396</v>
      </c>
      <c r="J2336" s="301">
        <v>37708</v>
      </c>
      <c r="K2336" s="301">
        <v>2232580</v>
      </c>
      <c r="L2336" s="301">
        <v>3554</v>
      </c>
      <c r="M2336" s="301">
        <v>3.6692429999999998E-2</v>
      </c>
    </row>
    <row r="2337" spans="1:13" ht="14.5" x14ac:dyDescent="0.35">
      <c r="A2337" s="301">
        <v>2019020312</v>
      </c>
      <c r="B2337" s="301">
        <v>2019</v>
      </c>
      <c r="C2337" s="302" t="s">
        <v>32</v>
      </c>
      <c r="D2337" s="302" t="s">
        <v>33</v>
      </c>
      <c r="E2337" s="302" t="s">
        <v>28</v>
      </c>
      <c r="F2337" s="302" t="s">
        <v>36</v>
      </c>
      <c r="G2337" s="302" t="s">
        <v>27</v>
      </c>
      <c r="H2337" s="301">
        <v>61399</v>
      </c>
      <c r="I2337" s="301">
        <v>11924</v>
      </c>
      <c r="J2337" s="301">
        <v>16985</v>
      </c>
      <c r="K2337" s="301">
        <v>1116156</v>
      </c>
      <c r="L2337" s="301">
        <v>1559</v>
      </c>
      <c r="M2337" s="301">
        <v>3.9394619999999998E-2</v>
      </c>
    </row>
    <row r="2338" spans="1:13" ht="14.5" x14ac:dyDescent="0.35">
      <c r="A2338" s="301">
        <v>2019020313</v>
      </c>
      <c r="B2338" s="301">
        <v>2019</v>
      </c>
      <c r="C2338" s="302" t="s">
        <v>32</v>
      </c>
      <c r="D2338" s="302" t="s">
        <v>33</v>
      </c>
      <c r="E2338" s="302" t="s">
        <v>28</v>
      </c>
      <c r="F2338" s="302" t="s">
        <v>36</v>
      </c>
      <c r="G2338" s="302" t="s">
        <v>35</v>
      </c>
      <c r="H2338" s="301">
        <v>218980</v>
      </c>
      <c r="I2338" s="301">
        <v>46905</v>
      </c>
      <c r="J2338" s="301">
        <v>72223</v>
      </c>
      <c r="K2338" s="301">
        <v>4636638</v>
      </c>
      <c r="L2338" s="301">
        <v>7153</v>
      </c>
      <c r="M2338" s="301">
        <v>3.061198E-2</v>
      </c>
    </row>
    <row r="2339" spans="1:13" ht="14.5" x14ac:dyDescent="0.35">
      <c r="A2339" s="301">
        <v>2019100103</v>
      </c>
      <c r="B2339" s="301">
        <v>2019</v>
      </c>
      <c r="C2339" s="302" t="s">
        <v>37</v>
      </c>
      <c r="D2339" s="302" t="s">
        <v>38</v>
      </c>
      <c r="E2339" s="302" t="s">
        <v>25</v>
      </c>
      <c r="F2339" s="302" t="s">
        <v>26</v>
      </c>
      <c r="G2339" s="302" t="s">
        <v>26</v>
      </c>
      <c r="H2339" s="301">
        <v>183400</v>
      </c>
      <c r="I2339" s="301">
        <v>533252</v>
      </c>
      <c r="J2339" s="301">
        <v>26974</v>
      </c>
      <c r="K2339" s="301">
        <v>42546849</v>
      </c>
      <c r="L2339" s="301">
        <v>2127</v>
      </c>
      <c r="M2339" s="301">
        <v>8.6212620000000004E-2</v>
      </c>
    </row>
    <row r="2340" spans="1:13" ht="14.5" x14ac:dyDescent="0.35">
      <c r="A2340" s="301">
        <v>2019100203</v>
      </c>
      <c r="B2340" s="301">
        <v>2019</v>
      </c>
      <c r="C2340" s="302" t="s">
        <v>37</v>
      </c>
      <c r="D2340" s="302" t="s">
        <v>38</v>
      </c>
      <c r="E2340" s="302" t="s">
        <v>27</v>
      </c>
      <c r="F2340" s="302" t="s">
        <v>26</v>
      </c>
      <c r="G2340" s="302" t="s">
        <v>26</v>
      </c>
      <c r="H2340" s="301">
        <v>166677</v>
      </c>
      <c r="I2340" s="301">
        <v>166708</v>
      </c>
      <c r="J2340" s="301">
        <v>22586</v>
      </c>
      <c r="K2340" s="301">
        <v>17470573</v>
      </c>
      <c r="L2340" s="301">
        <v>2356</v>
      </c>
      <c r="M2340" s="301">
        <v>7.0746680000000006E-2</v>
      </c>
    </row>
    <row r="2341" spans="1:13" ht="14.5" x14ac:dyDescent="0.35">
      <c r="A2341" s="301">
        <v>2019100303</v>
      </c>
      <c r="B2341" s="301">
        <v>2019</v>
      </c>
      <c r="C2341" s="302" t="s">
        <v>37</v>
      </c>
      <c r="D2341" s="302" t="s">
        <v>38</v>
      </c>
      <c r="E2341" s="302" t="s">
        <v>28</v>
      </c>
      <c r="F2341" s="302" t="s">
        <v>26</v>
      </c>
      <c r="G2341" s="302" t="s">
        <v>26</v>
      </c>
      <c r="H2341" s="301">
        <v>171273</v>
      </c>
      <c r="I2341" s="301">
        <v>53977</v>
      </c>
      <c r="J2341" s="301">
        <v>45178</v>
      </c>
      <c r="K2341" s="301">
        <v>5551004</v>
      </c>
      <c r="L2341" s="301">
        <v>4584</v>
      </c>
      <c r="M2341" s="301">
        <v>3.7364429999999997E-2</v>
      </c>
    </row>
    <row r="2342" spans="1:13" ht="14.5" x14ac:dyDescent="0.35">
      <c r="A2342" s="301">
        <v>2019110103</v>
      </c>
      <c r="B2342" s="301">
        <v>2019</v>
      </c>
      <c r="C2342" s="302" t="s">
        <v>39</v>
      </c>
      <c r="D2342" s="302" t="s">
        <v>40</v>
      </c>
      <c r="E2342" s="302" t="s">
        <v>25</v>
      </c>
      <c r="F2342" s="302" t="s">
        <v>34</v>
      </c>
      <c r="G2342" s="302" t="s">
        <v>26</v>
      </c>
      <c r="H2342" s="301">
        <v>1528587</v>
      </c>
      <c r="I2342" s="301">
        <v>767864</v>
      </c>
      <c r="J2342" s="301">
        <v>224511</v>
      </c>
      <c r="K2342" s="301">
        <v>85729974</v>
      </c>
      <c r="L2342" s="301">
        <v>24929</v>
      </c>
      <c r="M2342" s="301">
        <v>6.1317209999999997E-2</v>
      </c>
    </row>
    <row r="2343" spans="1:13" ht="14.5" x14ac:dyDescent="0.35">
      <c r="A2343" s="301">
        <v>2019110113</v>
      </c>
      <c r="B2343" s="301">
        <v>2019</v>
      </c>
      <c r="C2343" s="302" t="s">
        <v>39</v>
      </c>
      <c r="D2343" s="302" t="s">
        <v>40</v>
      </c>
      <c r="E2343" s="302" t="s">
        <v>25</v>
      </c>
      <c r="F2343" s="302" t="s">
        <v>36</v>
      </c>
      <c r="G2343" s="302" t="s">
        <v>26</v>
      </c>
      <c r="H2343" s="301">
        <v>986984</v>
      </c>
      <c r="I2343" s="301">
        <v>1091311</v>
      </c>
      <c r="J2343" s="301">
        <v>200690</v>
      </c>
      <c r="K2343" s="301">
        <v>127651615</v>
      </c>
      <c r="L2343" s="301">
        <v>23709</v>
      </c>
      <c r="M2343" s="301">
        <v>4.1629930000000002E-2</v>
      </c>
    </row>
    <row r="2344" spans="1:13" ht="14.5" x14ac:dyDescent="0.35">
      <c r="A2344" s="301">
        <v>2019110203</v>
      </c>
      <c r="B2344" s="301">
        <v>2019</v>
      </c>
      <c r="C2344" s="302" t="s">
        <v>39</v>
      </c>
      <c r="D2344" s="302" t="s">
        <v>40</v>
      </c>
      <c r="E2344" s="302" t="s">
        <v>27</v>
      </c>
      <c r="F2344" s="302" t="s">
        <v>34</v>
      </c>
      <c r="G2344" s="302" t="s">
        <v>26</v>
      </c>
      <c r="H2344" s="301">
        <v>832231</v>
      </c>
      <c r="I2344" s="301">
        <v>303583</v>
      </c>
      <c r="J2344" s="301">
        <v>205118</v>
      </c>
      <c r="K2344" s="301">
        <v>34243434</v>
      </c>
      <c r="L2344" s="301">
        <v>23237</v>
      </c>
      <c r="M2344" s="301">
        <v>3.5814430000000001E-2</v>
      </c>
    </row>
    <row r="2345" spans="1:13" ht="14.5" x14ac:dyDescent="0.35">
      <c r="A2345" s="301">
        <v>2019110213</v>
      </c>
      <c r="B2345" s="301">
        <v>2019</v>
      </c>
      <c r="C2345" s="302" t="s">
        <v>39</v>
      </c>
      <c r="D2345" s="302" t="s">
        <v>40</v>
      </c>
      <c r="E2345" s="302" t="s">
        <v>27</v>
      </c>
      <c r="F2345" s="302" t="s">
        <v>36</v>
      </c>
      <c r="G2345" s="302" t="s">
        <v>26</v>
      </c>
      <c r="H2345" s="301">
        <v>1690725</v>
      </c>
      <c r="I2345" s="301">
        <v>868160</v>
      </c>
      <c r="J2345" s="301">
        <v>680630</v>
      </c>
      <c r="K2345" s="301">
        <v>102948628</v>
      </c>
      <c r="L2345" s="301">
        <v>80773</v>
      </c>
      <c r="M2345" s="301">
        <v>2.0931749999999999E-2</v>
      </c>
    </row>
    <row r="2346" spans="1:13" ht="14.5" x14ac:dyDescent="0.35">
      <c r="A2346" s="301">
        <v>2019110303</v>
      </c>
      <c r="B2346" s="301">
        <v>2019</v>
      </c>
      <c r="C2346" s="302" t="s">
        <v>39</v>
      </c>
      <c r="D2346" s="302" t="s">
        <v>40</v>
      </c>
      <c r="E2346" s="302" t="s">
        <v>28</v>
      </c>
      <c r="F2346" s="302" t="s">
        <v>34</v>
      </c>
      <c r="G2346" s="302" t="s">
        <v>26</v>
      </c>
      <c r="H2346" s="301">
        <v>750027</v>
      </c>
      <c r="I2346" s="301">
        <v>316440</v>
      </c>
      <c r="J2346" s="301">
        <v>386875</v>
      </c>
      <c r="K2346" s="301">
        <v>37531577</v>
      </c>
      <c r="L2346" s="301">
        <v>45926</v>
      </c>
      <c r="M2346" s="301">
        <v>1.6331129999999999E-2</v>
      </c>
    </row>
    <row r="2347" spans="1:13" ht="14.5" x14ac:dyDescent="0.35">
      <c r="A2347" s="301">
        <v>2019110313</v>
      </c>
      <c r="B2347" s="301">
        <v>2019</v>
      </c>
      <c r="C2347" s="302" t="s">
        <v>39</v>
      </c>
      <c r="D2347" s="302" t="s">
        <v>40</v>
      </c>
      <c r="E2347" s="302" t="s">
        <v>28</v>
      </c>
      <c r="F2347" s="302" t="s">
        <v>36</v>
      </c>
      <c r="G2347" s="302" t="s">
        <v>26</v>
      </c>
      <c r="H2347" s="301">
        <v>2476284</v>
      </c>
      <c r="I2347" s="301">
        <v>1077203</v>
      </c>
      <c r="J2347" s="301">
        <v>1330862</v>
      </c>
      <c r="K2347" s="301">
        <v>128748962</v>
      </c>
      <c r="L2347" s="301">
        <v>159115</v>
      </c>
      <c r="M2347" s="301">
        <v>1.5562899999999999E-2</v>
      </c>
    </row>
    <row r="2348" spans="1:13" ht="14.5" x14ac:dyDescent="0.35">
      <c r="A2348" s="301">
        <v>2019110403</v>
      </c>
      <c r="B2348" s="301">
        <v>2019</v>
      </c>
      <c r="C2348" s="302" t="s">
        <v>39</v>
      </c>
      <c r="D2348" s="302" t="s">
        <v>40</v>
      </c>
      <c r="E2348" s="302" t="s">
        <v>29</v>
      </c>
      <c r="F2348" s="302" t="s">
        <v>34</v>
      </c>
      <c r="G2348" s="302" t="s">
        <v>26</v>
      </c>
      <c r="H2348" s="301">
        <v>218388</v>
      </c>
      <c r="I2348" s="301">
        <v>70314</v>
      </c>
      <c r="J2348" s="301">
        <v>114543</v>
      </c>
      <c r="K2348" s="301">
        <v>8352444</v>
      </c>
      <c r="L2348" s="301">
        <v>13587</v>
      </c>
      <c r="M2348" s="301">
        <v>1.607389E-2</v>
      </c>
    </row>
    <row r="2349" spans="1:13" ht="14.5" x14ac:dyDescent="0.35">
      <c r="A2349" s="301">
        <v>2019110413</v>
      </c>
      <c r="B2349" s="301">
        <v>2019</v>
      </c>
      <c r="C2349" s="302" t="s">
        <v>39</v>
      </c>
      <c r="D2349" s="302" t="s">
        <v>40</v>
      </c>
      <c r="E2349" s="302" t="s">
        <v>29</v>
      </c>
      <c r="F2349" s="302" t="s">
        <v>36</v>
      </c>
      <c r="G2349" s="302" t="s">
        <v>26</v>
      </c>
      <c r="H2349" s="301">
        <v>812848</v>
      </c>
      <c r="I2349" s="301">
        <v>321730</v>
      </c>
      <c r="J2349" s="301">
        <v>511600</v>
      </c>
      <c r="K2349" s="301">
        <v>38706715</v>
      </c>
      <c r="L2349" s="301">
        <v>61538</v>
      </c>
      <c r="M2349" s="301">
        <v>1.320882E-2</v>
      </c>
    </row>
    <row r="2350" spans="1:13" ht="14.5" x14ac:dyDescent="0.35">
      <c r="A2350" s="301">
        <v>2019130101</v>
      </c>
      <c r="B2350" s="301">
        <v>2019</v>
      </c>
      <c r="C2350" s="302" t="s">
        <v>63</v>
      </c>
      <c r="D2350" s="302" t="s">
        <v>64</v>
      </c>
      <c r="E2350" s="302" t="s">
        <v>65</v>
      </c>
      <c r="F2350" s="302" t="s">
        <v>26</v>
      </c>
      <c r="G2350" s="302" t="s">
        <v>25</v>
      </c>
      <c r="H2350" s="301">
        <v>71071</v>
      </c>
      <c r="I2350" s="301">
        <v>34424</v>
      </c>
      <c r="J2350" s="301">
        <v>14985</v>
      </c>
      <c r="K2350" s="301">
        <v>2738524</v>
      </c>
      <c r="L2350" s="301">
        <v>1247</v>
      </c>
      <c r="M2350" s="301">
        <v>5.7008009999999998E-2</v>
      </c>
    </row>
    <row r="2351" spans="1:13" ht="14.5" x14ac:dyDescent="0.35">
      <c r="A2351" s="301">
        <v>2019130401</v>
      </c>
      <c r="B2351" s="301">
        <v>2019</v>
      </c>
      <c r="C2351" s="302" t="s">
        <v>63</v>
      </c>
      <c r="D2351" s="302" t="s">
        <v>64</v>
      </c>
      <c r="E2351" s="302" t="s">
        <v>29</v>
      </c>
      <c r="F2351" s="302" t="s">
        <v>26</v>
      </c>
      <c r="G2351" s="302" t="s">
        <v>25</v>
      </c>
      <c r="H2351" s="301">
        <v>291808</v>
      </c>
      <c r="I2351" s="301">
        <v>43720</v>
      </c>
      <c r="J2351" s="301">
        <v>111734</v>
      </c>
      <c r="K2351" s="301">
        <v>4183116</v>
      </c>
      <c r="L2351" s="301">
        <v>10720</v>
      </c>
      <c r="M2351" s="301">
        <v>2.7219879999999998E-2</v>
      </c>
    </row>
    <row r="2352" spans="1:13" ht="14.5" x14ac:dyDescent="0.35">
      <c r="A2352" s="301">
        <v>2019130403</v>
      </c>
      <c r="B2352" s="301">
        <v>2019</v>
      </c>
      <c r="C2352" s="302" t="s">
        <v>63</v>
      </c>
      <c r="D2352" s="302" t="s">
        <v>64</v>
      </c>
      <c r="E2352" s="302" t="s">
        <v>26</v>
      </c>
      <c r="F2352" s="302" t="s">
        <v>26</v>
      </c>
      <c r="G2352" s="302" t="s">
        <v>66</v>
      </c>
      <c r="H2352" s="301">
        <v>1680813</v>
      </c>
      <c r="I2352" s="301">
        <v>448068</v>
      </c>
      <c r="J2352" s="301">
        <v>650596</v>
      </c>
      <c r="K2352" s="301">
        <v>41851252</v>
      </c>
      <c r="L2352" s="301">
        <v>61191</v>
      </c>
      <c r="M2352" s="301">
        <v>2.7468260000000001E-2</v>
      </c>
    </row>
    <row r="2353" spans="1:13" ht="14.5" x14ac:dyDescent="0.35">
      <c r="A2353" s="301">
        <v>2019140103</v>
      </c>
      <c r="B2353" s="301">
        <v>2019</v>
      </c>
      <c r="C2353" s="302" t="s">
        <v>41</v>
      </c>
      <c r="D2353" s="302" t="s">
        <v>42</v>
      </c>
      <c r="E2353" s="302" t="s">
        <v>25</v>
      </c>
      <c r="F2353" s="302" t="s">
        <v>26</v>
      </c>
      <c r="G2353" s="302" t="s">
        <v>26</v>
      </c>
      <c r="H2353" s="301">
        <v>235757</v>
      </c>
      <c r="I2353" s="301">
        <v>412802</v>
      </c>
      <c r="J2353" s="301">
        <v>23138</v>
      </c>
      <c r="K2353" s="301">
        <v>38107066</v>
      </c>
      <c r="L2353" s="301">
        <v>2101</v>
      </c>
      <c r="M2353" s="301">
        <v>0.11223379999999999</v>
      </c>
    </row>
    <row r="2354" spans="1:13" ht="14.5" x14ac:dyDescent="0.35">
      <c r="A2354" s="301">
        <v>2019140203</v>
      </c>
      <c r="B2354" s="301">
        <v>2019</v>
      </c>
      <c r="C2354" s="302" t="s">
        <v>41</v>
      </c>
      <c r="D2354" s="302" t="s">
        <v>42</v>
      </c>
      <c r="E2354" s="302" t="s">
        <v>27</v>
      </c>
      <c r="F2354" s="302" t="s">
        <v>26</v>
      </c>
      <c r="G2354" s="302" t="s">
        <v>26</v>
      </c>
      <c r="H2354" s="301">
        <v>520436</v>
      </c>
      <c r="I2354" s="301">
        <v>504950</v>
      </c>
      <c r="J2354" s="301">
        <v>85459</v>
      </c>
      <c r="K2354" s="301">
        <v>51269506</v>
      </c>
      <c r="L2354" s="301">
        <v>8687</v>
      </c>
      <c r="M2354" s="301">
        <v>5.9908370000000002E-2</v>
      </c>
    </row>
    <row r="2355" spans="1:13" ht="14.5" x14ac:dyDescent="0.35">
      <c r="A2355" s="301">
        <v>2019140303</v>
      </c>
      <c r="B2355" s="301">
        <v>2019</v>
      </c>
      <c r="C2355" s="302" t="s">
        <v>41</v>
      </c>
      <c r="D2355" s="302" t="s">
        <v>42</v>
      </c>
      <c r="E2355" s="302" t="s">
        <v>28</v>
      </c>
      <c r="F2355" s="302" t="s">
        <v>26</v>
      </c>
      <c r="G2355" s="302" t="s">
        <v>26</v>
      </c>
      <c r="H2355" s="301">
        <v>2843874</v>
      </c>
      <c r="I2355" s="301">
        <v>895293</v>
      </c>
      <c r="J2355" s="301">
        <v>651898</v>
      </c>
      <c r="K2355" s="301">
        <v>97271587</v>
      </c>
      <c r="L2355" s="301">
        <v>71179</v>
      </c>
      <c r="M2355" s="301">
        <v>3.9953780000000001E-2</v>
      </c>
    </row>
    <row r="2356" spans="1:13" ht="14.5" x14ac:dyDescent="0.35">
      <c r="A2356" s="301">
        <v>2019200103</v>
      </c>
      <c r="B2356" s="301">
        <v>2019</v>
      </c>
      <c r="C2356" s="302" t="s">
        <v>43</v>
      </c>
      <c r="D2356" s="302" t="s">
        <v>44</v>
      </c>
      <c r="E2356" s="302" t="s">
        <v>25</v>
      </c>
      <c r="F2356" s="302" t="s">
        <v>26</v>
      </c>
      <c r="G2356" s="302" t="s">
        <v>26</v>
      </c>
      <c r="H2356" s="301">
        <v>548463</v>
      </c>
      <c r="I2356" s="301">
        <v>312004</v>
      </c>
      <c r="J2356" s="301">
        <v>78387</v>
      </c>
      <c r="K2356" s="301">
        <v>30481485</v>
      </c>
      <c r="L2356" s="301">
        <v>7622</v>
      </c>
      <c r="M2356" s="301">
        <v>7.1962189999999995E-2</v>
      </c>
    </row>
    <row r="2357" spans="1:13" ht="14.5" x14ac:dyDescent="0.35">
      <c r="A2357" s="301">
        <v>2019200203</v>
      </c>
      <c r="B2357" s="301">
        <v>2019</v>
      </c>
      <c r="C2357" s="302" t="s">
        <v>43</v>
      </c>
      <c r="D2357" s="302" t="s">
        <v>44</v>
      </c>
      <c r="E2357" s="302" t="s">
        <v>27</v>
      </c>
      <c r="F2357" s="302" t="s">
        <v>26</v>
      </c>
      <c r="G2357" s="302" t="s">
        <v>26</v>
      </c>
      <c r="H2357" s="301">
        <v>1362596</v>
      </c>
      <c r="I2357" s="301">
        <v>373028</v>
      </c>
      <c r="J2357" s="301">
        <v>284486</v>
      </c>
      <c r="K2357" s="301">
        <v>36389182</v>
      </c>
      <c r="L2357" s="301">
        <v>27834</v>
      </c>
      <c r="M2357" s="301">
        <v>4.8954839999999999E-2</v>
      </c>
    </row>
    <row r="2358" spans="1:13" ht="14.5" x14ac:dyDescent="0.35">
      <c r="A2358" s="301">
        <v>2019200303</v>
      </c>
      <c r="B2358" s="301">
        <v>2019</v>
      </c>
      <c r="C2358" s="302" t="s">
        <v>43</v>
      </c>
      <c r="D2358" s="302" t="s">
        <v>44</v>
      </c>
      <c r="E2358" s="302" t="s">
        <v>28</v>
      </c>
      <c r="F2358" s="302" t="s">
        <v>26</v>
      </c>
      <c r="G2358" s="302" t="s">
        <v>26</v>
      </c>
      <c r="H2358" s="301">
        <v>3432079</v>
      </c>
      <c r="I2358" s="301">
        <v>608616</v>
      </c>
      <c r="J2358" s="301">
        <v>1047927</v>
      </c>
      <c r="K2358" s="301">
        <v>56436863</v>
      </c>
      <c r="L2358" s="301">
        <v>95752</v>
      </c>
      <c r="M2358" s="301">
        <v>3.5843439999999997E-2</v>
      </c>
    </row>
    <row r="2359" spans="1:13" ht="14.5" x14ac:dyDescent="0.35">
      <c r="A2359" s="301">
        <v>2019240103</v>
      </c>
      <c r="B2359" s="301">
        <v>2019</v>
      </c>
      <c r="C2359" s="302" t="s">
        <v>45</v>
      </c>
      <c r="D2359" s="302" t="s">
        <v>46</v>
      </c>
      <c r="E2359" s="302" t="s">
        <v>25</v>
      </c>
      <c r="F2359" s="302" t="s">
        <v>26</v>
      </c>
      <c r="G2359" s="302" t="s">
        <v>26</v>
      </c>
      <c r="H2359" s="301">
        <v>224858</v>
      </c>
      <c r="I2359" s="301">
        <v>143871</v>
      </c>
      <c r="J2359" s="301">
        <v>31362</v>
      </c>
      <c r="K2359" s="301">
        <v>12482166</v>
      </c>
      <c r="L2359" s="301">
        <v>2752</v>
      </c>
      <c r="M2359" s="301">
        <v>8.1697740000000005E-2</v>
      </c>
    </row>
    <row r="2360" spans="1:13" ht="14.5" x14ac:dyDescent="0.35">
      <c r="A2360" s="301">
        <v>2019240203</v>
      </c>
      <c r="B2360" s="301">
        <v>2019</v>
      </c>
      <c r="C2360" s="302" t="s">
        <v>45</v>
      </c>
      <c r="D2360" s="302" t="s">
        <v>46</v>
      </c>
      <c r="E2360" s="302" t="s">
        <v>27</v>
      </c>
      <c r="F2360" s="302" t="s">
        <v>26</v>
      </c>
      <c r="G2360" s="302" t="s">
        <v>26</v>
      </c>
      <c r="H2360" s="301">
        <v>399249</v>
      </c>
      <c r="I2360" s="301">
        <v>92456</v>
      </c>
      <c r="J2360" s="301">
        <v>71177</v>
      </c>
      <c r="K2360" s="301">
        <v>8635404</v>
      </c>
      <c r="L2360" s="301">
        <v>6661</v>
      </c>
      <c r="M2360" s="301">
        <v>5.9935420000000003E-2</v>
      </c>
    </row>
    <row r="2361" spans="1:13" ht="14.5" x14ac:dyDescent="0.35">
      <c r="A2361" s="301">
        <v>2019240303</v>
      </c>
      <c r="B2361" s="301">
        <v>2019</v>
      </c>
      <c r="C2361" s="302" t="s">
        <v>45</v>
      </c>
      <c r="D2361" s="302" t="s">
        <v>46</v>
      </c>
      <c r="E2361" s="302" t="s">
        <v>28</v>
      </c>
      <c r="F2361" s="302" t="s">
        <v>26</v>
      </c>
      <c r="G2361" s="302" t="s">
        <v>26</v>
      </c>
      <c r="H2361" s="301">
        <v>1787638</v>
      </c>
      <c r="I2361" s="301">
        <v>235732</v>
      </c>
      <c r="J2361" s="301">
        <v>456182</v>
      </c>
      <c r="K2361" s="301">
        <v>21985228</v>
      </c>
      <c r="L2361" s="301">
        <v>42406</v>
      </c>
      <c r="M2361" s="301">
        <v>4.2155119999999997E-2</v>
      </c>
    </row>
    <row r="2362" spans="1:13" ht="14.5" x14ac:dyDescent="0.35">
      <c r="A2362" s="301">
        <v>2019260103</v>
      </c>
      <c r="B2362" s="301">
        <v>2019</v>
      </c>
      <c r="C2362" s="302" t="s">
        <v>47</v>
      </c>
      <c r="D2362" s="302" t="s">
        <v>48</v>
      </c>
      <c r="E2362" s="302" t="s">
        <v>25</v>
      </c>
      <c r="F2362" s="302" t="s">
        <v>26</v>
      </c>
      <c r="G2362" s="302" t="s">
        <v>26</v>
      </c>
      <c r="H2362" s="301">
        <v>298703</v>
      </c>
      <c r="I2362" s="301">
        <v>124748</v>
      </c>
      <c r="J2362" s="301">
        <v>34979</v>
      </c>
      <c r="K2362" s="301">
        <v>9675168</v>
      </c>
      <c r="L2362" s="301">
        <v>2723</v>
      </c>
      <c r="M2362" s="301">
        <v>0.10968020000000001</v>
      </c>
    </row>
    <row r="2363" spans="1:13" ht="14.5" x14ac:dyDescent="0.35">
      <c r="A2363" s="301">
        <v>2019260203</v>
      </c>
      <c r="B2363" s="301">
        <v>2019</v>
      </c>
      <c r="C2363" s="302" t="s">
        <v>47</v>
      </c>
      <c r="D2363" s="302" t="s">
        <v>48</v>
      </c>
      <c r="E2363" s="302" t="s">
        <v>27</v>
      </c>
      <c r="F2363" s="302" t="s">
        <v>26</v>
      </c>
      <c r="G2363" s="302" t="s">
        <v>26</v>
      </c>
      <c r="H2363" s="301">
        <v>543143</v>
      </c>
      <c r="I2363" s="301">
        <v>134888</v>
      </c>
      <c r="J2363" s="301">
        <v>101218</v>
      </c>
      <c r="K2363" s="301">
        <v>10424804</v>
      </c>
      <c r="L2363" s="301">
        <v>7819</v>
      </c>
      <c r="M2363" s="301">
        <v>6.9464709999999999E-2</v>
      </c>
    </row>
    <row r="2364" spans="1:13" ht="14.5" x14ac:dyDescent="0.35">
      <c r="A2364" s="301">
        <v>2019260303</v>
      </c>
      <c r="B2364" s="301">
        <v>2019</v>
      </c>
      <c r="C2364" s="302" t="s">
        <v>47</v>
      </c>
      <c r="D2364" s="302" t="s">
        <v>48</v>
      </c>
      <c r="E2364" s="302" t="s">
        <v>28</v>
      </c>
      <c r="F2364" s="302" t="s">
        <v>26</v>
      </c>
      <c r="G2364" s="302" t="s">
        <v>26</v>
      </c>
      <c r="H2364" s="301">
        <v>1309913</v>
      </c>
      <c r="I2364" s="301">
        <v>197248</v>
      </c>
      <c r="J2364" s="301">
        <v>330311</v>
      </c>
      <c r="K2364" s="301">
        <v>16014500</v>
      </c>
      <c r="L2364" s="301">
        <v>27109</v>
      </c>
      <c r="M2364" s="301">
        <v>4.8319889999999997E-2</v>
      </c>
    </row>
    <row r="2365" spans="1:13" ht="14.5" x14ac:dyDescent="0.35">
      <c r="A2365" s="301">
        <v>2019280103</v>
      </c>
      <c r="B2365" s="301">
        <v>2019</v>
      </c>
      <c r="C2365" s="302" t="s">
        <v>49</v>
      </c>
      <c r="D2365" s="302" t="s">
        <v>50</v>
      </c>
      <c r="E2365" s="302" t="s">
        <v>25</v>
      </c>
      <c r="F2365" s="302" t="s">
        <v>26</v>
      </c>
      <c r="G2365" s="302" t="s">
        <v>26</v>
      </c>
      <c r="H2365" s="301">
        <v>2179474</v>
      </c>
      <c r="I2365" s="301">
        <v>1022878</v>
      </c>
      <c r="J2365" s="301">
        <v>233809</v>
      </c>
      <c r="K2365" s="301">
        <v>95899726</v>
      </c>
      <c r="L2365" s="301">
        <v>22078</v>
      </c>
      <c r="M2365" s="301">
        <v>9.8716040000000005E-2</v>
      </c>
    </row>
    <row r="2366" spans="1:13" ht="14.5" x14ac:dyDescent="0.35">
      <c r="A2366" s="301">
        <v>2019280203</v>
      </c>
      <c r="B2366" s="301">
        <v>2019</v>
      </c>
      <c r="C2366" s="302" t="s">
        <v>49</v>
      </c>
      <c r="D2366" s="302" t="s">
        <v>50</v>
      </c>
      <c r="E2366" s="302" t="s">
        <v>27</v>
      </c>
      <c r="F2366" s="302" t="s">
        <v>26</v>
      </c>
      <c r="G2366" s="302" t="s">
        <v>26</v>
      </c>
      <c r="H2366" s="301">
        <v>3515852</v>
      </c>
      <c r="I2366" s="301">
        <v>841839</v>
      </c>
      <c r="J2366" s="301">
        <v>649739</v>
      </c>
      <c r="K2366" s="301">
        <v>80274289</v>
      </c>
      <c r="L2366" s="301">
        <v>62084</v>
      </c>
      <c r="M2366" s="301">
        <v>5.6631000000000001E-2</v>
      </c>
    </row>
    <row r="2367" spans="1:13" ht="14.5" x14ac:dyDescent="0.35">
      <c r="A2367" s="301">
        <v>2019280303</v>
      </c>
      <c r="B2367" s="301">
        <v>2019</v>
      </c>
      <c r="C2367" s="302" t="s">
        <v>49</v>
      </c>
      <c r="D2367" s="302" t="s">
        <v>50</v>
      </c>
      <c r="E2367" s="302" t="s">
        <v>28</v>
      </c>
      <c r="F2367" s="302" t="s">
        <v>26</v>
      </c>
      <c r="G2367" s="302" t="s">
        <v>26</v>
      </c>
      <c r="H2367" s="301">
        <v>5465763</v>
      </c>
      <c r="I2367" s="301">
        <v>974129</v>
      </c>
      <c r="J2367" s="301">
        <v>1482690</v>
      </c>
      <c r="K2367" s="301">
        <v>94132655</v>
      </c>
      <c r="L2367" s="301">
        <v>143205</v>
      </c>
      <c r="M2367" s="301">
        <v>3.8167489999999998E-2</v>
      </c>
    </row>
    <row r="2368" spans="1:13" ht="14.5" x14ac:dyDescent="0.35">
      <c r="A2368" s="301">
        <v>2019290103</v>
      </c>
      <c r="B2368" s="301">
        <v>2019</v>
      </c>
      <c r="C2368" s="302" t="s">
        <v>51</v>
      </c>
      <c r="D2368" s="302" t="s">
        <v>52</v>
      </c>
      <c r="E2368" s="302" t="s">
        <v>25</v>
      </c>
      <c r="F2368" s="302" t="s">
        <v>26</v>
      </c>
      <c r="G2368" s="302" t="s">
        <v>26</v>
      </c>
      <c r="H2368" s="301">
        <v>778411</v>
      </c>
      <c r="I2368" s="301">
        <v>450824</v>
      </c>
      <c r="J2368" s="301">
        <v>100532</v>
      </c>
      <c r="K2368" s="301">
        <v>35684128</v>
      </c>
      <c r="L2368" s="301">
        <v>7657</v>
      </c>
      <c r="M2368" s="301">
        <v>0.1016548</v>
      </c>
    </row>
    <row r="2369" spans="1:13" ht="14.5" x14ac:dyDescent="0.35">
      <c r="A2369" s="301">
        <v>2019290203</v>
      </c>
      <c r="B2369" s="301">
        <v>2019</v>
      </c>
      <c r="C2369" s="302" t="s">
        <v>51</v>
      </c>
      <c r="D2369" s="302" t="s">
        <v>52</v>
      </c>
      <c r="E2369" s="302" t="s">
        <v>27</v>
      </c>
      <c r="F2369" s="302" t="s">
        <v>26</v>
      </c>
      <c r="G2369" s="302" t="s">
        <v>26</v>
      </c>
      <c r="H2369" s="301">
        <v>990094</v>
      </c>
      <c r="I2369" s="301">
        <v>270694</v>
      </c>
      <c r="J2369" s="301">
        <v>204416</v>
      </c>
      <c r="K2369" s="301">
        <v>21898207</v>
      </c>
      <c r="L2369" s="301">
        <v>16576</v>
      </c>
      <c r="M2369" s="301">
        <v>5.9730610000000003E-2</v>
      </c>
    </row>
    <row r="2370" spans="1:13" ht="14.5" x14ac:dyDescent="0.35">
      <c r="A2370" s="301">
        <v>2019290303</v>
      </c>
      <c r="B2370" s="301">
        <v>2019</v>
      </c>
      <c r="C2370" s="302" t="s">
        <v>51</v>
      </c>
      <c r="D2370" s="302" t="s">
        <v>52</v>
      </c>
      <c r="E2370" s="302" t="s">
        <v>28</v>
      </c>
      <c r="F2370" s="302" t="s">
        <v>26</v>
      </c>
      <c r="G2370" s="302" t="s">
        <v>26</v>
      </c>
      <c r="H2370" s="301">
        <v>2099458</v>
      </c>
      <c r="I2370" s="301">
        <v>341323</v>
      </c>
      <c r="J2370" s="301">
        <v>581914</v>
      </c>
      <c r="K2370" s="301">
        <v>26873758</v>
      </c>
      <c r="L2370" s="301">
        <v>45279</v>
      </c>
      <c r="M2370" s="301">
        <v>4.6367190000000003E-2</v>
      </c>
    </row>
    <row r="2371" spans="1:13" ht="14.5" x14ac:dyDescent="0.35">
      <c r="A2371" s="301">
        <v>2019320103</v>
      </c>
      <c r="B2371" s="301">
        <v>2019</v>
      </c>
      <c r="C2371" s="302" t="s">
        <v>53</v>
      </c>
      <c r="D2371" s="302" t="s">
        <v>54</v>
      </c>
      <c r="E2371" s="302" t="s">
        <v>25</v>
      </c>
      <c r="F2371" s="302" t="s">
        <v>26</v>
      </c>
      <c r="G2371" s="302" t="s">
        <v>26</v>
      </c>
      <c r="H2371" s="301">
        <v>531717</v>
      </c>
      <c r="I2371" s="301">
        <v>239705</v>
      </c>
      <c r="J2371" s="301">
        <v>67354</v>
      </c>
      <c r="K2371" s="301">
        <v>24060555</v>
      </c>
      <c r="L2371" s="301">
        <v>6895</v>
      </c>
      <c r="M2371" s="301">
        <v>7.7113360000000006E-2</v>
      </c>
    </row>
    <row r="2372" spans="1:13" ht="14.5" x14ac:dyDescent="0.35">
      <c r="A2372" s="301">
        <v>2019320203</v>
      </c>
      <c r="B2372" s="301">
        <v>2019</v>
      </c>
      <c r="C2372" s="302" t="s">
        <v>53</v>
      </c>
      <c r="D2372" s="302" t="s">
        <v>54</v>
      </c>
      <c r="E2372" s="302" t="s">
        <v>27</v>
      </c>
      <c r="F2372" s="302" t="s">
        <v>26</v>
      </c>
      <c r="G2372" s="302" t="s">
        <v>26</v>
      </c>
      <c r="H2372" s="301">
        <v>656126</v>
      </c>
      <c r="I2372" s="301">
        <v>168319</v>
      </c>
      <c r="J2372" s="301">
        <v>119079</v>
      </c>
      <c r="K2372" s="301">
        <v>17161550</v>
      </c>
      <c r="L2372" s="301">
        <v>12090</v>
      </c>
      <c r="M2372" s="301">
        <v>5.4271960000000001E-2</v>
      </c>
    </row>
    <row r="2373" spans="1:13" ht="14.5" x14ac:dyDescent="0.35">
      <c r="A2373" s="301">
        <v>2019320303</v>
      </c>
      <c r="B2373" s="301">
        <v>2019</v>
      </c>
      <c r="C2373" s="302" t="s">
        <v>53</v>
      </c>
      <c r="D2373" s="302" t="s">
        <v>54</v>
      </c>
      <c r="E2373" s="302" t="s">
        <v>28</v>
      </c>
      <c r="F2373" s="302" t="s">
        <v>26</v>
      </c>
      <c r="G2373" s="302" t="s">
        <v>26</v>
      </c>
      <c r="H2373" s="301">
        <v>702341</v>
      </c>
      <c r="I2373" s="301">
        <v>106228</v>
      </c>
      <c r="J2373" s="301">
        <v>159850</v>
      </c>
      <c r="K2373" s="301">
        <v>10336954</v>
      </c>
      <c r="L2373" s="301">
        <v>15519</v>
      </c>
      <c r="M2373" s="301">
        <v>4.5255620000000003E-2</v>
      </c>
    </row>
    <row r="2374" spans="1:13" ht="14.5" x14ac:dyDescent="0.35">
      <c r="A2374" s="301">
        <v>2019330103</v>
      </c>
      <c r="B2374" s="301">
        <v>2019</v>
      </c>
      <c r="C2374" s="302" t="s">
        <v>55</v>
      </c>
      <c r="D2374" s="302" t="s">
        <v>56</v>
      </c>
      <c r="E2374" s="302" t="s">
        <v>25</v>
      </c>
      <c r="F2374" s="302" t="s">
        <v>26</v>
      </c>
      <c r="G2374" s="302" t="s">
        <v>26</v>
      </c>
      <c r="H2374" s="301">
        <v>529648</v>
      </c>
      <c r="I2374" s="301">
        <v>237472</v>
      </c>
      <c r="J2374" s="301">
        <v>63291</v>
      </c>
      <c r="K2374" s="301">
        <v>22370372</v>
      </c>
      <c r="L2374" s="301">
        <v>5945</v>
      </c>
      <c r="M2374" s="301">
        <v>8.9092539999999998E-2</v>
      </c>
    </row>
    <row r="2375" spans="1:13" ht="14.5" x14ac:dyDescent="0.35">
      <c r="A2375" s="301">
        <v>2019330203</v>
      </c>
      <c r="B2375" s="301">
        <v>2019</v>
      </c>
      <c r="C2375" s="302" t="s">
        <v>55</v>
      </c>
      <c r="D2375" s="302" t="s">
        <v>56</v>
      </c>
      <c r="E2375" s="302" t="s">
        <v>27</v>
      </c>
      <c r="F2375" s="302" t="s">
        <v>26</v>
      </c>
      <c r="G2375" s="302" t="s">
        <v>26</v>
      </c>
      <c r="H2375" s="301">
        <v>734092</v>
      </c>
      <c r="I2375" s="301">
        <v>156301</v>
      </c>
      <c r="J2375" s="301">
        <v>115097</v>
      </c>
      <c r="K2375" s="301">
        <v>14171629</v>
      </c>
      <c r="L2375" s="301">
        <v>10435</v>
      </c>
      <c r="M2375" s="301">
        <v>7.0350079999999995E-2</v>
      </c>
    </row>
    <row r="2376" spans="1:13" ht="14.5" x14ac:dyDescent="0.35">
      <c r="A2376" s="301">
        <v>2019330303</v>
      </c>
      <c r="B2376" s="301">
        <v>2019</v>
      </c>
      <c r="C2376" s="302" t="s">
        <v>55</v>
      </c>
      <c r="D2376" s="302" t="s">
        <v>56</v>
      </c>
      <c r="E2376" s="302" t="s">
        <v>28</v>
      </c>
      <c r="F2376" s="302" t="s">
        <v>26</v>
      </c>
      <c r="G2376" s="302" t="s">
        <v>26</v>
      </c>
      <c r="H2376" s="301">
        <v>1361134</v>
      </c>
      <c r="I2376" s="301">
        <v>191459</v>
      </c>
      <c r="J2376" s="301">
        <v>313920</v>
      </c>
      <c r="K2376" s="301">
        <v>17156799</v>
      </c>
      <c r="L2376" s="301">
        <v>28143</v>
      </c>
      <c r="M2376" s="301">
        <v>4.8365749999999999E-2</v>
      </c>
    </row>
    <row r="2377" spans="1:13" ht="14.5" x14ac:dyDescent="0.35">
      <c r="A2377" s="301">
        <v>2019370103</v>
      </c>
      <c r="B2377" s="301">
        <v>2019</v>
      </c>
      <c r="C2377" s="302" t="s">
        <v>57</v>
      </c>
      <c r="D2377" s="302" t="s">
        <v>58</v>
      </c>
      <c r="E2377" s="302" t="s">
        <v>25</v>
      </c>
      <c r="F2377" s="302" t="s">
        <v>26</v>
      </c>
      <c r="G2377" s="302" t="s">
        <v>26</v>
      </c>
      <c r="H2377" s="301">
        <v>1429008</v>
      </c>
      <c r="I2377" s="301">
        <v>802478</v>
      </c>
      <c r="J2377" s="301">
        <v>212696</v>
      </c>
      <c r="K2377" s="301">
        <v>18177066</v>
      </c>
      <c r="L2377" s="301">
        <v>4800</v>
      </c>
      <c r="M2377" s="301">
        <v>0.29769079999999998</v>
      </c>
    </row>
    <row r="2378" spans="1:13" ht="14.5" x14ac:dyDescent="0.35">
      <c r="A2378" s="301">
        <v>2019370203</v>
      </c>
      <c r="B2378" s="301">
        <v>2019</v>
      </c>
      <c r="C2378" s="302" t="s">
        <v>57</v>
      </c>
      <c r="D2378" s="302" t="s">
        <v>58</v>
      </c>
      <c r="E2378" s="302" t="s">
        <v>27</v>
      </c>
      <c r="F2378" s="302" t="s">
        <v>26</v>
      </c>
      <c r="G2378" s="302" t="s">
        <v>26</v>
      </c>
      <c r="H2378" s="301">
        <v>1803179</v>
      </c>
      <c r="I2378" s="301">
        <v>666826</v>
      </c>
      <c r="J2378" s="301">
        <v>489862</v>
      </c>
      <c r="K2378" s="301">
        <v>15190923</v>
      </c>
      <c r="L2378" s="301">
        <v>11073</v>
      </c>
      <c r="M2378" s="301">
        <v>0.16284770000000001</v>
      </c>
    </row>
    <row r="2379" spans="1:13" ht="14.5" x14ac:dyDescent="0.35">
      <c r="A2379" s="301">
        <v>2019370303</v>
      </c>
      <c r="B2379" s="301">
        <v>2019</v>
      </c>
      <c r="C2379" s="302" t="s">
        <v>57</v>
      </c>
      <c r="D2379" s="302" t="s">
        <v>58</v>
      </c>
      <c r="E2379" s="302" t="s">
        <v>28</v>
      </c>
      <c r="F2379" s="302" t="s">
        <v>26</v>
      </c>
      <c r="G2379" s="302" t="s">
        <v>26</v>
      </c>
      <c r="H2379" s="301">
        <v>3144749</v>
      </c>
      <c r="I2379" s="301">
        <v>751718</v>
      </c>
      <c r="J2379" s="301">
        <v>1252257</v>
      </c>
      <c r="K2379" s="301">
        <v>16823588</v>
      </c>
      <c r="L2379" s="301">
        <v>27806</v>
      </c>
      <c r="M2379" s="301">
        <v>0.1130958</v>
      </c>
    </row>
    <row r="2380" spans="1:13" ht="14.5" x14ac:dyDescent="0.35">
      <c r="A2380" s="301">
        <v>2019400103</v>
      </c>
      <c r="B2380" s="301">
        <v>2019</v>
      </c>
      <c r="C2380" s="302" t="s">
        <v>59</v>
      </c>
      <c r="D2380" s="302" t="s">
        <v>60</v>
      </c>
      <c r="E2380" s="302" t="s">
        <v>25</v>
      </c>
      <c r="F2380" s="302" t="s">
        <v>26</v>
      </c>
      <c r="G2380" s="302" t="s">
        <v>26</v>
      </c>
      <c r="H2380" s="301">
        <v>428646</v>
      </c>
      <c r="I2380" s="301">
        <v>204660</v>
      </c>
      <c r="J2380" s="301">
        <v>54091</v>
      </c>
      <c r="K2380" s="301">
        <v>18260013</v>
      </c>
      <c r="L2380" s="301">
        <v>4932</v>
      </c>
      <c r="M2380" s="301">
        <v>8.6920070000000002E-2</v>
      </c>
    </row>
    <row r="2381" spans="1:13" ht="14.5" x14ac:dyDescent="0.35">
      <c r="A2381" s="301">
        <v>2019400203</v>
      </c>
      <c r="B2381" s="301">
        <v>2019</v>
      </c>
      <c r="C2381" s="302" t="s">
        <v>59</v>
      </c>
      <c r="D2381" s="302" t="s">
        <v>60</v>
      </c>
      <c r="E2381" s="302" t="s">
        <v>27</v>
      </c>
      <c r="F2381" s="302" t="s">
        <v>26</v>
      </c>
      <c r="G2381" s="302" t="s">
        <v>26</v>
      </c>
      <c r="H2381" s="301">
        <v>463532</v>
      </c>
      <c r="I2381" s="301">
        <v>146611</v>
      </c>
      <c r="J2381" s="301">
        <v>103958</v>
      </c>
      <c r="K2381" s="301">
        <v>13920618</v>
      </c>
      <c r="L2381" s="301">
        <v>9829</v>
      </c>
      <c r="M2381" s="301">
        <v>4.7158199999999997E-2</v>
      </c>
    </row>
    <row r="2382" spans="1:13" ht="14.5" x14ac:dyDescent="0.35">
      <c r="A2382" s="301">
        <v>2019400303</v>
      </c>
      <c r="B2382" s="301">
        <v>2019</v>
      </c>
      <c r="C2382" s="302" t="s">
        <v>59</v>
      </c>
      <c r="D2382" s="302" t="s">
        <v>60</v>
      </c>
      <c r="E2382" s="302" t="s">
        <v>28</v>
      </c>
      <c r="F2382" s="302" t="s">
        <v>26</v>
      </c>
      <c r="G2382" s="302" t="s">
        <v>26</v>
      </c>
      <c r="H2382" s="301">
        <v>266883</v>
      </c>
      <c r="I2382" s="301">
        <v>54460</v>
      </c>
      <c r="J2382" s="301">
        <v>77933</v>
      </c>
      <c r="K2382" s="301">
        <v>4839048</v>
      </c>
      <c r="L2382" s="301">
        <v>6879</v>
      </c>
      <c r="M2382" s="301">
        <v>3.8796839999999999E-2</v>
      </c>
    </row>
    <row r="2383" spans="1:13" ht="14.5" x14ac:dyDescent="0.35">
      <c r="A2383" s="301">
        <v>2019990103</v>
      </c>
      <c r="B2383" s="301">
        <v>2019</v>
      </c>
      <c r="C2383" s="302" t="s">
        <v>61</v>
      </c>
      <c r="D2383" s="302" t="s">
        <v>62</v>
      </c>
      <c r="E2383" s="302" t="s">
        <v>25</v>
      </c>
      <c r="F2383" s="302" t="s">
        <v>26</v>
      </c>
      <c r="G2383" s="302" t="s">
        <v>26</v>
      </c>
      <c r="H2383" s="301">
        <v>74464</v>
      </c>
      <c r="I2383" s="301">
        <v>15553</v>
      </c>
      <c r="J2383" s="301">
        <v>3718</v>
      </c>
      <c r="K2383" s="301">
        <v>949700</v>
      </c>
      <c r="L2383" s="301">
        <v>254</v>
      </c>
      <c r="M2383" s="301">
        <v>0.29275570000000001</v>
      </c>
    </row>
    <row r="2384" spans="1:13" ht="14.5" x14ac:dyDescent="0.35">
      <c r="A2384" s="301">
        <v>2019990203</v>
      </c>
      <c r="B2384" s="301">
        <v>2019</v>
      </c>
      <c r="C2384" s="302" t="s">
        <v>61</v>
      </c>
      <c r="D2384" s="302" t="s">
        <v>62</v>
      </c>
      <c r="E2384" s="302" t="s">
        <v>27</v>
      </c>
      <c r="F2384" s="302" t="s">
        <v>26</v>
      </c>
      <c r="G2384" s="302" t="s">
        <v>26</v>
      </c>
      <c r="H2384" s="301">
        <v>122913</v>
      </c>
      <c r="I2384" s="301">
        <v>22634</v>
      </c>
      <c r="J2384" s="301">
        <v>17896</v>
      </c>
      <c r="K2384" s="301">
        <v>974773</v>
      </c>
      <c r="L2384" s="301">
        <v>774</v>
      </c>
      <c r="M2384" s="301">
        <v>0.15883890000000001</v>
      </c>
    </row>
    <row r="2385" spans="1:13" ht="14.5" x14ac:dyDescent="0.35">
      <c r="A2385" s="301">
        <v>2019990303</v>
      </c>
      <c r="B2385" s="301">
        <v>2019</v>
      </c>
      <c r="C2385" s="302" t="s">
        <v>61</v>
      </c>
      <c r="D2385" s="302" t="s">
        <v>62</v>
      </c>
      <c r="E2385" s="302" t="s">
        <v>28</v>
      </c>
      <c r="F2385" s="302" t="s">
        <v>26</v>
      </c>
      <c r="G2385" s="302" t="s">
        <v>26</v>
      </c>
      <c r="H2385" s="301">
        <v>341263</v>
      </c>
      <c r="I2385" s="301">
        <v>46273</v>
      </c>
      <c r="J2385" s="301">
        <v>77520</v>
      </c>
      <c r="K2385" s="301">
        <v>1982557</v>
      </c>
      <c r="L2385" s="301">
        <v>3255</v>
      </c>
      <c r="M2385" s="301">
        <v>0.1048573</v>
      </c>
    </row>
    <row r="2386" spans="1:13" ht="14.5" x14ac:dyDescent="0.35">
      <c r="A2386" s="301">
        <v>2020000103</v>
      </c>
      <c r="B2386" s="301">
        <v>2020</v>
      </c>
      <c r="C2386" s="302" t="s">
        <v>23</v>
      </c>
      <c r="D2386" s="302" t="s">
        <v>24</v>
      </c>
      <c r="E2386" s="302" t="s">
        <v>25</v>
      </c>
      <c r="F2386" s="302" t="s">
        <v>26</v>
      </c>
      <c r="G2386" s="302" t="s">
        <v>26</v>
      </c>
      <c r="H2386" s="301">
        <v>999476</v>
      </c>
      <c r="I2386" s="301">
        <v>2277028</v>
      </c>
      <c r="J2386" s="301">
        <v>738924</v>
      </c>
      <c r="K2386" s="301">
        <v>29391576</v>
      </c>
      <c r="L2386" s="301">
        <v>9240</v>
      </c>
      <c r="M2386" s="301">
        <v>0.1081659</v>
      </c>
    </row>
    <row r="2387" spans="1:13" ht="14.5" x14ac:dyDescent="0.35">
      <c r="A2387" s="301">
        <v>2020000203</v>
      </c>
      <c r="B2387" s="301">
        <v>2020</v>
      </c>
      <c r="C2387" s="302" t="s">
        <v>23</v>
      </c>
      <c r="D2387" s="302" t="s">
        <v>24</v>
      </c>
      <c r="E2387" s="302" t="s">
        <v>27</v>
      </c>
      <c r="F2387" s="302" t="s">
        <v>26</v>
      </c>
      <c r="G2387" s="302" t="s">
        <v>26</v>
      </c>
      <c r="H2387" s="301">
        <v>2878454</v>
      </c>
      <c r="I2387" s="301">
        <v>4329471</v>
      </c>
      <c r="J2387" s="301">
        <v>3524694</v>
      </c>
      <c r="K2387" s="301">
        <v>50359302</v>
      </c>
      <c r="L2387" s="301">
        <v>41440</v>
      </c>
      <c r="M2387" s="301">
        <v>6.9460560000000005E-2</v>
      </c>
    </row>
    <row r="2388" spans="1:13" ht="14.5" x14ac:dyDescent="0.35">
      <c r="A2388" s="301">
        <v>2020000303</v>
      </c>
      <c r="B2388" s="301">
        <v>2020</v>
      </c>
      <c r="C2388" s="302" t="s">
        <v>23</v>
      </c>
      <c r="D2388" s="302" t="s">
        <v>24</v>
      </c>
      <c r="E2388" s="302" t="s">
        <v>28</v>
      </c>
      <c r="F2388" s="302" t="s">
        <v>26</v>
      </c>
      <c r="G2388" s="302" t="s">
        <v>26</v>
      </c>
      <c r="H2388" s="301">
        <v>2289057</v>
      </c>
      <c r="I2388" s="301">
        <v>2305040</v>
      </c>
      <c r="J2388" s="301">
        <v>2902741</v>
      </c>
      <c r="K2388" s="301">
        <v>27360880</v>
      </c>
      <c r="L2388" s="301">
        <v>34515</v>
      </c>
      <c r="M2388" s="301">
        <v>6.6320779999999996E-2</v>
      </c>
    </row>
    <row r="2389" spans="1:13" ht="14.5" x14ac:dyDescent="0.35">
      <c r="A2389" s="301">
        <v>2020000403</v>
      </c>
      <c r="B2389" s="301">
        <v>2020</v>
      </c>
      <c r="C2389" s="302" t="s">
        <v>23</v>
      </c>
      <c r="D2389" s="302" t="s">
        <v>24</v>
      </c>
      <c r="E2389" s="302" t="s">
        <v>29</v>
      </c>
      <c r="F2389" s="302" t="s">
        <v>26</v>
      </c>
      <c r="G2389" s="302" t="s">
        <v>26</v>
      </c>
      <c r="H2389" s="301">
        <v>10033034</v>
      </c>
      <c r="I2389" s="301">
        <v>7154802</v>
      </c>
      <c r="J2389" s="301">
        <v>15892087</v>
      </c>
      <c r="K2389" s="301">
        <v>98888890</v>
      </c>
      <c r="L2389" s="301">
        <v>220024</v>
      </c>
      <c r="M2389" s="301">
        <v>4.5599790000000001E-2</v>
      </c>
    </row>
    <row r="2390" spans="1:13" ht="14.5" x14ac:dyDescent="0.35">
      <c r="A2390" s="301">
        <v>2020010403</v>
      </c>
      <c r="B2390" s="301">
        <v>2020</v>
      </c>
      <c r="C2390" s="302" t="s">
        <v>30</v>
      </c>
      <c r="D2390" s="302" t="s">
        <v>31</v>
      </c>
      <c r="E2390" s="302" t="s">
        <v>26</v>
      </c>
      <c r="F2390" s="302" t="s">
        <v>26</v>
      </c>
      <c r="G2390" s="302" t="s">
        <v>26</v>
      </c>
      <c r="H2390" s="301">
        <v>219713</v>
      </c>
      <c r="I2390" s="301">
        <v>37252</v>
      </c>
      <c r="J2390" s="301">
        <v>59211</v>
      </c>
      <c r="K2390" s="301">
        <v>3518756</v>
      </c>
      <c r="L2390" s="301">
        <v>5495</v>
      </c>
      <c r="M2390" s="301">
        <v>3.9986760000000003E-2</v>
      </c>
    </row>
    <row r="2391" spans="1:13" ht="14.5" x14ac:dyDescent="0.35">
      <c r="A2391" s="301">
        <v>2020020101</v>
      </c>
      <c r="B2391" s="301">
        <v>2020</v>
      </c>
      <c r="C2391" s="302" t="s">
        <v>32</v>
      </c>
      <c r="D2391" s="302" t="s">
        <v>33</v>
      </c>
      <c r="E2391" s="302" t="s">
        <v>25</v>
      </c>
      <c r="F2391" s="302" t="s">
        <v>34</v>
      </c>
      <c r="G2391" s="302" t="s">
        <v>25</v>
      </c>
      <c r="H2391" s="301">
        <v>32021</v>
      </c>
      <c r="I2391" s="301">
        <v>19000</v>
      </c>
      <c r="J2391" s="301">
        <v>3063</v>
      </c>
      <c r="K2391" s="301">
        <v>1801188</v>
      </c>
      <c r="L2391" s="301">
        <v>279</v>
      </c>
      <c r="M2391" s="301">
        <v>0.1145895</v>
      </c>
    </row>
    <row r="2392" spans="1:13" ht="14.5" x14ac:dyDescent="0.35">
      <c r="A2392" s="301">
        <v>2020020102</v>
      </c>
      <c r="B2392" s="301">
        <v>2020</v>
      </c>
      <c r="C2392" s="302" t="s">
        <v>32</v>
      </c>
      <c r="D2392" s="302" t="s">
        <v>33</v>
      </c>
      <c r="E2392" s="302" t="s">
        <v>25</v>
      </c>
      <c r="F2392" s="302" t="s">
        <v>34</v>
      </c>
      <c r="G2392" s="302" t="s">
        <v>27</v>
      </c>
      <c r="H2392" s="301">
        <v>103735</v>
      </c>
      <c r="I2392" s="301">
        <v>68288</v>
      </c>
      <c r="J2392" s="301">
        <v>15544</v>
      </c>
      <c r="K2392" s="301">
        <v>6549012</v>
      </c>
      <c r="L2392" s="301">
        <v>1524</v>
      </c>
      <c r="M2392" s="301">
        <v>6.806218E-2</v>
      </c>
    </row>
    <row r="2393" spans="1:13" ht="14.5" x14ac:dyDescent="0.35">
      <c r="A2393" s="301">
        <v>2020020103</v>
      </c>
      <c r="B2393" s="301">
        <v>2020</v>
      </c>
      <c r="C2393" s="302" t="s">
        <v>32</v>
      </c>
      <c r="D2393" s="302" t="s">
        <v>33</v>
      </c>
      <c r="E2393" s="302" t="s">
        <v>25</v>
      </c>
      <c r="F2393" s="302" t="s">
        <v>34</v>
      </c>
      <c r="G2393" s="302" t="s">
        <v>35</v>
      </c>
      <c r="H2393" s="301">
        <v>131455</v>
      </c>
      <c r="I2393" s="301">
        <v>68184</v>
      </c>
      <c r="J2393" s="301">
        <v>21158</v>
      </c>
      <c r="K2393" s="301">
        <v>7331556</v>
      </c>
      <c r="L2393" s="301">
        <v>2288</v>
      </c>
      <c r="M2393" s="301">
        <v>5.745393E-2</v>
      </c>
    </row>
    <row r="2394" spans="1:13" ht="14.5" x14ac:dyDescent="0.35">
      <c r="A2394" s="301">
        <v>2020020111</v>
      </c>
      <c r="B2394" s="301">
        <v>2020</v>
      </c>
      <c r="C2394" s="302" t="s">
        <v>32</v>
      </c>
      <c r="D2394" s="302" t="s">
        <v>33</v>
      </c>
      <c r="E2394" s="302" t="s">
        <v>25</v>
      </c>
      <c r="F2394" s="302" t="s">
        <v>36</v>
      </c>
      <c r="G2394" s="302" t="s">
        <v>25</v>
      </c>
      <c r="H2394" s="301">
        <v>27365</v>
      </c>
      <c r="I2394" s="301">
        <v>16216</v>
      </c>
      <c r="J2394" s="301">
        <v>3557</v>
      </c>
      <c r="K2394" s="301">
        <v>1589672</v>
      </c>
      <c r="L2394" s="301">
        <v>349</v>
      </c>
      <c r="M2394" s="301">
        <v>7.8358349999999993E-2</v>
      </c>
    </row>
    <row r="2395" spans="1:13" ht="14.5" x14ac:dyDescent="0.35">
      <c r="A2395" s="301">
        <v>2020020112</v>
      </c>
      <c r="B2395" s="301">
        <v>2020</v>
      </c>
      <c r="C2395" s="302" t="s">
        <v>32</v>
      </c>
      <c r="D2395" s="302" t="s">
        <v>33</v>
      </c>
      <c r="E2395" s="302" t="s">
        <v>25</v>
      </c>
      <c r="F2395" s="302" t="s">
        <v>36</v>
      </c>
      <c r="G2395" s="302" t="s">
        <v>27</v>
      </c>
      <c r="H2395" s="301">
        <v>48776</v>
      </c>
      <c r="I2395" s="301">
        <v>44600</v>
      </c>
      <c r="J2395" s="301">
        <v>7984</v>
      </c>
      <c r="K2395" s="301">
        <v>4460288</v>
      </c>
      <c r="L2395" s="301">
        <v>808</v>
      </c>
      <c r="M2395" s="301">
        <v>6.0343920000000002E-2</v>
      </c>
    </row>
    <row r="2396" spans="1:13" ht="14.5" x14ac:dyDescent="0.35">
      <c r="A2396" s="301">
        <v>2020020113</v>
      </c>
      <c r="B2396" s="301">
        <v>2020</v>
      </c>
      <c r="C2396" s="302" t="s">
        <v>32</v>
      </c>
      <c r="D2396" s="302" t="s">
        <v>33</v>
      </c>
      <c r="E2396" s="302" t="s">
        <v>25</v>
      </c>
      <c r="F2396" s="302" t="s">
        <v>36</v>
      </c>
      <c r="G2396" s="302" t="s">
        <v>35</v>
      </c>
      <c r="H2396" s="301">
        <v>33558</v>
      </c>
      <c r="I2396" s="301">
        <v>33092</v>
      </c>
      <c r="J2396" s="301">
        <v>5919</v>
      </c>
      <c r="K2396" s="301">
        <v>3345918</v>
      </c>
      <c r="L2396" s="301">
        <v>596</v>
      </c>
      <c r="M2396" s="301">
        <v>5.6342200000000002E-2</v>
      </c>
    </row>
    <row r="2397" spans="1:13" ht="14.5" x14ac:dyDescent="0.35">
      <c r="A2397" s="301">
        <v>2020020201</v>
      </c>
      <c r="B2397" s="301">
        <v>2020</v>
      </c>
      <c r="C2397" s="302" t="s">
        <v>32</v>
      </c>
      <c r="D2397" s="302" t="s">
        <v>33</v>
      </c>
      <c r="E2397" s="302" t="s">
        <v>27</v>
      </c>
      <c r="F2397" s="302" t="s">
        <v>34</v>
      </c>
      <c r="G2397" s="302" t="s">
        <v>25</v>
      </c>
      <c r="H2397" s="301">
        <v>76313</v>
      </c>
      <c r="I2397" s="301">
        <v>18140</v>
      </c>
      <c r="J2397" s="301">
        <v>13812</v>
      </c>
      <c r="K2397" s="301">
        <v>1681408</v>
      </c>
      <c r="L2397" s="301">
        <v>1282</v>
      </c>
      <c r="M2397" s="301">
        <v>5.9522720000000001E-2</v>
      </c>
    </row>
    <row r="2398" spans="1:13" ht="14.5" x14ac:dyDescent="0.35">
      <c r="A2398" s="301">
        <v>2020020202</v>
      </c>
      <c r="B2398" s="301">
        <v>2020</v>
      </c>
      <c r="C2398" s="302" t="s">
        <v>32</v>
      </c>
      <c r="D2398" s="302" t="s">
        <v>33</v>
      </c>
      <c r="E2398" s="302" t="s">
        <v>27</v>
      </c>
      <c r="F2398" s="302" t="s">
        <v>34</v>
      </c>
      <c r="G2398" s="302" t="s">
        <v>27</v>
      </c>
      <c r="H2398" s="301">
        <v>270833</v>
      </c>
      <c r="I2398" s="301">
        <v>71292</v>
      </c>
      <c r="J2398" s="301">
        <v>52916</v>
      </c>
      <c r="K2398" s="301">
        <v>7195976</v>
      </c>
      <c r="L2398" s="301">
        <v>5317</v>
      </c>
      <c r="M2398" s="301">
        <v>5.0934090000000001E-2</v>
      </c>
    </row>
    <row r="2399" spans="1:13" ht="14.5" x14ac:dyDescent="0.35">
      <c r="A2399" s="301">
        <v>2020020203</v>
      </c>
      <c r="B2399" s="301">
        <v>2020</v>
      </c>
      <c r="C2399" s="302" t="s">
        <v>32</v>
      </c>
      <c r="D2399" s="302" t="s">
        <v>33</v>
      </c>
      <c r="E2399" s="302" t="s">
        <v>27</v>
      </c>
      <c r="F2399" s="302" t="s">
        <v>34</v>
      </c>
      <c r="G2399" s="302" t="s">
        <v>35</v>
      </c>
      <c r="H2399" s="301">
        <v>945164</v>
      </c>
      <c r="I2399" s="301">
        <v>263787</v>
      </c>
      <c r="J2399" s="301">
        <v>209840</v>
      </c>
      <c r="K2399" s="301">
        <v>27959276</v>
      </c>
      <c r="L2399" s="301">
        <v>22141</v>
      </c>
      <c r="M2399" s="301">
        <v>4.2688150000000001E-2</v>
      </c>
    </row>
    <row r="2400" spans="1:13" ht="14.5" x14ac:dyDescent="0.35">
      <c r="A2400" s="301">
        <v>2020020211</v>
      </c>
      <c r="B2400" s="301">
        <v>2020</v>
      </c>
      <c r="C2400" s="302" t="s">
        <v>32</v>
      </c>
      <c r="D2400" s="302" t="s">
        <v>33</v>
      </c>
      <c r="E2400" s="302" t="s">
        <v>27</v>
      </c>
      <c r="F2400" s="302" t="s">
        <v>36</v>
      </c>
      <c r="G2400" s="302" t="s">
        <v>25</v>
      </c>
      <c r="H2400" s="301">
        <v>77537</v>
      </c>
      <c r="I2400" s="301">
        <v>21196</v>
      </c>
      <c r="J2400" s="301">
        <v>16104</v>
      </c>
      <c r="K2400" s="301">
        <v>2065504</v>
      </c>
      <c r="L2400" s="301">
        <v>1570</v>
      </c>
      <c r="M2400" s="301">
        <v>4.9388189999999998E-2</v>
      </c>
    </row>
    <row r="2401" spans="1:13" ht="14.5" x14ac:dyDescent="0.35">
      <c r="A2401" s="301">
        <v>2020020212</v>
      </c>
      <c r="B2401" s="301">
        <v>2020</v>
      </c>
      <c r="C2401" s="302" t="s">
        <v>32</v>
      </c>
      <c r="D2401" s="302" t="s">
        <v>33</v>
      </c>
      <c r="E2401" s="302" t="s">
        <v>27</v>
      </c>
      <c r="F2401" s="302" t="s">
        <v>36</v>
      </c>
      <c r="G2401" s="302" t="s">
        <v>27</v>
      </c>
      <c r="H2401" s="301">
        <v>41190</v>
      </c>
      <c r="I2401" s="301">
        <v>12160</v>
      </c>
      <c r="J2401" s="301">
        <v>8940</v>
      </c>
      <c r="K2401" s="301">
        <v>1219368</v>
      </c>
      <c r="L2401" s="301">
        <v>896</v>
      </c>
      <c r="M2401" s="301">
        <v>4.5977169999999998E-2</v>
      </c>
    </row>
    <row r="2402" spans="1:13" ht="14.5" x14ac:dyDescent="0.35">
      <c r="A2402" s="301">
        <v>2020020213</v>
      </c>
      <c r="B2402" s="301">
        <v>2020</v>
      </c>
      <c r="C2402" s="302" t="s">
        <v>32</v>
      </c>
      <c r="D2402" s="302" t="s">
        <v>33</v>
      </c>
      <c r="E2402" s="302" t="s">
        <v>27</v>
      </c>
      <c r="F2402" s="302" t="s">
        <v>36</v>
      </c>
      <c r="G2402" s="302" t="s">
        <v>35</v>
      </c>
      <c r="H2402" s="301">
        <v>246226</v>
      </c>
      <c r="I2402" s="301">
        <v>91485</v>
      </c>
      <c r="J2402" s="301">
        <v>71140</v>
      </c>
      <c r="K2402" s="301">
        <v>9743918</v>
      </c>
      <c r="L2402" s="301">
        <v>7568</v>
      </c>
      <c r="M2402" s="301">
        <v>3.2534599999999997E-2</v>
      </c>
    </row>
    <row r="2403" spans="1:13" ht="14.5" x14ac:dyDescent="0.35">
      <c r="A2403" s="301">
        <v>2020020301</v>
      </c>
      <c r="B2403" s="301">
        <v>2020</v>
      </c>
      <c r="C2403" s="302" t="s">
        <v>32</v>
      </c>
      <c r="D2403" s="302" t="s">
        <v>33</v>
      </c>
      <c r="E2403" s="302" t="s">
        <v>28</v>
      </c>
      <c r="F2403" s="302" t="s">
        <v>34</v>
      </c>
      <c r="G2403" s="302" t="s">
        <v>25</v>
      </c>
      <c r="H2403" s="301">
        <v>172252</v>
      </c>
      <c r="I2403" s="301">
        <v>29248</v>
      </c>
      <c r="J2403" s="301">
        <v>47354</v>
      </c>
      <c r="K2403" s="301">
        <v>2648596</v>
      </c>
      <c r="L2403" s="301">
        <v>4273</v>
      </c>
      <c r="M2403" s="301">
        <v>4.0310510000000001E-2</v>
      </c>
    </row>
    <row r="2404" spans="1:13" ht="14.5" x14ac:dyDescent="0.35">
      <c r="A2404" s="301">
        <v>2020020302</v>
      </c>
      <c r="B2404" s="301">
        <v>2020</v>
      </c>
      <c r="C2404" s="302" t="s">
        <v>32</v>
      </c>
      <c r="D2404" s="302" t="s">
        <v>33</v>
      </c>
      <c r="E2404" s="302" t="s">
        <v>28</v>
      </c>
      <c r="F2404" s="302" t="s">
        <v>34</v>
      </c>
      <c r="G2404" s="302" t="s">
        <v>27</v>
      </c>
      <c r="H2404" s="301">
        <v>293763</v>
      </c>
      <c r="I2404" s="301">
        <v>53468</v>
      </c>
      <c r="J2404" s="301">
        <v>81040</v>
      </c>
      <c r="K2404" s="301">
        <v>4907672</v>
      </c>
      <c r="L2404" s="301">
        <v>7460</v>
      </c>
      <c r="M2404" s="301">
        <v>3.9380470000000001E-2</v>
      </c>
    </row>
    <row r="2405" spans="1:13" ht="14.5" x14ac:dyDescent="0.35">
      <c r="A2405" s="301">
        <v>2020020303</v>
      </c>
      <c r="B2405" s="301">
        <v>2020</v>
      </c>
      <c r="C2405" s="302" t="s">
        <v>32</v>
      </c>
      <c r="D2405" s="302" t="s">
        <v>33</v>
      </c>
      <c r="E2405" s="302" t="s">
        <v>28</v>
      </c>
      <c r="F2405" s="302" t="s">
        <v>34</v>
      </c>
      <c r="G2405" s="302" t="s">
        <v>35</v>
      </c>
      <c r="H2405" s="301">
        <v>2772894</v>
      </c>
      <c r="I2405" s="301">
        <v>546626</v>
      </c>
      <c r="J2405" s="301">
        <v>893879</v>
      </c>
      <c r="K2405" s="301">
        <v>57003776</v>
      </c>
      <c r="L2405" s="301">
        <v>93608</v>
      </c>
      <c r="M2405" s="301">
        <v>2.9622320000000001E-2</v>
      </c>
    </row>
    <row r="2406" spans="1:13" ht="14.5" x14ac:dyDescent="0.35">
      <c r="A2406" s="301">
        <v>2020020311</v>
      </c>
      <c r="B2406" s="301">
        <v>2020</v>
      </c>
      <c r="C2406" s="302" t="s">
        <v>32</v>
      </c>
      <c r="D2406" s="302" t="s">
        <v>33</v>
      </c>
      <c r="E2406" s="302" t="s">
        <v>28</v>
      </c>
      <c r="F2406" s="302" t="s">
        <v>36</v>
      </c>
      <c r="G2406" s="302" t="s">
        <v>25</v>
      </c>
      <c r="H2406" s="301">
        <v>113185</v>
      </c>
      <c r="I2406" s="301">
        <v>20036</v>
      </c>
      <c r="J2406" s="301">
        <v>33238</v>
      </c>
      <c r="K2406" s="301">
        <v>1893048</v>
      </c>
      <c r="L2406" s="301">
        <v>3106</v>
      </c>
      <c r="M2406" s="301">
        <v>3.6444450000000003E-2</v>
      </c>
    </row>
    <row r="2407" spans="1:13" ht="14.5" x14ac:dyDescent="0.35">
      <c r="A2407" s="301">
        <v>2020020312</v>
      </c>
      <c r="B2407" s="301">
        <v>2020</v>
      </c>
      <c r="C2407" s="302" t="s">
        <v>32</v>
      </c>
      <c r="D2407" s="302" t="s">
        <v>33</v>
      </c>
      <c r="E2407" s="302" t="s">
        <v>28</v>
      </c>
      <c r="F2407" s="302" t="s">
        <v>36</v>
      </c>
      <c r="G2407" s="302" t="s">
        <v>27</v>
      </c>
      <c r="H2407" s="301">
        <v>67132</v>
      </c>
      <c r="I2407" s="301">
        <v>12812</v>
      </c>
      <c r="J2407" s="301">
        <v>19312</v>
      </c>
      <c r="K2407" s="301">
        <v>1248536</v>
      </c>
      <c r="L2407" s="301">
        <v>1866</v>
      </c>
      <c r="M2407" s="301">
        <v>3.5977660000000002E-2</v>
      </c>
    </row>
    <row r="2408" spans="1:13" ht="14.5" x14ac:dyDescent="0.35">
      <c r="A2408" s="301">
        <v>2020020313</v>
      </c>
      <c r="B2408" s="301">
        <v>2020</v>
      </c>
      <c r="C2408" s="302" t="s">
        <v>32</v>
      </c>
      <c r="D2408" s="302" t="s">
        <v>33</v>
      </c>
      <c r="E2408" s="302" t="s">
        <v>28</v>
      </c>
      <c r="F2408" s="302" t="s">
        <v>36</v>
      </c>
      <c r="G2408" s="302" t="s">
        <v>35</v>
      </c>
      <c r="H2408" s="301">
        <v>219885</v>
      </c>
      <c r="I2408" s="301">
        <v>49654</v>
      </c>
      <c r="J2408" s="301">
        <v>74463</v>
      </c>
      <c r="K2408" s="301">
        <v>4980470</v>
      </c>
      <c r="L2408" s="301">
        <v>7433</v>
      </c>
      <c r="M2408" s="301">
        <v>2.958059E-2</v>
      </c>
    </row>
    <row r="2409" spans="1:13" ht="14.5" x14ac:dyDescent="0.35">
      <c r="A2409" s="301">
        <v>2020100103</v>
      </c>
      <c r="B2409" s="301">
        <v>2020</v>
      </c>
      <c r="C2409" s="302" t="s">
        <v>37</v>
      </c>
      <c r="D2409" s="302" t="s">
        <v>38</v>
      </c>
      <c r="E2409" s="302" t="s">
        <v>25</v>
      </c>
      <c r="F2409" s="302" t="s">
        <v>26</v>
      </c>
      <c r="G2409" s="302" t="s">
        <v>26</v>
      </c>
      <c r="H2409" s="301">
        <v>174140</v>
      </c>
      <c r="I2409" s="301">
        <v>506881</v>
      </c>
      <c r="J2409" s="301">
        <v>23743</v>
      </c>
      <c r="K2409" s="301">
        <v>41414532</v>
      </c>
      <c r="L2409" s="301">
        <v>1870</v>
      </c>
      <c r="M2409" s="301">
        <v>9.3104300000000001E-2</v>
      </c>
    </row>
    <row r="2410" spans="1:13" ht="14.5" x14ac:dyDescent="0.35">
      <c r="A2410" s="301">
        <v>2020100203</v>
      </c>
      <c r="B2410" s="301">
        <v>2020</v>
      </c>
      <c r="C2410" s="302" t="s">
        <v>37</v>
      </c>
      <c r="D2410" s="302" t="s">
        <v>38</v>
      </c>
      <c r="E2410" s="302" t="s">
        <v>27</v>
      </c>
      <c r="F2410" s="302" t="s">
        <v>26</v>
      </c>
      <c r="G2410" s="302" t="s">
        <v>26</v>
      </c>
      <c r="H2410" s="301">
        <v>148486</v>
      </c>
      <c r="I2410" s="301">
        <v>132810</v>
      </c>
      <c r="J2410" s="301">
        <v>19164</v>
      </c>
      <c r="K2410" s="301">
        <v>14117815</v>
      </c>
      <c r="L2410" s="301">
        <v>2030</v>
      </c>
      <c r="M2410" s="301">
        <v>7.3151830000000001E-2</v>
      </c>
    </row>
    <row r="2411" spans="1:13" ht="14.5" x14ac:dyDescent="0.35">
      <c r="A2411" s="301">
        <v>2020100303</v>
      </c>
      <c r="B2411" s="301">
        <v>2020</v>
      </c>
      <c r="C2411" s="302" t="s">
        <v>37</v>
      </c>
      <c r="D2411" s="302" t="s">
        <v>38</v>
      </c>
      <c r="E2411" s="302" t="s">
        <v>28</v>
      </c>
      <c r="F2411" s="302" t="s">
        <v>26</v>
      </c>
      <c r="G2411" s="302" t="s">
        <v>26</v>
      </c>
      <c r="H2411" s="301">
        <v>180588</v>
      </c>
      <c r="I2411" s="301">
        <v>53413</v>
      </c>
      <c r="J2411" s="301">
        <v>48266</v>
      </c>
      <c r="K2411" s="301">
        <v>5373938</v>
      </c>
      <c r="L2411" s="301">
        <v>4782</v>
      </c>
      <c r="M2411" s="301">
        <v>3.7760719999999998E-2</v>
      </c>
    </row>
    <row r="2412" spans="1:13" ht="14.5" x14ac:dyDescent="0.35">
      <c r="A2412" s="301">
        <v>2020110103</v>
      </c>
      <c r="B2412" s="301">
        <v>2020</v>
      </c>
      <c r="C2412" s="302" t="s">
        <v>39</v>
      </c>
      <c r="D2412" s="302" t="s">
        <v>40</v>
      </c>
      <c r="E2412" s="302" t="s">
        <v>25</v>
      </c>
      <c r="F2412" s="302" t="s">
        <v>34</v>
      </c>
      <c r="G2412" s="302" t="s">
        <v>26</v>
      </c>
      <c r="H2412" s="301">
        <v>1061439</v>
      </c>
      <c r="I2412" s="301">
        <v>603738</v>
      </c>
      <c r="J2412" s="301">
        <v>185805</v>
      </c>
      <c r="K2412" s="301">
        <v>67479494</v>
      </c>
      <c r="L2412" s="301">
        <v>20709</v>
      </c>
      <c r="M2412" s="301">
        <v>5.1254750000000002E-2</v>
      </c>
    </row>
    <row r="2413" spans="1:13" ht="14.5" x14ac:dyDescent="0.35">
      <c r="A2413" s="301">
        <v>2020110113</v>
      </c>
      <c r="B2413" s="301">
        <v>2020</v>
      </c>
      <c r="C2413" s="302" t="s">
        <v>39</v>
      </c>
      <c r="D2413" s="302" t="s">
        <v>40</v>
      </c>
      <c r="E2413" s="302" t="s">
        <v>25</v>
      </c>
      <c r="F2413" s="302" t="s">
        <v>36</v>
      </c>
      <c r="G2413" s="302" t="s">
        <v>26</v>
      </c>
      <c r="H2413" s="301">
        <v>761556</v>
      </c>
      <c r="I2413" s="301">
        <v>867626</v>
      </c>
      <c r="J2413" s="301">
        <v>170861</v>
      </c>
      <c r="K2413" s="301">
        <v>101931156</v>
      </c>
      <c r="L2413" s="301">
        <v>20302</v>
      </c>
      <c r="M2413" s="301">
        <v>3.7511719999999998E-2</v>
      </c>
    </row>
    <row r="2414" spans="1:13" ht="14.5" x14ac:dyDescent="0.35">
      <c r="A2414" s="301">
        <v>2020110203</v>
      </c>
      <c r="B2414" s="301">
        <v>2020</v>
      </c>
      <c r="C2414" s="302" t="s">
        <v>39</v>
      </c>
      <c r="D2414" s="302" t="s">
        <v>40</v>
      </c>
      <c r="E2414" s="302" t="s">
        <v>27</v>
      </c>
      <c r="F2414" s="302" t="s">
        <v>34</v>
      </c>
      <c r="G2414" s="302" t="s">
        <v>26</v>
      </c>
      <c r="H2414" s="301">
        <v>555680</v>
      </c>
      <c r="I2414" s="301">
        <v>220147</v>
      </c>
      <c r="J2414" s="301">
        <v>142143</v>
      </c>
      <c r="K2414" s="301">
        <v>24846516</v>
      </c>
      <c r="L2414" s="301">
        <v>16083</v>
      </c>
      <c r="M2414" s="301">
        <v>3.4550749999999998E-2</v>
      </c>
    </row>
    <row r="2415" spans="1:13" ht="14.5" x14ac:dyDescent="0.35">
      <c r="A2415" s="301">
        <v>2020110213</v>
      </c>
      <c r="B2415" s="301">
        <v>2020</v>
      </c>
      <c r="C2415" s="302" t="s">
        <v>39</v>
      </c>
      <c r="D2415" s="302" t="s">
        <v>40</v>
      </c>
      <c r="E2415" s="302" t="s">
        <v>27</v>
      </c>
      <c r="F2415" s="302" t="s">
        <v>36</v>
      </c>
      <c r="G2415" s="302" t="s">
        <v>26</v>
      </c>
      <c r="H2415" s="301">
        <v>955015</v>
      </c>
      <c r="I2415" s="301">
        <v>563568</v>
      </c>
      <c r="J2415" s="301">
        <v>440278</v>
      </c>
      <c r="K2415" s="301">
        <v>67034746</v>
      </c>
      <c r="L2415" s="301">
        <v>52407</v>
      </c>
      <c r="M2415" s="301">
        <v>1.822288E-2</v>
      </c>
    </row>
    <row r="2416" spans="1:13" ht="14.5" x14ac:dyDescent="0.35">
      <c r="A2416" s="301">
        <v>2020110303</v>
      </c>
      <c r="B2416" s="301">
        <v>2020</v>
      </c>
      <c r="C2416" s="302" t="s">
        <v>39</v>
      </c>
      <c r="D2416" s="302" t="s">
        <v>40</v>
      </c>
      <c r="E2416" s="302" t="s">
        <v>28</v>
      </c>
      <c r="F2416" s="302" t="s">
        <v>34</v>
      </c>
      <c r="G2416" s="302" t="s">
        <v>26</v>
      </c>
      <c r="H2416" s="301">
        <v>625078</v>
      </c>
      <c r="I2416" s="301">
        <v>288115</v>
      </c>
      <c r="J2416" s="301">
        <v>354145</v>
      </c>
      <c r="K2416" s="301">
        <v>34456160</v>
      </c>
      <c r="L2416" s="301">
        <v>42369</v>
      </c>
      <c r="M2416" s="301">
        <v>1.475331E-2</v>
      </c>
    </row>
    <row r="2417" spans="1:13" ht="14.5" x14ac:dyDescent="0.35">
      <c r="A2417" s="301">
        <v>2020110313</v>
      </c>
      <c r="B2417" s="301">
        <v>2020</v>
      </c>
      <c r="C2417" s="302" t="s">
        <v>39</v>
      </c>
      <c r="D2417" s="302" t="s">
        <v>40</v>
      </c>
      <c r="E2417" s="302" t="s">
        <v>28</v>
      </c>
      <c r="F2417" s="302" t="s">
        <v>36</v>
      </c>
      <c r="G2417" s="302" t="s">
        <v>26</v>
      </c>
      <c r="H2417" s="301">
        <v>1726049</v>
      </c>
      <c r="I2417" s="301">
        <v>813803</v>
      </c>
      <c r="J2417" s="301">
        <v>1007749</v>
      </c>
      <c r="K2417" s="301">
        <v>97290995</v>
      </c>
      <c r="L2417" s="301">
        <v>120523</v>
      </c>
      <c r="M2417" s="301">
        <v>1.43213E-2</v>
      </c>
    </row>
    <row r="2418" spans="1:13" ht="14.5" x14ac:dyDescent="0.35">
      <c r="A2418" s="301">
        <v>2020110403</v>
      </c>
      <c r="B2418" s="301">
        <v>2020</v>
      </c>
      <c r="C2418" s="302" t="s">
        <v>39</v>
      </c>
      <c r="D2418" s="302" t="s">
        <v>40</v>
      </c>
      <c r="E2418" s="302" t="s">
        <v>29</v>
      </c>
      <c r="F2418" s="302" t="s">
        <v>34</v>
      </c>
      <c r="G2418" s="302" t="s">
        <v>26</v>
      </c>
      <c r="H2418" s="301">
        <v>102149</v>
      </c>
      <c r="I2418" s="301">
        <v>30256</v>
      </c>
      <c r="J2418" s="301">
        <v>50170</v>
      </c>
      <c r="K2418" s="301">
        <v>3526158</v>
      </c>
      <c r="L2418" s="301">
        <v>5813</v>
      </c>
      <c r="M2418" s="301">
        <v>1.7573760000000001E-2</v>
      </c>
    </row>
    <row r="2419" spans="1:13" ht="14.5" x14ac:dyDescent="0.35">
      <c r="A2419" s="301">
        <v>2020110413</v>
      </c>
      <c r="B2419" s="301">
        <v>2020</v>
      </c>
      <c r="C2419" s="302" t="s">
        <v>39</v>
      </c>
      <c r="D2419" s="302" t="s">
        <v>40</v>
      </c>
      <c r="E2419" s="302" t="s">
        <v>29</v>
      </c>
      <c r="F2419" s="302" t="s">
        <v>36</v>
      </c>
      <c r="G2419" s="302" t="s">
        <v>26</v>
      </c>
      <c r="H2419" s="301">
        <v>469940</v>
      </c>
      <c r="I2419" s="301">
        <v>201848</v>
      </c>
      <c r="J2419" s="301">
        <v>322130</v>
      </c>
      <c r="K2419" s="301">
        <v>24267248</v>
      </c>
      <c r="L2419" s="301">
        <v>38734</v>
      </c>
      <c r="M2419" s="301">
        <v>1.2132570000000001E-2</v>
      </c>
    </row>
    <row r="2420" spans="1:13" ht="14.5" x14ac:dyDescent="0.35">
      <c r="A2420" s="301">
        <v>2020130101</v>
      </c>
      <c r="B2420" s="301">
        <v>2020</v>
      </c>
      <c r="C2420" s="302" t="s">
        <v>63</v>
      </c>
      <c r="D2420" s="302" t="s">
        <v>64</v>
      </c>
      <c r="E2420" s="302" t="s">
        <v>65</v>
      </c>
      <c r="F2420" s="302" t="s">
        <v>26</v>
      </c>
      <c r="G2420" s="302" t="s">
        <v>25</v>
      </c>
      <c r="H2420" s="301">
        <v>75409</v>
      </c>
      <c r="I2420" s="301">
        <v>40200</v>
      </c>
      <c r="J2420" s="301">
        <v>16247</v>
      </c>
      <c r="K2420" s="301">
        <v>3155692</v>
      </c>
      <c r="L2420" s="301">
        <v>1314</v>
      </c>
      <c r="M2420" s="301">
        <v>5.7381870000000001E-2</v>
      </c>
    </row>
    <row r="2421" spans="1:13" ht="14.5" x14ac:dyDescent="0.35">
      <c r="A2421" s="301">
        <v>2020130401</v>
      </c>
      <c r="B2421" s="301">
        <v>2020</v>
      </c>
      <c r="C2421" s="302" t="s">
        <v>63</v>
      </c>
      <c r="D2421" s="302" t="s">
        <v>64</v>
      </c>
      <c r="E2421" s="302" t="s">
        <v>29</v>
      </c>
      <c r="F2421" s="302" t="s">
        <v>26</v>
      </c>
      <c r="G2421" s="302" t="s">
        <v>25</v>
      </c>
      <c r="H2421" s="301">
        <v>157565</v>
      </c>
      <c r="I2421" s="301">
        <v>26240</v>
      </c>
      <c r="J2421" s="301">
        <v>66749</v>
      </c>
      <c r="K2421" s="301">
        <v>2494404</v>
      </c>
      <c r="L2421" s="301">
        <v>6377</v>
      </c>
      <c r="M2421" s="301">
        <v>2.4709410000000001E-2</v>
      </c>
    </row>
    <row r="2422" spans="1:13" ht="14.5" x14ac:dyDescent="0.35">
      <c r="A2422" s="301">
        <v>2020130403</v>
      </c>
      <c r="B2422" s="301">
        <v>2020</v>
      </c>
      <c r="C2422" s="302" t="s">
        <v>63</v>
      </c>
      <c r="D2422" s="302" t="s">
        <v>64</v>
      </c>
      <c r="E2422" s="302" t="s">
        <v>26</v>
      </c>
      <c r="F2422" s="302" t="s">
        <v>26</v>
      </c>
      <c r="G2422" s="302" t="s">
        <v>66</v>
      </c>
      <c r="H2422" s="301">
        <v>958063</v>
      </c>
      <c r="I2422" s="301">
        <v>271057</v>
      </c>
      <c r="J2422" s="301">
        <v>374421</v>
      </c>
      <c r="K2422" s="301">
        <v>25495602</v>
      </c>
      <c r="L2422" s="301">
        <v>35271</v>
      </c>
      <c r="M2422" s="301">
        <v>2.716302E-2</v>
      </c>
    </row>
    <row r="2423" spans="1:13" ht="14.5" x14ac:dyDescent="0.35">
      <c r="A2423" s="301">
        <v>2020140103</v>
      </c>
      <c r="B2423" s="301">
        <v>2020</v>
      </c>
      <c r="C2423" s="302" t="s">
        <v>41</v>
      </c>
      <c r="D2423" s="302" t="s">
        <v>42</v>
      </c>
      <c r="E2423" s="302" t="s">
        <v>25</v>
      </c>
      <c r="F2423" s="302" t="s">
        <v>26</v>
      </c>
      <c r="G2423" s="302" t="s">
        <v>26</v>
      </c>
      <c r="H2423" s="301">
        <v>235525</v>
      </c>
      <c r="I2423" s="301">
        <v>398505</v>
      </c>
      <c r="J2423" s="301">
        <v>22976</v>
      </c>
      <c r="K2423" s="301">
        <v>35680262</v>
      </c>
      <c r="L2423" s="301">
        <v>1991</v>
      </c>
      <c r="M2423" s="301">
        <v>0.1183181</v>
      </c>
    </row>
    <row r="2424" spans="1:13" ht="14.5" x14ac:dyDescent="0.35">
      <c r="A2424" s="301">
        <v>2020140203</v>
      </c>
      <c r="B2424" s="301">
        <v>2020</v>
      </c>
      <c r="C2424" s="302" t="s">
        <v>41</v>
      </c>
      <c r="D2424" s="302" t="s">
        <v>42</v>
      </c>
      <c r="E2424" s="302" t="s">
        <v>27</v>
      </c>
      <c r="F2424" s="302" t="s">
        <v>26</v>
      </c>
      <c r="G2424" s="302" t="s">
        <v>26</v>
      </c>
      <c r="H2424" s="301">
        <v>418001</v>
      </c>
      <c r="I2424" s="301">
        <v>401091</v>
      </c>
      <c r="J2424" s="301">
        <v>68145</v>
      </c>
      <c r="K2424" s="301">
        <v>40951317</v>
      </c>
      <c r="L2424" s="301">
        <v>6931</v>
      </c>
      <c r="M2424" s="301">
        <v>6.0309509999999997E-2</v>
      </c>
    </row>
    <row r="2425" spans="1:13" ht="14.5" x14ac:dyDescent="0.35">
      <c r="A2425" s="301">
        <v>2020140303</v>
      </c>
      <c r="B2425" s="301">
        <v>2020</v>
      </c>
      <c r="C2425" s="302" t="s">
        <v>41</v>
      </c>
      <c r="D2425" s="302" t="s">
        <v>42</v>
      </c>
      <c r="E2425" s="302" t="s">
        <v>28</v>
      </c>
      <c r="F2425" s="302" t="s">
        <v>26</v>
      </c>
      <c r="G2425" s="302" t="s">
        <v>26</v>
      </c>
      <c r="H2425" s="301">
        <v>1675478</v>
      </c>
      <c r="I2425" s="301">
        <v>650212</v>
      </c>
      <c r="J2425" s="301">
        <v>404013</v>
      </c>
      <c r="K2425" s="301">
        <v>69701578</v>
      </c>
      <c r="L2425" s="301">
        <v>43138</v>
      </c>
      <c r="M2425" s="301">
        <v>3.8839569999999997E-2</v>
      </c>
    </row>
    <row r="2426" spans="1:13" ht="14.5" x14ac:dyDescent="0.35">
      <c r="A2426" s="301">
        <v>2020200103</v>
      </c>
      <c r="B2426" s="301">
        <v>2020</v>
      </c>
      <c r="C2426" s="302" t="s">
        <v>43</v>
      </c>
      <c r="D2426" s="302" t="s">
        <v>44</v>
      </c>
      <c r="E2426" s="302" t="s">
        <v>25</v>
      </c>
      <c r="F2426" s="302" t="s">
        <v>26</v>
      </c>
      <c r="G2426" s="302" t="s">
        <v>26</v>
      </c>
      <c r="H2426" s="301">
        <v>624647</v>
      </c>
      <c r="I2426" s="301">
        <v>342034</v>
      </c>
      <c r="J2426" s="301">
        <v>86896</v>
      </c>
      <c r="K2426" s="301">
        <v>33168341</v>
      </c>
      <c r="L2426" s="301">
        <v>8326</v>
      </c>
      <c r="M2426" s="301">
        <v>7.5023179999999995E-2</v>
      </c>
    </row>
    <row r="2427" spans="1:13" ht="14.5" x14ac:dyDescent="0.35">
      <c r="A2427" s="301">
        <v>2020200203</v>
      </c>
      <c r="B2427" s="301">
        <v>2020</v>
      </c>
      <c r="C2427" s="302" t="s">
        <v>43</v>
      </c>
      <c r="D2427" s="302" t="s">
        <v>44</v>
      </c>
      <c r="E2427" s="302" t="s">
        <v>27</v>
      </c>
      <c r="F2427" s="302" t="s">
        <v>26</v>
      </c>
      <c r="G2427" s="302" t="s">
        <v>26</v>
      </c>
      <c r="H2427" s="301">
        <v>1342294</v>
      </c>
      <c r="I2427" s="301">
        <v>371542</v>
      </c>
      <c r="J2427" s="301">
        <v>283141</v>
      </c>
      <c r="K2427" s="301">
        <v>36740623</v>
      </c>
      <c r="L2427" s="301">
        <v>28044</v>
      </c>
      <c r="M2427" s="301">
        <v>4.786398E-2</v>
      </c>
    </row>
    <row r="2428" spans="1:13" ht="14.5" x14ac:dyDescent="0.35">
      <c r="A2428" s="301">
        <v>2020200303</v>
      </c>
      <c r="B2428" s="301">
        <v>2020</v>
      </c>
      <c r="C2428" s="302" t="s">
        <v>43</v>
      </c>
      <c r="D2428" s="302" t="s">
        <v>44</v>
      </c>
      <c r="E2428" s="302" t="s">
        <v>28</v>
      </c>
      <c r="F2428" s="302" t="s">
        <v>26</v>
      </c>
      <c r="G2428" s="302" t="s">
        <v>26</v>
      </c>
      <c r="H2428" s="301">
        <v>3129317</v>
      </c>
      <c r="I2428" s="301">
        <v>575298</v>
      </c>
      <c r="J2428" s="301">
        <v>989937</v>
      </c>
      <c r="K2428" s="301">
        <v>53534680</v>
      </c>
      <c r="L2428" s="301">
        <v>91025</v>
      </c>
      <c r="M2428" s="301">
        <v>3.4378850000000002E-2</v>
      </c>
    </row>
    <row r="2429" spans="1:13" ht="14.5" x14ac:dyDescent="0.35">
      <c r="A2429" s="301">
        <v>2020240103</v>
      </c>
      <c r="B2429" s="301">
        <v>2020</v>
      </c>
      <c r="C2429" s="302" t="s">
        <v>45</v>
      </c>
      <c r="D2429" s="302" t="s">
        <v>46</v>
      </c>
      <c r="E2429" s="302" t="s">
        <v>25</v>
      </c>
      <c r="F2429" s="302" t="s">
        <v>26</v>
      </c>
      <c r="G2429" s="302" t="s">
        <v>26</v>
      </c>
      <c r="H2429" s="301">
        <v>209915</v>
      </c>
      <c r="I2429" s="301">
        <v>132612</v>
      </c>
      <c r="J2429" s="301">
        <v>28187</v>
      </c>
      <c r="K2429" s="301">
        <v>11795738</v>
      </c>
      <c r="L2429" s="301">
        <v>2520</v>
      </c>
      <c r="M2429" s="301">
        <v>8.3303269999999999E-2</v>
      </c>
    </row>
    <row r="2430" spans="1:13" ht="14.5" x14ac:dyDescent="0.35">
      <c r="A2430" s="301">
        <v>2020240203</v>
      </c>
      <c r="B2430" s="301">
        <v>2020</v>
      </c>
      <c r="C2430" s="302" t="s">
        <v>45</v>
      </c>
      <c r="D2430" s="302" t="s">
        <v>46</v>
      </c>
      <c r="E2430" s="302" t="s">
        <v>27</v>
      </c>
      <c r="F2430" s="302" t="s">
        <v>26</v>
      </c>
      <c r="G2430" s="302" t="s">
        <v>26</v>
      </c>
      <c r="H2430" s="301">
        <v>379260</v>
      </c>
      <c r="I2430" s="301">
        <v>87388</v>
      </c>
      <c r="J2430" s="301">
        <v>67124</v>
      </c>
      <c r="K2430" s="301">
        <v>8197388</v>
      </c>
      <c r="L2430" s="301">
        <v>6299</v>
      </c>
      <c r="M2430" s="301">
        <v>6.0211269999999997E-2</v>
      </c>
    </row>
    <row r="2431" spans="1:13" ht="14.5" x14ac:dyDescent="0.35">
      <c r="A2431" s="301">
        <v>2020240303</v>
      </c>
      <c r="B2431" s="301">
        <v>2020</v>
      </c>
      <c r="C2431" s="302" t="s">
        <v>45</v>
      </c>
      <c r="D2431" s="302" t="s">
        <v>46</v>
      </c>
      <c r="E2431" s="302" t="s">
        <v>28</v>
      </c>
      <c r="F2431" s="302" t="s">
        <v>26</v>
      </c>
      <c r="G2431" s="302" t="s">
        <v>26</v>
      </c>
      <c r="H2431" s="301">
        <v>1700132</v>
      </c>
      <c r="I2431" s="301">
        <v>225024</v>
      </c>
      <c r="J2431" s="301">
        <v>425227</v>
      </c>
      <c r="K2431" s="301">
        <v>21071212</v>
      </c>
      <c r="L2431" s="301">
        <v>39699</v>
      </c>
      <c r="M2431" s="301">
        <v>4.2825170000000003E-2</v>
      </c>
    </row>
    <row r="2432" spans="1:13" ht="14.5" x14ac:dyDescent="0.35">
      <c r="A2432" s="301">
        <v>2020260103</v>
      </c>
      <c r="B2432" s="301">
        <v>2020</v>
      </c>
      <c r="C2432" s="302" t="s">
        <v>47</v>
      </c>
      <c r="D2432" s="302" t="s">
        <v>48</v>
      </c>
      <c r="E2432" s="302" t="s">
        <v>25</v>
      </c>
      <c r="F2432" s="302" t="s">
        <v>26</v>
      </c>
      <c r="G2432" s="302" t="s">
        <v>26</v>
      </c>
      <c r="H2432" s="301">
        <v>299781</v>
      </c>
      <c r="I2432" s="301">
        <v>124192</v>
      </c>
      <c r="J2432" s="301">
        <v>34741</v>
      </c>
      <c r="K2432" s="301">
        <v>9806448</v>
      </c>
      <c r="L2432" s="301">
        <v>2752</v>
      </c>
      <c r="M2432" s="301">
        <v>0.10894810000000001</v>
      </c>
    </row>
    <row r="2433" spans="1:13" ht="14.5" x14ac:dyDescent="0.35">
      <c r="A2433" s="301">
        <v>2020260203</v>
      </c>
      <c r="B2433" s="301">
        <v>2020</v>
      </c>
      <c r="C2433" s="302" t="s">
        <v>47</v>
      </c>
      <c r="D2433" s="302" t="s">
        <v>48</v>
      </c>
      <c r="E2433" s="302" t="s">
        <v>27</v>
      </c>
      <c r="F2433" s="302" t="s">
        <v>26</v>
      </c>
      <c r="G2433" s="302" t="s">
        <v>26</v>
      </c>
      <c r="H2433" s="301">
        <v>512700</v>
      </c>
      <c r="I2433" s="301">
        <v>127524</v>
      </c>
      <c r="J2433" s="301">
        <v>95913</v>
      </c>
      <c r="K2433" s="301">
        <v>9965764</v>
      </c>
      <c r="L2433" s="301">
        <v>7508</v>
      </c>
      <c r="M2433" s="301">
        <v>6.8283739999999996E-2</v>
      </c>
    </row>
    <row r="2434" spans="1:13" ht="14.5" x14ac:dyDescent="0.35">
      <c r="A2434" s="301">
        <v>2020260303</v>
      </c>
      <c r="B2434" s="301">
        <v>2020</v>
      </c>
      <c r="C2434" s="302" t="s">
        <v>47</v>
      </c>
      <c r="D2434" s="302" t="s">
        <v>48</v>
      </c>
      <c r="E2434" s="302" t="s">
        <v>28</v>
      </c>
      <c r="F2434" s="302" t="s">
        <v>26</v>
      </c>
      <c r="G2434" s="302" t="s">
        <v>26</v>
      </c>
      <c r="H2434" s="301">
        <v>1210562</v>
      </c>
      <c r="I2434" s="301">
        <v>186664</v>
      </c>
      <c r="J2434" s="301">
        <v>313359</v>
      </c>
      <c r="K2434" s="301">
        <v>15091892</v>
      </c>
      <c r="L2434" s="301">
        <v>25649</v>
      </c>
      <c r="M2434" s="301">
        <v>4.7196830000000002E-2</v>
      </c>
    </row>
    <row r="2435" spans="1:13" ht="14.5" x14ac:dyDescent="0.35">
      <c r="A2435" s="301">
        <v>2020280103</v>
      </c>
      <c r="B2435" s="301">
        <v>2020</v>
      </c>
      <c r="C2435" s="302" t="s">
        <v>49</v>
      </c>
      <c r="D2435" s="302" t="s">
        <v>50</v>
      </c>
      <c r="E2435" s="302" t="s">
        <v>25</v>
      </c>
      <c r="F2435" s="302" t="s">
        <v>26</v>
      </c>
      <c r="G2435" s="302" t="s">
        <v>26</v>
      </c>
      <c r="H2435" s="301">
        <v>2199339</v>
      </c>
      <c r="I2435" s="301">
        <v>994706</v>
      </c>
      <c r="J2435" s="301">
        <v>228878</v>
      </c>
      <c r="K2435" s="301">
        <v>92643745</v>
      </c>
      <c r="L2435" s="301">
        <v>21564</v>
      </c>
      <c r="M2435" s="301">
        <v>0.10199030000000001</v>
      </c>
    </row>
    <row r="2436" spans="1:13" ht="14.5" x14ac:dyDescent="0.35">
      <c r="A2436" s="301">
        <v>2020280203</v>
      </c>
      <c r="B2436" s="301">
        <v>2020</v>
      </c>
      <c r="C2436" s="302" t="s">
        <v>49</v>
      </c>
      <c r="D2436" s="302" t="s">
        <v>50</v>
      </c>
      <c r="E2436" s="302" t="s">
        <v>27</v>
      </c>
      <c r="F2436" s="302" t="s">
        <v>26</v>
      </c>
      <c r="G2436" s="302" t="s">
        <v>26</v>
      </c>
      <c r="H2436" s="301">
        <v>3377239</v>
      </c>
      <c r="I2436" s="301">
        <v>804322</v>
      </c>
      <c r="J2436" s="301">
        <v>619529</v>
      </c>
      <c r="K2436" s="301">
        <v>76701016</v>
      </c>
      <c r="L2436" s="301">
        <v>59201</v>
      </c>
      <c r="M2436" s="301">
        <v>5.7046939999999997E-2</v>
      </c>
    </row>
    <row r="2437" spans="1:13" ht="14.5" x14ac:dyDescent="0.35">
      <c r="A2437" s="301">
        <v>2020280303</v>
      </c>
      <c r="B2437" s="301">
        <v>2020</v>
      </c>
      <c r="C2437" s="302" t="s">
        <v>49</v>
      </c>
      <c r="D2437" s="302" t="s">
        <v>50</v>
      </c>
      <c r="E2437" s="302" t="s">
        <v>28</v>
      </c>
      <c r="F2437" s="302" t="s">
        <v>26</v>
      </c>
      <c r="G2437" s="302" t="s">
        <v>26</v>
      </c>
      <c r="H2437" s="301">
        <v>5145984</v>
      </c>
      <c r="I2437" s="301">
        <v>918171</v>
      </c>
      <c r="J2437" s="301">
        <v>1366435</v>
      </c>
      <c r="K2437" s="301">
        <v>88890442</v>
      </c>
      <c r="L2437" s="301">
        <v>132119</v>
      </c>
      <c r="M2437" s="301">
        <v>3.8949499999999998E-2</v>
      </c>
    </row>
    <row r="2438" spans="1:13" ht="14.5" x14ac:dyDescent="0.35">
      <c r="A2438" s="301">
        <v>2020290103</v>
      </c>
      <c r="B2438" s="301">
        <v>2020</v>
      </c>
      <c r="C2438" s="302" t="s">
        <v>51</v>
      </c>
      <c r="D2438" s="302" t="s">
        <v>52</v>
      </c>
      <c r="E2438" s="302" t="s">
        <v>25</v>
      </c>
      <c r="F2438" s="302" t="s">
        <v>26</v>
      </c>
      <c r="G2438" s="302" t="s">
        <v>26</v>
      </c>
      <c r="H2438" s="301">
        <v>754737</v>
      </c>
      <c r="I2438" s="301">
        <v>429145</v>
      </c>
      <c r="J2438" s="301">
        <v>92741</v>
      </c>
      <c r="K2438" s="301">
        <v>34631860</v>
      </c>
      <c r="L2438" s="301">
        <v>7325</v>
      </c>
      <c r="M2438" s="301">
        <v>0.1030402</v>
      </c>
    </row>
    <row r="2439" spans="1:13" ht="14.5" x14ac:dyDescent="0.35">
      <c r="A2439" s="301">
        <v>2020290203</v>
      </c>
      <c r="B2439" s="301">
        <v>2020</v>
      </c>
      <c r="C2439" s="302" t="s">
        <v>51</v>
      </c>
      <c r="D2439" s="302" t="s">
        <v>52</v>
      </c>
      <c r="E2439" s="302" t="s">
        <v>27</v>
      </c>
      <c r="F2439" s="302" t="s">
        <v>26</v>
      </c>
      <c r="G2439" s="302" t="s">
        <v>26</v>
      </c>
      <c r="H2439" s="301">
        <v>961871</v>
      </c>
      <c r="I2439" s="301">
        <v>270132</v>
      </c>
      <c r="J2439" s="301">
        <v>201753</v>
      </c>
      <c r="K2439" s="301">
        <v>22157300</v>
      </c>
      <c r="L2439" s="301">
        <v>16604</v>
      </c>
      <c r="M2439" s="301">
        <v>5.7929389999999997E-2</v>
      </c>
    </row>
    <row r="2440" spans="1:13" ht="14.5" x14ac:dyDescent="0.35">
      <c r="A2440" s="301">
        <v>2020290303</v>
      </c>
      <c r="B2440" s="301">
        <v>2020</v>
      </c>
      <c r="C2440" s="302" t="s">
        <v>51</v>
      </c>
      <c r="D2440" s="302" t="s">
        <v>52</v>
      </c>
      <c r="E2440" s="302" t="s">
        <v>28</v>
      </c>
      <c r="F2440" s="302" t="s">
        <v>26</v>
      </c>
      <c r="G2440" s="302" t="s">
        <v>26</v>
      </c>
      <c r="H2440" s="301">
        <v>1582343</v>
      </c>
      <c r="I2440" s="301">
        <v>269373</v>
      </c>
      <c r="J2440" s="301">
        <v>434911</v>
      </c>
      <c r="K2440" s="301">
        <v>21524279</v>
      </c>
      <c r="L2440" s="301">
        <v>34346</v>
      </c>
      <c r="M2440" s="301">
        <v>4.6071189999999998E-2</v>
      </c>
    </row>
    <row r="2441" spans="1:13" ht="14.5" x14ac:dyDescent="0.35">
      <c r="A2441" s="301">
        <v>2020320103</v>
      </c>
      <c r="B2441" s="301">
        <v>2020</v>
      </c>
      <c r="C2441" s="302" t="s">
        <v>53</v>
      </c>
      <c r="D2441" s="302" t="s">
        <v>54</v>
      </c>
      <c r="E2441" s="302" t="s">
        <v>25</v>
      </c>
      <c r="F2441" s="302" t="s">
        <v>26</v>
      </c>
      <c r="G2441" s="302" t="s">
        <v>26</v>
      </c>
      <c r="H2441" s="301">
        <v>560813</v>
      </c>
      <c r="I2441" s="301">
        <v>245944</v>
      </c>
      <c r="J2441" s="301">
        <v>69926</v>
      </c>
      <c r="K2441" s="301">
        <v>24630397</v>
      </c>
      <c r="L2441" s="301">
        <v>7143</v>
      </c>
      <c r="M2441" s="301">
        <v>7.8510869999999996E-2</v>
      </c>
    </row>
    <row r="2442" spans="1:13" ht="14.5" x14ac:dyDescent="0.35">
      <c r="A2442" s="301">
        <v>2020320203</v>
      </c>
      <c r="B2442" s="301">
        <v>2020</v>
      </c>
      <c r="C2442" s="302" t="s">
        <v>53</v>
      </c>
      <c r="D2442" s="302" t="s">
        <v>54</v>
      </c>
      <c r="E2442" s="302" t="s">
        <v>27</v>
      </c>
      <c r="F2442" s="302" t="s">
        <v>26</v>
      </c>
      <c r="G2442" s="302" t="s">
        <v>26</v>
      </c>
      <c r="H2442" s="301">
        <v>643477</v>
      </c>
      <c r="I2442" s="301">
        <v>164328</v>
      </c>
      <c r="J2442" s="301">
        <v>116481</v>
      </c>
      <c r="K2442" s="301">
        <v>16682462</v>
      </c>
      <c r="L2442" s="301">
        <v>11814</v>
      </c>
      <c r="M2442" s="301">
        <v>5.4465079999999999E-2</v>
      </c>
    </row>
    <row r="2443" spans="1:13" ht="14.5" x14ac:dyDescent="0.35">
      <c r="A2443" s="301">
        <v>2020320303</v>
      </c>
      <c r="B2443" s="301">
        <v>2020</v>
      </c>
      <c r="C2443" s="302" t="s">
        <v>53</v>
      </c>
      <c r="D2443" s="302" t="s">
        <v>54</v>
      </c>
      <c r="E2443" s="302" t="s">
        <v>28</v>
      </c>
      <c r="F2443" s="302" t="s">
        <v>26</v>
      </c>
      <c r="G2443" s="302" t="s">
        <v>26</v>
      </c>
      <c r="H2443" s="301">
        <v>591075</v>
      </c>
      <c r="I2443" s="301">
        <v>90169</v>
      </c>
      <c r="J2443" s="301">
        <v>132459</v>
      </c>
      <c r="K2443" s="301">
        <v>8808767</v>
      </c>
      <c r="L2443" s="301">
        <v>12950</v>
      </c>
      <c r="M2443" s="301">
        <v>4.5642420000000003E-2</v>
      </c>
    </row>
    <row r="2444" spans="1:13" ht="14.5" x14ac:dyDescent="0.35">
      <c r="A2444" s="301">
        <v>2020330103</v>
      </c>
      <c r="B2444" s="301">
        <v>2020</v>
      </c>
      <c r="C2444" s="302" t="s">
        <v>55</v>
      </c>
      <c r="D2444" s="302" t="s">
        <v>56</v>
      </c>
      <c r="E2444" s="302" t="s">
        <v>25</v>
      </c>
      <c r="F2444" s="302" t="s">
        <v>26</v>
      </c>
      <c r="G2444" s="302" t="s">
        <v>26</v>
      </c>
      <c r="H2444" s="301">
        <v>454536</v>
      </c>
      <c r="I2444" s="301">
        <v>206151</v>
      </c>
      <c r="J2444" s="301">
        <v>52709</v>
      </c>
      <c r="K2444" s="301">
        <v>19317376</v>
      </c>
      <c r="L2444" s="301">
        <v>4941</v>
      </c>
      <c r="M2444" s="301">
        <v>9.1999139999999993E-2</v>
      </c>
    </row>
    <row r="2445" spans="1:13" ht="14.5" x14ac:dyDescent="0.35">
      <c r="A2445" s="301">
        <v>2020330203</v>
      </c>
      <c r="B2445" s="301">
        <v>2020</v>
      </c>
      <c r="C2445" s="302" t="s">
        <v>55</v>
      </c>
      <c r="D2445" s="302" t="s">
        <v>56</v>
      </c>
      <c r="E2445" s="302" t="s">
        <v>27</v>
      </c>
      <c r="F2445" s="302" t="s">
        <v>26</v>
      </c>
      <c r="G2445" s="302" t="s">
        <v>26</v>
      </c>
      <c r="H2445" s="301">
        <v>617578</v>
      </c>
      <c r="I2445" s="301">
        <v>132960</v>
      </c>
      <c r="J2445" s="301">
        <v>99346</v>
      </c>
      <c r="K2445" s="301">
        <v>12222088</v>
      </c>
      <c r="L2445" s="301">
        <v>9135</v>
      </c>
      <c r="M2445" s="301">
        <v>6.7607390000000003E-2</v>
      </c>
    </row>
    <row r="2446" spans="1:13" ht="14.5" x14ac:dyDescent="0.35">
      <c r="A2446" s="301">
        <v>2020330303</v>
      </c>
      <c r="B2446" s="301">
        <v>2020</v>
      </c>
      <c r="C2446" s="302" t="s">
        <v>55</v>
      </c>
      <c r="D2446" s="302" t="s">
        <v>56</v>
      </c>
      <c r="E2446" s="302" t="s">
        <v>28</v>
      </c>
      <c r="F2446" s="302" t="s">
        <v>26</v>
      </c>
      <c r="G2446" s="302" t="s">
        <v>26</v>
      </c>
      <c r="H2446" s="301">
        <v>1159946</v>
      </c>
      <c r="I2446" s="301">
        <v>168083</v>
      </c>
      <c r="J2446" s="301">
        <v>276610</v>
      </c>
      <c r="K2446" s="301">
        <v>15234919</v>
      </c>
      <c r="L2446" s="301">
        <v>25166</v>
      </c>
      <c r="M2446" s="301">
        <v>4.6091300000000002E-2</v>
      </c>
    </row>
    <row r="2447" spans="1:13" ht="14.5" x14ac:dyDescent="0.35">
      <c r="A2447" s="301">
        <v>2020370103</v>
      </c>
      <c r="B2447" s="301">
        <v>2020</v>
      </c>
      <c r="C2447" s="302" t="s">
        <v>57</v>
      </c>
      <c r="D2447" s="302" t="s">
        <v>58</v>
      </c>
      <c r="E2447" s="302" t="s">
        <v>25</v>
      </c>
      <c r="F2447" s="302" t="s">
        <v>26</v>
      </c>
      <c r="G2447" s="302" t="s">
        <v>26</v>
      </c>
      <c r="H2447" s="301">
        <v>1204150</v>
      </c>
      <c r="I2447" s="301">
        <v>673999</v>
      </c>
      <c r="J2447" s="301">
        <v>176078</v>
      </c>
      <c r="K2447" s="301">
        <v>15192115</v>
      </c>
      <c r="L2447" s="301">
        <v>3930</v>
      </c>
      <c r="M2447" s="301">
        <v>0.30638159999999998</v>
      </c>
    </row>
    <row r="2448" spans="1:13" ht="14.5" x14ac:dyDescent="0.35">
      <c r="A2448" s="301">
        <v>2020370203</v>
      </c>
      <c r="B2448" s="301">
        <v>2020</v>
      </c>
      <c r="C2448" s="302" t="s">
        <v>57</v>
      </c>
      <c r="D2448" s="302" t="s">
        <v>58</v>
      </c>
      <c r="E2448" s="302" t="s">
        <v>27</v>
      </c>
      <c r="F2448" s="302" t="s">
        <v>26</v>
      </c>
      <c r="G2448" s="302" t="s">
        <v>26</v>
      </c>
      <c r="H2448" s="301">
        <v>1437926</v>
      </c>
      <c r="I2448" s="301">
        <v>524403</v>
      </c>
      <c r="J2448" s="301">
        <v>388216</v>
      </c>
      <c r="K2448" s="301">
        <v>11735675</v>
      </c>
      <c r="L2448" s="301">
        <v>8591</v>
      </c>
      <c r="M2448" s="301">
        <v>0.16737199999999999</v>
      </c>
    </row>
    <row r="2449" spans="1:13" ht="14.5" x14ac:dyDescent="0.35">
      <c r="A2449" s="301">
        <v>2020370303</v>
      </c>
      <c r="B2449" s="301">
        <v>2020</v>
      </c>
      <c r="C2449" s="302" t="s">
        <v>57</v>
      </c>
      <c r="D2449" s="302" t="s">
        <v>58</v>
      </c>
      <c r="E2449" s="302" t="s">
        <v>28</v>
      </c>
      <c r="F2449" s="302" t="s">
        <v>26</v>
      </c>
      <c r="G2449" s="302" t="s">
        <v>26</v>
      </c>
      <c r="H2449" s="301">
        <v>2510164</v>
      </c>
      <c r="I2449" s="301">
        <v>598969</v>
      </c>
      <c r="J2449" s="301">
        <v>1018012</v>
      </c>
      <c r="K2449" s="301">
        <v>13203691</v>
      </c>
      <c r="L2449" s="301">
        <v>22254</v>
      </c>
      <c r="M2449" s="301">
        <v>0.1127954</v>
      </c>
    </row>
    <row r="2450" spans="1:13" ht="14.5" x14ac:dyDescent="0.35">
      <c r="A2450" s="301">
        <v>2020400103</v>
      </c>
      <c r="B2450" s="301">
        <v>2020</v>
      </c>
      <c r="C2450" s="302" t="s">
        <v>59</v>
      </c>
      <c r="D2450" s="302" t="s">
        <v>60</v>
      </c>
      <c r="E2450" s="302" t="s">
        <v>25</v>
      </c>
      <c r="F2450" s="302" t="s">
        <v>26</v>
      </c>
      <c r="G2450" s="302" t="s">
        <v>26</v>
      </c>
      <c r="H2450" s="301">
        <v>413817</v>
      </c>
      <c r="I2450" s="301">
        <v>199048</v>
      </c>
      <c r="J2450" s="301">
        <v>53126</v>
      </c>
      <c r="K2450" s="301">
        <v>17976220</v>
      </c>
      <c r="L2450" s="301">
        <v>4884</v>
      </c>
      <c r="M2450" s="301">
        <v>8.4733520000000007E-2</v>
      </c>
    </row>
    <row r="2451" spans="1:13" ht="14.5" x14ac:dyDescent="0.35">
      <c r="A2451" s="301">
        <v>2020400203</v>
      </c>
      <c r="B2451" s="301">
        <v>2020</v>
      </c>
      <c r="C2451" s="302" t="s">
        <v>59</v>
      </c>
      <c r="D2451" s="302" t="s">
        <v>60</v>
      </c>
      <c r="E2451" s="302" t="s">
        <v>27</v>
      </c>
      <c r="F2451" s="302" t="s">
        <v>26</v>
      </c>
      <c r="G2451" s="302" t="s">
        <v>26</v>
      </c>
      <c r="H2451" s="301">
        <v>454287</v>
      </c>
      <c r="I2451" s="301">
        <v>142924</v>
      </c>
      <c r="J2451" s="301">
        <v>99973</v>
      </c>
      <c r="K2451" s="301">
        <v>13833824</v>
      </c>
      <c r="L2451" s="301">
        <v>9584</v>
      </c>
      <c r="M2451" s="301">
        <v>4.7401359999999997E-2</v>
      </c>
    </row>
    <row r="2452" spans="1:13" ht="14.5" x14ac:dyDescent="0.35">
      <c r="A2452" s="301">
        <v>2020400303</v>
      </c>
      <c r="B2452" s="301">
        <v>2020</v>
      </c>
      <c r="C2452" s="302" t="s">
        <v>59</v>
      </c>
      <c r="D2452" s="302" t="s">
        <v>60</v>
      </c>
      <c r="E2452" s="302" t="s">
        <v>28</v>
      </c>
      <c r="F2452" s="302" t="s">
        <v>26</v>
      </c>
      <c r="G2452" s="302" t="s">
        <v>26</v>
      </c>
      <c r="H2452" s="301">
        <v>233556</v>
      </c>
      <c r="I2452" s="301">
        <v>51212</v>
      </c>
      <c r="J2452" s="301">
        <v>69044</v>
      </c>
      <c r="K2452" s="301">
        <v>4594820</v>
      </c>
      <c r="L2452" s="301">
        <v>6133</v>
      </c>
      <c r="M2452" s="301">
        <v>3.8083779999999998E-2</v>
      </c>
    </row>
    <row r="2453" spans="1:13" ht="14.5" x14ac:dyDescent="0.35">
      <c r="A2453" s="301">
        <v>2020990103</v>
      </c>
      <c r="B2453" s="301">
        <v>2020</v>
      </c>
      <c r="C2453" s="302" t="s">
        <v>61</v>
      </c>
      <c r="D2453" s="302" t="s">
        <v>62</v>
      </c>
      <c r="E2453" s="302" t="s">
        <v>25</v>
      </c>
      <c r="F2453" s="302" t="s">
        <v>26</v>
      </c>
      <c r="G2453" s="302" t="s">
        <v>26</v>
      </c>
      <c r="H2453" s="301">
        <v>96940</v>
      </c>
      <c r="I2453" s="301">
        <v>21764</v>
      </c>
      <c r="J2453" s="301">
        <v>5124</v>
      </c>
      <c r="K2453" s="301">
        <v>1205516</v>
      </c>
      <c r="L2453" s="301">
        <v>316</v>
      </c>
      <c r="M2453" s="301">
        <v>0.30639959999999999</v>
      </c>
    </row>
    <row r="2454" spans="1:13" ht="14.5" x14ac:dyDescent="0.35">
      <c r="A2454" s="301">
        <v>2020990203</v>
      </c>
      <c r="B2454" s="301">
        <v>2020</v>
      </c>
      <c r="C2454" s="302" t="s">
        <v>61</v>
      </c>
      <c r="D2454" s="302" t="s">
        <v>62</v>
      </c>
      <c r="E2454" s="302" t="s">
        <v>27</v>
      </c>
      <c r="F2454" s="302" t="s">
        <v>26</v>
      </c>
      <c r="G2454" s="302" t="s">
        <v>26</v>
      </c>
      <c r="H2454" s="301">
        <v>173975</v>
      </c>
      <c r="I2454" s="301">
        <v>29458</v>
      </c>
      <c r="J2454" s="301">
        <v>22210</v>
      </c>
      <c r="K2454" s="301">
        <v>1134150</v>
      </c>
      <c r="L2454" s="301">
        <v>868</v>
      </c>
      <c r="M2454" s="301">
        <v>0.20034260000000001</v>
      </c>
    </row>
    <row r="2455" spans="1:13" ht="14.5" x14ac:dyDescent="0.35">
      <c r="A2455" s="301">
        <v>2020990303</v>
      </c>
      <c r="B2455" s="301">
        <v>2020</v>
      </c>
      <c r="C2455" s="302" t="s">
        <v>61</v>
      </c>
      <c r="D2455" s="302" t="s">
        <v>62</v>
      </c>
      <c r="E2455" s="302" t="s">
        <v>28</v>
      </c>
      <c r="F2455" s="302" t="s">
        <v>26</v>
      </c>
      <c r="G2455" s="302" t="s">
        <v>26</v>
      </c>
      <c r="H2455" s="301">
        <v>338545</v>
      </c>
      <c r="I2455" s="301">
        <v>47994</v>
      </c>
      <c r="J2455" s="301">
        <v>81975</v>
      </c>
      <c r="K2455" s="301">
        <v>1847963</v>
      </c>
      <c r="L2455" s="301">
        <v>3074</v>
      </c>
      <c r="M2455" s="301">
        <v>0.11012429999999999</v>
      </c>
    </row>
    <row r="2456" spans="1:13" ht="14.5" x14ac:dyDescent="0.35">
      <c r="A2456" s="301">
        <v>2021000103</v>
      </c>
      <c r="B2456" s="301">
        <v>2021</v>
      </c>
      <c r="C2456" s="302" t="s">
        <v>23</v>
      </c>
      <c r="D2456" s="302" t="s">
        <v>24</v>
      </c>
      <c r="E2456" s="302" t="s">
        <v>25</v>
      </c>
      <c r="F2456" s="302" t="s">
        <v>26</v>
      </c>
      <c r="G2456" s="302" t="s">
        <v>26</v>
      </c>
      <c r="H2456" s="301">
        <v>1057924</v>
      </c>
      <c r="I2456" s="301">
        <v>2334355</v>
      </c>
      <c r="J2456" s="301">
        <v>768660</v>
      </c>
      <c r="K2456" s="301">
        <v>28522415</v>
      </c>
      <c r="L2456" s="301">
        <v>9199</v>
      </c>
      <c r="M2456" s="301">
        <v>0.1150033</v>
      </c>
    </row>
    <row r="2457" spans="1:13" ht="14.5" x14ac:dyDescent="0.35">
      <c r="A2457" s="301">
        <v>2021000203</v>
      </c>
      <c r="B2457" s="301">
        <v>2021</v>
      </c>
      <c r="C2457" s="302" t="s">
        <v>23</v>
      </c>
      <c r="D2457" s="302" t="s">
        <v>24</v>
      </c>
      <c r="E2457" s="302" t="s">
        <v>27</v>
      </c>
      <c r="F2457" s="302" t="s">
        <v>26</v>
      </c>
      <c r="G2457" s="302" t="s">
        <v>26</v>
      </c>
      <c r="H2457" s="301">
        <v>3028101</v>
      </c>
      <c r="I2457" s="301">
        <v>4320030</v>
      </c>
      <c r="J2457" s="301">
        <v>3509295</v>
      </c>
      <c r="K2457" s="301">
        <v>49871265</v>
      </c>
      <c r="L2457" s="301">
        <v>40938</v>
      </c>
      <c r="M2457" s="301">
        <v>7.3968580000000006E-2</v>
      </c>
    </row>
    <row r="2458" spans="1:13" ht="14.5" x14ac:dyDescent="0.35">
      <c r="A2458" s="301">
        <v>2021000303</v>
      </c>
      <c r="B2458" s="301">
        <v>2021</v>
      </c>
      <c r="C2458" s="302" t="s">
        <v>23</v>
      </c>
      <c r="D2458" s="302" t="s">
        <v>24</v>
      </c>
      <c r="E2458" s="302" t="s">
        <v>28</v>
      </c>
      <c r="F2458" s="302" t="s">
        <v>26</v>
      </c>
      <c r="G2458" s="302" t="s">
        <v>26</v>
      </c>
      <c r="H2458" s="301">
        <v>2396632</v>
      </c>
      <c r="I2458" s="301">
        <v>2364365</v>
      </c>
      <c r="J2458" s="301">
        <v>2900904</v>
      </c>
      <c r="K2458" s="301">
        <v>27911845</v>
      </c>
      <c r="L2458" s="301">
        <v>34167</v>
      </c>
      <c r="M2458" s="301">
        <v>7.0145250000000006E-2</v>
      </c>
    </row>
    <row r="2459" spans="1:13" ht="14.5" x14ac:dyDescent="0.35">
      <c r="A2459" s="301">
        <v>2021000403</v>
      </c>
      <c r="B2459" s="301">
        <v>2021</v>
      </c>
      <c r="C2459" s="302" t="s">
        <v>23</v>
      </c>
      <c r="D2459" s="302" t="s">
        <v>24</v>
      </c>
      <c r="E2459" s="302" t="s">
        <v>29</v>
      </c>
      <c r="F2459" s="302" t="s">
        <v>26</v>
      </c>
      <c r="G2459" s="302" t="s">
        <v>26</v>
      </c>
      <c r="H2459" s="301">
        <v>11313365</v>
      </c>
      <c r="I2459" s="301">
        <v>7490365</v>
      </c>
      <c r="J2459" s="301">
        <v>16663871</v>
      </c>
      <c r="K2459" s="301">
        <v>97966100</v>
      </c>
      <c r="L2459" s="301">
        <v>219222</v>
      </c>
      <c r="M2459" s="301">
        <v>5.1606949999999999E-2</v>
      </c>
    </row>
    <row r="2460" spans="1:13" ht="14.5" x14ac:dyDescent="0.35">
      <c r="A2460" s="301">
        <v>2021010403</v>
      </c>
      <c r="B2460" s="301">
        <v>2021</v>
      </c>
      <c r="C2460" s="302" t="s">
        <v>30</v>
      </c>
      <c r="D2460" s="302" t="s">
        <v>31</v>
      </c>
      <c r="E2460" s="302" t="s">
        <v>26</v>
      </c>
      <c r="F2460" s="302" t="s">
        <v>26</v>
      </c>
      <c r="G2460" s="302" t="s">
        <v>26</v>
      </c>
      <c r="H2460" s="301">
        <v>209619</v>
      </c>
      <c r="I2460" s="301">
        <v>32060</v>
      </c>
      <c r="J2460" s="301">
        <v>54524</v>
      </c>
      <c r="K2460" s="301">
        <v>3040040</v>
      </c>
      <c r="L2460" s="301">
        <v>5127</v>
      </c>
      <c r="M2460" s="301">
        <v>4.0883780000000002E-2</v>
      </c>
    </row>
    <row r="2461" spans="1:13" ht="14.5" x14ac:dyDescent="0.35">
      <c r="A2461" s="301">
        <v>2021020101</v>
      </c>
      <c r="B2461" s="301">
        <v>2021</v>
      </c>
      <c r="C2461" s="302" t="s">
        <v>32</v>
      </c>
      <c r="D2461" s="302" t="s">
        <v>33</v>
      </c>
      <c r="E2461" s="302" t="s">
        <v>25</v>
      </c>
      <c r="F2461" s="302" t="s">
        <v>34</v>
      </c>
      <c r="G2461" s="302" t="s">
        <v>25</v>
      </c>
      <c r="H2461" s="301">
        <v>38234</v>
      </c>
      <c r="I2461" s="301">
        <v>24500</v>
      </c>
      <c r="J2461" s="301">
        <v>3449</v>
      </c>
      <c r="K2461" s="301">
        <v>2524645</v>
      </c>
      <c r="L2461" s="301">
        <v>340</v>
      </c>
      <c r="M2461" s="301">
        <v>0.1123688</v>
      </c>
    </row>
    <row r="2462" spans="1:13" ht="14.5" x14ac:dyDescent="0.35">
      <c r="A2462" s="301">
        <v>2021020102</v>
      </c>
      <c r="B2462" s="301">
        <v>2021</v>
      </c>
      <c r="C2462" s="302" t="s">
        <v>32</v>
      </c>
      <c r="D2462" s="302" t="s">
        <v>33</v>
      </c>
      <c r="E2462" s="302" t="s">
        <v>25</v>
      </c>
      <c r="F2462" s="302" t="s">
        <v>34</v>
      </c>
      <c r="G2462" s="302" t="s">
        <v>27</v>
      </c>
      <c r="H2462" s="301">
        <v>101016</v>
      </c>
      <c r="I2462" s="301">
        <v>64752</v>
      </c>
      <c r="J2462" s="301">
        <v>14077</v>
      </c>
      <c r="K2462" s="301">
        <v>6416796</v>
      </c>
      <c r="L2462" s="301">
        <v>1428</v>
      </c>
      <c r="M2462" s="301">
        <v>7.0756349999999996E-2</v>
      </c>
    </row>
    <row r="2463" spans="1:13" ht="14.5" x14ac:dyDescent="0.35">
      <c r="A2463" s="301">
        <v>2021020103</v>
      </c>
      <c r="B2463" s="301">
        <v>2021</v>
      </c>
      <c r="C2463" s="302" t="s">
        <v>32</v>
      </c>
      <c r="D2463" s="302" t="s">
        <v>33</v>
      </c>
      <c r="E2463" s="302" t="s">
        <v>25</v>
      </c>
      <c r="F2463" s="302" t="s">
        <v>34</v>
      </c>
      <c r="G2463" s="302" t="s">
        <v>35</v>
      </c>
      <c r="H2463" s="301">
        <v>128864</v>
      </c>
      <c r="I2463" s="301">
        <v>68128</v>
      </c>
      <c r="J2463" s="301">
        <v>19791</v>
      </c>
      <c r="K2463" s="301">
        <v>7220570</v>
      </c>
      <c r="L2463" s="301">
        <v>2127</v>
      </c>
      <c r="M2463" s="301">
        <v>6.0578069999999998E-2</v>
      </c>
    </row>
    <row r="2464" spans="1:13" ht="14.5" x14ac:dyDescent="0.35">
      <c r="A2464" s="301">
        <v>2021020111</v>
      </c>
      <c r="B2464" s="301">
        <v>2021</v>
      </c>
      <c r="C2464" s="302" t="s">
        <v>32</v>
      </c>
      <c r="D2464" s="302" t="s">
        <v>33</v>
      </c>
      <c r="E2464" s="302" t="s">
        <v>25</v>
      </c>
      <c r="F2464" s="302" t="s">
        <v>36</v>
      </c>
      <c r="G2464" s="302" t="s">
        <v>25</v>
      </c>
      <c r="H2464" s="301">
        <v>26318</v>
      </c>
      <c r="I2464" s="301">
        <v>15300</v>
      </c>
      <c r="J2464" s="301">
        <v>3498</v>
      </c>
      <c r="K2464" s="301">
        <v>1485955</v>
      </c>
      <c r="L2464" s="301">
        <v>334</v>
      </c>
      <c r="M2464" s="301">
        <v>7.8825699999999999E-2</v>
      </c>
    </row>
    <row r="2465" spans="1:13" ht="14.5" x14ac:dyDescent="0.35">
      <c r="A2465" s="301">
        <v>2021020112</v>
      </c>
      <c r="B2465" s="301">
        <v>2021</v>
      </c>
      <c r="C2465" s="302" t="s">
        <v>32</v>
      </c>
      <c r="D2465" s="302" t="s">
        <v>33</v>
      </c>
      <c r="E2465" s="302" t="s">
        <v>25</v>
      </c>
      <c r="F2465" s="302" t="s">
        <v>36</v>
      </c>
      <c r="G2465" s="302" t="s">
        <v>27</v>
      </c>
      <c r="H2465" s="301">
        <v>53429</v>
      </c>
      <c r="I2465" s="301">
        <v>45100</v>
      </c>
      <c r="J2465" s="301">
        <v>7468</v>
      </c>
      <c r="K2465" s="301">
        <v>4507338</v>
      </c>
      <c r="L2465" s="301">
        <v>768</v>
      </c>
      <c r="M2465" s="301">
        <v>6.9559369999999995E-2</v>
      </c>
    </row>
    <row r="2466" spans="1:13" ht="14.5" x14ac:dyDescent="0.35">
      <c r="A2466" s="301">
        <v>2021020113</v>
      </c>
      <c r="B2466" s="301">
        <v>2021</v>
      </c>
      <c r="C2466" s="302" t="s">
        <v>32</v>
      </c>
      <c r="D2466" s="302" t="s">
        <v>33</v>
      </c>
      <c r="E2466" s="302" t="s">
        <v>25</v>
      </c>
      <c r="F2466" s="302" t="s">
        <v>36</v>
      </c>
      <c r="G2466" s="302" t="s">
        <v>35</v>
      </c>
      <c r="H2466" s="301">
        <v>49952</v>
      </c>
      <c r="I2466" s="301">
        <v>39113</v>
      </c>
      <c r="J2466" s="301">
        <v>7451</v>
      </c>
      <c r="K2466" s="301">
        <v>4008239</v>
      </c>
      <c r="L2466" s="301">
        <v>761</v>
      </c>
      <c r="M2466" s="301">
        <v>6.5597970000000005E-2</v>
      </c>
    </row>
    <row r="2467" spans="1:13" ht="14.5" x14ac:dyDescent="0.35">
      <c r="A2467" s="301">
        <v>2021020201</v>
      </c>
      <c r="B2467" s="301">
        <v>2021</v>
      </c>
      <c r="C2467" s="302" t="s">
        <v>32</v>
      </c>
      <c r="D2467" s="302" t="s">
        <v>33</v>
      </c>
      <c r="E2467" s="302" t="s">
        <v>27</v>
      </c>
      <c r="F2467" s="302" t="s">
        <v>34</v>
      </c>
      <c r="G2467" s="302" t="s">
        <v>25</v>
      </c>
      <c r="H2467" s="301">
        <v>77390</v>
      </c>
      <c r="I2467" s="301">
        <v>18420</v>
      </c>
      <c r="J2467" s="301">
        <v>14099</v>
      </c>
      <c r="K2467" s="301">
        <v>1806020</v>
      </c>
      <c r="L2467" s="301">
        <v>1383</v>
      </c>
      <c r="M2467" s="301">
        <v>5.5965290000000001E-2</v>
      </c>
    </row>
    <row r="2468" spans="1:13" ht="14.5" x14ac:dyDescent="0.35">
      <c r="A2468" s="301">
        <v>2021020202</v>
      </c>
      <c r="B2468" s="301">
        <v>2021</v>
      </c>
      <c r="C2468" s="302" t="s">
        <v>32</v>
      </c>
      <c r="D2468" s="302" t="s">
        <v>33</v>
      </c>
      <c r="E2468" s="302" t="s">
        <v>27</v>
      </c>
      <c r="F2468" s="302" t="s">
        <v>34</v>
      </c>
      <c r="G2468" s="302" t="s">
        <v>27</v>
      </c>
      <c r="H2468" s="301">
        <v>286077</v>
      </c>
      <c r="I2468" s="301">
        <v>72666</v>
      </c>
      <c r="J2468" s="301">
        <v>55647</v>
      </c>
      <c r="K2468" s="301">
        <v>7500672</v>
      </c>
      <c r="L2468" s="301">
        <v>5749</v>
      </c>
      <c r="M2468" s="301">
        <v>4.9760800000000001E-2</v>
      </c>
    </row>
    <row r="2469" spans="1:13" ht="14.5" x14ac:dyDescent="0.35">
      <c r="A2469" s="301">
        <v>2021020203</v>
      </c>
      <c r="B2469" s="301">
        <v>2021</v>
      </c>
      <c r="C2469" s="302" t="s">
        <v>32</v>
      </c>
      <c r="D2469" s="302" t="s">
        <v>33</v>
      </c>
      <c r="E2469" s="302" t="s">
        <v>27</v>
      </c>
      <c r="F2469" s="302" t="s">
        <v>34</v>
      </c>
      <c r="G2469" s="302" t="s">
        <v>35</v>
      </c>
      <c r="H2469" s="301">
        <v>969888</v>
      </c>
      <c r="I2469" s="301">
        <v>267957</v>
      </c>
      <c r="J2469" s="301">
        <v>215459</v>
      </c>
      <c r="K2469" s="301">
        <v>28314877</v>
      </c>
      <c r="L2469" s="301">
        <v>22661</v>
      </c>
      <c r="M2469" s="301">
        <v>4.279968E-2</v>
      </c>
    </row>
    <row r="2470" spans="1:13" ht="14.5" x14ac:dyDescent="0.35">
      <c r="A2470" s="301">
        <v>2021020211</v>
      </c>
      <c r="B2470" s="301">
        <v>2021</v>
      </c>
      <c r="C2470" s="302" t="s">
        <v>32</v>
      </c>
      <c r="D2470" s="302" t="s">
        <v>33</v>
      </c>
      <c r="E2470" s="302" t="s">
        <v>27</v>
      </c>
      <c r="F2470" s="302" t="s">
        <v>36</v>
      </c>
      <c r="G2470" s="302" t="s">
        <v>25</v>
      </c>
      <c r="H2470" s="301">
        <v>82864</v>
      </c>
      <c r="I2470" s="301">
        <v>22030</v>
      </c>
      <c r="J2470" s="301">
        <v>16749</v>
      </c>
      <c r="K2470" s="301">
        <v>2173840</v>
      </c>
      <c r="L2470" s="301">
        <v>1650</v>
      </c>
      <c r="M2470" s="301">
        <v>5.0219010000000001E-2</v>
      </c>
    </row>
    <row r="2471" spans="1:13" ht="14.5" x14ac:dyDescent="0.35">
      <c r="A2471" s="301">
        <v>2021020212</v>
      </c>
      <c r="B2471" s="301">
        <v>2021</v>
      </c>
      <c r="C2471" s="302" t="s">
        <v>32</v>
      </c>
      <c r="D2471" s="302" t="s">
        <v>33</v>
      </c>
      <c r="E2471" s="302" t="s">
        <v>27</v>
      </c>
      <c r="F2471" s="302" t="s">
        <v>36</v>
      </c>
      <c r="G2471" s="302" t="s">
        <v>27</v>
      </c>
      <c r="H2471" s="301">
        <v>49069</v>
      </c>
      <c r="I2471" s="301">
        <v>14694</v>
      </c>
      <c r="J2471" s="301">
        <v>10392</v>
      </c>
      <c r="K2471" s="301">
        <v>1501949</v>
      </c>
      <c r="L2471" s="301">
        <v>1060</v>
      </c>
      <c r="M2471" s="301">
        <v>4.628989E-2</v>
      </c>
    </row>
    <row r="2472" spans="1:13" ht="14.5" x14ac:dyDescent="0.35">
      <c r="A2472" s="301">
        <v>2021020213</v>
      </c>
      <c r="B2472" s="301">
        <v>2021</v>
      </c>
      <c r="C2472" s="302" t="s">
        <v>32</v>
      </c>
      <c r="D2472" s="302" t="s">
        <v>33</v>
      </c>
      <c r="E2472" s="302" t="s">
        <v>27</v>
      </c>
      <c r="F2472" s="302" t="s">
        <v>36</v>
      </c>
      <c r="G2472" s="302" t="s">
        <v>35</v>
      </c>
      <c r="H2472" s="301">
        <v>276336</v>
      </c>
      <c r="I2472" s="301">
        <v>98622</v>
      </c>
      <c r="J2472" s="301">
        <v>75912</v>
      </c>
      <c r="K2472" s="301">
        <v>10490467</v>
      </c>
      <c r="L2472" s="301">
        <v>8055</v>
      </c>
      <c r="M2472" s="301">
        <v>3.4305330000000002E-2</v>
      </c>
    </row>
    <row r="2473" spans="1:13" ht="14.5" x14ac:dyDescent="0.35">
      <c r="A2473" s="301">
        <v>2021020301</v>
      </c>
      <c r="B2473" s="301">
        <v>2021</v>
      </c>
      <c r="C2473" s="302" t="s">
        <v>32</v>
      </c>
      <c r="D2473" s="302" t="s">
        <v>33</v>
      </c>
      <c r="E2473" s="302" t="s">
        <v>28</v>
      </c>
      <c r="F2473" s="302" t="s">
        <v>34</v>
      </c>
      <c r="G2473" s="302" t="s">
        <v>25</v>
      </c>
      <c r="H2473" s="301">
        <v>185601</v>
      </c>
      <c r="I2473" s="301">
        <v>31640</v>
      </c>
      <c r="J2473" s="301">
        <v>51956</v>
      </c>
      <c r="K2473" s="301">
        <v>3075155</v>
      </c>
      <c r="L2473" s="301">
        <v>5042</v>
      </c>
      <c r="M2473" s="301">
        <v>3.6812860000000003E-2</v>
      </c>
    </row>
    <row r="2474" spans="1:13" ht="14.5" x14ac:dyDescent="0.35">
      <c r="A2474" s="301">
        <v>2021020302</v>
      </c>
      <c r="B2474" s="301">
        <v>2021</v>
      </c>
      <c r="C2474" s="302" t="s">
        <v>32</v>
      </c>
      <c r="D2474" s="302" t="s">
        <v>33</v>
      </c>
      <c r="E2474" s="302" t="s">
        <v>28</v>
      </c>
      <c r="F2474" s="302" t="s">
        <v>34</v>
      </c>
      <c r="G2474" s="302" t="s">
        <v>27</v>
      </c>
      <c r="H2474" s="301">
        <v>310267</v>
      </c>
      <c r="I2474" s="301">
        <v>57055</v>
      </c>
      <c r="J2474" s="301">
        <v>87527</v>
      </c>
      <c r="K2474" s="301">
        <v>5675111</v>
      </c>
      <c r="L2474" s="301">
        <v>8709</v>
      </c>
      <c r="M2474" s="301">
        <v>3.5624410000000002E-2</v>
      </c>
    </row>
    <row r="2475" spans="1:13" ht="14.5" x14ac:dyDescent="0.35">
      <c r="A2475" s="301">
        <v>2021020303</v>
      </c>
      <c r="B2475" s="301">
        <v>2021</v>
      </c>
      <c r="C2475" s="302" t="s">
        <v>32</v>
      </c>
      <c r="D2475" s="302" t="s">
        <v>33</v>
      </c>
      <c r="E2475" s="302" t="s">
        <v>28</v>
      </c>
      <c r="F2475" s="302" t="s">
        <v>34</v>
      </c>
      <c r="G2475" s="302" t="s">
        <v>35</v>
      </c>
      <c r="H2475" s="301">
        <v>2867724</v>
      </c>
      <c r="I2475" s="301">
        <v>547398</v>
      </c>
      <c r="J2475" s="301">
        <v>928702</v>
      </c>
      <c r="K2475" s="301">
        <v>58324797</v>
      </c>
      <c r="L2475" s="301">
        <v>99280</v>
      </c>
      <c r="M2475" s="301">
        <v>2.8885350000000001E-2</v>
      </c>
    </row>
    <row r="2476" spans="1:13" ht="14.5" x14ac:dyDescent="0.35">
      <c r="A2476" s="301">
        <v>2021020311</v>
      </c>
      <c r="B2476" s="301">
        <v>2021</v>
      </c>
      <c r="C2476" s="302" t="s">
        <v>32</v>
      </c>
      <c r="D2476" s="302" t="s">
        <v>33</v>
      </c>
      <c r="E2476" s="302" t="s">
        <v>28</v>
      </c>
      <c r="F2476" s="302" t="s">
        <v>36</v>
      </c>
      <c r="G2476" s="302" t="s">
        <v>25</v>
      </c>
      <c r="H2476" s="301">
        <v>125568</v>
      </c>
      <c r="I2476" s="301">
        <v>22475</v>
      </c>
      <c r="J2476" s="301">
        <v>37891</v>
      </c>
      <c r="K2476" s="301">
        <v>2129480</v>
      </c>
      <c r="L2476" s="301">
        <v>3542</v>
      </c>
      <c r="M2476" s="301">
        <v>3.545413E-2</v>
      </c>
    </row>
    <row r="2477" spans="1:13" ht="14.5" x14ac:dyDescent="0.35">
      <c r="A2477" s="301">
        <v>2021020312</v>
      </c>
      <c r="B2477" s="301">
        <v>2021</v>
      </c>
      <c r="C2477" s="302" t="s">
        <v>32</v>
      </c>
      <c r="D2477" s="302" t="s">
        <v>33</v>
      </c>
      <c r="E2477" s="302" t="s">
        <v>28</v>
      </c>
      <c r="F2477" s="302" t="s">
        <v>36</v>
      </c>
      <c r="G2477" s="302" t="s">
        <v>27</v>
      </c>
      <c r="H2477" s="301">
        <v>55435</v>
      </c>
      <c r="I2477" s="301">
        <v>10529</v>
      </c>
      <c r="J2477" s="301">
        <v>15671</v>
      </c>
      <c r="K2477" s="301">
        <v>1065798</v>
      </c>
      <c r="L2477" s="301">
        <v>1578</v>
      </c>
      <c r="M2477" s="301">
        <v>3.513587E-2</v>
      </c>
    </row>
    <row r="2478" spans="1:13" ht="14.5" x14ac:dyDescent="0.35">
      <c r="A2478" s="301">
        <v>2021020313</v>
      </c>
      <c r="B2478" s="301">
        <v>2021</v>
      </c>
      <c r="C2478" s="302" t="s">
        <v>32</v>
      </c>
      <c r="D2478" s="302" t="s">
        <v>33</v>
      </c>
      <c r="E2478" s="302" t="s">
        <v>28</v>
      </c>
      <c r="F2478" s="302" t="s">
        <v>36</v>
      </c>
      <c r="G2478" s="302" t="s">
        <v>35</v>
      </c>
      <c r="H2478" s="301">
        <v>257859</v>
      </c>
      <c r="I2478" s="301">
        <v>52033</v>
      </c>
      <c r="J2478" s="301">
        <v>85825</v>
      </c>
      <c r="K2478" s="301">
        <v>5504716</v>
      </c>
      <c r="L2478" s="301">
        <v>9143</v>
      </c>
      <c r="M2478" s="301">
        <v>2.8204360000000001E-2</v>
      </c>
    </row>
    <row r="2479" spans="1:13" ht="14.5" x14ac:dyDescent="0.35">
      <c r="A2479" s="301">
        <v>2021100103</v>
      </c>
      <c r="B2479" s="301">
        <v>2021</v>
      </c>
      <c r="C2479" s="302" t="s">
        <v>37</v>
      </c>
      <c r="D2479" s="302" t="s">
        <v>38</v>
      </c>
      <c r="E2479" s="302" t="s">
        <v>25</v>
      </c>
      <c r="F2479" s="302" t="s">
        <v>26</v>
      </c>
      <c r="G2479" s="302" t="s">
        <v>26</v>
      </c>
      <c r="H2479" s="301">
        <v>160261</v>
      </c>
      <c r="I2479" s="301">
        <v>509341</v>
      </c>
      <c r="J2479" s="301">
        <v>24670</v>
      </c>
      <c r="K2479" s="301">
        <v>41197834</v>
      </c>
      <c r="L2479" s="301">
        <v>1927</v>
      </c>
      <c r="M2479" s="301">
        <v>8.3168870000000006E-2</v>
      </c>
    </row>
    <row r="2480" spans="1:13" ht="14.5" x14ac:dyDescent="0.35">
      <c r="A2480" s="301">
        <v>2021100203</v>
      </c>
      <c r="B2480" s="301">
        <v>2021</v>
      </c>
      <c r="C2480" s="302" t="s">
        <v>37</v>
      </c>
      <c r="D2480" s="302" t="s">
        <v>38</v>
      </c>
      <c r="E2480" s="302" t="s">
        <v>27</v>
      </c>
      <c r="F2480" s="302" t="s">
        <v>26</v>
      </c>
      <c r="G2480" s="302" t="s">
        <v>26</v>
      </c>
      <c r="H2480" s="301">
        <v>202420</v>
      </c>
      <c r="I2480" s="301">
        <v>185764</v>
      </c>
      <c r="J2480" s="301">
        <v>24784</v>
      </c>
      <c r="K2480" s="301">
        <v>19844414</v>
      </c>
      <c r="L2480" s="301">
        <v>2644</v>
      </c>
      <c r="M2480" s="301">
        <v>7.6571169999999994E-2</v>
      </c>
    </row>
    <row r="2481" spans="1:13" ht="14.5" x14ac:dyDescent="0.35">
      <c r="A2481" s="301">
        <v>2021100303</v>
      </c>
      <c r="B2481" s="301">
        <v>2021</v>
      </c>
      <c r="C2481" s="302" t="s">
        <v>37</v>
      </c>
      <c r="D2481" s="302" t="s">
        <v>38</v>
      </c>
      <c r="E2481" s="302" t="s">
        <v>28</v>
      </c>
      <c r="F2481" s="302" t="s">
        <v>26</v>
      </c>
      <c r="G2481" s="302" t="s">
        <v>26</v>
      </c>
      <c r="H2481" s="301">
        <v>252798</v>
      </c>
      <c r="I2481" s="301">
        <v>75017</v>
      </c>
      <c r="J2481" s="301">
        <v>71235</v>
      </c>
      <c r="K2481" s="301">
        <v>7763062</v>
      </c>
      <c r="L2481" s="301">
        <v>7375</v>
      </c>
      <c r="M2481" s="301">
        <v>3.427587E-2</v>
      </c>
    </row>
    <row r="2482" spans="1:13" ht="14.5" x14ac:dyDescent="0.35">
      <c r="A2482" s="301">
        <v>2021110103</v>
      </c>
      <c r="B2482" s="301">
        <v>2021</v>
      </c>
      <c r="C2482" s="302" t="s">
        <v>39</v>
      </c>
      <c r="D2482" s="302" t="s">
        <v>40</v>
      </c>
      <c r="E2482" s="302" t="s">
        <v>25</v>
      </c>
      <c r="F2482" s="302" t="s">
        <v>34</v>
      </c>
      <c r="G2482" s="302" t="s">
        <v>26</v>
      </c>
      <c r="H2482" s="301">
        <v>1294710</v>
      </c>
      <c r="I2482" s="301">
        <v>655188</v>
      </c>
      <c r="J2482" s="301">
        <v>196391</v>
      </c>
      <c r="K2482" s="301">
        <v>73035287</v>
      </c>
      <c r="L2482" s="301">
        <v>21795</v>
      </c>
      <c r="M2482" s="301">
        <v>5.9404909999999998E-2</v>
      </c>
    </row>
    <row r="2483" spans="1:13" ht="14.5" x14ac:dyDescent="0.35">
      <c r="A2483" s="301">
        <v>2021110113</v>
      </c>
      <c r="B2483" s="301">
        <v>2021</v>
      </c>
      <c r="C2483" s="302" t="s">
        <v>39</v>
      </c>
      <c r="D2483" s="302" t="s">
        <v>40</v>
      </c>
      <c r="E2483" s="302" t="s">
        <v>25</v>
      </c>
      <c r="F2483" s="302" t="s">
        <v>36</v>
      </c>
      <c r="G2483" s="302" t="s">
        <v>26</v>
      </c>
      <c r="H2483" s="301">
        <v>746895</v>
      </c>
      <c r="I2483" s="301">
        <v>813119</v>
      </c>
      <c r="J2483" s="301">
        <v>151876</v>
      </c>
      <c r="K2483" s="301">
        <v>95264379</v>
      </c>
      <c r="L2483" s="301">
        <v>17994</v>
      </c>
      <c r="M2483" s="301">
        <v>4.1508910000000003E-2</v>
      </c>
    </row>
    <row r="2484" spans="1:13" ht="14.5" x14ac:dyDescent="0.35">
      <c r="A2484" s="301">
        <v>2021110203</v>
      </c>
      <c r="B2484" s="301">
        <v>2021</v>
      </c>
      <c r="C2484" s="302" t="s">
        <v>39</v>
      </c>
      <c r="D2484" s="302" t="s">
        <v>40</v>
      </c>
      <c r="E2484" s="302" t="s">
        <v>27</v>
      </c>
      <c r="F2484" s="302" t="s">
        <v>34</v>
      </c>
      <c r="G2484" s="302" t="s">
        <v>26</v>
      </c>
      <c r="H2484" s="301">
        <v>804435</v>
      </c>
      <c r="I2484" s="301">
        <v>266214</v>
      </c>
      <c r="J2484" s="301">
        <v>171737</v>
      </c>
      <c r="K2484" s="301">
        <v>29966089</v>
      </c>
      <c r="L2484" s="301">
        <v>19371</v>
      </c>
      <c r="M2484" s="301">
        <v>4.1526880000000002E-2</v>
      </c>
    </row>
    <row r="2485" spans="1:13" ht="14.5" x14ac:dyDescent="0.35">
      <c r="A2485" s="301">
        <v>2021110213</v>
      </c>
      <c r="B2485" s="301">
        <v>2021</v>
      </c>
      <c r="C2485" s="302" t="s">
        <v>39</v>
      </c>
      <c r="D2485" s="302" t="s">
        <v>40</v>
      </c>
      <c r="E2485" s="302" t="s">
        <v>27</v>
      </c>
      <c r="F2485" s="302" t="s">
        <v>36</v>
      </c>
      <c r="G2485" s="302" t="s">
        <v>26</v>
      </c>
      <c r="H2485" s="301">
        <v>1284580</v>
      </c>
      <c r="I2485" s="301">
        <v>707004</v>
      </c>
      <c r="J2485" s="301">
        <v>546110</v>
      </c>
      <c r="K2485" s="301">
        <v>84231603</v>
      </c>
      <c r="L2485" s="301">
        <v>65100</v>
      </c>
      <c r="M2485" s="301">
        <v>1.9732409999999999E-2</v>
      </c>
    </row>
    <row r="2486" spans="1:13" ht="14.5" x14ac:dyDescent="0.35">
      <c r="A2486" s="301">
        <v>2021110303</v>
      </c>
      <c r="B2486" s="301">
        <v>2021</v>
      </c>
      <c r="C2486" s="302" t="s">
        <v>39</v>
      </c>
      <c r="D2486" s="302" t="s">
        <v>40</v>
      </c>
      <c r="E2486" s="302" t="s">
        <v>28</v>
      </c>
      <c r="F2486" s="302" t="s">
        <v>34</v>
      </c>
      <c r="G2486" s="302" t="s">
        <v>26</v>
      </c>
      <c r="H2486" s="301">
        <v>640042</v>
      </c>
      <c r="I2486" s="301">
        <v>257817</v>
      </c>
      <c r="J2486" s="301">
        <v>323141</v>
      </c>
      <c r="K2486" s="301">
        <v>30805239</v>
      </c>
      <c r="L2486" s="301">
        <v>38621</v>
      </c>
      <c r="M2486" s="301">
        <v>1.6572400000000001E-2</v>
      </c>
    </row>
    <row r="2487" spans="1:13" ht="14.5" x14ac:dyDescent="0.35">
      <c r="A2487" s="301">
        <v>2021110313</v>
      </c>
      <c r="B2487" s="301">
        <v>2021</v>
      </c>
      <c r="C2487" s="302" t="s">
        <v>39</v>
      </c>
      <c r="D2487" s="302" t="s">
        <v>40</v>
      </c>
      <c r="E2487" s="302" t="s">
        <v>28</v>
      </c>
      <c r="F2487" s="302" t="s">
        <v>36</v>
      </c>
      <c r="G2487" s="302" t="s">
        <v>26</v>
      </c>
      <c r="H2487" s="301">
        <v>2178168</v>
      </c>
      <c r="I2487" s="301">
        <v>944019</v>
      </c>
      <c r="J2487" s="301">
        <v>1171001</v>
      </c>
      <c r="K2487" s="301">
        <v>112788903</v>
      </c>
      <c r="L2487" s="301">
        <v>139968</v>
      </c>
      <c r="M2487" s="301">
        <v>1.556191E-2</v>
      </c>
    </row>
    <row r="2488" spans="1:13" ht="14.5" x14ac:dyDescent="0.35">
      <c r="A2488" s="301">
        <v>2021110403</v>
      </c>
      <c r="B2488" s="301">
        <v>2021</v>
      </c>
      <c r="C2488" s="302" t="s">
        <v>39</v>
      </c>
      <c r="D2488" s="302" t="s">
        <v>40</v>
      </c>
      <c r="E2488" s="302" t="s">
        <v>29</v>
      </c>
      <c r="F2488" s="302" t="s">
        <v>34</v>
      </c>
      <c r="G2488" s="302" t="s">
        <v>26</v>
      </c>
      <c r="H2488" s="301">
        <v>226680</v>
      </c>
      <c r="I2488" s="301">
        <v>87474</v>
      </c>
      <c r="J2488" s="301">
        <v>144039</v>
      </c>
      <c r="K2488" s="301">
        <v>10414391</v>
      </c>
      <c r="L2488" s="301">
        <v>17138</v>
      </c>
      <c r="M2488" s="301">
        <v>1.32265E-2</v>
      </c>
    </row>
    <row r="2489" spans="1:13" ht="14.5" x14ac:dyDescent="0.35">
      <c r="A2489" s="301">
        <v>2021110413</v>
      </c>
      <c r="B2489" s="301">
        <v>2021</v>
      </c>
      <c r="C2489" s="302" t="s">
        <v>39</v>
      </c>
      <c r="D2489" s="302" t="s">
        <v>40</v>
      </c>
      <c r="E2489" s="302" t="s">
        <v>29</v>
      </c>
      <c r="F2489" s="302" t="s">
        <v>36</v>
      </c>
      <c r="G2489" s="302" t="s">
        <v>26</v>
      </c>
      <c r="H2489" s="301">
        <v>601386</v>
      </c>
      <c r="I2489" s="301">
        <v>236514</v>
      </c>
      <c r="J2489" s="301">
        <v>384262</v>
      </c>
      <c r="K2489" s="301">
        <v>28439335</v>
      </c>
      <c r="L2489" s="301">
        <v>46212</v>
      </c>
      <c r="M2489" s="301">
        <v>1.301361E-2</v>
      </c>
    </row>
    <row r="2490" spans="1:13" ht="14.5" x14ac:dyDescent="0.35">
      <c r="A2490" s="301">
        <v>2021130101</v>
      </c>
      <c r="B2490" s="301">
        <v>2021</v>
      </c>
      <c r="C2490" s="302" t="s">
        <v>63</v>
      </c>
      <c r="D2490" s="302" t="s">
        <v>64</v>
      </c>
      <c r="E2490" s="302" t="s">
        <v>65</v>
      </c>
      <c r="F2490" s="302" t="s">
        <v>26</v>
      </c>
      <c r="G2490" s="302" t="s">
        <v>25</v>
      </c>
      <c r="H2490" s="301">
        <v>55961</v>
      </c>
      <c r="I2490" s="301">
        <v>28865</v>
      </c>
      <c r="J2490" s="301">
        <v>12009</v>
      </c>
      <c r="K2490" s="301">
        <v>2306405</v>
      </c>
      <c r="L2490" s="301">
        <v>984</v>
      </c>
      <c r="M2490" s="301">
        <v>5.6882120000000001E-2</v>
      </c>
    </row>
    <row r="2491" spans="1:13" ht="14.5" x14ac:dyDescent="0.35">
      <c r="A2491" s="301">
        <v>2021130401</v>
      </c>
      <c r="B2491" s="301">
        <v>2021</v>
      </c>
      <c r="C2491" s="302" t="s">
        <v>63</v>
      </c>
      <c r="D2491" s="302" t="s">
        <v>64</v>
      </c>
      <c r="E2491" s="302" t="s">
        <v>29</v>
      </c>
      <c r="F2491" s="302" t="s">
        <v>26</v>
      </c>
      <c r="G2491" s="302" t="s">
        <v>25</v>
      </c>
      <c r="H2491" s="301">
        <v>71329</v>
      </c>
      <c r="I2491" s="301">
        <v>11960</v>
      </c>
      <c r="J2491" s="301">
        <v>30736</v>
      </c>
      <c r="K2491" s="301">
        <v>1122620</v>
      </c>
      <c r="L2491" s="301">
        <v>2906</v>
      </c>
      <c r="M2491" s="301">
        <v>2.4541239999999999E-2</v>
      </c>
    </row>
    <row r="2492" spans="1:13" ht="14.5" x14ac:dyDescent="0.35">
      <c r="A2492" s="301">
        <v>2021130403</v>
      </c>
      <c r="B2492" s="301">
        <v>2021</v>
      </c>
      <c r="C2492" s="302" t="s">
        <v>63</v>
      </c>
      <c r="D2492" s="302" t="s">
        <v>64</v>
      </c>
      <c r="E2492" s="302" t="s">
        <v>26</v>
      </c>
      <c r="F2492" s="302" t="s">
        <v>26</v>
      </c>
      <c r="G2492" s="302" t="s">
        <v>66</v>
      </c>
      <c r="H2492" s="301">
        <v>678983</v>
      </c>
      <c r="I2492" s="301">
        <v>220778</v>
      </c>
      <c r="J2492" s="301">
        <v>303897</v>
      </c>
      <c r="K2492" s="301">
        <v>20877423</v>
      </c>
      <c r="L2492" s="301">
        <v>28816</v>
      </c>
      <c r="M2492" s="301">
        <v>2.3562329999999999E-2</v>
      </c>
    </row>
    <row r="2493" spans="1:13" ht="14.5" x14ac:dyDescent="0.35">
      <c r="A2493" s="301">
        <v>2021140103</v>
      </c>
      <c r="B2493" s="301">
        <v>2021</v>
      </c>
      <c r="C2493" s="302" t="s">
        <v>41</v>
      </c>
      <c r="D2493" s="302" t="s">
        <v>42</v>
      </c>
      <c r="E2493" s="302" t="s">
        <v>25</v>
      </c>
      <c r="F2493" s="302" t="s">
        <v>26</v>
      </c>
      <c r="G2493" s="302" t="s">
        <v>26</v>
      </c>
      <c r="H2493" s="301">
        <v>229409</v>
      </c>
      <c r="I2493" s="301">
        <v>381737</v>
      </c>
      <c r="J2493" s="301">
        <v>21307</v>
      </c>
      <c r="K2493" s="301">
        <v>35823645</v>
      </c>
      <c r="L2493" s="301">
        <v>1922</v>
      </c>
      <c r="M2493" s="301">
        <v>0.119354</v>
      </c>
    </row>
    <row r="2494" spans="1:13" ht="14.5" x14ac:dyDescent="0.35">
      <c r="A2494" s="301">
        <v>2021140203</v>
      </c>
      <c r="B2494" s="301">
        <v>2021</v>
      </c>
      <c r="C2494" s="302" t="s">
        <v>41</v>
      </c>
      <c r="D2494" s="302" t="s">
        <v>42</v>
      </c>
      <c r="E2494" s="302" t="s">
        <v>27</v>
      </c>
      <c r="F2494" s="302" t="s">
        <v>26</v>
      </c>
      <c r="G2494" s="302" t="s">
        <v>26</v>
      </c>
      <c r="H2494" s="301">
        <v>479598</v>
      </c>
      <c r="I2494" s="301">
        <v>446741</v>
      </c>
      <c r="J2494" s="301">
        <v>76237</v>
      </c>
      <c r="K2494" s="301">
        <v>45913552</v>
      </c>
      <c r="L2494" s="301">
        <v>7828</v>
      </c>
      <c r="M2494" s="301">
        <v>6.1265779999999999E-2</v>
      </c>
    </row>
    <row r="2495" spans="1:13" ht="14.5" x14ac:dyDescent="0.35">
      <c r="A2495" s="301">
        <v>2021140303</v>
      </c>
      <c r="B2495" s="301">
        <v>2021</v>
      </c>
      <c r="C2495" s="302" t="s">
        <v>41</v>
      </c>
      <c r="D2495" s="302" t="s">
        <v>42</v>
      </c>
      <c r="E2495" s="302" t="s">
        <v>28</v>
      </c>
      <c r="F2495" s="302" t="s">
        <v>26</v>
      </c>
      <c r="G2495" s="302" t="s">
        <v>26</v>
      </c>
      <c r="H2495" s="301">
        <v>1910734</v>
      </c>
      <c r="I2495" s="301">
        <v>719889</v>
      </c>
      <c r="J2495" s="301">
        <v>472075</v>
      </c>
      <c r="K2495" s="301">
        <v>78120614</v>
      </c>
      <c r="L2495" s="301">
        <v>50953</v>
      </c>
      <c r="M2495" s="301">
        <v>3.7500249999999999E-2</v>
      </c>
    </row>
    <row r="2496" spans="1:13" ht="14.5" x14ac:dyDescent="0.35">
      <c r="A2496" s="301">
        <v>2021200103</v>
      </c>
      <c r="B2496" s="301">
        <v>2021</v>
      </c>
      <c r="C2496" s="302" t="s">
        <v>43</v>
      </c>
      <c r="D2496" s="302" t="s">
        <v>44</v>
      </c>
      <c r="E2496" s="302" t="s">
        <v>25</v>
      </c>
      <c r="F2496" s="302" t="s">
        <v>26</v>
      </c>
      <c r="G2496" s="302" t="s">
        <v>26</v>
      </c>
      <c r="H2496" s="301">
        <v>589075</v>
      </c>
      <c r="I2496" s="301">
        <v>320569</v>
      </c>
      <c r="J2496" s="301">
        <v>80176</v>
      </c>
      <c r="K2496" s="301">
        <v>31305956</v>
      </c>
      <c r="L2496" s="301">
        <v>7783</v>
      </c>
      <c r="M2496" s="301">
        <v>7.5682559999999996E-2</v>
      </c>
    </row>
    <row r="2497" spans="1:13" ht="14.5" x14ac:dyDescent="0.35">
      <c r="A2497" s="301">
        <v>2021200203</v>
      </c>
      <c r="B2497" s="301">
        <v>2021</v>
      </c>
      <c r="C2497" s="302" t="s">
        <v>43</v>
      </c>
      <c r="D2497" s="302" t="s">
        <v>44</v>
      </c>
      <c r="E2497" s="302" t="s">
        <v>27</v>
      </c>
      <c r="F2497" s="302" t="s">
        <v>26</v>
      </c>
      <c r="G2497" s="302" t="s">
        <v>26</v>
      </c>
      <c r="H2497" s="301">
        <v>1426889</v>
      </c>
      <c r="I2497" s="301">
        <v>389297</v>
      </c>
      <c r="J2497" s="301">
        <v>295115</v>
      </c>
      <c r="K2497" s="301">
        <v>37653857</v>
      </c>
      <c r="L2497" s="301">
        <v>28583</v>
      </c>
      <c r="M2497" s="301">
        <v>4.9921609999999998E-2</v>
      </c>
    </row>
    <row r="2498" spans="1:13" ht="14.5" x14ac:dyDescent="0.35">
      <c r="A2498" s="301">
        <v>2021200303</v>
      </c>
      <c r="B2498" s="301">
        <v>2021</v>
      </c>
      <c r="C2498" s="302" t="s">
        <v>43</v>
      </c>
      <c r="D2498" s="302" t="s">
        <v>44</v>
      </c>
      <c r="E2498" s="302" t="s">
        <v>28</v>
      </c>
      <c r="F2498" s="302" t="s">
        <v>26</v>
      </c>
      <c r="G2498" s="302" t="s">
        <v>26</v>
      </c>
      <c r="H2498" s="301">
        <v>3497527</v>
      </c>
      <c r="I2498" s="301">
        <v>627720</v>
      </c>
      <c r="J2498" s="301">
        <v>1095191</v>
      </c>
      <c r="K2498" s="301">
        <v>58142128</v>
      </c>
      <c r="L2498" s="301">
        <v>99818</v>
      </c>
      <c r="M2498" s="301">
        <v>3.503908E-2</v>
      </c>
    </row>
    <row r="2499" spans="1:13" ht="14.5" x14ac:dyDescent="0.35">
      <c r="A2499" s="301">
        <v>2021240103</v>
      </c>
      <c r="B2499" s="301">
        <v>2021</v>
      </c>
      <c r="C2499" s="302" t="s">
        <v>45</v>
      </c>
      <c r="D2499" s="302" t="s">
        <v>46</v>
      </c>
      <c r="E2499" s="302" t="s">
        <v>25</v>
      </c>
      <c r="F2499" s="302" t="s">
        <v>26</v>
      </c>
      <c r="G2499" s="302" t="s">
        <v>26</v>
      </c>
      <c r="H2499" s="301">
        <v>227646</v>
      </c>
      <c r="I2499" s="301">
        <v>137625</v>
      </c>
      <c r="J2499" s="301">
        <v>29482</v>
      </c>
      <c r="K2499" s="301">
        <v>12289609</v>
      </c>
      <c r="L2499" s="301">
        <v>2663</v>
      </c>
      <c r="M2499" s="301">
        <v>8.5476960000000005E-2</v>
      </c>
    </row>
    <row r="2500" spans="1:13" ht="14.5" x14ac:dyDescent="0.35">
      <c r="A2500" s="301">
        <v>2021240203</v>
      </c>
      <c r="B2500" s="301">
        <v>2021</v>
      </c>
      <c r="C2500" s="302" t="s">
        <v>45</v>
      </c>
      <c r="D2500" s="302" t="s">
        <v>46</v>
      </c>
      <c r="E2500" s="302" t="s">
        <v>27</v>
      </c>
      <c r="F2500" s="302" t="s">
        <v>26</v>
      </c>
      <c r="G2500" s="302" t="s">
        <v>26</v>
      </c>
      <c r="H2500" s="301">
        <v>402319</v>
      </c>
      <c r="I2500" s="301">
        <v>91082</v>
      </c>
      <c r="J2500" s="301">
        <v>70135</v>
      </c>
      <c r="K2500" s="301">
        <v>8459826</v>
      </c>
      <c r="L2500" s="301">
        <v>6519</v>
      </c>
      <c r="M2500" s="301">
        <v>6.1714789999999999E-2</v>
      </c>
    </row>
    <row r="2501" spans="1:13" ht="14.5" x14ac:dyDescent="0.35">
      <c r="A2501" s="301">
        <v>2021240303</v>
      </c>
      <c r="B2501" s="301">
        <v>2021</v>
      </c>
      <c r="C2501" s="302" t="s">
        <v>45</v>
      </c>
      <c r="D2501" s="302" t="s">
        <v>46</v>
      </c>
      <c r="E2501" s="302" t="s">
        <v>28</v>
      </c>
      <c r="F2501" s="302" t="s">
        <v>26</v>
      </c>
      <c r="G2501" s="302" t="s">
        <v>26</v>
      </c>
      <c r="H2501" s="301">
        <v>1961040</v>
      </c>
      <c r="I2501" s="301">
        <v>247870</v>
      </c>
      <c r="J2501" s="301">
        <v>482459</v>
      </c>
      <c r="K2501" s="301">
        <v>23169460</v>
      </c>
      <c r="L2501" s="301">
        <v>44972</v>
      </c>
      <c r="M2501" s="301">
        <v>4.3606079999999998E-2</v>
      </c>
    </row>
    <row r="2502" spans="1:13" ht="14.5" x14ac:dyDescent="0.35">
      <c r="A2502" s="301">
        <v>2021260103</v>
      </c>
      <c r="B2502" s="301">
        <v>2021</v>
      </c>
      <c r="C2502" s="302" t="s">
        <v>47</v>
      </c>
      <c r="D2502" s="302" t="s">
        <v>48</v>
      </c>
      <c r="E2502" s="302" t="s">
        <v>25</v>
      </c>
      <c r="F2502" s="302" t="s">
        <v>26</v>
      </c>
      <c r="G2502" s="302" t="s">
        <v>26</v>
      </c>
      <c r="H2502" s="301">
        <v>302843</v>
      </c>
      <c r="I2502" s="301">
        <v>120300</v>
      </c>
      <c r="J2502" s="301">
        <v>34156</v>
      </c>
      <c r="K2502" s="301">
        <v>9416745</v>
      </c>
      <c r="L2502" s="301">
        <v>2683</v>
      </c>
      <c r="M2502" s="301">
        <v>0.1128879</v>
      </c>
    </row>
    <row r="2503" spans="1:13" ht="14.5" x14ac:dyDescent="0.35">
      <c r="A2503" s="301">
        <v>2021260203</v>
      </c>
      <c r="B2503" s="301">
        <v>2021</v>
      </c>
      <c r="C2503" s="302" t="s">
        <v>47</v>
      </c>
      <c r="D2503" s="302" t="s">
        <v>48</v>
      </c>
      <c r="E2503" s="302" t="s">
        <v>27</v>
      </c>
      <c r="F2503" s="302" t="s">
        <v>26</v>
      </c>
      <c r="G2503" s="302" t="s">
        <v>26</v>
      </c>
      <c r="H2503" s="301">
        <v>525847</v>
      </c>
      <c r="I2503" s="301">
        <v>129285</v>
      </c>
      <c r="J2503" s="301">
        <v>97775</v>
      </c>
      <c r="K2503" s="301">
        <v>9839420</v>
      </c>
      <c r="L2503" s="301">
        <v>7426</v>
      </c>
      <c r="M2503" s="301">
        <v>7.0812840000000002E-2</v>
      </c>
    </row>
    <row r="2504" spans="1:13" ht="14.5" x14ac:dyDescent="0.35">
      <c r="A2504" s="301">
        <v>2021260303</v>
      </c>
      <c r="B2504" s="301">
        <v>2021</v>
      </c>
      <c r="C2504" s="302" t="s">
        <v>47</v>
      </c>
      <c r="D2504" s="302" t="s">
        <v>48</v>
      </c>
      <c r="E2504" s="302" t="s">
        <v>28</v>
      </c>
      <c r="F2504" s="302" t="s">
        <v>26</v>
      </c>
      <c r="G2504" s="302" t="s">
        <v>26</v>
      </c>
      <c r="H2504" s="301">
        <v>1366605</v>
      </c>
      <c r="I2504" s="301">
        <v>206530</v>
      </c>
      <c r="J2504" s="301">
        <v>351744</v>
      </c>
      <c r="K2504" s="301">
        <v>16515115</v>
      </c>
      <c r="L2504" s="301">
        <v>28429</v>
      </c>
      <c r="M2504" s="301">
        <v>4.8071019999999999E-2</v>
      </c>
    </row>
    <row r="2505" spans="1:13" ht="14.5" x14ac:dyDescent="0.35">
      <c r="A2505" s="301">
        <v>2021280103</v>
      </c>
      <c r="B2505" s="301">
        <v>2021</v>
      </c>
      <c r="C2505" s="302" t="s">
        <v>49</v>
      </c>
      <c r="D2505" s="302" t="s">
        <v>50</v>
      </c>
      <c r="E2505" s="302" t="s">
        <v>25</v>
      </c>
      <c r="F2505" s="302" t="s">
        <v>26</v>
      </c>
      <c r="G2505" s="302" t="s">
        <v>26</v>
      </c>
      <c r="H2505" s="301">
        <v>2267169</v>
      </c>
      <c r="I2505" s="301">
        <v>1000229</v>
      </c>
      <c r="J2505" s="301">
        <v>232992</v>
      </c>
      <c r="K2505" s="301">
        <v>94833102</v>
      </c>
      <c r="L2505" s="301">
        <v>21980</v>
      </c>
      <c r="M2505" s="301">
        <v>0.103147</v>
      </c>
    </row>
    <row r="2506" spans="1:13" ht="14.5" x14ac:dyDescent="0.35">
      <c r="A2506" s="301">
        <v>2021280203</v>
      </c>
      <c r="B2506" s="301">
        <v>2021</v>
      </c>
      <c r="C2506" s="302" t="s">
        <v>49</v>
      </c>
      <c r="D2506" s="302" t="s">
        <v>50</v>
      </c>
      <c r="E2506" s="302" t="s">
        <v>27</v>
      </c>
      <c r="F2506" s="302" t="s">
        <v>26</v>
      </c>
      <c r="G2506" s="302" t="s">
        <v>26</v>
      </c>
      <c r="H2506" s="301">
        <v>3642333</v>
      </c>
      <c r="I2506" s="301">
        <v>863527</v>
      </c>
      <c r="J2506" s="301">
        <v>664923</v>
      </c>
      <c r="K2506" s="301">
        <v>81925708</v>
      </c>
      <c r="L2506" s="301">
        <v>63200</v>
      </c>
      <c r="M2506" s="301">
        <v>5.7631790000000002E-2</v>
      </c>
    </row>
    <row r="2507" spans="1:13" ht="14.5" x14ac:dyDescent="0.35">
      <c r="A2507" s="301">
        <v>2021280303</v>
      </c>
      <c r="B2507" s="301">
        <v>2021</v>
      </c>
      <c r="C2507" s="302" t="s">
        <v>49</v>
      </c>
      <c r="D2507" s="302" t="s">
        <v>50</v>
      </c>
      <c r="E2507" s="302" t="s">
        <v>28</v>
      </c>
      <c r="F2507" s="302" t="s">
        <v>26</v>
      </c>
      <c r="G2507" s="302" t="s">
        <v>26</v>
      </c>
      <c r="H2507" s="301">
        <v>5819348</v>
      </c>
      <c r="I2507" s="301">
        <v>1010802</v>
      </c>
      <c r="J2507" s="301">
        <v>1550698</v>
      </c>
      <c r="K2507" s="301">
        <v>97714933</v>
      </c>
      <c r="L2507" s="301">
        <v>149662</v>
      </c>
      <c r="M2507" s="301">
        <v>3.8883229999999998E-2</v>
      </c>
    </row>
    <row r="2508" spans="1:13" ht="14.5" x14ac:dyDescent="0.35">
      <c r="A2508" s="301">
        <v>2021290103</v>
      </c>
      <c r="B2508" s="301">
        <v>2021</v>
      </c>
      <c r="C2508" s="302" t="s">
        <v>51</v>
      </c>
      <c r="D2508" s="302" t="s">
        <v>52</v>
      </c>
      <c r="E2508" s="302" t="s">
        <v>25</v>
      </c>
      <c r="F2508" s="302" t="s">
        <v>26</v>
      </c>
      <c r="G2508" s="302" t="s">
        <v>26</v>
      </c>
      <c r="H2508" s="301">
        <v>802737</v>
      </c>
      <c r="I2508" s="301">
        <v>441223</v>
      </c>
      <c r="J2508" s="301">
        <v>92389</v>
      </c>
      <c r="K2508" s="301">
        <v>35259053</v>
      </c>
      <c r="L2508" s="301">
        <v>7212</v>
      </c>
      <c r="M2508" s="301">
        <v>0.1112993</v>
      </c>
    </row>
    <row r="2509" spans="1:13" ht="14.5" x14ac:dyDescent="0.35">
      <c r="A2509" s="301">
        <v>2021290203</v>
      </c>
      <c r="B2509" s="301">
        <v>2021</v>
      </c>
      <c r="C2509" s="302" t="s">
        <v>51</v>
      </c>
      <c r="D2509" s="302" t="s">
        <v>52</v>
      </c>
      <c r="E2509" s="302" t="s">
        <v>27</v>
      </c>
      <c r="F2509" s="302" t="s">
        <v>26</v>
      </c>
      <c r="G2509" s="302" t="s">
        <v>26</v>
      </c>
      <c r="H2509" s="301">
        <v>991690</v>
      </c>
      <c r="I2509" s="301">
        <v>275702</v>
      </c>
      <c r="J2509" s="301">
        <v>207939</v>
      </c>
      <c r="K2509" s="301">
        <v>22628889</v>
      </c>
      <c r="L2509" s="301">
        <v>17104</v>
      </c>
      <c r="M2509" s="301">
        <v>5.7979999999999997E-2</v>
      </c>
    </row>
    <row r="2510" spans="1:13" ht="14.5" x14ac:dyDescent="0.35">
      <c r="A2510" s="301">
        <v>2021290303</v>
      </c>
      <c r="B2510" s="301">
        <v>2021</v>
      </c>
      <c r="C2510" s="302" t="s">
        <v>51</v>
      </c>
      <c r="D2510" s="302" t="s">
        <v>52</v>
      </c>
      <c r="E2510" s="302" t="s">
        <v>28</v>
      </c>
      <c r="F2510" s="302" t="s">
        <v>26</v>
      </c>
      <c r="G2510" s="302" t="s">
        <v>26</v>
      </c>
      <c r="H2510" s="301">
        <v>1821225</v>
      </c>
      <c r="I2510" s="301">
        <v>307403</v>
      </c>
      <c r="J2510" s="301">
        <v>517830</v>
      </c>
      <c r="K2510" s="301">
        <v>24739297</v>
      </c>
      <c r="L2510" s="301">
        <v>41346</v>
      </c>
      <c r="M2510" s="301">
        <v>4.4048780000000003E-2</v>
      </c>
    </row>
    <row r="2511" spans="1:13" ht="14.5" x14ac:dyDescent="0.35">
      <c r="A2511" s="301">
        <v>2021320103</v>
      </c>
      <c r="B2511" s="301">
        <v>2021</v>
      </c>
      <c r="C2511" s="302" t="s">
        <v>53</v>
      </c>
      <c r="D2511" s="302" t="s">
        <v>54</v>
      </c>
      <c r="E2511" s="302" t="s">
        <v>25</v>
      </c>
      <c r="F2511" s="302" t="s">
        <v>26</v>
      </c>
      <c r="G2511" s="302" t="s">
        <v>26</v>
      </c>
      <c r="H2511" s="301">
        <v>577220</v>
      </c>
      <c r="I2511" s="301">
        <v>250727</v>
      </c>
      <c r="J2511" s="301">
        <v>68732</v>
      </c>
      <c r="K2511" s="301">
        <v>25692008</v>
      </c>
      <c r="L2511" s="301">
        <v>7088</v>
      </c>
      <c r="M2511" s="301">
        <v>8.1434090000000001E-2</v>
      </c>
    </row>
    <row r="2512" spans="1:13" ht="14.5" x14ac:dyDescent="0.35">
      <c r="A2512" s="301">
        <v>2021320203</v>
      </c>
      <c r="B2512" s="301">
        <v>2021</v>
      </c>
      <c r="C2512" s="302" t="s">
        <v>53</v>
      </c>
      <c r="D2512" s="302" t="s">
        <v>54</v>
      </c>
      <c r="E2512" s="302" t="s">
        <v>27</v>
      </c>
      <c r="F2512" s="302" t="s">
        <v>26</v>
      </c>
      <c r="G2512" s="302" t="s">
        <v>26</v>
      </c>
      <c r="H2512" s="301">
        <v>716524</v>
      </c>
      <c r="I2512" s="301">
        <v>180900</v>
      </c>
      <c r="J2512" s="301">
        <v>128364</v>
      </c>
      <c r="K2512" s="301">
        <v>18649622</v>
      </c>
      <c r="L2512" s="301">
        <v>13204</v>
      </c>
      <c r="M2512" s="301">
        <v>5.426433E-2</v>
      </c>
    </row>
    <row r="2513" spans="1:13" ht="14.5" x14ac:dyDescent="0.35">
      <c r="A2513" s="301">
        <v>2021320303</v>
      </c>
      <c r="B2513" s="301">
        <v>2021</v>
      </c>
      <c r="C2513" s="302" t="s">
        <v>53</v>
      </c>
      <c r="D2513" s="302" t="s">
        <v>54</v>
      </c>
      <c r="E2513" s="302" t="s">
        <v>28</v>
      </c>
      <c r="F2513" s="302" t="s">
        <v>26</v>
      </c>
      <c r="G2513" s="302" t="s">
        <v>26</v>
      </c>
      <c r="H2513" s="301">
        <v>699709</v>
      </c>
      <c r="I2513" s="301">
        <v>108181</v>
      </c>
      <c r="J2513" s="301">
        <v>161469</v>
      </c>
      <c r="K2513" s="301">
        <v>10670377</v>
      </c>
      <c r="L2513" s="301">
        <v>15910</v>
      </c>
      <c r="M2513" s="301">
        <v>4.3979320000000002E-2</v>
      </c>
    </row>
    <row r="2514" spans="1:13" ht="14.5" x14ac:dyDescent="0.35">
      <c r="A2514" s="301">
        <v>2021330103</v>
      </c>
      <c r="B2514" s="301">
        <v>2021</v>
      </c>
      <c r="C2514" s="302" t="s">
        <v>55</v>
      </c>
      <c r="D2514" s="302" t="s">
        <v>56</v>
      </c>
      <c r="E2514" s="302" t="s">
        <v>25</v>
      </c>
      <c r="F2514" s="302" t="s">
        <v>26</v>
      </c>
      <c r="G2514" s="302" t="s">
        <v>26</v>
      </c>
      <c r="H2514" s="301">
        <v>593078</v>
      </c>
      <c r="I2514" s="301">
        <v>274140</v>
      </c>
      <c r="J2514" s="301">
        <v>69847</v>
      </c>
      <c r="K2514" s="301">
        <v>25726510</v>
      </c>
      <c r="L2514" s="301">
        <v>6572</v>
      </c>
      <c r="M2514" s="301">
        <v>9.0243160000000003E-2</v>
      </c>
    </row>
    <row r="2515" spans="1:13" ht="14.5" x14ac:dyDescent="0.35">
      <c r="A2515" s="301">
        <v>2021330203</v>
      </c>
      <c r="B2515" s="301">
        <v>2021</v>
      </c>
      <c r="C2515" s="302" t="s">
        <v>55</v>
      </c>
      <c r="D2515" s="302" t="s">
        <v>56</v>
      </c>
      <c r="E2515" s="302" t="s">
        <v>27</v>
      </c>
      <c r="F2515" s="302" t="s">
        <v>26</v>
      </c>
      <c r="G2515" s="302" t="s">
        <v>26</v>
      </c>
      <c r="H2515" s="301">
        <v>643719</v>
      </c>
      <c r="I2515" s="301">
        <v>140873</v>
      </c>
      <c r="J2515" s="301">
        <v>103871</v>
      </c>
      <c r="K2515" s="301">
        <v>12827401</v>
      </c>
      <c r="L2515" s="301">
        <v>9460</v>
      </c>
      <c r="M2515" s="301">
        <v>6.804578E-2</v>
      </c>
    </row>
    <row r="2516" spans="1:13" ht="14.5" x14ac:dyDescent="0.35">
      <c r="A2516" s="301">
        <v>2021330303</v>
      </c>
      <c r="B2516" s="301">
        <v>2021</v>
      </c>
      <c r="C2516" s="302" t="s">
        <v>55</v>
      </c>
      <c r="D2516" s="302" t="s">
        <v>56</v>
      </c>
      <c r="E2516" s="302" t="s">
        <v>28</v>
      </c>
      <c r="F2516" s="302" t="s">
        <v>26</v>
      </c>
      <c r="G2516" s="302" t="s">
        <v>26</v>
      </c>
      <c r="H2516" s="301">
        <v>1377443</v>
      </c>
      <c r="I2516" s="301">
        <v>199029</v>
      </c>
      <c r="J2516" s="301">
        <v>322593</v>
      </c>
      <c r="K2516" s="301">
        <v>18015388</v>
      </c>
      <c r="L2516" s="301">
        <v>29210</v>
      </c>
      <c r="M2516" s="301">
        <v>4.715623E-2</v>
      </c>
    </row>
    <row r="2517" spans="1:13" ht="14.5" x14ac:dyDescent="0.35">
      <c r="A2517" s="301">
        <v>2021370103</v>
      </c>
      <c r="B2517" s="301">
        <v>2021</v>
      </c>
      <c r="C2517" s="302" t="s">
        <v>57</v>
      </c>
      <c r="D2517" s="302" t="s">
        <v>58</v>
      </c>
      <c r="E2517" s="302" t="s">
        <v>25</v>
      </c>
      <c r="F2517" s="302" t="s">
        <v>26</v>
      </c>
      <c r="G2517" s="302" t="s">
        <v>26</v>
      </c>
      <c r="H2517" s="301">
        <v>1137281</v>
      </c>
      <c r="I2517" s="301">
        <v>620672</v>
      </c>
      <c r="J2517" s="301">
        <v>162035</v>
      </c>
      <c r="K2517" s="301">
        <v>12258690</v>
      </c>
      <c r="L2517" s="301">
        <v>3229</v>
      </c>
      <c r="M2517" s="301">
        <v>0.35224109999999997</v>
      </c>
    </row>
    <row r="2518" spans="1:13" ht="14.5" x14ac:dyDescent="0.35">
      <c r="A2518" s="301">
        <v>2021370203</v>
      </c>
      <c r="B2518" s="301">
        <v>2021</v>
      </c>
      <c r="C2518" s="302" t="s">
        <v>57</v>
      </c>
      <c r="D2518" s="302" t="s">
        <v>58</v>
      </c>
      <c r="E2518" s="302" t="s">
        <v>27</v>
      </c>
      <c r="F2518" s="302" t="s">
        <v>26</v>
      </c>
      <c r="G2518" s="302" t="s">
        <v>26</v>
      </c>
      <c r="H2518" s="301">
        <v>1517571</v>
      </c>
      <c r="I2518" s="301">
        <v>552364</v>
      </c>
      <c r="J2518" s="301">
        <v>403612</v>
      </c>
      <c r="K2518" s="301">
        <v>11600828</v>
      </c>
      <c r="L2518" s="301">
        <v>8416</v>
      </c>
      <c r="M2518" s="301">
        <v>0.1803101</v>
      </c>
    </row>
    <row r="2519" spans="1:13" ht="14.5" x14ac:dyDescent="0.35">
      <c r="A2519" s="301">
        <v>2021370303</v>
      </c>
      <c r="B2519" s="301">
        <v>2021</v>
      </c>
      <c r="C2519" s="302" t="s">
        <v>57</v>
      </c>
      <c r="D2519" s="302" t="s">
        <v>58</v>
      </c>
      <c r="E2519" s="302" t="s">
        <v>28</v>
      </c>
      <c r="F2519" s="302" t="s">
        <v>26</v>
      </c>
      <c r="G2519" s="302" t="s">
        <v>26</v>
      </c>
      <c r="H2519" s="301">
        <v>2729607</v>
      </c>
      <c r="I2519" s="301">
        <v>644439</v>
      </c>
      <c r="J2519" s="301">
        <v>1108380</v>
      </c>
      <c r="K2519" s="301">
        <v>13306903</v>
      </c>
      <c r="L2519" s="301">
        <v>22827</v>
      </c>
      <c r="M2519" s="301">
        <v>0.1195793</v>
      </c>
    </row>
    <row r="2520" spans="1:13" ht="14.5" x14ac:dyDescent="0.35">
      <c r="A2520" s="301">
        <v>2021400103</v>
      </c>
      <c r="B2520" s="301">
        <v>2021</v>
      </c>
      <c r="C2520" s="302" t="s">
        <v>59</v>
      </c>
      <c r="D2520" s="302" t="s">
        <v>60</v>
      </c>
      <c r="E2520" s="302" t="s">
        <v>25</v>
      </c>
      <c r="F2520" s="302" t="s">
        <v>26</v>
      </c>
      <c r="G2520" s="302" t="s">
        <v>26</v>
      </c>
      <c r="H2520" s="301">
        <v>498046</v>
      </c>
      <c r="I2520" s="301">
        <v>250497</v>
      </c>
      <c r="J2520" s="301">
        <v>64017</v>
      </c>
      <c r="K2520" s="301">
        <v>22821657</v>
      </c>
      <c r="L2520" s="301">
        <v>5983</v>
      </c>
      <c r="M2520" s="301">
        <v>8.3248630000000004E-2</v>
      </c>
    </row>
    <row r="2521" spans="1:13" ht="14.5" x14ac:dyDescent="0.35">
      <c r="A2521" s="301">
        <v>2021400203</v>
      </c>
      <c r="B2521" s="301">
        <v>2021</v>
      </c>
      <c r="C2521" s="302" t="s">
        <v>59</v>
      </c>
      <c r="D2521" s="302" t="s">
        <v>60</v>
      </c>
      <c r="E2521" s="302" t="s">
        <v>27</v>
      </c>
      <c r="F2521" s="302" t="s">
        <v>26</v>
      </c>
      <c r="G2521" s="302" t="s">
        <v>26</v>
      </c>
      <c r="H2521" s="301">
        <v>552734</v>
      </c>
      <c r="I2521" s="301">
        <v>174569</v>
      </c>
      <c r="J2521" s="301">
        <v>123564</v>
      </c>
      <c r="K2521" s="301">
        <v>16592289</v>
      </c>
      <c r="L2521" s="301">
        <v>11692</v>
      </c>
      <c r="M2521" s="301">
        <v>4.7273549999999998E-2</v>
      </c>
    </row>
    <row r="2522" spans="1:13" ht="14.5" x14ac:dyDescent="0.35">
      <c r="A2522" s="301">
        <v>2021400303</v>
      </c>
      <c r="B2522" s="301">
        <v>2021</v>
      </c>
      <c r="C2522" s="302" t="s">
        <v>59</v>
      </c>
      <c r="D2522" s="302" t="s">
        <v>60</v>
      </c>
      <c r="E2522" s="302" t="s">
        <v>28</v>
      </c>
      <c r="F2522" s="302" t="s">
        <v>26</v>
      </c>
      <c r="G2522" s="302" t="s">
        <v>26</v>
      </c>
      <c r="H2522" s="301">
        <v>355293</v>
      </c>
      <c r="I2522" s="301">
        <v>74595</v>
      </c>
      <c r="J2522" s="301">
        <v>110699</v>
      </c>
      <c r="K2522" s="301">
        <v>6842116</v>
      </c>
      <c r="L2522" s="301">
        <v>10113</v>
      </c>
      <c r="M2522" s="301">
        <v>3.5132709999999998E-2</v>
      </c>
    </row>
    <row r="2523" spans="1:13" ht="14.5" x14ac:dyDescent="0.35">
      <c r="A2523" s="301">
        <v>2021990103</v>
      </c>
      <c r="B2523" s="301">
        <v>2021</v>
      </c>
      <c r="C2523" s="302" t="s">
        <v>61</v>
      </c>
      <c r="D2523" s="302" t="s">
        <v>62</v>
      </c>
      <c r="E2523" s="302" t="s">
        <v>25</v>
      </c>
      <c r="F2523" s="302" t="s">
        <v>26</v>
      </c>
      <c r="G2523" s="302" t="s">
        <v>26</v>
      </c>
      <c r="H2523" s="301">
        <v>59418</v>
      </c>
      <c r="I2523" s="301">
        <v>29009</v>
      </c>
      <c r="J2523" s="301">
        <v>9555</v>
      </c>
      <c r="K2523" s="301">
        <v>1141407</v>
      </c>
      <c r="L2523" s="301">
        <v>294</v>
      </c>
      <c r="M2523" s="301">
        <v>0.20179569999999999</v>
      </c>
    </row>
    <row r="2524" spans="1:13" ht="14.5" x14ac:dyDescent="0.35">
      <c r="A2524" s="301">
        <v>2021990203</v>
      </c>
      <c r="B2524" s="301">
        <v>2021</v>
      </c>
      <c r="C2524" s="302" t="s">
        <v>61</v>
      </c>
      <c r="D2524" s="302" t="s">
        <v>62</v>
      </c>
      <c r="E2524" s="302" t="s">
        <v>27</v>
      </c>
      <c r="F2524" s="302" t="s">
        <v>26</v>
      </c>
      <c r="G2524" s="302" t="s">
        <v>26</v>
      </c>
      <c r="H2524" s="301">
        <v>146999</v>
      </c>
      <c r="I2524" s="301">
        <v>49591</v>
      </c>
      <c r="J2524" s="301">
        <v>38148</v>
      </c>
      <c r="K2524" s="301">
        <v>1425672</v>
      </c>
      <c r="L2524" s="301">
        <v>1093</v>
      </c>
      <c r="M2524" s="301">
        <v>0.134518</v>
      </c>
    </row>
    <row r="2525" spans="1:13" ht="14.5" x14ac:dyDescent="0.35">
      <c r="A2525" s="301">
        <v>2021990303</v>
      </c>
      <c r="B2525" s="301">
        <v>2021</v>
      </c>
      <c r="C2525" s="302" t="s">
        <v>61</v>
      </c>
      <c r="D2525" s="302" t="s">
        <v>62</v>
      </c>
      <c r="E2525" s="302" t="s">
        <v>28</v>
      </c>
      <c r="F2525" s="302" t="s">
        <v>26</v>
      </c>
      <c r="G2525" s="302" t="s">
        <v>26</v>
      </c>
      <c r="H2525" s="301">
        <v>389070</v>
      </c>
      <c r="I2525" s="301">
        <v>134311</v>
      </c>
      <c r="J2525" s="301">
        <v>256374</v>
      </c>
      <c r="K2525" s="301">
        <v>2937024</v>
      </c>
      <c r="L2525" s="301">
        <v>5326</v>
      </c>
      <c r="M2525" s="301">
        <v>7.3047070000000006E-2</v>
      </c>
    </row>
    <row r="2526" spans="1:13" ht="14.5" x14ac:dyDescent="0.35">
      <c r="A2526" s="301">
        <v>2022000103</v>
      </c>
      <c r="B2526" s="301">
        <v>2022</v>
      </c>
      <c r="C2526" s="302" t="s">
        <v>23</v>
      </c>
      <c r="D2526" s="302" t="s">
        <v>24</v>
      </c>
      <c r="E2526" s="302" t="s">
        <v>25</v>
      </c>
      <c r="F2526" s="302" t="s">
        <v>26</v>
      </c>
      <c r="G2526" s="302" t="s">
        <v>26</v>
      </c>
      <c r="H2526" s="301">
        <v>1143734</v>
      </c>
      <c r="I2526" s="301">
        <v>2238840</v>
      </c>
      <c r="J2526" s="301">
        <v>731490</v>
      </c>
      <c r="K2526" s="301">
        <v>25876520</v>
      </c>
      <c r="L2526" s="301">
        <v>8302</v>
      </c>
      <c r="M2526" s="301">
        <v>0.13776360000000001</v>
      </c>
    </row>
    <row r="2527" spans="1:13" ht="14.5" x14ac:dyDescent="0.35">
      <c r="A2527" s="301">
        <v>2022000203</v>
      </c>
      <c r="B2527" s="301">
        <v>2022</v>
      </c>
      <c r="C2527" s="302" t="s">
        <v>23</v>
      </c>
      <c r="D2527" s="302" t="s">
        <v>24</v>
      </c>
      <c r="E2527" s="302" t="s">
        <v>27</v>
      </c>
      <c r="F2527" s="302" t="s">
        <v>26</v>
      </c>
      <c r="G2527" s="302" t="s">
        <v>26</v>
      </c>
      <c r="H2527" s="301">
        <v>3469561</v>
      </c>
      <c r="I2527" s="301">
        <v>4231440</v>
      </c>
      <c r="J2527" s="301">
        <v>3434709</v>
      </c>
      <c r="K2527" s="301">
        <v>46828535</v>
      </c>
      <c r="L2527" s="301">
        <v>38409</v>
      </c>
      <c r="M2527" s="301">
        <v>9.0331739999999994E-2</v>
      </c>
    </row>
    <row r="2528" spans="1:13" ht="14.5" x14ac:dyDescent="0.35">
      <c r="A2528" s="301">
        <v>2022000303</v>
      </c>
      <c r="B2528" s="301">
        <v>2022</v>
      </c>
      <c r="C2528" s="302" t="s">
        <v>23</v>
      </c>
      <c r="D2528" s="302" t="s">
        <v>24</v>
      </c>
      <c r="E2528" s="302" t="s">
        <v>28</v>
      </c>
      <c r="F2528" s="302" t="s">
        <v>26</v>
      </c>
      <c r="G2528" s="302" t="s">
        <v>26</v>
      </c>
      <c r="H2528" s="301">
        <v>2954288</v>
      </c>
      <c r="I2528" s="301">
        <v>2452380</v>
      </c>
      <c r="J2528" s="301">
        <v>3022388</v>
      </c>
      <c r="K2528" s="301">
        <v>27927320</v>
      </c>
      <c r="L2528" s="301">
        <v>34387</v>
      </c>
      <c r="M2528" s="301">
        <v>8.5913639999999999E-2</v>
      </c>
    </row>
    <row r="2529" spans="1:13" ht="14.5" x14ac:dyDescent="0.35">
      <c r="A2529" s="301">
        <v>2022000403</v>
      </c>
      <c r="B2529" s="301">
        <v>2022</v>
      </c>
      <c r="C2529" s="302" t="s">
        <v>23</v>
      </c>
      <c r="D2529" s="302" t="s">
        <v>24</v>
      </c>
      <c r="E2529" s="302" t="s">
        <v>29</v>
      </c>
      <c r="F2529" s="302" t="s">
        <v>26</v>
      </c>
      <c r="G2529" s="302" t="s">
        <v>26</v>
      </c>
      <c r="H2529" s="301">
        <v>12837442</v>
      </c>
      <c r="I2529" s="301">
        <v>6906350</v>
      </c>
      <c r="J2529" s="301">
        <v>15281597</v>
      </c>
      <c r="K2529" s="301">
        <v>88139405</v>
      </c>
      <c r="L2529" s="301">
        <v>195941</v>
      </c>
      <c r="M2529" s="301">
        <v>6.5516969999999994E-2</v>
      </c>
    </row>
    <row r="2530" spans="1:13" ht="14.5" x14ac:dyDescent="0.35">
      <c r="A2530" s="301">
        <v>2022010403</v>
      </c>
      <c r="B2530" s="301">
        <v>2022</v>
      </c>
      <c r="C2530" s="302" t="s">
        <v>30</v>
      </c>
      <c r="D2530" s="302" t="s">
        <v>31</v>
      </c>
      <c r="E2530" s="302" t="s">
        <v>26</v>
      </c>
      <c r="F2530" s="302" t="s">
        <v>26</v>
      </c>
      <c r="G2530" s="302" t="s">
        <v>26</v>
      </c>
      <c r="H2530" s="301">
        <v>220967</v>
      </c>
      <c r="I2530" s="301">
        <v>28175</v>
      </c>
      <c r="J2530" s="301">
        <v>43128</v>
      </c>
      <c r="K2530" s="301">
        <v>2684890</v>
      </c>
      <c r="L2530" s="301">
        <v>4064</v>
      </c>
      <c r="M2530" s="301">
        <v>5.4377620000000002E-2</v>
      </c>
    </row>
    <row r="2531" spans="1:13" ht="14.5" x14ac:dyDescent="0.35">
      <c r="A2531" s="301">
        <v>2022020101</v>
      </c>
      <c r="B2531" s="301">
        <v>2022</v>
      </c>
      <c r="C2531" s="302" t="s">
        <v>32</v>
      </c>
      <c r="D2531" s="302" t="s">
        <v>33</v>
      </c>
      <c r="E2531" s="302" t="s">
        <v>25</v>
      </c>
      <c r="F2531" s="302" t="s">
        <v>34</v>
      </c>
      <c r="G2531" s="302" t="s">
        <v>25</v>
      </c>
      <c r="H2531" s="301">
        <v>33365</v>
      </c>
      <c r="I2531" s="301">
        <v>16745</v>
      </c>
      <c r="J2531" s="301">
        <v>3365</v>
      </c>
      <c r="K2531" s="301">
        <v>1663670</v>
      </c>
      <c r="L2531" s="301">
        <v>329</v>
      </c>
      <c r="M2531" s="301">
        <v>0.1012668</v>
      </c>
    </row>
    <row r="2532" spans="1:13" ht="14.5" x14ac:dyDescent="0.35">
      <c r="A2532" s="301">
        <v>2022020102</v>
      </c>
      <c r="B2532" s="301">
        <v>2022</v>
      </c>
      <c r="C2532" s="302" t="s">
        <v>32</v>
      </c>
      <c r="D2532" s="302" t="s">
        <v>33</v>
      </c>
      <c r="E2532" s="302" t="s">
        <v>25</v>
      </c>
      <c r="F2532" s="302" t="s">
        <v>34</v>
      </c>
      <c r="G2532" s="302" t="s">
        <v>27</v>
      </c>
      <c r="H2532" s="301">
        <v>124434</v>
      </c>
      <c r="I2532" s="301">
        <v>70383</v>
      </c>
      <c r="J2532" s="301">
        <v>14991</v>
      </c>
      <c r="K2532" s="301">
        <v>6969365</v>
      </c>
      <c r="L2532" s="301">
        <v>1527</v>
      </c>
      <c r="M2532" s="301">
        <v>8.1489400000000003E-2</v>
      </c>
    </row>
    <row r="2533" spans="1:13" ht="14.5" x14ac:dyDescent="0.35">
      <c r="A2533" s="301">
        <v>2022020103</v>
      </c>
      <c r="B2533" s="301">
        <v>2022</v>
      </c>
      <c r="C2533" s="302" t="s">
        <v>32</v>
      </c>
      <c r="D2533" s="302" t="s">
        <v>33</v>
      </c>
      <c r="E2533" s="302" t="s">
        <v>25</v>
      </c>
      <c r="F2533" s="302" t="s">
        <v>34</v>
      </c>
      <c r="G2533" s="302" t="s">
        <v>35</v>
      </c>
      <c r="H2533" s="301">
        <v>168408</v>
      </c>
      <c r="I2533" s="301">
        <v>76415</v>
      </c>
      <c r="J2533" s="301">
        <v>20904</v>
      </c>
      <c r="K2533" s="301">
        <v>7986242</v>
      </c>
      <c r="L2533" s="301">
        <v>2191</v>
      </c>
      <c r="M2533" s="301">
        <v>7.6871170000000003E-2</v>
      </c>
    </row>
    <row r="2534" spans="1:13" ht="14.5" x14ac:dyDescent="0.35">
      <c r="A2534" s="301">
        <v>2022020111</v>
      </c>
      <c r="B2534" s="301">
        <v>2022</v>
      </c>
      <c r="C2534" s="302" t="s">
        <v>32</v>
      </c>
      <c r="D2534" s="302" t="s">
        <v>33</v>
      </c>
      <c r="E2534" s="302" t="s">
        <v>25</v>
      </c>
      <c r="F2534" s="302" t="s">
        <v>36</v>
      </c>
      <c r="G2534" s="302" t="s">
        <v>25</v>
      </c>
      <c r="H2534" s="301">
        <v>30456</v>
      </c>
      <c r="I2534" s="301">
        <v>16115</v>
      </c>
      <c r="J2534" s="301">
        <v>3674</v>
      </c>
      <c r="K2534" s="301">
        <v>1570695</v>
      </c>
      <c r="L2534" s="301">
        <v>356</v>
      </c>
      <c r="M2534" s="301">
        <v>8.5444989999999998E-2</v>
      </c>
    </row>
    <row r="2535" spans="1:13" ht="14.5" x14ac:dyDescent="0.35">
      <c r="A2535" s="301">
        <v>2022020112</v>
      </c>
      <c r="B2535" s="301">
        <v>2022</v>
      </c>
      <c r="C2535" s="302" t="s">
        <v>32</v>
      </c>
      <c r="D2535" s="302" t="s">
        <v>33</v>
      </c>
      <c r="E2535" s="302" t="s">
        <v>25</v>
      </c>
      <c r="F2535" s="302" t="s">
        <v>36</v>
      </c>
      <c r="G2535" s="302" t="s">
        <v>27</v>
      </c>
      <c r="H2535" s="301">
        <v>59208</v>
      </c>
      <c r="I2535" s="301">
        <v>41463</v>
      </c>
      <c r="J2535" s="301">
        <v>7654</v>
      </c>
      <c r="K2535" s="301">
        <v>4180410</v>
      </c>
      <c r="L2535" s="301">
        <v>787</v>
      </c>
      <c r="M2535" s="301">
        <v>7.5190320000000005E-2</v>
      </c>
    </row>
    <row r="2536" spans="1:13" ht="14.5" x14ac:dyDescent="0.35">
      <c r="A2536" s="301">
        <v>2022020113</v>
      </c>
      <c r="B2536" s="301">
        <v>2022</v>
      </c>
      <c r="C2536" s="302" t="s">
        <v>32</v>
      </c>
      <c r="D2536" s="302" t="s">
        <v>33</v>
      </c>
      <c r="E2536" s="302" t="s">
        <v>25</v>
      </c>
      <c r="F2536" s="302" t="s">
        <v>36</v>
      </c>
      <c r="G2536" s="302" t="s">
        <v>35</v>
      </c>
      <c r="H2536" s="301">
        <v>49807</v>
      </c>
      <c r="I2536" s="301">
        <v>36829</v>
      </c>
      <c r="J2536" s="301">
        <v>6996</v>
      </c>
      <c r="K2536" s="301">
        <v>3834442</v>
      </c>
      <c r="L2536" s="301">
        <v>731</v>
      </c>
      <c r="M2536" s="301">
        <v>6.8142209999999995E-2</v>
      </c>
    </row>
    <row r="2537" spans="1:13" ht="14.5" x14ac:dyDescent="0.35">
      <c r="A2537" s="301">
        <v>2022020201</v>
      </c>
      <c r="B2537" s="301">
        <v>2022</v>
      </c>
      <c r="C2537" s="302" t="s">
        <v>32</v>
      </c>
      <c r="D2537" s="302" t="s">
        <v>33</v>
      </c>
      <c r="E2537" s="302" t="s">
        <v>27</v>
      </c>
      <c r="F2537" s="302" t="s">
        <v>34</v>
      </c>
      <c r="G2537" s="302" t="s">
        <v>25</v>
      </c>
      <c r="H2537" s="301">
        <v>95160</v>
      </c>
      <c r="I2537" s="301">
        <v>20730</v>
      </c>
      <c r="J2537" s="301">
        <v>15801</v>
      </c>
      <c r="K2537" s="301">
        <v>2069995</v>
      </c>
      <c r="L2537" s="301">
        <v>1578</v>
      </c>
      <c r="M2537" s="301">
        <v>6.0321189999999997E-2</v>
      </c>
    </row>
    <row r="2538" spans="1:13" ht="14.5" x14ac:dyDescent="0.35">
      <c r="A2538" s="301">
        <v>2022020202</v>
      </c>
      <c r="B2538" s="301">
        <v>2022</v>
      </c>
      <c r="C2538" s="302" t="s">
        <v>32</v>
      </c>
      <c r="D2538" s="302" t="s">
        <v>33</v>
      </c>
      <c r="E2538" s="302" t="s">
        <v>27</v>
      </c>
      <c r="F2538" s="302" t="s">
        <v>34</v>
      </c>
      <c r="G2538" s="302" t="s">
        <v>27</v>
      </c>
      <c r="H2538" s="301">
        <v>321904</v>
      </c>
      <c r="I2538" s="301">
        <v>73374</v>
      </c>
      <c r="J2538" s="301">
        <v>55050</v>
      </c>
      <c r="K2538" s="301">
        <v>7445094</v>
      </c>
      <c r="L2538" s="301">
        <v>5609</v>
      </c>
      <c r="M2538" s="301">
        <v>5.7395149999999999E-2</v>
      </c>
    </row>
    <row r="2539" spans="1:13" ht="14.5" x14ac:dyDescent="0.35">
      <c r="A2539" s="301">
        <v>2022020203</v>
      </c>
      <c r="B2539" s="301">
        <v>2022</v>
      </c>
      <c r="C2539" s="302" t="s">
        <v>32</v>
      </c>
      <c r="D2539" s="302" t="s">
        <v>33</v>
      </c>
      <c r="E2539" s="302" t="s">
        <v>27</v>
      </c>
      <c r="F2539" s="302" t="s">
        <v>34</v>
      </c>
      <c r="G2539" s="302" t="s">
        <v>35</v>
      </c>
      <c r="H2539" s="301">
        <v>1133689</v>
      </c>
      <c r="I2539" s="301">
        <v>285859</v>
      </c>
      <c r="J2539" s="301">
        <v>229335</v>
      </c>
      <c r="K2539" s="301">
        <v>30042218</v>
      </c>
      <c r="L2539" s="301">
        <v>24134</v>
      </c>
      <c r="M2539" s="301">
        <v>4.6974549999999997E-2</v>
      </c>
    </row>
    <row r="2540" spans="1:13" ht="14.5" x14ac:dyDescent="0.35">
      <c r="A2540" s="301">
        <v>2022020211</v>
      </c>
      <c r="B2540" s="301">
        <v>2022</v>
      </c>
      <c r="C2540" s="302" t="s">
        <v>32</v>
      </c>
      <c r="D2540" s="302" t="s">
        <v>33</v>
      </c>
      <c r="E2540" s="302" t="s">
        <v>27</v>
      </c>
      <c r="F2540" s="302" t="s">
        <v>36</v>
      </c>
      <c r="G2540" s="302" t="s">
        <v>25</v>
      </c>
      <c r="H2540" s="301">
        <v>95727</v>
      </c>
      <c r="I2540" s="301">
        <v>23670</v>
      </c>
      <c r="J2540" s="301">
        <v>17933</v>
      </c>
      <c r="K2540" s="301">
        <v>2322825</v>
      </c>
      <c r="L2540" s="301">
        <v>1756</v>
      </c>
      <c r="M2540" s="301">
        <v>5.4502889999999998E-2</v>
      </c>
    </row>
    <row r="2541" spans="1:13" ht="14.5" x14ac:dyDescent="0.35">
      <c r="A2541" s="301">
        <v>2022020212</v>
      </c>
      <c r="B2541" s="301">
        <v>2022</v>
      </c>
      <c r="C2541" s="302" t="s">
        <v>32</v>
      </c>
      <c r="D2541" s="302" t="s">
        <v>33</v>
      </c>
      <c r="E2541" s="302" t="s">
        <v>27</v>
      </c>
      <c r="F2541" s="302" t="s">
        <v>36</v>
      </c>
      <c r="G2541" s="302" t="s">
        <v>27</v>
      </c>
      <c r="H2541" s="301">
        <v>66622</v>
      </c>
      <c r="I2541" s="301">
        <v>17337</v>
      </c>
      <c r="J2541" s="301">
        <v>12560</v>
      </c>
      <c r="K2541" s="301">
        <v>1778721</v>
      </c>
      <c r="L2541" s="301">
        <v>1288</v>
      </c>
      <c r="M2541" s="301">
        <v>5.1709749999999999E-2</v>
      </c>
    </row>
    <row r="2542" spans="1:13" ht="14.5" x14ac:dyDescent="0.35">
      <c r="A2542" s="301">
        <v>2022020213</v>
      </c>
      <c r="B2542" s="301">
        <v>2022</v>
      </c>
      <c r="C2542" s="302" t="s">
        <v>32</v>
      </c>
      <c r="D2542" s="302" t="s">
        <v>33</v>
      </c>
      <c r="E2542" s="302" t="s">
        <v>27</v>
      </c>
      <c r="F2542" s="302" t="s">
        <v>36</v>
      </c>
      <c r="G2542" s="302" t="s">
        <v>35</v>
      </c>
      <c r="H2542" s="301">
        <v>338671</v>
      </c>
      <c r="I2542" s="301">
        <v>103321</v>
      </c>
      <c r="J2542" s="301">
        <v>81514</v>
      </c>
      <c r="K2542" s="301">
        <v>10911797</v>
      </c>
      <c r="L2542" s="301">
        <v>8604</v>
      </c>
      <c r="M2542" s="301">
        <v>3.9363389999999998E-2</v>
      </c>
    </row>
    <row r="2543" spans="1:13" ht="14.5" x14ac:dyDescent="0.35">
      <c r="A2543" s="301">
        <v>2022020301</v>
      </c>
      <c r="B2543" s="301">
        <v>2022</v>
      </c>
      <c r="C2543" s="302" t="s">
        <v>32</v>
      </c>
      <c r="D2543" s="302" t="s">
        <v>33</v>
      </c>
      <c r="E2543" s="302" t="s">
        <v>28</v>
      </c>
      <c r="F2543" s="302" t="s">
        <v>34</v>
      </c>
      <c r="G2543" s="302" t="s">
        <v>25</v>
      </c>
      <c r="H2543" s="301">
        <v>198042</v>
      </c>
      <c r="I2543" s="301">
        <v>29840</v>
      </c>
      <c r="J2543" s="301">
        <v>47879</v>
      </c>
      <c r="K2543" s="301">
        <v>3039390</v>
      </c>
      <c r="L2543" s="301">
        <v>4872</v>
      </c>
      <c r="M2543" s="301">
        <v>4.0650779999999997E-2</v>
      </c>
    </row>
    <row r="2544" spans="1:13" ht="14.5" x14ac:dyDescent="0.35">
      <c r="A2544" s="301">
        <v>2022020302</v>
      </c>
      <c r="B2544" s="301">
        <v>2022</v>
      </c>
      <c r="C2544" s="302" t="s">
        <v>32</v>
      </c>
      <c r="D2544" s="302" t="s">
        <v>33</v>
      </c>
      <c r="E2544" s="302" t="s">
        <v>28</v>
      </c>
      <c r="F2544" s="302" t="s">
        <v>34</v>
      </c>
      <c r="G2544" s="302" t="s">
        <v>27</v>
      </c>
      <c r="H2544" s="301">
        <v>373496</v>
      </c>
      <c r="I2544" s="301">
        <v>59739</v>
      </c>
      <c r="J2544" s="301">
        <v>91955</v>
      </c>
      <c r="K2544" s="301">
        <v>6109001</v>
      </c>
      <c r="L2544" s="301">
        <v>9401</v>
      </c>
      <c r="M2544" s="301">
        <v>3.9728149999999997E-2</v>
      </c>
    </row>
    <row r="2545" spans="1:13" ht="14.5" x14ac:dyDescent="0.35">
      <c r="A2545" s="301">
        <v>2022020303</v>
      </c>
      <c r="B2545" s="301">
        <v>2022</v>
      </c>
      <c r="C2545" s="302" t="s">
        <v>32</v>
      </c>
      <c r="D2545" s="302" t="s">
        <v>33</v>
      </c>
      <c r="E2545" s="302" t="s">
        <v>28</v>
      </c>
      <c r="F2545" s="302" t="s">
        <v>34</v>
      </c>
      <c r="G2545" s="302" t="s">
        <v>35</v>
      </c>
      <c r="H2545" s="301">
        <v>3441515</v>
      </c>
      <c r="I2545" s="301">
        <v>608738</v>
      </c>
      <c r="J2545" s="301">
        <v>1004177</v>
      </c>
      <c r="K2545" s="301">
        <v>66284844</v>
      </c>
      <c r="L2545" s="301">
        <v>109411</v>
      </c>
      <c r="M2545" s="301">
        <v>3.1454950000000002E-2</v>
      </c>
    </row>
    <row r="2546" spans="1:13" ht="14.5" x14ac:dyDescent="0.35">
      <c r="A2546" s="301">
        <v>2022020311</v>
      </c>
      <c r="B2546" s="301">
        <v>2022</v>
      </c>
      <c r="C2546" s="302" t="s">
        <v>32</v>
      </c>
      <c r="D2546" s="302" t="s">
        <v>33</v>
      </c>
      <c r="E2546" s="302" t="s">
        <v>28</v>
      </c>
      <c r="F2546" s="302" t="s">
        <v>36</v>
      </c>
      <c r="G2546" s="302" t="s">
        <v>25</v>
      </c>
      <c r="H2546" s="301">
        <v>139343</v>
      </c>
      <c r="I2546" s="301">
        <v>21985</v>
      </c>
      <c r="J2546" s="301">
        <v>36385</v>
      </c>
      <c r="K2546" s="301">
        <v>2187265</v>
      </c>
      <c r="L2546" s="301">
        <v>3600</v>
      </c>
      <c r="M2546" s="301">
        <v>3.8708909999999999E-2</v>
      </c>
    </row>
    <row r="2547" spans="1:13" ht="14.5" x14ac:dyDescent="0.35">
      <c r="A2547" s="301">
        <v>2022020312</v>
      </c>
      <c r="B2547" s="301">
        <v>2022</v>
      </c>
      <c r="C2547" s="302" t="s">
        <v>32</v>
      </c>
      <c r="D2547" s="302" t="s">
        <v>33</v>
      </c>
      <c r="E2547" s="302" t="s">
        <v>28</v>
      </c>
      <c r="F2547" s="302" t="s">
        <v>36</v>
      </c>
      <c r="G2547" s="302" t="s">
        <v>27</v>
      </c>
      <c r="H2547" s="301">
        <v>74789</v>
      </c>
      <c r="I2547" s="301">
        <v>12837</v>
      </c>
      <c r="J2547" s="301">
        <v>18840</v>
      </c>
      <c r="K2547" s="301">
        <v>1305385</v>
      </c>
      <c r="L2547" s="301">
        <v>1901</v>
      </c>
      <c r="M2547" s="301">
        <v>3.934936E-2</v>
      </c>
    </row>
    <row r="2548" spans="1:13" ht="14.5" x14ac:dyDescent="0.35">
      <c r="A2548" s="301">
        <v>2022020313</v>
      </c>
      <c r="B2548" s="301">
        <v>2022</v>
      </c>
      <c r="C2548" s="302" t="s">
        <v>32</v>
      </c>
      <c r="D2548" s="302" t="s">
        <v>33</v>
      </c>
      <c r="E2548" s="302" t="s">
        <v>28</v>
      </c>
      <c r="F2548" s="302" t="s">
        <v>36</v>
      </c>
      <c r="G2548" s="302" t="s">
        <v>35</v>
      </c>
      <c r="H2548" s="301">
        <v>299258</v>
      </c>
      <c r="I2548" s="301">
        <v>57798</v>
      </c>
      <c r="J2548" s="301">
        <v>94110</v>
      </c>
      <c r="K2548" s="301">
        <v>6210706</v>
      </c>
      <c r="L2548" s="301">
        <v>10126</v>
      </c>
      <c r="M2548" s="301">
        <v>2.9552720000000001E-2</v>
      </c>
    </row>
    <row r="2549" spans="1:13" ht="14.5" x14ac:dyDescent="0.35">
      <c r="A2549" s="301">
        <v>2022100103</v>
      </c>
      <c r="B2549" s="301">
        <v>2022</v>
      </c>
      <c r="C2549" s="302" t="s">
        <v>37</v>
      </c>
      <c r="D2549" s="302" t="s">
        <v>38</v>
      </c>
      <c r="E2549" s="302" t="s">
        <v>25</v>
      </c>
      <c r="F2549" s="302" t="s">
        <v>26</v>
      </c>
      <c r="G2549" s="302" t="s">
        <v>26</v>
      </c>
      <c r="H2549" s="301">
        <v>109944</v>
      </c>
      <c r="I2549" s="301">
        <v>328516</v>
      </c>
      <c r="J2549" s="301">
        <v>11094</v>
      </c>
      <c r="K2549" s="301">
        <v>27267735</v>
      </c>
      <c r="L2549" s="301">
        <v>886</v>
      </c>
      <c r="M2549" s="301">
        <v>0.124156</v>
      </c>
    </row>
    <row r="2550" spans="1:13" ht="14.5" x14ac:dyDescent="0.35">
      <c r="A2550" s="301">
        <v>2022100203</v>
      </c>
      <c r="B2550" s="301">
        <v>2022</v>
      </c>
      <c r="C2550" s="302" t="s">
        <v>37</v>
      </c>
      <c r="D2550" s="302" t="s">
        <v>38</v>
      </c>
      <c r="E2550" s="302" t="s">
        <v>27</v>
      </c>
      <c r="F2550" s="302" t="s">
        <v>26</v>
      </c>
      <c r="G2550" s="302" t="s">
        <v>26</v>
      </c>
      <c r="H2550" s="301">
        <v>212801</v>
      </c>
      <c r="I2550" s="301">
        <v>173207</v>
      </c>
      <c r="J2550" s="301">
        <v>23825</v>
      </c>
      <c r="K2550" s="301">
        <v>18246808</v>
      </c>
      <c r="L2550" s="301">
        <v>2507</v>
      </c>
      <c r="M2550" s="301">
        <v>8.4895869999999998E-2</v>
      </c>
    </row>
    <row r="2551" spans="1:13" ht="14.5" x14ac:dyDescent="0.35">
      <c r="A2551" s="301">
        <v>2022100303</v>
      </c>
      <c r="B2551" s="301">
        <v>2022</v>
      </c>
      <c r="C2551" s="302" t="s">
        <v>37</v>
      </c>
      <c r="D2551" s="302" t="s">
        <v>38</v>
      </c>
      <c r="E2551" s="302" t="s">
        <v>28</v>
      </c>
      <c r="F2551" s="302" t="s">
        <v>26</v>
      </c>
      <c r="G2551" s="302" t="s">
        <v>26</v>
      </c>
      <c r="H2551" s="301">
        <v>371883</v>
      </c>
      <c r="I2551" s="301">
        <v>229883</v>
      </c>
      <c r="J2551" s="301">
        <v>374258</v>
      </c>
      <c r="K2551" s="301">
        <v>19649414</v>
      </c>
      <c r="L2551" s="301">
        <v>30494</v>
      </c>
      <c r="M2551" s="301">
        <v>1.2195269999999999E-2</v>
      </c>
    </row>
    <row r="2552" spans="1:13" ht="14.5" x14ac:dyDescent="0.35">
      <c r="A2552" s="301">
        <v>2022110103</v>
      </c>
      <c r="B2552" s="301">
        <v>2022</v>
      </c>
      <c r="C2552" s="302" t="s">
        <v>39</v>
      </c>
      <c r="D2552" s="302" t="s">
        <v>40</v>
      </c>
      <c r="E2552" s="302" t="s">
        <v>25</v>
      </c>
      <c r="F2552" s="302" t="s">
        <v>34</v>
      </c>
      <c r="G2552" s="302" t="s">
        <v>26</v>
      </c>
      <c r="H2552" s="301">
        <v>1961679</v>
      </c>
      <c r="I2552" s="301">
        <v>690547</v>
      </c>
      <c r="J2552" s="301">
        <v>199316</v>
      </c>
      <c r="K2552" s="301">
        <v>77407987</v>
      </c>
      <c r="L2552" s="301">
        <v>22196</v>
      </c>
      <c r="M2552" s="301">
        <v>8.8379020000000003E-2</v>
      </c>
    </row>
    <row r="2553" spans="1:13" ht="14.5" x14ac:dyDescent="0.35">
      <c r="A2553" s="301">
        <v>2022110113</v>
      </c>
      <c r="B2553" s="301">
        <v>2022</v>
      </c>
      <c r="C2553" s="302" t="s">
        <v>39</v>
      </c>
      <c r="D2553" s="302" t="s">
        <v>40</v>
      </c>
      <c r="E2553" s="302" t="s">
        <v>25</v>
      </c>
      <c r="F2553" s="302" t="s">
        <v>36</v>
      </c>
      <c r="G2553" s="302" t="s">
        <v>26</v>
      </c>
      <c r="H2553" s="301">
        <v>901684</v>
      </c>
      <c r="I2553" s="301">
        <v>882278</v>
      </c>
      <c r="J2553" s="301">
        <v>149363</v>
      </c>
      <c r="K2553" s="301">
        <v>103194944</v>
      </c>
      <c r="L2553" s="301">
        <v>17586</v>
      </c>
      <c r="M2553" s="301">
        <v>5.1272430000000001E-2</v>
      </c>
    </row>
    <row r="2554" spans="1:13" ht="14.5" x14ac:dyDescent="0.35">
      <c r="A2554" s="301">
        <v>2022110203</v>
      </c>
      <c r="B2554" s="301">
        <v>2022</v>
      </c>
      <c r="C2554" s="302" t="s">
        <v>39</v>
      </c>
      <c r="D2554" s="302" t="s">
        <v>40</v>
      </c>
      <c r="E2554" s="302" t="s">
        <v>27</v>
      </c>
      <c r="F2554" s="302" t="s">
        <v>34</v>
      </c>
      <c r="G2554" s="302" t="s">
        <v>26</v>
      </c>
      <c r="H2554" s="301">
        <v>1069051</v>
      </c>
      <c r="I2554" s="301">
        <v>261750</v>
      </c>
      <c r="J2554" s="301">
        <v>169590</v>
      </c>
      <c r="K2554" s="301">
        <v>29632621</v>
      </c>
      <c r="L2554" s="301">
        <v>19253</v>
      </c>
      <c r="M2554" s="301">
        <v>5.5525159999999997E-2</v>
      </c>
    </row>
    <row r="2555" spans="1:13" ht="14.5" x14ac:dyDescent="0.35">
      <c r="A2555" s="301">
        <v>2022110213</v>
      </c>
      <c r="B2555" s="301">
        <v>2022</v>
      </c>
      <c r="C2555" s="302" t="s">
        <v>39</v>
      </c>
      <c r="D2555" s="302" t="s">
        <v>40</v>
      </c>
      <c r="E2555" s="302" t="s">
        <v>27</v>
      </c>
      <c r="F2555" s="302" t="s">
        <v>36</v>
      </c>
      <c r="G2555" s="302" t="s">
        <v>26</v>
      </c>
      <c r="H2555" s="301">
        <v>1413332</v>
      </c>
      <c r="I2555" s="301">
        <v>665003</v>
      </c>
      <c r="J2555" s="301">
        <v>505031</v>
      </c>
      <c r="K2555" s="301">
        <v>79111918</v>
      </c>
      <c r="L2555" s="301">
        <v>60125</v>
      </c>
      <c r="M2555" s="301">
        <v>2.35065E-2</v>
      </c>
    </row>
    <row r="2556" spans="1:13" ht="14.5" x14ac:dyDescent="0.35">
      <c r="A2556" s="301">
        <v>2022110303</v>
      </c>
      <c r="B2556" s="301">
        <v>2022</v>
      </c>
      <c r="C2556" s="302" t="s">
        <v>39</v>
      </c>
      <c r="D2556" s="302" t="s">
        <v>40</v>
      </c>
      <c r="E2556" s="302" t="s">
        <v>28</v>
      </c>
      <c r="F2556" s="302" t="s">
        <v>34</v>
      </c>
      <c r="G2556" s="302" t="s">
        <v>26</v>
      </c>
      <c r="H2556" s="301">
        <v>849505</v>
      </c>
      <c r="I2556" s="301">
        <v>266609</v>
      </c>
      <c r="J2556" s="301">
        <v>325225</v>
      </c>
      <c r="K2556" s="301">
        <v>31780042</v>
      </c>
      <c r="L2556" s="301">
        <v>38781</v>
      </c>
      <c r="M2556" s="301">
        <v>2.190547E-2</v>
      </c>
    </row>
    <row r="2557" spans="1:13" ht="14.5" x14ac:dyDescent="0.35">
      <c r="A2557" s="301">
        <v>2022110313</v>
      </c>
      <c r="B2557" s="301">
        <v>2022</v>
      </c>
      <c r="C2557" s="302" t="s">
        <v>39</v>
      </c>
      <c r="D2557" s="302" t="s">
        <v>40</v>
      </c>
      <c r="E2557" s="302" t="s">
        <v>28</v>
      </c>
      <c r="F2557" s="302" t="s">
        <v>36</v>
      </c>
      <c r="G2557" s="302" t="s">
        <v>26</v>
      </c>
      <c r="H2557" s="301">
        <v>2806865</v>
      </c>
      <c r="I2557" s="301">
        <v>1014968</v>
      </c>
      <c r="J2557" s="301">
        <v>1266801</v>
      </c>
      <c r="K2557" s="301">
        <v>120967066</v>
      </c>
      <c r="L2557" s="301">
        <v>151024</v>
      </c>
      <c r="M2557" s="301">
        <v>1.8585569999999999E-2</v>
      </c>
    </row>
    <row r="2558" spans="1:13" ht="14.5" x14ac:dyDescent="0.35">
      <c r="A2558" s="301">
        <v>2022110403</v>
      </c>
      <c r="B2558" s="301">
        <v>2022</v>
      </c>
      <c r="C2558" s="302" t="s">
        <v>39</v>
      </c>
      <c r="D2558" s="302" t="s">
        <v>40</v>
      </c>
      <c r="E2558" s="302" t="s">
        <v>29</v>
      </c>
      <c r="F2558" s="302" t="s">
        <v>34</v>
      </c>
      <c r="G2558" s="302" t="s">
        <v>26</v>
      </c>
      <c r="H2558" s="301">
        <v>106971</v>
      </c>
      <c r="I2558" s="301">
        <v>24966</v>
      </c>
      <c r="J2558" s="301">
        <v>43741</v>
      </c>
      <c r="K2558" s="301">
        <v>2854690</v>
      </c>
      <c r="L2558" s="301">
        <v>4994</v>
      </c>
      <c r="M2558" s="301">
        <v>2.1420000000000002E-2</v>
      </c>
    </row>
    <row r="2559" spans="1:13" ht="14.5" x14ac:dyDescent="0.35">
      <c r="A2559" s="301">
        <v>2022110413</v>
      </c>
      <c r="B2559" s="301">
        <v>2022</v>
      </c>
      <c r="C2559" s="302" t="s">
        <v>39</v>
      </c>
      <c r="D2559" s="302" t="s">
        <v>40</v>
      </c>
      <c r="E2559" s="302" t="s">
        <v>29</v>
      </c>
      <c r="F2559" s="302" t="s">
        <v>36</v>
      </c>
      <c r="G2559" s="302" t="s">
        <v>26</v>
      </c>
      <c r="H2559" s="301">
        <v>623692</v>
      </c>
      <c r="I2559" s="301">
        <v>197942</v>
      </c>
      <c r="J2559" s="301">
        <v>317765</v>
      </c>
      <c r="K2559" s="301">
        <v>23736775</v>
      </c>
      <c r="L2559" s="301">
        <v>38095</v>
      </c>
      <c r="M2559" s="301">
        <v>1.6372089999999999E-2</v>
      </c>
    </row>
    <row r="2560" spans="1:13" ht="14.5" x14ac:dyDescent="0.35">
      <c r="A2560" s="301">
        <v>2022130101</v>
      </c>
      <c r="B2560" s="301">
        <v>2022</v>
      </c>
      <c r="C2560" s="302" t="s">
        <v>63</v>
      </c>
      <c r="D2560" s="302" t="s">
        <v>64</v>
      </c>
      <c r="E2560" s="302" t="s">
        <v>65</v>
      </c>
      <c r="F2560" s="302" t="s">
        <v>26</v>
      </c>
      <c r="G2560" s="302" t="s">
        <v>25</v>
      </c>
      <c r="H2560" s="301">
        <v>62279</v>
      </c>
      <c r="I2560" s="301">
        <v>26030</v>
      </c>
      <c r="J2560" s="301">
        <v>11152</v>
      </c>
      <c r="K2560" s="301">
        <v>2124820</v>
      </c>
      <c r="L2560" s="301">
        <v>923</v>
      </c>
      <c r="M2560" s="301">
        <v>6.7486169999999998E-2</v>
      </c>
    </row>
    <row r="2561" spans="1:13" ht="14.5" x14ac:dyDescent="0.35">
      <c r="A2561" s="301">
        <v>2022130401</v>
      </c>
      <c r="B2561" s="301">
        <v>2022</v>
      </c>
      <c r="C2561" s="302" t="s">
        <v>63</v>
      </c>
      <c r="D2561" s="302" t="s">
        <v>64</v>
      </c>
      <c r="E2561" s="302" t="s">
        <v>29</v>
      </c>
      <c r="F2561" s="302" t="s">
        <v>26</v>
      </c>
      <c r="G2561" s="302" t="s">
        <v>25</v>
      </c>
      <c r="H2561" s="301">
        <v>41366</v>
      </c>
      <c r="I2561" s="301">
        <v>5785</v>
      </c>
      <c r="J2561" s="301">
        <v>12463</v>
      </c>
      <c r="K2561" s="301">
        <v>511860</v>
      </c>
      <c r="L2561" s="301">
        <v>1109</v>
      </c>
      <c r="M2561" s="301">
        <v>3.7286680000000003E-2</v>
      </c>
    </row>
    <row r="2562" spans="1:13" ht="14.5" x14ac:dyDescent="0.35">
      <c r="A2562" s="301">
        <v>2022130403</v>
      </c>
      <c r="B2562" s="301">
        <v>2022</v>
      </c>
      <c r="C2562" s="302" t="s">
        <v>63</v>
      </c>
      <c r="D2562" s="302" t="s">
        <v>64</v>
      </c>
      <c r="E2562" s="302" t="s">
        <v>26</v>
      </c>
      <c r="F2562" s="302" t="s">
        <v>26</v>
      </c>
      <c r="G2562" s="302" t="s">
        <v>66</v>
      </c>
      <c r="H2562" s="301">
        <v>645892</v>
      </c>
      <c r="I2562" s="301">
        <v>156143</v>
      </c>
      <c r="J2562" s="301">
        <v>210982</v>
      </c>
      <c r="K2562" s="301">
        <v>14761103</v>
      </c>
      <c r="L2562" s="301">
        <v>20030</v>
      </c>
      <c r="M2562" s="301">
        <v>3.2245879999999998E-2</v>
      </c>
    </row>
    <row r="2563" spans="1:13" ht="14.5" x14ac:dyDescent="0.35">
      <c r="A2563" s="301">
        <v>2022140103</v>
      </c>
      <c r="B2563" s="301">
        <v>2022</v>
      </c>
      <c r="C2563" s="302" t="s">
        <v>41</v>
      </c>
      <c r="D2563" s="302" t="s">
        <v>42</v>
      </c>
      <c r="E2563" s="302" t="s">
        <v>25</v>
      </c>
      <c r="F2563" s="302" t="s">
        <v>26</v>
      </c>
      <c r="G2563" s="302" t="s">
        <v>26</v>
      </c>
      <c r="H2563" s="301">
        <v>265976</v>
      </c>
      <c r="I2563" s="301">
        <v>393252</v>
      </c>
      <c r="J2563" s="301">
        <v>22950</v>
      </c>
      <c r="K2563" s="301">
        <v>38360545</v>
      </c>
      <c r="L2563" s="301">
        <v>2194</v>
      </c>
      <c r="M2563" s="301">
        <v>0.1212182</v>
      </c>
    </row>
    <row r="2564" spans="1:13" ht="14.5" x14ac:dyDescent="0.35">
      <c r="A2564" s="301">
        <v>2022140203</v>
      </c>
      <c r="B2564" s="301">
        <v>2022</v>
      </c>
      <c r="C2564" s="302" t="s">
        <v>41</v>
      </c>
      <c r="D2564" s="302" t="s">
        <v>42</v>
      </c>
      <c r="E2564" s="302" t="s">
        <v>27</v>
      </c>
      <c r="F2564" s="302" t="s">
        <v>26</v>
      </c>
      <c r="G2564" s="302" t="s">
        <v>26</v>
      </c>
      <c r="H2564" s="301">
        <v>539814</v>
      </c>
      <c r="I2564" s="301">
        <v>462219</v>
      </c>
      <c r="J2564" s="301">
        <v>78162</v>
      </c>
      <c r="K2564" s="301">
        <v>49015931</v>
      </c>
      <c r="L2564" s="301">
        <v>8298</v>
      </c>
      <c r="M2564" s="301">
        <v>6.5057169999999998E-2</v>
      </c>
    </row>
    <row r="2565" spans="1:13" ht="14.5" x14ac:dyDescent="0.35">
      <c r="A2565" s="301">
        <v>2022140303</v>
      </c>
      <c r="B2565" s="301">
        <v>2022</v>
      </c>
      <c r="C2565" s="302" t="s">
        <v>41</v>
      </c>
      <c r="D2565" s="302" t="s">
        <v>42</v>
      </c>
      <c r="E2565" s="302" t="s">
        <v>28</v>
      </c>
      <c r="F2565" s="302" t="s">
        <v>26</v>
      </c>
      <c r="G2565" s="302" t="s">
        <v>26</v>
      </c>
      <c r="H2565" s="301">
        <v>2351713</v>
      </c>
      <c r="I2565" s="301">
        <v>803871</v>
      </c>
      <c r="J2565" s="301">
        <v>505758</v>
      </c>
      <c r="K2565" s="301">
        <v>88352282</v>
      </c>
      <c r="L2565" s="301">
        <v>55175</v>
      </c>
      <c r="M2565" s="301">
        <v>4.2622649999999998E-2</v>
      </c>
    </row>
    <row r="2566" spans="1:13" ht="14.5" x14ac:dyDescent="0.35">
      <c r="A2566" s="301">
        <v>2022200103</v>
      </c>
      <c r="B2566" s="301">
        <v>2022</v>
      </c>
      <c r="C2566" s="302" t="s">
        <v>43</v>
      </c>
      <c r="D2566" s="302" t="s">
        <v>44</v>
      </c>
      <c r="E2566" s="302" t="s">
        <v>25</v>
      </c>
      <c r="F2566" s="302" t="s">
        <v>26</v>
      </c>
      <c r="G2566" s="302" t="s">
        <v>26</v>
      </c>
      <c r="H2566" s="301">
        <v>756955</v>
      </c>
      <c r="I2566" s="301">
        <v>358079</v>
      </c>
      <c r="J2566" s="301">
        <v>90857</v>
      </c>
      <c r="K2566" s="301">
        <v>34684061</v>
      </c>
      <c r="L2566" s="301">
        <v>8766</v>
      </c>
      <c r="M2566" s="301">
        <v>8.6351319999999995E-2</v>
      </c>
    </row>
    <row r="2567" spans="1:13" ht="14.5" x14ac:dyDescent="0.35">
      <c r="A2567" s="301">
        <v>2022200203</v>
      </c>
      <c r="B2567" s="301">
        <v>2022</v>
      </c>
      <c r="C2567" s="302" t="s">
        <v>43</v>
      </c>
      <c r="D2567" s="302" t="s">
        <v>44</v>
      </c>
      <c r="E2567" s="302" t="s">
        <v>27</v>
      </c>
      <c r="F2567" s="302" t="s">
        <v>26</v>
      </c>
      <c r="G2567" s="302" t="s">
        <v>26</v>
      </c>
      <c r="H2567" s="301">
        <v>1708698</v>
      </c>
      <c r="I2567" s="301">
        <v>423790</v>
      </c>
      <c r="J2567" s="301">
        <v>325703</v>
      </c>
      <c r="K2567" s="301">
        <v>40738543</v>
      </c>
      <c r="L2567" s="301">
        <v>31273</v>
      </c>
      <c r="M2567" s="301">
        <v>5.4638520000000003E-2</v>
      </c>
    </row>
    <row r="2568" spans="1:13" ht="14.5" x14ac:dyDescent="0.35">
      <c r="A2568" s="301">
        <v>2022200303</v>
      </c>
      <c r="B2568" s="301">
        <v>2022</v>
      </c>
      <c r="C2568" s="302" t="s">
        <v>43</v>
      </c>
      <c r="D2568" s="302" t="s">
        <v>44</v>
      </c>
      <c r="E2568" s="302" t="s">
        <v>28</v>
      </c>
      <c r="F2568" s="302" t="s">
        <v>26</v>
      </c>
      <c r="G2568" s="302" t="s">
        <v>26</v>
      </c>
      <c r="H2568" s="301">
        <v>4331097</v>
      </c>
      <c r="I2568" s="301">
        <v>649729</v>
      </c>
      <c r="J2568" s="301">
        <v>1101995</v>
      </c>
      <c r="K2568" s="301">
        <v>59675008</v>
      </c>
      <c r="L2568" s="301">
        <v>99346</v>
      </c>
      <c r="M2568" s="301">
        <v>4.3596019999999999E-2</v>
      </c>
    </row>
    <row r="2569" spans="1:13" ht="14.5" x14ac:dyDescent="0.35">
      <c r="A2569" s="301">
        <v>2022240103</v>
      </c>
      <c r="B2569" s="301">
        <v>2022</v>
      </c>
      <c r="C2569" s="302" t="s">
        <v>45</v>
      </c>
      <c r="D2569" s="302" t="s">
        <v>46</v>
      </c>
      <c r="E2569" s="302" t="s">
        <v>25</v>
      </c>
      <c r="F2569" s="302" t="s">
        <v>26</v>
      </c>
      <c r="G2569" s="302" t="s">
        <v>26</v>
      </c>
      <c r="H2569" s="301">
        <v>277767</v>
      </c>
      <c r="I2569" s="301">
        <v>145295</v>
      </c>
      <c r="J2569" s="301">
        <v>33678</v>
      </c>
      <c r="K2569" s="301">
        <v>13026740</v>
      </c>
      <c r="L2569" s="301">
        <v>3034</v>
      </c>
      <c r="M2569" s="301">
        <v>9.1559479999999999E-2</v>
      </c>
    </row>
    <row r="2570" spans="1:13" ht="14.5" x14ac:dyDescent="0.35">
      <c r="A2570" s="301">
        <v>2022240203</v>
      </c>
      <c r="B2570" s="301">
        <v>2022</v>
      </c>
      <c r="C2570" s="302" t="s">
        <v>45</v>
      </c>
      <c r="D2570" s="302" t="s">
        <v>46</v>
      </c>
      <c r="E2570" s="302" t="s">
        <v>27</v>
      </c>
      <c r="F2570" s="302" t="s">
        <v>26</v>
      </c>
      <c r="G2570" s="302" t="s">
        <v>26</v>
      </c>
      <c r="H2570" s="301">
        <v>480675</v>
      </c>
      <c r="I2570" s="301">
        <v>97574</v>
      </c>
      <c r="J2570" s="301">
        <v>74735</v>
      </c>
      <c r="K2570" s="301">
        <v>9097758</v>
      </c>
      <c r="L2570" s="301">
        <v>6973</v>
      </c>
      <c r="M2570" s="301">
        <v>6.8929840000000006E-2</v>
      </c>
    </row>
    <row r="2571" spans="1:13" ht="14.5" x14ac:dyDescent="0.35">
      <c r="A2571" s="301">
        <v>2022240303</v>
      </c>
      <c r="B2571" s="301">
        <v>2022</v>
      </c>
      <c r="C2571" s="302" t="s">
        <v>45</v>
      </c>
      <c r="D2571" s="302" t="s">
        <v>46</v>
      </c>
      <c r="E2571" s="302" t="s">
        <v>28</v>
      </c>
      <c r="F2571" s="302" t="s">
        <v>26</v>
      </c>
      <c r="G2571" s="302" t="s">
        <v>26</v>
      </c>
      <c r="H2571" s="301">
        <v>2168032</v>
      </c>
      <c r="I2571" s="301">
        <v>235260</v>
      </c>
      <c r="J2571" s="301">
        <v>435895</v>
      </c>
      <c r="K2571" s="301">
        <v>21965260</v>
      </c>
      <c r="L2571" s="301">
        <v>40624</v>
      </c>
      <c r="M2571" s="301">
        <v>5.3368529999999997E-2</v>
      </c>
    </row>
    <row r="2572" spans="1:13" ht="14.5" x14ac:dyDescent="0.35">
      <c r="A2572" s="301">
        <v>2022260103</v>
      </c>
      <c r="B2572" s="301">
        <v>2022</v>
      </c>
      <c r="C2572" s="302" t="s">
        <v>47</v>
      </c>
      <c r="D2572" s="302" t="s">
        <v>48</v>
      </c>
      <c r="E2572" s="302" t="s">
        <v>25</v>
      </c>
      <c r="F2572" s="302" t="s">
        <v>26</v>
      </c>
      <c r="G2572" s="302" t="s">
        <v>26</v>
      </c>
      <c r="H2572" s="301">
        <v>318605</v>
      </c>
      <c r="I2572" s="301">
        <v>117970</v>
      </c>
      <c r="J2572" s="301">
        <v>32006</v>
      </c>
      <c r="K2572" s="301">
        <v>9250105</v>
      </c>
      <c r="L2572" s="301">
        <v>2524</v>
      </c>
      <c r="M2572" s="301">
        <v>0.12623139999999999</v>
      </c>
    </row>
    <row r="2573" spans="1:13" ht="14.5" x14ac:dyDescent="0.35">
      <c r="A2573" s="301">
        <v>2022260203</v>
      </c>
      <c r="B2573" s="301">
        <v>2022</v>
      </c>
      <c r="C2573" s="302" t="s">
        <v>47</v>
      </c>
      <c r="D2573" s="302" t="s">
        <v>48</v>
      </c>
      <c r="E2573" s="302" t="s">
        <v>27</v>
      </c>
      <c r="F2573" s="302" t="s">
        <v>26</v>
      </c>
      <c r="G2573" s="302" t="s">
        <v>26</v>
      </c>
      <c r="H2573" s="301">
        <v>629389</v>
      </c>
      <c r="I2573" s="301">
        <v>130260</v>
      </c>
      <c r="J2573" s="301">
        <v>98327</v>
      </c>
      <c r="K2573" s="301">
        <v>9950345</v>
      </c>
      <c r="L2573" s="301">
        <v>7521</v>
      </c>
      <c r="M2573" s="301">
        <v>8.3688520000000002E-2</v>
      </c>
    </row>
    <row r="2574" spans="1:13" ht="14.5" x14ac:dyDescent="0.35">
      <c r="A2574" s="301">
        <v>2022260303</v>
      </c>
      <c r="B2574" s="301">
        <v>2022</v>
      </c>
      <c r="C2574" s="302" t="s">
        <v>47</v>
      </c>
      <c r="D2574" s="302" t="s">
        <v>48</v>
      </c>
      <c r="E2574" s="302" t="s">
        <v>28</v>
      </c>
      <c r="F2574" s="302" t="s">
        <v>26</v>
      </c>
      <c r="G2574" s="302" t="s">
        <v>26</v>
      </c>
      <c r="H2574" s="301">
        <v>1569753</v>
      </c>
      <c r="I2574" s="301">
        <v>196695</v>
      </c>
      <c r="J2574" s="301">
        <v>331098</v>
      </c>
      <c r="K2574" s="301">
        <v>15882600</v>
      </c>
      <c r="L2574" s="301">
        <v>27013</v>
      </c>
      <c r="M2574" s="301">
        <v>5.8110040000000002E-2</v>
      </c>
    </row>
    <row r="2575" spans="1:13" ht="14.5" x14ac:dyDescent="0.35">
      <c r="A2575" s="301">
        <v>2022280103</v>
      </c>
      <c r="B2575" s="301">
        <v>2022</v>
      </c>
      <c r="C2575" s="302" t="s">
        <v>49</v>
      </c>
      <c r="D2575" s="302" t="s">
        <v>50</v>
      </c>
      <c r="E2575" s="302" t="s">
        <v>25</v>
      </c>
      <c r="F2575" s="302" t="s">
        <v>26</v>
      </c>
      <c r="G2575" s="302" t="s">
        <v>26</v>
      </c>
      <c r="H2575" s="301">
        <v>2583991</v>
      </c>
      <c r="I2575" s="301">
        <v>1085378</v>
      </c>
      <c r="J2575" s="301">
        <v>250189</v>
      </c>
      <c r="K2575" s="301">
        <v>102926948</v>
      </c>
      <c r="L2575" s="301">
        <v>23625</v>
      </c>
      <c r="M2575" s="301">
        <v>0.109376</v>
      </c>
    </row>
    <row r="2576" spans="1:13" ht="14.5" x14ac:dyDescent="0.35">
      <c r="A2576" s="301">
        <v>2022280203</v>
      </c>
      <c r="B2576" s="301">
        <v>2022</v>
      </c>
      <c r="C2576" s="302" t="s">
        <v>49</v>
      </c>
      <c r="D2576" s="302" t="s">
        <v>50</v>
      </c>
      <c r="E2576" s="302" t="s">
        <v>27</v>
      </c>
      <c r="F2576" s="302" t="s">
        <v>26</v>
      </c>
      <c r="G2576" s="302" t="s">
        <v>26</v>
      </c>
      <c r="H2576" s="301">
        <v>4072724</v>
      </c>
      <c r="I2576" s="301">
        <v>881846</v>
      </c>
      <c r="J2576" s="301">
        <v>674023</v>
      </c>
      <c r="K2576" s="301">
        <v>83521085</v>
      </c>
      <c r="L2576" s="301">
        <v>63902</v>
      </c>
      <c r="M2576" s="301">
        <v>6.3733880000000007E-2</v>
      </c>
    </row>
    <row r="2577" spans="1:13" ht="14.5" x14ac:dyDescent="0.35">
      <c r="A2577" s="301">
        <v>2022280303</v>
      </c>
      <c r="B2577" s="301">
        <v>2022</v>
      </c>
      <c r="C2577" s="302" t="s">
        <v>49</v>
      </c>
      <c r="D2577" s="302" t="s">
        <v>50</v>
      </c>
      <c r="E2577" s="302" t="s">
        <v>28</v>
      </c>
      <c r="F2577" s="302" t="s">
        <v>26</v>
      </c>
      <c r="G2577" s="302" t="s">
        <v>26</v>
      </c>
      <c r="H2577" s="301">
        <v>6006732</v>
      </c>
      <c r="I2577" s="301">
        <v>907129</v>
      </c>
      <c r="J2577" s="301">
        <v>1344868</v>
      </c>
      <c r="K2577" s="301">
        <v>87669708</v>
      </c>
      <c r="L2577" s="301">
        <v>129652</v>
      </c>
      <c r="M2577" s="301">
        <v>4.6329479999999999E-2</v>
      </c>
    </row>
    <row r="2578" spans="1:13" ht="14.5" x14ac:dyDescent="0.35">
      <c r="A2578" s="301">
        <v>2022290103</v>
      </c>
      <c r="B2578" s="301">
        <v>2022</v>
      </c>
      <c r="C2578" s="302" t="s">
        <v>51</v>
      </c>
      <c r="D2578" s="302" t="s">
        <v>52</v>
      </c>
      <c r="E2578" s="302" t="s">
        <v>25</v>
      </c>
      <c r="F2578" s="302" t="s">
        <v>26</v>
      </c>
      <c r="G2578" s="302" t="s">
        <v>26</v>
      </c>
      <c r="H2578" s="301">
        <v>913969</v>
      </c>
      <c r="I2578" s="301">
        <v>477402</v>
      </c>
      <c r="J2578" s="301">
        <v>94333</v>
      </c>
      <c r="K2578" s="301">
        <v>38125171</v>
      </c>
      <c r="L2578" s="301">
        <v>7400</v>
      </c>
      <c r="M2578" s="301">
        <v>0.1235053</v>
      </c>
    </row>
    <row r="2579" spans="1:13" ht="14.5" x14ac:dyDescent="0.35">
      <c r="A2579" s="301">
        <v>2022290203</v>
      </c>
      <c r="B2579" s="301">
        <v>2022</v>
      </c>
      <c r="C2579" s="302" t="s">
        <v>51</v>
      </c>
      <c r="D2579" s="302" t="s">
        <v>52</v>
      </c>
      <c r="E2579" s="302" t="s">
        <v>27</v>
      </c>
      <c r="F2579" s="302" t="s">
        <v>26</v>
      </c>
      <c r="G2579" s="302" t="s">
        <v>26</v>
      </c>
      <c r="H2579" s="301">
        <v>1050319</v>
      </c>
      <c r="I2579" s="301">
        <v>258619</v>
      </c>
      <c r="J2579" s="301">
        <v>196137</v>
      </c>
      <c r="K2579" s="301">
        <v>21208523</v>
      </c>
      <c r="L2579" s="301">
        <v>16156</v>
      </c>
      <c r="M2579" s="301">
        <v>6.5011819999999998E-2</v>
      </c>
    </row>
    <row r="2580" spans="1:13" ht="14.5" x14ac:dyDescent="0.35">
      <c r="A2580" s="301">
        <v>2022290303</v>
      </c>
      <c r="B2580" s="301">
        <v>2022</v>
      </c>
      <c r="C2580" s="302" t="s">
        <v>51</v>
      </c>
      <c r="D2580" s="302" t="s">
        <v>52</v>
      </c>
      <c r="E2580" s="302" t="s">
        <v>28</v>
      </c>
      <c r="F2580" s="302" t="s">
        <v>26</v>
      </c>
      <c r="G2580" s="302" t="s">
        <v>26</v>
      </c>
      <c r="H2580" s="301">
        <v>2131721</v>
      </c>
      <c r="I2580" s="301">
        <v>320399</v>
      </c>
      <c r="J2580" s="301">
        <v>540459</v>
      </c>
      <c r="K2580" s="301">
        <v>26350302</v>
      </c>
      <c r="L2580" s="301">
        <v>44820</v>
      </c>
      <c r="M2580" s="301">
        <v>4.7561869999999999E-2</v>
      </c>
    </row>
    <row r="2581" spans="1:13" ht="14.5" x14ac:dyDescent="0.35">
      <c r="A2581" s="301">
        <v>2022320103</v>
      </c>
      <c r="B2581" s="301">
        <v>2022</v>
      </c>
      <c r="C2581" s="302" t="s">
        <v>53</v>
      </c>
      <c r="D2581" s="302" t="s">
        <v>54</v>
      </c>
      <c r="E2581" s="302" t="s">
        <v>25</v>
      </c>
      <c r="F2581" s="302" t="s">
        <v>26</v>
      </c>
      <c r="G2581" s="302" t="s">
        <v>26</v>
      </c>
      <c r="H2581" s="301">
        <v>647746</v>
      </c>
      <c r="I2581" s="301">
        <v>252614</v>
      </c>
      <c r="J2581" s="301">
        <v>70364</v>
      </c>
      <c r="K2581" s="301">
        <v>25794806</v>
      </c>
      <c r="L2581" s="301">
        <v>7251</v>
      </c>
      <c r="M2581" s="301">
        <v>8.9327690000000001E-2</v>
      </c>
    </row>
    <row r="2582" spans="1:13" ht="14.5" x14ac:dyDescent="0.35">
      <c r="A2582" s="301">
        <v>2022320203</v>
      </c>
      <c r="B2582" s="301">
        <v>2022</v>
      </c>
      <c r="C2582" s="302" t="s">
        <v>53</v>
      </c>
      <c r="D2582" s="302" t="s">
        <v>54</v>
      </c>
      <c r="E2582" s="302" t="s">
        <v>27</v>
      </c>
      <c r="F2582" s="302" t="s">
        <v>26</v>
      </c>
      <c r="G2582" s="302" t="s">
        <v>26</v>
      </c>
      <c r="H2582" s="301">
        <v>817555</v>
      </c>
      <c r="I2582" s="301">
        <v>180924</v>
      </c>
      <c r="J2582" s="301">
        <v>128223</v>
      </c>
      <c r="K2582" s="301">
        <v>18520433</v>
      </c>
      <c r="L2582" s="301">
        <v>13092</v>
      </c>
      <c r="M2582" s="301">
        <v>6.2445779999999999E-2</v>
      </c>
    </row>
    <row r="2583" spans="1:13" ht="14.5" x14ac:dyDescent="0.35">
      <c r="A2583" s="301">
        <v>2022320303</v>
      </c>
      <c r="B2583" s="301">
        <v>2022</v>
      </c>
      <c r="C2583" s="302" t="s">
        <v>53</v>
      </c>
      <c r="D2583" s="302" t="s">
        <v>54</v>
      </c>
      <c r="E2583" s="302" t="s">
        <v>28</v>
      </c>
      <c r="F2583" s="302" t="s">
        <v>26</v>
      </c>
      <c r="G2583" s="302" t="s">
        <v>26</v>
      </c>
      <c r="H2583" s="301">
        <v>734710</v>
      </c>
      <c r="I2583" s="301">
        <v>98064</v>
      </c>
      <c r="J2583" s="301">
        <v>145992</v>
      </c>
      <c r="K2583" s="301">
        <v>9666680</v>
      </c>
      <c r="L2583" s="301">
        <v>14358</v>
      </c>
      <c r="M2583" s="301">
        <v>5.1170849999999997E-2</v>
      </c>
    </row>
    <row r="2584" spans="1:13" ht="14.5" x14ac:dyDescent="0.35">
      <c r="A2584" s="301">
        <v>2022330103</v>
      </c>
      <c r="B2584" s="301">
        <v>2022</v>
      </c>
      <c r="C2584" s="302" t="s">
        <v>55</v>
      </c>
      <c r="D2584" s="302" t="s">
        <v>56</v>
      </c>
      <c r="E2584" s="302" t="s">
        <v>25</v>
      </c>
      <c r="F2584" s="302" t="s">
        <v>26</v>
      </c>
      <c r="G2584" s="302" t="s">
        <v>26</v>
      </c>
      <c r="H2584" s="301">
        <v>634533</v>
      </c>
      <c r="I2584" s="301">
        <v>252013</v>
      </c>
      <c r="J2584" s="301">
        <v>63460</v>
      </c>
      <c r="K2584" s="301">
        <v>23490718</v>
      </c>
      <c r="L2584" s="301">
        <v>5935</v>
      </c>
      <c r="M2584" s="301">
        <v>0.10690769999999999</v>
      </c>
    </row>
    <row r="2585" spans="1:13" ht="14.5" x14ac:dyDescent="0.35">
      <c r="A2585" s="301">
        <v>2022330203</v>
      </c>
      <c r="B2585" s="301">
        <v>2022</v>
      </c>
      <c r="C2585" s="302" t="s">
        <v>55</v>
      </c>
      <c r="D2585" s="302" t="s">
        <v>56</v>
      </c>
      <c r="E2585" s="302" t="s">
        <v>27</v>
      </c>
      <c r="F2585" s="302" t="s">
        <v>26</v>
      </c>
      <c r="G2585" s="302" t="s">
        <v>26</v>
      </c>
      <c r="H2585" s="301">
        <v>707108</v>
      </c>
      <c r="I2585" s="301">
        <v>132127</v>
      </c>
      <c r="J2585" s="301">
        <v>98040</v>
      </c>
      <c r="K2585" s="301">
        <v>11984344</v>
      </c>
      <c r="L2585" s="301">
        <v>8892</v>
      </c>
      <c r="M2585" s="301">
        <v>7.9525460000000006E-2</v>
      </c>
    </row>
    <row r="2586" spans="1:13" ht="14.5" x14ac:dyDescent="0.35">
      <c r="A2586" s="301">
        <v>2022330303</v>
      </c>
      <c r="B2586" s="301">
        <v>2022</v>
      </c>
      <c r="C2586" s="302" t="s">
        <v>55</v>
      </c>
      <c r="D2586" s="302" t="s">
        <v>56</v>
      </c>
      <c r="E2586" s="302" t="s">
        <v>28</v>
      </c>
      <c r="F2586" s="302" t="s">
        <v>26</v>
      </c>
      <c r="G2586" s="302" t="s">
        <v>26</v>
      </c>
      <c r="H2586" s="301">
        <v>1556258</v>
      </c>
      <c r="I2586" s="301">
        <v>195495</v>
      </c>
      <c r="J2586" s="301">
        <v>316938</v>
      </c>
      <c r="K2586" s="301">
        <v>17658033</v>
      </c>
      <c r="L2586" s="301">
        <v>28565</v>
      </c>
      <c r="M2586" s="301">
        <v>5.4481479999999999E-2</v>
      </c>
    </row>
    <row r="2587" spans="1:13" ht="14.5" x14ac:dyDescent="0.35">
      <c r="A2587" s="301">
        <v>2022370103</v>
      </c>
      <c r="B2587" s="301">
        <v>2022</v>
      </c>
      <c r="C2587" s="302" t="s">
        <v>57</v>
      </c>
      <c r="D2587" s="302" t="s">
        <v>58</v>
      </c>
      <c r="E2587" s="302" t="s">
        <v>25</v>
      </c>
      <c r="F2587" s="302" t="s">
        <v>26</v>
      </c>
      <c r="G2587" s="302" t="s">
        <v>26</v>
      </c>
      <c r="H2587" s="301">
        <v>1303705</v>
      </c>
      <c r="I2587" s="301">
        <v>647789</v>
      </c>
      <c r="J2587" s="301">
        <v>167516</v>
      </c>
      <c r="K2587" s="301">
        <v>13012629</v>
      </c>
      <c r="L2587" s="301">
        <v>3372</v>
      </c>
      <c r="M2587" s="301">
        <v>0.3866327</v>
      </c>
    </row>
    <row r="2588" spans="1:13" ht="14.5" x14ac:dyDescent="0.35">
      <c r="A2588" s="301">
        <v>2022370203</v>
      </c>
      <c r="B2588" s="301">
        <v>2022</v>
      </c>
      <c r="C2588" s="302" t="s">
        <v>57</v>
      </c>
      <c r="D2588" s="302" t="s">
        <v>58</v>
      </c>
      <c r="E2588" s="302" t="s">
        <v>27</v>
      </c>
      <c r="F2588" s="302" t="s">
        <v>26</v>
      </c>
      <c r="G2588" s="302" t="s">
        <v>26</v>
      </c>
      <c r="H2588" s="301">
        <v>1798720</v>
      </c>
      <c r="I2588" s="301">
        <v>569652</v>
      </c>
      <c r="J2588" s="301">
        <v>417816</v>
      </c>
      <c r="K2588" s="301">
        <v>11763466</v>
      </c>
      <c r="L2588" s="301">
        <v>8573</v>
      </c>
      <c r="M2588" s="301">
        <v>0.20981259999999999</v>
      </c>
    </row>
    <row r="2589" spans="1:13" ht="14.5" x14ac:dyDescent="0.35">
      <c r="A2589" s="301">
        <v>2022370303</v>
      </c>
      <c r="B2589" s="301">
        <v>2022</v>
      </c>
      <c r="C2589" s="302" t="s">
        <v>57</v>
      </c>
      <c r="D2589" s="302" t="s">
        <v>58</v>
      </c>
      <c r="E2589" s="302" t="s">
        <v>28</v>
      </c>
      <c r="F2589" s="302" t="s">
        <v>26</v>
      </c>
      <c r="G2589" s="302" t="s">
        <v>26</v>
      </c>
      <c r="H2589" s="301">
        <v>3324711</v>
      </c>
      <c r="I2589" s="301">
        <v>675652</v>
      </c>
      <c r="J2589" s="301">
        <v>1148481</v>
      </c>
      <c r="K2589" s="301">
        <v>14241735</v>
      </c>
      <c r="L2589" s="301">
        <v>24073</v>
      </c>
      <c r="M2589" s="301">
        <v>0.13810910000000001</v>
      </c>
    </row>
    <row r="2590" spans="1:13" ht="14.5" x14ac:dyDescent="0.35">
      <c r="A2590" s="301">
        <v>2022400103</v>
      </c>
      <c r="B2590" s="301">
        <v>2022</v>
      </c>
      <c r="C2590" s="302" t="s">
        <v>59</v>
      </c>
      <c r="D2590" s="302" t="s">
        <v>60</v>
      </c>
      <c r="E2590" s="302" t="s">
        <v>25</v>
      </c>
      <c r="F2590" s="302" t="s">
        <v>26</v>
      </c>
      <c r="G2590" s="302" t="s">
        <v>26</v>
      </c>
      <c r="H2590" s="301">
        <v>579727</v>
      </c>
      <c r="I2590" s="301">
        <v>266611</v>
      </c>
      <c r="J2590" s="301">
        <v>67481</v>
      </c>
      <c r="K2590" s="301">
        <v>24516275</v>
      </c>
      <c r="L2590" s="301">
        <v>6362</v>
      </c>
      <c r="M2590" s="301">
        <v>9.1130370000000002E-2</v>
      </c>
    </row>
    <row r="2591" spans="1:13" ht="14.5" x14ac:dyDescent="0.35">
      <c r="A2591" s="301">
        <v>2022400203</v>
      </c>
      <c r="B2591" s="301">
        <v>2022</v>
      </c>
      <c r="C2591" s="302" t="s">
        <v>59</v>
      </c>
      <c r="D2591" s="302" t="s">
        <v>60</v>
      </c>
      <c r="E2591" s="302" t="s">
        <v>27</v>
      </c>
      <c r="F2591" s="302" t="s">
        <v>26</v>
      </c>
      <c r="G2591" s="302" t="s">
        <v>26</v>
      </c>
      <c r="H2591" s="301">
        <v>652224</v>
      </c>
      <c r="I2591" s="301">
        <v>184804</v>
      </c>
      <c r="J2591" s="301">
        <v>128479</v>
      </c>
      <c r="K2591" s="301">
        <v>17295068</v>
      </c>
      <c r="L2591" s="301">
        <v>12030</v>
      </c>
      <c r="M2591" s="301">
        <v>5.421832E-2</v>
      </c>
    </row>
    <row r="2592" spans="1:13" ht="14.5" x14ac:dyDescent="0.35">
      <c r="A2592" s="301">
        <v>2022400303</v>
      </c>
      <c r="B2592" s="301">
        <v>2022</v>
      </c>
      <c r="C2592" s="302" t="s">
        <v>59</v>
      </c>
      <c r="D2592" s="302" t="s">
        <v>60</v>
      </c>
      <c r="E2592" s="302" t="s">
        <v>28</v>
      </c>
      <c r="F2592" s="302" t="s">
        <v>26</v>
      </c>
      <c r="G2592" s="302" t="s">
        <v>26</v>
      </c>
      <c r="H2592" s="301">
        <v>396848</v>
      </c>
      <c r="I2592" s="301">
        <v>73059</v>
      </c>
      <c r="J2592" s="301">
        <v>108063</v>
      </c>
      <c r="K2592" s="301">
        <v>6832126</v>
      </c>
      <c r="L2592" s="301">
        <v>10068</v>
      </c>
      <c r="M2592" s="301">
        <v>3.9418549999999997E-2</v>
      </c>
    </row>
    <row r="2593" spans="1:13" ht="14.5" x14ac:dyDescent="0.35">
      <c r="A2593" s="301">
        <v>2022990103</v>
      </c>
      <c r="B2593" s="301">
        <v>2022</v>
      </c>
      <c r="C2593" s="302" t="s">
        <v>61</v>
      </c>
      <c r="D2593" s="302" t="s">
        <v>62</v>
      </c>
      <c r="E2593" s="302" t="s">
        <v>25</v>
      </c>
      <c r="F2593" s="302" t="s">
        <v>26</v>
      </c>
      <c r="G2593" s="302" t="s">
        <v>26</v>
      </c>
      <c r="H2593" s="301">
        <v>54522</v>
      </c>
      <c r="I2593" s="301">
        <v>11772</v>
      </c>
      <c r="J2593" s="301">
        <v>2864</v>
      </c>
      <c r="K2593" s="301">
        <v>831098</v>
      </c>
      <c r="L2593" s="301">
        <v>211</v>
      </c>
      <c r="M2593" s="301">
        <v>0.2581348</v>
      </c>
    </row>
    <row r="2594" spans="1:13" ht="14.5" x14ac:dyDescent="0.35">
      <c r="A2594" s="301">
        <v>2022990203</v>
      </c>
      <c r="B2594" s="301">
        <v>2022</v>
      </c>
      <c r="C2594" s="302" t="s">
        <v>61</v>
      </c>
      <c r="D2594" s="302" t="s">
        <v>62</v>
      </c>
      <c r="E2594" s="302" t="s">
        <v>27</v>
      </c>
      <c r="F2594" s="302" t="s">
        <v>26</v>
      </c>
      <c r="G2594" s="302" t="s">
        <v>26</v>
      </c>
      <c r="H2594" s="301">
        <v>111339</v>
      </c>
      <c r="I2594" s="301">
        <v>16719</v>
      </c>
      <c r="J2594" s="301">
        <v>13609</v>
      </c>
      <c r="K2594" s="301">
        <v>935716</v>
      </c>
      <c r="L2594" s="301">
        <v>742</v>
      </c>
      <c r="M2594" s="301">
        <v>0.14996780000000001</v>
      </c>
    </row>
    <row r="2595" spans="1:13" ht="14.5" x14ac:dyDescent="0.35">
      <c r="A2595" s="301">
        <v>2022990303</v>
      </c>
      <c r="B2595" s="301">
        <v>2022</v>
      </c>
      <c r="C2595" s="302" t="s">
        <v>61</v>
      </c>
      <c r="D2595" s="302" t="s">
        <v>62</v>
      </c>
      <c r="E2595" s="302" t="s">
        <v>28</v>
      </c>
      <c r="F2595" s="302" t="s">
        <v>26</v>
      </c>
      <c r="G2595" s="302" t="s">
        <v>26</v>
      </c>
      <c r="H2595" s="301">
        <v>343374</v>
      </c>
      <c r="I2595" s="301">
        <v>37825</v>
      </c>
      <c r="J2595" s="301">
        <v>68603</v>
      </c>
      <c r="K2595" s="301">
        <v>1516084</v>
      </c>
      <c r="L2595" s="301">
        <v>2589</v>
      </c>
      <c r="M2595" s="301">
        <v>0.1326203</v>
      </c>
    </row>
  </sheetData>
  <autoFilter ref="A1:M2467" xr:uid="{1DB7B0A9-D090-4DF5-845F-3CE1CC2E46A6}"/>
  <sortState xmlns:xlrd2="http://schemas.microsoft.com/office/spreadsheetml/2017/richdata2" ref="A2:M2105">
    <sortCondition ref="A2:A2105"/>
  </sortState>
  <phoneticPr fontId="4"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AT44"/>
  <sheetViews>
    <sheetView topLeftCell="A3" zoomScale="70" zoomScaleNormal="70" workbookViewId="0">
      <selection activeCell="C44" sqref="C44"/>
    </sheetView>
  </sheetViews>
  <sheetFormatPr defaultRowHeight="12.5" x14ac:dyDescent="0.25"/>
  <cols>
    <col min="2" max="2" width="9.1796875" style="8"/>
  </cols>
  <sheetData>
    <row r="1" spans="1:19" s="45" customFormat="1" ht="15.5" x14ac:dyDescent="0.35">
      <c r="A1" s="324" t="s">
        <v>2</v>
      </c>
      <c r="B1" s="324"/>
      <c r="C1" s="324"/>
      <c r="E1" s="10" t="s">
        <v>3</v>
      </c>
      <c r="F1" s="84"/>
      <c r="G1" s="10"/>
      <c r="H1" s="10"/>
      <c r="I1" s="104"/>
      <c r="J1" s="10"/>
      <c r="K1" s="10"/>
      <c r="L1" s="10"/>
      <c r="M1" s="10"/>
      <c r="N1" s="10"/>
      <c r="O1" s="10"/>
    </row>
    <row r="2" spans="1:19" s="45" customFormat="1" ht="15.5" x14ac:dyDescent="0.35">
      <c r="B2" s="55"/>
      <c r="E2" s="80"/>
      <c r="F2" s="28"/>
      <c r="G2" s="28"/>
      <c r="H2" s="104"/>
      <c r="I2" s="104"/>
      <c r="J2" s="104"/>
      <c r="K2" s="104"/>
      <c r="L2" s="104"/>
      <c r="M2" s="104"/>
      <c r="N2" s="104"/>
      <c r="O2" s="104"/>
    </row>
    <row r="3" spans="1:19" ht="31.5" x14ac:dyDescent="0.25">
      <c r="A3" s="48" t="s">
        <v>0</v>
      </c>
      <c r="B3" s="56" t="s">
        <v>4</v>
      </c>
      <c r="C3" s="49" t="str">
        <f>"Indexed to "&amp;Input!B1</f>
        <v>Indexed to 2022</v>
      </c>
      <c r="D3" s="104"/>
      <c r="E3" s="80" t="s">
        <v>302</v>
      </c>
      <c r="F3" s="28"/>
      <c r="G3" s="28"/>
      <c r="H3" s="104"/>
      <c r="I3" s="104"/>
      <c r="J3" s="104"/>
      <c r="K3" s="104"/>
      <c r="L3" s="104"/>
      <c r="M3" s="104"/>
      <c r="N3" s="104"/>
      <c r="O3" s="104"/>
      <c r="P3" s="104"/>
      <c r="Q3" s="104"/>
      <c r="R3" s="104"/>
      <c r="S3" s="104"/>
    </row>
    <row r="4" spans="1:19" ht="13" x14ac:dyDescent="0.3">
      <c r="A4" s="104">
        <v>1982</v>
      </c>
      <c r="B4" s="294">
        <v>45.759</v>
      </c>
      <c r="C4" s="29">
        <f>VLOOKUP(Input!$B$1,IPD!A:B,2,FALSE)/B4</f>
        <v>2.57813763412662</v>
      </c>
      <c r="D4" s="104"/>
      <c r="E4" s="38" t="s">
        <v>5</v>
      </c>
      <c r="F4" s="28"/>
      <c r="G4" s="28"/>
      <c r="H4" s="104"/>
      <c r="I4" s="104"/>
      <c r="J4" s="104"/>
      <c r="K4" s="104"/>
      <c r="L4" s="104"/>
      <c r="M4" s="104"/>
      <c r="N4" s="104"/>
      <c r="O4" s="104"/>
      <c r="P4" s="104"/>
      <c r="Q4" s="104"/>
      <c r="R4" s="104"/>
      <c r="S4" s="8"/>
    </row>
    <row r="5" spans="1:19" ht="13" x14ac:dyDescent="0.3">
      <c r="A5" s="104">
        <f t="shared" ref="A5:A28" si="0">1+A4</f>
        <v>1983</v>
      </c>
      <c r="B5" s="294">
        <v>47.552</v>
      </c>
      <c r="C5" s="29">
        <f>VLOOKUP(Input!$B$1,IPD!A:B,2,FALSE)/B5</f>
        <v>2.4809261440107671</v>
      </c>
      <c r="D5" s="104"/>
      <c r="E5" s="104"/>
      <c r="F5" s="28"/>
      <c r="G5" s="28"/>
      <c r="H5" s="104"/>
      <c r="I5" s="104"/>
      <c r="J5" s="104"/>
      <c r="K5" s="104"/>
      <c r="L5" s="104"/>
      <c r="M5" s="104"/>
      <c r="N5" s="104"/>
      <c r="O5" s="104"/>
      <c r="P5" s="104"/>
      <c r="Q5" s="104"/>
      <c r="R5" s="104"/>
      <c r="S5" s="8"/>
    </row>
    <row r="6" spans="1:19" ht="13" x14ac:dyDescent="0.3">
      <c r="A6" s="104">
        <f t="shared" si="0"/>
        <v>1984</v>
      </c>
      <c r="B6" s="294">
        <v>49.267000000000003</v>
      </c>
      <c r="C6" s="29">
        <f>VLOOKUP(Input!$B$1,IPD!A:B,2,FALSE)/B6</f>
        <v>2.3945643128260294</v>
      </c>
      <c r="D6" s="104"/>
      <c r="E6" s="104"/>
      <c r="F6" s="82" t="s">
        <v>6</v>
      </c>
      <c r="G6" s="104"/>
      <c r="H6" s="104"/>
      <c r="I6" s="104"/>
      <c r="J6" s="104"/>
      <c r="K6" s="104"/>
      <c r="L6" s="104"/>
      <c r="M6" s="104"/>
      <c r="N6" s="104"/>
      <c r="O6" s="104"/>
      <c r="P6" s="104"/>
      <c r="Q6" s="104"/>
      <c r="R6" s="104"/>
      <c r="S6" s="8"/>
    </row>
    <row r="7" spans="1:19" ht="13" x14ac:dyDescent="0.3">
      <c r="A7" s="104">
        <f t="shared" si="0"/>
        <v>1985</v>
      </c>
      <c r="B7" s="294">
        <v>50.826000000000001</v>
      </c>
      <c r="C7" s="29">
        <f>VLOOKUP(Input!$B$1,IPD!A:B,2,FALSE)/B7</f>
        <v>2.3211151772714751</v>
      </c>
      <c r="D7" s="104"/>
      <c r="E7" s="104"/>
      <c r="F7" s="8"/>
      <c r="G7" s="104"/>
      <c r="H7" s="104"/>
      <c r="I7" s="104"/>
      <c r="J7" s="104"/>
      <c r="K7" s="104"/>
      <c r="L7" s="104"/>
      <c r="M7" s="104"/>
      <c r="N7" s="104"/>
      <c r="O7" s="104"/>
      <c r="P7" s="104"/>
      <c r="Q7" s="104"/>
      <c r="R7" s="104"/>
      <c r="S7" s="8"/>
    </row>
    <row r="8" spans="1:19" ht="13" x14ac:dyDescent="0.3">
      <c r="A8" s="104">
        <f t="shared" si="0"/>
        <v>1986</v>
      </c>
      <c r="B8" s="294">
        <v>51.848999999999997</v>
      </c>
      <c r="C8" s="29">
        <f>VLOOKUP(Input!$B$1,IPD!A:B,2,FALSE)/B8</f>
        <v>2.275318713957839</v>
      </c>
      <c r="D8" s="104"/>
      <c r="E8" s="104"/>
      <c r="F8" s="82" t="s">
        <v>7</v>
      </c>
      <c r="G8" s="104"/>
      <c r="H8" s="104"/>
      <c r="I8" s="104"/>
      <c r="J8" s="104"/>
      <c r="K8" s="104"/>
      <c r="L8" s="104"/>
      <c r="M8" s="104"/>
      <c r="N8" s="104"/>
      <c r="O8" s="104"/>
      <c r="P8" s="104"/>
      <c r="Q8" s="104"/>
      <c r="R8" s="104"/>
      <c r="S8" s="8"/>
    </row>
    <row r="9" spans="1:19" ht="13" x14ac:dyDescent="0.3">
      <c r="A9" s="104">
        <f t="shared" si="0"/>
        <v>1987</v>
      </c>
      <c r="B9" s="294">
        <v>53.134</v>
      </c>
      <c r="C9" s="29">
        <f>VLOOKUP(Input!$B$1,IPD!A:B,2,FALSE)/B9</f>
        <v>2.2202920916927016</v>
      </c>
      <c r="D9" s="104"/>
      <c r="E9" s="104"/>
      <c r="F9" s="8"/>
      <c r="G9" s="104"/>
      <c r="H9" s="104"/>
      <c r="I9" s="104"/>
      <c r="J9" s="104"/>
      <c r="K9" s="104"/>
      <c r="L9" s="104"/>
      <c r="M9" s="104"/>
      <c r="N9" s="104"/>
      <c r="O9" s="104"/>
      <c r="P9" s="104"/>
      <c r="Q9" s="104"/>
      <c r="R9" s="104"/>
      <c r="S9" s="8"/>
    </row>
    <row r="10" spans="1:19" ht="13" x14ac:dyDescent="0.3">
      <c r="A10" s="104">
        <f t="shared" si="0"/>
        <v>1988</v>
      </c>
      <c r="B10" s="294">
        <v>55.008000000000003</v>
      </c>
      <c r="C10" s="29">
        <f>VLOOKUP(Input!$B$1,IPD!A:B,2,FALSE)/B10</f>
        <v>2.1446516870273413</v>
      </c>
      <c r="D10" s="104"/>
      <c r="E10" s="104"/>
      <c r="F10" s="82" t="s">
        <v>8</v>
      </c>
      <c r="G10" s="104"/>
      <c r="H10" s="104"/>
      <c r="I10" s="104"/>
      <c r="J10" s="104"/>
      <c r="K10" s="104"/>
      <c r="L10" s="104"/>
      <c r="M10" s="104"/>
      <c r="N10" s="104"/>
      <c r="O10" s="104"/>
      <c r="P10" s="104"/>
      <c r="Q10" s="104"/>
      <c r="R10" s="104"/>
      <c r="S10" s="8"/>
    </row>
    <row r="11" spans="1:19" ht="13" x14ac:dyDescent="0.3">
      <c r="A11" s="104">
        <f t="shared" si="0"/>
        <v>1989</v>
      </c>
      <c r="B11" s="294">
        <v>57.164999999999999</v>
      </c>
      <c r="C11" s="29">
        <f>VLOOKUP(Input!$B$1,IPD!A:B,2,FALSE)/B11</f>
        <v>2.0637278054753785</v>
      </c>
      <c r="D11" s="104"/>
      <c r="E11" s="104"/>
      <c r="F11" s="8"/>
      <c r="G11" s="104"/>
      <c r="H11" s="104"/>
      <c r="I11" s="104"/>
      <c r="J11" s="104"/>
      <c r="K11" s="104"/>
      <c r="L11" s="104"/>
      <c r="M11" s="104"/>
      <c r="N11" s="104"/>
      <c r="O11" s="104"/>
      <c r="P11" s="104"/>
      <c r="Q11" s="104"/>
      <c r="R11" s="104"/>
      <c r="S11" s="8"/>
    </row>
    <row r="12" spans="1:19" ht="13" x14ac:dyDescent="0.3">
      <c r="A12" s="104">
        <f t="shared" si="0"/>
        <v>1990</v>
      </c>
      <c r="B12" s="294">
        <v>59.305</v>
      </c>
      <c r="C12" s="29">
        <f>VLOOKUP(Input!$B$1,IPD!A:B,2,FALSE)/B12</f>
        <v>1.9892589157743867</v>
      </c>
      <c r="D12" s="104"/>
      <c r="E12" s="104"/>
      <c r="F12" s="82" t="str">
        <f>"Select 'Annual'; select 1982 A&amp;Q for 'First Year' and select "&amp;Input!B1&amp;" A&amp;Q for 'Last year'; click the 'Annual' button; click 'Refresh Table'."</f>
        <v>Select 'Annual'; select 1982 A&amp;Q for 'First Year' and select 2022 A&amp;Q for 'Last year'; click the 'Annual' button; click 'Refresh Table'.</v>
      </c>
      <c r="G12" s="104"/>
      <c r="H12" s="104"/>
      <c r="I12" s="104"/>
      <c r="J12" s="104"/>
      <c r="K12" s="104"/>
      <c r="L12" s="104"/>
      <c r="M12" s="104"/>
      <c r="N12" s="104"/>
      <c r="O12" s="104"/>
      <c r="P12" s="104"/>
      <c r="Q12" s="104"/>
      <c r="R12" s="104"/>
      <c r="S12" s="8"/>
    </row>
    <row r="13" spans="1:19" ht="13" x14ac:dyDescent="0.3">
      <c r="A13" s="104">
        <f t="shared" si="0"/>
        <v>1991</v>
      </c>
      <c r="B13" s="294">
        <v>61.31</v>
      </c>
      <c r="C13" s="29">
        <f>VLOOKUP(Input!$B$1,IPD!A:B,2,FALSE)/B13</f>
        <v>1.9242048605447724</v>
      </c>
      <c r="D13" s="104"/>
      <c r="E13" s="104"/>
      <c r="F13" s="8"/>
      <c r="G13" s="104"/>
      <c r="H13" s="104"/>
      <c r="I13" s="104"/>
      <c r="J13" s="104"/>
      <c r="K13" s="104"/>
      <c r="L13" s="104"/>
      <c r="M13" s="104"/>
      <c r="N13" s="104"/>
      <c r="O13" s="104"/>
      <c r="P13" s="104"/>
      <c r="Q13" s="104"/>
      <c r="R13" s="104"/>
      <c r="S13" s="8"/>
    </row>
    <row r="14" spans="1:19" ht="13" x14ac:dyDescent="0.3">
      <c r="A14" s="104">
        <f t="shared" si="0"/>
        <v>1992</v>
      </c>
      <c r="B14" s="294">
        <v>62.707000000000001</v>
      </c>
      <c r="C14" s="29">
        <f>VLOOKUP(Input!$B$1,IPD!A:B,2,FALSE)/B14</f>
        <v>1.8813370118168624</v>
      </c>
      <c r="D14" s="104"/>
      <c r="E14" s="104"/>
      <c r="F14" s="82" t="s">
        <v>9</v>
      </c>
      <c r="G14" s="104"/>
      <c r="H14" s="104"/>
      <c r="I14" s="104"/>
      <c r="J14" s="104"/>
      <c r="K14" s="104"/>
      <c r="L14" s="104"/>
      <c r="M14" s="104"/>
      <c r="N14" s="104"/>
      <c r="O14" s="104"/>
      <c r="P14" s="104"/>
      <c r="Q14" s="104"/>
      <c r="R14" s="104"/>
      <c r="S14" s="8"/>
    </row>
    <row r="15" spans="1:19" ht="13" x14ac:dyDescent="0.3">
      <c r="A15" s="104">
        <f t="shared" si="0"/>
        <v>1993</v>
      </c>
      <c r="B15" s="294">
        <v>64.194000000000003</v>
      </c>
      <c r="C15" s="29">
        <f>VLOOKUP(Input!$B$1,IPD!A:B,2,FALSE)/B15</f>
        <v>1.8377574228121007</v>
      </c>
      <c r="D15" s="104"/>
      <c r="E15" s="104"/>
      <c r="F15" s="8"/>
      <c r="G15" s="104"/>
      <c r="H15" s="104"/>
      <c r="I15" s="104"/>
      <c r="J15" s="104"/>
      <c r="K15" s="104"/>
      <c r="L15" s="104"/>
      <c r="M15" s="104"/>
      <c r="N15" s="104"/>
      <c r="O15" s="104"/>
      <c r="P15" s="104"/>
      <c r="Q15" s="104"/>
      <c r="R15" s="104"/>
      <c r="S15" s="8"/>
    </row>
    <row r="16" spans="1:19" ht="13" x14ac:dyDescent="0.3">
      <c r="A16" s="104">
        <f t="shared" si="0"/>
        <v>1994</v>
      </c>
      <c r="B16" s="294">
        <v>65.563999999999993</v>
      </c>
      <c r="C16" s="29">
        <f>VLOOKUP(Input!$B$1,IPD!A:B,2,FALSE)/B16</f>
        <v>1.7993563540967605</v>
      </c>
      <c r="D16" s="104"/>
      <c r="E16" s="104"/>
      <c r="F16" s="82" t="s">
        <v>10</v>
      </c>
      <c r="G16" s="104"/>
      <c r="H16" s="104"/>
      <c r="I16" s="104"/>
      <c r="J16" s="104"/>
      <c r="K16" s="104"/>
      <c r="L16" s="104"/>
      <c r="M16" s="104"/>
      <c r="N16" s="104"/>
      <c r="O16" s="104"/>
      <c r="P16" s="104"/>
      <c r="Q16" s="104"/>
      <c r="R16" s="104"/>
      <c r="S16" s="8"/>
    </row>
    <row r="17" spans="1:46" ht="13" x14ac:dyDescent="0.3">
      <c r="A17" s="104">
        <f t="shared" si="0"/>
        <v>1995</v>
      </c>
      <c r="B17" s="294">
        <v>66.938999999999993</v>
      </c>
      <c r="C17" s="29">
        <f>VLOOKUP(Input!$B$1,IPD!A:B,2,FALSE)/B17</f>
        <v>1.7623956139171486</v>
      </c>
      <c r="D17" s="104"/>
      <c r="E17" s="104"/>
      <c r="F17" s="8"/>
      <c r="G17" s="104"/>
      <c r="H17" s="104"/>
      <c r="I17" s="104"/>
      <c r="J17" s="104"/>
      <c r="K17" s="104"/>
      <c r="L17" s="104"/>
      <c r="M17" s="104"/>
      <c r="N17" s="104"/>
      <c r="O17" s="104"/>
      <c r="P17" s="104"/>
      <c r="Q17" s="104"/>
      <c r="R17" s="104"/>
      <c r="S17" s="8"/>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row>
    <row r="18" spans="1:46" ht="13" x14ac:dyDescent="0.3">
      <c r="A18" s="104">
        <f t="shared" si="0"/>
        <v>1996</v>
      </c>
      <c r="B18" s="294">
        <v>68.164000000000001</v>
      </c>
      <c r="C18" s="29">
        <f>VLOOKUP(Input!$B$1,IPD!A:B,2,FALSE)/B18</f>
        <v>1.7307229622674725</v>
      </c>
      <c r="D18" s="104"/>
      <c r="E18" s="104"/>
      <c r="F18" s="82"/>
      <c r="G18" s="104"/>
      <c r="H18" s="104"/>
      <c r="I18" s="104"/>
      <c r="J18" s="104"/>
      <c r="K18" s="104"/>
      <c r="L18" s="104"/>
      <c r="M18" s="104"/>
      <c r="N18" s="104"/>
      <c r="O18" s="104"/>
      <c r="P18" s="104"/>
      <c r="Q18" s="104"/>
      <c r="R18" s="104"/>
      <c r="S18" s="8"/>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row>
    <row r="19" spans="1:46" ht="13" x14ac:dyDescent="0.3">
      <c r="A19" s="104">
        <f t="shared" si="0"/>
        <v>1997</v>
      </c>
      <c r="B19" s="294">
        <v>69.34</v>
      </c>
      <c r="C19" s="29">
        <f>VLOOKUP(Input!$B$1,IPD!A:B,2,FALSE)/B19</f>
        <v>1.7013700605710989</v>
      </c>
      <c r="D19" s="104"/>
      <c r="E19" s="104"/>
      <c r="F19" s="8"/>
      <c r="G19" s="10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row>
    <row r="20" spans="1:46" ht="13" x14ac:dyDescent="0.3">
      <c r="A20" s="104">
        <f t="shared" si="0"/>
        <v>1998</v>
      </c>
      <c r="B20" s="294">
        <v>70.119</v>
      </c>
      <c r="C20" s="29">
        <f>VLOOKUP(Input!$B$1,IPD!A:B,2,FALSE)/B20</f>
        <v>1.6824683751907472</v>
      </c>
      <c r="D20" s="104"/>
      <c r="E20" s="104"/>
      <c r="F20" s="82"/>
      <c r="G20" s="104"/>
      <c r="H20" s="104"/>
      <c r="I20" s="104"/>
      <c r="J20" s="104"/>
      <c r="K20" s="104"/>
      <c r="L20" s="104"/>
      <c r="M20" s="104"/>
      <c r="N20" s="104"/>
      <c r="O20" s="104"/>
      <c r="P20" s="104"/>
      <c r="Q20" s="104"/>
      <c r="R20" s="104"/>
      <c r="S20" s="8"/>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row>
    <row r="21" spans="1:46" ht="13" x14ac:dyDescent="0.3">
      <c r="A21" s="104">
        <f t="shared" si="0"/>
        <v>1999</v>
      </c>
      <c r="B21" s="294">
        <v>71.111000000000004</v>
      </c>
      <c r="C21" s="29">
        <f>VLOOKUP(Input!$B$1,IPD!A:B,2,FALSE)/B21</f>
        <v>1.658997904684226</v>
      </c>
      <c r="D21" s="104"/>
      <c r="E21" s="104"/>
      <c r="F21" s="8"/>
      <c r="G21" s="104"/>
      <c r="H21" s="104"/>
      <c r="I21" s="104"/>
      <c r="J21" s="104"/>
      <c r="K21" s="104"/>
      <c r="L21" s="104"/>
      <c r="M21" s="104"/>
      <c r="N21" s="104"/>
      <c r="O21" s="104"/>
      <c r="P21" s="104"/>
      <c r="Q21" s="104"/>
      <c r="R21" s="104"/>
      <c r="S21" s="8"/>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row>
    <row r="22" spans="1:46" ht="13" x14ac:dyDescent="0.3">
      <c r="A22" s="104">
        <f t="shared" si="0"/>
        <v>2000</v>
      </c>
      <c r="B22" s="294">
        <v>72.721999999999994</v>
      </c>
      <c r="C22" s="29">
        <f>VLOOKUP(Input!$B$1,IPD!A:B,2,FALSE)/B22</f>
        <v>1.6222463628613075</v>
      </c>
      <c r="D22" s="104"/>
      <c r="E22" s="104"/>
      <c r="F22" s="82"/>
      <c r="G22" s="104"/>
      <c r="H22" s="104"/>
      <c r="I22" s="104"/>
      <c r="J22" s="104"/>
      <c r="K22" s="104"/>
      <c r="L22" s="104"/>
      <c r="M22" s="104"/>
      <c r="N22" s="104"/>
      <c r="O22" s="104"/>
      <c r="P22" s="104"/>
      <c r="Q22" s="104"/>
      <c r="R22" s="104"/>
      <c r="S22" s="8"/>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row>
    <row r="23" spans="1:46" ht="13" x14ac:dyDescent="0.3">
      <c r="A23" s="104">
        <f t="shared" si="0"/>
        <v>2001</v>
      </c>
      <c r="B23" s="294">
        <v>74.36</v>
      </c>
      <c r="C23" s="29">
        <f>VLOOKUP(Input!$B$1,IPD!A:B,2,FALSE)/B23</f>
        <v>1.5865115653577193</v>
      </c>
      <c r="D23" s="104"/>
      <c r="E23" s="104"/>
      <c r="F23" s="8"/>
      <c r="G23" s="104"/>
      <c r="H23" s="104"/>
      <c r="I23" s="104"/>
      <c r="J23" s="104"/>
      <c r="K23" s="104"/>
      <c r="L23" s="104"/>
      <c r="M23" s="104"/>
      <c r="N23" s="104"/>
      <c r="O23" s="104"/>
      <c r="P23" s="104"/>
      <c r="Q23" s="104"/>
      <c r="R23" s="104"/>
      <c r="S23" s="8"/>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row>
    <row r="24" spans="1:46" ht="13" x14ac:dyDescent="0.3">
      <c r="A24" s="104">
        <f t="shared" si="0"/>
        <v>2002</v>
      </c>
      <c r="B24" s="294">
        <v>75.515000000000001</v>
      </c>
      <c r="C24" s="29">
        <f>VLOOKUP(Input!$B$1,IPD!A:B,2,FALSE)/B24</f>
        <v>1.5622459114083294</v>
      </c>
      <c r="D24" s="104"/>
      <c r="E24" s="104"/>
      <c r="F24" s="104"/>
      <c r="G24" s="104"/>
      <c r="H24" s="104"/>
      <c r="I24" s="104"/>
      <c r="J24" s="104"/>
      <c r="K24" s="104"/>
      <c r="L24" s="104"/>
      <c r="M24" s="104"/>
      <c r="N24" s="104"/>
      <c r="O24" s="104"/>
      <c r="P24" s="104"/>
      <c r="Q24" s="104"/>
      <c r="R24" s="104"/>
      <c r="S24" s="8"/>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row>
    <row r="25" spans="1:46" ht="13" x14ac:dyDescent="0.3">
      <c r="A25" s="104">
        <f t="shared" si="0"/>
        <v>2003</v>
      </c>
      <c r="B25" s="294">
        <v>77.006</v>
      </c>
      <c r="C25" s="29">
        <f>VLOOKUP(Input!$B$1,IPD!A:B,2,FALSE)/B25</f>
        <v>1.5319975066877904</v>
      </c>
      <c r="D25" s="104"/>
      <c r="E25" s="104"/>
      <c r="F25" s="104"/>
      <c r="G25" s="104"/>
      <c r="H25" s="104"/>
      <c r="I25" s="104"/>
      <c r="J25" s="104"/>
      <c r="K25" s="104"/>
      <c r="L25" s="104"/>
      <c r="M25" s="104"/>
      <c r="N25" s="104"/>
      <c r="O25" s="104"/>
      <c r="P25" s="104"/>
      <c r="Q25" s="104"/>
      <c r="R25" s="104"/>
      <c r="S25" s="8"/>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row>
    <row r="26" spans="1:46" ht="13" x14ac:dyDescent="0.3">
      <c r="A26" s="104">
        <f t="shared" si="0"/>
        <v>2004</v>
      </c>
      <c r="B26" s="294">
        <v>79.076999999999998</v>
      </c>
      <c r="C26" s="29">
        <f>VLOOKUP(Input!$B$1,IPD!A:B,2,FALSE)/B26</f>
        <v>1.4918750079036889</v>
      </c>
      <c r="D26" s="104"/>
      <c r="E26" s="104"/>
      <c r="F26" s="104"/>
      <c r="G26" s="104"/>
      <c r="H26" s="104"/>
      <c r="I26" s="104"/>
      <c r="J26" s="104"/>
      <c r="K26" s="104"/>
      <c r="L26" s="104"/>
      <c r="M26" s="104"/>
      <c r="N26" s="104"/>
      <c r="O26" s="104"/>
      <c r="P26" s="104"/>
      <c r="Q26" s="104"/>
      <c r="R26" s="104"/>
      <c r="S26" s="8"/>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row>
    <row r="27" spans="1:46" ht="13" x14ac:dyDescent="0.3">
      <c r="A27" s="104">
        <f t="shared" si="0"/>
        <v>2005</v>
      </c>
      <c r="B27" s="294">
        <v>81.555999999999997</v>
      </c>
      <c r="C27" s="29">
        <f>VLOOKUP(Input!$B$1,IPD!A:B,2,FALSE)/B27</f>
        <v>1.4465275393594585</v>
      </c>
      <c r="D27" s="104"/>
      <c r="E27" s="104"/>
      <c r="F27" s="104"/>
      <c r="G27" s="104"/>
      <c r="H27" s="104"/>
      <c r="I27" s="104"/>
      <c r="J27" s="104"/>
      <c r="K27" s="104"/>
      <c r="L27" s="104"/>
      <c r="M27" s="104"/>
      <c r="N27" s="104"/>
      <c r="O27" s="104"/>
      <c r="P27" s="104"/>
      <c r="Q27" s="104"/>
      <c r="R27" s="104"/>
      <c r="S27" s="8"/>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row>
    <row r="28" spans="1:46" ht="13" x14ac:dyDescent="0.3">
      <c r="A28" s="104">
        <f t="shared" si="0"/>
        <v>2006</v>
      </c>
      <c r="B28" s="294">
        <v>84.070999999999998</v>
      </c>
      <c r="C28" s="29">
        <f>VLOOKUP(Input!$B$1,IPD!A:B,2,FALSE)/B28</f>
        <v>1.4032543921209455</v>
      </c>
      <c r="D28" s="104"/>
      <c r="E28" s="104"/>
      <c r="F28" s="104"/>
      <c r="G28" s="104"/>
      <c r="H28" s="104"/>
      <c r="I28" s="104"/>
      <c r="J28" s="104"/>
      <c r="K28" s="104"/>
      <c r="L28" s="104"/>
      <c r="M28" s="104"/>
      <c r="N28" s="104"/>
      <c r="O28" s="104"/>
      <c r="P28" s="104"/>
      <c r="Q28" s="104"/>
      <c r="R28" s="104"/>
      <c r="S28" s="8"/>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row>
    <row r="29" spans="1:46" ht="13" x14ac:dyDescent="0.3">
      <c r="A29" s="104">
        <f t="shared" ref="A29:A34" si="1">1+A28</f>
        <v>2007</v>
      </c>
      <c r="B29" s="294">
        <v>86.349000000000004</v>
      </c>
      <c r="C29" s="29">
        <f>VLOOKUP(Input!$B$1,IPD!A:B,2,FALSE)/B29</f>
        <v>1.3662346987226255</v>
      </c>
      <c r="D29" s="104"/>
      <c r="E29" s="104"/>
      <c r="F29" s="104"/>
      <c r="G29" s="104"/>
      <c r="H29" s="104"/>
      <c r="I29" s="104"/>
      <c r="J29" s="104"/>
      <c r="K29" s="104"/>
      <c r="L29" s="104"/>
      <c r="M29" s="104"/>
      <c r="N29" s="104"/>
      <c r="O29" s="104"/>
      <c r="P29" s="104"/>
      <c r="Q29" s="104"/>
      <c r="R29" s="104"/>
      <c r="S29" s="8"/>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row>
    <row r="30" spans="1:46" ht="13" x14ac:dyDescent="0.3">
      <c r="A30" s="104">
        <f t="shared" si="1"/>
        <v>2008</v>
      </c>
      <c r="B30" s="294">
        <v>88.013000000000005</v>
      </c>
      <c r="C30" s="29">
        <f>VLOOKUP(Input!$B$1,IPD!A:B,2,FALSE)/B30</f>
        <v>1.3404042584618181</v>
      </c>
      <c r="D30" s="104"/>
      <c r="E30" s="104"/>
      <c r="F30" s="104"/>
      <c r="G30" s="104"/>
      <c r="H30" s="104"/>
      <c r="I30" s="104"/>
      <c r="J30" s="104"/>
      <c r="K30" s="104"/>
      <c r="L30" s="104"/>
      <c r="M30" s="104"/>
      <c r="N30" s="104"/>
      <c r="O30" s="104"/>
      <c r="P30" s="104"/>
      <c r="Q30" s="104"/>
      <c r="R30" s="104"/>
      <c r="S30" s="8"/>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row>
    <row r="31" spans="1:46" ht="13" x14ac:dyDescent="0.3">
      <c r="A31" s="104">
        <f t="shared" si="1"/>
        <v>2009</v>
      </c>
      <c r="B31" s="294">
        <v>88.555999999999997</v>
      </c>
      <c r="C31" s="29">
        <f>VLOOKUP(Input!$B$1,IPD!A:B,2,FALSE)/B31</f>
        <v>1.3321852838881612</v>
      </c>
      <c r="D31" s="104"/>
      <c r="E31" s="104"/>
      <c r="F31" s="104"/>
      <c r="G31" s="104"/>
      <c r="H31" s="104"/>
      <c r="I31" s="104"/>
      <c r="J31" s="104"/>
      <c r="K31" s="104"/>
      <c r="L31" s="104"/>
      <c r="M31" s="104"/>
      <c r="N31" s="104"/>
      <c r="O31" s="104"/>
      <c r="P31" s="104"/>
      <c r="Q31" s="104"/>
      <c r="R31" s="104"/>
      <c r="S31" s="8"/>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row>
    <row r="32" spans="1:46" ht="13" x14ac:dyDescent="0.3">
      <c r="A32" s="104">
        <f t="shared" si="1"/>
        <v>2010</v>
      </c>
      <c r="B32" s="294">
        <v>89.632000000000005</v>
      </c>
      <c r="C32" s="29">
        <f>VLOOKUP(Input!$B$1,IPD!A:B,2,FALSE)/B32</f>
        <v>1.3161928775437344</v>
      </c>
      <c r="D32" s="104"/>
      <c r="E32" s="104"/>
      <c r="F32" s="104"/>
      <c r="G32" s="104"/>
      <c r="H32" s="104"/>
      <c r="I32" s="104"/>
      <c r="J32" s="104"/>
      <c r="K32" s="104"/>
      <c r="L32" s="104"/>
      <c r="M32" s="104"/>
      <c r="N32" s="104"/>
      <c r="O32" s="104"/>
      <c r="P32" s="104"/>
      <c r="Q32" s="104"/>
      <c r="R32" s="104"/>
      <c r="S32" s="8"/>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row>
    <row r="33" spans="1:19" ht="13" x14ac:dyDescent="0.3">
      <c r="A33" s="104">
        <f t="shared" si="1"/>
        <v>2011</v>
      </c>
      <c r="B33" s="294">
        <v>91.480999999999995</v>
      </c>
      <c r="C33" s="29">
        <f>VLOOKUP(Input!$B$1,IPD!A:B,2,FALSE)/B33</f>
        <v>1.2895901881264962</v>
      </c>
      <c r="D33" s="104"/>
      <c r="E33" s="104"/>
      <c r="F33" s="104"/>
      <c r="G33" s="104"/>
      <c r="H33" s="104"/>
      <c r="I33" s="104"/>
      <c r="J33" s="104"/>
      <c r="K33" s="104"/>
      <c r="L33" s="104"/>
      <c r="M33" s="104"/>
      <c r="N33" s="104"/>
      <c r="O33" s="104"/>
      <c r="P33" s="104"/>
      <c r="Q33" s="104"/>
      <c r="R33" s="104"/>
      <c r="S33" s="8"/>
    </row>
    <row r="34" spans="1:19" ht="13" x14ac:dyDescent="0.3">
      <c r="A34" s="104">
        <f t="shared" si="1"/>
        <v>2012</v>
      </c>
      <c r="B34" s="294">
        <v>93.185000000000002</v>
      </c>
      <c r="C34" s="29">
        <f>VLOOKUP(Input!$B$1,IPD!A:B,2,FALSE)/B34</f>
        <v>1.2660084777592959</v>
      </c>
      <c r="D34" s="104"/>
      <c r="E34" s="104"/>
      <c r="F34" s="104"/>
      <c r="G34" s="104"/>
      <c r="H34" s="104"/>
      <c r="I34" s="104"/>
      <c r="J34" s="104"/>
      <c r="K34" s="104"/>
      <c r="L34" s="104"/>
      <c r="M34" s="104"/>
      <c r="N34" s="104"/>
      <c r="O34" s="104"/>
      <c r="P34" s="104"/>
      <c r="Q34" s="104"/>
      <c r="R34" s="104"/>
      <c r="S34" s="8"/>
    </row>
    <row r="35" spans="1:19" ht="13" x14ac:dyDescent="0.3">
      <c r="A35" s="104">
        <v>2013</v>
      </c>
      <c r="B35" s="294">
        <v>94.771000000000001</v>
      </c>
      <c r="C35" s="29">
        <f>VLOOKUP(Input!$B$1,IPD!A:B,2,FALSE)/B35</f>
        <v>1.2448217281657892</v>
      </c>
      <c r="D35" s="104"/>
      <c r="E35" s="104"/>
      <c r="F35" s="104"/>
      <c r="G35" s="104"/>
      <c r="H35" s="104"/>
      <c r="I35" s="104"/>
      <c r="J35" s="104"/>
      <c r="K35" s="104"/>
      <c r="L35" s="104"/>
      <c r="M35" s="104"/>
      <c r="N35" s="104"/>
      <c r="O35" s="104"/>
      <c r="P35" s="104"/>
      <c r="Q35" s="104"/>
      <c r="R35" s="104"/>
      <c r="S35" s="8"/>
    </row>
    <row r="36" spans="1:19" ht="13" x14ac:dyDescent="0.3">
      <c r="A36" s="104">
        <v>2014</v>
      </c>
      <c r="B36" s="294">
        <v>96.421000000000006</v>
      </c>
      <c r="C36" s="29">
        <f>VLOOKUP(Input!$B$1,IPD!A:B,2,FALSE)/B36</f>
        <v>1.2235197726636313</v>
      </c>
      <c r="D36" s="104"/>
      <c r="E36" s="104"/>
      <c r="F36" s="104"/>
      <c r="G36" s="104"/>
      <c r="H36" s="104"/>
      <c r="I36" s="104"/>
      <c r="J36" s="104"/>
      <c r="K36" s="104"/>
      <c r="L36" s="104"/>
      <c r="M36" s="104"/>
      <c r="N36" s="104"/>
      <c r="O36" s="104"/>
      <c r="P36" s="104"/>
      <c r="Q36" s="104"/>
      <c r="R36" s="104"/>
      <c r="S36" s="8"/>
    </row>
    <row r="37" spans="1:19" ht="13" x14ac:dyDescent="0.3">
      <c r="A37" s="104">
        <v>2015</v>
      </c>
      <c r="B37" s="294">
        <v>97.316000000000003</v>
      </c>
      <c r="C37" s="29">
        <f>VLOOKUP(Input!$B$1,IPD!A:B,2,FALSE)/B37</f>
        <v>1.212267253072465</v>
      </c>
      <c r="D37" s="104"/>
      <c r="E37" s="104"/>
      <c r="F37" s="104"/>
      <c r="G37" s="104"/>
      <c r="H37" s="104"/>
      <c r="I37" s="104"/>
      <c r="J37" s="104"/>
      <c r="K37" s="104"/>
      <c r="L37" s="104"/>
      <c r="M37" s="104"/>
      <c r="N37" s="104"/>
      <c r="O37" s="104"/>
      <c r="P37" s="104"/>
      <c r="Q37" s="104"/>
      <c r="R37" s="104"/>
      <c r="S37" s="8"/>
    </row>
    <row r="38" spans="1:19" ht="13" x14ac:dyDescent="0.3">
      <c r="A38" s="104">
        <v>2016</v>
      </c>
      <c r="B38" s="294">
        <v>98.241</v>
      </c>
      <c r="C38" s="29">
        <f>VLOOKUP(Input!$B$1,IPD!A:B,2,FALSE)/B38</f>
        <v>1.200853004346454</v>
      </c>
      <c r="D38" s="104"/>
      <c r="E38" s="104"/>
      <c r="F38" s="104"/>
      <c r="G38" s="104"/>
      <c r="H38" s="104"/>
      <c r="I38" s="104"/>
      <c r="J38" s="104"/>
      <c r="K38" s="104"/>
      <c r="L38" s="104"/>
      <c r="M38" s="104"/>
      <c r="N38" s="104"/>
      <c r="O38" s="104"/>
      <c r="P38" s="104"/>
      <c r="Q38" s="104"/>
      <c r="R38" s="104"/>
      <c r="S38" s="8"/>
    </row>
    <row r="39" spans="1:19" s="10" customFormat="1" ht="13" x14ac:dyDescent="0.3">
      <c r="A39" s="38">
        <v>2017</v>
      </c>
      <c r="B39" s="294">
        <v>100</v>
      </c>
      <c r="C39" s="29">
        <f>VLOOKUP(Input!$B$1,IPD!A:B,2,FALSE)/B39</f>
        <v>1.1797299999999999</v>
      </c>
      <c r="D39" s="104"/>
      <c r="R39" s="104"/>
    </row>
    <row r="40" spans="1:19" ht="13" x14ac:dyDescent="0.3">
      <c r="A40" s="38">
        <v>2018</v>
      </c>
      <c r="B40" s="294">
        <v>102.291</v>
      </c>
      <c r="C40" s="29">
        <f>VLOOKUP(Input!$B$1,IPD!A:B,2,FALSE)/B40</f>
        <v>1.153307720131781</v>
      </c>
    </row>
    <row r="41" spans="1:19" ht="13" x14ac:dyDescent="0.3">
      <c r="A41" s="38">
        <v>2019</v>
      </c>
      <c r="B41" s="294">
        <v>104.008</v>
      </c>
      <c r="C41" s="29">
        <f>VLOOKUP(Input!$B$1,IPD!A:B,2,FALSE)/B41</f>
        <v>1.1342685178063225</v>
      </c>
    </row>
    <row r="42" spans="1:19" ht="13" x14ac:dyDescent="0.3">
      <c r="A42" s="38">
        <v>2020</v>
      </c>
      <c r="B42" s="294">
        <v>105.381</v>
      </c>
      <c r="C42" s="29">
        <f>VLOOKUP(Input!$B$1,IPD!A:B,2,FALSE)/B42</f>
        <v>1.1194902306867462</v>
      </c>
    </row>
    <row r="43" spans="1:19" ht="13" x14ac:dyDescent="0.3">
      <c r="A43" s="38">
        <v>2021</v>
      </c>
      <c r="B43" s="8">
        <v>110.21299999999999</v>
      </c>
      <c r="C43" s="29">
        <f>VLOOKUP(Input!$B$1,IPD!A:B,2,FALSE)/B43</f>
        <v>1.0704091168918368</v>
      </c>
    </row>
    <row r="44" spans="1:19" ht="13" x14ac:dyDescent="0.3">
      <c r="A44" s="38">
        <v>2022</v>
      </c>
      <c r="B44" s="8">
        <v>117.973</v>
      </c>
      <c r="C44" s="29">
        <f>VLOOKUP(Input!$B$1,IPD!A:B,2,FALSE)/B44</f>
        <v>1</v>
      </c>
    </row>
  </sheetData>
  <sortState xmlns:xlrd2="http://schemas.microsoft.com/office/spreadsheetml/2017/richdata2" ref="E4:I15">
    <sortCondition ref="G4:G15"/>
    <sortCondition ref="I4:I15"/>
  </sortState>
  <mergeCells count="1">
    <mergeCell ref="A1:C1"/>
  </mergeCells>
  <phoneticPr fontId="4" type="noConversion"/>
  <hyperlinks>
    <hyperlink ref="E3" r:id="rId1" xr:uid="{15285619-7297-4023-882F-21186EEA25F6}"/>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Z38"/>
  <sheetViews>
    <sheetView topLeftCell="B19" zoomScaleNormal="100" workbookViewId="0">
      <selection activeCell="P6" sqref="P6"/>
    </sheetView>
  </sheetViews>
  <sheetFormatPr defaultRowHeight="12.5" x14ac:dyDescent="0.25"/>
  <cols>
    <col min="36" max="41" width="9.1796875" customWidth="1"/>
    <col min="42" max="49" width="9.1796875" hidden="1" customWidth="1"/>
  </cols>
  <sheetData>
    <row r="1" spans="1:20" ht="23" x14ac:dyDescent="0.5">
      <c r="A1" s="101"/>
      <c r="B1" s="101"/>
      <c r="C1" s="101"/>
      <c r="D1" s="309"/>
      <c r="E1" s="309"/>
      <c r="F1" s="309"/>
      <c r="G1" s="309"/>
      <c r="H1" s="309"/>
      <c r="I1" s="309"/>
      <c r="J1" s="309"/>
      <c r="K1" s="309"/>
      <c r="L1" s="309"/>
      <c r="M1" s="309"/>
      <c r="N1" s="309"/>
      <c r="O1" s="309"/>
      <c r="P1" s="101"/>
      <c r="Q1" s="104"/>
      <c r="R1" s="104"/>
      <c r="S1" s="104"/>
      <c r="T1" s="104"/>
    </row>
    <row r="2" spans="1:20" ht="23" x14ac:dyDescent="0.5">
      <c r="A2" s="101"/>
      <c r="B2" s="101"/>
      <c r="C2" s="101"/>
      <c r="D2" s="309"/>
      <c r="E2" s="309"/>
      <c r="F2" s="309"/>
      <c r="G2" s="309"/>
      <c r="H2" s="309"/>
      <c r="I2" s="309"/>
      <c r="J2" s="309"/>
      <c r="K2" s="309"/>
      <c r="L2" s="309"/>
      <c r="M2" s="309"/>
      <c r="N2" s="309"/>
      <c r="O2" s="309"/>
      <c r="P2" s="101"/>
      <c r="Q2" s="104"/>
      <c r="R2" s="104"/>
      <c r="S2" s="104"/>
      <c r="T2" s="104"/>
    </row>
    <row r="3" spans="1:20" x14ac:dyDescent="0.25">
      <c r="A3" s="101"/>
      <c r="B3" s="101"/>
      <c r="C3" s="101"/>
      <c r="D3" s="101"/>
      <c r="E3" s="101"/>
      <c r="F3" s="101"/>
      <c r="G3" s="101"/>
      <c r="H3" s="101"/>
      <c r="I3" s="101"/>
      <c r="J3" s="101"/>
      <c r="K3" s="101"/>
      <c r="L3" s="101"/>
      <c r="M3" s="101"/>
      <c r="N3" s="101"/>
      <c r="O3" s="101"/>
      <c r="P3" s="101"/>
      <c r="Q3" s="104"/>
      <c r="R3" s="104"/>
      <c r="S3" s="104"/>
      <c r="T3" s="104"/>
    </row>
    <row r="4" spans="1:20" x14ac:dyDescent="0.25">
      <c r="A4" s="101"/>
      <c r="B4" s="101"/>
      <c r="C4" s="101"/>
      <c r="D4" s="101"/>
      <c r="E4" s="101"/>
      <c r="F4" s="101"/>
      <c r="G4" s="101"/>
      <c r="H4" s="101"/>
      <c r="I4" s="101"/>
      <c r="J4" s="101"/>
      <c r="K4" s="101"/>
      <c r="L4" s="101"/>
      <c r="M4" s="101"/>
      <c r="N4" s="101"/>
      <c r="O4" s="101"/>
      <c r="P4" s="101"/>
      <c r="Q4" s="104"/>
      <c r="R4" s="104"/>
      <c r="S4" s="104"/>
      <c r="T4" s="104"/>
    </row>
    <row r="5" spans="1:20" x14ac:dyDescent="0.25">
      <c r="A5" s="101"/>
      <c r="B5" s="101"/>
      <c r="C5" s="101"/>
      <c r="D5" s="101"/>
      <c r="E5" s="101"/>
      <c r="F5" s="101"/>
      <c r="G5" s="101"/>
      <c r="H5" s="101"/>
      <c r="I5" s="101"/>
      <c r="J5" s="101"/>
      <c r="K5" s="101"/>
      <c r="L5" s="101"/>
      <c r="M5" s="101"/>
      <c r="N5" s="101"/>
      <c r="O5" s="101"/>
      <c r="P5" s="101"/>
      <c r="Q5" s="104"/>
      <c r="R5" s="40"/>
      <c r="S5" s="104"/>
      <c r="T5" s="104"/>
    </row>
    <row r="6" spans="1:20" x14ac:dyDescent="0.25">
      <c r="A6" s="101"/>
      <c r="B6" s="101"/>
      <c r="C6" s="101"/>
      <c r="D6" s="101"/>
      <c r="E6" s="101"/>
      <c r="F6" s="101"/>
      <c r="G6" s="101"/>
      <c r="H6" s="101"/>
      <c r="I6" s="101"/>
      <c r="J6" s="101"/>
      <c r="K6" s="101"/>
      <c r="L6" s="101"/>
      <c r="M6" s="101"/>
      <c r="N6" s="101"/>
      <c r="O6" s="101"/>
      <c r="P6" s="101"/>
      <c r="Q6" s="104"/>
      <c r="R6" s="40"/>
      <c r="S6" s="104"/>
      <c r="T6" s="104"/>
    </row>
    <row r="7" spans="1:20" ht="13" x14ac:dyDescent="0.3">
      <c r="A7" s="101"/>
      <c r="B7" s="101"/>
      <c r="C7" s="101"/>
      <c r="D7" s="101"/>
      <c r="E7" s="101"/>
      <c r="F7" s="101"/>
      <c r="G7" s="101"/>
      <c r="H7" s="101"/>
      <c r="I7" s="101"/>
      <c r="J7" s="101"/>
      <c r="K7" s="101"/>
      <c r="L7" s="101"/>
      <c r="M7" s="101"/>
      <c r="N7" s="101"/>
      <c r="O7" s="101"/>
      <c r="P7" s="101"/>
      <c r="Q7" s="104"/>
      <c r="R7" s="27"/>
      <c r="S7" s="104"/>
      <c r="T7" s="39"/>
    </row>
    <row r="8" spans="1:20" ht="13" x14ac:dyDescent="0.3">
      <c r="A8" s="101"/>
      <c r="B8" s="101"/>
      <c r="C8" s="101"/>
      <c r="D8" s="101"/>
      <c r="E8" s="101"/>
      <c r="F8" s="101"/>
      <c r="G8" s="101"/>
      <c r="H8" s="101"/>
      <c r="I8" s="101"/>
      <c r="J8" s="101"/>
      <c r="K8" s="101"/>
      <c r="L8" s="101"/>
      <c r="M8" s="101"/>
      <c r="N8" s="101"/>
      <c r="O8" s="101"/>
      <c r="P8" s="101"/>
      <c r="Q8" s="104"/>
      <c r="R8" s="27"/>
      <c r="S8" s="104"/>
      <c r="T8" s="104"/>
    </row>
    <row r="9" spans="1:20" ht="13" x14ac:dyDescent="0.3">
      <c r="A9" s="101"/>
      <c r="B9" s="101"/>
      <c r="C9" s="101"/>
      <c r="D9" s="101"/>
      <c r="E9" s="101"/>
      <c r="F9" s="101"/>
      <c r="G9" s="101"/>
      <c r="H9" s="101"/>
      <c r="I9" s="101"/>
      <c r="J9" s="101"/>
      <c r="K9" s="101"/>
      <c r="L9" s="101"/>
      <c r="M9" s="101"/>
      <c r="N9" s="101"/>
      <c r="O9" s="101"/>
      <c r="P9" s="101"/>
      <c r="Q9" s="104"/>
      <c r="R9" s="27"/>
      <c r="S9" s="104"/>
      <c r="T9" s="104"/>
    </row>
    <row r="10" spans="1:20" ht="13" x14ac:dyDescent="0.3">
      <c r="A10" s="101"/>
      <c r="B10" s="101"/>
      <c r="C10" s="101"/>
      <c r="D10" s="101"/>
      <c r="E10" s="101"/>
      <c r="F10" s="101"/>
      <c r="G10" s="101"/>
      <c r="H10" s="101"/>
      <c r="I10" s="101"/>
      <c r="J10" s="101"/>
      <c r="K10" s="101"/>
      <c r="L10" s="101"/>
      <c r="M10" s="101"/>
      <c r="N10" s="101"/>
      <c r="O10" s="101"/>
      <c r="P10" s="101"/>
      <c r="Q10" s="104"/>
      <c r="R10" s="27"/>
      <c r="S10" s="104"/>
      <c r="T10" s="104"/>
    </row>
    <row r="11" spans="1:20" ht="13" x14ac:dyDescent="0.3">
      <c r="A11" s="101"/>
      <c r="B11" s="101"/>
      <c r="C11" s="101"/>
      <c r="D11" s="101"/>
      <c r="E11" s="101"/>
      <c r="F11" s="101"/>
      <c r="G11" s="101"/>
      <c r="H11" s="101"/>
      <c r="I11" s="101"/>
      <c r="J11" s="101"/>
      <c r="K11" s="101"/>
      <c r="L11" s="101"/>
      <c r="M11" s="101"/>
      <c r="N11" s="101"/>
      <c r="O11" s="101"/>
      <c r="P11" s="101"/>
      <c r="Q11" s="104"/>
      <c r="R11" s="27"/>
      <c r="S11" s="104"/>
      <c r="T11" s="104"/>
    </row>
    <row r="12" spans="1:20" ht="13" x14ac:dyDescent="0.3">
      <c r="A12" s="101"/>
      <c r="B12" s="101"/>
      <c r="C12" s="101"/>
      <c r="D12" s="101"/>
      <c r="E12" s="101"/>
      <c r="F12" s="101"/>
      <c r="G12" s="101"/>
      <c r="H12" s="101"/>
      <c r="I12" s="101"/>
      <c r="J12" s="101"/>
      <c r="K12" s="101"/>
      <c r="L12" s="101"/>
      <c r="M12" s="101"/>
      <c r="N12" s="101"/>
      <c r="O12" s="101"/>
      <c r="P12" s="101"/>
      <c r="Q12" s="104"/>
      <c r="R12" s="27"/>
      <c r="S12" s="104"/>
      <c r="T12" s="104"/>
    </row>
    <row r="13" spans="1:20" ht="13" x14ac:dyDescent="0.3">
      <c r="A13" s="101"/>
      <c r="B13" s="101"/>
      <c r="C13" s="101"/>
      <c r="D13" s="101"/>
      <c r="E13" s="101"/>
      <c r="F13" s="101"/>
      <c r="G13" s="101"/>
      <c r="H13" s="101"/>
      <c r="I13" s="101"/>
      <c r="J13" s="101"/>
      <c r="K13" s="101"/>
      <c r="L13" s="101"/>
      <c r="M13" s="101"/>
      <c r="N13" s="101"/>
      <c r="O13" s="101"/>
      <c r="P13" s="101"/>
      <c r="Q13" s="104"/>
      <c r="R13" s="27"/>
      <c r="S13" s="104"/>
      <c r="T13" s="104"/>
    </row>
    <row r="14" spans="1:20" ht="13" x14ac:dyDescent="0.3">
      <c r="A14" s="101"/>
      <c r="B14" s="101"/>
      <c r="C14" s="101"/>
      <c r="D14" s="101"/>
      <c r="E14" s="101"/>
      <c r="F14" s="101"/>
      <c r="G14" s="101"/>
      <c r="H14" s="101"/>
      <c r="I14" s="101"/>
      <c r="J14" s="101"/>
      <c r="K14" s="101"/>
      <c r="L14" s="101"/>
      <c r="M14" s="101"/>
      <c r="N14" s="101"/>
      <c r="O14" s="101"/>
      <c r="P14" s="101"/>
      <c r="Q14" s="104"/>
      <c r="R14" s="27"/>
      <c r="S14" s="104"/>
      <c r="T14" s="104"/>
    </row>
    <row r="15" spans="1:20" ht="13" x14ac:dyDescent="0.3">
      <c r="A15" s="101"/>
      <c r="B15" s="101"/>
      <c r="C15" s="101"/>
      <c r="D15" s="101"/>
      <c r="E15" s="101"/>
      <c r="F15" s="101"/>
      <c r="G15" s="101"/>
      <c r="H15" s="101"/>
      <c r="I15" s="101"/>
      <c r="J15" s="101"/>
      <c r="K15" s="101"/>
      <c r="L15" s="101"/>
      <c r="M15" s="101"/>
      <c r="N15" s="101"/>
      <c r="O15" s="101"/>
      <c r="P15" s="101"/>
      <c r="Q15" s="104"/>
      <c r="R15" s="27"/>
      <c r="S15" s="104"/>
      <c r="T15" s="104"/>
    </row>
    <row r="16" spans="1:20" ht="13" x14ac:dyDescent="0.3">
      <c r="A16" s="101"/>
      <c r="B16" s="101"/>
      <c r="C16" s="101"/>
      <c r="D16" s="101"/>
      <c r="E16" s="101"/>
      <c r="F16" s="101"/>
      <c r="G16" s="101"/>
      <c r="H16" s="101"/>
      <c r="I16" s="101"/>
      <c r="J16" s="101"/>
      <c r="K16" s="101"/>
      <c r="L16" s="101"/>
      <c r="M16" s="101"/>
      <c r="N16" s="101"/>
      <c r="O16" s="101"/>
      <c r="P16" s="101"/>
      <c r="Q16" s="104"/>
      <c r="R16" s="27"/>
      <c r="S16" s="104"/>
      <c r="T16" s="104"/>
    </row>
    <row r="17" spans="1:18" x14ac:dyDescent="0.25">
      <c r="A17" s="101"/>
      <c r="B17" s="101"/>
      <c r="C17" s="101"/>
      <c r="D17" s="101"/>
      <c r="E17" s="101"/>
      <c r="F17" s="101"/>
      <c r="G17" s="101"/>
      <c r="H17" s="101"/>
      <c r="I17" s="101"/>
      <c r="J17" s="101"/>
      <c r="K17" s="101"/>
      <c r="L17" s="101"/>
      <c r="M17" s="101"/>
      <c r="N17" s="101"/>
      <c r="O17" s="101"/>
      <c r="P17" s="101"/>
      <c r="Q17" s="104"/>
      <c r="R17" s="8"/>
    </row>
    <row r="18" spans="1:18" x14ac:dyDescent="0.25">
      <c r="A18" s="101"/>
      <c r="B18" s="101"/>
      <c r="C18" s="101"/>
      <c r="D18" s="101"/>
      <c r="E18" s="101"/>
      <c r="F18" s="101"/>
      <c r="G18" s="101"/>
      <c r="H18" s="101"/>
      <c r="I18" s="101"/>
      <c r="J18" s="101"/>
      <c r="K18" s="101"/>
      <c r="L18" s="101"/>
      <c r="M18" s="101"/>
      <c r="N18" s="101"/>
      <c r="O18" s="101"/>
      <c r="P18" s="101"/>
      <c r="Q18" s="104"/>
      <c r="R18" s="7"/>
    </row>
    <row r="19" spans="1:18" x14ac:dyDescent="0.25">
      <c r="A19" s="101"/>
      <c r="B19" s="101"/>
      <c r="C19" s="101"/>
      <c r="D19" s="101"/>
      <c r="E19" s="101"/>
      <c r="F19" s="101"/>
      <c r="G19" s="101"/>
      <c r="H19" s="101"/>
      <c r="I19" s="101"/>
      <c r="J19" s="101"/>
      <c r="K19" s="101"/>
      <c r="L19" s="101"/>
      <c r="M19" s="101"/>
      <c r="N19" s="101"/>
      <c r="O19" s="101"/>
      <c r="P19" s="101"/>
      <c r="Q19" s="104"/>
      <c r="R19" s="7"/>
    </row>
    <row r="20" spans="1:18" x14ac:dyDescent="0.25">
      <c r="A20" s="101"/>
      <c r="B20" s="101"/>
      <c r="C20" s="101"/>
      <c r="D20" s="101"/>
      <c r="E20" s="101"/>
      <c r="F20" s="101"/>
      <c r="G20" s="101"/>
      <c r="H20" s="101"/>
      <c r="I20" s="101"/>
      <c r="J20" s="101"/>
      <c r="K20" s="101"/>
      <c r="L20" s="101"/>
      <c r="M20" s="101"/>
      <c r="N20" s="101"/>
      <c r="O20" s="101"/>
      <c r="P20" s="101"/>
      <c r="Q20" s="104"/>
      <c r="R20" s="104"/>
    </row>
    <row r="21" spans="1:18" x14ac:dyDescent="0.25">
      <c r="A21" s="101"/>
      <c r="B21" s="101"/>
      <c r="C21" s="101"/>
      <c r="D21" s="101"/>
      <c r="E21" s="101"/>
      <c r="F21" s="101"/>
      <c r="G21" s="101"/>
      <c r="H21" s="101"/>
      <c r="I21" s="101"/>
      <c r="J21" s="101"/>
      <c r="K21" s="101"/>
      <c r="L21" s="101"/>
      <c r="M21" s="101"/>
      <c r="N21" s="101"/>
      <c r="O21" s="101"/>
      <c r="P21" s="101"/>
      <c r="Q21" s="104"/>
      <c r="R21" s="104"/>
    </row>
    <row r="22" spans="1:18" x14ac:dyDescent="0.25">
      <c r="A22" s="101"/>
      <c r="B22" s="101"/>
      <c r="C22" s="101"/>
      <c r="D22" s="101"/>
      <c r="E22" s="101"/>
      <c r="F22" s="101"/>
      <c r="G22" s="101"/>
      <c r="H22" s="101"/>
      <c r="I22" s="101"/>
      <c r="J22" s="101"/>
      <c r="K22" s="101"/>
      <c r="L22" s="101"/>
      <c r="M22" s="101"/>
      <c r="N22" s="101"/>
      <c r="O22" s="101"/>
      <c r="P22" s="101"/>
      <c r="Q22" s="104"/>
      <c r="R22" s="104"/>
    </row>
    <row r="23" spans="1:18" x14ac:dyDescent="0.25">
      <c r="A23" s="101"/>
      <c r="B23" s="101"/>
      <c r="C23" s="101"/>
      <c r="D23" s="101"/>
      <c r="E23" s="101"/>
      <c r="F23" s="101"/>
      <c r="G23" s="101"/>
      <c r="H23" s="101"/>
      <c r="I23" s="101"/>
      <c r="J23" s="101"/>
      <c r="K23" s="101"/>
      <c r="L23" s="101"/>
      <c r="M23" s="101"/>
      <c r="N23" s="101"/>
      <c r="O23" s="101"/>
      <c r="P23" s="101"/>
      <c r="Q23" s="104"/>
      <c r="R23" s="104"/>
    </row>
    <row r="24" spans="1:18" x14ac:dyDescent="0.25">
      <c r="A24" s="101"/>
      <c r="B24" s="101"/>
      <c r="C24" s="101"/>
      <c r="D24" s="101"/>
      <c r="E24" s="101"/>
      <c r="F24" s="101"/>
      <c r="G24" s="101"/>
      <c r="H24" s="101"/>
      <c r="I24" s="101"/>
      <c r="J24" s="101"/>
      <c r="K24" s="101"/>
      <c r="L24" s="101"/>
      <c r="M24" s="101"/>
      <c r="N24" s="101"/>
      <c r="O24" s="101"/>
      <c r="P24" s="101"/>
      <c r="Q24" s="104"/>
      <c r="R24" s="104"/>
    </row>
    <row r="25" spans="1:18" x14ac:dyDescent="0.25">
      <c r="A25" s="101"/>
      <c r="B25" s="101"/>
      <c r="C25" s="101"/>
      <c r="D25" s="101"/>
      <c r="E25" s="101"/>
      <c r="F25" s="101"/>
      <c r="G25" s="101"/>
      <c r="H25" s="101"/>
      <c r="I25" s="101"/>
      <c r="J25" s="101"/>
      <c r="K25" s="101"/>
      <c r="L25" s="101"/>
      <c r="M25" s="101"/>
      <c r="N25" s="101"/>
      <c r="O25" s="101"/>
      <c r="P25" s="101"/>
      <c r="Q25" s="104"/>
      <c r="R25" s="104"/>
    </row>
    <row r="26" spans="1:18" x14ac:dyDescent="0.25">
      <c r="A26" s="101"/>
      <c r="B26" s="101"/>
      <c r="C26" s="101"/>
      <c r="D26" s="101"/>
      <c r="E26" s="101"/>
      <c r="F26" s="101"/>
      <c r="G26" s="101"/>
      <c r="H26" s="101"/>
      <c r="I26" s="101"/>
      <c r="J26" s="101"/>
      <c r="K26" s="101"/>
      <c r="L26" s="101"/>
      <c r="M26" s="101"/>
      <c r="N26" s="101"/>
      <c r="O26" s="101"/>
      <c r="P26" s="101"/>
      <c r="Q26" s="104"/>
      <c r="R26" s="104"/>
    </row>
    <row r="27" spans="1:18" x14ac:dyDescent="0.25">
      <c r="A27" s="101"/>
      <c r="B27" s="101"/>
      <c r="C27" s="101"/>
      <c r="D27" s="101"/>
      <c r="E27" s="101"/>
      <c r="F27" s="101"/>
      <c r="G27" s="101"/>
      <c r="H27" s="101"/>
      <c r="I27" s="101"/>
      <c r="J27" s="101"/>
      <c r="K27" s="101"/>
      <c r="L27" s="101"/>
      <c r="M27" s="101"/>
      <c r="N27" s="101"/>
      <c r="O27" s="101"/>
      <c r="P27" s="101"/>
      <c r="Q27" s="104"/>
      <c r="R27" s="104"/>
    </row>
    <row r="28" spans="1:18" x14ac:dyDescent="0.25">
      <c r="A28" s="101"/>
      <c r="B28" s="101"/>
      <c r="C28" s="101"/>
      <c r="D28" s="101"/>
      <c r="E28" s="101"/>
      <c r="F28" s="101"/>
      <c r="G28" s="101"/>
      <c r="H28" s="101"/>
      <c r="I28" s="101"/>
      <c r="J28" s="101"/>
      <c r="K28" s="101"/>
      <c r="L28" s="101"/>
      <c r="M28" s="101"/>
      <c r="N28" s="101"/>
      <c r="O28" s="101"/>
      <c r="P28" s="101"/>
      <c r="Q28" s="104"/>
      <c r="R28" s="104"/>
    </row>
    <row r="29" spans="1:18" x14ac:dyDescent="0.25">
      <c r="A29" s="101"/>
      <c r="B29" s="101"/>
      <c r="C29" s="101"/>
      <c r="D29" s="101"/>
      <c r="E29" s="101"/>
      <c r="F29" s="101"/>
      <c r="G29" s="101"/>
      <c r="H29" s="101"/>
      <c r="I29" s="101"/>
      <c r="J29" s="101"/>
      <c r="K29" s="101"/>
      <c r="L29" s="101"/>
      <c r="M29" s="101"/>
      <c r="N29" s="101"/>
      <c r="O29" s="101"/>
      <c r="P29" s="101"/>
      <c r="Q29" s="104"/>
      <c r="R29" s="104"/>
    </row>
    <row r="30" spans="1:18" x14ac:dyDescent="0.25">
      <c r="A30" s="101"/>
      <c r="B30" s="101"/>
      <c r="C30" s="101"/>
      <c r="D30" s="101"/>
      <c r="E30" s="101"/>
      <c r="F30" s="101"/>
      <c r="G30" s="101"/>
      <c r="H30" s="101"/>
      <c r="I30" s="101"/>
      <c r="J30" s="101"/>
      <c r="K30" s="101"/>
      <c r="L30" s="101"/>
      <c r="M30" s="101"/>
      <c r="N30" s="101"/>
      <c r="O30" s="101"/>
      <c r="P30" s="101"/>
      <c r="Q30" s="104"/>
      <c r="R30" s="104"/>
    </row>
    <row r="31" spans="1:18" x14ac:dyDescent="0.25">
      <c r="A31" s="101"/>
      <c r="B31" s="101"/>
      <c r="C31" s="101"/>
      <c r="D31" s="101"/>
      <c r="E31" s="101"/>
      <c r="F31" s="101"/>
      <c r="G31" s="101"/>
      <c r="H31" s="101"/>
      <c r="I31" s="101"/>
      <c r="J31" s="101"/>
      <c r="K31" s="101"/>
      <c r="L31" s="101"/>
      <c r="M31" s="101"/>
      <c r="N31" s="101"/>
      <c r="O31" s="101"/>
      <c r="P31" s="101"/>
      <c r="Q31" s="104"/>
      <c r="R31" s="104"/>
    </row>
    <row r="32" spans="1:18" x14ac:dyDescent="0.25">
      <c r="A32" s="101"/>
      <c r="B32" s="101"/>
      <c r="C32" s="101"/>
      <c r="D32" s="101"/>
      <c r="E32" s="101"/>
      <c r="F32" s="101"/>
      <c r="G32" s="101"/>
      <c r="H32" s="101"/>
      <c r="I32" s="101"/>
      <c r="J32" s="101"/>
      <c r="K32" s="101"/>
      <c r="L32" s="101"/>
      <c r="M32" s="101"/>
      <c r="N32" s="101"/>
      <c r="O32" s="101"/>
      <c r="P32" s="101"/>
      <c r="Q32" s="104"/>
      <c r="R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row>
    <row r="34" spans="1:52" x14ac:dyDescent="0.25">
      <c r="A34" s="101"/>
      <c r="B34" s="101"/>
      <c r="C34" s="101"/>
      <c r="D34" s="102"/>
      <c r="E34" s="102"/>
      <c r="F34" s="102"/>
      <c r="G34" s="102"/>
      <c r="H34" s="102"/>
      <c r="I34" s="102"/>
      <c r="J34" s="102"/>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row>
    <row r="35" spans="1:52" x14ac:dyDescent="0.25">
      <c r="A35" s="104"/>
      <c r="B35" s="104"/>
      <c r="C35" s="104"/>
      <c r="D35" s="7"/>
      <c r="E35" s="7"/>
      <c r="F35" s="7"/>
      <c r="G35" s="7"/>
      <c r="H35" s="7"/>
      <c r="I35" s="7"/>
      <c r="J35" s="7"/>
      <c r="K35" s="104"/>
      <c r="L35" s="104"/>
      <c r="M35" s="104"/>
      <c r="N35" s="104"/>
      <c r="O35" s="104"/>
      <c r="P35" s="104"/>
      <c r="Q35" s="104"/>
      <c r="R35" s="104"/>
      <c r="S35" s="104"/>
      <c r="T35" s="104"/>
      <c r="U35" s="104"/>
      <c r="V35" s="104"/>
      <c r="W35" s="104"/>
      <c r="X35" s="105" t="s">
        <v>108</v>
      </c>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row>
    <row r="36" spans="1:52" x14ac:dyDescent="0.25">
      <c r="A36" s="104"/>
      <c r="B36" s="104"/>
      <c r="C36" s="104"/>
      <c r="D36" s="7"/>
      <c r="E36" s="7"/>
      <c r="F36" s="7"/>
      <c r="G36" s="7"/>
      <c r="H36" s="7"/>
      <c r="I36" s="7"/>
      <c r="J36" s="7"/>
      <c r="K36" s="104"/>
      <c r="L36" s="104"/>
      <c r="M36" s="104"/>
      <c r="N36" s="104"/>
      <c r="O36" s="104"/>
      <c r="P36" s="104"/>
      <c r="Q36" s="104"/>
      <c r="R36" s="104"/>
      <c r="S36" s="104"/>
      <c r="T36" s="104"/>
      <c r="U36" s="104"/>
      <c r="V36" s="104"/>
      <c r="W36" s="104"/>
      <c r="X36" s="7">
        <f t="shared" ref="X36:AG36" si="0">X38/W38-1</f>
        <v>0.10268894290842945</v>
      </c>
      <c r="Y36" s="7">
        <f t="shared" si="0"/>
        <v>9.0031269973407824E-2</v>
      </c>
      <c r="Z36" s="7">
        <f t="shared" si="0"/>
        <v>4.6660100433892238E-2</v>
      </c>
      <c r="AA36" s="7">
        <f t="shared" si="0"/>
        <v>0.15207615165613775</v>
      </c>
      <c r="AB36" s="7">
        <f t="shared" si="0"/>
        <v>-6.3076875894987339E-2</v>
      </c>
      <c r="AC36" s="7">
        <f t="shared" si="0"/>
        <v>6.5331843349709207E-2</v>
      </c>
      <c r="AD36" s="7">
        <f t="shared" si="0"/>
        <v>0.10214860204974929</v>
      </c>
      <c r="AE36" s="7">
        <f t="shared" si="0"/>
        <v>3.0134611742694606E-2</v>
      </c>
      <c r="AF36" s="7">
        <f t="shared" si="0"/>
        <v>1.0202736911395505E-3</v>
      </c>
      <c r="AG36" s="7">
        <f t="shared" si="0"/>
        <v>2.1080057920271678E-2</v>
      </c>
      <c r="AH36" s="7">
        <f>AH38/AG38-1</f>
        <v>-4.0190238720728355E-2</v>
      </c>
      <c r="AI36" s="7">
        <f t="shared" ref="AI36:AW36" si="1">AI38/AH38-1</f>
        <v>-1.9070541145786435E-2</v>
      </c>
      <c r="AJ36" s="7">
        <f t="shared" si="1"/>
        <v>2.0468661043185898E-2</v>
      </c>
      <c r="AK36" s="7">
        <f t="shared" si="1"/>
        <v>3.567036928178835E-2</v>
      </c>
      <c r="AL36" s="7">
        <f t="shared" si="1"/>
        <v>3.2114829111162146E-2</v>
      </c>
      <c r="AM36" s="7">
        <f t="shared" si="1"/>
        <v>-2.0332212058276178E-2</v>
      </c>
      <c r="AN36" s="7">
        <f t="shared" si="1"/>
        <v>3.6613316099119775E-2</v>
      </c>
      <c r="AO36" s="7">
        <f t="shared" si="1"/>
        <v>0.18285163916557701</v>
      </c>
      <c r="AP36" s="7" t="e">
        <f t="shared" si="1"/>
        <v>#N/A</v>
      </c>
      <c r="AQ36" s="7" t="e">
        <f t="shared" si="1"/>
        <v>#N/A</v>
      </c>
      <c r="AR36" s="7" t="e">
        <f t="shared" si="1"/>
        <v>#N/A</v>
      </c>
      <c r="AS36" s="7" t="e">
        <f t="shared" si="1"/>
        <v>#N/A</v>
      </c>
      <c r="AT36" s="7" t="e">
        <f t="shared" si="1"/>
        <v>#N/A</v>
      </c>
      <c r="AU36" s="7" t="e">
        <f t="shared" si="1"/>
        <v>#N/A</v>
      </c>
      <c r="AV36" s="7" t="e">
        <f t="shared" si="1"/>
        <v>#N/A</v>
      </c>
      <c r="AW36" s="7" t="e">
        <f t="shared" si="1"/>
        <v>#N/A</v>
      </c>
      <c r="AX36" s="7"/>
      <c r="AY36" s="7"/>
      <c r="AZ36" s="7"/>
    </row>
    <row r="37" spans="1:52" x14ac:dyDescent="0.25">
      <c r="A37" s="104"/>
      <c r="B37" s="104"/>
      <c r="C37" s="104">
        <v>1984</v>
      </c>
      <c r="D37" s="104">
        <f>1+C37</f>
        <v>1985</v>
      </c>
      <c r="E37" s="104">
        <f t="shared" ref="E37:Y37" si="2">1+D37</f>
        <v>1986</v>
      </c>
      <c r="F37" s="104">
        <f t="shared" si="2"/>
        <v>1987</v>
      </c>
      <c r="G37" s="104">
        <f t="shared" si="2"/>
        <v>1988</v>
      </c>
      <c r="H37" s="104">
        <f t="shared" si="2"/>
        <v>1989</v>
      </c>
      <c r="I37" s="104">
        <f t="shared" si="2"/>
        <v>1990</v>
      </c>
      <c r="J37" s="104">
        <f t="shared" si="2"/>
        <v>1991</v>
      </c>
      <c r="K37" s="104">
        <f t="shared" si="2"/>
        <v>1992</v>
      </c>
      <c r="L37" s="104">
        <f t="shared" si="2"/>
        <v>1993</v>
      </c>
      <c r="M37" s="104">
        <f t="shared" si="2"/>
        <v>1994</v>
      </c>
      <c r="N37" s="104">
        <f t="shared" si="2"/>
        <v>1995</v>
      </c>
      <c r="O37" s="104">
        <f t="shared" si="2"/>
        <v>1996</v>
      </c>
      <c r="P37" s="104">
        <f t="shared" si="2"/>
        <v>1997</v>
      </c>
      <c r="Q37" s="104">
        <f t="shared" si="2"/>
        <v>1998</v>
      </c>
      <c r="R37" s="104">
        <f t="shared" si="2"/>
        <v>1999</v>
      </c>
      <c r="S37" s="104">
        <f t="shared" si="2"/>
        <v>2000</v>
      </c>
      <c r="T37" s="104">
        <f t="shared" si="2"/>
        <v>2001</v>
      </c>
      <c r="U37" s="104">
        <f t="shared" si="2"/>
        <v>2002</v>
      </c>
      <c r="V37" s="104">
        <f t="shared" si="2"/>
        <v>2003</v>
      </c>
      <c r="W37" s="104">
        <f t="shared" si="2"/>
        <v>2004</v>
      </c>
      <c r="X37" s="104">
        <f t="shared" si="2"/>
        <v>2005</v>
      </c>
      <c r="Y37" s="104">
        <f t="shared" si="2"/>
        <v>2006</v>
      </c>
      <c r="Z37" s="104">
        <f t="shared" ref="Z37:AH37" si="3">1+Y37</f>
        <v>2007</v>
      </c>
      <c r="AA37" s="104">
        <f t="shared" si="3"/>
        <v>2008</v>
      </c>
      <c r="AB37" s="104">
        <f t="shared" si="3"/>
        <v>2009</v>
      </c>
      <c r="AC37" s="104">
        <f t="shared" si="3"/>
        <v>2010</v>
      </c>
      <c r="AD37" s="104">
        <f t="shared" si="3"/>
        <v>2011</v>
      </c>
      <c r="AE37" s="104">
        <f t="shared" si="3"/>
        <v>2012</v>
      </c>
      <c r="AF37" s="104">
        <f t="shared" si="3"/>
        <v>2013</v>
      </c>
      <c r="AG37" s="104">
        <f t="shared" si="3"/>
        <v>2014</v>
      </c>
      <c r="AH37" s="104">
        <f t="shared" si="3"/>
        <v>2015</v>
      </c>
      <c r="AI37" s="104">
        <f t="shared" ref="AI37" si="4">1+AH37</f>
        <v>2016</v>
      </c>
      <c r="AJ37" s="104">
        <f t="shared" ref="AJ37" si="5">1+AI37</f>
        <v>2017</v>
      </c>
      <c r="AK37" s="104">
        <f t="shared" ref="AK37" si="6">1+AJ37</f>
        <v>2018</v>
      </c>
      <c r="AL37" s="104">
        <f t="shared" ref="AL37" si="7">1+AK37</f>
        <v>2019</v>
      </c>
      <c r="AM37" s="104">
        <f t="shared" ref="AM37" si="8">1+AL37</f>
        <v>2020</v>
      </c>
      <c r="AN37" s="104">
        <f t="shared" ref="AN37" si="9">1+AM37</f>
        <v>2021</v>
      </c>
      <c r="AO37" s="104">
        <f t="shared" ref="AO37" si="10">1+AN37</f>
        <v>2022</v>
      </c>
      <c r="AP37" s="104">
        <f t="shared" ref="AP37" si="11">1+AO37</f>
        <v>2023</v>
      </c>
      <c r="AQ37" s="104">
        <f t="shared" ref="AQ37" si="12">1+AP37</f>
        <v>2024</v>
      </c>
      <c r="AR37" s="104">
        <f t="shared" ref="AR37" si="13">1+AQ37</f>
        <v>2025</v>
      </c>
      <c r="AS37" s="104">
        <f t="shared" ref="AS37" si="14">1+AR37</f>
        <v>2026</v>
      </c>
      <c r="AT37" s="104">
        <f t="shared" ref="AT37" si="15">1+AS37</f>
        <v>2027</v>
      </c>
      <c r="AU37" s="104">
        <f t="shared" ref="AU37" si="16">1+AT37</f>
        <v>2028</v>
      </c>
      <c r="AV37" s="104">
        <f t="shared" ref="AV37" si="17">1+AU37</f>
        <v>2029</v>
      </c>
      <c r="AW37" s="104">
        <f t="shared" ref="AW37" si="18">1+AV37</f>
        <v>2030</v>
      </c>
      <c r="AX37" s="104"/>
      <c r="AY37" s="104"/>
      <c r="AZ37" s="104"/>
    </row>
    <row r="38" spans="1:52" s="8" customFormat="1" x14ac:dyDescent="0.25">
      <c r="A38" s="8" t="s">
        <v>109</v>
      </c>
      <c r="C38" s="39">
        <v>100</v>
      </c>
      <c r="D38" s="39">
        <v>100</v>
      </c>
      <c r="E38" s="39">
        <f>'Nom Rail Rate Index'!H74</f>
        <v>96.589628644396726</v>
      </c>
      <c r="F38" s="39">
        <f>'Nom Rail Rate Index'!I74</f>
        <v>91.687890481929017</v>
      </c>
      <c r="G38" s="39">
        <f>'Nom Rail Rate Index'!J74</f>
        <v>91.406186276185124</v>
      </c>
      <c r="H38" s="39">
        <f>'Nom Rail Rate Index'!K74</f>
        <v>90.391418339926147</v>
      </c>
      <c r="I38" s="39">
        <f>'Nom Rail Rate Index'!L74</f>
        <v>90.54976667593192</v>
      </c>
      <c r="J38" s="39">
        <f>'Nom Rail Rate Index'!M74</f>
        <v>91.090553209516955</v>
      </c>
      <c r="K38" s="39">
        <f>'Nom Rail Rate Index'!N74</f>
        <v>89.003382561985916</v>
      </c>
      <c r="L38" s="39">
        <f>'Nom Rail Rate Index'!O74</f>
        <v>89.076150563169179</v>
      </c>
      <c r="M38" s="39">
        <f>'Nom Rail Rate Index'!P74</f>
        <v>88.447853980698866</v>
      </c>
      <c r="N38" s="39">
        <f>'Nom Rail Rate Index'!Q74</f>
        <v>86.657612580673998</v>
      </c>
      <c r="O38" s="39">
        <f>'Nom Rail Rate Index'!R74</f>
        <v>86.528957175895627</v>
      </c>
      <c r="P38" s="39">
        <f>'Nom Rail Rate Index'!S74</f>
        <v>85.931356334050136</v>
      </c>
      <c r="Q38" s="39">
        <f>'Nom Rail Rate Index'!T74</f>
        <v>84.284526581494219</v>
      </c>
      <c r="R38" s="39">
        <f>'Nom Rail Rate Index'!U74</f>
        <v>83.189473464771325</v>
      </c>
      <c r="S38" s="39">
        <f>'Nom Rail Rate Index'!V74</f>
        <v>82.610869171693693</v>
      </c>
      <c r="T38" s="39">
        <f>'Nom Rail Rate Index'!W74</f>
        <v>84.16170863528599</v>
      </c>
      <c r="U38" s="39">
        <f>'Nom Rail Rate Index'!X74</f>
        <v>86.752922020067189</v>
      </c>
      <c r="V38" s="39">
        <f>'Nom Rail Rate Index'!Y74</f>
        <v>85.531247749124788</v>
      </c>
      <c r="W38" s="39">
        <f>'Nom Rail Rate Index'!Z74</f>
        <v>87.221029006732522</v>
      </c>
      <c r="X38" s="39">
        <f>'Nom Rail Rate Index'!AA74</f>
        <v>96.17766427481935</v>
      </c>
      <c r="Y38" s="39">
        <f>'Nom Rail Rate Index'!AB74</f>
        <v>104.83666153255739</v>
      </c>
      <c r="Z38" s="39">
        <f>'Nom Rail Rate Index'!AC74</f>
        <v>109.72835068882048</v>
      </c>
      <c r="AA38" s="39">
        <f>'Nom Rail Rate Index'!AD74</f>
        <v>126.41541598915141</v>
      </c>
      <c r="AB38" s="39">
        <f>'Nom Rail Rate Index'!AE74</f>
        <v>118.44152648359051</v>
      </c>
      <c r="AC38" s="39">
        <f>'Nom Rail Rate Index'!AF74</f>
        <v>126.17952973791688</v>
      </c>
      <c r="AD38" s="39">
        <f>'Nom Rail Rate Index'!AG74</f>
        <v>139.06859230793987</v>
      </c>
      <c r="AE38" s="39">
        <f>'Nom Rail Rate Index'!AH74</f>
        <v>143.25937034274273</v>
      </c>
      <c r="AF38" s="39">
        <f>'Nom Rail Rate Index'!AI74</f>
        <v>143.40553410931264</v>
      </c>
      <c r="AG38" s="39">
        <f>'Nom Rail Rate Index'!AJ74</f>
        <v>146.42853107442446</v>
      </c>
      <c r="AH38" s="39">
        <f>'Nom Rail Rate Index'!AK74</f>
        <v>140.54353345501775</v>
      </c>
      <c r="AI38" s="39">
        <f>'Nom Rail Rate Index'!AL74</f>
        <v>137.86329221748963</v>
      </c>
      <c r="AJ38" s="39">
        <f>'Nom Rail Rate Index'!AM74</f>
        <v>140.68516921618712</v>
      </c>
      <c r="AK38" s="39">
        <f>'Nom Rail Rate Index'!AN74</f>
        <v>145.70346115459941</v>
      </c>
      <c r="AL38" s="39">
        <f>'Nom Rail Rate Index'!AO74</f>
        <v>150.38270291048423</v>
      </c>
      <c r="AM38" s="39">
        <f>'Nom Rail Rate Index'!AP74</f>
        <v>147.32508990501151</v>
      </c>
      <c r="AN38" s="39">
        <f>'Nom Rail Rate Index'!AQ74</f>
        <v>152.71914999103493</v>
      </c>
      <c r="AO38" s="39">
        <f>'Nom Rail Rate Index'!AR74</f>
        <v>180.64409689886926</v>
      </c>
      <c r="AP38" s="39" t="e">
        <f>'Nom Rail Rate Index'!AS74</f>
        <v>#N/A</v>
      </c>
      <c r="AQ38" s="39" t="e">
        <f>'Nom Rail Rate Index'!AT74</f>
        <v>#N/A</v>
      </c>
      <c r="AR38" s="39" t="e">
        <f>'Nom Rail Rate Index'!AU74</f>
        <v>#N/A</v>
      </c>
      <c r="AS38" s="39" t="e">
        <f>'Nom Rail Rate Index'!AV74</f>
        <v>#N/A</v>
      </c>
      <c r="AT38" s="39" t="e">
        <f>'Nom Rail Rate Index'!AW74</f>
        <v>#N/A</v>
      </c>
      <c r="AU38" s="39" t="e">
        <f>'Nom Rail Rate Index'!AX74</f>
        <v>#N/A</v>
      </c>
      <c r="AV38" s="39" t="e">
        <f>'Nom Rail Rate Index'!AY74</f>
        <v>#N/A</v>
      </c>
      <c r="AW38" s="39" t="e">
        <f>'Nom Rail Rate Index'!AZ74</f>
        <v>#N/A</v>
      </c>
      <c r="AX38" s="39"/>
      <c r="AY38" s="39"/>
      <c r="AZ38" s="39"/>
    </row>
  </sheetData>
  <mergeCells count="2">
    <mergeCell ref="D1:O1"/>
    <mergeCell ref="D2:O2"/>
  </mergeCells>
  <phoneticPr fontId="4" type="noConversion"/>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A1:B5"/>
  <sheetViews>
    <sheetView workbookViewId="0">
      <selection activeCell="B1" sqref="B1"/>
    </sheetView>
  </sheetViews>
  <sheetFormatPr defaultRowHeight="12.5" x14ac:dyDescent="0.25"/>
  <cols>
    <col min="1" max="1" width="12" customWidth="1"/>
    <col min="2" max="2" width="15.453125" bestFit="1" customWidth="1"/>
  </cols>
  <sheetData>
    <row r="1" spans="1:2" ht="13" x14ac:dyDescent="0.3">
      <c r="A1" s="46" t="s">
        <v>0</v>
      </c>
      <c r="B1" s="104">
        <v>2022</v>
      </c>
    </row>
    <row r="3" spans="1:2" ht="39" customHeight="1" x14ac:dyDescent="0.3">
      <c r="A3" s="93" t="s">
        <v>256</v>
      </c>
      <c r="B3" s="94" t="str">
        <f>"'"&amp;RIGHT(B1-1,2)&amp;"-'"&amp;RIGHT(B1,2)&amp;" % Change"</f>
        <v>'21-'22 % Change</v>
      </c>
    </row>
    <row r="5" spans="1:2" ht="39" x14ac:dyDescent="0.3">
      <c r="A5" s="93" t="s">
        <v>1</v>
      </c>
      <c r="B5" s="94" t="str">
        <f>"'"&amp;RIGHT(B1-1,2)&amp;"-'"&amp;RIGHT(B1,2)&amp;" Change"</f>
        <v>'21-'22 Change</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0.34998626667073579"/>
  </sheetPr>
  <dimension ref="A1:C18"/>
  <sheetViews>
    <sheetView workbookViewId="0">
      <selection activeCell="Q146" sqref="Q146"/>
    </sheetView>
  </sheetViews>
  <sheetFormatPr defaultRowHeight="12.5" x14ac:dyDescent="0.25"/>
  <cols>
    <col min="2" max="2" width="24.54296875" style="3" bestFit="1" customWidth="1"/>
    <col min="3" max="3" width="12.26953125" style="5" customWidth="1"/>
  </cols>
  <sheetData>
    <row r="1" spans="1:3" x14ac:dyDescent="0.25">
      <c r="A1" s="1" t="s">
        <v>169</v>
      </c>
      <c r="B1" s="1" t="s">
        <v>170</v>
      </c>
      <c r="C1" s="1" t="s">
        <v>78</v>
      </c>
    </row>
    <row r="2" spans="1:3" x14ac:dyDescent="0.25">
      <c r="A2" s="104">
        <v>1</v>
      </c>
      <c r="B2" s="2" t="s">
        <v>31</v>
      </c>
      <c r="C2" s="4" t="s">
        <v>30</v>
      </c>
    </row>
    <row r="3" spans="1:3" s="104" customFormat="1" x14ac:dyDescent="0.25">
      <c r="A3" s="104">
        <v>2</v>
      </c>
      <c r="B3" s="2" t="s">
        <v>33</v>
      </c>
      <c r="C3" s="4" t="s">
        <v>261</v>
      </c>
    </row>
    <row r="4" spans="1:3" x14ac:dyDescent="0.25">
      <c r="A4" s="104">
        <v>10</v>
      </c>
      <c r="B4" s="2" t="s">
        <v>144</v>
      </c>
      <c r="C4" s="4" t="s">
        <v>37</v>
      </c>
    </row>
    <row r="5" spans="1:3" x14ac:dyDescent="0.25">
      <c r="A5" s="104">
        <v>11</v>
      </c>
      <c r="B5" s="2" t="s">
        <v>40</v>
      </c>
      <c r="C5" s="4" t="s">
        <v>39</v>
      </c>
    </row>
    <row r="6" spans="1:3" s="104" customFormat="1" x14ac:dyDescent="0.25">
      <c r="A6" s="104">
        <v>13</v>
      </c>
      <c r="B6" s="66" t="s">
        <v>64</v>
      </c>
      <c r="C6" s="67" t="s">
        <v>63</v>
      </c>
    </row>
    <row r="7" spans="1:3" x14ac:dyDescent="0.25">
      <c r="A7" s="104">
        <v>14</v>
      </c>
      <c r="B7" s="2" t="s">
        <v>42</v>
      </c>
      <c r="C7" s="4" t="s">
        <v>41</v>
      </c>
    </row>
    <row r="8" spans="1:3" x14ac:dyDescent="0.25">
      <c r="A8" s="104">
        <v>20</v>
      </c>
      <c r="B8" s="2" t="s">
        <v>44</v>
      </c>
      <c r="C8" s="4" t="s">
        <v>43</v>
      </c>
    </row>
    <row r="9" spans="1:3" x14ac:dyDescent="0.25">
      <c r="A9" s="104">
        <v>24</v>
      </c>
      <c r="B9" s="2" t="s">
        <v>46</v>
      </c>
      <c r="C9" s="4" t="s">
        <v>45</v>
      </c>
    </row>
    <row r="10" spans="1:3" x14ac:dyDescent="0.25">
      <c r="A10" s="104">
        <v>26</v>
      </c>
      <c r="B10" s="2" t="s">
        <v>48</v>
      </c>
      <c r="C10" s="4" t="s">
        <v>47</v>
      </c>
    </row>
    <row r="11" spans="1:3" x14ac:dyDescent="0.25">
      <c r="A11" s="104">
        <v>28</v>
      </c>
      <c r="B11" s="2" t="s">
        <v>50</v>
      </c>
      <c r="C11" s="4" t="s">
        <v>49</v>
      </c>
    </row>
    <row r="12" spans="1:3" x14ac:dyDescent="0.25">
      <c r="A12" s="104">
        <v>29</v>
      </c>
      <c r="B12" s="2" t="s">
        <v>52</v>
      </c>
      <c r="C12" s="4" t="s">
        <v>51</v>
      </c>
    </row>
    <row r="13" spans="1:3" x14ac:dyDescent="0.25">
      <c r="A13" s="104">
        <v>32</v>
      </c>
      <c r="B13" s="2" t="s">
        <v>54</v>
      </c>
      <c r="C13" s="4" t="s">
        <v>53</v>
      </c>
    </row>
    <row r="14" spans="1:3" x14ac:dyDescent="0.25">
      <c r="A14" s="104">
        <v>33</v>
      </c>
      <c r="B14" s="2" t="s">
        <v>56</v>
      </c>
      <c r="C14" s="4" t="s">
        <v>55</v>
      </c>
    </row>
    <row r="15" spans="1:3" x14ac:dyDescent="0.25">
      <c r="A15" s="104">
        <v>37</v>
      </c>
      <c r="B15" s="2" t="s">
        <v>58</v>
      </c>
      <c r="C15" s="4" t="s">
        <v>57</v>
      </c>
    </row>
    <row r="16" spans="1:3" x14ac:dyDescent="0.25">
      <c r="A16" s="104">
        <v>40</v>
      </c>
      <c r="B16" s="2" t="s">
        <v>60</v>
      </c>
      <c r="C16" s="4" t="s">
        <v>59</v>
      </c>
    </row>
    <row r="17" spans="1:3" x14ac:dyDescent="0.25">
      <c r="A17" s="104">
        <v>99</v>
      </c>
      <c r="B17" s="2" t="s">
        <v>62</v>
      </c>
      <c r="C17" s="4" t="s">
        <v>260</v>
      </c>
    </row>
    <row r="18" spans="1:3" x14ac:dyDescent="0.25">
      <c r="A18" s="104">
        <v>0</v>
      </c>
      <c r="B18" s="6" t="s">
        <v>24</v>
      </c>
      <c r="C18" s="4" t="s">
        <v>260</v>
      </c>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tint="0.34998626667073579"/>
  </sheetPr>
  <dimension ref="A1:O78"/>
  <sheetViews>
    <sheetView workbookViewId="0">
      <selection activeCell="Q146" sqref="Q146"/>
    </sheetView>
  </sheetViews>
  <sheetFormatPr defaultRowHeight="12.5" x14ac:dyDescent="0.25"/>
  <cols>
    <col min="1" max="1" width="10.7265625" customWidth="1"/>
    <col min="2" max="2" width="11.7265625" style="3" customWidth="1"/>
    <col min="3" max="3" width="9.453125" customWidth="1"/>
    <col min="4" max="4" width="7" customWidth="1"/>
    <col min="5" max="6" width="18.54296875" customWidth="1"/>
    <col min="7" max="8" width="11.7265625" customWidth="1"/>
    <col min="9" max="10" width="8.1796875" customWidth="1"/>
    <col min="11" max="11" width="8.453125" style="38" customWidth="1"/>
  </cols>
  <sheetData>
    <row r="1" spans="1:15" x14ac:dyDescent="0.25">
      <c r="A1" s="38" t="s">
        <v>171</v>
      </c>
      <c r="C1" s="104"/>
      <c r="D1" s="104"/>
      <c r="E1" s="104"/>
      <c r="F1" s="104"/>
      <c r="G1" s="104"/>
      <c r="H1" s="104"/>
      <c r="I1" s="104"/>
      <c r="J1" s="104"/>
      <c r="L1" s="104"/>
      <c r="M1" s="38" t="s">
        <v>285</v>
      </c>
      <c r="N1" s="104"/>
      <c r="O1" s="104"/>
    </row>
    <row r="2" spans="1:15" s="61" customFormat="1" ht="14.5" x14ac:dyDescent="0.35">
      <c r="A2" s="88" t="s">
        <v>172</v>
      </c>
      <c r="B2" s="325" t="s">
        <v>173</v>
      </c>
      <c r="C2" s="327" t="s">
        <v>174</v>
      </c>
      <c r="D2" s="328"/>
      <c r="E2" s="327" t="s">
        <v>175</v>
      </c>
      <c r="F2" s="328"/>
      <c r="G2" s="327" t="s">
        <v>20</v>
      </c>
      <c r="H2" s="328"/>
      <c r="I2" s="327" t="s">
        <v>110</v>
      </c>
      <c r="J2" s="328"/>
      <c r="K2" s="181" t="s">
        <v>176</v>
      </c>
      <c r="M2" s="38" t="s">
        <v>287</v>
      </c>
    </row>
    <row r="3" spans="1:15" ht="14.5" x14ac:dyDescent="0.35">
      <c r="A3" s="88" t="s">
        <v>177</v>
      </c>
      <c r="B3" s="326"/>
      <c r="C3" s="88">
        <v>2014</v>
      </c>
      <c r="D3" s="88">
        <v>2015</v>
      </c>
      <c r="E3" s="88">
        <v>2014</v>
      </c>
      <c r="F3" s="88">
        <v>2015</v>
      </c>
      <c r="G3" s="88">
        <v>2014</v>
      </c>
      <c r="H3" s="88">
        <v>2015</v>
      </c>
      <c r="I3" s="88">
        <v>2014</v>
      </c>
      <c r="J3" s="88">
        <v>2015</v>
      </c>
      <c r="K3" s="182" t="s">
        <v>178</v>
      </c>
      <c r="L3" s="104"/>
      <c r="M3" s="38" t="s">
        <v>288</v>
      </c>
      <c r="N3" s="104"/>
      <c r="O3" s="104"/>
    </row>
    <row r="4" spans="1:15" ht="14.5" x14ac:dyDescent="0.35">
      <c r="A4" s="104">
        <v>0</v>
      </c>
      <c r="B4" s="128" t="s">
        <v>179</v>
      </c>
      <c r="C4" s="129">
        <v>50701</v>
      </c>
      <c r="D4" s="129">
        <v>53322</v>
      </c>
      <c r="E4" s="130">
        <v>8625524116</v>
      </c>
      <c r="F4" s="130">
        <v>7682326104.8000002</v>
      </c>
      <c r="G4" s="129">
        <v>26896600</v>
      </c>
      <c r="H4" s="129">
        <v>25825024</v>
      </c>
      <c r="I4" s="131">
        <f t="shared" ref="I4:I67" si="0">E4/G4</f>
        <v>320.69198768617593</v>
      </c>
      <c r="J4" s="131">
        <f t="shared" ref="J4:J67" si="1">F4/H4</f>
        <v>297.47604899805708</v>
      </c>
      <c r="K4" s="127">
        <f>$M$4</f>
        <v>4.3993670706522083E-2</v>
      </c>
      <c r="L4" s="104"/>
      <c r="M4" s="38">
        <v>4.3993670706522083E-2</v>
      </c>
      <c r="N4" s="38" t="s">
        <v>286</v>
      </c>
      <c r="O4" s="104"/>
    </row>
    <row r="5" spans="1:15" ht="14.5" x14ac:dyDescent="0.35">
      <c r="A5" s="104">
        <v>1</v>
      </c>
      <c r="B5" s="128" t="s">
        <v>180</v>
      </c>
      <c r="C5" s="129">
        <v>87109</v>
      </c>
      <c r="D5" s="129">
        <v>88025</v>
      </c>
      <c r="E5" s="130">
        <v>35821066468</v>
      </c>
      <c r="F5" s="130">
        <v>33280579082</v>
      </c>
      <c r="G5" s="129">
        <v>42811700</v>
      </c>
      <c r="H5" s="129">
        <v>42424540</v>
      </c>
      <c r="I5" s="131">
        <f t="shared" si="0"/>
        <v>836.71207795999692</v>
      </c>
      <c r="J5" s="131">
        <f t="shared" si="1"/>
        <v>784.46529018346462</v>
      </c>
      <c r="K5" s="127">
        <f t="shared" ref="K5:K68" si="2">$M$4</f>
        <v>4.3993670706522083E-2</v>
      </c>
      <c r="L5" s="104"/>
      <c r="M5" s="104">
        <v>0.95786021319770132</v>
      </c>
      <c r="N5" s="104" t="s">
        <v>181</v>
      </c>
      <c r="O5" s="104"/>
    </row>
    <row r="6" spans="1:15" ht="14.5" x14ac:dyDescent="0.35">
      <c r="A6" s="104">
        <v>2</v>
      </c>
      <c r="B6" s="128" t="s">
        <v>182</v>
      </c>
      <c r="C6" s="129">
        <v>44598</v>
      </c>
      <c r="D6" s="129">
        <v>45873</v>
      </c>
      <c r="E6" s="130">
        <v>29318582449</v>
      </c>
      <c r="F6" s="130">
        <v>28269412959.599998</v>
      </c>
      <c r="G6" s="129">
        <v>22109130</v>
      </c>
      <c r="H6" s="129">
        <v>22008404</v>
      </c>
      <c r="I6" s="131">
        <f t="shared" si="0"/>
        <v>1326.0848549445411</v>
      </c>
      <c r="J6" s="131">
        <f t="shared" si="1"/>
        <v>1284.4826439754559</v>
      </c>
      <c r="K6" s="127">
        <f t="shared" si="2"/>
        <v>4.3993670706522083E-2</v>
      </c>
      <c r="L6" s="104"/>
      <c r="M6" s="104"/>
      <c r="N6" s="104"/>
      <c r="O6" s="104"/>
    </row>
    <row r="7" spans="1:15" ht="14.5" x14ac:dyDescent="0.35">
      <c r="A7" s="104">
        <v>4</v>
      </c>
      <c r="B7" s="128" t="s">
        <v>183</v>
      </c>
      <c r="C7" s="129">
        <v>150344</v>
      </c>
      <c r="D7" s="129">
        <v>152479</v>
      </c>
      <c r="E7" s="130">
        <v>183597337529.60001</v>
      </c>
      <c r="F7" s="130">
        <v>175914992890</v>
      </c>
      <c r="G7" s="129">
        <v>85768760</v>
      </c>
      <c r="H7" s="129">
        <v>85562264</v>
      </c>
      <c r="I7" s="131">
        <f t="shared" si="0"/>
        <v>2140.608509783749</v>
      </c>
      <c r="J7" s="131">
        <f t="shared" si="1"/>
        <v>2055.9880567208929</v>
      </c>
      <c r="K7" s="127">
        <f t="shared" si="2"/>
        <v>4.3993670706522083E-2</v>
      </c>
      <c r="L7" s="104"/>
      <c r="M7" s="104"/>
      <c r="N7" s="104"/>
      <c r="O7" s="104"/>
    </row>
    <row r="8" spans="1:15" ht="14.5" x14ac:dyDescent="0.35">
      <c r="A8" s="104">
        <v>5</v>
      </c>
      <c r="B8" s="128" t="s">
        <v>184</v>
      </c>
      <c r="C8" s="129">
        <v>598</v>
      </c>
      <c r="D8" s="129">
        <v>578</v>
      </c>
      <c r="E8" s="130">
        <v>3855256404.5999999</v>
      </c>
      <c r="F8" s="130">
        <v>3400922349.4000001</v>
      </c>
      <c r="G8" s="129">
        <v>2620910</v>
      </c>
      <c r="H8" s="129">
        <v>2451090</v>
      </c>
      <c r="I8" s="131">
        <f t="shared" si="0"/>
        <v>1470.9610038498079</v>
      </c>
      <c r="J8" s="131">
        <f t="shared" si="1"/>
        <v>1387.5142689170941</v>
      </c>
      <c r="K8" s="127">
        <f t="shared" si="2"/>
        <v>4.3993670706522083E-2</v>
      </c>
      <c r="L8" s="104"/>
      <c r="M8" s="104"/>
      <c r="N8" s="104"/>
      <c r="O8" s="104"/>
    </row>
    <row r="9" spans="1:15" ht="14.5" x14ac:dyDescent="0.35">
      <c r="A9" s="104">
        <v>6</v>
      </c>
      <c r="B9" s="128" t="s">
        <v>185</v>
      </c>
      <c r="C9" s="129">
        <v>144</v>
      </c>
      <c r="D9" s="129">
        <v>113</v>
      </c>
      <c r="E9" s="130">
        <v>119979400.8</v>
      </c>
      <c r="F9" s="130">
        <v>88042160.400000006</v>
      </c>
      <c r="G9" s="129">
        <v>585844</v>
      </c>
      <c r="H9" s="129">
        <v>484704</v>
      </c>
      <c r="I9" s="131">
        <f t="shared" si="0"/>
        <v>204.79752425560389</v>
      </c>
      <c r="J9" s="131">
        <f t="shared" si="1"/>
        <v>181.64108486829076</v>
      </c>
      <c r="K9" s="127">
        <f t="shared" si="2"/>
        <v>4.3993670706522083E-2</v>
      </c>
      <c r="L9" s="104"/>
      <c r="M9" s="104"/>
      <c r="N9" s="104"/>
      <c r="O9" s="104"/>
    </row>
    <row r="10" spans="1:15" ht="14.5" x14ac:dyDescent="0.35">
      <c r="A10" s="104">
        <v>7</v>
      </c>
      <c r="B10" s="128" t="s">
        <v>186</v>
      </c>
      <c r="C10" s="129">
        <v>345</v>
      </c>
      <c r="D10" s="129">
        <v>208</v>
      </c>
      <c r="E10" s="130">
        <v>800312978.39999998</v>
      </c>
      <c r="F10" s="130">
        <v>440979074.39999998</v>
      </c>
      <c r="G10" s="129">
        <v>3469992</v>
      </c>
      <c r="H10" s="129">
        <v>2132640</v>
      </c>
      <c r="I10" s="131">
        <f t="shared" si="0"/>
        <v>230.63827766749893</v>
      </c>
      <c r="J10" s="131">
        <f t="shared" si="1"/>
        <v>206.77614337159577</v>
      </c>
      <c r="K10" s="127">
        <f t="shared" si="2"/>
        <v>4.3993670706522083E-2</v>
      </c>
      <c r="L10" s="104"/>
      <c r="M10" s="104"/>
      <c r="N10" s="104"/>
      <c r="O10" s="104"/>
    </row>
    <row r="11" spans="1:15" ht="14.5" x14ac:dyDescent="0.35">
      <c r="A11" s="104">
        <v>8</v>
      </c>
      <c r="B11" s="128" t="s">
        <v>187</v>
      </c>
      <c r="C11" s="129">
        <v>95</v>
      </c>
      <c r="D11" s="129">
        <v>95</v>
      </c>
      <c r="E11" s="130">
        <v>806852159.89999998</v>
      </c>
      <c r="F11" s="130">
        <v>810391453</v>
      </c>
      <c r="G11" s="129">
        <v>2266734</v>
      </c>
      <c r="H11" s="129">
        <v>2309397</v>
      </c>
      <c r="I11" s="131">
        <f t="shared" si="0"/>
        <v>355.95361427498773</v>
      </c>
      <c r="J11" s="131">
        <f t="shared" si="1"/>
        <v>350.91041211190628</v>
      </c>
      <c r="K11" s="127">
        <f t="shared" si="2"/>
        <v>4.3993670706522083E-2</v>
      </c>
      <c r="L11" s="104"/>
      <c r="M11" s="104"/>
      <c r="N11" s="104"/>
      <c r="O11" s="104"/>
    </row>
    <row r="12" spans="1:15" ht="14.5" x14ac:dyDescent="0.35">
      <c r="A12" s="104">
        <v>9</v>
      </c>
      <c r="B12" s="128" t="s">
        <v>188</v>
      </c>
      <c r="C12" s="129">
        <v>256</v>
      </c>
      <c r="D12" s="129">
        <v>275</v>
      </c>
      <c r="E12" s="130">
        <v>215352068.40000001</v>
      </c>
      <c r="F12" s="130">
        <v>219785857.59999999</v>
      </c>
      <c r="G12" s="129">
        <v>1052600</v>
      </c>
      <c r="H12" s="129">
        <v>1165720</v>
      </c>
      <c r="I12" s="131">
        <f t="shared" si="0"/>
        <v>204.59060269808094</v>
      </c>
      <c r="J12" s="131">
        <f t="shared" si="1"/>
        <v>188.54086538791475</v>
      </c>
      <c r="K12" s="127">
        <f t="shared" si="2"/>
        <v>4.3993670706522083E-2</v>
      </c>
      <c r="L12" s="104"/>
      <c r="M12" s="104"/>
      <c r="N12" s="104"/>
      <c r="O12" s="104"/>
    </row>
    <row r="13" spans="1:15" ht="14.5" x14ac:dyDescent="0.35">
      <c r="A13" s="104">
        <v>10</v>
      </c>
      <c r="B13" s="128" t="s">
        <v>189</v>
      </c>
      <c r="C13" s="129">
        <v>238</v>
      </c>
      <c r="D13" s="129">
        <v>301</v>
      </c>
      <c r="E13" s="130">
        <v>406281895.60000002</v>
      </c>
      <c r="F13" s="130">
        <v>518255511.19999999</v>
      </c>
      <c r="G13" s="129">
        <v>2942224</v>
      </c>
      <c r="H13" s="129">
        <v>3679252</v>
      </c>
      <c r="I13" s="131">
        <f t="shared" si="0"/>
        <v>138.08666355790723</v>
      </c>
      <c r="J13" s="131">
        <f t="shared" si="1"/>
        <v>140.85893306574272</v>
      </c>
      <c r="K13" s="127">
        <f t="shared" si="2"/>
        <v>4.3993670706522083E-2</v>
      </c>
      <c r="L13" s="104"/>
      <c r="M13" s="104"/>
      <c r="N13" s="104"/>
      <c r="O13" s="104"/>
    </row>
    <row r="14" spans="1:15" ht="14.5" x14ac:dyDescent="0.35">
      <c r="A14" s="104">
        <v>11</v>
      </c>
      <c r="B14" s="128" t="s">
        <v>190</v>
      </c>
      <c r="C14" s="129">
        <v>110</v>
      </c>
      <c r="D14" s="129">
        <v>121</v>
      </c>
      <c r="E14" s="130">
        <v>428070509.69999999</v>
      </c>
      <c r="F14" s="130">
        <v>397838292.60000002</v>
      </c>
      <c r="G14" s="129">
        <v>2429747</v>
      </c>
      <c r="H14" s="129">
        <v>2598901</v>
      </c>
      <c r="I14" s="131">
        <f t="shared" si="0"/>
        <v>176.17904650154932</v>
      </c>
      <c r="J14" s="131">
        <f t="shared" si="1"/>
        <v>153.07943342205033</v>
      </c>
      <c r="K14" s="127">
        <f t="shared" si="2"/>
        <v>4.3993670706522083E-2</v>
      </c>
      <c r="L14" s="104"/>
      <c r="M14" s="104"/>
      <c r="N14" s="104"/>
      <c r="O14" s="104"/>
    </row>
    <row r="15" spans="1:15" ht="14.5" x14ac:dyDescent="0.35">
      <c r="A15" s="104">
        <v>12</v>
      </c>
      <c r="B15" s="128" t="s">
        <v>191</v>
      </c>
      <c r="C15" s="129">
        <v>148</v>
      </c>
      <c r="D15" s="129">
        <v>95</v>
      </c>
      <c r="E15" s="130">
        <v>519823572</v>
      </c>
      <c r="F15" s="130">
        <v>303368000.80000001</v>
      </c>
      <c r="G15" s="129">
        <v>664304</v>
      </c>
      <c r="H15" s="129">
        <v>414796</v>
      </c>
      <c r="I15" s="131">
        <f t="shared" si="0"/>
        <v>782.50856836629009</v>
      </c>
      <c r="J15" s="131">
        <f t="shared" si="1"/>
        <v>731.36674606312499</v>
      </c>
      <c r="K15" s="127">
        <f t="shared" si="2"/>
        <v>4.3993670706522083E-2</v>
      </c>
      <c r="L15" s="104"/>
      <c r="M15" s="104"/>
      <c r="N15" s="104"/>
      <c r="O15" s="104"/>
    </row>
    <row r="16" spans="1:15" ht="14.5" x14ac:dyDescent="0.35">
      <c r="A16" s="104">
        <v>13</v>
      </c>
      <c r="B16" s="128" t="s">
        <v>192</v>
      </c>
      <c r="C16" s="129">
        <v>367</v>
      </c>
      <c r="D16" s="129">
        <v>266</v>
      </c>
      <c r="E16" s="130">
        <v>3189966079.1999998</v>
      </c>
      <c r="F16" s="130">
        <v>2178795846</v>
      </c>
      <c r="G16" s="129">
        <v>3953068</v>
      </c>
      <c r="H16" s="129">
        <v>2887440</v>
      </c>
      <c r="I16" s="131">
        <f t="shared" si="0"/>
        <v>806.95957651120591</v>
      </c>
      <c r="J16" s="131">
        <f t="shared" si="1"/>
        <v>754.57701147036823</v>
      </c>
      <c r="K16" s="127">
        <f t="shared" si="2"/>
        <v>4.3993670706522083E-2</v>
      </c>
      <c r="L16" s="104"/>
      <c r="M16" s="104"/>
      <c r="N16" s="104"/>
      <c r="O16" s="104"/>
    </row>
    <row r="17" spans="1:11" ht="14.5" x14ac:dyDescent="0.35">
      <c r="A17" s="104">
        <v>14</v>
      </c>
      <c r="B17" s="128" t="s">
        <v>193</v>
      </c>
      <c r="C17" s="129">
        <v>417</v>
      </c>
      <c r="D17" s="129">
        <v>383</v>
      </c>
      <c r="E17" s="130">
        <v>8252833781</v>
      </c>
      <c r="F17" s="130">
        <v>7437610138.3999996</v>
      </c>
      <c r="G17" s="129">
        <v>10273614</v>
      </c>
      <c r="H17" s="129">
        <v>9612386</v>
      </c>
      <c r="I17" s="131">
        <f t="shared" si="0"/>
        <v>803.30385986859153</v>
      </c>
      <c r="J17" s="131">
        <f t="shared" si="1"/>
        <v>773.75275383239909</v>
      </c>
      <c r="K17" s="127">
        <f t="shared" si="2"/>
        <v>4.3993670706522083E-2</v>
      </c>
    </row>
    <row r="18" spans="1:11" ht="14.5" x14ac:dyDescent="0.35">
      <c r="A18" s="104">
        <v>15</v>
      </c>
      <c r="B18" s="128" t="s">
        <v>194</v>
      </c>
      <c r="C18" s="129">
        <v>269</v>
      </c>
      <c r="D18" s="129">
        <v>270</v>
      </c>
      <c r="E18" s="130">
        <v>809456046</v>
      </c>
      <c r="F18" s="130">
        <v>781081409.20000005</v>
      </c>
      <c r="G18" s="129">
        <v>1110468</v>
      </c>
      <c r="H18" s="129">
        <v>1114220</v>
      </c>
      <c r="I18" s="131">
        <f t="shared" si="0"/>
        <v>728.93234744269978</v>
      </c>
      <c r="J18" s="131">
        <f t="shared" si="1"/>
        <v>701.01183715962736</v>
      </c>
      <c r="K18" s="127">
        <f t="shared" si="2"/>
        <v>4.3993670706522083E-2</v>
      </c>
    </row>
    <row r="19" spans="1:11" ht="14.5" x14ac:dyDescent="0.35">
      <c r="A19" s="104">
        <v>16</v>
      </c>
      <c r="B19" s="128" t="s">
        <v>195</v>
      </c>
      <c r="C19" s="129">
        <v>77</v>
      </c>
      <c r="D19" s="129">
        <v>126</v>
      </c>
      <c r="E19" s="130">
        <v>602324807.20000005</v>
      </c>
      <c r="F19" s="130">
        <v>999960410.39999998</v>
      </c>
      <c r="G19" s="129">
        <v>797360</v>
      </c>
      <c r="H19" s="129">
        <v>1344172</v>
      </c>
      <c r="I19" s="131">
        <f t="shared" si="0"/>
        <v>755.39882512290569</v>
      </c>
      <c r="J19" s="131">
        <f t="shared" si="1"/>
        <v>743.92295807381788</v>
      </c>
      <c r="K19" s="127">
        <f t="shared" si="2"/>
        <v>4.3993670706522083E-2</v>
      </c>
    </row>
    <row r="20" spans="1:11" ht="14.5" x14ac:dyDescent="0.35">
      <c r="A20" s="104">
        <v>17</v>
      </c>
      <c r="B20" s="128" t="s">
        <v>196</v>
      </c>
      <c r="C20" s="129">
        <v>161</v>
      </c>
      <c r="D20" s="129">
        <v>163</v>
      </c>
      <c r="E20" s="130">
        <v>2996804842.1999998</v>
      </c>
      <c r="F20" s="130">
        <v>2827056630.9000001</v>
      </c>
      <c r="G20" s="129">
        <v>3813978</v>
      </c>
      <c r="H20" s="129">
        <v>3771191</v>
      </c>
      <c r="I20" s="131">
        <f t="shared" si="0"/>
        <v>785.74256123134421</v>
      </c>
      <c r="J20" s="131">
        <f t="shared" si="1"/>
        <v>749.64557109411862</v>
      </c>
      <c r="K20" s="127">
        <f t="shared" si="2"/>
        <v>4.3993670706522083E-2</v>
      </c>
    </row>
    <row r="21" spans="1:11" ht="14.5" x14ac:dyDescent="0.35">
      <c r="A21" s="104">
        <v>18</v>
      </c>
      <c r="B21" s="128" t="s">
        <v>197</v>
      </c>
      <c r="C21" s="129">
        <v>61</v>
      </c>
      <c r="D21" s="129">
        <v>65</v>
      </c>
      <c r="E21" s="130">
        <v>420646662.39999998</v>
      </c>
      <c r="F21" s="130">
        <v>418019332.80000001</v>
      </c>
      <c r="G21" s="129">
        <v>280556</v>
      </c>
      <c r="H21" s="129">
        <v>288560</v>
      </c>
      <c r="I21" s="131">
        <f t="shared" si="0"/>
        <v>1499.3322630776029</v>
      </c>
      <c r="J21" s="131">
        <f t="shared" si="1"/>
        <v>1448.6392181868589</v>
      </c>
      <c r="K21" s="127">
        <f t="shared" si="2"/>
        <v>4.3993670706522083E-2</v>
      </c>
    </row>
    <row r="22" spans="1:11" ht="14.5" x14ac:dyDescent="0.35">
      <c r="A22" s="104">
        <v>19</v>
      </c>
      <c r="B22" s="128" t="s">
        <v>198</v>
      </c>
      <c r="C22" s="129">
        <v>108</v>
      </c>
      <c r="D22" s="129">
        <v>83</v>
      </c>
      <c r="E22" s="130">
        <v>1736793650.4000001</v>
      </c>
      <c r="F22" s="130">
        <v>1173296292</v>
      </c>
      <c r="G22" s="129">
        <v>1211312</v>
      </c>
      <c r="H22" s="129">
        <v>863048</v>
      </c>
      <c r="I22" s="131">
        <f t="shared" si="0"/>
        <v>1433.8119744541457</v>
      </c>
      <c r="J22" s="131">
        <f t="shared" si="1"/>
        <v>1359.4797647407793</v>
      </c>
      <c r="K22" s="127">
        <f t="shared" si="2"/>
        <v>4.3993670706522083E-2</v>
      </c>
    </row>
    <row r="23" spans="1:11" ht="14.5" x14ac:dyDescent="0.35">
      <c r="A23" s="104">
        <v>20</v>
      </c>
      <c r="B23" s="128" t="s">
        <v>199</v>
      </c>
      <c r="C23" s="129">
        <v>770</v>
      </c>
      <c r="D23" s="129">
        <v>616</v>
      </c>
      <c r="E23" s="130">
        <v>31594470090</v>
      </c>
      <c r="F23" s="130">
        <v>24604248583.299999</v>
      </c>
      <c r="G23" s="129">
        <v>18962538</v>
      </c>
      <c r="H23" s="129">
        <v>15129989</v>
      </c>
      <c r="I23" s="131">
        <f t="shared" si="0"/>
        <v>1666.1519723783811</v>
      </c>
      <c r="J23" s="131">
        <f t="shared" si="1"/>
        <v>1626.1907780170891</v>
      </c>
      <c r="K23" s="127">
        <f t="shared" si="2"/>
        <v>4.3993670706522083E-2</v>
      </c>
    </row>
    <row r="24" spans="1:11" ht="14.5" x14ac:dyDescent="0.35">
      <c r="A24" s="104">
        <v>21</v>
      </c>
      <c r="B24" s="128" t="s">
        <v>200</v>
      </c>
      <c r="C24" s="129">
        <v>150</v>
      </c>
      <c r="D24" s="129">
        <v>163</v>
      </c>
      <c r="E24" s="130">
        <v>970578385.60000002</v>
      </c>
      <c r="F24" s="130">
        <v>1068824298.8</v>
      </c>
      <c r="G24" s="129">
        <v>572852</v>
      </c>
      <c r="H24" s="129">
        <v>688344</v>
      </c>
      <c r="I24" s="131">
        <f t="shared" si="0"/>
        <v>1694.2916941897734</v>
      </c>
      <c r="J24" s="131">
        <f t="shared" si="1"/>
        <v>1552.7473164580499</v>
      </c>
      <c r="K24" s="127">
        <f t="shared" si="2"/>
        <v>4.3993670706522083E-2</v>
      </c>
    </row>
    <row r="25" spans="1:11" ht="14.5" x14ac:dyDescent="0.35">
      <c r="A25" s="104">
        <v>22</v>
      </c>
      <c r="B25" s="128" t="s">
        <v>201</v>
      </c>
      <c r="C25" s="129">
        <v>27</v>
      </c>
      <c r="D25" s="129">
        <v>37</v>
      </c>
      <c r="E25" s="130">
        <v>363899680</v>
      </c>
      <c r="F25" s="130">
        <v>509529153.19999999</v>
      </c>
      <c r="G25" s="129">
        <v>277688</v>
      </c>
      <c r="H25" s="129">
        <v>398248</v>
      </c>
      <c r="I25" s="131">
        <f t="shared" si="0"/>
        <v>1310.4623894442684</v>
      </c>
      <c r="J25" s="131">
        <f t="shared" si="1"/>
        <v>1279.4267722625098</v>
      </c>
      <c r="K25" s="127">
        <f t="shared" si="2"/>
        <v>4.3993670706522083E-2</v>
      </c>
    </row>
    <row r="26" spans="1:11" ht="14.5" x14ac:dyDescent="0.35">
      <c r="A26" s="104">
        <v>23</v>
      </c>
      <c r="B26" s="128" t="s">
        <v>202</v>
      </c>
      <c r="C26" s="129">
        <v>93</v>
      </c>
      <c r="D26" s="129">
        <v>126</v>
      </c>
      <c r="E26" s="130">
        <v>3607568174.5</v>
      </c>
      <c r="F26" s="130">
        <v>5073292916.8999996</v>
      </c>
      <c r="G26" s="129">
        <v>2273710</v>
      </c>
      <c r="H26" s="129">
        <v>3051168</v>
      </c>
      <c r="I26" s="131">
        <f t="shared" si="0"/>
        <v>1586.6439319438275</v>
      </c>
      <c r="J26" s="131">
        <f t="shared" si="1"/>
        <v>1662.7379799801256</v>
      </c>
      <c r="K26" s="127">
        <f t="shared" si="2"/>
        <v>4.3993670706522083E-2</v>
      </c>
    </row>
    <row r="27" spans="1:11" ht="14.5" x14ac:dyDescent="0.35">
      <c r="A27" s="104">
        <v>24</v>
      </c>
      <c r="B27" s="128" t="s">
        <v>203</v>
      </c>
      <c r="C27" s="129">
        <v>2321</v>
      </c>
      <c r="D27" s="129">
        <v>1765</v>
      </c>
      <c r="E27" s="130">
        <v>2261241820.1999998</v>
      </c>
      <c r="F27" s="130">
        <v>1884020609.5</v>
      </c>
      <c r="G27" s="129">
        <v>42498527</v>
      </c>
      <c r="H27" s="129">
        <v>32496064</v>
      </c>
      <c r="I27" s="131">
        <f t="shared" si="0"/>
        <v>53.207533997590076</v>
      </c>
      <c r="J27" s="131">
        <f t="shared" si="1"/>
        <v>57.976886354605902</v>
      </c>
      <c r="K27" s="127">
        <f t="shared" si="2"/>
        <v>4.3993670706522083E-2</v>
      </c>
    </row>
    <row r="28" spans="1:11" ht="14.5" x14ac:dyDescent="0.35">
      <c r="A28" s="104">
        <v>25</v>
      </c>
      <c r="B28" s="128" t="s">
        <v>204</v>
      </c>
      <c r="C28" s="129">
        <v>601</v>
      </c>
      <c r="D28" s="129">
        <v>554</v>
      </c>
      <c r="E28" s="130">
        <v>1957130803.9000001</v>
      </c>
      <c r="F28" s="130">
        <v>1833751547.5999999</v>
      </c>
      <c r="G28" s="129">
        <v>14972047</v>
      </c>
      <c r="H28" s="129">
        <v>14682488</v>
      </c>
      <c r="I28" s="131">
        <f t="shared" si="0"/>
        <v>130.71898611459076</v>
      </c>
      <c r="J28" s="131">
        <f t="shared" si="1"/>
        <v>124.89378827348607</v>
      </c>
      <c r="K28" s="127">
        <f t="shared" si="2"/>
        <v>4.3993670706522083E-2</v>
      </c>
    </row>
    <row r="29" spans="1:11" ht="14.5" x14ac:dyDescent="0.35">
      <c r="A29" s="104">
        <v>26</v>
      </c>
      <c r="B29" s="128" t="s">
        <v>205</v>
      </c>
      <c r="C29" s="129">
        <v>747</v>
      </c>
      <c r="D29" s="129">
        <v>537</v>
      </c>
      <c r="E29" s="130">
        <v>12219958488.799999</v>
      </c>
      <c r="F29" s="130">
        <v>6414375965.3999996</v>
      </c>
      <c r="G29" s="129">
        <v>11283231</v>
      </c>
      <c r="H29" s="129">
        <v>7638631</v>
      </c>
      <c r="I29" s="131">
        <f t="shared" si="0"/>
        <v>1083.0194373225186</v>
      </c>
      <c r="J29" s="131">
        <f t="shared" si="1"/>
        <v>839.72847561297306</v>
      </c>
      <c r="K29" s="127">
        <f t="shared" si="2"/>
        <v>4.3993670706522083E-2</v>
      </c>
    </row>
    <row r="30" spans="1:11" ht="14.5" x14ac:dyDescent="0.35">
      <c r="A30" s="104">
        <v>27</v>
      </c>
      <c r="B30" s="128" t="s">
        <v>206</v>
      </c>
      <c r="C30" s="129">
        <v>3313</v>
      </c>
      <c r="D30" s="129">
        <v>3052</v>
      </c>
      <c r="E30" s="130">
        <v>25758478965.400002</v>
      </c>
      <c r="F30" s="130">
        <v>22197908086.599998</v>
      </c>
      <c r="G30" s="129">
        <v>86410148</v>
      </c>
      <c r="H30" s="129">
        <v>79799667</v>
      </c>
      <c r="I30" s="131">
        <f t="shared" si="0"/>
        <v>298.09553115682667</v>
      </c>
      <c r="J30" s="131">
        <f t="shared" si="1"/>
        <v>278.17043505457235</v>
      </c>
      <c r="K30" s="127">
        <f t="shared" si="2"/>
        <v>4.3993670706522083E-2</v>
      </c>
    </row>
    <row r="31" spans="1:11" ht="14.5" x14ac:dyDescent="0.35">
      <c r="A31" s="104">
        <v>28</v>
      </c>
      <c r="B31" s="128" t="s">
        <v>207</v>
      </c>
      <c r="C31" s="129">
        <v>5151</v>
      </c>
      <c r="D31" s="129">
        <v>4745</v>
      </c>
      <c r="E31" s="130">
        <v>28388865850.200001</v>
      </c>
      <c r="F31" s="130">
        <v>27730208805.599998</v>
      </c>
      <c r="G31" s="129">
        <v>142236250</v>
      </c>
      <c r="H31" s="129">
        <v>133522272</v>
      </c>
      <c r="I31" s="131">
        <f t="shared" si="0"/>
        <v>199.58952693283183</v>
      </c>
      <c r="J31" s="131">
        <f t="shared" si="1"/>
        <v>207.68227195534837</v>
      </c>
      <c r="K31" s="127">
        <f t="shared" si="2"/>
        <v>4.3993670706522083E-2</v>
      </c>
    </row>
    <row r="32" spans="1:11" ht="14.5" x14ac:dyDescent="0.35">
      <c r="A32" s="104">
        <v>29</v>
      </c>
      <c r="B32" s="128" t="s">
        <v>208</v>
      </c>
      <c r="C32" s="129">
        <v>928</v>
      </c>
      <c r="D32" s="129">
        <v>788</v>
      </c>
      <c r="E32" s="130">
        <v>18539595046.299999</v>
      </c>
      <c r="F32" s="130">
        <v>14952578321.5</v>
      </c>
      <c r="G32" s="129">
        <v>25274126</v>
      </c>
      <c r="H32" s="129">
        <v>21857433</v>
      </c>
      <c r="I32" s="131">
        <f t="shared" si="0"/>
        <v>733.54050091781608</v>
      </c>
      <c r="J32" s="131">
        <f t="shared" si="1"/>
        <v>684.09580948961388</v>
      </c>
      <c r="K32" s="127">
        <f t="shared" si="2"/>
        <v>4.3993670706522083E-2</v>
      </c>
    </row>
    <row r="33" spans="1:11" ht="14.5" x14ac:dyDescent="0.35">
      <c r="A33" s="104">
        <v>30</v>
      </c>
      <c r="B33" s="128" t="s">
        <v>209</v>
      </c>
      <c r="C33" s="129">
        <v>3969</v>
      </c>
      <c r="D33" s="129">
        <v>3801</v>
      </c>
      <c r="E33" s="130">
        <v>95745926337.300003</v>
      </c>
      <c r="F33" s="130">
        <v>87554435264.100006</v>
      </c>
      <c r="G33" s="129">
        <v>119363959</v>
      </c>
      <c r="H33" s="129">
        <v>114597814</v>
      </c>
      <c r="I33" s="131">
        <f t="shared" si="0"/>
        <v>802.13430535845418</v>
      </c>
      <c r="J33" s="131">
        <f t="shared" si="1"/>
        <v>764.01488133185512</v>
      </c>
      <c r="K33" s="127">
        <f t="shared" si="2"/>
        <v>4.3993670706522083E-2</v>
      </c>
    </row>
    <row r="34" spans="1:11" ht="14.5" x14ac:dyDescent="0.35">
      <c r="A34" s="104">
        <v>31</v>
      </c>
      <c r="B34" s="128" t="s">
        <v>210</v>
      </c>
      <c r="C34" s="129">
        <v>1644</v>
      </c>
      <c r="D34" s="129">
        <v>1336</v>
      </c>
      <c r="E34" s="130">
        <v>59975882283.400002</v>
      </c>
      <c r="F34" s="130">
        <v>45298662857.900002</v>
      </c>
      <c r="G34" s="129">
        <v>49070671</v>
      </c>
      <c r="H34" s="129">
        <v>39395884</v>
      </c>
      <c r="I34" s="131">
        <f t="shared" si="0"/>
        <v>1222.2348107569183</v>
      </c>
      <c r="J34" s="131">
        <f t="shared" si="1"/>
        <v>1149.8323748211869</v>
      </c>
      <c r="K34" s="127">
        <f t="shared" si="2"/>
        <v>4.3993670706522083E-2</v>
      </c>
    </row>
    <row r="35" spans="1:11" ht="14.5" x14ac:dyDescent="0.35">
      <c r="A35" s="104">
        <v>32</v>
      </c>
      <c r="B35" s="128" t="s">
        <v>211</v>
      </c>
      <c r="C35" s="129">
        <v>5393</v>
      </c>
      <c r="D35" s="129">
        <v>4987</v>
      </c>
      <c r="E35" s="130">
        <v>208936675799.10001</v>
      </c>
      <c r="F35" s="130">
        <v>183437951345.5</v>
      </c>
      <c r="G35" s="129">
        <v>167176411</v>
      </c>
      <c r="H35" s="129">
        <v>155272182</v>
      </c>
      <c r="I35" s="131">
        <f t="shared" si="0"/>
        <v>1249.7975913545602</v>
      </c>
      <c r="J35" s="131">
        <f t="shared" si="1"/>
        <v>1181.3961070341627</v>
      </c>
      <c r="K35" s="127">
        <f t="shared" si="2"/>
        <v>4.3993670706522083E-2</v>
      </c>
    </row>
    <row r="36" spans="1:11" ht="14.5" x14ac:dyDescent="0.35">
      <c r="A36" s="86">
        <v>32</v>
      </c>
      <c r="B36" s="128" t="s">
        <v>212</v>
      </c>
      <c r="C36" s="129">
        <v>5</v>
      </c>
      <c r="D36" s="129">
        <v>2</v>
      </c>
      <c r="E36" s="130">
        <v>176511034.80000001</v>
      </c>
      <c r="F36" s="130">
        <v>49980886.799999997</v>
      </c>
      <c r="G36" s="129">
        <v>102132</v>
      </c>
      <c r="H36" s="129">
        <v>28602</v>
      </c>
      <c r="I36" s="85">
        <f t="shared" si="0"/>
        <v>1728.2637645400071</v>
      </c>
      <c r="J36" s="85">
        <f t="shared" si="1"/>
        <v>1747.4612544577301</v>
      </c>
      <c r="K36" s="127">
        <f t="shared" si="2"/>
        <v>4.3993670706522083E-2</v>
      </c>
    </row>
    <row r="37" spans="1:11" s="86" customFormat="1" ht="14.5" x14ac:dyDescent="0.35">
      <c r="A37" s="104">
        <v>33</v>
      </c>
      <c r="B37" s="128" t="s">
        <v>213</v>
      </c>
      <c r="C37" s="129">
        <v>441</v>
      </c>
      <c r="D37" s="129">
        <v>460</v>
      </c>
      <c r="E37" s="130">
        <v>21625864077.299999</v>
      </c>
      <c r="F37" s="130">
        <v>21850588792.799999</v>
      </c>
      <c r="G37" s="129">
        <v>13481373</v>
      </c>
      <c r="H37" s="129">
        <v>14071164</v>
      </c>
      <c r="I37" s="131">
        <f t="shared" si="0"/>
        <v>1604.1291993997941</v>
      </c>
      <c r="J37" s="131">
        <f t="shared" si="1"/>
        <v>1552.8629182916211</v>
      </c>
      <c r="K37" s="127">
        <f t="shared" si="2"/>
        <v>4.3993670706522083E-2</v>
      </c>
    </row>
    <row r="38" spans="1:11" ht="14.5" x14ac:dyDescent="0.35">
      <c r="A38" s="104">
        <v>34</v>
      </c>
      <c r="B38" s="128" t="s">
        <v>214</v>
      </c>
      <c r="C38" s="129">
        <v>345</v>
      </c>
      <c r="D38" s="129">
        <v>226</v>
      </c>
      <c r="E38" s="130">
        <v>1069088925.2</v>
      </c>
      <c r="F38" s="130">
        <v>664747936.39999998</v>
      </c>
      <c r="G38" s="129">
        <v>1273520</v>
      </c>
      <c r="H38" s="129">
        <v>874744</v>
      </c>
      <c r="I38" s="131">
        <f t="shared" si="0"/>
        <v>839.47556787486656</v>
      </c>
      <c r="J38" s="131">
        <f t="shared" si="1"/>
        <v>759.93426236704681</v>
      </c>
      <c r="K38" s="127">
        <f t="shared" si="2"/>
        <v>4.3993670706522083E-2</v>
      </c>
    </row>
    <row r="39" spans="1:11" ht="14.5" x14ac:dyDescent="0.35">
      <c r="A39" s="104">
        <v>35</v>
      </c>
      <c r="B39" s="128" t="s">
        <v>215</v>
      </c>
      <c r="C39" s="129">
        <v>294</v>
      </c>
      <c r="D39" s="129">
        <v>143</v>
      </c>
      <c r="E39" s="130">
        <v>2656260923.5999999</v>
      </c>
      <c r="F39" s="130">
        <v>1161127458.4000001</v>
      </c>
      <c r="G39" s="129">
        <v>1130092</v>
      </c>
      <c r="H39" s="129">
        <v>541272</v>
      </c>
      <c r="I39" s="131">
        <f t="shared" si="0"/>
        <v>2350.4820170393205</v>
      </c>
      <c r="J39" s="131">
        <f t="shared" si="1"/>
        <v>2145.1829364903415</v>
      </c>
      <c r="K39" s="127">
        <f t="shared" si="2"/>
        <v>4.3993670706522083E-2</v>
      </c>
    </row>
    <row r="40" spans="1:11" ht="14.5" x14ac:dyDescent="0.35">
      <c r="A40" s="104">
        <v>36</v>
      </c>
      <c r="B40" s="128" t="s">
        <v>216</v>
      </c>
      <c r="C40" s="129">
        <v>1573</v>
      </c>
      <c r="D40" s="129">
        <v>1585</v>
      </c>
      <c r="E40" s="130">
        <v>60018658696.800003</v>
      </c>
      <c r="F40" s="130">
        <v>51063384661.5</v>
      </c>
      <c r="G40" s="129">
        <v>36587708</v>
      </c>
      <c r="H40" s="129">
        <v>35186776</v>
      </c>
      <c r="I40" s="131">
        <f t="shared" si="0"/>
        <v>1640.4049878390854</v>
      </c>
      <c r="J40" s="131">
        <f t="shared" si="1"/>
        <v>1451.2095300092285</v>
      </c>
      <c r="K40" s="127">
        <f t="shared" si="2"/>
        <v>4.3993670706522083E-2</v>
      </c>
    </row>
    <row r="41" spans="1:11" ht="14.5" x14ac:dyDescent="0.35">
      <c r="A41" s="104">
        <v>37</v>
      </c>
      <c r="B41" s="128" t="s">
        <v>217</v>
      </c>
      <c r="C41" s="129">
        <v>2533</v>
      </c>
      <c r="D41" s="129">
        <v>2478</v>
      </c>
      <c r="E41" s="130">
        <v>2387292836.8000002</v>
      </c>
      <c r="F41" s="130">
        <v>2131403259.2</v>
      </c>
      <c r="G41" s="129">
        <v>38792263</v>
      </c>
      <c r="H41" s="129">
        <v>38172011</v>
      </c>
      <c r="I41" s="131">
        <f t="shared" si="0"/>
        <v>61.54043750425182</v>
      </c>
      <c r="J41" s="131">
        <f t="shared" si="1"/>
        <v>55.836808262472736</v>
      </c>
      <c r="K41" s="127">
        <f t="shared" si="2"/>
        <v>4.3993670706522083E-2</v>
      </c>
    </row>
    <row r="42" spans="1:11" ht="14.5" x14ac:dyDescent="0.35">
      <c r="A42" s="104">
        <v>38</v>
      </c>
      <c r="B42" s="128" t="s">
        <v>218</v>
      </c>
      <c r="C42" s="129">
        <v>2416</v>
      </c>
      <c r="D42" s="129">
        <v>2697</v>
      </c>
      <c r="E42" s="130">
        <v>6913637284</v>
      </c>
      <c r="F42" s="130">
        <v>7642357871.3999996</v>
      </c>
      <c r="G42" s="129">
        <v>40109759</v>
      </c>
      <c r="H42" s="129">
        <v>46131122</v>
      </c>
      <c r="I42" s="131">
        <f t="shared" si="0"/>
        <v>172.36795873044264</v>
      </c>
      <c r="J42" s="131">
        <f t="shared" si="1"/>
        <v>165.66598730028721</v>
      </c>
      <c r="K42" s="127">
        <f t="shared" si="2"/>
        <v>4.3993670706522083E-2</v>
      </c>
    </row>
    <row r="43" spans="1:11" ht="14.5" x14ac:dyDescent="0.35">
      <c r="A43" s="104">
        <v>39</v>
      </c>
      <c r="B43" s="128" t="s">
        <v>219</v>
      </c>
      <c r="C43" s="129">
        <v>8463</v>
      </c>
      <c r="D43" s="129">
        <v>6875</v>
      </c>
      <c r="E43" s="130">
        <v>49136212902.099998</v>
      </c>
      <c r="F43" s="130">
        <v>38085445373</v>
      </c>
      <c r="G43" s="129">
        <v>58416199</v>
      </c>
      <c r="H43" s="129">
        <v>52581478</v>
      </c>
      <c r="I43" s="131">
        <f t="shared" si="0"/>
        <v>841.1401930156394</v>
      </c>
      <c r="J43" s="131">
        <f t="shared" si="1"/>
        <v>724.31294862042489</v>
      </c>
      <c r="K43" s="127">
        <f t="shared" si="2"/>
        <v>4.3993670706522083E-2</v>
      </c>
    </row>
    <row r="44" spans="1:11" ht="14.5" x14ac:dyDescent="0.35">
      <c r="A44" s="104">
        <f t="shared" ref="A44:A73" si="3">A41+3</f>
        <v>40</v>
      </c>
      <c r="B44" s="128" t="s">
        <v>220</v>
      </c>
      <c r="C44" s="129">
        <v>5790</v>
      </c>
      <c r="D44" s="129">
        <v>5944</v>
      </c>
      <c r="E44" s="130">
        <v>6797874319.5</v>
      </c>
      <c r="F44" s="130">
        <v>6807639091.3999996</v>
      </c>
      <c r="G44" s="129">
        <v>24907022</v>
      </c>
      <c r="H44" s="129">
        <v>26677696</v>
      </c>
      <c r="I44" s="131">
        <f t="shared" si="0"/>
        <v>272.93003232180871</v>
      </c>
      <c r="J44" s="131">
        <f t="shared" si="1"/>
        <v>255.18092309770677</v>
      </c>
      <c r="K44" s="127">
        <f t="shared" si="2"/>
        <v>4.3993670706522083E-2</v>
      </c>
    </row>
    <row r="45" spans="1:11" ht="14.5" x14ac:dyDescent="0.35">
      <c r="A45" s="104">
        <f t="shared" si="3"/>
        <v>41</v>
      </c>
      <c r="B45" s="128" t="s">
        <v>221</v>
      </c>
      <c r="C45" s="129">
        <v>5946</v>
      </c>
      <c r="D45" s="129">
        <v>6065</v>
      </c>
      <c r="E45" s="130">
        <v>21868865154.400002</v>
      </c>
      <c r="F45" s="130">
        <v>20887550461.200001</v>
      </c>
      <c r="G45" s="129">
        <v>28351789</v>
      </c>
      <c r="H45" s="129">
        <v>28413188</v>
      </c>
      <c r="I45" s="131">
        <f t="shared" si="0"/>
        <v>771.33986692691599</v>
      </c>
      <c r="J45" s="131">
        <f t="shared" si="1"/>
        <v>735.13575671973172</v>
      </c>
      <c r="K45" s="127">
        <f t="shared" si="2"/>
        <v>4.3993670706522083E-2</v>
      </c>
    </row>
    <row r="46" spans="1:11" ht="14.5" x14ac:dyDescent="0.35">
      <c r="A46" s="104">
        <f t="shared" si="3"/>
        <v>42</v>
      </c>
      <c r="B46" s="128" t="s">
        <v>222</v>
      </c>
      <c r="C46" s="129">
        <v>6614</v>
      </c>
      <c r="D46" s="129">
        <v>6634</v>
      </c>
      <c r="E46" s="130">
        <v>47768028010.400002</v>
      </c>
      <c r="F46" s="130">
        <v>49677537069.400002</v>
      </c>
      <c r="G46" s="129">
        <v>27441561</v>
      </c>
      <c r="H46" s="129">
        <v>29821100</v>
      </c>
      <c r="I46" s="131">
        <f t="shared" si="0"/>
        <v>1740.7183217601944</v>
      </c>
      <c r="J46" s="131">
        <f t="shared" si="1"/>
        <v>1665.8519326718331</v>
      </c>
      <c r="K46" s="127">
        <f t="shared" si="2"/>
        <v>4.3993670706522083E-2</v>
      </c>
    </row>
    <row r="47" spans="1:11" ht="14.5" x14ac:dyDescent="0.35">
      <c r="A47" s="104">
        <f t="shared" si="3"/>
        <v>43</v>
      </c>
      <c r="B47" s="128" t="s">
        <v>223</v>
      </c>
      <c r="C47" s="129">
        <v>3048</v>
      </c>
      <c r="D47" s="129">
        <v>3057</v>
      </c>
      <c r="E47" s="130">
        <v>2258515978</v>
      </c>
      <c r="F47" s="130">
        <v>2196987326.4000001</v>
      </c>
      <c r="G47" s="129">
        <v>11285016</v>
      </c>
      <c r="H47" s="129">
        <v>11370700</v>
      </c>
      <c r="I47" s="131">
        <f t="shared" si="0"/>
        <v>200.13405191450326</v>
      </c>
      <c r="J47" s="131">
        <f t="shared" si="1"/>
        <v>193.21478241445118</v>
      </c>
      <c r="K47" s="127">
        <f t="shared" si="2"/>
        <v>4.3993670706522083E-2</v>
      </c>
    </row>
    <row r="48" spans="1:11" ht="14.5" x14ac:dyDescent="0.35">
      <c r="A48" s="104">
        <f t="shared" si="3"/>
        <v>44</v>
      </c>
      <c r="B48" s="128" t="s">
        <v>224</v>
      </c>
      <c r="C48" s="129">
        <v>1195</v>
      </c>
      <c r="D48" s="129">
        <v>1173</v>
      </c>
      <c r="E48" s="130">
        <v>3375479431.5999999</v>
      </c>
      <c r="F48" s="130">
        <v>3259930392</v>
      </c>
      <c r="G48" s="129">
        <v>4324916</v>
      </c>
      <c r="H48" s="129">
        <v>4305824</v>
      </c>
      <c r="I48" s="131">
        <f t="shared" si="0"/>
        <v>780.47283036248564</v>
      </c>
      <c r="J48" s="131">
        <f t="shared" si="1"/>
        <v>757.09791946907262</v>
      </c>
      <c r="K48" s="127">
        <f t="shared" si="2"/>
        <v>4.3993670706522083E-2</v>
      </c>
    </row>
    <row r="49" spans="1:11" ht="14.5" x14ac:dyDescent="0.35">
      <c r="A49" s="104">
        <f t="shared" si="3"/>
        <v>45</v>
      </c>
      <c r="B49" s="128" t="s">
        <v>225</v>
      </c>
      <c r="C49" s="129">
        <v>2154</v>
      </c>
      <c r="D49" s="129">
        <v>2165</v>
      </c>
      <c r="E49" s="130">
        <v>15168695519.200001</v>
      </c>
      <c r="F49" s="130">
        <v>14453620231.200001</v>
      </c>
      <c r="G49" s="129">
        <v>7985816</v>
      </c>
      <c r="H49" s="129">
        <v>8012496</v>
      </c>
      <c r="I49" s="131">
        <f t="shared" si="0"/>
        <v>1899.4546730352918</v>
      </c>
      <c r="J49" s="131">
        <f t="shared" si="1"/>
        <v>1803.8848607475124</v>
      </c>
      <c r="K49" s="127">
        <f t="shared" si="2"/>
        <v>4.3993670706522083E-2</v>
      </c>
    </row>
    <row r="50" spans="1:11" ht="14.5" x14ac:dyDescent="0.35">
      <c r="A50" s="104">
        <f t="shared" si="3"/>
        <v>46</v>
      </c>
      <c r="B50" s="128" t="s">
        <v>226</v>
      </c>
      <c r="C50" s="129">
        <v>2770</v>
      </c>
      <c r="D50" s="129">
        <v>2748</v>
      </c>
      <c r="E50" s="130">
        <v>2217544519.1999998</v>
      </c>
      <c r="F50" s="130">
        <v>2086709345.2</v>
      </c>
      <c r="G50" s="129">
        <v>8125108</v>
      </c>
      <c r="H50" s="129">
        <v>8274788</v>
      </c>
      <c r="I50" s="131">
        <f t="shared" si="0"/>
        <v>272.92492840710548</v>
      </c>
      <c r="J50" s="131">
        <f t="shared" si="1"/>
        <v>252.17677422068095</v>
      </c>
      <c r="K50" s="127">
        <f t="shared" si="2"/>
        <v>4.3993670706522083E-2</v>
      </c>
    </row>
    <row r="51" spans="1:11" ht="14.5" x14ac:dyDescent="0.35">
      <c r="A51" s="104">
        <f t="shared" si="3"/>
        <v>47</v>
      </c>
      <c r="B51" s="128" t="s">
        <v>227</v>
      </c>
      <c r="C51" s="129">
        <v>2413</v>
      </c>
      <c r="D51" s="129">
        <v>2324</v>
      </c>
      <c r="E51" s="130">
        <v>5462312215.1999998</v>
      </c>
      <c r="F51" s="130">
        <v>5004705081.6000004</v>
      </c>
      <c r="G51" s="129">
        <v>7163424</v>
      </c>
      <c r="H51" s="129">
        <v>6898052</v>
      </c>
      <c r="I51" s="131">
        <f t="shared" si="0"/>
        <v>762.52811716854956</v>
      </c>
      <c r="J51" s="131">
        <f t="shared" si="1"/>
        <v>725.52440625266388</v>
      </c>
      <c r="K51" s="127">
        <f t="shared" si="2"/>
        <v>4.3993670706522083E-2</v>
      </c>
    </row>
    <row r="52" spans="1:11" ht="14.5" x14ac:dyDescent="0.35">
      <c r="A52" s="104">
        <f t="shared" si="3"/>
        <v>48</v>
      </c>
      <c r="B52" s="128" t="s">
        <v>228</v>
      </c>
      <c r="C52" s="129">
        <v>2960</v>
      </c>
      <c r="D52" s="129">
        <v>2974</v>
      </c>
      <c r="E52" s="130">
        <v>15270362886</v>
      </c>
      <c r="F52" s="130">
        <v>14852992450.799999</v>
      </c>
      <c r="G52" s="129">
        <v>9326676</v>
      </c>
      <c r="H52" s="129">
        <v>9356372</v>
      </c>
      <c r="I52" s="131">
        <f t="shared" si="0"/>
        <v>1637.2781563335104</v>
      </c>
      <c r="J52" s="131">
        <f t="shared" si="1"/>
        <v>1587.473483397197</v>
      </c>
      <c r="K52" s="127">
        <f t="shared" si="2"/>
        <v>4.3993670706522083E-2</v>
      </c>
    </row>
    <row r="53" spans="1:11" ht="14.5" x14ac:dyDescent="0.35">
      <c r="A53" s="104">
        <f t="shared" si="3"/>
        <v>49</v>
      </c>
      <c r="B53" s="128" t="s">
        <v>229</v>
      </c>
      <c r="C53" s="129">
        <v>14283</v>
      </c>
      <c r="D53" s="129">
        <v>14767</v>
      </c>
      <c r="E53" s="130">
        <v>14029475827.4</v>
      </c>
      <c r="F53" s="130">
        <v>13672151238.4</v>
      </c>
      <c r="G53" s="129">
        <v>62921954</v>
      </c>
      <c r="H53" s="129">
        <v>65056089</v>
      </c>
      <c r="I53" s="131">
        <f t="shared" si="0"/>
        <v>222.96630882442079</v>
      </c>
      <c r="J53" s="131">
        <f t="shared" si="1"/>
        <v>210.15944008561596</v>
      </c>
      <c r="K53" s="127">
        <f t="shared" si="2"/>
        <v>4.3993670706522083E-2</v>
      </c>
    </row>
    <row r="54" spans="1:11" ht="14.5" x14ac:dyDescent="0.35">
      <c r="A54" s="104">
        <f t="shared" si="3"/>
        <v>50</v>
      </c>
      <c r="B54" s="128" t="s">
        <v>230</v>
      </c>
      <c r="C54" s="129">
        <v>10155</v>
      </c>
      <c r="D54" s="129">
        <v>10020</v>
      </c>
      <c r="E54" s="130">
        <v>39138664921.699997</v>
      </c>
      <c r="F54" s="130">
        <v>37245552757</v>
      </c>
      <c r="G54" s="129">
        <v>49127558</v>
      </c>
      <c r="H54" s="129">
        <v>49211047</v>
      </c>
      <c r="I54" s="131">
        <f t="shared" si="0"/>
        <v>796.67434155184344</v>
      </c>
      <c r="J54" s="131">
        <f t="shared" si="1"/>
        <v>756.85349179829484</v>
      </c>
      <c r="K54" s="127">
        <f t="shared" si="2"/>
        <v>4.3993670706522083E-2</v>
      </c>
    </row>
    <row r="55" spans="1:11" ht="14.5" x14ac:dyDescent="0.35">
      <c r="A55" s="104">
        <f t="shared" si="3"/>
        <v>51</v>
      </c>
      <c r="B55" s="128" t="s">
        <v>231</v>
      </c>
      <c r="C55" s="129">
        <v>9212</v>
      </c>
      <c r="D55" s="129">
        <v>9099</v>
      </c>
      <c r="E55" s="130">
        <v>69588247142.699997</v>
      </c>
      <c r="F55" s="130">
        <v>64789628149.5</v>
      </c>
      <c r="G55" s="129">
        <v>46551602</v>
      </c>
      <c r="H55" s="129">
        <v>45293461</v>
      </c>
      <c r="I55" s="131">
        <f t="shared" si="0"/>
        <v>1494.8625644011133</v>
      </c>
      <c r="J55" s="131">
        <f t="shared" si="1"/>
        <v>1430.441099422718</v>
      </c>
      <c r="K55" s="127">
        <f t="shared" si="2"/>
        <v>4.3993670706522083E-2</v>
      </c>
    </row>
    <row r="56" spans="1:11" ht="14.5" x14ac:dyDescent="0.35">
      <c r="A56" s="104">
        <f t="shared" si="3"/>
        <v>52</v>
      </c>
      <c r="B56" s="128" t="s">
        <v>232</v>
      </c>
      <c r="C56" s="129">
        <v>3613</v>
      </c>
      <c r="D56" s="129">
        <v>3776</v>
      </c>
      <c r="E56" s="130">
        <v>3819452505.0999999</v>
      </c>
      <c r="F56" s="130">
        <v>3548200184.1999998</v>
      </c>
      <c r="G56" s="129">
        <v>18985925</v>
      </c>
      <c r="H56" s="129">
        <v>19547517</v>
      </c>
      <c r="I56" s="131">
        <f t="shared" si="0"/>
        <v>201.17284278221894</v>
      </c>
      <c r="J56" s="131">
        <f t="shared" si="1"/>
        <v>181.51666956984869</v>
      </c>
      <c r="K56" s="127">
        <f t="shared" si="2"/>
        <v>4.3993670706522083E-2</v>
      </c>
    </row>
    <row r="57" spans="1:11" ht="14.5" x14ac:dyDescent="0.35">
      <c r="A57" s="104">
        <f t="shared" si="3"/>
        <v>53</v>
      </c>
      <c r="B57" s="128" t="s">
        <v>233</v>
      </c>
      <c r="C57" s="129">
        <v>2474</v>
      </c>
      <c r="D57" s="129">
        <v>2659</v>
      </c>
      <c r="E57" s="130">
        <v>6848385498.1999998</v>
      </c>
      <c r="F57" s="130">
        <v>7210477393.5</v>
      </c>
      <c r="G57" s="129">
        <v>9044409</v>
      </c>
      <c r="H57" s="129">
        <v>9868911</v>
      </c>
      <c r="I57" s="131">
        <f t="shared" si="0"/>
        <v>757.19546718862443</v>
      </c>
      <c r="J57" s="131">
        <f t="shared" si="1"/>
        <v>730.6254351163974</v>
      </c>
      <c r="K57" s="127">
        <f t="shared" si="2"/>
        <v>4.3993670706522083E-2</v>
      </c>
    </row>
    <row r="58" spans="1:11" ht="14.5" x14ac:dyDescent="0.35">
      <c r="A58" s="104">
        <f t="shared" si="3"/>
        <v>54</v>
      </c>
      <c r="B58" s="128" t="s">
        <v>234</v>
      </c>
      <c r="C58" s="129">
        <v>2640</v>
      </c>
      <c r="D58" s="129">
        <v>2529</v>
      </c>
      <c r="E58" s="130">
        <v>13943352468.6</v>
      </c>
      <c r="F58" s="130">
        <v>12800626171.6</v>
      </c>
      <c r="G58" s="129">
        <v>9156141</v>
      </c>
      <c r="H58" s="129">
        <v>8874270</v>
      </c>
      <c r="I58" s="131">
        <f t="shared" si="0"/>
        <v>1522.8416063710683</v>
      </c>
      <c r="J58" s="131">
        <f t="shared" si="1"/>
        <v>1442.4427216661202</v>
      </c>
      <c r="K58" s="127">
        <f t="shared" si="2"/>
        <v>4.3993670706522083E-2</v>
      </c>
    </row>
    <row r="59" spans="1:11" ht="14.5" x14ac:dyDescent="0.35">
      <c r="A59" s="104">
        <f t="shared" si="3"/>
        <v>55</v>
      </c>
      <c r="B59" s="128" t="s">
        <v>235</v>
      </c>
      <c r="C59" s="129">
        <v>4347</v>
      </c>
      <c r="D59" s="129">
        <v>4279</v>
      </c>
      <c r="E59" s="130">
        <v>6806693317</v>
      </c>
      <c r="F59" s="130">
        <v>6376232347.1000004</v>
      </c>
      <c r="G59" s="129">
        <v>24814558</v>
      </c>
      <c r="H59" s="129">
        <v>23964651</v>
      </c>
      <c r="I59" s="131">
        <f t="shared" si="0"/>
        <v>274.30242025668963</v>
      </c>
      <c r="J59" s="131">
        <f t="shared" si="1"/>
        <v>266.0682330445789</v>
      </c>
      <c r="K59" s="127">
        <f t="shared" si="2"/>
        <v>4.3993670706522083E-2</v>
      </c>
    </row>
    <row r="60" spans="1:11" ht="14.5" x14ac:dyDescent="0.35">
      <c r="A60" s="104">
        <f t="shared" si="3"/>
        <v>56</v>
      </c>
      <c r="B60" s="128" t="s">
        <v>236</v>
      </c>
      <c r="C60" s="129">
        <v>2156</v>
      </c>
      <c r="D60" s="129">
        <v>2022</v>
      </c>
      <c r="E60" s="130">
        <v>6694953475.5</v>
      </c>
      <c r="F60" s="130">
        <v>6013826417.6999998</v>
      </c>
      <c r="G60" s="129">
        <v>9320319</v>
      </c>
      <c r="H60" s="129">
        <v>8770798</v>
      </c>
      <c r="I60" s="131">
        <f t="shared" si="0"/>
        <v>718.31806137751289</v>
      </c>
      <c r="J60" s="131">
        <f t="shared" si="1"/>
        <v>685.66468156033238</v>
      </c>
      <c r="K60" s="127">
        <f t="shared" si="2"/>
        <v>4.3993670706522083E-2</v>
      </c>
    </row>
    <row r="61" spans="1:11" ht="14.5" x14ac:dyDescent="0.35">
      <c r="A61" s="104">
        <f t="shared" si="3"/>
        <v>57</v>
      </c>
      <c r="B61" s="128" t="s">
        <v>237</v>
      </c>
      <c r="C61" s="129">
        <v>1536</v>
      </c>
      <c r="D61" s="129">
        <v>1545</v>
      </c>
      <c r="E61" s="130">
        <v>8460059718</v>
      </c>
      <c r="F61" s="130">
        <v>8271555795.6000004</v>
      </c>
      <c r="G61" s="129">
        <v>5831028</v>
      </c>
      <c r="H61" s="129">
        <v>5907352</v>
      </c>
      <c r="I61" s="131">
        <f t="shared" si="0"/>
        <v>1450.8693352184212</v>
      </c>
      <c r="J61" s="131">
        <f t="shared" si="1"/>
        <v>1400.2138006335158</v>
      </c>
      <c r="K61" s="127">
        <f t="shared" si="2"/>
        <v>4.3993670706522083E-2</v>
      </c>
    </row>
    <row r="62" spans="1:11" ht="14.5" x14ac:dyDescent="0.35">
      <c r="A62" s="104">
        <f t="shared" si="3"/>
        <v>58</v>
      </c>
      <c r="B62" s="128" t="s">
        <v>238</v>
      </c>
      <c r="C62" s="129">
        <v>5191</v>
      </c>
      <c r="D62" s="129">
        <v>4935</v>
      </c>
      <c r="E62" s="130">
        <v>5991466845.1999998</v>
      </c>
      <c r="F62" s="130">
        <v>5122183801.6999998</v>
      </c>
      <c r="G62" s="129">
        <v>24109727</v>
      </c>
      <c r="H62" s="129">
        <v>21695061</v>
      </c>
      <c r="I62" s="131">
        <f t="shared" si="0"/>
        <v>248.50828237084559</v>
      </c>
      <c r="J62" s="131">
        <f t="shared" si="1"/>
        <v>236.09907350341166</v>
      </c>
      <c r="K62" s="127">
        <f t="shared" si="2"/>
        <v>4.3993670706522083E-2</v>
      </c>
    </row>
    <row r="63" spans="1:11" ht="14.5" x14ac:dyDescent="0.35">
      <c r="A63" s="104">
        <f t="shared" si="3"/>
        <v>59</v>
      </c>
      <c r="B63" s="128" t="s">
        <v>239</v>
      </c>
      <c r="C63" s="129">
        <v>2387</v>
      </c>
      <c r="D63" s="129">
        <v>2156</v>
      </c>
      <c r="E63" s="130">
        <v>6664171449.6000004</v>
      </c>
      <c r="F63" s="130">
        <v>5593522630.3999996</v>
      </c>
      <c r="G63" s="129">
        <v>8889516</v>
      </c>
      <c r="H63" s="129">
        <v>7935696</v>
      </c>
      <c r="I63" s="131">
        <f t="shared" si="0"/>
        <v>749.66639911554239</v>
      </c>
      <c r="J63" s="131">
        <f t="shared" si="1"/>
        <v>704.85596101463557</v>
      </c>
      <c r="K63" s="127">
        <f t="shared" si="2"/>
        <v>4.3993670706522083E-2</v>
      </c>
    </row>
    <row r="64" spans="1:11" ht="14.5" x14ac:dyDescent="0.35">
      <c r="A64" s="104">
        <f t="shared" si="3"/>
        <v>60</v>
      </c>
      <c r="B64" s="128" t="s">
        <v>240</v>
      </c>
      <c r="C64" s="129">
        <v>2168</v>
      </c>
      <c r="D64" s="129">
        <v>1897</v>
      </c>
      <c r="E64" s="130">
        <v>12997346356</v>
      </c>
      <c r="F64" s="130">
        <v>10752375858</v>
      </c>
      <c r="G64" s="129">
        <v>8179188</v>
      </c>
      <c r="H64" s="129">
        <v>6940911</v>
      </c>
      <c r="I64" s="131">
        <f t="shared" si="0"/>
        <v>1589.0753893907317</v>
      </c>
      <c r="J64" s="131">
        <f t="shared" si="1"/>
        <v>1549.130345858058</v>
      </c>
      <c r="K64" s="127">
        <f t="shared" si="2"/>
        <v>4.3993670706522083E-2</v>
      </c>
    </row>
    <row r="65" spans="1:11" ht="14.5" x14ac:dyDescent="0.35">
      <c r="A65" s="104">
        <f t="shared" si="3"/>
        <v>61</v>
      </c>
      <c r="B65" s="128" t="s">
        <v>241</v>
      </c>
      <c r="C65" s="129">
        <v>13660</v>
      </c>
      <c r="D65" s="129">
        <v>14532</v>
      </c>
      <c r="E65" s="130">
        <v>3663187712.4000001</v>
      </c>
      <c r="F65" s="130">
        <v>3647023951</v>
      </c>
      <c r="G65" s="129">
        <v>13024698</v>
      </c>
      <c r="H65" s="129">
        <v>13523171</v>
      </c>
      <c r="I65" s="131">
        <f t="shared" si="0"/>
        <v>281.24933970829881</v>
      </c>
      <c r="J65" s="131">
        <f t="shared" si="1"/>
        <v>269.68703945250712</v>
      </c>
      <c r="K65" s="127">
        <f t="shared" si="2"/>
        <v>4.3993670706522083E-2</v>
      </c>
    </row>
    <row r="66" spans="1:11" ht="14.5" x14ac:dyDescent="0.35">
      <c r="A66" s="104">
        <f t="shared" si="3"/>
        <v>62</v>
      </c>
      <c r="B66" s="128" t="s">
        <v>242</v>
      </c>
      <c r="C66" s="129">
        <v>12426</v>
      </c>
      <c r="D66" s="129">
        <v>12964</v>
      </c>
      <c r="E66" s="130">
        <v>8058098506.8000002</v>
      </c>
      <c r="F66" s="130">
        <v>8011110008.6000004</v>
      </c>
      <c r="G66" s="129">
        <v>10919026</v>
      </c>
      <c r="H66" s="129">
        <v>11271936</v>
      </c>
      <c r="I66" s="131">
        <f t="shared" si="0"/>
        <v>737.98693279052543</v>
      </c>
      <c r="J66" s="131">
        <f t="shared" si="1"/>
        <v>710.71287209224749</v>
      </c>
      <c r="K66" s="127">
        <f t="shared" si="2"/>
        <v>4.3993670706522083E-2</v>
      </c>
    </row>
    <row r="67" spans="1:11" ht="14.5" x14ac:dyDescent="0.35">
      <c r="A67" s="104">
        <f t="shared" si="3"/>
        <v>63</v>
      </c>
      <c r="B67" s="128" t="s">
        <v>243</v>
      </c>
      <c r="C67" s="129">
        <v>12532</v>
      </c>
      <c r="D67" s="129">
        <v>13264</v>
      </c>
      <c r="E67" s="130">
        <v>18890478201.700001</v>
      </c>
      <c r="F67" s="130">
        <v>18662348842.400002</v>
      </c>
      <c r="G67" s="129">
        <v>11076746</v>
      </c>
      <c r="H67" s="129">
        <v>11593866</v>
      </c>
      <c r="I67" s="131">
        <f t="shared" si="0"/>
        <v>1705.4176562051707</v>
      </c>
      <c r="J67" s="131">
        <f t="shared" si="1"/>
        <v>1609.6743607697381</v>
      </c>
      <c r="K67" s="127">
        <f t="shared" si="2"/>
        <v>4.3993670706522083E-2</v>
      </c>
    </row>
    <row r="68" spans="1:11" ht="14.5" x14ac:dyDescent="0.35">
      <c r="A68" s="104">
        <f t="shared" si="3"/>
        <v>64</v>
      </c>
      <c r="B68" s="128" t="s">
        <v>244</v>
      </c>
      <c r="C68" s="129">
        <v>3673</v>
      </c>
      <c r="D68" s="129">
        <v>3314</v>
      </c>
      <c r="E68" s="130">
        <v>3708925146</v>
      </c>
      <c r="F68" s="130">
        <v>3151404852.8000002</v>
      </c>
      <c r="G68" s="129">
        <v>15117272</v>
      </c>
      <c r="H68" s="129">
        <v>13664504</v>
      </c>
      <c r="I68" s="131">
        <f t="shared" ref="I68:I73" si="4">E68/G68</f>
        <v>245.34354783058743</v>
      </c>
      <c r="J68" s="131">
        <f t="shared" ref="J68:J73" si="5">F68/H68</f>
        <v>230.62709431677874</v>
      </c>
      <c r="K68" s="127">
        <f t="shared" si="2"/>
        <v>4.3993670706522083E-2</v>
      </c>
    </row>
    <row r="69" spans="1:11" ht="14.5" x14ac:dyDescent="0.35">
      <c r="A69" s="104">
        <f t="shared" si="3"/>
        <v>65</v>
      </c>
      <c r="B69" s="128" t="s">
        <v>245</v>
      </c>
      <c r="C69" s="129">
        <v>1481</v>
      </c>
      <c r="D69" s="129">
        <v>1279</v>
      </c>
      <c r="E69" s="130">
        <v>4576560502.8000002</v>
      </c>
      <c r="F69" s="130">
        <v>3976172179.8000002</v>
      </c>
      <c r="G69" s="129">
        <v>6354268</v>
      </c>
      <c r="H69" s="129">
        <v>5728188</v>
      </c>
      <c r="I69" s="131">
        <f t="shared" si="4"/>
        <v>720.23410136305245</v>
      </c>
      <c r="J69" s="131">
        <f t="shared" si="5"/>
        <v>694.14135496251174</v>
      </c>
      <c r="K69" s="127">
        <f t="shared" ref="K69:K73" si="6">$M$4</f>
        <v>4.3993670706522083E-2</v>
      </c>
    </row>
    <row r="70" spans="1:11" ht="14.5" x14ac:dyDescent="0.35">
      <c r="A70" s="104">
        <f t="shared" si="3"/>
        <v>66</v>
      </c>
      <c r="B70" s="128" t="s">
        <v>246</v>
      </c>
      <c r="C70" s="129">
        <v>417</v>
      </c>
      <c r="D70" s="129">
        <v>431</v>
      </c>
      <c r="E70" s="130">
        <v>2121000254.4000001</v>
      </c>
      <c r="F70" s="130">
        <v>2400385706.8000002</v>
      </c>
      <c r="G70" s="129">
        <v>1509136</v>
      </c>
      <c r="H70" s="129">
        <v>1727068</v>
      </c>
      <c r="I70" s="131">
        <f t="shared" si="4"/>
        <v>1405.4401024162171</v>
      </c>
      <c r="J70" s="131">
        <f t="shared" si="5"/>
        <v>1389.8617233368925</v>
      </c>
      <c r="K70" s="127">
        <f t="shared" si="6"/>
        <v>4.3993670706522083E-2</v>
      </c>
    </row>
    <row r="71" spans="1:11" ht="14.5" x14ac:dyDescent="0.35">
      <c r="A71" s="104">
        <f t="shared" si="3"/>
        <v>67</v>
      </c>
      <c r="B71" s="128" t="s">
        <v>247</v>
      </c>
      <c r="C71" s="129">
        <v>142</v>
      </c>
      <c r="D71" s="129">
        <v>146</v>
      </c>
      <c r="E71" s="130">
        <v>135837647</v>
      </c>
      <c r="F71" s="130">
        <v>124616754.2</v>
      </c>
      <c r="G71" s="129">
        <v>474335</v>
      </c>
      <c r="H71" s="129">
        <v>486017</v>
      </c>
      <c r="I71" s="131">
        <f t="shared" si="4"/>
        <v>286.37491857020882</v>
      </c>
      <c r="J71" s="131">
        <f t="shared" si="5"/>
        <v>256.40410561770472</v>
      </c>
      <c r="K71" s="127">
        <f t="shared" si="6"/>
        <v>4.3993670706522083E-2</v>
      </c>
    </row>
    <row r="72" spans="1:11" ht="14.5" x14ac:dyDescent="0.35">
      <c r="A72" s="104">
        <f t="shared" si="3"/>
        <v>68</v>
      </c>
      <c r="B72" s="128" t="s">
        <v>248</v>
      </c>
      <c r="C72" s="129">
        <v>333</v>
      </c>
      <c r="D72" s="129">
        <v>297</v>
      </c>
      <c r="E72" s="130">
        <v>1299084145</v>
      </c>
      <c r="F72" s="130">
        <v>755653460.20000005</v>
      </c>
      <c r="G72" s="129">
        <v>1643329</v>
      </c>
      <c r="H72" s="129">
        <v>1012499</v>
      </c>
      <c r="I72" s="131">
        <f t="shared" si="4"/>
        <v>790.51981982913946</v>
      </c>
      <c r="J72" s="131">
        <f t="shared" si="5"/>
        <v>746.32514224705415</v>
      </c>
      <c r="K72" s="127">
        <f t="shared" si="6"/>
        <v>4.3993670706522083E-2</v>
      </c>
    </row>
    <row r="73" spans="1:11" ht="14.5" x14ac:dyDescent="0.35">
      <c r="A73" s="104">
        <f t="shared" si="3"/>
        <v>69</v>
      </c>
      <c r="B73" s="128" t="s">
        <v>249</v>
      </c>
      <c r="C73" s="129">
        <v>498</v>
      </c>
      <c r="D73" s="129">
        <v>469</v>
      </c>
      <c r="E73" s="130">
        <v>1349450063.2</v>
      </c>
      <c r="F73" s="130">
        <v>1248067870.4000001</v>
      </c>
      <c r="G73" s="129">
        <v>791558</v>
      </c>
      <c r="H73" s="129">
        <v>782312</v>
      </c>
      <c r="I73" s="131">
        <f t="shared" si="4"/>
        <v>1704.8025074599714</v>
      </c>
      <c r="J73" s="131">
        <f t="shared" si="5"/>
        <v>1595.3582079784026</v>
      </c>
      <c r="K73" s="127">
        <f t="shared" si="6"/>
        <v>4.3993670706522083E-2</v>
      </c>
    </row>
    <row r="74" spans="1:11" x14ac:dyDescent="0.25">
      <c r="A74" s="104"/>
      <c r="C74" s="104">
        <f>SUM(C3:C73)</f>
        <v>517551</v>
      </c>
      <c r="D74" s="104">
        <f>SUM(D3:D73)</f>
        <v>521293</v>
      </c>
      <c r="E74" s="104"/>
      <c r="F74" s="104"/>
      <c r="G74" s="104"/>
      <c r="H74" s="104"/>
      <c r="I74" s="104"/>
      <c r="J74" s="104"/>
    </row>
    <row r="75" spans="1:11" x14ac:dyDescent="0.25">
      <c r="A75" s="104"/>
      <c r="C75" s="104"/>
      <c r="D75" s="104"/>
      <c r="E75" s="104"/>
      <c r="F75" s="104"/>
      <c r="G75" s="104"/>
      <c r="H75" s="104"/>
      <c r="I75" s="87"/>
      <c r="J75" s="87"/>
    </row>
    <row r="76" spans="1:11" x14ac:dyDescent="0.25">
      <c r="A76" s="104"/>
      <c r="C76" s="104"/>
      <c r="D76" s="104"/>
      <c r="E76" s="104"/>
      <c r="F76" s="104"/>
      <c r="G76" s="104"/>
      <c r="H76" s="104"/>
      <c r="I76" s="87"/>
      <c r="J76" s="87"/>
    </row>
    <row r="77" spans="1:11" x14ac:dyDescent="0.25">
      <c r="A77" s="104"/>
      <c r="C77" s="104"/>
      <c r="D77" s="104"/>
      <c r="E77" s="104"/>
      <c r="F77" s="104"/>
      <c r="G77" s="104"/>
      <c r="H77" s="104"/>
      <c r="I77" s="87"/>
      <c r="J77" s="87"/>
    </row>
    <row r="78" spans="1:11" x14ac:dyDescent="0.25">
      <c r="A78" s="104"/>
      <c r="C78" s="104"/>
      <c r="D78" s="104"/>
      <c r="E78" s="104"/>
      <c r="F78" s="104"/>
      <c r="G78" s="104"/>
      <c r="H78" s="104"/>
      <c r="I78" s="87"/>
      <c r="J78" s="87"/>
    </row>
  </sheetData>
  <sortState xmlns:xlrd2="http://schemas.microsoft.com/office/spreadsheetml/2017/richdata2" ref="M4:T73">
    <sortCondition ref="T4:T73"/>
  </sortState>
  <mergeCells count="5">
    <mergeCell ref="B2:B3"/>
    <mergeCell ref="C2:D2"/>
    <mergeCell ref="E2:F2"/>
    <mergeCell ref="G2:H2"/>
    <mergeCell ref="I2:J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1:AW39"/>
  <sheetViews>
    <sheetView zoomScale="65" zoomScaleNormal="65" workbookViewId="0">
      <selection activeCell="AO9" sqref="AO1:AV1048576"/>
    </sheetView>
  </sheetViews>
  <sheetFormatPr defaultRowHeight="12.5" x14ac:dyDescent="0.25"/>
  <cols>
    <col min="35" max="40" width="9.1796875" customWidth="1"/>
    <col min="41" max="48" width="9.1796875" hidden="1" customWidth="1"/>
  </cols>
  <sheetData>
    <row r="1" spans="1:16" x14ac:dyDescent="0.25">
      <c r="A1" s="101"/>
      <c r="B1" s="101"/>
      <c r="C1" s="101"/>
      <c r="D1" s="101"/>
      <c r="E1" s="101"/>
      <c r="F1" s="101"/>
      <c r="G1" s="101"/>
      <c r="H1" s="101"/>
      <c r="I1" s="101"/>
      <c r="J1" s="101"/>
      <c r="K1" s="101"/>
      <c r="L1" s="101"/>
      <c r="M1" s="101"/>
      <c r="N1" s="101"/>
      <c r="O1" s="101"/>
      <c r="P1" s="101"/>
    </row>
    <row r="2" spans="1:16" x14ac:dyDescent="0.25">
      <c r="A2" s="101"/>
      <c r="B2" s="101"/>
      <c r="C2" s="101"/>
      <c r="D2" s="101"/>
      <c r="E2" s="101"/>
      <c r="F2" s="101"/>
      <c r="G2" s="101"/>
      <c r="H2" s="101"/>
      <c r="I2" s="101"/>
      <c r="J2" s="101"/>
      <c r="K2" s="101"/>
      <c r="L2" s="101"/>
      <c r="M2" s="101"/>
      <c r="N2" s="101"/>
      <c r="P2" s="101"/>
    </row>
    <row r="3" spans="1:16" ht="23" x14ac:dyDescent="0.5">
      <c r="A3" s="101"/>
      <c r="B3" s="101"/>
      <c r="C3" s="101"/>
      <c r="D3" s="309"/>
      <c r="E3" s="309"/>
      <c r="F3" s="309"/>
      <c r="G3" s="309"/>
      <c r="H3" s="309"/>
      <c r="I3" s="309"/>
      <c r="J3" s="309"/>
      <c r="K3" s="309"/>
      <c r="L3" s="309"/>
      <c r="M3" s="309"/>
      <c r="N3" s="309"/>
      <c r="O3" s="309"/>
      <c r="P3" s="101"/>
    </row>
    <row r="4" spans="1:16" x14ac:dyDescent="0.25">
      <c r="A4" s="101"/>
      <c r="B4" s="101"/>
      <c r="C4" s="101"/>
      <c r="D4" s="101"/>
      <c r="E4" s="101"/>
      <c r="F4" s="101"/>
      <c r="G4" s="101"/>
      <c r="H4" s="101"/>
      <c r="I4" s="101"/>
      <c r="J4" s="101"/>
      <c r="K4" s="101"/>
      <c r="L4" s="101"/>
      <c r="M4" s="101"/>
      <c r="N4" s="101"/>
      <c r="O4" s="101"/>
      <c r="P4" s="101"/>
    </row>
    <row r="5" spans="1:16" x14ac:dyDescent="0.25">
      <c r="A5" s="101"/>
      <c r="B5" s="101"/>
      <c r="C5" s="101"/>
      <c r="D5" s="101"/>
      <c r="E5" s="101"/>
      <c r="F5" s="101"/>
      <c r="G5" s="101"/>
      <c r="H5" s="101"/>
      <c r="I5" s="101"/>
      <c r="J5" s="101"/>
      <c r="K5" s="101"/>
      <c r="L5" s="101"/>
      <c r="M5" s="101"/>
      <c r="N5" s="101"/>
      <c r="O5" s="101"/>
      <c r="P5" s="101"/>
    </row>
    <row r="6" spans="1:16" x14ac:dyDescent="0.25">
      <c r="A6" s="101"/>
      <c r="B6" s="101"/>
      <c r="C6" s="101"/>
      <c r="D6" s="101"/>
      <c r="E6" s="101"/>
      <c r="F6" s="101"/>
      <c r="G6" s="101"/>
      <c r="H6" s="101"/>
      <c r="I6" s="101"/>
      <c r="J6" s="101"/>
      <c r="K6" s="101"/>
      <c r="L6" s="101"/>
      <c r="M6" s="101"/>
      <c r="N6" s="101"/>
      <c r="O6" s="101"/>
      <c r="P6" s="101"/>
    </row>
    <row r="7" spans="1:16" x14ac:dyDescent="0.25">
      <c r="A7" s="101"/>
      <c r="B7" s="101"/>
      <c r="C7" s="101"/>
      <c r="D7" s="101"/>
      <c r="E7" s="101"/>
      <c r="F7" s="101"/>
      <c r="G7" s="101"/>
      <c r="H7" s="101"/>
      <c r="I7" s="101"/>
      <c r="J7" s="101"/>
      <c r="K7" s="101"/>
      <c r="L7" s="101"/>
      <c r="M7" s="101"/>
      <c r="N7" s="101"/>
      <c r="O7" s="101"/>
      <c r="P7" s="101"/>
    </row>
    <row r="8" spans="1:16" x14ac:dyDescent="0.25">
      <c r="A8" s="101"/>
      <c r="B8" s="101"/>
      <c r="C8" s="101"/>
      <c r="D8" s="101"/>
      <c r="E8" s="101"/>
      <c r="F8" s="101"/>
      <c r="G8" s="101"/>
      <c r="H8" s="101"/>
      <c r="I8" s="101"/>
      <c r="J8" s="101"/>
      <c r="K8" s="101"/>
      <c r="L8" s="101"/>
      <c r="M8" s="101"/>
      <c r="N8" s="101"/>
      <c r="O8" s="101"/>
      <c r="P8" s="101"/>
    </row>
    <row r="9" spans="1:16" x14ac:dyDescent="0.25">
      <c r="A9" s="101"/>
      <c r="B9" s="101"/>
      <c r="C9" s="101"/>
      <c r="D9" s="101"/>
      <c r="E9" s="101"/>
      <c r="F9" s="101"/>
      <c r="G9" s="101"/>
      <c r="H9" s="101"/>
      <c r="I9" s="101"/>
      <c r="J9" s="101"/>
      <c r="K9" s="101"/>
      <c r="L9" s="101"/>
      <c r="M9" s="101"/>
      <c r="N9" s="101"/>
      <c r="O9" s="101"/>
      <c r="P9" s="101"/>
    </row>
    <row r="10" spans="1:16" x14ac:dyDescent="0.25">
      <c r="A10" s="101"/>
      <c r="B10" s="101"/>
      <c r="C10" s="101"/>
      <c r="D10" s="101"/>
      <c r="E10" s="101"/>
      <c r="F10" s="101"/>
      <c r="G10" s="101"/>
      <c r="H10" s="101"/>
      <c r="I10" s="101"/>
      <c r="J10" s="101"/>
      <c r="K10" s="101"/>
      <c r="L10" s="101"/>
      <c r="M10" s="101"/>
      <c r="N10" s="101"/>
      <c r="O10" s="101"/>
      <c r="P10" s="101"/>
    </row>
    <row r="11" spans="1:16" x14ac:dyDescent="0.25">
      <c r="A11" s="101"/>
      <c r="B11" s="101"/>
      <c r="C11" s="101"/>
      <c r="D11" s="101"/>
      <c r="E11" s="101"/>
      <c r="F11" s="101"/>
      <c r="G11" s="101"/>
      <c r="H11" s="101"/>
      <c r="I11" s="101"/>
      <c r="J11" s="101"/>
      <c r="K11" s="101"/>
      <c r="L11" s="101"/>
      <c r="M11" s="101"/>
      <c r="N11" s="101"/>
      <c r="O11" s="101"/>
      <c r="P11" s="101"/>
    </row>
    <row r="12" spans="1:16" x14ac:dyDescent="0.25">
      <c r="A12" s="101"/>
      <c r="B12" s="101"/>
      <c r="C12" s="101"/>
      <c r="D12" s="101"/>
      <c r="E12" s="101"/>
      <c r="F12" s="101"/>
      <c r="G12" s="101"/>
      <c r="H12" s="101"/>
      <c r="I12" s="101"/>
      <c r="J12" s="101"/>
      <c r="K12" s="101"/>
      <c r="L12" s="101"/>
      <c r="M12" s="101"/>
      <c r="N12" s="101"/>
      <c r="O12" s="101"/>
      <c r="P12" s="101"/>
    </row>
    <row r="13" spans="1:16" x14ac:dyDescent="0.25">
      <c r="A13" s="101"/>
      <c r="B13" s="101"/>
      <c r="C13" s="101"/>
      <c r="D13" s="101"/>
      <c r="E13" s="101"/>
      <c r="F13" s="101"/>
      <c r="G13" s="101"/>
      <c r="H13" s="101"/>
      <c r="I13" s="101"/>
      <c r="J13" s="101"/>
      <c r="K13" s="101"/>
      <c r="L13" s="101"/>
      <c r="M13" s="101"/>
      <c r="N13" s="101"/>
      <c r="O13" s="101"/>
      <c r="P13" s="101"/>
    </row>
    <row r="14" spans="1:16" x14ac:dyDescent="0.25">
      <c r="A14" s="101"/>
      <c r="B14" s="101"/>
      <c r="C14" s="101"/>
      <c r="D14" s="101"/>
      <c r="E14" s="101"/>
      <c r="F14" s="101"/>
      <c r="G14" s="101"/>
      <c r="H14" s="101"/>
      <c r="I14" s="101"/>
      <c r="J14" s="101"/>
      <c r="K14" s="101"/>
      <c r="L14" s="101"/>
      <c r="M14" s="101"/>
      <c r="N14" s="101"/>
      <c r="O14" s="101"/>
      <c r="P14" s="101"/>
    </row>
    <row r="15" spans="1:16" x14ac:dyDescent="0.25">
      <c r="A15" s="101"/>
      <c r="B15" s="101"/>
      <c r="C15" s="101"/>
      <c r="D15" s="101"/>
      <c r="E15" s="101"/>
      <c r="F15" s="101"/>
      <c r="G15" s="101"/>
      <c r="H15" s="101"/>
      <c r="I15" s="101"/>
      <c r="J15" s="101"/>
      <c r="K15" s="101"/>
      <c r="L15" s="101"/>
      <c r="M15" s="101"/>
      <c r="N15" s="101"/>
      <c r="O15" s="101"/>
      <c r="P15" s="101"/>
    </row>
    <row r="16" spans="1:16" x14ac:dyDescent="0.25">
      <c r="A16" s="101"/>
      <c r="B16" s="101"/>
      <c r="C16" s="101"/>
      <c r="D16" s="101"/>
      <c r="E16" s="101"/>
      <c r="F16" s="101"/>
      <c r="G16" s="101"/>
      <c r="H16" s="101"/>
      <c r="I16" s="101"/>
      <c r="J16" s="101"/>
      <c r="K16" s="101"/>
      <c r="L16" s="101"/>
      <c r="M16" s="101"/>
      <c r="N16" s="101"/>
      <c r="O16" s="101"/>
      <c r="P16" s="101"/>
    </row>
    <row r="17" spans="1:16" x14ac:dyDescent="0.25">
      <c r="A17" s="101"/>
      <c r="B17" s="101"/>
      <c r="C17" s="101"/>
      <c r="D17" s="101"/>
      <c r="E17" s="101"/>
      <c r="F17" s="101"/>
      <c r="G17" s="101"/>
      <c r="H17" s="101"/>
      <c r="I17" s="101"/>
      <c r="J17" s="101"/>
      <c r="K17" s="101"/>
      <c r="L17" s="101"/>
      <c r="M17" s="101"/>
      <c r="N17" s="101"/>
      <c r="O17" s="101"/>
      <c r="P17" s="101"/>
    </row>
    <row r="18" spans="1:16" x14ac:dyDescent="0.25">
      <c r="A18" s="101"/>
      <c r="B18" s="101"/>
      <c r="C18" s="101"/>
      <c r="D18" s="101"/>
      <c r="E18" s="101"/>
      <c r="F18" s="101"/>
      <c r="G18" s="101"/>
      <c r="H18" s="101"/>
      <c r="I18" s="101"/>
      <c r="J18" s="101"/>
      <c r="K18" s="101"/>
      <c r="L18" s="101"/>
      <c r="M18" s="101"/>
      <c r="N18" s="101"/>
      <c r="O18" s="101"/>
      <c r="P18" s="101"/>
    </row>
    <row r="19" spans="1:16" x14ac:dyDescent="0.25">
      <c r="A19" s="101"/>
      <c r="B19" s="101"/>
      <c r="C19" s="101"/>
      <c r="D19" s="101"/>
      <c r="E19" s="101"/>
      <c r="F19" s="101"/>
      <c r="G19" s="101"/>
      <c r="H19" s="101"/>
      <c r="I19" s="101"/>
      <c r="J19" s="101"/>
      <c r="K19" s="101"/>
      <c r="L19" s="101"/>
      <c r="M19" s="101"/>
      <c r="N19" s="101"/>
      <c r="O19" s="101"/>
      <c r="P19" s="101"/>
    </row>
    <row r="20" spans="1:16" x14ac:dyDescent="0.25">
      <c r="A20" s="101"/>
      <c r="B20" s="101"/>
      <c r="C20" s="101"/>
      <c r="D20" s="101"/>
      <c r="E20" s="101"/>
      <c r="F20" s="101"/>
      <c r="G20" s="101"/>
      <c r="H20" s="101"/>
      <c r="I20" s="101"/>
      <c r="J20" s="101"/>
      <c r="K20" s="101"/>
      <c r="L20" s="101"/>
      <c r="M20" s="101"/>
      <c r="N20" s="101"/>
      <c r="O20" s="101"/>
      <c r="P20" s="101"/>
    </row>
    <row r="21" spans="1:16" x14ac:dyDescent="0.25">
      <c r="A21" s="101"/>
      <c r="B21" s="101"/>
      <c r="C21" s="101"/>
      <c r="D21" s="101"/>
      <c r="E21" s="101"/>
      <c r="F21" s="101"/>
      <c r="G21" s="101"/>
      <c r="H21" s="101"/>
      <c r="I21" s="101"/>
      <c r="J21" s="101"/>
      <c r="K21" s="101"/>
      <c r="L21" s="101"/>
      <c r="M21" s="101"/>
      <c r="N21" s="101"/>
      <c r="O21" s="101"/>
      <c r="P21" s="101"/>
    </row>
    <row r="22" spans="1:16" x14ac:dyDescent="0.25">
      <c r="A22" s="101"/>
      <c r="B22" s="101"/>
      <c r="C22" s="101"/>
      <c r="D22" s="101"/>
      <c r="E22" s="101"/>
      <c r="F22" s="101"/>
      <c r="G22" s="101"/>
      <c r="H22" s="101"/>
      <c r="I22" s="101"/>
      <c r="J22" s="101"/>
      <c r="K22" s="101"/>
      <c r="L22" s="101"/>
      <c r="M22" s="101"/>
      <c r="N22" s="101"/>
      <c r="O22" s="101"/>
      <c r="P22" s="101"/>
    </row>
    <row r="23" spans="1:16" x14ac:dyDescent="0.25">
      <c r="A23" s="101"/>
      <c r="B23" s="101"/>
      <c r="C23" s="101"/>
      <c r="D23" s="101"/>
      <c r="E23" s="101"/>
      <c r="F23" s="101"/>
      <c r="G23" s="101"/>
      <c r="H23" s="101"/>
      <c r="I23" s="101"/>
      <c r="J23" s="101"/>
      <c r="K23" s="101"/>
      <c r="L23" s="101"/>
      <c r="M23" s="101"/>
      <c r="N23" s="101"/>
      <c r="O23" s="101"/>
      <c r="P23" s="101"/>
    </row>
    <row r="24" spans="1:16" x14ac:dyDescent="0.25">
      <c r="A24" s="101"/>
      <c r="B24" s="101"/>
      <c r="C24" s="101"/>
      <c r="D24" s="101"/>
      <c r="E24" s="101"/>
      <c r="F24" s="101"/>
      <c r="G24" s="101"/>
      <c r="H24" s="101"/>
      <c r="I24" s="101"/>
      <c r="J24" s="101"/>
      <c r="K24" s="101"/>
      <c r="L24" s="101"/>
      <c r="M24" s="101"/>
      <c r="N24" s="101"/>
      <c r="O24" s="101"/>
      <c r="P24" s="101"/>
    </row>
    <row r="25" spans="1:16" x14ac:dyDescent="0.25">
      <c r="A25" s="101"/>
      <c r="B25" s="101"/>
      <c r="C25" s="101"/>
      <c r="D25" s="101"/>
      <c r="E25" s="101"/>
      <c r="F25" s="101"/>
      <c r="G25" s="101"/>
      <c r="H25" s="101"/>
      <c r="I25" s="101"/>
      <c r="J25" s="101"/>
      <c r="K25" s="101"/>
      <c r="L25" s="101"/>
      <c r="M25" s="101"/>
      <c r="N25" s="101"/>
      <c r="O25" s="101"/>
      <c r="P25" s="101"/>
    </row>
    <row r="26" spans="1:16" x14ac:dyDescent="0.25">
      <c r="A26" s="101"/>
      <c r="B26" s="101"/>
      <c r="C26" s="101"/>
      <c r="D26" s="101"/>
      <c r="E26" s="101"/>
      <c r="F26" s="101"/>
      <c r="G26" s="101"/>
      <c r="H26" s="101"/>
      <c r="I26" s="101"/>
      <c r="J26" s="101"/>
      <c r="K26" s="101"/>
      <c r="L26" s="101"/>
      <c r="M26" s="101"/>
      <c r="N26" s="101"/>
      <c r="O26" s="101"/>
      <c r="P26" s="101"/>
    </row>
    <row r="27" spans="1:16" x14ac:dyDescent="0.25">
      <c r="A27" s="101"/>
      <c r="B27" s="101"/>
      <c r="C27" s="101"/>
      <c r="D27" s="101"/>
      <c r="E27" s="101"/>
      <c r="F27" s="101"/>
      <c r="G27" s="101"/>
      <c r="H27" s="101"/>
      <c r="I27" s="101"/>
      <c r="J27" s="101"/>
      <c r="K27" s="101"/>
      <c r="L27" s="101"/>
      <c r="M27" s="101"/>
      <c r="N27" s="101"/>
      <c r="O27" s="101"/>
      <c r="P27" s="101"/>
    </row>
    <row r="28" spans="1:16" x14ac:dyDescent="0.25">
      <c r="A28" s="101"/>
      <c r="B28" s="101"/>
      <c r="C28" s="101"/>
      <c r="D28" s="101"/>
      <c r="E28" s="101"/>
      <c r="F28" s="101"/>
      <c r="G28" s="101"/>
      <c r="H28" s="101"/>
      <c r="I28" s="101"/>
      <c r="J28" s="101"/>
      <c r="K28" s="101"/>
      <c r="L28" s="101"/>
      <c r="M28" s="101"/>
      <c r="N28" s="101"/>
      <c r="O28" s="101"/>
      <c r="P28" s="101"/>
    </row>
    <row r="29" spans="1:16" x14ac:dyDescent="0.25">
      <c r="A29" s="101"/>
      <c r="B29" s="101"/>
      <c r="C29" s="101"/>
      <c r="D29" s="101"/>
      <c r="E29" s="101"/>
      <c r="F29" s="101"/>
      <c r="G29" s="101"/>
      <c r="H29" s="101"/>
      <c r="I29" s="101"/>
      <c r="J29" s="101"/>
      <c r="K29" s="101"/>
      <c r="L29" s="101"/>
      <c r="M29" s="101"/>
      <c r="N29" s="101"/>
      <c r="O29" s="101"/>
      <c r="P29" s="101"/>
    </row>
    <row r="30" spans="1:16" x14ac:dyDescent="0.25">
      <c r="A30" s="101"/>
      <c r="B30" s="101"/>
      <c r="C30" s="101"/>
      <c r="D30" s="101"/>
      <c r="E30" s="101"/>
      <c r="F30" s="101"/>
      <c r="G30" s="101"/>
      <c r="H30" s="101"/>
      <c r="I30" s="101"/>
      <c r="J30" s="101"/>
      <c r="K30" s="101"/>
      <c r="L30" s="101"/>
      <c r="M30" s="101"/>
      <c r="N30" s="101"/>
      <c r="O30" s="101"/>
      <c r="P30" s="101"/>
    </row>
    <row r="31" spans="1:16" x14ac:dyDescent="0.25">
      <c r="A31" s="101"/>
      <c r="B31" s="101"/>
      <c r="C31" s="101"/>
      <c r="D31" s="101"/>
      <c r="E31" s="101"/>
      <c r="F31" s="101"/>
      <c r="G31" s="101"/>
      <c r="H31" s="101"/>
      <c r="I31" s="101"/>
      <c r="J31" s="101"/>
      <c r="K31" s="101"/>
      <c r="L31" s="101"/>
      <c r="M31" s="101"/>
      <c r="N31" s="101"/>
      <c r="O31" s="101"/>
      <c r="P31" s="101"/>
    </row>
    <row r="32" spans="1:16" x14ac:dyDescent="0.25">
      <c r="A32" s="101"/>
      <c r="B32" s="101"/>
      <c r="C32" s="101"/>
      <c r="D32" s="101"/>
      <c r="E32" s="101"/>
      <c r="F32" s="101"/>
      <c r="G32" s="101"/>
      <c r="H32" s="101"/>
      <c r="I32" s="101"/>
      <c r="J32" s="101"/>
      <c r="K32" s="101"/>
      <c r="L32" s="101"/>
      <c r="M32" s="101"/>
      <c r="N32" s="101"/>
      <c r="O32" s="101"/>
      <c r="P32" s="101"/>
    </row>
    <row r="33" spans="1:49"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row>
    <row r="34" spans="1:49" x14ac:dyDescent="0.25">
      <c r="A34" s="101"/>
      <c r="B34" s="101"/>
      <c r="C34" s="101"/>
      <c r="D34" s="101"/>
      <c r="E34" s="101"/>
      <c r="F34" s="101"/>
      <c r="G34" s="101"/>
      <c r="H34" s="101"/>
      <c r="I34" s="101"/>
      <c r="J34" s="101"/>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row>
    <row r="35" spans="1:49" x14ac:dyDescent="0.25">
      <c r="A35" s="101"/>
      <c r="B35" s="101"/>
      <c r="C35" s="101"/>
      <c r="D35" s="101"/>
      <c r="E35" s="101"/>
      <c r="F35" s="101"/>
      <c r="G35" s="101"/>
      <c r="H35" s="101"/>
      <c r="I35" s="101"/>
      <c r="J35" s="101"/>
      <c r="K35" s="101"/>
      <c r="L35" s="101"/>
      <c r="M35" s="101"/>
      <c r="N35" s="101"/>
      <c r="O35" s="101"/>
      <c r="P35" s="101"/>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row>
    <row r="36" spans="1:49" x14ac:dyDescent="0.25">
      <c r="A36" s="101"/>
      <c r="B36" s="101"/>
      <c r="C36" s="101"/>
      <c r="D36" s="101"/>
      <c r="E36" s="101"/>
      <c r="F36" s="101"/>
      <c r="G36" s="101"/>
      <c r="H36" s="101"/>
      <c r="I36" s="101"/>
      <c r="J36" s="101"/>
      <c r="K36" s="101"/>
      <c r="L36" s="101"/>
      <c r="M36" s="101"/>
      <c r="N36" s="101"/>
      <c r="O36" s="101"/>
      <c r="P36" s="101"/>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row>
    <row r="37" spans="1:49" x14ac:dyDescent="0.25">
      <c r="A37" s="101"/>
      <c r="B37" s="101"/>
      <c r="C37" s="101"/>
      <c r="D37" s="101"/>
      <c r="E37" s="101"/>
      <c r="F37" s="101"/>
      <c r="G37" s="101"/>
      <c r="H37" s="101"/>
      <c r="I37" s="101"/>
      <c r="J37" s="101"/>
      <c r="K37" s="101"/>
      <c r="L37" s="101"/>
      <c r="M37" s="101"/>
      <c r="N37" s="101"/>
      <c r="O37" s="101"/>
      <c r="P37" s="101"/>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row>
    <row r="38" spans="1:49" x14ac:dyDescent="0.25">
      <c r="A38" s="104"/>
      <c r="B38" s="104"/>
      <c r="C38" s="104">
        <f>'Nom Revenue'!G3</f>
        <v>1985</v>
      </c>
      <c r="D38" s="104">
        <f>'Nom Revenue'!H3</f>
        <v>1986</v>
      </c>
      <c r="E38" s="104">
        <f>'Nom Revenue'!I3</f>
        <v>1987</v>
      </c>
      <c r="F38" s="104">
        <f>'Nom Revenue'!J3</f>
        <v>1988</v>
      </c>
      <c r="G38" s="104">
        <f>'Nom Revenue'!K3</f>
        <v>1989</v>
      </c>
      <c r="H38" s="104">
        <f>'Nom Revenue'!L3</f>
        <v>1990</v>
      </c>
      <c r="I38" s="104">
        <f>'Nom Revenue'!M3</f>
        <v>1991</v>
      </c>
      <c r="J38" s="104">
        <f>'Nom Revenue'!N3</f>
        <v>1992</v>
      </c>
      <c r="K38" s="104">
        <f>'Nom Revenue'!O3</f>
        <v>1993</v>
      </c>
      <c r="L38" s="104">
        <f>'Nom Revenue'!P3</f>
        <v>1994</v>
      </c>
      <c r="M38" s="104">
        <f>'Nom Revenue'!Q3</f>
        <v>1995</v>
      </c>
      <c r="N38" s="104">
        <f>'Nom Revenue'!R3</f>
        <v>1996</v>
      </c>
      <c r="O38" s="104">
        <f>'Nom Revenue'!S3</f>
        <v>1997</v>
      </c>
      <c r="P38" s="104">
        <f>'Nom Revenue'!T3</f>
        <v>1998</v>
      </c>
      <c r="Q38" s="104">
        <f>'Nom Revenue'!U3</f>
        <v>1999</v>
      </c>
      <c r="R38" s="104">
        <f>'Nom Revenue'!V3</f>
        <v>2000</v>
      </c>
      <c r="S38" s="104">
        <f>'Nom Revenue'!W3</f>
        <v>2001</v>
      </c>
      <c r="T38" s="104">
        <f>'Nom Revenue'!X3</f>
        <v>2002</v>
      </c>
      <c r="U38" s="104">
        <f>'Nom Revenue'!Y3</f>
        <v>2003</v>
      </c>
      <c r="V38" s="104">
        <f>'Nom Revenue'!Z3</f>
        <v>2004</v>
      </c>
      <c r="W38" s="104">
        <f>'Nom Revenue'!AA3</f>
        <v>2005</v>
      </c>
      <c r="X38" s="104">
        <f>'Nom Revenue'!AB3</f>
        <v>2006</v>
      </c>
      <c r="Y38" s="104">
        <f>'Nom Revenue'!AD3</f>
        <v>2007</v>
      </c>
      <c r="Z38" s="104">
        <f>'Nom Revenue'!AE3</f>
        <v>2008</v>
      </c>
      <c r="AA38" s="104">
        <f>'Nom Revenue'!AF3</f>
        <v>2009</v>
      </c>
      <c r="AB38" s="104">
        <f>'Nom Revenue'!AG3</f>
        <v>2010</v>
      </c>
      <c r="AC38" s="104">
        <f>'Nom Revenue'!AH3</f>
        <v>2011</v>
      </c>
      <c r="AD38" s="104">
        <f>'Nom Revenue'!AI3</f>
        <v>2012</v>
      </c>
      <c r="AE38" s="104">
        <f>'Nom Revenue'!AJ3</f>
        <v>2013</v>
      </c>
      <c r="AF38" s="104">
        <f>'Nom Revenue'!AK3</f>
        <v>2014</v>
      </c>
      <c r="AG38" s="104">
        <f>'Nom Revenue'!AL3</f>
        <v>2015</v>
      </c>
      <c r="AH38" s="104">
        <f>'Nom Revenue'!AM3</f>
        <v>2016</v>
      </c>
      <c r="AI38" s="104">
        <f>'Nom Revenue'!AN3</f>
        <v>2017</v>
      </c>
      <c r="AJ38" s="104">
        <f>'Nom Revenue'!AO3</f>
        <v>2018</v>
      </c>
      <c r="AK38" s="104">
        <f>'Nom Revenue'!AP3</f>
        <v>2019</v>
      </c>
      <c r="AL38" s="104">
        <f>'Nom Revenue'!AQ3</f>
        <v>2020</v>
      </c>
      <c r="AM38" s="104">
        <f>'Nom Revenue'!AR3</f>
        <v>2021</v>
      </c>
      <c r="AN38" s="104">
        <f>'Nom Revenue'!AS3</f>
        <v>2022</v>
      </c>
      <c r="AO38" s="104">
        <f>'Nom Revenue'!AT3</f>
        <v>2023</v>
      </c>
      <c r="AP38" s="104">
        <f>'Nom Revenue'!AU3</f>
        <v>2024</v>
      </c>
      <c r="AQ38" s="104">
        <f>'Nom Revenue'!AV3</f>
        <v>2025</v>
      </c>
      <c r="AR38" s="104">
        <f>'Nom Revenue'!AW3</f>
        <v>2026</v>
      </c>
      <c r="AS38" s="104">
        <f>'Nom Revenue'!AX3</f>
        <v>2027</v>
      </c>
      <c r="AT38" s="104">
        <f>'Nom Revenue'!AY3</f>
        <v>2028</v>
      </c>
      <c r="AU38" s="104">
        <f>'Nom Revenue'!AZ3</f>
        <v>2029</v>
      </c>
      <c r="AV38" s="104">
        <f>'Nom Revenue'!BA3</f>
        <v>2030</v>
      </c>
      <c r="AW38" s="104"/>
    </row>
    <row r="39" spans="1:49" x14ac:dyDescent="0.25">
      <c r="A39" s="8" t="s">
        <v>109</v>
      </c>
      <c r="B39" s="8"/>
      <c r="C39" s="54">
        <f>'Real Revenue'!G74</f>
        <v>66853.926856707185</v>
      </c>
      <c r="D39" s="54">
        <f>'Real Revenue'!H74</f>
        <v>64099.336827672661</v>
      </c>
      <c r="E39" s="54">
        <f>'Real Revenue'!I74</f>
        <v>62866.320551831202</v>
      </c>
      <c r="F39" s="54">
        <f>'Real Revenue'!J74</f>
        <v>64677.33754083042</v>
      </c>
      <c r="G39" s="54">
        <f>'Real Revenue'!K74</f>
        <v>62465.416765713293</v>
      </c>
      <c r="H39" s="54">
        <f>'Real Revenue'!L74</f>
        <v>60665.39076121743</v>
      </c>
      <c r="I39" s="54">
        <f>'Real Revenue'!M74</f>
        <v>57013.414563382816</v>
      </c>
      <c r="J39" s="54">
        <f>'Real Revenue'!N74</f>
        <v>57658.550744861008</v>
      </c>
      <c r="K39" s="54">
        <f>'Real Revenue'!O74</f>
        <v>58473.263971258995</v>
      </c>
      <c r="L39" s="54">
        <f>'Real Revenue'!P74</f>
        <v>61107.007275532291</v>
      </c>
      <c r="M39" s="54">
        <f>'Real Revenue'!Q74</f>
        <v>61816.262319156245</v>
      </c>
      <c r="N39" s="54">
        <f>'Real Revenue'!R74</f>
        <v>62315.881378176171</v>
      </c>
      <c r="O39" s="54">
        <f>'Real Revenue'!S74</f>
        <v>62175.735192241125</v>
      </c>
      <c r="P39" s="54">
        <f>'Real Revenue'!T74</f>
        <v>61850.323639641181</v>
      </c>
      <c r="Q39" s="54">
        <f>'Real Revenue'!U74</f>
        <v>62450.738133664272</v>
      </c>
      <c r="R39" s="54">
        <f>'Real Revenue'!V74</f>
        <v>62722.157012513417</v>
      </c>
      <c r="S39" s="54">
        <f>'Real Revenue'!W74</f>
        <v>62316.790849166238</v>
      </c>
      <c r="T39" s="54">
        <f>'Real Revenue'!X74</f>
        <v>64158.119808978365</v>
      </c>
      <c r="U39" s="54">
        <f>'Real Revenue'!Y74</f>
        <v>65002.877880398941</v>
      </c>
      <c r="V39" s="54">
        <f>'Real Revenue'!Z74</f>
        <v>66101.089298316831</v>
      </c>
      <c r="W39" s="54">
        <f>'Real Revenue'!AA74</f>
        <v>73215.182795784523</v>
      </c>
      <c r="X39" s="54">
        <f>'Real Revenue'!AB74</f>
        <v>80672.728753636824</v>
      </c>
      <c r="Y39" s="54">
        <f>'Real Revenue'!AD74</f>
        <v>80497.133029589211</v>
      </c>
      <c r="Z39" s="54">
        <f>'Real Revenue'!AE74</f>
        <v>85376.214170872496</v>
      </c>
      <c r="AA39" s="54">
        <f>'Real Revenue'!AF74</f>
        <v>69029.647691810838</v>
      </c>
      <c r="AB39" s="54">
        <f>'Real Revenue'!AG74</f>
        <v>80097.221603478654</v>
      </c>
      <c r="AC39" s="54">
        <f>'Real Revenue'!AH74</f>
        <v>87474.422887452049</v>
      </c>
      <c r="AD39" s="54">
        <f>'Real Revenue'!AI74</f>
        <v>90346.808662660318</v>
      </c>
      <c r="AE39" s="54">
        <f>'Real Revenue'!AJ74</f>
        <v>92625.341211837003</v>
      </c>
      <c r="AF39" s="54">
        <f>'Real Revenue'!AK74</f>
        <v>96650.386900892991</v>
      </c>
      <c r="AG39" s="54">
        <f>'Real Revenue'!AL74</f>
        <v>88851.640862026819</v>
      </c>
      <c r="AH39" s="54">
        <f>'Real Revenue'!AM74</f>
        <v>81401.04456883583</v>
      </c>
      <c r="AI39" s="54">
        <f>'Real Revenue'!AN74</f>
        <v>84990.101581619994</v>
      </c>
      <c r="AJ39" s="54">
        <f>'Real Revenue'!AO74</f>
        <v>89953.143284854028</v>
      </c>
      <c r="AK39" s="54">
        <f>'Real Revenue'!AP74</f>
        <v>85623.131034497346</v>
      </c>
      <c r="AL39" s="54">
        <f>'Real Revenue'!AQ74</f>
        <v>74663.376602091492</v>
      </c>
      <c r="AM39" s="54">
        <f>'Real Revenue'!AR74</f>
        <v>78572.231606053712</v>
      </c>
      <c r="AN39" s="54">
        <f>'Real Revenue'!AS74</f>
        <v>84667.840000000011</v>
      </c>
      <c r="AO39" s="54" t="e">
        <f>'Real Revenue'!AT74</f>
        <v>#N/A</v>
      </c>
      <c r="AP39" s="54" t="e">
        <f>'Real Revenue'!AU74</f>
        <v>#N/A</v>
      </c>
      <c r="AQ39" s="54" t="e">
        <f>'Real Revenue'!AV74</f>
        <v>#N/A</v>
      </c>
      <c r="AR39" s="54" t="e">
        <f>'Real Revenue'!AW74</f>
        <v>#N/A</v>
      </c>
      <c r="AS39" s="54" t="e">
        <f>'Real Revenue'!AX74</f>
        <v>#N/A</v>
      </c>
      <c r="AT39" s="54" t="e">
        <f>'Real Revenue'!AY74</f>
        <v>#N/A</v>
      </c>
      <c r="AU39" s="54" t="e">
        <f>'Real Revenue'!AZ74</f>
        <v>#N/A</v>
      </c>
      <c r="AV39" s="54" t="e">
        <f>'Real Revenue'!BA74</f>
        <v>#N/A</v>
      </c>
      <c r="AW39" s="54"/>
    </row>
  </sheetData>
  <mergeCells count="1">
    <mergeCell ref="D3:O3"/>
  </mergeCells>
  <phoneticPr fontId="4"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sheetPr>
  <dimension ref="B2:D100"/>
  <sheetViews>
    <sheetView tabSelected="1" zoomScale="55" zoomScaleNormal="55" workbookViewId="0">
      <selection activeCell="AF8" sqref="AF8"/>
    </sheetView>
  </sheetViews>
  <sheetFormatPr defaultRowHeight="12.5" x14ac:dyDescent="0.25"/>
  <sheetData>
    <row r="2" spans="4:4" x14ac:dyDescent="0.25">
      <c r="D2" s="103"/>
    </row>
    <row r="66" spans="2:2" x14ac:dyDescent="0.25">
      <c r="B66" s="38" t="s">
        <v>303</v>
      </c>
    </row>
    <row r="100" spans="2:2" x14ac:dyDescent="0.25">
      <c r="B100" s="244" t="s">
        <v>281</v>
      </c>
    </row>
  </sheetData>
  <phoneticPr fontId="4"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0" tint="-0.14999847407452621"/>
  </sheetPr>
  <dimension ref="A1:H106"/>
  <sheetViews>
    <sheetView workbookViewId="0">
      <selection activeCell="I46" sqref="I46"/>
    </sheetView>
  </sheetViews>
  <sheetFormatPr defaultRowHeight="12.5" x14ac:dyDescent="0.25"/>
  <cols>
    <col min="2" max="2" width="29.1796875" customWidth="1"/>
    <col min="3" max="3" width="11.26953125" style="35" customWidth="1"/>
    <col min="4" max="4" width="11.7265625" customWidth="1"/>
    <col min="5" max="5" width="9.453125" customWidth="1"/>
    <col min="6" max="6" width="15" customWidth="1"/>
    <col min="7" max="7" width="10.453125" customWidth="1"/>
  </cols>
  <sheetData>
    <row r="1" spans="2:8" ht="15.5" x14ac:dyDescent="0.35">
      <c r="B1" s="310" t="s">
        <v>279</v>
      </c>
      <c r="C1" s="310"/>
      <c r="D1" s="310"/>
      <c r="E1" s="310"/>
      <c r="F1" s="310"/>
      <c r="G1" s="104"/>
      <c r="H1" s="104"/>
    </row>
    <row r="2" spans="2:8" ht="5" customHeight="1" thickBot="1" x14ac:dyDescent="0.3">
      <c r="B2" s="101"/>
      <c r="C2" s="136"/>
      <c r="D2" s="101"/>
      <c r="E2" s="101"/>
      <c r="F2" s="101"/>
      <c r="G2" s="104"/>
      <c r="H2" s="73"/>
    </row>
    <row r="3" spans="2:8" ht="16" hidden="1" thickBot="1" x14ac:dyDescent="0.4">
      <c r="B3" s="106"/>
      <c r="C3" s="106"/>
      <c r="D3" s="106"/>
      <c r="E3" s="106"/>
      <c r="F3" s="106"/>
      <c r="G3" s="104"/>
      <c r="H3" s="104"/>
    </row>
    <row r="4" spans="2:8" ht="13" hidden="1" thickBot="1" x14ac:dyDescent="0.3">
      <c r="B4" s="104"/>
      <c r="D4" s="104"/>
      <c r="E4" s="104"/>
      <c r="F4" s="104"/>
      <c r="G4" s="104"/>
      <c r="H4" s="104"/>
    </row>
    <row r="5" spans="2:8" ht="13" x14ac:dyDescent="0.3">
      <c r="B5" s="137" t="s">
        <v>264</v>
      </c>
      <c r="C5" s="138" t="s">
        <v>78</v>
      </c>
      <c r="D5" s="137" t="s">
        <v>135</v>
      </c>
      <c r="E5" s="137" t="s">
        <v>136</v>
      </c>
      <c r="F5" s="137" t="s">
        <v>122</v>
      </c>
      <c r="G5" s="104"/>
      <c r="H5" s="104"/>
    </row>
    <row r="6" spans="2:8" x14ac:dyDescent="0.25">
      <c r="B6" s="139" t="s">
        <v>24</v>
      </c>
      <c r="C6" s="140" t="s">
        <v>138</v>
      </c>
      <c r="D6" s="141" t="s">
        <v>139</v>
      </c>
      <c r="E6" s="141" t="s">
        <v>140</v>
      </c>
      <c r="F6" s="141" t="s">
        <v>140</v>
      </c>
      <c r="G6" s="104"/>
      <c r="H6" s="104"/>
    </row>
    <row r="7" spans="2:8" hidden="1" x14ac:dyDescent="0.25">
      <c r="B7" s="36"/>
      <c r="C7" s="36" t="s">
        <v>81</v>
      </c>
      <c r="D7" s="36"/>
      <c r="E7" s="36"/>
      <c r="F7" s="36"/>
      <c r="G7" s="104"/>
      <c r="H7" s="104"/>
    </row>
    <row r="8" spans="2:8" hidden="1" x14ac:dyDescent="0.25">
      <c r="B8" s="36" t="s">
        <v>81</v>
      </c>
      <c r="C8" s="36" t="s">
        <v>81</v>
      </c>
      <c r="D8" s="36"/>
      <c r="E8" s="36"/>
      <c r="F8" s="36"/>
      <c r="G8" s="104"/>
      <c r="H8" s="104"/>
    </row>
    <row r="9" spans="2:8" hidden="1" x14ac:dyDescent="0.25">
      <c r="B9" s="36" t="s">
        <v>81</v>
      </c>
      <c r="C9" s="36" t="s">
        <v>81</v>
      </c>
      <c r="D9" s="36"/>
      <c r="E9" s="36"/>
      <c r="F9" s="36"/>
      <c r="G9" s="104"/>
      <c r="H9" s="104"/>
    </row>
    <row r="10" spans="2:8" x14ac:dyDescent="0.25">
      <c r="B10" s="139" t="s">
        <v>31</v>
      </c>
      <c r="C10" s="140" t="s">
        <v>30</v>
      </c>
      <c r="D10" s="141" t="s">
        <v>140</v>
      </c>
      <c r="E10" s="141" t="s">
        <v>140</v>
      </c>
      <c r="F10" s="141" t="s">
        <v>140</v>
      </c>
      <c r="G10" s="104"/>
      <c r="H10" s="104"/>
    </row>
    <row r="11" spans="2:8" s="68" customFormat="1" x14ac:dyDescent="0.25">
      <c r="B11" s="142" t="s">
        <v>33</v>
      </c>
      <c r="C11" s="228" t="s">
        <v>261</v>
      </c>
      <c r="D11" s="143" t="s">
        <v>141</v>
      </c>
      <c r="E11" s="143" t="s">
        <v>142</v>
      </c>
      <c r="F11" s="143" t="s">
        <v>143</v>
      </c>
    </row>
    <row r="12" spans="2:8" hidden="1" x14ac:dyDescent="0.25">
      <c r="B12" s="36" t="s">
        <v>81</v>
      </c>
      <c r="C12" s="36" t="s">
        <v>81</v>
      </c>
      <c r="D12" s="36"/>
      <c r="E12" s="36"/>
      <c r="F12" s="36"/>
      <c r="G12" s="104"/>
      <c r="H12" s="104"/>
    </row>
    <row r="13" spans="2:8" hidden="1" x14ac:dyDescent="0.25">
      <c r="B13" s="36" t="s">
        <v>81</v>
      </c>
      <c r="C13" s="36" t="s">
        <v>81</v>
      </c>
      <c r="D13" s="36"/>
      <c r="E13" s="36"/>
      <c r="F13" s="36"/>
      <c r="G13" s="104"/>
      <c r="H13" s="104"/>
    </row>
    <row r="14" spans="2:8" hidden="1" x14ac:dyDescent="0.25">
      <c r="B14" s="36" t="s">
        <v>81</v>
      </c>
      <c r="C14" s="36" t="s">
        <v>81</v>
      </c>
      <c r="D14" s="36"/>
      <c r="E14" s="36"/>
      <c r="F14" s="36"/>
      <c r="G14" s="104"/>
      <c r="H14" s="104"/>
    </row>
    <row r="15" spans="2:8" hidden="1" x14ac:dyDescent="0.25">
      <c r="B15" s="36" t="s">
        <v>81</v>
      </c>
      <c r="C15" s="36" t="s">
        <v>81</v>
      </c>
      <c r="D15" s="36"/>
      <c r="E15" s="36"/>
      <c r="F15" s="36"/>
      <c r="G15" s="104"/>
      <c r="H15" s="104"/>
    </row>
    <row r="16" spans="2:8" hidden="1" x14ac:dyDescent="0.25">
      <c r="B16" s="36" t="s">
        <v>81</v>
      </c>
      <c r="C16" s="36" t="s">
        <v>81</v>
      </c>
      <c r="D16" s="36"/>
      <c r="E16" s="36"/>
      <c r="F16" s="36"/>
      <c r="G16" s="104"/>
      <c r="H16" s="104"/>
    </row>
    <row r="17" spans="2:6" hidden="1" x14ac:dyDescent="0.25">
      <c r="B17" s="36" t="s">
        <v>81</v>
      </c>
      <c r="C17" s="36" t="s">
        <v>81</v>
      </c>
      <c r="D17" s="36"/>
      <c r="E17" s="36"/>
      <c r="F17" s="36"/>
    </row>
    <row r="18" spans="2:6" hidden="1" x14ac:dyDescent="0.25">
      <c r="B18" s="36" t="s">
        <v>81</v>
      </c>
      <c r="C18" s="36" t="s">
        <v>81</v>
      </c>
      <c r="D18" s="36"/>
      <c r="E18" s="36"/>
      <c r="F18" s="36"/>
    </row>
    <row r="19" spans="2:6" hidden="1" x14ac:dyDescent="0.25">
      <c r="B19" s="36" t="s">
        <v>81</v>
      </c>
      <c r="C19" s="36" t="s">
        <v>81</v>
      </c>
      <c r="D19" s="36"/>
      <c r="E19" s="36"/>
      <c r="F19" s="36"/>
    </row>
    <row r="20" spans="2:6" hidden="1" x14ac:dyDescent="0.25">
      <c r="B20" s="36" t="s">
        <v>81</v>
      </c>
      <c r="C20" s="36" t="s">
        <v>81</v>
      </c>
      <c r="D20" s="36"/>
      <c r="E20" s="36"/>
      <c r="F20" s="36"/>
    </row>
    <row r="21" spans="2:6" hidden="1" x14ac:dyDescent="0.25">
      <c r="B21" s="36" t="s">
        <v>81</v>
      </c>
      <c r="C21" s="36" t="s">
        <v>81</v>
      </c>
      <c r="D21" s="36"/>
      <c r="E21" s="36"/>
      <c r="F21" s="36"/>
    </row>
    <row r="22" spans="2:6" hidden="1" x14ac:dyDescent="0.25">
      <c r="B22" s="36" t="s">
        <v>81</v>
      </c>
      <c r="C22" s="36" t="s">
        <v>81</v>
      </c>
      <c r="D22" s="36"/>
      <c r="E22" s="36"/>
      <c r="F22" s="36"/>
    </row>
    <row r="23" spans="2:6" hidden="1" x14ac:dyDescent="0.25">
      <c r="B23" s="36" t="s">
        <v>81</v>
      </c>
      <c r="C23" s="36" t="s">
        <v>81</v>
      </c>
      <c r="D23" s="36"/>
      <c r="E23" s="36"/>
      <c r="F23" s="36"/>
    </row>
    <row r="24" spans="2:6" hidden="1" x14ac:dyDescent="0.25">
      <c r="B24" s="36" t="s">
        <v>81</v>
      </c>
      <c r="C24" s="36" t="s">
        <v>81</v>
      </c>
      <c r="D24" s="36"/>
      <c r="E24" s="36"/>
      <c r="F24" s="36"/>
    </row>
    <row r="25" spans="2:6" hidden="1" x14ac:dyDescent="0.25">
      <c r="B25" s="36" t="s">
        <v>81</v>
      </c>
      <c r="C25" s="36" t="s">
        <v>81</v>
      </c>
      <c r="D25" s="36"/>
      <c r="E25" s="36"/>
      <c r="F25" s="36"/>
    </row>
    <row r="26" spans="2:6" hidden="1" x14ac:dyDescent="0.25">
      <c r="B26" s="36" t="s">
        <v>81</v>
      </c>
      <c r="C26" s="36" t="s">
        <v>81</v>
      </c>
      <c r="D26" s="36"/>
      <c r="E26" s="36"/>
      <c r="F26" s="36"/>
    </row>
    <row r="27" spans="2:6" hidden="1" x14ac:dyDescent="0.25">
      <c r="B27" s="36" t="s">
        <v>81</v>
      </c>
      <c r="C27" s="36" t="s">
        <v>81</v>
      </c>
      <c r="D27" s="36"/>
      <c r="E27" s="36"/>
      <c r="F27" s="36"/>
    </row>
    <row r="28" spans="2:6" hidden="1" x14ac:dyDescent="0.25">
      <c r="B28" s="36" t="s">
        <v>81</v>
      </c>
      <c r="C28" s="36" t="s">
        <v>81</v>
      </c>
      <c r="D28" s="36"/>
      <c r="E28" s="36"/>
      <c r="F28" s="36"/>
    </row>
    <row r="29" spans="2:6" x14ac:dyDescent="0.25">
      <c r="B29" s="139" t="s">
        <v>144</v>
      </c>
      <c r="C29" s="140" t="s">
        <v>37</v>
      </c>
      <c r="D29" s="141" t="s">
        <v>145</v>
      </c>
      <c r="E29" s="141" t="s">
        <v>140</v>
      </c>
      <c r="F29" s="141" t="s">
        <v>140</v>
      </c>
    </row>
    <row r="30" spans="2:6" hidden="1" x14ac:dyDescent="0.25">
      <c r="B30" s="36" t="s">
        <v>81</v>
      </c>
      <c r="C30" s="36" t="s">
        <v>81</v>
      </c>
      <c r="D30" s="36"/>
      <c r="E30" s="36"/>
      <c r="F30" s="36"/>
    </row>
    <row r="31" spans="2:6" hidden="1" x14ac:dyDescent="0.25">
      <c r="B31" s="36" t="s">
        <v>81</v>
      </c>
      <c r="C31" s="36" t="s">
        <v>81</v>
      </c>
      <c r="D31" s="36"/>
      <c r="E31" s="36"/>
      <c r="F31" s="36"/>
    </row>
    <row r="32" spans="2:6" x14ac:dyDescent="0.25">
      <c r="B32" s="139" t="s">
        <v>40</v>
      </c>
      <c r="C32" s="140" t="s">
        <v>39</v>
      </c>
      <c r="D32" s="141" t="s">
        <v>139</v>
      </c>
      <c r="E32" s="141" t="s">
        <v>142</v>
      </c>
      <c r="F32" s="141" t="s">
        <v>140</v>
      </c>
    </row>
    <row r="33" spans="2:6" hidden="1" x14ac:dyDescent="0.25">
      <c r="B33" s="36" t="s">
        <v>81</v>
      </c>
      <c r="C33" s="36" t="s">
        <v>81</v>
      </c>
      <c r="D33" s="36"/>
      <c r="E33" s="36"/>
      <c r="F33" s="36"/>
    </row>
    <row r="34" spans="2:6" hidden="1" x14ac:dyDescent="0.25">
      <c r="B34" s="36" t="s">
        <v>81</v>
      </c>
      <c r="C34" s="36" t="s">
        <v>81</v>
      </c>
      <c r="D34" s="36"/>
      <c r="E34" s="36"/>
      <c r="F34" s="36"/>
    </row>
    <row r="35" spans="2:6" hidden="1" x14ac:dyDescent="0.25">
      <c r="B35" s="36" t="s">
        <v>81</v>
      </c>
      <c r="C35" s="36" t="s">
        <v>81</v>
      </c>
      <c r="D35" s="36"/>
      <c r="E35" s="36"/>
      <c r="F35" s="36"/>
    </row>
    <row r="36" spans="2:6" hidden="1" x14ac:dyDescent="0.25">
      <c r="B36" s="36" t="s">
        <v>81</v>
      </c>
      <c r="C36" s="36" t="s">
        <v>81</v>
      </c>
      <c r="D36" s="36"/>
      <c r="E36" s="36"/>
      <c r="F36" s="36"/>
    </row>
    <row r="37" spans="2:6" hidden="1" x14ac:dyDescent="0.25">
      <c r="B37" s="36" t="s">
        <v>81</v>
      </c>
      <c r="C37" s="36" t="s">
        <v>81</v>
      </c>
      <c r="D37" s="36"/>
      <c r="E37" s="36"/>
      <c r="F37" s="36"/>
    </row>
    <row r="38" spans="2:6" hidden="1" x14ac:dyDescent="0.25">
      <c r="B38" s="36" t="s">
        <v>81</v>
      </c>
      <c r="C38" s="36" t="s">
        <v>81</v>
      </c>
      <c r="D38" s="36"/>
      <c r="E38" s="36"/>
      <c r="F38" s="36"/>
    </row>
    <row r="39" spans="2:6" hidden="1" x14ac:dyDescent="0.25">
      <c r="B39" s="36" t="s">
        <v>81</v>
      </c>
      <c r="C39" s="36" t="s">
        <v>81</v>
      </c>
      <c r="D39" s="36"/>
      <c r="E39" s="36"/>
      <c r="F39" s="36"/>
    </row>
    <row r="40" spans="2:6" x14ac:dyDescent="0.25">
      <c r="B40" s="190" t="s">
        <v>164</v>
      </c>
      <c r="C40" s="191" t="s">
        <v>63</v>
      </c>
      <c r="D40" s="192" t="s">
        <v>165</v>
      </c>
      <c r="E40" s="192" t="s">
        <v>140</v>
      </c>
      <c r="F40" s="192" t="s">
        <v>25</v>
      </c>
    </row>
    <row r="41" spans="2:6" hidden="1" x14ac:dyDescent="0.25">
      <c r="B41" s="36"/>
      <c r="C41" s="44"/>
      <c r="D41" s="44"/>
      <c r="E41" s="44"/>
      <c r="F41" s="44"/>
    </row>
    <row r="42" spans="2:6" hidden="1" x14ac:dyDescent="0.25">
      <c r="B42" s="36"/>
      <c r="C42" s="44"/>
      <c r="D42" s="44"/>
      <c r="E42" s="44"/>
      <c r="F42" s="44"/>
    </row>
    <row r="43" spans="2:6" hidden="1" x14ac:dyDescent="0.25">
      <c r="B43" s="36"/>
      <c r="C43" s="44"/>
      <c r="D43" s="44"/>
      <c r="E43" s="44"/>
      <c r="F43" s="44"/>
    </row>
    <row r="44" spans="2:6" hidden="1" x14ac:dyDescent="0.25">
      <c r="B44" s="36"/>
      <c r="C44" s="44"/>
      <c r="D44" s="44"/>
      <c r="E44" s="44"/>
      <c r="F44" s="44"/>
    </row>
    <row r="45" spans="2:6" hidden="1" x14ac:dyDescent="0.25">
      <c r="B45" s="36"/>
      <c r="C45" s="44"/>
      <c r="D45" s="44"/>
      <c r="E45" s="44"/>
      <c r="F45" s="44"/>
    </row>
    <row r="46" spans="2:6" x14ac:dyDescent="0.25">
      <c r="B46" s="190" t="s">
        <v>166</v>
      </c>
      <c r="C46" s="191" t="s">
        <v>63</v>
      </c>
      <c r="D46" s="192" t="s">
        <v>140</v>
      </c>
      <c r="E46" s="192" t="s">
        <v>140</v>
      </c>
      <c r="F46" s="192" t="s">
        <v>167</v>
      </c>
    </row>
    <row r="47" spans="2:6" x14ac:dyDescent="0.25">
      <c r="B47" s="139" t="s">
        <v>42</v>
      </c>
      <c r="C47" s="140" t="s">
        <v>41</v>
      </c>
      <c r="D47" s="141" t="s">
        <v>145</v>
      </c>
      <c r="E47" s="141" t="s">
        <v>140</v>
      </c>
      <c r="F47" s="141" t="s">
        <v>140</v>
      </c>
    </row>
    <row r="48" spans="2:6" hidden="1" x14ac:dyDescent="0.25">
      <c r="B48" s="36" t="s">
        <v>81</v>
      </c>
      <c r="C48" s="44" t="s">
        <v>81</v>
      </c>
      <c r="D48" s="44"/>
      <c r="E48" s="44"/>
      <c r="F48" s="44"/>
    </row>
    <row r="49" spans="2:6" hidden="1" x14ac:dyDescent="0.25">
      <c r="B49" s="36" t="s">
        <v>81</v>
      </c>
      <c r="C49" s="44" t="s">
        <v>81</v>
      </c>
      <c r="D49" s="44"/>
      <c r="E49" s="44"/>
      <c r="F49" s="44"/>
    </row>
    <row r="50" spans="2:6" x14ac:dyDescent="0.25">
      <c r="B50" s="139" t="s">
        <v>44</v>
      </c>
      <c r="C50" s="140" t="s">
        <v>43</v>
      </c>
      <c r="D50" s="141" t="s">
        <v>141</v>
      </c>
      <c r="E50" s="141" t="s">
        <v>140</v>
      </c>
      <c r="F50" s="141" t="s">
        <v>140</v>
      </c>
    </row>
    <row r="51" spans="2:6" hidden="1" x14ac:dyDescent="0.25">
      <c r="B51" s="36" t="s">
        <v>81</v>
      </c>
      <c r="C51" s="44" t="s">
        <v>81</v>
      </c>
      <c r="D51" s="44"/>
      <c r="E51" s="44"/>
      <c r="F51" s="44"/>
    </row>
    <row r="52" spans="2:6" hidden="1" x14ac:dyDescent="0.25">
      <c r="B52" s="36" t="s">
        <v>81</v>
      </c>
      <c r="C52" s="44" t="s">
        <v>81</v>
      </c>
      <c r="D52" s="44"/>
      <c r="E52" s="44"/>
      <c r="F52" s="44"/>
    </row>
    <row r="53" spans="2:6" x14ac:dyDescent="0.25">
      <c r="B53" s="139" t="s">
        <v>46</v>
      </c>
      <c r="C53" s="140" t="s">
        <v>45</v>
      </c>
      <c r="D53" s="141" t="s">
        <v>141</v>
      </c>
      <c r="E53" s="141" t="s">
        <v>140</v>
      </c>
      <c r="F53" s="141" t="s">
        <v>140</v>
      </c>
    </row>
    <row r="54" spans="2:6" hidden="1" x14ac:dyDescent="0.25">
      <c r="B54" s="36" t="s">
        <v>81</v>
      </c>
      <c r="C54" s="44" t="s">
        <v>81</v>
      </c>
      <c r="D54" s="44"/>
      <c r="E54" s="44"/>
      <c r="F54" s="44"/>
    </row>
    <row r="55" spans="2:6" hidden="1" x14ac:dyDescent="0.25">
      <c r="B55" s="36" t="s">
        <v>81</v>
      </c>
      <c r="C55" s="44" t="s">
        <v>81</v>
      </c>
      <c r="D55" s="44"/>
      <c r="E55" s="44"/>
      <c r="F55" s="44"/>
    </row>
    <row r="56" spans="2:6" x14ac:dyDescent="0.25">
      <c r="B56" s="139" t="s">
        <v>48</v>
      </c>
      <c r="C56" s="140" t="s">
        <v>47</v>
      </c>
      <c r="D56" s="141" t="s">
        <v>141</v>
      </c>
      <c r="E56" s="141" t="s">
        <v>140</v>
      </c>
      <c r="F56" s="141" t="s">
        <v>140</v>
      </c>
    </row>
    <row r="57" spans="2:6" hidden="1" x14ac:dyDescent="0.25">
      <c r="B57" s="36" t="s">
        <v>81</v>
      </c>
      <c r="C57" s="44" t="s">
        <v>81</v>
      </c>
      <c r="D57" s="44"/>
      <c r="E57" s="44"/>
      <c r="F57" s="44"/>
    </row>
    <row r="58" spans="2:6" hidden="1" x14ac:dyDescent="0.25">
      <c r="B58" s="36" t="s">
        <v>81</v>
      </c>
      <c r="C58" s="44" t="s">
        <v>81</v>
      </c>
      <c r="D58" s="44"/>
      <c r="E58" s="44"/>
      <c r="F58" s="44"/>
    </row>
    <row r="59" spans="2:6" x14ac:dyDescent="0.25">
      <c r="B59" s="139" t="s">
        <v>50</v>
      </c>
      <c r="C59" s="140" t="s">
        <v>49</v>
      </c>
      <c r="D59" s="141" t="s">
        <v>141</v>
      </c>
      <c r="E59" s="141" t="s">
        <v>140</v>
      </c>
      <c r="F59" s="141" t="s">
        <v>140</v>
      </c>
    </row>
    <row r="60" spans="2:6" hidden="1" x14ac:dyDescent="0.25">
      <c r="B60" s="36" t="s">
        <v>81</v>
      </c>
      <c r="C60" s="44" t="s">
        <v>81</v>
      </c>
      <c r="D60" s="44"/>
      <c r="E60" s="44"/>
      <c r="F60" s="44"/>
    </row>
    <row r="61" spans="2:6" hidden="1" x14ac:dyDescent="0.25">
      <c r="B61" s="36" t="s">
        <v>81</v>
      </c>
      <c r="C61" s="44" t="s">
        <v>81</v>
      </c>
      <c r="D61" s="44"/>
      <c r="E61" s="44"/>
      <c r="F61" s="44"/>
    </row>
    <row r="62" spans="2:6" x14ac:dyDescent="0.25">
      <c r="B62" s="139" t="s">
        <v>52</v>
      </c>
      <c r="C62" s="140" t="s">
        <v>51</v>
      </c>
      <c r="D62" s="141" t="s">
        <v>141</v>
      </c>
      <c r="E62" s="141" t="s">
        <v>140</v>
      </c>
      <c r="F62" s="141" t="s">
        <v>140</v>
      </c>
    </row>
    <row r="63" spans="2:6" hidden="1" x14ac:dyDescent="0.25">
      <c r="B63" s="36" t="s">
        <v>81</v>
      </c>
      <c r="C63" s="44" t="s">
        <v>81</v>
      </c>
      <c r="D63" s="44"/>
      <c r="E63" s="44"/>
      <c r="F63" s="44"/>
    </row>
    <row r="64" spans="2:6" hidden="1" x14ac:dyDescent="0.25">
      <c r="B64" s="36" t="s">
        <v>81</v>
      </c>
      <c r="C64" s="44" t="s">
        <v>81</v>
      </c>
      <c r="D64" s="44"/>
      <c r="E64" s="44"/>
      <c r="F64" s="44"/>
    </row>
    <row r="65" spans="2:6" x14ac:dyDescent="0.25">
      <c r="B65" s="139" t="s">
        <v>54</v>
      </c>
      <c r="C65" s="140" t="s">
        <v>53</v>
      </c>
      <c r="D65" s="141" t="s">
        <v>141</v>
      </c>
      <c r="E65" s="141" t="s">
        <v>140</v>
      </c>
      <c r="F65" s="141" t="s">
        <v>140</v>
      </c>
    </row>
    <row r="66" spans="2:6" hidden="1" x14ac:dyDescent="0.25">
      <c r="B66" s="36" t="s">
        <v>81</v>
      </c>
      <c r="C66" s="44" t="s">
        <v>81</v>
      </c>
      <c r="D66" s="44"/>
      <c r="E66" s="44"/>
      <c r="F66" s="44"/>
    </row>
    <row r="67" spans="2:6" hidden="1" x14ac:dyDescent="0.25">
      <c r="B67" s="36" t="s">
        <v>81</v>
      </c>
      <c r="C67" s="44" t="s">
        <v>81</v>
      </c>
      <c r="D67" s="44"/>
      <c r="E67" s="44"/>
      <c r="F67" s="44"/>
    </row>
    <row r="68" spans="2:6" x14ac:dyDescent="0.25">
      <c r="B68" s="139" t="s">
        <v>56</v>
      </c>
      <c r="C68" s="140" t="s">
        <v>55</v>
      </c>
      <c r="D68" s="141" t="s">
        <v>141</v>
      </c>
      <c r="E68" s="141" t="s">
        <v>140</v>
      </c>
      <c r="F68" s="141" t="s">
        <v>140</v>
      </c>
    </row>
    <row r="69" spans="2:6" hidden="1" x14ac:dyDescent="0.25">
      <c r="B69" s="36" t="s">
        <v>81</v>
      </c>
      <c r="C69" s="44" t="s">
        <v>81</v>
      </c>
      <c r="D69" s="44"/>
      <c r="E69" s="44"/>
      <c r="F69" s="44"/>
    </row>
    <row r="70" spans="2:6" hidden="1" x14ac:dyDescent="0.25">
      <c r="B70" s="36" t="s">
        <v>81</v>
      </c>
      <c r="C70" s="44" t="s">
        <v>81</v>
      </c>
      <c r="D70" s="44"/>
      <c r="E70" s="44"/>
      <c r="F70" s="44"/>
    </row>
    <row r="71" spans="2:6" x14ac:dyDescent="0.25">
      <c r="B71" s="139" t="s">
        <v>58</v>
      </c>
      <c r="C71" s="140" t="s">
        <v>57</v>
      </c>
      <c r="D71" s="141" t="s">
        <v>141</v>
      </c>
      <c r="E71" s="141" t="s">
        <v>140</v>
      </c>
      <c r="F71" s="141" t="s">
        <v>140</v>
      </c>
    </row>
    <row r="72" spans="2:6" hidden="1" x14ac:dyDescent="0.25">
      <c r="B72" s="36" t="s">
        <v>81</v>
      </c>
      <c r="C72" s="44" t="s">
        <v>81</v>
      </c>
      <c r="D72" s="44"/>
      <c r="E72" s="44"/>
      <c r="F72" s="44"/>
    </row>
    <row r="73" spans="2:6" hidden="1" x14ac:dyDescent="0.25">
      <c r="B73" s="36" t="s">
        <v>81</v>
      </c>
      <c r="C73" s="44" t="s">
        <v>81</v>
      </c>
      <c r="D73" s="44"/>
      <c r="E73" s="44"/>
      <c r="F73" s="44"/>
    </row>
    <row r="74" spans="2:6" x14ac:dyDescent="0.25">
      <c r="B74" s="139" t="s">
        <v>60</v>
      </c>
      <c r="C74" s="140" t="s">
        <v>59</v>
      </c>
      <c r="D74" s="141" t="s">
        <v>141</v>
      </c>
      <c r="E74" s="141" t="s">
        <v>140</v>
      </c>
      <c r="F74" s="141" t="s">
        <v>140</v>
      </c>
    </row>
    <row r="75" spans="2:6" hidden="1" x14ac:dyDescent="0.25">
      <c r="B75" s="36" t="s">
        <v>81</v>
      </c>
      <c r="C75" s="44" t="s">
        <v>81</v>
      </c>
      <c r="D75" s="44"/>
      <c r="E75" s="44"/>
      <c r="F75" s="44"/>
    </row>
    <row r="76" spans="2:6" hidden="1" x14ac:dyDescent="0.25">
      <c r="B76" s="36" t="s">
        <v>81</v>
      </c>
      <c r="C76" s="44" t="s">
        <v>81</v>
      </c>
      <c r="D76" s="44"/>
      <c r="E76" s="44"/>
      <c r="F76" s="44"/>
    </row>
    <row r="77" spans="2:6" ht="13" thickBot="1" x14ac:dyDescent="0.3">
      <c r="B77" s="144" t="s">
        <v>62</v>
      </c>
      <c r="C77" s="145" t="s">
        <v>138</v>
      </c>
      <c r="D77" s="146" t="s">
        <v>141</v>
      </c>
      <c r="E77" s="146" t="s">
        <v>140</v>
      </c>
      <c r="F77" s="146" t="s">
        <v>140</v>
      </c>
    </row>
    <row r="78" spans="2:6" hidden="1" x14ac:dyDescent="0.25">
      <c r="B78" s="104"/>
      <c r="D78" s="104"/>
      <c r="E78" s="104"/>
      <c r="F78" s="3" t="s">
        <v>146</v>
      </c>
    </row>
    <row r="79" spans="2:6" ht="4" customHeight="1" x14ac:dyDescent="0.25">
      <c r="B79" s="101"/>
      <c r="C79" s="136"/>
      <c r="D79" s="101"/>
      <c r="E79" s="101"/>
      <c r="F79" s="147"/>
    </row>
    <row r="80" spans="2:6" ht="13" x14ac:dyDescent="0.3">
      <c r="B80" s="148" t="s">
        <v>147</v>
      </c>
      <c r="C80" s="149"/>
      <c r="D80" s="149"/>
      <c r="E80" s="149"/>
      <c r="F80" s="101"/>
    </row>
    <row r="81" spans="1:6" x14ac:dyDescent="0.25">
      <c r="A81" s="104"/>
      <c r="B81" s="150" t="s">
        <v>148</v>
      </c>
      <c r="C81" s="151" t="s">
        <v>149</v>
      </c>
      <c r="D81" s="101"/>
      <c r="E81" s="101"/>
      <c r="F81" s="101"/>
    </row>
    <row r="82" spans="1:6" x14ac:dyDescent="0.25">
      <c r="A82" s="37"/>
      <c r="B82" s="152" t="s">
        <v>78</v>
      </c>
      <c r="C82" s="153" t="s">
        <v>150</v>
      </c>
      <c r="D82" s="150"/>
      <c r="E82" s="150"/>
      <c r="F82" s="150"/>
    </row>
    <row r="83" spans="1:6" ht="13" x14ac:dyDescent="0.3">
      <c r="A83" s="3"/>
      <c r="B83" s="147" t="s">
        <v>135</v>
      </c>
      <c r="C83" s="154" t="s">
        <v>151</v>
      </c>
      <c r="D83" s="155"/>
      <c r="E83" s="155"/>
      <c r="F83" s="155"/>
    </row>
    <row r="84" spans="1:6" x14ac:dyDescent="0.25">
      <c r="A84" s="3"/>
      <c r="B84" s="156" t="s">
        <v>25</v>
      </c>
      <c r="C84" s="156" t="s">
        <v>152</v>
      </c>
      <c r="D84" s="155"/>
      <c r="E84" s="155"/>
      <c r="F84" s="155"/>
    </row>
    <row r="85" spans="1:6" x14ac:dyDescent="0.25">
      <c r="A85" s="3"/>
      <c r="B85" s="156" t="s">
        <v>27</v>
      </c>
      <c r="C85" s="156" t="s">
        <v>265</v>
      </c>
      <c r="D85" s="155"/>
      <c r="E85" s="155"/>
      <c r="F85" s="155"/>
    </row>
    <row r="86" spans="1:6" x14ac:dyDescent="0.25">
      <c r="A86" s="3"/>
      <c r="B86" s="156" t="s">
        <v>153</v>
      </c>
      <c r="C86" s="156" t="s">
        <v>266</v>
      </c>
      <c r="D86" s="155"/>
      <c r="E86" s="155"/>
      <c r="F86" s="155"/>
    </row>
    <row r="87" spans="1:6" x14ac:dyDescent="0.25">
      <c r="A87" s="3"/>
      <c r="B87" s="156" t="s">
        <v>29</v>
      </c>
      <c r="C87" s="156" t="s">
        <v>267</v>
      </c>
      <c r="D87" s="155"/>
      <c r="E87" s="155"/>
      <c r="F87" s="155"/>
    </row>
    <row r="88" spans="1:6" ht="13" x14ac:dyDescent="0.3">
      <c r="A88" s="3"/>
      <c r="B88" s="155" t="s">
        <v>136</v>
      </c>
      <c r="C88" s="154" t="s">
        <v>154</v>
      </c>
      <c r="D88" s="155"/>
      <c r="E88" s="155"/>
      <c r="F88" s="155"/>
    </row>
    <row r="89" spans="1:6" x14ac:dyDescent="0.25">
      <c r="A89" s="3"/>
      <c r="B89" s="156" t="s">
        <v>36</v>
      </c>
      <c r="C89" s="156" t="s">
        <v>118</v>
      </c>
      <c r="D89" s="155"/>
      <c r="E89" s="155"/>
      <c r="F89" s="155"/>
    </row>
    <row r="90" spans="1:6" x14ac:dyDescent="0.25">
      <c r="A90" s="3"/>
      <c r="B90" s="156" t="s">
        <v>34</v>
      </c>
      <c r="C90" s="156" t="s">
        <v>155</v>
      </c>
      <c r="D90" s="155"/>
      <c r="E90" s="155"/>
      <c r="F90" s="155"/>
    </row>
    <row r="91" spans="1:6" ht="13" x14ac:dyDescent="0.3">
      <c r="A91" s="3"/>
      <c r="B91" s="155" t="s">
        <v>122</v>
      </c>
      <c r="C91" s="154" t="s">
        <v>168</v>
      </c>
      <c r="D91" s="155"/>
      <c r="E91" s="155"/>
      <c r="F91" s="155"/>
    </row>
    <row r="92" spans="1:6" x14ac:dyDescent="0.25">
      <c r="A92" s="3"/>
      <c r="B92" s="156" t="s">
        <v>25</v>
      </c>
      <c r="C92" s="156" t="s">
        <v>157</v>
      </c>
      <c r="D92" s="155"/>
      <c r="E92" s="155"/>
      <c r="F92" s="155"/>
    </row>
    <row r="93" spans="1:6" x14ac:dyDescent="0.25">
      <c r="A93" s="3"/>
      <c r="B93" s="156" t="s">
        <v>27</v>
      </c>
      <c r="C93" s="156" t="s">
        <v>158</v>
      </c>
      <c r="D93" s="155"/>
      <c r="E93" s="155"/>
      <c r="F93" s="155"/>
    </row>
    <row r="94" spans="1:6" x14ac:dyDescent="0.25">
      <c r="A94" s="3"/>
      <c r="B94" s="156" t="s">
        <v>35</v>
      </c>
      <c r="C94" s="156" t="s">
        <v>125</v>
      </c>
      <c r="D94" s="155"/>
      <c r="E94" s="155"/>
      <c r="F94" s="155"/>
    </row>
    <row r="95" spans="1:6" x14ac:dyDescent="0.25">
      <c r="A95" s="104"/>
      <c r="B95" s="155" t="s">
        <v>140</v>
      </c>
      <c r="C95" s="153" t="s">
        <v>159</v>
      </c>
      <c r="D95" s="101"/>
      <c r="E95" s="101"/>
      <c r="F95" s="101"/>
    </row>
    <row r="96" spans="1:6" x14ac:dyDescent="0.25">
      <c r="A96" s="104"/>
      <c r="B96" s="156"/>
      <c r="C96" s="153" t="s">
        <v>160</v>
      </c>
      <c r="D96" s="101"/>
      <c r="E96" s="101"/>
      <c r="F96" s="101"/>
    </row>
    <row r="97" spans="2:6" x14ac:dyDescent="0.25">
      <c r="B97" s="156"/>
      <c r="C97" s="153" t="s">
        <v>161</v>
      </c>
      <c r="D97" s="101"/>
      <c r="E97" s="101"/>
      <c r="F97" s="101"/>
    </row>
    <row r="98" spans="2:6" ht="13" thickBot="1" x14ac:dyDescent="0.3">
      <c r="B98" s="229"/>
      <c r="C98" s="230" t="s">
        <v>162</v>
      </c>
      <c r="D98" s="231"/>
      <c r="E98" s="231"/>
      <c r="F98" s="231"/>
    </row>
    <row r="99" spans="2:6" x14ac:dyDescent="0.25">
      <c r="B99" s="232" t="s">
        <v>163</v>
      </c>
      <c r="C99" s="233"/>
      <c r="D99" s="234"/>
      <c r="E99" s="234"/>
      <c r="F99" s="234"/>
    </row>
    <row r="100" spans="2:6" ht="24" customHeight="1" x14ac:dyDescent="0.25">
      <c r="B100" s="311" t="s">
        <v>262</v>
      </c>
      <c r="C100" s="311"/>
      <c r="D100" s="311"/>
      <c r="E100" s="311"/>
      <c r="F100" s="311"/>
    </row>
    <row r="101" spans="2:6" ht="33.5" customHeight="1" x14ac:dyDescent="0.25">
      <c r="B101" s="311" t="s">
        <v>263</v>
      </c>
      <c r="C101" s="311"/>
      <c r="D101" s="311"/>
      <c r="E101" s="311"/>
      <c r="F101" s="311"/>
    </row>
    <row r="102" spans="2:6" ht="22" customHeight="1" x14ac:dyDescent="0.25">
      <c r="B102" s="312" t="s">
        <v>278</v>
      </c>
      <c r="C102" s="311"/>
      <c r="D102" s="311"/>
      <c r="E102" s="311"/>
      <c r="F102" s="311"/>
    </row>
    <row r="103" spans="2:6" x14ac:dyDescent="0.25">
      <c r="B103" s="235"/>
      <c r="C103" s="236"/>
      <c r="D103" s="237"/>
      <c r="E103" s="237"/>
      <c r="F103" s="237"/>
    </row>
    <row r="104" spans="2:6" x14ac:dyDescent="0.25">
      <c r="B104" s="235"/>
      <c r="C104" s="236"/>
      <c r="D104" s="237"/>
      <c r="E104" s="237"/>
      <c r="F104" s="237"/>
    </row>
    <row r="105" spans="2:6" x14ac:dyDescent="0.25">
      <c r="B105" s="64"/>
      <c r="C105" s="238"/>
      <c r="D105" s="64"/>
      <c r="E105" s="64"/>
      <c r="F105" s="64"/>
    </row>
    <row r="106" spans="2:6" x14ac:dyDescent="0.25">
      <c r="B106" s="64"/>
      <c r="C106" s="238"/>
      <c r="D106" s="64"/>
      <c r="E106" s="64"/>
      <c r="F106" s="64"/>
    </row>
  </sheetData>
  <autoFilter ref="A3:F78" xr:uid="{00000000-0009-0000-0000-00001B000000}">
    <filterColumn colId="4">
      <customFilters>
        <customFilter operator="notEqual" val=" "/>
      </customFilters>
    </filterColumn>
  </autoFilter>
  <mergeCells count="4">
    <mergeCell ref="B1:F1"/>
    <mergeCell ref="B100:F100"/>
    <mergeCell ref="B101:F101"/>
    <mergeCell ref="B102:F102"/>
  </mergeCells>
  <pageMargins left="0.7" right="0.7" top="0.75" bottom="0.75" header="0.3" footer="0.3"/>
  <ignoredErrors>
    <ignoredError sqref="C10 C29 C32 C40 C46:C47 C50 C53 C56 C59 C62 C65 C68 C71 C7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0" tint="-0.249977111117893"/>
  </sheetPr>
  <dimension ref="B1:I94"/>
  <sheetViews>
    <sheetView workbookViewId="0">
      <selection activeCell="M63" sqref="M63"/>
    </sheetView>
  </sheetViews>
  <sheetFormatPr defaultRowHeight="12.5" x14ac:dyDescent="0.25"/>
  <cols>
    <col min="2" max="2" width="24.54296875" bestFit="1" customWidth="1"/>
    <col min="3" max="3" width="12.54296875" style="35" customWidth="1"/>
    <col min="4" max="4" width="11.7265625" customWidth="1"/>
    <col min="5" max="5" width="9.453125" customWidth="1"/>
    <col min="6" max="6" width="14.81640625" customWidth="1"/>
  </cols>
  <sheetData>
    <row r="1" spans="2:9" ht="15.5" x14ac:dyDescent="0.35">
      <c r="B1" s="310" t="s">
        <v>280</v>
      </c>
      <c r="C1" s="310"/>
      <c r="D1" s="310"/>
      <c r="E1" s="310"/>
      <c r="F1" s="310"/>
      <c r="G1" s="104"/>
      <c r="H1" s="104"/>
      <c r="I1" s="104"/>
    </row>
    <row r="2" spans="2:9" ht="5.5" customHeight="1" thickBot="1" x14ac:dyDescent="0.3">
      <c r="B2" s="101"/>
      <c r="C2" s="136"/>
      <c r="D2" s="101"/>
      <c r="E2" s="101"/>
      <c r="F2" s="101"/>
      <c r="G2" s="104"/>
      <c r="H2" s="104"/>
      <c r="I2" s="73"/>
    </row>
    <row r="3" spans="2:9" ht="13" hidden="1" thickBot="1" x14ac:dyDescent="0.3">
      <c r="B3" s="104"/>
      <c r="D3" s="104"/>
      <c r="E3" s="104"/>
      <c r="F3" s="104"/>
      <c r="G3" s="104"/>
      <c r="H3" s="104"/>
      <c r="I3" s="104"/>
    </row>
    <row r="4" spans="2:9" ht="13" x14ac:dyDescent="0.3">
      <c r="B4" s="137" t="s">
        <v>264</v>
      </c>
      <c r="C4" s="138" t="s">
        <v>78</v>
      </c>
      <c r="D4" s="137" t="s">
        <v>135</v>
      </c>
      <c r="E4" s="137" t="s">
        <v>136</v>
      </c>
      <c r="F4" s="137" t="s">
        <v>137</v>
      </c>
      <c r="G4" s="104"/>
      <c r="H4" s="104"/>
      <c r="I4" s="104"/>
    </row>
    <row r="5" spans="2:9" ht="12.5" customHeight="1" x14ac:dyDescent="0.25">
      <c r="B5" s="139" t="s">
        <v>24</v>
      </c>
      <c r="C5" s="140" t="s">
        <v>138</v>
      </c>
      <c r="D5" s="141" t="s">
        <v>139</v>
      </c>
      <c r="E5" s="141" t="s">
        <v>140</v>
      </c>
      <c r="F5" s="141" t="s">
        <v>140</v>
      </c>
      <c r="G5" s="104"/>
      <c r="H5" s="104"/>
      <c r="I5" s="104"/>
    </row>
    <row r="6" spans="2:9" hidden="1" x14ac:dyDescent="0.25">
      <c r="B6" s="36"/>
      <c r="C6" s="36" t="s">
        <v>81</v>
      </c>
      <c r="D6" s="36"/>
      <c r="E6" s="36"/>
      <c r="F6" s="36"/>
      <c r="G6" s="104"/>
      <c r="H6" s="104"/>
      <c r="I6" s="104"/>
    </row>
    <row r="7" spans="2:9" hidden="1" x14ac:dyDescent="0.25">
      <c r="B7" s="36" t="s">
        <v>81</v>
      </c>
      <c r="C7" s="36" t="s">
        <v>81</v>
      </c>
      <c r="D7" s="36"/>
      <c r="E7" s="36"/>
      <c r="F7" s="36"/>
      <c r="G7" s="104"/>
      <c r="H7" s="104"/>
      <c r="I7" s="104"/>
    </row>
    <row r="8" spans="2:9" hidden="1" x14ac:dyDescent="0.25">
      <c r="B8" s="36" t="s">
        <v>81</v>
      </c>
      <c r="C8" s="36" t="s">
        <v>81</v>
      </c>
      <c r="D8" s="36"/>
      <c r="E8" s="36"/>
      <c r="F8" s="36"/>
      <c r="G8" s="104"/>
      <c r="H8" s="104"/>
      <c r="I8" s="104"/>
    </row>
    <row r="9" spans="2:9" x14ac:dyDescent="0.25">
      <c r="B9" s="139" t="s">
        <v>31</v>
      </c>
      <c r="C9" s="140" t="s">
        <v>30</v>
      </c>
      <c r="D9" s="141" t="s">
        <v>140</v>
      </c>
      <c r="E9" s="141" t="s">
        <v>140</v>
      </c>
      <c r="F9" s="141" t="s">
        <v>140</v>
      </c>
      <c r="G9" s="104"/>
      <c r="H9" s="104"/>
      <c r="I9" s="104"/>
    </row>
    <row r="10" spans="2:9" s="68" customFormat="1" ht="12.5" customHeight="1" x14ac:dyDescent="0.25">
      <c r="B10" s="142" t="s">
        <v>33</v>
      </c>
      <c r="C10" s="228" t="s">
        <v>261</v>
      </c>
      <c r="D10" s="143" t="s">
        <v>141</v>
      </c>
      <c r="E10" s="143" t="s">
        <v>142</v>
      </c>
      <c r="F10" s="143" t="s">
        <v>143</v>
      </c>
    </row>
    <row r="11" spans="2:9" hidden="1" x14ac:dyDescent="0.25">
      <c r="B11" s="36" t="s">
        <v>81</v>
      </c>
      <c r="C11" s="36" t="s">
        <v>81</v>
      </c>
      <c r="D11" s="36"/>
      <c r="E11" s="36"/>
      <c r="F11" s="36"/>
      <c r="G11" s="104"/>
      <c r="H11" s="104"/>
      <c r="I11" s="104"/>
    </row>
    <row r="12" spans="2:9" hidden="1" x14ac:dyDescent="0.25">
      <c r="B12" s="36" t="s">
        <v>81</v>
      </c>
      <c r="C12" s="36" t="s">
        <v>81</v>
      </c>
      <c r="D12" s="36"/>
      <c r="E12" s="36"/>
      <c r="F12" s="36"/>
      <c r="G12" s="104"/>
      <c r="H12" s="104"/>
      <c r="I12" s="104"/>
    </row>
    <row r="13" spans="2:9" hidden="1" x14ac:dyDescent="0.25">
      <c r="B13" s="36" t="s">
        <v>81</v>
      </c>
      <c r="C13" s="36" t="s">
        <v>81</v>
      </c>
      <c r="D13" s="36"/>
      <c r="E13" s="36"/>
      <c r="F13" s="36"/>
      <c r="G13" s="104"/>
      <c r="H13" s="104"/>
      <c r="I13" s="104"/>
    </row>
    <row r="14" spans="2:9" hidden="1" x14ac:dyDescent="0.25">
      <c r="B14" s="36" t="s">
        <v>81</v>
      </c>
      <c r="C14" s="36" t="s">
        <v>81</v>
      </c>
      <c r="D14" s="36"/>
      <c r="E14" s="36"/>
      <c r="F14" s="36"/>
      <c r="G14" s="104"/>
      <c r="H14" s="104"/>
      <c r="I14" s="104"/>
    </row>
    <row r="15" spans="2:9" hidden="1" x14ac:dyDescent="0.25">
      <c r="B15" s="36" t="s">
        <v>81</v>
      </c>
      <c r="C15" s="36" t="s">
        <v>81</v>
      </c>
      <c r="D15" s="36"/>
      <c r="E15" s="36"/>
      <c r="F15" s="36"/>
      <c r="G15" s="104"/>
      <c r="H15" s="104"/>
      <c r="I15" s="104"/>
    </row>
    <row r="16" spans="2:9" hidden="1" x14ac:dyDescent="0.25">
      <c r="B16" s="36" t="s">
        <v>81</v>
      </c>
      <c r="C16" s="36" t="s">
        <v>81</v>
      </c>
      <c r="D16" s="36"/>
      <c r="E16" s="36"/>
      <c r="F16" s="36"/>
      <c r="G16" s="104"/>
      <c r="H16" s="104"/>
      <c r="I16" s="104"/>
    </row>
    <row r="17" spans="2:6" hidden="1" x14ac:dyDescent="0.25">
      <c r="B17" s="36" t="s">
        <v>81</v>
      </c>
      <c r="C17" s="36" t="s">
        <v>81</v>
      </c>
      <c r="D17" s="36"/>
      <c r="E17" s="36"/>
      <c r="F17" s="36"/>
    </row>
    <row r="18" spans="2:6" hidden="1" x14ac:dyDescent="0.25">
      <c r="B18" s="36" t="s">
        <v>81</v>
      </c>
      <c r="C18" s="36" t="s">
        <v>81</v>
      </c>
      <c r="D18" s="36"/>
      <c r="E18" s="36"/>
      <c r="F18" s="36"/>
    </row>
    <row r="19" spans="2:6" hidden="1" x14ac:dyDescent="0.25">
      <c r="B19" s="36" t="s">
        <v>81</v>
      </c>
      <c r="C19" s="36" t="s">
        <v>81</v>
      </c>
      <c r="D19" s="36"/>
      <c r="E19" s="36"/>
      <c r="F19" s="36"/>
    </row>
    <row r="20" spans="2:6" hidden="1" x14ac:dyDescent="0.25">
      <c r="B20" s="36" t="s">
        <v>81</v>
      </c>
      <c r="C20" s="36" t="s">
        <v>81</v>
      </c>
      <c r="D20" s="36"/>
      <c r="E20" s="36"/>
      <c r="F20" s="36"/>
    </row>
    <row r="21" spans="2:6" hidden="1" x14ac:dyDescent="0.25">
      <c r="B21" s="36" t="s">
        <v>81</v>
      </c>
      <c r="C21" s="36" t="s">
        <v>81</v>
      </c>
      <c r="D21" s="36"/>
      <c r="E21" s="36"/>
      <c r="F21" s="36"/>
    </row>
    <row r="22" spans="2:6" hidden="1" x14ac:dyDescent="0.25">
      <c r="B22" s="36" t="s">
        <v>81</v>
      </c>
      <c r="C22" s="36" t="s">
        <v>81</v>
      </c>
      <c r="D22" s="36"/>
      <c r="E22" s="36"/>
      <c r="F22" s="36"/>
    </row>
    <row r="23" spans="2:6" hidden="1" x14ac:dyDescent="0.25">
      <c r="B23" s="36" t="s">
        <v>81</v>
      </c>
      <c r="C23" s="36" t="s">
        <v>81</v>
      </c>
      <c r="D23" s="36"/>
      <c r="E23" s="36"/>
      <c r="F23" s="36"/>
    </row>
    <row r="24" spans="2:6" hidden="1" x14ac:dyDescent="0.25">
      <c r="B24" s="36" t="s">
        <v>81</v>
      </c>
      <c r="C24" s="36" t="s">
        <v>81</v>
      </c>
      <c r="D24" s="36"/>
      <c r="E24" s="36"/>
      <c r="F24" s="36"/>
    </row>
    <row r="25" spans="2:6" hidden="1" x14ac:dyDescent="0.25">
      <c r="B25" s="36" t="s">
        <v>81</v>
      </c>
      <c r="C25" s="36" t="s">
        <v>81</v>
      </c>
      <c r="D25" s="36"/>
      <c r="E25" s="36"/>
      <c r="F25" s="36"/>
    </row>
    <row r="26" spans="2:6" hidden="1" x14ac:dyDescent="0.25">
      <c r="B26" s="36" t="s">
        <v>81</v>
      </c>
      <c r="C26" s="36" t="s">
        <v>81</v>
      </c>
      <c r="D26" s="36"/>
      <c r="E26" s="36"/>
      <c r="F26" s="36"/>
    </row>
    <row r="27" spans="2:6" hidden="1" x14ac:dyDescent="0.25">
      <c r="B27" s="36" t="s">
        <v>81</v>
      </c>
      <c r="C27" s="36" t="s">
        <v>81</v>
      </c>
      <c r="D27" s="36"/>
      <c r="E27" s="36"/>
      <c r="F27" s="36"/>
    </row>
    <row r="28" spans="2:6" x14ac:dyDescent="0.25">
      <c r="B28" s="139" t="s">
        <v>144</v>
      </c>
      <c r="C28" s="140" t="s">
        <v>37</v>
      </c>
      <c r="D28" s="141" t="s">
        <v>145</v>
      </c>
      <c r="E28" s="141" t="s">
        <v>140</v>
      </c>
      <c r="F28" s="141" t="s">
        <v>140</v>
      </c>
    </row>
    <row r="29" spans="2:6" hidden="1" x14ac:dyDescent="0.25">
      <c r="B29" s="36" t="s">
        <v>81</v>
      </c>
      <c r="C29" s="36" t="s">
        <v>81</v>
      </c>
      <c r="D29" s="36"/>
      <c r="E29" s="36"/>
      <c r="F29" s="36"/>
    </row>
    <row r="30" spans="2:6" hidden="1" x14ac:dyDescent="0.25">
      <c r="B30" s="36" t="s">
        <v>81</v>
      </c>
      <c r="C30" s="36" t="s">
        <v>81</v>
      </c>
      <c r="D30" s="36"/>
      <c r="E30" s="36"/>
      <c r="F30" s="36"/>
    </row>
    <row r="31" spans="2:6" x14ac:dyDescent="0.25">
      <c r="B31" s="139" t="s">
        <v>40</v>
      </c>
      <c r="C31" s="140" t="s">
        <v>39</v>
      </c>
      <c r="D31" s="141" t="s">
        <v>139</v>
      </c>
      <c r="E31" s="141" t="s">
        <v>142</v>
      </c>
      <c r="F31" s="141" t="s">
        <v>140</v>
      </c>
    </row>
    <row r="32" spans="2:6" hidden="1" x14ac:dyDescent="0.25">
      <c r="B32" s="36" t="s">
        <v>81</v>
      </c>
      <c r="C32" s="36" t="s">
        <v>81</v>
      </c>
      <c r="D32" s="36"/>
      <c r="E32" s="36"/>
      <c r="F32" s="36"/>
    </row>
    <row r="33" spans="2:6" hidden="1" x14ac:dyDescent="0.25">
      <c r="B33" s="36" t="s">
        <v>81</v>
      </c>
      <c r="C33" s="36" t="s">
        <v>81</v>
      </c>
      <c r="D33" s="36"/>
      <c r="E33" s="36"/>
      <c r="F33" s="36"/>
    </row>
    <row r="34" spans="2:6" hidden="1" x14ac:dyDescent="0.25">
      <c r="B34" s="36" t="s">
        <v>81</v>
      </c>
      <c r="C34" s="36" t="s">
        <v>81</v>
      </c>
      <c r="D34" s="36"/>
      <c r="E34" s="36"/>
      <c r="F34" s="36"/>
    </row>
    <row r="35" spans="2:6" hidden="1" x14ac:dyDescent="0.25">
      <c r="B35" s="36" t="s">
        <v>81</v>
      </c>
      <c r="C35" s="36" t="s">
        <v>81</v>
      </c>
      <c r="D35" s="36"/>
      <c r="E35" s="36"/>
      <c r="F35" s="36"/>
    </row>
    <row r="36" spans="2:6" hidden="1" x14ac:dyDescent="0.25">
      <c r="B36" s="36" t="s">
        <v>81</v>
      </c>
      <c r="C36" s="36" t="s">
        <v>81</v>
      </c>
      <c r="D36" s="36"/>
      <c r="E36" s="36"/>
      <c r="F36" s="36"/>
    </row>
    <row r="37" spans="2:6" hidden="1" x14ac:dyDescent="0.25">
      <c r="B37" s="36" t="s">
        <v>81</v>
      </c>
      <c r="C37" s="36" t="s">
        <v>81</v>
      </c>
      <c r="D37" s="36"/>
      <c r="E37" s="36"/>
      <c r="F37" s="36"/>
    </row>
    <row r="38" spans="2:6" hidden="1" x14ac:dyDescent="0.25">
      <c r="B38" s="36" t="s">
        <v>81</v>
      </c>
      <c r="C38" s="36" t="s">
        <v>81</v>
      </c>
      <c r="D38" s="36"/>
      <c r="E38" s="36"/>
      <c r="F38" s="36"/>
    </row>
    <row r="39" spans="2:6" x14ac:dyDescent="0.25">
      <c r="B39" s="139" t="s">
        <v>42</v>
      </c>
      <c r="C39" s="140" t="s">
        <v>41</v>
      </c>
      <c r="D39" s="141" t="s">
        <v>145</v>
      </c>
      <c r="E39" s="141" t="s">
        <v>140</v>
      </c>
      <c r="F39" s="141" t="s">
        <v>140</v>
      </c>
    </row>
    <row r="40" spans="2:6" hidden="1" x14ac:dyDescent="0.25">
      <c r="B40" s="36" t="s">
        <v>81</v>
      </c>
      <c r="C40" s="36" t="s">
        <v>81</v>
      </c>
      <c r="D40" s="36"/>
      <c r="E40" s="36"/>
      <c r="F40" s="36"/>
    </row>
    <row r="41" spans="2:6" hidden="1" x14ac:dyDescent="0.25">
      <c r="B41" s="36" t="s">
        <v>81</v>
      </c>
      <c r="C41" s="36" t="s">
        <v>81</v>
      </c>
      <c r="D41" s="36"/>
      <c r="E41" s="36"/>
      <c r="F41" s="36"/>
    </row>
    <row r="42" spans="2:6" x14ac:dyDescent="0.25">
      <c r="B42" s="139" t="s">
        <v>44</v>
      </c>
      <c r="C42" s="140" t="s">
        <v>43</v>
      </c>
      <c r="D42" s="141" t="s">
        <v>141</v>
      </c>
      <c r="E42" s="141" t="s">
        <v>140</v>
      </c>
      <c r="F42" s="141" t="s">
        <v>140</v>
      </c>
    </row>
    <row r="43" spans="2:6" hidden="1" x14ac:dyDescent="0.25">
      <c r="B43" s="36" t="s">
        <v>81</v>
      </c>
      <c r="C43" s="36" t="s">
        <v>81</v>
      </c>
      <c r="D43" s="36"/>
      <c r="E43" s="36"/>
      <c r="F43" s="36"/>
    </row>
    <row r="44" spans="2:6" hidden="1" x14ac:dyDescent="0.25">
      <c r="B44" s="36" t="s">
        <v>81</v>
      </c>
      <c r="C44" s="36" t="s">
        <v>81</v>
      </c>
      <c r="D44" s="36"/>
      <c r="E44" s="36"/>
      <c r="F44" s="36"/>
    </row>
    <row r="45" spans="2:6" x14ac:dyDescent="0.25">
      <c r="B45" s="139" t="s">
        <v>46</v>
      </c>
      <c r="C45" s="140" t="s">
        <v>45</v>
      </c>
      <c r="D45" s="141" t="s">
        <v>141</v>
      </c>
      <c r="E45" s="141" t="s">
        <v>140</v>
      </c>
      <c r="F45" s="141" t="s">
        <v>140</v>
      </c>
    </row>
    <row r="46" spans="2:6" hidden="1" x14ac:dyDescent="0.25">
      <c r="B46" s="36" t="s">
        <v>81</v>
      </c>
      <c r="C46" s="36" t="s">
        <v>81</v>
      </c>
      <c r="D46" s="36"/>
      <c r="E46" s="36"/>
      <c r="F46" s="36"/>
    </row>
    <row r="47" spans="2:6" hidden="1" x14ac:dyDescent="0.25">
      <c r="B47" s="36" t="s">
        <v>81</v>
      </c>
      <c r="C47" s="36" t="s">
        <v>81</v>
      </c>
      <c r="D47" s="36"/>
      <c r="E47" s="36"/>
      <c r="F47" s="36"/>
    </row>
    <row r="48" spans="2:6" x14ac:dyDescent="0.25">
      <c r="B48" s="139" t="s">
        <v>48</v>
      </c>
      <c r="C48" s="140" t="s">
        <v>47</v>
      </c>
      <c r="D48" s="141" t="s">
        <v>141</v>
      </c>
      <c r="E48" s="141" t="s">
        <v>140</v>
      </c>
      <c r="F48" s="141" t="s">
        <v>140</v>
      </c>
    </row>
    <row r="49" spans="2:6" hidden="1" x14ac:dyDescent="0.25">
      <c r="B49" s="36" t="s">
        <v>81</v>
      </c>
      <c r="C49" s="36" t="s">
        <v>81</v>
      </c>
      <c r="D49" s="36"/>
      <c r="E49" s="36"/>
      <c r="F49" s="36"/>
    </row>
    <row r="50" spans="2:6" hidden="1" x14ac:dyDescent="0.25">
      <c r="B50" s="36" t="s">
        <v>81</v>
      </c>
      <c r="C50" s="36" t="s">
        <v>81</v>
      </c>
      <c r="D50" s="36"/>
      <c r="E50" s="36"/>
      <c r="F50" s="36"/>
    </row>
    <row r="51" spans="2:6" x14ac:dyDescent="0.25">
      <c r="B51" s="139" t="s">
        <v>50</v>
      </c>
      <c r="C51" s="140" t="s">
        <v>49</v>
      </c>
      <c r="D51" s="141" t="s">
        <v>141</v>
      </c>
      <c r="E51" s="141" t="s">
        <v>140</v>
      </c>
      <c r="F51" s="141" t="s">
        <v>140</v>
      </c>
    </row>
    <row r="52" spans="2:6" hidden="1" x14ac:dyDescent="0.25">
      <c r="B52" s="36" t="s">
        <v>81</v>
      </c>
      <c r="C52" s="36" t="s">
        <v>81</v>
      </c>
      <c r="D52" s="36"/>
      <c r="E52" s="36"/>
      <c r="F52" s="36"/>
    </row>
    <row r="53" spans="2:6" hidden="1" x14ac:dyDescent="0.25">
      <c r="B53" s="36" t="s">
        <v>81</v>
      </c>
      <c r="C53" s="36" t="s">
        <v>81</v>
      </c>
      <c r="D53" s="36"/>
      <c r="E53" s="36"/>
      <c r="F53" s="36"/>
    </row>
    <row r="54" spans="2:6" x14ac:dyDescent="0.25">
      <c r="B54" s="139" t="s">
        <v>52</v>
      </c>
      <c r="C54" s="140" t="s">
        <v>51</v>
      </c>
      <c r="D54" s="141" t="s">
        <v>141</v>
      </c>
      <c r="E54" s="141" t="s">
        <v>140</v>
      </c>
      <c r="F54" s="141" t="s">
        <v>140</v>
      </c>
    </row>
    <row r="55" spans="2:6" hidden="1" x14ac:dyDescent="0.25">
      <c r="B55" s="36" t="s">
        <v>81</v>
      </c>
      <c r="C55" s="36" t="s">
        <v>81</v>
      </c>
      <c r="D55" s="36"/>
      <c r="E55" s="36"/>
      <c r="F55" s="36"/>
    </row>
    <row r="56" spans="2:6" hidden="1" x14ac:dyDescent="0.25">
      <c r="B56" s="36" t="s">
        <v>81</v>
      </c>
      <c r="C56" s="36" t="s">
        <v>81</v>
      </c>
      <c r="D56" s="36"/>
      <c r="E56" s="36"/>
      <c r="F56" s="36"/>
    </row>
    <row r="57" spans="2:6" x14ac:dyDescent="0.25">
      <c r="B57" s="139" t="s">
        <v>54</v>
      </c>
      <c r="C57" s="140" t="s">
        <v>53</v>
      </c>
      <c r="D57" s="141" t="s">
        <v>141</v>
      </c>
      <c r="E57" s="141" t="s">
        <v>140</v>
      </c>
      <c r="F57" s="141" t="s">
        <v>140</v>
      </c>
    </row>
    <row r="58" spans="2:6" hidden="1" x14ac:dyDescent="0.25">
      <c r="B58" s="36" t="s">
        <v>81</v>
      </c>
      <c r="C58" s="36" t="s">
        <v>81</v>
      </c>
      <c r="D58" s="36"/>
      <c r="E58" s="36"/>
      <c r="F58" s="36"/>
    </row>
    <row r="59" spans="2:6" hidden="1" x14ac:dyDescent="0.25">
      <c r="B59" s="36" t="s">
        <v>81</v>
      </c>
      <c r="C59" s="36" t="s">
        <v>81</v>
      </c>
      <c r="D59" s="36"/>
      <c r="E59" s="36"/>
      <c r="F59" s="36"/>
    </row>
    <row r="60" spans="2:6" x14ac:dyDescent="0.25">
      <c r="B60" s="139" t="s">
        <v>56</v>
      </c>
      <c r="C60" s="140" t="s">
        <v>55</v>
      </c>
      <c r="D60" s="141" t="s">
        <v>141</v>
      </c>
      <c r="E60" s="141" t="s">
        <v>140</v>
      </c>
      <c r="F60" s="141" t="s">
        <v>140</v>
      </c>
    </row>
    <row r="61" spans="2:6" hidden="1" x14ac:dyDescent="0.25">
      <c r="B61" s="36" t="s">
        <v>81</v>
      </c>
      <c r="C61" s="36" t="s">
        <v>81</v>
      </c>
      <c r="D61" s="36"/>
      <c r="E61" s="36"/>
      <c r="F61" s="36"/>
    </row>
    <row r="62" spans="2:6" hidden="1" x14ac:dyDescent="0.25">
      <c r="B62" s="36" t="s">
        <v>81</v>
      </c>
      <c r="C62" s="36" t="s">
        <v>81</v>
      </c>
      <c r="D62" s="36"/>
      <c r="E62" s="36"/>
      <c r="F62" s="36"/>
    </row>
    <row r="63" spans="2:6" x14ac:dyDescent="0.25">
      <c r="B63" s="139" t="s">
        <v>58</v>
      </c>
      <c r="C63" s="140" t="s">
        <v>57</v>
      </c>
      <c r="D63" s="141" t="s">
        <v>141</v>
      </c>
      <c r="E63" s="141" t="s">
        <v>140</v>
      </c>
      <c r="F63" s="141" t="s">
        <v>140</v>
      </c>
    </row>
    <row r="64" spans="2:6" hidden="1" x14ac:dyDescent="0.25">
      <c r="B64" s="36" t="s">
        <v>81</v>
      </c>
      <c r="C64" s="36" t="s">
        <v>81</v>
      </c>
      <c r="D64" s="36"/>
      <c r="E64" s="36"/>
      <c r="F64" s="36"/>
    </row>
    <row r="65" spans="2:6" hidden="1" x14ac:dyDescent="0.25">
      <c r="B65" s="36" t="s">
        <v>81</v>
      </c>
      <c r="C65" s="36" t="s">
        <v>81</v>
      </c>
      <c r="D65" s="36"/>
      <c r="E65" s="36"/>
      <c r="F65" s="36"/>
    </row>
    <row r="66" spans="2:6" x14ac:dyDescent="0.25">
      <c r="B66" s="139" t="s">
        <v>60</v>
      </c>
      <c r="C66" s="140" t="s">
        <v>59</v>
      </c>
      <c r="D66" s="141" t="s">
        <v>141</v>
      </c>
      <c r="E66" s="141" t="s">
        <v>140</v>
      </c>
      <c r="F66" s="141" t="s">
        <v>140</v>
      </c>
    </row>
    <row r="67" spans="2:6" hidden="1" x14ac:dyDescent="0.25">
      <c r="B67" s="36" t="s">
        <v>81</v>
      </c>
      <c r="C67" s="36" t="s">
        <v>81</v>
      </c>
      <c r="D67" s="36"/>
      <c r="E67" s="36"/>
      <c r="F67" s="36"/>
    </row>
    <row r="68" spans="2:6" hidden="1" x14ac:dyDescent="0.25">
      <c r="B68" s="36" t="s">
        <v>81</v>
      </c>
      <c r="C68" s="36" t="s">
        <v>81</v>
      </c>
      <c r="D68" s="36"/>
      <c r="E68" s="36"/>
      <c r="F68" s="36"/>
    </row>
    <row r="69" spans="2:6" ht="13" thickBot="1" x14ac:dyDescent="0.3">
      <c r="B69" s="144" t="s">
        <v>62</v>
      </c>
      <c r="C69" s="145" t="s">
        <v>138</v>
      </c>
      <c r="D69" s="146" t="s">
        <v>141</v>
      </c>
      <c r="E69" s="146" t="s">
        <v>140</v>
      </c>
      <c r="F69" s="146" t="s">
        <v>140</v>
      </c>
    </row>
    <row r="70" spans="2:6" ht="12.75" hidden="1" customHeight="1" x14ac:dyDescent="0.25">
      <c r="B70" s="104"/>
      <c r="D70" s="104"/>
      <c r="E70" s="104"/>
      <c r="F70" s="3" t="s">
        <v>146</v>
      </c>
    </row>
    <row r="71" spans="2:6" ht="4" customHeight="1" x14ac:dyDescent="0.25">
      <c r="B71" s="101"/>
      <c r="C71" s="136"/>
      <c r="D71" s="101"/>
      <c r="E71" s="101"/>
      <c r="F71" s="147"/>
    </row>
    <row r="72" spans="2:6" ht="13" x14ac:dyDescent="0.3">
      <c r="B72" s="148" t="s">
        <v>147</v>
      </c>
      <c r="C72" s="149"/>
      <c r="D72" s="149"/>
      <c r="E72" s="149"/>
      <c r="F72" s="101"/>
    </row>
    <row r="73" spans="2:6" x14ac:dyDescent="0.25">
      <c r="B73" s="150" t="s">
        <v>148</v>
      </c>
      <c r="C73" s="151" t="s">
        <v>149</v>
      </c>
      <c r="D73" s="101"/>
      <c r="E73" s="101"/>
      <c r="F73" s="101"/>
    </row>
    <row r="74" spans="2:6" s="37" customFormat="1" x14ac:dyDescent="0.25">
      <c r="B74" s="152" t="s">
        <v>78</v>
      </c>
      <c r="C74" s="153" t="s">
        <v>150</v>
      </c>
      <c r="D74" s="150"/>
      <c r="E74" s="150"/>
      <c r="F74" s="150"/>
    </row>
    <row r="75" spans="2:6" s="3" customFormat="1" ht="13" x14ac:dyDescent="0.3">
      <c r="B75" s="147" t="s">
        <v>135</v>
      </c>
      <c r="C75" s="154" t="s">
        <v>151</v>
      </c>
      <c r="D75" s="155"/>
      <c r="E75" s="155"/>
      <c r="F75" s="155"/>
    </row>
    <row r="76" spans="2:6" s="3" customFormat="1" x14ac:dyDescent="0.25">
      <c r="B76" s="156" t="s">
        <v>25</v>
      </c>
      <c r="C76" s="156" t="s">
        <v>152</v>
      </c>
      <c r="D76" s="155"/>
      <c r="E76" s="155"/>
      <c r="F76" s="155"/>
    </row>
    <row r="77" spans="2:6" s="3" customFormat="1" x14ac:dyDescent="0.25">
      <c r="B77" s="156" t="s">
        <v>27</v>
      </c>
      <c r="C77" s="156" t="s">
        <v>265</v>
      </c>
      <c r="D77" s="155"/>
      <c r="E77" s="155"/>
      <c r="F77" s="155"/>
    </row>
    <row r="78" spans="2:6" s="3" customFormat="1" x14ac:dyDescent="0.25">
      <c r="B78" s="156" t="s">
        <v>153</v>
      </c>
      <c r="C78" s="156" t="s">
        <v>266</v>
      </c>
      <c r="D78" s="155"/>
      <c r="E78" s="155"/>
      <c r="F78" s="155"/>
    </row>
    <row r="79" spans="2:6" s="3" customFormat="1" x14ac:dyDescent="0.25">
      <c r="B79" s="156" t="s">
        <v>29</v>
      </c>
      <c r="C79" s="156" t="s">
        <v>267</v>
      </c>
      <c r="D79" s="155"/>
      <c r="E79" s="155"/>
      <c r="F79" s="155"/>
    </row>
    <row r="80" spans="2:6" s="3" customFormat="1" ht="13" x14ac:dyDescent="0.3">
      <c r="B80" s="155" t="s">
        <v>136</v>
      </c>
      <c r="C80" s="154" t="s">
        <v>154</v>
      </c>
      <c r="D80" s="155"/>
      <c r="E80" s="155"/>
      <c r="F80" s="155"/>
    </row>
    <row r="81" spans="2:6" s="3" customFormat="1" x14ac:dyDescent="0.25">
      <c r="B81" s="156" t="s">
        <v>36</v>
      </c>
      <c r="C81" s="156" t="s">
        <v>118</v>
      </c>
      <c r="D81" s="155"/>
      <c r="E81" s="155"/>
      <c r="F81" s="155"/>
    </row>
    <row r="82" spans="2:6" s="3" customFormat="1" x14ac:dyDescent="0.25">
      <c r="B82" s="156" t="s">
        <v>34</v>
      </c>
      <c r="C82" s="156" t="s">
        <v>155</v>
      </c>
      <c r="D82" s="155"/>
      <c r="E82" s="155"/>
      <c r="F82" s="155"/>
    </row>
    <row r="83" spans="2:6" s="3" customFormat="1" ht="13" x14ac:dyDescent="0.3">
      <c r="B83" s="155" t="s">
        <v>137</v>
      </c>
      <c r="C83" s="154" t="s">
        <v>156</v>
      </c>
      <c r="D83" s="155"/>
      <c r="E83" s="155"/>
      <c r="F83" s="155"/>
    </row>
    <row r="84" spans="2:6" s="3" customFormat="1" x14ac:dyDescent="0.25">
      <c r="B84" s="156" t="s">
        <v>25</v>
      </c>
      <c r="C84" s="156" t="s">
        <v>157</v>
      </c>
      <c r="D84" s="155"/>
      <c r="E84" s="155"/>
      <c r="F84" s="155"/>
    </row>
    <row r="85" spans="2:6" s="3" customFormat="1" x14ac:dyDescent="0.25">
      <c r="B85" s="156" t="s">
        <v>27</v>
      </c>
      <c r="C85" s="156" t="s">
        <v>158</v>
      </c>
      <c r="D85" s="155"/>
      <c r="E85" s="155"/>
      <c r="F85" s="155"/>
    </row>
    <row r="86" spans="2:6" s="3" customFormat="1" x14ac:dyDescent="0.25">
      <c r="B86" s="156" t="s">
        <v>35</v>
      </c>
      <c r="C86" s="156" t="s">
        <v>125</v>
      </c>
      <c r="D86" s="155"/>
      <c r="E86" s="155"/>
      <c r="F86" s="155"/>
    </row>
    <row r="87" spans="2:6" x14ac:dyDescent="0.25">
      <c r="B87" s="155" t="s">
        <v>140</v>
      </c>
      <c r="C87" s="153" t="s">
        <v>159</v>
      </c>
      <c r="D87" s="101"/>
      <c r="E87" s="101"/>
      <c r="F87" s="101"/>
    </row>
    <row r="88" spans="2:6" x14ac:dyDescent="0.25">
      <c r="B88" s="156"/>
      <c r="C88" s="153" t="s">
        <v>160</v>
      </c>
      <c r="D88" s="101"/>
      <c r="E88" s="101"/>
      <c r="F88" s="101"/>
    </row>
    <row r="89" spans="2:6" x14ac:dyDescent="0.25">
      <c r="B89" s="156"/>
      <c r="C89" s="153" t="s">
        <v>161</v>
      </c>
      <c r="D89" s="101"/>
      <c r="E89" s="101"/>
      <c r="F89" s="101"/>
    </row>
    <row r="90" spans="2:6" ht="13" thickBot="1" x14ac:dyDescent="0.3">
      <c r="B90" s="229"/>
      <c r="C90" s="230" t="s">
        <v>162</v>
      </c>
      <c r="D90" s="231"/>
      <c r="E90" s="231"/>
      <c r="F90" s="231"/>
    </row>
    <row r="91" spans="2:6" x14ac:dyDescent="0.25">
      <c r="B91" s="232" t="s">
        <v>163</v>
      </c>
      <c r="C91" s="136"/>
      <c r="D91" s="101"/>
      <c r="E91" s="101"/>
      <c r="F91" s="101"/>
    </row>
    <row r="92" spans="2:6" ht="22" customHeight="1" x14ac:dyDescent="0.25">
      <c r="B92" s="311" t="s">
        <v>262</v>
      </c>
      <c r="C92" s="311"/>
      <c r="D92" s="311"/>
      <c r="E92" s="311"/>
      <c r="F92" s="311"/>
    </row>
    <row r="93" spans="2:6" ht="23.5" customHeight="1" x14ac:dyDescent="0.25">
      <c r="B93" s="312" t="s">
        <v>278</v>
      </c>
      <c r="C93" s="311"/>
      <c r="D93" s="311"/>
      <c r="E93" s="311"/>
      <c r="F93" s="311"/>
    </row>
    <row r="94" spans="2:6" x14ac:dyDescent="0.25">
      <c r="B94" s="64"/>
      <c r="C94" s="238"/>
      <c r="D94" s="64"/>
      <c r="E94" s="64"/>
      <c r="F94" s="64"/>
    </row>
  </sheetData>
  <autoFilter ref="B3:F70" xr:uid="{00000000-0009-0000-0000-00001A000000}">
    <filterColumn colId="3">
      <customFilters>
        <customFilter operator="notEqual" val=" "/>
      </customFilters>
    </filterColumn>
  </autoFilter>
  <mergeCells count="3">
    <mergeCell ref="B1:F1"/>
    <mergeCell ref="B92:F92"/>
    <mergeCell ref="B93:F93"/>
  </mergeCells>
  <phoneticPr fontId="4" type="noConversion"/>
  <pageMargins left="0.75" right="0.75" top="1" bottom="1" header="0.5" footer="0.5"/>
  <pageSetup orientation="portrait" r:id="rId1"/>
  <headerFooter alignWithMargins="0"/>
  <ignoredErrors>
    <ignoredError sqref="C9 C28 C31 C39 C42 C45 C48 C51 C54 C57 C60 C63 C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E5"/>
  <sheetViews>
    <sheetView workbookViewId="0">
      <selection activeCell="M63" sqref="M63"/>
    </sheetView>
  </sheetViews>
  <sheetFormatPr defaultRowHeight="12.5" x14ac:dyDescent="0.25"/>
  <cols>
    <col min="1" max="1" width="37.1796875" customWidth="1"/>
    <col min="2" max="2" width="14.81640625" customWidth="1"/>
    <col min="3" max="3" width="18.36328125" customWidth="1"/>
  </cols>
  <sheetData>
    <row r="1" spans="1:5" ht="16" thickBot="1" x14ac:dyDescent="0.4">
      <c r="A1" s="313" t="str">
        <f>"Table 2. Change in Rail Rate Index from 1985-"&amp;Input!B1</f>
        <v>Table 2. Change in Rail Rate Index from 1985-2022</v>
      </c>
      <c r="B1" s="313"/>
      <c r="C1" s="313"/>
      <c r="D1" s="104"/>
      <c r="E1" s="104"/>
    </row>
    <row r="2" spans="1:5" ht="29.25" customHeight="1" x14ac:dyDescent="0.25">
      <c r="A2" s="166"/>
      <c r="B2" s="183" t="s">
        <v>93</v>
      </c>
      <c r="C2" s="183" t="s">
        <v>94</v>
      </c>
      <c r="D2" s="104"/>
      <c r="E2" s="104"/>
    </row>
    <row r="3" spans="1:5" ht="13" x14ac:dyDescent="0.3">
      <c r="A3" s="163" t="s">
        <v>251</v>
      </c>
      <c r="B3" s="164">
        <f>-(100-HLOOKUP(Input!$B$1,'Real Rail Rate Index'!$H$3:$AZ$74,72,FALSE))/100</f>
        <v>-0.22184974137846539</v>
      </c>
      <c r="C3" s="165">
        <f>(LN(HLOOKUP(Input!$B$1,'Real Rail Rate Index'!$H$3:$AZ$74,72,FALSE))-LN(100))/(Input!B1-1985)</f>
        <v>-6.7793415939683072E-3</v>
      </c>
      <c r="D3" s="104"/>
      <c r="E3" s="70"/>
    </row>
    <row r="4" spans="1:5" ht="13.5" thickBot="1" x14ac:dyDescent="0.35">
      <c r="A4" s="169" t="s">
        <v>95</v>
      </c>
      <c r="B4" s="167">
        <f>-(100-HLOOKUP(Input!$B$1,'Nom Rail Rate Index'!$H$3:$AZ$74,72,FALSE))/100</f>
        <v>0.80644096898869266</v>
      </c>
      <c r="C4" s="168">
        <f>(LN(HLOOKUP(Input!$B$1,'Nom Rail Rate Index'!$H$3:$AZ$74,72,FALSE))-LN(100))/(Input!B1-1985)</f>
        <v>1.5982664704477567E-2</v>
      </c>
      <c r="D4" s="104"/>
      <c r="E4" s="104"/>
    </row>
    <row r="5" spans="1:5" x14ac:dyDescent="0.25">
      <c r="A5" s="314" t="s">
        <v>96</v>
      </c>
      <c r="B5" s="314"/>
      <c r="C5" s="314"/>
      <c r="D5" s="104"/>
      <c r="E5" s="104"/>
    </row>
  </sheetData>
  <mergeCells count="2">
    <mergeCell ref="A1:C1"/>
    <mergeCell ref="A5:C5"/>
  </mergeCells>
  <phoneticPr fontId="4"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theme="0" tint="-0.249977111117893"/>
  </sheetPr>
  <dimension ref="A1:L73"/>
  <sheetViews>
    <sheetView workbookViewId="0">
      <selection activeCell="G83" sqref="G83"/>
    </sheetView>
  </sheetViews>
  <sheetFormatPr defaultRowHeight="12.5" x14ac:dyDescent="0.25"/>
  <cols>
    <col min="1" max="1" width="15.6328125" style="180" customWidth="1"/>
    <col min="2" max="2" width="10.54296875" style="218" customWidth="1"/>
    <col min="3" max="3" width="25.36328125" style="64" bestFit="1" customWidth="1"/>
    <col min="4" max="4" width="10.26953125" bestFit="1" customWidth="1"/>
    <col min="5" max="5" width="9.1796875" bestFit="1" customWidth="1"/>
    <col min="6" max="6" width="12.81640625" bestFit="1" customWidth="1"/>
    <col min="7" max="7" width="17.6328125" bestFit="1" customWidth="1"/>
    <col min="8" max="8" width="16.1796875" bestFit="1" customWidth="1"/>
  </cols>
  <sheetData>
    <row r="1" spans="1:12" ht="16" thickBot="1" x14ac:dyDescent="0.4">
      <c r="A1" s="244"/>
      <c r="C1" s="313" t="s">
        <v>254</v>
      </c>
      <c r="D1" s="313"/>
      <c r="E1" s="313"/>
      <c r="F1" s="313"/>
      <c r="G1" s="313"/>
      <c r="H1" s="313"/>
      <c r="J1" s="104"/>
      <c r="K1" s="38"/>
    </row>
    <row r="2" spans="1:12" s="14" customFormat="1" ht="25" customHeight="1" x14ac:dyDescent="0.25">
      <c r="A2" s="239" t="s">
        <v>252</v>
      </c>
      <c r="B2" s="241" t="s">
        <v>92</v>
      </c>
      <c r="C2" s="184" t="s">
        <v>264</v>
      </c>
      <c r="D2" s="185" t="s">
        <v>78</v>
      </c>
      <c r="E2" s="185" t="s">
        <v>135</v>
      </c>
      <c r="F2" s="185" t="s">
        <v>136</v>
      </c>
      <c r="G2" s="185" t="s">
        <v>122</v>
      </c>
      <c r="H2" s="186" t="str">
        <f>Input!B1-1&amp;" to "&amp;Input!B1</f>
        <v>2021 to 2022</v>
      </c>
    </row>
    <row r="3" spans="1:12" s="64" customFormat="1" ht="15" hidden="1" customHeight="1" x14ac:dyDescent="0.3">
      <c r="A3" s="240">
        <f t="shared" ref="A3:A34" si="0">IF(H3&gt;0.1,1,IF(H3&lt;-0.1,1,0))</f>
        <v>1</v>
      </c>
      <c r="B3" s="242">
        <v>27</v>
      </c>
      <c r="C3" s="187" t="s">
        <v>144</v>
      </c>
      <c r="D3" s="160" t="str">
        <f>IF(C3=0,"",VLOOKUP(C3,'Commodity Code List'!$B$2:$C$18,2,FALSE))</f>
        <v>10</v>
      </c>
      <c r="E3" s="160" t="s">
        <v>28</v>
      </c>
      <c r="F3" s="160" t="s">
        <v>26</v>
      </c>
      <c r="G3" s="160" t="s">
        <v>26</v>
      </c>
      <c r="H3" s="159">
        <f>HLOOKUP(Input!$B$3,'Real RPTM'!$BD$3:$CC$74,B3,FALSE)</f>
        <v>-0.66762333849029021</v>
      </c>
      <c r="I3" s="293" t="s">
        <v>300</v>
      </c>
      <c r="J3" s="92"/>
      <c r="K3" s="2"/>
      <c r="L3" s="4"/>
    </row>
    <row r="4" spans="1:12" s="64" customFormat="1" ht="13" hidden="1" x14ac:dyDescent="0.3">
      <c r="A4" s="240">
        <f t="shared" si="0"/>
        <v>1</v>
      </c>
      <c r="B4" s="242">
        <v>34</v>
      </c>
      <c r="C4" s="188" t="s">
        <v>40</v>
      </c>
      <c r="D4" s="160" t="str">
        <f>IF(C4=0,"",VLOOKUP(C4,'Commodity Code List'!$B$2:$C$18,2,FALSE))</f>
        <v>11</v>
      </c>
      <c r="E4" s="158" t="s">
        <v>29</v>
      </c>
      <c r="F4" s="158" t="s">
        <v>34</v>
      </c>
      <c r="G4" s="158" t="s">
        <v>26</v>
      </c>
      <c r="H4" s="159">
        <f>HLOOKUP(Input!$B$3,'Real RPTM'!$BD$3:$CC$74,B4,FALSE)</f>
        <v>0.51291543223039326</v>
      </c>
      <c r="I4" s="287"/>
      <c r="J4" s="92"/>
      <c r="K4" s="2"/>
      <c r="L4" s="4"/>
    </row>
    <row r="5" spans="1:12" s="64" customFormat="1" ht="13" hidden="1" x14ac:dyDescent="0.3">
      <c r="A5" s="240">
        <f t="shared" si="0"/>
        <v>0</v>
      </c>
      <c r="B5" s="242">
        <v>23</v>
      </c>
      <c r="C5" s="187" t="s">
        <v>33</v>
      </c>
      <c r="D5" s="160" t="str">
        <f>IF(C5=0,"",VLOOKUP(C5,'Commodity Code List'!$B$2:$C$18,2,FALSE))</f>
        <v>0113, 0114</v>
      </c>
      <c r="E5" s="160" t="s">
        <v>28</v>
      </c>
      <c r="F5" s="160" t="s">
        <v>36</v>
      </c>
      <c r="G5" s="160" t="s">
        <v>27</v>
      </c>
      <c r="H5" s="159">
        <f>HLOOKUP(Input!$B$3,'Real RPTM'!$BD$3:$CC$74,B5,FALSE)</f>
        <v>4.6233825710021215E-2</v>
      </c>
      <c r="I5" s="287"/>
      <c r="J5" s="92"/>
      <c r="K5" s="2"/>
      <c r="L5" s="4"/>
    </row>
    <row r="6" spans="1:12" s="64" customFormat="1" ht="13" hidden="1" x14ac:dyDescent="0.3">
      <c r="A6" s="240">
        <f t="shared" si="0"/>
        <v>1</v>
      </c>
      <c r="B6" s="242">
        <v>36</v>
      </c>
      <c r="C6" s="188" t="s">
        <v>64</v>
      </c>
      <c r="D6" s="160" t="str">
        <f>IF(C6=0,"",VLOOKUP(C6,'Commodity Code List'!$B$2:$C$18,2,FALSE))</f>
        <v>13</v>
      </c>
      <c r="E6" s="160" t="s">
        <v>82</v>
      </c>
      <c r="F6" s="160" t="s">
        <v>26</v>
      </c>
      <c r="G6" s="160" t="s">
        <v>25</v>
      </c>
      <c r="H6" s="159">
        <f>HLOOKUP(Input!$B$3,'Real RPTM'!$BD$3:$CC$74,B6,FALSE)</f>
        <v>0.1084082816463483</v>
      </c>
      <c r="I6" s="287"/>
      <c r="J6" s="92"/>
      <c r="K6" s="2"/>
      <c r="L6" s="4"/>
    </row>
    <row r="7" spans="1:12" s="64" customFormat="1" ht="13" hidden="1" x14ac:dyDescent="0.3">
      <c r="A7" s="240">
        <f t="shared" si="0"/>
        <v>1</v>
      </c>
      <c r="B7" s="242">
        <v>38</v>
      </c>
      <c r="C7" s="188" t="s">
        <v>64</v>
      </c>
      <c r="D7" s="160" t="str">
        <f>IF(C7=0,"",VLOOKUP(C7,'Commodity Code List'!$B$2:$C$18,2,FALSE))</f>
        <v>13</v>
      </c>
      <c r="E7" s="160" t="s">
        <v>26</v>
      </c>
      <c r="F7" s="160" t="s">
        <v>26</v>
      </c>
      <c r="G7" s="160" t="s">
        <v>66</v>
      </c>
      <c r="H7" s="159">
        <f>HLOOKUP(Input!$B$3,'Real RPTM'!$BD$3:$CC$74,B7,FALSE)</f>
        <v>0.27850947639556978</v>
      </c>
      <c r="I7" s="287"/>
      <c r="J7" s="92"/>
      <c r="K7" s="2"/>
      <c r="L7" s="4"/>
    </row>
    <row r="8" spans="1:12" s="64" customFormat="1" ht="13" hidden="1" x14ac:dyDescent="0.3">
      <c r="A8" s="240">
        <f t="shared" si="0"/>
        <v>0</v>
      </c>
      <c r="B8" s="242">
        <v>12</v>
      </c>
      <c r="C8" s="187" t="s">
        <v>33</v>
      </c>
      <c r="D8" s="160" t="str">
        <f>IF(C8=0,"",VLOOKUP(C8,'Commodity Code List'!$B$2:$C$18,2,FALSE))</f>
        <v>0113, 0114</v>
      </c>
      <c r="E8" s="158" t="s">
        <v>25</v>
      </c>
      <c r="F8" s="158" t="s">
        <v>36</v>
      </c>
      <c r="G8" s="158" t="s">
        <v>35</v>
      </c>
      <c r="H8" s="159">
        <f>HLOOKUP(Input!$B$3,'Real RPTM'!$BD$3:$CC$74,B8,FALSE)</f>
        <v>-3.0260730019367688E-2</v>
      </c>
      <c r="I8" s="287"/>
      <c r="J8" s="92"/>
      <c r="K8" s="2"/>
      <c r="L8" s="4"/>
    </row>
    <row r="9" spans="1:12" s="64" customFormat="1" ht="13" hidden="1" x14ac:dyDescent="0.3">
      <c r="A9" s="240">
        <f t="shared" si="0"/>
        <v>0</v>
      </c>
      <c r="B9" s="242">
        <v>21</v>
      </c>
      <c r="C9" s="187" t="s">
        <v>33</v>
      </c>
      <c r="D9" s="160" t="str">
        <f>IF(C9=0,"",VLOOKUP(C9,'Commodity Code List'!$B$2:$C$18,2,FALSE))</f>
        <v>0113, 0114</v>
      </c>
      <c r="E9" s="158" t="s">
        <v>28</v>
      </c>
      <c r="F9" s="158" t="s">
        <v>34</v>
      </c>
      <c r="G9" s="158" t="s">
        <v>35</v>
      </c>
      <c r="H9" s="159">
        <f>HLOOKUP(Input!$B$3,'Real RPTM'!$BD$3:$CC$74,B9,FALSE)</f>
        <v>1.7333386993801936E-2</v>
      </c>
      <c r="I9" s="287"/>
      <c r="J9" s="92"/>
      <c r="K9" s="2"/>
      <c r="L9" s="4"/>
    </row>
    <row r="10" spans="1:12" s="64" customFormat="1" ht="13" hidden="1" x14ac:dyDescent="0.3">
      <c r="A10" s="240">
        <f t="shared" si="0"/>
        <v>0</v>
      </c>
      <c r="B10" s="242">
        <v>26</v>
      </c>
      <c r="C10" s="187" t="s">
        <v>144</v>
      </c>
      <c r="D10" s="160" t="str">
        <f>IF(C10=0,"",VLOOKUP(C10,'Commodity Code List'!$B$2:$C$18,2,FALSE))</f>
        <v>10</v>
      </c>
      <c r="E10" s="158" t="s">
        <v>27</v>
      </c>
      <c r="F10" s="158" t="s">
        <v>26</v>
      </c>
      <c r="G10" s="158" t="s">
        <v>26</v>
      </c>
      <c r="H10" s="159">
        <f>HLOOKUP(Input!$B$3,'Real RPTM'!$BD$3:$CC$74,B10,FALSE)</f>
        <v>3.5803946528006891E-2</v>
      </c>
      <c r="I10" s="287"/>
      <c r="J10" s="92"/>
      <c r="K10" s="2"/>
      <c r="L10" s="4"/>
    </row>
    <row r="11" spans="1:12" s="64" customFormat="1" ht="13" hidden="1" x14ac:dyDescent="0.3">
      <c r="A11" s="240">
        <f t="shared" si="0"/>
        <v>0</v>
      </c>
      <c r="B11" s="242">
        <v>14</v>
      </c>
      <c r="C11" s="187" t="s">
        <v>33</v>
      </c>
      <c r="D11" s="160" t="str">
        <f>IF(C11=0,"",VLOOKUP(C11,'Commodity Code List'!$B$2:$C$18,2,FALSE))</f>
        <v>0113, 0114</v>
      </c>
      <c r="E11" s="160" t="s">
        <v>27</v>
      </c>
      <c r="F11" s="160" t="s">
        <v>34</v>
      </c>
      <c r="G11" s="160" t="s">
        <v>27</v>
      </c>
      <c r="H11" s="159">
        <f>HLOOKUP(Input!$B$3,'Real RPTM'!$BD$3:$CC$74,B11,FALSE)</f>
        <v>7.7458371141174043E-2</v>
      </c>
      <c r="I11" s="287"/>
      <c r="J11" s="92"/>
      <c r="K11" s="2"/>
      <c r="L11" s="4"/>
    </row>
    <row r="12" spans="1:12" s="64" customFormat="1" ht="13" hidden="1" x14ac:dyDescent="0.3">
      <c r="A12" s="240">
        <f t="shared" si="0"/>
        <v>0</v>
      </c>
      <c r="B12" s="242">
        <v>24</v>
      </c>
      <c r="C12" s="187" t="s">
        <v>33</v>
      </c>
      <c r="D12" s="160" t="str">
        <f>IF(C12=0,"",VLOOKUP(C12,'Commodity Code List'!$B$2:$C$18,2,FALSE))</f>
        <v>0113, 0114</v>
      </c>
      <c r="E12" s="158" t="s">
        <v>28</v>
      </c>
      <c r="F12" s="158" t="s">
        <v>36</v>
      </c>
      <c r="G12" s="158" t="s">
        <v>35</v>
      </c>
      <c r="H12" s="159">
        <f>HLOOKUP(Input!$B$3,'Real RPTM'!$BD$3:$CC$74,B12,FALSE)</f>
        <v>-2.1041070014954699E-2</v>
      </c>
      <c r="I12" s="287"/>
      <c r="J12" s="92"/>
      <c r="K12" s="2"/>
      <c r="L12" s="4"/>
    </row>
    <row r="13" spans="1:12" s="64" customFormat="1" ht="13" hidden="1" x14ac:dyDescent="0.3">
      <c r="A13" s="240">
        <f t="shared" si="0"/>
        <v>1</v>
      </c>
      <c r="B13" s="242">
        <v>9</v>
      </c>
      <c r="C13" s="187" t="s">
        <v>33</v>
      </c>
      <c r="D13" s="160" t="str">
        <f>IF(C13=0,"",VLOOKUP(C13,'Commodity Code List'!$B$2:$C$18,2,FALSE))</f>
        <v>0113, 0114</v>
      </c>
      <c r="E13" s="160" t="s">
        <v>25</v>
      </c>
      <c r="F13" s="160" t="s">
        <v>34</v>
      </c>
      <c r="G13" s="160" t="s">
        <v>35</v>
      </c>
      <c r="H13" s="159">
        <f>HLOOKUP(Input!$B$3,'Real RPTM'!$BD$3:$CC$74,B13,FALSE)</f>
        <v>0.18524033684138907</v>
      </c>
      <c r="I13" s="287"/>
      <c r="J13" s="92"/>
      <c r="K13" s="2"/>
      <c r="L13" s="4"/>
    </row>
    <row r="14" spans="1:12" s="64" customFormat="1" ht="13" x14ac:dyDescent="0.3">
      <c r="A14" s="240">
        <f t="shared" si="0"/>
        <v>1</v>
      </c>
      <c r="B14" s="242">
        <v>7</v>
      </c>
      <c r="C14" s="187" t="s">
        <v>33</v>
      </c>
      <c r="D14" s="160" t="str">
        <f>IF(C14=0,"",VLOOKUP(C14,'Commodity Code List'!$B$2:$C$18,2,FALSE))</f>
        <v>0113, 0114</v>
      </c>
      <c r="E14" s="160" t="s">
        <v>25</v>
      </c>
      <c r="F14" s="160" t="s">
        <v>34</v>
      </c>
      <c r="G14" s="160" t="s">
        <v>25</v>
      </c>
      <c r="H14" s="159">
        <f>HLOOKUP(Input!$B$3,'Real RPTM'!$BD$3:$CC$74,B14,FALSE)</f>
        <v>-0.15749087549191532</v>
      </c>
      <c r="I14" s="287"/>
      <c r="J14" s="92"/>
      <c r="K14" s="2"/>
      <c r="L14" s="4"/>
    </row>
    <row r="15" spans="1:12" s="64" customFormat="1" ht="13" hidden="1" x14ac:dyDescent="0.3">
      <c r="A15" s="240">
        <f t="shared" si="0"/>
        <v>0</v>
      </c>
      <c r="B15" s="242">
        <v>42</v>
      </c>
      <c r="C15" s="187" t="s">
        <v>44</v>
      </c>
      <c r="D15" s="160" t="str">
        <f>IF(C15=0,"",VLOOKUP(C15,'Commodity Code List'!$B$2:$C$18,2,FALSE))</f>
        <v>20</v>
      </c>
      <c r="E15" s="158" t="s">
        <v>25</v>
      </c>
      <c r="F15" s="158" t="s">
        <v>26</v>
      </c>
      <c r="G15" s="158" t="s">
        <v>26</v>
      </c>
      <c r="H15" s="159">
        <f>HLOOKUP(Input!$B$3,'Real RPTM'!$BD$3:$CC$74,B15,FALSE)</f>
        <v>6.5847902339047026E-2</v>
      </c>
      <c r="I15" s="287"/>
      <c r="J15" s="92"/>
      <c r="K15" s="2"/>
      <c r="L15" s="4"/>
    </row>
    <row r="16" spans="1:12" s="64" customFormat="1" ht="13" x14ac:dyDescent="0.3">
      <c r="A16" s="240">
        <f t="shared" si="0"/>
        <v>1</v>
      </c>
      <c r="B16" s="242">
        <v>37</v>
      </c>
      <c r="C16" s="188" t="s">
        <v>64</v>
      </c>
      <c r="D16" s="160" t="str">
        <f>IF(C16=0,"",VLOOKUP(C16,'Commodity Code List'!$B$2:$C$18,2,FALSE))</f>
        <v>13</v>
      </c>
      <c r="E16" s="160" t="s">
        <v>29</v>
      </c>
      <c r="F16" s="160" t="s">
        <v>26</v>
      </c>
      <c r="G16" s="160" t="s">
        <v>25</v>
      </c>
      <c r="H16" s="159">
        <f>HLOOKUP(Input!$B$3,'Real RPTM'!$BD$3:$CC$74,B16,FALSE)</f>
        <v>0.41968389784459981</v>
      </c>
      <c r="I16" s="287"/>
      <c r="J16" s="92"/>
      <c r="K16" s="2"/>
      <c r="L16" s="4"/>
    </row>
    <row r="17" spans="1:12" s="64" customFormat="1" ht="13" hidden="1" x14ac:dyDescent="0.3">
      <c r="A17" s="240">
        <f t="shared" si="0"/>
        <v>0</v>
      </c>
      <c r="B17" s="242">
        <v>66</v>
      </c>
      <c r="C17" s="187" t="s">
        <v>60</v>
      </c>
      <c r="D17" s="160" t="str">
        <f>IF(C17=0,"",VLOOKUP(C17,'Commodity Code List'!$B$2:$C$18,2,FALSE))</f>
        <v>40</v>
      </c>
      <c r="E17" s="158" t="s">
        <v>25</v>
      </c>
      <c r="F17" s="158" t="s">
        <v>26</v>
      </c>
      <c r="G17" s="158" t="s">
        <v>26</v>
      </c>
      <c r="H17" s="159">
        <f>HLOOKUP(Input!$B$3,'Real RPTM'!$BD$3:$CC$74,B17,FALSE)</f>
        <v>2.2656091787824462E-2</v>
      </c>
      <c r="I17" s="287"/>
      <c r="J17" s="92"/>
      <c r="K17" s="2"/>
      <c r="L17" s="4"/>
    </row>
    <row r="18" spans="1:12" s="64" customFormat="1" ht="13" hidden="1" x14ac:dyDescent="0.3">
      <c r="A18" s="240">
        <f t="shared" si="0"/>
        <v>0</v>
      </c>
      <c r="B18" s="242">
        <v>13</v>
      </c>
      <c r="C18" s="187" t="s">
        <v>33</v>
      </c>
      <c r="D18" s="160" t="str">
        <f>IF(C18=0,"",VLOOKUP(C18,'Commodity Code List'!$B$2:$C$18,2,FALSE))</f>
        <v>0113, 0114</v>
      </c>
      <c r="E18" s="158" t="s">
        <v>27</v>
      </c>
      <c r="F18" s="158" t="s">
        <v>34</v>
      </c>
      <c r="G18" s="158" t="s">
        <v>25</v>
      </c>
      <c r="H18" s="159">
        <f>HLOOKUP(Input!$B$3,'Real RPTM'!$BD$3:$CC$74,B18,FALSE)</f>
        <v>6.7809016896673846E-3</v>
      </c>
      <c r="I18" s="287"/>
      <c r="J18" s="92"/>
      <c r="K18" s="6"/>
      <c r="L18" s="4"/>
    </row>
    <row r="19" spans="1:12" s="64" customFormat="1" ht="13" hidden="1" x14ac:dyDescent="0.3">
      <c r="A19" s="240">
        <f t="shared" si="0"/>
        <v>1</v>
      </c>
      <c r="B19" s="242">
        <v>60</v>
      </c>
      <c r="C19" s="187" t="s">
        <v>56</v>
      </c>
      <c r="D19" s="160" t="str">
        <f>IF(C19=0,"",VLOOKUP(C19,'Commodity Code List'!$B$2:$C$18,2,FALSE))</f>
        <v>33</v>
      </c>
      <c r="E19" s="158" t="s">
        <v>25</v>
      </c>
      <c r="F19" s="158" t="s">
        <v>26</v>
      </c>
      <c r="G19" s="158" t="s">
        <v>26</v>
      </c>
      <c r="H19" s="159">
        <f>HLOOKUP(Input!$B$3,'Real RPTM'!$BD$3:$CC$74,B19,FALSE)</f>
        <v>0.10680071487353615</v>
      </c>
      <c r="I19" s="287"/>
      <c r="J19" s="92"/>
      <c r="K19" s="2"/>
      <c r="L19" s="4"/>
    </row>
    <row r="20" spans="1:12" s="64" customFormat="1" ht="13" x14ac:dyDescent="0.3">
      <c r="A20" s="240">
        <f t="shared" si="0"/>
        <v>1</v>
      </c>
      <c r="B20" s="242">
        <v>28</v>
      </c>
      <c r="C20" s="188" t="s">
        <v>40</v>
      </c>
      <c r="D20" s="160" t="str">
        <f>IF(C20=0,"",VLOOKUP(C20,'Commodity Code List'!$B$2:$C$18,2,FALSE))</f>
        <v>11</v>
      </c>
      <c r="E20" s="158" t="s">
        <v>25</v>
      </c>
      <c r="F20" s="158" t="s">
        <v>34</v>
      </c>
      <c r="G20" s="158" t="s">
        <v>26</v>
      </c>
      <c r="H20" s="159">
        <f>HLOOKUP(Input!$B$3,'Real RPTM'!$BD$3:$CC$74,B20,FALSE)</f>
        <v>0.38991358054633118</v>
      </c>
      <c r="I20" s="287"/>
      <c r="J20" s="92"/>
      <c r="K20" s="66"/>
      <c r="L20" s="67"/>
    </row>
    <row r="21" spans="1:12" s="64" customFormat="1" ht="13" hidden="1" x14ac:dyDescent="0.3">
      <c r="A21" s="240">
        <f t="shared" si="0"/>
        <v>0</v>
      </c>
      <c r="B21" s="242">
        <v>68</v>
      </c>
      <c r="C21" s="187" t="s">
        <v>60</v>
      </c>
      <c r="D21" s="160" t="str">
        <f>IF(C21=0,"",VLOOKUP(C21,'Commodity Code List'!$B$2:$C$18,2,FALSE))</f>
        <v>40</v>
      </c>
      <c r="E21" s="160" t="s">
        <v>28</v>
      </c>
      <c r="F21" s="160" t="s">
        <v>26</v>
      </c>
      <c r="G21" s="160" t="s">
        <v>26</v>
      </c>
      <c r="H21" s="159">
        <f>HLOOKUP(Input!$B$3,'Real RPTM'!$BD$3:$CC$74,B21,FALSE)</f>
        <v>4.8152672002240937E-2</v>
      </c>
      <c r="I21" s="287"/>
      <c r="J21" s="92"/>
    </row>
    <row r="22" spans="1:12" s="64" customFormat="1" ht="13" hidden="1" x14ac:dyDescent="0.3">
      <c r="A22" s="240">
        <f t="shared" si="0"/>
        <v>1</v>
      </c>
      <c r="B22" s="242">
        <v>2</v>
      </c>
      <c r="C22" s="187" t="s">
        <v>24</v>
      </c>
      <c r="D22" s="160" t="str">
        <f>IF(C22=0,"",VLOOKUP(C22,'Commodity Code List'!$B$2:$C$18,2,FALSE))</f>
        <v>-</v>
      </c>
      <c r="E22" s="158" t="s">
        <v>25</v>
      </c>
      <c r="F22" s="158" t="s">
        <v>26</v>
      </c>
      <c r="G22" s="158" t="s">
        <v>26</v>
      </c>
      <c r="H22" s="159">
        <f>HLOOKUP(Input!$B$3,'Real RPTM'!$BD$3:$CC$74,B22,FALSE)</f>
        <v>0.11912514156031939</v>
      </c>
      <c r="I22" s="287"/>
      <c r="J22" s="92"/>
    </row>
    <row r="23" spans="1:12" s="64" customFormat="1" ht="13" hidden="1" x14ac:dyDescent="0.3">
      <c r="A23" s="240">
        <f t="shared" si="0"/>
        <v>0</v>
      </c>
      <c r="B23" s="242">
        <v>51</v>
      </c>
      <c r="C23" s="188" t="s">
        <v>50</v>
      </c>
      <c r="D23" s="160" t="str">
        <f>IF(C23=0,"",VLOOKUP(C23,'Commodity Code List'!$B$2:$C$18,2,FALSE))</f>
        <v>28</v>
      </c>
      <c r="E23" s="160" t="s">
        <v>25</v>
      </c>
      <c r="F23" s="160" t="s">
        <v>26</v>
      </c>
      <c r="G23" s="160" t="s">
        <v>26</v>
      </c>
      <c r="H23" s="159">
        <f>HLOOKUP(Input!$B$3,'Real RPTM'!$BD$3:$CC$74,B23,FALSE)</f>
        <v>-9.3661277091112716E-3</v>
      </c>
      <c r="I23" s="287"/>
      <c r="J23" s="92"/>
    </row>
    <row r="24" spans="1:12" s="64" customFormat="1" ht="13" hidden="1" x14ac:dyDescent="0.3">
      <c r="A24" s="240">
        <f t="shared" si="0"/>
        <v>0</v>
      </c>
      <c r="B24" s="242">
        <v>15</v>
      </c>
      <c r="C24" s="187" t="s">
        <v>33</v>
      </c>
      <c r="D24" s="160" t="str">
        <f>IF(C24=0,"",VLOOKUP(C24,'Commodity Code List'!$B$2:$C$18,2,FALSE))</f>
        <v>0113, 0114</v>
      </c>
      <c r="E24" s="160" t="s">
        <v>27</v>
      </c>
      <c r="F24" s="160" t="s">
        <v>34</v>
      </c>
      <c r="G24" s="160" t="s">
        <v>35</v>
      </c>
      <c r="H24" s="159">
        <f>HLOOKUP(Input!$B$3,'Real RPTM'!$BD$3:$CC$74,B24,FALSE)</f>
        <v>2.5350410724910066E-2</v>
      </c>
      <c r="I24" s="287"/>
      <c r="J24" s="92"/>
    </row>
    <row r="25" spans="1:12" s="64" customFormat="1" ht="13" hidden="1" x14ac:dyDescent="0.3">
      <c r="A25" s="240">
        <f t="shared" si="0"/>
        <v>0</v>
      </c>
      <c r="B25" s="242">
        <v>61</v>
      </c>
      <c r="C25" s="187" t="s">
        <v>56</v>
      </c>
      <c r="D25" s="160" t="str">
        <f>IF(C25=0,"",VLOOKUP(C25,'Commodity Code List'!$B$2:$C$18,2,FALSE))</f>
        <v>33</v>
      </c>
      <c r="E25" s="160" t="s">
        <v>27</v>
      </c>
      <c r="F25" s="160" t="s">
        <v>26</v>
      </c>
      <c r="G25" s="160" t="s">
        <v>26</v>
      </c>
      <c r="H25" s="159">
        <f>HLOOKUP(Input!$B$3,'Real RPTM'!$BD$3:$CC$74,B25,FALSE)</f>
        <v>9.1770375336611032E-2</v>
      </c>
      <c r="I25" s="287"/>
      <c r="J25" s="92"/>
    </row>
    <row r="26" spans="1:12" s="64" customFormat="1" ht="13" hidden="1" x14ac:dyDescent="0.3">
      <c r="A26" s="240">
        <f t="shared" si="0"/>
        <v>0</v>
      </c>
      <c r="B26" s="242">
        <v>40</v>
      </c>
      <c r="C26" s="188" t="s">
        <v>42</v>
      </c>
      <c r="D26" s="160" t="str">
        <f>IF(C26=0,"",VLOOKUP(C26,'Commodity Code List'!$B$2:$C$18,2,FALSE))</f>
        <v>14</v>
      </c>
      <c r="E26" s="158" t="s">
        <v>27</v>
      </c>
      <c r="F26" s="158" t="s">
        <v>26</v>
      </c>
      <c r="G26" s="158" t="s">
        <v>26</v>
      </c>
      <c r="H26" s="159">
        <f>HLOOKUP(Input!$B$3,'Real RPTM'!$BD$3:$CC$74,B26,FALSE)</f>
        <v>-8.0395259826391285E-3</v>
      </c>
      <c r="I26" s="287"/>
      <c r="J26" s="92"/>
    </row>
    <row r="27" spans="1:12" s="64" customFormat="1" ht="13" hidden="1" x14ac:dyDescent="0.3">
      <c r="A27" s="240">
        <f t="shared" si="0"/>
        <v>0</v>
      </c>
      <c r="B27" s="242">
        <v>65</v>
      </c>
      <c r="C27" s="188" t="s">
        <v>58</v>
      </c>
      <c r="D27" s="160" t="str">
        <f>IF(C27=0,"",VLOOKUP(C27,'Commodity Code List'!$B$2:$C$18,2,FALSE))</f>
        <v>37</v>
      </c>
      <c r="E27" s="158" t="s">
        <v>28</v>
      </c>
      <c r="F27" s="158" t="s">
        <v>26</v>
      </c>
      <c r="G27" s="158" t="s">
        <v>26</v>
      </c>
      <c r="H27" s="159">
        <f>HLOOKUP(Input!$B$3,'Real RPTM'!$BD$3:$CC$74,B27,FALSE)</f>
        <v>7.9002871974538591E-2</v>
      </c>
      <c r="I27" s="287"/>
      <c r="J27" s="92"/>
    </row>
    <row r="28" spans="1:12" s="64" customFormat="1" ht="13" hidden="1" x14ac:dyDescent="0.3">
      <c r="A28" s="240">
        <f t="shared" si="0"/>
        <v>0</v>
      </c>
      <c r="B28" s="242">
        <v>43</v>
      </c>
      <c r="C28" s="187" t="s">
        <v>44</v>
      </c>
      <c r="D28" s="160" t="str">
        <f>IF(C28=0,"",VLOOKUP(C28,'Commodity Code List'!$B$2:$C$18,2,FALSE))</f>
        <v>20</v>
      </c>
      <c r="E28" s="160" t="s">
        <v>27</v>
      </c>
      <c r="F28" s="160" t="s">
        <v>26</v>
      </c>
      <c r="G28" s="160" t="s">
        <v>26</v>
      </c>
      <c r="H28" s="159">
        <f>HLOOKUP(Input!$B$3,'Real RPTM'!$BD$3:$CC$74,B28,FALSE)</f>
        <v>2.2500634517600426E-2</v>
      </c>
      <c r="I28" s="287"/>
      <c r="J28" s="92"/>
    </row>
    <row r="29" spans="1:12" s="64" customFormat="1" ht="13" hidden="1" x14ac:dyDescent="0.3">
      <c r="A29" s="240">
        <f t="shared" si="0"/>
        <v>0</v>
      </c>
      <c r="B29" s="242">
        <v>52</v>
      </c>
      <c r="C29" s="188" t="s">
        <v>50</v>
      </c>
      <c r="D29" s="160" t="str">
        <f>IF(C29=0,"",VLOOKUP(C29,'Commodity Code List'!$B$2:$C$18,2,FALSE))</f>
        <v>28</v>
      </c>
      <c r="E29" s="160" t="s">
        <v>27</v>
      </c>
      <c r="F29" s="160" t="s">
        <v>26</v>
      </c>
      <c r="G29" s="160" t="s">
        <v>26</v>
      </c>
      <c r="H29" s="159">
        <f>HLOOKUP(Input!$B$3,'Real RPTM'!$BD$3:$CC$74,B29,FALSE)</f>
        <v>3.3137580209327222E-2</v>
      </c>
      <c r="I29" s="287"/>
      <c r="J29" s="92"/>
    </row>
    <row r="30" spans="1:12" s="64" customFormat="1" ht="13" hidden="1" x14ac:dyDescent="0.3">
      <c r="A30" s="240">
        <f t="shared" si="0"/>
        <v>0</v>
      </c>
      <c r="B30" s="242">
        <v>63</v>
      </c>
      <c r="C30" s="188" t="s">
        <v>58</v>
      </c>
      <c r="D30" s="160" t="str">
        <f>IF(C30=0,"",VLOOKUP(C30,'Commodity Code List'!$B$2:$C$18,2,FALSE))</f>
        <v>37</v>
      </c>
      <c r="E30" s="160" t="s">
        <v>25</v>
      </c>
      <c r="F30" s="160" t="s">
        <v>26</v>
      </c>
      <c r="G30" s="160" t="s">
        <v>26</v>
      </c>
      <c r="H30" s="159">
        <f>HLOOKUP(Input!$B$3,'Real RPTM'!$BD$3:$CC$74,B30,FALSE)</f>
        <v>2.5515495994105519E-2</v>
      </c>
      <c r="I30" s="287"/>
      <c r="J30" s="92"/>
    </row>
    <row r="31" spans="1:12" s="64" customFormat="1" ht="13" hidden="1" x14ac:dyDescent="0.3">
      <c r="A31" s="240">
        <f t="shared" si="0"/>
        <v>0</v>
      </c>
      <c r="B31" s="242">
        <v>56</v>
      </c>
      <c r="C31" s="187" t="s">
        <v>52</v>
      </c>
      <c r="D31" s="160" t="str">
        <f>IF(C31=0,"",VLOOKUP(C31,'Commodity Code List'!$B$2:$C$18,2,FALSE))</f>
        <v>29</v>
      </c>
      <c r="E31" s="158" t="s">
        <v>28</v>
      </c>
      <c r="F31" s="158" t="s">
        <v>26</v>
      </c>
      <c r="G31" s="158" t="s">
        <v>26</v>
      </c>
      <c r="H31" s="159">
        <f>HLOOKUP(Input!$B$3,'Real RPTM'!$BD$3:$CC$74,B31,FALSE)</f>
        <v>8.7385286620291769E-3</v>
      </c>
      <c r="I31" s="287"/>
      <c r="J31" s="92"/>
    </row>
    <row r="32" spans="1:12" s="64" customFormat="1" ht="13" hidden="1" x14ac:dyDescent="0.3">
      <c r="A32" s="240">
        <f t="shared" si="0"/>
        <v>0</v>
      </c>
      <c r="B32" s="242">
        <v>45</v>
      </c>
      <c r="C32" s="188" t="s">
        <v>46</v>
      </c>
      <c r="D32" s="160" t="str">
        <f>IF(C32=0,"",VLOOKUP(C32,'Commodity Code List'!$B$2:$C$18,2,FALSE))</f>
        <v>24</v>
      </c>
      <c r="E32" s="160" t="s">
        <v>25</v>
      </c>
      <c r="F32" s="160" t="s">
        <v>26</v>
      </c>
      <c r="G32" s="160" t="s">
        <v>26</v>
      </c>
      <c r="H32" s="159">
        <f>HLOOKUP(Input!$B$3,'Real RPTM'!$BD$3:$CC$74,B32,FALSE)</f>
        <v>5.2147616904263394E-4</v>
      </c>
      <c r="I32" s="287"/>
      <c r="J32" s="92"/>
    </row>
    <row r="33" spans="1:10" s="64" customFormat="1" ht="13" hidden="1" x14ac:dyDescent="0.3">
      <c r="A33" s="240">
        <f t="shared" si="0"/>
        <v>0</v>
      </c>
      <c r="B33" s="242">
        <v>22</v>
      </c>
      <c r="C33" s="187" t="s">
        <v>33</v>
      </c>
      <c r="D33" s="160" t="str">
        <f>IF(C33=0,"",VLOOKUP(C33,'Commodity Code List'!$B$2:$C$18,2,FALSE))</f>
        <v>0113, 0114</v>
      </c>
      <c r="E33" s="160" t="s">
        <v>28</v>
      </c>
      <c r="F33" s="160" t="s">
        <v>36</v>
      </c>
      <c r="G33" s="160" t="s">
        <v>25</v>
      </c>
      <c r="H33" s="159">
        <f>HLOOKUP(Input!$B$3,'Real RPTM'!$BD$3:$CC$74,B33,FALSE)</f>
        <v>2.0005318200945199E-2</v>
      </c>
      <c r="I33" s="287"/>
      <c r="J33" s="92"/>
    </row>
    <row r="34" spans="1:10" s="64" customFormat="1" ht="13" hidden="1" x14ac:dyDescent="0.3">
      <c r="A34" s="240">
        <f t="shared" si="0"/>
        <v>0</v>
      </c>
      <c r="B34" s="242">
        <v>41</v>
      </c>
      <c r="C34" s="188" t="s">
        <v>42</v>
      </c>
      <c r="D34" s="160" t="str">
        <f>IF(C34=0,"",VLOOKUP(C34,'Commodity Code List'!$B$2:$C$18,2,FALSE))</f>
        <v>14</v>
      </c>
      <c r="E34" s="158" t="s">
        <v>28</v>
      </c>
      <c r="F34" s="158" t="s">
        <v>26</v>
      </c>
      <c r="G34" s="158" t="s">
        <v>26</v>
      </c>
      <c r="H34" s="159">
        <f>HLOOKUP(Input!$B$3,'Real RPTM'!$BD$3:$CC$74,B34,FALSE)</f>
        <v>6.1846418239543954E-2</v>
      </c>
      <c r="I34" s="287"/>
      <c r="J34" s="92"/>
    </row>
    <row r="35" spans="1:10" s="64" customFormat="1" ht="13" hidden="1" x14ac:dyDescent="0.3">
      <c r="A35" s="240">
        <f t="shared" ref="A35:A66" si="1">IF(H35&gt;0.1,1,IF(H35&lt;-0.1,1,0))</f>
        <v>0</v>
      </c>
      <c r="B35" s="242">
        <v>20</v>
      </c>
      <c r="C35" s="187" t="s">
        <v>33</v>
      </c>
      <c r="D35" s="160" t="str">
        <f>IF(C35=0,"",VLOOKUP(C35,'Commodity Code List'!$B$2:$C$18,2,FALSE))</f>
        <v>0113, 0114</v>
      </c>
      <c r="E35" s="158" t="s">
        <v>28</v>
      </c>
      <c r="F35" s="158" t="s">
        <v>34</v>
      </c>
      <c r="G35" s="158" t="s">
        <v>27</v>
      </c>
      <c r="H35" s="159">
        <f>HLOOKUP(Input!$B$3,'Real RPTM'!$BD$3:$CC$74,B35,FALSE)</f>
        <v>4.1825077532948063E-2</v>
      </c>
      <c r="I35" s="287"/>
      <c r="J35" s="92"/>
    </row>
    <row r="36" spans="1:10" s="64" customFormat="1" ht="13" hidden="1" x14ac:dyDescent="0.3">
      <c r="A36" s="240">
        <f t="shared" si="1"/>
        <v>0</v>
      </c>
      <c r="B36" s="242">
        <v>57</v>
      </c>
      <c r="C36" s="188" t="s">
        <v>54</v>
      </c>
      <c r="D36" s="160" t="str">
        <f>IF(C36=0,"",VLOOKUP(C36,'Commodity Code List'!$B$2:$C$18,2,FALSE))</f>
        <v>32</v>
      </c>
      <c r="E36" s="158" t="s">
        <v>25</v>
      </c>
      <c r="F36" s="158" t="s">
        <v>26</v>
      </c>
      <c r="G36" s="158" t="s">
        <v>26</v>
      </c>
      <c r="H36" s="159">
        <f>HLOOKUP(Input!$B$3,'Real RPTM'!$BD$3:$CC$74,B36,FALSE)</f>
        <v>2.4800606219504751E-2</v>
      </c>
      <c r="I36" s="287"/>
      <c r="J36" s="92"/>
    </row>
    <row r="37" spans="1:10" s="64" customFormat="1" ht="13" hidden="1" x14ac:dyDescent="0.3">
      <c r="A37" s="240">
        <f t="shared" si="1"/>
        <v>0</v>
      </c>
      <c r="B37" s="242">
        <v>54</v>
      </c>
      <c r="C37" s="187" t="s">
        <v>52</v>
      </c>
      <c r="D37" s="160" t="str">
        <f>IF(C37=0,"",VLOOKUP(C37,'Commodity Code List'!$B$2:$C$18,2,FALSE))</f>
        <v>29</v>
      </c>
      <c r="E37" s="160" t="s">
        <v>25</v>
      </c>
      <c r="F37" s="160" t="s">
        <v>26</v>
      </c>
      <c r="G37" s="160" t="s">
        <v>26</v>
      </c>
      <c r="H37" s="159">
        <f>HLOOKUP(Input!$B$3,'Real RPTM'!$BD$3:$CC$74,B37,FALSE)</f>
        <v>3.6650552327079478E-2</v>
      </c>
      <c r="I37" s="287"/>
      <c r="J37" s="92"/>
    </row>
    <row r="38" spans="1:10" s="64" customFormat="1" ht="13" hidden="1" x14ac:dyDescent="0.3">
      <c r="A38" s="240">
        <f t="shared" si="1"/>
        <v>0</v>
      </c>
      <c r="B38" s="242">
        <v>64</v>
      </c>
      <c r="C38" s="188" t="s">
        <v>58</v>
      </c>
      <c r="D38" s="160" t="str">
        <f>IF(C38=0,"",VLOOKUP(C38,'Commodity Code List'!$B$2:$C$18,2,FALSE))</f>
        <v>37</v>
      </c>
      <c r="E38" s="158" t="s">
        <v>27</v>
      </c>
      <c r="F38" s="158" t="s">
        <v>26</v>
      </c>
      <c r="G38" s="158" t="s">
        <v>26</v>
      </c>
      <c r="H38" s="159">
        <f>HLOOKUP(Input!$B$3,'Real RPTM'!$BD$3:$CC$74,B38,FALSE)</f>
        <v>8.7020284721947228E-2</v>
      </c>
      <c r="I38" s="287"/>
      <c r="J38" s="92"/>
    </row>
    <row r="39" spans="1:10" s="64" customFormat="1" ht="13" hidden="1" x14ac:dyDescent="0.3">
      <c r="A39" s="240">
        <f t="shared" si="1"/>
        <v>1</v>
      </c>
      <c r="B39" s="242">
        <v>50</v>
      </c>
      <c r="C39" s="187" t="s">
        <v>48</v>
      </c>
      <c r="D39" s="160" t="str">
        <f>IF(C39=0,"",VLOOKUP(C39,'Commodity Code List'!$B$2:$C$18,2,FALSE))</f>
        <v>26</v>
      </c>
      <c r="E39" s="158" t="s">
        <v>28</v>
      </c>
      <c r="F39" s="158" t="s">
        <v>26</v>
      </c>
      <c r="G39" s="158" t="s">
        <v>26</v>
      </c>
      <c r="H39" s="159">
        <f>HLOOKUP(Input!$B$3,'Real RPTM'!$BD$3:$CC$74,B39,FALSE)</f>
        <v>0.12934668624128998</v>
      </c>
      <c r="I39" s="287"/>
      <c r="J39" s="92"/>
    </row>
    <row r="40" spans="1:10" s="64" customFormat="1" ht="13" hidden="1" x14ac:dyDescent="0.3">
      <c r="A40" s="240">
        <f t="shared" si="1"/>
        <v>0</v>
      </c>
      <c r="B40" s="242">
        <v>18</v>
      </c>
      <c r="C40" s="187" t="s">
        <v>33</v>
      </c>
      <c r="D40" s="160" t="str">
        <f>IF(C40=0,"",VLOOKUP(C40,'Commodity Code List'!$B$2:$C$18,2,FALSE))</f>
        <v>0113, 0114</v>
      </c>
      <c r="E40" s="160" t="s">
        <v>27</v>
      </c>
      <c r="F40" s="160" t="s">
        <v>36</v>
      </c>
      <c r="G40" s="160" t="s">
        <v>35</v>
      </c>
      <c r="H40" s="159">
        <f>HLOOKUP(Input!$B$3,'Real RPTM'!$BD$3:$CC$74,B40,FALSE)</f>
        <v>7.1903988482379999E-2</v>
      </c>
      <c r="I40" s="287"/>
      <c r="J40" s="92"/>
    </row>
    <row r="41" spans="1:10" s="64" customFormat="1" ht="13" hidden="1" x14ac:dyDescent="0.3">
      <c r="A41" s="240">
        <f t="shared" si="1"/>
        <v>1</v>
      </c>
      <c r="B41" s="242">
        <v>5</v>
      </c>
      <c r="C41" s="187" t="s">
        <v>24</v>
      </c>
      <c r="D41" s="160" t="str">
        <f>IF(C41=0,"",VLOOKUP(C41,'Commodity Code List'!$B$2:$C$18,2,FALSE))</f>
        <v>-</v>
      </c>
      <c r="E41" s="158" t="s">
        <v>29</v>
      </c>
      <c r="F41" s="158" t="s">
        <v>26</v>
      </c>
      <c r="G41" s="158" t="s">
        <v>26</v>
      </c>
      <c r="H41" s="159">
        <f>HLOOKUP(Input!$B$3,'Real RPTM'!$BD$3:$CC$74,B41,FALSE)</f>
        <v>0.18603010145031762</v>
      </c>
      <c r="I41" s="287"/>
      <c r="J41" s="92"/>
    </row>
    <row r="42" spans="1:10" s="64" customFormat="1" ht="13" hidden="1" x14ac:dyDescent="0.3">
      <c r="A42" s="240">
        <f t="shared" si="1"/>
        <v>1</v>
      </c>
      <c r="B42" s="242">
        <v>3</v>
      </c>
      <c r="C42" s="187" t="s">
        <v>24</v>
      </c>
      <c r="D42" s="160" t="str">
        <f>IF(C42=0,"",VLOOKUP(C42,'Commodity Code List'!$B$2:$C$18,2,FALSE))</f>
        <v>-</v>
      </c>
      <c r="E42" s="158" t="s">
        <v>27</v>
      </c>
      <c r="F42" s="158" t="s">
        <v>26</v>
      </c>
      <c r="G42" s="158" t="s">
        <v>26</v>
      </c>
      <c r="H42" s="159">
        <f>HLOOKUP(Input!$B$3,'Real RPTM'!$BD$3:$CC$74,B42,FALSE)</f>
        <v>0.14090108419305292</v>
      </c>
      <c r="I42" s="287"/>
      <c r="J42" s="92"/>
    </row>
    <row r="43" spans="1:10" s="64" customFormat="1" ht="13" hidden="1" x14ac:dyDescent="0.3">
      <c r="A43" s="240">
        <f t="shared" si="1"/>
        <v>0</v>
      </c>
      <c r="B43" s="242">
        <v>16</v>
      </c>
      <c r="C43" s="187" t="s">
        <v>33</v>
      </c>
      <c r="D43" s="160" t="str">
        <f>IF(C43=0,"",VLOOKUP(C43,'Commodity Code List'!$B$2:$C$18,2,FALSE))</f>
        <v>0113, 0114</v>
      </c>
      <c r="E43" s="158" t="s">
        <v>27</v>
      </c>
      <c r="F43" s="158" t="s">
        <v>36</v>
      </c>
      <c r="G43" s="158" t="s">
        <v>25</v>
      </c>
      <c r="H43" s="159">
        <f>HLOOKUP(Input!$B$3,'Real RPTM'!$BD$3:$CC$74,B43,FALSE)</f>
        <v>1.4093941865544801E-2</v>
      </c>
      <c r="I43" s="287"/>
      <c r="J43" s="92"/>
    </row>
    <row r="44" spans="1:10" s="64" customFormat="1" ht="13" hidden="1" x14ac:dyDescent="0.3">
      <c r="A44" s="240">
        <f t="shared" si="1"/>
        <v>0</v>
      </c>
      <c r="B44" s="242">
        <v>67</v>
      </c>
      <c r="C44" s="187" t="s">
        <v>60</v>
      </c>
      <c r="D44" s="160" t="str">
        <f>IF(C44=0,"",VLOOKUP(C44,'Commodity Code List'!$B$2:$C$18,2,FALSE))</f>
        <v>40</v>
      </c>
      <c r="E44" s="158" t="s">
        <v>27</v>
      </c>
      <c r="F44" s="158" t="s">
        <v>26</v>
      </c>
      <c r="G44" s="158" t="s">
        <v>26</v>
      </c>
      <c r="H44" s="159">
        <f>HLOOKUP(Input!$B$3,'Real RPTM'!$BD$3:$CC$74,B44,FALSE)</f>
        <v>7.1405756896577577E-2</v>
      </c>
      <c r="I44" s="287"/>
      <c r="J44" s="92"/>
    </row>
    <row r="45" spans="1:10" s="64" customFormat="1" ht="13" hidden="1" x14ac:dyDescent="0.3">
      <c r="A45" s="240">
        <f t="shared" si="1"/>
        <v>1</v>
      </c>
      <c r="B45" s="242">
        <v>53</v>
      </c>
      <c r="C45" s="188" t="s">
        <v>50</v>
      </c>
      <c r="D45" s="160" t="str">
        <f>IF(C45=0,"",VLOOKUP(C45,'Commodity Code List'!$B$2:$C$18,2,FALSE))</f>
        <v>28</v>
      </c>
      <c r="E45" s="160" t="s">
        <v>28</v>
      </c>
      <c r="F45" s="160" t="s">
        <v>26</v>
      </c>
      <c r="G45" s="160" t="s">
        <v>26</v>
      </c>
      <c r="H45" s="159">
        <f>HLOOKUP(Input!$B$3,'Real RPTM'!$BD$3:$CC$74,B45,FALSE)</f>
        <v>0.11313144474663628</v>
      </c>
      <c r="I45" s="287"/>
      <c r="J45" s="92"/>
    </row>
    <row r="46" spans="1:10" s="64" customFormat="1" ht="13" hidden="1" x14ac:dyDescent="0.3">
      <c r="A46" s="240">
        <f t="shared" si="1"/>
        <v>0</v>
      </c>
      <c r="B46" s="242">
        <v>19</v>
      </c>
      <c r="C46" s="187" t="s">
        <v>33</v>
      </c>
      <c r="D46" s="160" t="str">
        <f>IF(C46=0,"",VLOOKUP(C46,'Commodity Code List'!$B$2:$C$18,2,FALSE))</f>
        <v>0113, 0114</v>
      </c>
      <c r="E46" s="160" t="s">
        <v>28</v>
      </c>
      <c r="F46" s="160" t="s">
        <v>34</v>
      </c>
      <c r="G46" s="160" t="s">
        <v>25</v>
      </c>
      <c r="H46" s="159">
        <f>HLOOKUP(Input!$B$3,'Real RPTM'!$BD$3:$CC$74,B46,FALSE)</f>
        <v>3.1627128182411424E-2</v>
      </c>
      <c r="I46" s="287"/>
      <c r="J46" s="92"/>
    </row>
    <row r="47" spans="1:10" s="64" customFormat="1" ht="13" hidden="1" x14ac:dyDescent="0.3">
      <c r="A47" s="240">
        <f t="shared" si="1"/>
        <v>1</v>
      </c>
      <c r="B47" s="242">
        <v>44</v>
      </c>
      <c r="C47" s="187" t="s">
        <v>44</v>
      </c>
      <c r="D47" s="160" t="str">
        <f>IF(C47=0,"",VLOOKUP(C47,'Commodity Code List'!$B$2:$C$18,2,FALSE))</f>
        <v>20</v>
      </c>
      <c r="E47" s="158" t="s">
        <v>28</v>
      </c>
      <c r="F47" s="158" t="s">
        <v>26</v>
      </c>
      <c r="G47" s="158" t="s">
        <v>26</v>
      </c>
      <c r="H47" s="159">
        <f>HLOOKUP(Input!$B$3,'Real RPTM'!$BD$3:$CC$74,B47,FALSE)</f>
        <v>0.16237299975360808</v>
      </c>
      <c r="I47" s="287"/>
      <c r="J47" s="92"/>
    </row>
    <row r="48" spans="1:10" s="64" customFormat="1" ht="13" hidden="1" x14ac:dyDescent="0.3">
      <c r="A48" s="240">
        <f t="shared" si="1"/>
        <v>1</v>
      </c>
      <c r="B48" s="242">
        <v>4</v>
      </c>
      <c r="C48" s="187" t="s">
        <v>24</v>
      </c>
      <c r="D48" s="160" t="str">
        <f>IF(C48=0,"",VLOOKUP(C48,'Commodity Code List'!$B$2:$C$18,2,FALSE))</f>
        <v>-</v>
      </c>
      <c r="E48" s="158" t="s">
        <v>28</v>
      </c>
      <c r="F48" s="158" t="s">
        <v>26</v>
      </c>
      <c r="G48" s="158" t="s">
        <v>26</v>
      </c>
      <c r="H48" s="159">
        <f>HLOOKUP(Input!$B$3,'Real RPTM'!$BD$3:$CC$74,B48,FALSE)</f>
        <v>0.14423238744203526</v>
      </c>
      <c r="I48" s="287"/>
      <c r="J48" s="92"/>
    </row>
    <row r="49" spans="1:10" s="64" customFormat="1" ht="13" hidden="1" x14ac:dyDescent="0.3">
      <c r="A49" s="240">
        <f t="shared" si="1"/>
        <v>0</v>
      </c>
      <c r="B49" s="242">
        <v>59</v>
      </c>
      <c r="C49" s="188" t="s">
        <v>54</v>
      </c>
      <c r="D49" s="160" t="str">
        <f>IF(C49=0,"",VLOOKUP(C49,'Commodity Code List'!$B$2:$C$18,2,FALSE))</f>
        <v>32</v>
      </c>
      <c r="E49" s="160" t="s">
        <v>28</v>
      </c>
      <c r="F49" s="160" t="s">
        <v>26</v>
      </c>
      <c r="G49" s="160" t="s">
        <v>26</v>
      </c>
      <c r="H49" s="159">
        <f>HLOOKUP(Input!$B$3,'Real RPTM'!$BD$3:$CC$74,B49,FALSE)</f>
        <v>8.6988431807412336E-2</v>
      </c>
      <c r="I49" s="287"/>
      <c r="J49" s="92"/>
    </row>
    <row r="50" spans="1:10" s="64" customFormat="1" ht="13" hidden="1" x14ac:dyDescent="0.3">
      <c r="A50" s="240">
        <f t="shared" si="1"/>
        <v>0</v>
      </c>
      <c r="B50" s="242">
        <v>58</v>
      </c>
      <c r="C50" s="188" t="s">
        <v>54</v>
      </c>
      <c r="D50" s="160" t="str">
        <f>IF(C50=0,"",VLOOKUP(C50,'Commodity Code List'!$B$2:$C$18,2,FALSE))</f>
        <v>32</v>
      </c>
      <c r="E50" s="160" t="s">
        <v>27</v>
      </c>
      <c r="F50" s="160" t="s">
        <v>26</v>
      </c>
      <c r="G50" s="160" t="s">
        <v>26</v>
      </c>
      <c r="H50" s="159">
        <f>HLOOKUP(Input!$B$3,'Real RPTM'!$BD$3:$CC$74,B50,FALSE)</f>
        <v>7.5068054026960152E-2</v>
      </c>
      <c r="I50" s="287"/>
      <c r="J50" s="92"/>
    </row>
    <row r="51" spans="1:10" s="64" customFormat="1" ht="13" hidden="1" x14ac:dyDescent="0.3">
      <c r="A51" s="240">
        <f t="shared" si="1"/>
        <v>0</v>
      </c>
      <c r="B51" s="242">
        <v>48</v>
      </c>
      <c r="C51" s="187" t="s">
        <v>48</v>
      </c>
      <c r="D51" s="160" t="str">
        <f>IF(C51=0,"",VLOOKUP(C51,'Commodity Code List'!$B$2:$C$18,2,FALSE))</f>
        <v>26</v>
      </c>
      <c r="E51" s="160" t="s">
        <v>25</v>
      </c>
      <c r="F51" s="160" t="s">
        <v>26</v>
      </c>
      <c r="G51" s="160" t="s">
        <v>26</v>
      </c>
      <c r="H51" s="159">
        <f>HLOOKUP(Input!$B$3,'Real RPTM'!$BD$3:$CC$74,B51,FALSE)</f>
        <v>4.476008020707356E-2</v>
      </c>
      <c r="I51" s="287"/>
      <c r="J51" s="92"/>
    </row>
    <row r="52" spans="1:10" s="64" customFormat="1" ht="13" hidden="1" x14ac:dyDescent="0.3">
      <c r="A52" s="240">
        <f t="shared" si="1"/>
        <v>0</v>
      </c>
      <c r="B52" s="242">
        <v>62</v>
      </c>
      <c r="C52" s="187" t="s">
        <v>56</v>
      </c>
      <c r="D52" s="160" t="str">
        <f>IF(C52=0,"",VLOOKUP(C52,'Commodity Code List'!$B$2:$C$18,2,FALSE))</f>
        <v>33</v>
      </c>
      <c r="E52" s="160" t="s">
        <v>28</v>
      </c>
      <c r="F52" s="160" t="s">
        <v>26</v>
      </c>
      <c r="G52" s="160" t="s">
        <v>26</v>
      </c>
      <c r="H52" s="159">
        <f>HLOOKUP(Input!$B$3,'Real RPTM'!$BD$3:$CC$74,B52,FALSE)</f>
        <v>7.9333084985431457E-2</v>
      </c>
      <c r="I52" s="287"/>
      <c r="J52" s="92"/>
    </row>
    <row r="53" spans="1:10" s="64" customFormat="1" ht="13" hidden="1" x14ac:dyDescent="0.3">
      <c r="A53" s="240">
        <f t="shared" si="1"/>
        <v>1</v>
      </c>
      <c r="B53" s="242">
        <v>35</v>
      </c>
      <c r="C53" s="188" t="s">
        <v>40</v>
      </c>
      <c r="D53" s="160" t="str">
        <f>IF(C53=0,"",VLOOKUP(C53,'Commodity Code List'!$B$2:$C$18,2,FALSE))</f>
        <v>11</v>
      </c>
      <c r="E53" s="158" t="s">
        <v>29</v>
      </c>
      <c r="F53" s="158" t="s">
        <v>36</v>
      </c>
      <c r="G53" s="158" t="s">
        <v>26</v>
      </c>
      <c r="H53" s="159">
        <f>HLOOKUP(Input!$B$3,'Real RPTM'!$BD$3:$CC$74,B53,FALSE)</f>
        <v>0.1753138314941578</v>
      </c>
      <c r="I53" s="287"/>
      <c r="J53" s="92"/>
    </row>
    <row r="54" spans="1:10" s="64" customFormat="1" ht="13" hidden="1" x14ac:dyDescent="0.3">
      <c r="A54" s="240">
        <f t="shared" si="1"/>
        <v>1</v>
      </c>
      <c r="B54" s="242">
        <v>47</v>
      </c>
      <c r="C54" s="188" t="s">
        <v>46</v>
      </c>
      <c r="D54" s="160" t="str">
        <f>IF(C54=0,"",VLOOKUP(C54,'Commodity Code List'!$B$2:$C$18,2,FALSE))</f>
        <v>24</v>
      </c>
      <c r="E54" s="160" t="s">
        <v>28</v>
      </c>
      <c r="F54" s="160" t="s">
        <v>26</v>
      </c>
      <c r="G54" s="160" t="s">
        <v>26</v>
      </c>
      <c r="H54" s="159">
        <f>HLOOKUP(Input!$B$3,'Real RPTM'!$BD$3:$CC$74,B54,FALSE)</f>
        <v>0.14337569191731614</v>
      </c>
      <c r="I54" s="287"/>
      <c r="J54" s="92"/>
    </row>
    <row r="55" spans="1:10" s="64" customFormat="1" ht="13" hidden="1" x14ac:dyDescent="0.3">
      <c r="A55" s="240">
        <f t="shared" si="1"/>
        <v>0</v>
      </c>
      <c r="B55" s="242">
        <v>39</v>
      </c>
      <c r="C55" s="188" t="s">
        <v>42</v>
      </c>
      <c r="D55" s="160" t="str">
        <f>IF(C55=0,"",VLOOKUP(C55,'Commodity Code List'!$B$2:$C$18,2,FALSE))</f>
        <v>14</v>
      </c>
      <c r="E55" s="160" t="s">
        <v>25</v>
      </c>
      <c r="F55" s="160" t="s">
        <v>26</v>
      </c>
      <c r="G55" s="160" t="s">
        <v>26</v>
      </c>
      <c r="H55" s="159">
        <f>HLOOKUP(Input!$B$3,'Real RPTM'!$BD$3:$CC$74,B55,FALSE)</f>
        <v>-5.114694708312828E-2</v>
      </c>
      <c r="I55" s="287"/>
      <c r="J55" s="92"/>
    </row>
    <row r="56" spans="1:10" s="64" customFormat="1" ht="13" hidden="1" x14ac:dyDescent="0.3">
      <c r="A56" s="240">
        <f t="shared" si="1"/>
        <v>0</v>
      </c>
      <c r="B56" s="242">
        <v>10</v>
      </c>
      <c r="C56" s="187" t="s">
        <v>33</v>
      </c>
      <c r="D56" s="160" t="str">
        <f>IF(C56=0,"",VLOOKUP(C56,'Commodity Code List'!$B$2:$C$18,2,FALSE))</f>
        <v>0113, 0114</v>
      </c>
      <c r="E56" s="160" t="s">
        <v>25</v>
      </c>
      <c r="F56" s="160" t="s">
        <v>36</v>
      </c>
      <c r="G56" s="160" t="s">
        <v>25</v>
      </c>
      <c r="H56" s="159">
        <f>HLOOKUP(Input!$B$3,'Real RPTM'!$BD$3:$CC$74,B56,FALSE)</f>
        <v>1.4300525859829882E-2</v>
      </c>
      <c r="I56" s="287"/>
      <c r="J56" s="92"/>
    </row>
    <row r="57" spans="1:10" s="64" customFormat="1" ht="13" hidden="1" x14ac:dyDescent="0.3">
      <c r="A57" s="240">
        <f t="shared" si="1"/>
        <v>1</v>
      </c>
      <c r="B57" s="242">
        <v>6</v>
      </c>
      <c r="C57" s="188" t="s">
        <v>31</v>
      </c>
      <c r="D57" s="160" t="str">
        <f>IF(C57=0,"",VLOOKUP(C57,'Commodity Code List'!$B$2:$C$18,2,FALSE))</f>
        <v>01</v>
      </c>
      <c r="E57" s="160" t="s">
        <v>26</v>
      </c>
      <c r="F57" s="160" t="s">
        <v>26</v>
      </c>
      <c r="G57" s="160" t="s">
        <v>26</v>
      </c>
      <c r="H57" s="159">
        <f>HLOOKUP(Input!$B$3,'Real RPTM'!$BD$3:$CC$74,B57,FALSE)</f>
        <v>0.24238612737645848</v>
      </c>
      <c r="I57" s="287"/>
      <c r="J57" s="92"/>
    </row>
    <row r="58" spans="1:10" s="64" customFormat="1" ht="13" hidden="1" x14ac:dyDescent="0.3">
      <c r="A58" s="240">
        <f t="shared" si="1"/>
        <v>0</v>
      </c>
      <c r="B58" s="242">
        <v>46</v>
      </c>
      <c r="C58" s="188" t="s">
        <v>46</v>
      </c>
      <c r="D58" s="160" t="str">
        <f>IF(C58=0,"",VLOOKUP(C58,'Commodity Code List'!$B$2:$C$18,2,FALSE))</f>
        <v>24</v>
      </c>
      <c r="E58" s="158" t="s">
        <v>27</v>
      </c>
      <c r="F58" s="158" t="s">
        <v>26</v>
      </c>
      <c r="G58" s="158" t="s">
        <v>26</v>
      </c>
      <c r="H58" s="159">
        <f>HLOOKUP(Input!$B$3,'Real RPTM'!$BD$3:$CC$74,B58,FALSE)</f>
        <v>4.3500131813485776E-2</v>
      </c>
      <c r="I58" s="287"/>
      <c r="J58" s="92"/>
    </row>
    <row r="59" spans="1:10" s="64" customFormat="1" ht="13" hidden="1" x14ac:dyDescent="0.3">
      <c r="A59" s="240">
        <f t="shared" si="1"/>
        <v>1</v>
      </c>
      <c r="B59" s="242">
        <v>49</v>
      </c>
      <c r="C59" s="187" t="s">
        <v>48</v>
      </c>
      <c r="D59" s="160" t="str">
        <f>IF(C59=0,"",VLOOKUP(C59,'Commodity Code List'!$B$2:$C$18,2,FALSE))</f>
        <v>26</v>
      </c>
      <c r="E59" s="160" t="s">
        <v>27</v>
      </c>
      <c r="F59" s="160" t="s">
        <v>26</v>
      </c>
      <c r="G59" s="160" t="s">
        <v>26</v>
      </c>
      <c r="H59" s="159">
        <f>HLOOKUP(Input!$B$3,'Real RPTM'!$BD$3:$CC$74,B59,FALSE)</f>
        <v>0.10405142997710093</v>
      </c>
      <c r="I59" s="287"/>
      <c r="J59" s="92"/>
    </row>
    <row r="60" spans="1:10" s="64" customFormat="1" ht="13" x14ac:dyDescent="0.3">
      <c r="A60" s="240">
        <f t="shared" si="1"/>
        <v>0</v>
      </c>
      <c r="B60" s="242">
        <v>70</v>
      </c>
      <c r="C60" s="188" t="s">
        <v>62</v>
      </c>
      <c r="D60" s="160" t="str">
        <f>IF(C60=0,"",VLOOKUP(C60,'Commodity Code List'!$B$2:$C$18,2,FALSE))</f>
        <v>-</v>
      </c>
      <c r="E60" s="158" t="s">
        <v>27</v>
      </c>
      <c r="F60" s="158" t="s">
        <v>26</v>
      </c>
      <c r="G60" s="158" t="s">
        <v>26</v>
      </c>
      <c r="H60" s="159">
        <f>HLOOKUP(Input!$B$3,'Real RPTM'!$BD$3:$CC$74,B60,FALSE)</f>
        <v>4.2315973158551401E-2</v>
      </c>
      <c r="I60" s="287"/>
      <c r="J60" s="92"/>
    </row>
    <row r="61" spans="1:10" s="64" customFormat="1" ht="13" hidden="1" x14ac:dyDescent="0.3">
      <c r="A61" s="240">
        <f t="shared" si="1"/>
        <v>1</v>
      </c>
      <c r="B61" s="242">
        <v>71</v>
      </c>
      <c r="C61" s="188" t="s">
        <v>62</v>
      </c>
      <c r="D61" s="160" t="str">
        <f>IF(C61=0,"",VLOOKUP(C61,'Commodity Code List'!$B$2:$C$18,2,FALSE))</f>
        <v>-</v>
      </c>
      <c r="E61" s="160" t="s">
        <v>28</v>
      </c>
      <c r="F61" s="160" t="s">
        <v>26</v>
      </c>
      <c r="G61" s="160" t="s">
        <v>26</v>
      </c>
      <c r="H61" s="159">
        <f>HLOOKUP(Input!$B$3,'Real RPTM'!$BD$3:$CC$74,B61,FALSE)</f>
        <v>0.69612937199625868</v>
      </c>
      <c r="I61" s="287"/>
      <c r="J61" s="92"/>
    </row>
    <row r="62" spans="1:10" s="64" customFormat="1" ht="13" hidden="1" x14ac:dyDescent="0.3">
      <c r="A62" s="240">
        <f t="shared" si="1"/>
        <v>0</v>
      </c>
      <c r="B62" s="242">
        <v>55</v>
      </c>
      <c r="C62" s="187" t="s">
        <v>52</v>
      </c>
      <c r="D62" s="160" t="str">
        <f>IF(C62=0,"",VLOOKUP(C62,'Commodity Code List'!$B$2:$C$18,2,FALSE))</f>
        <v>29</v>
      </c>
      <c r="E62" s="158" t="s">
        <v>27</v>
      </c>
      <c r="F62" s="158" t="s">
        <v>26</v>
      </c>
      <c r="G62" s="158" t="s">
        <v>26</v>
      </c>
      <c r="H62" s="159">
        <f>HLOOKUP(Input!$B$3,'Real RPTM'!$BD$3:$CC$74,B62,FALSE)</f>
        <v>4.7512784002876618E-2</v>
      </c>
      <c r="I62" s="287"/>
      <c r="J62" s="92"/>
    </row>
    <row r="63" spans="1:10" s="64" customFormat="1" ht="13" hidden="1" x14ac:dyDescent="0.3">
      <c r="A63" s="240">
        <f t="shared" si="1"/>
        <v>1</v>
      </c>
      <c r="B63" s="242">
        <v>30</v>
      </c>
      <c r="C63" s="188" t="s">
        <v>40</v>
      </c>
      <c r="D63" s="160" t="str">
        <f>IF(C63=0,"",VLOOKUP(C63,'Commodity Code List'!$B$2:$C$18,2,FALSE))</f>
        <v>11</v>
      </c>
      <c r="E63" s="160" t="s">
        <v>27</v>
      </c>
      <c r="F63" s="160" t="s">
        <v>34</v>
      </c>
      <c r="G63" s="160" t="s">
        <v>26</v>
      </c>
      <c r="H63" s="159">
        <f>HLOOKUP(Input!$B$3,'Real RPTM'!$BD$3:$CC$74,B63,FALSE)</f>
        <v>0.24914052186933566</v>
      </c>
      <c r="I63" s="288"/>
      <c r="J63" s="92"/>
    </row>
    <row r="64" spans="1:10" s="64" customFormat="1" ht="13" hidden="1" x14ac:dyDescent="0.3">
      <c r="A64" s="240">
        <f t="shared" si="1"/>
        <v>1</v>
      </c>
      <c r="B64" s="242">
        <v>69</v>
      </c>
      <c r="C64" s="188" t="s">
        <v>62</v>
      </c>
      <c r="D64" s="160" t="str">
        <f>IF(C64=0,"",VLOOKUP(C64,'Commodity Code List'!$B$2:$C$18,2,FALSE))</f>
        <v>-</v>
      </c>
      <c r="E64" s="158" t="s">
        <v>25</v>
      </c>
      <c r="F64" s="158" t="s">
        <v>26</v>
      </c>
      <c r="G64" s="158" t="s">
        <v>26</v>
      </c>
      <c r="H64" s="159">
        <f>HLOOKUP(Input!$B$3,'Real RPTM'!$BD$3:$CC$74,B64,FALSE)</f>
        <v>0.19445233756010261</v>
      </c>
      <c r="I64" s="287"/>
      <c r="J64" s="92"/>
    </row>
    <row r="65" spans="1:10" s="64" customFormat="1" ht="13" hidden="1" x14ac:dyDescent="0.3">
      <c r="A65" s="240">
        <f t="shared" si="1"/>
        <v>1</v>
      </c>
      <c r="B65" s="242">
        <v>33</v>
      </c>
      <c r="C65" s="188" t="s">
        <v>40</v>
      </c>
      <c r="D65" s="160" t="str">
        <f>IF(C65=0,"",VLOOKUP(C65,'Commodity Code List'!$B$2:$C$18,2,FALSE))</f>
        <v>11</v>
      </c>
      <c r="E65" s="158" t="s">
        <v>28</v>
      </c>
      <c r="F65" s="158" t="s">
        <v>36</v>
      </c>
      <c r="G65" s="158" t="s">
        <v>26</v>
      </c>
      <c r="H65" s="159">
        <f>HLOOKUP(Input!$B$3,'Real RPTM'!$BD$3:$CC$74,B65,FALSE)</f>
        <v>0.11574035322663612</v>
      </c>
      <c r="I65" s="287"/>
      <c r="J65" s="92"/>
    </row>
    <row r="66" spans="1:10" s="64" customFormat="1" ht="13" x14ac:dyDescent="0.3">
      <c r="A66" s="240">
        <f t="shared" si="1"/>
        <v>1</v>
      </c>
      <c r="B66" s="242">
        <v>29</v>
      </c>
      <c r="C66" s="188" t="s">
        <v>40</v>
      </c>
      <c r="D66" s="160" t="str">
        <f>IF(C66=0,"",VLOOKUP(C66,'Commodity Code List'!$B$2:$C$18,2,FALSE))</f>
        <v>11</v>
      </c>
      <c r="E66" s="158" t="s">
        <v>25</v>
      </c>
      <c r="F66" s="158" t="s">
        <v>36</v>
      </c>
      <c r="G66" s="158" t="s">
        <v>26</v>
      </c>
      <c r="H66" s="159">
        <f>HLOOKUP(Input!$B$3,'Real RPTM'!$BD$3:$CC$74,B66,FALSE)</f>
        <v>0.15399960233696297</v>
      </c>
      <c r="I66" s="287"/>
      <c r="J66" s="92"/>
    </row>
    <row r="67" spans="1:10" s="64" customFormat="1" ht="13" x14ac:dyDescent="0.3">
      <c r="A67" s="240">
        <f t="shared" ref="A67:A72" si="2">IF(H67&gt;0.1,1,IF(H67&lt;-0.1,1,0))</f>
        <v>1</v>
      </c>
      <c r="B67" s="242">
        <v>31</v>
      </c>
      <c r="C67" s="188" t="s">
        <v>40</v>
      </c>
      <c r="D67" s="160" t="str">
        <f>IF(C67=0,"",VLOOKUP(C67,'Commodity Code List'!$B$2:$C$18,2,FALSE))</f>
        <v>11</v>
      </c>
      <c r="E67" s="160" t="s">
        <v>27</v>
      </c>
      <c r="F67" s="160" t="s">
        <v>36</v>
      </c>
      <c r="G67" s="160" t="s">
        <v>26</v>
      </c>
      <c r="H67" s="159">
        <f>HLOOKUP(Input!$B$3,'Real RPTM'!$BD$3:$CC$74,B67,FALSE)</f>
        <v>0.11290767087624021</v>
      </c>
      <c r="I67" s="287"/>
      <c r="J67" s="92"/>
    </row>
    <row r="68" spans="1:10" s="64" customFormat="1" ht="13" hidden="1" x14ac:dyDescent="0.3">
      <c r="A68" s="240">
        <f t="shared" si="2"/>
        <v>0</v>
      </c>
      <c r="B68" s="242">
        <v>17</v>
      </c>
      <c r="C68" s="187" t="s">
        <v>33</v>
      </c>
      <c r="D68" s="160" t="str">
        <f>IF(C68=0,"",VLOOKUP(C68,'Commodity Code List'!$B$2:$C$18,2,FALSE))</f>
        <v>0113, 0114</v>
      </c>
      <c r="E68" s="158" t="s">
        <v>27</v>
      </c>
      <c r="F68" s="158" t="s">
        <v>36</v>
      </c>
      <c r="G68" s="158" t="s">
        <v>27</v>
      </c>
      <c r="H68" s="159">
        <f>HLOOKUP(Input!$B$3,'Real RPTM'!$BD$3:$CC$74,B68,FALSE)</f>
        <v>4.3880203526468264E-2</v>
      </c>
      <c r="I68" s="287"/>
      <c r="J68" s="92"/>
    </row>
    <row r="69" spans="1:10" s="64" customFormat="1" ht="13" hidden="1" x14ac:dyDescent="0.3">
      <c r="A69" s="240">
        <f t="shared" si="2"/>
        <v>0</v>
      </c>
      <c r="B69" s="242">
        <v>8</v>
      </c>
      <c r="C69" s="187" t="s">
        <v>33</v>
      </c>
      <c r="D69" s="160" t="str">
        <f>IF(C69=0,"",VLOOKUP(C69,'Commodity Code List'!$B$2:$C$18,2,FALSE))</f>
        <v>0113, 0114</v>
      </c>
      <c r="E69" s="160" t="s">
        <v>25</v>
      </c>
      <c r="F69" s="160" t="s">
        <v>34</v>
      </c>
      <c r="G69" s="160" t="s">
        <v>27</v>
      </c>
      <c r="H69" s="159">
        <f>HLOOKUP(Input!$B$3,'Real RPTM'!$BD$3:$CC$74,B69,FALSE)</f>
        <v>7.6188298217557016E-2</v>
      </c>
      <c r="I69" s="287"/>
      <c r="J69" s="92"/>
    </row>
    <row r="70" spans="1:10" ht="13" x14ac:dyDescent="0.3">
      <c r="A70" s="240">
        <f t="shared" si="2"/>
        <v>1</v>
      </c>
      <c r="B70" s="242">
        <v>32</v>
      </c>
      <c r="C70" s="188" t="s">
        <v>40</v>
      </c>
      <c r="D70" s="160" t="str">
        <f>IF(C70=0,"",VLOOKUP(C70,'Commodity Code List'!$B$2:$C$18,2,FALSE))</f>
        <v>11</v>
      </c>
      <c r="E70" s="160" t="s">
        <v>28</v>
      </c>
      <c r="F70" s="160" t="s">
        <v>34</v>
      </c>
      <c r="G70" s="160" t="s">
        <v>26</v>
      </c>
      <c r="H70" s="159">
        <f>HLOOKUP(Input!$B$3,'Real RPTM'!$BD$3:$CC$74,B70,FALSE)</f>
        <v>0.23484423188021553</v>
      </c>
      <c r="I70" s="288"/>
      <c r="J70" s="92"/>
    </row>
    <row r="71" spans="1:10" ht="13" hidden="1" x14ac:dyDescent="0.3">
      <c r="A71" s="240">
        <f t="shared" si="2"/>
        <v>0</v>
      </c>
      <c r="B71" s="242">
        <v>11</v>
      </c>
      <c r="C71" s="187" t="s">
        <v>33</v>
      </c>
      <c r="D71" s="160" t="str">
        <f>IF(C71=0,"",VLOOKUP(C71,'Commodity Code List'!$B$2:$C$18,2,FALSE))</f>
        <v>0113, 0114</v>
      </c>
      <c r="E71" s="160" t="s">
        <v>25</v>
      </c>
      <c r="F71" s="160" t="s">
        <v>36</v>
      </c>
      <c r="G71" s="160" t="s">
        <v>27</v>
      </c>
      <c r="H71" s="159">
        <f>HLOOKUP(Input!$B$3,'Real RPTM'!$BD$3:$CC$74,B71,FALSE)</f>
        <v>1.027599437037785E-2</v>
      </c>
      <c r="I71" s="287"/>
      <c r="J71" s="92"/>
    </row>
    <row r="72" spans="1:10" ht="13.5" hidden="1" thickBot="1" x14ac:dyDescent="0.35">
      <c r="A72" s="240">
        <f t="shared" si="2"/>
        <v>1</v>
      </c>
      <c r="B72" s="242">
        <v>25</v>
      </c>
      <c r="C72" s="189" t="s">
        <v>144</v>
      </c>
      <c r="D72" s="161" t="str">
        <f>IF(C72=0,"",VLOOKUP(C72,'Commodity Code List'!$B$2:$C$18,2,FALSE))</f>
        <v>10</v>
      </c>
      <c r="E72" s="161" t="s">
        <v>25</v>
      </c>
      <c r="F72" s="161" t="s">
        <v>26</v>
      </c>
      <c r="G72" s="161" t="s">
        <v>26</v>
      </c>
      <c r="H72" s="162">
        <f>HLOOKUP(Input!$B$3,'Real RPTM'!$BD$3:$CC$74,B72,FALSE)</f>
        <v>0.39393293195431456</v>
      </c>
      <c r="I72" s="288"/>
      <c r="J72" s="92"/>
    </row>
    <row r="73" spans="1:10" ht="21.5" hidden="1" customHeight="1" x14ac:dyDescent="0.25">
      <c r="B73" s="44"/>
      <c r="C73" s="315" t="s">
        <v>277</v>
      </c>
      <c r="D73" s="316"/>
      <c r="E73" s="316"/>
      <c r="F73" s="316"/>
      <c r="G73" s="316"/>
      <c r="H73" s="316"/>
    </row>
  </sheetData>
  <autoFilter ref="A2:H73" xr:uid="{3024A584-66CE-478F-83EA-1F53DADF8F57}">
    <filterColumn colId="0">
      <filters>
        <filter val="1"/>
      </filters>
    </filterColumn>
  </autoFilter>
  <sortState xmlns:xlrd2="http://schemas.microsoft.com/office/spreadsheetml/2017/richdata2" ref="A3:I72">
    <sortCondition descending="1" ref="H3:H72"/>
  </sortState>
  <mergeCells count="2">
    <mergeCell ref="C1:H1"/>
    <mergeCell ref="C73:H73"/>
  </mergeCells>
  <pageMargins left="0.7" right="0.7" top="0.75" bottom="0.75" header="0.3" footer="0.3"/>
  <pageSetup orientation="portrait" horizontalDpi="4294967293"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31F07BB09BD940ACF45D1B004C6D8E" ma:contentTypeVersion="12" ma:contentTypeDescription="Create a new document." ma:contentTypeScope="" ma:versionID="9d8fad260d4ab5e7095b26a45ee4f6c2">
  <xsd:schema xmlns:xsd="http://www.w3.org/2001/XMLSchema" xmlns:xs="http://www.w3.org/2001/XMLSchema" xmlns:p="http://schemas.microsoft.com/office/2006/metadata/properties" xmlns:ns3="119e5d31-ec34-4646-8265-ad9ee842c479" xmlns:ns4="f8b4e885-6c4a-405d-88b1-fe9612394b3c" targetNamespace="http://schemas.microsoft.com/office/2006/metadata/properties" ma:root="true" ma:fieldsID="cb419ae5890c0a307c0f19a6c22a99b1" ns3:_="" ns4:_="">
    <xsd:import namespace="119e5d31-ec34-4646-8265-ad9ee842c479"/>
    <xsd:import namespace="f8b4e885-6c4a-405d-88b1-fe9612394b3c"/>
    <xsd:element name="properties">
      <xsd:complexType>
        <xsd:sequence>
          <xsd:element name="documentManagement">
            <xsd:complexType>
              <xsd:all>
                <xsd:element ref="ns3:UniqueSourceRef" minOccurs="0"/>
                <xsd:element ref="ns3:FileHash" minOccurs="0"/>
                <xsd:element ref="ns4:SharedWithUsers" minOccurs="0"/>
                <xsd:element ref="ns4:SharedWithDetails" minOccurs="0"/>
                <xsd:element ref="ns4:SharingHintHash"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e5d31-ec34-4646-8265-ad9ee842c479" elementFormDefault="qualified">
    <xsd:import namespace="http://schemas.microsoft.com/office/2006/documentManagement/types"/>
    <xsd:import namespace="http://schemas.microsoft.com/office/infopath/2007/PartnerControls"/>
    <xsd:element name="UniqueSourceRef" ma:index="8" nillable="true" ma:displayName="UniqueSourceRef" ma:internalName="UniqueSourceRef">
      <xsd:simpleType>
        <xsd:restriction base="dms:Note">
          <xsd:maxLength value="255"/>
        </xsd:restriction>
      </xsd:simpleType>
    </xsd:element>
    <xsd:element name="FileHash" ma:index="9" nillable="true" ma:displayName="FileHash" ma:internalName="FileHash">
      <xsd:simpleType>
        <xsd:restriction base="dms:Note">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b4e885-6c4a-405d-88b1-fe9612394b3c"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UniqueSourceRef xmlns="119e5d31-ec34-4646-8265-ad9ee842c479" xsi:nil="true"/>
    <FileHash xmlns="119e5d31-ec34-4646-8265-ad9ee842c479" xsi:nil="true"/>
  </documentManagement>
</p:properties>
</file>

<file path=customXml/itemProps1.xml><?xml version="1.0" encoding="utf-8"?>
<ds:datastoreItem xmlns:ds="http://schemas.openxmlformats.org/officeDocument/2006/customXml" ds:itemID="{C4612D0E-B095-4D81-9A16-DB2CAE626C78}">
  <ds:schemaRefs>
    <ds:schemaRef ds:uri="http://schemas.microsoft.com/sharepoint/v3/contenttype/forms"/>
  </ds:schemaRefs>
</ds:datastoreItem>
</file>

<file path=customXml/itemProps2.xml><?xml version="1.0" encoding="utf-8"?>
<ds:datastoreItem xmlns:ds="http://schemas.openxmlformats.org/officeDocument/2006/customXml" ds:itemID="{0E719AD6-F682-43A6-820D-526EFE591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e5d31-ec34-4646-8265-ad9ee842c479"/>
    <ds:schemaRef ds:uri="f8b4e885-6c4a-405d-88b1-fe9612394b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1E9A42-293E-485D-8162-E46DB761A86C}">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f8b4e885-6c4a-405d-88b1-fe9612394b3c"/>
    <ds:schemaRef ds:uri="119e5d31-ec34-4646-8265-ad9ee842c47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Guide</vt:lpstr>
      <vt:lpstr>Figure 1. Real Rail Rate Index</vt:lpstr>
      <vt:lpstr>Figure 2. Nom Rail Rate Index</vt:lpstr>
      <vt:lpstr>Figure 3. Real Revenue</vt:lpstr>
      <vt:lpstr>Figures 4.1-4.5 Comm Indices</vt:lpstr>
      <vt:lpstr>Table 1. Categories Since 2008</vt:lpstr>
      <vt:lpstr>Table 1.2 Categories 1985-2007</vt:lpstr>
      <vt:lpstr>Table 2. Change in Index</vt:lpstr>
      <vt:lpstr>Table 3. Over 10% Changes</vt:lpstr>
      <vt:lpstr>Table 4. Changes by Comm</vt:lpstr>
      <vt:lpstr>Grain Graphs</vt:lpstr>
      <vt:lpstr>Coal Graphs</vt:lpstr>
      <vt:lpstr>Chemical Graphs</vt:lpstr>
      <vt:lpstr>Crude Oil Graphs</vt:lpstr>
      <vt:lpstr>Intermodal Graphs</vt:lpstr>
      <vt:lpstr>Real Rail Rate Index</vt:lpstr>
      <vt:lpstr>Real RevCmdShare</vt:lpstr>
      <vt:lpstr>Real RPTM</vt:lpstr>
      <vt:lpstr>Real Revenue</vt:lpstr>
      <vt:lpstr>Nom Rail Rate Index</vt:lpstr>
      <vt:lpstr>Nom RevCmdShare</vt:lpstr>
      <vt:lpstr>Nom RPTM</vt:lpstr>
      <vt:lpstr>Nom Revenue</vt:lpstr>
      <vt:lpstr>Rail Rate Indices by Comm</vt:lpstr>
      <vt:lpstr>Real RevCmdShare by Comm</vt:lpstr>
      <vt:lpstr>Ton-Miles</vt:lpstr>
      <vt:lpstr>Formatted Data</vt:lpstr>
      <vt:lpstr>Data from Waybill Query</vt:lpstr>
      <vt:lpstr>IPD</vt:lpstr>
      <vt:lpstr>Input</vt:lpstr>
      <vt:lpstr>Commodity Code List</vt:lpstr>
      <vt:lpstr>2015 Mileage Linking Factors</vt:lpstr>
      <vt:lpstr>'Figure 1. Real Rail Rate Index'!Print_Area</vt:lpstr>
      <vt:lpstr>'Nom Revenue'!Print_Area</vt:lpstr>
    </vt:vector>
  </TitlesOfParts>
  <Manager/>
  <Company>Surface Transportation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Government of the United States</dc:creator>
  <cp:keywords/>
  <dc:description/>
  <cp:lastModifiedBy>Dusenberry, Alexander</cp:lastModifiedBy>
  <cp:revision/>
  <dcterms:created xsi:type="dcterms:W3CDTF">2008-01-10T16:32:00Z</dcterms:created>
  <dcterms:modified xsi:type="dcterms:W3CDTF">2024-06-05T14:32:21Z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0x010100EC31F07BB09BD940ACF45D1B004C6D8E</vt:lpwstr>
  </property>
</Properties>
</file>